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updateLinks="never" codeName="ThisWorkbook" defaultThemeVersion="124226"/>
  <mc:AlternateContent xmlns:mc="http://schemas.openxmlformats.org/markup-compatibility/2006">
    <mc:Choice Requires="x15">
      <x15ac:absPath xmlns:x15ac="http://schemas.microsoft.com/office/spreadsheetml/2010/11/ac" url="C:\Users\zpanos\Box\MI Working Folder\Tools\CHAI Simple Tool\2023 Release\CHAI Simple Tool for ARV Forecasting_2023\"/>
    </mc:Choice>
  </mc:AlternateContent>
  <xr:revisionPtr revIDLastSave="0" documentId="13_ncr:1_{FBC3DC12-328B-4155-9293-43B7753776C6}" xr6:coauthVersionLast="47" xr6:coauthVersionMax="47" xr10:uidLastSave="{00000000-0000-0000-0000-000000000000}"/>
  <workbookProtection workbookAlgorithmName="SHA-512" workbookHashValue="ER03D6fJD9KzY3AiR37jA9bRD3ZMhWEiLY+rKaXAD1/lIFV5e9huP9tynYvgYezzI6YsGTk213Jnh394L3U/Tw==" workbookSaltValue="z5pl4TNZXMz6FdSfovgHtA==" workbookSpinCount="100000" lockStructure="1"/>
  <bookViews>
    <workbookView xWindow="-108" yWindow="-108" windowWidth="23256" windowHeight="13896" tabRatio="804" xr2:uid="{00000000-000D-0000-FFFF-FFFF00000000}"/>
  </bookViews>
  <sheets>
    <sheet name="Instructions" sheetId="18" r:id="rId1"/>
    <sheet name="1. General Inputs" sheetId="1" r:id="rId2"/>
    <sheet name="2. Protocols" sheetId="2" r:id="rId3"/>
    <sheet name="3. ARV Substitutions" sheetId="14" r:id="rId4"/>
    <sheet name="4. Formulations" sheetId="4" r:id="rId5"/>
    <sheet name="5. Dosing" sheetId="15" r:id="rId6"/>
    <sheet name="6. Patients" sheetId="3" r:id="rId7"/>
    <sheet name="7. Consumption" sheetId="5" r:id="rId8"/>
    <sheet name="8. SOH &amp; Pipeline" sheetId="7" r:id="rId9"/>
    <sheet name="9. Ordering" sheetId="9" r:id="rId10"/>
    <sheet name="Wastage" sheetId="22" state="hidden" r:id="rId11"/>
    <sheet name="10. Cost" sheetId="16" r:id="rId12"/>
    <sheet name="11. Partner Allocation" sheetId="21" r:id="rId13"/>
    <sheet name="Reference 1" sheetId="20" r:id="rId14"/>
    <sheet name="Reference 2" sheetId="19" r:id="rId15"/>
    <sheet name="Hidden ARV Reference" sheetId="17" state="hidden" r:id="rId16"/>
  </sheets>
  <definedNames>
    <definedName name="ARVList">'6. Patients'!$C$114:$C$140</definedName>
    <definedName name="ARVs">'5. Dosing'!$C$12:$C$33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2" i="16" l="1"/>
  <c r="K71" i="15"/>
  <c r="K68" i="15"/>
  <c r="K65" i="15"/>
  <c r="K61" i="15"/>
  <c r="K27" i="15"/>
  <c r="K20" i="15"/>
  <c r="K13" i="15"/>
  <c r="M32" i="15"/>
  <c r="M31" i="15"/>
  <c r="M30" i="15"/>
  <c r="M29" i="15"/>
  <c r="M28" i="15"/>
  <c r="M27" i="15"/>
  <c r="M26" i="15"/>
  <c r="M25" i="15"/>
  <c r="M24" i="15"/>
  <c r="M23" i="15"/>
  <c r="M22" i="15"/>
  <c r="M21" i="15"/>
  <c r="M20" i="15"/>
  <c r="M19" i="15"/>
  <c r="M18" i="15"/>
  <c r="M17" i="15"/>
  <c r="M16" i="15"/>
  <c r="M15" i="15"/>
  <c r="M14" i="15"/>
  <c r="M13" i="15"/>
  <c r="L32" i="15"/>
  <c r="L31" i="15"/>
  <c r="L30" i="15"/>
  <c r="L29" i="15"/>
  <c r="L28" i="15"/>
  <c r="L27" i="15"/>
  <c r="L26" i="15"/>
  <c r="L25" i="15"/>
  <c r="L24" i="15"/>
  <c r="L23" i="15"/>
  <c r="L22" i="15"/>
  <c r="L21" i="15"/>
  <c r="L20" i="15"/>
  <c r="L19" i="15"/>
  <c r="L18" i="15"/>
  <c r="L17" i="15"/>
  <c r="L16" i="15"/>
  <c r="L15" i="15"/>
  <c r="L14" i="15"/>
  <c r="L13" i="15"/>
  <c r="J25" i="15"/>
  <c r="J24" i="15"/>
  <c r="N4" i="1"/>
  <c r="D54" i="22" l="1"/>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53" i="22"/>
  <c r="D93" i="16" l="1"/>
  <c r="D94" i="16"/>
  <c r="D95" i="16"/>
  <c r="D96" i="16"/>
  <c r="D97" i="16"/>
  <c r="D98" i="16"/>
  <c r="D99" i="16"/>
  <c r="D100" i="16"/>
  <c r="D101" i="16"/>
  <c r="E48" i="7"/>
  <c r="E47" i="7"/>
  <c r="E46" i="7"/>
  <c r="E45" i="7"/>
  <c r="E44" i="7"/>
  <c r="E43" i="7"/>
  <c r="E42" i="7"/>
  <c r="E41" i="7"/>
  <c r="H10" i="14" l="1"/>
  <c r="H11" i="14"/>
  <c r="H12" i="14"/>
  <c r="H13" i="14"/>
  <c r="H14" i="14"/>
  <c r="H15" i="14"/>
  <c r="H16" i="14"/>
  <c r="H17" i="14"/>
  <c r="H18" i="14"/>
  <c r="H19" i="14"/>
  <c r="H20" i="14"/>
  <c r="H21" i="14"/>
  <c r="H22" i="14"/>
  <c r="H23" i="14"/>
  <c r="H24" i="14"/>
  <c r="H25" i="14"/>
  <c r="H26" i="14"/>
  <c r="H27" i="14"/>
  <c r="H28" i="14"/>
  <c r="H9" i="14"/>
  <c r="I10" i="14" l="1"/>
  <c r="I11" i="14"/>
  <c r="I12" i="14"/>
  <c r="I13" i="14"/>
  <c r="I14" i="14"/>
  <c r="I15" i="14"/>
  <c r="I16" i="14"/>
  <c r="I17" i="14"/>
  <c r="I18" i="14"/>
  <c r="I19" i="14"/>
  <c r="I20" i="14"/>
  <c r="I21" i="14"/>
  <c r="I22" i="14"/>
  <c r="I23" i="14"/>
  <c r="I24" i="14"/>
  <c r="I25" i="14"/>
  <c r="I26" i="14"/>
  <c r="I27" i="14"/>
  <c r="I28" i="14"/>
  <c r="I9" i="14"/>
  <c r="L62" i="15" l="1"/>
  <c r="L63" i="15"/>
  <c r="L64" i="15"/>
  <c r="M64" i="15" s="1"/>
  <c r="L61" i="15"/>
  <c r="M61" i="15" s="1"/>
  <c r="J71" i="15"/>
  <c r="J70" i="15"/>
  <c r="J68" i="15"/>
  <c r="J67" i="15"/>
  <c r="J65" i="15"/>
  <c r="J64" i="15"/>
  <c r="J61" i="15"/>
  <c r="J69" i="15"/>
  <c r="AP60" i="7" l="1"/>
  <c r="AP61" i="7"/>
  <c r="AP62" i="7"/>
  <c r="AP63" i="7"/>
  <c r="AP64" i="7"/>
  <c r="AP65" i="7"/>
  <c r="AP66" i="7"/>
  <c r="AP67" i="7"/>
  <c r="AP68" i="7"/>
  <c r="AP69" i="7"/>
  <c r="AP70" i="7"/>
  <c r="AP71" i="7"/>
  <c r="AP72" i="7"/>
  <c r="AP73" i="7"/>
  <c r="AP74" i="7"/>
  <c r="AP75" i="7"/>
  <c r="AP76" i="7"/>
  <c r="AP77" i="7"/>
  <c r="AP78" i="7"/>
  <c r="AP79" i="7"/>
  <c r="AP80" i="7"/>
  <c r="AP81" i="7"/>
  <c r="AP82" i="7"/>
  <c r="AP83" i="7"/>
  <c r="AP84" i="7"/>
  <c r="AP85" i="7"/>
  <c r="AP86" i="7"/>
  <c r="AP87" i="7"/>
  <c r="AP88" i="7"/>
  <c r="AP89" i="7"/>
  <c r="AP90" i="7"/>
  <c r="AP91" i="7"/>
  <c r="AP92" i="7"/>
  <c r="AP93" i="7"/>
  <c r="AP94" i="7"/>
  <c r="AP95" i="7"/>
  <c r="AP96" i="7"/>
  <c r="AP97" i="7"/>
  <c r="AP98" i="7"/>
  <c r="AP99" i="7"/>
  <c r="AP100" i="7"/>
  <c r="AP101" i="7"/>
  <c r="AP102" i="7"/>
  <c r="AP103" i="7"/>
  <c r="AP59" i="7"/>
  <c r="AP41" i="7"/>
  <c r="AP42" i="7"/>
  <c r="AP43" i="7"/>
  <c r="AP44" i="7"/>
  <c r="AP45" i="7"/>
  <c r="AP46" i="7"/>
  <c r="AP47" i="7"/>
  <c r="AP48" i="7"/>
  <c r="AP49" i="7"/>
  <c r="AP50" i="7"/>
  <c r="AP51" i="7"/>
  <c r="AP52" i="7"/>
  <c r="AP40" i="7"/>
  <c r="AP9" i="7"/>
  <c r="AP10" i="7"/>
  <c r="AP11" i="7"/>
  <c r="AP12" i="7"/>
  <c r="AP13" i="7"/>
  <c r="AP14" i="7"/>
  <c r="AP15" i="7"/>
  <c r="AP16" i="7"/>
  <c r="AP17" i="7"/>
  <c r="AP18" i="7"/>
  <c r="AP19" i="7"/>
  <c r="AP20" i="7"/>
  <c r="AP21" i="7"/>
  <c r="AP22" i="7"/>
  <c r="AP23" i="7"/>
  <c r="AP24" i="7"/>
  <c r="AP25" i="7"/>
  <c r="AP26" i="7"/>
  <c r="AP27" i="7"/>
  <c r="AP28" i="7"/>
  <c r="AP29" i="7"/>
  <c r="AP30" i="7"/>
  <c r="AP31" i="7"/>
  <c r="AP32" i="7"/>
  <c r="AP33" i="7"/>
  <c r="AP34" i="7"/>
  <c r="AP35" i="7"/>
  <c r="AP36" i="7"/>
  <c r="AP37" i="7"/>
  <c r="AP38" i="7"/>
  <c r="AP39" i="7"/>
  <c r="AP8" i="7"/>
  <c r="AD8" i="21" l="1"/>
  <c r="AK8" i="21" s="1"/>
  <c r="AC8" i="21"/>
  <c r="AJ8" i="21" s="1"/>
  <c r="W8" i="21"/>
  <c r="V8" i="21"/>
  <c r="U8" i="21"/>
  <c r="AB8" i="21" s="1"/>
  <c r="AI8" i="21" s="1"/>
  <c r="T8" i="21"/>
  <c r="AA8" i="21" s="1"/>
  <c r="AH8" i="21" s="1"/>
  <c r="S8" i="21"/>
  <c r="Z8" i="21" s="1"/>
  <c r="AG8" i="21" s="1"/>
  <c r="R8" i="21"/>
  <c r="Y8" i="21" s="1"/>
  <c r="AF8" i="21" s="1"/>
  <c r="AE55" i="21" l="1"/>
  <c r="E11" i="16"/>
  <c r="F11" i="16"/>
  <c r="E13" i="16"/>
  <c r="F13" i="16"/>
  <c r="E20" i="16"/>
  <c r="F20" i="16"/>
  <c r="E28" i="16"/>
  <c r="F28" i="16"/>
  <c r="E40" i="16"/>
  <c r="F40" i="16"/>
  <c r="AG6"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9" i="21"/>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9" i="7"/>
  <c r="E8" i="7"/>
  <c r="J78" i="2"/>
  <c r="F79" i="3" s="1"/>
  <c r="F186" i="3" s="1"/>
  <c r="J79" i="2"/>
  <c r="F80" i="3" s="1"/>
  <c r="F187" i="3" s="1"/>
  <c r="J80" i="2"/>
  <c r="J81" i="2"/>
  <c r="F82" i="3" s="1"/>
  <c r="F189" i="3" s="1"/>
  <c r="J82" i="2"/>
  <c r="F83" i="3" s="1"/>
  <c r="F190" i="3" s="1"/>
  <c r="J83" i="2"/>
  <c r="F84" i="3" s="1"/>
  <c r="F191" i="3" s="1"/>
  <c r="J84" i="2"/>
  <c r="F85" i="3" s="1"/>
  <c r="F192" i="3" s="1"/>
  <c r="J85" i="2"/>
  <c r="F86" i="3" s="1"/>
  <c r="F193" i="3" s="1"/>
  <c r="J86" i="2"/>
  <c r="F87" i="3" s="1"/>
  <c r="F194" i="3" s="1"/>
  <c r="J87" i="2"/>
  <c r="F88" i="3" s="1"/>
  <c r="F195" i="3" s="1"/>
  <c r="J88" i="2"/>
  <c r="F89" i="3" s="1"/>
  <c r="F196" i="3" s="1"/>
  <c r="J89" i="2"/>
  <c r="F90" i="3" s="1"/>
  <c r="F197" i="3" s="1"/>
  <c r="J90" i="2"/>
  <c r="F91" i="3" s="1"/>
  <c r="F198" i="3" s="1"/>
  <c r="J91" i="2"/>
  <c r="F92" i="3" s="1"/>
  <c r="F199" i="3" s="1"/>
  <c r="J92" i="2"/>
  <c r="F93" i="3" s="1"/>
  <c r="F200" i="3" s="1"/>
  <c r="J93" i="2"/>
  <c r="F94" i="3" s="1"/>
  <c r="F201" i="3" s="1"/>
  <c r="J94" i="2"/>
  <c r="F95" i="3" s="1"/>
  <c r="F202" i="3" s="1"/>
  <c r="J95" i="2"/>
  <c r="F96" i="3" s="1"/>
  <c r="F203" i="3" s="1"/>
  <c r="J96" i="2"/>
  <c r="F97" i="3" s="1"/>
  <c r="F204" i="3" s="1"/>
  <c r="J97" i="2"/>
  <c r="F98" i="3" s="1"/>
  <c r="F205" i="3" s="1"/>
  <c r="J98" i="2"/>
  <c r="F99" i="3" s="1"/>
  <c r="F206" i="3" s="1"/>
  <c r="J99" i="2"/>
  <c r="F100" i="3" s="1"/>
  <c r="F207" i="3" s="1"/>
  <c r="J100" i="2"/>
  <c r="F101" i="3" s="1"/>
  <c r="F208" i="3" s="1"/>
  <c r="J101" i="2"/>
  <c r="F102" i="3" s="1"/>
  <c r="F209" i="3" s="1"/>
  <c r="J102" i="2"/>
  <c r="F103" i="3" s="1"/>
  <c r="F210" i="3" s="1"/>
  <c r="J103" i="2"/>
  <c r="F104" i="3" s="1"/>
  <c r="F211" i="3" s="1"/>
  <c r="J104" i="2"/>
  <c r="F105" i="3" s="1"/>
  <c r="F212" i="3" s="1"/>
  <c r="J105" i="2"/>
  <c r="F106" i="3" s="1"/>
  <c r="F213" i="3" s="1"/>
  <c r="J106" i="2"/>
  <c r="F107" i="3" s="1"/>
  <c r="G107" i="3" s="1"/>
  <c r="H107" i="3" s="1"/>
  <c r="I107" i="3" s="1"/>
  <c r="J107" i="3" s="1"/>
  <c r="K107" i="3" s="1"/>
  <c r="L107" i="3" s="1"/>
  <c r="M107" i="3" s="1"/>
  <c r="N107" i="3" s="1"/>
  <c r="O107" i="3" s="1"/>
  <c r="P107" i="3" s="1"/>
  <c r="Q107" i="3" s="1"/>
  <c r="R107" i="3" s="1"/>
  <c r="S107" i="3" s="1"/>
  <c r="T107" i="3" s="1"/>
  <c r="U107" i="3" s="1"/>
  <c r="V107" i="3" s="1"/>
  <c r="W107" i="3" s="1"/>
  <c r="X107" i="3" s="1"/>
  <c r="Y107" i="3" s="1"/>
  <c r="Z107" i="3" s="1"/>
  <c r="AA107" i="3" s="1"/>
  <c r="AB107" i="3" s="1"/>
  <c r="AC107" i="3" s="1"/>
  <c r="AD107" i="3" s="1"/>
  <c r="AE107" i="3" s="1"/>
  <c r="AF107" i="3" s="1"/>
  <c r="AG107" i="3" s="1"/>
  <c r="AH107" i="3" s="1"/>
  <c r="AI107" i="3" s="1"/>
  <c r="AJ107" i="3" s="1"/>
  <c r="AK107" i="3" s="1"/>
  <c r="AL107" i="3" s="1"/>
  <c r="AM107" i="3" s="1"/>
  <c r="AN107" i="3" s="1"/>
  <c r="AO107" i="3" s="1"/>
  <c r="AP107" i="3" s="1"/>
  <c r="J77" i="2"/>
  <c r="F78" i="3" s="1"/>
  <c r="J43" i="2"/>
  <c r="F44" i="3" s="1"/>
  <c r="J44" i="2"/>
  <c r="F45" i="3" s="1"/>
  <c r="J45" i="2"/>
  <c r="F46" i="3" s="1"/>
  <c r="F152" i="3" s="1"/>
  <c r="J46" i="2"/>
  <c r="F47" i="3" s="1"/>
  <c r="F153" i="3" s="1"/>
  <c r="J47" i="2"/>
  <c r="F48" i="3" s="1"/>
  <c r="F154" i="3" s="1"/>
  <c r="J48" i="2"/>
  <c r="F49" i="3" s="1"/>
  <c r="F155" i="3" s="1"/>
  <c r="J49" i="2"/>
  <c r="F50" i="3" s="1"/>
  <c r="F156" i="3" s="1"/>
  <c r="J50" i="2"/>
  <c r="F51" i="3" s="1"/>
  <c r="F157" i="3" s="1"/>
  <c r="J51" i="2"/>
  <c r="F52" i="3" s="1"/>
  <c r="F158" i="3" s="1"/>
  <c r="J52" i="2"/>
  <c r="F53" i="3" s="1"/>
  <c r="F159" i="3" s="1"/>
  <c r="J53" i="2"/>
  <c r="F54" i="3" s="1"/>
  <c r="F160" i="3" s="1"/>
  <c r="J54" i="2"/>
  <c r="F55" i="3" s="1"/>
  <c r="F161" i="3" s="1"/>
  <c r="J55" i="2"/>
  <c r="F56" i="3" s="1"/>
  <c r="F162" i="3" s="1"/>
  <c r="J56" i="2"/>
  <c r="F57" i="3" s="1"/>
  <c r="F163" i="3" s="1"/>
  <c r="J57" i="2"/>
  <c r="F58" i="3" s="1"/>
  <c r="F164" i="3" s="1"/>
  <c r="J58" i="2"/>
  <c r="F59" i="3" s="1"/>
  <c r="F165" i="3" s="1"/>
  <c r="J59" i="2"/>
  <c r="F60" i="3" s="1"/>
  <c r="F166" i="3" s="1"/>
  <c r="J60" i="2"/>
  <c r="F61" i="3" s="1"/>
  <c r="F167" i="3" s="1"/>
  <c r="J61" i="2"/>
  <c r="F62" i="3" s="1"/>
  <c r="F168" i="3" s="1"/>
  <c r="J62" i="2"/>
  <c r="F63" i="3" s="1"/>
  <c r="F169" i="3" s="1"/>
  <c r="J63" i="2"/>
  <c r="F64" i="3" s="1"/>
  <c r="F170" i="3" s="1"/>
  <c r="J64" i="2"/>
  <c r="F65" i="3" s="1"/>
  <c r="F171" i="3" s="1"/>
  <c r="J65" i="2"/>
  <c r="F66" i="3" s="1"/>
  <c r="F172" i="3" s="1"/>
  <c r="J66" i="2"/>
  <c r="F67" i="3" s="1"/>
  <c r="F173" i="3" s="1"/>
  <c r="J67" i="2"/>
  <c r="F68" i="3" s="1"/>
  <c r="F174" i="3" s="1"/>
  <c r="J68" i="2"/>
  <c r="F69" i="3" s="1"/>
  <c r="F175" i="3" s="1"/>
  <c r="J69" i="2"/>
  <c r="F70" i="3" s="1"/>
  <c r="F176" i="3" s="1"/>
  <c r="J70" i="2"/>
  <c r="F71" i="3"/>
  <c r="F177" i="3" s="1"/>
  <c r="J71" i="2"/>
  <c r="F72" i="3" s="1"/>
  <c r="J72" i="2"/>
  <c r="F73" i="3" s="1"/>
  <c r="BC12" i="1"/>
  <c r="J9" i="2"/>
  <c r="F10" i="3" s="1"/>
  <c r="J10" i="2"/>
  <c r="F11" i="3" s="1"/>
  <c r="F117" i="3" s="1"/>
  <c r="J11" i="2"/>
  <c r="F12" i="3" s="1"/>
  <c r="F118" i="3" s="1"/>
  <c r="J12" i="2"/>
  <c r="F13" i="3" s="1"/>
  <c r="F119" i="3" s="1"/>
  <c r="J13" i="2"/>
  <c r="F14" i="3" s="1"/>
  <c r="F120" i="3" s="1"/>
  <c r="J14" i="2"/>
  <c r="F15" i="3" s="1"/>
  <c r="J15" i="2"/>
  <c r="F16" i="3" s="1"/>
  <c r="F122" i="3" s="1"/>
  <c r="J16" i="2"/>
  <c r="F17" i="3" s="1"/>
  <c r="F123" i="3" s="1"/>
  <c r="J17" i="2"/>
  <c r="F18" i="3" s="1"/>
  <c r="F124" i="3" s="1"/>
  <c r="J18" i="2"/>
  <c r="F19" i="3" s="1"/>
  <c r="F125" i="3" s="1"/>
  <c r="J19" i="2"/>
  <c r="F20" i="3" s="1"/>
  <c r="F126" i="3" s="1"/>
  <c r="J20" i="2"/>
  <c r="F21" i="3" s="1"/>
  <c r="F127" i="3" s="1"/>
  <c r="J21" i="2"/>
  <c r="F22" i="3" s="1"/>
  <c r="F128" i="3" s="1"/>
  <c r="J22" i="2"/>
  <c r="F23" i="3" s="1"/>
  <c r="F129" i="3" s="1"/>
  <c r="J23" i="2"/>
  <c r="F24" i="3" s="1"/>
  <c r="F130" i="3" s="1"/>
  <c r="J24" i="2"/>
  <c r="F25" i="3" s="1"/>
  <c r="F131" i="3" s="1"/>
  <c r="J25" i="2"/>
  <c r="F26" i="3" s="1"/>
  <c r="F132" i="3" s="1"/>
  <c r="J26" i="2"/>
  <c r="F27" i="3" s="1"/>
  <c r="F133" i="3" s="1"/>
  <c r="J27" i="2"/>
  <c r="F28" i="3" s="1"/>
  <c r="F134" i="3" s="1"/>
  <c r="J28" i="2"/>
  <c r="F29" i="3" s="1"/>
  <c r="F135" i="3" s="1"/>
  <c r="J29" i="2"/>
  <c r="F30" i="3" s="1"/>
  <c r="F136" i="3" s="1"/>
  <c r="J30" i="2"/>
  <c r="F31" i="3" s="1"/>
  <c r="F137" i="3" s="1"/>
  <c r="J31" i="2"/>
  <c r="F32" i="3" s="1"/>
  <c r="F138" i="3" s="1"/>
  <c r="J32" i="2"/>
  <c r="F33" i="3" s="1"/>
  <c r="F139" i="3" s="1"/>
  <c r="J33" i="2"/>
  <c r="F34" i="3" s="1"/>
  <c r="F140" i="3" s="1"/>
  <c r="J34" i="2"/>
  <c r="F35" i="3" s="1"/>
  <c r="F141" i="3" s="1"/>
  <c r="J35" i="2"/>
  <c r="F36" i="3" s="1"/>
  <c r="F142" i="3" s="1"/>
  <c r="J36" i="2"/>
  <c r="F37" i="3" s="1"/>
  <c r="F143" i="3" s="1"/>
  <c r="J37" i="2"/>
  <c r="F38" i="3" s="1"/>
  <c r="J38" i="2"/>
  <c r="F39" i="3" s="1"/>
  <c r="AW16" i="1"/>
  <c r="AW12" i="1"/>
  <c r="AX12" i="1"/>
  <c r="AY12" i="1"/>
  <c r="J66" i="15"/>
  <c r="C10" i="3"/>
  <c r="C109" i="5" s="1"/>
  <c r="H109" i="5" s="1"/>
  <c r="C11" i="3"/>
  <c r="C110" i="5" s="1"/>
  <c r="H110" i="5" s="1"/>
  <c r="C12" i="3"/>
  <c r="C111" i="5" s="1"/>
  <c r="H111" i="5" s="1"/>
  <c r="C13" i="3"/>
  <c r="C112" i="5" s="1"/>
  <c r="H112" i="5" s="1"/>
  <c r="C14" i="3"/>
  <c r="C113" i="5" s="1"/>
  <c r="H113" i="5" s="1"/>
  <c r="C15" i="3"/>
  <c r="C114" i="5" s="1"/>
  <c r="H114" i="5" s="1"/>
  <c r="C16" i="3"/>
  <c r="C115" i="5" s="1"/>
  <c r="H115" i="5" s="1"/>
  <c r="C17" i="3"/>
  <c r="C116" i="5" s="1"/>
  <c r="H116" i="5" s="1"/>
  <c r="K116" i="5" s="1"/>
  <c r="C18" i="3"/>
  <c r="C117" i="5"/>
  <c r="H117" i="5"/>
  <c r="C19" i="3"/>
  <c r="C118" i="5" s="1"/>
  <c r="H118" i="5" s="1"/>
  <c r="K118" i="5" s="1"/>
  <c r="C20" i="3"/>
  <c r="C119" i="5"/>
  <c r="H119" i="5"/>
  <c r="C21" i="3"/>
  <c r="C120" i="5" s="1"/>
  <c r="H120" i="5" s="1"/>
  <c r="K120" i="5" s="1"/>
  <c r="C22" i="3"/>
  <c r="C121" i="5"/>
  <c r="H121" i="5"/>
  <c r="C23" i="3"/>
  <c r="C122" i="5" s="1"/>
  <c r="H122" i="5" s="1"/>
  <c r="K122" i="5" s="1"/>
  <c r="C24" i="3"/>
  <c r="C123" i="5"/>
  <c r="H123" i="5"/>
  <c r="C25" i="3"/>
  <c r="C124" i="5" s="1"/>
  <c r="H124" i="5" s="1"/>
  <c r="K124" i="5"/>
  <c r="C26" i="3"/>
  <c r="C125" i="5"/>
  <c r="H125" i="5"/>
  <c r="C27" i="3"/>
  <c r="C126" i="5" s="1"/>
  <c r="H126" i="5" s="1"/>
  <c r="K126" i="5"/>
  <c r="C28" i="3"/>
  <c r="C127" i="5" s="1"/>
  <c r="H127" i="5"/>
  <c r="C29" i="3"/>
  <c r="C128" i="5" s="1"/>
  <c r="H128" i="5" s="1"/>
  <c r="K128" i="5" s="1"/>
  <c r="C30" i="3"/>
  <c r="C129" i="5"/>
  <c r="H129" i="5"/>
  <c r="C31" i="3"/>
  <c r="C130" i="5" s="1"/>
  <c r="H130" i="5" s="1"/>
  <c r="K130" i="5" s="1"/>
  <c r="C32" i="3"/>
  <c r="C131" i="5" s="1"/>
  <c r="H131" i="5"/>
  <c r="C33" i="3"/>
  <c r="C132" i="5" s="1"/>
  <c r="H132" i="5" s="1"/>
  <c r="C34" i="3"/>
  <c r="C133" i="5" s="1"/>
  <c r="H133" i="5"/>
  <c r="C35" i="3"/>
  <c r="C134" i="5" s="1"/>
  <c r="H134" i="5" s="1"/>
  <c r="K134" i="5" s="1"/>
  <c r="C36" i="3"/>
  <c r="C135" i="5" s="1"/>
  <c r="H135" i="5"/>
  <c r="C37" i="3"/>
  <c r="C136" i="5" s="1"/>
  <c r="H136" i="5" s="1"/>
  <c r="C38" i="3"/>
  <c r="C137" i="5" s="1"/>
  <c r="H137" i="5"/>
  <c r="C39" i="3"/>
  <c r="C138" i="5" s="1"/>
  <c r="H138" i="5" s="1"/>
  <c r="K138" i="5" s="1"/>
  <c r="FV9" i="3" a="1"/>
  <c r="FV9" i="3" s="1"/>
  <c r="DN9" i="3" a="1"/>
  <c r="DN9" i="3" s="1"/>
  <c r="DN13" i="3" s="1"/>
  <c r="EY9" i="3" a="1"/>
  <c r="FF9" i="3" s="1"/>
  <c r="EK9" i="3" a="1"/>
  <c r="EO9" i="3" s="1"/>
  <c r="EK9" i="3"/>
  <c r="DK10" i="3"/>
  <c r="EM9" i="3"/>
  <c r="EN9" i="3"/>
  <c r="EN18" i="3" s="1"/>
  <c r="EP9" i="3"/>
  <c r="EP18" i="3" s="1"/>
  <c r="EQ9" i="3"/>
  <c r="ER9" i="3"/>
  <c r="EU9" i="3"/>
  <c r="EV9" i="3"/>
  <c r="DK11" i="3"/>
  <c r="KI11" i="3" s="1"/>
  <c r="DK12" i="3"/>
  <c r="DK13" i="3"/>
  <c r="EQ13" i="3" s="1"/>
  <c r="DK14" i="3"/>
  <c r="HI14" i="3" s="1"/>
  <c r="DK15" i="3"/>
  <c r="DK16" i="3"/>
  <c r="EK16" i="3" s="1"/>
  <c r="EO16" i="3"/>
  <c r="ER16" i="3"/>
  <c r="DK17" i="3"/>
  <c r="EM17" i="3"/>
  <c r="EQ17" i="3"/>
  <c r="EU17" i="3"/>
  <c r="DK18" i="3"/>
  <c r="EO18" i="3"/>
  <c r="EQ18" i="3"/>
  <c r="EV18" i="3"/>
  <c r="DK19" i="3"/>
  <c r="EM19" i="3"/>
  <c r="EP19" i="3"/>
  <c r="EQ19" i="3"/>
  <c r="EU19" i="3"/>
  <c r="DK20" i="3"/>
  <c r="EK20" i="3"/>
  <c r="EO20" i="3"/>
  <c r="DK21" i="3"/>
  <c r="EM21" i="3"/>
  <c r="EP21" i="3"/>
  <c r="EQ21" i="3"/>
  <c r="EU21" i="3"/>
  <c r="DK22" i="3"/>
  <c r="EK22" i="3"/>
  <c r="EN22" i="3"/>
  <c r="EO22" i="3"/>
  <c r="EQ22" i="3"/>
  <c r="ER22" i="3"/>
  <c r="EV22" i="3"/>
  <c r="DK23" i="3"/>
  <c r="EM23" i="3"/>
  <c r="EP23" i="3"/>
  <c r="EQ23" i="3"/>
  <c r="EU23" i="3"/>
  <c r="DK24" i="3"/>
  <c r="EQ24" i="3" s="1"/>
  <c r="EK24" i="3"/>
  <c r="EN24" i="3"/>
  <c r="EO24" i="3"/>
  <c r="ER24" i="3"/>
  <c r="DK25" i="3"/>
  <c r="EM25" i="3"/>
  <c r="EP25" i="3"/>
  <c r="EQ25" i="3"/>
  <c r="EU25" i="3"/>
  <c r="DK26" i="3"/>
  <c r="EQ26" i="3" s="1"/>
  <c r="EN26" i="3"/>
  <c r="EO26" i="3"/>
  <c r="EV26" i="3"/>
  <c r="DK27" i="3"/>
  <c r="EK27" i="3"/>
  <c r="EM27" i="3"/>
  <c r="EP27" i="3"/>
  <c r="EQ27" i="3"/>
  <c r="EU27" i="3"/>
  <c r="DK28" i="3"/>
  <c r="EQ28" i="3" s="1"/>
  <c r="EK28" i="3"/>
  <c r="EM28" i="3"/>
  <c r="EN28" i="3"/>
  <c r="EO28" i="3"/>
  <c r="ER28" i="3"/>
  <c r="EU28" i="3"/>
  <c r="EV28" i="3"/>
  <c r="DK29" i="3"/>
  <c r="EM29" i="3"/>
  <c r="EO29" i="3"/>
  <c r="EP29" i="3"/>
  <c r="EQ29" i="3"/>
  <c r="EU29" i="3"/>
  <c r="DK30" i="3"/>
  <c r="EO30" i="3" s="1"/>
  <c r="EK30" i="3"/>
  <c r="EN30" i="3"/>
  <c r="EQ30" i="3"/>
  <c r="DK31" i="3"/>
  <c r="EK31" i="3"/>
  <c r="EM31" i="3"/>
  <c r="EP31" i="3"/>
  <c r="EQ31" i="3"/>
  <c r="EU31" i="3"/>
  <c r="DK32" i="3"/>
  <c r="EU32" i="3" s="1"/>
  <c r="EV32" i="3"/>
  <c r="DK33" i="3"/>
  <c r="EM33" i="3"/>
  <c r="EO33" i="3"/>
  <c r="EP33" i="3"/>
  <c r="EQ33" i="3"/>
  <c r="EU33" i="3"/>
  <c r="DK34" i="3"/>
  <c r="EK34" i="3"/>
  <c r="EN34" i="3"/>
  <c r="EO34" i="3"/>
  <c r="EQ34" i="3"/>
  <c r="ER34" i="3"/>
  <c r="EV34" i="3"/>
  <c r="DK35" i="3"/>
  <c r="EK35" i="3"/>
  <c r="EM35" i="3"/>
  <c r="EP35" i="3"/>
  <c r="EQ35" i="3"/>
  <c r="EU35" i="3"/>
  <c r="DK36" i="3"/>
  <c r="EK36" i="3" s="1"/>
  <c r="EM36" i="3"/>
  <c r="EN36" i="3"/>
  <c r="ER36" i="3"/>
  <c r="EU36" i="3"/>
  <c r="EV36" i="3"/>
  <c r="DK37" i="3"/>
  <c r="EM37" i="3"/>
  <c r="EO37" i="3"/>
  <c r="EP37" i="3"/>
  <c r="EQ37" i="3"/>
  <c r="EU37" i="3"/>
  <c r="DK38" i="3"/>
  <c r="HK38" i="3" s="1"/>
  <c r="DK39" i="3"/>
  <c r="EK39" i="3"/>
  <c r="EM39" i="3"/>
  <c r="EP39" i="3"/>
  <c r="EQ39" i="3"/>
  <c r="EU39" i="3"/>
  <c r="DK44" i="3"/>
  <c r="EK44" i="3" s="1"/>
  <c r="DK45" i="3"/>
  <c r="EM45" i="3" s="1"/>
  <c r="DK46" i="3"/>
  <c r="EP46" i="3" s="1"/>
  <c r="DK47" i="3"/>
  <c r="EP47" i="3" s="1"/>
  <c r="DK48" i="3"/>
  <c r="EK48" i="3" s="1"/>
  <c r="DK49" i="3"/>
  <c r="EM49" i="3"/>
  <c r="EO49" i="3"/>
  <c r="EP49" i="3"/>
  <c r="EQ49" i="3"/>
  <c r="EU49" i="3"/>
  <c r="DK50" i="3"/>
  <c r="EP50" i="3" s="1"/>
  <c r="EN50" i="3"/>
  <c r="ER50" i="3"/>
  <c r="DK51" i="3"/>
  <c r="EK51" i="3"/>
  <c r="EM51" i="3"/>
  <c r="EP51" i="3"/>
  <c r="EQ51" i="3"/>
  <c r="EU51" i="3"/>
  <c r="DK52" i="3"/>
  <c r="EK52" i="3" s="1"/>
  <c r="EM52" i="3"/>
  <c r="EO52" i="3"/>
  <c r="EV52" i="3"/>
  <c r="DK53" i="3"/>
  <c r="EM53" i="3"/>
  <c r="EN53" i="3"/>
  <c r="EO53" i="3"/>
  <c r="EP53" i="3"/>
  <c r="EQ53" i="3"/>
  <c r="ER53" i="3"/>
  <c r="EU53" i="3"/>
  <c r="EV53" i="3"/>
  <c r="DK54" i="3"/>
  <c r="EO54" i="3" s="1"/>
  <c r="EN54" i="3"/>
  <c r="EP54" i="3"/>
  <c r="ER54" i="3"/>
  <c r="EV54" i="3"/>
  <c r="DK55" i="3"/>
  <c r="EK55" i="3"/>
  <c r="EM55" i="3"/>
  <c r="EN55" i="3"/>
  <c r="EP55" i="3"/>
  <c r="EQ55" i="3"/>
  <c r="ER55" i="3"/>
  <c r="EU55" i="3"/>
  <c r="EV55" i="3"/>
  <c r="DK56" i="3"/>
  <c r="EN56" i="3" s="1"/>
  <c r="EM56" i="3"/>
  <c r="EO56" i="3"/>
  <c r="EQ56" i="3"/>
  <c r="ER56" i="3"/>
  <c r="EU56" i="3"/>
  <c r="DK57" i="3"/>
  <c r="EP57" i="3" s="1"/>
  <c r="EK57" i="3"/>
  <c r="EM57" i="3"/>
  <c r="EN57" i="3"/>
  <c r="EO57" i="3"/>
  <c r="EQ57" i="3"/>
  <c r="ER57" i="3"/>
  <c r="EU57" i="3"/>
  <c r="EV57" i="3"/>
  <c r="DK58" i="3"/>
  <c r="EK58" i="3"/>
  <c r="EM58" i="3"/>
  <c r="EN58" i="3"/>
  <c r="EO58" i="3"/>
  <c r="EP58" i="3"/>
  <c r="EQ58" i="3"/>
  <c r="ER58" i="3"/>
  <c r="EU58" i="3"/>
  <c r="EV58" i="3"/>
  <c r="DK59" i="3"/>
  <c r="EO59" i="3" s="1"/>
  <c r="DK60" i="3"/>
  <c r="EN60" i="3" s="1"/>
  <c r="EM60" i="3"/>
  <c r="EO60" i="3"/>
  <c r="EQ60" i="3"/>
  <c r="ER60" i="3"/>
  <c r="EU60" i="3"/>
  <c r="DK61" i="3"/>
  <c r="EP61" i="3" s="1"/>
  <c r="EK61" i="3"/>
  <c r="EM61" i="3"/>
  <c r="EN61" i="3"/>
  <c r="EO61" i="3"/>
  <c r="EQ61" i="3"/>
  <c r="ER61" i="3"/>
  <c r="EU61" i="3"/>
  <c r="EV61" i="3"/>
  <c r="DK62" i="3"/>
  <c r="EK62" i="3"/>
  <c r="EM62" i="3"/>
  <c r="EN62" i="3"/>
  <c r="EO62" i="3"/>
  <c r="EP62" i="3"/>
  <c r="EQ62" i="3"/>
  <c r="ER62" i="3"/>
  <c r="EU62" i="3"/>
  <c r="EV62" i="3"/>
  <c r="DK63" i="3"/>
  <c r="EK63" i="3"/>
  <c r="EO63" i="3"/>
  <c r="ER63" i="3"/>
  <c r="DK64" i="3"/>
  <c r="EN64" i="3" s="1"/>
  <c r="EM64" i="3"/>
  <c r="EO64" i="3"/>
  <c r="EQ64" i="3"/>
  <c r="ER64" i="3"/>
  <c r="EU64" i="3"/>
  <c r="DK65" i="3"/>
  <c r="EP65" i="3" s="1"/>
  <c r="EK65" i="3"/>
  <c r="EM65" i="3"/>
  <c r="EN65" i="3"/>
  <c r="EO65" i="3"/>
  <c r="EQ65" i="3"/>
  <c r="ER65" i="3"/>
  <c r="EU65" i="3"/>
  <c r="EV65" i="3"/>
  <c r="DK66" i="3"/>
  <c r="EK66" i="3"/>
  <c r="EM66" i="3"/>
  <c r="EN66" i="3"/>
  <c r="EO66" i="3"/>
  <c r="EP66" i="3"/>
  <c r="EQ66" i="3"/>
  <c r="ER66" i="3"/>
  <c r="EU66" i="3"/>
  <c r="EV66" i="3"/>
  <c r="DK67" i="3"/>
  <c r="DK68" i="3"/>
  <c r="EN68" i="3" s="1"/>
  <c r="EM68" i="3"/>
  <c r="EO68" i="3"/>
  <c r="EQ68" i="3"/>
  <c r="ER68" i="3"/>
  <c r="EU68" i="3"/>
  <c r="DK69" i="3"/>
  <c r="EP69" i="3" s="1"/>
  <c r="EK69" i="3"/>
  <c r="EM69" i="3"/>
  <c r="EN69" i="3"/>
  <c r="EO69" i="3"/>
  <c r="EQ69" i="3"/>
  <c r="ER69" i="3"/>
  <c r="EU69" i="3"/>
  <c r="EV69" i="3"/>
  <c r="DK70" i="3"/>
  <c r="EK70" i="3"/>
  <c r="EM70" i="3"/>
  <c r="EN70" i="3"/>
  <c r="EO70" i="3"/>
  <c r="EP70" i="3"/>
  <c r="EQ70" i="3"/>
  <c r="ER70" i="3"/>
  <c r="EU70" i="3"/>
  <c r="EV70" i="3"/>
  <c r="DK71" i="3"/>
  <c r="EK71" i="3"/>
  <c r="EM71" i="3"/>
  <c r="EO71" i="3"/>
  <c r="ER71" i="3"/>
  <c r="EU71" i="3"/>
  <c r="DK72" i="3"/>
  <c r="EN72" i="3" s="1"/>
  <c r="EM72" i="3"/>
  <c r="EO72" i="3"/>
  <c r="EQ72" i="3"/>
  <c r="ER72" i="3"/>
  <c r="EU72" i="3"/>
  <c r="DK73" i="3"/>
  <c r="EP73" i="3" s="1"/>
  <c r="EK73" i="3"/>
  <c r="EM73" i="3"/>
  <c r="EN73" i="3"/>
  <c r="EO73" i="3"/>
  <c r="EQ73" i="3"/>
  <c r="ER73" i="3"/>
  <c r="EU73" i="3"/>
  <c r="EV73" i="3"/>
  <c r="DK78" i="3"/>
  <c r="EP78" i="3" s="1"/>
  <c r="EV78" i="3"/>
  <c r="DK79" i="3"/>
  <c r="DK80" i="3"/>
  <c r="DK81" i="3"/>
  <c r="EO81" i="3"/>
  <c r="EP81" i="3"/>
  <c r="ER81" i="3"/>
  <c r="EU81" i="3"/>
  <c r="DK82" i="3"/>
  <c r="DK83" i="3"/>
  <c r="EM83" i="3" s="1"/>
  <c r="EK83" i="3"/>
  <c r="EN83" i="3"/>
  <c r="EP83" i="3"/>
  <c r="EQ83" i="3"/>
  <c r="ER83" i="3"/>
  <c r="EV83" i="3"/>
  <c r="DK84" i="3"/>
  <c r="EK84" i="3" s="1"/>
  <c r="EM84" i="3"/>
  <c r="EP84" i="3"/>
  <c r="DK85" i="3"/>
  <c r="EM85" i="3"/>
  <c r="DK86" i="3"/>
  <c r="EP86" i="3" s="1"/>
  <c r="EN86" i="3"/>
  <c r="EO86" i="3"/>
  <c r="EQ86" i="3"/>
  <c r="ER86" i="3"/>
  <c r="EV86" i="3"/>
  <c r="DK87" i="3"/>
  <c r="EK87" i="3" s="1"/>
  <c r="EN87" i="3"/>
  <c r="EQ87" i="3"/>
  <c r="DK88" i="3"/>
  <c r="EK88" i="3"/>
  <c r="EM88" i="3"/>
  <c r="EN88" i="3"/>
  <c r="EP88" i="3"/>
  <c r="ER88" i="3"/>
  <c r="EU88" i="3"/>
  <c r="EV88" i="3"/>
  <c r="DK89" i="3"/>
  <c r="EN89" i="3"/>
  <c r="ER89" i="3"/>
  <c r="EU89" i="3"/>
  <c r="DK90" i="3"/>
  <c r="EO90" i="3"/>
  <c r="EQ90" i="3"/>
  <c r="EV90" i="3"/>
  <c r="DK91" i="3"/>
  <c r="EK91" i="3"/>
  <c r="EN91" i="3"/>
  <c r="EP91" i="3"/>
  <c r="EQ91" i="3"/>
  <c r="ER91" i="3"/>
  <c r="EV91" i="3"/>
  <c r="DK92" i="3"/>
  <c r="EO92" i="3" s="1"/>
  <c r="EK92" i="3"/>
  <c r="EM92" i="3"/>
  <c r="EN92" i="3"/>
  <c r="EP92" i="3"/>
  <c r="ER92" i="3"/>
  <c r="EV92" i="3"/>
  <c r="DK93" i="3"/>
  <c r="EM93" i="3"/>
  <c r="EO93" i="3"/>
  <c r="EV93" i="3"/>
  <c r="DK94" i="3"/>
  <c r="EN94" i="3"/>
  <c r="EQ94" i="3"/>
  <c r="DK95" i="3"/>
  <c r="EK95" i="3" s="1"/>
  <c r="EO95" i="3"/>
  <c r="EQ95" i="3"/>
  <c r="ER95" i="3"/>
  <c r="EV95" i="3"/>
  <c r="DK96" i="3"/>
  <c r="EM96" i="3"/>
  <c r="EQ96" i="3"/>
  <c r="EV96" i="3"/>
  <c r="DK97" i="3"/>
  <c r="EQ97" i="3" s="1"/>
  <c r="EN97" i="3"/>
  <c r="EP97" i="3"/>
  <c r="ER97" i="3"/>
  <c r="EU97" i="3"/>
  <c r="DK98" i="3"/>
  <c r="EK98" i="3" s="1"/>
  <c r="EM98" i="3"/>
  <c r="EN98" i="3"/>
  <c r="EP98" i="3"/>
  <c r="EQ98" i="3"/>
  <c r="ER98" i="3"/>
  <c r="EU98" i="3"/>
  <c r="EV98" i="3"/>
  <c r="DK99" i="3"/>
  <c r="EK99" i="3"/>
  <c r="EM99" i="3"/>
  <c r="EN99" i="3"/>
  <c r="EO99" i="3"/>
  <c r="EP99" i="3"/>
  <c r="EQ99" i="3"/>
  <c r="ER99" i="3"/>
  <c r="EU99" i="3"/>
  <c r="EV99" i="3"/>
  <c r="DK100" i="3"/>
  <c r="EM100" i="3" s="1"/>
  <c r="EU100" i="3"/>
  <c r="DK101" i="3"/>
  <c r="EN101" i="3" s="1"/>
  <c r="EK101" i="3"/>
  <c r="EM101" i="3"/>
  <c r="EO101" i="3"/>
  <c r="EP101" i="3"/>
  <c r="EQ101" i="3"/>
  <c r="ER101" i="3"/>
  <c r="EU101" i="3"/>
  <c r="DK102" i="3"/>
  <c r="EP102" i="3" s="1"/>
  <c r="EK102" i="3"/>
  <c r="EM102" i="3"/>
  <c r="EN102" i="3"/>
  <c r="EO102" i="3"/>
  <c r="EQ102" i="3"/>
  <c r="ER102" i="3"/>
  <c r="EU102" i="3"/>
  <c r="EV102" i="3"/>
  <c r="DK103" i="3"/>
  <c r="EK103" i="3"/>
  <c r="EM103" i="3"/>
  <c r="EN103" i="3"/>
  <c r="EO103" i="3"/>
  <c r="EP103" i="3"/>
  <c r="EQ103" i="3"/>
  <c r="ER103" i="3"/>
  <c r="EU103" i="3"/>
  <c r="EV103" i="3"/>
  <c r="DK104" i="3"/>
  <c r="ER104" i="3" s="1"/>
  <c r="EM104" i="3"/>
  <c r="EO104" i="3"/>
  <c r="EU104" i="3"/>
  <c r="DK105" i="3"/>
  <c r="EN105" i="3" s="1"/>
  <c r="EK105" i="3"/>
  <c r="EM105" i="3"/>
  <c r="EO105" i="3"/>
  <c r="EP105" i="3"/>
  <c r="EQ105" i="3"/>
  <c r="ER105" i="3"/>
  <c r="EU105" i="3"/>
  <c r="DK106" i="3"/>
  <c r="EP106" i="3" s="1"/>
  <c r="EK106" i="3"/>
  <c r="EM106" i="3"/>
  <c r="EN106" i="3"/>
  <c r="EO106" i="3"/>
  <c r="EQ106" i="3"/>
  <c r="ER106" i="3"/>
  <c r="EU106" i="3"/>
  <c r="EV106" i="3"/>
  <c r="DK107" i="3"/>
  <c r="EO107" i="3" s="1"/>
  <c r="EN107" i="3"/>
  <c r="ER107" i="3"/>
  <c r="EV107" i="3"/>
  <c r="HI9" i="3"/>
  <c r="HI23" i="3" s="1"/>
  <c r="HK9" i="3"/>
  <c r="HK10" i="3" s="1"/>
  <c r="HL9" i="3"/>
  <c r="HM9" i="3"/>
  <c r="HN9" i="3"/>
  <c r="HO9" i="3"/>
  <c r="HP9" i="3"/>
  <c r="HS9" i="3"/>
  <c r="HS10" i="3"/>
  <c r="HT9" i="3"/>
  <c r="HT16" i="3" s="1"/>
  <c r="HI13" i="3"/>
  <c r="HL13" i="3"/>
  <c r="HM13" i="3"/>
  <c r="HN13" i="3"/>
  <c r="HP13" i="3"/>
  <c r="HS13" i="3"/>
  <c r="HT13" i="3"/>
  <c r="HP14" i="3"/>
  <c r="HI16" i="3"/>
  <c r="HK16" i="3"/>
  <c r="HL16" i="3"/>
  <c r="HM16" i="3"/>
  <c r="HN16" i="3"/>
  <c r="HS16" i="3"/>
  <c r="HI17" i="3"/>
  <c r="HL17" i="3"/>
  <c r="HM17" i="3"/>
  <c r="HN17" i="3"/>
  <c r="HP17" i="3"/>
  <c r="HS17" i="3"/>
  <c r="HT17" i="3"/>
  <c r="HI18" i="3"/>
  <c r="HK18" i="3"/>
  <c r="HL18" i="3"/>
  <c r="HM18" i="3"/>
  <c r="HN18" i="3"/>
  <c r="HP18" i="3"/>
  <c r="HS18" i="3"/>
  <c r="HT18" i="3"/>
  <c r="HI19" i="3"/>
  <c r="HL19" i="3"/>
  <c r="HN19" i="3"/>
  <c r="HP19" i="3"/>
  <c r="HS19" i="3"/>
  <c r="HT19" i="3"/>
  <c r="HI20" i="3"/>
  <c r="HK20" i="3"/>
  <c r="HL20" i="3"/>
  <c r="HM20" i="3"/>
  <c r="HN20" i="3"/>
  <c r="HO20" i="3"/>
  <c r="HS20" i="3"/>
  <c r="HT20" i="3"/>
  <c r="HI21" i="3"/>
  <c r="HL21" i="3"/>
  <c r="HM21" i="3"/>
  <c r="HN21" i="3"/>
  <c r="HP21" i="3"/>
  <c r="HS21" i="3"/>
  <c r="HT21" i="3"/>
  <c r="HI22" i="3"/>
  <c r="HK22" i="3"/>
  <c r="HL22" i="3"/>
  <c r="HM22" i="3"/>
  <c r="HP22" i="3"/>
  <c r="HS22" i="3"/>
  <c r="HT22" i="3"/>
  <c r="HK23" i="3"/>
  <c r="HL23" i="3"/>
  <c r="HM23" i="3"/>
  <c r="HN23" i="3"/>
  <c r="HP23" i="3"/>
  <c r="HS23" i="3"/>
  <c r="HT23" i="3"/>
  <c r="HI24" i="3"/>
  <c r="HK24" i="3"/>
  <c r="HL24" i="3"/>
  <c r="HM24" i="3"/>
  <c r="HN24" i="3"/>
  <c r="HP24" i="3"/>
  <c r="HS24" i="3"/>
  <c r="HI25" i="3"/>
  <c r="HK25" i="3"/>
  <c r="HL25" i="3"/>
  <c r="HM25" i="3"/>
  <c r="HN25" i="3"/>
  <c r="HP25" i="3"/>
  <c r="HS25" i="3"/>
  <c r="HT25" i="3"/>
  <c r="HI26" i="3"/>
  <c r="HK26" i="3"/>
  <c r="HL26" i="3"/>
  <c r="HM26" i="3"/>
  <c r="HN26" i="3"/>
  <c r="HP26" i="3"/>
  <c r="HS26" i="3"/>
  <c r="HT26" i="3"/>
  <c r="HI27" i="3"/>
  <c r="HK27" i="3"/>
  <c r="HL27" i="3"/>
  <c r="HN27" i="3"/>
  <c r="HP27" i="3"/>
  <c r="HS27" i="3"/>
  <c r="HT27" i="3"/>
  <c r="HI28" i="3"/>
  <c r="HK28" i="3"/>
  <c r="HL28" i="3"/>
  <c r="HM28" i="3"/>
  <c r="HN28" i="3"/>
  <c r="HS28" i="3"/>
  <c r="HT28" i="3"/>
  <c r="HI29" i="3"/>
  <c r="HL29" i="3"/>
  <c r="HM29" i="3"/>
  <c r="HN29" i="3"/>
  <c r="HP29" i="3"/>
  <c r="HS29" i="3"/>
  <c r="HT29" i="3"/>
  <c r="HI30" i="3"/>
  <c r="HK30" i="3"/>
  <c r="HL30" i="3"/>
  <c r="HM30" i="3"/>
  <c r="HP30" i="3"/>
  <c r="HS30" i="3"/>
  <c r="HT30" i="3"/>
  <c r="HK31" i="3"/>
  <c r="HL31" i="3"/>
  <c r="HM31" i="3"/>
  <c r="HN31" i="3"/>
  <c r="HP31" i="3"/>
  <c r="HS31" i="3"/>
  <c r="HT31" i="3"/>
  <c r="HI32" i="3"/>
  <c r="HK32" i="3"/>
  <c r="HL32" i="3"/>
  <c r="HM32" i="3"/>
  <c r="HN32" i="3"/>
  <c r="HP32" i="3"/>
  <c r="HS32" i="3"/>
  <c r="HI33" i="3"/>
  <c r="HK33" i="3"/>
  <c r="HL33" i="3"/>
  <c r="HM33" i="3"/>
  <c r="HN33" i="3"/>
  <c r="HP33" i="3"/>
  <c r="HS33" i="3"/>
  <c r="HT33" i="3"/>
  <c r="HI34" i="3"/>
  <c r="HK34" i="3"/>
  <c r="HL34" i="3"/>
  <c r="HM34" i="3"/>
  <c r="HN34" i="3"/>
  <c r="HP34" i="3"/>
  <c r="HS34" i="3"/>
  <c r="HT34" i="3"/>
  <c r="HI35" i="3"/>
  <c r="HK35" i="3"/>
  <c r="HL35" i="3"/>
  <c r="HN35" i="3"/>
  <c r="HP35" i="3"/>
  <c r="HS35" i="3"/>
  <c r="HT35" i="3"/>
  <c r="HI36" i="3"/>
  <c r="HK36" i="3"/>
  <c r="HL36" i="3"/>
  <c r="HM36" i="3"/>
  <c r="HN36" i="3"/>
  <c r="HS36" i="3"/>
  <c r="HT36" i="3"/>
  <c r="HI37" i="3"/>
  <c r="HL37" i="3"/>
  <c r="HM37" i="3"/>
  <c r="HN37" i="3"/>
  <c r="HP37" i="3"/>
  <c r="HS37" i="3"/>
  <c r="HT37" i="3"/>
  <c r="HI38" i="3"/>
  <c r="HL38" i="3"/>
  <c r="HI39" i="3"/>
  <c r="HK39" i="3"/>
  <c r="HL39" i="3"/>
  <c r="HM39" i="3"/>
  <c r="HN39" i="3"/>
  <c r="HP39" i="3"/>
  <c r="HS39" i="3"/>
  <c r="HT39" i="3"/>
  <c r="HI44" i="3"/>
  <c r="HK44" i="3"/>
  <c r="HL44" i="3"/>
  <c r="HM44" i="3"/>
  <c r="HN44" i="3"/>
  <c r="HP44" i="3"/>
  <c r="HS44" i="3"/>
  <c r="HT44" i="3"/>
  <c r="HI45" i="3"/>
  <c r="HK45" i="3"/>
  <c r="HL45" i="3"/>
  <c r="HM45" i="3"/>
  <c r="HN45" i="3"/>
  <c r="HP45" i="3"/>
  <c r="HS45" i="3"/>
  <c r="HT45" i="3"/>
  <c r="HI46" i="3"/>
  <c r="HK46" i="3"/>
  <c r="HL46" i="3"/>
  <c r="HM46" i="3"/>
  <c r="HN46" i="3"/>
  <c r="HP46" i="3"/>
  <c r="HS46" i="3"/>
  <c r="HT46" i="3"/>
  <c r="HI47" i="3"/>
  <c r="HK47" i="3"/>
  <c r="HL47" i="3"/>
  <c r="HN47" i="3"/>
  <c r="HP47" i="3"/>
  <c r="HS47" i="3"/>
  <c r="HT47" i="3"/>
  <c r="HI48" i="3"/>
  <c r="HK48" i="3"/>
  <c r="HL48" i="3"/>
  <c r="HM48" i="3"/>
  <c r="HN48" i="3"/>
  <c r="HO48" i="3"/>
  <c r="HS48" i="3"/>
  <c r="HT48" i="3"/>
  <c r="HI49" i="3"/>
  <c r="HL49" i="3"/>
  <c r="HM49" i="3"/>
  <c r="HN49" i="3"/>
  <c r="HP49" i="3"/>
  <c r="HS49" i="3"/>
  <c r="HT49" i="3"/>
  <c r="HI50" i="3"/>
  <c r="HK50" i="3"/>
  <c r="HL50" i="3"/>
  <c r="HM50" i="3"/>
  <c r="HN50" i="3"/>
  <c r="HO50" i="3"/>
  <c r="HP50" i="3"/>
  <c r="HS50" i="3"/>
  <c r="HT50" i="3"/>
  <c r="HI51" i="3"/>
  <c r="HK51" i="3"/>
  <c r="HL51" i="3"/>
  <c r="HM51" i="3"/>
  <c r="HN51" i="3"/>
  <c r="HP51" i="3"/>
  <c r="HS51" i="3"/>
  <c r="HT51" i="3"/>
  <c r="HI52" i="3"/>
  <c r="HK52" i="3"/>
  <c r="HL52" i="3"/>
  <c r="HM52" i="3"/>
  <c r="HN52" i="3"/>
  <c r="HP52" i="3"/>
  <c r="HS52" i="3"/>
  <c r="HT52" i="3"/>
  <c r="HI53" i="3"/>
  <c r="HK53" i="3"/>
  <c r="HL53" i="3"/>
  <c r="HM53" i="3"/>
  <c r="HN53" i="3"/>
  <c r="HO53" i="3"/>
  <c r="HP53" i="3"/>
  <c r="HS53" i="3"/>
  <c r="HT53" i="3"/>
  <c r="HI54" i="3"/>
  <c r="HK54" i="3"/>
  <c r="HL54" i="3"/>
  <c r="HM54" i="3"/>
  <c r="HN54" i="3"/>
  <c r="HP54" i="3"/>
  <c r="HS54" i="3"/>
  <c r="HT54" i="3"/>
  <c r="HI55" i="3"/>
  <c r="HK55" i="3"/>
  <c r="HL55" i="3"/>
  <c r="HM55" i="3"/>
  <c r="HN55" i="3"/>
  <c r="HP55" i="3"/>
  <c r="HS55" i="3"/>
  <c r="HT55" i="3"/>
  <c r="HI56" i="3"/>
  <c r="HK56" i="3"/>
  <c r="HL56" i="3"/>
  <c r="HM56" i="3"/>
  <c r="HN56" i="3"/>
  <c r="HP56" i="3"/>
  <c r="HS56" i="3"/>
  <c r="HT56" i="3"/>
  <c r="HI57" i="3"/>
  <c r="HK57" i="3"/>
  <c r="HL57" i="3"/>
  <c r="HM57" i="3"/>
  <c r="HN57" i="3"/>
  <c r="HP57" i="3"/>
  <c r="HS57" i="3"/>
  <c r="HT57" i="3"/>
  <c r="HI58" i="3"/>
  <c r="HK58" i="3"/>
  <c r="HL58" i="3"/>
  <c r="HM58" i="3"/>
  <c r="HN58" i="3"/>
  <c r="HO58" i="3"/>
  <c r="HP58" i="3"/>
  <c r="HS58" i="3"/>
  <c r="HT58" i="3"/>
  <c r="HI59" i="3"/>
  <c r="HK59" i="3"/>
  <c r="HL59" i="3"/>
  <c r="HM59" i="3"/>
  <c r="HN59" i="3"/>
  <c r="HP59" i="3"/>
  <c r="HS59" i="3"/>
  <c r="HT59" i="3"/>
  <c r="HI60" i="3"/>
  <c r="HK60" i="3"/>
  <c r="HL60" i="3"/>
  <c r="HM60" i="3"/>
  <c r="HN60" i="3"/>
  <c r="HP60" i="3"/>
  <c r="HS60" i="3"/>
  <c r="HT60" i="3"/>
  <c r="HI61" i="3"/>
  <c r="HK61" i="3"/>
  <c r="HL61" i="3"/>
  <c r="HM61" i="3"/>
  <c r="HN61" i="3"/>
  <c r="HO61" i="3"/>
  <c r="HP61" i="3"/>
  <c r="HS61" i="3"/>
  <c r="HT61" i="3"/>
  <c r="HI62" i="3"/>
  <c r="HK62" i="3"/>
  <c r="HL62" i="3"/>
  <c r="HM62" i="3"/>
  <c r="HN62" i="3"/>
  <c r="HP62" i="3"/>
  <c r="HS62" i="3"/>
  <c r="HT62" i="3"/>
  <c r="HI63" i="3"/>
  <c r="HK63" i="3"/>
  <c r="HL63" i="3"/>
  <c r="HM63" i="3"/>
  <c r="HN63" i="3"/>
  <c r="HP63" i="3"/>
  <c r="HS63" i="3"/>
  <c r="HT63" i="3"/>
  <c r="HI64" i="3"/>
  <c r="HK64" i="3"/>
  <c r="HL64" i="3"/>
  <c r="HM64" i="3"/>
  <c r="HN64" i="3"/>
  <c r="HP64" i="3"/>
  <c r="HS64" i="3"/>
  <c r="HT64" i="3"/>
  <c r="HI65" i="3"/>
  <c r="HK65" i="3"/>
  <c r="HL65" i="3"/>
  <c r="HM65" i="3"/>
  <c r="HN65" i="3"/>
  <c r="HP65" i="3"/>
  <c r="HS65" i="3"/>
  <c r="HT65" i="3"/>
  <c r="HI66" i="3"/>
  <c r="HK66" i="3"/>
  <c r="HL66" i="3"/>
  <c r="HM66" i="3"/>
  <c r="HN66" i="3"/>
  <c r="HO66" i="3"/>
  <c r="HP66" i="3"/>
  <c r="HS66" i="3"/>
  <c r="HT66" i="3"/>
  <c r="HI67" i="3"/>
  <c r="HI68" i="3"/>
  <c r="HK68" i="3"/>
  <c r="HL68" i="3"/>
  <c r="HM68" i="3"/>
  <c r="HN68" i="3"/>
  <c r="HP68" i="3"/>
  <c r="HS68" i="3"/>
  <c r="HT68" i="3"/>
  <c r="HI69" i="3"/>
  <c r="HK69" i="3"/>
  <c r="HL69" i="3"/>
  <c r="HM69" i="3"/>
  <c r="HN69" i="3"/>
  <c r="HO69" i="3"/>
  <c r="HP69" i="3"/>
  <c r="HS69" i="3"/>
  <c r="HT69" i="3"/>
  <c r="HI70" i="3"/>
  <c r="HK70" i="3"/>
  <c r="HL70" i="3"/>
  <c r="HM70" i="3"/>
  <c r="HN70" i="3"/>
  <c r="HP70" i="3"/>
  <c r="HS70" i="3"/>
  <c r="HT70" i="3"/>
  <c r="HI71" i="3"/>
  <c r="HK71" i="3"/>
  <c r="HL71" i="3"/>
  <c r="HM71" i="3"/>
  <c r="HN71" i="3"/>
  <c r="HP71" i="3"/>
  <c r="HS71" i="3"/>
  <c r="HT71" i="3"/>
  <c r="HI72" i="3"/>
  <c r="HK72" i="3"/>
  <c r="HL72" i="3"/>
  <c r="HM72" i="3"/>
  <c r="HN72" i="3"/>
  <c r="HP72" i="3"/>
  <c r="HS72" i="3"/>
  <c r="HT72" i="3"/>
  <c r="HI73" i="3"/>
  <c r="HK73" i="3"/>
  <c r="HL73" i="3"/>
  <c r="HM73" i="3"/>
  <c r="HN73" i="3"/>
  <c r="HP73" i="3"/>
  <c r="HS73" i="3"/>
  <c r="HT73" i="3"/>
  <c r="HI78" i="3"/>
  <c r="HK78" i="3"/>
  <c r="HL78" i="3"/>
  <c r="HM78" i="3"/>
  <c r="HN78" i="3"/>
  <c r="HO78" i="3"/>
  <c r="HP78" i="3"/>
  <c r="HS78" i="3"/>
  <c r="HT78" i="3"/>
  <c r="HI79" i="3"/>
  <c r="HM80" i="3"/>
  <c r="HN80" i="3"/>
  <c r="HI81" i="3"/>
  <c r="HK81" i="3"/>
  <c r="HL81" i="3"/>
  <c r="HM81" i="3"/>
  <c r="HN81" i="3"/>
  <c r="HP81" i="3"/>
  <c r="HS81" i="3"/>
  <c r="HT81" i="3"/>
  <c r="HI82" i="3"/>
  <c r="HK82" i="3"/>
  <c r="HL82" i="3"/>
  <c r="HM82" i="3"/>
  <c r="HN82" i="3"/>
  <c r="HP82" i="3"/>
  <c r="HS82" i="3"/>
  <c r="HT82" i="3"/>
  <c r="HI83" i="3"/>
  <c r="HK83" i="3"/>
  <c r="HL83" i="3"/>
  <c r="HM83" i="3"/>
  <c r="HN83" i="3"/>
  <c r="HO83" i="3"/>
  <c r="HP83" i="3"/>
  <c r="HS83" i="3"/>
  <c r="HT83" i="3"/>
  <c r="HI84" i="3"/>
  <c r="HK84" i="3"/>
  <c r="HL84" i="3"/>
  <c r="HM84" i="3"/>
  <c r="HN84" i="3"/>
  <c r="HP84" i="3"/>
  <c r="HS84" i="3"/>
  <c r="HT84" i="3"/>
  <c r="HL85" i="3"/>
  <c r="HM85" i="3"/>
  <c r="HO85" i="3"/>
  <c r="HT85" i="3"/>
  <c r="HI86" i="3"/>
  <c r="HK86" i="3"/>
  <c r="HL86" i="3"/>
  <c r="HM86" i="3"/>
  <c r="HN86" i="3"/>
  <c r="HO86" i="3"/>
  <c r="HP86" i="3"/>
  <c r="HS86" i="3"/>
  <c r="HT86" i="3"/>
  <c r="HI87" i="3"/>
  <c r="HK87" i="3"/>
  <c r="HL87" i="3"/>
  <c r="HM87" i="3"/>
  <c r="HN87" i="3"/>
  <c r="HP87" i="3"/>
  <c r="HS87" i="3"/>
  <c r="HT87" i="3"/>
  <c r="HI88" i="3"/>
  <c r="HK88" i="3"/>
  <c r="HL88" i="3"/>
  <c r="HM88" i="3"/>
  <c r="HN88" i="3"/>
  <c r="HP88" i="3"/>
  <c r="HS88" i="3"/>
  <c r="HT88" i="3"/>
  <c r="HI89" i="3"/>
  <c r="HK89" i="3"/>
  <c r="HL89" i="3"/>
  <c r="HM89" i="3"/>
  <c r="HN89" i="3"/>
  <c r="HP89" i="3"/>
  <c r="HS89" i="3"/>
  <c r="HT89" i="3"/>
  <c r="HI90" i="3"/>
  <c r="HK90" i="3"/>
  <c r="HL90" i="3"/>
  <c r="HM90" i="3"/>
  <c r="HN90" i="3"/>
  <c r="HP90" i="3"/>
  <c r="HS90" i="3"/>
  <c r="HT90" i="3"/>
  <c r="HI91" i="3"/>
  <c r="HK91" i="3"/>
  <c r="HL91" i="3"/>
  <c r="HM91" i="3"/>
  <c r="HN91" i="3"/>
  <c r="HO91" i="3"/>
  <c r="HP91" i="3"/>
  <c r="HS91" i="3"/>
  <c r="HT91" i="3"/>
  <c r="HI92" i="3"/>
  <c r="HK92" i="3"/>
  <c r="HL92" i="3"/>
  <c r="HM92" i="3"/>
  <c r="HN92" i="3"/>
  <c r="HP92" i="3"/>
  <c r="HS92" i="3"/>
  <c r="HT92" i="3"/>
  <c r="HI93" i="3"/>
  <c r="HK93" i="3"/>
  <c r="HL93" i="3"/>
  <c r="HM93" i="3"/>
  <c r="HN93" i="3"/>
  <c r="HO93" i="3"/>
  <c r="HP93" i="3"/>
  <c r="HS93" i="3"/>
  <c r="HT93" i="3"/>
  <c r="HI94" i="3"/>
  <c r="HK94" i="3"/>
  <c r="HL94" i="3"/>
  <c r="HM94" i="3"/>
  <c r="HN94" i="3"/>
  <c r="HO94" i="3"/>
  <c r="HP94" i="3"/>
  <c r="HS94" i="3"/>
  <c r="HT94" i="3"/>
  <c r="HI95" i="3"/>
  <c r="HK95" i="3"/>
  <c r="HL95" i="3"/>
  <c r="HM95" i="3"/>
  <c r="HN95" i="3"/>
  <c r="HP95" i="3"/>
  <c r="HS95" i="3"/>
  <c r="HT95" i="3"/>
  <c r="HI96" i="3"/>
  <c r="HK96" i="3"/>
  <c r="HL96" i="3"/>
  <c r="HM96" i="3"/>
  <c r="HN96" i="3"/>
  <c r="HP96" i="3"/>
  <c r="HS96" i="3"/>
  <c r="HT96" i="3"/>
  <c r="HI97" i="3"/>
  <c r="HK97" i="3"/>
  <c r="HL97" i="3"/>
  <c r="HM97" i="3"/>
  <c r="HN97" i="3"/>
  <c r="HP97" i="3"/>
  <c r="HS97" i="3"/>
  <c r="HT97" i="3"/>
  <c r="HI98" i="3"/>
  <c r="HK98" i="3"/>
  <c r="HL98" i="3"/>
  <c r="HM98" i="3"/>
  <c r="HN98" i="3"/>
  <c r="HP98" i="3"/>
  <c r="HS98" i="3"/>
  <c r="HT98" i="3"/>
  <c r="HI99" i="3"/>
  <c r="HK99" i="3"/>
  <c r="HL99" i="3"/>
  <c r="HM99" i="3"/>
  <c r="HN99" i="3"/>
  <c r="HO99" i="3"/>
  <c r="HP99" i="3"/>
  <c r="HS99" i="3"/>
  <c r="HT99" i="3"/>
  <c r="HI100" i="3"/>
  <c r="HK100" i="3"/>
  <c r="HL100" i="3"/>
  <c r="HM100" i="3"/>
  <c r="HN100" i="3"/>
  <c r="HP100" i="3"/>
  <c r="HS100" i="3"/>
  <c r="HT100" i="3"/>
  <c r="HI101" i="3"/>
  <c r="HK101" i="3"/>
  <c r="HL101" i="3"/>
  <c r="HM101" i="3"/>
  <c r="HN101" i="3"/>
  <c r="HO101" i="3"/>
  <c r="HP101" i="3"/>
  <c r="HS101" i="3"/>
  <c r="HT101" i="3"/>
  <c r="HI102" i="3"/>
  <c r="HK102" i="3"/>
  <c r="HL102" i="3"/>
  <c r="HM102" i="3"/>
  <c r="HN102" i="3"/>
  <c r="HO102" i="3"/>
  <c r="HP102" i="3"/>
  <c r="HS102" i="3"/>
  <c r="HT102" i="3"/>
  <c r="HI103" i="3"/>
  <c r="HK103" i="3"/>
  <c r="HL103" i="3"/>
  <c r="HM103" i="3"/>
  <c r="HN103" i="3"/>
  <c r="HP103" i="3"/>
  <c r="HS103" i="3"/>
  <c r="HT103" i="3"/>
  <c r="HI104" i="3"/>
  <c r="HK104" i="3"/>
  <c r="HL104" i="3"/>
  <c r="HM104" i="3"/>
  <c r="HN104" i="3"/>
  <c r="HP104" i="3"/>
  <c r="HS104" i="3"/>
  <c r="HT104" i="3"/>
  <c r="HI105" i="3"/>
  <c r="HK105" i="3"/>
  <c r="HL105" i="3"/>
  <c r="HM105" i="3"/>
  <c r="HN105" i="3"/>
  <c r="HP105" i="3"/>
  <c r="HS105" i="3"/>
  <c r="HT105" i="3"/>
  <c r="HI106" i="3"/>
  <c r="HK106" i="3"/>
  <c r="HL106" i="3"/>
  <c r="HM106" i="3"/>
  <c r="HN106" i="3"/>
  <c r="HP106" i="3"/>
  <c r="HS106" i="3"/>
  <c r="HT106" i="3"/>
  <c r="HI107" i="3"/>
  <c r="HK107" i="3"/>
  <c r="HL107" i="3"/>
  <c r="HM107" i="3"/>
  <c r="HN107" i="3"/>
  <c r="HO107" i="3"/>
  <c r="HP107" i="3"/>
  <c r="HS107" i="3"/>
  <c r="HT107" i="3"/>
  <c r="KG9" i="3"/>
  <c r="KG10" i="3"/>
  <c r="KI9" i="3"/>
  <c r="KI21" i="3" s="1"/>
  <c r="KJ9" i="3"/>
  <c r="KJ12" i="3" s="1"/>
  <c r="KK9" i="3"/>
  <c r="KK22" i="3" s="1"/>
  <c r="KK10" i="3"/>
  <c r="KL9" i="3"/>
  <c r="KL10" i="3"/>
  <c r="KM9" i="3"/>
  <c r="KM13" i="3" s="1"/>
  <c r="KN9" i="3"/>
  <c r="KN20" i="3" s="1"/>
  <c r="KQ9" i="3"/>
  <c r="KQ21" i="3" s="1"/>
  <c r="KR9" i="3"/>
  <c r="KR12" i="3" s="1"/>
  <c r="KI12" i="3"/>
  <c r="KK12" i="3"/>
  <c r="KL12" i="3"/>
  <c r="KM12" i="3"/>
  <c r="KN12" i="3"/>
  <c r="KQ12" i="3"/>
  <c r="KI13" i="3"/>
  <c r="KK13" i="3"/>
  <c r="KL13" i="3"/>
  <c r="KN13" i="3"/>
  <c r="KQ13" i="3"/>
  <c r="KG14" i="3"/>
  <c r="KN15" i="3"/>
  <c r="KI16" i="3"/>
  <c r="KK16" i="3"/>
  <c r="KL16" i="3"/>
  <c r="KM16" i="3"/>
  <c r="KN16" i="3"/>
  <c r="KQ16" i="3"/>
  <c r="KI17" i="3"/>
  <c r="KK17" i="3"/>
  <c r="KL17" i="3"/>
  <c r="KN17" i="3"/>
  <c r="KQ17" i="3"/>
  <c r="KG18" i="3"/>
  <c r="KI18" i="3"/>
  <c r="KJ18" i="3"/>
  <c r="KL18" i="3"/>
  <c r="KN18" i="3"/>
  <c r="KQ18" i="3"/>
  <c r="KR18" i="3"/>
  <c r="KI19" i="3"/>
  <c r="KJ19" i="3"/>
  <c r="KL19" i="3"/>
  <c r="KM19" i="3"/>
  <c r="KN19" i="3"/>
  <c r="KQ19" i="3"/>
  <c r="KR19" i="3"/>
  <c r="KG20" i="3"/>
  <c r="KI20" i="3"/>
  <c r="KJ20" i="3"/>
  <c r="KL20" i="3"/>
  <c r="KM20" i="3"/>
  <c r="KQ20" i="3"/>
  <c r="KR20" i="3"/>
  <c r="KG21" i="3"/>
  <c r="KJ21" i="3"/>
  <c r="KL21" i="3"/>
  <c r="KM21" i="3"/>
  <c r="KR21" i="3"/>
  <c r="KJ22" i="3"/>
  <c r="KL22" i="3"/>
  <c r="KM22" i="3"/>
  <c r="KN22" i="3"/>
  <c r="KR22" i="3"/>
  <c r="KI23" i="3"/>
  <c r="KJ23" i="3"/>
  <c r="KM23" i="3"/>
  <c r="KN23" i="3"/>
  <c r="KQ23" i="3"/>
  <c r="KR23" i="3"/>
  <c r="KI24" i="3"/>
  <c r="KL24" i="3"/>
  <c r="KM24" i="3"/>
  <c r="KN24" i="3"/>
  <c r="KQ24" i="3"/>
  <c r="KI25" i="3"/>
  <c r="KL25" i="3"/>
  <c r="KN25" i="3"/>
  <c r="KQ25" i="3"/>
  <c r="KG26" i="3"/>
  <c r="KI26" i="3"/>
  <c r="KJ26" i="3"/>
  <c r="KL26" i="3"/>
  <c r="KN26" i="3"/>
  <c r="KQ26" i="3"/>
  <c r="KR26" i="3"/>
  <c r="KG27" i="3"/>
  <c r="KI27" i="3"/>
  <c r="KJ27" i="3"/>
  <c r="KL27" i="3"/>
  <c r="KM27" i="3"/>
  <c r="KN27" i="3"/>
  <c r="KQ27" i="3"/>
  <c r="KR27" i="3"/>
  <c r="KG28" i="3"/>
  <c r="KI28" i="3"/>
  <c r="KJ28" i="3"/>
  <c r="KL28" i="3"/>
  <c r="KM28" i="3"/>
  <c r="KQ28" i="3"/>
  <c r="KR28" i="3"/>
  <c r="KG29" i="3"/>
  <c r="KI29" i="3"/>
  <c r="KJ29" i="3"/>
  <c r="KL29" i="3"/>
  <c r="KM29" i="3"/>
  <c r="KQ29" i="3"/>
  <c r="KR29" i="3"/>
  <c r="KJ30" i="3"/>
  <c r="KK30" i="3"/>
  <c r="KL30" i="3"/>
  <c r="KM30" i="3"/>
  <c r="KN30" i="3"/>
  <c r="KR30" i="3"/>
  <c r="KI31" i="3"/>
  <c r="KJ31" i="3"/>
  <c r="KM31" i="3"/>
  <c r="KN31" i="3"/>
  <c r="KQ31" i="3"/>
  <c r="KR31" i="3"/>
  <c r="KI32" i="3"/>
  <c r="KJ32" i="3"/>
  <c r="KK32" i="3"/>
  <c r="KL32" i="3"/>
  <c r="KM32" i="3"/>
  <c r="KN32" i="3"/>
  <c r="KQ32" i="3"/>
  <c r="KR32" i="3"/>
  <c r="KG33" i="3"/>
  <c r="KI33" i="3"/>
  <c r="KL33" i="3"/>
  <c r="KM33" i="3"/>
  <c r="KN33" i="3"/>
  <c r="KQ33" i="3"/>
  <c r="KG34" i="3"/>
  <c r="KI34" i="3"/>
  <c r="KJ34" i="3"/>
  <c r="KK34" i="3"/>
  <c r="KL34" i="3"/>
  <c r="KN34" i="3"/>
  <c r="KQ34" i="3"/>
  <c r="KR34" i="3"/>
  <c r="KG35" i="3"/>
  <c r="KI35" i="3"/>
  <c r="KJ35" i="3"/>
  <c r="KL35" i="3"/>
  <c r="KM35" i="3"/>
  <c r="KN35" i="3"/>
  <c r="KQ35" i="3"/>
  <c r="KR35" i="3"/>
  <c r="KG36" i="3"/>
  <c r="KI36" i="3"/>
  <c r="KJ36" i="3"/>
  <c r="KL36" i="3"/>
  <c r="KM36" i="3"/>
  <c r="KN36" i="3"/>
  <c r="KQ36" i="3"/>
  <c r="KR36" i="3"/>
  <c r="KG37" i="3"/>
  <c r="KI37" i="3"/>
  <c r="KJ37" i="3"/>
  <c r="KK37" i="3"/>
  <c r="KL37" i="3"/>
  <c r="KM37" i="3"/>
  <c r="KQ37" i="3"/>
  <c r="KR37" i="3"/>
  <c r="KG38" i="3"/>
  <c r="KJ38" i="3"/>
  <c r="KK38" i="3"/>
  <c r="KL38" i="3"/>
  <c r="KM38" i="3"/>
  <c r="KN38" i="3"/>
  <c r="KR38" i="3"/>
  <c r="KI39" i="3"/>
  <c r="KJ39" i="3"/>
  <c r="KM39" i="3"/>
  <c r="KN39" i="3"/>
  <c r="KQ39" i="3"/>
  <c r="KR39" i="3"/>
  <c r="KI44" i="3"/>
  <c r="KJ44" i="3"/>
  <c r="KK44" i="3"/>
  <c r="KL44" i="3"/>
  <c r="KM44" i="3"/>
  <c r="KN44" i="3"/>
  <c r="KQ44" i="3"/>
  <c r="KR44" i="3"/>
  <c r="KG45" i="3"/>
  <c r="KI45" i="3"/>
  <c r="KK45" i="3"/>
  <c r="KL45" i="3"/>
  <c r="KM45" i="3"/>
  <c r="KN45" i="3"/>
  <c r="KQ45" i="3"/>
  <c r="KG46" i="3"/>
  <c r="KI46" i="3"/>
  <c r="KJ46" i="3"/>
  <c r="KK46" i="3"/>
  <c r="KL46" i="3"/>
  <c r="KN46" i="3"/>
  <c r="KQ46" i="3"/>
  <c r="KR46" i="3"/>
  <c r="KG47" i="3"/>
  <c r="KI47" i="3"/>
  <c r="KJ47" i="3"/>
  <c r="KL47" i="3"/>
  <c r="KM47" i="3"/>
  <c r="KN47" i="3"/>
  <c r="KQ47" i="3"/>
  <c r="KR47" i="3"/>
  <c r="KG48" i="3"/>
  <c r="KI48" i="3"/>
  <c r="KJ48" i="3"/>
  <c r="KL48" i="3"/>
  <c r="KM48" i="3"/>
  <c r="KN48" i="3"/>
  <c r="KQ48" i="3"/>
  <c r="KR48" i="3"/>
  <c r="KG49" i="3"/>
  <c r="KI49" i="3"/>
  <c r="KJ49" i="3"/>
  <c r="KL49" i="3"/>
  <c r="KM49" i="3"/>
  <c r="KQ49" i="3"/>
  <c r="KR49" i="3"/>
  <c r="KG50" i="3"/>
  <c r="KJ50" i="3"/>
  <c r="KK50" i="3"/>
  <c r="KL50" i="3"/>
  <c r="KM50" i="3"/>
  <c r="KN50" i="3"/>
  <c r="KR50" i="3"/>
  <c r="KG51" i="3"/>
  <c r="KI51" i="3"/>
  <c r="KJ51" i="3"/>
  <c r="KK51" i="3"/>
  <c r="KL51" i="3"/>
  <c r="KM51" i="3"/>
  <c r="KN51" i="3"/>
  <c r="KQ51" i="3"/>
  <c r="KR51" i="3"/>
  <c r="KI52" i="3"/>
  <c r="KJ52" i="3"/>
  <c r="KK52" i="3"/>
  <c r="KL52" i="3"/>
  <c r="KM52" i="3"/>
  <c r="KN52" i="3"/>
  <c r="KQ52" i="3"/>
  <c r="KR52" i="3"/>
  <c r="KG53" i="3"/>
  <c r="KI53" i="3"/>
  <c r="KK53" i="3"/>
  <c r="KL53" i="3"/>
  <c r="KM53" i="3"/>
  <c r="KN53" i="3"/>
  <c r="KQ53" i="3"/>
  <c r="KG54" i="3"/>
  <c r="KI54" i="3"/>
  <c r="KJ54" i="3"/>
  <c r="KK54" i="3"/>
  <c r="KL54" i="3"/>
  <c r="KN54" i="3"/>
  <c r="KQ54" i="3"/>
  <c r="KR54" i="3"/>
  <c r="KG55" i="3"/>
  <c r="KI55" i="3"/>
  <c r="KJ55" i="3"/>
  <c r="KK55" i="3"/>
  <c r="KL55" i="3"/>
  <c r="KM55" i="3"/>
  <c r="KN55" i="3"/>
  <c r="KQ55" i="3"/>
  <c r="KR55" i="3"/>
  <c r="KG56" i="3"/>
  <c r="KI56" i="3"/>
  <c r="KJ56" i="3"/>
  <c r="KL56" i="3"/>
  <c r="KM56" i="3"/>
  <c r="KN56" i="3"/>
  <c r="KQ56" i="3"/>
  <c r="KR56" i="3"/>
  <c r="KG57" i="3"/>
  <c r="KI57" i="3"/>
  <c r="KJ57" i="3"/>
  <c r="KK57" i="3"/>
  <c r="KL57" i="3"/>
  <c r="KM57" i="3"/>
  <c r="KQ57" i="3"/>
  <c r="KR57" i="3"/>
  <c r="KG58" i="3"/>
  <c r="KJ58" i="3"/>
  <c r="KK58" i="3"/>
  <c r="KL58" i="3"/>
  <c r="KM58" i="3"/>
  <c r="KN58" i="3"/>
  <c r="KR58" i="3"/>
  <c r="KG59" i="3"/>
  <c r="KI59" i="3"/>
  <c r="KJ59" i="3"/>
  <c r="KK59" i="3"/>
  <c r="KL59" i="3"/>
  <c r="KM59" i="3"/>
  <c r="KN59" i="3"/>
  <c r="KQ59" i="3"/>
  <c r="KR59" i="3"/>
  <c r="KI60" i="3"/>
  <c r="KJ60" i="3"/>
  <c r="KK60" i="3"/>
  <c r="KL60" i="3"/>
  <c r="KM60" i="3"/>
  <c r="KN60" i="3"/>
  <c r="KQ60" i="3"/>
  <c r="KR60" i="3"/>
  <c r="KG61" i="3"/>
  <c r="KI61" i="3"/>
  <c r="KK61" i="3"/>
  <c r="KL61" i="3"/>
  <c r="KM61" i="3"/>
  <c r="KN61" i="3"/>
  <c r="KQ61" i="3"/>
  <c r="KG62" i="3"/>
  <c r="KI62" i="3"/>
  <c r="KJ62" i="3"/>
  <c r="KK62" i="3"/>
  <c r="KL62" i="3"/>
  <c r="KN62" i="3"/>
  <c r="KQ62" i="3"/>
  <c r="KR62" i="3"/>
  <c r="KG63" i="3"/>
  <c r="KI63" i="3"/>
  <c r="KJ63" i="3"/>
  <c r="KK63" i="3"/>
  <c r="KL63" i="3"/>
  <c r="KM63" i="3"/>
  <c r="KN63" i="3"/>
  <c r="KQ63" i="3"/>
  <c r="KR63" i="3"/>
  <c r="KG64" i="3"/>
  <c r="KI64" i="3"/>
  <c r="KJ64" i="3"/>
  <c r="KL64" i="3"/>
  <c r="KM64" i="3"/>
  <c r="KN64" i="3"/>
  <c r="KQ64" i="3"/>
  <c r="KR64" i="3"/>
  <c r="KG65" i="3"/>
  <c r="KI65" i="3"/>
  <c r="KJ65" i="3"/>
  <c r="KK65" i="3"/>
  <c r="KL65" i="3"/>
  <c r="KM65" i="3"/>
  <c r="KQ65" i="3"/>
  <c r="KR65" i="3"/>
  <c r="KG66" i="3"/>
  <c r="KI66" i="3"/>
  <c r="KJ66" i="3"/>
  <c r="KK66" i="3"/>
  <c r="KL66" i="3"/>
  <c r="KM66" i="3"/>
  <c r="KN66" i="3"/>
  <c r="KQ66" i="3"/>
  <c r="KR66" i="3"/>
  <c r="KG67" i="3"/>
  <c r="KI67" i="3"/>
  <c r="KJ67" i="3"/>
  <c r="KK67" i="3"/>
  <c r="KM67" i="3"/>
  <c r="KN67" i="3"/>
  <c r="KQ67" i="3"/>
  <c r="KR67" i="3"/>
  <c r="KI68" i="3"/>
  <c r="KJ68" i="3"/>
  <c r="KK68" i="3"/>
  <c r="KL68" i="3"/>
  <c r="KM68" i="3"/>
  <c r="KN68" i="3"/>
  <c r="KQ68" i="3"/>
  <c r="KR68" i="3"/>
  <c r="KG69" i="3"/>
  <c r="KI69" i="3"/>
  <c r="KJ69" i="3"/>
  <c r="KK69" i="3"/>
  <c r="KL69" i="3"/>
  <c r="KM69" i="3"/>
  <c r="KN69" i="3"/>
  <c r="KQ69" i="3"/>
  <c r="KR69" i="3"/>
  <c r="KG70" i="3"/>
  <c r="KI70" i="3"/>
  <c r="KJ70" i="3"/>
  <c r="KK70" i="3"/>
  <c r="KL70" i="3"/>
  <c r="KM70" i="3"/>
  <c r="KN70" i="3"/>
  <c r="KQ70" i="3"/>
  <c r="KR70" i="3"/>
  <c r="KG71" i="3"/>
  <c r="KI71" i="3"/>
  <c r="KJ71" i="3"/>
  <c r="KK71" i="3"/>
  <c r="KL71" i="3"/>
  <c r="KM71" i="3"/>
  <c r="KN71" i="3"/>
  <c r="KQ71" i="3"/>
  <c r="KR71" i="3"/>
  <c r="KG72" i="3"/>
  <c r="KI72" i="3"/>
  <c r="KJ72" i="3"/>
  <c r="KL72" i="3"/>
  <c r="KM72" i="3"/>
  <c r="KN72" i="3"/>
  <c r="KQ72" i="3"/>
  <c r="KR72" i="3"/>
  <c r="KG73" i="3"/>
  <c r="KI73" i="3"/>
  <c r="KJ73" i="3"/>
  <c r="KK73" i="3"/>
  <c r="KL73" i="3"/>
  <c r="KM73" i="3"/>
  <c r="KN73" i="3"/>
  <c r="KQ73" i="3"/>
  <c r="KR73" i="3"/>
  <c r="KG78" i="3"/>
  <c r="KI78" i="3"/>
  <c r="KJ78" i="3"/>
  <c r="KK78" i="3"/>
  <c r="KL78" i="3"/>
  <c r="KM78" i="3"/>
  <c r="KN78" i="3"/>
  <c r="KQ78" i="3"/>
  <c r="KR78" i="3"/>
  <c r="KL79" i="3"/>
  <c r="KM79" i="3"/>
  <c r="KG80" i="3"/>
  <c r="KI80" i="3"/>
  <c r="KK80" i="3"/>
  <c r="KL80" i="3"/>
  <c r="KM80" i="3"/>
  <c r="KN80" i="3"/>
  <c r="KQ80" i="3"/>
  <c r="KG81" i="3"/>
  <c r="KI81" i="3"/>
  <c r="KJ81" i="3"/>
  <c r="KK81" i="3"/>
  <c r="KL81" i="3"/>
  <c r="KM81" i="3"/>
  <c r="KN81" i="3"/>
  <c r="KQ81" i="3"/>
  <c r="KR81" i="3"/>
  <c r="KG82" i="3"/>
  <c r="KI82" i="3"/>
  <c r="KJ82" i="3"/>
  <c r="KK82" i="3"/>
  <c r="KL82" i="3"/>
  <c r="KM82" i="3"/>
  <c r="KN82" i="3"/>
  <c r="KQ82" i="3"/>
  <c r="KR82" i="3"/>
  <c r="KG83" i="3"/>
  <c r="KI83" i="3"/>
  <c r="KJ83" i="3"/>
  <c r="KL83" i="3"/>
  <c r="KM83" i="3"/>
  <c r="KN83" i="3"/>
  <c r="KQ83" i="3"/>
  <c r="KR83" i="3"/>
  <c r="KG84" i="3"/>
  <c r="KI84" i="3"/>
  <c r="KJ84" i="3"/>
  <c r="KK84" i="3"/>
  <c r="KL84" i="3"/>
  <c r="KM84" i="3"/>
  <c r="KN84" i="3"/>
  <c r="KQ84" i="3"/>
  <c r="KR84" i="3"/>
  <c r="KG85" i="3"/>
  <c r="KJ85" i="3"/>
  <c r="KK85" i="3"/>
  <c r="KL85" i="3"/>
  <c r="KM85" i="3"/>
  <c r="KN85" i="3"/>
  <c r="KR85" i="3"/>
  <c r="KG86" i="3"/>
  <c r="KI86" i="3"/>
  <c r="KJ86" i="3"/>
  <c r="KK86" i="3"/>
  <c r="KL86" i="3"/>
  <c r="KM86" i="3"/>
  <c r="KN86" i="3"/>
  <c r="KQ86" i="3"/>
  <c r="KR86" i="3"/>
  <c r="KI87" i="3"/>
  <c r="KJ87" i="3"/>
  <c r="KK87" i="3"/>
  <c r="KL87" i="3"/>
  <c r="KM87" i="3"/>
  <c r="KN87" i="3"/>
  <c r="KQ87" i="3"/>
  <c r="KR87" i="3"/>
  <c r="KG88" i="3"/>
  <c r="KI88" i="3"/>
  <c r="KJ88" i="3"/>
  <c r="KK88" i="3"/>
  <c r="KL88" i="3"/>
  <c r="KM88" i="3"/>
  <c r="KN88" i="3"/>
  <c r="KQ88" i="3"/>
  <c r="KR88" i="3"/>
  <c r="KG89" i="3"/>
  <c r="KI89" i="3"/>
  <c r="KJ89" i="3"/>
  <c r="KK89" i="3"/>
  <c r="KL89" i="3"/>
  <c r="KM89" i="3"/>
  <c r="KN89" i="3"/>
  <c r="KQ89" i="3"/>
  <c r="KR89" i="3"/>
  <c r="KG90" i="3"/>
  <c r="KI90" i="3"/>
  <c r="KJ90" i="3"/>
  <c r="KK90" i="3"/>
  <c r="KL90" i="3"/>
  <c r="KM90" i="3"/>
  <c r="KN90" i="3"/>
  <c r="KQ90" i="3"/>
  <c r="KR90" i="3"/>
  <c r="KG91" i="3"/>
  <c r="KI91" i="3"/>
  <c r="KJ91" i="3"/>
  <c r="KK91" i="3"/>
  <c r="KL91" i="3"/>
  <c r="KM91" i="3"/>
  <c r="KN91" i="3"/>
  <c r="KQ91" i="3"/>
  <c r="KR91" i="3"/>
  <c r="KG92" i="3"/>
  <c r="KI92" i="3"/>
  <c r="KJ92" i="3"/>
  <c r="KK92" i="3"/>
  <c r="KL92" i="3"/>
  <c r="KM92" i="3"/>
  <c r="KN92" i="3"/>
  <c r="KQ92" i="3"/>
  <c r="KR92" i="3"/>
  <c r="KG93" i="3"/>
  <c r="KI93" i="3"/>
  <c r="KJ93" i="3"/>
  <c r="KK93" i="3"/>
  <c r="KL93" i="3"/>
  <c r="KM93" i="3"/>
  <c r="KN93" i="3"/>
  <c r="KQ93" i="3"/>
  <c r="KR93" i="3"/>
  <c r="KG94" i="3"/>
  <c r="KI94" i="3"/>
  <c r="KJ94" i="3"/>
  <c r="KK94" i="3"/>
  <c r="KL94" i="3"/>
  <c r="KM94" i="3"/>
  <c r="KN94" i="3"/>
  <c r="KQ94" i="3"/>
  <c r="KR94" i="3"/>
  <c r="KG95" i="3"/>
  <c r="KI95" i="3"/>
  <c r="KJ95" i="3"/>
  <c r="KK95" i="3"/>
  <c r="KL95" i="3"/>
  <c r="KM95" i="3"/>
  <c r="KN95" i="3"/>
  <c r="KQ95" i="3"/>
  <c r="KR95" i="3"/>
  <c r="KG96" i="3"/>
  <c r="KI96" i="3"/>
  <c r="KJ96" i="3"/>
  <c r="KK96" i="3"/>
  <c r="KL96" i="3"/>
  <c r="KM96" i="3"/>
  <c r="KN96" i="3"/>
  <c r="KQ96" i="3"/>
  <c r="KR96" i="3"/>
  <c r="KG97" i="3"/>
  <c r="KI97" i="3"/>
  <c r="KJ97" i="3"/>
  <c r="KK97" i="3"/>
  <c r="KL97" i="3"/>
  <c r="KM97" i="3"/>
  <c r="KN97" i="3"/>
  <c r="KQ97" i="3"/>
  <c r="KR97" i="3"/>
  <c r="KG98" i="3"/>
  <c r="KI98" i="3"/>
  <c r="KJ98" i="3"/>
  <c r="KK98" i="3"/>
  <c r="KL98" i="3"/>
  <c r="KM98" i="3"/>
  <c r="KN98" i="3"/>
  <c r="KQ98" i="3"/>
  <c r="KR98" i="3"/>
  <c r="KG99" i="3"/>
  <c r="KI99" i="3"/>
  <c r="KJ99" i="3"/>
  <c r="KK99" i="3"/>
  <c r="KL99" i="3"/>
  <c r="KM99" i="3"/>
  <c r="KN99" i="3"/>
  <c r="KQ99" i="3"/>
  <c r="KR99" i="3"/>
  <c r="KG100" i="3"/>
  <c r="KI100" i="3"/>
  <c r="KJ100" i="3"/>
  <c r="KK100" i="3"/>
  <c r="KL100" i="3"/>
  <c r="KM100" i="3"/>
  <c r="KN100" i="3"/>
  <c r="KQ100" i="3"/>
  <c r="KR100" i="3"/>
  <c r="KG101" i="3"/>
  <c r="KI101" i="3"/>
  <c r="KJ101" i="3"/>
  <c r="KK101" i="3"/>
  <c r="KL101" i="3"/>
  <c r="KM101" i="3"/>
  <c r="KN101" i="3"/>
  <c r="KQ101" i="3"/>
  <c r="KR101" i="3"/>
  <c r="KG102" i="3"/>
  <c r="KI102" i="3"/>
  <c r="KJ102" i="3"/>
  <c r="KK102" i="3"/>
  <c r="KL102" i="3"/>
  <c r="KM102" i="3"/>
  <c r="KN102" i="3"/>
  <c r="KQ102" i="3"/>
  <c r="KR102" i="3"/>
  <c r="KG103" i="3"/>
  <c r="KI103" i="3"/>
  <c r="KJ103" i="3"/>
  <c r="KK103" i="3"/>
  <c r="KL103" i="3"/>
  <c r="KM103" i="3"/>
  <c r="KN103" i="3"/>
  <c r="KQ103" i="3"/>
  <c r="KR103" i="3"/>
  <c r="KG104" i="3"/>
  <c r="KI104" i="3"/>
  <c r="KJ104" i="3"/>
  <c r="KK104" i="3"/>
  <c r="KL104" i="3"/>
  <c r="KM104" i="3"/>
  <c r="KN104" i="3"/>
  <c r="KQ104" i="3"/>
  <c r="KR104" i="3"/>
  <c r="KG105" i="3"/>
  <c r="KI105" i="3"/>
  <c r="KJ105" i="3"/>
  <c r="KK105" i="3"/>
  <c r="KL105" i="3"/>
  <c r="KM105" i="3"/>
  <c r="KN105" i="3"/>
  <c r="KQ105" i="3"/>
  <c r="KR105" i="3"/>
  <c r="KG106" i="3"/>
  <c r="KI106" i="3"/>
  <c r="KJ106" i="3"/>
  <c r="KK106" i="3"/>
  <c r="KL106" i="3"/>
  <c r="KM106" i="3"/>
  <c r="KN106" i="3"/>
  <c r="KQ106" i="3"/>
  <c r="KR106" i="3"/>
  <c r="KG107" i="3"/>
  <c r="KI107" i="3"/>
  <c r="KJ107" i="3"/>
  <c r="KK107" i="3"/>
  <c r="KL107" i="3"/>
  <c r="KM107" i="3"/>
  <c r="KN107" i="3"/>
  <c r="KQ107" i="3"/>
  <c r="KR107" i="3"/>
  <c r="DL10" i="3"/>
  <c r="DL11" i="3"/>
  <c r="DL12" i="3"/>
  <c r="DL13" i="3"/>
  <c r="DL14" i="3"/>
  <c r="DL15" i="3"/>
  <c r="DL16" i="3"/>
  <c r="DL17" i="3"/>
  <c r="DL18" i="3"/>
  <c r="DL19" i="3"/>
  <c r="DL20" i="3"/>
  <c r="DL21" i="3"/>
  <c r="DL22" i="3"/>
  <c r="DL23" i="3"/>
  <c r="DL24" i="3"/>
  <c r="DL25" i="3"/>
  <c r="DL26" i="3"/>
  <c r="DL27" i="3"/>
  <c r="DL28" i="3"/>
  <c r="DL29" i="3"/>
  <c r="DL30" i="3"/>
  <c r="DL31" i="3"/>
  <c r="DL32" i="3"/>
  <c r="DL33" i="3"/>
  <c r="DL34" i="3"/>
  <c r="DL35" i="3"/>
  <c r="DL36" i="3"/>
  <c r="DL37" i="3"/>
  <c r="DL38" i="3"/>
  <c r="DL39" i="3"/>
  <c r="DL44" i="3"/>
  <c r="DL45" i="3"/>
  <c r="DL46" i="3"/>
  <c r="DL47" i="3"/>
  <c r="DL48" i="3"/>
  <c r="DL49" i="3"/>
  <c r="DL50" i="3"/>
  <c r="DL51" i="3"/>
  <c r="DL52" i="3"/>
  <c r="DL53" i="3"/>
  <c r="DL54" i="3"/>
  <c r="DL55" i="3"/>
  <c r="DL56" i="3"/>
  <c r="DL57" i="3"/>
  <c r="DL58" i="3"/>
  <c r="DL59" i="3"/>
  <c r="DL60" i="3"/>
  <c r="DL61" i="3"/>
  <c r="DL62" i="3"/>
  <c r="DL63" i="3"/>
  <c r="DL64" i="3"/>
  <c r="DL65" i="3"/>
  <c r="DL66" i="3"/>
  <c r="DL67" i="3"/>
  <c r="DL68" i="3"/>
  <c r="DL69" i="3"/>
  <c r="DL70" i="3"/>
  <c r="DL71" i="3"/>
  <c r="DL72" i="3"/>
  <c r="DL73" i="3"/>
  <c r="DL78" i="3"/>
  <c r="DL79" i="3"/>
  <c r="DL80" i="3"/>
  <c r="DL81" i="3"/>
  <c r="DL82" i="3"/>
  <c r="DL83" i="3"/>
  <c r="DL84" i="3"/>
  <c r="DL85" i="3"/>
  <c r="DL86" i="3"/>
  <c r="DL87" i="3"/>
  <c r="DL88" i="3"/>
  <c r="DL89" i="3"/>
  <c r="DL90" i="3"/>
  <c r="DL91" i="3"/>
  <c r="DL92" i="3"/>
  <c r="DL93" i="3"/>
  <c r="DL94" i="3"/>
  <c r="DL95" i="3"/>
  <c r="DL96" i="3"/>
  <c r="DL97" i="3"/>
  <c r="DL98" i="3"/>
  <c r="DL99" i="3"/>
  <c r="DL100" i="3"/>
  <c r="DL101" i="3"/>
  <c r="DL102" i="3"/>
  <c r="DL103" i="3"/>
  <c r="DL104" i="3"/>
  <c r="DL105" i="3"/>
  <c r="DL106" i="3"/>
  <c r="DL107" i="3"/>
  <c r="L8" i="14"/>
  <c r="C13" i="4"/>
  <c r="C78" i="4"/>
  <c r="E78" i="4"/>
  <c r="G78" i="4"/>
  <c r="V78" i="4" s="1"/>
  <c r="C79" i="4"/>
  <c r="E79" i="4"/>
  <c r="G79" i="4"/>
  <c r="Y79" i="4"/>
  <c r="C80" i="4"/>
  <c r="E80" i="4"/>
  <c r="G80" i="4"/>
  <c r="V80" i="4" s="1"/>
  <c r="Y80" i="4"/>
  <c r="C81" i="4"/>
  <c r="E81" i="4"/>
  <c r="G81" i="4"/>
  <c r="Y81" i="4"/>
  <c r="C82" i="4"/>
  <c r="E82" i="4"/>
  <c r="G82" i="4"/>
  <c r="V82" i="4" s="1"/>
  <c r="Y82" i="4"/>
  <c r="C83" i="4"/>
  <c r="E83" i="4"/>
  <c r="G83" i="4"/>
  <c r="Y83" i="4"/>
  <c r="C84" i="4"/>
  <c r="E84" i="4"/>
  <c r="G84" i="4"/>
  <c r="Y84" i="4"/>
  <c r="C85" i="4"/>
  <c r="E85" i="4"/>
  <c r="G85" i="4"/>
  <c r="Y85" i="4"/>
  <c r="C86" i="4"/>
  <c r="E86" i="4"/>
  <c r="G86" i="4"/>
  <c r="V86" i="4" s="1"/>
  <c r="Y86" i="4"/>
  <c r="C87" i="4"/>
  <c r="E87" i="4"/>
  <c r="G87" i="4"/>
  <c r="Y87" i="4"/>
  <c r="C88" i="4"/>
  <c r="E88" i="4"/>
  <c r="G88" i="4"/>
  <c r="Y88" i="4"/>
  <c r="C89" i="4"/>
  <c r="E89" i="4"/>
  <c r="G89" i="4"/>
  <c r="Y89" i="4"/>
  <c r="C90" i="4"/>
  <c r="E90" i="4"/>
  <c r="G90" i="4"/>
  <c r="Y90" i="4"/>
  <c r="C91" i="4"/>
  <c r="E91" i="4"/>
  <c r="G91" i="4"/>
  <c r="Y91" i="4"/>
  <c r="C92" i="4"/>
  <c r="E92" i="4"/>
  <c r="G92" i="4"/>
  <c r="V92" i="4" s="1"/>
  <c r="Y92" i="4"/>
  <c r="C93" i="4"/>
  <c r="E93" i="4"/>
  <c r="G93" i="4"/>
  <c r="Y93" i="4"/>
  <c r="C94" i="4"/>
  <c r="E94" i="4"/>
  <c r="G94" i="4"/>
  <c r="V94" i="4" s="1"/>
  <c r="Y94" i="4"/>
  <c r="C95" i="4"/>
  <c r="E95" i="4"/>
  <c r="G95" i="4"/>
  <c r="Y95" i="4"/>
  <c r="C96" i="4"/>
  <c r="E96" i="4"/>
  <c r="G96" i="4"/>
  <c r="V96" i="4" s="1"/>
  <c r="Y96" i="4"/>
  <c r="C97" i="4"/>
  <c r="E97" i="4"/>
  <c r="G97" i="4"/>
  <c r="Y97" i="4"/>
  <c r="C98" i="4"/>
  <c r="E98" i="4"/>
  <c r="G98" i="4"/>
  <c r="V98" i="4" s="1"/>
  <c r="Y98" i="4"/>
  <c r="C99" i="4"/>
  <c r="E99" i="4"/>
  <c r="G99" i="4"/>
  <c r="Y99" i="4"/>
  <c r="C100" i="4"/>
  <c r="E100" i="4"/>
  <c r="G100" i="4"/>
  <c r="Y100" i="4"/>
  <c r="C101" i="4"/>
  <c r="E101" i="4"/>
  <c r="G101" i="4"/>
  <c r="Y101" i="4"/>
  <c r="C102" i="4"/>
  <c r="E102" i="4"/>
  <c r="G102" i="4"/>
  <c r="Y102" i="4"/>
  <c r="C103" i="4"/>
  <c r="E103" i="4"/>
  <c r="G103" i="4"/>
  <c r="Y103" i="4"/>
  <c r="C104" i="4"/>
  <c r="E104" i="4"/>
  <c r="G104" i="4"/>
  <c r="Y104" i="4"/>
  <c r="C105" i="4"/>
  <c r="E105" i="4"/>
  <c r="G105" i="4"/>
  <c r="Y105" i="4"/>
  <c r="C77" i="4"/>
  <c r="E77" i="4"/>
  <c r="G77" i="4"/>
  <c r="V77" i="4" s="1"/>
  <c r="C44" i="4"/>
  <c r="E44" i="4"/>
  <c r="G44" i="4"/>
  <c r="C45" i="4"/>
  <c r="E45" i="4"/>
  <c r="G45" i="4"/>
  <c r="C46" i="4"/>
  <c r="E46" i="4"/>
  <c r="G46" i="4"/>
  <c r="C47" i="4"/>
  <c r="E47" i="4"/>
  <c r="G47" i="4"/>
  <c r="C48" i="4"/>
  <c r="AM48" i="4" s="1"/>
  <c r="E48" i="4"/>
  <c r="G48" i="4"/>
  <c r="C49" i="4"/>
  <c r="Y49" i="4" s="1"/>
  <c r="E49" i="4"/>
  <c r="G49" i="4"/>
  <c r="C50" i="4"/>
  <c r="AO50" i="4" s="1"/>
  <c r="E50" i="4"/>
  <c r="G50" i="4"/>
  <c r="C51" i="4"/>
  <c r="Y51" i="4" s="1"/>
  <c r="E51" i="4"/>
  <c r="G51" i="4"/>
  <c r="C52" i="4"/>
  <c r="E52" i="4"/>
  <c r="G52" i="4"/>
  <c r="C53" i="4"/>
  <c r="E53" i="4"/>
  <c r="G53" i="4"/>
  <c r="Y53" i="4"/>
  <c r="C54" i="4"/>
  <c r="E54" i="4"/>
  <c r="G54" i="4"/>
  <c r="C55" i="4"/>
  <c r="AN55" i="4" s="1"/>
  <c r="E55" i="4"/>
  <c r="G55" i="4"/>
  <c r="C56" i="4"/>
  <c r="E56" i="4"/>
  <c r="G56" i="4"/>
  <c r="C57" i="4"/>
  <c r="AP57" i="4" s="1"/>
  <c r="E57" i="4"/>
  <c r="G57" i="4"/>
  <c r="C58" i="4"/>
  <c r="E58" i="4"/>
  <c r="G58" i="4"/>
  <c r="C59" i="4"/>
  <c r="E59" i="4"/>
  <c r="G59" i="4"/>
  <c r="C60" i="4"/>
  <c r="E60" i="4"/>
  <c r="G60" i="4"/>
  <c r="C61" i="4"/>
  <c r="E61" i="4"/>
  <c r="G61" i="4"/>
  <c r="Y61" i="4"/>
  <c r="C62" i="4"/>
  <c r="E62" i="4"/>
  <c r="G62" i="4"/>
  <c r="C63" i="4"/>
  <c r="E63" i="4"/>
  <c r="G63" i="4"/>
  <c r="Y63" i="4"/>
  <c r="C64" i="4"/>
  <c r="AT64" i="4" s="1"/>
  <c r="E64" i="4"/>
  <c r="G64" i="4"/>
  <c r="C65" i="4"/>
  <c r="Y65" i="4" s="1"/>
  <c r="E65" i="4"/>
  <c r="G65" i="4"/>
  <c r="C66" i="4"/>
  <c r="AN66" i="4" s="1"/>
  <c r="E66" i="4"/>
  <c r="G66" i="4"/>
  <c r="C67" i="4"/>
  <c r="Y67" i="4" s="1"/>
  <c r="E67" i="4"/>
  <c r="G67" i="4"/>
  <c r="C68" i="4"/>
  <c r="E68" i="4"/>
  <c r="G68" i="4"/>
  <c r="C69" i="4"/>
  <c r="E69" i="4"/>
  <c r="G69" i="4"/>
  <c r="Y69" i="4"/>
  <c r="C70" i="4"/>
  <c r="E70" i="4"/>
  <c r="G70" i="4"/>
  <c r="C43" i="4"/>
  <c r="AT43" i="4" s="1"/>
  <c r="E43" i="4"/>
  <c r="G43" i="4"/>
  <c r="C14" i="4"/>
  <c r="R14" i="4" s="1"/>
  <c r="E14" i="4"/>
  <c r="G14" i="4"/>
  <c r="C15" i="4"/>
  <c r="E15" i="4"/>
  <c r="G15" i="4"/>
  <c r="C16" i="4"/>
  <c r="E16" i="4"/>
  <c r="G16" i="4"/>
  <c r="C17" i="4"/>
  <c r="E17" i="4"/>
  <c r="G17" i="4"/>
  <c r="C18" i="4"/>
  <c r="E18" i="4"/>
  <c r="G18" i="4"/>
  <c r="C19" i="4"/>
  <c r="E19" i="4"/>
  <c r="V19" i="4" s="1"/>
  <c r="G19" i="4"/>
  <c r="C20" i="4"/>
  <c r="E20" i="4"/>
  <c r="G20" i="4"/>
  <c r="C21" i="4"/>
  <c r="E21" i="4"/>
  <c r="G21" i="4"/>
  <c r="C22" i="4"/>
  <c r="E22" i="4"/>
  <c r="G22" i="4"/>
  <c r="C23" i="4"/>
  <c r="E23" i="4"/>
  <c r="V23" i="4" s="1"/>
  <c r="G23" i="4"/>
  <c r="C24" i="4"/>
  <c r="E24" i="4"/>
  <c r="G24" i="4"/>
  <c r="C25" i="4"/>
  <c r="E25" i="4"/>
  <c r="V25" i="4" s="1"/>
  <c r="G25" i="4"/>
  <c r="C26" i="4"/>
  <c r="AL26" i="4" s="1"/>
  <c r="E26" i="4"/>
  <c r="G26" i="4"/>
  <c r="C27" i="4"/>
  <c r="E27" i="4"/>
  <c r="G27" i="4"/>
  <c r="C28" i="4"/>
  <c r="E28" i="4"/>
  <c r="G28" i="4"/>
  <c r="C29" i="4"/>
  <c r="E29" i="4"/>
  <c r="G29" i="4"/>
  <c r="C30" i="4"/>
  <c r="E30" i="4"/>
  <c r="G30" i="4"/>
  <c r="C31" i="4"/>
  <c r="E31" i="4"/>
  <c r="G31" i="4"/>
  <c r="C32" i="4"/>
  <c r="E32" i="4"/>
  <c r="G32" i="4"/>
  <c r="C33" i="4"/>
  <c r="E33" i="4"/>
  <c r="G33" i="4"/>
  <c r="C34" i="4"/>
  <c r="AO34" i="4" s="1"/>
  <c r="E34" i="4"/>
  <c r="G34" i="4"/>
  <c r="C35" i="4"/>
  <c r="E35" i="4"/>
  <c r="V35" i="4" s="1"/>
  <c r="G35" i="4"/>
  <c r="C36" i="4"/>
  <c r="E36" i="4"/>
  <c r="V36" i="4" s="1"/>
  <c r="G36" i="4"/>
  <c r="C12" i="4"/>
  <c r="E12" i="4"/>
  <c r="G12" i="4"/>
  <c r="C11" i="4"/>
  <c r="E11" i="4"/>
  <c r="G11" i="4"/>
  <c r="C10" i="4"/>
  <c r="AT10" i="4" s="1"/>
  <c r="E10" i="4"/>
  <c r="G10" i="4"/>
  <c r="C9" i="4"/>
  <c r="AT9" i="4" s="1"/>
  <c r="E9" i="4"/>
  <c r="G9" i="4"/>
  <c r="L33" i="15"/>
  <c r="L56" i="15"/>
  <c r="M56" i="15" s="1"/>
  <c r="L57" i="15"/>
  <c r="M57" i="15" s="1"/>
  <c r="L58" i="15"/>
  <c r="M58" i="15" s="1"/>
  <c r="L59" i="15"/>
  <c r="L60" i="15"/>
  <c r="M60" i="15" s="1"/>
  <c r="L72" i="15"/>
  <c r="L73" i="15"/>
  <c r="J56" i="15"/>
  <c r="J57" i="15"/>
  <c r="I24" i="15" s="1"/>
  <c r="J58" i="15"/>
  <c r="J59" i="15"/>
  <c r="J60" i="15"/>
  <c r="J62" i="15"/>
  <c r="J63" i="15"/>
  <c r="J42" i="15"/>
  <c r="J43" i="15"/>
  <c r="J44" i="15"/>
  <c r="J13" i="15"/>
  <c r="J14" i="15"/>
  <c r="J15" i="15"/>
  <c r="J16" i="15"/>
  <c r="J17" i="15"/>
  <c r="J18" i="15"/>
  <c r="J19" i="15"/>
  <c r="J20" i="15"/>
  <c r="J21" i="15"/>
  <c r="J22" i="15"/>
  <c r="J23" i="15"/>
  <c r="J26" i="15"/>
  <c r="J27" i="15"/>
  <c r="J28" i="15"/>
  <c r="J29" i="15"/>
  <c r="J30" i="15"/>
  <c r="J31" i="15"/>
  <c r="J32" i="15"/>
  <c r="J33" i="15"/>
  <c r="Q6" i="1"/>
  <c r="I110" i="2" s="1"/>
  <c r="C37" i="4"/>
  <c r="C38" i="4"/>
  <c r="C71" i="4"/>
  <c r="C72" i="4"/>
  <c r="C106" i="4"/>
  <c r="AT106" i="4" s="1"/>
  <c r="V56" i="4"/>
  <c r="V53" i="4"/>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M39" i="2"/>
  <c r="M109" i="2" s="1"/>
  <c r="L39" i="2"/>
  <c r="L109" i="2" s="1"/>
  <c r="K39" i="2"/>
  <c r="K109" i="2" s="1"/>
  <c r="Q73" i="2"/>
  <c r="Q109" i="2" s="1"/>
  <c r="P73" i="2"/>
  <c r="O73" i="2"/>
  <c r="S107" i="2"/>
  <c r="L55" i="15"/>
  <c r="M55" i="15" s="1"/>
  <c r="L53" i="15"/>
  <c r="M53" i="15" s="1"/>
  <c r="L52" i="15"/>
  <c r="M52" i="15" s="1"/>
  <c r="L51" i="15"/>
  <c r="M51" i="15" s="1"/>
  <c r="L50" i="15"/>
  <c r="L49" i="15"/>
  <c r="L48" i="15"/>
  <c r="M48" i="15" s="1"/>
  <c r="L47" i="15"/>
  <c r="M47" i="15" s="1"/>
  <c r="L46" i="15"/>
  <c r="M46" i="15" s="1"/>
  <c r="L45" i="15"/>
  <c r="M45" i="15" s="1"/>
  <c r="L44" i="15"/>
  <c r="M44" i="15" s="1"/>
  <c r="L43" i="15"/>
  <c r="M43" i="15" s="1"/>
  <c r="L42" i="15"/>
  <c r="L41" i="15"/>
  <c r="M41" i="15" s="1"/>
  <c r="L39" i="15"/>
  <c r="M39" i="15" s="1"/>
  <c r="L12" i="15"/>
  <c r="J12" i="15"/>
  <c r="I108" i="2"/>
  <c r="U107" i="2"/>
  <c r="U109" i="2" s="1"/>
  <c r="T107" i="2"/>
  <c r="T109" i="2" s="1"/>
  <c r="I107" i="2"/>
  <c r="I73" i="2"/>
  <c r="I39" i="2"/>
  <c r="M33" i="15"/>
  <c r="D62" i="16"/>
  <c r="F62" i="16" s="1"/>
  <c r="D63" i="16"/>
  <c r="F63" i="16" s="1"/>
  <c r="D64" i="16"/>
  <c r="F64" i="16" s="1"/>
  <c r="D65" i="16"/>
  <c r="F65" i="16" s="1"/>
  <c r="D66" i="16"/>
  <c r="E66" i="16" s="1"/>
  <c r="D67" i="16"/>
  <c r="F67" i="16" s="1"/>
  <c r="D68" i="16"/>
  <c r="E68" i="16" s="1"/>
  <c r="D69" i="16"/>
  <c r="E69" i="16" s="1"/>
  <c r="D70" i="16"/>
  <c r="F70" i="16" s="1"/>
  <c r="D71" i="16"/>
  <c r="E71" i="16" s="1"/>
  <c r="D72" i="16"/>
  <c r="E72" i="16" s="1"/>
  <c r="D73" i="16"/>
  <c r="E73" i="16" s="1"/>
  <c r="D74" i="16"/>
  <c r="E74" i="16" s="1"/>
  <c r="F74" i="16"/>
  <c r="D75" i="16"/>
  <c r="F75" i="16"/>
  <c r="D76" i="16"/>
  <c r="E76" i="16" s="1"/>
  <c r="D77" i="16"/>
  <c r="E77" i="16" s="1"/>
  <c r="D78" i="16"/>
  <c r="F78" i="16" s="1"/>
  <c r="D79" i="16"/>
  <c r="E79" i="16"/>
  <c r="D80" i="16"/>
  <c r="F80" i="16" s="1"/>
  <c r="D81" i="16"/>
  <c r="E81" i="16" s="1"/>
  <c r="D82" i="16"/>
  <c r="E82" i="16" s="1"/>
  <c r="D83" i="16"/>
  <c r="D84" i="16"/>
  <c r="F84" i="16" s="1"/>
  <c r="D85" i="16"/>
  <c r="E85" i="16" s="1"/>
  <c r="D86" i="16"/>
  <c r="E86" i="16" s="1"/>
  <c r="D87" i="16"/>
  <c r="D88" i="16"/>
  <c r="F88" i="16" s="1"/>
  <c r="D89" i="16"/>
  <c r="F89" i="16" s="1"/>
  <c r="D90" i="16"/>
  <c r="D91" i="16"/>
  <c r="F91" i="16" s="1"/>
  <c r="D92" i="16"/>
  <c r="E92" i="16" s="1"/>
  <c r="E93" i="16"/>
  <c r="E94" i="16"/>
  <c r="E95" i="16"/>
  <c r="E96" i="16"/>
  <c r="F97" i="16"/>
  <c r="E98" i="16"/>
  <c r="E99" i="16"/>
  <c r="F100" i="16"/>
  <c r="E101" i="16"/>
  <c r="E102" i="16"/>
  <c r="D103" i="16"/>
  <c r="E103" i="16" s="1"/>
  <c r="D104" i="16"/>
  <c r="E104" i="16" s="1"/>
  <c r="D105" i="16"/>
  <c r="D61" i="16"/>
  <c r="F61" i="16" s="1"/>
  <c r="E12" i="16"/>
  <c r="F12" i="16"/>
  <c r="E14" i="16"/>
  <c r="F14" i="16"/>
  <c r="E15" i="16"/>
  <c r="F15" i="16"/>
  <c r="E16" i="16"/>
  <c r="F16" i="16"/>
  <c r="E17" i="16"/>
  <c r="F17" i="16"/>
  <c r="E18" i="16"/>
  <c r="F18" i="16"/>
  <c r="E19" i="16"/>
  <c r="F19" i="16"/>
  <c r="E21" i="16"/>
  <c r="F21" i="16"/>
  <c r="E22" i="16"/>
  <c r="F22" i="16"/>
  <c r="E23" i="16"/>
  <c r="F23" i="16"/>
  <c r="E24" i="16"/>
  <c r="F24" i="16"/>
  <c r="E25" i="16"/>
  <c r="F25" i="16"/>
  <c r="E26" i="16"/>
  <c r="F26" i="16"/>
  <c r="E27" i="16"/>
  <c r="F27" i="16"/>
  <c r="E29" i="16"/>
  <c r="F29" i="16"/>
  <c r="E30" i="16"/>
  <c r="F30" i="16"/>
  <c r="E31" i="16"/>
  <c r="F31" i="16"/>
  <c r="E32" i="16"/>
  <c r="F32" i="16"/>
  <c r="E33" i="16"/>
  <c r="F33" i="16"/>
  <c r="E34" i="16"/>
  <c r="F34" i="16"/>
  <c r="E35" i="16"/>
  <c r="F35" i="16"/>
  <c r="E36" i="16"/>
  <c r="F36" i="16"/>
  <c r="E37" i="16"/>
  <c r="F37" i="16"/>
  <c r="E38" i="16"/>
  <c r="F38" i="16"/>
  <c r="E39" i="16"/>
  <c r="F39" i="16"/>
  <c r="E41" i="16"/>
  <c r="F41" i="16"/>
  <c r="E42" i="16"/>
  <c r="F42" i="16"/>
  <c r="E43" i="16"/>
  <c r="F43" i="16"/>
  <c r="E44" i="16"/>
  <c r="F44" i="16"/>
  <c r="E45" i="16"/>
  <c r="F45" i="16"/>
  <c r="E46" i="16"/>
  <c r="F46" i="16"/>
  <c r="E47" i="16"/>
  <c r="F47" i="16"/>
  <c r="E48" i="16"/>
  <c r="F48" i="16"/>
  <c r="E49" i="16"/>
  <c r="F49" i="16"/>
  <c r="E50" i="16"/>
  <c r="F50" i="16"/>
  <c r="E51" i="16"/>
  <c r="F51" i="16"/>
  <c r="E52" i="16"/>
  <c r="F52" i="16"/>
  <c r="E53" i="16"/>
  <c r="F53" i="16"/>
  <c r="E54" i="16"/>
  <c r="F54" i="16"/>
  <c r="E55" i="16"/>
  <c r="F55" i="16"/>
  <c r="F98" i="16"/>
  <c r="I74" i="2"/>
  <c r="I40" i="2"/>
  <c r="J55" i="15"/>
  <c r="F6" i="7"/>
  <c r="F57" i="7" s="1"/>
  <c r="E153" i="7"/>
  <c r="D150" i="9" s="1"/>
  <c r="E152" i="7"/>
  <c r="D149" i="9" s="1"/>
  <c r="E151" i="7"/>
  <c r="D148" i="9" s="1"/>
  <c r="E150" i="7"/>
  <c r="D147" i="9" s="1"/>
  <c r="E149" i="7"/>
  <c r="D146" i="9" s="1"/>
  <c r="E148" i="7"/>
  <c r="D145" i="9" s="1"/>
  <c r="E147" i="7"/>
  <c r="D144" i="9" s="1"/>
  <c r="E146" i="7"/>
  <c r="D143" i="9" s="1"/>
  <c r="E145" i="7"/>
  <c r="D142" i="9" s="1"/>
  <c r="E144" i="7"/>
  <c r="D141" i="9" s="1"/>
  <c r="E143" i="7"/>
  <c r="D140" i="9" s="1"/>
  <c r="E142" i="7"/>
  <c r="D139" i="9" s="1"/>
  <c r="E141" i="7"/>
  <c r="D138" i="9" s="1"/>
  <c r="E140" i="7"/>
  <c r="D137" i="9" s="1"/>
  <c r="E139" i="7"/>
  <c r="D136" i="9" s="1"/>
  <c r="E138" i="7"/>
  <c r="D135" i="9" s="1"/>
  <c r="E137" i="7"/>
  <c r="D134" i="9" s="1"/>
  <c r="E136" i="7"/>
  <c r="D133" i="9" s="1"/>
  <c r="E135" i="7"/>
  <c r="D132" i="9" s="1"/>
  <c r="E134" i="7"/>
  <c r="D131" i="9" s="1"/>
  <c r="E133" i="7"/>
  <c r="D130" i="9" s="1"/>
  <c r="E132" i="7"/>
  <c r="D129" i="9" s="1"/>
  <c r="E131" i="7"/>
  <c r="D128" i="9" s="1"/>
  <c r="E130" i="7"/>
  <c r="D127" i="9"/>
  <c r="E129" i="7"/>
  <c r="D126" i="9" s="1"/>
  <c r="E128" i="7"/>
  <c r="D125" i="9" s="1"/>
  <c r="E127" i="7"/>
  <c r="D124" i="9" s="1"/>
  <c r="E126" i="7"/>
  <c r="D123" i="9" s="1"/>
  <c r="E125" i="7"/>
  <c r="D122" i="9" s="1"/>
  <c r="E124" i="7"/>
  <c r="D121" i="9" s="1"/>
  <c r="E123" i="7"/>
  <c r="D120" i="9" s="1"/>
  <c r="E122" i="7"/>
  <c r="D119" i="9" s="1"/>
  <c r="E121" i="7"/>
  <c r="D118" i="9" s="1"/>
  <c r="E120" i="7"/>
  <c r="D117" i="9" s="1"/>
  <c r="E119" i="7"/>
  <c r="D116" i="9" s="1"/>
  <c r="E118" i="7"/>
  <c r="D115" i="9" s="1"/>
  <c r="E117" i="7"/>
  <c r="D114" i="9" s="1"/>
  <c r="E116" i="7"/>
  <c r="D113" i="9" s="1"/>
  <c r="E115" i="7"/>
  <c r="D112" i="9" s="1"/>
  <c r="E114" i="7"/>
  <c r="D111" i="9" s="1"/>
  <c r="E113" i="7"/>
  <c r="D110" i="9" s="1"/>
  <c r="E112" i="7"/>
  <c r="D109" i="9" s="1"/>
  <c r="E111" i="7"/>
  <c r="D108" i="9" s="1"/>
  <c r="E110" i="7"/>
  <c r="D107" i="9" s="1"/>
  <c r="E109" i="7"/>
  <c r="D106" i="9" s="1"/>
  <c r="AW29" i="7"/>
  <c r="AW28" i="7"/>
  <c r="AW27" i="7"/>
  <c r="AW26" i="7"/>
  <c r="AW25" i="7"/>
  <c r="AW24" i="7"/>
  <c r="AW23" i="7"/>
  <c r="AW22" i="7"/>
  <c r="AW21" i="7"/>
  <c r="AW20" i="7"/>
  <c r="AW19" i="7"/>
  <c r="AW18" i="7"/>
  <c r="AW17" i="7"/>
  <c r="AW16" i="7"/>
  <c r="AW15" i="7"/>
  <c r="AW14" i="7"/>
  <c r="AW13" i="7"/>
  <c r="AW12" i="7"/>
  <c r="AW11" i="7"/>
  <c r="AW10" i="7"/>
  <c r="AW9" i="7"/>
  <c r="AW8" i="7"/>
  <c r="BE12" i="1"/>
  <c r="BE11" i="1"/>
  <c r="BD12" i="1"/>
  <c r="BD11" i="1"/>
  <c r="AY11" i="1"/>
  <c r="AX11" i="1"/>
  <c r="BE16" i="1"/>
  <c r="BE15" i="1"/>
  <c r="BA16" i="1"/>
  <c r="BA15" i="1"/>
  <c r="J41" i="15"/>
  <c r="C58" i="3"/>
  <c r="J80" i="14" s="1"/>
  <c r="AW80" i="14" s="1"/>
  <c r="CI80" i="14" s="1"/>
  <c r="C56" i="3"/>
  <c r="C162" i="3"/>
  <c r="C44" i="3"/>
  <c r="J66" i="14" s="1"/>
  <c r="C49" i="3"/>
  <c r="J71" i="14" s="1"/>
  <c r="AW71" i="14" s="1"/>
  <c r="CI71" i="14" s="1"/>
  <c r="C45" i="3"/>
  <c r="C151" i="3" s="1"/>
  <c r="C51" i="3"/>
  <c r="C157" i="3"/>
  <c r="C52" i="3"/>
  <c r="C158" i="3" s="1"/>
  <c r="J74" i="14"/>
  <c r="AW74" i="14" s="1"/>
  <c r="CI74" i="14" s="1"/>
  <c r="C48" i="3"/>
  <c r="J70" i="14" s="1"/>
  <c r="AW70" i="14" s="1"/>
  <c r="CI70" i="14" s="1"/>
  <c r="J9" i="14"/>
  <c r="I1" i="14"/>
  <c r="J97" i="14"/>
  <c r="J65" i="14"/>
  <c r="J34" i="14"/>
  <c r="J28" i="14"/>
  <c r="J27" i="14"/>
  <c r="J26" i="14"/>
  <c r="J25" i="14"/>
  <c r="J24" i="14"/>
  <c r="J23" i="14"/>
  <c r="J22" i="14"/>
  <c r="J21" i="14"/>
  <c r="J20" i="14"/>
  <c r="J19" i="14"/>
  <c r="J18" i="14"/>
  <c r="J17" i="14"/>
  <c r="J16" i="14"/>
  <c r="J15" i="14"/>
  <c r="J14" i="14"/>
  <c r="J13" i="14"/>
  <c r="J12" i="14"/>
  <c r="J11" i="14"/>
  <c r="J10" i="14"/>
  <c r="AW15" i="1"/>
  <c r="G106" i="4"/>
  <c r="F106" i="4"/>
  <c r="E106" i="4"/>
  <c r="D106" i="4"/>
  <c r="F105" i="4"/>
  <c r="D105" i="4"/>
  <c r="F104" i="4"/>
  <c r="D104" i="4"/>
  <c r="F103" i="4"/>
  <c r="D103" i="4"/>
  <c r="F102" i="4"/>
  <c r="D102" i="4"/>
  <c r="F101" i="4"/>
  <c r="D101" i="4"/>
  <c r="F100" i="4"/>
  <c r="D100" i="4"/>
  <c r="F99" i="4"/>
  <c r="D99" i="4"/>
  <c r="F98" i="4"/>
  <c r="D98" i="4"/>
  <c r="F97" i="4"/>
  <c r="D97" i="4"/>
  <c r="F96" i="4"/>
  <c r="D96" i="4"/>
  <c r="F95" i="4"/>
  <c r="D95" i="4"/>
  <c r="F94" i="4"/>
  <c r="D94" i="4"/>
  <c r="F93" i="4"/>
  <c r="D93" i="4"/>
  <c r="F92" i="4"/>
  <c r="D92" i="4"/>
  <c r="R92" i="4"/>
  <c r="F91" i="4"/>
  <c r="D91" i="4"/>
  <c r="F90" i="4"/>
  <c r="D90" i="4"/>
  <c r="F89" i="4"/>
  <c r="D89" i="4"/>
  <c r="F88" i="4"/>
  <c r="D88" i="4"/>
  <c r="F87" i="4"/>
  <c r="D87" i="4"/>
  <c r="F86" i="4"/>
  <c r="D86" i="4"/>
  <c r="F85" i="4"/>
  <c r="D85" i="4"/>
  <c r="F84" i="4"/>
  <c r="D84" i="4"/>
  <c r="F83" i="4"/>
  <c r="D83" i="4"/>
  <c r="F82" i="4"/>
  <c r="D82" i="4"/>
  <c r="F81" i="4"/>
  <c r="D81" i="4"/>
  <c r="F80" i="4"/>
  <c r="D80" i="4"/>
  <c r="F79" i="4"/>
  <c r="D79" i="4"/>
  <c r="V79" i="4"/>
  <c r="F78" i="4"/>
  <c r="D78" i="4"/>
  <c r="F77" i="4"/>
  <c r="D77" i="4"/>
  <c r="G72" i="4"/>
  <c r="F72" i="4"/>
  <c r="E72" i="4"/>
  <c r="D72" i="4"/>
  <c r="G71" i="4"/>
  <c r="F71" i="4"/>
  <c r="E71" i="4"/>
  <c r="D71" i="4"/>
  <c r="F70" i="4"/>
  <c r="D70" i="4"/>
  <c r="F69" i="4"/>
  <c r="D69" i="4"/>
  <c r="F68" i="4"/>
  <c r="D68" i="4"/>
  <c r="F67" i="4"/>
  <c r="D67" i="4"/>
  <c r="F66" i="4"/>
  <c r="D66" i="4"/>
  <c r="F65" i="4"/>
  <c r="D65" i="4"/>
  <c r="F64" i="4"/>
  <c r="D64" i="4"/>
  <c r="F63" i="4"/>
  <c r="D63" i="4"/>
  <c r="F62" i="4"/>
  <c r="D62" i="4"/>
  <c r="F61" i="4"/>
  <c r="D61" i="4"/>
  <c r="F60" i="4"/>
  <c r="D60" i="4"/>
  <c r="F59" i="4"/>
  <c r="D59" i="4"/>
  <c r="F58" i="4"/>
  <c r="D58" i="4"/>
  <c r="F57" i="4"/>
  <c r="D57" i="4"/>
  <c r="F56" i="4"/>
  <c r="D56" i="4"/>
  <c r="F55" i="4"/>
  <c r="D55" i="4"/>
  <c r="F54" i="4"/>
  <c r="D54" i="4"/>
  <c r="F53" i="4"/>
  <c r="D53" i="4"/>
  <c r="F52" i="4"/>
  <c r="D52" i="4"/>
  <c r="F51" i="4"/>
  <c r="D51" i="4"/>
  <c r="F50" i="4"/>
  <c r="D50" i="4"/>
  <c r="F49" i="4"/>
  <c r="D49" i="4"/>
  <c r="F48" i="4"/>
  <c r="D48" i="4"/>
  <c r="F47" i="4"/>
  <c r="D47" i="4"/>
  <c r="F46" i="4"/>
  <c r="D46" i="4"/>
  <c r="F45" i="4"/>
  <c r="D45" i="4"/>
  <c r="F44" i="4"/>
  <c r="D44" i="4"/>
  <c r="F43" i="4"/>
  <c r="D43" i="4"/>
  <c r="G38" i="4"/>
  <c r="F38" i="4"/>
  <c r="E38" i="4"/>
  <c r="D38" i="4"/>
  <c r="G37" i="4"/>
  <c r="F37" i="4"/>
  <c r="E37" i="4"/>
  <c r="D37" i="4"/>
  <c r="F36" i="4"/>
  <c r="D36" i="4"/>
  <c r="F35" i="4"/>
  <c r="D35" i="4"/>
  <c r="F34" i="4"/>
  <c r="D34" i="4"/>
  <c r="F33" i="4"/>
  <c r="D33" i="4"/>
  <c r="F32" i="4"/>
  <c r="D32" i="4"/>
  <c r="F31" i="4"/>
  <c r="D31" i="4"/>
  <c r="F30" i="4"/>
  <c r="D30" i="4"/>
  <c r="F29" i="4"/>
  <c r="D29" i="4"/>
  <c r="F28" i="4"/>
  <c r="D28" i="4"/>
  <c r="F27" i="4"/>
  <c r="D27" i="4"/>
  <c r="F26" i="4"/>
  <c r="D26" i="4"/>
  <c r="F25" i="4"/>
  <c r="D25" i="4"/>
  <c r="R25" i="4"/>
  <c r="F24" i="4"/>
  <c r="D24" i="4"/>
  <c r="F23" i="4"/>
  <c r="D23" i="4"/>
  <c r="F22" i="4"/>
  <c r="D22" i="4"/>
  <c r="F21" i="4"/>
  <c r="D21" i="4"/>
  <c r="F20" i="4"/>
  <c r="D20" i="4"/>
  <c r="F19" i="4"/>
  <c r="D19" i="4"/>
  <c r="F18" i="4"/>
  <c r="D18" i="4"/>
  <c r="F17" i="4"/>
  <c r="D17" i="4"/>
  <c r="AT17" i="4"/>
  <c r="F16" i="4"/>
  <c r="D16" i="4"/>
  <c r="F15" i="4"/>
  <c r="D15" i="4"/>
  <c r="F14" i="4"/>
  <c r="D14" i="4"/>
  <c r="G13" i="4"/>
  <c r="F13" i="4"/>
  <c r="E13" i="4"/>
  <c r="D13" i="4"/>
  <c r="F12" i="4"/>
  <c r="D12" i="4"/>
  <c r="F11" i="4"/>
  <c r="D11" i="4"/>
  <c r="F10" i="4"/>
  <c r="V10" i="4"/>
  <c r="D10" i="4"/>
  <c r="F9" i="4"/>
  <c r="D9" i="4"/>
  <c r="C107" i="3"/>
  <c r="C214" i="3" s="1"/>
  <c r="C106" i="3"/>
  <c r="C213" i="3"/>
  <c r="C105" i="3"/>
  <c r="C104" i="3"/>
  <c r="C103" i="3"/>
  <c r="C210" i="3"/>
  <c r="C102" i="3"/>
  <c r="J122" i="14" s="1"/>
  <c r="AW122" i="14" s="1"/>
  <c r="CI122" i="14" s="1"/>
  <c r="C101" i="3"/>
  <c r="J121" i="14" s="1"/>
  <c r="AW121" i="14" s="1"/>
  <c r="CI121" i="14" s="1"/>
  <c r="C100" i="3"/>
  <c r="C207" i="3"/>
  <c r="C99" i="3"/>
  <c r="C206" i="3"/>
  <c r="C98" i="3"/>
  <c r="C205" i="3" s="1"/>
  <c r="C97" i="3"/>
  <c r="J117" i="14" s="1"/>
  <c r="AW117" i="14" s="1"/>
  <c r="CI117" i="14" s="1"/>
  <c r="C204" i="3"/>
  <c r="C96" i="3"/>
  <c r="J116" i="14"/>
  <c r="AW116" i="14" s="1"/>
  <c r="CI116" i="14" s="1"/>
  <c r="C95" i="3"/>
  <c r="J115" i="14"/>
  <c r="AW115" i="14" s="1"/>
  <c r="CI115" i="14" s="1"/>
  <c r="C94" i="3"/>
  <c r="J114" i="14" s="1"/>
  <c r="AW114" i="14" s="1"/>
  <c r="CI114" i="14" s="1"/>
  <c r="C93" i="3"/>
  <c r="C200" i="3"/>
  <c r="C92" i="3"/>
  <c r="C91" i="3"/>
  <c r="J111" i="14" s="1"/>
  <c r="AW111" i="14" s="1"/>
  <c r="CI111" i="14" s="1"/>
  <c r="C198" i="3"/>
  <c r="C90" i="3"/>
  <c r="C89" i="3"/>
  <c r="J109" i="14"/>
  <c r="AW109" i="14" s="1"/>
  <c r="CI109" i="14" s="1"/>
  <c r="C88" i="3"/>
  <c r="C87" i="3"/>
  <c r="C194" i="3"/>
  <c r="C86" i="3"/>
  <c r="C193" i="3" s="1"/>
  <c r="C85" i="3"/>
  <c r="C84" i="3"/>
  <c r="C191" i="3" s="1"/>
  <c r="C83" i="3"/>
  <c r="C82" i="3"/>
  <c r="C81" i="3"/>
  <c r="C188" i="3" s="1"/>
  <c r="C80" i="3"/>
  <c r="C187" i="3" s="1"/>
  <c r="C79" i="3"/>
  <c r="C186" i="3" s="1"/>
  <c r="C78" i="3"/>
  <c r="C73" i="3"/>
  <c r="C72" i="3"/>
  <c r="J94" i="14"/>
  <c r="AW94" i="14" s="1"/>
  <c r="CI94" i="14" s="1"/>
  <c r="C71" i="3"/>
  <c r="C70" i="3"/>
  <c r="J92" i="14" s="1"/>
  <c r="AW92" i="14" s="1"/>
  <c r="CI92" i="14" s="1"/>
  <c r="C176" i="3"/>
  <c r="C69" i="3"/>
  <c r="J91" i="14"/>
  <c r="AW91" i="14" s="1"/>
  <c r="CI91" i="14" s="1"/>
  <c r="C68" i="3"/>
  <c r="J90" i="14"/>
  <c r="AW90" i="14" s="1"/>
  <c r="CI90" i="14" s="1"/>
  <c r="C67" i="3"/>
  <c r="J89" i="14" s="1"/>
  <c r="AW89" i="14" s="1"/>
  <c r="CI89" i="14" s="1"/>
  <c r="C66" i="3"/>
  <c r="C172" i="3" s="1"/>
  <c r="J88" i="14"/>
  <c r="AW88" i="14" s="1"/>
  <c r="CI88" i="14" s="1"/>
  <c r="C65" i="3"/>
  <c r="J87" i="14"/>
  <c r="AW87" i="14" s="1"/>
  <c r="CI87" i="14" s="1"/>
  <c r="C64" i="3"/>
  <c r="C170" i="3" s="1"/>
  <c r="J86" i="14"/>
  <c r="AW86" i="14" s="1"/>
  <c r="CI86" i="14" s="1"/>
  <c r="C63" i="3"/>
  <c r="J85" i="14" s="1"/>
  <c r="AW85" i="14" s="1"/>
  <c r="CI85" i="14" s="1"/>
  <c r="C62" i="3"/>
  <c r="C168" i="3" s="1"/>
  <c r="C61" i="3"/>
  <c r="J83" i="14"/>
  <c r="AW83" i="14" s="1"/>
  <c r="CI83" i="14" s="1"/>
  <c r="C60" i="3"/>
  <c r="C166" i="3"/>
  <c r="C59" i="3"/>
  <c r="J81" i="14" s="1"/>
  <c r="AW81" i="14" s="1"/>
  <c r="CI81" i="14" s="1"/>
  <c r="C57" i="3"/>
  <c r="C163" i="3"/>
  <c r="C55" i="3"/>
  <c r="C161" i="3"/>
  <c r="C54" i="3"/>
  <c r="C160" i="3"/>
  <c r="C53" i="3"/>
  <c r="J75" i="14" s="1"/>
  <c r="AW75" i="14" s="1"/>
  <c r="CI75" i="14" s="1"/>
  <c r="C50" i="3"/>
  <c r="C156" i="3" s="1"/>
  <c r="C47" i="3"/>
  <c r="J69" i="14" s="1"/>
  <c r="AW69" i="14" s="1"/>
  <c r="CI69" i="14" s="1"/>
  <c r="C46" i="3"/>
  <c r="J68" i="14" s="1"/>
  <c r="AW68" i="14" s="1"/>
  <c r="CI68" i="14" s="1"/>
  <c r="C144" i="3"/>
  <c r="J62" i="14"/>
  <c r="AW62" i="14" s="1"/>
  <c r="CI62" i="14" s="1"/>
  <c r="C141" i="3"/>
  <c r="C140" i="3"/>
  <c r="C138" i="3"/>
  <c r="C136" i="3"/>
  <c r="C135" i="3"/>
  <c r="J53" i="14"/>
  <c r="AW53" i="14" s="1"/>
  <c r="CI53" i="14" s="1"/>
  <c r="C133" i="3"/>
  <c r="C131" i="3"/>
  <c r="C129" i="3"/>
  <c r="C126" i="3"/>
  <c r="C125" i="3"/>
  <c r="J43" i="14"/>
  <c r="AW43" i="14" s="1"/>
  <c r="CI43" i="14" s="1"/>
  <c r="J42" i="14"/>
  <c r="AW42" i="14" s="1"/>
  <c r="CI42" i="14" s="1"/>
  <c r="C121" i="3"/>
  <c r="C120" i="3"/>
  <c r="C118" i="3"/>
  <c r="J36" i="14"/>
  <c r="AW36" i="14" s="1"/>
  <c r="CI36" i="14" s="1"/>
  <c r="C116" i="3"/>
  <c r="P109" i="2"/>
  <c r="S109" i="2"/>
  <c r="O109" i="2"/>
  <c r="AW11" i="1"/>
  <c r="BC11" i="1"/>
  <c r="AT78" i="4"/>
  <c r="E88" i="16"/>
  <c r="AT92" i="4"/>
  <c r="V13" i="4"/>
  <c r="AT77" i="4"/>
  <c r="V29" i="4"/>
  <c r="AT51" i="4"/>
  <c r="V32" i="4"/>
  <c r="V85" i="4"/>
  <c r="V89" i="4"/>
  <c r="V97" i="4"/>
  <c r="V105" i="4"/>
  <c r="V90" i="4"/>
  <c r="R94" i="4"/>
  <c r="V102" i="4"/>
  <c r="V81" i="4"/>
  <c r="V101" i="4"/>
  <c r="V83" i="4"/>
  <c r="V87" i="4"/>
  <c r="V91" i="4"/>
  <c r="AT95" i="4"/>
  <c r="V95" i="4"/>
  <c r="V99" i="4"/>
  <c r="V103" i="4"/>
  <c r="V93" i="4"/>
  <c r="V84" i="4"/>
  <c r="V88" i="4"/>
  <c r="V100" i="4"/>
  <c r="V104" i="4"/>
  <c r="V67" i="4"/>
  <c r="V60" i="4"/>
  <c r="V62" i="4"/>
  <c r="V66" i="4"/>
  <c r="V65" i="4"/>
  <c r="R69" i="4"/>
  <c r="V30" i="4"/>
  <c r="AT25" i="4"/>
  <c r="AO33" i="4"/>
  <c r="V33" i="4"/>
  <c r="V27" i="4"/>
  <c r="V31" i="4"/>
  <c r="V49" i="4"/>
  <c r="V44" i="4"/>
  <c r="AT16" i="4"/>
  <c r="V16" i="4"/>
  <c r="AT12" i="4"/>
  <c r="E100" i="16"/>
  <c r="AT13" i="4"/>
  <c r="AJ18" i="4"/>
  <c r="AT21" i="4"/>
  <c r="AP21" i="4"/>
  <c r="AN21" i="4"/>
  <c r="AM21" i="4"/>
  <c r="AJ21" i="4"/>
  <c r="AQ21" i="4"/>
  <c r="AK21" i="4"/>
  <c r="AP55" i="4"/>
  <c r="AT81" i="4"/>
  <c r="AQ81" i="4"/>
  <c r="AR81" i="4"/>
  <c r="AP81" i="4"/>
  <c r="AL81" i="4"/>
  <c r="AK81" i="4"/>
  <c r="AO81" i="4"/>
  <c r="AN81" i="4"/>
  <c r="AM81" i="4"/>
  <c r="AJ81" i="4"/>
  <c r="R85" i="4"/>
  <c r="AQ85" i="4"/>
  <c r="AR85" i="4"/>
  <c r="AP85" i="4"/>
  <c r="AL85" i="4"/>
  <c r="AK85" i="4"/>
  <c r="AM85" i="4"/>
  <c r="AN85" i="4"/>
  <c r="AJ85" i="4"/>
  <c r="AO85" i="4"/>
  <c r="R89" i="4"/>
  <c r="AQ89" i="4"/>
  <c r="AR89" i="4"/>
  <c r="AP89" i="4"/>
  <c r="AL89" i="4"/>
  <c r="AK89" i="4"/>
  <c r="AO89" i="4"/>
  <c r="AN89" i="4"/>
  <c r="AJ89" i="4"/>
  <c r="AM89" i="4"/>
  <c r="AQ93" i="4"/>
  <c r="AR93" i="4"/>
  <c r="AP93" i="4"/>
  <c r="AL93" i="4"/>
  <c r="AK93" i="4"/>
  <c r="AM93" i="4"/>
  <c r="AO93" i="4"/>
  <c r="AN93" i="4"/>
  <c r="AJ93" i="4"/>
  <c r="AQ97" i="4"/>
  <c r="AR97" i="4"/>
  <c r="AP97" i="4"/>
  <c r="AL97" i="4"/>
  <c r="AK97" i="4"/>
  <c r="AO97" i="4"/>
  <c r="AN97" i="4"/>
  <c r="AM97" i="4"/>
  <c r="AJ97" i="4"/>
  <c r="AT101" i="4"/>
  <c r="AQ101" i="4"/>
  <c r="AR101" i="4"/>
  <c r="AP101" i="4"/>
  <c r="AL101" i="4"/>
  <c r="AK101" i="4"/>
  <c r="AM101" i="4"/>
  <c r="AN101" i="4"/>
  <c r="AJ101" i="4"/>
  <c r="AO101" i="4"/>
  <c r="AQ105" i="4"/>
  <c r="AR105" i="4"/>
  <c r="AP105" i="4"/>
  <c r="AL105" i="4"/>
  <c r="AK105" i="4"/>
  <c r="AO105" i="4"/>
  <c r="AN105" i="4"/>
  <c r="AJ105" i="4"/>
  <c r="AM105" i="4"/>
  <c r="AL33" i="4"/>
  <c r="AT11" i="4"/>
  <c r="AT19" i="4"/>
  <c r="AQ19" i="4"/>
  <c r="AP19" i="4"/>
  <c r="AN19" i="4"/>
  <c r="AM19" i="4"/>
  <c r="AK19" i="4"/>
  <c r="AJ19" i="4"/>
  <c r="AT22" i="4"/>
  <c r="AN22" i="4"/>
  <c r="AP51" i="4"/>
  <c r="AN51" i="4"/>
  <c r="AP53" i="4"/>
  <c r="AK53" i="4"/>
  <c r="AJ53" i="4"/>
  <c r="AQ53" i="4"/>
  <c r="AM56" i="4"/>
  <c r="AQ56" i="4"/>
  <c r="AP56" i="4"/>
  <c r="R82" i="4"/>
  <c r="AN82" i="4"/>
  <c r="AQ82" i="4"/>
  <c r="AR82" i="4"/>
  <c r="AK82" i="4"/>
  <c r="AO82" i="4"/>
  <c r="AP82" i="4"/>
  <c r="AM82" i="4"/>
  <c r="AL82" i="4"/>
  <c r="AJ82" i="4"/>
  <c r="AT86" i="4"/>
  <c r="AN86" i="4"/>
  <c r="AQ86" i="4"/>
  <c r="AP86" i="4"/>
  <c r="AL86" i="4"/>
  <c r="AM86" i="4"/>
  <c r="AR86" i="4"/>
  <c r="AJ86" i="4"/>
  <c r="AO86" i="4"/>
  <c r="AK86" i="4"/>
  <c r="AN90" i="4"/>
  <c r="AQ90" i="4"/>
  <c r="AR90" i="4"/>
  <c r="AK90" i="4"/>
  <c r="AO90" i="4"/>
  <c r="AJ90" i="4"/>
  <c r="AP90" i="4"/>
  <c r="AM90" i="4"/>
  <c r="AL90" i="4"/>
  <c r="AN94" i="4"/>
  <c r="AQ94" i="4"/>
  <c r="AP94" i="4"/>
  <c r="AL94" i="4"/>
  <c r="AR94" i="4"/>
  <c r="AJ94" i="4"/>
  <c r="AO94" i="4"/>
  <c r="AK94" i="4"/>
  <c r="AM94" i="4"/>
  <c r="AN98" i="4"/>
  <c r="AQ98" i="4"/>
  <c r="AR98" i="4"/>
  <c r="AK98" i="4"/>
  <c r="AO98" i="4"/>
  <c r="AP98" i="4"/>
  <c r="AM98" i="4"/>
  <c r="AL98" i="4"/>
  <c r="AJ98" i="4"/>
  <c r="AN102" i="4"/>
  <c r="AQ102" i="4"/>
  <c r="AP102" i="4"/>
  <c r="AL102" i="4"/>
  <c r="AK102" i="4"/>
  <c r="AR102" i="4"/>
  <c r="AM102" i="4"/>
  <c r="AJ102" i="4"/>
  <c r="AO102" i="4"/>
  <c r="AT46" i="4"/>
  <c r="AN57" i="4"/>
  <c r="AM57" i="4"/>
  <c r="AM79" i="4"/>
  <c r="AN79" i="4"/>
  <c r="AQ79" i="4"/>
  <c r="AJ79" i="4"/>
  <c r="AP79" i="4"/>
  <c r="AK79" i="4"/>
  <c r="AL79" i="4"/>
  <c r="AO83" i="4"/>
  <c r="AM83" i="4"/>
  <c r="AN83" i="4"/>
  <c r="AJ83" i="4"/>
  <c r="AR83" i="4"/>
  <c r="AQ83" i="4"/>
  <c r="AL83" i="4"/>
  <c r="AP83" i="4"/>
  <c r="AK83" i="4"/>
  <c r="R87" i="4"/>
  <c r="AO87" i="4"/>
  <c r="AM87" i="4"/>
  <c r="AN87" i="4"/>
  <c r="AQ87" i="4"/>
  <c r="AJ87" i="4"/>
  <c r="AP87" i="4"/>
  <c r="AK87" i="4"/>
  <c r="AL87" i="4"/>
  <c r="AR87" i="4"/>
  <c r="R91" i="4"/>
  <c r="AO91" i="4"/>
  <c r="AM91" i="4"/>
  <c r="AN91" i="4"/>
  <c r="AJ91" i="4"/>
  <c r="AR91" i="4"/>
  <c r="AK91" i="4"/>
  <c r="AQ91" i="4"/>
  <c r="AP91" i="4"/>
  <c r="AL91" i="4"/>
  <c r="AO95" i="4"/>
  <c r="AM95" i="4"/>
  <c r="AN95" i="4"/>
  <c r="AQ95" i="4"/>
  <c r="AJ95" i="4"/>
  <c r="AP95" i="4"/>
  <c r="AL95" i="4"/>
  <c r="AR95" i="4"/>
  <c r="AK95" i="4"/>
  <c r="AT99" i="4"/>
  <c r="AO99" i="4"/>
  <c r="AM99" i="4"/>
  <c r="AN99" i="4"/>
  <c r="AJ99" i="4"/>
  <c r="AR99" i="4"/>
  <c r="AQ99" i="4"/>
  <c r="AK99" i="4"/>
  <c r="AP99" i="4"/>
  <c r="AL99" i="4"/>
  <c r="AT103" i="4"/>
  <c r="AO103" i="4"/>
  <c r="AM103" i="4"/>
  <c r="AN103" i="4"/>
  <c r="AQ103" i="4"/>
  <c r="AJ103" i="4"/>
  <c r="AP103" i="4"/>
  <c r="AK103" i="4"/>
  <c r="AR103" i="4"/>
  <c r="AL103" i="4"/>
  <c r="R79" i="4"/>
  <c r="AT15" i="4"/>
  <c r="AP17" i="4"/>
  <c r="AN17" i="4"/>
  <c r="AM17" i="4"/>
  <c r="AQ17" i="4"/>
  <c r="AJ17" i="4"/>
  <c r="AK17" i="4"/>
  <c r="AM20" i="4"/>
  <c r="AK20" i="4"/>
  <c r="AJ20" i="4"/>
  <c r="AT44" i="4"/>
  <c r="AT47" i="4"/>
  <c r="AN52" i="4"/>
  <c r="AM52" i="4"/>
  <c r="AJ52" i="4"/>
  <c r="AK52" i="4"/>
  <c r="AO54" i="4"/>
  <c r="AP54" i="4"/>
  <c r="AN54" i="4"/>
  <c r="AM54" i="4"/>
  <c r="AP80" i="4"/>
  <c r="AL80" i="4"/>
  <c r="AK80" i="4"/>
  <c r="AM80" i="4"/>
  <c r="AQ80" i="4"/>
  <c r="AJ80" i="4"/>
  <c r="AN80" i="4"/>
  <c r="AT84" i="4"/>
  <c r="AR84" i="4"/>
  <c r="AP84" i="4"/>
  <c r="AL84" i="4"/>
  <c r="AK84" i="4"/>
  <c r="AO84" i="4"/>
  <c r="AM84" i="4"/>
  <c r="AN84" i="4"/>
  <c r="AJ84" i="4"/>
  <c r="AQ84" i="4"/>
  <c r="AR88" i="4"/>
  <c r="AP88" i="4"/>
  <c r="AL88" i="4"/>
  <c r="AK88" i="4"/>
  <c r="AO88" i="4"/>
  <c r="AM88" i="4"/>
  <c r="AN88" i="4"/>
  <c r="AQ88" i="4"/>
  <c r="AJ88" i="4"/>
  <c r="AR92" i="4"/>
  <c r="AP92" i="4"/>
  <c r="AL92" i="4"/>
  <c r="AK92" i="4"/>
  <c r="AO92" i="4"/>
  <c r="AM92" i="4"/>
  <c r="AN92" i="4"/>
  <c r="AJ92" i="4"/>
  <c r="AQ92" i="4"/>
  <c r="AT96" i="4"/>
  <c r="AR96" i="4"/>
  <c r="AP96" i="4"/>
  <c r="AL96" i="4"/>
  <c r="AK96" i="4"/>
  <c r="AO96" i="4"/>
  <c r="AM96" i="4"/>
  <c r="AN96" i="4"/>
  <c r="AQ96" i="4"/>
  <c r="AJ96" i="4"/>
  <c r="AT100" i="4"/>
  <c r="AR100" i="4"/>
  <c r="AP100" i="4"/>
  <c r="AL100" i="4"/>
  <c r="AK100" i="4"/>
  <c r="AO100" i="4"/>
  <c r="AM100" i="4"/>
  <c r="AN100" i="4"/>
  <c r="AJ100" i="4"/>
  <c r="AQ100" i="4"/>
  <c r="AT104" i="4"/>
  <c r="AR104" i="4"/>
  <c r="AP104" i="4"/>
  <c r="AL104" i="4"/>
  <c r="AK104" i="4"/>
  <c r="AO104" i="4"/>
  <c r="AM104" i="4"/>
  <c r="AN104" i="4"/>
  <c r="AQ104" i="4"/>
  <c r="AJ104" i="4"/>
  <c r="C150" i="3"/>
  <c r="AN60" i="4"/>
  <c r="AM60" i="4"/>
  <c r="AQ60" i="4"/>
  <c r="AJ60" i="4"/>
  <c r="AP64" i="4"/>
  <c r="AM68" i="4"/>
  <c r="AQ68" i="4"/>
  <c r="AK68" i="4"/>
  <c r="AJ68" i="4"/>
  <c r="R61" i="4"/>
  <c r="AJ61" i="4"/>
  <c r="AN61" i="4"/>
  <c r="AQ61" i="4"/>
  <c r="AP65" i="4"/>
  <c r="AK65" i="4"/>
  <c r="AM65" i="4"/>
  <c r="AQ65" i="4"/>
  <c r="AP62" i="4"/>
  <c r="AK62" i="4"/>
  <c r="AN62" i="4"/>
  <c r="AJ69" i="4"/>
  <c r="AN69" i="4"/>
  <c r="AQ69" i="4"/>
  <c r="AT59" i="4"/>
  <c r="AQ59" i="4"/>
  <c r="AJ59" i="4"/>
  <c r="AN59" i="4"/>
  <c r="AQ63" i="4"/>
  <c r="AP63" i="4"/>
  <c r="AK63" i="4"/>
  <c r="AM63" i="4"/>
  <c r="AQ67" i="4"/>
  <c r="AK67" i="4"/>
  <c r="AJ67" i="4"/>
  <c r="AN67" i="4"/>
  <c r="AT23" i="4"/>
  <c r="AP23" i="4"/>
  <c r="AJ23" i="4"/>
  <c r="AQ23" i="4"/>
  <c r="AM23" i="4"/>
  <c r="AK23" i="4"/>
  <c r="AN23" i="4"/>
  <c r="R27" i="4"/>
  <c r="AP27" i="4"/>
  <c r="AJ27" i="4"/>
  <c r="AQ27" i="4"/>
  <c r="AM27" i="4"/>
  <c r="AK27" i="4"/>
  <c r="AN27" i="4"/>
  <c r="AT31" i="4"/>
  <c r="AP31" i="4"/>
  <c r="AQ31" i="4"/>
  <c r="AM31" i="4"/>
  <c r="AK31" i="4"/>
  <c r="AN31" i="4"/>
  <c r="AJ31" i="4"/>
  <c r="R35" i="4"/>
  <c r="AP35" i="4"/>
  <c r="AJ35" i="4"/>
  <c r="AQ35" i="4"/>
  <c r="AM35" i="4"/>
  <c r="AK35" i="4"/>
  <c r="AN35" i="4"/>
  <c r="AT24" i="4"/>
  <c r="AN24" i="4"/>
  <c r="AP24" i="4"/>
  <c r="AM24" i="4"/>
  <c r="AK24" i="4"/>
  <c r="AN28" i="4"/>
  <c r="AP28" i="4"/>
  <c r="AJ28" i="4"/>
  <c r="AK28" i="4"/>
  <c r="AT32" i="4"/>
  <c r="AP32" i="4"/>
  <c r="AJ32" i="4"/>
  <c r="AQ32" i="4"/>
  <c r="AN36" i="4"/>
  <c r="AP36" i="4"/>
  <c r="AQ36" i="4"/>
  <c r="AM36" i="4"/>
  <c r="AK36" i="4"/>
  <c r="AK25" i="4"/>
  <c r="AN25" i="4"/>
  <c r="AP25" i="4"/>
  <c r="AJ25" i="4"/>
  <c r="AQ25" i="4"/>
  <c r="AM25" i="4"/>
  <c r="AK29" i="4"/>
  <c r="AN29" i="4"/>
  <c r="AP29" i="4"/>
  <c r="AJ29" i="4"/>
  <c r="AQ29" i="4"/>
  <c r="AM29" i="4"/>
  <c r="R33" i="4"/>
  <c r="AK33" i="4"/>
  <c r="AN33" i="4"/>
  <c r="AP33" i="4"/>
  <c r="AJ33" i="4"/>
  <c r="AQ33" i="4"/>
  <c r="AM33" i="4"/>
  <c r="AK26" i="4"/>
  <c r="AL30" i="4"/>
  <c r="AQ30" i="4"/>
  <c r="AK30" i="4"/>
  <c r="AN30" i="4"/>
  <c r="AP30" i="4"/>
  <c r="AM34" i="4"/>
  <c r="F94" i="16"/>
  <c r="E78" i="16"/>
  <c r="E80" i="16"/>
  <c r="F101" i="16"/>
  <c r="E91" i="16"/>
  <c r="AT85" i="4"/>
  <c r="C209" i="3"/>
  <c r="C145" i="3"/>
  <c r="J113" i="14"/>
  <c r="AW113" i="14" s="1"/>
  <c r="CI113" i="14" s="1"/>
  <c r="J126" i="14"/>
  <c r="AW126" i="14" s="1"/>
  <c r="CI126" i="14" s="1"/>
  <c r="C201" i="3"/>
  <c r="C175" i="3"/>
  <c r="J51" i="14"/>
  <c r="AW51" i="14"/>
  <c r="CI51" i="14" s="1"/>
  <c r="C167" i="3"/>
  <c r="J77" i="14"/>
  <c r="AW77" i="14" s="1"/>
  <c r="CI77" i="14" s="1"/>
  <c r="C155" i="3"/>
  <c r="J41" i="14"/>
  <c r="AW41" i="14" s="1"/>
  <c r="CI41" i="14" s="1"/>
  <c r="J120" i="14"/>
  <c r="AW120" i="14" s="1"/>
  <c r="CI120" i="14" s="1"/>
  <c r="J99" i="14"/>
  <c r="AW99" i="14" s="1"/>
  <c r="CI99" i="14" s="1"/>
  <c r="C169" i="3"/>
  <c r="J57" i="14"/>
  <c r="AW57" i="14" s="1"/>
  <c r="CI57" i="14" s="1"/>
  <c r="J127" i="14"/>
  <c r="AW127" i="14" s="1"/>
  <c r="CI127" i="14" s="1"/>
  <c r="C122" i="3"/>
  <c r="J72" i="14"/>
  <c r="AW72" i="14" s="1"/>
  <c r="CI72" i="14" s="1"/>
  <c r="J73" i="14"/>
  <c r="AW73" i="14" s="1"/>
  <c r="CI73" i="14" s="1"/>
  <c r="C159" i="3"/>
  <c r="J76" i="14"/>
  <c r="AW76" i="14" s="1"/>
  <c r="CI76" i="14" s="1"/>
  <c r="C152" i="3"/>
  <c r="C165" i="3"/>
  <c r="R54" i="4"/>
  <c r="C173" i="3"/>
  <c r="C153" i="3"/>
  <c r="C178" i="3"/>
  <c r="AT79" i="4"/>
  <c r="AR79" i="4"/>
  <c r="AO79" i="4"/>
  <c r="J44" i="14"/>
  <c r="AW44" i="14" s="1"/>
  <c r="CI44" i="14" s="1"/>
  <c r="C124" i="3"/>
  <c r="C117" i="3"/>
  <c r="AL25" i="4"/>
  <c r="AO31" i="4"/>
  <c r="AR35" i="4"/>
  <c r="AO25" i="4"/>
  <c r="J60" i="14"/>
  <c r="AW60" i="14" s="1"/>
  <c r="CI60" i="14" s="1"/>
  <c r="C143" i="3"/>
  <c r="AL31" i="4"/>
  <c r="AR25" i="4"/>
  <c r="J39" i="14"/>
  <c r="AW39" i="14" s="1"/>
  <c r="CI39" i="14" s="1"/>
  <c r="AT27" i="4"/>
  <c r="AT33" i="4"/>
  <c r="AT87" i="4"/>
  <c r="AT89" i="4"/>
  <c r="C203" i="3"/>
  <c r="C202" i="3"/>
  <c r="J119" i="14"/>
  <c r="AW119" i="14" s="1"/>
  <c r="CI119" i="14" s="1"/>
  <c r="J107" i="14"/>
  <c r="AW107" i="14" s="1"/>
  <c r="CI107" i="14" s="1"/>
  <c r="AO80" i="4"/>
  <c r="AR80" i="4"/>
  <c r="AT91" i="4"/>
  <c r="J123" i="14"/>
  <c r="AW123" i="14" s="1"/>
  <c r="CI123" i="14" s="1"/>
  <c r="AT63" i="4"/>
  <c r="AO63" i="4"/>
  <c r="R67" i="4"/>
  <c r="AR67" i="4"/>
  <c r="AT67" i="4"/>
  <c r="AT70" i="4"/>
  <c r="R63" i="4"/>
  <c r="J82" i="14"/>
  <c r="AW82" i="14" s="1"/>
  <c r="CI82" i="14" s="1"/>
  <c r="C171" i="3"/>
  <c r="C174" i="3"/>
  <c r="AR60" i="4"/>
  <c r="AT60" i="4"/>
  <c r="AL68" i="4"/>
  <c r="AR68" i="4"/>
  <c r="AO68" i="4"/>
  <c r="AT61" i="4"/>
  <c r="AO61" i="4"/>
  <c r="AT65" i="4"/>
  <c r="AO65" i="4"/>
  <c r="AR65" i="4"/>
  <c r="R59" i="4"/>
  <c r="AO59" i="4"/>
  <c r="AR62" i="4"/>
  <c r="AT62" i="4"/>
  <c r="AL62" i="4"/>
  <c r="AT69" i="4"/>
  <c r="AO69" i="4"/>
  <c r="AR69" i="4"/>
  <c r="AR36" i="4"/>
  <c r="AR28" i="4"/>
  <c r="J58" i="14"/>
  <c r="AW58" i="14" s="1"/>
  <c r="CI58" i="14" s="1"/>
  <c r="AL36" i="4"/>
  <c r="AR27" i="4"/>
  <c r="J52" i="14"/>
  <c r="AW52" i="14" s="1"/>
  <c r="CI52" i="14" s="1"/>
  <c r="AR31" i="4"/>
  <c r="AO35" i="4"/>
  <c r="AT30" i="4"/>
  <c r="AT35" i="4"/>
  <c r="AL27" i="4"/>
  <c r="AO28" i="4"/>
  <c r="R31" i="4"/>
  <c r="J63" i="14"/>
  <c r="AW63" i="14" s="1"/>
  <c r="CI63" i="14" s="1"/>
  <c r="R30" i="4"/>
  <c r="F103" i="16"/>
  <c r="F93" i="16"/>
  <c r="F73" i="16"/>
  <c r="E89" i="16"/>
  <c r="E67" i="16"/>
  <c r="E97" i="16"/>
  <c r="F77" i="16"/>
  <c r="F69" i="16"/>
  <c r="F85" i="16"/>
  <c r="C196" i="3"/>
  <c r="J106" i="14"/>
  <c r="AW106" i="14" s="1"/>
  <c r="CI106" i="14" s="1"/>
  <c r="R90" i="4"/>
  <c r="J118" i="14"/>
  <c r="AW118" i="14" s="1"/>
  <c r="CI118" i="14" s="1"/>
  <c r="R86" i="4"/>
  <c r="R88" i="4"/>
  <c r="AT88" i="4"/>
  <c r="AT90" i="4"/>
  <c r="J124" i="14"/>
  <c r="AW124" i="14" s="1"/>
  <c r="CI124" i="14" s="1"/>
  <c r="C211" i="3"/>
  <c r="R83" i="4"/>
  <c r="AT83" i="4"/>
  <c r="R93" i="4"/>
  <c r="R97" i="4"/>
  <c r="AT97" i="4"/>
  <c r="R105" i="4"/>
  <c r="AT105" i="4"/>
  <c r="J104" i="14"/>
  <c r="AW104" i="14" s="1"/>
  <c r="CI104" i="14" s="1"/>
  <c r="AL27" i="14"/>
  <c r="AR15" i="14"/>
  <c r="AL23" i="14"/>
  <c r="J101" i="14"/>
  <c r="AW101" i="14" s="1"/>
  <c r="CI101" i="14" s="1"/>
  <c r="AO22" i="14"/>
  <c r="AK27" i="14"/>
  <c r="W27" i="14"/>
  <c r="T27" i="14"/>
  <c r="R101" i="4"/>
  <c r="AT93" i="4"/>
  <c r="J112" i="14"/>
  <c r="AW112" i="14" s="1"/>
  <c r="CI112" i="14" s="1"/>
  <c r="C199" i="3"/>
  <c r="R80" i="4"/>
  <c r="R84" i="4"/>
  <c r="AT94" i="4"/>
  <c r="AT98" i="4"/>
  <c r="R98" i="4"/>
  <c r="AT102" i="4"/>
  <c r="R102" i="4"/>
  <c r="AT80" i="4"/>
  <c r="C189" i="3"/>
  <c r="J102" i="14"/>
  <c r="AW102" i="14"/>
  <c r="CI102" i="14" s="1"/>
  <c r="J105" i="14"/>
  <c r="AW105" i="14" s="1"/>
  <c r="CI105" i="14" s="1"/>
  <c r="C192" i="3"/>
  <c r="R81" i="4"/>
  <c r="R95" i="4"/>
  <c r="R99" i="4"/>
  <c r="R103" i="4"/>
  <c r="AT82" i="4"/>
  <c r="R96" i="4"/>
  <c r="R100" i="4"/>
  <c r="R104" i="4"/>
  <c r="R62" i="4"/>
  <c r="R66" i="4"/>
  <c r="R64" i="4"/>
  <c r="AO32" i="4"/>
  <c r="C132" i="3"/>
  <c r="C142" i="3"/>
  <c r="J61" i="14"/>
  <c r="AW61" i="14"/>
  <c r="CI61" i="14" s="1"/>
  <c r="AO36" i="4"/>
  <c r="C139" i="3"/>
  <c r="AT36" i="4"/>
  <c r="C134" i="3"/>
  <c r="AR32" i="4"/>
  <c r="AR30" i="4"/>
  <c r="J50" i="14"/>
  <c r="AW50" i="14" s="1"/>
  <c r="CI50" i="14" s="1"/>
  <c r="AR33" i="4"/>
  <c r="AO27" i="4"/>
  <c r="J55" i="14"/>
  <c r="AW55" i="14" s="1"/>
  <c r="CI55" i="14" s="1"/>
  <c r="C130" i="3"/>
  <c r="AT28" i="4"/>
  <c r="F66" i="16"/>
  <c r="E62" i="16"/>
  <c r="F76" i="16"/>
  <c r="F79" i="16"/>
  <c r="E75" i="16"/>
  <c r="F71" i="16"/>
  <c r="F95" i="16"/>
  <c r="C164" i="3"/>
  <c r="J79" i="14"/>
  <c r="AW79" i="14" s="1"/>
  <c r="CI79" i="14" s="1"/>
  <c r="J78" i="14"/>
  <c r="AW78" i="14" s="1"/>
  <c r="CI78" i="14" s="1"/>
  <c r="C154" i="3"/>
  <c r="J46" i="14"/>
  <c r="AW46" i="14" s="1"/>
  <c r="CI46" i="14" s="1"/>
  <c r="C127" i="3"/>
  <c r="J59" i="14"/>
  <c r="AW59" i="14" s="1"/>
  <c r="CI59" i="14" s="1"/>
  <c r="AR29" i="4"/>
  <c r="AT29" i="4"/>
  <c r="AL29" i="4"/>
  <c r="AO29" i="4"/>
  <c r="R29" i="4"/>
  <c r="C137" i="3"/>
  <c r="J56" i="14"/>
  <c r="AW56" i="14" s="1"/>
  <c r="CI56" i="14" s="1"/>
  <c r="AL35" i="4"/>
  <c r="J54" i="14"/>
  <c r="AW54" i="14" s="1"/>
  <c r="CI54" i="14" s="1"/>
  <c r="AL32" i="4"/>
  <c r="J48" i="14"/>
  <c r="AW48" i="14"/>
  <c r="CI48" i="14" s="1"/>
  <c r="C128" i="3"/>
  <c r="J47" i="14"/>
  <c r="AW47" i="14" s="1"/>
  <c r="CI47" i="14" s="1"/>
  <c r="J45" i="14"/>
  <c r="AW45" i="14" s="1"/>
  <c r="CI45" i="14" s="1"/>
  <c r="J37" i="14"/>
  <c r="AW37" i="14" s="1"/>
  <c r="CI37" i="14" s="1"/>
  <c r="J40" i="14"/>
  <c r="AW40" i="14" s="1"/>
  <c r="CI40" i="14" s="1"/>
  <c r="C123" i="3"/>
  <c r="J49" i="14"/>
  <c r="AW49" i="14" s="1"/>
  <c r="CI49" i="14" s="1"/>
  <c r="J35" i="14"/>
  <c r="AW35" i="14" s="1"/>
  <c r="CI35" i="14" s="1"/>
  <c r="G6" i="7"/>
  <c r="G57" i="7" s="1"/>
  <c r="F107" i="7"/>
  <c r="E7" i="9"/>
  <c r="M42" i="15"/>
  <c r="M73" i="15"/>
  <c r="M62" i="15"/>
  <c r="M59" i="15"/>
  <c r="M63" i="15"/>
  <c r="M72" i="15"/>
  <c r="M49" i="15"/>
  <c r="M50" i="15"/>
  <c r="M12" i="15"/>
  <c r="AJ70" i="4"/>
  <c r="AL70" i="4"/>
  <c r="AJ58" i="4"/>
  <c r="AL58" i="4"/>
  <c r="AL49" i="4"/>
  <c r="AJ49" i="4"/>
  <c r="AJ47" i="4"/>
  <c r="AJ15" i="4"/>
  <c r="AJ16" i="4"/>
  <c r="AL57" i="4"/>
  <c r="AO22" i="4"/>
  <c r="AL53" i="4"/>
  <c r="AL23" i="4"/>
  <c r="AL16" i="4"/>
  <c r="AL21" i="4"/>
  <c r="AL20" i="4"/>
  <c r="AL22" i="4"/>
  <c r="AL24" i="4"/>
  <c r="AL19" i="4"/>
  <c r="AL52" i="4"/>
  <c r="AL17" i="4"/>
  <c r="AL15" i="4"/>
  <c r="AO70" i="4"/>
  <c r="AM70" i="4"/>
  <c r="AP70" i="4"/>
  <c r="AR70" i="4"/>
  <c r="AM58" i="4"/>
  <c r="AP58" i="4"/>
  <c r="AR58" i="4"/>
  <c r="AK50" i="4"/>
  <c r="AK49" i="4"/>
  <c r="AM49" i="4"/>
  <c r="AR49" i="4"/>
  <c r="AO49" i="4"/>
  <c r="AP47" i="4"/>
  <c r="AM47" i="4"/>
  <c r="AK15" i="4"/>
  <c r="AM15" i="4"/>
  <c r="AM16" i="4"/>
  <c r="AP16" i="4"/>
  <c r="AP15" i="4"/>
  <c r="AU106" i="4"/>
  <c r="AO57" i="4"/>
  <c r="AO53" i="4"/>
  <c r="AO56" i="4"/>
  <c r="AR56" i="4"/>
  <c r="AO15" i="4"/>
  <c r="AO24" i="4"/>
  <c r="AO19" i="4"/>
  <c r="AR51" i="4"/>
  <c r="AO17" i="4"/>
  <c r="AR20" i="4"/>
  <c r="AR52" i="4"/>
  <c r="AR23" i="4"/>
  <c r="AR47" i="4"/>
  <c r="AO52" i="4"/>
  <c r="AO23" i="4"/>
  <c r="AO51" i="4"/>
  <c r="AO21" i="4"/>
  <c r="AR21" i="4"/>
  <c r="AR19" i="4"/>
  <c r="AR22" i="4"/>
  <c r="AR50" i="4"/>
  <c r="AO47" i="4"/>
  <c r="AR53" i="4"/>
  <c r="AR17" i="4"/>
  <c r="AR15" i="4"/>
  <c r="C236" i="3"/>
  <c r="C238" i="3"/>
  <c r="C235" i="3"/>
  <c r="C225" i="3"/>
  <c r="C228" i="3"/>
  <c r="C227" i="3"/>
  <c r="C233" i="3"/>
  <c r="C237" i="3"/>
  <c r="C254" i="3"/>
  <c r="C248" i="3"/>
  <c r="C249" i="3"/>
  <c r="C247" i="3"/>
  <c r="C260" i="3"/>
  <c r="C256" i="3"/>
  <c r="C259" i="3"/>
  <c r="C243" i="3"/>
  <c r="C245" i="3"/>
  <c r="C253" i="3"/>
  <c r="C244" i="3"/>
  <c r="C240" i="3"/>
  <c r="C252" i="3"/>
  <c r="C258" i="3"/>
  <c r="C255" i="3"/>
  <c r="C257" i="3"/>
  <c r="C251" i="3"/>
  <c r="C250" i="3"/>
  <c r="C242" i="3"/>
  <c r="C224" i="3"/>
  <c r="C246" i="3"/>
  <c r="C239" i="3"/>
  <c r="C241" i="3"/>
  <c r="C230" i="3"/>
  <c r="C234" i="3"/>
  <c r="C231" i="3"/>
  <c r="C232" i="3"/>
  <c r="C226" i="3"/>
  <c r="C229" i="3"/>
  <c r="AN70" i="4"/>
  <c r="AQ70" i="4"/>
  <c r="AQ58" i="4"/>
  <c r="R58" i="4"/>
  <c r="AN50" i="4"/>
  <c r="AN49" i="4"/>
  <c r="AQ49" i="4"/>
  <c r="R49" i="4"/>
  <c r="AN47" i="4"/>
  <c r="AQ47" i="4"/>
  <c r="AQ16" i="4"/>
  <c r="AQ15" i="4"/>
  <c r="AN15" i="4"/>
  <c r="R56" i="4"/>
  <c r="R51" i="4"/>
  <c r="R52" i="4"/>
  <c r="R19" i="4"/>
  <c r="R24" i="4"/>
  <c r="R15" i="4"/>
  <c r="R16" i="4"/>
  <c r="R21" i="4"/>
  <c r="R53" i="4"/>
  <c r="R23" i="4"/>
  <c r="R17" i="4"/>
  <c r="R70" i="4"/>
  <c r="Y12" i="14"/>
  <c r="AH12" i="14"/>
  <c r="AO12" i="14"/>
  <c r="AT13" i="14"/>
  <c r="E84" i="16" l="1"/>
  <c r="EM47" i="3"/>
  <c r="EO46" i="3"/>
  <c r="Y44" i="4"/>
  <c r="EQ45" i="3"/>
  <c r="EU45" i="3"/>
  <c r="EP45" i="3"/>
  <c r="EO45" i="3"/>
  <c r="EV44" i="3"/>
  <c r="EV46" i="3"/>
  <c r="ER44" i="3"/>
  <c r="J67" i="14"/>
  <c r="AW67" i="14" s="1"/>
  <c r="CI67" i="14" s="1"/>
  <c r="ER46" i="3"/>
  <c r="EM44" i="3"/>
  <c r="EN46" i="3"/>
  <c r="V15" i="4"/>
  <c r="HS11" i="3"/>
  <c r="Y13" i="4"/>
  <c r="C119" i="3"/>
  <c r="J38" i="14"/>
  <c r="AW38" i="14" s="1"/>
  <c r="CI38" i="14" s="1"/>
  <c r="EU13" i="3"/>
  <c r="V12" i="4"/>
  <c r="EV13" i="3"/>
  <c r="EM13" i="3"/>
  <c r="G39" i="3"/>
  <c r="H39" i="3" s="1"/>
  <c r="I39" i="3" s="1"/>
  <c r="J39" i="3" s="1"/>
  <c r="K39" i="3" s="1"/>
  <c r="L39" i="3" s="1"/>
  <c r="M39" i="3" s="1"/>
  <c r="N39" i="3" s="1"/>
  <c r="O39" i="3" s="1"/>
  <c r="P39" i="3" s="1"/>
  <c r="Q39" i="3" s="1"/>
  <c r="R39" i="3" s="1"/>
  <c r="S39" i="3" s="1"/>
  <c r="T39" i="3" s="1"/>
  <c r="U39" i="3" s="1"/>
  <c r="V39" i="3" s="1"/>
  <c r="W39" i="3" s="1"/>
  <c r="X39" i="3" s="1"/>
  <c r="Y39" i="3" s="1"/>
  <c r="Z39" i="3" s="1"/>
  <c r="AA39" i="3" s="1"/>
  <c r="AB39" i="3" s="1"/>
  <c r="AC39" i="3" s="1"/>
  <c r="AD39" i="3" s="1"/>
  <c r="AE39" i="3" s="1"/>
  <c r="AF39" i="3" s="1"/>
  <c r="AG39" i="3" s="1"/>
  <c r="AH39" i="3" s="1"/>
  <c r="AI39" i="3" s="1"/>
  <c r="AJ39" i="3" s="1"/>
  <c r="AK39" i="3" s="1"/>
  <c r="AL39" i="3" s="1"/>
  <c r="AM39" i="3" s="1"/>
  <c r="AN39" i="3" s="1"/>
  <c r="AO39" i="3" s="1"/>
  <c r="AP39" i="3" s="1"/>
  <c r="F185" i="3"/>
  <c r="F179" i="3"/>
  <c r="G73" i="3"/>
  <c r="H73" i="3" s="1"/>
  <c r="I73" i="3" s="1"/>
  <c r="J73" i="3" s="1"/>
  <c r="K73" i="3" s="1"/>
  <c r="L73" i="3" s="1"/>
  <c r="M73" i="3" s="1"/>
  <c r="N73" i="3" s="1"/>
  <c r="O73" i="3" s="1"/>
  <c r="P73" i="3" s="1"/>
  <c r="Q73" i="3" s="1"/>
  <c r="R73" i="3" s="1"/>
  <c r="S73" i="3" s="1"/>
  <c r="T73" i="3" s="1"/>
  <c r="U73" i="3" s="1"/>
  <c r="V73" i="3" s="1"/>
  <c r="W73" i="3" s="1"/>
  <c r="X73" i="3" s="1"/>
  <c r="Y73" i="3" s="1"/>
  <c r="Z73" i="3" s="1"/>
  <c r="AA73" i="3" s="1"/>
  <c r="AB73" i="3" s="1"/>
  <c r="AC73" i="3" s="1"/>
  <c r="AD73" i="3" s="1"/>
  <c r="AE73" i="3" s="1"/>
  <c r="AF73" i="3" s="1"/>
  <c r="AG73" i="3" s="1"/>
  <c r="AH73" i="3" s="1"/>
  <c r="AI73" i="3" s="1"/>
  <c r="AJ73" i="3" s="1"/>
  <c r="AK73" i="3" s="1"/>
  <c r="AL73" i="3" s="1"/>
  <c r="AM73" i="3" s="1"/>
  <c r="AN73" i="3" s="1"/>
  <c r="AO73" i="3" s="1"/>
  <c r="AP73" i="3" s="1"/>
  <c r="J73" i="2"/>
  <c r="F178" i="3"/>
  <c r="G72" i="3"/>
  <c r="H72" i="3" s="1"/>
  <c r="I72" i="3" s="1"/>
  <c r="J72" i="3" s="1"/>
  <c r="K72" i="3" s="1"/>
  <c r="L72" i="3" s="1"/>
  <c r="M72" i="3" s="1"/>
  <c r="N72" i="3" s="1"/>
  <c r="O72" i="3" s="1"/>
  <c r="P72" i="3" s="1"/>
  <c r="Q72" i="3" s="1"/>
  <c r="R72" i="3" s="1"/>
  <c r="S72" i="3" s="1"/>
  <c r="T72" i="3" s="1"/>
  <c r="U72" i="3" s="1"/>
  <c r="V72" i="3" s="1"/>
  <c r="W72" i="3" s="1"/>
  <c r="X72" i="3" s="1"/>
  <c r="Y72" i="3" s="1"/>
  <c r="Z72" i="3" s="1"/>
  <c r="AA72" i="3" s="1"/>
  <c r="AB72" i="3" s="1"/>
  <c r="AC72" i="3" s="1"/>
  <c r="AD72" i="3" s="1"/>
  <c r="AE72" i="3" s="1"/>
  <c r="AF72" i="3" s="1"/>
  <c r="AG72" i="3" s="1"/>
  <c r="AH72" i="3" s="1"/>
  <c r="AI72" i="3" s="1"/>
  <c r="AJ72" i="3" s="1"/>
  <c r="AK72" i="3" s="1"/>
  <c r="AL72" i="3" s="1"/>
  <c r="AM72" i="3" s="1"/>
  <c r="AN72" i="3" s="1"/>
  <c r="AO72" i="3" s="1"/>
  <c r="AP72" i="3" s="1"/>
  <c r="F150" i="3"/>
  <c r="F74" i="3"/>
  <c r="F40" i="3"/>
  <c r="J39" i="2"/>
  <c r="F144" i="3"/>
  <c r="G38" i="3"/>
  <c r="H38" i="3" s="1"/>
  <c r="I38" i="3" s="1"/>
  <c r="J38" i="3" s="1"/>
  <c r="K38" i="3" s="1"/>
  <c r="L38" i="3" s="1"/>
  <c r="M38" i="3" s="1"/>
  <c r="N38" i="3" s="1"/>
  <c r="O38" i="3" s="1"/>
  <c r="P38" i="3" s="1"/>
  <c r="Q38" i="3" s="1"/>
  <c r="R38" i="3" s="1"/>
  <c r="S38" i="3" s="1"/>
  <c r="T38" i="3" s="1"/>
  <c r="U38" i="3" s="1"/>
  <c r="V38" i="3" s="1"/>
  <c r="W38" i="3" s="1"/>
  <c r="X38" i="3" s="1"/>
  <c r="Y38" i="3" s="1"/>
  <c r="Z38" i="3" s="1"/>
  <c r="AA38" i="3" s="1"/>
  <c r="AB38" i="3" s="1"/>
  <c r="AC38" i="3" s="1"/>
  <c r="AD38" i="3" s="1"/>
  <c r="AE38" i="3" s="1"/>
  <c r="AF38" i="3" s="1"/>
  <c r="AG38" i="3" s="1"/>
  <c r="AH38" i="3" s="1"/>
  <c r="AI38" i="3" s="1"/>
  <c r="AJ38" i="3" s="1"/>
  <c r="AK38" i="3" s="1"/>
  <c r="AL38" i="3" s="1"/>
  <c r="AM38" i="3" s="1"/>
  <c r="AN38" i="3" s="1"/>
  <c r="AO38" i="3" s="1"/>
  <c r="AP38" i="3" s="1"/>
  <c r="KL14" i="3"/>
  <c r="EV14" i="3"/>
  <c r="KJ14" i="3"/>
  <c r="HT14" i="3"/>
  <c r="EQ14" i="3"/>
  <c r="KI14" i="3"/>
  <c r="HS14" i="3"/>
  <c r="EP14" i="3"/>
  <c r="HM14" i="3"/>
  <c r="HO14" i="3"/>
  <c r="KR14" i="3"/>
  <c r="HL14" i="3"/>
  <c r="HN14" i="3"/>
  <c r="KQ14" i="3"/>
  <c r="HK14" i="3"/>
  <c r="KN14" i="3"/>
  <c r="HT11" i="3"/>
  <c r="ER11" i="3"/>
  <c r="HP11" i="3"/>
  <c r="HN11" i="3"/>
  <c r="KQ11" i="3"/>
  <c r="HL11" i="3"/>
  <c r="KN11" i="3"/>
  <c r="KL11" i="3"/>
  <c r="HK11" i="3"/>
  <c r="KM11" i="3"/>
  <c r="HI11" i="3"/>
  <c r="F68" i="16"/>
  <c r="DN73" i="3"/>
  <c r="DN56" i="3"/>
  <c r="DN37" i="3"/>
  <c r="DN29" i="3"/>
  <c r="DN101" i="3"/>
  <c r="DN84" i="3"/>
  <c r="FE9" i="3"/>
  <c r="EB9" i="3"/>
  <c r="DU9" i="3"/>
  <c r="DS9" i="3"/>
  <c r="DN20" i="3"/>
  <c r="E64" i="16"/>
  <c r="F92" i="16"/>
  <c r="E70" i="16"/>
  <c r="EK47" i="3"/>
  <c r="EU47" i="3"/>
  <c r="EQ47" i="3"/>
  <c r="Y45" i="4"/>
  <c r="HT38" i="3"/>
  <c r="HS38" i="3"/>
  <c r="HP38" i="3"/>
  <c r="HO38" i="3"/>
  <c r="HM38" i="3"/>
  <c r="EV38" i="3"/>
  <c r="E8" i="9"/>
  <c r="D3" i="22"/>
  <c r="AN18" i="4"/>
  <c r="R18" i="4"/>
  <c r="Y18" i="4"/>
  <c r="V18" i="4"/>
  <c r="AP18" i="4"/>
  <c r="AM18" i="4"/>
  <c r="M8" i="14"/>
  <c r="H8" i="3" s="1"/>
  <c r="G8" i="3"/>
  <c r="L33" i="14"/>
  <c r="U17" i="14"/>
  <c r="AM26" i="14"/>
  <c r="AI19" i="14"/>
  <c r="R25" i="14"/>
  <c r="V23" i="14"/>
  <c r="AD28" i="14"/>
  <c r="AC23" i="14"/>
  <c r="AI24" i="14"/>
  <c r="X24" i="14"/>
  <c r="R26" i="4"/>
  <c r="AN64" i="4"/>
  <c r="AQ18" i="4"/>
  <c r="C195" i="3"/>
  <c r="J108" i="14"/>
  <c r="AW108" i="14" s="1"/>
  <c r="CI108" i="14" s="1"/>
  <c r="E87" i="16"/>
  <c r="F87" i="16"/>
  <c r="AJ36" i="4"/>
  <c r="Y36" i="4"/>
  <c r="R36" i="4"/>
  <c r="AL28" i="4"/>
  <c r="R28" i="4"/>
  <c r="Y28" i="4"/>
  <c r="AQ28" i="4"/>
  <c r="V28" i="4"/>
  <c r="AM28" i="4"/>
  <c r="AT20" i="4"/>
  <c r="AN20" i="4"/>
  <c r="AO20" i="4"/>
  <c r="Y20" i="4"/>
  <c r="V20" i="4"/>
  <c r="AQ20" i="4"/>
  <c r="AP20" i="4"/>
  <c r="R20" i="4"/>
  <c r="AP68" i="4"/>
  <c r="AU68" i="4" s="1"/>
  <c r="AT68" i="4"/>
  <c r="V68" i="4"/>
  <c r="Y68" i="4"/>
  <c r="AN68" i="4"/>
  <c r="R68" i="4"/>
  <c r="AM59" i="4"/>
  <c r="AL59" i="4"/>
  <c r="V59" i="4"/>
  <c r="AP59" i="4"/>
  <c r="AR59" i="4"/>
  <c r="AK59" i="4"/>
  <c r="AT52" i="4"/>
  <c r="Y52" i="4"/>
  <c r="AQ52" i="4"/>
  <c r="AP52" i="4"/>
  <c r="AR22" i="14"/>
  <c r="Y15" i="4"/>
  <c r="AT57" i="4"/>
  <c r="AR57" i="4"/>
  <c r="V57" i="4"/>
  <c r="AQ57" i="4"/>
  <c r="AK57" i="4"/>
  <c r="AG12" i="14"/>
  <c r="U12" i="14"/>
  <c r="AO48" i="4"/>
  <c r="AL18" i="4"/>
  <c r="AR12" i="14"/>
  <c r="AN13" i="14"/>
  <c r="AG13" i="14"/>
  <c r="R13" i="14"/>
  <c r="R48" i="4"/>
  <c r="AQ48" i="4"/>
  <c r="K13" i="14"/>
  <c r="L21" i="14"/>
  <c r="R19" i="14"/>
  <c r="AK16" i="14"/>
  <c r="AI27" i="14"/>
  <c r="AM20" i="14"/>
  <c r="AI26" i="14"/>
  <c r="X18" i="14"/>
  <c r="AO14" i="14"/>
  <c r="U22" i="14"/>
  <c r="AK66" i="4"/>
  <c r="AT18" i="4"/>
  <c r="J84" i="14"/>
  <c r="AW84" i="14" s="1"/>
  <c r="CI84" i="14" s="1"/>
  <c r="J93" i="14"/>
  <c r="AW93" i="14" s="1"/>
  <c r="CI93" i="14" s="1"/>
  <c r="C177" i="3"/>
  <c r="V11" i="4"/>
  <c r="Y33" i="4"/>
  <c r="Y25" i="4"/>
  <c r="Y17" i="4"/>
  <c r="AK70" i="4"/>
  <c r="Y70" i="4"/>
  <c r="V70" i="4"/>
  <c r="AM61" i="4"/>
  <c r="AP61" i="4"/>
  <c r="AL61" i="4"/>
  <c r="V61" i="4"/>
  <c r="AK61" i="4"/>
  <c r="AR61" i="4"/>
  <c r="AQ54" i="4"/>
  <c r="AR54" i="4"/>
  <c r="AL54" i="4"/>
  <c r="Y54" i="4"/>
  <c r="AT54" i="4"/>
  <c r="AJ54" i="4"/>
  <c r="V54" i="4"/>
  <c r="AK54" i="4"/>
  <c r="V47" i="4"/>
  <c r="AL47" i="4"/>
  <c r="R47" i="4"/>
  <c r="AK47" i="4"/>
  <c r="Y47" i="4"/>
  <c r="AK34" i="4"/>
  <c r="Y34" i="4"/>
  <c r="AL34" i="4"/>
  <c r="AT34" i="4"/>
  <c r="AR34" i="4"/>
  <c r="AO13" i="14"/>
  <c r="AH13" i="14"/>
  <c r="AA24" i="14"/>
  <c r="AC22" i="14"/>
  <c r="AQ64" i="4"/>
  <c r="AS13" i="14"/>
  <c r="Q13" i="14"/>
  <c r="R55" i="4"/>
  <c r="R34" i="4"/>
  <c r="AF21" i="14"/>
  <c r="AG23" i="14"/>
  <c r="AJ27" i="14"/>
  <c r="AA23" i="14"/>
  <c r="X16" i="14"/>
  <c r="X22" i="14"/>
  <c r="AS23" i="14"/>
  <c r="X21" i="14"/>
  <c r="AC14" i="14"/>
  <c r="AM66" i="4"/>
  <c r="J103" i="14"/>
  <c r="AW103" i="14" s="1"/>
  <c r="CI103" i="14" s="1"/>
  <c r="C190" i="3"/>
  <c r="AM30" i="4"/>
  <c r="AO30" i="4"/>
  <c r="Y30" i="4"/>
  <c r="AJ30" i="4"/>
  <c r="V22" i="4"/>
  <c r="AJ22" i="4"/>
  <c r="Y22" i="4"/>
  <c r="AK22" i="4"/>
  <c r="AQ22" i="4"/>
  <c r="AP22" i="4"/>
  <c r="R22" i="4"/>
  <c r="AT14" i="4"/>
  <c r="V14" i="4"/>
  <c r="AL63" i="4"/>
  <c r="AJ63" i="4"/>
  <c r="V63" i="4"/>
  <c r="AN63" i="4"/>
  <c r="AR63" i="4"/>
  <c r="AT56" i="4"/>
  <c r="AN56" i="4"/>
  <c r="Y56" i="4"/>
  <c r="AK56" i="4"/>
  <c r="AJ56" i="4"/>
  <c r="AL56" i="4"/>
  <c r="V25" i="14"/>
  <c r="AM26" i="4"/>
  <c r="U23" i="14"/>
  <c r="V45" i="4"/>
  <c r="J100" i="14"/>
  <c r="AW100" i="14" s="1"/>
  <c r="CI100" i="14" s="1"/>
  <c r="C197" i="3"/>
  <c r="J110" i="14"/>
  <c r="AW110" i="14" s="1"/>
  <c r="CI110" i="14" s="1"/>
  <c r="C212" i="3"/>
  <c r="J125" i="14"/>
  <c r="AW125" i="14" s="1"/>
  <c r="CI125" i="14" s="1"/>
  <c r="Y35" i="4"/>
  <c r="Y27" i="4"/>
  <c r="Y19" i="4"/>
  <c r="Y43" i="4"/>
  <c r="AL65" i="4"/>
  <c r="AJ65" i="4"/>
  <c r="R65" i="4"/>
  <c r="AN65" i="4"/>
  <c r="AO58" i="4"/>
  <c r="V58" i="4"/>
  <c r="Y58" i="4"/>
  <c r="AT58" i="4"/>
  <c r="AK58" i="4"/>
  <c r="AU58" i="4" s="1"/>
  <c r="AN58" i="4"/>
  <c r="Y55" i="4"/>
  <c r="AP49" i="4"/>
  <c r="AT49" i="4"/>
  <c r="F105" i="16"/>
  <c r="E105" i="16"/>
  <c r="V64" i="4"/>
  <c r="AM64" i="4"/>
  <c r="Y64" i="4"/>
  <c r="AJ64" i="4"/>
  <c r="AO64" i="4"/>
  <c r="AJ48" i="4"/>
  <c r="AL48" i="4"/>
  <c r="Y48" i="4"/>
  <c r="AP48" i="4"/>
  <c r="AN48" i="4"/>
  <c r="AS12" i="14"/>
  <c r="V13" i="14"/>
  <c r="T19" i="14"/>
  <c r="AK18" i="4"/>
  <c r="Y31" i="4"/>
  <c r="Y23" i="4"/>
  <c r="AJ66" i="4"/>
  <c r="Y66" i="4"/>
  <c r="AO66" i="4"/>
  <c r="AL66" i="4"/>
  <c r="AT50" i="4"/>
  <c r="R50" i="4"/>
  <c r="Y50" i="4"/>
  <c r="V50" i="4"/>
  <c r="AJ50" i="4"/>
  <c r="AN12" i="14"/>
  <c r="AL12" i="14"/>
  <c r="AO55" i="4"/>
  <c r="AQ12" i="14"/>
  <c r="AL13" i="14"/>
  <c r="AC12" i="14"/>
  <c r="Q12" i="14"/>
  <c r="AM50" i="4"/>
  <c r="AL50" i="4"/>
  <c r="N17" i="14"/>
  <c r="AG20" i="14"/>
  <c r="AB26" i="14"/>
  <c r="AT66" i="4"/>
  <c r="AR64" i="4"/>
  <c r="V43" i="4"/>
  <c r="AQ13" i="14"/>
  <c r="AC13" i="14"/>
  <c r="AO18" i="4"/>
  <c r="AR48" i="4"/>
  <c r="AD22" i="14"/>
  <c r="AR20" i="14"/>
  <c r="M24" i="14"/>
  <c r="AP23" i="14"/>
  <c r="AR66" i="4"/>
  <c r="AP34" i="4"/>
  <c r="AT45" i="4"/>
  <c r="V48" i="4"/>
  <c r="C179" i="3"/>
  <c r="J95" i="14"/>
  <c r="AW95" i="14" s="1"/>
  <c r="CI95" i="14" s="1"/>
  <c r="F83" i="16"/>
  <c r="E83" i="16"/>
  <c r="AN32" i="4"/>
  <c r="R32" i="4"/>
  <c r="Y32" i="4"/>
  <c r="AM32" i="4"/>
  <c r="AK32" i="4"/>
  <c r="AR24" i="4"/>
  <c r="Y24" i="4"/>
  <c r="V24" i="4"/>
  <c r="AJ24" i="4"/>
  <c r="AQ24" i="4"/>
  <c r="AK16" i="4"/>
  <c r="AN16" i="4"/>
  <c r="AU16" i="4" s="1"/>
  <c r="Y16" i="4"/>
  <c r="AO16" i="4"/>
  <c r="AR16" i="4"/>
  <c r="AP67" i="4"/>
  <c r="AM67" i="4"/>
  <c r="AO67" i="4"/>
  <c r="AL67" i="4"/>
  <c r="R60" i="4"/>
  <c r="AO60" i="4"/>
  <c r="Y60" i="4"/>
  <c r="AP60" i="4"/>
  <c r="AK60" i="4"/>
  <c r="AL60" i="4"/>
  <c r="AU60" i="4" s="1"/>
  <c r="Y57" i="4"/>
  <c r="AM51" i="4"/>
  <c r="AJ51" i="4"/>
  <c r="AU51" i="4" s="1"/>
  <c r="AQ51" i="4"/>
  <c r="AK51" i="4"/>
  <c r="AL51" i="4"/>
  <c r="V46" i="4"/>
  <c r="Y46" i="4"/>
  <c r="AQ26" i="4"/>
  <c r="Y26" i="4"/>
  <c r="V26" i="4"/>
  <c r="AR26" i="4"/>
  <c r="AP26" i="4"/>
  <c r="AJ26" i="4"/>
  <c r="AO26" i="4"/>
  <c r="AT55" i="4"/>
  <c r="AQ55" i="4"/>
  <c r="V55" i="4"/>
  <c r="AK55" i="4"/>
  <c r="AJ55" i="4"/>
  <c r="AR55" i="4"/>
  <c r="T21" i="14"/>
  <c r="AQ34" i="4"/>
  <c r="AR13" i="14"/>
  <c r="AF12" i="14"/>
  <c r="R57" i="4"/>
  <c r="AT26" i="4"/>
  <c r="P15" i="14"/>
  <c r="AA18" i="14"/>
  <c r="AH26" i="14"/>
  <c r="AU24" i="14"/>
  <c r="AJ34" i="4"/>
  <c r="AU34" i="4" s="1"/>
  <c r="AT48" i="4"/>
  <c r="V34" i="4"/>
  <c r="AU12" i="14"/>
  <c r="AK13" i="14"/>
  <c r="N12" i="14"/>
  <c r="AP50" i="4"/>
  <c r="AU26" i="14"/>
  <c r="AG15" i="14"/>
  <c r="AH23" i="14"/>
  <c r="AK21" i="14"/>
  <c r="AL64" i="4"/>
  <c r="AP66" i="4"/>
  <c r="AU13" i="14"/>
  <c r="AP13" i="14"/>
  <c r="AJ12" i="14"/>
  <c r="Z13" i="14"/>
  <c r="AQ50" i="4"/>
  <c r="AR18" i="4"/>
  <c r="AK48" i="4"/>
  <c r="AL55" i="4"/>
  <c r="AF14" i="14"/>
  <c r="N20" i="14"/>
  <c r="AI25" i="14"/>
  <c r="AN20" i="14"/>
  <c r="AB18" i="14"/>
  <c r="V15" i="14"/>
  <c r="AO25" i="14"/>
  <c r="L17" i="14"/>
  <c r="F72" i="16"/>
  <c r="AN34" i="4"/>
  <c r="AN26" i="4"/>
  <c r="AQ66" i="4"/>
  <c r="AK64" i="4"/>
  <c r="AJ57" i="4"/>
  <c r="AM22" i="4"/>
  <c r="AM55" i="4"/>
  <c r="AG16" i="14"/>
  <c r="AR23" i="14"/>
  <c r="AO15" i="14"/>
  <c r="X25" i="14"/>
  <c r="Q25" i="14"/>
  <c r="Y28" i="14"/>
  <c r="T16" i="14"/>
  <c r="AS20" i="14"/>
  <c r="Z23" i="14"/>
  <c r="M25" i="14"/>
  <c r="Z27" i="14"/>
  <c r="AA22" i="14"/>
  <c r="Y13" i="14"/>
  <c r="T28" i="14"/>
  <c r="U18" i="14"/>
  <c r="AC19" i="14"/>
  <c r="Y27" i="14"/>
  <c r="AI15" i="14"/>
  <c r="AO24" i="14"/>
  <c r="AQ20" i="14"/>
  <c r="X15" i="14"/>
  <c r="AR27" i="14"/>
  <c r="Y16" i="14"/>
  <c r="AK26" i="14"/>
  <c r="AA16" i="14"/>
  <c r="V16" i="14"/>
  <c r="R27" i="14"/>
  <c r="AG26" i="14"/>
  <c r="S25" i="14"/>
  <c r="AI21" i="14"/>
  <c r="AU15" i="14"/>
  <c r="AE23" i="14"/>
  <c r="AQ19" i="14"/>
  <c r="AL20" i="14"/>
  <c r="U13" i="14"/>
  <c r="AD13" i="14"/>
  <c r="AK12" i="14"/>
  <c r="AP12" i="14"/>
  <c r="AT12" i="14"/>
  <c r="C208" i="3"/>
  <c r="V51" i="4"/>
  <c r="E90" i="16"/>
  <c r="F90" i="16"/>
  <c r="E63" i="16"/>
  <c r="V52" i="4"/>
  <c r="H8" i="5"/>
  <c r="AY6" i="5" s="1"/>
  <c r="Y29" i="4"/>
  <c r="V21" i="4"/>
  <c r="V69" i="4"/>
  <c r="AM69" i="4"/>
  <c r="AL69" i="4"/>
  <c r="AP69" i="4"/>
  <c r="AK69" i="4"/>
  <c r="AQ62" i="4"/>
  <c r="AO62" i="4"/>
  <c r="Y62" i="4"/>
  <c r="AM62" i="4"/>
  <c r="AJ62" i="4"/>
  <c r="Y59" i="4"/>
  <c r="AN53" i="4"/>
  <c r="AT53" i="4"/>
  <c r="AM53" i="4"/>
  <c r="E65" i="16"/>
  <c r="V17" i="4"/>
  <c r="Y21" i="4"/>
  <c r="Y12" i="4"/>
  <c r="F82" i="16"/>
  <c r="KG11" i="3"/>
  <c r="KG23" i="3"/>
  <c r="KG31" i="3"/>
  <c r="KG39" i="3"/>
  <c r="KG13" i="3"/>
  <c r="KG17" i="3"/>
  <c r="KG25" i="3"/>
  <c r="KG22" i="3"/>
  <c r="KG30" i="3"/>
  <c r="KG19" i="3"/>
  <c r="KG12" i="3"/>
  <c r="KG16" i="3"/>
  <c r="KG24" i="3"/>
  <c r="KG32" i="3"/>
  <c r="KG44" i="3"/>
  <c r="KG52" i="3"/>
  <c r="KG60" i="3"/>
  <c r="KG68" i="3"/>
  <c r="KG87" i="3"/>
  <c r="KK31" i="3"/>
  <c r="KK25" i="3"/>
  <c r="KK24" i="3"/>
  <c r="HO10" i="3"/>
  <c r="HO15" i="3"/>
  <c r="HO13" i="3"/>
  <c r="HO17" i="3"/>
  <c r="HO25" i="3"/>
  <c r="HO33" i="3"/>
  <c r="HO45" i="3"/>
  <c r="HO11" i="3"/>
  <c r="HO12" i="3"/>
  <c r="HO18" i="3"/>
  <c r="HO36" i="3"/>
  <c r="HO44" i="3"/>
  <c r="HO46" i="3"/>
  <c r="HO55" i="3"/>
  <c r="HO63" i="3"/>
  <c r="HO71" i="3"/>
  <c r="HO80" i="3"/>
  <c r="HO88" i="3"/>
  <c r="HO96" i="3"/>
  <c r="HO104" i="3"/>
  <c r="HO21" i="3"/>
  <c r="HO23" i="3"/>
  <c r="HO34" i="3"/>
  <c r="HO52" i="3"/>
  <c r="HO60" i="3"/>
  <c r="HO68" i="3"/>
  <c r="HO30" i="3"/>
  <c r="HO32" i="3"/>
  <c r="HO49" i="3"/>
  <c r="HO57" i="3"/>
  <c r="HO65" i="3"/>
  <c r="HO73" i="3"/>
  <c r="HO82" i="3"/>
  <c r="HO90" i="3"/>
  <c r="HO98" i="3"/>
  <c r="HO106" i="3"/>
  <c r="HO16" i="3"/>
  <c r="HO19" i="3"/>
  <c r="HO28" i="3"/>
  <c r="HO37" i="3"/>
  <c r="HO47" i="3"/>
  <c r="HO54" i="3"/>
  <c r="HO62" i="3"/>
  <c r="HO70" i="3"/>
  <c r="HO87" i="3"/>
  <c r="HO95" i="3"/>
  <c r="HO103" i="3"/>
  <c r="HO26" i="3"/>
  <c r="HO35" i="3"/>
  <c r="HO39" i="3"/>
  <c r="HO51" i="3"/>
  <c r="HO59" i="3"/>
  <c r="HO67" i="3"/>
  <c r="HO84" i="3"/>
  <c r="HO92" i="3"/>
  <c r="HO100" i="3"/>
  <c r="HO22" i="3"/>
  <c r="HO24" i="3"/>
  <c r="HO56" i="3"/>
  <c r="HO64" i="3"/>
  <c r="HO72" i="3"/>
  <c r="HO81" i="3"/>
  <c r="HO89" i="3"/>
  <c r="HO97" i="3"/>
  <c r="HO105" i="3"/>
  <c r="EN67" i="3"/>
  <c r="EV67" i="3"/>
  <c r="EP67" i="3"/>
  <c r="EQ67" i="3"/>
  <c r="EO67" i="3"/>
  <c r="ER67" i="3"/>
  <c r="EU67" i="3"/>
  <c r="EK67" i="3"/>
  <c r="EM67" i="3"/>
  <c r="HK67" i="3"/>
  <c r="HS67" i="3"/>
  <c r="HL67" i="3"/>
  <c r="HT67" i="3"/>
  <c r="HM67" i="3"/>
  <c r="HN67" i="3"/>
  <c r="HP67" i="3"/>
  <c r="KL67" i="3"/>
  <c r="KK19" i="3"/>
  <c r="KK27" i="3"/>
  <c r="KK35" i="3"/>
  <c r="KK47" i="3"/>
  <c r="KK21" i="3"/>
  <c r="KK14" i="3"/>
  <c r="KK18" i="3"/>
  <c r="KK26" i="3"/>
  <c r="KK11" i="3"/>
  <c r="KK23" i="3"/>
  <c r="KK20" i="3"/>
  <c r="KK28" i="3"/>
  <c r="KK36" i="3"/>
  <c r="KK48" i="3"/>
  <c r="KK56" i="3"/>
  <c r="KK64" i="3"/>
  <c r="KK72" i="3"/>
  <c r="KK83" i="3"/>
  <c r="KK39" i="3"/>
  <c r="KK33" i="3"/>
  <c r="EQ85" i="3"/>
  <c r="EK85" i="3"/>
  <c r="EN85" i="3"/>
  <c r="EO85" i="3"/>
  <c r="EP85" i="3"/>
  <c r="ER85" i="3"/>
  <c r="EV85" i="3"/>
  <c r="EU85" i="3"/>
  <c r="HN85" i="3"/>
  <c r="HP85" i="3"/>
  <c r="HI85" i="3"/>
  <c r="HK85" i="3"/>
  <c r="HS85" i="3"/>
  <c r="KI85" i="3"/>
  <c r="KQ85" i="3"/>
  <c r="KK49" i="3"/>
  <c r="KK29" i="3"/>
  <c r="HO31" i="3"/>
  <c r="HO29" i="3"/>
  <c r="HO27" i="3"/>
  <c r="EO80" i="3"/>
  <c r="EQ80" i="3"/>
  <c r="EN80" i="3"/>
  <c r="EP80" i="3"/>
  <c r="ER80" i="3"/>
  <c r="EU80" i="3"/>
  <c r="EK80" i="3"/>
  <c r="EM80" i="3"/>
  <c r="EV80" i="3"/>
  <c r="HP80" i="3"/>
  <c r="HI80" i="3"/>
  <c r="HK80" i="3"/>
  <c r="HS80" i="3"/>
  <c r="HL80" i="3"/>
  <c r="HT80" i="3"/>
  <c r="KJ80" i="3"/>
  <c r="KR80" i="3"/>
  <c r="KN65" i="3"/>
  <c r="KM62" i="3"/>
  <c r="KR61" i="3"/>
  <c r="KJ61" i="3"/>
  <c r="KQ58" i="3"/>
  <c r="KI58" i="3"/>
  <c r="KN57" i="3"/>
  <c r="KM54" i="3"/>
  <c r="KR53" i="3"/>
  <c r="KJ53" i="3"/>
  <c r="KQ50" i="3"/>
  <c r="KI50" i="3"/>
  <c r="KN49" i="3"/>
  <c r="KM46" i="3"/>
  <c r="KR45" i="3"/>
  <c r="KJ45" i="3"/>
  <c r="KL39" i="3"/>
  <c r="KQ38" i="3"/>
  <c r="KI38" i="3"/>
  <c r="KN37" i="3"/>
  <c r="KM34" i="3"/>
  <c r="KR33" i="3"/>
  <c r="KJ33" i="3"/>
  <c r="KL31" i="3"/>
  <c r="KQ30" i="3"/>
  <c r="KI30" i="3"/>
  <c r="KN29" i="3"/>
  <c r="KM26" i="3"/>
  <c r="KR25" i="3"/>
  <c r="KJ25" i="3"/>
  <c r="KL23" i="3"/>
  <c r="KQ22" i="3"/>
  <c r="KI22" i="3"/>
  <c r="KN21" i="3"/>
  <c r="KM18" i="3"/>
  <c r="KR17" i="3"/>
  <c r="KJ17" i="3"/>
  <c r="KM14" i="3"/>
  <c r="KR13" i="3"/>
  <c r="KJ13" i="3"/>
  <c r="KR10" i="3"/>
  <c r="KN10" i="3"/>
  <c r="KJ10" i="3"/>
  <c r="HM11" i="3"/>
  <c r="HM19" i="3"/>
  <c r="HM27" i="3"/>
  <c r="HM35" i="3"/>
  <c r="HM47" i="3"/>
  <c r="ER100" i="3"/>
  <c r="EO100" i="3"/>
  <c r="EQ89" i="3"/>
  <c r="EK89" i="3"/>
  <c r="EV89" i="3"/>
  <c r="EM89" i="3"/>
  <c r="EO89" i="3"/>
  <c r="EP89" i="3"/>
  <c r="EM59" i="3"/>
  <c r="EU59" i="3"/>
  <c r="EN59" i="3"/>
  <c r="EV59" i="3"/>
  <c r="EP59" i="3"/>
  <c r="EQ59" i="3"/>
  <c r="ER59" i="3"/>
  <c r="EK59" i="3"/>
  <c r="KR11" i="3"/>
  <c r="KJ11" i="3"/>
  <c r="KQ10" i="3"/>
  <c r="KM10" i="3"/>
  <c r="KI10" i="3"/>
  <c r="EO96" i="3"/>
  <c r="EK96" i="3"/>
  <c r="EU96" i="3"/>
  <c r="EN96" i="3"/>
  <c r="EP96" i="3"/>
  <c r="ER96" i="3"/>
  <c r="EQ93" i="3"/>
  <c r="EP93" i="3"/>
  <c r="ER93" i="3"/>
  <c r="EK93" i="3"/>
  <c r="EU93" i="3"/>
  <c r="EN93" i="3"/>
  <c r="HK13" i="3"/>
  <c r="HK17" i="3"/>
  <c r="HK21" i="3"/>
  <c r="HK29" i="3"/>
  <c r="HK37" i="3"/>
  <c r="HK49" i="3"/>
  <c r="EP100" i="3"/>
  <c r="EQ100" i="3"/>
  <c r="EK100" i="3"/>
  <c r="EN100" i="3"/>
  <c r="EV100" i="3"/>
  <c r="KN28" i="3"/>
  <c r="KM25" i="3"/>
  <c r="KR24" i="3"/>
  <c r="KJ24" i="3"/>
  <c r="KM17" i="3"/>
  <c r="KR16" i="3"/>
  <c r="KJ16" i="3"/>
  <c r="HK19" i="3"/>
  <c r="HP16" i="3"/>
  <c r="HP20" i="3"/>
  <c r="HP28" i="3"/>
  <c r="HP36" i="3"/>
  <c r="HP48" i="3"/>
  <c r="EP104" i="3"/>
  <c r="EQ104" i="3"/>
  <c r="EK104" i="3"/>
  <c r="EN104" i="3"/>
  <c r="EV104" i="3"/>
  <c r="EK94" i="3"/>
  <c r="EU94" i="3"/>
  <c r="EM94" i="3"/>
  <c r="EV94" i="3"/>
  <c r="EO94" i="3"/>
  <c r="EP94" i="3"/>
  <c r="ER94" i="3"/>
  <c r="EK90" i="3"/>
  <c r="EM90" i="3"/>
  <c r="EU90" i="3"/>
  <c r="ER90" i="3"/>
  <c r="EN90" i="3"/>
  <c r="EP90" i="3"/>
  <c r="EK82" i="3"/>
  <c r="EM82" i="3"/>
  <c r="EU82" i="3"/>
  <c r="EP82" i="3"/>
  <c r="EN82" i="3"/>
  <c r="EO82" i="3"/>
  <c r="EQ82" i="3"/>
  <c r="ER82" i="3"/>
  <c r="EV82" i="3"/>
  <c r="EV97" i="3"/>
  <c r="EM97" i="3"/>
  <c r="EN95" i="3"/>
  <c r="EP87" i="3"/>
  <c r="EN84" i="3"/>
  <c r="EQ81" i="3"/>
  <c r="EK81" i="3"/>
  <c r="EN81" i="3"/>
  <c r="EV81" i="3"/>
  <c r="EP38" i="3"/>
  <c r="EK38" i="3"/>
  <c r="EN38" i="3"/>
  <c r="EO38" i="3"/>
  <c r="EQ38" i="3"/>
  <c r="J121" i="5"/>
  <c r="K121" i="5"/>
  <c r="L121" i="5"/>
  <c r="J118" i="5"/>
  <c r="L118" i="5"/>
  <c r="HN38" i="3"/>
  <c r="HT32" i="3"/>
  <c r="HI31" i="3"/>
  <c r="HN30" i="3"/>
  <c r="HT24" i="3"/>
  <c r="HN22" i="3"/>
  <c r="EV105" i="3"/>
  <c r="EV101" i="3"/>
  <c r="EO98" i="3"/>
  <c r="EK97" i="3"/>
  <c r="EQ92" i="3"/>
  <c r="EM91" i="3"/>
  <c r="EU91" i="3"/>
  <c r="EO91" i="3"/>
  <c r="EO88" i="3"/>
  <c r="EQ88" i="3"/>
  <c r="EV84" i="3"/>
  <c r="EN71" i="3"/>
  <c r="EV71" i="3"/>
  <c r="EP71" i="3"/>
  <c r="EQ71" i="3"/>
  <c r="EV48" i="3"/>
  <c r="EM95" i="3"/>
  <c r="EU95" i="3"/>
  <c r="EV87" i="3"/>
  <c r="EU84" i="3"/>
  <c r="ER48" i="3"/>
  <c r="ER32" i="3"/>
  <c r="L132" i="5"/>
  <c r="J132" i="5"/>
  <c r="K132" i="5"/>
  <c r="L128" i="5"/>
  <c r="J128" i="5"/>
  <c r="EM87" i="3"/>
  <c r="EU87" i="3"/>
  <c r="EO87" i="3"/>
  <c r="EO84" i="3"/>
  <c r="EQ84" i="3"/>
  <c r="J131" i="5"/>
  <c r="K131" i="5"/>
  <c r="L131" i="5"/>
  <c r="EP48" i="3"/>
  <c r="EQ48" i="3"/>
  <c r="EM48" i="3"/>
  <c r="EN48" i="3"/>
  <c r="EO48" i="3"/>
  <c r="EU48" i="3"/>
  <c r="EQ32" i="3"/>
  <c r="EK32" i="3"/>
  <c r="EM32" i="3"/>
  <c r="EN32" i="3"/>
  <c r="EO32" i="3"/>
  <c r="L136" i="5"/>
  <c r="J136" i="5"/>
  <c r="K136" i="5"/>
  <c r="EO97" i="3"/>
  <c r="EP95" i="3"/>
  <c r="EU92" i="3"/>
  <c r="ER87" i="3"/>
  <c r="EK86" i="3"/>
  <c r="EM86" i="3"/>
  <c r="EU86" i="3"/>
  <c r="ER84" i="3"/>
  <c r="EM81" i="3"/>
  <c r="EM63" i="3"/>
  <c r="EU63" i="3"/>
  <c r="EN63" i="3"/>
  <c r="EV63" i="3"/>
  <c r="EP63" i="3"/>
  <c r="EQ63" i="3"/>
  <c r="J135" i="5"/>
  <c r="K135" i="5"/>
  <c r="L135" i="5"/>
  <c r="EK72" i="3"/>
  <c r="EK68" i="3"/>
  <c r="EK64" i="3"/>
  <c r="EK60" i="3"/>
  <c r="EK56" i="3"/>
  <c r="EK54" i="3"/>
  <c r="EU52" i="3"/>
  <c r="EQ50" i="3"/>
  <c r="EK46" i="3"/>
  <c r="EO44" i="3"/>
  <c r="ER26" i="3"/>
  <c r="EV17" i="3"/>
  <c r="EV21" i="3"/>
  <c r="EV25" i="3"/>
  <c r="EV29" i="3"/>
  <c r="EV33" i="3"/>
  <c r="EV37" i="3"/>
  <c r="EV45" i="3"/>
  <c r="EV49" i="3"/>
  <c r="EV16" i="3"/>
  <c r="EV20" i="3"/>
  <c r="EV19" i="3"/>
  <c r="EV23" i="3"/>
  <c r="EV27" i="3"/>
  <c r="EV31" i="3"/>
  <c r="EV35" i="3"/>
  <c r="EV39" i="3"/>
  <c r="EV47" i="3"/>
  <c r="EV51" i="3"/>
  <c r="EK19" i="3"/>
  <c r="EK23" i="3"/>
  <c r="EK14" i="3"/>
  <c r="EK17" i="3"/>
  <c r="EK21" i="3"/>
  <c r="EK25" i="3"/>
  <c r="EK29" i="3"/>
  <c r="EK33" i="3"/>
  <c r="EK37" i="3"/>
  <c r="EK45" i="3"/>
  <c r="EK49" i="3"/>
  <c r="EK53" i="3"/>
  <c r="J127" i="5"/>
  <c r="K127" i="5"/>
  <c r="L127" i="5"/>
  <c r="L124" i="5"/>
  <c r="J124" i="5"/>
  <c r="J117" i="5"/>
  <c r="K117" i="5"/>
  <c r="L117" i="5"/>
  <c r="EP52" i="3"/>
  <c r="EQ52" i="3"/>
  <c r="EO50" i="3"/>
  <c r="EN44" i="3"/>
  <c r="ER38" i="3"/>
  <c r="EP36" i="3"/>
  <c r="EQ36" i="3"/>
  <c r="EV30" i="3"/>
  <c r="EU16" i="3"/>
  <c r="EO17" i="3"/>
  <c r="EO21" i="3"/>
  <c r="EO25" i="3"/>
  <c r="EO13" i="3"/>
  <c r="EO14" i="3"/>
  <c r="EO19" i="3"/>
  <c r="EO23" i="3"/>
  <c r="EO27" i="3"/>
  <c r="EO31" i="3"/>
  <c r="EO35" i="3"/>
  <c r="EO39" i="3"/>
  <c r="EO47" i="3"/>
  <c r="EO51" i="3"/>
  <c r="EO55" i="3"/>
  <c r="J123" i="5"/>
  <c r="K123" i="5"/>
  <c r="L123" i="5"/>
  <c r="ER14" i="3"/>
  <c r="ER19" i="3"/>
  <c r="ER23" i="3"/>
  <c r="ER27" i="3"/>
  <c r="ER31" i="3"/>
  <c r="ER35" i="3"/>
  <c r="ER39" i="3"/>
  <c r="ER47" i="3"/>
  <c r="ER18" i="3"/>
  <c r="ER13" i="3"/>
  <c r="ER17" i="3"/>
  <c r="ER21" i="3"/>
  <c r="ER25" i="3"/>
  <c r="ER29" i="3"/>
  <c r="ER33" i="3"/>
  <c r="ER37" i="3"/>
  <c r="ER45" i="3"/>
  <c r="ER49" i="3"/>
  <c r="ER12" i="3"/>
  <c r="J138" i="5"/>
  <c r="L138" i="5"/>
  <c r="J134" i="5"/>
  <c r="L134" i="5"/>
  <c r="J130" i="5"/>
  <c r="L130" i="5"/>
  <c r="L120" i="5"/>
  <c r="J120" i="5"/>
  <c r="EO83" i="3"/>
  <c r="EP72" i="3"/>
  <c r="EP68" i="3"/>
  <c r="EP64" i="3"/>
  <c r="EP60" i="3"/>
  <c r="EP56" i="3"/>
  <c r="EQ54" i="3"/>
  <c r="ER52" i="3"/>
  <c r="EK50" i="3"/>
  <c r="ER30" i="3"/>
  <c r="EK26" i="3"/>
  <c r="EQ16" i="3"/>
  <c r="J137" i="5"/>
  <c r="K137" i="5"/>
  <c r="L137" i="5"/>
  <c r="J133" i="5"/>
  <c r="K133" i="5"/>
  <c r="L133" i="5"/>
  <c r="J129" i="5"/>
  <c r="K129" i="5"/>
  <c r="L129" i="5"/>
  <c r="J126" i="5"/>
  <c r="L126" i="5"/>
  <c r="J119" i="5"/>
  <c r="K119" i="5"/>
  <c r="L119" i="5"/>
  <c r="EP44" i="3"/>
  <c r="EQ44" i="3"/>
  <c r="EK18" i="3"/>
  <c r="EK13" i="3"/>
  <c r="J125" i="5"/>
  <c r="K125" i="5"/>
  <c r="L125" i="5"/>
  <c r="L116" i="5"/>
  <c r="J116" i="5"/>
  <c r="EU83" i="3"/>
  <c r="EV72" i="3"/>
  <c r="EV68" i="3"/>
  <c r="EV64" i="3"/>
  <c r="EV60" i="3"/>
  <c r="EV56" i="3"/>
  <c r="EN52" i="3"/>
  <c r="ER51" i="3"/>
  <c r="EV50" i="3"/>
  <c r="EQ46" i="3"/>
  <c r="EU44" i="3"/>
  <c r="EO36" i="3"/>
  <c r="EV24" i="3"/>
  <c r="ER20" i="3"/>
  <c r="EN17" i="3"/>
  <c r="EN21" i="3"/>
  <c r="EN25" i="3"/>
  <c r="EN29" i="3"/>
  <c r="EN33" i="3"/>
  <c r="EN37" i="3"/>
  <c r="EN45" i="3"/>
  <c r="EN49" i="3"/>
  <c r="EN13" i="3"/>
  <c r="EN16" i="3"/>
  <c r="EN20" i="3"/>
  <c r="EN14" i="3"/>
  <c r="EN19" i="3"/>
  <c r="EN23" i="3"/>
  <c r="EN27" i="3"/>
  <c r="EN31" i="3"/>
  <c r="EN35" i="3"/>
  <c r="EN39" i="3"/>
  <c r="EN47" i="3"/>
  <c r="EN51" i="3"/>
  <c r="J122" i="5"/>
  <c r="L122" i="5"/>
  <c r="J115" i="5"/>
  <c r="K115" i="5"/>
  <c r="L115" i="5"/>
  <c r="EU54" i="3"/>
  <c r="EM54" i="3"/>
  <c r="EU50" i="3"/>
  <c r="EM50" i="3"/>
  <c r="EU46" i="3"/>
  <c r="EM46" i="3"/>
  <c r="EU38" i="3"/>
  <c r="EM38" i="3"/>
  <c r="EU34" i="3"/>
  <c r="EM34" i="3"/>
  <c r="EU30" i="3"/>
  <c r="EM30" i="3"/>
  <c r="EU26" i="3"/>
  <c r="EM26" i="3"/>
  <c r="EU22" i="3"/>
  <c r="EM22" i="3"/>
  <c r="EQ20" i="3"/>
  <c r="EU18" i="3"/>
  <c r="EM18" i="3"/>
  <c r="EN15" i="3"/>
  <c r="ET9" i="3"/>
  <c r="EL9" i="3"/>
  <c r="DN72" i="3"/>
  <c r="DN12" i="3"/>
  <c r="EI9" i="3"/>
  <c r="EI47" i="3" s="1"/>
  <c r="EP32" i="3"/>
  <c r="EP28" i="3"/>
  <c r="EP24" i="3"/>
  <c r="EP20" i="3"/>
  <c r="EP16" i="3"/>
  <c r="EO12" i="3"/>
  <c r="ES9" i="3"/>
  <c r="EM10" i="3"/>
  <c r="DN65" i="3"/>
  <c r="EC9" i="3"/>
  <c r="EP17" i="3"/>
  <c r="EP11" i="3"/>
  <c r="DN48" i="3"/>
  <c r="JQ9" i="3"/>
  <c r="EA9" i="3"/>
  <c r="EU24" i="3"/>
  <c r="EM24" i="3"/>
  <c r="EU20" i="3"/>
  <c r="EM20" i="3"/>
  <c r="EM16" i="3"/>
  <c r="EM14" i="3"/>
  <c r="EM11" i="3"/>
  <c r="EP34" i="3"/>
  <c r="EP30" i="3"/>
  <c r="EP26" i="3"/>
  <c r="EP22" i="3"/>
  <c r="EW9" i="3"/>
  <c r="DN92" i="3"/>
  <c r="DN36" i="3"/>
  <c r="FM9" i="3"/>
  <c r="DT9" i="3"/>
  <c r="F145" i="3"/>
  <c r="H6" i="7"/>
  <c r="E104" i="9"/>
  <c r="E105" i="9" s="1"/>
  <c r="J109" i="2"/>
  <c r="I109" i="2"/>
  <c r="J107" i="2"/>
  <c r="X19" i="14"/>
  <c r="V22" i="14"/>
  <c r="AS17" i="14"/>
  <c r="AA15" i="14"/>
  <c r="Y18" i="14"/>
  <c r="T26" i="14"/>
  <c r="AA20" i="14"/>
  <c r="Y26" i="14"/>
  <c r="Q22" i="14"/>
  <c r="AB20" i="14"/>
  <c r="R16" i="14"/>
  <c r="AQ26" i="14"/>
  <c r="AQ25" i="14"/>
  <c r="R24" i="14"/>
  <c r="O15" i="14"/>
  <c r="X23" i="14"/>
  <c r="N23" i="14"/>
  <c r="Q26" i="14"/>
  <c r="AJ18" i="14"/>
  <c r="Z28" i="14"/>
  <c r="L16" i="14"/>
  <c r="R17" i="14"/>
  <c r="W26" i="14"/>
  <c r="EK79" i="3"/>
  <c r="EP79" i="3"/>
  <c r="HL79" i="3"/>
  <c r="HT79" i="3"/>
  <c r="KG79" i="3"/>
  <c r="ER79" i="3"/>
  <c r="HM79" i="3"/>
  <c r="ET79" i="3"/>
  <c r="HN79" i="3"/>
  <c r="KI79" i="3"/>
  <c r="KQ79" i="3"/>
  <c r="HO79" i="3"/>
  <c r="KJ79" i="3"/>
  <c r="KR79" i="3"/>
  <c r="HP79" i="3"/>
  <c r="KK79" i="3"/>
  <c r="EL79" i="3"/>
  <c r="HK79" i="3"/>
  <c r="HS79" i="3"/>
  <c r="KN79" i="3"/>
  <c r="AI16" i="14"/>
  <c r="AC24" i="14"/>
  <c r="AQ17" i="14"/>
  <c r="AU18" i="14"/>
  <c r="L23" i="14"/>
  <c r="AQ21" i="14"/>
  <c r="AC27" i="14"/>
  <c r="AT25" i="14"/>
  <c r="AO19" i="14"/>
  <c r="T25" i="14"/>
  <c r="AE25" i="14"/>
  <c r="AK19" i="14"/>
  <c r="K24" i="14"/>
  <c r="Z25" i="14"/>
  <c r="AC20" i="14"/>
  <c r="AA14" i="14"/>
  <c r="Q17" i="14"/>
  <c r="AE27" i="14"/>
  <c r="P27" i="14"/>
  <c r="S27" i="14"/>
  <c r="Z19" i="14"/>
  <c r="S14" i="14"/>
  <c r="AJ14" i="14"/>
  <c r="O17" i="14"/>
  <c r="AP24" i="14"/>
  <c r="Q20" i="14"/>
  <c r="AK28" i="14"/>
  <c r="AS15" i="14"/>
  <c r="O19" i="14"/>
  <c r="AP28" i="14"/>
  <c r="AR18" i="14"/>
  <c r="U26" i="14"/>
  <c r="AH21" i="14"/>
  <c r="AI20" i="14"/>
  <c r="AQ27" i="14"/>
  <c r="R23" i="14"/>
  <c r="AI23" i="14"/>
  <c r="AT18" i="14"/>
  <c r="AH18" i="14"/>
  <c r="AO16" i="14"/>
  <c r="AU19" i="14"/>
  <c r="R28" i="14"/>
  <c r="AL21" i="14"/>
  <c r="P18" i="14"/>
  <c r="AG25" i="14"/>
  <c r="R22" i="14"/>
  <c r="AN15" i="14"/>
  <c r="K14" i="14"/>
  <c r="X26" i="14"/>
  <c r="Q16" i="14"/>
  <c r="AS22" i="14"/>
  <c r="AU23" i="14"/>
  <c r="AH27" i="14"/>
  <c r="AF15" i="14"/>
  <c r="M22" i="14"/>
  <c r="Z20" i="14"/>
  <c r="AF16" i="14"/>
  <c r="K21" i="14"/>
  <c r="AP14" i="14"/>
  <c r="L24" i="14"/>
  <c r="Z18" i="14"/>
  <c r="O24" i="14"/>
  <c r="W22" i="14"/>
  <c r="N18" i="14"/>
  <c r="X14" i="14"/>
  <c r="AR14" i="14"/>
  <c r="O22" i="14"/>
  <c r="AB24" i="14"/>
  <c r="S24" i="14"/>
  <c r="Y15" i="14"/>
  <c r="M13" i="14"/>
  <c r="O12" i="14"/>
  <c r="S13" i="14"/>
  <c r="W13" i="14"/>
  <c r="AA13" i="14"/>
  <c r="AE13" i="14"/>
  <c r="AI13" i="14"/>
  <c r="AM12" i="14"/>
  <c r="AC17" i="14"/>
  <c r="O20" i="14"/>
  <c r="V19" i="14"/>
  <c r="AK15" i="14"/>
  <c r="AG22" i="14"/>
  <c r="AP20" i="14"/>
  <c r="AF18" i="14"/>
  <c r="AP19" i="14"/>
  <c r="AF24" i="14"/>
  <c r="L27" i="14"/>
  <c r="AE16" i="14"/>
  <c r="AF20" i="14"/>
  <c r="M18" i="14"/>
  <c r="AD21" i="14"/>
  <c r="R15" i="14"/>
  <c r="AB15" i="14"/>
  <c r="U28" i="14"/>
  <c r="X20" i="14"/>
  <c r="AT23" i="14"/>
  <c r="AE18" i="14"/>
  <c r="S19" i="14"/>
  <c r="P14" i="14"/>
  <c r="Z22" i="14"/>
  <c r="O23" i="14"/>
  <c r="V26" i="14"/>
  <c r="AA26" i="14"/>
  <c r="AS26" i="14"/>
  <c r="AM23" i="14"/>
  <c r="AS18" i="14"/>
  <c r="AO23" i="14"/>
  <c r="AU16" i="14"/>
  <c r="AM14" i="14"/>
  <c r="AF27" i="14"/>
  <c r="P26" i="14"/>
  <c r="AB21" i="14"/>
  <c r="U21" i="14"/>
  <c r="S17" i="14"/>
  <c r="AL16" i="14"/>
  <c r="AL19" i="14"/>
  <c r="AL28" i="14"/>
  <c r="AL24" i="14"/>
  <c r="AG18" i="14"/>
  <c r="AQ14" i="14"/>
  <c r="W23" i="14"/>
  <c r="AL18" i="14"/>
  <c r="M14" i="14"/>
  <c r="W20" i="14"/>
  <c r="AD25" i="14"/>
  <c r="AJ26" i="14"/>
  <c r="P28" i="14"/>
  <c r="AD20" i="14"/>
  <c r="AU22" i="14"/>
  <c r="M27" i="14"/>
  <c r="Z14" i="14"/>
  <c r="V27" i="14"/>
  <c r="S28" i="14"/>
  <c r="AT16" i="14"/>
  <c r="AP21" i="14"/>
  <c r="V20" i="14"/>
  <c r="AJ15" i="14"/>
  <c r="L20" i="14"/>
  <c r="Q27" i="14"/>
  <c r="AI28" i="14"/>
  <c r="AP26" i="14"/>
  <c r="AE14" i="14"/>
  <c r="S16" i="14"/>
  <c r="AO26" i="14"/>
  <c r="P23" i="14"/>
  <c r="M12" i="14"/>
  <c r="O13" i="14"/>
  <c r="S12" i="14"/>
  <c r="W12" i="14"/>
  <c r="AA12" i="14"/>
  <c r="AE12" i="14"/>
  <c r="AI12" i="14"/>
  <c r="AM13" i="14"/>
  <c r="M15" i="14"/>
  <c r="Q15" i="14"/>
  <c r="AP17" i="14"/>
  <c r="AE21" i="14"/>
  <c r="N19" i="14"/>
  <c r="AN23" i="14"/>
  <c r="U19" i="14"/>
  <c r="AK20" i="14"/>
  <c r="AF19" i="14"/>
  <c r="AB27" i="14"/>
  <c r="AC28" i="14"/>
  <c r="T22" i="14"/>
  <c r="AS28" i="14"/>
  <c r="Z26" i="14"/>
  <c r="AD26" i="14"/>
  <c r="S23" i="14"/>
  <c r="W19" i="14"/>
  <c r="AA28" i="14"/>
  <c r="AC25" i="14"/>
  <c r="U20" i="14"/>
  <c r="AG27" i="14"/>
  <c r="AR16" i="14"/>
  <c r="AT24" i="14"/>
  <c r="AH19" i="14"/>
  <c r="S21" i="14"/>
  <c r="P21" i="14"/>
  <c r="Y21" i="14"/>
  <c r="AP22" i="14"/>
  <c r="Q24" i="14"/>
  <c r="AB23" i="14"/>
  <c r="Z17" i="14"/>
  <c r="N24" i="14"/>
  <c r="O28" i="14"/>
  <c r="AA21" i="14"/>
  <c r="AR17" i="14"/>
  <c r="AU17" i="14"/>
  <c r="Z24" i="14"/>
  <c r="AR28" i="14"/>
  <c r="Q28" i="14"/>
  <c r="N15" i="14"/>
  <c r="R21" i="14"/>
  <c r="T17" i="14"/>
  <c r="U25" i="14"/>
  <c r="R20" i="14"/>
  <c r="K16" i="14"/>
  <c r="N25" i="14"/>
  <c r="M21" i="14"/>
  <c r="K17" i="14"/>
  <c r="AL22" i="14"/>
  <c r="O18" i="14"/>
  <c r="AE24" i="14"/>
  <c r="AJ28" i="14"/>
  <c r="Q14" i="14"/>
  <c r="S26" i="14"/>
  <c r="N26" i="14"/>
  <c r="T18" i="14"/>
  <c r="R14" i="14"/>
  <c r="L25" i="14"/>
  <c r="AM24" i="14"/>
  <c r="N14" i="14"/>
  <c r="W14" i="14"/>
  <c r="Y19" i="14"/>
  <c r="U27" i="14"/>
  <c r="AG24" i="14"/>
  <c r="T20" i="14"/>
  <c r="W24" i="14"/>
  <c r="AS19" i="14"/>
  <c r="AN26" i="14"/>
  <c r="AJ19" i="14"/>
  <c r="W28" i="14"/>
  <c r="AT22" i="14"/>
  <c r="L12" i="14"/>
  <c r="P13" i="14"/>
  <c r="T13" i="14"/>
  <c r="X13" i="14"/>
  <c r="AB13" i="14"/>
  <c r="AF13" i="14"/>
  <c r="AJ13" i="14"/>
  <c r="J98" i="14"/>
  <c r="AW98" i="14" s="1"/>
  <c r="CI98" i="14" s="1"/>
  <c r="C185" i="3"/>
  <c r="AE15" i="14"/>
  <c r="Y25" i="14"/>
  <c r="AP15" i="14"/>
  <c r="AH17" i="14"/>
  <c r="N16" i="14"/>
  <c r="AK17" i="14"/>
  <c r="AO27" i="14"/>
  <c r="AH28" i="14"/>
  <c r="AE19" i="14"/>
  <c r="AT28" i="14"/>
  <c r="AT26" i="14"/>
  <c r="AE17" i="14"/>
  <c r="O14" i="14"/>
  <c r="AE26" i="14"/>
  <c r="U24" i="14"/>
  <c r="AM15" i="14"/>
  <c r="T14" i="14"/>
  <c r="AG28" i="14"/>
  <c r="W17" i="14"/>
  <c r="AG17" i="14"/>
  <c r="K22" i="14"/>
  <c r="K26" i="14"/>
  <c r="AK22" i="14"/>
  <c r="AN14" i="14"/>
  <c r="AJ25" i="14"/>
  <c r="AO28" i="14"/>
  <c r="AG19" i="14"/>
  <c r="AN21" i="14"/>
  <c r="K20" i="14"/>
  <c r="AU28" i="14"/>
  <c r="AO20" i="14"/>
  <c r="AE20" i="14"/>
  <c r="AM28" i="14"/>
  <c r="W15" i="14"/>
  <c r="AN24" i="14"/>
  <c r="AJ22" i="14"/>
  <c r="AA25" i="14"/>
  <c r="AR25" i="14"/>
  <c r="Y14" i="14"/>
  <c r="AB14" i="14"/>
  <c r="AN18" i="14"/>
  <c r="AO21" i="14"/>
  <c r="AK24" i="14"/>
  <c r="AN28" i="14"/>
  <c r="AL15" i="14"/>
  <c r="AP27" i="14"/>
  <c r="U15" i="14"/>
  <c r="AO17" i="14"/>
  <c r="Z15" i="14"/>
  <c r="AH14" i="14"/>
  <c r="AN19" i="14"/>
  <c r="Y22" i="14"/>
  <c r="AM22" i="14"/>
  <c r="AD18" i="14"/>
  <c r="AT14" i="14"/>
  <c r="AC16" i="14"/>
  <c r="AI22" i="14"/>
  <c r="V21" i="14"/>
  <c r="AU25" i="14"/>
  <c r="AQ18" i="14"/>
  <c r="AC21" i="14"/>
  <c r="AD15" i="14"/>
  <c r="AH24" i="14"/>
  <c r="O27" i="14"/>
  <c r="AB19" i="14"/>
  <c r="Z16" i="14"/>
  <c r="AD24" i="14"/>
  <c r="X17" i="14"/>
  <c r="AC26" i="14"/>
  <c r="AQ16" i="14"/>
  <c r="AN17" i="14"/>
  <c r="K12" i="14"/>
  <c r="K11" i="14"/>
  <c r="L13" i="14"/>
  <c r="P12" i="14"/>
  <c r="T12" i="14"/>
  <c r="X12" i="14"/>
  <c r="AB12" i="14"/>
  <c r="M17" i="14"/>
  <c r="X28" i="14"/>
  <c r="T24" i="14"/>
  <c r="T23" i="14"/>
  <c r="X27" i="14"/>
  <c r="AL25" i="14"/>
  <c r="O26" i="14"/>
  <c r="AT27" i="14"/>
  <c r="AS14" i="14"/>
  <c r="AB17" i="14"/>
  <c r="K18" i="14"/>
  <c r="T15" i="14"/>
  <c r="P25" i="14"/>
  <c r="AF22" i="14"/>
  <c r="W21" i="14"/>
  <c r="AR19" i="14"/>
  <c r="M19" i="14"/>
  <c r="AE22" i="14"/>
  <c r="S20" i="14"/>
  <c r="V24" i="14"/>
  <c r="AJ23" i="14"/>
  <c r="P24" i="14"/>
  <c r="Q23" i="14"/>
  <c r="Q21" i="14"/>
  <c r="N27" i="14"/>
  <c r="AM27" i="14"/>
  <c r="AB28" i="14"/>
  <c r="Q18" i="14"/>
  <c r="AB16" i="14"/>
  <c r="K28" i="14"/>
  <c r="Z21" i="14"/>
  <c r="AH16" i="14"/>
  <c r="AJ24" i="14"/>
  <c r="S22" i="14"/>
  <c r="AT20" i="14"/>
  <c r="AU21" i="14"/>
  <c r="AD23" i="14"/>
  <c r="N22" i="14"/>
  <c r="AJ21" i="14"/>
  <c r="AM19" i="14"/>
  <c r="AD27" i="14"/>
  <c r="M20" i="14"/>
  <c r="P20" i="14"/>
  <c r="P17" i="14"/>
  <c r="AF25" i="14"/>
  <c r="AH25" i="14"/>
  <c r="AI14" i="14"/>
  <c r="AH15" i="14"/>
  <c r="AM18" i="14"/>
  <c r="AQ15" i="14"/>
  <c r="AP18" i="14"/>
  <c r="L28" i="14"/>
  <c r="AC15" i="14"/>
  <c r="AF28" i="14"/>
  <c r="AJ17" i="14"/>
  <c r="Y20" i="14"/>
  <c r="AO18" i="14"/>
  <c r="AA19" i="14"/>
  <c r="M23" i="14"/>
  <c r="O16" i="14"/>
  <c r="AS16" i="14"/>
  <c r="K27" i="14"/>
  <c r="AB22" i="14"/>
  <c r="V17" i="14"/>
  <c r="AE28" i="14"/>
  <c r="P22" i="14"/>
  <c r="AU14" i="14"/>
  <c r="AA17" i="14"/>
  <c r="AN16" i="14"/>
  <c r="AT21" i="14"/>
  <c r="K10" i="14"/>
  <c r="AG14" i="14"/>
  <c r="AD16" i="14"/>
  <c r="R26" i="14"/>
  <c r="AT17" i="14"/>
  <c r="K19" i="14"/>
  <c r="AJ16" i="14"/>
  <c r="AQ24" i="14"/>
  <c r="P16" i="14"/>
  <c r="AN27" i="14"/>
  <c r="AM17" i="14"/>
  <c r="L22" i="14"/>
  <c r="W16" i="14"/>
  <c r="R18" i="14"/>
  <c r="AU27" i="14"/>
  <c r="AR24" i="14"/>
  <c r="AD19" i="14"/>
  <c r="N21" i="14"/>
  <c r="AF17" i="14"/>
  <c r="L26" i="14"/>
  <c r="K15" i="14"/>
  <c r="AM25" i="14"/>
  <c r="AU20" i="14"/>
  <c r="AP25" i="14"/>
  <c r="AF26" i="14"/>
  <c r="AR21" i="14"/>
  <c r="AS21" i="14"/>
  <c r="AI17" i="14"/>
  <c r="W25" i="14"/>
  <c r="AQ22" i="14"/>
  <c r="AK18" i="14"/>
  <c r="AJ20" i="14"/>
  <c r="AM16" i="14"/>
  <c r="AR26" i="14"/>
  <c r="AS24" i="14"/>
  <c r="AS25" i="14"/>
  <c r="AH22" i="14"/>
  <c r="P19" i="14"/>
  <c r="AL14" i="14"/>
  <c r="AT19" i="14"/>
  <c r="AK23" i="14"/>
  <c r="M26" i="14"/>
  <c r="Y23" i="14"/>
  <c r="N28" i="14"/>
  <c r="AL26" i="14"/>
  <c r="AD17" i="14"/>
  <c r="AP16" i="14"/>
  <c r="AI18" i="14"/>
  <c r="AD14" i="14"/>
  <c r="L14" i="14"/>
  <c r="AA27" i="14"/>
  <c r="K23" i="14"/>
  <c r="AL17" i="14"/>
  <c r="V14" i="14"/>
  <c r="AN22" i="14"/>
  <c r="V18" i="14"/>
  <c r="AS27" i="14"/>
  <c r="W18" i="14"/>
  <c r="U16" i="14"/>
  <c r="AH20" i="14"/>
  <c r="L15" i="14"/>
  <c r="AN25" i="14"/>
  <c r="K25" i="14"/>
  <c r="Y17" i="14"/>
  <c r="AF23" i="14"/>
  <c r="Y24" i="14"/>
  <c r="S15" i="14"/>
  <c r="AG21" i="14"/>
  <c r="AK25" i="14"/>
  <c r="N13" i="14"/>
  <c r="R12" i="14"/>
  <c r="V12" i="14"/>
  <c r="Z12" i="14"/>
  <c r="AD12" i="14"/>
  <c r="U14" i="14"/>
  <c r="L18" i="14"/>
  <c r="AQ23" i="14"/>
  <c r="L19" i="14"/>
  <c r="O21" i="14"/>
  <c r="AT15" i="14"/>
  <c r="S18" i="14"/>
  <c r="AC18" i="14"/>
  <c r="Q19" i="14"/>
  <c r="M16" i="14"/>
  <c r="AK14" i="14"/>
  <c r="V28" i="14"/>
  <c r="AQ28" i="14"/>
  <c r="AM21" i="14"/>
  <c r="AB25" i="14"/>
  <c r="O25" i="14"/>
  <c r="M28" i="14"/>
  <c r="ER78" i="3"/>
  <c r="Y78" i="4"/>
  <c r="EN78" i="3"/>
  <c r="Y77" i="4"/>
  <c r="EQ79" i="3"/>
  <c r="EO78" i="3"/>
  <c r="EO79" i="3"/>
  <c r="EU78" i="3"/>
  <c r="EM78" i="3"/>
  <c r="EV79" i="3"/>
  <c r="EN79" i="3"/>
  <c r="ET78" i="3"/>
  <c r="EL78" i="3"/>
  <c r="EU79" i="3"/>
  <c r="EM79" i="3"/>
  <c r="ES78" i="3"/>
  <c r="EK78" i="3"/>
  <c r="ES79" i="3"/>
  <c r="EQ78" i="3"/>
  <c r="E25" i="1"/>
  <c r="D25" i="1"/>
  <c r="F81" i="3"/>
  <c r="F188" i="3" s="1"/>
  <c r="F25" i="1"/>
  <c r="F86" i="16"/>
  <c r="F81" i="16"/>
  <c r="E61" i="16"/>
  <c r="F102" i="16"/>
  <c r="I61" i="15"/>
  <c r="I65" i="15"/>
  <c r="I64" i="15"/>
  <c r="I68" i="15"/>
  <c r="I67" i="15"/>
  <c r="I71" i="15"/>
  <c r="I59" i="15"/>
  <c r="I70" i="15"/>
  <c r="I58" i="15"/>
  <c r="F214" i="3"/>
  <c r="EU107" i="3"/>
  <c r="EM107" i="3"/>
  <c r="ET107" i="3"/>
  <c r="EL107" i="3"/>
  <c r="ES107" i="3"/>
  <c r="EK107" i="3"/>
  <c r="EQ107" i="3"/>
  <c r="EP107" i="3"/>
  <c r="G110" i="3"/>
  <c r="F151" i="3"/>
  <c r="F116" i="3"/>
  <c r="K9" i="14"/>
  <c r="Y9" i="4"/>
  <c r="Y10" i="4"/>
  <c r="Y11" i="4"/>
  <c r="K111" i="5"/>
  <c r="L111" i="5"/>
  <c r="J111" i="5"/>
  <c r="J110" i="5"/>
  <c r="K110" i="5"/>
  <c r="L110" i="5"/>
  <c r="J109" i="5"/>
  <c r="K109" i="5"/>
  <c r="L109" i="5"/>
  <c r="J113" i="5"/>
  <c r="K113" i="5"/>
  <c r="L113" i="5"/>
  <c r="J112" i="5"/>
  <c r="K112" i="5"/>
  <c r="L112" i="5"/>
  <c r="HS12" i="3"/>
  <c r="HK12" i="3"/>
  <c r="HM10" i="3"/>
  <c r="HI10" i="3"/>
  <c r="EP13" i="3"/>
  <c r="EV12" i="3"/>
  <c r="EN12" i="3"/>
  <c r="ET11" i="3"/>
  <c r="EL11" i="3"/>
  <c r="EU12" i="3"/>
  <c r="EM12" i="3"/>
  <c r="ES11" i="3"/>
  <c r="EK11" i="3"/>
  <c r="ET10" i="3"/>
  <c r="EP10" i="3"/>
  <c r="EL10" i="3"/>
  <c r="V9" i="4"/>
  <c r="HI12" i="3"/>
  <c r="HT10" i="3"/>
  <c r="HP10" i="3"/>
  <c r="HL10" i="3"/>
  <c r="ET12" i="3"/>
  <c r="EL12" i="3"/>
  <c r="HP12" i="3"/>
  <c r="ES12" i="3"/>
  <c r="EK12" i="3"/>
  <c r="EQ11" i="3"/>
  <c r="ES10" i="3"/>
  <c r="EO10" i="3"/>
  <c r="EK10" i="3"/>
  <c r="HN12" i="3"/>
  <c r="EU14" i="3"/>
  <c r="ES13" i="3"/>
  <c r="EQ12" i="3"/>
  <c r="EO11" i="3"/>
  <c r="EV10" i="3"/>
  <c r="ER10" i="3"/>
  <c r="EN10" i="3"/>
  <c r="HM12" i="3"/>
  <c r="HN10" i="3"/>
  <c r="EP12" i="3"/>
  <c r="EV11" i="3"/>
  <c r="EN11" i="3"/>
  <c r="HT12" i="3"/>
  <c r="HL12" i="3"/>
  <c r="EU11" i="3"/>
  <c r="EU10" i="3"/>
  <c r="EQ10" i="3"/>
  <c r="AW66" i="14"/>
  <c r="CI66" i="14" s="1"/>
  <c r="F96" i="16"/>
  <c r="F104" i="16"/>
  <c r="F99" i="16"/>
  <c r="I69" i="15"/>
  <c r="F121" i="3"/>
  <c r="Y14" i="4"/>
  <c r="KM15" i="3"/>
  <c r="HN15" i="3"/>
  <c r="KL15" i="3"/>
  <c r="HM15" i="3"/>
  <c r="KK15" i="3"/>
  <c r="HT15" i="3"/>
  <c r="HL15" i="3"/>
  <c r="KR15" i="3"/>
  <c r="KJ15" i="3"/>
  <c r="HS15" i="3"/>
  <c r="HK15" i="3"/>
  <c r="KQ15" i="3"/>
  <c r="KI15" i="3"/>
  <c r="ES15" i="3"/>
  <c r="HI15" i="3"/>
  <c r="ER15" i="3"/>
  <c r="KG15" i="3"/>
  <c r="HP15" i="3"/>
  <c r="EK15" i="3"/>
  <c r="J114" i="5"/>
  <c r="K114" i="5"/>
  <c r="L114" i="5"/>
  <c r="EU15" i="3"/>
  <c r="EM15" i="3"/>
  <c r="ET15" i="3"/>
  <c r="EL15" i="3"/>
  <c r="EQ15" i="3"/>
  <c r="EP15" i="3"/>
  <c r="EO15" i="3"/>
  <c r="EV15" i="3"/>
  <c r="G107" i="7"/>
  <c r="H58" i="5"/>
  <c r="F7" i="9"/>
  <c r="I44" i="15"/>
  <c r="I28" i="15"/>
  <c r="I26" i="15"/>
  <c r="N73" i="15"/>
  <c r="N72" i="15"/>
  <c r="I25" i="15"/>
  <c r="I41" i="15"/>
  <c r="I32" i="15"/>
  <c r="I63" i="15"/>
  <c r="I31" i="15"/>
  <c r="I55" i="15"/>
  <c r="I43" i="15"/>
  <c r="I16" i="15"/>
  <c r="I27" i="15"/>
  <c r="I13" i="15"/>
  <c r="I66" i="15"/>
  <c r="I62" i="15"/>
  <c r="I33" i="15"/>
  <c r="I18" i="15"/>
  <c r="I17" i="15"/>
  <c r="I15" i="15"/>
  <c r="I12" i="15"/>
  <c r="I42" i="15"/>
  <c r="I21" i="15"/>
  <c r="I19" i="15"/>
  <c r="I20" i="15"/>
  <c r="I22" i="15"/>
  <c r="I29" i="15"/>
  <c r="I57" i="15"/>
  <c r="I60" i="15"/>
  <c r="I23" i="15"/>
  <c r="I14" i="15"/>
  <c r="I56" i="15"/>
  <c r="I30" i="15"/>
  <c r="AU49" i="4"/>
  <c r="AU23" i="4"/>
  <c r="AU19" i="4"/>
  <c r="GJ9" i="3"/>
  <c r="AU53" i="4"/>
  <c r="AU47" i="4"/>
  <c r="AU21" i="4"/>
  <c r="GJ102" i="3"/>
  <c r="AU17" i="4"/>
  <c r="AU100" i="4"/>
  <c r="AU87" i="4"/>
  <c r="AU94" i="4"/>
  <c r="AU81" i="4"/>
  <c r="GI9" i="3"/>
  <c r="AU104" i="4"/>
  <c r="GC9" i="3"/>
  <c r="GB9" i="3"/>
  <c r="GB69" i="3" s="1"/>
  <c r="GA9" i="3"/>
  <c r="AU54" i="4"/>
  <c r="AU70" i="4"/>
  <c r="AU33" i="4"/>
  <c r="AU63" i="4"/>
  <c r="AU27" i="4"/>
  <c r="AU25" i="4"/>
  <c r="AU36" i="4"/>
  <c r="AU31" i="4"/>
  <c r="AU99" i="4"/>
  <c r="AU98" i="4"/>
  <c r="AU90" i="4"/>
  <c r="AU86" i="4"/>
  <c r="AU82" i="4"/>
  <c r="AU105" i="4"/>
  <c r="AU93" i="4"/>
  <c r="AU85" i="4"/>
  <c r="AU28" i="4"/>
  <c r="GB61" i="3"/>
  <c r="GB34" i="3"/>
  <c r="GB90" i="3"/>
  <c r="GB20" i="3"/>
  <c r="GB56" i="3"/>
  <c r="GB92" i="3"/>
  <c r="GB29" i="3"/>
  <c r="GB65" i="3"/>
  <c r="GB101" i="3"/>
  <c r="GB38" i="3"/>
  <c r="GB78" i="3"/>
  <c r="LR9" i="3"/>
  <c r="IT9" i="3"/>
  <c r="GH9" i="3"/>
  <c r="FZ9" i="3"/>
  <c r="GG9" i="3"/>
  <c r="FY9" i="3"/>
  <c r="GF9" i="3"/>
  <c r="FX9" i="3"/>
  <c r="JA9" i="3"/>
  <c r="GE9" i="3"/>
  <c r="FW9" i="3"/>
  <c r="GD9" i="3"/>
  <c r="HG9" i="3"/>
  <c r="KE9" i="3"/>
  <c r="EI69" i="3"/>
  <c r="EI17" i="3"/>
  <c r="EI86" i="3"/>
  <c r="EI25" i="3"/>
  <c r="EI65" i="3"/>
  <c r="EI106" i="3"/>
  <c r="EI23" i="3"/>
  <c r="EI104" i="3"/>
  <c r="EI33" i="3"/>
  <c r="EI81" i="3"/>
  <c r="EI80" i="3"/>
  <c r="EI82" i="3"/>
  <c r="EI18" i="3"/>
  <c r="EI20" i="3"/>
  <c r="EI50" i="3"/>
  <c r="EI55" i="3"/>
  <c r="EI91" i="3"/>
  <c r="EI79" i="3"/>
  <c r="EI105" i="3"/>
  <c r="EI29" i="3"/>
  <c r="EI49" i="3"/>
  <c r="EI62" i="3"/>
  <c r="EI101" i="3"/>
  <c r="EI83" i="3"/>
  <c r="EI57" i="3"/>
  <c r="EI96" i="3"/>
  <c r="EI51" i="3"/>
  <c r="EI15" i="3"/>
  <c r="EI34" i="3"/>
  <c r="EI28" i="3"/>
  <c r="EI53" i="3"/>
  <c r="EI26" i="3"/>
  <c r="EI84" i="3"/>
  <c r="EI10" i="3"/>
  <c r="EI14" i="3"/>
  <c r="EI38" i="3"/>
  <c r="EI90" i="3"/>
  <c r="EI66" i="3"/>
  <c r="EI45" i="3"/>
  <c r="EI97" i="3"/>
  <c r="EI56" i="3"/>
  <c r="EI39" i="3"/>
  <c r="EI60" i="3"/>
  <c r="EI70" i="3"/>
  <c r="EI73" i="3"/>
  <c r="EI64" i="3"/>
  <c r="AU15" i="4"/>
  <c r="AU30" i="4"/>
  <c r="AU35" i="4"/>
  <c r="AU65" i="4"/>
  <c r="AU88" i="4"/>
  <c r="AU95" i="4"/>
  <c r="AU79" i="4"/>
  <c r="AU102" i="4"/>
  <c r="AU101" i="4"/>
  <c r="AU97" i="4"/>
  <c r="AU84" i="4"/>
  <c r="AU83" i="4"/>
  <c r="AU29" i="4"/>
  <c r="AU96" i="4"/>
  <c r="AU91" i="4"/>
  <c r="AU92" i="4"/>
  <c r="AU80" i="4"/>
  <c r="AU103" i="4"/>
  <c r="AU89" i="4"/>
  <c r="IK9" i="3"/>
  <c r="ID9" i="3"/>
  <c r="LB9" i="3"/>
  <c r="DN100" i="3"/>
  <c r="DN64" i="3"/>
  <c r="DN28" i="3"/>
  <c r="DN93" i="3"/>
  <c r="DN57" i="3"/>
  <c r="DN21" i="3"/>
  <c r="FN9" i="3"/>
  <c r="GY9" i="3"/>
  <c r="JW9" i="3"/>
  <c r="DN85" i="3"/>
  <c r="DN49" i="3"/>
  <c r="IC9" i="3"/>
  <c r="LA9" i="3"/>
  <c r="GQ9" i="3"/>
  <c r="JO9" i="3"/>
  <c r="EY9" i="3"/>
  <c r="FG9" i="3"/>
  <c r="FO9" i="3"/>
  <c r="EZ9" i="3"/>
  <c r="FH9" i="3"/>
  <c r="FP9" i="3"/>
  <c r="FA9" i="3"/>
  <c r="FI9" i="3"/>
  <c r="FQ9" i="3"/>
  <c r="FB9" i="3"/>
  <c r="FJ9" i="3"/>
  <c r="FR9" i="3"/>
  <c r="FC9" i="3"/>
  <c r="FK9" i="3"/>
  <c r="FS9" i="3"/>
  <c r="FD9" i="3"/>
  <c r="FL9" i="3"/>
  <c r="FT9" i="3"/>
  <c r="JJ9" i="3"/>
  <c r="DN14" i="3"/>
  <c r="DN22" i="3"/>
  <c r="DN30" i="3"/>
  <c r="DN38" i="3"/>
  <c r="DN50" i="3"/>
  <c r="DN58" i="3"/>
  <c r="DN66" i="3"/>
  <c r="DN78" i="3"/>
  <c r="DN86" i="3"/>
  <c r="DN94" i="3"/>
  <c r="DN102" i="3"/>
  <c r="DN15" i="3"/>
  <c r="DN23" i="3"/>
  <c r="DN31" i="3"/>
  <c r="DN39" i="3"/>
  <c r="DN51" i="3"/>
  <c r="DN59" i="3"/>
  <c r="DN67" i="3"/>
  <c r="DN79" i="3"/>
  <c r="DN87" i="3"/>
  <c r="DN95" i="3"/>
  <c r="DN103" i="3"/>
  <c r="DN16" i="3"/>
  <c r="DN24" i="3"/>
  <c r="DN32" i="3"/>
  <c r="DN44" i="3"/>
  <c r="DN52" i="3"/>
  <c r="DN60" i="3"/>
  <c r="DN68" i="3"/>
  <c r="DN80" i="3"/>
  <c r="DN88" i="3"/>
  <c r="DN96" i="3"/>
  <c r="DN104" i="3"/>
  <c r="DN17" i="3"/>
  <c r="DN25" i="3"/>
  <c r="DN33" i="3"/>
  <c r="DN45" i="3"/>
  <c r="DN53" i="3"/>
  <c r="DN61" i="3"/>
  <c r="DN69" i="3"/>
  <c r="DN81" i="3"/>
  <c r="DN89" i="3"/>
  <c r="DN97" i="3"/>
  <c r="DN105" i="3"/>
  <c r="DN10" i="3"/>
  <c r="DN18" i="3"/>
  <c r="DN26" i="3"/>
  <c r="DN34" i="3"/>
  <c r="DN46" i="3"/>
  <c r="DN54" i="3"/>
  <c r="DN62" i="3"/>
  <c r="DN70" i="3"/>
  <c r="DN82" i="3"/>
  <c r="DN90" i="3"/>
  <c r="DN98" i="3"/>
  <c r="DN106" i="3"/>
  <c r="GL9" i="3"/>
  <c r="DN11" i="3"/>
  <c r="DN19" i="3"/>
  <c r="DN27" i="3"/>
  <c r="DN35" i="3"/>
  <c r="DN47" i="3"/>
  <c r="DN55" i="3"/>
  <c r="DN63" i="3"/>
  <c r="DN71" i="3"/>
  <c r="DN83" i="3"/>
  <c r="DN91" i="3"/>
  <c r="DN99" i="3"/>
  <c r="DN107" i="3"/>
  <c r="EH9" i="3"/>
  <c r="DZ9" i="3"/>
  <c r="DR9" i="3"/>
  <c r="EG9" i="3"/>
  <c r="DY9" i="3"/>
  <c r="DQ9" i="3"/>
  <c r="EF9" i="3"/>
  <c r="DX9" i="3"/>
  <c r="DP9" i="3"/>
  <c r="EE9" i="3"/>
  <c r="DW9" i="3"/>
  <c r="DO9" i="3"/>
  <c r="ED9" i="3"/>
  <c r="DV9" i="3"/>
  <c r="CA39" i="3"/>
  <c r="N8" i="14"/>
  <c r="I8" i="5"/>
  <c r="AZ6" i="5" s="1"/>
  <c r="M33" i="14"/>
  <c r="I58" i="5"/>
  <c r="H107" i="7"/>
  <c r="I6" i="7"/>
  <c r="F146" i="3" l="1"/>
  <c r="F108" i="3"/>
  <c r="F215" i="3"/>
  <c r="F180" i="3"/>
  <c r="GB105" i="3"/>
  <c r="LX9" i="3"/>
  <c r="AU67" i="4"/>
  <c r="GJ19" i="3"/>
  <c r="AU22" i="4"/>
  <c r="AU24" i="4"/>
  <c r="AU50" i="4"/>
  <c r="AU69" i="4"/>
  <c r="AU26" i="4"/>
  <c r="AU52" i="4"/>
  <c r="LI9" i="3"/>
  <c r="GJ53" i="3"/>
  <c r="GJ83" i="3"/>
  <c r="GJ15" i="3"/>
  <c r="GJ58" i="3"/>
  <c r="GJ91" i="3"/>
  <c r="DS12" i="3"/>
  <c r="DS20" i="3"/>
  <c r="DS28" i="3"/>
  <c r="DS36" i="3"/>
  <c r="DS48" i="3"/>
  <c r="DS56" i="3"/>
  <c r="DS64" i="3"/>
  <c r="DS72" i="3"/>
  <c r="DS84" i="3"/>
  <c r="DS92" i="3"/>
  <c r="DS100" i="3"/>
  <c r="DS13" i="3"/>
  <c r="DS21" i="3"/>
  <c r="DS29" i="3"/>
  <c r="DS37" i="3"/>
  <c r="DS49" i="3"/>
  <c r="DS57" i="3"/>
  <c r="DS65" i="3"/>
  <c r="DS73" i="3"/>
  <c r="DS85" i="3"/>
  <c r="DS93" i="3"/>
  <c r="DS101" i="3"/>
  <c r="DS14" i="3"/>
  <c r="DS22" i="3"/>
  <c r="DS30" i="3"/>
  <c r="DS38" i="3"/>
  <c r="DS50" i="3"/>
  <c r="DS58" i="3"/>
  <c r="DS66" i="3"/>
  <c r="DS78" i="3"/>
  <c r="DS86" i="3"/>
  <c r="DS94" i="3"/>
  <c r="DS102" i="3"/>
  <c r="DS15" i="3"/>
  <c r="DS23" i="3"/>
  <c r="DS31" i="3"/>
  <c r="DS39" i="3"/>
  <c r="DS51" i="3"/>
  <c r="DS59" i="3"/>
  <c r="DS67" i="3"/>
  <c r="DS79" i="3"/>
  <c r="DS87" i="3"/>
  <c r="DS95" i="3"/>
  <c r="DS103" i="3"/>
  <c r="DS16" i="3"/>
  <c r="DS24" i="3"/>
  <c r="DS32" i="3"/>
  <c r="DS44" i="3"/>
  <c r="DS52" i="3"/>
  <c r="DS60" i="3"/>
  <c r="DS68" i="3"/>
  <c r="DS80" i="3"/>
  <c r="DS88" i="3"/>
  <c r="DS96" i="3"/>
  <c r="DS104" i="3"/>
  <c r="DS17" i="3"/>
  <c r="DS25" i="3"/>
  <c r="DS33" i="3"/>
  <c r="DS45" i="3"/>
  <c r="DS53" i="3"/>
  <c r="DS61" i="3"/>
  <c r="DS69" i="3"/>
  <c r="DS81" i="3"/>
  <c r="DS89" i="3"/>
  <c r="DS97" i="3"/>
  <c r="DS105" i="3"/>
  <c r="DS10" i="3"/>
  <c r="DS18" i="3"/>
  <c r="DS26" i="3"/>
  <c r="DS34" i="3"/>
  <c r="DS46" i="3"/>
  <c r="DS54" i="3"/>
  <c r="DS62" i="3"/>
  <c r="DS70" i="3"/>
  <c r="DS82" i="3"/>
  <c r="DS90" i="3"/>
  <c r="DS98" i="3"/>
  <c r="DS106" i="3"/>
  <c r="DS11" i="3"/>
  <c r="DS19" i="3"/>
  <c r="DS27" i="3"/>
  <c r="DS35" i="3"/>
  <c r="DS47" i="3"/>
  <c r="DS55" i="3"/>
  <c r="DS63" i="3"/>
  <c r="DS71" i="3"/>
  <c r="DS83" i="3"/>
  <c r="DS91" i="3"/>
  <c r="DS99" i="3"/>
  <c r="DS107" i="3"/>
  <c r="GJ18" i="3"/>
  <c r="GS9" i="3"/>
  <c r="DU10" i="3"/>
  <c r="DU18" i="3"/>
  <c r="DU26" i="3"/>
  <c r="DU34" i="3"/>
  <c r="DU46" i="3"/>
  <c r="DU54" i="3"/>
  <c r="DU62" i="3"/>
  <c r="DU70" i="3"/>
  <c r="DU82" i="3"/>
  <c r="DU90" i="3"/>
  <c r="DU98" i="3"/>
  <c r="DU106" i="3"/>
  <c r="DU11" i="3"/>
  <c r="DU19" i="3"/>
  <c r="DU27" i="3"/>
  <c r="DU35" i="3"/>
  <c r="DU47" i="3"/>
  <c r="DU55" i="3"/>
  <c r="DU63" i="3"/>
  <c r="DU71" i="3"/>
  <c r="DU83" i="3"/>
  <c r="DU91" i="3"/>
  <c r="DU99" i="3"/>
  <c r="DU107" i="3"/>
  <c r="DU12" i="3"/>
  <c r="DU20" i="3"/>
  <c r="DU28" i="3"/>
  <c r="DU36" i="3"/>
  <c r="DU48" i="3"/>
  <c r="DU56" i="3"/>
  <c r="DU64" i="3"/>
  <c r="DU72" i="3"/>
  <c r="DU84" i="3"/>
  <c r="DU92" i="3"/>
  <c r="DU100" i="3"/>
  <c r="DU13" i="3"/>
  <c r="DU21" i="3"/>
  <c r="DU29" i="3"/>
  <c r="DU37" i="3"/>
  <c r="DU49" i="3"/>
  <c r="DU57" i="3"/>
  <c r="DU65" i="3"/>
  <c r="DU73" i="3"/>
  <c r="DU85" i="3"/>
  <c r="DU93" i="3"/>
  <c r="DU101" i="3"/>
  <c r="DU14" i="3"/>
  <c r="DU22" i="3"/>
  <c r="DU30" i="3"/>
  <c r="DU38" i="3"/>
  <c r="DU50" i="3"/>
  <c r="DU58" i="3"/>
  <c r="DU66" i="3"/>
  <c r="DU78" i="3"/>
  <c r="DU86" i="3"/>
  <c r="DU94" i="3"/>
  <c r="DU102" i="3"/>
  <c r="DU15" i="3"/>
  <c r="DU23" i="3"/>
  <c r="DU31" i="3"/>
  <c r="DU39" i="3"/>
  <c r="DU51" i="3"/>
  <c r="DU59" i="3"/>
  <c r="DU67" i="3"/>
  <c r="DU79" i="3"/>
  <c r="DU87" i="3"/>
  <c r="DU95" i="3"/>
  <c r="DU103" i="3"/>
  <c r="DU16" i="3"/>
  <c r="DU24" i="3"/>
  <c r="DU32" i="3"/>
  <c r="DU44" i="3"/>
  <c r="DU52" i="3"/>
  <c r="DU60" i="3"/>
  <c r="DU68" i="3"/>
  <c r="DU80" i="3"/>
  <c r="DU88" i="3"/>
  <c r="DU96" i="3"/>
  <c r="DU104" i="3"/>
  <c r="DU17" i="3"/>
  <c r="DU25" i="3"/>
  <c r="DU33" i="3"/>
  <c r="DU45" i="3"/>
  <c r="DU53" i="3"/>
  <c r="DU61" i="3"/>
  <c r="DU69" i="3"/>
  <c r="DU81" i="3"/>
  <c r="DU89" i="3"/>
  <c r="DU97" i="3"/>
  <c r="DU105" i="3"/>
  <c r="GJ36" i="3"/>
  <c r="AU62" i="4"/>
  <c r="AU57" i="4"/>
  <c r="AU48" i="4"/>
  <c r="AU32" i="4"/>
  <c r="AU64" i="4"/>
  <c r="AU56" i="4"/>
  <c r="AU61" i="4"/>
  <c r="AU66" i="4"/>
  <c r="AU59" i="4"/>
  <c r="AU18" i="4"/>
  <c r="GZ9" i="3"/>
  <c r="JX9" i="3"/>
  <c r="EB14" i="3"/>
  <c r="EB22" i="3"/>
  <c r="EB30" i="3"/>
  <c r="EB38" i="3"/>
  <c r="EB50" i="3"/>
  <c r="EB58" i="3"/>
  <c r="EB66" i="3"/>
  <c r="EB78" i="3"/>
  <c r="EB86" i="3"/>
  <c r="EB94" i="3"/>
  <c r="EB102" i="3"/>
  <c r="EB15" i="3"/>
  <c r="EB23" i="3"/>
  <c r="EB31" i="3"/>
  <c r="EB39" i="3"/>
  <c r="EB51" i="3"/>
  <c r="EB59" i="3"/>
  <c r="EB67" i="3"/>
  <c r="EB79" i="3"/>
  <c r="EB87" i="3"/>
  <c r="EB95" i="3"/>
  <c r="EB103" i="3"/>
  <c r="EB16" i="3"/>
  <c r="EB24" i="3"/>
  <c r="EB32" i="3"/>
  <c r="EB44" i="3"/>
  <c r="EB52" i="3"/>
  <c r="EB60" i="3"/>
  <c r="EB68" i="3"/>
  <c r="EB80" i="3"/>
  <c r="EB88" i="3"/>
  <c r="EB96" i="3"/>
  <c r="EB104" i="3"/>
  <c r="EB17" i="3"/>
  <c r="EB25" i="3"/>
  <c r="EB33" i="3"/>
  <c r="EB45" i="3"/>
  <c r="EB53" i="3"/>
  <c r="EB61" i="3"/>
  <c r="EB69" i="3"/>
  <c r="EB81" i="3"/>
  <c r="EB89" i="3"/>
  <c r="EB97" i="3"/>
  <c r="EB105" i="3"/>
  <c r="EB10" i="3"/>
  <c r="EB18" i="3"/>
  <c r="EB26" i="3"/>
  <c r="EB34" i="3"/>
  <c r="EB46" i="3"/>
  <c r="EB54" i="3"/>
  <c r="EB62" i="3"/>
  <c r="EB70" i="3"/>
  <c r="EB82" i="3"/>
  <c r="EB90" i="3"/>
  <c r="EB98" i="3"/>
  <c r="EB106" i="3"/>
  <c r="EB11" i="3"/>
  <c r="EB19" i="3"/>
  <c r="EB27" i="3"/>
  <c r="EB35" i="3"/>
  <c r="EB47" i="3"/>
  <c r="EB55" i="3"/>
  <c r="EB63" i="3"/>
  <c r="EB71" i="3"/>
  <c r="EB83" i="3"/>
  <c r="EB91" i="3"/>
  <c r="EB99" i="3"/>
  <c r="EB107" i="3"/>
  <c r="EB12" i="3"/>
  <c r="EB20" i="3"/>
  <c r="EB28" i="3"/>
  <c r="EB36" i="3"/>
  <c r="EB48" i="3"/>
  <c r="EB56" i="3"/>
  <c r="EB64" i="3"/>
  <c r="EB72" i="3"/>
  <c r="EB84" i="3"/>
  <c r="EB92" i="3"/>
  <c r="EB100" i="3"/>
  <c r="EB13" i="3"/>
  <c r="EB21" i="3"/>
  <c r="EB29" i="3"/>
  <c r="EB37" i="3"/>
  <c r="EB49" i="3"/>
  <c r="EB57" i="3"/>
  <c r="EB65" i="3"/>
  <c r="EB73" i="3"/>
  <c r="EB85" i="3"/>
  <c r="EB93" i="3"/>
  <c r="EB101" i="3"/>
  <c r="E3" i="22"/>
  <c r="D51" i="22"/>
  <c r="EW13" i="3"/>
  <c r="EW17" i="3"/>
  <c r="EW21" i="3"/>
  <c r="EW25" i="3"/>
  <c r="EW14" i="3"/>
  <c r="EW19" i="3"/>
  <c r="EW23" i="3"/>
  <c r="EW27" i="3"/>
  <c r="EW31" i="3"/>
  <c r="EW35" i="3"/>
  <c r="EW39" i="3"/>
  <c r="EW47" i="3"/>
  <c r="EW51" i="3"/>
  <c r="EW55" i="3"/>
  <c r="EW26" i="3"/>
  <c r="EW32" i="3"/>
  <c r="EW49" i="3"/>
  <c r="EW80" i="3"/>
  <c r="EW84" i="3"/>
  <c r="EW88" i="3"/>
  <c r="EW92" i="3"/>
  <c r="EW96" i="3"/>
  <c r="EW16" i="3"/>
  <c r="EW24" i="3"/>
  <c r="EW33" i="3"/>
  <c r="EW50" i="3"/>
  <c r="EW56" i="3"/>
  <c r="EW60" i="3"/>
  <c r="EW20" i="3"/>
  <c r="EW22" i="3"/>
  <c r="EW34" i="3"/>
  <c r="EW44" i="3"/>
  <c r="EW83" i="3"/>
  <c r="EW87" i="3"/>
  <c r="EW91" i="3"/>
  <c r="EW28" i="3"/>
  <c r="EW45" i="3"/>
  <c r="EW29" i="3"/>
  <c r="EW46" i="3"/>
  <c r="EW30" i="3"/>
  <c r="EW36" i="3"/>
  <c r="EW58" i="3"/>
  <c r="EW62" i="3"/>
  <c r="EW66" i="3"/>
  <c r="EW70" i="3"/>
  <c r="EW38" i="3"/>
  <c r="EW69" i="3"/>
  <c r="EW65" i="3"/>
  <c r="EW73" i="3"/>
  <c r="EW86" i="3"/>
  <c r="EW89" i="3"/>
  <c r="EW99" i="3"/>
  <c r="EW103" i="3"/>
  <c r="EW57" i="3"/>
  <c r="EW59" i="3"/>
  <c r="EW71" i="3"/>
  <c r="EW90" i="3"/>
  <c r="EW98" i="3"/>
  <c r="EW102" i="3"/>
  <c r="EW67" i="3"/>
  <c r="EW72" i="3"/>
  <c r="EW54" i="3"/>
  <c r="EW64" i="3"/>
  <c r="EW81" i="3"/>
  <c r="EW93" i="3"/>
  <c r="EW95" i="3"/>
  <c r="EW105" i="3"/>
  <c r="EW52" i="3"/>
  <c r="EW85" i="3"/>
  <c r="EW82" i="3"/>
  <c r="EW101" i="3"/>
  <c r="EW18" i="3"/>
  <c r="EW53" i="3"/>
  <c r="EW106" i="3"/>
  <c r="EW37" i="3"/>
  <c r="EW63" i="3"/>
  <c r="EW94" i="3"/>
  <c r="EW48" i="3"/>
  <c r="EW61" i="3"/>
  <c r="FM61" i="3" s="1"/>
  <c r="EW104" i="3"/>
  <c r="EW100" i="3"/>
  <c r="HU9" i="3"/>
  <c r="KS9" i="3"/>
  <c r="EW68" i="3"/>
  <c r="EW97" i="3"/>
  <c r="FE29" i="3"/>
  <c r="FF29" i="3"/>
  <c r="FE89" i="3"/>
  <c r="FF89" i="3"/>
  <c r="C13" i="5"/>
  <c r="C21" i="5"/>
  <c r="C29" i="5"/>
  <c r="C37" i="5"/>
  <c r="C45" i="5"/>
  <c r="C53" i="5"/>
  <c r="C103" i="5" s="1"/>
  <c r="C26" i="5"/>
  <c r="C35" i="5"/>
  <c r="C20" i="5"/>
  <c r="C14" i="5"/>
  <c r="C22" i="5"/>
  <c r="C30" i="5"/>
  <c r="C38" i="5"/>
  <c r="C46" i="5"/>
  <c r="C18" i="5"/>
  <c r="C43" i="5"/>
  <c r="C36" i="5"/>
  <c r="C15" i="5"/>
  <c r="C23" i="5"/>
  <c r="C31" i="5"/>
  <c r="C39" i="5"/>
  <c r="C47" i="5"/>
  <c r="C10" i="5"/>
  <c r="C27" i="5"/>
  <c r="C12" i="5"/>
  <c r="C16" i="5"/>
  <c r="C24" i="5"/>
  <c r="C32" i="5"/>
  <c r="C40" i="5"/>
  <c r="C48" i="5"/>
  <c r="C49" i="5"/>
  <c r="C34" i="5"/>
  <c r="C19" i="5"/>
  <c r="C28" i="5"/>
  <c r="C17" i="5"/>
  <c r="C25" i="5"/>
  <c r="C33" i="5"/>
  <c r="C41" i="5"/>
  <c r="C50" i="5"/>
  <c r="C100" i="5" s="1"/>
  <c r="C51" i="5"/>
  <c r="C101" i="5" s="1"/>
  <c r="C52" i="5"/>
  <c r="C102" i="5" s="1"/>
  <c r="C42" i="5"/>
  <c r="C44" i="5"/>
  <c r="C11" i="5"/>
  <c r="HA9" i="3"/>
  <c r="JY9" i="3"/>
  <c r="EC12" i="3"/>
  <c r="EC20" i="3"/>
  <c r="EC28" i="3"/>
  <c r="EC36" i="3"/>
  <c r="EC48" i="3"/>
  <c r="EC56" i="3"/>
  <c r="EC64" i="3"/>
  <c r="EC72" i="3"/>
  <c r="EC84" i="3"/>
  <c r="EC92" i="3"/>
  <c r="EC100" i="3"/>
  <c r="EC14" i="3"/>
  <c r="EC23" i="3"/>
  <c r="EC32" i="3"/>
  <c r="EC45" i="3"/>
  <c r="EC54" i="3"/>
  <c r="EC63" i="3"/>
  <c r="EC73" i="3"/>
  <c r="EC86" i="3"/>
  <c r="EC95" i="3"/>
  <c r="EC104" i="3"/>
  <c r="EC15" i="3"/>
  <c r="EC24" i="3"/>
  <c r="EC33" i="3"/>
  <c r="EC46" i="3"/>
  <c r="EC55" i="3"/>
  <c r="EC65" i="3"/>
  <c r="EC78" i="3"/>
  <c r="EC87" i="3"/>
  <c r="EC96" i="3"/>
  <c r="EC105" i="3"/>
  <c r="EC16" i="3"/>
  <c r="EC25" i="3"/>
  <c r="EC34" i="3"/>
  <c r="EC47" i="3"/>
  <c r="EC57" i="3"/>
  <c r="EC66" i="3"/>
  <c r="EC79" i="3"/>
  <c r="EC88" i="3"/>
  <c r="EC97" i="3"/>
  <c r="EC106" i="3"/>
  <c r="EC18" i="3"/>
  <c r="EC27" i="3"/>
  <c r="EC37" i="3"/>
  <c r="EC50" i="3"/>
  <c r="EC59" i="3"/>
  <c r="EC68" i="3"/>
  <c r="EC81" i="3"/>
  <c r="EC90" i="3"/>
  <c r="EC99" i="3"/>
  <c r="EC10" i="3"/>
  <c r="EC19" i="3"/>
  <c r="EC29" i="3"/>
  <c r="EC38" i="3"/>
  <c r="EC51" i="3"/>
  <c r="EC60" i="3"/>
  <c r="EC69" i="3"/>
  <c r="EC82" i="3"/>
  <c r="EC91" i="3"/>
  <c r="EC101" i="3"/>
  <c r="EC11" i="3"/>
  <c r="EC21" i="3"/>
  <c r="EC30" i="3"/>
  <c r="EC39" i="3"/>
  <c r="EC52" i="3"/>
  <c r="EC61" i="3"/>
  <c r="EC70" i="3"/>
  <c r="EC83" i="3"/>
  <c r="EC93" i="3"/>
  <c r="EC102" i="3"/>
  <c r="EC13" i="3"/>
  <c r="EC53" i="3"/>
  <c r="EC94" i="3"/>
  <c r="EC17" i="3"/>
  <c r="EC58" i="3"/>
  <c r="EC98" i="3"/>
  <c r="EC44" i="3"/>
  <c r="EC22" i="3"/>
  <c r="EC62" i="3"/>
  <c r="EC103" i="3"/>
  <c r="EC26" i="3"/>
  <c r="EC67" i="3"/>
  <c r="EC107" i="3"/>
  <c r="EC85" i="3"/>
  <c r="EC49" i="3"/>
  <c r="EC31" i="3"/>
  <c r="EC71" i="3"/>
  <c r="EC89" i="3"/>
  <c r="EC35" i="3"/>
  <c r="EC80" i="3"/>
  <c r="AU55" i="4"/>
  <c r="AU20" i="4"/>
  <c r="EW15" i="3"/>
  <c r="EI92" i="3"/>
  <c r="EI24" i="3"/>
  <c r="GJ22" i="3"/>
  <c r="EW107" i="3"/>
  <c r="EW79" i="3"/>
  <c r="GR9" i="3"/>
  <c r="JP9" i="3"/>
  <c r="DT12" i="3"/>
  <c r="DT20" i="3"/>
  <c r="DT28" i="3"/>
  <c r="DT36" i="3"/>
  <c r="DT48" i="3"/>
  <c r="DT56" i="3"/>
  <c r="DT64" i="3"/>
  <c r="DT72" i="3"/>
  <c r="DT84" i="3"/>
  <c r="DT92" i="3"/>
  <c r="DT100" i="3"/>
  <c r="DT13" i="3"/>
  <c r="DT21" i="3"/>
  <c r="DT29" i="3"/>
  <c r="DT37" i="3"/>
  <c r="DT49" i="3"/>
  <c r="DT57" i="3"/>
  <c r="DT65" i="3"/>
  <c r="DT73" i="3"/>
  <c r="DT85" i="3"/>
  <c r="DT93" i="3"/>
  <c r="DT101" i="3"/>
  <c r="DT16" i="3"/>
  <c r="DT24" i="3"/>
  <c r="DT32" i="3"/>
  <c r="DT44" i="3"/>
  <c r="DT52" i="3"/>
  <c r="DT60" i="3"/>
  <c r="DT68" i="3"/>
  <c r="DT80" i="3"/>
  <c r="DT88" i="3"/>
  <c r="DT96" i="3"/>
  <c r="DT104" i="3"/>
  <c r="DT17" i="3"/>
  <c r="DT25" i="3"/>
  <c r="DT33" i="3"/>
  <c r="DT45" i="3"/>
  <c r="DT53" i="3"/>
  <c r="DT61" i="3"/>
  <c r="DT69" i="3"/>
  <c r="DT81" i="3"/>
  <c r="DT89" i="3"/>
  <c r="DT97" i="3"/>
  <c r="DT105" i="3"/>
  <c r="DT23" i="3"/>
  <c r="DT39" i="3"/>
  <c r="DT59" i="3"/>
  <c r="DT79" i="3"/>
  <c r="DT95" i="3"/>
  <c r="DT11" i="3"/>
  <c r="DT27" i="3"/>
  <c r="DT47" i="3"/>
  <c r="DT63" i="3"/>
  <c r="DT83" i="3"/>
  <c r="DT99" i="3"/>
  <c r="DT14" i="3"/>
  <c r="DT30" i="3"/>
  <c r="DT50" i="3"/>
  <c r="DT66" i="3"/>
  <c r="DT86" i="3"/>
  <c r="DT102" i="3"/>
  <c r="DT15" i="3"/>
  <c r="DT31" i="3"/>
  <c r="DT51" i="3"/>
  <c r="DT67" i="3"/>
  <c r="DT87" i="3"/>
  <c r="DT103" i="3"/>
  <c r="DT18" i="3"/>
  <c r="DT34" i="3"/>
  <c r="DT54" i="3"/>
  <c r="DT70" i="3"/>
  <c r="DT90" i="3"/>
  <c r="DT106" i="3"/>
  <c r="DT46" i="3"/>
  <c r="DT94" i="3"/>
  <c r="DT55" i="3"/>
  <c r="DT98" i="3"/>
  <c r="DT10" i="3"/>
  <c r="DT58" i="3"/>
  <c r="DT107" i="3"/>
  <c r="DT19" i="3"/>
  <c r="DT62" i="3"/>
  <c r="DT22" i="3"/>
  <c r="DT71" i="3"/>
  <c r="DT26" i="3"/>
  <c r="DT78" i="3"/>
  <c r="DT35" i="3"/>
  <c r="DT82" i="3"/>
  <c r="DT38" i="3"/>
  <c r="DT91" i="3"/>
  <c r="EA16" i="3"/>
  <c r="EA24" i="3"/>
  <c r="EA32" i="3"/>
  <c r="EA44" i="3"/>
  <c r="EA52" i="3"/>
  <c r="EA60" i="3"/>
  <c r="EA68" i="3"/>
  <c r="EA80" i="3"/>
  <c r="EA88" i="3"/>
  <c r="EA96" i="3"/>
  <c r="EA104" i="3"/>
  <c r="EA10" i="3"/>
  <c r="EA18" i="3"/>
  <c r="EA26" i="3"/>
  <c r="EA34" i="3"/>
  <c r="EA46" i="3"/>
  <c r="EA54" i="3"/>
  <c r="EA62" i="3"/>
  <c r="EA70" i="3"/>
  <c r="EA82" i="3"/>
  <c r="EA90" i="3"/>
  <c r="EA98" i="3"/>
  <c r="EA106" i="3"/>
  <c r="EA12" i="3"/>
  <c r="EA20" i="3"/>
  <c r="EA28" i="3"/>
  <c r="EA36" i="3"/>
  <c r="EA48" i="3"/>
  <c r="EA56" i="3"/>
  <c r="EA64" i="3"/>
  <c r="EA72" i="3"/>
  <c r="EA84" i="3"/>
  <c r="EA92" i="3"/>
  <c r="EA100" i="3"/>
  <c r="EA13" i="3"/>
  <c r="EA21" i="3"/>
  <c r="EA29" i="3"/>
  <c r="EA37" i="3"/>
  <c r="EA49" i="3"/>
  <c r="EA57" i="3"/>
  <c r="EA65" i="3"/>
  <c r="EA73" i="3"/>
  <c r="EA85" i="3"/>
  <c r="EA93" i="3"/>
  <c r="EA101" i="3"/>
  <c r="EA11" i="3"/>
  <c r="EA27" i="3"/>
  <c r="EA47" i="3"/>
  <c r="EA63" i="3"/>
  <c r="EA83" i="3"/>
  <c r="EA99" i="3"/>
  <c r="EA14" i="3"/>
  <c r="EA30" i="3"/>
  <c r="EA50" i="3"/>
  <c r="EA66" i="3"/>
  <c r="EA86" i="3"/>
  <c r="EA102" i="3"/>
  <c r="EA15" i="3"/>
  <c r="EA31" i="3"/>
  <c r="EA51" i="3"/>
  <c r="EA67" i="3"/>
  <c r="EA87" i="3"/>
  <c r="EA103" i="3"/>
  <c r="EA19" i="3"/>
  <c r="EA35" i="3"/>
  <c r="EA55" i="3"/>
  <c r="EA71" i="3"/>
  <c r="EA91" i="3"/>
  <c r="EA107" i="3"/>
  <c r="EA22" i="3"/>
  <c r="EA38" i="3"/>
  <c r="EA58" i="3"/>
  <c r="EA78" i="3"/>
  <c r="EA94" i="3"/>
  <c r="EA23" i="3"/>
  <c r="EA39" i="3"/>
  <c r="EA59" i="3"/>
  <c r="EA79" i="3"/>
  <c r="EA95" i="3"/>
  <c r="EA17" i="3"/>
  <c r="EA89" i="3"/>
  <c r="EA81" i="3"/>
  <c r="EA25" i="3"/>
  <c r="EA97" i="3"/>
  <c r="EA33" i="3"/>
  <c r="EA105" i="3"/>
  <c r="EA45" i="3"/>
  <c r="EA69" i="3"/>
  <c r="EA53" i="3"/>
  <c r="EA61" i="3"/>
  <c r="ES14" i="3"/>
  <c r="ES19" i="3"/>
  <c r="ES23" i="3"/>
  <c r="ES17" i="3"/>
  <c r="FE17" i="3" s="1"/>
  <c r="ES21" i="3"/>
  <c r="ES25" i="3"/>
  <c r="ES29" i="3"/>
  <c r="ES33" i="3"/>
  <c r="ES37" i="3"/>
  <c r="FE37" i="3" s="1"/>
  <c r="ES45" i="3"/>
  <c r="ES49" i="3"/>
  <c r="ES53" i="3"/>
  <c r="ES16" i="3"/>
  <c r="ES22" i="3"/>
  <c r="ES28" i="3"/>
  <c r="ES34" i="3"/>
  <c r="ES55" i="3"/>
  <c r="ES82" i="3"/>
  <c r="ES86" i="3"/>
  <c r="ES90" i="3"/>
  <c r="FF90" i="3" s="1"/>
  <c r="ES94" i="3"/>
  <c r="ES98" i="3"/>
  <c r="ES20" i="3"/>
  <c r="ES35" i="3"/>
  <c r="ES51" i="3"/>
  <c r="ES58" i="3"/>
  <c r="ES62" i="3"/>
  <c r="ES36" i="3"/>
  <c r="FM36" i="3" s="1"/>
  <c r="ES46" i="3"/>
  <c r="ES81" i="3"/>
  <c r="ES85" i="3"/>
  <c r="ES89" i="3"/>
  <c r="ES30" i="3"/>
  <c r="ES31" i="3"/>
  <c r="ES48" i="3"/>
  <c r="ES54" i="3"/>
  <c r="FE54" i="3" s="1"/>
  <c r="ES18" i="3"/>
  <c r="ES32" i="3"/>
  <c r="ES38" i="3"/>
  <c r="ES56" i="3"/>
  <c r="ES60" i="3"/>
  <c r="FM60" i="3" s="1"/>
  <c r="ES64" i="3"/>
  <c r="ES68" i="3"/>
  <c r="ES72" i="3"/>
  <c r="ES26" i="3"/>
  <c r="ES50" i="3"/>
  <c r="ES59" i="3"/>
  <c r="ES70" i="3"/>
  <c r="ES71" i="3"/>
  <c r="ES84" i="3"/>
  <c r="ES87" i="3"/>
  <c r="ES101" i="3"/>
  <c r="ES105" i="3"/>
  <c r="ES61" i="3"/>
  <c r="ES66" i="3"/>
  <c r="ES67" i="3"/>
  <c r="ES52" i="3"/>
  <c r="ES80" i="3"/>
  <c r="ES88" i="3"/>
  <c r="ES91" i="3"/>
  <c r="ES95" i="3"/>
  <c r="ES97" i="3"/>
  <c r="ES100" i="3"/>
  <c r="ES104" i="3"/>
  <c r="ES44" i="3"/>
  <c r="ES63" i="3"/>
  <c r="ES24" i="3"/>
  <c r="ES39" i="3"/>
  <c r="ES65" i="3"/>
  <c r="ES92" i="3"/>
  <c r="ES27" i="3"/>
  <c r="ES106" i="3"/>
  <c r="ES73" i="3"/>
  <c r="FM73" i="3" s="1"/>
  <c r="ES83" i="3"/>
  <c r="HQ9" i="3"/>
  <c r="ES47" i="3"/>
  <c r="ES102" i="3"/>
  <c r="ES103" i="3"/>
  <c r="KO9" i="3"/>
  <c r="ES96" i="3"/>
  <c r="ES99" i="3"/>
  <c r="ES69" i="3"/>
  <c r="ES93" i="3"/>
  <c r="FF93" i="3" s="1"/>
  <c r="ES57" i="3"/>
  <c r="FF26" i="3"/>
  <c r="EI68" i="3"/>
  <c r="EI94" i="3"/>
  <c r="EI27" i="3"/>
  <c r="EI102" i="3"/>
  <c r="EI22" i="3"/>
  <c r="EI78" i="3"/>
  <c r="EI87" i="3"/>
  <c r="EI11" i="3"/>
  <c r="EI32" i="3"/>
  <c r="EI13" i="3"/>
  <c r="EI93" i="3"/>
  <c r="EI89" i="3"/>
  <c r="EI19" i="3"/>
  <c r="GJ100" i="3"/>
  <c r="EW11" i="3"/>
  <c r="EW10" i="3"/>
  <c r="FM84" i="3"/>
  <c r="FM31" i="3"/>
  <c r="FM39" i="3"/>
  <c r="FM89" i="3"/>
  <c r="FM17" i="3"/>
  <c r="FM85" i="3"/>
  <c r="FM19" i="3"/>
  <c r="FM21" i="3"/>
  <c r="FM33" i="3"/>
  <c r="FM98" i="3"/>
  <c r="FM52" i="3"/>
  <c r="FM25" i="3"/>
  <c r="FM64" i="3"/>
  <c r="FM65" i="3"/>
  <c r="FM29" i="3"/>
  <c r="FM94" i="3"/>
  <c r="FM50" i="3"/>
  <c r="FM16" i="3"/>
  <c r="JQ10" i="3"/>
  <c r="JQ18" i="3"/>
  <c r="JQ26" i="3"/>
  <c r="JQ34" i="3"/>
  <c r="JQ46" i="3"/>
  <c r="JQ54" i="3"/>
  <c r="JQ62" i="3"/>
  <c r="JQ70" i="3"/>
  <c r="JQ82" i="3"/>
  <c r="JQ90" i="3"/>
  <c r="JQ98" i="3"/>
  <c r="JQ106" i="3"/>
  <c r="JQ12" i="3"/>
  <c r="JQ20" i="3"/>
  <c r="JQ28" i="3"/>
  <c r="JQ36" i="3"/>
  <c r="JQ48" i="3"/>
  <c r="JQ56" i="3"/>
  <c r="JQ64" i="3"/>
  <c r="JQ72" i="3"/>
  <c r="JQ84" i="3"/>
  <c r="JQ92" i="3"/>
  <c r="JQ100" i="3"/>
  <c r="JQ14" i="3"/>
  <c r="JQ22" i="3"/>
  <c r="JQ30" i="3"/>
  <c r="JQ38" i="3"/>
  <c r="JQ50" i="3"/>
  <c r="JQ58" i="3"/>
  <c r="JQ66" i="3"/>
  <c r="JQ78" i="3"/>
  <c r="JQ86" i="3"/>
  <c r="JQ94" i="3"/>
  <c r="JQ102" i="3"/>
  <c r="JQ15" i="3"/>
  <c r="JQ23" i="3"/>
  <c r="JQ31" i="3"/>
  <c r="JQ39" i="3"/>
  <c r="JQ51" i="3"/>
  <c r="JQ59" i="3"/>
  <c r="JQ67" i="3"/>
  <c r="JQ79" i="3"/>
  <c r="JQ87" i="3"/>
  <c r="JQ95" i="3"/>
  <c r="JQ103" i="3"/>
  <c r="JQ21" i="3"/>
  <c r="JQ37" i="3"/>
  <c r="JQ57" i="3"/>
  <c r="JQ73" i="3"/>
  <c r="JQ93" i="3"/>
  <c r="JQ24" i="3"/>
  <c r="JQ44" i="3"/>
  <c r="JQ60" i="3"/>
  <c r="JQ80" i="3"/>
  <c r="JQ96" i="3"/>
  <c r="JQ25" i="3"/>
  <c r="JQ45" i="3"/>
  <c r="JQ61" i="3"/>
  <c r="JQ81" i="3"/>
  <c r="JQ97" i="3"/>
  <c r="JQ13" i="3"/>
  <c r="JQ29" i="3"/>
  <c r="JQ49" i="3"/>
  <c r="JQ65" i="3"/>
  <c r="JQ85" i="3"/>
  <c r="JQ101" i="3"/>
  <c r="JQ16" i="3"/>
  <c r="JQ32" i="3"/>
  <c r="JQ52" i="3"/>
  <c r="JQ68" i="3"/>
  <c r="JQ88" i="3"/>
  <c r="JQ104" i="3"/>
  <c r="JQ17" i="3"/>
  <c r="JQ33" i="3"/>
  <c r="JQ53" i="3"/>
  <c r="JQ69" i="3"/>
  <c r="JQ89" i="3"/>
  <c r="JQ105" i="3"/>
  <c r="JQ47" i="3"/>
  <c r="JQ35" i="3"/>
  <c r="JQ55" i="3"/>
  <c r="JQ27" i="3"/>
  <c r="JQ63" i="3"/>
  <c r="JQ71" i="3"/>
  <c r="JQ11" i="3"/>
  <c r="JQ83" i="3"/>
  <c r="JQ99" i="3"/>
  <c r="JQ107" i="3"/>
  <c r="JQ19" i="3"/>
  <c r="JQ91" i="3"/>
  <c r="FF50" i="3"/>
  <c r="FE23" i="3"/>
  <c r="FF94" i="3"/>
  <c r="FE93" i="3"/>
  <c r="FE21" i="3"/>
  <c r="EI44" i="3"/>
  <c r="EI31" i="3"/>
  <c r="EI95" i="3"/>
  <c r="EI59" i="3"/>
  <c r="EI103" i="3"/>
  <c r="EI99" i="3"/>
  <c r="EI72" i="3"/>
  <c r="EI46" i="3"/>
  <c r="EI63" i="3"/>
  <c r="EI12" i="3"/>
  <c r="EI48" i="3"/>
  <c r="EI88" i="3"/>
  <c r="EI35" i="3"/>
  <c r="EI30" i="3"/>
  <c r="EI52" i="3"/>
  <c r="EI71" i="3"/>
  <c r="EI107" i="3"/>
  <c r="EI100" i="3"/>
  <c r="GJ99" i="3"/>
  <c r="EW12" i="3"/>
  <c r="EW78" i="3"/>
  <c r="FE78" i="3" s="1"/>
  <c r="EL16" i="3"/>
  <c r="EL20" i="3"/>
  <c r="FM20" i="3" s="1"/>
  <c r="EL24" i="3"/>
  <c r="FM24" i="3" s="1"/>
  <c r="EL28" i="3"/>
  <c r="EL32" i="3"/>
  <c r="FM32" i="3" s="1"/>
  <c r="EL36" i="3"/>
  <c r="EL44" i="3"/>
  <c r="EL48" i="3"/>
  <c r="EL19" i="3"/>
  <c r="EL18" i="3"/>
  <c r="FF18" i="3" s="1"/>
  <c r="EL22" i="3"/>
  <c r="FM22" i="3" s="1"/>
  <c r="EL26" i="3"/>
  <c r="EL30" i="3"/>
  <c r="EL34" i="3"/>
  <c r="EL38" i="3"/>
  <c r="EL46" i="3"/>
  <c r="EL50" i="3"/>
  <c r="FE50" i="3" s="1"/>
  <c r="EL31" i="3"/>
  <c r="EL59" i="3"/>
  <c r="FF59" i="3" s="1"/>
  <c r="EL63" i="3"/>
  <c r="EL67" i="3"/>
  <c r="FF67" i="3" s="1"/>
  <c r="EL71" i="3"/>
  <c r="EL49" i="3"/>
  <c r="FE49" i="3" s="1"/>
  <c r="EL53" i="3"/>
  <c r="FE53" i="3" s="1"/>
  <c r="EL13" i="3"/>
  <c r="EL33" i="3"/>
  <c r="FE33" i="3" s="1"/>
  <c r="EL39" i="3"/>
  <c r="EL55" i="3"/>
  <c r="FM55" i="3" s="1"/>
  <c r="EL58" i="3"/>
  <c r="EL62" i="3"/>
  <c r="EL66" i="3"/>
  <c r="EL70" i="3"/>
  <c r="EL17" i="3"/>
  <c r="FF17" i="3" s="1"/>
  <c r="EL25" i="3"/>
  <c r="FE25" i="3" s="1"/>
  <c r="EL27" i="3"/>
  <c r="FM27" i="3" s="1"/>
  <c r="EL21" i="3"/>
  <c r="FF21" i="3" s="1"/>
  <c r="EL23" i="3"/>
  <c r="FF23" i="3" s="1"/>
  <c r="EL45" i="3"/>
  <c r="EL51" i="3"/>
  <c r="EL57" i="3"/>
  <c r="EL61" i="3"/>
  <c r="EL65" i="3"/>
  <c r="EL69" i="3"/>
  <c r="FM69" i="3" s="1"/>
  <c r="EL29" i="3"/>
  <c r="EL35" i="3"/>
  <c r="EL80" i="3"/>
  <c r="FM80" i="3" s="1"/>
  <c r="EL52" i="3"/>
  <c r="EL82" i="3"/>
  <c r="FE82" i="3" s="1"/>
  <c r="EL89" i="3"/>
  <c r="EL92" i="3"/>
  <c r="EL94" i="3"/>
  <c r="FE94" i="3" s="1"/>
  <c r="EL102" i="3"/>
  <c r="EL106" i="3"/>
  <c r="FM106" i="3" s="1"/>
  <c r="EL54" i="3"/>
  <c r="FF54" i="3" s="1"/>
  <c r="EL56" i="3"/>
  <c r="FF56" i="3" s="1"/>
  <c r="EL86" i="3"/>
  <c r="FM86" i="3" s="1"/>
  <c r="EL96" i="3"/>
  <c r="FF96" i="3" s="1"/>
  <c r="EL98" i="3"/>
  <c r="EL83" i="3"/>
  <c r="EL47" i="3"/>
  <c r="EL90" i="3"/>
  <c r="FM90" i="3" s="1"/>
  <c r="EL60" i="3"/>
  <c r="FE60" i="3" s="1"/>
  <c r="EL84" i="3"/>
  <c r="EL87" i="3"/>
  <c r="EL93" i="3"/>
  <c r="FM93" i="3" s="1"/>
  <c r="EL100" i="3"/>
  <c r="FM100" i="3" s="1"/>
  <c r="EL104" i="3"/>
  <c r="FM104" i="3" s="1"/>
  <c r="EL14" i="3"/>
  <c r="EL68" i="3"/>
  <c r="FE68" i="3" s="1"/>
  <c r="EL85" i="3"/>
  <c r="FE85" i="3" s="1"/>
  <c r="EL88" i="3"/>
  <c r="EL91" i="3"/>
  <c r="EL99" i="3"/>
  <c r="EL103" i="3"/>
  <c r="EL105" i="3"/>
  <c r="KH9" i="3"/>
  <c r="EL97" i="3"/>
  <c r="FF97" i="3" s="1"/>
  <c r="HJ9" i="3"/>
  <c r="EL101" i="3"/>
  <c r="EL72" i="3"/>
  <c r="FE72" i="3" s="1"/>
  <c r="EL73" i="3"/>
  <c r="EL81" i="3"/>
  <c r="FF81" i="3" s="1"/>
  <c r="EL37" i="3"/>
  <c r="EL95" i="3"/>
  <c r="FM95" i="3" s="1"/>
  <c r="EL64" i="3"/>
  <c r="FE64" i="3" s="1"/>
  <c r="FE19" i="3"/>
  <c r="FF80" i="3"/>
  <c r="FE67" i="3"/>
  <c r="FE100" i="3"/>
  <c r="BZ39" i="3"/>
  <c r="EI37" i="3"/>
  <c r="EI67" i="3"/>
  <c r="EI21" i="3"/>
  <c r="EI54" i="3"/>
  <c r="EI58" i="3"/>
  <c r="EI98" i="3"/>
  <c r="EI61" i="3"/>
  <c r="EI16" i="3"/>
  <c r="EI85" i="3"/>
  <c r="EI36" i="3"/>
  <c r="GJ38" i="3"/>
  <c r="FF13" i="3"/>
  <c r="ET16" i="3"/>
  <c r="ET20" i="3"/>
  <c r="ET24" i="3"/>
  <c r="ET28" i="3"/>
  <c r="ET32" i="3"/>
  <c r="ET36" i="3"/>
  <c r="ET44" i="3"/>
  <c r="FM44" i="3" s="1"/>
  <c r="ET48" i="3"/>
  <c r="ET14" i="3"/>
  <c r="ET19" i="3"/>
  <c r="FF19" i="3" s="1"/>
  <c r="ET18" i="3"/>
  <c r="ET22" i="3"/>
  <c r="ET26" i="3"/>
  <c r="FM26" i="3" s="1"/>
  <c r="ET30" i="3"/>
  <c r="ET34" i="3"/>
  <c r="ET38" i="3"/>
  <c r="ET46" i="3"/>
  <c r="ET50" i="3"/>
  <c r="ET13" i="3"/>
  <c r="ET21" i="3"/>
  <c r="ET23" i="3"/>
  <c r="ET27" i="3"/>
  <c r="ET53" i="3"/>
  <c r="ET59" i="3"/>
  <c r="FM59" i="3" s="1"/>
  <c r="ET63" i="3"/>
  <c r="ET67" i="3"/>
  <c r="ET71" i="3"/>
  <c r="ET45" i="3"/>
  <c r="FF45" i="3" s="1"/>
  <c r="ET55" i="3"/>
  <c r="ET29" i="3"/>
  <c r="ET35" i="3"/>
  <c r="ET51" i="3"/>
  <c r="ET58" i="3"/>
  <c r="ET62" i="3"/>
  <c r="ET66" i="3"/>
  <c r="ET70" i="3"/>
  <c r="ET37" i="3"/>
  <c r="FM37" i="3" s="1"/>
  <c r="ET47" i="3"/>
  <c r="ET52" i="3"/>
  <c r="ET57" i="3"/>
  <c r="ET61" i="3"/>
  <c r="ET65" i="3"/>
  <c r="ET69" i="3"/>
  <c r="ET31" i="3"/>
  <c r="ET54" i="3"/>
  <c r="ET80" i="3"/>
  <c r="FE80" i="3" s="1"/>
  <c r="ET83" i="3"/>
  <c r="FM83" i="3" s="1"/>
  <c r="ET96" i="3"/>
  <c r="FE96" i="3" s="1"/>
  <c r="ET98" i="3"/>
  <c r="ET102" i="3"/>
  <c r="ET106" i="3"/>
  <c r="ET17" i="3"/>
  <c r="ET33" i="3"/>
  <c r="FF33" i="3" s="1"/>
  <c r="ET60" i="3"/>
  <c r="ET90" i="3"/>
  <c r="ET72" i="3"/>
  <c r="ET84" i="3"/>
  <c r="ET87" i="3"/>
  <c r="ET25" i="3"/>
  <c r="ET49" i="3"/>
  <c r="ET68" i="3"/>
  <c r="ET93" i="3"/>
  <c r="ET64" i="3"/>
  <c r="ET81" i="3"/>
  <c r="ET85" i="3"/>
  <c r="ET88" i="3"/>
  <c r="ET91" i="3"/>
  <c r="ET95" i="3"/>
  <c r="ET97" i="3"/>
  <c r="ET100" i="3"/>
  <c r="ET104" i="3"/>
  <c r="ET56" i="3"/>
  <c r="ET73" i="3"/>
  <c r="ET89" i="3"/>
  <c r="ET99" i="3"/>
  <c r="ET103" i="3"/>
  <c r="ET101" i="3"/>
  <c r="KP9" i="3"/>
  <c r="ET82" i="3"/>
  <c r="ET92" i="3"/>
  <c r="HR9" i="3"/>
  <c r="ET94" i="3"/>
  <c r="ET39" i="3"/>
  <c r="ET86" i="3"/>
  <c r="ET105" i="3"/>
  <c r="FM105" i="3" s="1"/>
  <c r="FE56" i="3"/>
  <c r="FF85" i="3"/>
  <c r="G7" i="9"/>
  <c r="H57" i="7"/>
  <c r="CC118" i="14"/>
  <c r="BE117" i="14"/>
  <c r="BP109" i="14"/>
  <c r="BJ126" i="14"/>
  <c r="BZ116" i="14"/>
  <c r="AX35" i="14"/>
  <c r="BZ115" i="14"/>
  <c r="AX66" i="14"/>
  <c r="BS112" i="14"/>
  <c r="CE98" i="14"/>
  <c r="BG98" i="14"/>
  <c r="AX40" i="14"/>
  <c r="AX67" i="14"/>
  <c r="BP98" i="14"/>
  <c r="BD119" i="14"/>
  <c r="BC119" i="14"/>
  <c r="CG123" i="14"/>
  <c r="BQ106" i="14"/>
  <c r="BG104" i="14"/>
  <c r="BL102" i="14"/>
  <c r="AX60" i="14"/>
  <c r="AX89" i="14"/>
  <c r="BM98" i="14"/>
  <c r="CG122" i="14"/>
  <c r="CC105" i="14"/>
  <c r="BI100" i="14"/>
  <c r="BQ120" i="14"/>
  <c r="BF121" i="14"/>
  <c r="BV108" i="14"/>
  <c r="AX109" i="14"/>
  <c r="CM56" i="14"/>
  <c r="AX61" i="14"/>
  <c r="AX88" i="14"/>
  <c r="BV98" i="14"/>
  <c r="BY100" i="14"/>
  <c r="CG120" i="14"/>
  <c r="BZ127" i="14"/>
  <c r="BX125" i="14"/>
  <c r="CC109" i="14"/>
  <c r="BR101" i="14"/>
  <c r="DP35" i="14"/>
  <c r="AX82" i="14"/>
  <c r="CB98" i="14"/>
  <c r="BH126" i="14"/>
  <c r="BW126" i="14"/>
  <c r="BF124" i="14"/>
  <c r="BT120" i="14"/>
  <c r="BD115" i="14"/>
  <c r="CG111" i="14"/>
  <c r="CQ63" i="14"/>
  <c r="AX53" i="14"/>
  <c r="AX47" i="14"/>
  <c r="AX76" i="14"/>
  <c r="BS98" i="14"/>
  <c r="BP124" i="14"/>
  <c r="CE124" i="14"/>
  <c r="BV120" i="14"/>
  <c r="CG104" i="14"/>
  <c r="BH108" i="14"/>
  <c r="CC104" i="14"/>
  <c r="AX37" i="14"/>
  <c r="AX83" i="14"/>
  <c r="BJ98" i="14"/>
  <c r="BX122" i="14"/>
  <c r="BC123" i="14"/>
  <c r="BY116" i="14"/>
  <c r="CE125" i="14"/>
  <c r="BD101" i="14"/>
  <c r="BT116" i="14"/>
  <c r="FE79" i="3"/>
  <c r="AX50" i="14"/>
  <c r="AX77" i="14"/>
  <c r="BY98" i="14"/>
  <c r="CF120" i="14"/>
  <c r="BC121" i="14"/>
  <c r="BE119" i="14"/>
  <c r="CA120" i="14"/>
  <c r="BK111" i="14"/>
  <c r="FM79" i="3"/>
  <c r="FM78" i="3"/>
  <c r="FF79" i="3"/>
  <c r="DN41" i="14"/>
  <c r="BO105" i="14"/>
  <c r="BB116" i="14"/>
  <c r="CD101" i="14"/>
  <c r="DM38" i="14"/>
  <c r="AX62" i="14"/>
  <c r="AX63" i="14"/>
  <c r="AX39" i="14"/>
  <c r="AX42" i="14"/>
  <c r="AX91" i="14"/>
  <c r="AX84" i="14"/>
  <c r="AX68" i="14"/>
  <c r="AX69" i="14"/>
  <c r="BU98" i="14"/>
  <c r="CD98" i="14"/>
  <c r="BR98" i="14"/>
  <c r="BH98" i="14"/>
  <c r="BA124" i="14"/>
  <c r="BQ102" i="14"/>
  <c r="BP126" i="14"/>
  <c r="BX124" i="14"/>
  <c r="CF122" i="14"/>
  <c r="BD121" i="14"/>
  <c r="BL119" i="14"/>
  <c r="BQ117" i="14"/>
  <c r="BU107" i="14"/>
  <c r="BY122" i="14"/>
  <c r="CE126" i="14"/>
  <c r="BC125" i="14"/>
  <c r="BK123" i="14"/>
  <c r="BK121" i="14"/>
  <c r="BK119" i="14"/>
  <c r="BC117" i="14"/>
  <c r="BA102" i="14"/>
  <c r="BS127" i="14"/>
  <c r="BV124" i="14"/>
  <c r="BB121" i="14"/>
  <c r="BN117" i="14"/>
  <c r="BI122" i="14"/>
  <c r="BE124" i="14"/>
  <c r="BA119" i="14"/>
  <c r="BU101" i="14"/>
  <c r="CF125" i="14"/>
  <c r="CB120" i="14"/>
  <c r="BU115" i="14"/>
  <c r="BC126" i="14"/>
  <c r="AY121" i="14"/>
  <c r="BS116" i="14"/>
  <c r="BR126" i="14"/>
  <c r="BN121" i="14"/>
  <c r="BG117" i="14"/>
  <c r="BL115" i="14"/>
  <c r="BP108" i="14"/>
  <c r="BL101" i="14"/>
  <c r="BS111" i="14"/>
  <c r="BO104" i="14"/>
  <c r="AX116" i="14"/>
  <c r="CD108" i="14"/>
  <c r="BZ101" i="14"/>
  <c r="BE112" i="14"/>
  <c r="BA105" i="14"/>
  <c r="CB116" i="14"/>
  <c r="BX109" i="14"/>
  <c r="BT102" i="14"/>
  <c r="CA112" i="14"/>
  <c r="BW105" i="14"/>
  <c r="BJ116" i="14"/>
  <c r="BF109" i="14"/>
  <c r="BB102" i="14"/>
  <c r="CW38" i="14"/>
  <c r="DL53" i="14"/>
  <c r="CL40" i="14"/>
  <c r="DP99" i="14"/>
  <c r="DH101" i="14"/>
  <c r="CZ103" i="14"/>
  <c r="CR105" i="14"/>
  <c r="CJ107" i="14"/>
  <c r="DL108" i="14"/>
  <c r="DD110" i="14"/>
  <c r="CV112" i="14"/>
  <c r="CN114" i="14"/>
  <c r="DP115" i="14"/>
  <c r="CO100" i="14"/>
  <c r="DQ101" i="14"/>
  <c r="DI103" i="14"/>
  <c r="DA105" i="14"/>
  <c r="CS107" i="14"/>
  <c r="CK109" i="14"/>
  <c r="DM110" i="14"/>
  <c r="DE112" i="14"/>
  <c r="CW114" i="14"/>
  <c r="DR99" i="14"/>
  <c r="DJ101" i="14"/>
  <c r="DB103" i="14"/>
  <c r="CT105" i="14"/>
  <c r="CL107" i="14"/>
  <c r="DN108" i="14"/>
  <c r="DF110" i="14"/>
  <c r="CX112" i="14"/>
  <c r="CP114" i="14"/>
  <c r="DR115" i="14"/>
  <c r="DJ117" i="14"/>
  <c r="DG100" i="14"/>
  <c r="CY102" i="14"/>
  <c r="CQ104" i="14"/>
  <c r="DS105" i="14"/>
  <c r="DK107" i="14"/>
  <c r="DC109" i="14"/>
  <c r="CU111" i="14"/>
  <c r="CM113" i="14"/>
  <c r="DO114" i="14"/>
  <c r="CZ100" i="14"/>
  <c r="CR102" i="14"/>
  <c r="CJ104" i="14"/>
  <c r="DL105" i="14"/>
  <c r="DD107" i="14"/>
  <c r="CV109" i="14"/>
  <c r="CN111" i="14"/>
  <c r="DP112" i="14"/>
  <c r="DH114" i="14"/>
  <c r="CZ116" i="14"/>
  <c r="DA100" i="14"/>
  <c r="CS102" i="14"/>
  <c r="CK104" i="14"/>
  <c r="DM105" i="14"/>
  <c r="DE107" i="14"/>
  <c r="CW109" i="14"/>
  <c r="CO111" i="14"/>
  <c r="DQ112" i="14"/>
  <c r="DI114" i="14"/>
  <c r="CP99" i="14"/>
  <c r="DR100" i="14"/>
  <c r="DJ102" i="14"/>
  <c r="DB104" i="14"/>
  <c r="CT106" i="14"/>
  <c r="CL108" i="14"/>
  <c r="DN109" i="14"/>
  <c r="DF111" i="14"/>
  <c r="CX113" i="14"/>
  <c r="CP115" i="14"/>
  <c r="CQ99" i="14"/>
  <c r="CY113" i="14"/>
  <c r="DL117" i="14"/>
  <c r="DD119" i="14"/>
  <c r="CV121" i="14"/>
  <c r="CN123" i="14"/>
  <c r="DP124" i="14"/>
  <c r="CN100" i="14"/>
  <c r="DP101" i="14"/>
  <c r="DH103" i="14"/>
  <c r="CZ105" i="14"/>
  <c r="CR107" i="14"/>
  <c r="CJ109" i="14"/>
  <c r="DL110" i="14"/>
  <c r="DD112" i="14"/>
  <c r="CV114" i="14"/>
  <c r="CN116" i="14"/>
  <c r="CW100" i="14"/>
  <c r="CO102" i="14"/>
  <c r="DQ103" i="14"/>
  <c r="DI105" i="14"/>
  <c r="DA107" i="14"/>
  <c r="CS109" i="14"/>
  <c r="CK111" i="14"/>
  <c r="DM112" i="14"/>
  <c r="DE114" i="14"/>
  <c r="CP100" i="14"/>
  <c r="DR101" i="14"/>
  <c r="DJ103" i="14"/>
  <c r="DB105" i="14"/>
  <c r="CT107" i="14"/>
  <c r="CL109" i="14"/>
  <c r="DN110" i="14"/>
  <c r="DF112" i="14"/>
  <c r="CX114" i="14"/>
  <c r="CP116" i="14"/>
  <c r="CM99" i="14"/>
  <c r="DO100" i="14"/>
  <c r="DG102" i="14"/>
  <c r="CY104" i="14"/>
  <c r="CQ106" i="14"/>
  <c r="DS107" i="14"/>
  <c r="DK109" i="14"/>
  <c r="DC111" i="14"/>
  <c r="CU113" i="14"/>
  <c r="CM115" i="14"/>
  <c r="DH100" i="14"/>
  <c r="CZ102" i="14"/>
  <c r="CR104" i="14"/>
  <c r="CJ106" i="14"/>
  <c r="DL107" i="14"/>
  <c r="DD109" i="14"/>
  <c r="CV111" i="14"/>
  <c r="CN113" i="14"/>
  <c r="DP114" i="14"/>
  <c r="DH116" i="14"/>
  <c r="DI100" i="14"/>
  <c r="DA102" i="14"/>
  <c r="CS104" i="14"/>
  <c r="CK106" i="14"/>
  <c r="DM107" i="14"/>
  <c r="DE109" i="14"/>
  <c r="CW111" i="14"/>
  <c r="CO113" i="14"/>
  <c r="DQ114" i="14"/>
  <c r="CX99" i="14"/>
  <c r="CP101" i="14"/>
  <c r="DR102" i="14"/>
  <c r="DJ104" i="14"/>
  <c r="DB106" i="14"/>
  <c r="CT108" i="14"/>
  <c r="CL110" i="14"/>
  <c r="DN111" i="14"/>
  <c r="DF113" i="14"/>
  <c r="CX115" i="14"/>
  <c r="DS100" i="14"/>
  <c r="CQ115" i="14"/>
  <c r="CJ118" i="14"/>
  <c r="DL119" i="14"/>
  <c r="DD121" i="14"/>
  <c r="CV123" i="14"/>
  <c r="CN125" i="14"/>
  <c r="DP126" i="14"/>
  <c r="CQ126" i="14"/>
  <c r="CM110" i="14"/>
  <c r="CU117" i="14"/>
  <c r="CO119" i="14"/>
  <c r="DQ120" i="14"/>
  <c r="DI122" i="14"/>
  <c r="DA124" i="14"/>
  <c r="CS126" i="14"/>
  <c r="DG99" i="14"/>
  <c r="CV100" i="14"/>
  <c r="CN102" i="14"/>
  <c r="DP103" i="14"/>
  <c r="DH105" i="14"/>
  <c r="CZ107" i="14"/>
  <c r="CR109" i="14"/>
  <c r="CJ111" i="14"/>
  <c r="DL112" i="14"/>
  <c r="DD114" i="14"/>
  <c r="CV116" i="14"/>
  <c r="DE100" i="14"/>
  <c r="CW102" i="14"/>
  <c r="CO104" i="14"/>
  <c r="DQ105" i="14"/>
  <c r="DI107" i="14"/>
  <c r="DA109" i="14"/>
  <c r="CS111" i="14"/>
  <c r="CK113" i="14"/>
  <c r="DM114" i="14"/>
  <c r="CX100" i="14"/>
  <c r="CP102" i="14"/>
  <c r="DR103" i="14"/>
  <c r="DJ105" i="14"/>
  <c r="DB107" i="14"/>
  <c r="CT109" i="14"/>
  <c r="CL111" i="14"/>
  <c r="DN112" i="14"/>
  <c r="DF114" i="14"/>
  <c r="CX116" i="14"/>
  <c r="CU99" i="14"/>
  <c r="CM101" i="14"/>
  <c r="DO102" i="14"/>
  <c r="DG104" i="14"/>
  <c r="CY106" i="14"/>
  <c r="CQ108" i="14"/>
  <c r="DS109" i="14"/>
  <c r="DK111" i="14"/>
  <c r="DC113" i="14"/>
  <c r="CN99" i="14"/>
  <c r="DP100" i="14"/>
  <c r="DH102" i="14"/>
  <c r="CZ104" i="14"/>
  <c r="CR106" i="14"/>
  <c r="CJ108" i="14"/>
  <c r="DL109" i="14"/>
  <c r="DD111" i="14"/>
  <c r="CV113" i="14"/>
  <c r="CN115" i="14"/>
  <c r="CO99" i="14"/>
  <c r="DQ100" i="14"/>
  <c r="DI102" i="14"/>
  <c r="DA104" i="14"/>
  <c r="CS106" i="14"/>
  <c r="CK108" i="14"/>
  <c r="DM109" i="14"/>
  <c r="DE111" i="14"/>
  <c r="CW113" i="14"/>
  <c r="CO115" i="14"/>
  <c r="DF99" i="14"/>
  <c r="CX101" i="14"/>
  <c r="CP103" i="14"/>
  <c r="DR104" i="14"/>
  <c r="DJ106" i="14"/>
  <c r="DB108" i="14"/>
  <c r="CT110" i="14"/>
  <c r="CL112" i="14"/>
  <c r="DN113" i="14"/>
  <c r="DF115" i="14"/>
  <c r="DK102" i="14"/>
  <c r="DK115" i="14"/>
  <c r="CR118" i="14"/>
  <c r="CJ120" i="14"/>
  <c r="DL121" i="14"/>
  <c r="DD123" i="14"/>
  <c r="CV125" i="14"/>
  <c r="DD100" i="14"/>
  <c r="CV102" i="14"/>
  <c r="CN104" i="14"/>
  <c r="DP105" i="14"/>
  <c r="DH107" i="14"/>
  <c r="CZ109" i="14"/>
  <c r="CR111" i="14"/>
  <c r="CJ113" i="14"/>
  <c r="DL114" i="14"/>
  <c r="CK99" i="14"/>
  <c r="DM100" i="14"/>
  <c r="DE102" i="14"/>
  <c r="CW104" i="14"/>
  <c r="CO106" i="14"/>
  <c r="DQ107" i="14"/>
  <c r="DI109" i="14"/>
  <c r="DA111" i="14"/>
  <c r="CS113" i="14"/>
  <c r="CK115" i="14"/>
  <c r="DF100" i="14"/>
  <c r="CX102" i="14"/>
  <c r="CP104" i="14"/>
  <c r="DR105" i="14"/>
  <c r="DJ107" i="14"/>
  <c r="DB109" i="14"/>
  <c r="CT111" i="14"/>
  <c r="CL113" i="14"/>
  <c r="DN114" i="14"/>
  <c r="DF116" i="14"/>
  <c r="DC99" i="14"/>
  <c r="CU101" i="14"/>
  <c r="CM103" i="14"/>
  <c r="DO104" i="14"/>
  <c r="DG106" i="14"/>
  <c r="CY108" i="14"/>
  <c r="CQ110" i="14"/>
  <c r="DS111" i="14"/>
  <c r="DK113" i="14"/>
  <c r="CV99" i="14"/>
  <c r="CN101" i="14"/>
  <c r="DP102" i="14"/>
  <c r="DH104" i="14"/>
  <c r="CZ106" i="14"/>
  <c r="CR108" i="14"/>
  <c r="CJ110" i="14"/>
  <c r="DL111" i="14"/>
  <c r="DD113" i="14"/>
  <c r="CV115" i="14"/>
  <c r="CW99" i="14"/>
  <c r="CO101" i="14"/>
  <c r="DQ102" i="14"/>
  <c r="DI104" i="14"/>
  <c r="DA106" i="14"/>
  <c r="CS108" i="14"/>
  <c r="CK110" i="14"/>
  <c r="DM111" i="14"/>
  <c r="DE113" i="14"/>
  <c r="CW115" i="14"/>
  <c r="DN99" i="14"/>
  <c r="DF101" i="14"/>
  <c r="CX103" i="14"/>
  <c r="CP105" i="14"/>
  <c r="DR106" i="14"/>
  <c r="DJ108" i="14"/>
  <c r="DB110" i="14"/>
  <c r="CT112" i="14"/>
  <c r="CL114" i="14"/>
  <c r="DN115" i="14"/>
  <c r="DC104" i="14"/>
  <c r="CW116" i="14"/>
  <c r="CZ118" i="14"/>
  <c r="CR120" i="14"/>
  <c r="CJ122" i="14"/>
  <c r="DL123" i="14"/>
  <c r="DD125" i="14"/>
  <c r="CV127" i="14"/>
  <c r="CY99" i="14"/>
  <c r="DG113" i="14"/>
  <c r="CJ99" i="14"/>
  <c r="DL100" i="14"/>
  <c r="DD102" i="14"/>
  <c r="CV104" i="14"/>
  <c r="CN106" i="14"/>
  <c r="DP107" i="14"/>
  <c r="DH109" i="14"/>
  <c r="CZ111" i="14"/>
  <c r="CR113" i="14"/>
  <c r="CJ115" i="14"/>
  <c r="CS99" i="14"/>
  <c r="CK101" i="14"/>
  <c r="DM102" i="14"/>
  <c r="DE104" i="14"/>
  <c r="CW106" i="14"/>
  <c r="CO108" i="14"/>
  <c r="DQ109" i="14"/>
  <c r="DI111" i="14"/>
  <c r="DA113" i="14"/>
  <c r="CL99" i="14"/>
  <c r="DN100" i="14"/>
  <c r="DF102" i="14"/>
  <c r="CX104" i="14"/>
  <c r="CP106" i="14"/>
  <c r="DR107" i="14"/>
  <c r="DJ109" i="14"/>
  <c r="DB111" i="14"/>
  <c r="CT113" i="14"/>
  <c r="CL115" i="14"/>
  <c r="DN116" i="14"/>
  <c r="DK99" i="14"/>
  <c r="DC101" i="14"/>
  <c r="CU103" i="14"/>
  <c r="CM105" i="14"/>
  <c r="DO106" i="14"/>
  <c r="DG108" i="14"/>
  <c r="CY110" i="14"/>
  <c r="CQ112" i="14"/>
  <c r="DS113" i="14"/>
  <c r="DD99" i="14"/>
  <c r="CV101" i="14"/>
  <c r="CN103" i="14"/>
  <c r="DP104" i="14"/>
  <c r="DH106" i="14"/>
  <c r="CZ108" i="14"/>
  <c r="CR110" i="14"/>
  <c r="CJ112" i="14"/>
  <c r="DL113" i="14"/>
  <c r="DD115" i="14"/>
  <c r="DE99" i="14"/>
  <c r="CW101" i="14"/>
  <c r="CO103" i="14"/>
  <c r="DQ104" i="14"/>
  <c r="DI106" i="14"/>
  <c r="DA108" i="14"/>
  <c r="CS110" i="14"/>
  <c r="CK112" i="14"/>
  <c r="DM113" i="14"/>
  <c r="DE115" i="14"/>
  <c r="CL100" i="14"/>
  <c r="DN101" i="14"/>
  <c r="DF103" i="14"/>
  <c r="CX105" i="14"/>
  <c r="DH99" i="14"/>
  <c r="CZ101" i="14"/>
  <c r="CR103" i="14"/>
  <c r="CJ105" i="14"/>
  <c r="DL106" i="14"/>
  <c r="DD108" i="14"/>
  <c r="CV110" i="14"/>
  <c r="CN112" i="14"/>
  <c r="DP113" i="14"/>
  <c r="DH115" i="14"/>
  <c r="DQ99" i="14"/>
  <c r="DI101" i="14"/>
  <c r="DA103" i="14"/>
  <c r="CS105" i="14"/>
  <c r="CK107" i="14"/>
  <c r="DM108" i="14"/>
  <c r="DE110" i="14"/>
  <c r="CW112" i="14"/>
  <c r="CO114" i="14"/>
  <c r="DJ99" i="14"/>
  <c r="DB101" i="14"/>
  <c r="CT103" i="14"/>
  <c r="CL105" i="14"/>
  <c r="DN106" i="14"/>
  <c r="DF108" i="14"/>
  <c r="CX110" i="14"/>
  <c r="CP112" i="14"/>
  <c r="DR113" i="14"/>
  <c r="DJ115" i="14"/>
  <c r="DB117" i="14"/>
  <c r="CY100" i="14"/>
  <c r="CQ102" i="14"/>
  <c r="DS103" i="14"/>
  <c r="DK105" i="14"/>
  <c r="DC107" i="14"/>
  <c r="CU109" i="14"/>
  <c r="CM111" i="14"/>
  <c r="DO112" i="14"/>
  <c r="DG114" i="14"/>
  <c r="CR100" i="14"/>
  <c r="CJ102" i="14"/>
  <c r="DL103" i="14"/>
  <c r="DD105" i="14"/>
  <c r="CV107" i="14"/>
  <c r="CN109" i="14"/>
  <c r="DP110" i="14"/>
  <c r="DH112" i="14"/>
  <c r="CZ114" i="14"/>
  <c r="CR116" i="14"/>
  <c r="CS100" i="14"/>
  <c r="CK102" i="14"/>
  <c r="DM103" i="14"/>
  <c r="DE105" i="14"/>
  <c r="CW107" i="14"/>
  <c r="CO109" i="14"/>
  <c r="DQ110" i="14"/>
  <c r="DI112" i="14"/>
  <c r="DA114" i="14"/>
  <c r="CS116" i="14"/>
  <c r="DJ100" i="14"/>
  <c r="DB102" i="14"/>
  <c r="CT104" i="14"/>
  <c r="CL106" i="14"/>
  <c r="DN107" i="14"/>
  <c r="DF109" i="14"/>
  <c r="CX111" i="14"/>
  <c r="CP113" i="14"/>
  <c r="DR114" i="14"/>
  <c r="DJ116" i="14"/>
  <c r="DG111" i="14"/>
  <c r="DC117" i="14"/>
  <c r="CV119" i="14"/>
  <c r="CN121" i="14"/>
  <c r="DP122" i="14"/>
  <c r="DH124" i="14"/>
  <c r="CZ126" i="14"/>
  <c r="DE127" i="14"/>
  <c r="DL102" i="14"/>
  <c r="DP109" i="14"/>
  <c r="DA99" i="14"/>
  <c r="DE106" i="14"/>
  <c r="DI113" i="14"/>
  <c r="DF104" i="14"/>
  <c r="DJ111" i="14"/>
  <c r="DS99" i="14"/>
  <c r="CM107" i="14"/>
  <c r="CQ114" i="14"/>
  <c r="CN105" i="14"/>
  <c r="CR112" i="14"/>
  <c r="DE101" i="14"/>
  <c r="DI108" i="14"/>
  <c r="DM115" i="14"/>
  <c r="DF105" i="14"/>
  <c r="DJ110" i="14"/>
  <c r="DJ114" i="14"/>
  <c r="CJ117" i="14"/>
  <c r="CR122" i="14"/>
  <c r="CR126" i="14"/>
  <c r="CQ101" i="14"/>
  <c r="CY116" i="14"/>
  <c r="DI118" i="14"/>
  <c r="DI120" i="14"/>
  <c r="DQ122" i="14"/>
  <c r="DQ124" i="14"/>
  <c r="DQ126" i="14"/>
  <c r="DK106" i="14"/>
  <c r="DM116" i="14"/>
  <c r="DJ118" i="14"/>
  <c r="DB120" i="14"/>
  <c r="CT122" i="14"/>
  <c r="CL124" i="14"/>
  <c r="DN125" i="14"/>
  <c r="DF127" i="14"/>
  <c r="DG101" i="14"/>
  <c r="CY115" i="14"/>
  <c r="CM118" i="14"/>
  <c r="DO119" i="14"/>
  <c r="DG121" i="14"/>
  <c r="CY123" i="14"/>
  <c r="CQ125" i="14"/>
  <c r="DS126" i="14"/>
  <c r="CY105" i="14"/>
  <c r="DD116" i="14"/>
  <c r="DD118" i="14"/>
  <c r="CV120" i="14"/>
  <c r="CN122" i="14"/>
  <c r="DP123" i="14"/>
  <c r="DH125" i="14"/>
  <c r="CZ127" i="14"/>
  <c r="CY107" i="14"/>
  <c r="DQ116" i="14"/>
  <c r="DM118" i="14"/>
  <c r="DE120" i="14"/>
  <c r="CW122" i="14"/>
  <c r="CO124" i="14"/>
  <c r="DQ125" i="14"/>
  <c r="DI127" i="14"/>
  <c r="CM104" i="14"/>
  <c r="CQ116" i="14"/>
  <c r="CX118" i="14"/>
  <c r="CP120" i="14"/>
  <c r="DR121" i="14"/>
  <c r="DJ123" i="14"/>
  <c r="DB125" i="14"/>
  <c r="CT127" i="14"/>
  <c r="DC102" i="14"/>
  <c r="DI115" i="14"/>
  <c r="CQ118" i="14"/>
  <c r="DS119" i="14"/>
  <c r="DK121" i="14"/>
  <c r="DS123" i="14"/>
  <c r="CM98" i="14"/>
  <c r="DR98" i="14"/>
  <c r="DI98" i="14"/>
  <c r="DG98" i="14"/>
  <c r="CR67" i="14"/>
  <c r="CJ69" i="14"/>
  <c r="DL70" i="14"/>
  <c r="CJ103" i="14"/>
  <c r="CN110" i="14"/>
  <c r="DI99" i="14"/>
  <c r="DM106" i="14"/>
  <c r="DQ113" i="14"/>
  <c r="DN104" i="14"/>
  <c r="DR111" i="14"/>
  <c r="CQ100" i="14"/>
  <c r="CU107" i="14"/>
  <c r="CY114" i="14"/>
  <c r="CV105" i="14"/>
  <c r="CZ112" i="14"/>
  <c r="DM101" i="14"/>
  <c r="DQ108" i="14"/>
  <c r="CK116" i="14"/>
  <c r="DN105" i="14"/>
  <c r="DR110" i="14"/>
  <c r="CL116" i="14"/>
  <c r="CS117" i="14"/>
  <c r="CZ122" i="14"/>
  <c r="DH126" i="14"/>
  <c r="DS102" i="14"/>
  <c r="DL116" i="14"/>
  <c r="DQ118" i="14"/>
  <c r="CO121" i="14"/>
  <c r="CO123" i="14"/>
  <c r="CO125" i="14"/>
  <c r="CW127" i="14"/>
  <c r="DC108" i="14"/>
  <c r="CM117" i="14"/>
  <c r="DR118" i="14"/>
  <c r="DJ120" i="14"/>
  <c r="DB122" i="14"/>
  <c r="CT124" i="14"/>
  <c r="CL126" i="14"/>
  <c r="DN127" i="14"/>
  <c r="CY103" i="14"/>
  <c r="DS115" i="14"/>
  <c r="CU118" i="14"/>
  <c r="CM120" i="14"/>
  <c r="DO121" i="14"/>
  <c r="DG123" i="14"/>
  <c r="CY125" i="14"/>
  <c r="CY127" i="14"/>
  <c r="CQ107" i="14"/>
  <c r="DP116" i="14"/>
  <c r="DL118" i="14"/>
  <c r="DD120" i="14"/>
  <c r="CV122" i="14"/>
  <c r="CN124" i="14"/>
  <c r="DP125" i="14"/>
  <c r="DH127" i="14"/>
  <c r="CQ109" i="14"/>
  <c r="CP117" i="14"/>
  <c r="CK119" i="14"/>
  <c r="DM120" i="14"/>
  <c r="DE122" i="14"/>
  <c r="CW124" i="14"/>
  <c r="CO126" i="14"/>
  <c r="DQ127" i="14"/>
  <c r="DO105" i="14"/>
  <c r="DG116" i="14"/>
  <c r="DF118" i="14"/>
  <c r="CX120" i="14"/>
  <c r="CP122" i="14"/>
  <c r="DR123" i="14"/>
  <c r="DJ125" i="14"/>
  <c r="DB127" i="14"/>
  <c r="CU104" i="14"/>
  <c r="CU116" i="14"/>
  <c r="CY118" i="14"/>
  <c r="CQ120" i="14"/>
  <c r="DS121" i="14"/>
  <c r="CU125" i="14"/>
  <c r="CU98" i="14"/>
  <c r="DL98" i="14"/>
  <c r="DJ98" i="14"/>
  <c r="DO98" i="14"/>
  <c r="CZ67" i="14"/>
  <c r="CR69" i="14"/>
  <c r="CJ71" i="14"/>
  <c r="DL72" i="14"/>
  <c r="DD74" i="14"/>
  <c r="CV76" i="14"/>
  <c r="CN78" i="14"/>
  <c r="DP79" i="14"/>
  <c r="DH81" i="14"/>
  <c r="CZ83" i="14"/>
  <c r="DA67" i="14"/>
  <c r="DD104" i="14"/>
  <c r="DH111" i="14"/>
  <c r="CS101" i="14"/>
  <c r="CW108" i="14"/>
  <c r="CT99" i="14"/>
  <c r="CX106" i="14"/>
  <c r="DB113" i="14"/>
  <c r="DK101" i="14"/>
  <c r="DO108" i="14"/>
  <c r="DL99" i="14"/>
  <c r="DP106" i="14"/>
  <c r="CJ114" i="14"/>
  <c r="CW103" i="14"/>
  <c r="DA110" i="14"/>
  <c r="CT100" i="14"/>
  <c r="CP107" i="14"/>
  <c r="CP111" i="14"/>
  <c r="CT116" i="14"/>
  <c r="DH118" i="14"/>
  <c r="DH122" i="14"/>
  <c r="CN127" i="14"/>
  <c r="DK104" i="14"/>
  <c r="CK117" i="14"/>
  <c r="CW119" i="14"/>
  <c r="CW121" i="14"/>
  <c r="CW123" i="14"/>
  <c r="CW125" i="14"/>
  <c r="DM127" i="14"/>
  <c r="CU110" i="14"/>
  <c r="CV117" i="14"/>
  <c r="CP119" i="14"/>
  <c r="DR120" i="14"/>
  <c r="DJ122" i="14"/>
  <c r="DB124" i="14"/>
  <c r="CT126" i="14"/>
  <c r="CQ127" i="14"/>
  <c r="CQ105" i="14"/>
  <c r="DC116" i="14"/>
  <c r="DC118" i="14"/>
  <c r="CU120" i="14"/>
  <c r="CM122" i="14"/>
  <c r="DO123" i="14"/>
  <c r="DG125" i="14"/>
  <c r="DO127" i="14"/>
  <c r="DS108" i="14"/>
  <c r="CO117" i="14"/>
  <c r="CJ119" i="14"/>
  <c r="DL120" i="14"/>
  <c r="DD122" i="14"/>
  <c r="CV124" i="14"/>
  <c r="CN126" i="14"/>
  <c r="DC125" i="14"/>
  <c r="DS110" i="14"/>
  <c r="CY117" i="14"/>
  <c r="CS119" i="14"/>
  <c r="CK121" i="14"/>
  <c r="DM122" i="14"/>
  <c r="DE124" i="14"/>
  <c r="CW126" i="14"/>
  <c r="DR127" i="14"/>
  <c r="DG107" i="14"/>
  <c r="DR116" i="14"/>
  <c r="DN118" i="14"/>
  <c r="DF120" i="14"/>
  <c r="CX122" i="14"/>
  <c r="CP124" i="14"/>
  <c r="DR125" i="14"/>
  <c r="DJ127" i="14"/>
  <c r="CM106" i="14"/>
  <c r="DI116" i="14"/>
  <c r="DG118" i="14"/>
  <c r="CY120" i="14"/>
  <c r="CQ122" i="14"/>
  <c r="DC127" i="14"/>
  <c r="DC98" i="14"/>
  <c r="CO98" i="14"/>
  <c r="CP98" i="14"/>
  <c r="CR98" i="14"/>
  <c r="DH67" i="14"/>
  <c r="CZ69" i="14"/>
  <c r="CR71" i="14"/>
  <c r="DL104" i="14"/>
  <c r="DP111" i="14"/>
  <c r="DA101" i="14"/>
  <c r="DE108" i="14"/>
  <c r="DB99" i="14"/>
  <c r="DF106" i="14"/>
  <c r="DJ113" i="14"/>
  <c r="DS101" i="14"/>
  <c r="CM109" i="14"/>
  <c r="CJ100" i="14"/>
  <c r="CN107" i="14"/>
  <c r="CR114" i="14"/>
  <c r="DE103" i="14"/>
  <c r="DI110" i="14"/>
  <c r="DB100" i="14"/>
  <c r="CX107" i="14"/>
  <c r="DB112" i="14"/>
  <c r="DB116" i="14"/>
  <c r="DP118" i="14"/>
  <c r="CJ124" i="14"/>
  <c r="DD127" i="14"/>
  <c r="DC106" i="14"/>
  <c r="DD117" i="14"/>
  <c r="DE119" i="14"/>
  <c r="DE121" i="14"/>
  <c r="DE123" i="14"/>
  <c r="DE125" i="14"/>
  <c r="DO124" i="14"/>
  <c r="CM112" i="14"/>
  <c r="DE117" i="14"/>
  <c r="CX119" i="14"/>
  <c r="CP121" i="14"/>
  <c r="DR122" i="14"/>
  <c r="DJ124" i="14"/>
  <c r="DB126" i="14"/>
  <c r="DG127" i="14"/>
  <c r="DS106" i="14"/>
  <c r="DO116" i="14"/>
  <c r="DK118" i="14"/>
  <c r="DC120" i="14"/>
  <c r="CU122" i="14"/>
  <c r="CM124" i="14"/>
  <c r="DO125" i="14"/>
  <c r="DG124" i="14"/>
  <c r="DK110" i="14"/>
  <c r="CX117" i="14"/>
  <c r="CR119" i="14"/>
  <c r="CJ121" i="14"/>
  <c r="DL122" i="14"/>
  <c r="DD124" i="14"/>
  <c r="CV126" i="14"/>
  <c r="CU127" i="14"/>
  <c r="DK112" i="14"/>
  <c r="DH117" i="14"/>
  <c r="DA119" i="14"/>
  <c r="CS121" i="14"/>
  <c r="CK123" i="14"/>
  <c r="DM124" i="14"/>
  <c r="DE126" i="14"/>
  <c r="DK123" i="14"/>
  <c r="CY109" i="14"/>
  <c r="CQ117" i="14"/>
  <c r="CL119" i="14"/>
  <c r="DN120" i="14"/>
  <c r="DF122" i="14"/>
  <c r="CX124" i="14"/>
  <c r="CP126" i="14"/>
  <c r="DC123" i="14"/>
  <c r="DO107" i="14"/>
  <c r="DS116" i="14"/>
  <c r="DO118" i="14"/>
  <c r="DG120" i="14"/>
  <c r="CY122" i="14"/>
  <c r="CK98" i="14"/>
  <c r="DK98" i="14"/>
  <c r="CW98" i="14"/>
  <c r="DF98" i="14"/>
  <c r="CZ98" i="14"/>
  <c r="DP67" i="14"/>
  <c r="DH69" i="14"/>
  <c r="CZ71" i="14"/>
  <c r="CR73" i="14"/>
  <c r="CJ75" i="14"/>
  <c r="DL76" i="14"/>
  <c r="DD78" i="14"/>
  <c r="CR99" i="14"/>
  <c r="CV106" i="14"/>
  <c r="CZ113" i="14"/>
  <c r="CK103" i="14"/>
  <c r="CO110" i="14"/>
  <c r="CL101" i="14"/>
  <c r="CP108" i="14"/>
  <c r="CT115" i="14"/>
  <c r="DC103" i="14"/>
  <c r="DG110" i="14"/>
  <c r="DD101" i="14"/>
  <c r="DH108" i="14"/>
  <c r="DL115" i="14"/>
  <c r="CO105" i="14"/>
  <c r="CS112" i="14"/>
  <c r="CL102" i="14"/>
  <c r="DF107" i="14"/>
  <c r="DJ112" i="14"/>
  <c r="CU106" i="14"/>
  <c r="CN119" i="14"/>
  <c r="CR124" i="14"/>
  <c r="DL127" i="14"/>
  <c r="CU108" i="14"/>
  <c r="DM117" i="14"/>
  <c r="DM119" i="14"/>
  <c r="DM121" i="14"/>
  <c r="DM123" i="14"/>
  <c r="DM125" i="14"/>
  <c r="DO126" i="14"/>
  <c r="DO113" i="14"/>
  <c r="DN117" i="14"/>
  <c r="DF119" i="14"/>
  <c r="CX121" i="14"/>
  <c r="CP123" i="14"/>
  <c r="DR124" i="14"/>
  <c r="DJ126" i="14"/>
  <c r="DP127" i="14"/>
  <c r="DK108" i="14"/>
  <c r="CN117" i="14"/>
  <c r="DS118" i="14"/>
  <c r="DK120" i="14"/>
  <c r="DC122" i="14"/>
  <c r="CU124" i="14"/>
  <c r="CM126" i="14"/>
  <c r="DG126" i="14"/>
  <c r="DC112" i="14"/>
  <c r="DG117" i="14"/>
  <c r="CZ119" i="14"/>
  <c r="CR121" i="14"/>
  <c r="CJ123" i="14"/>
  <c r="DL124" i="14"/>
  <c r="DD126" i="14"/>
  <c r="CU100" i="14"/>
  <c r="DC114" i="14"/>
  <c r="DQ117" i="14"/>
  <c r="DI119" i="14"/>
  <c r="DA121" i="14"/>
  <c r="CS123" i="14"/>
  <c r="CK125" i="14"/>
  <c r="DM126" i="14"/>
  <c r="CM125" i="14"/>
  <c r="CQ111" i="14"/>
  <c r="CZ117" i="14"/>
  <c r="CT119" i="14"/>
  <c r="CL121" i="14"/>
  <c r="DN122" i="14"/>
  <c r="DF124" i="14"/>
  <c r="CX126" i="14"/>
  <c r="CR101" i="14"/>
  <c r="CV108" i="14"/>
  <c r="CZ115" i="14"/>
  <c r="CK105" i="14"/>
  <c r="CO112" i="14"/>
  <c r="CL103" i="14"/>
  <c r="CP110" i="14"/>
  <c r="CT117" i="14"/>
  <c r="DC105" i="14"/>
  <c r="DG112" i="14"/>
  <c r="DD103" i="14"/>
  <c r="DH110" i="14"/>
  <c r="CK100" i="14"/>
  <c r="CO107" i="14"/>
  <c r="CS114" i="14"/>
  <c r="CL104" i="14"/>
  <c r="CX109" i="14"/>
  <c r="DB114" i="14"/>
  <c r="DK116" i="14"/>
  <c r="DP120" i="14"/>
  <c r="CJ126" i="14"/>
  <c r="DS127" i="14"/>
  <c r="DO115" i="14"/>
  <c r="DA118" i="14"/>
  <c r="DA120" i="14"/>
  <c r="DA122" i="14"/>
  <c r="DI124" i="14"/>
  <c r="DI126" i="14"/>
  <c r="DS104" i="14"/>
  <c r="DA116" i="14"/>
  <c r="DB118" i="14"/>
  <c r="CT120" i="14"/>
  <c r="CL122" i="14"/>
  <c r="DN123" i="14"/>
  <c r="DF125" i="14"/>
  <c r="CX127" i="14"/>
  <c r="DO99" i="14"/>
  <c r="CM114" i="14"/>
  <c r="DO117" i="14"/>
  <c r="DG119" i="14"/>
  <c r="CY121" i="14"/>
  <c r="CQ123" i="14"/>
  <c r="DS124" i="14"/>
  <c r="DK126" i="14"/>
  <c r="DG103" i="14"/>
  <c r="CM116" i="14"/>
  <c r="CV118" i="14"/>
  <c r="CN120" i="14"/>
  <c r="DP121" i="14"/>
  <c r="DH123" i="14"/>
  <c r="CZ125" i="14"/>
  <c r="CR127" i="14"/>
  <c r="DG105" i="14"/>
  <c r="DE116" i="14"/>
  <c r="DE118" i="14"/>
  <c r="CW120" i="14"/>
  <c r="CO122" i="14"/>
  <c r="DQ123" i="14"/>
  <c r="DI125" i="14"/>
  <c r="DA127" i="14"/>
  <c r="CU102" i="14"/>
  <c r="DG115" i="14"/>
  <c r="CP118" i="14"/>
  <c r="DR119" i="14"/>
  <c r="DJ121" i="14"/>
  <c r="DB123" i="14"/>
  <c r="CT125" i="14"/>
  <c r="CL127" i="14"/>
  <c r="DK100" i="14"/>
  <c r="DS114" i="14"/>
  <c r="DS117" i="14"/>
  <c r="DK119" i="14"/>
  <c r="DC121" i="14"/>
  <c r="CU123" i="14"/>
  <c r="CL98" i="14"/>
  <c r="DD98" i="14"/>
  <c r="DN98" i="14"/>
  <c r="CY98" i="14"/>
  <c r="CJ67" i="14"/>
  <c r="DL68" i="14"/>
  <c r="DD70" i="14"/>
  <c r="CV72" i="14"/>
  <c r="CN74" i="14"/>
  <c r="DP75" i="14"/>
  <c r="DH77" i="14"/>
  <c r="DH113" i="14"/>
  <c r="CX108" i="14"/>
  <c r="DL101" i="14"/>
  <c r="DA112" i="14"/>
  <c r="CM108" i="14"/>
  <c r="DO111" i="14"/>
  <c r="CK124" i="14"/>
  <c r="CL118" i="14"/>
  <c r="CP125" i="14"/>
  <c r="CW117" i="14"/>
  <c r="DC124" i="14"/>
  <c r="DP117" i="14"/>
  <c r="CJ125" i="14"/>
  <c r="CO118" i="14"/>
  <c r="CS125" i="14"/>
  <c r="DI117" i="14"/>
  <c r="DN124" i="14"/>
  <c r="CY111" i="14"/>
  <c r="DO120" i="14"/>
  <c r="DQ98" i="14"/>
  <c r="DB98" i="14"/>
  <c r="DP69" i="14"/>
  <c r="CZ73" i="14"/>
  <c r="CN76" i="14"/>
  <c r="CJ79" i="14"/>
  <c r="CJ81" i="14"/>
  <c r="CJ83" i="14"/>
  <c r="CS67" i="14"/>
  <c r="CS69" i="14"/>
  <c r="CK71" i="14"/>
  <c r="DM72" i="14"/>
  <c r="DE74" i="14"/>
  <c r="CW76" i="14"/>
  <c r="CO78" i="14"/>
  <c r="DQ79" i="14"/>
  <c r="DI81" i="14"/>
  <c r="DA83" i="14"/>
  <c r="CT67" i="14"/>
  <c r="CL69" i="14"/>
  <c r="DN70" i="14"/>
  <c r="DF72" i="14"/>
  <c r="CX74" i="14"/>
  <c r="CP76" i="14"/>
  <c r="DR77" i="14"/>
  <c r="DJ79" i="14"/>
  <c r="DB81" i="14"/>
  <c r="CT83" i="14"/>
  <c r="CL85" i="14"/>
  <c r="DS67" i="14"/>
  <c r="DK69" i="14"/>
  <c r="DC71" i="14"/>
  <c r="CU73" i="14"/>
  <c r="CM75" i="14"/>
  <c r="DO76" i="14"/>
  <c r="DG78" i="14"/>
  <c r="CY80" i="14"/>
  <c r="CQ82" i="14"/>
  <c r="DS83" i="14"/>
  <c r="DL67" i="14"/>
  <c r="DD69" i="14"/>
  <c r="CV71" i="14"/>
  <c r="CN73" i="14"/>
  <c r="DP74" i="14"/>
  <c r="DH76" i="14"/>
  <c r="CZ78" i="14"/>
  <c r="CR80" i="14"/>
  <c r="CJ82" i="14"/>
  <c r="DL83" i="14"/>
  <c r="DD85" i="14"/>
  <c r="DA68" i="14"/>
  <c r="CS70" i="14"/>
  <c r="CK72" i="14"/>
  <c r="DM73" i="14"/>
  <c r="DE75" i="14"/>
  <c r="CW77" i="14"/>
  <c r="CO79" i="14"/>
  <c r="DQ80" i="14"/>
  <c r="DI82" i="14"/>
  <c r="DA84" i="14"/>
  <c r="DB68" i="14"/>
  <c r="CT70" i="14"/>
  <c r="CL72" i="14"/>
  <c r="DN73" i="14"/>
  <c r="DF75" i="14"/>
  <c r="CX77" i="14"/>
  <c r="CR115" i="14"/>
  <c r="DR109" i="14"/>
  <c r="CV103" i="14"/>
  <c r="CK114" i="14"/>
  <c r="DO109" i="14"/>
  <c r="CS115" i="14"/>
  <c r="CS124" i="14"/>
  <c r="CT118" i="14"/>
  <c r="CX125" i="14"/>
  <c r="DF117" i="14"/>
  <c r="DK124" i="14"/>
  <c r="CN118" i="14"/>
  <c r="CR125" i="14"/>
  <c r="CW118" i="14"/>
  <c r="DA125" i="14"/>
  <c r="DR117" i="14"/>
  <c r="CL125" i="14"/>
  <c r="CQ113" i="14"/>
  <c r="CM121" i="14"/>
  <c r="DS98" i="14"/>
  <c r="CQ98" i="14"/>
  <c r="CN70" i="14"/>
  <c r="DH73" i="14"/>
  <c r="DD76" i="14"/>
  <c r="CR79" i="14"/>
  <c r="CR81" i="14"/>
  <c r="CR83" i="14"/>
  <c r="DI67" i="14"/>
  <c r="DA69" i="14"/>
  <c r="CS71" i="14"/>
  <c r="CK73" i="14"/>
  <c r="DM74" i="14"/>
  <c r="DE76" i="14"/>
  <c r="CW78" i="14"/>
  <c r="CO80" i="14"/>
  <c r="DQ81" i="14"/>
  <c r="DI83" i="14"/>
  <c r="DB67" i="14"/>
  <c r="CT69" i="14"/>
  <c r="CL71" i="14"/>
  <c r="DN72" i="14"/>
  <c r="DF74" i="14"/>
  <c r="CX76" i="14"/>
  <c r="CP78" i="14"/>
  <c r="DR79" i="14"/>
  <c r="DJ81" i="14"/>
  <c r="DB83" i="14"/>
  <c r="CT85" i="14"/>
  <c r="CQ68" i="14"/>
  <c r="DS69" i="14"/>
  <c r="DK71" i="14"/>
  <c r="DC73" i="14"/>
  <c r="CU75" i="14"/>
  <c r="CM77" i="14"/>
  <c r="DO78" i="14"/>
  <c r="DG80" i="14"/>
  <c r="CY82" i="14"/>
  <c r="CQ84" i="14"/>
  <c r="CJ68" i="14"/>
  <c r="DL69" i="14"/>
  <c r="DD71" i="14"/>
  <c r="CV73" i="14"/>
  <c r="CN75" i="14"/>
  <c r="DP76" i="14"/>
  <c r="DH78" i="14"/>
  <c r="CZ80" i="14"/>
  <c r="CR82" i="14"/>
  <c r="CJ84" i="14"/>
  <c r="DL85" i="14"/>
  <c r="DI68" i="14"/>
  <c r="DA70" i="14"/>
  <c r="CS72" i="14"/>
  <c r="CK74" i="14"/>
  <c r="DM75" i="14"/>
  <c r="DE77" i="14"/>
  <c r="CW79" i="14"/>
  <c r="CO81" i="14"/>
  <c r="DQ82" i="14"/>
  <c r="DI84" i="14"/>
  <c r="DJ68" i="14"/>
  <c r="DB70" i="14"/>
  <c r="CT72" i="14"/>
  <c r="CL74" i="14"/>
  <c r="DN75" i="14"/>
  <c r="DF77" i="14"/>
  <c r="CX79" i="14"/>
  <c r="CP81" i="14"/>
  <c r="DR82" i="14"/>
  <c r="DJ84" i="14"/>
  <c r="DK70" i="14"/>
  <c r="DL84" i="14"/>
  <c r="CK87" i="14"/>
  <c r="CS103" i="14"/>
  <c r="DB115" i="14"/>
  <c r="DP108" i="14"/>
  <c r="CT102" i="14"/>
  <c r="CZ120" i="14"/>
  <c r="CK118" i="14"/>
  <c r="CK126" i="14"/>
  <c r="DN119" i="14"/>
  <c r="DR126" i="14"/>
  <c r="CQ119" i="14"/>
  <c r="CU126" i="14"/>
  <c r="DH119" i="14"/>
  <c r="DL126" i="14"/>
  <c r="DQ119" i="14"/>
  <c r="CK127" i="14"/>
  <c r="DB119" i="14"/>
  <c r="DF126" i="14"/>
  <c r="CR117" i="14"/>
  <c r="CU121" i="14"/>
  <c r="CN98" i="14"/>
  <c r="DH98" i="14"/>
  <c r="CV70" i="14"/>
  <c r="DP73" i="14"/>
  <c r="CJ77" i="14"/>
  <c r="CZ79" i="14"/>
  <c r="CZ81" i="14"/>
  <c r="DH83" i="14"/>
  <c r="DQ67" i="14"/>
  <c r="DI69" i="14"/>
  <c r="DA71" i="14"/>
  <c r="CS73" i="14"/>
  <c r="CK75" i="14"/>
  <c r="DM76" i="14"/>
  <c r="DE78" i="14"/>
  <c r="CW80" i="14"/>
  <c r="CO82" i="14"/>
  <c r="DQ83" i="14"/>
  <c r="DJ67" i="14"/>
  <c r="DB69" i="14"/>
  <c r="CT71" i="14"/>
  <c r="CL73" i="14"/>
  <c r="DN74" i="14"/>
  <c r="DF76" i="14"/>
  <c r="CX78" i="14"/>
  <c r="CP80" i="14"/>
  <c r="DR81" i="14"/>
  <c r="DJ83" i="14"/>
  <c r="DB85" i="14"/>
  <c r="CY68" i="14"/>
  <c r="CQ70" i="14"/>
  <c r="DS71" i="14"/>
  <c r="DK73" i="14"/>
  <c r="DC75" i="14"/>
  <c r="CU77" i="14"/>
  <c r="CM79" i="14"/>
  <c r="DO80" i="14"/>
  <c r="DG82" i="14"/>
  <c r="CY84" i="14"/>
  <c r="CR68" i="14"/>
  <c r="CJ70" i="14"/>
  <c r="DL71" i="14"/>
  <c r="DD73" i="14"/>
  <c r="CV75" i="14"/>
  <c r="CN77" i="14"/>
  <c r="DP78" i="14"/>
  <c r="DH80" i="14"/>
  <c r="CZ82" i="14"/>
  <c r="CR84" i="14"/>
  <c r="CO67" i="14"/>
  <c r="DQ68" i="14"/>
  <c r="DI70" i="14"/>
  <c r="DA72" i="14"/>
  <c r="CS74" i="14"/>
  <c r="CK76" i="14"/>
  <c r="DM77" i="14"/>
  <c r="DE79" i="14"/>
  <c r="CW81" i="14"/>
  <c r="CO83" i="14"/>
  <c r="CP67" i="14"/>
  <c r="DR68" i="14"/>
  <c r="DJ70" i="14"/>
  <c r="DB72" i="14"/>
  <c r="CT74" i="14"/>
  <c r="CL76" i="14"/>
  <c r="DN77" i="14"/>
  <c r="DM104" i="14"/>
  <c r="CL117" i="14"/>
  <c r="CZ110" i="14"/>
  <c r="DN103" i="14"/>
  <c r="DH120" i="14"/>
  <c r="CS118" i="14"/>
  <c r="DA126" i="14"/>
  <c r="CL120" i="14"/>
  <c r="CP127" i="14"/>
  <c r="CY119" i="14"/>
  <c r="DC126" i="14"/>
  <c r="DP119" i="14"/>
  <c r="CJ127" i="14"/>
  <c r="CO120" i="14"/>
  <c r="CS127" i="14"/>
  <c r="DJ119" i="14"/>
  <c r="DN126" i="14"/>
  <c r="DA117" i="14"/>
  <c r="DG122" i="14"/>
  <c r="CV98" i="14"/>
  <c r="CT98" i="14"/>
  <c r="DH71" i="14"/>
  <c r="CV74" i="14"/>
  <c r="CR77" i="14"/>
  <c r="DH79" i="14"/>
  <c r="DP81" i="14"/>
  <c r="DP83" i="14"/>
  <c r="CO68" i="14"/>
  <c r="DQ69" i="14"/>
  <c r="DI71" i="14"/>
  <c r="DA73" i="14"/>
  <c r="CS75" i="14"/>
  <c r="CK77" i="14"/>
  <c r="DM78" i="14"/>
  <c r="DE80" i="14"/>
  <c r="CW82" i="14"/>
  <c r="CO84" i="14"/>
  <c r="DR67" i="14"/>
  <c r="DJ69" i="14"/>
  <c r="DB71" i="14"/>
  <c r="CT73" i="14"/>
  <c r="CL75" i="14"/>
  <c r="DN76" i="14"/>
  <c r="DF78" i="14"/>
  <c r="CX80" i="14"/>
  <c r="CP82" i="14"/>
  <c r="DR83" i="14"/>
  <c r="DJ85" i="14"/>
  <c r="DG68" i="14"/>
  <c r="CY70" i="14"/>
  <c r="CQ72" i="14"/>
  <c r="DS73" i="14"/>
  <c r="DK75" i="14"/>
  <c r="DC77" i="14"/>
  <c r="CU79" i="14"/>
  <c r="CM81" i="14"/>
  <c r="DO82" i="14"/>
  <c r="DG84" i="14"/>
  <c r="CZ68" i="14"/>
  <c r="CR70" i="14"/>
  <c r="CJ72" i="14"/>
  <c r="DL73" i="14"/>
  <c r="DD75" i="14"/>
  <c r="CV77" i="14"/>
  <c r="CN79" i="14"/>
  <c r="DP80" i="14"/>
  <c r="DH82" i="14"/>
  <c r="CZ84" i="14"/>
  <c r="CW67" i="14"/>
  <c r="CO69" i="14"/>
  <c r="DQ70" i="14"/>
  <c r="DI72" i="14"/>
  <c r="DA74" i="14"/>
  <c r="CS76" i="14"/>
  <c r="CK78" i="14"/>
  <c r="DM79" i="14"/>
  <c r="DE81" i="14"/>
  <c r="CW83" i="14"/>
  <c r="CX67" i="14"/>
  <c r="CP69" i="14"/>
  <c r="DR70" i="14"/>
  <c r="DJ72" i="14"/>
  <c r="DB74" i="14"/>
  <c r="CT76" i="14"/>
  <c r="CZ99" i="14"/>
  <c r="CW110" i="14"/>
  <c r="DK103" i="14"/>
  <c r="CJ116" i="14"/>
  <c r="DR108" i="14"/>
  <c r="CZ124" i="14"/>
  <c r="CK120" i="14"/>
  <c r="CY101" i="14"/>
  <c r="DF121" i="14"/>
  <c r="DS125" i="14"/>
  <c r="DS120" i="14"/>
  <c r="CM100" i="14"/>
  <c r="CZ121" i="14"/>
  <c r="CM102" i="14"/>
  <c r="DI121" i="14"/>
  <c r="CY126" i="14"/>
  <c r="CT121" i="14"/>
  <c r="CQ124" i="14"/>
  <c r="DK117" i="14"/>
  <c r="DO122" i="14"/>
  <c r="DE98" i="14"/>
  <c r="CJ98" i="14"/>
  <c r="DP71" i="14"/>
  <c r="DL74" i="14"/>
  <c r="CZ77" i="14"/>
  <c r="CN80" i="14"/>
  <c r="CN82" i="14"/>
  <c r="CN84" i="14"/>
  <c r="CW68" i="14"/>
  <c r="CO70" i="14"/>
  <c r="DQ71" i="14"/>
  <c r="DI73" i="14"/>
  <c r="DA75" i="14"/>
  <c r="CS77" i="14"/>
  <c r="CK79" i="14"/>
  <c r="DM80" i="14"/>
  <c r="DE82" i="14"/>
  <c r="CW84" i="14"/>
  <c r="CP68" i="14"/>
  <c r="DR69" i="14"/>
  <c r="DJ71" i="14"/>
  <c r="DB73" i="14"/>
  <c r="CT75" i="14"/>
  <c r="CL77" i="14"/>
  <c r="DN78" i="14"/>
  <c r="DF80" i="14"/>
  <c r="CX82" i="14"/>
  <c r="CP84" i="14"/>
  <c r="CM67" i="14"/>
  <c r="DO68" i="14"/>
  <c r="DG70" i="14"/>
  <c r="CY72" i="14"/>
  <c r="CQ74" i="14"/>
  <c r="DS75" i="14"/>
  <c r="DK77" i="14"/>
  <c r="DC79" i="14"/>
  <c r="CU81" i="14"/>
  <c r="CM83" i="14"/>
  <c r="DO84" i="14"/>
  <c r="DH68" i="14"/>
  <c r="CZ70" i="14"/>
  <c r="CR72" i="14"/>
  <c r="CJ74" i="14"/>
  <c r="DL75" i="14"/>
  <c r="DD77" i="14"/>
  <c r="CV79" i="14"/>
  <c r="CN81" i="14"/>
  <c r="DP82" i="14"/>
  <c r="DH84" i="14"/>
  <c r="DE67" i="14"/>
  <c r="CW69" i="14"/>
  <c r="CN108" i="14"/>
  <c r="DN102" i="14"/>
  <c r="CY112" i="14"/>
  <c r="DQ106" i="14"/>
  <c r="CT114" i="14"/>
  <c r="CY124" i="14"/>
  <c r="CS122" i="14"/>
  <c r="DQ115" i="14"/>
  <c r="DF123" i="14"/>
  <c r="CU112" i="14"/>
  <c r="DS122" i="14"/>
  <c r="DA115" i="14"/>
  <c r="CZ123" i="14"/>
  <c r="CO116" i="14"/>
  <c r="DI123" i="14"/>
  <c r="DK114" i="14"/>
  <c r="CT123" i="14"/>
  <c r="DG109" i="14"/>
  <c r="DC119" i="14"/>
  <c r="DA98" i="14"/>
  <c r="DP98" i="14"/>
  <c r="DD68" i="14"/>
  <c r="CJ73" i="14"/>
  <c r="DH75" i="14"/>
  <c r="DL78" i="14"/>
  <c r="DL80" i="14"/>
  <c r="DL82" i="14"/>
  <c r="CK67" i="14"/>
  <c r="CK69" i="14"/>
  <c r="DM70" i="14"/>
  <c r="DE72" i="14"/>
  <c r="CW74" i="14"/>
  <c r="CO76" i="14"/>
  <c r="DQ77" i="14"/>
  <c r="DI79" i="14"/>
  <c r="DA81" i="14"/>
  <c r="CS83" i="14"/>
  <c r="CL67" i="14"/>
  <c r="DN68" i="14"/>
  <c r="DF70" i="14"/>
  <c r="CX72" i="14"/>
  <c r="CP74" i="14"/>
  <c r="DR75" i="14"/>
  <c r="DJ77" i="14"/>
  <c r="DB79" i="14"/>
  <c r="CT81" i="14"/>
  <c r="CL83" i="14"/>
  <c r="DN84" i="14"/>
  <c r="DK67" i="14"/>
  <c r="DC69" i="14"/>
  <c r="CU71" i="14"/>
  <c r="CM73" i="14"/>
  <c r="DO74" i="14"/>
  <c r="DG76" i="14"/>
  <c r="CY78" i="14"/>
  <c r="CQ80" i="14"/>
  <c r="DS81" i="14"/>
  <c r="DK83" i="14"/>
  <c r="DD67" i="14"/>
  <c r="CV69" i="14"/>
  <c r="CN71" i="14"/>
  <c r="DP72" i="14"/>
  <c r="DH74" i="14"/>
  <c r="CZ76" i="14"/>
  <c r="CR78" i="14"/>
  <c r="CJ80" i="14"/>
  <c r="DL81" i="14"/>
  <c r="DD83" i="14"/>
  <c r="CV85" i="14"/>
  <c r="CS68" i="14"/>
  <c r="CK70" i="14"/>
  <c r="DM71" i="14"/>
  <c r="DE73" i="14"/>
  <c r="CW75" i="14"/>
  <c r="CO77" i="14"/>
  <c r="DQ78" i="14"/>
  <c r="DI80" i="14"/>
  <c r="DA82" i="14"/>
  <c r="CS84" i="14"/>
  <c r="CT68" i="14"/>
  <c r="CU105" i="14"/>
  <c r="CS120" i="14"/>
  <c r="CQ121" i="14"/>
  <c r="DQ121" i="14"/>
  <c r="CM119" i="14"/>
  <c r="CN72" i="14"/>
  <c r="CV82" i="14"/>
  <c r="CO72" i="14"/>
  <c r="CS79" i="14"/>
  <c r="CX68" i="14"/>
  <c r="DB75" i="14"/>
  <c r="DF82" i="14"/>
  <c r="DO70" i="14"/>
  <c r="DS77" i="14"/>
  <c r="CN67" i="14"/>
  <c r="CR74" i="14"/>
  <c r="CV81" i="14"/>
  <c r="DE69" i="14"/>
  <c r="DI74" i="14"/>
  <c r="DI78" i="14"/>
  <c r="DM83" i="14"/>
  <c r="CL70" i="14"/>
  <c r="DF73" i="14"/>
  <c r="CP77" i="14"/>
  <c r="DN79" i="14"/>
  <c r="DN81" i="14"/>
  <c r="DN83" i="14"/>
  <c r="DN85" i="14"/>
  <c r="CY81" i="14"/>
  <c r="DM86" i="14"/>
  <c r="DM88" i="14"/>
  <c r="DE90" i="14"/>
  <c r="CW92" i="14"/>
  <c r="CO94" i="14"/>
  <c r="DQ95" i="14"/>
  <c r="CV90" i="14"/>
  <c r="DC74" i="14"/>
  <c r="DG85" i="14"/>
  <c r="DB87" i="14"/>
  <c r="CT89" i="14"/>
  <c r="CL91" i="14"/>
  <c r="DN92" i="14"/>
  <c r="DN94" i="14"/>
  <c r="DD92" i="14"/>
  <c r="DC76" i="14"/>
  <c r="DS85" i="14"/>
  <c r="DK87" i="14"/>
  <c r="DC89" i="14"/>
  <c r="CU91" i="14"/>
  <c r="CM93" i="14"/>
  <c r="DO94" i="14"/>
  <c r="CN86" i="14"/>
  <c r="CY71" i="14"/>
  <c r="CJ85" i="14"/>
  <c r="CN87" i="14"/>
  <c r="DP88" i="14"/>
  <c r="DH90" i="14"/>
  <c r="CZ92" i="14"/>
  <c r="CR94" i="14"/>
  <c r="CR89" i="14"/>
  <c r="CY73" i="14"/>
  <c r="CY85" i="14"/>
  <c r="CW87" i="14"/>
  <c r="CO89" i="14"/>
  <c r="DQ90" i="14"/>
  <c r="DI92" i="14"/>
  <c r="DA94" i="14"/>
  <c r="DC70" i="14"/>
  <c r="CZ93" i="14"/>
  <c r="DS78" i="14"/>
  <c r="CT86" i="14"/>
  <c r="CL88" i="14"/>
  <c r="DN89" i="14"/>
  <c r="DF91" i="14"/>
  <c r="CX93" i="14"/>
  <c r="CP95" i="14"/>
  <c r="CN88" i="14"/>
  <c r="CM72" i="14"/>
  <c r="CO85" i="14"/>
  <c r="CQ87" i="14"/>
  <c r="DS88" i="14"/>
  <c r="DK90" i="14"/>
  <c r="DC92" i="14"/>
  <c r="CU94" i="14"/>
  <c r="CU72" i="14"/>
  <c r="CV94" i="14"/>
  <c r="DO110" i="14"/>
  <c r="CK122" i="14"/>
  <c r="DK122" i="14"/>
  <c r="DA123" i="14"/>
  <c r="CU119" i="14"/>
  <c r="DD72" i="14"/>
  <c r="DD82" i="14"/>
  <c r="CW72" i="14"/>
  <c r="DA79" i="14"/>
  <c r="DF68" i="14"/>
  <c r="DJ75" i="14"/>
  <c r="DN82" i="14"/>
  <c r="CM71" i="14"/>
  <c r="CQ78" i="14"/>
  <c r="CV67" i="14"/>
  <c r="CZ74" i="14"/>
  <c r="DD81" i="14"/>
  <c r="DM69" i="14"/>
  <c r="DQ74" i="14"/>
  <c r="CK80" i="14"/>
  <c r="CK84" i="14"/>
  <c r="CP71" i="14"/>
  <c r="DJ74" i="14"/>
  <c r="CL78" i="14"/>
  <c r="CL80" i="14"/>
  <c r="CL82" i="14"/>
  <c r="CL84" i="14"/>
  <c r="CQ67" i="14"/>
  <c r="CQ83" i="14"/>
  <c r="CS87" i="14"/>
  <c r="CK89" i="14"/>
  <c r="DM90" i="14"/>
  <c r="DE92" i="14"/>
  <c r="CW94" i="14"/>
  <c r="DF94" i="14"/>
  <c r="CN92" i="14"/>
  <c r="CU76" i="14"/>
  <c r="DR85" i="14"/>
  <c r="DJ87" i="14"/>
  <c r="DB89" i="14"/>
  <c r="CT91" i="14"/>
  <c r="CL93" i="14"/>
  <c r="CT95" i="14"/>
  <c r="CN94" i="14"/>
  <c r="CU78" i="14"/>
  <c r="CQ86" i="14"/>
  <c r="DS87" i="14"/>
  <c r="DK89" i="14"/>
  <c r="DC91" i="14"/>
  <c r="CU93" i="14"/>
  <c r="CM95" i="14"/>
  <c r="DP87" i="14"/>
  <c r="CQ73" i="14"/>
  <c r="CW85" i="14"/>
  <c r="CV87" i="14"/>
  <c r="CN89" i="14"/>
  <c r="DP90" i="14"/>
  <c r="DH92" i="14"/>
  <c r="CZ94" i="14"/>
  <c r="DL90" i="14"/>
  <c r="CQ75" i="14"/>
  <c r="DK85" i="14"/>
  <c r="DE87" i="14"/>
  <c r="CW89" i="14"/>
  <c r="CO91" i="14"/>
  <c r="DQ92" i="14"/>
  <c r="DI94" i="14"/>
  <c r="DO75" i="14"/>
  <c r="CR95" i="14"/>
  <c r="DK80" i="14"/>
  <c r="DB86" i="14"/>
  <c r="CT88" i="14"/>
  <c r="CL90" i="14"/>
  <c r="DN91" i="14"/>
  <c r="DF93" i="14"/>
  <c r="CX95" i="14"/>
  <c r="DH89" i="14"/>
  <c r="DO73" i="14"/>
  <c r="DA85" i="14"/>
  <c r="CY87" i="14"/>
  <c r="CQ89" i="14"/>
  <c r="DS90" i="14"/>
  <c r="DK92" i="14"/>
  <c r="DC94" i="14"/>
  <c r="DM99" i="14"/>
  <c r="CQ103" i="14"/>
  <c r="DO101" i="14"/>
  <c r="DC100" i="14"/>
  <c r="CM123" i="14"/>
  <c r="CR75" i="14"/>
  <c r="CV84" i="14"/>
  <c r="DQ73" i="14"/>
  <c r="CK81" i="14"/>
  <c r="CP70" i="14"/>
  <c r="CT77" i="14"/>
  <c r="CX84" i="14"/>
  <c r="DG72" i="14"/>
  <c r="DK79" i="14"/>
  <c r="DP68" i="14"/>
  <c r="CJ76" i="14"/>
  <c r="CN83" i="14"/>
  <c r="CO71" i="14"/>
  <c r="CO75" i="14"/>
  <c r="CS80" i="14"/>
  <c r="DF67" i="14"/>
  <c r="CX71" i="14"/>
  <c r="DR74" i="14"/>
  <c r="CT78" i="14"/>
  <c r="CT80" i="14"/>
  <c r="CT82" i="14"/>
  <c r="CT84" i="14"/>
  <c r="DS68" i="14"/>
  <c r="CR85" i="14"/>
  <c r="DA87" i="14"/>
  <c r="CS89" i="14"/>
  <c r="CK91" i="14"/>
  <c r="DM92" i="14"/>
  <c r="DE94" i="14"/>
  <c r="CL95" i="14"/>
  <c r="DH93" i="14"/>
  <c r="CM78" i="14"/>
  <c r="CP86" i="14"/>
  <c r="DR87" i="14"/>
  <c r="DJ89" i="14"/>
  <c r="DB91" i="14"/>
  <c r="CT93" i="14"/>
  <c r="DJ95" i="14"/>
  <c r="DH95" i="14"/>
  <c r="CM80" i="14"/>
  <c r="CY86" i="14"/>
  <c r="CQ88" i="14"/>
  <c r="DS89" i="14"/>
  <c r="DK91" i="14"/>
  <c r="DC93" i="14"/>
  <c r="CU95" i="14"/>
  <c r="CZ89" i="14"/>
  <c r="DS74" i="14"/>
  <c r="DI85" i="14"/>
  <c r="DD87" i="14"/>
  <c r="CV89" i="14"/>
  <c r="CN91" i="14"/>
  <c r="DP92" i="14"/>
  <c r="CW105" i="14"/>
  <c r="CU115" i="14"/>
  <c r="CU114" i="14"/>
  <c r="DS112" i="14"/>
  <c r="CS98" i="14"/>
  <c r="CZ75" i="14"/>
  <c r="DD84" i="14"/>
  <c r="CO74" i="14"/>
  <c r="CS81" i="14"/>
  <c r="CX70" i="14"/>
  <c r="DB77" i="14"/>
  <c r="DF84" i="14"/>
  <c r="DO72" i="14"/>
  <c r="DS79" i="14"/>
  <c r="CN69" i="14"/>
  <c r="CR76" i="14"/>
  <c r="CV83" i="14"/>
  <c r="CW71" i="14"/>
  <c r="DA76" i="14"/>
  <c r="DA80" i="14"/>
  <c r="DN67" i="14"/>
  <c r="DF71" i="14"/>
  <c r="CP75" i="14"/>
  <c r="DB78" i="14"/>
  <c r="DB80" i="14"/>
  <c r="DB82" i="14"/>
  <c r="DB84" i="14"/>
  <c r="DC72" i="14"/>
  <c r="DE85" i="14"/>
  <c r="DI87" i="14"/>
  <c r="DA89" i="14"/>
  <c r="CS91" i="14"/>
  <c r="CK93" i="14"/>
  <c r="DM94" i="14"/>
  <c r="DB95" i="14"/>
  <c r="CJ95" i="14"/>
  <c r="DO79" i="14"/>
  <c r="CX86" i="14"/>
  <c r="CP88" i="14"/>
  <c r="DR89" i="14"/>
  <c r="DJ91" i="14"/>
  <c r="DB93" i="14"/>
  <c r="DS82" i="14"/>
  <c r="DG67" i="14"/>
  <c r="DO81" i="14"/>
  <c r="DG86" i="14"/>
  <c r="CY88" i="14"/>
  <c r="CQ90" i="14"/>
  <c r="DS91" i="14"/>
  <c r="DK93" i="14"/>
  <c r="DC95" i="14"/>
  <c r="CJ91" i="14"/>
  <c r="DK76" i="14"/>
  <c r="CJ86" i="14"/>
  <c r="DL87" i="14"/>
  <c r="DD89" i="14"/>
  <c r="CV91" i="14"/>
  <c r="CN93" i="14"/>
  <c r="CJ101" i="14"/>
  <c r="CP109" i="14"/>
  <c r="DN121" i="14"/>
  <c r="DH121" i="14"/>
  <c r="DB121" i="14"/>
  <c r="DM98" i="14"/>
  <c r="DP77" i="14"/>
  <c r="DE68" i="14"/>
  <c r="DI75" i="14"/>
  <c r="DM82" i="14"/>
  <c r="DR71" i="14"/>
  <c r="CL79" i="14"/>
  <c r="CU67" i="14"/>
  <c r="CY74" i="14"/>
  <c r="DC81" i="14"/>
  <c r="DH70" i="14"/>
  <c r="DL77" i="14"/>
  <c r="DP84" i="14"/>
  <c r="DE71" i="14"/>
  <c r="DI76" i="14"/>
  <c r="DM81" i="14"/>
  <c r="CL68" i="14"/>
  <c r="DN71" i="14"/>
  <c r="CX75" i="14"/>
  <c r="DJ78" i="14"/>
  <c r="DJ80" i="14"/>
  <c r="DJ82" i="14"/>
  <c r="DR84" i="14"/>
  <c r="CU74" i="14"/>
  <c r="DQ85" i="14"/>
  <c r="DQ87" i="14"/>
  <c r="DI89" i="14"/>
  <c r="DA91" i="14"/>
  <c r="CS93" i="14"/>
  <c r="CK95" i="14"/>
  <c r="DR95" i="14"/>
  <c r="CY67" i="14"/>
  <c r="DG81" i="14"/>
  <c r="DF86" i="14"/>
  <c r="CX88" i="14"/>
  <c r="CP90" i="14"/>
  <c r="DR91" i="14"/>
  <c r="DJ93" i="14"/>
  <c r="CJ87" i="14"/>
  <c r="CY69" i="14"/>
  <c r="DG83" i="14"/>
  <c r="DO86" i="14"/>
  <c r="DG88" i="14"/>
  <c r="CY90" i="14"/>
  <c r="CQ92" i="14"/>
  <c r="DS93" i="14"/>
  <c r="DK95" i="14"/>
  <c r="DL92" i="14"/>
  <c r="DC78" i="14"/>
  <c r="CR86" i="14"/>
  <c r="CJ88" i="14"/>
  <c r="L88" i="14" s="1"/>
  <c r="DL89" i="14"/>
  <c r="DD91" i="14"/>
  <c r="CV93" i="14"/>
  <c r="CV95" i="14"/>
  <c r="CZ95" i="14"/>
  <c r="DC80" i="14"/>
  <c r="DA86" i="14"/>
  <c r="CS88" i="14"/>
  <c r="DD106" i="14"/>
  <c r="DR112" i="14"/>
  <c r="CX123" i="14"/>
  <c r="CR123" i="14"/>
  <c r="CL123" i="14"/>
  <c r="CX98" i="14"/>
  <c r="CV78" i="14"/>
  <c r="DM68" i="14"/>
  <c r="DQ75" i="14"/>
  <c r="CK83" i="14"/>
  <c r="CP72" i="14"/>
  <c r="CT79" i="14"/>
  <c r="DC67" i="14"/>
  <c r="DG74" i="14"/>
  <c r="DK81" i="14"/>
  <c r="DP70" i="14"/>
  <c r="CJ78" i="14"/>
  <c r="CN85" i="14"/>
  <c r="DQ72" i="14"/>
  <c r="DQ76" i="14"/>
  <c r="CK82" i="14"/>
  <c r="CX69" i="14"/>
  <c r="DR72" i="14"/>
  <c r="DB76" i="14"/>
  <c r="DR78" i="14"/>
  <c r="DR80" i="14"/>
  <c r="CP83" i="14"/>
  <c r="CP85" i="14"/>
  <c r="CM76" i="14"/>
  <c r="CO86" i="14"/>
  <c r="CO88" i="14"/>
  <c r="DQ89" i="14"/>
  <c r="DI91" i="14"/>
  <c r="DA93" i="14"/>
  <c r="CS95" i="14"/>
  <c r="DC85" i="14"/>
  <c r="CQ69" i="14"/>
  <c r="CY83" i="14"/>
  <c r="DN86" i="14"/>
  <c r="DF88" i="14"/>
  <c r="CX90" i="14"/>
  <c r="CP92" i="14"/>
  <c r="DR93" i="14"/>
  <c r="DD88" i="14"/>
  <c r="CQ71" i="14"/>
  <c r="DS84" i="14"/>
  <c r="CM87" i="14"/>
  <c r="DO88" i="14"/>
  <c r="DG90" i="14"/>
  <c r="CY92" i="14"/>
  <c r="CQ94" i="14"/>
  <c r="DS95" i="14"/>
  <c r="DL94" i="14"/>
  <c r="CU80" i="14"/>
  <c r="CZ86" i="14"/>
  <c r="CR88" i="14"/>
  <c r="CJ90" i="14"/>
  <c r="DL91" i="14"/>
  <c r="DD93" i="14"/>
  <c r="CT101" i="14"/>
  <c r="CO127" i="14"/>
  <c r="DC110" i="14"/>
  <c r="DC115" i="14"/>
  <c r="CM127" i="14"/>
  <c r="CV68" i="14"/>
  <c r="DD80" i="14"/>
  <c r="DE70" i="14"/>
  <c r="DI77" i="14"/>
  <c r="DM84" i="14"/>
  <c r="DR73" i="14"/>
  <c r="CL81" i="14"/>
  <c r="CU69" i="14"/>
  <c r="CY76" i="14"/>
  <c r="DC83" i="14"/>
  <c r="DH72" i="14"/>
  <c r="DL79" i="14"/>
  <c r="CK68" i="14"/>
  <c r="CW73" i="14"/>
  <c r="DA78" i="14"/>
  <c r="DE83" i="14"/>
  <c r="DN69" i="14"/>
  <c r="CX73" i="14"/>
  <c r="DR76" i="14"/>
  <c r="DF79" i="14"/>
  <c r="DF81" i="14"/>
  <c r="DF83" i="14"/>
  <c r="DF85" i="14"/>
  <c r="DG79" i="14"/>
  <c r="DE86" i="14"/>
  <c r="DE88" i="14"/>
  <c r="CW90" i="14"/>
  <c r="CO92" i="14"/>
  <c r="DQ93" i="14"/>
  <c r="DI95" i="14"/>
  <c r="DL88" i="14"/>
  <c r="DK72" i="14"/>
  <c r="CS85" i="14"/>
  <c r="CT87" i="14"/>
  <c r="CL89" i="14"/>
  <c r="DN90" i="14"/>
  <c r="DF92" i="14"/>
  <c r="CX94" i="14"/>
  <c r="CZ91" i="14"/>
  <c r="DK74" i="14"/>
  <c r="DH85" i="14"/>
  <c r="DC87" i="14"/>
  <c r="CU89" i="14"/>
  <c r="CM91" i="14"/>
  <c r="DO92" i="14"/>
  <c r="DG94" i="14"/>
  <c r="DD95" i="14"/>
  <c r="DG69" i="14"/>
  <c r="DO83" i="14"/>
  <c r="DP86" i="14"/>
  <c r="DH88" i="14"/>
  <c r="CZ90" i="14"/>
  <c r="CR92" i="14"/>
  <c r="CJ94" i="14"/>
  <c r="DH87" i="14"/>
  <c r="DG71" i="14"/>
  <c r="CK85" i="14"/>
  <c r="CO87" i="14"/>
  <c r="DQ88" i="14"/>
  <c r="DI90" i="14"/>
  <c r="DA92" i="14"/>
  <c r="CS94" i="14"/>
  <c r="DN95" i="14"/>
  <c r="DP91" i="14"/>
  <c r="CQ77" i="14"/>
  <c r="CL86" i="14"/>
  <c r="DN87" i="14"/>
  <c r="DF89" i="14"/>
  <c r="CX91" i="14"/>
  <c r="CP93" i="14"/>
  <c r="DR94" i="14"/>
  <c r="DL86" i="14"/>
  <c r="CU70" i="14"/>
  <c r="DC84" i="14"/>
  <c r="DS86" i="14"/>
  <c r="DK88" i="14"/>
  <c r="DC90" i="14"/>
  <c r="CU92" i="14"/>
  <c r="CM94" i="14"/>
  <c r="DO95" i="14"/>
  <c r="DK125" i="14"/>
  <c r="CM69" i="14"/>
  <c r="CS82" i="14"/>
  <c r="DO77" i="14"/>
  <c r="DS70" i="14"/>
  <c r="DS72" i="14"/>
  <c r="DO67" i="14"/>
  <c r="DP94" i="14"/>
  <c r="DK78" i="14"/>
  <c r="CK88" i="14"/>
  <c r="CW91" i="14"/>
  <c r="DM93" i="14"/>
  <c r="DP85" i="14"/>
  <c r="CY75" i="14"/>
  <c r="CP87" i="14"/>
  <c r="CT90" i="14"/>
  <c r="DJ92" i="14"/>
  <c r="DK68" i="14"/>
  <c r="DC68" i="14"/>
  <c r="CU86" i="14"/>
  <c r="CY89" i="14"/>
  <c r="DO91" i="14"/>
  <c r="DS94" i="14"/>
  <c r="DP89" i="14"/>
  <c r="CU66" i="14"/>
  <c r="CW66" i="14"/>
  <c r="DB66" i="14"/>
  <c r="CR66" i="14"/>
  <c r="DK63" i="14"/>
  <c r="DS61" i="14"/>
  <c r="CQ60" i="14"/>
  <c r="CY58" i="14"/>
  <c r="DG56" i="14"/>
  <c r="DO54" i="14"/>
  <c r="CM53" i="14"/>
  <c r="CU51" i="14"/>
  <c r="DC49" i="14"/>
  <c r="DK47" i="14"/>
  <c r="DS45" i="14"/>
  <c r="DF62" i="14"/>
  <c r="DN60" i="14"/>
  <c r="CL59" i="14"/>
  <c r="CT57" i="14"/>
  <c r="DB55" i="14"/>
  <c r="DJ53" i="14"/>
  <c r="DR51" i="14"/>
  <c r="CP50" i="14"/>
  <c r="CX48" i="14"/>
  <c r="DF46" i="14"/>
  <c r="DI63" i="14"/>
  <c r="DQ61" i="14"/>
  <c r="CO60" i="14"/>
  <c r="CW58" i="14"/>
  <c r="DE56" i="14"/>
  <c r="DM54" i="14"/>
  <c r="CK53" i="14"/>
  <c r="CS51" i="14"/>
  <c r="DA49" i="14"/>
  <c r="DI47" i="14"/>
  <c r="DQ45" i="14"/>
  <c r="CV62" i="14"/>
  <c r="DD60" i="14"/>
  <c r="DL58" i="14"/>
  <c r="CJ57" i="14"/>
  <c r="CR55" i="14"/>
  <c r="CZ53" i="14"/>
  <c r="DH51" i="14"/>
  <c r="DP49" i="14"/>
  <c r="CN48" i="14"/>
  <c r="CV46" i="14"/>
  <c r="CY63" i="14"/>
  <c r="DG61" i="14"/>
  <c r="DO59" i="14"/>
  <c r="CM58" i="14"/>
  <c r="CU56" i="14"/>
  <c r="DC54" i="14"/>
  <c r="DK52" i="14"/>
  <c r="DS50" i="14"/>
  <c r="CQ49" i="14"/>
  <c r="CY47" i="14"/>
  <c r="DG45" i="14"/>
  <c r="DJ62" i="14"/>
  <c r="DR60" i="14"/>
  <c r="CP59" i="14"/>
  <c r="CX57" i="14"/>
  <c r="DF55" i="14"/>
  <c r="CN68" i="14"/>
  <c r="CQ76" i="14"/>
  <c r="DF69" i="14"/>
  <c r="CW86" i="14"/>
  <c r="DQ84" i="14"/>
  <c r="CU85" i="14"/>
  <c r="CM82" i="14"/>
  <c r="DL95" i="14"/>
  <c r="CU82" i="14"/>
  <c r="DA88" i="14"/>
  <c r="DE91" i="14"/>
  <c r="CK94" i="14"/>
  <c r="CR87" i="14"/>
  <c r="DC82" i="14"/>
  <c r="CX87" i="14"/>
  <c r="DB90" i="14"/>
  <c r="DR92" i="14"/>
  <c r="CM74" i="14"/>
  <c r="DG75" i="14"/>
  <c r="DC86" i="14"/>
  <c r="DG89" i="14"/>
  <c r="CM92" i="14"/>
  <c r="CQ95" i="14"/>
  <c r="DH91" i="14"/>
  <c r="DC66" i="14"/>
  <c r="DE66" i="14"/>
  <c r="CQ66" i="14"/>
  <c r="CZ66" i="14"/>
  <c r="DC63" i="14"/>
  <c r="DK61" i="14"/>
  <c r="DS59" i="14"/>
  <c r="CQ58" i="14"/>
  <c r="CY56" i="14"/>
  <c r="DG54" i="14"/>
  <c r="DO52" i="14"/>
  <c r="CM51" i="14"/>
  <c r="CU49" i="14"/>
  <c r="DC47" i="14"/>
  <c r="DK45" i="14"/>
  <c r="CX62" i="14"/>
  <c r="DF60" i="14"/>
  <c r="DN58" i="14"/>
  <c r="CL57" i="14"/>
  <c r="CT55" i="14"/>
  <c r="DB53" i="14"/>
  <c r="DJ51" i="14"/>
  <c r="DR49" i="14"/>
  <c r="CP48" i="14"/>
  <c r="CX46" i="14"/>
  <c r="DA63" i="14"/>
  <c r="DI61" i="14"/>
  <c r="DQ59" i="14"/>
  <c r="CO58" i="14"/>
  <c r="CW56" i="14"/>
  <c r="DE54" i="14"/>
  <c r="DM52" i="14"/>
  <c r="CK51" i="14"/>
  <c r="CS49" i="14"/>
  <c r="DA47" i="14"/>
  <c r="DP63" i="14"/>
  <c r="CN62" i="14"/>
  <c r="CV60" i="14"/>
  <c r="DD58" i="14"/>
  <c r="DL56" i="14"/>
  <c r="CJ55" i="14"/>
  <c r="CR53" i="14"/>
  <c r="CZ51" i="14"/>
  <c r="CV80" i="14"/>
  <c r="CU83" i="14"/>
  <c r="CP73" i="14"/>
  <c r="CW88" i="14"/>
  <c r="CL87" i="14"/>
  <c r="CU87" i="14"/>
  <c r="DH86" i="14"/>
  <c r="CV86" i="14"/>
  <c r="CM84" i="14"/>
  <c r="DI88" i="14"/>
  <c r="DM91" i="14"/>
  <c r="DQ94" i="14"/>
  <c r="CJ89" i="14"/>
  <c r="CU84" i="14"/>
  <c r="DF87" i="14"/>
  <c r="DJ90" i="14"/>
  <c r="DN93" i="14"/>
  <c r="CY79" i="14"/>
  <c r="CY77" i="14"/>
  <c r="DK86" i="14"/>
  <c r="DO89" i="14"/>
  <c r="DS92" i="14"/>
  <c r="CY95" i="14"/>
  <c r="CJ93" i="14"/>
  <c r="DK66" i="14"/>
  <c r="DM66" i="14"/>
  <c r="CY66" i="14"/>
  <c r="DH66" i="14"/>
  <c r="CU63" i="14"/>
  <c r="DC61" i="14"/>
  <c r="DK59" i="14"/>
  <c r="DS57" i="14"/>
  <c r="CQ56" i="14"/>
  <c r="CY54" i="14"/>
  <c r="DG52" i="14"/>
  <c r="DO50" i="14"/>
  <c r="CM49" i="14"/>
  <c r="CU47" i="14"/>
  <c r="DR63" i="14"/>
  <c r="CP62" i="14"/>
  <c r="CX60" i="14"/>
  <c r="DF58" i="14"/>
  <c r="DN56" i="14"/>
  <c r="CL55" i="14"/>
  <c r="CT53" i="14"/>
  <c r="DB51" i="14"/>
  <c r="DJ49" i="14"/>
  <c r="DR47" i="14"/>
  <c r="CP46" i="14"/>
  <c r="CS63" i="14"/>
  <c r="DA61" i="14"/>
  <c r="DI59" i="14"/>
  <c r="DQ57" i="14"/>
  <c r="CO56" i="14"/>
  <c r="CW54" i="14"/>
  <c r="DE52" i="14"/>
  <c r="DM50" i="14"/>
  <c r="CK49" i="14"/>
  <c r="CS47" i="14"/>
  <c r="DH63" i="14"/>
  <c r="DP61" i="14"/>
  <c r="CN60" i="14"/>
  <c r="CV58" i="14"/>
  <c r="DD56" i="14"/>
  <c r="DL54" i="14"/>
  <c r="CJ53" i="14"/>
  <c r="CR51" i="14"/>
  <c r="CZ49" i="14"/>
  <c r="DH47" i="14"/>
  <c r="DP45" i="14"/>
  <c r="DS62" i="14"/>
  <c r="CQ61" i="14"/>
  <c r="CY59" i="14"/>
  <c r="DG57" i="14"/>
  <c r="DO55" i="14"/>
  <c r="CM54" i="14"/>
  <c r="CU52" i="14"/>
  <c r="DC50" i="14"/>
  <c r="DK48" i="14"/>
  <c r="DS46" i="14"/>
  <c r="CQ45" i="14"/>
  <c r="CT62" i="14"/>
  <c r="DB60" i="14"/>
  <c r="DJ58" i="14"/>
  <c r="DR56" i="14"/>
  <c r="CW70" i="14"/>
  <c r="CZ72" i="14"/>
  <c r="DJ76" i="14"/>
  <c r="CO90" i="14"/>
  <c r="DN88" i="14"/>
  <c r="CM89" i="14"/>
  <c r="CZ88" i="14"/>
  <c r="CV92" i="14"/>
  <c r="CK86" i="14"/>
  <c r="DE89" i="14"/>
  <c r="CK92" i="14"/>
  <c r="CO95" i="14"/>
  <c r="DD90" i="14"/>
  <c r="CM85" i="14"/>
  <c r="DB88" i="14"/>
  <c r="DR90" i="14"/>
  <c r="CL94" i="14"/>
  <c r="CQ85" i="14"/>
  <c r="CQ79" i="14"/>
  <c r="DG87" i="14"/>
  <c r="CM90" i="14"/>
  <c r="CQ93" i="14"/>
  <c r="DG95" i="14"/>
  <c r="CJ66" i="14"/>
  <c r="DS66" i="14"/>
  <c r="CX66" i="14"/>
  <c r="DG66" i="14"/>
  <c r="DP66" i="14"/>
  <c r="CM63" i="14"/>
  <c r="CU61" i="14"/>
  <c r="DC59" i="14"/>
  <c r="DK57" i="14"/>
  <c r="DS55" i="14"/>
  <c r="CQ54" i="14"/>
  <c r="CY52" i="14"/>
  <c r="DG50" i="14"/>
  <c r="DO48" i="14"/>
  <c r="CM47" i="14"/>
  <c r="DJ63" i="14"/>
  <c r="DR61" i="14"/>
  <c r="CP60" i="14"/>
  <c r="CX58" i="14"/>
  <c r="DF56" i="14"/>
  <c r="DN54" i="14"/>
  <c r="CL53" i="14"/>
  <c r="CT51" i="14"/>
  <c r="DB49" i="14"/>
  <c r="DJ47" i="14"/>
  <c r="DR45" i="14"/>
  <c r="CK63" i="14"/>
  <c r="CS61" i="14"/>
  <c r="DA59" i="14"/>
  <c r="DI57" i="14"/>
  <c r="DQ55" i="14"/>
  <c r="CO54" i="14"/>
  <c r="CW52" i="14"/>
  <c r="DE50" i="14"/>
  <c r="DM48" i="14"/>
  <c r="CK47" i="14"/>
  <c r="CZ63" i="14"/>
  <c r="DH61" i="14"/>
  <c r="DP59" i="14"/>
  <c r="CN58" i="14"/>
  <c r="CV56" i="14"/>
  <c r="DD54" i="14"/>
  <c r="DL52" i="14"/>
  <c r="CJ51" i="14"/>
  <c r="CR49" i="14"/>
  <c r="CZ47" i="14"/>
  <c r="DH45" i="14"/>
  <c r="DK62" i="14"/>
  <c r="DS60" i="14"/>
  <c r="CQ59" i="14"/>
  <c r="CY57" i="14"/>
  <c r="DG55" i="14"/>
  <c r="DO53" i="14"/>
  <c r="CM52" i="14"/>
  <c r="CU50" i="14"/>
  <c r="DC48" i="14"/>
  <c r="DK46" i="14"/>
  <c r="DN63" i="14"/>
  <c r="CL62" i="14"/>
  <c r="CT60" i="14"/>
  <c r="DB58" i="14"/>
  <c r="DQ111" i="14"/>
  <c r="DA77" i="14"/>
  <c r="DD79" i="14"/>
  <c r="CP79" i="14"/>
  <c r="DQ91" i="14"/>
  <c r="DF90" i="14"/>
  <c r="DO90" i="14"/>
  <c r="CR90" i="14"/>
  <c r="DP93" i="14"/>
  <c r="CS86" i="14"/>
  <c r="DM89" i="14"/>
  <c r="CS92" i="14"/>
  <c r="CW95" i="14"/>
  <c r="CU68" i="14"/>
  <c r="CZ85" i="14"/>
  <c r="DJ88" i="14"/>
  <c r="CP91" i="14"/>
  <c r="CT94" i="14"/>
  <c r="CR91" i="14"/>
  <c r="DS80" i="14"/>
  <c r="DO87" i="14"/>
  <c r="CU90" i="14"/>
  <c r="CY93" i="14"/>
  <c r="DG77" i="14"/>
  <c r="CK66" i="14"/>
  <c r="CN66" i="14"/>
  <c r="DN66" i="14"/>
  <c r="DO66" i="14"/>
  <c r="CS66" i="14"/>
  <c r="DO62" i="14"/>
  <c r="CM61" i="14"/>
  <c r="CU59" i="14"/>
  <c r="DC57" i="14"/>
  <c r="DK55" i="14"/>
  <c r="DS53" i="14"/>
  <c r="CQ52" i="14"/>
  <c r="CY50" i="14"/>
  <c r="DG48" i="14"/>
  <c r="DO46" i="14"/>
  <c r="DB63" i="14"/>
  <c r="DJ61" i="14"/>
  <c r="DR59" i="14"/>
  <c r="CP58" i="14"/>
  <c r="CX56" i="14"/>
  <c r="DF54" i="14"/>
  <c r="DN52" i="14"/>
  <c r="CL51" i="14"/>
  <c r="CT49" i="14"/>
  <c r="DB47" i="14"/>
  <c r="DJ45" i="14"/>
  <c r="DM62" i="14"/>
  <c r="CK61" i="14"/>
  <c r="CS59" i="14"/>
  <c r="DA57" i="14"/>
  <c r="DI55" i="14"/>
  <c r="DQ53" i="14"/>
  <c r="CO52" i="14"/>
  <c r="CW50" i="14"/>
  <c r="DE48" i="14"/>
  <c r="DM46" i="14"/>
  <c r="CR63" i="14"/>
  <c r="CZ61" i="14"/>
  <c r="DH59" i="14"/>
  <c r="DP57" i="14"/>
  <c r="CN56" i="14"/>
  <c r="CV54" i="14"/>
  <c r="DD52" i="14"/>
  <c r="DL50" i="14"/>
  <c r="CJ49" i="14"/>
  <c r="CR47" i="14"/>
  <c r="CZ45" i="14"/>
  <c r="DC62" i="14"/>
  <c r="DK60" i="14"/>
  <c r="DS58" i="14"/>
  <c r="CQ57" i="14"/>
  <c r="CY55" i="14"/>
  <c r="DG53" i="14"/>
  <c r="DO51" i="14"/>
  <c r="CM50" i="14"/>
  <c r="CU48" i="14"/>
  <c r="DC46" i="14"/>
  <c r="DF63" i="14"/>
  <c r="DN61" i="14"/>
  <c r="CL60" i="14"/>
  <c r="DL125" i="14"/>
  <c r="DE84" i="14"/>
  <c r="DM67" i="14"/>
  <c r="CX81" i="14"/>
  <c r="DI93" i="14"/>
  <c r="CX92" i="14"/>
  <c r="DG92" i="14"/>
  <c r="CJ92" i="14"/>
  <c r="CM68" i="14"/>
  <c r="DI86" i="14"/>
  <c r="CK90" i="14"/>
  <c r="CO93" i="14"/>
  <c r="DE95" i="14"/>
  <c r="CM70" i="14"/>
  <c r="DM85" i="14"/>
  <c r="DR88" i="14"/>
  <c r="CL92" i="14"/>
  <c r="DB94" i="14"/>
  <c r="CR93" i="14"/>
  <c r="DK82" i="14"/>
  <c r="CM88" i="14"/>
  <c r="CQ91" i="14"/>
  <c r="DG93" i="14"/>
  <c r="DK84" i="14"/>
  <c r="DI66" i="14"/>
  <c r="CV66" i="14"/>
  <c r="DJ66" i="14"/>
  <c r="DA66" i="14"/>
  <c r="CL66" i="14"/>
  <c r="DG62" i="14"/>
  <c r="DO60" i="14"/>
  <c r="CM59" i="14"/>
  <c r="CU57" i="14"/>
  <c r="DC55" i="14"/>
  <c r="DK53" i="14"/>
  <c r="DS51" i="14"/>
  <c r="CQ50" i="14"/>
  <c r="CY48" i="14"/>
  <c r="DG46" i="14"/>
  <c r="CT63" i="14"/>
  <c r="DB61" i="14"/>
  <c r="DJ59" i="14"/>
  <c r="DR57" i="14"/>
  <c r="CP56" i="14"/>
  <c r="CX54" i="14"/>
  <c r="DF52" i="14"/>
  <c r="DN50" i="14"/>
  <c r="CL49" i="14"/>
  <c r="CT47" i="14"/>
  <c r="DB45" i="14"/>
  <c r="DE62" i="14"/>
  <c r="DM60" i="14"/>
  <c r="CK59" i="14"/>
  <c r="CS57" i="14"/>
  <c r="DA55" i="14"/>
  <c r="DI53" i="14"/>
  <c r="DQ51" i="14"/>
  <c r="CO50" i="14"/>
  <c r="CW48" i="14"/>
  <c r="DE46" i="14"/>
  <c r="CJ63" i="14"/>
  <c r="CR61" i="14"/>
  <c r="CZ59" i="14"/>
  <c r="DH57" i="14"/>
  <c r="DP55" i="14"/>
  <c r="CN54" i="14"/>
  <c r="CV52" i="14"/>
  <c r="DD50" i="14"/>
  <c r="DL48" i="14"/>
  <c r="CJ47" i="14"/>
  <c r="CR45" i="14"/>
  <c r="CU62" i="14"/>
  <c r="DC60" i="14"/>
  <c r="DK58" i="14"/>
  <c r="DS56" i="14"/>
  <c r="CQ55" i="14"/>
  <c r="CY53" i="14"/>
  <c r="DG51" i="14"/>
  <c r="DO49" i="14"/>
  <c r="CM48" i="14"/>
  <c r="CU46" i="14"/>
  <c r="CX63" i="14"/>
  <c r="DF61" i="14"/>
  <c r="DN59" i="14"/>
  <c r="CL58" i="14"/>
  <c r="DO103" i="14"/>
  <c r="DN80" i="14"/>
  <c r="CS78" i="14"/>
  <c r="CX85" i="14"/>
  <c r="CZ87" i="14"/>
  <c r="CN90" i="14"/>
  <c r="CN95" i="14"/>
  <c r="DH94" i="14"/>
  <c r="DS76" i="14"/>
  <c r="DM87" i="14"/>
  <c r="DA90" i="14"/>
  <c r="DE93" i="14"/>
  <c r="CQ81" i="14"/>
  <c r="DG73" i="14"/>
  <c r="DR86" i="14"/>
  <c r="CX89" i="14"/>
  <c r="DB92" i="14"/>
  <c r="DF95" i="14"/>
  <c r="DP95" i="14"/>
  <c r="CM86" i="14"/>
  <c r="DC88" i="14"/>
  <c r="DG91" i="14"/>
  <c r="DK94" i="14"/>
  <c r="CV88" i="14"/>
  <c r="CM66" i="14"/>
  <c r="CO66" i="14"/>
  <c r="DF66" i="14"/>
  <c r="DR66" i="14"/>
  <c r="DS63" i="14"/>
  <c r="CQ62" i="14"/>
  <c r="CY60" i="14"/>
  <c r="DG58" i="14"/>
  <c r="DO56" i="14"/>
  <c r="CM55" i="14"/>
  <c r="CU53" i="14"/>
  <c r="DC51" i="14"/>
  <c r="DK49" i="14"/>
  <c r="DS47" i="14"/>
  <c r="CQ46" i="14"/>
  <c r="DN62" i="14"/>
  <c r="CL61" i="14"/>
  <c r="CT59" i="14"/>
  <c r="DB57" i="14"/>
  <c r="DJ55" i="14"/>
  <c r="DR53" i="14"/>
  <c r="CP52" i="14"/>
  <c r="CX50" i="14"/>
  <c r="DF48" i="14"/>
  <c r="DN46" i="14"/>
  <c r="DQ63" i="14"/>
  <c r="CO62" i="14"/>
  <c r="CW60" i="14"/>
  <c r="DE58" i="14"/>
  <c r="DM56" i="14"/>
  <c r="CK55" i="14"/>
  <c r="CS53" i="14"/>
  <c r="DA51" i="14"/>
  <c r="DI49" i="14"/>
  <c r="DQ47" i="14"/>
  <c r="CO46" i="14"/>
  <c r="DD62" i="14"/>
  <c r="DL60" i="14"/>
  <c r="CJ59" i="14"/>
  <c r="CR57" i="14"/>
  <c r="CZ55" i="14"/>
  <c r="DH53" i="14"/>
  <c r="DP51" i="14"/>
  <c r="CN50" i="14"/>
  <c r="CV48" i="14"/>
  <c r="DD46" i="14"/>
  <c r="DG63" i="14"/>
  <c r="DO61" i="14"/>
  <c r="CM60" i="14"/>
  <c r="CU58" i="14"/>
  <c r="DC56" i="14"/>
  <c r="DK54" i="14"/>
  <c r="DS52" i="14"/>
  <c r="CQ51" i="14"/>
  <c r="CY49" i="14"/>
  <c r="DG47" i="14"/>
  <c r="DO45" i="14"/>
  <c r="DR62" i="14"/>
  <c r="CP61" i="14"/>
  <c r="CX59" i="14"/>
  <c r="DA95" i="14"/>
  <c r="DM95" i="14"/>
  <c r="CU88" i="14"/>
  <c r="DD66" i="14"/>
  <c r="DS49" i="14"/>
  <c r="CP54" i="14"/>
  <c r="DM58" i="14"/>
  <c r="DL62" i="14"/>
  <c r="DH49" i="14"/>
  <c r="CY61" i="14"/>
  <c r="CU54" i="14"/>
  <c r="CQ47" i="14"/>
  <c r="DR58" i="14"/>
  <c r="CL56" i="14"/>
  <c r="CL54" i="14"/>
  <c r="CT52" i="14"/>
  <c r="DB50" i="14"/>
  <c r="DJ48" i="14"/>
  <c r="DR46" i="14"/>
  <c r="DE63" i="14"/>
  <c r="DM61" i="14"/>
  <c r="CK60" i="14"/>
  <c r="CS58" i="14"/>
  <c r="DA56" i="14"/>
  <c r="DI54" i="14"/>
  <c r="DQ52" i="14"/>
  <c r="CO51" i="14"/>
  <c r="CW49" i="14"/>
  <c r="DE47" i="14"/>
  <c r="DM45" i="14"/>
  <c r="DH56" i="14"/>
  <c r="DS44" i="14"/>
  <c r="CQ43" i="14"/>
  <c r="CY41" i="14"/>
  <c r="DG39" i="14"/>
  <c r="DO37" i="14"/>
  <c r="CM36" i="14"/>
  <c r="CJ41" i="14"/>
  <c r="CZ56" i="14"/>
  <c r="DR44" i="14"/>
  <c r="CP43" i="14"/>
  <c r="CX41" i="14"/>
  <c r="DF39" i="14"/>
  <c r="DN37" i="14"/>
  <c r="CL36" i="14"/>
  <c r="DL36" i="14"/>
  <c r="DH52" i="14"/>
  <c r="DA44" i="14"/>
  <c r="DI42" i="14"/>
  <c r="DQ40" i="14"/>
  <c r="CO39" i="14"/>
  <c r="CW37" i="14"/>
  <c r="DE35" i="14"/>
  <c r="CJ43" i="14"/>
  <c r="DD59" i="14"/>
  <c r="DD45" i="14"/>
  <c r="DD43" i="14"/>
  <c r="DL41" i="14"/>
  <c r="CJ40" i="14"/>
  <c r="CR38" i="14"/>
  <c r="CZ36" i="14"/>
  <c r="DH39" i="14"/>
  <c r="CJ54" i="14"/>
  <c r="DG44" i="14"/>
  <c r="DO42" i="14"/>
  <c r="CM41" i="14"/>
  <c r="CU39" i="14"/>
  <c r="DC37" i="14"/>
  <c r="DK35" i="14"/>
  <c r="DL44" i="14"/>
  <c r="DP60" i="14"/>
  <c r="DH46" i="14"/>
  <c r="DJ43" i="14"/>
  <c r="DR41" i="14"/>
  <c r="CP40" i="14"/>
  <c r="CX38" i="14"/>
  <c r="DF36" i="14"/>
  <c r="CV45" i="14"/>
  <c r="DH60" i="14"/>
  <c r="CZ46" i="14"/>
  <c r="CP94" i="14"/>
  <c r="DO71" i="14"/>
  <c r="CY91" i="14"/>
  <c r="CY62" i="14"/>
  <c r="CQ48" i="14"/>
  <c r="CX52" i="14"/>
  <c r="CK57" i="14"/>
  <c r="CJ61" i="14"/>
  <c r="DD48" i="14"/>
  <c r="CU60" i="14"/>
  <c r="CQ53" i="14"/>
  <c r="CM46" i="14"/>
  <c r="CT58" i="14"/>
  <c r="DN55" i="14"/>
  <c r="DN53" i="14"/>
  <c r="CL52" i="14"/>
  <c r="CT50" i="14"/>
  <c r="DB48" i="14"/>
  <c r="DJ46" i="14"/>
  <c r="CW63" i="14"/>
  <c r="DE61" i="14"/>
  <c r="DM59" i="14"/>
  <c r="CK58" i="14"/>
  <c r="CS56" i="14"/>
  <c r="DA54" i="14"/>
  <c r="DI52" i="14"/>
  <c r="DQ50" i="14"/>
  <c r="CO49" i="14"/>
  <c r="CW47" i="14"/>
  <c r="DE45" i="14"/>
  <c r="DP54" i="14"/>
  <c r="DK44" i="14"/>
  <c r="DS42" i="14"/>
  <c r="CQ41" i="14"/>
  <c r="CY39" i="14"/>
  <c r="DG37" i="14"/>
  <c r="DO35" i="14"/>
  <c r="CZ39" i="14"/>
  <c r="DH54" i="14"/>
  <c r="DJ44" i="14"/>
  <c r="DR42" i="14"/>
  <c r="CP41" i="14"/>
  <c r="CX39" i="14"/>
  <c r="DF37" i="14"/>
  <c r="DN35" i="14"/>
  <c r="CR35" i="14"/>
  <c r="DP50" i="14"/>
  <c r="CS44" i="14"/>
  <c r="DA42" i="14"/>
  <c r="DI40" i="14"/>
  <c r="DQ38" i="14"/>
  <c r="CO37" i="14"/>
  <c r="CW35" i="14"/>
  <c r="DH41" i="14"/>
  <c r="DL57" i="14"/>
  <c r="CN45" i="14"/>
  <c r="CV43" i="14"/>
  <c r="DD41" i="14"/>
  <c r="DL39" i="14"/>
  <c r="CJ38" i="14"/>
  <c r="CJ36" i="14"/>
  <c r="CN38" i="14"/>
  <c r="CR52" i="14"/>
  <c r="CY44" i="14"/>
  <c r="DG42" i="14"/>
  <c r="DO40" i="14"/>
  <c r="CM39" i="14"/>
  <c r="CU37" i="14"/>
  <c r="DC35" i="14"/>
  <c r="CZ43" i="14"/>
  <c r="CN59" i="14"/>
  <c r="DA45" i="14"/>
  <c r="DB43" i="14"/>
  <c r="DJ41" i="14"/>
  <c r="DR39" i="14"/>
  <c r="CP38" i="14"/>
  <c r="CX36" i="14"/>
  <c r="DP43" i="14"/>
  <c r="DP58" i="14"/>
  <c r="CX45" i="14"/>
  <c r="DA43" i="14"/>
  <c r="DI41" i="14"/>
  <c r="DQ39" i="14"/>
  <c r="CO38" i="14"/>
  <c r="CW36" i="14"/>
  <c r="CZ60" i="14"/>
  <c r="CZ37" i="14"/>
  <c r="CY94" i="14"/>
  <c r="DJ86" i="14"/>
  <c r="DO93" i="14"/>
  <c r="DG60" i="14"/>
  <c r="CY46" i="14"/>
  <c r="DF50" i="14"/>
  <c r="CS55" i="14"/>
  <c r="CR59" i="14"/>
  <c r="DP47" i="14"/>
  <c r="DG59" i="14"/>
  <c r="DC52" i="14"/>
  <c r="CY45" i="14"/>
  <c r="DN57" i="14"/>
  <c r="CX55" i="14"/>
  <c r="DF53" i="14"/>
  <c r="DN51" i="14"/>
  <c r="CL50" i="14"/>
  <c r="CT48" i="14"/>
  <c r="DB46" i="14"/>
  <c r="CO63" i="14"/>
  <c r="CW61" i="14"/>
  <c r="DE59" i="14"/>
  <c r="DM57" i="14"/>
  <c r="CK56" i="14"/>
  <c r="CS54" i="14"/>
  <c r="DA52" i="14"/>
  <c r="DI50" i="14"/>
  <c r="DQ48" i="14"/>
  <c r="CO47" i="14"/>
  <c r="CW45" i="14"/>
  <c r="CN53" i="14"/>
  <c r="DC44" i="14"/>
  <c r="DK42" i="14"/>
  <c r="DS40" i="14"/>
  <c r="CQ39" i="14"/>
  <c r="CY37" i="14"/>
  <c r="DG35" i="14"/>
  <c r="DP37" i="14"/>
  <c r="DP52" i="14"/>
  <c r="DB44" i="14"/>
  <c r="DJ42" i="14"/>
  <c r="DR40" i="14"/>
  <c r="CP39" i="14"/>
  <c r="CX37" i="14"/>
  <c r="DF35" i="14"/>
  <c r="CV63" i="14"/>
  <c r="CN49" i="14"/>
  <c r="CK44" i="14"/>
  <c r="CS42" i="14"/>
  <c r="DA40" i="14"/>
  <c r="DI38" i="14"/>
  <c r="DQ36" i="14"/>
  <c r="CO35" i="14"/>
  <c r="CN40" i="14"/>
  <c r="CJ56" i="14"/>
  <c r="DP44" i="14"/>
  <c r="CN43" i="14"/>
  <c r="CV41" i="14"/>
  <c r="DD39" i="14"/>
  <c r="DL37" i="14"/>
  <c r="DD35" i="14"/>
  <c r="DD36" i="14"/>
  <c r="CZ50" i="14"/>
  <c r="CQ44" i="14"/>
  <c r="CY42" i="14"/>
  <c r="DG40" i="14"/>
  <c r="DO38" i="14"/>
  <c r="CM37" i="14"/>
  <c r="CU35" i="14"/>
  <c r="DP41" i="14"/>
  <c r="CV57" i="14"/>
  <c r="CL45" i="14"/>
  <c r="CT43" i="14"/>
  <c r="DB41" i="14"/>
  <c r="DJ39" i="14"/>
  <c r="DR37" i="14"/>
  <c r="CP36" i="14"/>
  <c r="DD42" i="14"/>
  <c r="CN57" i="14"/>
  <c r="CK45" i="14"/>
  <c r="CS43" i="14"/>
  <c r="DA41" i="14"/>
  <c r="DI39" i="14"/>
  <c r="DQ37" i="14"/>
  <c r="CO36" i="14"/>
  <c r="DL93" i="14"/>
  <c r="CP89" i="14"/>
  <c r="DD86" i="14"/>
  <c r="DO58" i="14"/>
  <c r="CL63" i="14"/>
  <c r="DN48" i="14"/>
  <c r="DA53" i="14"/>
  <c r="CZ57" i="14"/>
  <c r="DL46" i="14"/>
  <c r="DC58" i="14"/>
  <c r="CY51" i="14"/>
  <c r="CP63" i="14"/>
  <c r="DF57" i="14"/>
  <c r="CP55" i="14"/>
  <c r="CX53" i="14"/>
  <c r="DF51" i="14"/>
  <c r="DN49" i="14"/>
  <c r="CL48" i="14"/>
  <c r="CT46" i="14"/>
  <c r="DQ62" i="14"/>
  <c r="CO61" i="14"/>
  <c r="CW59" i="14"/>
  <c r="DE57" i="14"/>
  <c r="DM55" i="14"/>
  <c r="CK54" i="14"/>
  <c r="CS52" i="14"/>
  <c r="DA50" i="14"/>
  <c r="DI48" i="14"/>
  <c r="DQ46" i="14"/>
  <c r="CO45" i="14"/>
  <c r="CV51" i="14"/>
  <c r="CU44" i="14"/>
  <c r="DC42" i="14"/>
  <c r="DK40" i="14"/>
  <c r="DS38" i="14"/>
  <c r="CQ37" i="14"/>
  <c r="CY35" i="14"/>
  <c r="CV36" i="14"/>
  <c r="CN51" i="14"/>
  <c r="CT44" i="14"/>
  <c r="DB42" i="14"/>
  <c r="DJ40" i="14"/>
  <c r="DR38" i="14"/>
  <c r="CP37" i="14"/>
  <c r="CP35" i="14"/>
  <c r="DD61" i="14"/>
  <c r="CV47" i="14"/>
  <c r="DM43" i="14"/>
  <c r="CK42" i="14"/>
  <c r="CS40" i="14"/>
  <c r="DA38" i="14"/>
  <c r="DI36" i="14"/>
  <c r="CR36" i="14"/>
  <c r="DD38" i="14"/>
  <c r="CR54" i="14"/>
  <c r="DH44" i="14"/>
  <c r="DP42" i="14"/>
  <c r="CN41" i="14"/>
  <c r="CV39" i="14"/>
  <c r="DD37" i="14"/>
  <c r="CN35" i="14"/>
  <c r="DP62" i="14"/>
  <c r="DH48" i="14"/>
  <c r="DS43" i="14"/>
  <c r="CQ42" i="14"/>
  <c r="CY40" i="14"/>
  <c r="DG38" i="14"/>
  <c r="DO36" i="14"/>
  <c r="CM35" i="14"/>
  <c r="CV40" i="14"/>
  <c r="DD55" i="14"/>
  <c r="DN44" i="14"/>
  <c r="CL43" i="14"/>
  <c r="CT41" i="14"/>
  <c r="DB39" i="14"/>
  <c r="DJ37" i="14"/>
  <c r="DR35" i="14"/>
  <c r="DL40" i="14"/>
  <c r="CV55" i="14"/>
  <c r="DM44" i="14"/>
  <c r="DK127" i="14"/>
  <c r="DO69" i="14"/>
  <c r="CT92" i="14"/>
  <c r="CT66" i="14"/>
  <c r="CM57" i="14"/>
  <c r="CT61" i="14"/>
  <c r="CL47" i="14"/>
  <c r="DI51" i="14"/>
  <c r="DH55" i="14"/>
  <c r="CN46" i="14"/>
  <c r="DO57" i="14"/>
  <c r="DK50" i="14"/>
  <c r="DB62" i="14"/>
  <c r="CP57" i="14"/>
  <c r="DR54" i="14"/>
  <c r="CP53" i="14"/>
  <c r="CX51" i="14"/>
  <c r="DF49" i="14"/>
  <c r="DN47" i="14"/>
  <c r="CL46" i="14"/>
  <c r="DI62" i="14"/>
  <c r="DQ60" i="14"/>
  <c r="CO59" i="14"/>
  <c r="CW57" i="14"/>
  <c r="DE55" i="14"/>
  <c r="DM53" i="14"/>
  <c r="CK52" i="14"/>
  <c r="CS50" i="14"/>
  <c r="DA48" i="14"/>
  <c r="DI46" i="14"/>
  <c r="DL63" i="14"/>
  <c r="DD49" i="14"/>
  <c r="CM44" i="14"/>
  <c r="CU42" i="14"/>
  <c r="DC40" i="14"/>
  <c r="DK38" i="14"/>
  <c r="DS36" i="14"/>
  <c r="CQ35" i="14"/>
  <c r="DD63" i="14"/>
  <c r="CV49" i="14"/>
  <c r="CL44" i="14"/>
  <c r="CT42" i="14"/>
  <c r="DB40" i="14"/>
  <c r="DJ38" i="14"/>
  <c r="DR36" i="14"/>
  <c r="CR43" i="14"/>
  <c r="DL59" i="14"/>
  <c r="DI45" i="14"/>
  <c r="DE43" i="14"/>
  <c r="DM41" i="14"/>
  <c r="CK40" i="14"/>
  <c r="CS38" i="14"/>
  <c r="DA36" i="14"/>
  <c r="DL35" i="14"/>
  <c r="CJ37" i="14"/>
  <c r="CZ52" i="14"/>
  <c r="CZ44" i="14"/>
  <c r="DH42" i="14"/>
  <c r="DP40" i="14"/>
  <c r="CN39" i="14"/>
  <c r="CV37" i="14"/>
  <c r="CJ48" i="14"/>
  <c r="CN61" i="14"/>
  <c r="DP46" i="14"/>
  <c r="DK43" i="14"/>
  <c r="DS41" i="14"/>
  <c r="CQ40" i="14"/>
  <c r="CY38" i="14"/>
  <c r="DJ73" i="14"/>
  <c r="DQ86" i="14"/>
  <c r="DJ94" i="14"/>
  <c r="DL66" i="14"/>
  <c r="CU55" i="14"/>
  <c r="DB59" i="14"/>
  <c r="CT45" i="14"/>
  <c r="DQ49" i="14"/>
  <c r="DP53" i="14"/>
  <c r="DO63" i="14"/>
  <c r="DK56" i="14"/>
  <c r="DG49" i="14"/>
  <c r="CX61" i="14"/>
  <c r="DJ56" i="14"/>
  <c r="DJ54" i="14"/>
  <c r="DR52" i="14"/>
  <c r="CP51" i="14"/>
  <c r="CX49" i="14"/>
  <c r="DF47" i="14"/>
  <c r="DN45" i="14"/>
  <c r="DA62" i="14"/>
  <c r="DI60" i="14"/>
  <c r="DQ58" i="14"/>
  <c r="CO57" i="14"/>
  <c r="CW55" i="14"/>
  <c r="DE53" i="14"/>
  <c r="DM51" i="14"/>
  <c r="CK50" i="14"/>
  <c r="CS48" i="14"/>
  <c r="DA46" i="14"/>
  <c r="CJ62" i="14"/>
  <c r="DL47" i="14"/>
  <c r="DO43" i="14"/>
  <c r="CM42" i="14"/>
  <c r="CU40" i="14"/>
  <c r="DC38" i="14"/>
  <c r="DK36" i="14"/>
  <c r="CX35" i="14"/>
  <c r="DL61" i="14"/>
  <c r="DD47" i="14"/>
  <c r="DN43" i="14"/>
  <c r="CL42" i="14"/>
  <c r="CT40" i="14"/>
  <c r="DB38" i="14"/>
  <c r="DJ36" i="14"/>
  <c r="CR41" i="14"/>
  <c r="CJ58" i="14"/>
  <c r="CP45" i="14"/>
  <c r="CW43" i="14"/>
  <c r="DE41" i="14"/>
  <c r="DM39" i="14"/>
  <c r="CK38" i="14"/>
  <c r="CS36" i="14"/>
  <c r="CV35" i="14"/>
  <c r="CZ35" i="14"/>
  <c r="DH50" i="14"/>
  <c r="CR44" i="14"/>
  <c r="CZ42" i="14"/>
  <c r="DH40" i="14"/>
  <c r="DP38" i="14"/>
  <c r="CN37" i="14"/>
  <c r="CV44" i="14"/>
  <c r="CV59" i="14"/>
  <c r="DC45" i="14"/>
  <c r="DC43" i="14"/>
  <c r="DK41" i="14"/>
  <c r="DS39" i="14"/>
  <c r="CQ38" i="14"/>
  <c r="CY36" i="14"/>
  <c r="CL35" i="14"/>
  <c r="CR37" i="14"/>
  <c r="CJ52" i="14"/>
  <c r="CX44" i="14"/>
  <c r="DF42" i="14"/>
  <c r="DN40" i="14"/>
  <c r="CL39" i="14"/>
  <c r="CT37" i="14"/>
  <c r="CT35" i="14"/>
  <c r="DH37" i="14"/>
  <c r="DL51" i="14"/>
  <c r="CW44" i="14"/>
  <c r="DE42" i="14"/>
  <c r="DM40" i="14"/>
  <c r="CK39" i="14"/>
  <c r="CS37" i="14"/>
  <c r="DA35" i="14"/>
  <c r="CX83" i="14"/>
  <c r="CW93" i="14"/>
  <c r="DO85" i="14"/>
  <c r="DQ66" i="14"/>
  <c r="DK51" i="14"/>
  <c r="DR55" i="14"/>
  <c r="DE60" i="14"/>
  <c r="CW46" i="14"/>
  <c r="CV50" i="14"/>
  <c r="CM62" i="14"/>
  <c r="DS54" i="14"/>
  <c r="DO47" i="14"/>
  <c r="DF59" i="14"/>
  <c r="CT56" i="14"/>
  <c r="CT54" i="14"/>
  <c r="DB52" i="14"/>
  <c r="DJ50" i="14"/>
  <c r="DR48" i="14"/>
  <c r="CP47" i="14"/>
  <c r="DM63" i="14"/>
  <c r="CK62" i="14"/>
  <c r="CS60" i="14"/>
  <c r="DA58" i="14"/>
  <c r="DI56" i="14"/>
  <c r="DQ54" i="14"/>
  <c r="CO53" i="14"/>
  <c r="CW51" i="14"/>
  <c r="DE49" i="14"/>
  <c r="DM47" i="14"/>
  <c r="CK46" i="14"/>
  <c r="CZ58" i="14"/>
  <c r="CU45" i="14"/>
  <c r="CY43" i="14"/>
  <c r="DG41" i="14"/>
  <c r="DO39" i="14"/>
  <c r="CM38" i="14"/>
  <c r="CU36" i="14"/>
  <c r="CV42" i="14"/>
  <c r="CR58" i="14"/>
  <c r="CS45" i="14"/>
  <c r="CX43" i="14"/>
  <c r="DF41" i="14"/>
  <c r="DN39" i="14"/>
  <c r="CL38" i="14"/>
  <c r="CT36" i="14"/>
  <c r="CV38" i="14"/>
  <c r="CZ54" i="14"/>
  <c r="DI44" i="14"/>
  <c r="DQ42" i="14"/>
  <c r="CO41" i="14"/>
  <c r="CW39" i="14"/>
  <c r="DE37" i="14"/>
  <c r="DM35" i="14"/>
  <c r="DD44" i="14"/>
  <c r="CV61" i="14"/>
  <c r="CN47" i="14"/>
  <c r="DL43" i="14"/>
  <c r="CJ42" i="14"/>
  <c r="CR40" i="14"/>
  <c r="CZ38" i="14"/>
  <c r="DH36" i="14"/>
  <c r="CZ41" i="14"/>
  <c r="DL55" i="14"/>
  <c r="DO44" i="14"/>
  <c r="CM43" i="14"/>
  <c r="CU41" i="14"/>
  <c r="DC39" i="14"/>
  <c r="DK37" i="14"/>
  <c r="DS35" i="14"/>
  <c r="CR46" i="14"/>
  <c r="DH62" i="14"/>
  <c r="CZ48" i="14"/>
  <c r="DR43" i="14"/>
  <c r="CP42" i="14"/>
  <c r="CX40" i="14"/>
  <c r="DF38" i="14"/>
  <c r="DN36" i="14"/>
  <c r="DD51" i="14"/>
  <c r="CZ62" i="14"/>
  <c r="CR48" i="14"/>
  <c r="DQ43" i="14"/>
  <c r="CO42" i="14"/>
  <c r="CW40" i="14"/>
  <c r="DE38" i="14"/>
  <c r="DM36" i="14"/>
  <c r="CK35" i="14"/>
  <c r="DC53" i="14"/>
  <c r="DJ60" i="14"/>
  <c r="CS62" i="14"/>
  <c r="CK48" i="14"/>
  <c r="DC36" i="14"/>
  <c r="DB36" i="14"/>
  <c r="CK36" i="14"/>
  <c r="DP36" i="14"/>
  <c r="DG36" i="14"/>
  <c r="DF44" i="14"/>
  <c r="DB37" i="14"/>
  <c r="DE44" i="14"/>
  <c r="CK41" i="14"/>
  <c r="DA37" i="14"/>
  <c r="DL49" i="14"/>
  <c r="AX99" i="14"/>
  <c r="BZ100" i="14"/>
  <c r="BR102" i="14"/>
  <c r="BJ104" i="14"/>
  <c r="BB106" i="14"/>
  <c r="CD107" i="14"/>
  <c r="BV109" i="14"/>
  <c r="BN111" i="14"/>
  <c r="BF113" i="14"/>
  <c r="AX115" i="14"/>
  <c r="AY99" i="14"/>
  <c r="CA100" i="14"/>
  <c r="BS102" i="14"/>
  <c r="BK104" i="14"/>
  <c r="BC106" i="14"/>
  <c r="CE107" i="14"/>
  <c r="BW109" i="14"/>
  <c r="BO111" i="14"/>
  <c r="BG113" i="14"/>
  <c r="AY115" i="14"/>
  <c r="BP99" i="14"/>
  <c r="BH101" i="14"/>
  <c r="AZ103" i="14"/>
  <c r="CB104" i="14"/>
  <c r="BT106" i="14"/>
  <c r="BL108" i="14"/>
  <c r="BD110" i="14"/>
  <c r="CF111" i="14"/>
  <c r="BX113" i="14"/>
  <c r="BP115" i="14"/>
  <c r="BH117" i="14"/>
  <c r="BE100" i="14"/>
  <c r="CG101" i="14"/>
  <c r="BY103" i="14"/>
  <c r="BQ105" i="14"/>
  <c r="BI107" i="14"/>
  <c r="BA109" i="14"/>
  <c r="CC110" i="14"/>
  <c r="BU112" i="14"/>
  <c r="BM114" i="14"/>
  <c r="BE116" i="14"/>
  <c r="BN100" i="14"/>
  <c r="BF102" i="14"/>
  <c r="AX104" i="14"/>
  <c r="BZ105" i="14"/>
  <c r="BR107" i="14"/>
  <c r="BJ109" i="14"/>
  <c r="BB111" i="14"/>
  <c r="CD112" i="14"/>
  <c r="BV114" i="14"/>
  <c r="BN116" i="14"/>
  <c r="BS99" i="14"/>
  <c r="BK101" i="14"/>
  <c r="BC103" i="14"/>
  <c r="CE104" i="14"/>
  <c r="BW106" i="14"/>
  <c r="BO108" i="14"/>
  <c r="BG110" i="14"/>
  <c r="AY112" i="14"/>
  <c r="CA113" i="14"/>
  <c r="BS115" i="14"/>
  <c r="AZ100" i="14"/>
  <c r="CB101" i="14"/>
  <c r="BT103" i="14"/>
  <c r="BL105" i="14"/>
  <c r="BD107" i="14"/>
  <c r="CF108" i="14"/>
  <c r="BX110" i="14"/>
  <c r="BP112" i="14"/>
  <c r="BH114" i="14"/>
  <c r="AZ116" i="14"/>
  <c r="BE99" i="14"/>
  <c r="BM113" i="14"/>
  <c r="BJ118" i="14"/>
  <c r="BB120" i="14"/>
  <c r="CD121" i="14"/>
  <c r="BV123" i="14"/>
  <c r="BN125" i="14"/>
  <c r="BF127" i="14"/>
  <c r="CC125" i="14"/>
  <c r="BA110" i="14"/>
  <c r="CE117" i="14"/>
  <c r="BW119" i="14"/>
  <c r="BO121" i="14"/>
  <c r="BG123" i="14"/>
  <c r="AY125" i="14"/>
  <c r="CA126" i="14"/>
  <c r="BE123" i="14"/>
  <c r="BQ108" i="14"/>
  <c r="BW117" i="14"/>
  <c r="BP119" i="14"/>
  <c r="BH121" i="14"/>
  <c r="AZ123" i="14"/>
  <c r="CB124" i="14"/>
  <c r="BT126" i="14"/>
  <c r="BA127" i="14"/>
  <c r="BU123" i="14"/>
  <c r="BY108" i="14"/>
  <c r="BY117" i="14"/>
  <c r="BQ119" i="14"/>
  <c r="BI121" i="14"/>
  <c r="BA123" i="14"/>
  <c r="CC124" i="14"/>
  <c r="CC126" i="14"/>
  <c r="DJ57" i="14"/>
  <c r="DB56" i="14"/>
  <c r="DA60" i="14"/>
  <c r="CS46" i="14"/>
  <c r="CN44" i="14"/>
  <c r="DP39" i="14"/>
  <c r="CV53" i="14"/>
  <c r="DL42" i="14"/>
  <c r="CQ36" i="14"/>
  <c r="CP44" i="14"/>
  <c r="CL37" i="14"/>
  <c r="CO44" i="14"/>
  <c r="DE40" i="14"/>
  <c r="CK37" i="14"/>
  <c r="CJ45" i="14"/>
  <c r="BF99" i="14"/>
  <c r="AX101" i="14"/>
  <c r="BZ102" i="14"/>
  <c r="BR104" i="14"/>
  <c r="BJ106" i="14"/>
  <c r="BB108" i="14"/>
  <c r="CD109" i="14"/>
  <c r="BV111" i="14"/>
  <c r="BN113" i="14"/>
  <c r="BF115" i="14"/>
  <c r="BG99" i="14"/>
  <c r="AY101" i="14"/>
  <c r="CA102" i="14"/>
  <c r="BS104" i="14"/>
  <c r="BK106" i="14"/>
  <c r="BC108" i="14"/>
  <c r="CE109" i="14"/>
  <c r="BW111" i="14"/>
  <c r="BO113" i="14"/>
  <c r="BG115" i="14"/>
  <c r="BX99" i="14"/>
  <c r="BP101" i="14"/>
  <c r="BH103" i="14"/>
  <c r="AZ105" i="14"/>
  <c r="CB106" i="14"/>
  <c r="BT108" i="14"/>
  <c r="BL110" i="14"/>
  <c r="BD112" i="14"/>
  <c r="CF113" i="14"/>
  <c r="BX115" i="14"/>
  <c r="BP117" i="14"/>
  <c r="BM100" i="14"/>
  <c r="BE102" i="14"/>
  <c r="CG103" i="14"/>
  <c r="BY105" i="14"/>
  <c r="BQ107" i="14"/>
  <c r="BI109" i="14"/>
  <c r="BA111" i="14"/>
  <c r="CC112" i="14"/>
  <c r="BU114" i="14"/>
  <c r="BM116" i="14"/>
  <c r="BV100" i="14"/>
  <c r="BN102" i="14"/>
  <c r="BF104" i="14"/>
  <c r="AX106" i="14"/>
  <c r="BZ107" i="14"/>
  <c r="BR109" i="14"/>
  <c r="BJ111" i="14"/>
  <c r="BB113" i="14"/>
  <c r="CD114" i="14"/>
  <c r="BV116" i="14"/>
  <c r="CA99" i="14"/>
  <c r="BS101" i="14"/>
  <c r="BK103" i="14"/>
  <c r="BC105" i="14"/>
  <c r="CE106" i="14"/>
  <c r="BW108" i="14"/>
  <c r="BO110" i="14"/>
  <c r="BG112" i="14"/>
  <c r="AY114" i="14"/>
  <c r="CA115" i="14"/>
  <c r="BH100" i="14"/>
  <c r="AZ102" i="14"/>
  <c r="CB103" i="14"/>
  <c r="BT105" i="14"/>
  <c r="BL107" i="14"/>
  <c r="BD109" i="14"/>
  <c r="CF110" i="14"/>
  <c r="BX112" i="14"/>
  <c r="BP114" i="14"/>
  <c r="BH116" i="14"/>
  <c r="CG100" i="14"/>
  <c r="BE115" i="14"/>
  <c r="BR118" i="14"/>
  <c r="BJ120" i="14"/>
  <c r="BB122" i="14"/>
  <c r="CD123" i="14"/>
  <c r="BV125" i="14"/>
  <c r="BN127" i="14"/>
  <c r="BM127" i="14"/>
  <c r="CC111" i="14"/>
  <c r="BC118" i="14"/>
  <c r="CE119" i="14"/>
  <c r="BW121" i="14"/>
  <c r="BO123" i="14"/>
  <c r="BG125" i="14"/>
  <c r="AY127" i="14"/>
  <c r="BM125" i="14"/>
  <c r="BI110" i="14"/>
  <c r="CF117" i="14"/>
  <c r="BX119" i="14"/>
  <c r="BP121" i="14"/>
  <c r="BH123" i="14"/>
  <c r="AZ125" i="14"/>
  <c r="CB126" i="14"/>
  <c r="BY127" i="14"/>
  <c r="CG124" i="14"/>
  <c r="BQ110" i="14"/>
  <c r="CG117" i="14"/>
  <c r="BY119" i="14"/>
  <c r="BQ121" i="14"/>
  <c r="BI123" i="14"/>
  <c r="BA125" i="14"/>
  <c r="BI127" i="14"/>
  <c r="CC123" i="14"/>
  <c r="CG108" i="14"/>
  <c r="BZ117" i="14"/>
  <c r="BR119" i="14"/>
  <c r="BJ121" i="14"/>
  <c r="BB123" i="14"/>
  <c r="CD124" i="14"/>
  <c r="BV126" i="14"/>
  <c r="BA106" i="14"/>
  <c r="BI126" i="14"/>
  <c r="CG110" i="14"/>
  <c r="AY118" i="14"/>
  <c r="CA119" i="14"/>
  <c r="BS121" i="14"/>
  <c r="CW62" i="14"/>
  <c r="DB54" i="14"/>
  <c r="DI58" i="14"/>
  <c r="CR60" i="14"/>
  <c r="CJ60" i="14"/>
  <c r="CR56" i="14"/>
  <c r="CN63" i="14"/>
  <c r="DD57" i="14"/>
  <c r="DB35" i="14"/>
  <c r="DN42" i="14"/>
  <c r="DJ35" i="14"/>
  <c r="DI43" i="14"/>
  <c r="CO40" i="14"/>
  <c r="DE36" i="14"/>
  <c r="DH43" i="14"/>
  <c r="BN99" i="14"/>
  <c r="BF101" i="14"/>
  <c r="AX103" i="14"/>
  <c r="BZ104" i="14"/>
  <c r="BR106" i="14"/>
  <c r="BJ108" i="14"/>
  <c r="BB110" i="14"/>
  <c r="CD111" i="14"/>
  <c r="BV113" i="14"/>
  <c r="BN115" i="14"/>
  <c r="BO99" i="14"/>
  <c r="BG101" i="14"/>
  <c r="AY103" i="14"/>
  <c r="CA104" i="14"/>
  <c r="BS106" i="14"/>
  <c r="BK108" i="14"/>
  <c r="BC110" i="14"/>
  <c r="CE111" i="14"/>
  <c r="BW113" i="14"/>
  <c r="BO115" i="14"/>
  <c r="CF99" i="14"/>
  <c r="BX101" i="14"/>
  <c r="BP103" i="14"/>
  <c r="BH105" i="14"/>
  <c r="AZ107" i="14"/>
  <c r="CB108" i="14"/>
  <c r="BT110" i="14"/>
  <c r="BL112" i="14"/>
  <c r="BD114" i="14"/>
  <c r="CF115" i="14"/>
  <c r="BX117" i="14"/>
  <c r="BU100" i="14"/>
  <c r="BM102" i="14"/>
  <c r="BE104" i="14"/>
  <c r="CG105" i="14"/>
  <c r="BY107" i="14"/>
  <c r="BQ109" i="14"/>
  <c r="BI111" i="14"/>
  <c r="BA113" i="14"/>
  <c r="CC114" i="14"/>
  <c r="BB99" i="14"/>
  <c r="CD100" i="14"/>
  <c r="BV102" i="14"/>
  <c r="BN104" i="14"/>
  <c r="BF106" i="14"/>
  <c r="AX108" i="14"/>
  <c r="BZ109" i="14"/>
  <c r="BR111" i="14"/>
  <c r="BJ113" i="14"/>
  <c r="BB115" i="14"/>
  <c r="CD116" i="14"/>
  <c r="AY100" i="14"/>
  <c r="CA101" i="14"/>
  <c r="BS103" i="14"/>
  <c r="BK105" i="14"/>
  <c r="BC107" i="14"/>
  <c r="CE108" i="14"/>
  <c r="BW110" i="14"/>
  <c r="BO112" i="14"/>
  <c r="BG114" i="14"/>
  <c r="AY116" i="14"/>
  <c r="BP100" i="14"/>
  <c r="BH102" i="14"/>
  <c r="AZ104" i="14"/>
  <c r="CB105" i="14"/>
  <c r="BT107" i="14"/>
  <c r="BL109" i="14"/>
  <c r="BD111" i="14"/>
  <c r="CF112" i="14"/>
  <c r="BX114" i="14"/>
  <c r="BP116" i="14"/>
  <c r="BY102" i="14"/>
  <c r="BQ116" i="14"/>
  <c r="BZ118" i="14"/>
  <c r="BR120" i="14"/>
  <c r="BJ122" i="14"/>
  <c r="BB124" i="14"/>
  <c r="CD125" i="14"/>
  <c r="BV127" i="14"/>
  <c r="BM99" i="14"/>
  <c r="BU113" i="14"/>
  <c r="BK118" i="14"/>
  <c r="BC120" i="14"/>
  <c r="CE121" i="14"/>
  <c r="BW123" i="14"/>
  <c r="BO125" i="14"/>
  <c r="BG127" i="14"/>
  <c r="CG126" i="14"/>
  <c r="BA112" i="14"/>
  <c r="BD118" i="14"/>
  <c r="CF119" i="14"/>
  <c r="BX121" i="14"/>
  <c r="BP123" i="14"/>
  <c r="BH125" i="14"/>
  <c r="AZ127" i="14"/>
  <c r="CG127" i="14"/>
  <c r="BQ126" i="14"/>
  <c r="BI112" i="14"/>
  <c r="BE118" i="14"/>
  <c r="CG119" i="14"/>
  <c r="BY121" i="14"/>
  <c r="BQ123" i="14"/>
  <c r="BI125" i="14"/>
  <c r="BQ127" i="14"/>
  <c r="BE125" i="14"/>
  <c r="BY110" i="14"/>
  <c r="AX118" i="14"/>
  <c r="BZ119" i="14"/>
  <c r="BR121" i="14"/>
  <c r="BJ123" i="14"/>
  <c r="BB125" i="14"/>
  <c r="CD126" i="14"/>
  <c r="CO48" i="14"/>
  <c r="DJ52" i="14"/>
  <c r="DQ56" i="14"/>
  <c r="CJ46" i="14"/>
  <c r="DL45" i="14"/>
  <c r="DQ44" i="14"/>
  <c r="DP48" i="14"/>
  <c r="CM45" i="14"/>
  <c r="DP56" i="14"/>
  <c r="CX42" i="14"/>
  <c r="DH58" i="14"/>
  <c r="CK43" i="14"/>
  <c r="DA39" i="14"/>
  <c r="DQ35" i="14"/>
  <c r="CN42" i="14"/>
  <c r="BV99" i="14"/>
  <c r="BN101" i="14"/>
  <c r="BF103" i="14"/>
  <c r="AX105" i="14"/>
  <c r="BZ106" i="14"/>
  <c r="BR108" i="14"/>
  <c r="BJ110" i="14"/>
  <c r="BB112" i="14"/>
  <c r="CD113" i="14"/>
  <c r="BV115" i="14"/>
  <c r="BW99" i="14"/>
  <c r="BO101" i="14"/>
  <c r="BG103" i="14"/>
  <c r="AY105" i="14"/>
  <c r="CA106" i="14"/>
  <c r="BS108" i="14"/>
  <c r="BK110" i="14"/>
  <c r="BC112" i="14"/>
  <c r="CE113" i="14"/>
  <c r="BW115" i="14"/>
  <c r="BD100" i="14"/>
  <c r="CF101" i="14"/>
  <c r="BX103" i="14"/>
  <c r="BP105" i="14"/>
  <c r="BH107" i="14"/>
  <c r="AZ109" i="14"/>
  <c r="CB110" i="14"/>
  <c r="BT112" i="14"/>
  <c r="BL114" i="14"/>
  <c r="BD116" i="14"/>
  <c r="BA99" i="14"/>
  <c r="CC100" i="14"/>
  <c r="BU102" i="14"/>
  <c r="BM104" i="14"/>
  <c r="BE106" i="14"/>
  <c r="CG107" i="14"/>
  <c r="BY109" i="14"/>
  <c r="BQ111" i="14"/>
  <c r="BI113" i="14"/>
  <c r="BA115" i="14"/>
  <c r="BJ99" i="14"/>
  <c r="BB101" i="14"/>
  <c r="CD102" i="14"/>
  <c r="BV104" i="14"/>
  <c r="BN106" i="14"/>
  <c r="BF108" i="14"/>
  <c r="AX110" i="14"/>
  <c r="L110" i="14" s="1"/>
  <c r="BZ111" i="14"/>
  <c r="BR113" i="14"/>
  <c r="BJ115" i="14"/>
  <c r="BB117" i="14"/>
  <c r="BG100" i="14"/>
  <c r="AY102" i="14"/>
  <c r="CA103" i="14"/>
  <c r="BS105" i="14"/>
  <c r="BK107" i="14"/>
  <c r="BC109" i="14"/>
  <c r="CE110" i="14"/>
  <c r="BW112" i="14"/>
  <c r="BO114" i="14"/>
  <c r="BG116" i="14"/>
  <c r="BX100" i="14"/>
  <c r="BP102" i="14"/>
  <c r="BH104" i="14"/>
  <c r="AZ106" i="14"/>
  <c r="CB107" i="14"/>
  <c r="BT109" i="14"/>
  <c r="BL111" i="14"/>
  <c r="BD113" i="14"/>
  <c r="CF114" i="14"/>
  <c r="BX116" i="14"/>
  <c r="BQ104" i="14"/>
  <c r="CE116" i="14"/>
  <c r="AX119" i="14"/>
  <c r="BZ120" i="14"/>
  <c r="BR122" i="14"/>
  <c r="BJ124" i="14"/>
  <c r="BB126" i="14"/>
  <c r="CD127" i="14"/>
  <c r="BE101" i="14"/>
  <c r="BM115" i="14"/>
  <c r="BS118" i="14"/>
  <c r="BK120" i="14"/>
  <c r="BC122" i="14"/>
  <c r="CE123" i="14"/>
  <c r="BW125" i="14"/>
  <c r="BO127" i="14"/>
  <c r="BU99" i="14"/>
  <c r="CC113" i="14"/>
  <c r="BL118" i="14"/>
  <c r="BD120" i="14"/>
  <c r="CF121" i="14"/>
  <c r="BX123" i="14"/>
  <c r="BP125" i="14"/>
  <c r="BH127" i="14"/>
  <c r="BM111" i="14"/>
  <c r="CC99" i="14"/>
  <c r="BA114" i="14"/>
  <c r="BM118" i="14"/>
  <c r="BE120" i="14"/>
  <c r="CG121" i="14"/>
  <c r="BY123" i="14"/>
  <c r="BQ125" i="14"/>
  <c r="CC107" i="14"/>
  <c r="BY126" i="14"/>
  <c r="BQ112" i="14"/>
  <c r="BF118" i="14"/>
  <c r="AX120" i="14"/>
  <c r="BZ121" i="14"/>
  <c r="BR123" i="14"/>
  <c r="BJ125" i="14"/>
  <c r="BB127" i="14"/>
  <c r="BS117" i="14"/>
  <c r="CO73" i="14"/>
  <c r="CN52" i="14"/>
  <c r="DR50" i="14"/>
  <c r="CO55" i="14"/>
  <c r="DG43" i="14"/>
  <c r="DF43" i="14"/>
  <c r="CO43" i="14"/>
  <c r="CJ44" i="14"/>
  <c r="CU43" i="14"/>
  <c r="DL38" i="14"/>
  <c r="CL41" i="14"/>
  <c r="CR39" i="14"/>
  <c r="DM42" i="14"/>
  <c r="CS39" i="14"/>
  <c r="DI35" i="14"/>
  <c r="DD40" i="14"/>
  <c r="CD99" i="14"/>
  <c r="BV101" i="14"/>
  <c r="BN103" i="14"/>
  <c r="BF105" i="14"/>
  <c r="AX107" i="14"/>
  <c r="BZ108" i="14"/>
  <c r="BR110" i="14"/>
  <c r="BJ112" i="14"/>
  <c r="BB114" i="14"/>
  <c r="CD115" i="14"/>
  <c r="CE99" i="14"/>
  <c r="BW101" i="14"/>
  <c r="BO103" i="14"/>
  <c r="BG105" i="14"/>
  <c r="AY107" i="14"/>
  <c r="CA108" i="14"/>
  <c r="BS110" i="14"/>
  <c r="BK112" i="14"/>
  <c r="BC114" i="14"/>
  <c r="CE115" i="14"/>
  <c r="BL100" i="14"/>
  <c r="BD102" i="14"/>
  <c r="CF103" i="14"/>
  <c r="BX105" i="14"/>
  <c r="BP107" i="14"/>
  <c r="BH109" i="14"/>
  <c r="AZ111" i="14"/>
  <c r="CB112" i="14"/>
  <c r="BT114" i="14"/>
  <c r="BL116" i="14"/>
  <c r="BI99" i="14"/>
  <c r="BA101" i="14"/>
  <c r="CC102" i="14"/>
  <c r="BU104" i="14"/>
  <c r="BM106" i="14"/>
  <c r="BE108" i="14"/>
  <c r="CG109" i="14"/>
  <c r="BY111" i="14"/>
  <c r="BQ113" i="14"/>
  <c r="BI115" i="14"/>
  <c r="BR99" i="14"/>
  <c r="BJ101" i="14"/>
  <c r="BB103" i="14"/>
  <c r="CD104" i="14"/>
  <c r="BV106" i="14"/>
  <c r="BN108" i="14"/>
  <c r="BF110" i="14"/>
  <c r="AX112" i="14"/>
  <c r="BZ113" i="14"/>
  <c r="BR115" i="14"/>
  <c r="BJ117" i="14"/>
  <c r="BO100" i="14"/>
  <c r="BG102" i="14"/>
  <c r="AY104" i="14"/>
  <c r="CA105" i="14"/>
  <c r="BS107" i="14"/>
  <c r="BK109" i="14"/>
  <c r="BC111" i="14"/>
  <c r="CE112" i="14"/>
  <c r="BW114" i="14"/>
  <c r="BD99" i="14"/>
  <c r="CF100" i="14"/>
  <c r="BX102" i="14"/>
  <c r="BP104" i="14"/>
  <c r="BH106" i="14"/>
  <c r="AZ108" i="14"/>
  <c r="CB109" i="14"/>
  <c r="BT111" i="14"/>
  <c r="BL113" i="14"/>
  <c r="CP66" i="14"/>
  <c r="DS48" i="14"/>
  <c r="DF45" i="14"/>
  <c r="DM49" i="14"/>
  <c r="CU38" i="14"/>
  <c r="CT38" i="14"/>
  <c r="DM37" i="14"/>
  <c r="DH38" i="14"/>
  <c r="DS37" i="14"/>
  <c r="CR50" i="14"/>
  <c r="DN38" i="14"/>
  <c r="CJ50" i="14"/>
  <c r="CS41" i="14"/>
  <c r="DI37" i="14"/>
  <c r="CN55" i="14"/>
  <c r="CJ35" i="14"/>
  <c r="BR100" i="14"/>
  <c r="BJ102" i="14"/>
  <c r="BB104" i="14"/>
  <c r="CD105" i="14"/>
  <c r="BV107" i="14"/>
  <c r="BN109" i="14"/>
  <c r="BF111" i="14"/>
  <c r="AX113" i="14"/>
  <c r="BZ114" i="14"/>
  <c r="BR116" i="14"/>
  <c r="BS100" i="14"/>
  <c r="BK102" i="14"/>
  <c r="BC104" i="14"/>
  <c r="CE105" i="14"/>
  <c r="BW107" i="14"/>
  <c r="BO109" i="14"/>
  <c r="BG111" i="14"/>
  <c r="AY113" i="14"/>
  <c r="CA114" i="14"/>
  <c r="BH99" i="14"/>
  <c r="AZ101" i="14"/>
  <c r="CB102" i="14"/>
  <c r="BT104" i="14"/>
  <c r="BL106" i="14"/>
  <c r="BD108" i="14"/>
  <c r="CF109" i="14"/>
  <c r="BX111" i="14"/>
  <c r="BP113" i="14"/>
  <c r="BH115" i="14"/>
  <c r="AZ117" i="14"/>
  <c r="CG99" i="14"/>
  <c r="BY101" i="14"/>
  <c r="BQ103" i="14"/>
  <c r="BI105" i="14"/>
  <c r="BA107" i="14"/>
  <c r="CC108" i="14"/>
  <c r="BU110" i="14"/>
  <c r="BM112" i="14"/>
  <c r="BE114" i="14"/>
  <c r="CG115" i="14"/>
  <c r="BF100" i="14"/>
  <c r="AX102" i="14"/>
  <c r="BZ103" i="14"/>
  <c r="BR105" i="14"/>
  <c r="BJ107" i="14"/>
  <c r="BB109" i="14"/>
  <c r="CD110" i="14"/>
  <c r="BV112" i="14"/>
  <c r="BN114" i="14"/>
  <c r="BF116" i="14"/>
  <c r="BK99" i="14"/>
  <c r="BC101" i="14"/>
  <c r="CE102" i="14"/>
  <c r="BW104" i="14"/>
  <c r="BO106" i="14"/>
  <c r="BG108" i="14"/>
  <c r="AY110" i="14"/>
  <c r="CA111" i="14"/>
  <c r="BS113" i="14"/>
  <c r="BK115" i="14"/>
  <c r="CB99" i="14"/>
  <c r="BT101" i="14"/>
  <c r="BL103" i="14"/>
  <c r="BD105" i="14"/>
  <c r="CF106" i="14"/>
  <c r="BX108" i="14"/>
  <c r="BP110" i="14"/>
  <c r="BH112" i="14"/>
  <c r="AZ114" i="14"/>
  <c r="CB115" i="14"/>
  <c r="BT117" i="14"/>
  <c r="BU111" i="14"/>
  <c r="BB118" i="14"/>
  <c r="CD119" i="14"/>
  <c r="BV121" i="14"/>
  <c r="BN123" i="14"/>
  <c r="BF125" i="14"/>
  <c r="AX127" i="14"/>
  <c r="BQ124" i="14"/>
  <c r="BI108" i="14"/>
  <c r="BV117" i="14"/>
  <c r="BO119" i="14"/>
  <c r="BG121" i="14"/>
  <c r="AY123" i="14"/>
  <c r="CA124" i="14"/>
  <c r="BS126" i="14"/>
  <c r="BU121" i="14"/>
  <c r="BY106" i="14"/>
  <c r="BK117" i="14"/>
  <c r="BH119" i="14"/>
  <c r="AZ121" i="14"/>
  <c r="CB122" i="14"/>
  <c r="BT124" i="14"/>
  <c r="BL126" i="14"/>
  <c r="BU126" i="14"/>
  <c r="BA122" i="14"/>
  <c r="CG106" i="14"/>
  <c r="BM117" i="14"/>
  <c r="BI119" i="14"/>
  <c r="BA121" i="14"/>
  <c r="CC122" i="14"/>
  <c r="BU124" i="14"/>
  <c r="BM126" i="14"/>
  <c r="BY120" i="14"/>
  <c r="BM105" i="14"/>
  <c r="BA117" i="14"/>
  <c r="BB119" i="14"/>
  <c r="CD120" i="14"/>
  <c r="BV122" i="14"/>
  <c r="BN124" i="14"/>
  <c r="BF126" i="14"/>
  <c r="BC127" i="14"/>
  <c r="BM123" i="14"/>
  <c r="BM107" i="14"/>
  <c r="AX58" i="14"/>
  <c r="AX51" i="14"/>
  <c r="AX54" i="14"/>
  <c r="AX38" i="14"/>
  <c r="AX87" i="14"/>
  <c r="AX80" i="14"/>
  <c r="AX81" i="14"/>
  <c r="AX98" i="14"/>
  <c r="BE98" i="14"/>
  <c r="BL98" i="14"/>
  <c r="BB98" i="14"/>
  <c r="BW98" i="14"/>
  <c r="BM121" i="14"/>
  <c r="CB127" i="14"/>
  <c r="AZ126" i="14"/>
  <c r="BH124" i="14"/>
  <c r="BP122" i="14"/>
  <c r="BX120" i="14"/>
  <c r="CF118" i="14"/>
  <c r="CA116" i="14"/>
  <c r="BA104" i="14"/>
  <c r="BU119" i="14"/>
  <c r="BO126" i="14"/>
  <c r="BW124" i="14"/>
  <c r="CE122" i="14"/>
  <c r="CE120" i="14"/>
  <c r="CE118" i="14"/>
  <c r="BI116" i="14"/>
  <c r="BU127" i="14"/>
  <c r="BR127" i="14"/>
  <c r="AX124" i="14"/>
  <c r="BN120" i="14"/>
  <c r="BA116" i="14"/>
  <c r="BA118" i="14"/>
  <c r="BU122" i="14"/>
  <c r="BU118" i="14"/>
  <c r="CG118" i="14"/>
  <c r="BL124" i="14"/>
  <c r="BL120" i="14"/>
  <c r="BE103" i="14"/>
  <c r="BS124" i="14"/>
  <c r="BS120" i="14"/>
  <c r="BY104" i="14"/>
  <c r="AX125" i="14"/>
  <c r="AX121" i="14"/>
  <c r="BA108" i="14"/>
  <c r="CB113" i="14"/>
  <c r="BX106" i="14"/>
  <c r="BT99" i="14"/>
  <c r="CA109" i="14"/>
  <c r="BW102" i="14"/>
  <c r="BF114" i="14"/>
  <c r="BB107" i="14"/>
  <c r="AX100" i="14"/>
  <c r="BM110" i="14"/>
  <c r="BI103" i="14"/>
  <c r="AZ115" i="14"/>
  <c r="CF107" i="14"/>
  <c r="CB100" i="14"/>
  <c r="AY111" i="14"/>
  <c r="CE103" i="14"/>
  <c r="BR114" i="14"/>
  <c r="BN107" i="14"/>
  <c r="BJ100" i="14"/>
  <c r="DQ41" i="14"/>
  <c r="DK39" i="14"/>
  <c r="CM40" i="14"/>
  <c r="DD94" i="14"/>
  <c r="AX56" i="14"/>
  <c r="AX49" i="14"/>
  <c r="AX52" i="14"/>
  <c r="AX36" i="14"/>
  <c r="AX94" i="14"/>
  <c r="L94" i="14" s="1"/>
  <c r="AX78" i="14"/>
  <c r="AX79" i="14"/>
  <c r="CF98" i="14"/>
  <c r="AZ98" i="14"/>
  <c r="CA98" i="14"/>
  <c r="CG98" i="14"/>
  <c r="BO98" i="14"/>
  <c r="BA120" i="14"/>
  <c r="BT127" i="14"/>
  <c r="CB125" i="14"/>
  <c r="AZ124" i="14"/>
  <c r="BH122" i="14"/>
  <c r="BP120" i="14"/>
  <c r="BX118" i="14"/>
  <c r="BK116" i="14"/>
  <c r="BI102" i="14"/>
  <c r="BI118" i="14"/>
  <c r="BG126" i="14"/>
  <c r="BO124" i="14"/>
  <c r="BW122" i="14"/>
  <c r="BW120" i="14"/>
  <c r="BW118" i="14"/>
  <c r="BQ114" i="14"/>
  <c r="BY124" i="14"/>
  <c r="BJ127" i="14"/>
  <c r="BZ123" i="14"/>
  <c r="BF120" i="14"/>
  <c r="BI114" i="14"/>
  <c r="BO116" i="14"/>
  <c r="BM122" i="14"/>
  <c r="AY117" i="14"/>
  <c r="CC117" i="14"/>
  <c r="BD124" i="14"/>
  <c r="AZ119" i="14"/>
  <c r="BM101" i="14"/>
  <c r="BK124" i="14"/>
  <c r="BG119" i="14"/>
  <c r="CG102" i="14"/>
  <c r="BZ124" i="14"/>
  <c r="BV119" i="14"/>
  <c r="BI106" i="14"/>
  <c r="BT113" i="14"/>
  <c r="BP106" i="14"/>
  <c r="BL99" i="14"/>
  <c r="BS109" i="14"/>
  <c r="BO102" i="14"/>
  <c r="AX114" i="14"/>
  <c r="CD106" i="14"/>
  <c r="BZ99" i="14"/>
  <c r="BE110" i="14"/>
  <c r="BA103" i="14"/>
  <c r="CB114" i="14"/>
  <c r="BX107" i="14"/>
  <c r="BT100" i="14"/>
  <c r="CA110" i="14"/>
  <c r="BW103" i="14"/>
  <c r="BJ114" i="14"/>
  <c r="BF107" i="14"/>
  <c r="BB100" i="14"/>
  <c r="CW42" i="14"/>
  <c r="DC41" i="14"/>
  <c r="DO41" i="14"/>
  <c r="CS90" i="14"/>
  <c r="BQ118" i="14"/>
  <c r="BL127" i="14"/>
  <c r="BT125" i="14"/>
  <c r="CB123" i="14"/>
  <c r="AZ122" i="14"/>
  <c r="BH120" i="14"/>
  <c r="BP118" i="14"/>
  <c r="BY114" i="14"/>
  <c r="BQ100" i="14"/>
  <c r="CC116" i="14"/>
  <c r="AY126" i="14"/>
  <c r="BG124" i="14"/>
  <c r="BO122" i="14"/>
  <c r="BO120" i="14"/>
  <c r="BO118" i="14"/>
  <c r="BY112" i="14"/>
  <c r="CC121" i="14"/>
  <c r="BN126" i="14"/>
  <c r="CD122" i="14"/>
  <c r="BJ119" i="14"/>
  <c r="BE107" i="14"/>
  <c r="BE126" i="14"/>
  <c r="BE122" i="14"/>
  <c r="BW116" i="14"/>
  <c r="CF127" i="14"/>
  <c r="CF123" i="14"/>
  <c r="CB118" i="14"/>
  <c r="CC119" i="14"/>
  <c r="BC124" i="14"/>
  <c r="AY119" i="14"/>
  <c r="BQ122" i="14"/>
  <c r="BR124" i="14"/>
  <c r="BN119" i="14"/>
  <c r="BL117" i="14"/>
  <c r="AZ112" i="14"/>
  <c r="CF104" i="14"/>
  <c r="BC115" i="14"/>
  <c r="AY108" i="14"/>
  <c r="CE100" i="14"/>
  <c r="BN112" i="14"/>
  <c r="BJ105" i="14"/>
  <c r="BY115" i="14"/>
  <c r="BU108" i="14"/>
  <c r="BQ101" i="14"/>
  <c r="BH113" i="14"/>
  <c r="BD106" i="14"/>
  <c r="AZ99" i="14"/>
  <c r="BG109" i="14"/>
  <c r="BC102" i="14"/>
  <c r="BZ112" i="14"/>
  <c r="BV105" i="14"/>
  <c r="DH35" i="14"/>
  <c r="DD53" i="14"/>
  <c r="CZ40" i="14"/>
  <c r="DE51" i="14"/>
  <c r="AX45" i="14"/>
  <c r="AX48" i="14"/>
  <c r="AX90" i="14"/>
  <c r="AX85" i="14"/>
  <c r="AX74" i="14"/>
  <c r="AX75" i="14"/>
  <c r="BN98" i="14"/>
  <c r="BT98" i="14"/>
  <c r="BK98" i="14"/>
  <c r="BQ98" i="14"/>
  <c r="AY98" i="14"/>
  <c r="BF117" i="14"/>
  <c r="BD127" i="14"/>
  <c r="BL125" i="14"/>
  <c r="BT123" i="14"/>
  <c r="CB121" i="14"/>
  <c r="AZ120" i="14"/>
  <c r="BH118" i="14"/>
  <c r="CG112" i="14"/>
  <c r="CC127" i="14"/>
  <c r="BU109" i="14"/>
  <c r="CA125" i="14"/>
  <c r="AY124" i="14"/>
  <c r="BG122" i="14"/>
  <c r="BG120" i="14"/>
  <c r="BG118" i="14"/>
  <c r="BE109" i="14"/>
  <c r="BI120" i="14"/>
  <c r="AX126" i="14"/>
  <c r="L126" i="14" s="1"/>
  <c r="G106" i="3" s="1"/>
  <c r="BZ106" i="3" s="1"/>
  <c r="BN122" i="14"/>
  <c r="CD118" i="14"/>
  <c r="BU103" i="14"/>
  <c r="CG125" i="14"/>
  <c r="CC120" i="14"/>
  <c r="CC115" i="14"/>
  <c r="BX127" i="14"/>
  <c r="BT122" i="14"/>
  <c r="BT118" i="14"/>
  <c r="CE127" i="14"/>
  <c r="CA122" i="14"/>
  <c r="CA118" i="14"/>
  <c r="BE121" i="14"/>
  <c r="BF123" i="14"/>
  <c r="BF119" i="14"/>
  <c r="BD117" i="14"/>
  <c r="CB111" i="14"/>
  <c r="BX104" i="14"/>
  <c r="CE114" i="14"/>
  <c r="CA107" i="14"/>
  <c r="BW100" i="14"/>
  <c r="BF112" i="14"/>
  <c r="BB105" i="14"/>
  <c r="BQ115" i="14"/>
  <c r="BM108" i="14"/>
  <c r="BI101" i="14"/>
  <c r="AZ113" i="14"/>
  <c r="CF105" i="14"/>
  <c r="BC116" i="14"/>
  <c r="AY109" i="14"/>
  <c r="CE101" i="14"/>
  <c r="BR112" i="14"/>
  <c r="BN105" i="14"/>
  <c r="CJ39" i="14"/>
  <c r="CN36" i="14"/>
  <c r="CR42" i="14"/>
  <c r="CW53" i="14"/>
  <c r="AX59" i="14"/>
  <c r="AX57" i="14"/>
  <c r="L57" i="14" s="1"/>
  <c r="G32" i="3" s="1"/>
  <c r="BZ32" i="3" s="1"/>
  <c r="AX43" i="14"/>
  <c r="AX46" i="14"/>
  <c r="L46" i="14" s="1"/>
  <c r="G21" i="3" s="1"/>
  <c r="AX95" i="14"/>
  <c r="AX92" i="14"/>
  <c r="AX72" i="14"/>
  <c r="AX73" i="14"/>
  <c r="BF98" i="14"/>
  <c r="BD98" i="14"/>
  <c r="BC98" i="14"/>
  <c r="BI98" i="14"/>
  <c r="BE127" i="14"/>
  <c r="BE113" i="14"/>
  <c r="CF126" i="14"/>
  <c r="BD125" i="14"/>
  <c r="BL123" i="14"/>
  <c r="BT121" i="14"/>
  <c r="CB119" i="14"/>
  <c r="AZ118" i="14"/>
  <c r="BE111" i="14"/>
  <c r="BA126" i="14"/>
  <c r="CA127" i="14"/>
  <c r="BS125" i="14"/>
  <c r="CA123" i="14"/>
  <c r="AY122" i="14"/>
  <c r="AY120" i="14"/>
  <c r="CA117" i="14"/>
  <c r="BU105" i="14"/>
  <c r="BY118" i="14"/>
  <c r="BZ125" i="14"/>
  <c r="BF122" i="14"/>
  <c r="BV118" i="14"/>
  <c r="CC101" i="14"/>
  <c r="BY125" i="14"/>
  <c r="BU120" i="14"/>
  <c r="BE105" i="14"/>
  <c r="BP127" i="14"/>
  <c r="BL122" i="14"/>
  <c r="AX117" i="14"/>
  <c r="BW127" i="14"/>
  <c r="BS122" i="14"/>
  <c r="BI117" i="14"/>
  <c r="BM119" i="14"/>
  <c r="AX123" i="14"/>
  <c r="CD117" i="14"/>
  <c r="CF116" i="14"/>
  <c r="BH110" i="14"/>
  <c r="BD103" i="14"/>
  <c r="BK113" i="14"/>
  <c r="BG106" i="14"/>
  <c r="BC99" i="14"/>
  <c r="BV110" i="14"/>
  <c r="BR103" i="14"/>
  <c r="CG113" i="14"/>
  <c r="CC106" i="14"/>
  <c r="BY99" i="14"/>
  <c r="BP111" i="14"/>
  <c r="BL104" i="14"/>
  <c r="BS114" i="14"/>
  <c r="BO107" i="14"/>
  <c r="BK100" i="14"/>
  <c r="AX111" i="14"/>
  <c r="CD103" i="14"/>
  <c r="CR62" i="14"/>
  <c r="CT39" i="14"/>
  <c r="DE39" i="14"/>
  <c r="CX47" i="14"/>
  <c r="AX55" i="14"/>
  <c r="AX41" i="14"/>
  <c r="AX44" i="14"/>
  <c r="AX93" i="14"/>
  <c r="AX86" i="14"/>
  <c r="AX70" i="14"/>
  <c r="AX71" i="14"/>
  <c r="CC98" i="14"/>
  <c r="BX98" i="14"/>
  <c r="BZ98" i="14"/>
  <c r="BA98" i="14"/>
  <c r="BU125" i="14"/>
  <c r="BI104" i="14"/>
  <c r="BX126" i="14"/>
  <c r="CF124" i="14"/>
  <c r="BD123" i="14"/>
  <c r="BL121" i="14"/>
  <c r="BT119" i="14"/>
  <c r="CB117" i="14"/>
  <c r="BM109" i="14"/>
  <c r="BI124" i="14"/>
  <c r="BK127" i="14"/>
  <c r="BK125" i="14"/>
  <c r="BS123" i="14"/>
  <c r="CA121" i="14"/>
  <c r="BS119" i="14"/>
  <c r="BO117" i="14"/>
  <c r="CC103" i="14"/>
  <c r="CG114" i="14"/>
  <c r="BR125" i="14"/>
  <c r="AX122" i="14"/>
  <c r="BN118" i="14"/>
  <c r="BA100" i="14"/>
  <c r="BM124" i="14"/>
  <c r="BM120" i="14"/>
  <c r="BM103" i="14"/>
  <c r="BD126" i="14"/>
  <c r="BD122" i="14"/>
  <c r="BU116" i="14"/>
  <c r="BK126" i="14"/>
  <c r="BK122" i="14"/>
  <c r="CG116" i="14"/>
  <c r="BZ126" i="14"/>
  <c r="BZ122" i="14"/>
  <c r="BU117" i="14"/>
  <c r="BT115" i="14"/>
  <c r="AZ110" i="14"/>
  <c r="CF102" i="14"/>
  <c r="BC113" i="14"/>
  <c r="AY106" i="14"/>
  <c r="BR117" i="14"/>
  <c r="BN110" i="14"/>
  <c r="BJ103" i="14"/>
  <c r="BY113" i="14"/>
  <c r="BU106" i="14"/>
  <c r="BQ99" i="14"/>
  <c r="BH111" i="14"/>
  <c r="BD104" i="14"/>
  <c r="BK114" i="14"/>
  <c r="BG107" i="14"/>
  <c r="BC100" i="14"/>
  <c r="BZ110" i="14"/>
  <c r="BV103" i="14"/>
  <c r="CS35" i="14"/>
  <c r="DF40" i="14"/>
  <c r="CW41" i="14"/>
  <c r="CP49" i="14"/>
  <c r="FM107" i="3"/>
  <c r="FE107" i="3"/>
  <c r="FF107" i="3"/>
  <c r="FM13" i="3"/>
  <c r="FF11" i="3"/>
  <c r="FE11" i="3"/>
  <c r="FM11" i="3"/>
  <c r="FE13" i="3"/>
  <c r="FF12" i="3"/>
  <c r="FE12" i="3"/>
  <c r="FM12" i="3"/>
  <c r="FF10" i="3"/>
  <c r="FE10" i="3"/>
  <c r="FM10" i="3"/>
  <c r="F41" i="3"/>
  <c r="G76" i="3"/>
  <c r="F109" i="3"/>
  <c r="F75" i="3"/>
  <c r="F147" i="3"/>
  <c r="F216" i="3"/>
  <c r="F181" i="3"/>
  <c r="FE15" i="3"/>
  <c r="FF15" i="3"/>
  <c r="FM15" i="3"/>
  <c r="F104" i="9"/>
  <c r="F105" i="9" s="1"/>
  <c r="F8" i="9"/>
  <c r="C9" i="5"/>
  <c r="B5" i="22" s="1"/>
  <c r="B53" i="22" s="1"/>
  <c r="GJ55" i="3"/>
  <c r="GJ69" i="3"/>
  <c r="GJ30" i="3"/>
  <c r="GJ64" i="3"/>
  <c r="GJ47" i="3"/>
  <c r="GJ50" i="3"/>
  <c r="GJ78" i="3"/>
  <c r="GJ85" i="3"/>
  <c r="GJ104" i="3"/>
  <c r="GJ97" i="3"/>
  <c r="GJ52" i="3"/>
  <c r="GB30" i="3"/>
  <c r="GB12" i="3"/>
  <c r="GJ16" i="3"/>
  <c r="GB94" i="3"/>
  <c r="GB22" i="3"/>
  <c r="GB49" i="3"/>
  <c r="GB72" i="3"/>
  <c r="GB106" i="3"/>
  <c r="GB18" i="3"/>
  <c r="GB33" i="3"/>
  <c r="GJ107" i="3"/>
  <c r="GJ70" i="3"/>
  <c r="GJ92" i="3"/>
  <c r="GJ88" i="3"/>
  <c r="GJ33" i="3"/>
  <c r="GJ32" i="3"/>
  <c r="GJ80" i="3"/>
  <c r="GJ24" i="3"/>
  <c r="GJ87" i="3"/>
  <c r="GJ46" i="3"/>
  <c r="GB102" i="3"/>
  <c r="GB57" i="3"/>
  <c r="GB84" i="3"/>
  <c r="GB26" i="3"/>
  <c r="GB45" i="3"/>
  <c r="GJ34" i="3"/>
  <c r="GJ54" i="3"/>
  <c r="GJ98" i="3"/>
  <c r="GJ95" i="3"/>
  <c r="GJ51" i="3"/>
  <c r="GJ57" i="3"/>
  <c r="GJ96" i="3"/>
  <c r="GJ81" i="3"/>
  <c r="GB86" i="3"/>
  <c r="GB14" i="3"/>
  <c r="GB37" i="3"/>
  <c r="GB64" i="3"/>
  <c r="GB98" i="3"/>
  <c r="IZ9" i="3"/>
  <c r="IZ34" i="3" s="1"/>
  <c r="GB25" i="3"/>
  <c r="GJ27" i="3"/>
  <c r="GJ93" i="3"/>
  <c r="GJ101" i="3"/>
  <c r="GJ106" i="3"/>
  <c r="GJ105" i="3"/>
  <c r="GJ72" i="3"/>
  <c r="GJ48" i="3"/>
  <c r="GJ21" i="3"/>
  <c r="GJ20" i="3"/>
  <c r="GJ90" i="3"/>
  <c r="GB66" i="3"/>
  <c r="GB93" i="3"/>
  <c r="GB21" i="3"/>
  <c r="GB48" i="3"/>
  <c r="GB70" i="3"/>
  <c r="GB97" i="3"/>
  <c r="JH9" i="3"/>
  <c r="JH33" i="3" s="1"/>
  <c r="GJ28" i="3"/>
  <c r="GJ60" i="3"/>
  <c r="GJ66" i="3"/>
  <c r="GJ49" i="3"/>
  <c r="GJ79" i="3"/>
  <c r="GJ73" i="3"/>
  <c r="GJ12" i="3"/>
  <c r="GJ26" i="3"/>
  <c r="GJ65" i="3"/>
  <c r="GB58" i="3"/>
  <c r="GB85" i="3"/>
  <c r="GB13" i="3"/>
  <c r="GB36" i="3"/>
  <c r="GB62" i="3"/>
  <c r="GB81" i="3"/>
  <c r="MF9" i="3"/>
  <c r="MF62" i="3" s="1"/>
  <c r="GJ31" i="3"/>
  <c r="GJ67" i="3"/>
  <c r="GJ71" i="3"/>
  <c r="GJ63" i="3"/>
  <c r="GJ10" i="3"/>
  <c r="GJ39" i="3"/>
  <c r="GJ103" i="3"/>
  <c r="GJ11" i="3"/>
  <c r="GJ84" i="3"/>
  <c r="GJ25" i="3"/>
  <c r="GJ59" i="3"/>
  <c r="GJ89" i="3"/>
  <c r="GJ17" i="3"/>
  <c r="GJ61" i="3"/>
  <c r="GJ29" i="3"/>
  <c r="GJ44" i="3"/>
  <c r="GJ14" i="3"/>
  <c r="GJ62" i="3"/>
  <c r="GB50" i="3"/>
  <c r="GB73" i="3"/>
  <c r="GB100" i="3"/>
  <c r="GB28" i="3"/>
  <c r="GB54" i="3"/>
  <c r="GJ37" i="3"/>
  <c r="GJ82" i="3"/>
  <c r="GJ86" i="3"/>
  <c r="GJ94" i="3"/>
  <c r="GJ68" i="3"/>
  <c r="GJ23" i="3"/>
  <c r="GJ56" i="3"/>
  <c r="GJ45" i="3"/>
  <c r="GJ35" i="3"/>
  <c r="GJ13" i="3"/>
  <c r="GB15" i="3"/>
  <c r="GB35" i="3"/>
  <c r="GB60" i="3"/>
  <c r="GB87" i="3"/>
  <c r="GB107" i="3"/>
  <c r="GB16" i="3"/>
  <c r="GB39" i="3"/>
  <c r="GB63" i="3"/>
  <c r="GB88" i="3"/>
  <c r="GB19" i="3"/>
  <c r="GB44" i="3"/>
  <c r="GB67" i="3"/>
  <c r="GB91" i="3"/>
  <c r="GB23" i="3"/>
  <c r="GB47" i="3"/>
  <c r="GB68" i="3"/>
  <c r="GB95" i="3"/>
  <c r="GB24" i="3"/>
  <c r="GB51" i="3"/>
  <c r="GB71" i="3"/>
  <c r="GB96" i="3"/>
  <c r="GB31" i="3"/>
  <c r="GB55" i="3"/>
  <c r="GB80" i="3"/>
  <c r="GB103" i="3"/>
  <c r="GB11" i="3"/>
  <c r="GB32" i="3"/>
  <c r="GB59" i="3"/>
  <c r="GB83" i="3"/>
  <c r="GB104" i="3"/>
  <c r="GB27" i="3"/>
  <c r="GB52" i="3"/>
  <c r="GB79" i="3"/>
  <c r="GB99" i="3"/>
  <c r="LY9" i="3"/>
  <c r="GC17" i="3"/>
  <c r="GC25" i="3"/>
  <c r="GC33" i="3"/>
  <c r="GC45" i="3"/>
  <c r="GC53" i="3"/>
  <c r="GC61" i="3"/>
  <c r="GC69" i="3"/>
  <c r="GC81" i="3"/>
  <c r="GC89" i="3"/>
  <c r="GC97" i="3"/>
  <c r="GC105" i="3"/>
  <c r="GC10" i="3"/>
  <c r="GC18" i="3"/>
  <c r="GC26" i="3"/>
  <c r="GC34" i="3"/>
  <c r="GC46" i="3"/>
  <c r="GC54" i="3"/>
  <c r="GC62" i="3"/>
  <c r="GC70" i="3"/>
  <c r="GC82" i="3"/>
  <c r="GC90" i="3"/>
  <c r="GC98" i="3"/>
  <c r="GC106" i="3"/>
  <c r="GC11" i="3"/>
  <c r="GC19" i="3"/>
  <c r="GC27" i="3"/>
  <c r="GC35" i="3"/>
  <c r="GC47" i="3"/>
  <c r="GC55" i="3"/>
  <c r="GC63" i="3"/>
  <c r="GC71" i="3"/>
  <c r="GC83" i="3"/>
  <c r="GC91" i="3"/>
  <c r="GC99" i="3"/>
  <c r="GC107" i="3"/>
  <c r="GC12" i="3"/>
  <c r="GC20" i="3"/>
  <c r="GC28" i="3"/>
  <c r="GC36" i="3"/>
  <c r="GC48" i="3"/>
  <c r="GC56" i="3"/>
  <c r="GC64" i="3"/>
  <c r="GC72" i="3"/>
  <c r="GC84" i="3"/>
  <c r="GC92" i="3"/>
  <c r="GC100" i="3"/>
  <c r="GC13" i="3"/>
  <c r="GC21" i="3"/>
  <c r="GC29" i="3"/>
  <c r="GC37" i="3"/>
  <c r="GC49" i="3"/>
  <c r="GC57" i="3"/>
  <c r="GC65" i="3"/>
  <c r="GC73" i="3"/>
  <c r="GC85" i="3"/>
  <c r="GC93" i="3"/>
  <c r="GC101" i="3"/>
  <c r="GC15" i="3"/>
  <c r="GC23" i="3"/>
  <c r="GC31" i="3"/>
  <c r="GC39" i="3"/>
  <c r="GC51" i="3"/>
  <c r="GC59" i="3"/>
  <c r="GC67" i="3"/>
  <c r="GC79" i="3"/>
  <c r="GC87" i="3"/>
  <c r="GC95" i="3"/>
  <c r="GC103" i="3"/>
  <c r="GC16" i="3"/>
  <c r="GC24" i="3"/>
  <c r="GC32" i="3"/>
  <c r="GC44" i="3"/>
  <c r="GC52" i="3"/>
  <c r="GC60" i="3"/>
  <c r="GC68" i="3"/>
  <c r="GC80" i="3"/>
  <c r="GC88" i="3"/>
  <c r="GC96" i="3"/>
  <c r="GC104" i="3"/>
  <c r="GC38" i="3"/>
  <c r="GC50" i="3"/>
  <c r="GC14" i="3"/>
  <c r="GC58" i="3"/>
  <c r="GC86" i="3"/>
  <c r="GC66" i="3"/>
  <c r="GC78" i="3"/>
  <c r="GC22" i="3"/>
  <c r="GC94" i="3"/>
  <c r="GC30" i="3"/>
  <c r="GC102" i="3"/>
  <c r="GB46" i="3"/>
  <c r="GB89" i="3"/>
  <c r="GB17" i="3"/>
  <c r="JG9" i="3"/>
  <c r="ME9" i="3"/>
  <c r="GB82" i="3"/>
  <c r="GB10" i="3"/>
  <c r="GB53" i="3"/>
  <c r="IY9" i="3"/>
  <c r="LW9" i="3"/>
  <c r="LZ9" i="3"/>
  <c r="JB9" i="3"/>
  <c r="IX9" i="3"/>
  <c r="LV9" i="3"/>
  <c r="LS9" i="3"/>
  <c r="IU9" i="3"/>
  <c r="JF9" i="3"/>
  <c r="MD9" i="3"/>
  <c r="IZ26" i="3"/>
  <c r="IZ54" i="3"/>
  <c r="IZ62" i="3"/>
  <c r="IZ70" i="3"/>
  <c r="IZ98" i="3"/>
  <c r="IZ19" i="3"/>
  <c r="IZ27" i="3"/>
  <c r="IZ35" i="3"/>
  <c r="IZ63" i="3"/>
  <c r="IZ91" i="3"/>
  <c r="IZ99" i="3"/>
  <c r="IZ107" i="3"/>
  <c r="IZ28" i="3"/>
  <c r="IZ56" i="3"/>
  <c r="IZ64" i="3"/>
  <c r="IZ72" i="3"/>
  <c r="IZ100" i="3"/>
  <c r="IZ30" i="3"/>
  <c r="IZ38" i="3"/>
  <c r="IZ50" i="3"/>
  <c r="IZ78" i="3"/>
  <c r="IZ102" i="3"/>
  <c r="IZ15" i="3"/>
  <c r="IZ23" i="3"/>
  <c r="IZ51" i="3"/>
  <c r="IZ79" i="3"/>
  <c r="IZ87" i="3"/>
  <c r="IZ95" i="3"/>
  <c r="IZ44" i="3"/>
  <c r="IZ21" i="3"/>
  <c r="IZ45" i="3"/>
  <c r="IZ68" i="3"/>
  <c r="IZ49" i="3"/>
  <c r="IZ25" i="3"/>
  <c r="IZ52" i="3"/>
  <c r="IZ73" i="3"/>
  <c r="IZ53" i="3"/>
  <c r="IZ13" i="3"/>
  <c r="IZ33" i="3"/>
  <c r="IZ60" i="3"/>
  <c r="IZ61" i="3"/>
  <c r="IZ16" i="3"/>
  <c r="IZ32" i="3"/>
  <c r="IZ88" i="3"/>
  <c r="MC9" i="3"/>
  <c r="JE9" i="3"/>
  <c r="MF78" i="3"/>
  <c r="MA9" i="3"/>
  <c r="JC9" i="3"/>
  <c r="IT14" i="3"/>
  <c r="IT22" i="3"/>
  <c r="IT30" i="3"/>
  <c r="IT38" i="3"/>
  <c r="IT50" i="3"/>
  <c r="IT58" i="3"/>
  <c r="IT66" i="3"/>
  <c r="IT78" i="3"/>
  <c r="IT86" i="3"/>
  <c r="IT94" i="3"/>
  <c r="IT102" i="3"/>
  <c r="IT15" i="3"/>
  <c r="IT23" i="3"/>
  <c r="IT31" i="3"/>
  <c r="IT39" i="3"/>
  <c r="IT51" i="3"/>
  <c r="IT59" i="3"/>
  <c r="IT67" i="3"/>
  <c r="IT79" i="3"/>
  <c r="IT87" i="3"/>
  <c r="IT95" i="3"/>
  <c r="IT103" i="3"/>
  <c r="IT16" i="3"/>
  <c r="IT24" i="3"/>
  <c r="IT32" i="3"/>
  <c r="IT44" i="3"/>
  <c r="IT52" i="3"/>
  <c r="IT60" i="3"/>
  <c r="IT68" i="3"/>
  <c r="IT80" i="3"/>
  <c r="IT88" i="3"/>
  <c r="IT96" i="3"/>
  <c r="IT104" i="3"/>
  <c r="IT17" i="3"/>
  <c r="IT25" i="3"/>
  <c r="IT33" i="3"/>
  <c r="IT45" i="3"/>
  <c r="IT53" i="3"/>
  <c r="IT61" i="3"/>
  <c r="IT69" i="3"/>
  <c r="IT81" i="3"/>
  <c r="IT89" i="3"/>
  <c r="IT97" i="3"/>
  <c r="IT105" i="3"/>
  <c r="IT10" i="3"/>
  <c r="IT18" i="3"/>
  <c r="IT26" i="3"/>
  <c r="IT34" i="3"/>
  <c r="IT46" i="3"/>
  <c r="IT54" i="3"/>
  <c r="IT62" i="3"/>
  <c r="IT70" i="3"/>
  <c r="IT82" i="3"/>
  <c r="IT90" i="3"/>
  <c r="IT98" i="3"/>
  <c r="IT106" i="3"/>
  <c r="IT11" i="3"/>
  <c r="IT19" i="3"/>
  <c r="IT27" i="3"/>
  <c r="IT35" i="3"/>
  <c r="IT47" i="3"/>
  <c r="IT55" i="3"/>
  <c r="IT63" i="3"/>
  <c r="IT71" i="3"/>
  <c r="IT83" i="3"/>
  <c r="IT91" i="3"/>
  <c r="IT99" i="3"/>
  <c r="IT107" i="3"/>
  <c r="IT21" i="3"/>
  <c r="IT57" i="3"/>
  <c r="IT93" i="3"/>
  <c r="IT28" i="3"/>
  <c r="IT64" i="3"/>
  <c r="IT100" i="3"/>
  <c r="IT29" i="3"/>
  <c r="IT65" i="3"/>
  <c r="IT101" i="3"/>
  <c r="IT36" i="3"/>
  <c r="IT72" i="3"/>
  <c r="IT37" i="3"/>
  <c r="IT73" i="3"/>
  <c r="IT12" i="3"/>
  <c r="IT48" i="3"/>
  <c r="IT84" i="3"/>
  <c r="IT56" i="3"/>
  <c r="IT85" i="3"/>
  <c r="IT92" i="3"/>
  <c r="IT20" i="3"/>
  <c r="IT13" i="3"/>
  <c r="IT49" i="3"/>
  <c r="JA14" i="3"/>
  <c r="JA22" i="3"/>
  <c r="JA30" i="3"/>
  <c r="JA38" i="3"/>
  <c r="JA50" i="3"/>
  <c r="JA58" i="3"/>
  <c r="JA66" i="3"/>
  <c r="JA78" i="3"/>
  <c r="JA86" i="3"/>
  <c r="JA94" i="3"/>
  <c r="JA102" i="3"/>
  <c r="JA15" i="3"/>
  <c r="JA23" i="3"/>
  <c r="JA31" i="3"/>
  <c r="JA39" i="3"/>
  <c r="JA51" i="3"/>
  <c r="JA59" i="3"/>
  <c r="JA67" i="3"/>
  <c r="JA79" i="3"/>
  <c r="JA87" i="3"/>
  <c r="JA95" i="3"/>
  <c r="JA103" i="3"/>
  <c r="JA16" i="3"/>
  <c r="JA24" i="3"/>
  <c r="JA32" i="3"/>
  <c r="JA44" i="3"/>
  <c r="JA52" i="3"/>
  <c r="JA60" i="3"/>
  <c r="JA68" i="3"/>
  <c r="JA80" i="3"/>
  <c r="JA88" i="3"/>
  <c r="JA96" i="3"/>
  <c r="JA104" i="3"/>
  <c r="JA10" i="3"/>
  <c r="JA18" i="3"/>
  <c r="JA26" i="3"/>
  <c r="JA34" i="3"/>
  <c r="JA46" i="3"/>
  <c r="JA54" i="3"/>
  <c r="JA62" i="3"/>
  <c r="JA70" i="3"/>
  <c r="JA82" i="3"/>
  <c r="JA90" i="3"/>
  <c r="JA98" i="3"/>
  <c r="JA106" i="3"/>
  <c r="JA11" i="3"/>
  <c r="JA19" i="3"/>
  <c r="JA27" i="3"/>
  <c r="JA35" i="3"/>
  <c r="JA47" i="3"/>
  <c r="JA55" i="3"/>
  <c r="JA63" i="3"/>
  <c r="JA71" i="3"/>
  <c r="JA83" i="3"/>
  <c r="JA91" i="3"/>
  <c r="JA99" i="3"/>
  <c r="JA107" i="3"/>
  <c r="JA29" i="3"/>
  <c r="JA56" i="3"/>
  <c r="JA81" i="3"/>
  <c r="JA101" i="3"/>
  <c r="JA12" i="3"/>
  <c r="JA33" i="3"/>
  <c r="JA57" i="3"/>
  <c r="JA84" i="3"/>
  <c r="JA105" i="3"/>
  <c r="JA13" i="3"/>
  <c r="JA36" i="3"/>
  <c r="JA61" i="3"/>
  <c r="JA85" i="3"/>
  <c r="JA17" i="3"/>
  <c r="JA37" i="3"/>
  <c r="JA64" i="3"/>
  <c r="JA89" i="3"/>
  <c r="JA20" i="3"/>
  <c r="JA45" i="3"/>
  <c r="JA65" i="3"/>
  <c r="JA92" i="3"/>
  <c r="JA25" i="3"/>
  <c r="JA49" i="3"/>
  <c r="JA72" i="3"/>
  <c r="JA97" i="3"/>
  <c r="JA53" i="3"/>
  <c r="JA69" i="3"/>
  <c r="JA93" i="3"/>
  <c r="JA100" i="3"/>
  <c r="JA21" i="3"/>
  <c r="JA28" i="3"/>
  <c r="JA48" i="3"/>
  <c r="JA73" i="3"/>
  <c r="LR12" i="3"/>
  <c r="LR20" i="3"/>
  <c r="LR28" i="3"/>
  <c r="LR36" i="3"/>
  <c r="LR48" i="3"/>
  <c r="LR56" i="3"/>
  <c r="LR64" i="3"/>
  <c r="LR72" i="3"/>
  <c r="LR84" i="3"/>
  <c r="LR92" i="3"/>
  <c r="LR100" i="3"/>
  <c r="LR13" i="3"/>
  <c r="LR21" i="3"/>
  <c r="LR29" i="3"/>
  <c r="LR37" i="3"/>
  <c r="LR49" i="3"/>
  <c r="LR57" i="3"/>
  <c r="LR65" i="3"/>
  <c r="LR73" i="3"/>
  <c r="LR85" i="3"/>
  <c r="LR93" i="3"/>
  <c r="LR101" i="3"/>
  <c r="LR14" i="3"/>
  <c r="LR22" i="3"/>
  <c r="LR30" i="3"/>
  <c r="LR38" i="3"/>
  <c r="LR50" i="3"/>
  <c r="LR58" i="3"/>
  <c r="LR66" i="3"/>
  <c r="LR78" i="3"/>
  <c r="LR86" i="3"/>
  <c r="LR94" i="3"/>
  <c r="LR102" i="3"/>
  <c r="LR15" i="3"/>
  <c r="LR23" i="3"/>
  <c r="LR31" i="3"/>
  <c r="LR39" i="3"/>
  <c r="LR51" i="3"/>
  <c r="LR59" i="3"/>
  <c r="LR67" i="3"/>
  <c r="LR79" i="3"/>
  <c r="LR87" i="3"/>
  <c r="LR95" i="3"/>
  <c r="LR103" i="3"/>
  <c r="LR16" i="3"/>
  <c r="LR24" i="3"/>
  <c r="LR32" i="3"/>
  <c r="LR44" i="3"/>
  <c r="LR52" i="3"/>
  <c r="LR60" i="3"/>
  <c r="LR68" i="3"/>
  <c r="LR80" i="3"/>
  <c r="LR88" i="3"/>
  <c r="LR96" i="3"/>
  <c r="LR104" i="3"/>
  <c r="LR17" i="3"/>
  <c r="LR25" i="3"/>
  <c r="LR33" i="3"/>
  <c r="LR45" i="3"/>
  <c r="LR53" i="3"/>
  <c r="LR61" i="3"/>
  <c r="LR69" i="3"/>
  <c r="LR81" i="3"/>
  <c r="LR89" i="3"/>
  <c r="LR97" i="3"/>
  <c r="LR105" i="3"/>
  <c r="LR27" i="3"/>
  <c r="LR63" i="3"/>
  <c r="LR99" i="3"/>
  <c r="LR34" i="3"/>
  <c r="LR70" i="3"/>
  <c r="LR106" i="3"/>
  <c r="LR35" i="3"/>
  <c r="LR71" i="3"/>
  <c r="LR107" i="3"/>
  <c r="LR10" i="3"/>
  <c r="LR46" i="3"/>
  <c r="LR82" i="3"/>
  <c r="LR11" i="3"/>
  <c r="LR47" i="3"/>
  <c r="LR83" i="3"/>
  <c r="LR18" i="3"/>
  <c r="LR54" i="3"/>
  <c r="LR90" i="3"/>
  <c r="LR98" i="3"/>
  <c r="LR19" i="3"/>
  <c r="LR26" i="3"/>
  <c r="LR62" i="3"/>
  <c r="LR55" i="3"/>
  <c r="LR91" i="3"/>
  <c r="LT9" i="3"/>
  <c r="IV9" i="3"/>
  <c r="MB9" i="3"/>
  <c r="JD9" i="3"/>
  <c r="LX16" i="3"/>
  <c r="LX24" i="3"/>
  <c r="LX32" i="3"/>
  <c r="LX44" i="3"/>
  <c r="LX52" i="3"/>
  <c r="LX60" i="3"/>
  <c r="LX68" i="3"/>
  <c r="LX80" i="3"/>
  <c r="LX88" i="3"/>
  <c r="LX96" i="3"/>
  <c r="LX104" i="3"/>
  <c r="LX17" i="3"/>
  <c r="LX25" i="3"/>
  <c r="LX33" i="3"/>
  <c r="LX45" i="3"/>
  <c r="LX53" i="3"/>
  <c r="LX61" i="3"/>
  <c r="LX69" i="3"/>
  <c r="LX81" i="3"/>
  <c r="LX89" i="3"/>
  <c r="LX97" i="3"/>
  <c r="LX105" i="3"/>
  <c r="LX10" i="3"/>
  <c r="LX18" i="3"/>
  <c r="LX26" i="3"/>
  <c r="LX34" i="3"/>
  <c r="LX46" i="3"/>
  <c r="LX54" i="3"/>
  <c r="LX62" i="3"/>
  <c r="LX70" i="3"/>
  <c r="LX82" i="3"/>
  <c r="LX90" i="3"/>
  <c r="LX98" i="3"/>
  <c r="LX106" i="3"/>
  <c r="LX12" i="3"/>
  <c r="LX20" i="3"/>
  <c r="LX28" i="3"/>
  <c r="LX36" i="3"/>
  <c r="LX48" i="3"/>
  <c r="LX56" i="3"/>
  <c r="LX64" i="3"/>
  <c r="LX72" i="3"/>
  <c r="LX84" i="3"/>
  <c r="LX92" i="3"/>
  <c r="LX100" i="3"/>
  <c r="LX13" i="3"/>
  <c r="LX21" i="3"/>
  <c r="LX29" i="3"/>
  <c r="LX37" i="3"/>
  <c r="LX49" i="3"/>
  <c r="LX57" i="3"/>
  <c r="LX65" i="3"/>
  <c r="LX73" i="3"/>
  <c r="LX85" i="3"/>
  <c r="LX93" i="3"/>
  <c r="LX101" i="3"/>
  <c r="LX14" i="3"/>
  <c r="LX35" i="3"/>
  <c r="LX59" i="3"/>
  <c r="LX86" i="3"/>
  <c r="LX107" i="3"/>
  <c r="LX15" i="3"/>
  <c r="LX38" i="3"/>
  <c r="LX63" i="3"/>
  <c r="LX87" i="3"/>
  <c r="LX19" i="3"/>
  <c r="LX39" i="3"/>
  <c r="LX66" i="3"/>
  <c r="LX91" i="3"/>
  <c r="LX22" i="3"/>
  <c r="LX47" i="3"/>
  <c r="LX67" i="3"/>
  <c r="LX94" i="3"/>
  <c r="LX23" i="3"/>
  <c r="LX50" i="3"/>
  <c r="LX71" i="3"/>
  <c r="LX95" i="3"/>
  <c r="LX30" i="3"/>
  <c r="LX55" i="3"/>
  <c r="LX79" i="3"/>
  <c r="LX102" i="3"/>
  <c r="LX58" i="3"/>
  <c r="LX78" i="3"/>
  <c r="LX99" i="3"/>
  <c r="LX11" i="3"/>
  <c r="LX103" i="3"/>
  <c r="LX27" i="3"/>
  <c r="LX31" i="3"/>
  <c r="LX51" i="3"/>
  <c r="LX83" i="3"/>
  <c r="LU9" i="3"/>
  <c r="IW9" i="3"/>
  <c r="JH62" i="3"/>
  <c r="GX9" i="3"/>
  <c r="JV9" i="3"/>
  <c r="DZ10" i="3"/>
  <c r="DZ18" i="3"/>
  <c r="DZ26" i="3"/>
  <c r="DZ34" i="3"/>
  <c r="DZ46" i="3"/>
  <c r="DZ54" i="3"/>
  <c r="DZ62" i="3"/>
  <c r="DZ70" i="3"/>
  <c r="DZ82" i="3"/>
  <c r="DZ90" i="3"/>
  <c r="DZ98" i="3"/>
  <c r="DZ106" i="3"/>
  <c r="DZ13" i="3"/>
  <c r="DZ21" i="3"/>
  <c r="DZ29" i="3"/>
  <c r="DZ37" i="3"/>
  <c r="DZ49" i="3"/>
  <c r="DZ57" i="3"/>
  <c r="DZ65" i="3"/>
  <c r="DZ73" i="3"/>
  <c r="DZ85" i="3"/>
  <c r="DZ93" i="3"/>
  <c r="DZ101" i="3"/>
  <c r="DZ14" i="3"/>
  <c r="DZ22" i="3"/>
  <c r="DZ30" i="3"/>
  <c r="DZ38" i="3"/>
  <c r="DZ50" i="3"/>
  <c r="DZ58" i="3"/>
  <c r="DZ66" i="3"/>
  <c r="DZ78" i="3"/>
  <c r="DZ86" i="3"/>
  <c r="DZ94" i="3"/>
  <c r="DZ102" i="3"/>
  <c r="DZ11" i="3"/>
  <c r="DZ24" i="3"/>
  <c r="DZ36" i="3"/>
  <c r="DZ53" i="3"/>
  <c r="DZ67" i="3"/>
  <c r="DZ83" i="3"/>
  <c r="DZ96" i="3"/>
  <c r="DZ12" i="3"/>
  <c r="DZ25" i="3"/>
  <c r="DZ39" i="3"/>
  <c r="DZ55" i="3"/>
  <c r="DZ68" i="3"/>
  <c r="DZ84" i="3"/>
  <c r="DZ97" i="3"/>
  <c r="DZ15" i="3"/>
  <c r="DZ27" i="3"/>
  <c r="DZ44" i="3"/>
  <c r="DZ56" i="3"/>
  <c r="DZ69" i="3"/>
  <c r="DZ87" i="3"/>
  <c r="DZ99" i="3"/>
  <c r="DZ17" i="3"/>
  <c r="DZ31" i="3"/>
  <c r="DZ47" i="3"/>
  <c r="DZ60" i="3"/>
  <c r="DZ72" i="3"/>
  <c r="DZ89" i="3"/>
  <c r="DZ103" i="3"/>
  <c r="DZ19" i="3"/>
  <c r="DZ32" i="3"/>
  <c r="DZ48" i="3"/>
  <c r="DZ61" i="3"/>
  <c r="DZ79" i="3"/>
  <c r="DZ91" i="3"/>
  <c r="DZ104" i="3"/>
  <c r="DZ45" i="3"/>
  <c r="DZ81" i="3"/>
  <c r="DZ51" i="3"/>
  <c r="DZ88" i="3"/>
  <c r="DZ16" i="3"/>
  <c r="DZ52" i="3"/>
  <c r="DZ92" i="3"/>
  <c r="DZ20" i="3"/>
  <c r="DZ59" i="3"/>
  <c r="DZ95" i="3"/>
  <c r="DZ23" i="3"/>
  <c r="DZ63" i="3"/>
  <c r="DZ100" i="3"/>
  <c r="DZ28" i="3"/>
  <c r="DZ64" i="3"/>
  <c r="DZ105" i="3"/>
  <c r="DZ35" i="3"/>
  <c r="DZ71" i="3"/>
  <c r="DZ107" i="3"/>
  <c r="DZ33" i="3"/>
  <c r="DZ80" i="3"/>
  <c r="IR9" i="3"/>
  <c r="LP9" i="3"/>
  <c r="FT10" i="3"/>
  <c r="FT79" i="3"/>
  <c r="FT32" i="3"/>
  <c r="FT56" i="3"/>
  <c r="FT89" i="3"/>
  <c r="FT44" i="3"/>
  <c r="FT55" i="3"/>
  <c r="FT72" i="3"/>
  <c r="FT13" i="3"/>
  <c r="FT80" i="3"/>
  <c r="FT19" i="3"/>
  <c r="FT70" i="3"/>
  <c r="FT11" i="3"/>
  <c r="FT34" i="3"/>
  <c r="FT105" i="3"/>
  <c r="FT39" i="3"/>
  <c r="FT88" i="3"/>
  <c r="FT15" i="3"/>
  <c r="FT33" i="3"/>
  <c r="FT93" i="3"/>
  <c r="FT65" i="3"/>
  <c r="FT20" i="3"/>
  <c r="FT35" i="3"/>
  <c r="FT60" i="3"/>
  <c r="FT25" i="3"/>
  <c r="FT84" i="3"/>
  <c r="FT99" i="3"/>
  <c r="FT52" i="3"/>
  <c r="FT81" i="3"/>
  <c r="FT66" i="3"/>
  <c r="FT18" i="3"/>
  <c r="FT54" i="3"/>
  <c r="FT95" i="3"/>
  <c r="FT45" i="3"/>
  <c r="FT92" i="3"/>
  <c r="FT96" i="3"/>
  <c r="FT104" i="3"/>
  <c r="FT82" i="3"/>
  <c r="FT37" i="3"/>
  <c r="FT36" i="3"/>
  <c r="FT98" i="3"/>
  <c r="FT97" i="3"/>
  <c r="FT57" i="3"/>
  <c r="FT38" i="3"/>
  <c r="FT24" i="3"/>
  <c r="FT100" i="3"/>
  <c r="FT53" i="3"/>
  <c r="FT94" i="3"/>
  <c r="FT27" i="3"/>
  <c r="FT17" i="3"/>
  <c r="FT16" i="3"/>
  <c r="FT103" i="3"/>
  <c r="FT26" i="3"/>
  <c r="FT49" i="3"/>
  <c r="FT68" i="3"/>
  <c r="FT48" i="3"/>
  <c r="FT51" i="3"/>
  <c r="FT58" i="3"/>
  <c r="FT61" i="3"/>
  <c r="FT83" i="3"/>
  <c r="FT21" i="3"/>
  <c r="FT31" i="3"/>
  <c r="FT12" i="3"/>
  <c r="FT64" i="3"/>
  <c r="FT87" i="3"/>
  <c r="FT23" i="3"/>
  <c r="FT90" i="3"/>
  <c r="FT85" i="3"/>
  <c r="FT106" i="3"/>
  <c r="FT22" i="3"/>
  <c r="FT91" i="3"/>
  <c r="FT71" i="3"/>
  <c r="FT69" i="3"/>
  <c r="FT63" i="3"/>
  <c r="FT73" i="3"/>
  <c r="FT102" i="3"/>
  <c r="FT28" i="3"/>
  <c r="FT67" i="3"/>
  <c r="FT59" i="3"/>
  <c r="FT78" i="3"/>
  <c r="FT62" i="3"/>
  <c r="FT86" i="3"/>
  <c r="FT101" i="3"/>
  <c r="FT29" i="3"/>
  <c r="FT107" i="3"/>
  <c r="FT50" i="3"/>
  <c r="FT30" i="3"/>
  <c r="KX9" i="3"/>
  <c r="HZ9" i="3"/>
  <c r="FB13" i="3"/>
  <c r="FB21" i="3"/>
  <c r="FB29" i="3"/>
  <c r="FB37" i="3"/>
  <c r="FB22" i="3"/>
  <c r="FB30" i="3"/>
  <c r="FB15" i="3"/>
  <c r="FB25" i="3"/>
  <c r="FB35" i="3"/>
  <c r="FB48" i="3"/>
  <c r="FB56" i="3"/>
  <c r="FB64" i="3"/>
  <c r="FB72" i="3"/>
  <c r="FB84" i="3"/>
  <c r="FB92" i="3"/>
  <c r="FB100" i="3"/>
  <c r="FB16" i="3"/>
  <c r="FB26" i="3"/>
  <c r="FB36" i="3"/>
  <c r="FB49" i="3"/>
  <c r="FB57" i="3"/>
  <c r="FB65" i="3"/>
  <c r="FB73" i="3"/>
  <c r="FB85" i="3"/>
  <c r="FB93" i="3"/>
  <c r="FB101" i="3"/>
  <c r="FB17" i="3"/>
  <c r="FB27" i="3"/>
  <c r="FB38" i="3"/>
  <c r="FB50" i="3"/>
  <c r="FB58" i="3"/>
  <c r="FB66" i="3"/>
  <c r="FB78" i="3"/>
  <c r="FB86" i="3"/>
  <c r="FB94" i="3"/>
  <c r="FB102" i="3"/>
  <c r="FB18" i="3"/>
  <c r="FB28" i="3"/>
  <c r="FB39" i="3"/>
  <c r="FB51" i="3"/>
  <c r="FB59" i="3"/>
  <c r="FB67" i="3"/>
  <c r="FB79" i="3"/>
  <c r="FB87" i="3"/>
  <c r="FB95" i="3"/>
  <c r="FB103" i="3"/>
  <c r="FB19" i="3"/>
  <c r="FB31" i="3"/>
  <c r="FB52" i="3"/>
  <c r="FB60" i="3"/>
  <c r="FB68" i="3"/>
  <c r="FB80" i="3"/>
  <c r="FB88" i="3"/>
  <c r="FB96" i="3"/>
  <c r="FB104" i="3"/>
  <c r="FB10" i="3"/>
  <c r="FB20" i="3"/>
  <c r="FB32" i="3"/>
  <c r="FB45" i="3"/>
  <c r="FB53" i="3"/>
  <c r="FB61" i="3"/>
  <c r="FB69" i="3"/>
  <c r="FB81" i="3"/>
  <c r="FB89" i="3"/>
  <c r="FB97" i="3"/>
  <c r="FB105" i="3"/>
  <c r="FB83" i="3"/>
  <c r="FB11" i="3"/>
  <c r="FB54" i="3"/>
  <c r="FB90" i="3"/>
  <c r="FB12" i="3"/>
  <c r="FB55" i="3"/>
  <c r="FB91" i="3"/>
  <c r="FB24" i="3"/>
  <c r="FB63" i="3"/>
  <c r="FB99" i="3"/>
  <c r="FB33" i="3"/>
  <c r="FB70" i="3"/>
  <c r="FB106" i="3"/>
  <c r="FB62" i="3"/>
  <c r="FB71" i="3"/>
  <c r="FB107" i="3"/>
  <c r="FB23" i="3"/>
  <c r="FB34" i="3"/>
  <c r="FB82" i="3"/>
  <c r="FB98" i="3"/>
  <c r="FY10" i="3"/>
  <c r="FY18" i="3"/>
  <c r="FY26" i="3"/>
  <c r="FY34" i="3"/>
  <c r="FY46" i="3"/>
  <c r="FY54" i="3"/>
  <c r="FY62" i="3"/>
  <c r="FY70" i="3"/>
  <c r="FY82" i="3"/>
  <c r="FY90" i="3"/>
  <c r="FY98" i="3"/>
  <c r="FY106" i="3"/>
  <c r="FY12" i="3"/>
  <c r="FY20" i="3"/>
  <c r="FY28" i="3"/>
  <c r="FY36" i="3"/>
  <c r="FY48" i="3"/>
  <c r="FY56" i="3"/>
  <c r="FY64" i="3"/>
  <c r="FY72" i="3"/>
  <c r="FY84" i="3"/>
  <c r="FY92" i="3"/>
  <c r="FY100" i="3"/>
  <c r="FY13" i="3"/>
  <c r="FY21" i="3"/>
  <c r="FY29" i="3"/>
  <c r="FY37" i="3"/>
  <c r="FY49" i="3"/>
  <c r="FY57" i="3"/>
  <c r="FY65" i="3"/>
  <c r="FY73" i="3"/>
  <c r="FY85" i="3"/>
  <c r="FY93" i="3"/>
  <c r="FY101" i="3"/>
  <c r="FY14" i="3"/>
  <c r="FY22" i="3"/>
  <c r="FY30" i="3"/>
  <c r="FY38" i="3"/>
  <c r="FY50" i="3"/>
  <c r="FY58" i="3"/>
  <c r="FY66" i="3"/>
  <c r="FY78" i="3"/>
  <c r="FY86" i="3"/>
  <c r="FY94" i="3"/>
  <c r="FY102" i="3"/>
  <c r="FY19" i="3"/>
  <c r="FY35" i="3"/>
  <c r="FY55" i="3"/>
  <c r="FY71" i="3"/>
  <c r="FY91" i="3"/>
  <c r="FY107" i="3"/>
  <c r="FY23" i="3"/>
  <c r="FY39" i="3"/>
  <c r="FY59" i="3"/>
  <c r="FY79" i="3"/>
  <c r="FY95" i="3"/>
  <c r="FY24" i="3"/>
  <c r="FY44" i="3"/>
  <c r="FY60" i="3"/>
  <c r="FY80" i="3"/>
  <c r="FY96" i="3"/>
  <c r="FY11" i="3"/>
  <c r="FY27" i="3"/>
  <c r="FY47" i="3"/>
  <c r="FY63" i="3"/>
  <c r="FY83" i="3"/>
  <c r="FY99" i="3"/>
  <c r="FY15" i="3"/>
  <c r="FY31" i="3"/>
  <c r="FY51" i="3"/>
  <c r="FY67" i="3"/>
  <c r="FY87" i="3"/>
  <c r="FY103" i="3"/>
  <c r="FY16" i="3"/>
  <c r="FY61" i="3"/>
  <c r="FY105" i="3"/>
  <c r="FY17" i="3"/>
  <c r="FY68" i="3"/>
  <c r="FY25" i="3"/>
  <c r="FY69" i="3"/>
  <c r="FY33" i="3"/>
  <c r="FY88" i="3"/>
  <c r="FY45" i="3"/>
  <c r="FY89" i="3"/>
  <c r="FY81" i="3"/>
  <c r="FY97" i="3"/>
  <c r="FY104" i="3"/>
  <c r="FY32" i="3"/>
  <c r="FY52" i="3"/>
  <c r="FY53" i="3"/>
  <c r="IE9" i="3"/>
  <c r="LC9" i="3"/>
  <c r="GD97" i="3"/>
  <c r="GD83" i="3"/>
  <c r="GD91" i="3"/>
  <c r="GD24" i="3"/>
  <c r="GD25" i="3"/>
  <c r="GD10" i="3"/>
  <c r="GD16" i="3"/>
  <c r="GD68" i="3"/>
  <c r="GD44" i="3"/>
  <c r="GD58" i="3"/>
  <c r="GD82" i="3"/>
  <c r="FG100" i="3"/>
  <c r="FG98" i="3"/>
  <c r="FG95" i="3"/>
  <c r="GD21" i="3"/>
  <c r="GD39" i="3"/>
  <c r="GD33" i="3"/>
  <c r="GD67" i="3"/>
  <c r="GD38" i="3"/>
  <c r="GD85" i="3"/>
  <c r="GD46" i="3"/>
  <c r="GD107" i="3"/>
  <c r="GD14" i="3"/>
  <c r="GD12" i="3"/>
  <c r="GD13" i="3"/>
  <c r="FG50" i="3"/>
  <c r="FG36" i="3"/>
  <c r="FG30" i="3"/>
  <c r="FG79" i="3"/>
  <c r="FG104" i="3"/>
  <c r="GD63" i="3"/>
  <c r="GD87" i="3"/>
  <c r="GD80" i="3"/>
  <c r="GD35" i="3"/>
  <c r="GD81" i="3"/>
  <c r="GD94" i="3"/>
  <c r="GD90" i="3"/>
  <c r="GD26" i="3"/>
  <c r="GD61" i="3"/>
  <c r="FG96" i="3"/>
  <c r="FG13" i="3"/>
  <c r="FG67" i="3"/>
  <c r="FG84" i="3"/>
  <c r="FG15" i="3"/>
  <c r="FG107" i="3"/>
  <c r="FG52" i="3"/>
  <c r="FG62" i="3"/>
  <c r="GD30" i="3"/>
  <c r="GD18" i="3"/>
  <c r="GD78" i="3"/>
  <c r="GD29" i="3"/>
  <c r="GD64" i="3"/>
  <c r="GD62" i="3"/>
  <c r="GD71" i="3"/>
  <c r="GD28" i="3"/>
  <c r="GD70" i="3"/>
  <c r="GD37" i="3"/>
  <c r="GD88" i="3"/>
  <c r="GD100" i="3"/>
  <c r="GD48" i="3"/>
  <c r="GD47" i="3"/>
  <c r="GD57" i="3"/>
  <c r="GD52" i="3"/>
  <c r="GD105" i="3"/>
  <c r="FG48" i="3"/>
  <c r="FG24" i="3"/>
  <c r="FG71" i="3"/>
  <c r="FG17" i="3"/>
  <c r="FG29" i="3"/>
  <c r="FG68" i="3"/>
  <c r="GD93" i="3"/>
  <c r="GD22" i="3"/>
  <c r="GD56" i="3"/>
  <c r="GD98" i="3"/>
  <c r="GD96" i="3"/>
  <c r="GD49" i="3"/>
  <c r="GD79" i="3"/>
  <c r="GD11" i="3"/>
  <c r="GD15" i="3"/>
  <c r="GD92" i="3"/>
  <c r="GD51" i="3"/>
  <c r="GD36" i="3"/>
  <c r="GD103" i="3"/>
  <c r="GD86" i="3"/>
  <c r="GD20" i="3"/>
  <c r="GD65" i="3"/>
  <c r="FG90" i="3"/>
  <c r="FG83" i="3"/>
  <c r="FG70" i="3"/>
  <c r="FG37" i="3"/>
  <c r="FG10" i="3"/>
  <c r="FG51" i="3"/>
  <c r="FG47" i="3"/>
  <c r="FG103" i="3"/>
  <c r="FG12" i="3"/>
  <c r="GD106" i="3"/>
  <c r="GD72" i="3"/>
  <c r="GD101" i="3"/>
  <c r="FG64" i="3"/>
  <c r="FG88" i="3"/>
  <c r="FG82" i="3"/>
  <c r="FG59" i="3"/>
  <c r="FG25" i="3"/>
  <c r="FG31" i="3"/>
  <c r="GD31" i="3"/>
  <c r="GD32" i="3"/>
  <c r="GD19" i="3"/>
  <c r="GD60" i="3"/>
  <c r="FG69" i="3"/>
  <c r="FG32" i="3"/>
  <c r="FG19" i="3"/>
  <c r="FG54" i="3"/>
  <c r="FG53" i="3"/>
  <c r="FG80" i="3"/>
  <c r="FG33" i="3"/>
  <c r="FG28" i="3"/>
  <c r="FG78" i="3"/>
  <c r="GD102" i="3"/>
  <c r="GD95" i="3"/>
  <c r="GD104" i="3"/>
  <c r="GD45" i="3"/>
  <c r="FG45" i="3"/>
  <c r="FG89" i="3"/>
  <c r="FG97" i="3"/>
  <c r="FG11" i="3"/>
  <c r="FG22" i="3"/>
  <c r="FG101" i="3"/>
  <c r="GD53" i="3"/>
  <c r="GD50" i="3"/>
  <c r="GD27" i="3"/>
  <c r="FG102" i="3"/>
  <c r="FG23" i="3"/>
  <c r="FG92" i="3"/>
  <c r="FG39" i="3"/>
  <c r="FG66" i="3"/>
  <c r="GD84" i="3"/>
  <c r="GD23" i="3"/>
  <c r="GD69" i="3"/>
  <c r="FG105" i="3"/>
  <c r="FG81" i="3"/>
  <c r="FG55" i="3"/>
  <c r="FG20" i="3"/>
  <c r="FG56" i="3"/>
  <c r="FG16" i="3"/>
  <c r="FG72" i="3"/>
  <c r="FG58" i="3"/>
  <c r="FG63" i="3"/>
  <c r="FG85" i="3"/>
  <c r="GD54" i="3"/>
  <c r="FG38" i="3"/>
  <c r="GD55" i="3"/>
  <c r="FG99" i="3"/>
  <c r="FG57" i="3"/>
  <c r="GD34" i="3"/>
  <c r="FG34" i="3"/>
  <c r="FG94" i="3"/>
  <c r="GD73" i="3"/>
  <c r="FG73" i="3"/>
  <c r="FG60" i="3"/>
  <c r="FG27" i="3"/>
  <c r="GD99" i="3"/>
  <c r="FG26" i="3"/>
  <c r="FG21" i="3"/>
  <c r="FG87" i="3"/>
  <c r="FG35" i="3"/>
  <c r="FG93" i="3"/>
  <c r="GD89" i="3"/>
  <c r="FG65" i="3"/>
  <c r="FG106" i="3"/>
  <c r="GD66" i="3"/>
  <c r="FG91" i="3"/>
  <c r="FG86" i="3"/>
  <c r="FG61" i="3"/>
  <c r="GD59" i="3"/>
  <c r="FG18" i="3"/>
  <c r="GD17" i="3"/>
  <c r="FG49" i="3"/>
  <c r="JL9" i="3"/>
  <c r="GN9" i="3"/>
  <c r="DP16" i="3"/>
  <c r="DP24" i="3"/>
  <c r="DP32" i="3"/>
  <c r="DP44" i="3"/>
  <c r="DP52" i="3"/>
  <c r="DP60" i="3"/>
  <c r="DP68" i="3"/>
  <c r="DP80" i="3"/>
  <c r="DP88" i="3"/>
  <c r="DP96" i="3"/>
  <c r="DP104" i="3"/>
  <c r="DP12" i="3"/>
  <c r="DP20" i="3"/>
  <c r="DP28" i="3"/>
  <c r="DP36" i="3"/>
  <c r="DP48" i="3"/>
  <c r="DP56" i="3"/>
  <c r="DP64" i="3"/>
  <c r="DP72" i="3"/>
  <c r="DP84" i="3"/>
  <c r="DP92" i="3"/>
  <c r="DP100" i="3"/>
  <c r="DP15" i="3"/>
  <c r="DP26" i="3"/>
  <c r="DP37" i="3"/>
  <c r="DP51" i="3"/>
  <c r="DP62" i="3"/>
  <c r="DP73" i="3"/>
  <c r="DP87" i="3"/>
  <c r="DP98" i="3"/>
  <c r="DP18" i="3"/>
  <c r="DP29" i="3"/>
  <c r="DP39" i="3"/>
  <c r="DP54" i="3"/>
  <c r="DP65" i="3"/>
  <c r="DP79" i="3"/>
  <c r="DP90" i="3"/>
  <c r="DP101" i="3"/>
  <c r="DP19" i="3"/>
  <c r="DP30" i="3"/>
  <c r="DP45" i="3"/>
  <c r="DP55" i="3"/>
  <c r="DP66" i="3"/>
  <c r="DP81" i="3"/>
  <c r="DP91" i="3"/>
  <c r="DP102" i="3"/>
  <c r="DP22" i="3"/>
  <c r="DP38" i="3"/>
  <c r="DP59" i="3"/>
  <c r="DP82" i="3"/>
  <c r="DP97" i="3"/>
  <c r="DP23" i="3"/>
  <c r="DP46" i="3"/>
  <c r="DP61" i="3"/>
  <c r="DP83" i="3"/>
  <c r="DP99" i="3"/>
  <c r="DP10" i="3"/>
  <c r="DP25" i="3"/>
  <c r="DP47" i="3"/>
  <c r="DP63" i="3"/>
  <c r="DP85" i="3"/>
  <c r="DP103" i="3"/>
  <c r="DP13" i="3"/>
  <c r="DP31" i="3"/>
  <c r="DP50" i="3"/>
  <c r="DP69" i="3"/>
  <c r="DP89" i="3"/>
  <c r="DP106" i="3"/>
  <c r="DP14" i="3"/>
  <c r="DP33" i="3"/>
  <c r="DP53" i="3"/>
  <c r="DP70" i="3"/>
  <c r="DP93" i="3"/>
  <c r="DP107" i="3"/>
  <c r="DP17" i="3"/>
  <c r="DP67" i="3"/>
  <c r="DP21" i="3"/>
  <c r="DP71" i="3"/>
  <c r="DP27" i="3"/>
  <c r="DP78" i="3"/>
  <c r="DP34" i="3"/>
  <c r="DP86" i="3"/>
  <c r="DP35" i="3"/>
  <c r="DP94" i="3"/>
  <c r="DP49" i="3"/>
  <c r="DP95" i="3"/>
  <c r="DP11" i="3"/>
  <c r="DP58" i="3"/>
  <c r="DP105" i="3"/>
  <c r="DP57" i="3"/>
  <c r="HF9" i="3"/>
  <c r="KD9" i="3"/>
  <c r="EH95" i="3"/>
  <c r="EH90" i="3"/>
  <c r="EH86" i="3"/>
  <c r="EH46" i="3"/>
  <c r="EH96" i="3"/>
  <c r="EH64" i="3"/>
  <c r="EH62" i="3"/>
  <c r="EH69" i="3"/>
  <c r="EH29" i="3"/>
  <c r="EH79" i="3"/>
  <c r="EH14" i="3"/>
  <c r="EH37" i="3"/>
  <c r="EH100" i="3"/>
  <c r="EH66" i="3"/>
  <c r="EH107" i="3"/>
  <c r="EH55" i="3"/>
  <c r="EH60" i="3"/>
  <c r="EH105" i="3"/>
  <c r="EH17" i="3"/>
  <c r="EH63" i="3"/>
  <c r="EH58" i="3"/>
  <c r="EH101" i="3"/>
  <c r="EH65" i="3"/>
  <c r="EH68" i="3"/>
  <c r="EH99" i="3"/>
  <c r="EH12" i="3"/>
  <c r="EH27" i="3"/>
  <c r="EH93" i="3"/>
  <c r="EH38" i="3"/>
  <c r="EH82" i="3"/>
  <c r="EH11" i="3"/>
  <c r="EH103" i="3"/>
  <c r="EH87" i="3"/>
  <c r="EH91" i="3"/>
  <c r="EH72" i="3"/>
  <c r="EH32" i="3"/>
  <c r="EH61" i="3"/>
  <c r="EH104" i="3"/>
  <c r="EH71" i="3"/>
  <c r="EH102" i="3"/>
  <c r="EH50" i="3"/>
  <c r="EH92" i="3"/>
  <c r="EH26" i="3"/>
  <c r="EH31" i="3"/>
  <c r="EH34" i="3"/>
  <c r="EH53" i="3"/>
  <c r="EH67" i="3"/>
  <c r="EH23" i="3"/>
  <c r="EH39" i="3"/>
  <c r="EH45" i="3"/>
  <c r="EH47" i="3"/>
  <c r="EH51" i="3"/>
  <c r="EH85" i="3"/>
  <c r="EH106" i="3"/>
  <c r="EH54" i="3"/>
  <c r="EH36" i="3"/>
  <c r="EH52" i="3"/>
  <c r="EH35" i="3"/>
  <c r="EH15" i="3"/>
  <c r="EH44" i="3"/>
  <c r="EH22" i="3"/>
  <c r="EH19" i="3"/>
  <c r="EH89" i="3"/>
  <c r="EH10" i="3"/>
  <c r="EH24" i="3"/>
  <c r="EH97" i="3"/>
  <c r="EH48" i="3"/>
  <c r="EH21" i="3"/>
  <c r="EH25" i="3"/>
  <c r="EH80" i="3"/>
  <c r="EH70" i="3"/>
  <c r="EH18" i="3"/>
  <c r="EH56" i="3"/>
  <c r="EH28" i="3"/>
  <c r="EH78" i="3"/>
  <c r="EH83" i="3"/>
  <c r="EH57" i="3"/>
  <c r="EH81" i="3"/>
  <c r="EH94" i="3"/>
  <c r="EH88" i="3"/>
  <c r="EH59" i="3"/>
  <c r="EH49" i="3"/>
  <c r="EH13" i="3"/>
  <c r="EH98" i="3"/>
  <c r="EH30" i="3"/>
  <c r="EH84" i="3"/>
  <c r="EH33" i="3"/>
  <c r="EH73" i="3"/>
  <c r="EH20" i="3"/>
  <c r="EH16" i="3"/>
  <c r="IJ9" i="3"/>
  <c r="LH9" i="3"/>
  <c r="FL16" i="3"/>
  <c r="FL24" i="3"/>
  <c r="FL32" i="3"/>
  <c r="FL52" i="3"/>
  <c r="FL60" i="3"/>
  <c r="FL68" i="3"/>
  <c r="FL80" i="3"/>
  <c r="FL88" i="3"/>
  <c r="FL96" i="3"/>
  <c r="FL104" i="3"/>
  <c r="FL17" i="3"/>
  <c r="FL25" i="3"/>
  <c r="FL33" i="3"/>
  <c r="FL45" i="3"/>
  <c r="FL53" i="3"/>
  <c r="FL61" i="3"/>
  <c r="FL69" i="3"/>
  <c r="FL81" i="3"/>
  <c r="FL89" i="3"/>
  <c r="FL97" i="3"/>
  <c r="FL105" i="3"/>
  <c r="FL10" i="3"/>
  <c r="FL20" i="3"/>
  <c r="FL30" i="3"/>
  <c r="FL56" i="3"/>
  <c r="FL66" i="3"/>
  <c r="FL82" i="3"/>
  <c r="FL92" i="3"/>
  <c r="FL102" i="3"/>
  <c r="FL11" i="3"/>
  <c r="FL21" i="3"/>
  <c r="FL31" i="3"/>
  <c r="FL57" i="3"/>
  <c r="FL67" i="3"/>
  <c r="FL83" i="3"/>
  <c r="FL93" i="3"/>
  <c r="FL103" i="3"/>
  <c r="FL12" i="3"/>
  <c r="FL22" i="3"/>
  <c r="FL34" i="3"/>
  <c r="FL48" i="3"/>
  <c r="FL58" i="3"/>
  <c r="FL70" i="3"/>
  <c r="FL84" i="3"/>
  <c r="FL94" i="3"/>
  <c r="FL106" i="3"/>
  <c r="FL13" i="3"/>
  <c r="FL23" i="3"/>
  <c r="FL35" i="3"/>
  <c r="FL49" i="3"/>
  <c r="FL59" i="3"/>
  <c r="FL71" i="3"/>
  <c r="FL85" i="3"/>
  <c r="FL95" i="3"/>
  <c r="FL107" i="3"/>
  <c r="FL26" i="3"/>
  <c r="FL36" i="3"/>
  <c r="FL50" i="3"/>
  <c r="FL62" i="3"/>
  <c r="FL72" i="3"/>
  <c r="FL86" i="3"/>
  <c r="FL98" i="3"/>
  <c r="FL15" i="3"/>
  <c r="FL27" i="3"/>
  <c r="FL37" i="3"/>
  <c r="FL51" i="3"/>
  <c r="FL63" i="3"/>
  <c r="FL73" i="3"/>
  <c r="FL87" i="3"/>
  <c r="FL99" i="3"/>
  <c r="FL55" i="3"/>
  <c r="FL101" i="3"/>
  <c r="FL18" i="3"/>
  <c r="FL64" i="3"/>
  <c r="GI90" i="3"/>
  <c r="GI83" i="3"/>
  <c r="GI58" i="3"/>
  <c r="GI98" i="3"/>
  <c r="GI107" i="3"/>
  <c r="GI70" i="3"/>
  <c r="GI87" i="3"/>
  <c r="GI103" i="3"/>
  <c r="GI10" i="3"/>
  <c r="GI62" i="3"/>
  <c r="GI46" i="3"/>
  <c r="FL28" i="3"/>
  <c r="FL78" i="3"/>
  <c r="FL29" i="3"/>
  <c r="FL79" i="3"/>
  <c r="GI23" i="3"/>
  <c r="GI67" i="3"/>
  <c r="GI78" i="3"/>
  <c r="GI44" i="3"/>
  <c r="GI81" i="3"/>
  <c r="GI56" i="3"/>
  <c r="GI18" i="3"/>
  <c r="GI100" i="3"/>
  <c r="GI92" i="3"/>
  <c r="GI63" i="3"/>
  <c r="GI20" i="3"/>
  <c r="FL38" i="3"/>
  <c r="FL90" i="3"/>
  <c r="FL54" i="3"/>
  <c r="GI68" i="3"/>
  <c r="GI36" i="3"/>
  <c r="GI29" i="3"/>
  <c r="GI91" i="3"/>
  <c r="GI79" i="3"/>
  <c r="GI11" i="3"/>
  <c r="GI33" i="3"/>
  <c r="GI51" i="3"/>
  <c r="GI95" i="3"/>
  <c r="FL65" i="3"/>
  <c r="FL91" i="3"/>
  <c r="GI45" i="3"/>
  <c r="GI105" i="3"/>
  <c r="GI82" i="3"/>
  <c r="GI59" i="3"/>
  <c r="GI13" i="3"/>
  <c r="GI65" i="3"/>
  <c r="GI101" i="3"/>
  <c r="GI102" i="3"/>
  <c r="GI24" i="3"/>
  <c r="GI30" i="3"/>
  <c r="GI96" i="3"/>
  <c r="GI14" i="3"/>
  <c r="GI39" i="3"/>
  <c r="GI71" i="3"/>
  <c r="GI50" i="3"/>
  <c r="GI57" i="3"/>
  <c r="GI85" i="3"/>
  <c r="GI37" i="3"/>
  <c r="GI35" i="3"/>
  <c r="GI28" i="3"/>
  <c r="GI66" i="3"/>
  <c r="GI64" i="3"/>
  <c r="GI21" i="3"/>
  <c r="GI106" i="3"/>
  <c r="GI25" i="3"/>
  <c r="GI97" i="3"/>
  <c r="GI72" i="3"/>
  <c r="GI16" i="3"/>
  <c r="FL19" i="3"/>
  <c r="GI12" i="3"/>
  <c r="GI15" i="3"/>
  <c r="GI31" i="3"/>
  <c r="GI49" i="3"/>
  <c r="GI32" i="3"/>
  <c r="FL100" i="3"/>
  <c r="GI61" i="3"/>
  <c r="GI17" i="3"/>
  <c r="GI80" i="3"/>
  <c r="GI93" i="3"/>
  <c r="GI73" i="3"/>
  <c r="GI99" i="3"/>
  <c r="GI53" i="3"/>
  <c r="GI94" i="3"/>
  <c r="GI27" i="3"/>
  <c r="GI104" i="3"/>
  <c r="GI19" i="3"/>
  <c r="GI47" i="3"/>
  <c r="GI54" i="3"/>
  <c r="GI34" i="3"/>
  <c r="GI89" i="3"/>
  <c r="GI55" i="3"/>
  <c r="FL39" i="3"/>
  <c r="GI84" i="3"/>
  <c r="GI22" i="3"/>
  <c r="GI60" i="3"/>
  <c r="GI26" i="3"/>
  <c r="GI69" i="3"/>
  <c r="GI38" i="3"/>
  <c r="GI48" i="3"/>
  <c r="GI52" i="3"/>
  <c r="GI88" i="3"/>
  <c r="GI86" i="3"/>
  <c r="LM9" i="3"/>
  <c r="IO9" i="3"/>
  <c r="FQ12" i="3"/>
  <c r="FQ67" i="3"/>
  <c r="FQ17" i="3"/>
  <c r="FQ16" i="3"/>
  <c r="FQ58" i="3"/>
  <c r="FQ78" i="3"/>
  <c r="FQ90" i="3"/>
  <c r="FQ56" i="3"/>
  <c r="FQ69" i="3"/>
  <c r="FQ32" i="3"/>
  <c r="FQ73" i="3"/>
  <c r="FQ27" i="3"/>
  <c r="FQ54" i="3"/>
  <c r="FQ107" i="3"/>
  <c r="FQ102" i="3"/>
  <c r="FQ21" i="3"/>
  <c r="FQ87" i="3"/>
  <c r="FQ89" i="3"/>
  <c r="FQ100" i="3"/>
  <c r="FQ51" i="3"/>
  <c r="FQ93" i="3"/>
  <c r="FQ34" i="3"/>
  <c r="FQ19" i="3"/>
  <c r="FQ70" i="3"/>
  <c r="FQ91" i="3"/>
  <c r="FQ53" i="3"/>
  <c r="FQ94" i="3"/>
  <c r="FQ37" i="3"/>
  <c r="FQ83" i="3"/>
  <c r="FQ80" i="3"/>
  <c r="FQ105" i="3"/>
  <c r="FQ71" i="3"/>
  <c r="FQ103" i="3"/>
  <c r="FQ28" i="3"/>
  <c r="FQ61" i="3"/>
  <c r="FQ36" i="3"/>
  <c r="FQ88" i="3"/>
  <c r="FQ11" i="3"/>
  <c r="FQ45" i="3"/>
  <c r="FQ64" i="3"/>
  <c r="FQ39" i="3"/>
  <c r="FQ95" i="3"/>
  <c r="FQ59" i="3"/>
  <c r="FQ13" i="3"/>
  <c r="FQ48" i="3"/>
  <c r="FQ101" i="3"/>
  <c r="FQ68" i="3"/>
  <c r="FQ104" i="3"/>
  <c r="FQ82" i="3"/>
  <c r="FQ62" i="3"/>
  <c r="FQ35" i="3"/>
  <c r="FQ15" i="3"/>
  <c r="FQ24" i="3"/>
  <c r="FQ98" i="3"/>
  <c r="FQ26" i="3"/>
  <c r="FQ20" i="3"/>
  <c r="FQ85" i="3"/>
  <c r="FQ10" i="3"/>
  <c r="FQ50" i="3"/>
  <c r="FQ106" i="3"/>
  <c r="FQ52" i="3"/>
  <c r="FQ57" i="3"/>
  <c r="FQ92" i="3"/>
  <c r="FQ99" i="3"/>
  <c r="FQ63" i="3"/>
  <c r="FQ86" i="3"/>
  <c r="FQ23" i="3"/>
  <c r="FQ60" i="3"/>
  <c r="FQ22" i="3"/>
  <c r="FQ96" i="3"/>
  <c r="FQ33" i="3"/>
  <c r="FQ79" i="3"/>
  <c r="FQ30" i="3"/>
  <c r="FQ84" i="3"/>
  <c r="FQ65" i="3"/>
  <c r="FQ49" i="3"/>
  <c r="FQ31" i="3"/>
  <c r="FQ18" i="3"/>
  <c r="FQ66" i="3"/>
  <c r="FQ55" i="3"/>
  <c r="FQ25" i="3"/>
  <c r="FQ97" i="3"/>
  <c r="FQ81" i="3"/>
  <c r="FQ29" i="3"/>
  <c r="FQ72" i="3"/>
  <c r="FQ38" i="3"/>
  <c r="EY12" i="3"/>
  <c r="EY20" i="3"/>
  <c r="EY28" i="3"/>
  <c r="EY36" i="3"/>
  <c r="EY48" i="3"/>
  <c r="EY56" i="3"/>
  <c r="EY64" i="3"/>
  <c r="EY72" i="3"/>
  <c r="EY84" i="3"/>
  <c r="EY92" i="3"/>
  <c r="EY100" i="3"/>
  <c r="EY11" i="3"/>
  <c r="EY19" i="3"/>
  <c r="EY27" i="3"/>
  <c r="EY35" i="3"/>
  <c r="EY55" i="3"/>
  <c r="EY63" i="3"/>
  <c r="EY71" i="3"/>
  <c r="EY83" i="3"/>
  <c r="EY91" i="3"/>
  <c r="EY99" i="3"/>
  <c r="EY107" i="3"/>
  <c r="EY10" i="3"/>
  <c r="EY18" i="3"/>
  <c r="EY26" i="3"/>
  <c r="EY34" i="3"/>
  <c r="EY54" i="3"/>
  <c r="EY62" i="3"/>
  <c r="EY70" i="3"/>
  <c r="EY82" i="3"/>
  <c r="EY90" i="3"/>
  <c r="EY98" i="3"/>
  <c r="EY106" i="3"/>
  <c r="HW9" i="3"/>
  <c r="EY17" i="3"/>
  <c r="EY25" i="3"/>
  <c r="EY33" i="3"/>
  <c r="EY45" i="3"/>
  <c r="EY53" i="3"/>
  <c r="EY61" i="3"/>
  <c r="EY69" i="3"/>
  <c r="EY81" i="3"/>
  <c r="EY89" i="3"/>
  <c r="EY97" i="3"/>
  <c r="EY105" i="3"/>
  <c r="EY16" i="3"/>
  <c r="EY24" i="3"/>
  <c r="EY32" i="3"/>
  <c r="EY52" i="3"/>
  <c r="EY60" i="3"/>
  <c r="EY68" i="3"/>
  <c r="EY80" i="3"/>
  <c r="EY88" i="3"/>
  <c r="EY96" i="3"/>
  <c r="EY104" i="3"/>
  <c r="EY15" i="3"/>
  <c r="EY23" i="3"/>
  <c r="EY31" i="3"/>
  <c r="EY39" i="3"/>
  <c r="EY51" i="3"/>
  <c r="EY59" i="3"/>
  <c r="EY67" i="3"/>
  <c r="EY79" i="3"/>
  <c r="EY87" i="3"/>
  <c r="EY95" i="3"/>
  <c r="EY103" i="3"/>
  <c r="EY38" i="3"/>
  <c r="EY78" i="3"/>
  <c r="EY50" i="3"/>
  <c r="EY86" i="3"/>
  <c r="EY13" i="3"/>
  <c r="EY49" i="3"/>
  <c r="EY85" i="3"/>
  <c r="EY21" i="3"/>
  <c r="EY30" i="3"/>
  <c r="EY73" i="3"/>
  <c r="EY94" i="3"/>
  <c r="KU9" i="3"/>
  <c r="EY29" i="3"/>
  <c r="EY93" i="3"/>
  <c r="EY37" i="3"/>
  <c r="EY58" i="3"/>
  <c r="EY101" i="3"/>
  <c r="EY57" i="3"/>
  <c r="EY66" i="3"/>
  <c r="EY65" i="3"/>
  <c r="EY102" i="3"/>
  <c r="FV12" i="3"/>
  <c r="FV20" i="3"/>
  <c r="FV28" i="3"/>
  <c r="FV36" i="3"/>
  <c r="FV48" i="3"/>
  <c r="FV56" i="3"/>
  <c r="FV64" i="3"/>
  <c r="FV72" i="3"/>
  <c r="FV84" i="3"/>
  <c r="FV92" i="3"/>
  <c r="FV100" i="3"/>
  <c r="FV13" i="3"/>
  <c r="FV21" i="3"/>
  <c r="FV29" i="3"/>
  <c r="FV37" i="3"/>
  <c r="FV49" i="3"/>
  <c r="FV57" i="3"/>
  <c r="FV65" i="3"/>
  <c r="FV73" i="3"/>
  <c r="FV85" i="3"/>
  <c r="FV93" i="3"/>
  <c r="FV101" i="3"/>
  <c r="FV16" i="3"/>
  <c r="FV24" i="3"/>
  <c r="FV32" i="3"/>
  <c r="FV44" i="3"/>
  <c r="FV52" i="3"/>
  <c r="FV60" i="3"/>
  <c r="FV68" i="3"/>
  <c r="FV80" i="3"/>
  <c r="FV88" i="3"/>
  <c r="FV96" i="3"/>
  <c r="FV104" i="3"/>
  <c r="FV17" i="3"/>
  <c r="FV25" i="3"/>
  <c r="FV33" i="3"/>
  <c r="FV45" i="3"/>
  <c r="FV53" i="3"/>
  <c r="FV61" i="3"/>
  <c r="FV69" i="3"/>
  <c r="FV81" i="3"/>
  <c r="FV89" i="3"/>
  <c r="FV97" i="3"/>
  <c r="FV105" i="3"/>
  <c r="FV14" i="3"/>
  <c r="FV30" i="3"/>
  <c r="FV50" i="3"/>
  <c r="FV66" i="3"/>
  <c r="FV86" i="3"/>
  <c r="FV102" i="3"/>
  <c r="FV15" i="3"/>
  <c r="FV31" i="3"/>
  <c r="FV51" i="3"/>
  <c r="FV67" i="3"/>
  <c r="FV87" i="3"/>
  <c r="FV103" i="3"/>
  <c r="FV18" i="3"/>
  <c r="FV34" i="3"/>
  <c r="FV54" i="3"/>
  <c r="FV70" i="3"/>
  <c r="FV90" i="3"/>
  <c r="FV106" i="3"/>
  <c r="FV22" i="3"/>
  <c r="FV38" i="3"/>
  <c r="FV58" i="3"/>
  <c r="FV78" i="3"/>
  <c r="FV94" i="3"/>
  <c r="FV23" i="3"/>
  <c r="FV39" i="3"/>
  <c r="FV59" i="3"/>
  <c r="FV79" i="3"/>
  <c r="FV95" i="3"/>
  <c r="FV46" i="3"/>
  <c r="FV91" i="3"/>
  <c r="FV47" i="3"/>
  <c r="FV98" i="3"/>
  <c r="FV19" i="3"/>
  <c r="FV63" i="3"/>
  <c r="FV26" i="3"/>
  <c r="FV71" i="3"/>
  <c r="FV10" i="3"/>
  <c r="FV99" i="3"/>
  <c r="FV11" i="3"/>
  <c r="FV107" i="3"/>
  <c r="FV27" i="3"/>
  <c r="FV35" i="3"/>
  <c r="FV55" i="3"/>
  <c r="FV62" i="3"/>
  <c r="FV82" i="3"/>
  <c r="FV83" i="3"/>
  <c r="EY22" i="3"/>
  <c r="GY14" i="3"/>
  <c r="GY22" i="3"/>
  <c r="GY30" i="3"/>
  <c r="GY38" i="3"/>
  <c r="GY50" i="3"/>
  <c r="GY58" i="3"/>
  <c r="GY66" i="3"/>
  <c r="GY78" i="3"/>
  <c r="GY86" i="3"/>
  <c r="GY94" i="3"/>
  <c r="GY102" i="3"/>
  <c r="GY15" i="3"/>
  <c r="GY23" i="3"/>
  <c r="GY31" i="3"/>
  <c r="GY39" i="3"/>
  <c r="GY51" i="3"/>
  <c r="GY59" i="3"/>
  <c r="GY67" i="3"/>
  <c r="GY79" i="3"/>
  <c r="GY87" i="3"/>
  <c r="GY95" i="3"/>
  <c r="GY103" i="3"/>
  <c r="GY16" i="3"/>
  <c r="GY26" i="3"/>
  <c r="GY36" i="3"/>
  <c r="GY52" i="3"/>
  <c r="GY62" i="3"/>
  <c r="GY72" i="3"/>
  <c r="GY88" i="3"/>
  <c r="GY98" i="3"/>
  <c r="GY17" i="3"/>
  <c r="GY27" i="3"/>
  <c r="GY37" i="3"/>
  <c r="GY53" i="3"/>
  <c r="GY63" i="3"/>
  <c r="GY73" i="3"/>
  <c r="GY89" i="3"/>
  <c r="GY99" i="3"/>
  <c r="GY18" i="3"/>
  <c r="GY19" i="3"/>
  <c r="GY29" i="3"/>
  <c r="GY45" i="3"/>
  <c r="GY55" i="3"/>
  <c r="GY65" i="3"/>
  <c r="GY81" i="3"/>
  <c r="GY91" i="3"/>
  <c r="GY101" i="3"/>
  <c r="GY10" i="3"/>
  <c r="GY20" i="3"/>
  <c r="GY32" i="3"/>
  <c r="GY46" i="3"/>
  <c r="GY56" i="3"/>
  <c r="GY68" i="3"/>
  <c r="GY82" i="3"/>
  <c r="GY92" i="3"/>
  <c r="GY104" i="3"/>
  <c r="GY11" i="3"/>
  <c r="GY21" i="3"/>
  <c r="GY33" i="3"/>
  <c r="GY47" i="3"/>
  <c r="GY57" i="3"/>
  <c r="GY69" i="3"/>
  <c r="GY83" i="3"/>
  <c r="GY93" i="3"/>
  <c r="GY105" i="3"/>
  <c r="GY44" i="3"/>
  <c r="GY71" i="3"/>
  <c r="GY106" i="3"/>
  <c r="GY12" i="3"/>
  <c r="GY48" i="3"/>
  <c r="GY80" i="3"/>
  <c r="GY107" i="3"/>
  <c r="GY24" i="3"/>
  <c r="GY54" i="3"/>
  <c r="GY85" i="3"/>
  <c r="GY25" i="3"/>
  <c r="GY60" i="3"/>
  <c r="GY90" i="3"/>
  <c r="GY28" i="3"/>
  <c r="GY61" i="3"/>
  <c r="GY96" i="3"/>
  <c r="GY64" i="3"/>
  <c r="GY70" i="3"/>
  <c r="GY84" i="3"/>
  <c r="GY13" i="3"/>
  <c r="GY100" i="3"/>
  <c r="GY34" i="3"/>
  <c r="GY35" i="3"/>
  <c r="GY49" i="3"/>
  <c r="GY97" i="3"/>
  <c r="GP9" i="3"/>
  <c r="JN9" i="3"/>
  <c r="DR14" i="3"/>
  <c r="DR22" i="3"/>
  <c r="DR30" i="3"/>
  <c r="DR38" i="3"/>
  <c r="DR50" i="3"/>
  <c r="DR58" i="3"/>
  <c r="DR66" i="3"/>
  <c r="DR78" i="3"/>
  <c r="DR86" i="3"/>
  <c r="DR94" i="3"/>
  <c r="DR102" i="3"/>
  <c r="DR15" i="3"/>
  <c r="DR23" i="3"/>
  <c r="DR31" i="3"/>
  <c r="DR39" i="3"/>
  <c r="DR51" i="3"/>
  <c r="DR59" i="3"/>
  <c r="DR67" i="3"/>
  <c r="DR79" i="3"/>
  <c r="DR87" i="3"/>
  <c r="DR95" i="3"/>
  <c r="DR103" i="3"/>
  <c r="DR10" i="3"/>
  <c r="DR18" i="3"/>
  <c r="DR26" i="3"/>
  <c r="DR34" i="3"/>
  <c r="DR46" i="3"/>
  <c r="DR54" i="3"/>
  <c r="DR62" i="3"/>
  <c r="DR70" i="3"/>
  <c r="DR82" i="3"/>
  <c r="DR90" i="3"/>
  <c r="DR98" i="3"/>
  <c r="DR106" i="3"/>
  <c r="DR11" i="3"/>
  <c r="DR19" i="3"/>
  <c r="DR27" i="3"/>
  <c r="DR35" i="3"/>
  <c r="DR47" i="3"/>
  <c r="DR55" i="3"/>
  <c r="DR63" i="3"/>
  <c r="DR71" i="3"/>
  <c r="DR83" i="3"/>
  <c r="DR91" i="3"/>
  <c r="DR99" i="3"/>
  <c r="DR107" i="3"/>
  <c r="DR12" i="3"/>
  <c r="DR28" i="3"/>
  <c r="DR48" i="3"/>
  <c r="DR64" i="3"/>
  <c r="DR84" i="3"/>
  <c r="DR100" i="3"/>
  <c r="DR13" i="3"/>
  <c r="DR29" i="3"/>
  <c r="DR49" i="3"/>
  <c r="DR16" i="3"/>
  <c r="DR32" i="3"/>
  <c r="DR52" i="3"/>
  <c r="DR68" i="3"/>
  <c r="DR88" i="3"/>
  <c r="DR104" i="3"/>
  <c r="DR20" i="3"/>
  <c r="DR36" i="3"/>
  <c r="DR56" i="3"/>
  <c r="DR72" i="3"/>
  <c r="DR92" i="3"/>
  <c r="DR21" i="3"/>
  <c r="DR37" i="3"/>
  <c r="DR57" i="3"/>
  <c r="DR73" i="3"/>
  <c r="DR93" i="3"/>
  <c r="DR17" i="3"/>
  <c r="DR61" i="3"/>
  <c r="DR97" i="3"/>
  <c r="DR24" i="3"/>
  <c r="DR65" i="3"/>
  <c r="DR101" i="3"/>
  <c r="DR44" i="3"/>
  <c r="DR81" i="3"/>
  <c r="DR45" i="3"/>
  <c r="DR85" i="3"/>
  <c r="DR53" i="3"/>
  <c r="DR60" i="3"/>
  <c r="DR69" i="3"/>
  <c r="DR80" i="3"/>
  <c r="DR89" i="3"/>
  <c r="DR96" i="3"/>
  <c r="DR25" i="3"/>
  <c r="DR33" i="3"/>
  <c r="DR105" i="3"/>
  <c r="JJ13" i="3"/>
  <c r="JJ21" i="3"/>
  <c r="JJ29" i="3"/>
  <c r="JJ37" i="3"/>
  <c r="JJ49" i="3"/>
  <c r="JJ57" i="3"/>
  <c r="JJ65" i="3"/>
  <c r="JJ73" i="3"/>
  <c r="JJ85" i="3"/>
  <c r="JJ93" i="3"/>
  <c r="JJ101" i="3"/>
  <c r="JJ14" i="3"/>
  <c r="JJ22" i="3"/>
  <c r="JJ30" i="3"/>
  <c r="JJ38" i="3"/>
  <c r="JJ50" i="3"/>
  <c r="JJ58" i="3"/>
  <c r="JJ66" i="3"/>
  <c r="JJ78" i="3"/>
  <c r="JJ86" i="3"/>
  <c r="JJ94" i="3"/>
  <c r="JJ102" i="3"/>
  <c r="JJ15" i="3"/>
  <c r="JJ23" i="3"/>
  <c r="JJ31" i="3"/>
  <c r="JJ39" i="3"/>
  <c r="JJ51" i="3"/>
  <c r="JJ59" i="3"/>
  <c r="JJ67" i="3"/>
  <c r="JJ79" i="3"/>
  <c r="JJ87" i="3"/>
  <c r="JJ95" i="3"/>
  <c r="JJ103" i="3"/>
  <c r="JJ16" i="3"/>
  <c r="JJ24" i="3"/>
  <c r="JJ32" i="3"/>
  <c r="JJ44" i="3"/>
  <c r="JJ52" i="3"/>
  <c r="JJ60" i="3"/>
  <c r="JJ68" i="3"/>
  <c r="JJ80" i="3"/>
  <c r="JJ88" i="3"/>
  <c r="JJ96" i="3"/>
  <c r="JJ104" i="3"/>
  <c r="JJ17" i="3"/>
  <c r="JJ25" i="3"/>
  <c r="JJ33" i="3"/>
  <c r="JJ45" i="3"/>
  <c r="JJ53" i="3"/>
  <c r="JJ61" i="3"/>
  <c r="JJ69" i="3"/>
  <c r="JJ81" i="3"/>
  <c r="JJ89" i="3"/>
  <c r="JJ97" i="3"/>
  <c r="JJ105" i="3"/>
  <c r="JJ10" i="3"/>
  <c r="JJ18" i="3"/>
  <c r="JJ26" i="3"/>
  <c r="JJ34" i="3"/>
  <c r="JJ46" i="3"/>
  <c r="JJ54" i="3"/>
  <c r="JJ62" i="3"/>
  <c r="JJ70" i="3"/>
  <c r="JJ82" i="3"/>
  <c r="JJ90" i="3"/>
  <c r="JJ98" i="3"/>
  <c r="JJ106" i="3"/>
  <c r="JJ36" i="3"/>
  <c r="JJ72" i="3"/>
  <c r="JJ12" i="3"/>
  <c r="JJ48" i="3"/>
  <c r="JJ84" i="3"/>
  <c r="JJ19" i="3"/>
  <c r="JJ55" i="3"/>
  <c r="JJ91" i="3"/>
  <c r="JJ27" i="3"/>
  <c r="JJ83" i="3"/>
  <c r="JJ28" i="3"/>
  <c r="JJ92" i="3"/>
  <c r="JJ56" i="3"/>
  <c r="JJ107" i="3"/>
  <c r="JJ63" i="3"/>
  <c r="JJ64" i="3"/>
  <c r="JJ71" i="3"/>
  <c r="JJ99" i="3"/>
  <c r="JJ11" i="3"/>
  <c r="JJ20" i="3"/>
  <c r="JJ47" i="3"/>
  <c r="JJ100" i="3"/>
  <c r="JJ35" i="3"/>
  <c r="IM9" i="3"/>
  <c r="LK9" i="3"/>
  <c r="FO17" i="3"/>
  <c r="FO25" i="3"/>
  <c r="FO33" i="3"/>
  <c r="FO45" i="3"/>
  <c r="FO53" i="3"/>
  <c r="FO61" i="3"/>
  <c r="FO69" i="3"/>
  <c r="FO81" i="3"/>
  <c r="FO89" i="3"/>
  <c r="FO97" i="3"/>
  <c r="FO105" i="3"/>
  <c r="FO11" i="3"/>
  <c r="FO19" i="3"/>
  <c r="FO27" i="3"/>
  <c r="FO35" i="3"/>
  <c r="FO55" i="3"/>
  <c r="FO63" i="3"/>
  <c r="FO71" i="3"/>
  <c r="FO83" i="3"/>
  <c r="FO91" i="3"/>
  <c r="FO99" i="3"/>
  <c r="FO107" i="3"/>
  <c r="FO12" i="3"/>
  <c r="FO20" i="3"/>
  <c r="FO28" i="3"/>
  <c r="FO36" i="3"/>
  <c r="FO48" i="3"/>
  <c r="FO56" i="3"/>
  <c r="FO64" i="3"/>
  <c r="FO72" i="3"/>
  <c r="FO84" i="3"/>
  <c r="FO92" i="3"/>
  <c r="FO100" i="3"/>
  <c r="FO18" i="3"/>
  <c r="FO31" i="3"/>
  <c r="FO49" i="3"/>
  <c r="FO60" i="3"/>
  <c r="FO78" i="3"/>
  <c r="FO90" i="3"/>
  <c r="FO103" i="3"/>
  <c r="FO21" i="3"/>
  <c r="FO32" i="3"/>
  <c r="FO50" i="3"/>
  <c r="FO62" i="3"/>
  <c r="FO79" i="3"/>
  <c r="FO93" i="3"/>
  <c r="FO104" i="3"/>
  <c r="FO10" i="3"/>
  <c r="FO23" i="3"/>
  <c r="FO37" i="3"/>
  <c r="FO52" i="3"/>
  <c r="FO66" i="3"/>
  <c r="FO82" i="3"/>
  <c r="FO95" i="3"/>
  <c r="FO13" i="3"/>
  <c r="FO24" i="3"/>
  <c r="FO38" i="3"/>
  <c r="FO54" i="3"/>
  <c r="FO67" i="3"/>
  <c r="FO85" i="3"/>
  <c r="FO96" i="3"/>
  <c r="FO26" i="3"/>
  <c r="FO39" i="3"/>
  <c r="FO57" i="3"/>
  <c r="FO68" i="3"/>
  <c r="FO86" i="3"/>
  <c r="FO98" i="3"/>
  <c r="FO34" i="3"/>
  <c r="FO73" i="3"/>
  <c r="FO80" i="3"/>
  <c r="FO87" i="3"/>
  <c r="FO16" i="3"/>
  <c r="FO58" i="3"/>
  <c r="FO94" i="3"/>
  <c r="FO22" i="3"/>
  <c r="FO59" i="3"/>
  <c r="FO101" i="3"/>
  <c r="FO88" i="3"/>
  <c r="FO102" i="3"/>
  <c r="FO15" i="3"/>
  <c r="FO106" i="3"/>
  <c r="FO30" i="3"/>
  <c r="FO51" i="3"/>
  <c r="FO29" i="3"/>
  <c r="FO65" i="3"/>
  <c r="FO70" i="3"/>
  <c r="KA9" i="3"/>
  <c r="HC9" i="3"/>
  <c r="EE106" i="3"/>
  <c r="EE103" i="3"/>
  <c r="EE63" i="3"/>
  <c r="EE13" i="3"/>
  <c r="EE82" i="3"/>
  <c r="EE62" i="3"/>
  <c r="EE11" i="3"/>
  <c r="EE86" i="3"/>
  <c r="EE14" i="3"/>
  <c r="EE29" i="3"/>
  <c r="EE97" i="3"/>
  <c r="EE23" i="3"/>
  <c r="EE93" i="3"/>
  <c r="EE105" i="3"/>
  <c r="EE50" i="3"/>
  <c r="EE51" i="3"/>
  <c r="EE85" i="3"/>
  <c r="EE64" i="3"/>
  <c r="EE26" i="3"/>
  <c r="EE56" i="3"/>
  <c r="EE67" i="3"/>
  <c r="EE18" i="3"/>
  <c r="EE39" i="3"/>
  <c r="EE61" i="3"/>
  <c r="EE69" i="3"/>
  <c r="EE35" i="3"/>
  <c r="EE68" i="3"/>
  <c r="EE24" i="3"/>
  <c r="EE65" i="3"/>
  <c r="EE94" i="3"/>
  <c r="EE95" i="3"/>
  <c r="EE73" i="3"/>
  <c r="EE38" i="3"/>
  <c r="EE101" i="3"/>
  <c r="EE79" i="3"/>
  <c r="EE27" i="3"/>
  <c r="EE25" i="3"/>
  <c r="EE80" i="3"/>
  <c r="EE89" i="3"/>
  <c r="EE87" i="3"/>
  <c r="EE28" i="3"/>
  <c r="EE78" i="3"/>
  <c r="EE102" i="3"/>
  <c r="EE10" i="3"/>
  <c r="EE12" i="3"/>
  <c r="EE70" i="3"/>
  <c r="EE33" i="3"/>
  <c r="EE90" i="3"/>
  <c r="EE96" i="3"/>
  <c r="EE71" i="3"/>
  <c r="EE72" i="3"/>
  <c r="EE88" i="3"/>
  <c r="EE66" i="3"/>
  <c r="EE31" i="3"/>
  <c r="EE19" i="3"/>
  <c r="EE22" i="3"/>
  <c r="EE58" i="3"/>
  <c r="EE49" i="3"/>
  <c r="EE47" i="3"/>
  <c r="EE99" i="3"/>
  <c r="EE30" i="3"/>
  <c r="EE92" i="3"/>
  <c r="EE34" i="3"/>
  <c r="EE98" i="3"/>
  <c r="EE36" i="3"/>
  <c r="EE107" i="3"/>
  <c r="EE21" i="3"/>
  <c r="EE32" i="3"/>
  <c r="EE100" i="3"/>
  <c r="EE37" i="3"/>
  <c r="EE84" i="3"/>
  <c r="EE48" i="3"/>
  <c r="EE83" i="3"/>
  <c r="EE60" i="3"/>
  <c r="EE81" i="3"/>
  <c r="EE54" i="3"/>
  <c r="EE46" i="3"/>
  <c r="EE17" i="3"/>
  <c r="EE45" i="3"/>
  <c r="EE59" i="3"/>
  <c r="EE15" i="3"/>
  <c r="EE91" i="3"/>
  <c r="EE53" i="3"/>
  <c r="EE55" i="3"/>
  <c r="EE20" i="3"/>
  <c r="EE57" i="3"/>
  <c r="EE16" i="3"/>
  <c r="EE44" i="3"/>
  <c r="EE104" i="3"/>
  <c r="EE52" i="3"/>
  <c r="JW10" i="3"/>
  <c r="JW18" i="3"/>
  <c r="JW26" i="3"/>
  <c r="JW34" i="3"/>
  <c r="JW46" i="3"/>
  <c r="JW54" i="3"/>
  <c r="JW62" i="3"/>
  <c r="JW70" i="3"/>
  <c r="JW82" i="3"/>
  <c r="JW90" i="3"/>
  <c r="JW98" i="3"/>
  <c r="JW106" i="3"/>
  <c r="JW12" i="3"/>
  <c r="JW21" i="3"/>
  <c r="JW30" i="3"/>
  <c r="JW39" i="3"/>
  <c r="JW52" i="3"/>
  <c r="JW61" i="3"/>
  <c r="JW71" i="3"/>
  <c r="JW84" i="3"/>
  <c r="JW93" i="3"/>
  <c r="JW102" i="3"/>
  <c r="JW13" i="3"/>
  <c r="JW22" i="3"/>
  <c r="JW31" i="3"/>
  <c r="JW44" i="3"/>
  <c r="JW53" i="3"/>
  <c r="JW63" i="3"/>
  <c r="JW72" i="3"/>
  <c r="JW85" i="3"/>
  <c r="JW94" i="3"/>
  <c r="JW103" i="3"/>
  <c r="JW15" i="3"/>
  <c r="JW24" i="3"/>
  <c r="JW33" i="3"/>
  <c r="JW47" i="3"/>
  <c r="JW56" i="3"/>
  <c r="JW65" i="3"/>
  <c r="JW78" i="3"/>
  <c r="JW87" i="3"/>
  <c r="JW96" i="3"/>
  <c r="JW105" i="3"/>
  <c r="JW16" i="3"/>
  <c r="JW25" i="3"/>
  <c r="JW35" i="3"/>
  <c r="JW48" i="3"/>
  <c r="JW57" i="3"/>
  <c r="JW66" i="3"/>
  <c r="JW79" i="3"/>
  <c r="JW88" i="3"/>
  <c r="JW97" i="3"/>
  <c r="JW107" i="3"/>
  <c r="JW17" i="3"/>
  <c r="JW27" i="3"/>
  <c r="JW36" i="3"/>
  <c r="JW49" i="3"/>
  <c r="JW58" i="3"/>
  <c r="JW67" i="3"/>
  <c r="JW80" i="3"/>
  <c r="JW89" i="3"/>
  <c r="JW99" i="3"/>
  <c r="JW14" i="3"/>
  <c r="JW38" i="3"/>
  <c r="JW68" i="3"/>
  <c r="JW95" i="3"/>
  <c r="JW19" i="3"/>
  <c r="JW45" i="3"/>
  <c r="JW69" i="3"/>
  <c r="JW100" i="3"/>
  <c r="JW23" i="3"/>
  <c r="JW51" i="3"/>
  <c r="JW81" i="3"/>
  <c r="JW104" i="3"/>
  <c r="JW28" i="3"/>
  <c r="JW55" i="3"/>
  <c r="JW83" i="3"/>
  <c r="JW29" i="3"/>
  <c r="JW59" i="3"/>
  <c r="JW86" i="3"/>
  <c r="JW11" i="3"/>
  <c r="JW91" i="3"/>
  <c r="JW20" i="3"/>
  <c r="JW92" i="3"/>
  <c r="JW32" i="3"/>
  <c r="JW101" i="3"/>
  <c r="JW50" i="3"/>
  <c r="JW60" i="3"/>
  <c r="JW37" i="3"/>
  <c r="JW73" i="3"/>
  <c r="JW64" i="3"/>
  <c r="JT9" i="3"/>
  <c r="GV9" i="3"/>
  <c r="DX12" i="3"/>
  <c r="DX20" i="3"/>
  <c r="DX28" i="3"/>
  <c r="DX36" i="3"/>
  <c r="DX48" i="3"/>
  <c r="DX56" i="3"/>
  <c r="DX64" i="3"/>
  <c r="DX72" i="3"/>
  <c r="DX84" i="3"/>
  <c r="DX92" i="3"/>
  <c r="DX100" i="3"/>
  <c r="DX15" i="3"/>
  <c r="DX24" i="3"/>
  <c r="DX33" i="3"/>
  <c r="DX46" i="3"/>
  <c r="DX55" i="3"/>
  <c r="DX65" i="3"/>
  <c r="DX78" i="3"/>
  <c r="DX87" i="3"/>
  <c r="DX96" i="3"/>
  <c r="DX105" i="3"/>
  <c r="DX16" i="3"/>
  <c r="DX25" i="3"/>
  <c r="DX34" i="3"/>
  <c r="DX47" i="3"/>
  <c r="DX57" i="3"/>
  <c r="DX66" i="3"/>
  <c r="DX79" i="3"/>
  <c r="DX88" i="3"/>
  <c r="DX97" i="3"/>
  <c r="DX106" i="3"/>
  <c r="DX18" i="3"/>
  <c r="DX27" i="3"/>
  <c r="DX37" i="3"/>
  <c r="DX50" i="3"/>
  <c r="DX59" i="3"/>
  <c r="DX68" i="3"/>
  <c r="DX81" i="3"/>
  <c r="DX90" i="3"/>
  <c r="DX99" i="3"/>
  <c r="DX17" i="3"/>
  <c r="DX31" i="3"/>
  <c r="DX51" i="3"/>
  <c r="DX63" i="3"/>
  <c r="DX83" i="3"/>
  <c r="DX98" i="3"/>
  <c r="DX19" i="3"/>
  <c r="DX32" i="3"/>
  <c r="DX52" i="3"/>
  <c r="DX67" i="3"/>
  <c r="DX85" i="3"/>
  <c r="DX101" i="3"/>
  <c r="DX21" i="3"/>
  <c r="DX35" i="3"/>
  <c r="DX53" i="3"/>
  <c r="DX69" i="3"/>
  <c r="DX86" i="3"/>
  <c r="DX102" i="3"/>
  <c r="DX22" i="3"/>
  <c r="DX38" i="3"/>
  <c r="DX54" i="3"/>
  <c r="DX70" i="3"/>
  <c r="DX89" i="3"/>
  <c r="DX103" i="3"/>
  <c r="DX10" i="3"/>
  <c r="DX23" i="3"/>
  <c r="DX39" i="3"/>
  <c r="DX58" i="3"/>
  <c r="DX71" i="3"/>
  <c r="DX91" i="3"/>
  <c r="DX104" i="3"/>
  <c r="DX14" i="3"/>
  <c r="DX61" i="3"/>
  <c r="DX107" i="3"/>
  <c r="DX26" i="3"/>
  <c r="DX62" i="3"/>
  <c r="DX29" i="3"/>
  <c r="DX73" i="3"/>
  <c r="DX44" i="3"/>
  <c r="DX82" i="3"/>
  <c r="DX45" i="3"/>
  <c r="DX93" i="3"/>
  <c r="DX80" i="3"/>
  <c r="DX94" i="3"/>
  <c r="DX95" i="3"/>
  <c r="DX11" i="3"/>
  <c r="DX13" i="3"/>
  <c r="DX30" i="3"/>
  <c r="DX49" i="3"/>
  <c r="DX60" i="3"/>
  <c r="IB9" i="3"/>
  <c r="KZ9" i="3"/>
  <c r="FD11" i="3"/>
  <c r="FD19" i="3"/>
  <c r="FD27" i="3"/>
  <c r="FD35" i="3"/>
  <c r="FD55" i="3"/>
  <c r="FD63" i="3"/>
  <c r="FD71" i="3"/>
  <c r="FD83" i="3"/>
  <c r="FD91" i="3"/>
  <c r="FD99" i="3"/>
  <c r="FD107" i="3"/>
  <c r="FD13" i="3"/>
  <c r="FD21" i="3"/>
  <c r="FD29" i="3"/>
  <c r="FD37" i="3"/>
  <c r="FD49" i="3"/>
  <c r="FD57" i="3"/>
  <c r="FD65" i="3"/>
  <c r="FD73" i="3"/>
  <c r="FD85" i="3"/>
  <c r="FD93" i="3"/>
  <c r="FD101" i="3"/>
  <c r="FD15" i="3"/>
  <c r="FD23" i="3"/>
  <c r="FD31" i="3"/>
  <c r="FD39" i="3"/>
  <c r="FD51" i="3"/>
  <c r="FD59" i="3"/>
  <c r="FD67" i="3"/>
  <c r="FD79" i="3"/>
  <c r="FD87" i="3"/>
  <c r="FD95" i="3"/>
  <c r="FD103" i="3"/>
  <c r="FD16" i="3"/>
  <c r="FD24" i="3"/>
  <c r="FD32" i="3"/>
  <c r="FD52" i="3"/>
  <c r="FD60" i="3"/>
  <c r="FD68" i="3"/>
  <c r="FD80" i="3"/>
  <c r="FD88" i="3"/>
  <c r="FD96" i="3"/>
  <c r="FD104" i="3"/>
  <c r="FD25" i="3"/>
  <c r="FD45" i="3"/>
  <c r="FD61" i="3"/>
  <c r="FD81" i="3"/>
  <c r="FD97" i="3"/>
  <c r="FD17" i="3"/>
  <c r="FD33" i="3"/>
  <c r="FD53" i="3"/>
  <c r="FD69" i="3"/>
  <c r="FD89" i="3"/>
  <c r="FD105" i="3"/>
  <c r="FD18" i="3"/>
  <c r="FD34" i="3"/>
  <c r="FD54" i="3"/>
  <c r="FD70" i="3"/>
  <c r="FD90" i="3"/>
  <c r="FD106" i="3"/>
  <c r="FD26" i="3"/>
  <c r="FD56" i="3"/>
  <c r="FD84" i="3"/>
  <c r="FD28" i="3"/>
  <c r="FD58" i="3"/>
  <c r="FD86" i="3"/>
  <c r="FD30" i="3"/>
  <c r="FD62" i="3"/>
  <c r="FD92" i="3"/>
  <c r="FD10" i="3"/>
  <c r="FD36" i="3"/>
  <c r="FD64" i="3"/>
  <c r="FD94" i="3"/>
  <c r="FD12" i="3"/>
  <c r="FD38" i="3"/>
  <c r="FD66" i="3"/>
  <c r="FD98" i="3"/>
  <c r="FD72" i="3"/>
  <c r="FD100" i="3"/>
  <c r="FD78" i="3"/>
  <c r="FD82" i="3"/>
  <c r="FD102" i="3"/>
  <c r="FD20" i="3"/>
  <c r="FD22" i="3"/>
  <c r="FD48" i="3"/>
  <c r="GA10" i="3"/>
  <c r="GA18" i="3"/>
  <c r="GA26" i="3"/>
  <c r="GA34" i="3"/>
  <c r="GA46" i="3"/>
  <c r="GA54" i="3"/>
  <c r="GA62" i="3"/>
  <c r="GA70" i="3"/>
  <c r="GA82" i="3"/>
  <c r="GA90" i="3"/>
  <c r="GA98" i="3"/>
  <c r="GA106" i="3"/>
  <c r="FD50" i="3"/>
  <c r="GA12" i="3"/>
  <c r="GA20" i="3"/>
  <c r="GA28" i="3"/>
  <c r="GA36" i="3"/>
  <c r="GA48" i="3"/>
  <c r="GA56" i="3"/>
  <c r="GA64" i="3"/>
  <c r="GA72" i="3"/>
  <c r="GA84" i="3"/>
  <c r="GA92" i="3"/>
  <c r="GA100" i="3"/>
  <c r="GA13" i="3"/>
  <c r="GA21" i="3"/>
  <c r="GA29" i="3"/>
  <c r="GA37" i="3"/>
  <c r="GA49" i="3"/>
  <c r="GA57" i="3"/>
  <c r="GA65" i="3"/>
  <c r="GA73" i="3"/>
  <c r="GA85" i="3"/>
  <c r="GA93" i="3"/>
  <c r="GA101" i="3"/>
  <c r="GA14" i="3"/>
  <c r="GA22" i="3"/>
  <c r="GA30" i="3"/>
  <c r="GA38" i="3"/>
  <c r="GA50" i="3"/>
  <c r="GA58" i="3"/>
  <c r="GA66" i="3"/>
  <c r="GA78" i="3"/>
  <c r="GA86" i="3"/>
  <c r="GA94" i="3"/>
  <c r="GA102" i="3"/>
  <c r="GA17" i="3"/>
  <c r="GA33" i="3"/>
  <c r="GA53" i="3"/>
  <c r="GA69" i="3"/>
  <c r="GA89" i="3"/>
  <c r="GA105" i="3"/>
  <c r="GA19" i="3"/>
  <c r="GA35" i="3"/>
  <c r="GA55" i="3"/>
  <c r="GA71" i="3"/>
  <c r="GA91" i="3"/>
  <c r="GA107" i="3"/>
  <c r="GA23" i="3"/>
  <c r="GA39" i="3"/>
  <c r="GA59" i="3"/>
  <c r="GA79" i="3"/>
  <c r="GA95" i="3"/>
  <c r="GA25" i="3"/>
  <c r="GA45" i="3"/>
  <c r="GA61" i="3"/>
  <c r="GA81" i="3"/>
  <c r="GA97" i="3"/>
  <c r="GA11" i="3"/>
  <c r="GA27" i="3"/>
  <c r="GA47" i="3"/>
  <c r="GA63" i="3"/>
  <c r="GA83" i="3"/>
  <c r="GA99" i="3"/>
  <c r="GA52" i="3"/>
  <c r="GA103" i="3"/>
  <c r="GA15" i="3"/>
  <c r="GA60" i="3"/>
  <c r="GA104" i="3"/>
  <c r="GA16" i="3"/>
  <c r="GA67" i="3"/>
  <c r="GA31" i="3"/>
  <c r="GA80" i="3"/>
  <c r="GA32" i="3"/>
  <c r="GA87" i="3"/>
  <c r="GA96" i="3"/>
  <c r="GA24" i="3"/>
  <c r="GA44" i="3"/>
  <c r="GA68" i="3"/>
  <c r="GA51" i="3"/>
  <c r="GA88" i="3"/>
  <c r="LE9" i="3"/>
  <c r="IG9" i="3"/>
  <c r="FI10" i="3"/>
  <c r="FI18" i="3"/>
  <c r="FI26" i="3"/>
  <c r="FI34" i="3"/>
  <c r="FI46" i="3"/>
  <c r="FI54" i="3"/>
  <c r="FI62" i="3"/>
  <c r="FI70" i="3"/>
  <c r="FI82" i="3"/>
  <c r="FI90" i="3"/>
  <c r="FI98" i="3"/>
  <c r="FI106" i="3"/>
  <c r="FI16" i="3"/>
  <c r="FI25" i="3"/>
  <c r="FI35" i="3"/>
  <c r="FI48" i="3"/>
  <c r="FI57" i="3"/>
  <c r="FI66" i="3"/>
  <c r="FI79" i="3"/>
  <c r="FI88" i="3"/>
  <c r="FI97" i="3"/>
  <c r="FI107" i="3"/>
  <c r="FI17" i="3"/>
  <c r="FI27" i="3"/>
  <c r="FI36" i="3"/>
  <c r="FI49" i="3"/>
  <c r="FI58" i="3"/>
  <c r="FI67" i="3"/>
  <c r="FI80" i="3"/>
  <c r="FI89" i="3"/>
  <c r="FI99" i="3"/>
  <c r="FI11" i="3"/>
  <c r="FI20" i="3"/>
  <c r="FI29" i="3"/>
  <c r="FI38" i="3"/>
  <c r="FI51" i="3"/>
  <c r="FI60" i="3"/>
  <c r="FI69" i="3"/>
  <c r="FI83" i="3"/>
  <c r="FI92" i="3"/>
  <c r="FI101" i="3"/>
  <c r="FI30" i="3"/>
  <c r="FI63" i="3"/>
  <c r="FI81" i="3"/>
  <c r="FI95" i="3"/>
  <c r="FI15" i="3"/>
  <c r="FI31" i="3"/>
  <c r="FI50" i="3"/>
  <c r="FI64" i="3"/>
  <c r="FI84" i="3"/>
  <c r="FI96" i="3"/>
  <c r="FI19" i="3"/>
  <c r="FI32" i="3"/>
  <c r="FI52" i="3"/>
  <c r="FI65" i="3"/>
  <c r="FI85" i="3"/>
  <c r="FI100" i="3"/>
  <c r="FI21" i="3"/>
  <c r="FI33" i="3"/>
  <c r="FI53" i="3"/>
  <c r="FI68" i="3"/>
  <c r="FI86" i="3"/>
  <c r="FI102" i="3"/>
  <c r="FI22" i="3"/>
  <c r="FI37" i="3"/>
  <c r="FI55" i="3"/>
  <c r="FI71" i="3"/>
  <c r="FI87" i="3"/>
  <c r="FI103" i="3"/>
  <c r="FI45" i="3"/>
  <c r="FI93" i="3"/>
  <c r="FI12" i="3"/>
  <c r="FI56" i="3"/>
  <c r="FI94" i="3"/>
  <c r="FI13" i="3"/>
  <c r="FI59" i="3"/>
  <c r="FI104" i="3"/>
  <c r="FI24" i="3"/>
  <c r="FI72" i="3"/>
  <c r="FI28" i="3"/>
  <c r="FI73" i="3"/>
  <c r="FI91" i="3"/>
  <c r="FI105" i="3"/>
  <c r="FI23" i="3"/>
  <c r="FI39" i="3"/>
  <c r="GF49" i="3"/>
  <c r="GF100" i="3"/>
  <c r="GF78" i="3"/>
  <c r="GF26" i="3"/>
  <c r="GF60" i="3"/>
  <c r="GF44" i="3"/>
  <c r="GF36" i="3"/>
  <c r="GF66" i="3"/>
  <c r="GF30" i="3"/>
  <c r="GF17" i="3"/>
  <c r="GF105" i="3"/>
  <c r="FI61" i="3"/>
  <c r="FI78" i="3"/>
  <c r="GF53" i="3"/>
  <c r="GF87" i="3"/>
  <c r="GF90" i="3"/>
  <c r="GF13" i="3"/>
  <c r="GF95" i="3"/>
  <c r="GF71" i="3"/>
  <c r="GF35" i="3"/>
  <c r="GF23" i="3"/>
  <c r="GF55" i="3"/>
  <c r="GF80" i="3"/>
  <c r="GF52" i="3"/>
  <c r="GF61" i="3"/>
  <c r="GF47" i="3"/>
  <c r="GF68" i="3"/>
  <c r="GF25" i="3"/>
  <c r="GF29" i="3"/>
  <c r="GF91" i="3"/>
  <c r="GF14" i="3"/>
  <c r="GF12" i="3"/>
  <c r="GF102" i="3"/>
  <c r="GF65" i="3"/>
  <c r="GF28" i="3"/>
  <c r="GF46" i="3"/>
  <c r="GF98" i="3"/>
  <c r="GF56" i="3"/>
  <c r="GF107" i="3"/>
  <c r="GF27" i="3"/>
  <c r="GF97" i="3"/>
  <c r="GF19" i="3"/>
  <c r="GF31" i="3"/>
  <c r="GF67" i="3"/>
  <c r="GF73" i="3"/>
  <c r="GF85" i="3"/>
  <c r="GF59" i="3"/>
  <c r="GF72" i="3"/>
  <c r="GF86" i="3"/>
  <c r="GF96" i="3"/>
  <c r="GF79" i="3"/>
  <c r="GF62" i="3"/>
  <c r="GF15" i="3"/>
  <c r="GF50" i="3"/>
  <c r="GF89" i="3"/>
  <c r="GF18" i="3"/>
  <c r="GF63" i="3"/>
  <c r="GF93" i="3"/>
  <c r="GF64" i="3"/>
  <c r="GF103" i="3"/>
  <c r="GF57" i="3"/>
  <c r="GF94" i="3"/>
  <c r="GF33" i="3"/>
  <c r="GF84" i="3"/>
  <c r="GF70" i="3"/>
  <c r="GF39" i="3"/>
  <c r="GF101" i="3"/>
  <c r="GF37" i="3"/>
  <c r="GF92" i="3"/>
  <c r="GF24" i="3"/>
  <c r="GF99" i="3"/>
  <c r="GF32" i="3"/>
  <c r="GF81" i="3"/>
  <c r="GF104" i="3"/>
  <c r="GF21" i="3"/>
  <c r="GF10" i="3"/>
  <c r="GF48" i="3"/>
  <c r="GF45" i="3"/>
  <c r="GF22" i="3"/>
  <c r="GF54" i="3"/>
  <c r="GF38" i="3"/>
  <c r="GF88" i="3"/>
  <c r="GF16" i="3"/>
  <c r="GF69" i="3"/>
  <c r="GF34" i="3"/>
  <c r="GF20" i="3"/>
  <c r="GF106" i="3"/>
  <c r="GF83" i="3"/>
  <c r="GF11" i="3"/>
  <c r="GF58" i="3"/>
  <c r="GF51" i="3"/>
  <c r="GF82" i="3"/>
  <c r="JO13" i="3"/>
  <c r="JO21" i="3"/>
  <c r="JO29" i="3"/>
  <c r="JO37" i="3"/>
  <c r="JO49" i="3"/>
  <c r="JO57" i="3"/>
  <c r="JO65" i="3"/>
  <c r="JO73" i="3"/>
  <c r="JO85" i="3"/>
  <c r="JO93" i="3"/>
  <c r="JO101" i="3"/>
  <c r="JO15" i="3"/>
  <c r="JO23" i="3"/>
  <c r="JO31" i="3"/>
  <c r="JO39" i="3"/>
  <c r="JO51" i="3"/>
  <c r="JO59" i="3"/>
  <c r="JO67" i="3"/>
  <c r="JO79" i="3"/>
  <c r="JO87" i="3"/>
  <c r="JO95" i="3"/>
  <c r="JO103" i="3"/>
  <c r="JO17" i="3"/>
  <c r="JO25" i="3"/>
  <c r="JO33" i="3"/>
  <c r="JO45" i="3"/>
  <c r="JO53" i="3"/>
  <c r="JO61" i="3"/>
  <c r="JO69" i="3"/>
  <c r="JO81" i="3"/>
  <c r="JO89" i="3"/>
  <c r="JO97" i="3"/>
  <c r="JO105" i="3"/>
  <c r="JO10" i="3"/>
  <c r="JO18" i="3"/>
  <c r="JO26" i="3"/>
  <c r="JO34" i="3"/>
  <c r="JO46" i="3"/>
  <c r="JO54" i="3"/>
  <c r="JO62" i="3"/>
  <c r="JO70" i="3"/>
  <c r="JO82" i="3"/>
  <c r="JO90" i="3"/>
  <c r="JO98" i="3"/>
  <c r="JO106" i="3"/>
  <c r="JO11" i="3"/>
  <c r="JO27" i="3"/>
  <c r="JO47" i="3"/>
  <c r="JO63" i="3"/>
  <c r="JO83" i="3"/>
  <c r="JO99" i="3"/>
  <c r="JO19" i="3"/>
  <c r="JO35" i="3"/>
  <c r="JO55" i="3"/>
  <c r="JO71" i="3"/>
  <c r="JO91" i="3"/>
  <c r="JO107" i="3"/>
  <c r="JO20" i="3"/>
  <c r="JO36" i="3"/>
  <c r="JO56" i="3"/>
  <c r="JO72" i="3"/>
  <c r="JO92" i="3"/>
  <c r="JO12" i="3"/>
  <c r="JO38" i="3"/>
  <c r="JO66" i="3"/>
  <c r="JO96" i="3"/>
  <c r="JO14" i="3"/>
  <c r="JO44" i="3"/>
  <c r="JO68" i="3"/>
  <c r="JO100" i="3"/>
  <c r="JO16" i="3"/>
  <c r="JO48" i="3"/>
  <c r="JO78" i="3"/>
  <c r="JO102" i="3"/>
  <c r="JO22" i="3"/>
  <c r="JO50" i="3"/>
  <c r="JO80" i="3"/>
  <c r="JO104" i="3"/>
  <c r="JO24" i="3"/>
  <c r="JO52" i="3"/>
  <c r="JO84" i="3"/>
  <c r="JO28" i="3"/>
  <c r="JO58" i="3"/>
  <c r="JO86" i="3"/>
  <c r="JO30" i="3"/>
  <c r="JO32" i="3"/>
  <c r="JO60" i="3"/>
  <c r="JO64" i="3"/>
  <c r="JO94" i="3"/>
  <c r="JO88" i="3"/>
  <c r="IL9" i="3"/>
  <c r="LJ9" i="3"/>
  <c r="FN13" i="3"/>
  <c r="FN21" i="3"/>
  <c r="FN29" i="3"/>
  <c r="FN37" i="3"/>
  <c r="FN49" i="3"/>
  <c r="FN57" i="3"/>
  <c r="FN65" i="3"/>
  <c r="FN73" i="3"/>
  <c r="FN85" i="3"/>
  <c r="FN93" i="3"/>
  <c r="FN101" i="3"/>
  <c r="FN15" i="3"/>
  <c r="FN23" i="3"/>
  <c r="FN31" i="3"/>
  <c r="FN39" i="3"/>
  <c r="FN51" i="3"/>
  <c r="FN59" i="3"/>
  <c r="FN67" i="3"/>
  <c r="FN79" i="3"/>
  <c r="FN87" i="3"/>
  <c r="FN95" i="3"/>
  <c r="FN103" i="3"/>
  <c r="FN16" i="3"/>
  <c r="FN24" i="3"/>
  <c r="FN32" i="3"/>
  <c r="FN52" i="3"/>
  <c r="FN60" i="3"/>
  <c r="FN68" i="3"/>
  <c r="FN80" i="3"/>
  <c r="FN88" i="3"/>
  <c r="FN96" i="3"/>
  <c r="FN104" i="3"/>
  <c r="FN27" i="3"/>
  <c r="FN45" i="3"/>
  <c r="FN56" i="3"/>
  <c r="FN70" i="3"/>
  <c r="FN86" i="3"/>
  <c r="FN99" i="3"/>
  <c r="FN17" i="3"/>
  <c r="FN28" i="3"/>
  <c r="FN46" i="3"/>
  <c r="FN58" i="3"/>
  <c r="FN71" i="3"/>
  <c r="FN89" i="3"/>
  <c r="FN100" i="3"/>
  <c r="FN19" i="3"/>
  <c r="FN33" i="3"/>
  <c r="FN48" i="3"/>
  <c r="FN62" i="3"/>
  <c r="FN78" i="3"/>
  <c r="FN91" i="3"/>
  <c r="FN105" i="3"/>
  <c r="FN20" i="3"/>
  <c r="FN34" i="3"/>
  <c r="FN50" i="3"/>
  <c r="FN63" i="3"/>
  <c r="FN81" i="3"/>
  <c r="FN92" i="3"/>
  <c r="FN106" i="3"/>
  <c r="FN10" i="3"/>
  <c r="FN22" i="3"/>
  <c r="FN35" i="3"/>
  <c r="FN53" i="3"/>
  <c r="FN64" i="3"/>
  <c r="FN82" i="3"/>
  <c r="FN94" i="3"/>
  <c r="FN107" i="3"/>
  <c r="FN36" i="3"/>
  <c r="FN72" i="3"/>
  <c r="FN38" i="3"/>
  <c r="FN83" i="3"/>
  <c r="FN11" i="3"/>
  <c r="FN84" i="3"/>
  <c r="FN18" i="3"/>
  <c r="FN55" i="3"/>
  <c r="FN97" i="3"/>
  <c r="FN25" i="3"/>
  <c r="FN61" i="3"/>
  <c r="FN98" i="3"/>
  <c r="FN54" i="3"/>
  <c r="FN66" i="3"/>
  <c r="FN69" i="3"/>
  <c r="FN102" i="3"/>
  <c r="FN12" i="3"/>
  <c r="FN26" i="3"/>
  <c r="FN30" i="3"/>
  <c r="FN90" i="3"/>
  <c r="JS9" i="3"/>
  <c r="GU9" i="3"/>
  <c r="DW17" i="3"/>
  <c r="DW25" i="3"/>
  <c r="DW33" i="3"/>
  <c r="DW45" i="3"/>
  <c r="DW53" i="3"/>
  <c r="DW61" i="3"/>
  <c r="DW69" i="3"/>
  <c r="DW81" i="3"/>
  <c r="DW89" i="3"/>
  <c r="DW97" i="3"/>
  <c r="DW105" i="3"/>
  <c r="DW10" i="3"/>
  <c r="DW18" i="3"/>
  <c r="DW26" i="3"/>
  <c r="DW34" i="3"/>
  <c r="DW46" i="3"/>
  <c r="DW54" i="3"/>
  <c r="DW62" i="3"/>
  <c r="DW70" i="3"/>
  <c r="DW82" i="3"/>
  <c r="DW90" i="3"/>
  <c r="DW98" i="3"/>
  <c r="DW106" i="3"/>
  <c r="DW12" i="3"/>
  <c r="DW20" i="3"/>
  <c r="DW28" i="3"/>
  <c r="DW36" i="3"/>
  <c r="DW48" i="3"/>
  <c r="DW56" i="3"/>
  <c r="DW64" i="3"/>
  <c r="DW72" i="3"/>
  <c r="DW84" i="3"/>
  <c r="DW92" i="3"/>
  <c r="DW100" i="3"/>
  <c r="DW13" i="3"/>
  <c r="DW24" i="3"/>
  <c r="DW38" i="3"/>
  <c r="DW55" i="3"/>
  <c r="DW67" i="3"/>
  <c r="DW85" i="3"/>
  <c r="DW96" i="3"/>
  <c r="DW14" i="3"/>
  <c r="DW27" i="3"/>
  <c r="DW39" i="3"/>
  <c r="DW57" i="3"/>
  <c r="DW68" i="3"/>
  <c r="DW86" i="3"/>
  <c r="DW99" i="3"/>
  <c r="DW15" i="3"/>
  <c r="DW29" i="3"/>
  <c r="DW44" i="3"/>
  <c r="DW58" i="3"/>
  <c r="DW71" i="3"/>
  <c r="DW87" i="3"/>
  <c r="DW101" i="3"/>
  <c r="DW16" i="3"/>
  <c r="DW30" i="3"/>
  <c r="DW47" i="3"/>
  <c r="DW59" i="3"/>
  <c r="DW73" i="3"/>
  <c r="DW88" i="3"/>
  <c r="DW102" i="3"/>
  <c r="DW19" i="3"/>
  <c r="DW31" i="3"/>
  <c r="DW49" i="3"/>
  <c r="DW60" i="3"/>
  <c r="DW78" i="3"/>
  <c r="AJ77" i="4" s="1"/>
  <c r="DW91" i="3"/>
  <c r="DW103" i="3"/>
  <c r="DW21" i="3"/>
  <c r="DW52" i="3"/>
  <c r="DW94" i="3"/>
  <c r="DW22" i="3"/>
  <c r="DW63" i="3"/>
  <c r="DW95" i="3"/>
  <c r="DW23" i="3"/>
  <c r="DW65" i="3"/>
  <c r="DW104" i="3"/>
  <c r="DW35" i="3"/>
  <c r="DW79" i="3"/>
  <c r="DW37" i="3"/>
  <c r="DW80" i="3"/>
  <c r="DW50" i="3"/>
  <c r="DW51" i="3"/>
  <c r="DW66" i="3"/>
  <c r="DW83" i="3"/>
  <c r="DW93" i="3"/>
  <c r="DW107" i="3"/>
  <c r="DW11" i="3"/>
  <c r="DW32" i="3"/>
  <c r="KB9" i="3"/>
  <c r="HD9" i="3"/>
  <c r="EF97" i="3"/>
  <c r="EF104" i="3"/>
  <c r="EF32" i="3"/>
  <c r="EF53" i="3"/>
  <c r="EF57" i="3"/>
  <c r="EF17" i="3"/>
  <c r="EF89" i="3"/>
  <c r="EF37" i="3"/>
  <c r="EF73" i="3"/>
  <c r="EF49" i="3"/>
  <c r="EF29" i="3"/>
  <c r="EF98" i="3"/>
  <c r="EF59" i="3"/>
  <c r="EF44" i="3"/>
  <c r="EF28" i="3"/>
  <c r="EF92" i="3"/>
  <c r="EF61" i="3"/>
  <c r="EF11" i="3"/>
  <c r="EF71" i="3"/>
  <c r="EF86" i="3"/>
  <c r="EF12" i="3"/>
  <c r="EF26" i="3"/>
  <c r="EF90" i="3"/>
  <c r="EF69" i="3"/>
  <c r="EF95" i="3"/>
  <c r="EF80" i="3"/>
  <c r="EF27" i="3"/>
  <c r="EF62" i="3"/>
  <c r="EF15" i="3"/>
  <c r="EF78" i="3"/>
  <c r="EF23" i="3"/>
  <c r="EF106" i="3"/>
  <c r="EF47" i="3"/>
  <c r="EF22" i="3"/>
  <c r="EF102" i="3"/>
  <c r="EF14" i="3"/>
  <c r="EF70" i="3"/>
  <c r="EF96" i="3"/>
  <c r="EF100" i="3"/>
  <c r="EF10" i="3"/>
  <c r="EF50" i="3"/>
  <c r="EF63" i="3"/>
  <c r="EF25" i="3"/>
  <c r="EF48" i="3"/>
  <c r="EF30" i="3"/>
  <c r="EF107" i="3"/>
  <c r="EF54" i="3"/>
  <c r="EF56" i="3"/>
  <c r="EF16" i="3"/>
  <c r="EF66" i="3"/>
  <c r="EF18" i="3"/>
  <c r="EF46" i="3"/>
  <c r="EF81" i="3"/>
  <c r="EF20" i="3"/>
  <c r="EF35" i="3"/>
  <c r="EF51" i="3"/>
  <c r="EF79" i="3"/>
  <c r="EF65" i="3"/>
  <c r="EF64" i="3"/>
  <c r="EF68" i="3"/>
  <c r="EF99" i="3"/>
  <c r="EF84" i="3"/>
  <c r="EF34" i="3"/>
  <c r="EF39" i="3"/>
  <c r="EF36" i="3"/>
  <c r="EF101" i="3"/>
  <c r="EF85" i="3"/>
  <c r="EF105" i="3"/>
  <c r="EF93" i="3"/>
  <c r="EF87" i="3"/>
  <c r="EF38" i="3"/>
  <c r="EF72" i="3"/>
  <c r="EF33" i="3"/>
  <c r="EF19" i="3"/>
  <c r="EF88" i="3"/>
  <c r="EF52" i="3"/>
  <c r="EF13" i="3"/>
  <c r="EF82" i="3"/>
  <c r="EF83" i="3"/>
  <c r="EF55" i="3"/>
  <c r="EF31" i="3"/>
  <c r="EF94" i="3"/>
  <c r="EF21" i="3"/>
  <c r="EF24" i="3"/>
  <c r="EF58" i="3"/>
  <c r="EF67" i="3"/>
  <c r="EF91" i="3"/>
  <c r="EF103" i="3"/>
  <c r="EF45" i="3"/>
  <c r="EF60" i="3"/>
  <c r="LO9" i="3"/>
  <c r="IQ9" i="3"/>
  <c r="FS27" i="3"/>
  <c r="FS65" i="3"/>
  <c r="FS97" i="3"/>
  <c r="FS54" i="3"/>
  <c r="FS103" i="3"/>
  <c r="FS32" i="3"/>
  <c r="FS10" i="3"/>
  <c r="FS71" i="3"/>
  <c r="FS69" i="3"/>
  <c r="FS106" i="3"/>
  <c r="FS59" i="3"/>
  <c r="FS49" i="3"/>
  <c r="FS11" i="3"/>
  <c r="FS92" i="3"/>
  <c r="FS34" i="3"/>
  <c r="FS55" i="3"/>
  <c r="FS88" i="3"/>
  <c r="FS51" i="3"/>
  <c r="FS17" i="3"/>
  <c r="FS102" i="3"/>
  <c r="FS33" i="3"/>
  <c r="FS63" i="3"/>
  <c r="FS101" i="3"/>
  <c r="FS12" i="3"/>
  <c r="FS16" i="3"/>
  <c r="FS57" i="3"/>
  <c r="FS24" i="3"/>
  <c r="FS26" i="3"/>
  <c r="FS68" i="3"/>
  <c r="FS18" i="3"/>
  <c r="FS23" i="3"/>
  <c r="FS98" i="3"/>
  <c r="FS56" i="3"/>
  <c r="FS73" i="3"/>
  <c r="FS53" i="3"/>
  <c r="FS96" i="3"/>
  <c r="FS29" i="3"/>
  <c r="FS90" i="3"/>
  <c r="FS83" i="3"/>
  <c r="FS81" i="3"/>
  <c r="FS13" i="3"/>
  <c r="FS94" i="3"/>
  <c r="FS61" i="3"/>
  <c r="FS79" i="3"/>
  <c r="FS84" i="3"/>
  <c r="FS50" i="3"/>
  <c r="FS31" i="3"/>
  <c r="FS36" i="3"/>
  <c r="FS66" i="3"/>
  <c r="FS105" i="3"/>
  <c r="FS91" i="3"/>
  <c r="FS35" i="3"/>
  <c r="FS52" i="3"/>
  <c r="FS87" i="3"/>
  <c r="FS86" i="3"/>
  <c r="FS82" i="3"/>
  <c r="FS85" i="3"/>
  <c r="FS60" i="3"/>
  <c r="FS39" i="3"/>
  <c r="FS95" i="3"/>
  <c r="FS21" i="3"/>
  <c r="FS107" i="3"/>
  <c r="FS62" i="3"/>
  <c r="FS37" i="3"/>
  <c r="FS19" i="3"/>
  <c r="FS72" i="3"/>
  <c r="FS70" i="3"/>
  <c r="FS48" i="3"/>
  <c r="FS30" i="3"/>
  <c r="FS80" i="3"/>
  <c r="FS104" i="3"/>
  <c r="FS78" i="3"/>
  <c r="FS45" i="3"/>
  <c r="FS15" i="3"/>
  <c r="FS58" i="3"/>
  <c r="FS20" i="3"/>
  <c r="FS89" i="3"/>
  <c r="FS67" i="3"/>
  <c r="FS64" i="3"/>
  <c r="FS38" i="3"/>
  <c r="FS22" i="3"/>
  <c r="FS99" i="3"/>
  <c r="FS93" i="3"/>
  <c r="FS28" i="3"/>
  <c r="FS100" i="3"/>
  <c r="FS25" i="3"/>
  <c r="KW9" i="3"/>
  <c r="HY9" i="3"/>
  <c r="FA22" i="3"/>
  <c r="FA30" i="3"/>
  <c r="FA38" i="3"/>
  <c r="FA50" i="3"/>
  <c r="FA58" i="3"/>
  <c r="FA66" i="3"/>
  <c r="FA78" i="3"/>
  <c r="FA86" i="3"/>
  <c r="FA94" i="3"/>
  <c r="FA102" i="3"/>
  <c r="FA10" i="3"/>
  <c r="FA18" i="3"/>
  <c r="FA26" i="3"/>
  <c r="FA34" i="3"/>
  <c r="FA54" i="3"/>
  <c r="FA62" i="3"/>
  <c r="FA70" i="3"/>
  <c r="FA82" i="3"/>
  <c r="FA90" i="3"/>
  <c r="FA98" i="3"/>
  <c r="FA106" i="3"/>
  <c r="FA11" i="3"/>
  <c r="FA21" i="3"/>
  <c r="FA32" i="3"/>
  <c r="FA57" i="3"/>
  <c r="FA68" i="3"/>
  <c r="FA83" i="3"/>
  <c r="FA93" i="3"/>
  <c r="FA104" i="3"/>
  <c r="FA13" i="3"/>
  <c r="FA24" i="3"/>
  <c r="FA35" i="3"/>
  <c r="FA49" i="3"/>
  <c r="FA60" i="3"/>
  <c r="FA71" i="3"/>
  <c r="FA85" i="3"/>
  <c r="FA96" i="3"/>
  <c r="FA107" i="3"/>
  <c r="FA15" i="3"/>
  <c r="FA25" i="3"/>
  <c r="FA36" i="3"/>
  <c r="FA51" i="3"/>
  <c r="FA61" i="3"/>
  <c r="FA72" i="3"/>
  <c r="FA87" i="3"/>
  <c r="FA97" i="3"/>
  <c r="FA17" i="3"/>
  <c r="FA33" i="3"/>
  <c r="FA55" i="3"/>
  <c r="FA73" i="3"/>
  <c r="FA92" i="3"/>
  <c r="FA19" i="3"/>
  <c r="FA37" i="3"/>
  <c r="FA56" i="3"/>
  <c r="FA79" i="3"/>
  <c r="FA95" i="3"/>
  <c r="FA20" i="3"/>
  <c r="FA39" i="3"/>
  <c r="FA59" i="3"/>
  <c r="FA80" i="3"/>
  <c r="FA99" i="3"/>
  <c r="FA27" i="3"/>
  <c r="FA45" i="3"/>
  <c r="FA64" i="3"/>
  <c r="FA84" i="3"/>
  <c r="FA101" i="3"/>
  <c r="FA28" i="3"/>
  <c r="FA48" i="3"/>
  <c r="FA65" i="3"/>
  <c r="FA88" i="3"/>
  <c r="FA103" i="3"/>
  <c r="FA16" i="3"/>
  <c r="FA67" i="3"/>
  <c r="FX10" i="3"/>
  <c r="FX18" i="3"/>
  <c r="FX26" i="3"/>
  <c r="FX34" i="3"/>
  <c r="FX46" i="3"/>
  <c r="FX54" i="3"/>
  <c r="FX62" i="3"/>
  <c r="FX70" i="3"/>
  <c r="FX82" i="3"/>
  <c r="FX90" i="3"/>
  <c r="FX98" i="3"/>
  <c r="FX106" i="3"/>
  <c r="FA23" i="3"/>
  <c r="FA69" i="3"/>
  <c r="FX11" i="3"/>
  <c r="FX19" i="3"/>
  <c r="FX27" i="3"/>
  <c r="FX35" i="3"/>
  <c r="FX47" i="3"/>
  <c r="FX55" i="3"/>
  <c r="FX63" i="3"/>
  <c r="FX71" i="3"/>
  <c r="FX83" i="3"/>
  <c r="FX91" i="3"/>
  <c r="FX99" i="3"/>
  <c r="FX107" i="3"/>
  <c r="FA29" i="3"/>
  <c r="FA81" i="3"/>
  <c r="FA31" i="3"/>
  <c r="FA89" i="3"/>
  <c r="FA91" i="3"/>
  <c r="FX14" i="3"/>
  <c r="FX22" i="3"/>
  <c r="FX30" i="3"/>
  <c r="FX38" i="3"/>
  <c r="FX50" i="3"/>
  <c r="FX58" i="3"/>
  <c r="FX66" i="3"/>
  <c r="FX78" i="3"/>
  <c r="FX86" i="3"/>
  <c r="FX94" i="3"/>
  <c r="FX102" i="3"/>
  <c r="FA52" i="3"/>
  <c r="FA100" i="3"/>
  <c r="FX15" i="3"/>
  <c r="FX23" i="3"/>
  <c r="FX31" i="3"/>
  <c r="FX39" i="3"/>
  <c r="FX51" i="3"/>
  <c r="FX59" i="3"/>
  <c r="FX67" i="3"/>
  <c r="FX79" i="3"/>
  <c r="FX87" i="3"/>
  <c r="FX95" i="3"/>
  <c r="FX103" i="3"/>
  <c r="FA63" i="3"/>
  <c r="FX16" i="3"/>
  <c r="FX32" i="3"/>
  <c r="FX52" i="3"/>
  <c r="FX68" i="3"/>
  <c r="FX88" i="3"/>
  <c r="FX104" i="3"/>
  <c r="FA105" i="3"/>
  <c r="FX17" i="3"/>
  <c r="FX33" i="3"/>
  <c r="FX53" i="3"/>
  <c r="FX69" i="3"/>
  <c r="FX89" i="3"/>
  <c r="FX105" i="3"/>
  <c r="FX20" i="3"/>
  <c r="FX36" i="3"/>
  <c r="FX56" i="3"/>
  <c r="FX72" i="3"/>
  <c r="FX92" i="3"/>
  <c r="FX24" i="3"/>
  <c r="FX44" i="3"/>
  <c r="FX60" i="3"/>
  <c r="FX80" i="3"/>
  <c r="FX96" i="3"/>
  <c r="FX25" i="3"/>
  <c r="FX45" i="3"/>
  <c r="FX61" i="3"/>
  <c r="FX81" i="3"/>
  <c r="FX97" i="3"/>
  <c r="FX28" i="3"/>
  <c r="FX73" i="3"/>
  <c r="FA12" i="3"/>
  <c r="FX29" i="3"/>
  <c r="FX84" i="3"/>
  <c r="FX49" i="3"/>
  <c r="FX100" i="3"/>
  <c r="FX12" i="3"/>
  <c r="FX57" i="3"/>
  <c r="FX101" i="3"/>
  <c r="FX64" i="3"/>
  <c r="FX65" i="3"/>
  <c r="FX85" i="3"/>
  <c r="FX93" i="3"/>
  <c r="FX13" i="3"/>
  <c r="FX21" i="3"/>
  <c r="FA53" i="3"/>
  <c r="FX48" i="3"/>
  <c r="FX37" i="3"/>
  <c r="GQ17" i="3"/>
  <c r="GQ25" i="3"/>
  <c r="GQ33" i="3"/>
  <c r="GQ45" i="3"/>
  <c r="GQ53" i="3"/>
  <c r="GQ61" i="3"/>
  <c r="GQ69" i="3"/>
  <c r="GQ81" i="3"/>
  <c r="GQ89" i="3"/>
  <c r="GQ97" i="3"/>
  <c r="GQ105" i="3"/>
  <c r="GQ11" i="3"/>
  <c r="GQ19" i="3"/>
  <c r="GQ27" i="3"/>
  <c r="GQ35" i="3"/>
  <c r="GQ47" i="3"/>
  <c r="GQ55" i="3"/>
  <c r="GQ63" i="3"/>
  <c r="GQ71" i="3"/>
  <c r="GQ83" i="3"/>
  <c r="GQ91" i="3"/>
  <c r="GQ99" i="3"/>
  <c r="GQ107" i="3"/>
  <c r="GQ13" i="3"/>
  <c r="GQ21" i="3"/>
  <c r="GQ29" i="3"/>
  <c r="GQ37" i="3"/>
  <c r="GQ49" i="3"/>
  <c r="GQ57" i="3"/>
  <c r="GQ65" i="3"/>
  <c r="GQ73" i="3"/>
  <c r="GQ85" i="3"/>
  <c r="GQ93" i="3"/>
  <c r="GQ101" i="3"/>
  <c r="GQ14" i="3"/>
  <c r="GQ22" i="3"/>
  <c r="GQ30" i="3"/>
  <c r="GQ38" i="3"/>
  <c r="GQ50" i="3"/>
  <c r="GQ58" i="3"/>
  <c r="GQ66" i="3"/>
  <c r="GQ78" i="3"/>
  <c r="GQ86" i="3"/>
  <c r="GQ94" i="3"/>
  <c r="GQ102" i="3"/>
  <c r="GQ15" i="3"/>
  <c r="GQ31" i="3"/>
  <c r="GQ51" i="3"/>
  <c r="GQ67" i="3"/>
  <c r="GQ87" i="3"/>
  <c r="GQ103" i="3"/>
  <c r="GQ23" i="3"/>
  <c r="GQ39" i="3"/>
  <c r="GQ59" i="3"/>
  <c r="GQ79" i="3"/>
  <c r="GQ95" i="3"/>
  <c r="GQ24" i="3"/>
  <c r="GQ44" i="3"/>
  <c r="GQ60" i="3"/>
  <c r="GQ80" i="3"/>
  <c r="GQ96" i="3"/>
  <c r="GQ12" i="3"/>
  <c r="GQ36" i="3"/>
  <c r="GQ68" i="3"/>
  <c r="GQ98" i="3"/>
  <c r="GQ16" i="3"/>
  <c r="GQ46" i="3"/>
  <c r="GQ70" i="3"/>
  <c r="GQ100" i="3"/>
  <c r="GQ18" i="3"/>
  <c r="GQ48" i="3"/>
  <c r="GQ72" i="3"/>
  <c r="GQ104" i="3"/>
  <c r="GQ20" i="3"/>
  <c r="GQ52" i="3"/>
  <c r="GQ82" i="3"/>
  <c r="GQ106" i="3"/>
  <c r="GQ26" i="3"/>
  <c r="GQ54" i="3"/>
  <c r="GQ84" i="3"/>
  <c r="GQ28" i="3"/>
  <c r="GQ56" i="3"/>
  <c r="GQ88" i="3"/>
  <c r="GQ90" i="3"/>
  <c r="GQ92" i="3"/>
  <c r="GQ10" i="3"/>
  <c r="GQ32" i="3"/>
  <c r="GQ34" i="3"/>
  <c r="GQ64" i="3"/>
  <c r="GQ62" i="3"/>
  <c r="JR9" i="3"/>
  <c r="GT9" i="3"/>
  <c r="DV49" i="3"/>
  <c r="DV55" i="3"/>
  <c r="DV39" i="3"/>
  <c r="DV59" i="3"/>
  <c r="DV14" i="3"/>
  <c r="DV65" i="3"/>
  <c r="DV56" i="3"/>
  <c r="DV12" i="3"/>
  <c r="DV32" i="3"/>
  <c r="DV22" i="3"/>
  <c r="DV25" i="3"/>
  <c r="DV58" i="3"/>
  <c r="DV78" i="3"/>
  <c r="DV53" i="3"/>
  <c r="DV72" i="3"/>
  <c r="DV17" i="3"/>
  <c r="DV80" i="3"/>
  <c r="DV16" i="3"/>
  <c r="DV89" i="3"/>
  <c r="DV105" i="3"/>
  <c r="DV97" i="3"/>
  <c r="DV38" i="3"/>
  <c r="DV34" i="3"/>
  <c r="DV50" i="3"/>
  <c r="DV36" i="3"/>
  <c r="DV69" i="3"/>
  <c r="DV67" i="3"/>
  <c r="DV102" i="3"/>
  <c r="DV27" i="3"/>
  <c r="DV88" i="3"/>
  <c r="DV92" i="3"/>
  <c r="DV23" i="3"/>
  <c r="DV21" i="3"/>
  <c r="DV95" i="3"/>
  <c r="DV68" i="3"/>
  <c r="DV99" i="3"/>
  <c r="DV28" i="3"/>
  <c r="DV83" i="3"/>
  <c r="DV33" i="3"/>
  <c r="DV104" i="3"/>
  <c r="DV62" i="3"/>
  <c r="DV90" i="3"/>
  <c r="DV86" i="3"/>
  <c r="DV31" i="3"/>
  <c r="DV103" i="3"/>
  <c r="DV70" i="3"/>
  <c r="DV82" i="3"/>
  <c r="DV100" i="3"/>
  <c r="DV13" i="3"/>
  <c r="DV52" i="3"/>
  <c r="DV60" i="3"/>
  <c r="DV57" i="3"/>
  <c r="DV11" i="3"/>
  <c r="DV106" i="3"/>
  <c r="DV26" i="3"/>
  <c r="DV66" i="3"/>
  <c r="DV61" i="3"/>
  <c r="DV71" i="3"/>
  <c r="DV98" i="3"/>
  <c r="DV48" i="3"/>
  <c r="DV54" i="3"/>
  <c r="DV84" i="3"/>
  <c r="DV45" i="3"/>
  <c r="DV85" i="3"/>
  <c r="DV79" i="3"/>
  <c r="DV96" i="3"/>
  <c r="DV20" i="3"/>
  <c r="DV73" i="3"/>
  <c r="DV30" i="3"/>
  <c r="DV63" i="3"/>
  <c r="DV37" i="3"/>
  <c r="DV51" i="3"/>
  <c r="DV35" i="3"/>
  <c r="DV10" i="3"/>
  <c r="DV24" i="3"/>
  <c r="DV101" i="3"/>
  <c r="DV87" i="3"/>
  <c r="DV81" i="3"/>
  <c r="DV64" i="3"/>
  <c r="DV107" i="3"/>
  <c r="DV91" i="3"/>
  <c r="DV29" i="3"/>
  <c r="DV93" i="3"/>
  <c r="DV19" i="3"/>
  <c r="DV46" i="3"/>
  <c r="DV15" i="3"/>
  <c r="DV47" i="3"/>
  <c r="DV18" i="3"/>
  <c r="DV94" i="3"/>
  <c r="DV44" i="3"/>
  <c r="GO9" i="3"/>
  <c r="JM9" i="3"/>
  <c r="DQ15" i="3"/>
  <c r="DQ23" i="3"/>
  <c r="DQ31" i="3"/>
  <c r="DQ39" i="3"/>
  <c r="DQ51" i="3"/>
  <c r="DQ59" i="3"/>
  <c r="DQ67" i="3"/>
  <c r="DQ79" i="3"/>
  <c r="DQ87" i="3"/>
  <c r="DQ95" i="3"/>
  <c r="DQ103" i="3"/>
  <c r="DQ16" i="3"/>
  <c r="DQ24" i="3"/>
  <c r="DQ32" i="3"/>
  <c r="DQ44" i="3"/>
  <c r="DQ52" i="3"/>
  <c r="DQ60" i="3"/>
  <c r="DQ68" i="3"/>
  <c r="DQ80" i="3"/>
  <c r="DQ88" i="3"/>
  <c r="DQ96" i="3"/>
  <c r="DQ104" i="3"/>
  <c r="DQ17" i="3"/>
  <c r="DQ25" i="3"/>
  <c r="DQ33" i="3"/>
  <c r="DQ11" i="3"/>
  <c r="DQ19" i="3"/>
  <c r="DQ27" i="3"/>
  <c r="DQ35" i="3"/>
  <c r="DQ10" i="3"/>
  <c r="DQ26" i="3"/>
  <c r="DQ45" i="3"/>
  <c r="DQ55" i="3"/>
  <c r="DQ65" i="3"/>
  <c r="DQ81" i="3"/>
  <c r="DQ91" i="3"/>
  <c r="DQ101" i="3"/>
  <c r="DQ12" i="3"/>
  <c r="DQ28" i="3"/>
  <c r="DQ46" i="3"/>
  <c r="DQ56" i="3"/>
  <c r="DQ66" i="3"/>
  <c r="DQ82" i="3"/>
  <c r="DQ92" i="3"/>
  <c r="DQ102" i="3"/>
  <c r="DQ13" i="3"/>
  <c r="DQ29" i="3"/>
  <c r="DQ47" i="3"/>
  <c r="DQ57" i="3"/>
  <c r="DQ69" i="3"/>
  <c r="DQ83" i="3"/>
  <c r="DQ93" i="3"/>
  <c r="DQ105" i="3"/>
  <c r="DQ14" i="3"/>
  <c r="DQ30" i="3"/>
  <c r="DQ48" i="3"/>
  <c r="DQ58" i="3"/>
  <c r="DQ70" i="3"/>
  <c r="DQ84" i="3"/>
  <c r="DQ94" i="3"/>
  <c r="DQ106" i="3"/>
  <c r="DQ18" i="3"/>
  <c r="DQ34" i="3"/>
  <c r="DQ49" i="3"/>
  <c r="DQ61" i="3"/>
  <c r="DQ71" i="3"/>
  <c r="DQ85" i="3"/>
  <c r="DQ97" i="3"/>
  <c r="DQ107" i="3"/>
  <c r="DQ20" i="3"/>
  <c r="DQ36" i="3"/>
  <c r="DQ50" i="3"/>
  <c r="DQ62" i="3"/>
  <c r="DQ72" i="3"/>
  <c r="DQ86" i="3"/>
  <c r="DQ98" i="3"/>
  <c r="DQ54" i="3"/>
  <c r="DQ100" i="3"/>
  <c r="DQ63" i="3"/>
  <c r="DQ64" i="3"/>
  <c r="DQ22" i="3"/>
  <c r="DQ78" i="3"/>
  <c r="DQ37" i="3"/>
  <c r="DQ89" i="3"/>
  <c r="DQ38" i="3"/>
  <c r="DQ53" i="3"/>
  <c r="DQ99" i="3"/>
  <c r="DQ21" i="3"/>
  <c r="DQ73" i="3"/>
  <c r="DQ90" i="3"/>
  <c r="LG9" i="3"/>
  <c r="II9" i="3"/>
  <c r="FK16" i="3"/>
  <c r="FK24" i="3"/>
  <c r="FK32" i="3"/>
  <c r="FK52" i="3"/>
  <c r="FK60" i="3"/>
  <c r="FK68" i="3"/>
  <c r="FK80" i="3"/>
  <c r="FK88" i="3"/>
  <c r="FK96" i="3"/>
  <c r="FK104" i="3"/>
  <c r="FK11" i="3"/>
  <c r="FK19" i="3"/>
  <c r="FK27" i="3"/>
  <c r="FK35" i="3"/>
  <c r="FK55" i="3"/>
  <c r="FK63" i="3"/>
  <c r="FK71" i="3"/>
  <c r="FK83" i="3"/>
  <c r="FK91" i="3"/>
  <c r="FK99" i="3"/>
  <c r="FK107" i="3"/>
  <c r="FK12" i="3"/>
  <c r="FK20" i="3"/>
  <c r="FK28" i="3"/>
  <c r="FK36" i="3"/>
  <c r="FK48" i="3"/>
  <c r="FK56" i="3"/>
  <c r="FK64" i="3"/>
  <c r="FK72" i="3"/>
  <c r="FK84" i="3"/>
  <c r="FK92" i="3"/>
  <c r="FK100" i="3"/>
  <c r="FK10" i="3"/>
  <c r="FK23" i="3"/>
  <c r="FK37" i="3"/>
  <c r="FK53" i="3"/>
  <c r="FK66" i="3"/>
  <c r="FK82" i="3"/>
  <c r="FK95" i="3"/>
  <c r="FK13" i="3"/>
  <c r="FK25" i="3"/>
  <c r="FK38" i="3"/>
  <c r="FK54" i="3"/>
  <c r="FK67" i="3"/>
  <c r="FK85" i="3"/>
  <c r="FK97" i="3"/>
  <c r="FK26" i="3"/>
  <c r="FK39" i="3"/>
  <c r="FK57" i="3"/>
  <c r="FK69" i="3"/>
  <c r="FK86" i="3"/>
  <c r="FK98" i="3"/>
  <c r="FK17" i="3"/>
  <c r="FK30" i="3"/>
  <c r="FK59" i="3"/>
  <c r="FK73" i="3"/>
  <c r="FK89" i="3"/>
  <c r="FK102" i="3"/>
  <c r="FK18" i="3"/>
  <c r="FK31" i="3"/>
  <c r="FK49" i="3"/>
  <c r="FK61" i="3"/>
  <c r="FK78" i="3"/>
  <c r="FK90" i="3"/>
  <c r="FK103" i="3"/>
  <c r="FK21" i="3"/>
  <c r="FK58" i="3"/>
  <c r="FK94" i="3"/>
  <c r="FK22" i="3"/>
  <c r="FK62" i="3"/>
  <c r="FK101" i="3"/>
  <c r="FK29" i="3"/>
  <c r="FK65" i="3"/>
  <c r="FK105" i="3"/>
  <c r="FK33" i="3"/>
  <c r="FK70" i="3"/>
  <c r="FK106" i="3"/>
  <c r="FK34" i="3"/>
  <c r="FK79" i="3"/>
  <c r="FK45" i="3"/>
  <c r="FK81" i="3"/>
  <c r="FK93" i="3"/>
  <c r="GH50" i="3"/>
  <c r="GH71" i="3"/>
  <c r="GH91" i="3"/>
  <c r="GH39" i="3"/>
  <c r="GH54" i="3"/>
  <c r="GH65" i="3"/>
  <c r="GH36" i="3"/>
  <c r="GH80" i="3"/>
  <c r="GH99" i="3"/>
  <c r="GH28" i="3"/>
  <c r="GH103" i="3"/>
  <c r="GH58" i="3"/>
  <c r="FK15" i="3"/>
  <c r="GH48" i="3"/>
  <c r="GH37" i="3"/>
  <c r="GH44" i="3"/>
  <c r="GH47" i="3"/>
  <c r="GH14" i="3"/>
  <c r="GH95" i="3"/>
  <c r="GH82" i="3"/>
  <c r="GH59" i="3"/>
  <c r="GH96" i="3"/>
  <c r="GH88" i="3"/>
  <c r="GH46" i="3"/>
  <c r="FK50" i="3"/>
  <c r="GH92" i="3"/>
  <c r="GH102" i="3"/>
  <c r="GH100" i="3"/>
  <c r="GH106" i="3"/>
  <c r="GH104" i="3"/>
  <c r="GH27" i="3"/>
  <c r="GH78" i="3"/>
  <c r="GH67" i="3"/>
  <c r="GH11" i="3"/>
  <c r="FK51" i="3"/>
  <c r="GH22" i="3"/>
  <c r="GH38" i="3"/>
  <c r="GH21" i="3"/>
  <c r="GH107" i="3"/>
  <c r="GH18" i="3"/>
  <c r="GH51" i="3"/>
  <c r="GH81" i="3"/>
  <c r="GH30" i="3"/>
  <c r="GH93" i="3"/>
  <c r="GH31" i="3"/>
  <c r="GH85" i="3"/>
  <c r="GH73" i="3"/>
  <c r="GH83" i="3"/>
  <c r="GH98" i="3"/>
  <c r="GH60" i="3"/>
  <c r="GH105" i="3"/>
  <c r="GH90" i="3"/>
  <c r="GH63" i="3"/>
  <c r="GH25" i="3"/>
  <c r="GH53" i="3"/>
  <c r="GH87" i="3"/>
  <c r="GH13" i="3"/>
  <c r="GH101" i="3"/>
  <c r="GH89" i="3"/>
  <c r="GH12" i="3"/>
  <c r="GH35" i="3"/>
  <c r="GH24" i="3"/>
  <c r="GH68" i="3"/>
  <c r="GH79" i="3"/>
  <c r="GH23" i="3"/>
  <c r="GH29" i="3"/>
  <c r="FK87" i="3"/>
  <c r="GH17" i="3"/>
  <c r="GH62" i="3"/>
  <c r="GH33" i="3"/>
  <c r="GH57" i="3"/>
  <c r="GH19" i="3"/>
  <c r="GH86" i="3"/>
  <c r="GH49" i="3"/>
  <c r="GH84" i="3"/>
  <c r="GH94" i="3"/>
  <c r="GH52" i="3"/>
  <c r="GH26" i="3"/>
  <c r="GH70" i="3"/>
  <c r="GH66" i="3"/>
  <c r="GH55" i="3"/>
  <c r="GH16" i="3"/>
  <c r="GH10" i="3"/>
  <c r="GH97" i="3"/>
  <c r="GH64" i="3"/>
  <c r="GH15" i="3"/>
  <c r="GH20" i="3"/>
  <c r="GH61" i="3"/>
  <c r="GH69" i="3"/>
  <c r="GH32" i="3"/>
  <c r="GH45" i="3"/>
  <c r="GH72" i="3"/>
  <c r="GH34" i="3"/>
  <c r="GH56" i="3"/>
  <c r="IN9" i="3"/>
  <c r="LL9" i="3"/>
  <c r="FP37" i="3"/>
  <c r="FP97" i="3"/>
  <c r="FP69" i="3"/>
  <c r="FP33" i="3"/>
  <c r="FP91" i="3"/>
  <c r="FP39" i="3"/>
  <c r="FP88" i="3"/>
  <c r="FP48" i="3"/>
  <c r="FP58" i="3"/>
  <c r="FP24" i="3"/>
  <c r="FP60" i="3"/>
  <c r="FP65" i="3"/>
  <c r="FP104" i="3"/>
  <c r="FP82" i="3"/>
  <c r="FP21" i="3"/>
  <c r="FP20" i="3"/>
  <c r="FP56" i="3"/>
  <c r="FP30" i="3"/>
  <c r="FP19" i="3"/>
  <c r="FP38" i="3"/>
  <c r="FP16" i="3"/>
  <c r="FP100" i="3"/>
  <c r="FP93" i="3"/>
  <c r="FP53" i="3"/>
  <c r="FP25" i="3"/>
  <c r="FP34" i="3"/>
  <c r="FP106" i="3"/>
  <c r="FP78" i="3"/>
  <c r="FP72" i="3"/>
  <c r="FP95" i="3"/>
  <c r="FP89" i="3"/>
  <c r="FP87" i="3"/>
  <c r="FP23" i="3"/>
  <c r="FP96" i="3"/>
  <c r="FP90" i="3"/>
  <c r="FP64" i="3"/>
  <c r="FP81" i="3"/>
  <c r="FP98" i="3"/>
  <c r="FP54" i="3"/>
  <c r="FP73" i="3"/>
  <c r="FP59" i="3"/>
  <c r="FP68" i="3"/>
  <c r="FP103" i="3"/>
  <c r="FP57" i="3"/>
  <c r="FP84" i="3"/>
  <c r="FP17" i="3"/>
  <c r="FP32" i="3"/>
  <c r="FP83" i="3"/>
  <c r="FP31" i="3"/>
  <c r="FP63" i="3"/>
  <c r="FP71" i="3"/>
  <c r="FP27" i="3"/>
  <c r="FP107" i="3"/>
  <c r="FP66" i="3"/>
  <c r="FP36" i="3"/>
  <c r="FP13" i="3"/>
  <c r="FP50" i="3"/>
  <c r="FP67" i="3"/>
  <c r="FP55" i="3"/>
  <c r="FP79" i="3"/>
  <c r="FP10" i="3"/>
  <c r="FP51" i="3"/>
  <c r="FP47" i="3"/>
  <c r="FP80" i="3"/>
  <c r="FP11" i="3"/>
  <c r="FP49" i="3"/>
  <c r="FP92" i="3"/>
  <c r="FP18" i="3"/>
  <c r="FP85" i="3"/>
  <c r="FP99" i="3"/>
  <c r="FP22" i="3"/>
  <c r="FP12" i="3"/>
  <c r="FP61" i="3"/>
  <c r="FP62" i="3"/>
  <c r="FP102" i="3"/>
  <c r="FP70" i="3"/>
  <c r="FP26" i="3"/>
  <c r="FP28" i="3"/>
  <c r="FP45" i="3"/>
  <c r="FP86" i="3"/>
  <c r="FP101" i="3"/>
  <c r="FP94" i="3"/>
  <c r="FP15" i="3"/>
  <c r="FP29" i="3"/>
  <c r="FP52" i="3"/>
  <c r="FP35" i="3"/>
  <c r="FP105" i="3"/>
  <c r="JZ9" i="3"/>
  <c r="HB9" i="3"/>
  <c r="ED11" i="3"/>
  <c r="ED19" i="3"/>
  <c r="ED27" i="3"/>
  <c r="ED35" i="3"/>
  <c r="ED47" i="3"/>
  <c r="ED55" i="3"/>
  <c r="ED63" i="3"/>
  <c r="ED71" i="3"/>
  <c r="ED83" i="3"/>
  <c r="ED91" i="3"/>
  <c r="ED99" i="3"/>
  <c r="ED107" i="3"/>
  <c r="ED13" i="3"/>
  <c r="ED21" i="3"/>
  <c r="ED29" i="3"/>
  <c r="ED37" i="3"/>
  <c r="ED49" i="3"/>
  <c r="ED57" i="3"/>
  <c r="ED65" i="3"/>
  <c r="ED73" i="3"/>
  <c r="ED85" i="3"/>
  <c r="ED93" i="3"/>
  <c r="ED101" i="3"/>
  <c r="ED14" i="3"/>
  <c r="ED22" i="3"/>
  <c r="ED30" i="3"/>
  <c r="ED38" i="3"/>
  <c r="ED50" i="3"/>
  <c r="ED58" i="3"/>
  <c r="ED66" i="3"/>
  <c r="ED78" i="3"/>
  <c r="ED86" i="3"/>
  <c r="ED94" i="3"/>
  <c r="ED102" i="3"/>
  <c r="ED18" i="3"/>
  <c r="ED32" i="3"/>
  <c r="ED48" i="3"/>
  <c r="ED61" i="3"/>
  <c r="ED79" i="3"/>
  <c r="ED90" i="3"/>
  <c r="ED104" i="3"/>
  <c r="ED20" i="3"/>
  <c r="ED33" i="3"/>
  <c r="ED51" i="3"/>
  <c r="ED62" i="3"/>
  <c r="ED80" i="3"/>
  <c r="ED92" i="3"/>
  <c r="ED105" i="3"/>
  <c r="ED10" i="3"/>
  <c r="ED24" i="3"/>
  <c r="ED36" i="3"/>
  <c r="ED53" i="3"/>
  <c r="ED67" i="3"/>
  <c r="ED82" i="3"/>
  <c r="ED96" i="3"/>
  <c r="ED12" i="3"/>
  <c r="ED25" i="3"/>
  <c r="ED39" i="3"/>
  <c r="ED54" i="3"/>
  <c r="ED68" i="3"/>
  <c r="ED84" i="3"/>
  <c r="ED97" i="3"/>
  <c r="ED15" i="3"/>
  <c r="ED26" i="3"/>
  <c r="ED44" i="3"/>
  <c r="ED56" i="3"/>
  <c r="ED69" i="3"/>
  <c r="ED87" i="3"/>
  <c r="ED98" i="3"/>
  <c r="ED23" i="3"/>
  <c r="ED60" i="3"/>
  <c r="ED100" i="3"/>
  <c r="ED28" i="3"/>
  <c r="ED64" i="3"/>
  <c r="ED103" i="3"/>
  <c r="ED31" i="3"/>
  <c r="ED70" i="3"/>
  <c r="ED106" i="3"/>
  <c r="ED45" i="3"/>
  <c r="ED81" i="3"/>
  <c r="ED46" i="3"/>
  <c r="ED88" i="3"/>
  <c r="ED89" i="3"/>
  <c r="ED95" i="3"/>
  <c r="ED16" i="3"/>
  <c r="ED34" i="3"/>
  <c r="ED52" i="3"/>
  <c r="ED17" i="3"/>
  <c r="ED59" i="3"/>
  <c r="ED72" i="3"/>
  <c r="GW9" i="3"/>
  <c r="JU9" i="3"/>
  <c r="DY13" i="3"/>
  <c r="DY21" i="3"/>
  <c r="DY29" i="3"/>
  <c r="DY37" i="3"/>
  <c r="DY49" i="3"/>
  <c r="DY57" i="3"/>
  <c r="DY65" i="3"/>
  <c r="DY73" i="3"/>
  <c r="DY85" i="3"/>
  <c r="DY93" i="3"/>
  <c r="DY101" i="3"/>
  <c r="DY16" i="3"/>
  <c r="DY24" i="3"/>
  <c r="DY32" i="3"/>
  <c r="DY44" i="3"/>
  <c r="DY52" i="3"/>
  <c r="DY60" i="3"/>
  <c r="DY68" i="3"/>
  <c r="DY80" i="3"/>
  <c r="DY88" i="3"/>
  <c r="DY96" i="3"/>
  <c r="DY104" i="3"/>
  <c r="DY19" i="3"/>
  <c r="DY30" i="3"/>
  <c r="DY45" i="3"/>
  <c r="DY55" i="3"/>
  <c r="DY66" i="3"/>
  <c r="DY81" i="3"/>
  <c r="DY91" i="3"/>
  <c r="DY102" i="3"/>
  <c r="DY10" i="3"/>
  <c r="DY20" i="3"/>
  <c r="DY31" i="3"/>
  <c r="DY46" i="3"/>
  <c r="DY56" i="3"/>
  <c r="DY67" i="3"/>
  <c r="DY82" i="3"/>
  <c r="DY92" i="3"/>
  <c r="DY103" i="3"/>
  <c r="DY12" i="3"/>
  <c r="DY23" i="3"/>
  <c r="DY34" i="3"/>
  <c r="DY48" i="3"/>
  <c r="DY59" i="3"/>
  <c r="DY70" i="3"/>
  <c r="DY84" i="3"/>
  <c r="DY95" i="3"/>
  <c r="DY106" i="3"/>
  <c r="DY14" i="3"/>
  <c r="DY25" i="3"/>
  <c r="DY35" i="3"/>
  <c r="DY50" i="3"/>
  <c r="DY61" i="3"/>
  <c r="DY71" i="3"/>
  <c r="DY86" i="3"/>
  <c r="DY97" i="3"/>
  <c r="DY107" i="3"/>
  <c r="DY26" i="3"/>
  <c r="DY51" i="3"/>
  <c r="DY72" i="3"/>
  <c r="DY98" i="3"/>
  <c r="DY27" i="3"/>
  <c r="DY53" i="3"/>
  <c r="DY78" i="3"/>
  <c r="DY99" i="3"/>
  <c r="DY28" i="3"/>
  <c r="DY54" i="3"/>
  <c r="DY79" i="3"/>
  <c r="DY100" i="3"/>
  <c r="DY15" i="3"/>
  <c r="DY36" i="3"/>
  <c r="DY62" i="3"/>
  <c r="DY87" i="3"/>
  <c r="DY17" i="3"/>
  <c r="DY38" i="3"/>
  <c r="DY63" i="3"/>
  <c r="DY89" i="3"/>
  <c r="DY11" i="3"/>
  <c r="DY69" i="3"/>
  <c r="DY18" i="3"/>
  <c r="DY83" i="3"/>
  <c r="DY22" i="3"/>
  <c r="DY90" i="3"/>
  <c r="DY33" i="3"/>
  <c r="DY94" i="3"/>
  <c r="DY39" i="3"/>
  <c r="DY105" i="3"/>
  <c r="DY47" i="3"/>
  <c r="DY58" i="3"/>
  <c r="DY64" i="3"/>
  <c r="KY9" i="3"/>
  <c r="IA9" i="3"/>
  <c r="FC12" i="3"/>
  <c r="FC20" i="3"/>
  <c r="FC28" i="3"/>
  <c r="FC36" i="3"/>
  <c r="FC48" i="3"/>
  <c r="FC56" i="3"/>
  <c r="FC64" i="3"/>
  <c r="FC72" i="3"/>
  <c r="FC84" i="3"/>
  <c r="FC92" i="3"/>
  <c r="FC100" i="3"/>
  <c r="FC13" i="3"/>
  <c r="FC21" i="3"/>
  <c r="FC29" i="3"/>
  <c r="FC37" i="3"/>
  <c r="FC49" i="3"/>
  <c r="FC57" i="3"/>
  <c r="FC65" i="3"/>
  <c r="FC73" i="3"/>
  <c r="FC85" i="3"/>
  <c r="FC93" i="3"/>
  <c r="FC101" i="3"/>
  <c r="FC16" i="3"/>
  <c r="FC24" i="3"/>
  <c r="FC32" i="3"/>
  <c r="FC52" i="3"/>
  <c r="FC60" i="3"/>
  <c r="FC68" i="3"/>
  <c r="FC80" i="3"/>
  <c r="FC88" i="3"/>
  <c r="FC96" i="3"/>
  <c r="FC104" i="3"/>
  <c r="FC17" i="3"/>
  <c r="FC25" i="3"/>
  <c r="FC33" i="3"/>
  <c r="FC45" i="3"/>
  <c r="FC53" i="3"/>
  <c r="FC61" i="3"/>
  <c r="FC69" i="3"/>
  <c r="FC81" i="3"/>
  <c r="FC89" i="3"/>
  <c r="FC97" i="3"/>
  <c r="FC105" i="3"/>
  <c r="FC18" i="3"/>
  <c r="FC34" i="3"/>
  <c r="FC54" i="3"/>
  <c r="FC70" i="3"/>
  <c r="FC90" i="3"/>
  <c r="FC106" i="3"/>
  <c r="FC22" i="3"/>
  <c r="FC38" i="3"/>
  <c r="FC58" i="3"/>
  <c r="FC78" i="3"/>
  <c r="FC94" i="3"/>
  <c r="FC10" i="3"/>
  <c r="FC26" i="3"/>
  <c r="FC62" i="3"/>
  <c r="FC82" i="3"/>
  <c r="FC98" i="3"/>
  <c r="FC11" i="3"/>
  <c r="FC27" i="3"/>
  <c r="FC63" i="3"/>
  <c r="FC83" i="3"/>
  <c r="FC99" i="3"/>
  <c r="FC31" i="3"/>
  <c r="FC67" i="3"/>
  <c r="FC103" i="3"/>
  <c r="FC35" i="3"/>
  <c r="FC71" i="3"/>
  <c r="FC107" i="3"/>
  <c r="FC15" i="3"/>
  <c r="FC51" i="3"/>
  <c r="FC87" i="3"/>
  <c r="FC19" i="3"/>
  <c r="FC55" i="3"/>
  <c r="FC91" i="3"/>
  <c r="FC23" i="3"/>
  <c r="FC95" i="3"/>
  <c r="FC30" i="3"/>
  <c r="FC102" i="3"/>
  <c r="FC39" i="3"/>
  <c r="FC50" i="3"/>
  <c r="FC59" i="3"/>
  <c r="FC66" i="3"/>
  <c r="FC79" i="3"/>
  <c r="FC86" i="3"/>
  <c r="FZ12" i="3"/>
  <c r="FZ20" i="3"/>
  <c r="FZ28" i="3"/>
  <c r="FZ36" i="3"/>
  <c r="FZ48" i="3"/>
  <c r="FZ56" i="3"/>
  <c r="FZ64" i="3"/>
  <c r="FZ72" i="3"/>
  <c r="FZ84" i="3"/>
  <c r="FZ92" i="3"/>
  <c r="FZ100" i="3"/>
  <c r="FZ14" i="3"/>
  <c r="FZ22" i="3"/>
  <c r="FZ30" i="3"/>
  <c r="FZ38" i="3"/>
  <c r="FZ50" i="3"/>
  <c r="FZ58" i="3"/>
  <c r="FZ66" i="3"/>
  <c r="FZ78" i="3"/>
  <c r="FZ86" i="3"/>
  <c r="FZ94" i="3"/>
  <c r="FZ102" i="3"/>
  <c r="FZ15" i="3"/>
  <c r="FZ23" i="3"/>
  <c r="FZ31" i="3"/>
  <c r="FZ39" i="3"/>
  <c r="FZ51" i="3"/>
  <c r="FZ59" i="3"/>
  <c r="FZ67" i="3"/>
  <c r="FZ79" i="3"/>
  <c r="FZ87" i="3"/>
  <c r="FZ95" i="3"/>
  <c r="FZ103" i="3"/>
  <c r="FZ16" i="3"/>
  <c r="FZ24" i="3"/>
  <c r="FZ32" i="3"/>
  <c r="FZ44" i="3"/>
  <c r="FZ52" i="3"/>
  <c r="FZ60" i="3"/>
  <c r="FZ68" i="3"/>
  <c r="FZ80" i="3"/>
  <c r="FZ88" i="3"/>
  <c r="FZ96" i="3"/>
  <c r="FZ104" i="3"/>
  <c r="FZ13" i="3"/>
  <c r="FZ29" i="3"/>
  <c r="FZ49" i="3"/>
  <c r="FZ65" i="3"/>
  <c r="FZ85" i="3"/>
  <c r="FZ101" i="3"/>
  <c r="FZ17" i="3"/>
  <c r="FZ33" i="3"/>
  <c r="FZ53" i="3"/>
  <c r="FZ69" i="3"/>
  <c r="FZ89" i="3"/>
  <c r="FZ105" i="3"/>
  <c r="FZ18" i="3"/>
  <c r="FZ34" i="3"/>
  <c r="FZ54" i="3"/>
  <c r="FZ70" i="3"/>
  <c r="FZ90" i="3"/>
  <c r="FZ106" i="3"/>
  <c r="FZ21" i="3"/>
  <c r="FZ37" i="3"/>
  <c r="FZ57" i="3"/>
  <c r="FZ73" i="3"/>
  <c r="FZ93" i="3"/>
  <c r="FZ25" i="3"/>
  <c r="FZ45" i="3"/>
  <c r="FZ61" i="3"/>
  <c r="FZ81" i="3"/>
  <c r="FZ97" i="3"/>
  <c r="FZ19" i="3"/>
  <c r="FZ63" i="3"/>
  <c r="FZ26" i="3"/>
  <c r="FZ71" i="3"/>
  <c r="FZ27" i="3"/>
  <c r="FZ82" i="3"/>
  <c r="FZ46" i="3"/>
  <c r="FZ91" i="3"/>
  <c r="FZ47" i="3"/>
  <c r="FZ98" i="3"/>
  <c r="FZ55" i="3"/>
  <c r="FZ62" i="3"/>
  <c r="FZ83" i="3"/>
  <c r="FZ99" i="3"/>
  <c r="FZ107" i="3"/>
  <c r="FZ10" i="3"/>
  <c r="FZ11" i="3"/>
  <c r="FZ35" i="3"/>
  <c r="IF9" i="3"/>
  <c r="LD9" i="3"/>
  <c r="FH15" i="3"/>
  <c r="FH23" i="3"/>
  <c r="FH31" i="3"/>
  <c r="FH39" i="3"/>
  <c r="FH51" i="3"/>
  <c r="FH59" i="3"/>
  <c r="FH67" i="3"/>
  <c r="FH79" i="3"/>
  <c r="FH87" i="3"/>
  <c r="FH95" i="3"/>
  <c r="FH103" i="3"/>
  <c r="FH16" i="3"/>
  <c r="FH24" i="3"/>
  <c r="FH32" i="3"/>
  <c r="FH52" i="3"/>
  <c r="FH60" i="3"/>
  <c r="FH68" i="3"/>
  <c r="FH80" i="3"/>
  <c r="FH88" i="3"/>
  <c r="FH96" i="3"/>
  <c r="FH104" i="3"/>
  <c r="FH10" i="3"/>
  <c r="FH18" i="3"/>
  <c r="FH26" i="3"/>
  <c r="FH34" i="3"/>
  <c r="FH54" i="3"/>
  <c r="FH62" i="3"/>
  <c r="FH70" i="3"/>
  <c r="FH82" i="3"/>
  <c r="FH90" i="3"/>
  <c r="FH98" i="3"/>
  <c r="FH106" i="3"/>
  <c r="FH12" i="3"/>
  <c r="FH25" i="3"/>
  <c r="FH37" i="3"/>
  <c r="FH55" i="3"/>
  <c r="FH66" i="3"/>
  <c r="FH84" i="3"/>
  <c r="FH97" i="3"/>
  <c r="FH13" i="3"/>
  <c r="FH27" i="3"/>
  <c r="FH38" i="3"/>
  <c r="FH56" i="3"/>
  <c r="FH69" i="3"/>
  <c r="FH85" i="3"/>
  <c r="FH99" i="3"/>
  <c r="FH28" i="3"/>
  <c r="FH45" i="3"/>
  <c r="FH57" i="3"/>
  <c r="FH71" i="3"/>
  <c r="FH86" i="3"/>
  <c r="FH100" i="3"/>
  <c r="FH17" i="3"/>
  <c r="FH29" i="3"/>
  <c r="FH58" i="3"/>
  <c r="FH72" i="3"/>
  <c r="FH89" i="3"/>
  <c r="FH101" i="3"/>
  <c r="FH19" i="3"/>
  <c r="FH30" i="3"/>
  <c r="FH48" i="3"/>
  <c r="FH61" i="3"/>
  <c r="FH73" i="3"/>
  <c r="FH91" i="3"/>
  <c r="FH102" i="3"/>
  <c r="FH33" i="3"/>
  <c r="FH65" i="3"/>
  <c r="FH107" i="3"/>
  <c r="FH35" i="3"/>
  <c r="FH78" i="3"/>
  <c r="FH36" i="3"/>
  <c r="FH81" i="3"/>
  <c r="FH11" i="3"/>
  <c r="FH50" i="3"/>
  <c r="FH92" i="3"/>
  <c r="FH20" i="3"/>
  <c r="FH53" i="3"/>
  <c r="FH93" i="3"/>
  <c r="FH49" i="3"/>
  <c r="FH63" i="3"/>
  <c r="FH64" i="3"/>
  <c r="FH83" i="3"/>
  <c r="FH94" i="3"/>
  <c r="FH105" i="3"/>
  <c r="GE23" i="3"/>
  <c r="GE89" i="3"/>
  <c r="GE107" i="3"/>
  <c r="GE78" i="3"/>
  <c r="GE59" i="3"/>
  <c r="GE99" i="3"/>
  <c r="GE71" i="3"/>
  <c r="GE79" i="3"/>
  <c r="GE73" i="3"/>
  <c r="GE70" i="3"/>
  <c r="GE85" i="3"/>
  <c r="GE58" i="3"/>
  <c r="GE44" i="3"/>
  <c r="GE29" i="3"/>
  <c r="GE35" i="3"/>
  <c r="GE12" i="3"/>
  <c r="GE82" i="3"/>
  <c r="GE95" i="3"/>
  <c r="GE100" i="3"/>
  <c r="GE50" i="3"/>
  <c r="GE87" i="3"/>
  <c r="GE98" i="3"/>
  <c r="FH21" i="3"/>
  <c r="FH22" i="3"/>
  <c r="GE96" i="3"/>
  <c r="GE91" i="3"/>
  <c r="GE22" i="3"/>
  <c r="GE30" i="3"/>
  <c r="GE84" i="3"/>
  <c r="GE62" i="3"/>
  <c r="GE65" i="3"/>
  <c r="GE92" i="3"/>
  <c r="GE67" i="3"/>
  <c r="GE72" i="3"/>
  <c r="GE88" i="3"/>
  <c r="GE83" i="3"/>
  <c r="GE57" i="3"/>
  <c r="GE93" i="3"/>
  <c r="GE10" i="3"/>
  <c r="GE103" i="3"/>
  <c r="GE45" i="3"/>
  <c r="GE24" i="3"/>
  <c r="GE33" i="3"/>
  <c r="GE28" i="3"/>
  <c r="GE106" i="3"/>
  <c r="GE60" i="3"/>
  <c r="GE26" i="3"/>
  <c r="GE47" i="3"/>
  <c r="GE18" i="3"/>
  <c r="GE14" i="3"/>
  <c r="GE20" i="3"/>
  <c r="GE81" i="3"/>
  <c r="GE102" i="3"/>
  <c r="GE48" i="3"/>
  <c r="GE94" i="3"/>
  <c r="GE52" i="3"/>
  <c r="GE34" i="3"/>
  <c r="GE39" i="3"/>
  <c r="GE64" i="3"/>
  <c r="GE25" i="3"/>
  <c r="GE51" i="3"/>
  <c r="GE53" i="3"/>
  <c r="GE27" i="3"/>
  <c r="GE17" i="3"/>
  <c r="GE13" i="3"/>
  <c r="GE86" i="3"/>
  <c r="GE101" i="3"/>
  <c r="GE80" i="3"/>
  <c r="GE21" i="3"/>
  <c r="GE31" i="3"/>
  <c r="GE32" i="3"/>
  <c r="GE37" i="3"/>
  <c r="GE105" i="3"/>
  <c r="GE104" i="3"/>
  <c r="GE90" i="3"/>
  <c r="GE63" i="3"/>
  <c r="GE38" i="3"/>
  <c r="GE97" i="3"/>
  <c r="GE11" i="3"/>
  <c r="GE16" i="3"/>
  <c r="GE54" i="3"/>
  <c r="GE61" i="3"/>
  <c r="GE46" i="3"/>
  <c r="GE15" i="3"/>
  <c r="GE36" i="3"/>
  <c r="GE55" i="3"/>
  <c r="GE68" i="3"/>
  <c r="GE69" i="3"/>
  <c r="GE56" i="3"/>
  <c r="GE19" i="3"/>
  <c r="GE66" i="3"/>
  <c r="GE49" i="3"/>
  <c r="KE97" i="3"/>
  <c r="KE88" i="3"/>
  <c r="KE22" i="3"/>
  <c r="KE98" i="3"/>
  <c r="KE55" i="3"/>
  <c r="KE100" i="3"/>
  <c r="KE23" i="3"/>
  <c r="KE66" i="3"/>
  <c r="KE49" i="3"/>
  <c r="KE106" i="3"/>
  <c r="KE95" i="3"/>
  <c r="KE107" i="3"/>
  <c r="KE78" i="3"/>
  <c r="KE34" i="3"/>
  <c r="KE38" i="3"/>
  <c r="KE25" i="3"/>
  <c r="KE19" i="3"/>
  <c r="KE96" i="3"/>
  <c r="KE90" i="3"/>
  <c r="KE28" i="3"/>
  <c r="KE30" i="3"/>
  <c r="KE48" i="3"/>
  <c r="KE89" i="3"/>
  <c r="KE65" i="3"/>
  <c r="KE14" i="3"/>
  <c r="KE69" i="3"/>
  <c r="KE24" i="3"/>
  <c r="KE46" i="3"/>
  <c r="KE81" i="3"/>
  <c r="KE50" i="3"/>
  <c r="KE26" i="3"/>
  <c r="KE53" i="3"/>
  <c r="KE80" i="3"/>
  <c r="KE61" i="3"/>
  <c r="KE67" i="3"/>
  <c r="KE84" i="3"/>
  <c r="KE68" i="3"/>
  <c r="KE47" i="3"/>
  <c r="KE15" i="3"/>
  <c r="KE37" i="3"/>
  <c r="KE92" i="3"/>
  <c r="KE62" i="3"/>
  <c r="KE29" i="3"/>
  <c r="KE83" i="3"/>
  <c r="KE57" i="3"/>
  <c r="KE39" i="3"/>
  <c r="KE103" i="3"/>
  <c r="KE60" i="3"/>
  <c r="KE18" i="3"/>
  <c r="KE45" i="3"/>
  <c r="KE10" i="3"/>
  <c r="KE102" i="3"/>
  <c r="KE99" i="3"/>
  <c r="KE64" i="3"/>
  <c r="KE21" i="3"/>
  <c r="KE73" i="3"/>
  <c r="KE58" i="3"/>
  <c r="KE11" i="3"/>
  <c r="KE44" i="3"/>
  <c r="KE104" i="3"/>
  <c r="KE54" i="3"/>
  <c r="KE33" i="3"/>
  <c r="KE82" i="3"/>
  <c r="KE27" i="3"/>
  <c r="KE12" i="3"/>
  <c r="KE105" i="3"/>
  <c r="KE87" i="3"/>
  <c r="KE91" i="3"/>
  <c r="KE52" i="3"/>
  <c r="KE93" i="3"/>
  <c r="KE70" i="3"/>
  <c r="KE101" i="3"/>
  <c r="KE56" i="3"/>
  <c r="KE13" i="3"/>
  <c r="KE59" i="3"/>
  <c r="KE71" i="3"/>
  <c r="KE63" i="3"/>
  <c r="KE79" i="3"/>
  <c r="KE20" i="3"/>
  <c r="KE94" i="3"/>
  <c r="KE32" i="3"/>
  <c r="KE17" i="3"/>
  <c r="KE35" i="3"/>
  <c r="KE85" i="3"/>
  <c r="KE72" i="3"/>
  <c r="KE31" i="3"/>
  <c r="KE51" i="3"/>
  <c r="KE16" i="3"/>
  <c r="KE86" i="3"/>
  <c r="KE36" i="3"/>
  <c r="LF9" i="3"/>
  <c r="IH9" i="3"/>
  <c r="FJ11" i="3"/>
  <c r="FJ19" i="3"/>
  <c r="FJ27" i="3"/>
  <c r="FJ35" i="3"/>
  <c r="FJ47" i="3"/>
  <c r="FJ55" i="3"/>
  <c r="FJ63" i="3"/>
  <c r="FJ71" i="3"/>
  <c r="FJ83" i="3"/>
  <c r="FJ91" i="3"/>
  <c r="FJ99" i="3"/>
  <c r="FJ107" i="3"/>
  <c r="FJ23" i="3"/>
  <c r="FJ32" i="3"/>
  <c r="FJ45" i="3"/>
  <c r="FJ54" i="3"/>
  <c r="FJ64" i="3"/>
  <c r="FJ73" i="3"/>
  <c r="FJ86" i="3"/>
  <c r="FJ95" i="3"/>
  <c r="FJ104" i="3"/>
  <c r="FJ17" i="3"/>
  <c r="FJ26" i="3"/>
  <c r="FJ36" i="3"/>
  <c r="FJ49" i="3"/>
  <c r="FJ58" i="3"/>
  <c r="FJ67" i="3"/>
  <c r="FJ80" i="3"/>
  <c r="FJ89" i="3"/>
  <c r="FJ98" i="3"/>
  <c r="FJ18" i="3"/>
  <c r="FJ28" i="3"/>
  <c r="FJ37" i="3"/>
  <c r="FJ50" i="3"/>
  <c r="FJ59" i="3"/>
  <c r="FJ68" i="3"/>
  <c r="FJ81" i="3"/>
  <c r="FJ90" i="3"/>
  <c r="FJ100" i="3"/>
  <c r="FJ16" i="3"/>
  <c r="FJ31" i="3"/>
  <c r="FJ51" i="3"/>
  <c r="FJ65" i="3"/>
  <c r="FJ84" i="3"/>
  <c r="FJ97" i="3"/>
  <c r="FJ20" i="3"/>
  <c r="FJ33" i="3"/>
  <c r="FJ52" i="3"/>
  <c r="FJ66" i="3"/>
  <c r="FJ85" i="3"/>
  <c r="FJ101" i="3"/>
  <c r="FJ21" i="3"/>
  <c r="FJ34" i="3"/>
  <c r="FJ53" i="3"/>
  <c r="FJ69" i="3"/>
  <c r="FJ87" i="3"/>
  <c r="FJ102" i="3"/>
  <c r="FJ10" i="3"/>
  <c r="FJ24" i="3"/>
  <c r="FJ39" i="3"/>
  <c r="FJ57" i="3"/>
  <c r="FJ72" i="3"/>
  <c r="FJ92" i="3"/>
  <c r="FJ105" i="3"/>
  <c r="FJ12" i="3"/>
  <c r="FJ25" i="3"/>
  <c r="FJ60" i="3"/>
  <c r="FJ78" i="3"/>
  <c r="FJ93" i="3"/>
  <c r="FJ106" i="3"/>
  <c r="FJ29" i="3"/>
  <c r="FJ70" i="3"/>
  <c r="FJ30" i="3"/>
  <c r="FJ79" i="3"/>
  <c r="FJ38" i="3"/>
  <c r="FJ82" i="3"/>
  <c r="FJ88" i="3"/>
  <c r="FJ48" i="3"/>
  <c r="FJ94" i="3"/>
  <c r="FJ13" i="3"/>
  <c r="FJ56" i="3"/>
  <c r="FJ96" i="3"/>
  <c r="FJ62" i="3"/>
  <c r="FJ103" i="3"/>
  <c r="GG14" i="3"/>
  <c r="GG86" i="3"/>
  <c r="GG72" i="3"/>
  <c r="GG101" i="3"/>
  <c r="GG55" i="3"/>
  <c r="GG60" i="3"/>
  <c r="GG27" i="3"/>
  <c r="GG68" i="3"/>
  <c r="GG107" i="3"/>
  <c r="GG64" i="3"/>
  <c r="GG51" i="3"/>
  <c r="GG48" i="3"/>
  <c r="GG10" i="3"/>
  <c r="GG98" i="3"/>
  <c r="GG52" i="3"/>
  <c r="GG104" i="3"/>
  <c r="GG11" i="3"/>
  <c r="GG69" i="3"/>
  <c r="GG103" i="3"/>
  <c r="GG24" i="3"/>
  <c r="GG95" i="3"/>
  <c r="GG18" i="3"/>
  <c r="GG17" i="3"/>
  <c r="FJ15" i="3"/>
  <c r="GG58" i="3"/>
  <c r="GG31" i="3"/>
  <c r="GG71" i="3"/>
  <c r="GG50" i="3"/>
  <c r="GG90" i="3"/>
  <c r="GG46" i="3"/>
  <c r="GG106" i="3"/>
  <c r="GG70" i="3"/>
  <c r="GG57" i="3"/>
  <c r="GG37" i="3"/>
  <c r="GG89" i="3"/>
  <c r="GG91" i="3"/>
  <c r="GG44" i="3"/>
  <c r="GG61" i="3"/>
  <c r="GG84" i="3"/>
  <c r="GG53" i="3"/>
  <c r="GG83" i="3"/>
  <c r="GG100" i="3"/>
  <c r="GG73" i="3"/>
  <c r="GG97" i="3"/>
  <c r="GG99" i="3"/>
  <c r="GG12" i="3"/>
  <c r="GG59" i="3"/>
  <c r="GG78" i="3"/>
  <c r="GG62" i="3"/>
  <c r="FJ61" i="3"/>
  <c r="GG38" i="3"/>
  <c r="GG35" i="3"/>
  <c r="GG30" i="3"/>
  <c r="GG93" i="3"/>
  <c r="GG66" i="3"/>
  <c r="GG105" i="3"/>
  <c r="GG29" i="3"/>
  <c r="GG20" i="3"/>
  <c r="GG80" i="3"/>
  <c r="GG19" i="3"/>
  <c r="GG63" i="3"/>
  <c r="GG94" i="3"/>
  <c r="GG28" i="3"/>
  <c r="GG56" i="3"/>
  <c r="GG21" i="3"/>
  <c r="GG25" i="3"/>
  <c r="GG49" i="3"/>
  <c r="GG39" i="3"/>
  <c r="GG65" i="3"/>
  <c r="GG13" i="3"/>
  <c r="GG87" i="3"/>
  <c r="GG85" i="3"/>
  <c r="GG33" i="3"/>
  <c r="GG32" i="3"/>
  <c r="GG47" i="3"/>
  <c r="GG54" i="3"/>
  <c r="GG96" i="3"/>
  <c r="GG102" i="3"/>
  <c r="GG22" i="3"/>
  <c r="GG81" i="3"/>
  <c r="GG15" i="3"/>
  <c r="GG92" i="3"/>
  <c r="GG79" i="3"/>
  <c r="GG16" i="3"/>
  <c r="GG34" i="3"/>
  <c r="GG67" i="3"/>
  <c r="GG36" i="3"/>
  <c r="FJ22" i="3"/>
  <c r="GG45" i="3"/>
  <c r="GG82" i="3"/>
  <c r="GG23" i="3"/>
  <c r="GG26" i="3"/>
  <c r="GG88" i="3"/>
  <c r="JK9" i="3"/>
  <c r="DO17" i="3"/>
  <c r="DO25" i="3"/>
  <c r="DO33" i="3"/>
  <c r="DO45" i="3"/>
  <c r="DO53" i="3"/>
  <c r="DO61" i="3"/>
  <c r="DO69" i="3"/>
  <c r="DO81" i="3"/>
  <c r="DO89" i="3"/>
  <c r="DO97" i="3"/>
  <c r="DO105" i="3"/>
  <c r="GM9" i="3"/>
  <c r="DO11" i="3"/>
  <c r="DO19" i="3"/>
  <c r="DO27" i="3"/>
  <c r="DO35" i="3"/>
  <c r="DO47" i="3"/>
  <c r="DO55" i="3"/>
  <c r="DO63" i="3"/>
  <c r="DO71" i="3"/>
  <c r="DO83" i="3"/>
  <c r="DO91" i="3"/>
  <c r="DO99" i="3"/>
  <c r="DO107" i="3"/>
  <c r="DO12" i="3"/>
  <c r="DO20" i="3"/>
  <c r="DO28" i="3"/>
  <c r="DO36" i="3"/>
  <c r="DO48" i="3"/>
  <c r="DO56" i="3"/>
  <c r="DO64" i="3"/>
  <c r="DO72" i="3"/>
  <c r="DO84" i="3"/>
  <c r="DO92" i="3"/>
  <c r="DO100" i="3"/>
  <c r="DO10" i="3"/>
  <c r="DO23" i="3"/>
  <c r="DO37" i="3"/>
  <c r="DO52" i="3"/>
  <c r="DO66" i="3"/>
  <c r="DO82" i="3"/>
  <c r="DO95" i="3"/>
  <c r="DO13" i="3"/>
  <c r="DO24" i="3"/>
  <c r="DO38" i="3"/>
  <c r="DO54" i="3"/>
  <c r="DO67" i="3"/>
  <c r="DO85" i="3"/>
  <c r="DO96" i="3"/>
  <c r="DO16" i="3"/>
  <c r="DO30" i="3"/>
  <c r="DO46" i="3"/>
  <c r="DO59" i="3"/>
  <c r="DO73" i="3"/>
  <c r="DO88" i="3"/>
  <c r="DO102" i="3"/>
  <c r="DO18" i="3"/>
  <c r="DO31" i="3"/>
  <c r="DO49" i="3"/>
  <c r="DO60" i="3"/>
  <c r="DO78" i="3"/>
  <c r="DO90" i="3"/>
  <c r="DO103" i="3"/>
  <c r="DO15" i="3"/>
  <c r="DO44" i="3"/>
  <c r="DO70" i="3"/>
  <c r="DO101" i="3"/>
  <c r="DO22" i="3"/>
  <c r="DO51" i="3"/>
  <c r="DO80" i="3"/>
  <c r="DO106" i="3"/>
  <c r="DO26" i="3"/>
  <c r="DO57" i="3"/>
  <c r="DO86" i="3"/>
  <c r="DO58" i="3"/>
  <c r="DO98" i="3"/>
  <c r="DO14" i="3"/>
  <c r="DO62" i="3"/>
  <c r="DO104" i="3"/>
  <c r="DO21" i="3"/>
  <c r="DO65" i="3"/>
  <c r="DO32" i="3"/>
  <c r="DO79" i="3"/>
  <c r="AJ78" i="4" s="1"/>
  <c r="DO34" i="3"/>
  <c r="DO87" i="3"/>
  <c r="DO93" i="3"/>
  <c r="DO94" i="3"/>
  <c r="DO29" i="3"/>
  <c r="DO39" i="3"/>
  <c r="DO50" i="3"/>
  <c r="DO68" i="3"/>
  <c r="HE9" i="3"/>
  <c r="KC9" i="3"/>
  <c r="EG35" i="3"/>
  <c r="EG107" i="3"/>
  <c r="EG22" i="3"/>
  <c r="EG56" i="3"/>
  <c r="EG87" i="3"/>
  <c r="EG57" i="3"/>
  <c r="EG69" i="3"/>
  <c r="EG36" i="3"/>
  <c r="EG27" i="3"/>
  <c r="EG15" i="3"/>
  <c r="EG21" i="3"/>
  <c r="EG98" i="3"/>
  <c r="EG23" i="3"/>
  <c r="EG19" i="3"/>
  <c r="EG65" i="3"/>
  <c r="EG18" i="3"/>
  <c r="EG28" i="3"/>
  <c r="EG73" i="3"/>
  <c r="EG31" i="3"/>
  <c r="EG20" i="3"/>
  <c r="EG44" i="3"/>
  <c r="EG90" i="3"/>
  <c r="EG34" i="3"/>
  <c r="EG50" i="3"/>
  <c r="EG86" i="3"/>
  <c r="EG58" i="3"/>
  <c r="EG83" i="3"/>
  <c r="EG88" i="3"/>
  <c r="EG92" i="3"/>
  <c r="EG95" i="3"/>
  <c r="EG54" i="3"/>
  <c r="EG100" i="3"/>
  <c r="EG62" i="3"/>
  <c r="EG84" i="3"/>
  <c r="EG82" i="3"/>
  <c r="EG26" i="3"/>
  <c r="EG60" i="3"/>
  <c r="EG97" i="3"/>
  <c r="EG81" i="3"/>
  <c r="EG106" i="3"/>
  <c r="EG45" i="3"/>
  <c r="EG66" i="3"/>
  <c r="EG14" i="3"/>
  <c r="EG61" i="3"/>
  <c r="EG72" i="3"/>
  <c r="EG105" i="3"/>
  <c r="EG39" i="3"/>
  <c r="EG25" i="3"/>
  <c r="EG17" i="3"/>
  <c r="EG10" i="3"/>
  <c r="EG102" i="3"/>
  <c r="EG51" i="3"/>
  <c r="EG12" i="3"/>
  <c r="EG101" i="3"/>
  <c r="EG53" i="3"/>
  <c r="EG80" i="3"/>
  <c r="EG91" i="3"/>
  <c r="EG94" i="3"/>
  <c r="EG63" i="3"/>
  <c r="EG93" i="3"/>
  <c r="EG13" i="3"/>
  <c r="EG104" i="3"/>
  <c r="EG96" i="3"/>
  <c r="EG59" i="3"/>
  <c r="EG38" i="3"/>
  <c r="EG47" i="3"/>
  <c r="EG37" i="3"/>
  <c r="EG85" i="3"/>
  <c r="EG49" i="3"/>
  <c r="EG64" i="3"/>
  <c r="EG11" i="3"/>
  <c r="EG46" i="3"/>
  <c r="EG33" i="3"/>
  <c r="EG78" i="3"/>
  <c r="EG70" i="3"/>
  <c r="EG71" i="3"/>
  <c r="EG68" i="3"/>
  <c r="EG67" i="3"/>
  <c r="EG99" i="3"/>
  <c r="EG55" i="3"/>
  <c r="EG79" i="3"/>
  <c r="EG52" i="3"/>
  <c r="EG32" i="3"/>
  <c r="EG48" i="3"/>
  <c r="EG30" i="3"/>
  <c r="EG89" i="3"/>
  <c r="EG29" i="3"/>
  <c r="EG16" i="3"/>
  <c r="EG24" i="3"/>
  <c r="EG103" i="3"/>
  <c r="GL16" i="3"/>
  <c r="GL24" i="3"/>
  <c r="GL32" i="3"/>
  <c r="GL44" i="3"/>
  <c r="GL52" i="3"/>
  <c r="GL60" i="3"/>
  <c r="GL68" i="3"/>
  <c r="GL80" i="3"/>
  <c r="GL88" i="3"/>
  <c r="GL96" i="3"/>
  <c r="GL104" i="3"/>
  <c r="GL17" i="3"/>
  <c r="GL25" i="3"/>
  <c r="GL33" i="3"/>
  <c r="GL45" i="3"/>
  <c r="GL53" i="3"/>
  <c r="GL61" i="3"/>
  <c r="GL69" i="3"/>
  <c r="GL81" i="3"/>
  <c r="GL89" i="3"/>
  <c r="GL97" i="3"/>
  <c r="GL105" i="3"/>
  <c r="GL10" i="3"/>
  <c r="GL18" i="3"/>
  <c r="GL26" i="3"/>
  <c r="GL34" i="3"/>
  <c r="GL46" i="3"/>
  <c r="GL54" i="3"/>
  <c r="GL62" i="3"/>
  <c r="GL70" i="3"/>
  <c r="GL82" i="3"/>
  <c r="GL90" i="3"/>
  <c r="GL98" i="3"/>
  <c r="GL106" i="3"/>
  <c r="GL11" i="3"/>
  <c r="GL19" i="3"/>
  <c r="GL27" i="3"/>
  <c r="GL35" i="3"/>
  <c r="GL47" i="3"/>
  <c r="GL55" i="3"/>
  <c r="GL63" i="3"/>
  <c r="GL71" i="3"/>
  <c r="GL83" i="3"/>
  <c r="GL91" i="3"/>
  <c r="GL99" i="3"/>
  <c r="GL107" i="3"/>
  <c r="GL12" i="3"/>
  <c r="GL20" i="3"/>
  <c r="GL28" i="3"/>
  <c r="GL36" i="3"/>
  <c r="GL48" i="3"/>
  <c r="GL56" i="3"/>
  <c r="GL64" i="3"/>
  <c r="GL72" i="3"/>
  <c r="GL84" i="3"/>
  <c r="GL92" i="3"/>
  <c r="GL100" i="3"/>
  <c r="GL13" i="3"/>
  <c r="GL21" i="3"/>
  <c r="GL29" i="3"/>
  <c r="GL37" i="3"/>
  <c r="GL49" i="3"/>
  <c r="GL57" i="3"/>
  <c r="GL65" i="3"/>
  <c r="GL73" i="3"/>
  <c r="GL85" i="3"/>
  <c r="GL93" i="3"/>
  <c r="GL101" i="3"/>
  <c r="GL23" i="3"/>
  <c r="GL59" i="3"/>
  <c r="GL95" i="3"/>
  <c r="GL31" i="3"/>
  <c r="GL67" i="3"/>
  <c r="GL103" i="3"/>
  <c r="GL38" i="3"/>
  <c r="GL78" i="3"/>
  <c r="GL51" i="3"/>
  <c r="GL58" i="3"/>
  <c r="GL14" i="3"/>
  <c r="GL66" i="3"/>
  <c r="GL22" i="3"/>
  <c r="GL86" i="3"/>
  <c r="GL30" i="3"/>
  <c r="GL87" i="3"/>
  <c r="GL15" i="3"/>
  <c r="GL39" i="3"/>
  <c r="GL50" i="3"/>
  <c r="GL79" i="3"/>
  <c r="GL94" i="3"/>
  <c r="GL102" i="3"/>
  <c r="LN9" i="3"/>
  <c r="IP9" i="3"/>
  <c r="FR29" i="3"/>
  <c r="FR12" i="3"/>
  <c r="FR81" i="3"/>
  <c r="FR20" i="3"/>
  <c r="FR56" i="3"/>
  <c r="FR82" i="3"/>
  <c r="FR100" i="3"/>
  <c r="FR92" i="3"/>
  <c r="FR22" i="3"/>
  <c r="FR46" i="3"/>
  <c r="FR19" i="3"/>
  <c r="FR38" i="3"/>
  <c r="FR72" i="3"/>
  <c r="FR96" i="3"/>
  <c r="FR60" i="3"/>
  <c r="FR59" i="3"/>
  <c r="FR88" i="3"/>
  <c r="FR32" i="3"/>
  <c r="FR91" i="3"/>
  <c r="FR30" i="3"/>
  <c r="FR48" i="3"/>
  <c r="FR71" i="3"/>
  <c r="FR47" i="3"/>
  <c r="FR27" i="3"/>
  <c r="FR99" i="3"/>
  <c r="FR26" i="3"/>
  <c r="FR69" i="3"/>
  <c r="FR70" i="3"/>
  <c r="FR21" i="3"/>
  <c r="FR93" i="3"/>
  <c r="FR24" i="3"/>
  <c r="FR58" i="3"/>
  <c r="FR97" i="3"/>
  <c r="FR10" i="3"/>
  <c r="FR50" i="3"/>
  <c r="FR66" i="3"/>
  <c r="FR83" i="3"/>
  <c r="FR95" i="3"/>
  <c r="FR45" i="3"/>
  <c r="FR36" i="3"/>
  <c r="FR67" i="3"/>
  <c r="FR62" i="3"/>
  <c r="FR55" i="3"/>
  <c r="FR84" i="3"/>
  <c r="FR35" i="3"/>
  <c r="FR80" i="3"/>
  <c r="FR63" i="3"/>
  <c r="FR52" i="3"/>
  <c r="FR39" i="3"/>
  <c r="FR104" i="3"/>
  <c r="FR37" i="3"/>
  <c r="FR102" i="3"/>
  <c r="FR105" i="3"/>
  <c r="FR94" i="3"/>
  <c r="FR57" i="3"/>
  <c r="FR90" i="3"/>
  <c r="FR33" i="3"/>
  <c r="FR49" i="3"/>
  <c r="FR65" i="3"/>
  <c r="FR78" i="3"/>
  <c r="FR13" i="3"/>
  <c r="FR79" i="3"/>
  <c r="FR73" i="3"/>
  <c r="FR25" i="3"/>
  <c r="FR15" i="3"/>
  <c r="FR54" i="3"/>
  <c r="FR31" i="3"/>
  <c r="FR11" i="3"/>
  <c r="FR85" i="3"/>
  <c r="FR106" i="3"/>
  <c r="FR51" i="3"/>
  <c r="FR87" i="3"/>
  <c r="FR101" i="3"/>
  <c r="FR16" i="3"/>
  <c r="FR89" i="3"/>
  <c r="FR64" i="3"/>
  <c r="FR68" i="3"/>
  <c r="FR34" i="3"/>
  <c r="FR103" i="3"/>
  <c r="FR18" i="3"/>
  <c r="FR61" i="3"/>
  <c r="FR17" i="3"/>
  <c r="FR53" i="3"/>
  <c r="FR86" i="3"/>
  <c r="FR28" i="3"/>
  <c r="FR98" i="3"/>
  <c r="FR23" i="3"/>
  <c r="FR107" i="3"/>
  <c r="HX9" i="3"/>
  <c r="EZ15" i="3"/>
  <c r="EZ23" i="3"/>
  <c r="EZ31" i="3"/>
  <c r="EZ39" i="3"/>
  <c r="EZ51" i="3"/>
  <c r="EZ59" i="3"/>
  <c r="EZ67" i="3"/>
  <c r="EZ79" i="3"/>
  <c r="EZ87" i="3"/>
  <c r="EZ95" i="3"/>
  <c r="EZ103" i="3"/>
  <c r="KV9" i="3"/>
  <c r="EZ17" i="3"/>
  <c r="EZ25" i="3"/>
  <c r="EZ33" i="3"/>
  <c r="EZ45" i="3"/>
  <c r="EZ53" i="3"/>
  <c r="EZ61" i="3"/>
  <c r="EZ69" i="3"/>
  <c r="EZ81" i="3"/>
  <c r="EZ89" i="3"/>
  <c r="EZ97" i="3"/>
  <c r="EZ105" i="3"/>
  <c r="EZ10" i="3"/>
  <c r="EZ18" i="3"/>
  <c r="EZ26" i="3"/>
  <c r="EZ34" i="3"/>
  <c r="EZ46" i="3"/>
  <c r="EZ54" i="3"/>
  <c r="EZ62" i="3"/>
  <c r="EZ70" i="3"/>
  <c r="EZ82" i="3"/>
  <c r="EZ90" i="3"/>
  <c r="EZ98" i="3"/>
  <c r="EZ106" i="3"/>
  <c r="EZ11" i="3"/>
  <c r="EZ22" i="3"/>
  <c r="EZ36" i="3"/>
  <c r="EZ52" i="3"/>
  <c r="EZ65" i="3"/>
  <c r="EZ83" i="3"/>
  <c r="EZ94" i="3"/>
  <c r="EZ12" i="3"/>
  <c r="EZ24" i="3"/>
  <c r="EZ37" i="3"/>
  <c r="EZ55" i="3"/>
  <c r="EZ66" i="3"/>
  <c r="EZ84" i="3"/>
  <c r="EZ96" i="3"/>
  <c r="EZ16" i="3"/>
  <c r="EZ29" i="3"/>
  <c r="EZ47" i="3"/>
  <c r="EZ58" i="3"/>
  <c r="EZ72" i="3"/>
  <c r="EZ88" i="3"/>
  <c r="EZ101" i="3"/>
  <c r="EZ19" i="3"/>
  <c r="EZ30" i="3"/>
  <c r="EZ48" i="3"/>
  <c r="EZ60" i="3"/>
  <c r="EZ73" i="3"/>
  <c r="EZ91" i="3"/>
  <c r="EZ102" i="3"/>
  <c r="EZ28" i="3"/>
  <c r="EZ57" i="3"/>
  <c r="EZ86" i="3"/>
  <c r="EZ35" i="3"/>
  <c r="EZ64" i="3"/>
  <c r="EZ93" i="3"/>
  <c r="EZ13" i="3"/>
  <c r="EZ38" i="3"/>
  <c r="EZ68" i="3"/>
  <c r="EZ99" i="3"/>
  <c r="EZ49" i="3"/>
  <c r="EZ92" i="3"/>
  <c r="EZ50" i="3"/>
  <c r="EZ100" i="3"/>
  <c r="EZ56" i="3"/>
  <c r="EZ104" i="3"/>
  <c r="EZ21" i="3"/>
  <c r="EZ71" i="3"/>
  <c r="EZ27" i="3"/>
  <c r="EZ78" i="3"/>
  <c r="EZ107" i="3"/>
  <c r="FW10" i="3"/>
  <c r="FW14" i="3"/>
  <c r="FW18" i="3"/>
  <c r="FW22" i="3"/>
  <c r="FW26" i="3"/>
  <c r="FW30" i="3"/>
  <c r="FW34" i="3"/>
  <c r="FW38" i="3"/>
  <c r="FW46" i="3"/>
  <c r="FW50" i="3"/>
  <c r="FW54" i="3"/>
  <c r="FW58" i="3"/>
  <c r="FW62" i="3"/>
  <c r="FW66" i="3"/>
  <c r="FW70" i="3"/>
  <c r="FW78" i="3"/>
  <c r="FW82" i="3"/>
  <c r="FW86" i="3"/>
  <c r="FW90" i="3"/>
  <c r="FW94" i="3"/>
  <c r="FW98" i="3"/>
  <c r="FW102" i="3"/>
  <c r="FW106" i="3"/>
  <c r="EZ20" i="3"/>
  <c r="EZ32" i="3"/>
  <c r="EZ63" i="3"/>
  <c r="FW12" i="3"/>
  <c r="FW16" i="3"/>
  <c r="FW20" i="3"/>
  <c r="FW24" i="3"/>
  <c r="FW28" i="3"/>
  <c r="FW32" i="3"/>
  <c r="FW36" i="3"/>
  <c r="FW44" i="3"/>
  <c r="FW48" i="3"/>
  <c r="FW52" i="3"/>
  <c r="FW56" i="3"/>
  <c r="FW60" i="3"/>
  <c r="FW64" i="3"/>
  <c r="FW68" i="3"/>
  <c r="FW72" i="3"/>
  <c r="FW80" i="3"/>
  <c r="FW84" i="3"/>
  <c r="FW88" i="3"/>
  <c r="FW92" i="3"/>
  <c r="FW96" i="3"/>
  <c r="FW100" i="3"/>
  <c r="FW104" i="3"/>
  <c r="EZ85" i="3"/>
  <c r="FW13" i="3"/>
  <c r="FW29" i="3"/>
  <c r="FW49" i="3"/>
  <c r="FW65" i="3"/>
  <c r="FW85" i="3"/>
  <c r="FW101" i="3"/>
  <c r="FW19" i="3"/>
  <c r="FW35" i="3"/>
  <c r="FW55" i="3"/>
  <c r="FW71" i="3"/>
  <c r="FW91" i="3"/>
  <c r="FW107" i="3"/>
  <c r="FW25" i="3"/>
  <c r="FW45" i="3"/>
  <c r="FW61" i="3"/>
  <c r="FW81" i="3"/>
  <c r="FW97" i="3"/>
  <c r="FW21" i="3"/>
  <c r="FW37" i="3"/>
  <c r="FW57" i="3"/>
  <c r="FW73" i="3"/>
  <c r="FW93" i="3"/>
  <c r="FW11" i="3"/>
  <c r="FW27" i="3"/>
  <c r="FW47" i="3"/>
  <c r="FW63" i="3"/>
  <c r="FW83" i="3"/>
  <c r="FW99" i="3"/>
  <c r="FW69" i="3"/>
  <c r="FW87" i="3"/>
  <c r="FW39" i="3"/>
  <c r="EZ80" i="3"/>
  <c r="FW15" i="3"/>
  <c r="FW59" i="3"/>
  <c r="FW53" i="3"/>
  <c r="FW67" i="3"/>
  <c r="FW95" i="3"/>
  <c r="FW89" i="3"/>
  <c r="FW103" i="3"/>
  <c r="FW23" i="3"/>
  <c r="FW17" i="3"/>
  <c r="FW31" i="3"/>
  <c r="FW105" i="3"/>
  <c r="FW51" i="3"/>
  <c r="FW33" i="3"/>
  <c r="FW79" i="3"/>
  <c r="HG49" i="3"/>
  <c r="HG96" i="3"/>
  <c r="HG95" i="3"/>
  <c r="HG13" i="3"/>
  <c r="HG66" i="3"/>
  <c r="HG25" i="3"/>
  <c r="HG73" i="3"/>
  <c r="HG32" i="3"/>
  <c r="HG86" i="3"/>
  <c r="HG63" i="3"/>
  <c r="HG61" i="3"/>
  <c r="HG35" i="3"/>
  <c r="HG50" i="3"/>
  <c r="HG28" i="3"/>
  <c r="HG60" i="3"/>
  <c r="HG69" i="3"/>
  <c r="HG15" i="3"/>
  <c r="HG47" i="3"/>
  <c r="HG27" i="3"/>
  <c r="HG36" i="3"/>
  <c r="HG97" i="3"/>
  <c r="HG89" i="3"/>
  <c r="HG80" i="3"/>
  <c r="HG98" i="3"/>
  <c r="HG48" i="3"/>
  <c r="HG93" i="3"/>
  <c r="HG92" i="3"/>
  <c r="HG83" i="3"/>
  <c r="HG72" i="3"/>
  <c r="HG59" i="3"/>
  <c r="HG94" i="3"/>
  <c r="HG87" i="3"/>
  <c r="HG101" i="3"/>
  <c r="HG38" i="3"/>
  <c r="HG104" i="3"/>
  <c r="HG105" i="3"/>
  <c r="HG26" i="3"/>
  <c r="HG67" i="3"/>
  <c r="HG68" i="3"/>
  <c r="HG34" i="3"/>
  <c r="HG62" i="3"/>
  <c r="HG46" i="3"/>
  <c r="HG70" i="3"/>
  <c r="HG19" i="3"/>
  <c r="HG11" i="3"/>
  <c r="HG90" i="3"/>
  <c r="HG106" i="3"/>
  <c r="HG58" i="3"/>
  <c r="HG57" i="3"/>
  <c r="HG24" i="3"/>
  <c r="HG54" i="3"/>
  <c r="HG52" i="3"/>
  <c r="HG10" i="3"/>
  <c r="HG79" i="3"/>
  <c r="HG55" i="3"/>
  <c r="HG39" i="3"/>
  <c r="HG107" i="3"/>
  <c r="HG81" i="3"/>
  <c r="HG44" i="3"/>
  <c r="HG20" i="3"/>
  <c r="HG91" i="3"/>
  <c r="HG64" i="3"/>
  <c r="HG102" i="3"/>
  <c r="HG18" i="3"/>
  <c r="HG12" i="3"/>
  <c r="HG99" i="3"/>
  <c r="HG17" i="3"/>
  <c r="HG78" i="3"/>
  <c r="HG56" i="3"/>
  <c r="HG21" i="3"/>
  <c r="HG84" i="3"/>
  <c r="HG33" i="3"/>
  <c r="HG22" i="3"/>
  <c r="HG37" i="3"/>
  <c r="HG88" i="3"/>
  <c r="HG14" i="3"/>
  <c r="HG103" i="3"/>
  <c r="HG23" i="3"/>
  <c r="HG85" i="3"/>
  <c r="HG100" i="3"/>
  <c r="HG65" i="3"/>
  <c r="HG31" i="3"/>
  <c r="HG53" i="3"/>
  <c r="HG16" i="3"/>
  <c r="HG71" i="3"/>
  <c r="HG82" i="3"/>
  <c r="HG51" i="3"/>
  <c r="HG45" i="3"/>
  <c r="HG29" i="3"/>
  <c r="HG30" i="3"/>
  <c r="G145" i="3"/>
  <c r="CB39" i="3"/>
  <c r="N33" i="14"/>
  <c r="J58" i="5"/>
  <c r="J8" i="5"/>
  <c r="BA6" i="5" s="1"/>
  <c r="O8" i="14"/>
  <c r="I8" i="3"/>
  <c r="I107" i="7"/>
  <c r="J6" i="7"/>
  <c r="I57" i="7"/>
  <c r="H7" i="9"/>
  <c r="FP14" i="3" l="1"/>
  <c r="FM45" i="3"/>
  <c r="FK46" i="3"/>
  <c r="FS47" i="3"/>
  <c r="FO44" i="3"/>
  <c r="FI47" i="3"/>
  <c r="FD46" i="3"/>
  <c r="FO46" i="3"/>
  <c r="FR44" i="3"/>
  <c r="FH46" i="3"/>
  <c r="FH44" i="3"/>
  <c r="FC47" i="3"/>
  <c r="FK47" i="3"/>
  <c r="FK44" i="3"/>
  <c r="FA46" i="3"/>
  <c r="FS44" i="3"/>
  <c r="FD47" i="3"/>
  <c r="FG44" i="3"/>
  <c r="EZ44" i="3"/>
  <c r="FJ44" i="3"/>
  <c r="FA47" i="3"/>
  <c r="FS46" i="3"/>
  <c r="FI44" i="3"/>
  <c r="FQ46" i="3"/>
  <c r="FL46" i="3"/>
  <c r="FB47" i="3"/>
  <c r="FJ46" i="3"/>
  <c r="FC44" i="3"/>
  <c r="FP46" i="3"/>
  <c r="FL47" i="3"/>
  <c r="FG46" i="3"/>
  <c r="FT46" i="3"/>
  <c r="FD44" i="3"/>
  <c r="FA44" i="3"/>
  <c r="EY46" i="3"/>
  <c r="EY47" i="3"/>
  <c r="FT47" i="3"/>
  <c r="FL44" i="3"/>
  <c r="FH47" i="3"/>
  <c r="FC46" i="3"/>
  <c r="FO47" i="3"/>
  <c r="EY44" i="3"/>
  <c r="FB46" i="3"/>
  <c r="FP44" i="3"/>
  <c r="FN47" i="3"/>
  <c r="FN44" i="3"/>
  <c r="FQ47" i="3"/>
  <c r="FE46" i="3"/>
  <c r="FQ44" i="3"/>
  <c r="FB44" i="3"/>
  <c r="F219" i="3"/>
  <c r="L117" i="14"/>
  <c r="G97" i="3" s="1"/>
  <c r="BZ97" i="3" s="1"/>
  <c r="L120" i="14"/>
  <c r="G100" i="3" s="1"/>
  <c r="L106" i="14"/>
  <c r="G86" i="3" s="1"/>
  <c r="L50" i="14"/>
  <c r="G25" i="3" s="1"/>
  <c r="BZ25" i="3" s="1"/>
  <c r="L85" i="14"/>
  <c r="G63" i="3" s="1"/>
  <c r="BZ63" i="3" s="1"/>
  <c r="L39" i="14"/>
  <c r="G14" i="3" s="1"/>
  <c r="L67" i="14"/>
  <c r="G45" i="3" s="1"/>
  <c r="BZ45" i="3" s="1"/>
  <c r="L58" i="14"/>
  <c r="G33" i="3" s="1"/>
  <c r="BZ33" i="3" s="1"/>
  <c r="FJ14" i="3"/>
  <c r="FO14" i="3"/>
  <c r="FS14" i="3"/>
  <c r="FL14" i="3"/>
  <c r="FG14" i="3"/>
  <c r="FB14" i="3"/>
  <c r="EY14" i="3"/>
  <c r="FR14" i="3"/>
  <c r="FF14" i="3"/>
  <c r="FC14" i="3"/>
  <c r="FN14" i="3"/>
  <c r="FI14" i="3"/>
  <c r="FD14" i="3"/>
  <c r="FT14" i="3"/>
  <c r="EZ14" i="3"/>
  <c r="FH14" i="3"/>
  <c r="FK14" i="3"/>
  <c r="FA14" i="3"/>
  <c r="FE14" i="3"/>
  <c r="FQ14" i="3"/>
  <c r="FM14" i="3"/>
  <c r="L112" i="14"/>
  <c r="G92" i="3" s="1"/>
  <c r="L89" i="14"/>
  <c r="G67" i="3" s="1"/>
  <c r="L83" i="14"/>
  <c r="G61" i="3" s="1"/>
  <c r="L109" i="14"/>
  <c r="G89" i="3" s="1"/>
  <c r="L35" i="14"/>
  <c r="G10" i="3" s="1"/>
  <c r="MF29" i="3"/>
  <c r="JH12" i="3"/>
  <c r="MF12" i="3"/>
  <c r="JH73" i="3"/>
  <c r="JH34" i="3"/>
  <c r="JH46" i="3"/>
  <c r="C75" i="5"/>
  <c r="B21" i="22"/>
  <c r="B69" i="22" s="1"/>
  <c r="C81" i="5"/>
  <c r="B27" i="22"/>
  <c r="B75" i="22" s="1"/>
  <c r="C80" i="5"/>
  <c r="B26" i="22"/>
  <c r="B74" i="22" s="1"/>
  <c r="C94" i="5"/>
  <c r="B40" i="22"/>
  <c r="B88" i="22" s="1"/>
  <c r="C67" i="5"/>
  <c r="B13" i="22"/>
  <c r="B61" i="22" s="1"/>
  <c r="C74" i="5"/>
  <c r="B20" i="22"/>
  <c r="B68" i="22" s="1"/>
  <c r="C73" i="5"/>
  <c r="B19" i="22"/>
  <c r="B67" i="22" s="1"/>
  <c r="C72" i="5"/>
  <c r="B18" i="22"/>
  <c r="B66" i="22" s="1"/>
  <c r="C79" i="5"/>
  <c r="B25" i="22"/>
  <c r="B73" i="22" s="1"/>
  <c r="C92" i="5"/>
  <c r="B38" i="22"/>
  <c r="B86" i="22" s="1"/>
  <c r="C78" i="5"/>
  <c r="B24" i="22"/>
  <c r="B72" i="22" s="1"/>
  <c r="C66" i="5"/>
  <c r="B12" i="22"/>
  <c r="B60" i="22" s="1"/>
  <c r="C65" i="5"/>
  <c r="B11" i="22"/>
  <c r="B59" i="22" s="1"/>
  <c r="C64" i="5"/>
  <c r="B10" i="22"/>
  <c r="B58" i="22" s="1"/>
  <c r="C71" i="5"/>
  <c r="B17" i="22"/>
  <c r="B65" i="22" s="1"/>
  <c r="C69" i="5"/>
  <c r="B15" i="22"/>
  <c r="B63" i="22" s="1"/>
  <c r="C62" i="5"/>
  <c r="B8" i="22"/>
  <c r="B56" i="22" s="1"/>
  <c r="C86" i="5"/>
  <c r="B32" i="22"/>
  <c r="B80" i="22" s="1"/>
  <c r="C70" i="5"/>
  <c r="B16" i="22"/>
  <c r="B64" i="22" s="1"/>
  <c r="C63" i="5"/>
  <c r="B9" i="22"/>
  <c r="B57" i="22" s="1"/>
  <c r="C84" i="5"/>
  <c r="B30" i="22"/>
  <c r="B78" i="22" s="1"/>
  <c r="C77" i="5"/>
  <c r="B23" i="22"/>
  <c r="B71" i="22" s="1"/>
  <c r="C93" i="5"/>
  <c r="B39" i="22"/>
  <c r="B87" i="22" s="1"/>
  <c r="C85" i="5"/>
  <c r="B31" i="22"/>
  <c r="B79" i="22" s="1"/>
  <c r="C61" i="5"/>
  <c r="B7" i="22"/>
  <c r="B55" i="22" s="1"/>
  <c r="C82" i="5"/>
  <c r="B28" i="22"/>
  <c r="B76" i="22" s="1"/>
  <c r="C87" i="5"/>
  <c r="B33" i="22"/>
  <c r="B81" i="22" s="1"/>
  <c r="C99" i="5"/>
  <c r="B45" i="22"/>
  <c r="B93" i="22" s="1"/>
  <c r="C60" i="5"/>
  <c r="B6" i="22"/>
  <c r="B54" i="22" s="1"/>
  <c r="C68" i="5"/>
  <c r="B14" i="22"/>
  <c r="B62" i="22" s="1"/>
  <c r="C76" i="5"/>
  <c r="B22" i="22"/>
  <c r="B70" i="22" s="1"/>
  <c r="C91" i="5"/>
  <c r="B37" i="22"/>
  <c r="B85" i="22" s="1"/>
  <c r="C98" i="5"/>
  <c r="B44" i="22"/>
  <c r="B92" i="22" s="1"/>
  <c r="C97" i="5"/>
  <c r="B43" i="22"/>
  <c r="B91" i="22" s="1"/>
  <c r="C96" i="5"/>
  <c r="B42" i="22"/>
  <c r="B90" i="22" s="1"/>
  <c r="C83" i="5"/>
  <c r="B29" i="22"/>
  <c r="B77" i="22" s="1"/>
  <c r="C90" i="5"/>
  <c r="B36" i="22"/>
  <c r="B84" i="22" s="1"/>
  <c r="C89" i="5"/>
  <c r="B35" i="22"/>
  <c r="B83" i="22" s="1"/>
  <c r="C88" i="5"/>
  <c r="B34" i="22"/>
  <c r="B82" i="22" s="1"/>
  <c r="C95" i="5"/>
  <c r="B41" i="22"/>
  <c r="B89" i="22" s="1"/>
  <c r="GZ12" i="3"/>
  <c r="GZ20" i="3"/>
  <c r="GZ28" i="3"/>
  <c r="GZ36" i="3"/>
  <c r="GZ48" i="3"/>
  <c r="GZ56" i="3"/>
  <c r="GZ64" i="3"/>
  <c r="GZ72" i="3"/>
  <c r="GZ84" i="3"/>
  <c r="GZ92" i="3"/>
  <c r="GZ100" i="3"/>
  <c r="GZ13" i="3"/>
  <c r="GZ21" i="3"/>
  <c r="GZ29" i="3"/>
  <c r="GZ37" i="3"/>
  <c r="GZ49" i="3"/>
  <c r="GZ57" i="3"/>
  <c r="GZ65" i="3"/>
  <c r="GZ73" i="3"/>
  <c r="GZ85" i="3"/>
  <c r="GZ93" i="3"/>
  <c r="GZ101" i="3"/>
  <c r="GZ14" i="3"/>
  <c r="GZ22" i="3"/>
  <c r="GZ30" i="3"/>
  <c r="GZ38" i="3"/>
  <c r="GZ50" i="3"/>
  <c r="GZ58" i="3"/>
  <c r="GZ66" i="3"/>
  <c r="GZ78" i="3"/>
  <c r="GZ86" i="3"/>
  <c r="GZ94" i="3"/>
  <c r="GZ102" i="3"/>
  <c r="GZ15" i="3"/>
  <c r="GZ23" i="3"/>
  <c r="GZ31" i="3"/>
  <c r="GZ39" i="3"/>
  <c r="GZ51" i="3"/>
  <c r="GZ59" i="3"/>
  <c r="GZ67" i="3"/>
  <c r="GZ79" i="3"/>
  <c r="GZ87" i="3"/>
  <c r="GZ95" i="3"/>
  <c r="GZ103" i="3"/>
  <c r="GZ16" i="3"/>
  <c r="GZ24" i="3"/>
  <c r="GZ32" i="3"/>
  <c r="GZ44" i="3"/>
  <c r="GZ52" i="3"/>
  <c r="GZ60" i="3"/>
  <c r="GZ68" i="3"/>
  <c r="GZ80" i="3"/>
  <c r="GZ88" i="3"/>
  <c r="GZ96" i="3"/>
  <c r="GZ104" i="3"/>
  <c r="GZ107" i="3"/>
  <c r="GZ17" i="3"/>
  <c r="GZ25" i="3"/>
  <c r="GZ33" i="3"/>
  <c r="GZ45" i="3"/>
  <c r="GZ53" i="3"/>
  <c r="GZ61" i="3"/>
  <c r="GZ69" i="3"/>
  <c r="GZ81" i="3"/>
  <c r="GZ89" i="3"/>
  <c r="GZ97" i="3"/>
  <c r="GZ105" i="3"/>
  <c r="GZ10" i="3"/>
  <c r="GZ18" i="3"/>
  <c r="GZ26" i="3"/>
  <c r="GZ34" i="3"/>
  <c r="GZ46" i="3"/>
  <c r="GZ54" i="3"/>
  <c r="GZ62" i="3"/>
  <c r="GZ70" i="3"/>
  <c r="GZ82" i="3"/>
  <c r="GZ90" i="3"/>
  <c r="GZ98" i="3"/>
  <c r="GZ106" i="3"/>
  <c r="GZ11" i="3"/>
  <c r="GZ19" i="3"/>
  <c r="GZ27" i="3"/>
  <c r="GZ35" i="3"/>
  <c r="GZ47" i="3"/>
  <c r="GZ55" i="3"/>
  <c r="GZ63" i="3"/>
  <c r="GZ71" i="3"/>
  <c r="GZ83" i="3"/>
  <c r="GZ91" i="3"/>
  <c r="GZ99" i="3"/>
  <c r="GS16" i="3"/>
  <c r="GS24" i="3"/>
  <c r="GS32" i="3"/>
  <c r="GS44" i="3"/>
  <c r="GS52" i="3"/>
  <c r="GS60" i="3"/>
  <c r="GS68" i="3"/>
  <c r="GS80" i="3"/>
  <c r="GS88" i="3"/>
  <c r="GS96" i="3"/>
  <c r="GS104" i="3"/>
  <c r="GS17" i="3"/>
  <c r="GS25" i="3"/>
  <c r="GS33" i="3"/>
  <c r="GS45" i="3"/>
  <c r="GS53" i="3"/>
  <c r="GS61" i="3"/>
  <c r="GS69" i="3"/>
  <c r="GS81" i="3"/>
  <c r="GS89" i="3"/>
  <c r="GS97" i="3"/>
  <c r="GS105" i="3"/>
  <c r="GS10" i="3"/>
  <c r="GS18" i="3"/>
  <c r="GS26" i="3"/>
  <c r="GS34" i="3"/>
  <c r="GS46" i="3"/>
  <c r="GS54" i="3"/>
  <c r="GS62" i="3"/>
  <c r="GS70" i="3"/>
  <c r="GS82" i="3"/>
  <c r="GS90" i="3"/>
  <c r="GS98" i="3"/>
  <c r="GS106" i="3"/>
  <c r="GS11" i="3"/>
  <c r="GS19" i="3"/>
  <c r="GS27" i="3"/>
  <c r="GS35" i="3"/>
  <c r="GS47" i="3"/>
  <c r="GS55" i="3"/>
  <c r="GS63" i="3"/>
  <c r="GS71" i="3"/>
  <c r="GS83" i="3"/>
  <c r="GS91" i="3"/>
  <c r="GS99" i="3"/>
  <c r="GS107" i="3"/>
  <c r="GS12" i="3"/>
  <c r="GS20" i="3"/>
  <c r="GS28" i="3"/>
  <c r="GS36" i="3"/>
  <c r="GS48" i="3"/>
  <c r="GS56" i="3"/>
  <c r="GS64" i="3"/>
  <c r="GS72" i="3"/>
  <c r="GS84" i="3"/>
  <c r="GS92" i="3"/>
  <c r="GS100" i="3"/>
  <c r="GS13" i="3"/>
  <c r="GS21" i="3"/>
  <c r="GS29" i="3"/>
  <c r="GS37" i="3"/>
  <c r="GS49" i="3"/>
  <c r="GS57" i="3"/>
  <c r="GS65" i="3"/>
  <c r="GS73" i="3"/>
  <c r="GS85" i="3"/>
  <c r="GS93" i="3"/>
  <c r="GS101" i="3"/>
  <c r="GS14" i="3"/>
  <c r="GS22" i="3"/>
  <c r="GS30" i="3"/>
  <c r="GS38" i="3"/>
  <c r="GS50" i="3"/>
  <c r="GS58" i="3"/>
  <c r="GS66" i="3"/>
  <c r="GS78" i="3"/>
  <c r="GS86" i="3"/>
  <c r="GS94" i="3"/>
  <c r="GS102" i="3"/>
  <c r="GS15" i="3"/>
  <c r="GS23" i="3"/>
  <c r="GS31" i="3"/>
  <c r="GS39" i="3"/>
  <c r="GS51" i="3"/>
  <c r="GS59" i="3"/>
  <c r="GS67" i="3"/>
  <c r="GS79" i="3"/>
  <c r="GS87" i="3"/>
  <c r="GS95" i="3"/>
  <c r="GS103" i="3"/>
  <c r="JX10" i="3"/>
  <c r="JX18" i="3"/>
  <c r="JX26" i="3"/>
  <c r="JX34" i="3"/>
  <c r="JX46" i="3"/>
  <c r="JX54" i="3"/>
  <c r="JX62" i="3"/>
  <c r="JX70" i="3"/>
  <c r="JX82" i="3"/>
  <c r="JX90" i="3"/>
  <c r="JX98" i="3"/>
  <c r="JX106" i="3"/>
  <c r="JX11" i="3"/>
  <c r="JX19" i="3"/>
  <c r="JX27" i="3"/>
  <c r="JX35" i="3"/>
  <c r="JX47" i="3"/>
  <c r="JX55" i="3"/>
  <c r="JX63" i="3"/>
  <c r="JX71" i="3"/>
  <c r="JX83" i="3"/>
  <c r="JX91" i="3"/>
  <c r="JX99" i="3"/>
  <c r="JX107" i="3"/>
  <c r="JX12" i="3"/>
  <c r="JX20" i="3"/>
  <c r="JX28" i="3"/>
  <c r="JX36" i="3"/>
  <c r="JX48" i="3"/>
  <c r="JX56" i="3"/>
  <c r="JX64" i="3"/>
  <c r="JX72" i="3"/>
  <c r="JX84" i="3"/>
  <c r="JX92" i="3"/>
  <c r="JX100" i="3"/>
  <c r="JX105" i="3"/>
  <c r="JX13" i="3"/>
  <c r="JX21" i="3"/>
  <c r="JX29" i="3"/>
  <c r="JX37" i="3"/>
  <c r="JX49" i="3"/>
  <c r="JX57" i="3"/>
  <c r="JX65" i="3"/>
  <c r="JX73" i="3"/>
  <c r="JX85" i="3"/>
  <c r="JX93" i="3"/>
  <c r="JX101" i="3"/>
  <c r="JX25" i="3"/>
  <c r="JX14" i="3"/>
  <c r="JX22" i="3"/>
  <c r="JX30" i="3"/>
  <c r="JX38" i="3"/>
  <c r="JX50" i="3"/>
  <c r="JX58" i="3"/>
  <c r="JX66" i="3"/>
  <c r="JX78" i="3"/>
  <c r="JX86" i="3"/>
  <c r="JX94" i="3"/>
  <c r="JX102" i="3"/>
  <c r="JX15" i="3"/>
  <c r="JX23" i="3"/>
  <c r="JX31" i="3"/>
  <c r="JX39" i="3"/>
  <c r="JX51" i="3"/>
  <c r="JX59" i="3"/>
  <c r="JX67" i="3"/>
  <c r="JX79" i="3"/>
  <c r="JX87" i="3"/>
  <c r="JX95" i="3"/>
  <c r="JX103" i="3"/>
  <c r="JX16" i="3"/>
  <c r="JX24" i="3"/>
  <c r="JX32" i="3"/>
  <c r="JX44" i="3"/>
  <c r="JX52" i="3"/>
  <c r="JX60" i="3"/>
  <c r="JX68" i="3"/>
  <c r="JX80" i="3"/>
  <c r="JX88" i="3"/>
  <c r="JX96" i="3"/>
  <c r="JX104" i="3"/>
  <c r="JX17" i="3"/>
  <c r="JX33" i="3"/>
  <c r="JX45" i="3"/>
  <c r="JX53" i="3"/>
  <c r="JX61" i="3"/>
  <c r="JX69" i="3"/>
  <c r="JX81" i="3"/>
  <c r="JX89" i="3"/>
  <c r="JX97" i="3"/>
  <c r="L121" i="14"/>
  <c r="G101" i="3" s="1"/>
  <c r="L60" i="14"/>
  <c r="G35" i="3" s="1"/>
  <c r="BZ35" i="3" s="1"/>
  <c r="L76" i="14"/>
  <c r="G54" i="3" s="1"/>
  <c r="L37" i="14"/>
  <c r="G12" i="3" s="1"/>
  <c r="BZ12" i="3" s="1"/>
  <c r="L55" i="14"/>
  <c r="G30" i="3" s="1"/>
  <c r="BZ30" i="3" s="1"/>
  <c r="FM47" i="3"/>
  <c r="L100" i="14"/>
  <c r="G80" i="3" s="1"/>
  <c r="L99" i="14"/>
  <c r="G79" i="3" s="1"/>
  <c r="BZ79" i="3" s="1"/>
  <c r="L53" i="14"/>
  <c r="G28" i="3" s="1"/>
  <c r="BZ28" i="3" s="1"/>
  <c r="L56" i="14"/>
  <c r="G31" i="3" s="1"/>
  <c r="BZ31" i="3" s="1"/>
  <c r="L91" i="14"/>
  <c r="G69" i="3" s="1"/>
  <c r="BZ69" i="3" s="1"/>
  <c r="L43" i="14"/>
  <c r="G18" i="3" s="1"/>
  <c r="BZ18" i="3" s="1"/>
  <c r="L118" i="14"/>
  <c r="G98" i="3" s="1"/>
  <c r="L104" i="14"/>
  <c r="G84" i="3" s="1"/>
  <c r="L41" i="14"/>
  <c r="G16" i="3" s="1"/>
  <c r="BZ16" i="3" s="1"/>
  <c r="L52" i="14"/>
  <c r="G27" i="3" s="1"/>
  <c r="BZ27" i="3" s="1"/>
  <c r="FF38" i="3"/>
  <c r="E51" i="22"/>
  <c r="F3" i="22"/>
  <c r="MF45" i="3"/>
  <c r="MF97" i="3"/>
  <c r="MF65" i="3"/>
  <c r="MF38" i="3"/>
  <c r="MF44" i="3"/>
  <c r="MF73" i="3"/>
  <c r="MF107" i="3"/>
  <c r="MF52" i="3"/>
  <c r="MF93" i="3"/>
  <c r="MF47" i="3"/>
  <c r="MF20" i="3"/>
  <c r="MF28" i="3"/>
  <c r="MF19" i="3"/>
  <c r="MF72" i="3"/>
  <c r="MF67" i="3"/>
  <c r="MF31" i="3"/>
  <c r="MF46" i="3"/>
  <c r="MF68" i="3"/>
  <c r="MF85" i="3"/>
  <c r="MF86" i="3"/>
  <c r="MF25" i="3"/>
  <c r="MF89" i="3"/>
  <c r="MF56" i="3"/>
  <c r="MF82" i="3"/>
  <c r="MF58" i="3"/>
  <c r="MF54" i="3"/>
  <c r="MF51" i="3"/>
  <c r="MF14" i="3"/>
  <c r="MF50" i="3"/>
  <c r="MF63" i="3"/>
  <c r="MF18" i="3"/>
  <c r="MF81" i="3"/>
  <c r="MF15" i="3"/>
  <c r="MF88" i="3"/>
  <c r="MF60" i="3"/>
  <c r="MF69" i="3"/>
  <c r="MF66" i="3"/>
  <c r="MF100" i="3"/>
  <c r="MF103" i="3"/>
  <c r="MF35" i="3"/>
  <c r="MF90" i="3"/>
  <c r="MF84" i="3"/>
  <c r="MF34" i="3"/>
  <c r="MF96" i="3"/>
  <c r="MF94" i="3"/>
  <c r="MF13" i="3"/>
  <c r="MF26" i="3"/>
  <c r="MF33" i="3"/>
  <c r="MF23" i="3"/>
  <c r="MF79" i="3"/>
  <c r="MF30" i="3"/>
  <c r="MF55" i="3"/>
  <c r="JH97" i="3"/>
  <c r="JH48" i="3"/>
  <c r="JH51" i="3"/>
  <c r="JH44" i="3"/>
  <c r="JH37" i="3"/>
  <c r="JH102" i="3"/>
  <c r="JH38" i="3"/>
  <c r="JH52" i="3"/>
  <c r="JH26" i="3"/>
  <c r="JH96" i="3"/>
  <c r="JH94" i="3"/>
  <c r="JH17" i="3"/>
  <c r="JH10" i="3"/>
  <c r="JH100" i="3"/>
  <c r="JH103" i="3"/>
  <c r="JH66" i="3"/>
  <c r="JH57" i="3"/>
  <c r="JH24" i="3"/>
  <c r="JH80" i="3"/>
  <c r="JH23" i="3"/>
  <c r="JH82" i="3"/>
  <c r="JH19" i="3"/>
  <c r="JH30" i="3"/>
  <c r="JH86" i="3"/>
  <c r="JH79" i="3"/>
  <c r="JH27" i="3"/>
  <c r="JH63" i="3"/>
  <c r="JH71" i="3"/>
  <c r="JH105" i="3"/>
  <c r="JH89" i="3"/>
  <c r="JH101" i="3"/>
  <c r="JH56" i="3"/>
  <c r="JH53" i="3"/>
  <c r="JH14" i="3"/>
  <c r="JH87" i="3"/>
  <c r="JH32" i="3"/>
  <c r="JH50" i="3"/>
  <c r="JH95" i="3"/>
  <c r="JH90" i="3"/>
  <c r="JH106" i="3"/>
  <c r="JH13" i="3"/>
  <c r="JH18" i="3"/>
  <c r="JH25" i="3"/>
  <c r="JH72" i="3"/>
  <c r="JH47" i="3"/>
  <c r="JH20" i="3"/>
  <c r="JH39" i="3"/>
  <c r="JH49" i="3"/>
  <c r="JH64" i="3"/>
  <c r="JH21" i="3"/>
  <c r="JH81" i="3"/>
  <c r="JH88" i="3"/>
  <c r="JH31" i="3"/>
  <c r="JH85" i="3"/>
  <c r="JH59" i="3"/>
  <c r="JH61" i="3"/>
  <c r="JH45" i="3"/>
  <c r="JH28" i="3"/>
  <c r="JH68" i="3"/>
  <c r="JH55" i="3"/>
  <c r="JH36" i="3"/>
  <c r="JH107" i="3"/>
  <c r="JH60" i="3"/>
  <c r="JH83" i="3"/>
  <c r="JH67" i="3"/>
  <c r="JH78" i="3"/>
  <c r="JH29" i="3"/>
  <c r="JH22" i="3"/>
  <c r="JH58" i="3"/>
  <c r="JH92" i="3"/>
  <c r="MF24" i="3"/>
  <c r="MF91" i="3"/>
  <c r="MF105" i="3"/>
  <c r="AJ46" i="4"/>
  <c r="JH69" i="3"/>
  <c r="JH91" i="3"/>
  <c r="MF37" i="3"/>
  <c r="MF92" i="3"/>
  <c r="JH98" i="3"/>
  <c r="JH84" i="3"/>
  <c r="JH65" i="3"/>
  <c r="MF53" i="3"/>
  <c r="MF48" i="3"/>
  <c r="JH93" i="3"/>
  <c r="JH15" i="3"/>
  <c r="JH104" i="3"/>
  <c r="MF64" i="3"/>
  <c r="MF27" i="3"/>
  <c r="AJ45" i="4"/>
  <c r="JH16" i="3"/>
  <c r="JH54" i="3"/>
  <c r="JH35" i="3"/>
  <c r="MF80" i="3"/>
  <c r="MF70" i="3"/>
  <c r="JH11" i="3"/>
  <c r="JH99" i="3"/>
  <c r="JH70" i="3"/>
  <c r="MF32" i="3"/>
  <c r="MF106" i="3"/>
  <c r="FE91" i="3"/>
  <c r="FF91" i="3"/>
  <c r="FE87" i="3"/>
  <c r="FF87" i="3"/>
  <c r="FE57" i="3"/>
  <c r="FF57" i="3"/>
  <c r="FF70" i="3"/>
  <c r="FE70" i="3"/>
  <c r="FE48" i="3"/>
  <c r="FF48" i="3"/>
  <c r="FM82" i="3"/>
  <c r="JP15" i="3"/>
  <c r="JP12" i="3"/>
  <c r="JP20" i="3"/>
  <c r="JP28" i="3"/>
  <c r="JP36" i="3"/>
  <c r="JP48" i="3"/>
  <c r="JP56" i="3"/>
  <c r="JP64" i="3"/>
  <c r="JP72" i="3"/>
  <c r="JP84" i="3"/>
  <c r="JP92" i="3"/>
  <c r="JP100" i="3"/>
  <c r="JP14" i="3"/>
  <c r="JP24" i="3"/>
  <c r="JP33" i="3"/>
  <c r="JP46" i="3"/>
  <c r="JP55" i="3"/>
  <c r="JP65" i="3"/>
  <c r="JP78" i="3"/>
  <c r="JP87" i="3"/>
  <c r="JP96" i="3"/>
  <c r="JP105" i="3"/>
  <c r="JP17" i="3"/>
  <c r="JP26" i="3"/>
  <c r="JP35" i="3"/>
  <c r="JP49" i="3"/>
  <c r="JP58" i="3"/>
  <c r="JP67" i="3"/>
  <c r="JP80" i="3"/>
  <c r="JP89" i="3"/>
  <c r="JP98" i="3"/>
  <c r="JP107" i="3"/>
  <c r="JP18" i="3"/>
  <c r="JP27" i="3"/>
  <c r="JP37" i="3"/>
  <c r="JP50" i="3"/>
  <c r="JP59" i="3"/>
  <c r="JP68" i="3"/>
  <c r="JP81" i="3"/>
  <c r="JP90" i="3"/>
  <c r="JP99" i="3"/>
  <c r="JP19" i="3"/>
  <c r="JP29" i="3"/>
  <c r="JP38" i="3"/>
  <c r="JP51" i="3"/>
  <c r="JP60" i="3"/>
  <c r="JP69" i="3"/>
  <c r="JP82" i="3"/>
  <c r="JP91" i="3"/>
  <c r="JP101" i="3"/>
  <c r="JP10" i="3"/>
  <c r="JP21" i="3"/>
  <c r="JP30" i="3"/>
  <c r="JP39" i="3"/>
  <c r="JP52" i="3"/>
  <c r="JP61" i="3"/>
  <c r="JP70" i="3"/>
  <c r="JP83" i="3"/>
  <c r="JP93" i="3"/>
  <c r="JP102" i="3"/>
  <c r="JP32" i="3"/>
  <c r="JP62" i="3"/>
  <c r="JP88" i="3"/>
  <c r="JP11" i="3"/>
  <c r="JP34" i="3"/>
  <c r="JP63" i="3"/>
  <c r="JP94" i="3"/>
  <c r="JP13" i="3"/>
  <c r="JP44" i="3"/>
  <c r="JP66" i="3"/>
  <c r="JP95" i="3"/>
  <c r="JP16" i="3"/>
  <c r="JP45" i="3"/>
  <c r="JP71" i="3"/>
  <c r="JP97" i="3"/>
  <c r="JP22" i="3"/>
  <c r="JP47" i="3"/>
  <c r="JP73" i="3"/>
  <c r="JP103" i="3"/>
  <c r="JP23" i="3"/>
  <c r="JP53" i="3"/>
  <c r="JP79" i="3"/>
  <c r="JP104" i="3"/>
  <c r="JP25" i="3"/>
  <c r="JP54" i="3"/>
  <c r="JP85" i="3"/>
  <c r="JP106" i="3"/>
  <c r="JP31" i="3"/>
  <c r="JP57" i="3"/>
  <c r="JP86" i="3"/>
  <c r="FF86" i="3"/>
  <c r="IZ57" i="3"/>
  <c r="IZ105" i="3"/>
  <c r="IZ29" i="3"/>
  <c r="IZ24" i="3"/>
  <c r="IZ17" i="3"/>
  <c r="IZ39" i="3"/>
  <c r="IZ66" i="3"/>
  <c r="IZ92" i="3"/>
  <c r="IZ20" i="3"/>
  <c r="IZ55" i="3"/>
  <c r="IZ90" i="3"/>
  <c r="IZ18" i="3"/>
  <c r="FF78" i="3"/>
  <c r="FF37" i="3"/>
  <c r="FF101" i="3"/>
  <c r="FE101" i="3"/>
  <c r="FE88" i="3"/>
  <c r="FF88" i="3"/>
  <c r="FE84" i="3"/>
  <c r="FF84" i="3"/>
  <c r="FE52" i="3"/>
  <c r="FF52" i="3"/>
  <c r="FF51" i="3"/>
  <c r="FE51" i="3"/>
  <c r="FF66" i="3"/>
  <c r="FE66" i="3"/>
  <c r="FE44" i="3"/>
  <c r="FF44" i="3"/>
  <c r="FM53" i="3"/>
  <c r="FM70" i="3"/>
  <c r="FE26" i="3"/>
  <c r="HQ11" i="3"/>
  <c r="HQ19" i="3"/>
  <c r="HQ23" i="3"/>
  <c r="HQ31" i="3"/>
  <c r="HQ39" i="3"/>
  <c r="HQ13" i="3"/>
  <c r="HQ29" i="3"/>
  <c r="HQ48" i="3"/>
  <c r="HQ53" i="3"/>
  <c r="HQ61" i="3"/>
  <c r="HQ69" i="3"/>
  <c r="HQ79" i="3"/>
  <c r="HQ86" i="3"/>
  <c r="HQ94" i="3"/>
  <c r="HQ102" i="3"/>
  <c r="HQ14" i="3"/>
  <c r="HQ27" i="3"/>
  <c r="HQ36" i="3"/>
  <c r="HQ38" i="3"/>
  <c r="HQ50" i="3"/>
  <c r="HQ58" i="3"/>
  <c r="HQ66" i="3"/>
  <c r="HQ78" i="3"/>
  <c r="HQ18" i="3"/>
  <c r="HQ25" i="3"/>
  <c r="HQ44" i="3"/>
  <c r="HQ46" i="3"/>
  <c r="HQ55" i="3"/>
  <c r="HQ63" i="3"/>
  <c r="HQ71" i="3"/>
  <c r="HQ80" i="3"/>
  <c r="HQ88" i="3"/>
  <c r="HQ96" i="3"/>
  <c r="HQ104" i="3"/>
  <c r="HQ21" i="3"/>
  <c r="HQ34" i="3"/>
  <c r="HQ52" i="3"/>
  <c r="HQ60" i="3"/>
  <c r="HQ68" i="3"/>
  <c r="HQ85" i="3"/>
  <c r="HQ93" i="3"/>
  <c r="HQ101" i="3"/>
  <c r="HQ16" i="3"/>
  <c r="HQ28" i="3"/>
  <c r="HQ30" i="3"/>
  <c r="HQ32" i="3"/>
  <c r="HQ49" i="3"/>
  <c r="HQ57" i="3"/>
  <c r="HQ65" i="3"/>
  <c r="HQ73" i="3"/>
  <c r="HQ82" i="3"/>
  <c r="HQ90" i="3"/>
  <c r="HQ98" i="3"/>
  <c r="HQ106" i="3"/>
  <c r="HQ37" i="3"/>
  <c r="HQ47" i="3"/>
  <c r="HQ54" i="3"/>
  <c r="HQ62" i="3"/>
  <c r="HQ70" i="3"/>
  <c r="HQ87" i="3"/>
  <c r="HQ95" i="3"/>
  <c r="HQ103" i="3"/>
  <c r="HQ24" i="3"/>
  <c r="HQ45" i="3"/>
  <c r="HQ81" i="3"/>
  <c r="HQ105" i="3"/>
  <c r="HQ26" i="3"/>
  <c r="HQ72" i="3"/>
  <c r="HQ97" i="3"/>
  <c r="HQ33" i="3"/>
  <c r="HQ83" i="3"/>
  <c r="HQ89" i="3"/>
  <c r="HQ107" i="3"/>
  <c r="HQ56" i="3"/>
  <c r="HQ67" i="3"/>
  <c r="HQ84" i="3"/>
  <c r="HQ91" i="3"/>
  <c r="HQ51" i="3"/>
  <c r="HQ100" i="3"/>
  <c r="HQ59" i="3"/>
  <c r="HQ17" i="3"/>
  <c r="HQ22" i="3"/>
  <c r="HQ20" i="3"/>
  <c r="HQ35" i="3"/>
  <c r="HQ99" i="3"/>
  <c r="HQ92" i="3"/>
  <c r="HQ64" i="3"/>
  <c r="HQ15" i="3"/>
  <c r="HQ12" i="3"/>
  <c r="HQ10" i="3"/>
  <c r="GR17" i="3"/>
  <c r="GR25" i="3"/>
  <c r="GR33" i="3"/>
  <c r="GR45" i="3"/>
  <c r="GR53" i="3"/>
  <c r="GR61" i="3"/>
  <c r="GR69" i="3"/>
  <c r="GR81" i="3"/>
  <c r="GR89" i="3"/>
  <c r="GR97" i="3"/>
  <c r="GR105" i="3"/>
  <c r="GR10" i="3"/>
  <c r="GR18" i="3"/>
  <c r="GR26" i="3"/>
  <c r="GR34" i="3"/>
  <c r="GR46" i="3"/>
  <c r="GR54" i="3"/>
  <c r="GR62" i="3"/>
  <c r="GR70" i="3"/>
  <c r="GR82" i="3"/>
  <c r="GR90" i="3"/>
  <c r="GR98" i="3"/>
  <c r="GR106" i="3"/>
  <c r="GR14" i="3"/>
  <c r="GR22" i="3"/>
  <c r="GR30" i="3"/>
  <c r="GR38" i="3"/>
  <c r="GR50" i="3"/>
  <c r="GR58" i="3"/>
  <c r="GR66" i="3"/>
  <c r="GR78" i="3"/>
  <c r="GR86" i="3"/>
  <c r="GR94" i="3"/>
  <c r="GR102" i="3"/>
  <c r="GR15" i="3"/>
  <c r="GR28" i="3"/>
  <c r="GR44" i="3"/>
  <c r="GR57" i="3"/>
  <c r="GR71" i="3"/>
  <c r="GR87" i="3"/>
  <c r="GR100" i="3"/>
  <c r="GR19" i="3"/>
  <c r="GR31" i="3"/>
  <c r="GR48" i="3"/>
  <c r="GR60" i="3"/>
  <c r="GR73" i="3"/>
  <c r="GR91" i="3"/>
  <c r="GR103" i="3"/>
  <c r="GR20" i="3"/>
  <c r="GR32" i="3"/>
  <c r="GR49" i="3"/>
  <c r="GR63" i="3"/>
  <c r="GR79" i="3"/>
  <c r="GR92" i="3"/>
  <c r="GR104" i="3"/>
  <c r="GR21" i="3"/>
  <c r="GR35" i="3"/>
  <c r="GR51" i="3"/>
  <c r="GR64" i="3"/>
  <c r="GR80" i="3"/>
  <c r="GR93" i="3"/>
  <c r="GR107" i="3"/>
  <c r="GR11" i="3"/>
  <c r="GR23" i="3"/>
  <c r="GR36" i="3"/>
  <c r="GR52" i="3"/>
  <c r="GR65" i="3"/>
  <c r="GR83" i="3"/>
  <c r="GR95" i="3"/>
  <c r="GR27" i="3"/>
  <c r="GR67" i="3"/>
  <c r="GR101" i="3"/>
  <c r="GR29" i="3"/>
  <c r="GR68" i="3"/>
  <c r="GR37" i="3"/>
  <c r="GR72" i="3"/>
  <c r="GR39" i="3"/>
  <c r="GR84" i="3"/>
  <c r="GR12" i="3"/>
  <c r="GR47" i="3"/>
  <c r="GR85" i="3"/>
  <c r="GR13" i="3"/>
  <c r="GR55" i="3"/>
  <c r="GR88" i="3"/>
  <c r="GR16" i="3"/>
  <c r="GR56" i="3"/>
  <c r="GR96" i="3"/>
  <c r="GR24" i="3"/>
  <c r="GR59" i="3"/>
  <c r="GR99" i="3"/>
  <c r="FE97" i="3"/>
  <c r="FF53" i="3"/>
  <c r="FE86" i="3"/>
  <c r="G66" i="3"/>
  <c r="AJ44" i="4"/>
  <c r="IZ37" i="3"/>
  <c r="IZ85" i="3"/>
  <c r="IZ97" i="3"/>
  <c r="IZ93" i="3"/>
  <c r="IZ103" i="3"/>
  <c r="IZ31" i="3"/>
  <c r="IZ58" i="3"/>
  <c r="IZ84" i="3"/>
  <c r="IZ12" i="3"/>
  <c r="IZ47" i="3"/>
  <c r="IZ82" i="3"/>
  <c r="IZ10" i="3"/>
  <c r="KP14" i="3"/>
  <c r="KP18" i="3"/>
  <c r="KP26" i="3"/>
  <c r="KP34" i="3"/>
  <c r="KP46" i="3"/>
  <c r="KP20" i="3"/>
  <c r="KP13" i="3"/>
  <c r="LH13" i="3" s="1"/>
  <c r="KP17" i="3"/>
  <c r="KP25" i="3"/>
  <c r="KP22" i="3"/>
  <c r="KP19" i="3"/>
  <c r="KP27" i="3"/>
  <c r="KP35" i="3"/>
  <c r="KP47" i="3"/>
  <c r="KP55" i="3"/>
  <c r="KP63" i="3"/>
  <c r="KP71" i="3"/>
  <c r="KP82" i="3"/>
  <c r="KP24" i="3"/>
  <c r="KP50" i="3"/>
  <c r="KP57" i="3"/>
  <c r="KP59" i="3"/>
  <c r="KP68" i="3"/>
  <c r="KP80" i="3"/>
  <c r="KP93" i="3"/>
  <c r="KP101" i="3"/>
  <c r="KP21" i="3"/>
  <c r="KP28" i="3"/>
  <c r="KP48" i="3"/>
  <c r="KP64" i="3"/>
  <c r="KP66" i="3"/>
  <c r="KP72" i="3"/>
  <c r="KP90" i="3"/>
  <c r="KP98" i="3"/>
  <c r="KP106" i="3"/>
  <c r="KP10" i="3"/>
  <c r="KP32" i="3"/>
  <c r="KP62" i="3"/>
  <c r="KP70" i="3"/>
  <c r="KP78" i="3"/>
  <c r="KP87" i="3"/>
  <c r="KP95" i="3"/>
  <c r="KP103" i="3"/>
  <c r="KP29" i="3"/>
  <c r="KP36" i="3"/>
  <c r="KP39" i="3"/>
  <c r="KP49" i="3"/>
  <c r="KP51" i="3"/>
  <c r="KP58" i="3"/>
  <c r="KP65" i="3"/>
  <c r="KP81" i="3"/>
  <c r="KP89" i="3"/>
  <c r="KP97" i="3"/>
  <c r="KP105" i="3"/>
  <c r="KP56" i="3"/>
  <c r="KP67" i="3"/>
  <c r="KP69" i="3"/>
  <c r="KP73" i="3"/>
  <c r="KP94" i="3"/>
  <c r="KP102" i="3"/>
  <c r="KP11" i="3"/>
  <c r="KP31" i="3"/>
  <c r="KP60" i="3"/>
  <c r="KP30" i="3"/>
  <c r="KP33" i="3"/>
  <c r="KP84" i="3"/>
  <c r="KP91" i="3"/>
  <c r="KP107" i="3"/>
  <c r="KP61" i="3"/>
  <c r="KP85" i="3"/>
  <c r="KP88" i="3"/>
  <c r="KP104" i="3"/>
  <c r="KP16" i="3"/>
  <c r="KP37" i="3"/>
  <c r="KP52" i="3"/>
  <c r="KP92" i="3"/>
  <c r="KP53" i="3"/>
  <c r="KP54" i="3"/>
  <c r="KP83" i="3"/>
  <c r="KP99" i="3"/>
  <c r="KP96" i="3"/>
  <c r="KP100" i="3"/>
  <c r="KP23" i="3"/>
  <c r="KP86" i="3"/>
  <c r="KP44" i="3"/>
  <c r="KP38" i="3"/>
  <c r="KP12" i="3"/>
  <c r="KP45" i="3"/>
  <c r="KP15" i="3"/>
  <c r="KP79" i="3"/>
  <c r="HJ14" i="3"/>
  <c r="HZ14" i="3" s="1"/>
  <c r="HJ18" i="3"/>
  <c r="HJ26" i="3"/>
  <c r="HJ34" i="3"/>
  <c r="HJ46" i="3"/>
  <c r="HJ11" i="3"/>
  <c r="HJ24" i="3"/>
  <c r="HJ35" i="3"/>
  <c r="HJ45" i="3"/>
  <c r="HJ56" i="3"/>
  <c r="HJ64" i="3"/>
  <c r="HJ72" i="3"/>
  <c r="HJ81" i="3"/>
  <c r="HJ89" i="3"/>
  <c r="HJ97" i="3"/>
  <c r="HJ105" i="3"/>
  <c r="HJ17" i="3"/>
  <c r="HJ20" i="3"/>
  <c r="HJ22" i="3"/>
  <c r="HJ31" i="3"/>
  <c r="HJ33" i="3"/>
  <c r="HJ53" i="3"/>
  <c r="HJ61" i="3"/>
  <c r="HJ69" i="3"/>
  <c r="HJ13" i="3"/>
  <c r="IQ13" i="3" s="1"/>
  <c r="HJ29" i="3"/>
  <c r="HJ48" i="3"/>
  <c r="HJ50" i="3"/>
  <c r="HJ58" i="3"/>
  <c r="HJ66" i="3"/>
  <c r="HJ78" i="3"/>
  <c r="HJ83" i="3"/>
  <c r="HJ91" i="3"/>
  <c r="HJ99" i="3"/>
  <c r="HJ107" i="3"/>
  <c r="HJ27" i="3"/>
  <c r="HJ36" i="3"/>
  <c r="HJ38" i="3"/>
  <c r="HJ44" i="3"/>
  <c r="HJ55" i="3"/>
  <c r="HJ63" i="3"/>
  <c r="HJ71" i="3"/>
  <c r="HJ80" i="3"/>
  <c r="HJ88" i="3"/>
  <c r="HJ96" i="3"/>
  <c r="HJ104" i="3"/>
  <c r="HJ23" i="3"/>
  <c r="HJ25" i="3"/>
  <c r="HJ52" i="3"/>
  <c r="HJ60" i="3"/>
  <c r="HJ68" i="3"/>
  <c r="HJ85" i="3"/>
  <c r="HJ93" i="3"/>
  <c r="HJ101" i="3"/>
  <c r="HJ21" i="3"/>
  <c r="HJ32" i="3"/>
  <c r="HJ57" i="3"/>
  <c r="HJ65" i="3"/>
  <c r="HJ73" i="3"/>
  <c r="HJ82" i="3"/>
  <c r="HJ90" i="3"/>
  <c r="HJ98" i="3"/>
  <c r="HJ106" i="3"/>
  <c r="HJ39" i="3"/>
  <c r="HJ92" i="3"/>
  <c r="HJ95" i="3"/>
  <c r="HJ59" i="3"/>
  <c r="HJ70" i="3"/>
  <c r="HJ87" i="3"/>
  <c r="HJ16" i="3"/>
  <c r="HJ54" i="3"/>
  <c r="HJ102" i="3"/>
  <c r="HJ28" i="3"/>
  <c r="HJ30" i="3"/>
  <c r="HJ47" i="3"/>
  <c r="HJ94" i="3"/>
  <c r="HJ19" i="3"/>
  <c r="HJ51" i="3"/>
  <c r="HJ100" i="3"/>
  <c r="HJ79" i="3"/>
  <c r="HJ67" i="3"/>
  <c r="HJ86" i="3"/>
  <c r="HJ103" i="3"/>
  <c r="HJ62" i="3"/>
  <c r="HJ49" i="3"/>
  <c r="HJ84" i="3"/>
  <c r="HJ37" i="3"/>
  <c r="HJ15" i="3"/>
  <c r="HJ10" i="3"/>
  <c r="HJ12" i="3"/>
  <c r="FE62" i="3"/>
  <c r="FF62" i="3"/>
  <c r="FF71" i="3"/>
  <c r="FE71" i="3"/>
  <c r="FF34" i="3"/>
  <c r="FE34" i="3"/>
  <c r="FE36" i="3"/>
  <c r="FF36" i="3"/>
  <c r="FE45" i="3"/>
  <c r="AK44" i="4" s="1"/>
  <c r="FM72" i="3"/>
  <c r="FM38" i="3"/>
  <c r="FM96" i="3"/>
  <c r="FM97" i="3"/>
  <c r="FM23" i="3"/>
  <c r="FM62" i="3"/>
  <c r="FF64" i="3"/>
  <c r="JY17" i="3"/>
  <c r="JY25" i="3"/>
  <c r="JY33" i="3"/>
  <c r="JY45" i="3"/>
  <c r="JY53" i="3"/>
  <c r="JY61" i="3"/>
  <c r="JY69" i="3"/>
  <c r="JY81" i="3"/>
  <c r="JY89" i="3"/>
  <c r="JY97" i="3"/>
  <c r="JY105" i="3"/>
  <c r="JY14" i="3"/>
  <c r="JY23" i="3"/>
  <c r="JY32" i="3"/>
  <c r="JY46" i="3"/>
  <c r="JY55" i="3"/>
  <c r="JY64" i="3"/>
  <c r="JY73" i="3"/>
  <c r="JY86" i="3"/>
  <c r="JY95" i="3"/>
  <c r="JY104" i="3"/>
  <c r="JY15" i="3"/>
  <c r="JY24" i="3"/>
  <c r="JY34" i="3"/>
  <c r="JY47" i="3"/>
  <c r="JY56" i="3"/>
  <c r="JY65" i="3"/>
  <c r="JY78" i="3"/>
  <c r="JY87" i="3"/>
  <c r="JY96" i="3"/>
  <c r="JY106" i="3"/>
  <c r="JY16" i="3"/>
  <c r="JY26" i="3"/>
  <c r="JY35" i="3"/>
  <c r="JY48" i="3"/>
  <c r="JY57" i="3"/>
  <c r="JY66" i="3"/>
  <c r="JY79" i="3"/>
  <c r="JY88" i="3"/>
  <c r="JY98" i="3"/>
  <c r="JY107" i="3"/>
  <c r="JY10" i="3"/>
  <c r="JY19" i="3"/>
  <c r="JY28" i="3"/>
  <c r="JY37" i="3"/>
  <c r="JY50" i="3"/>
  <c r="JY59" i="3"/>
  <c r="JY68" i="3"/>
  <c r="JY82" i="3"/>
  <c r="JY91" i="3"/>
  <c r="JY100" i="3"/>
  <c r="JY11" i="3"/>
  <c r="JY20" i="3"/>
  <c r="JY29" i="3"/>
  <c r="JY38" i="3"/>
  <c r="JY51" i="3"/>
  <c r="JY60" i="3"/>
  <c r="JY70" i="3"/>
  <c r="JY83" i="3"/>
  <c r="JY92" i="3"/>
  <c r="JY101" i="3"/>
  <c r="JY12" i="3"/>
  <c r="JY21" i="3"/>
  <c r="JY30" i="3"/>
  <c r="JY39" i="3"/>
  <c r="JY52" i="3"/>
  <c r="JY62" i="3"/>
  <c r="JY71" i="3"/>
  <c r="JY84" i="3"/>
  <c r="JY93" i="3"/>
  <c r="JY102" i="3"/>
  <c r="JY31" i="3"/>
  <c r="JY72" i="3"/>
  <c r="JY67" i="3"/>
  <c r="JY36" i="3"/>
  <c r="JY80" i="3"/>
  <c r="JY22" i="3"/>
  <c r="JY63" i="3"/>
  <c r="JY27" i="3"/>
  <c r="JY44" i="3"/>
  <c r="JY85" i="3"/>
  <c r="JY49" i="3"/>
  <c r="JY90" i="3"/>
  <c r="JY13" i="3"/>
  <c r="JY54" i="3"/>
  <c r="JY94" i="3"/>
  <c r="JY103" i="3"/>
  <c r="JY18" i="3"/>
  <c r="JY58" i="3"/>
  <c r="JY99" i="3"/>
  <c r="FF104" i="3"/>
  <c r="FE106" i="3"/>
  <c r="FF106" i="3"/>
  <c r="FE35" i="3"/>
  <c r="FF35" i="3"/>
  <c r="FE58" i="3"/>
  <c r="FF58" i="3"/>
  <c r="FE30" i="3"/>
  <c r="FF30" i="3"/>
  <c r="FM54" i="3"/>
  <c r="FE59" i="3"/>
  <c r="FF72" i="3"/>
  <c r="FF68" i="3"/>
  <c r="HA103" i="3"/>
  <c r="HA71" i="3"/>
  <c r="HA59" i="3"/>
  <c r="HA19" i="3"/>
  <c r="HA101" i="3"/>
  <c r="HA94" i="3"/>
  <c r="HA80" i="3"/>
  <c r="HA60" i="3"/>
  <c r="HA36" i="3"/>
  <c r="HA28" i="3"/>
  <c r="HA92" i="3"/>
  <c r="HA100" i="3"/>
  <c r="HA95" i="3"/>
  <c r="HA23" i="3"/>
  <c r="HA56" i="3"/>
  <c r="HA97" i="3"/>
  <c r="HA64" i="3"/>
  <c r="HA90" i="3"/>
  <c r="HA49" i="3"/>
  <c r="HA10" i="3"/>
  <c r="HA29" i="3"/>
  <c r="HA20" i="3"/>
  <c r="HA102" i="3"/>
  <c r="HA88" i="3"/>
  <c r="HA69" i="3"/>
  <c r="HA50" i="3"/>
  <c r="HA63" i="3"/>
  <c r="HA16" i="3"/>
  <c r="HA38" i="3"/>
  <c r="HA27" i="3"/>
  <c r="HA15" i="3"/>
  <c r="HA26" i="3"/>
  <c r="HA55" i="3"/>
  <c r="HA45" i="3"/>
  <c r="HA104" i="3"/>
  <c r="HA89" i="3"/>
  <c r="HA32" i="3"/>
  <c r="HA72" i="3"/>
  <c r="HA53" i="3"/>
  <c r="HA34" i="3"/>
  <c r="HA13" i="3"/>
  <c r="HA99" i="3"/>
  <c r="HA66" i="3"/>
  <c r="HA91" i="3"/>
  <c r="HA62" i="3"/>
  <c r="HA86" i="3"/>
  <c r="HA68" i="3"/>
  <c r="HA25" i="3"/>
  <c r="HA79" i="3"/>
  <c r="HA18" i="3"/>
  <c r="HA44" i="3"/>
  <c r="HA30" i="3"/>
  <c r="HA12" i="3"/>
  <c r="HA96" i="3"/>
  <c r="HA81" i="3"/>
  <c r="HA61" i="3"/>
  <c r="HA87" i="3"/>
  <c r="HA47" i="3"/>
  <c r="HA107" i="3"/>
  <c r="HA21" i="3"/>
  <c r="HA70" i="3"/>
  <c r="HA33" i="3"/>
  <c r="HA57" i="3"/>
  <c r="HA46" i="3"/>
  <c r="HA24" i="3"/>
  <c r="HA17" i="3"/>
  <c r="HA51" i="3"/>
  <c r="HA106" i="3"/>
  <c r="HA22" i="3"/>
  <c r="HA65" i="3"/>
  <c r="HA82" i="3"/>
  <c r="HA31" i="3"/>
  <c r="HA73" i="3"/>
  <c r="HA48" i="3"/>
  <c r="HA105" i="3"/>
  <c r="HA83" i="3"/>
  <c r="HA67" i="3"/>
  <c r="HA93" i="3"/>
  <c r="HA39" i="3"/>
  <c r="HA54" i="3"/>
  <c r="HA85" i="3"/>
  <c r="HA78" i="3"/>
  <c r="HA58" i="3"/>
  <c r="HA35" i="3"/>
  <c r="HA14" i="3"/>
  <c r="HA98" i="3"/>
  <c r="HA37" i="3"/>
  <c r="HA52" i="3"/>
  <c r="HA11" i="3"/>
  <c r="HA84" i="3"/>
  <c r="FE104" i="3"/>
  <c r="FE90" i="3"/>
  <c r="FE95" i="3"/>
  <c r="FF95" i="3"/>
  <c r="KH14" i="3"/>
  <c r="KH18" i="3"/>
  <c r="KH26" i="3"/>
  <c r="KH34" i="3"/>
  <c r="KH46" i="3"/>
  <c r="KW46" i="3" s="1"/>
  <c r="KH20" i="3"/>
  <c r="KH13" i="3"/>
  <c r="KH17" i="3"/>
  <c r="KH25" i="3"/>
  <c r="KH22" i="3"/>
  <c r="KH19" i="3"/>
  <c r="KH27" i="3"/>
  <c r="KH35" i="3"/>
  <c r="KH47" i="3"/>
  <c r="KH55" i="3"/>
  <c r="KH63" i="3"/>
  <c r="KH71" i="3"/>
  <c r="KH82" i="3"/>
  <c r="KH30" i="3"/>
  <c r="KH37" i="3"/>
  <c r="KH44" i="3"/>
  <c r="KH52" i="3"/>
  <c r="KH59" i="3"/>
  <c r="KH61" i="3"/>
  <c r="KH93" i="3"/>
  <c r="KH101" i="3"/>
  <c r="KH31" i="3"/>
  <c r="KH50" i="3"/>
  <c r="KH57" i="3"/>
  <c r="KH66" i="3"/>
  <c r="KH68" i="3"/>
  <c r="KH80" i="3"/>
  <c r="KH90" i="3"/>
  <c r="KH98" i="3"/>
  <c r="KH106" i="3"/>
  <c r="KH23" i="3"/>
  <c r="KH24" i="3"/>
  <c r="KH48" i="3"/>
  <c r="KH64" i="3"/>
  <c r="KH70" i="3"/>
  <c r="KH72" i="3"/>
  <c r="KH78" i="3"/>
  <c r="KH95" i="3"/>
  <c r="KH103" i="3"/>
  <c r="KH21" i="3"/>
  <c r="KH38" i="3"/>
  <c r="KH45" i="3"/>
  <c r="KH51" i="3"/>
  <c r="KH53" i="3"/>
  <c r="KH60" i="3"/>
  <c r="KH81" i="3"/>
  <c r="KH83" i="3"/>
  <c r="KH85" i="3"/>
  <c r="KH89" i="3"/>
  <c r="KH97" i="3"/>
  <c r="KH105" i="3"/>
  <c r="KH12" i="3"/>
  <c r="LK12" i="3" s="1"/>
  <c r="KH16" i="3"/>
  <c r="KH29" i="3"/>
  <c r="KH36" i="3"/>
  <c r="KH49" i="3"/>
  <c r="KH58" i="3"/>
  <c r="KH65" i="3"/>
  <c r="KH69" i="3"/>
  <c r="KH73" i="3"/>
  <c r="KH94" i="3"/>
  <c r="KH102" i="3"/>
  <c r="KH10" i="3"/>
  <c r="KW10" i="3" s="1"/>
  <c r="KH39" i="3"/>
  <c r="KH84" i="3"/>
  <c r="KH100" i="3"/>
  <c r="KH32" i="3"/>
  <c r="KH67" i="3"/>
  <c r="KH88" i="3"/>
  <c r="KH91" i="3"/>
  <c r="KH104" i="3"/>
  <c r="KH107" i="3"/>
  <c r="KH11" i="3"/>
  <c r="KH56" i="3"/>
  <c r="KH28" i="3"/>
  <c r="KH33" i="3"/>
  <c r="KH62" i="3"/>
  <c r="KH87" i="3"/>
  <c r="KH99" i="3"/>
  <c r="KH54" i="3"/>
  <c r="KH96" i="3"/>
  <c r="KH86" i="3"/>
  <c r="KH92" i="3"/>
  <c r="KH79" i="3"/>
  <c r="KH15" i="3"/>
  <c r="FF47" i="3"/>
  <c r="FE47" i="3"/>
  <c r="AK46" i="4" s="1"/>
  <c r="FE102" i="3"/>
  <c r="FF102" i="3"/>
  <c r="FE55" i="3"/>
  <c r="FF55" i="3"/>
  <c r="FF63" i="3"/>
  <c r="FE63" i="3"/>
  <c r="FE28" i="3"/>
  <c r="FF28" i="3"/>
  <c r="FM88" i="3"/>
  <c r="FM101" i="3"/>
  <c r="FM87" i="3"/>
  <c r="FM68" i="3"/>
  <c r="FM81" i="3"/>
  <c r="FM28" i="3"/>
  <c r="FM46" i="3"/>
  <c r="FF32" i="3"/>
  <c r="FF25" i="3"/>
  <c r="FF82" i="3"/>
  <c r="KS19" i="3"/>
  <c r="KS27" i="3"/>
  <c r="KS35" i="3"/>
  <c r="KS47" i="3"/>
  <c r="KS21" i="3"/>
  <c r="KS14" i="3"/>
  <c r="KS18" i="3"/>
  <c r="KS26" i="3"/>
  <c r="KS11" i="3"/>
  <c r="KS23" i="3"/>
  <c r="KS20" i="3"/>
  <c r="KS28" i="3"/>
  <c r="KS36" i="3"/>
  <c r="KS48" i="3"/>
  <c r="KS56" i="3"/>
  <c r="KS64" i="3"/>
  <c r="KS72" i="3"/>
  <c r="KS83" i="3"/>
  <c r="KS25" i="3"/>
  <c r="KS30" i="3"/>
  <c r="KS33" i="3"/>
  <c r="KS63" i="3"/>
  <c r="KS67" i="3"/>
  <c r="KS69" i="3"/>
  <c r="KS71" i="3"/>
  <c r="KS73" i="3"/>
  <c r="KS94" i="3"/>
  <c r="KS102" i="3"/>
  <c r="KS22" i="3"/>
  <c r="KS54" i="3"/>
  <c r="KS61" i="3"/>
  <c r="KS91" i="3"/>
  <c r="KS99" i="3"/>
  <c r="KS107" i="3"/>
  <c r="KS24" i="3"/>
  <c r="KS31" i="3"/>
  <c r="KS34" i="3"/>
  <c r="KS37" i="3"/>
  <c r="KS44" i="3"/>
  <c r="KS50" i="3"/>
  <c r="KS52" i="3"/>
  <c r="KS80" i="3"/>
  <c r="KS82" i="3"/>
  <c r="KS84" i="3"/>
  <c r="KS86" i="3"/>
  <c r="KS88" i="3"/>
  <c r="KS96" i="3"/>
  <c r="KS104" i="3"/>
  <c r="KS55" i="3"/>
  <c r="KS66" i="3"/>
  <c r="KS90" i="3"/>
  <c r="KS98" i="3"/>
  <c r="KS106" i="3"/>
  <c r="KS12" i="3"/>
  <c r="KS16" i="3"/>
  <c r="KS32" i="3"/>
  <c r="KS38" i="3"/>
  <c r="KS45" i="3"/>
  <c r="KS53" i="3"/>
  <c r="KS62" i="3"/>
  <c r="KS70" i="3"/>
  <c r="KS78" i="3"/>
  <c r="KS85" i="3"/>
  <c r="KS87" i="3"/>
  <c r="KS95" i="3"/>
  <c r="KS103" i="3"/>
  <c r="KS65" i="3"/>
  <c r="KS89" i="3"/>
  <c r="KS92" i="3"/>
  <c r="KS105" i="3"/>
  <c r="KS10" i="3"/>
  <c r="KS17" i="3"/>
  <c r="KS49" i="3"/>
  <c r="KS60" i="3"/>
  <c r="KS68" i="3"/>
  <c r="KS93" i="3"/>
  <c r="KS29" i="3"/>
  <c r="KS97" i="3"/>
  <c r="KS100" i="3"/>
  <c r="KS57" i="3"/>
  <c r="KS81" i="3"/>
  <c r="KS46" i="3"/>
  <c r="KS51" i="3"/>
  <c r="KS58" i="3"/>
  <c r="KS13" i="3"/>
  <c r="KS39" i="3"/>
  <c r="KS101" i="3"/>
  <c r="KS59" i="3"/>
  <c r="KS15" i="3"/>
  <c r="KS79" i="3"/>
  <c r="FF100" i="3"/>
  <c r="FE105" i="3"/>
  <c r="FF105" i="3"/>
  <c r="FE83" i="3"/>
  <c r="FF83" i="3"/>
  <c r="FE69" i="3"/>
  <c r="FF69" i="3"/>
  <c r="FF27" i="3"/>
  <c r="FE27" i="3"/>
  <c r="FE39" i="3"/>
  <c r="FF39" i="3"/>
  <c r="FE22" i="3"/>
  <c r="FF22" i="3"/>
  <c r="FE24" i="3"/>
  <c r="FF24" i="3"/>
  <c r="FE38" i="3"/>
  <c r="FM35" i="3"/>
  <c r="FM102" i="3"/>
  <c r="FM71" i="3"/>
  <c r="FM58" i="3"/>
  <c r="FM57" i="3"/>
  <c r="FM67" i="3"/>
  <c r="FM34" i="3"/>
  <c r="FE32" i="3"/>
  <c r="KO11" i="3"/>
  <c r="KO23" i="3"/>
  <c r="KO31" i="3"/>
  <c r="KO39" i="3"/>
  <c r="KO13" i="3"/>
  <c r="KO17" i="3"/>
  <c r="KO25" i="3"/>
  <c r="KO22" i="3"/>
  <c r="KO30" i="3"/>
  <c r="KO19" i="3"/>
  <c r="KO12" i="3"/>
  <c r="KO16" i="3"/>
  <c r="KO24" i="3"/>
  <c r="KO32" i="3"/>
  <c r="KO44" i="3"/>
  <c r="KO52" i="3"/>
  <c r="KO60" i="3"/>
  <c r="KO68" i="3"/>
  <c r="KO87" i="3"/>
  <c r="KO20" i="3"/>
  <c r="KO21" i="3"/>
  <c r="KO28" i="3"/>
  <c r="KO48" i="3"/>
  <c r="KO64" i="3"/>
  <c r="KO66" i="3"/>
  <c r="KO72" i="3"/>
  <c r="KO90" i="3"/>
  <c r="KO98" i="3"/>
  <c r="KO106" i="3"/>
  <c r="KO10" i="3"/>
  <c r="KO14" i="3"/>
  <c r="KO18" i="3"/>
  <c r="KO35" i="3"/>
  <c r="KO55" i="3"/>
  <c r="KO62" i="3"/>
  <c r="KO70" i="3"/>
  <c r="KO78" i="3"/>
  <c r="KO95" i="3"/>
  <c r="KO103" i="3"/>
  <c r="KO38" i="3"/>
  <c r="KO45" i="3"/>
  <c r="KO53" i="3"/>
  <c r="KO83" i="3"/>
  <c r="KO85" i="3"/>
  <c r="KO92" i="3"/>
  <c r="KO100" i="3"/>
  <c r="KO46" i="3"/>
  <c r="KO56" i="3"/>
  <c r="KO67" i="3"/>
  <c r="KO69" i="3"/>
  <c r="KO73" i="3"/>
  <c r="KO94" i="3"/>
  <c r="KO102" i="3"/>
  <c r="KO33" i="3"/>
  <c r="KO54" i="3"/>
  <c r="KO63" i="3"/>
  <c r="KO71" i="3"/>
  <c r="KO91" i="3"/>
  <c r="KO99" i="3"/>
  <c r="KO107" i="3"/>
  <c r="KO26" i="3"/>
  <c r="KO47" i="3"/>
  <c r="LD47" i="3" s="1"/>
  <c r="KO49" i="3"/>
  <c r="KO93" i="3"/>
  <c r="KO27" i="3"/>
  <c r="KO34" i="3"/>
  <c r="KO50" i="3"/>
  <c r="KO57" i="3"/>
  <c r="KO61" i="3"/>
  <c r="KO81" i="3"/>
  <c r="KO88" i="3"/>
  <c r="KO104" i="3"/>
  <c r="KO36" i="3"/>
  <c r="KO51" i="3"/>
  <c r="KO37" i="3"/>
  <c r="KO58" i="3"/>
  <c r="KO101" i="3"/>
  <c r="KO65" i="3"/>
  <c r="KO82" i="3"/>
  <c r="KO86" i="3"/>
  <c r="KO89" i="3"/>
  <c r="KO105" i="3"/>
  <c r="KO96" i="3"/>
  <c r="KO84" i="3"/>
  <c r="KO29" i="3"/>
  <c r="KO59" i="3"/>
  <c r="KO97" i="3"/>
  <c r="KO80" i="3"/>
  <c r="KO15" i="3"/>
  <c r="KO79" i="3"/>
  <c r="FF46" i="3"/>
  <c r="HU11" i="3"/>
  <c r="HU19" i="3"/>
  <c r="HU27" i="3"/>
  <c r="HU35" i="3"/>
  <c r="HU47" i="3"/>
  <c r="HU28" i="3"/>
  <c r="HU30" i="3"/>
  <c r="HU49" i="3"/>
  <c r="HU57" i="3"/>
  <c r="HU65" i="3"/>
  <c r="HU73" i="3"/>
  <c r="HU82" i="3"/>
  <c r="HU90" i="3"/>
  <c r="HU98" i="3"/>
  <c r="HU106" i="3"/>
  <c r="HU26" i="3"/>
  <c r="HU37" i="3"/>
  <c r="HU39" i="3"/>
  <c r="HU54" i="3"/>
  <c r="HU62" i="3"/>
  <c r="HU70" i="3"/>
  <c r="HU13" i="3"/>
  <c r="HU17" i="3"/>
  <c r="HU24" i="3"/>
  <c r="HU45" i="3"/>
  <c r="HU51" i="3"/>
  <c r="HU59" i="3"/>
  <c r="HU67" i="3"/>
  <c r="HU84" i="3"/>
  <c r="HU92" i="3"/>
  <c r="HU100" i="3"/>
  <c r="HU20" i="3"/>
  <c r="HU22" i="3"/>
  <c r="HU31" i="3"/>
  <c r="HU33" i="3"/>
  <c r="HU56" i="3"/>
  <c r="HU64" i="3"/>
  <c r="HU72" i="3"/>
  <c r="HU81" i="3"/>
  <c r="HU89" i="3"/>
  <c r="HU97" i="3"/>
  <c r="HU105" i="3"/>
  <c r="HU14" i="3"/>
  <c r="HU29" i="3"/>
  <c r="HU48" i="3"/>
  <c r="HU53" i="3"/>
  <c r="HU61" i="3"/>
  <c r="HU69" i="3"/>
  <c r="HU86" i="3"/>
  <c r="HU94" i="3"/>
  <c r="HU102" i="3"/>
  <c r="HU18" i="3"/>
  <c r="HU36" i="3"/>
  <c r="HU38" i="3"/>
  <c r="IM38" i="3" s="1"/>
  <c r="HU46" i="3"/>
  <c r="IF46" i="3" s="1"/>
  <c r="HU50" i="3"/>
  <c r="HU58" i="3"/>
  <c r="HU66" i="3"/>
  <c r="HU78" i="3"/>
  <c r="HU83" i="3"/>
  <c r="HU91" i="3"/>
  <c r="HU99" i="3"/>
  <c r="HU107" i="3"/>
  <c r="HU16" i="3"/>
  <c r="HU103" i="3"/>
  <c r="HU21" i="3"/>
  <c r="HU23" i="3"/>
  <c r="HU44" i="3"/>
  <c r="IQ44" i="3" s="1"/>
  <c r="HU52" i="3"/>
  <c r="HU80" i="3"/>
  <c r="HU95" i="3"/>
  <c r="HU104" i="3"/>
  <c r="HU25" i="3"/>
  <c r="HU71" i="3"/>
  <c r="HU87" i="3"/>
  <c r="HU96" i="3"/>
  <c r="HU101" i="3"/>
  <c r="HU85" i="3"/>
  <c r="HU34" i="3"/>
  <c r="HU55" i="3"/>
  <c r="HU93" i="3"/>
  <c r="HU60" i="3"/>
  <c r="HU68" i="3"/>
  <c r="HU88" i="3"/>
  <c r="HU63" i="3"/>
  <c r="HU32" i="3"/>
  <c r="HU12" i="3"/>
  <c r="HU79" i="3"/>
  <c r="HU15" i="3"/>
  <c r="HU10" i="3"/>
  <c r="HZ10" i="3" s="1"/>
  <c r="IZ104" i="3"/>
  <c r="IZ101" i="3"/>
  <c r="IZ96" i="3"/>
  <c r="IZ89" i="3"/>
  <c r="IZ67" i="3"/>
  <c r="IZ94" i="3"/>
  <c r="IZ22" i="3"/>
  <c r="IZ48" i="3"/>
  <c r="IZ83" i="3"/>
  <c r="IZ11" i="3"/>
  <c r="IZ46" i="3"/>
  <c r="L36" i="14"/>
  <c r="G11" i="3" s="1"/>
  <c r="L102" i="14"/>
  <c r="G82" i="3" s="1"/>
  <c r="BZ82" i="3" s="1"/>
  <c r="L42" i="14"/>
  <c r="G17" i="3" s="1"/>
  <c r="BZ17" i="3" s="1"/>
  <c r="L47" i="14"/>
  <c r="G22" i="3" s="1"/>
  <c r="BZ22" i="3" s="1"/>
  <c r="FE103" i="3"/>
  <c r="FF103" i="3"/>
  <c r="FE98" i="3"/>
  <c r="FF98" i="3"/>
  <c r="FE92" i="3"/>
  <c r="FF92" i="3"/>
  <c r="FE65" i="3"/>
  <c r="FF65" i="3"/>
  <c r="FF31" i="3"/>
  <c r="FE31" i="3"/>
  <c r="FE20" i="3"/>
  <c r="FF20" i="3"/>
  <c r="FM56" i="3"/>
  <c r="FM103" i="3"/>
  <c r="FM91" i="3"/>
  <c r="FM48" i="3"/>
  <c r="FF49" i="3"/>
  <c r="FE81" i="3"/>
  <c r="FE18" i="3"/>
  <c r="FF60" i="3"/>
  <c r="AJ43" i="4"/>
  <c r="IZ81" i="3"/>
  <c r="IZ80" i="3"/>
  <c r="IZ69" i="3"/>
  <c r="IZ65" i="3"/>
  <c r="IZ59" i="3"/>
  <c r="IZ86" i="3"/>
  <c r="IZ14" i="3"/>
  <c r="IZ36" i="3"/>
  <c r="IZ71" i="3"/>
  <c r="IZ106" i="3"/>
  <c r="HR14" i="3"/>
  <c r="HR18" i="3"/>
  <c r="HR26" i="3"/>
  <c r="HR34" i="3"/>
  <c r="HR46" i="3"/>
  <c r="HR20" i="3"/>
  <c r="HR22" i="3"/>
  <c r="HR24" i="3"/>
  <c r="HR31" i="3"/>
  <c r="HR33" i="3"/>
  <c r="HR56" i="3"/>
  <c r="HR64" i="3"/>
  <c r="HR72" i="3"/>
  <c r="HR81" i="3"/>
  <c r="HR89" i="3"/>
  <c r="HR97" i="3"/>
  <c r="HR105" i="3"/>
  <c r="HR29" i="3"/>
  <c r="HR48" i="3"/>
  <c r="HR53" i="3"/>
  <c r="HR61" i="3"/>
  <c r="HR69" i="3"/>
  <c r="HR79" i="3"/>
  <c r="HR27" i="3"/>
  <c r="HR36" i="3"/>
  <c r="HR38" i="3"/>
  <c r="HR50" i="3"/>
  <c r="HR58" i="3"/>
  <c r="HR66" i="3"/>
  <c r="HR78" i="3"/>
  <c r="HR83" i="3"/>
  <c r="HR91" i="3"/>
  <c r="HR99" i="3"/>
  <c r="HR107" i="3"/>
  <c r="HR23" i="3"/>
  <c r="HR25" i="3"/>
  <c r="HR44" i="3"/>
  <c r="HR55" i="3"/>
  <c r="HR63" i="3"/>
  <c r="HR71" i="3"/>
  <c r="HR80" i="3"/>
  <c r="HR88" i="3"/>
  <c r="HR96" i="3"/>
  <c r="HR104" i="3"/>
  <c r="HR21" i="3"/>
  <c r="HR52" i="3"/>
  <c r="HR60" i="3"/>
  <c r="HR68" i="3"/>
  <c r="HR85" i="3"/>
  <c r="HR93" i="3"/>
  <c r="HR101" i="3"/>
  <c r="HR11" i="3"/>
  <c r="HR16" i="3"/>
  <c r="HR19" i="3"/>
  <c r="HR28" i="3"/>
  <c r="HR30" i="3"/>
  <c r="HR32" i="3"/>
  <c r="HR49" i="3"/>
  <c r="HR57" i="3"/>
  <c r="HR65" i="3"/>
  <c r="HR73" i="3"/>
  <c r="HR82" i="3"/>
  <c r="HR90" i="3"/>
  <c r="HR98" i="3"/>
  <c r="HR106" i="3"/>
  <c r="HR59" i="3"/>
  <c r="HR45" i="3"/>
  <c r="HR47" i="3"/>
  <c r="HR54" i="3"/>
  <c r="HR35" i="3"/>
  <c r="HR37" i="3"/>
  <c r="HR62" i="3"/>
  <c r="HR94" i="3"/>
  <c r="HR67" i="3"/>
  <c r="HR84" i="3"/>
  <c r="HR86" i="3"/>
  <c r="HR103" i="3"/>
  <c r="HR102" i="3"/>
  <c r="HR87" i="3"/>
  <c r="HR95" i="3"/>
  <c r="HR17" i="3"/>
  <c r="HR39" i="3"/>
  <c r="HR70" i="3"/>
  <c r="HR92" i="3"/>
  <c r="HR13" i="3"/>
  <c r="HR51" i="3"/>
  <c r="HR100" i="3"/>
  <c r="HR10" i="3"/>
  <c r="HR12" i="3"/>
  <c r="HR15" i="3"/>
  <c r="FE73" i="3"/>
  <c r="FF73" i="3"/>
  <c r="FE99" i="3"/>
  <c r="FF99" i="3"/>
  <c r="FE61" i="3"/>
  <c r="FF61" i="3"/>
  <c r="FE16" i="3"/>
  <c r="FF16" i="3"/>
  <c r="FM66" i="3"/>
  <c r="FM99" i="3"/>
  <c r="FM63" i="3"/>
  <c r="FM49" i="3"/>
  <c r="FM30" i="3"/>
  <c r="FM51" i="3"/>
  <c r="FM92" i="3"/>
  <c r="FM18" i="3"/>
  <c r="L72" i="14"/>
  <c r="G50" i="3" s="1"/>
  <c r="L80" i="14"/>
  <c r="G58" i="3" s="1"/>
  <c r="L87" i="14"/>
  <c r="G65" i="3" s="1"/>
  <c r="BZ65" i="3" s="1"/>
  <c r="L40" i="14"/>
  <c r="G15" i="3" s="1"/>
  <c r="L127" i="14"/>
  <c r="L86" i="14"/>
  <c r="G64" i="3" s="1"/>
  <c r="L116" i="14"/>
  <c r="G96" i="3" s="1"/>
  <c r="L45" i="14"/>
  <c r="G20" i="3" s="1"/>
  <c r="BZ20" i="3" s="1"/>
  <c r="L78" i="14"/>
  <c r="G56" i="3" s="1"/>
  <c r="G8" i="9"/>
  <c r="G104" i="9"/>
  <c r="G105" i="9" s="1"/>
  <c r="L69" i="14"/>
  <c r="G47" i="3" s="1"/>
  <c r="L98" i="14"/>
  <c r="G78" i="3" s="1"/>
  <c r="L61" i="14"/>
  <c r="G36" i="3" s="1"/>
  <c r="BZ36" i="3" s="1"/>
  <c r="L66" i="14"/>
  <c r="G44" i="3" s="1"/>
  <c r="L107" i="14"/>
  <c r="G87" i="3" s="1"/>
  <c r="L77" i="14"/>
  <c r="G55" i="3" s="1"/>
  <c r="L111" i="14"/>
  <c r="G91" i="3" s="1"/>
  <c r="L82" i="14"/>
  <c r="G60" i="3" s="1"/>
  <c r="BZ60" i="3" s="1"/>
  <c r="L101" i="14"/>
  <c r="G81" i="3" s="1"/>
  <c r="L90" i="14"/>
  <c r="G68" i="3" s="1"/>
  <c r="L51" i="14"/>
  <c r="G26" i="3" s="1"/>
  <c r="BZ26" i="3" s="1"/>
  <c r="L119" i="14"/>
  <c r="G99" i="3" s="1"/>
  <c r="L93" i="14"/>
  <c r="G71" i="3" s="1"/>
  <c r="L73" i="14"/>
  <c r="G51" i="3" s="1"/>
  <c r="L48" i="14"/>
  <c r="G23" i="3" s="1"/>
  <c r="BZ23" i="3" s="1"/>
  <c r="L62" i="14"/>
  <c r="G37" i="3" s="1"/>
  <c r="BZ37" i="3" s="1"/>
  <c r="L123" i="14"/>
  <c r="G103" i="3" s="1"/>
  <c r="L95" i="14"/>
  <c r="L63" i="14"/>
  <c r="L44" i="14"/>
  <c r="G19" i="3" s="1"/>
  <c r="BZ19" i="3" s="1"/>
  <c r="L115" i="14"/>
  <c r="G95" i="3" s="1"/>
  <c r="L92" i="14"/>
  <c r="G70" i="3" s="1"/>
  <c r="L113" i="14"/>
  <c r="G93" i="3" s="1"/>
  <c r="L81" i="14"/>
  <c r="G59" i="3" s="1"/>
  <c r="L75" i="14"/>
  <c r="G53" i="3" s="1"/>
  <c r="BZ53" i="3" s="1"/>
  <c r="L74" i="14"/>
  <c r="G52" i="3" s="1"/>
  <c r="L84" i="14"/>
  <c r="G62" i="3" s="1"/>
  <c r="L79" i="14"/>
  <c r="G57" i="3" s="1"/>
  <c r="BZ57" i="3" s="1"/>
  <c r="L71" i="14"/>
  <c r="G49" i="3" s="1"/>
  <c r="L103" i="14"/>
  <c r="G83" i="3" s="1"/>
  <c r="L38" i="14"/>
  <c r="G13" i="3" s="1"/>
  <c r="BZ13" i="3" s="1"/>
  <c r="L59" i="14"/>
  <c r="G34" i="3" s="1"/>
  <c r="BZ34" i="3" s="1"/>
  <c r="L49" i="14"/>
  <c r="G24" i="3" s="1"/>
  <c r="BZ24" i="3" s="1"/>
  <c r="L124" i="14"/>
  <c r="G104" i="3" s="1"/>
  <c r="L105" i="14"/>
  <c r="G85" i="3" s="1"/>
  <c r="L122" i="14"/>
  <c r="G102" i="3" s="1"/>
  <c r="BZ102" i="3" s="1"/>
  <c r="L108" i="14"/>
  <c r="G88" i="3" s="1"/>
  <c r="L68" i="14"/>
  <c r="G46" i="3" s="1"/>
  <c r="L54" i="14"/>
  <c r="G29" i="3" s="1"/>
  <c r="BZ29" i="3" s="1"/>
  <c r="L70" i="14"/>
  <c r="G48" i="3" s="1"/>
  <c r="AY85" i="14" s="1"/>
  <c r="L125" i="14"/>
  <c r="G105" i="3" s="1"/>
  <c r="L114" i="14"/>
  <c r="G94" i="3" s="1"/>
  <c r="AJ9" i="4"/>
  <c r="AJ13" i="4"/>
  <c r="AJ10" i="4"/>
  <c r="AJ14" i="4"/>
  <c r="AK14" i="4"/>
  <c r="AL14" i="4"/>
  <c r="D29" i="5"/>
  <c r="D79" i="5" s="1"/>
  <c r="C126" i="9"/>
  <c r="E29" i="5"/>
  <c r="E79" i="5" s="1"/>
  <c r="C31" i="16"/>
  <c r="C81" i="16" s="1"/>
  <c r="C29" i="21"/>
  <c r="F29" i="5"/>
  <c r="F79" i="5" s="1"/>
  <c r="C29" i="9"/>
  <c r="C76" i="9" s="1"/>
  <c r="C28" i="7"/>
  <c r="C49" i="16"/>
  <c r="C99" i="16" s="1"/>
  <c r="C47" i="21"/>
  <c r="E47" i="5"/>
  <c r="E97" i="5" s="1"/>
  <c r="F47" i="5"/>
  <c r="C46" i="7"/>
  <c r="D47" i="5"/>
  <c r="D97" i="5" s="1"/>
  <c r="C47" i="9"/>
  <c r="C94" i="9" s="1"/>
  <c r="C144" i="9"/>
  <c r="D35" i="5"/>
  <c r="D85" i="5" s="1"/>
  <c r="C132" i="9"/>
  <c r="E35" i="5"/>
  <c r="E85" i="5" s="1"/>
  <c r="C37" i="16"/>
  <c r="C87" i="16" s="1"/>
  <c r="C35" i="21"/>
  <c r="F35" i="5"/>
  <c r="F85" i="5" s="1"/>
  <c r="C34" i="7"/>
  <c r="C35" i="9"/>
  <c r="C82" i="9" s="1"/>
  <c r="C47" i="7"/>
  <c r="C145" i="9"/>
  <c r="C48" i="21"/>
  <c r="F48" i="5"/>
  <c r="C48" i="9"/>
  <c r="C95" i="9" s="1"/>
  <c r="E48" i="5"/>
  <c r="E98" i="5" s="1"/>
  <c r="C50" i="16"/>
  <c r="C100" i="16" s="1"/>
  <c r="D48" i="5"/>
  <c r="D98" i="5" s="1"/>
  <c r="C31" i="7"/>
  <c r="C129" i="9"/>
  <c r="C32" i="21"/>
  <c r="E32" i="5"/>
  <c r="E82" i="5" s="1"/>
  <c r="D32" i="5"/>
  <c r="D82" i="5" s="1"/>
  <c r="C32" i="9"/>
  <c r="C79" i="9" s="1"/>
  <c r="F32" i="5"/>
  <c r="F82" i="5" s="1"/>
  <c r="C34" i="16"/>
  <c r="C84" i="16" s="1"/>
  <c r="C43" i="16"/>
  <c r="C93" i="16" s="1"/>
  <c r="C41" i="21"/>
  <c r="E41" i="5"/>
  <c r="E91" i="5" s="1"/>
  <c r="C40" i="7"/>
  <c r="D41" i="5"/>
  <c r="D91" i="5" s="1"/>
  <c r="C138" i="9"/>
  <c r="F41" i="5"/>
  <c r="C41" i="9"/>
  <c r="C88" i="9" s="1"/>
  <c r="E34" i="5"/>
  <c r="E84" i="5" s="1"/>
  <c r="D34" i="5"/>
  <c r="D84" i="5" s="1"/>
  <c r="C36" i="16"/>
  <c r="C86" i="16" s="1"/>
  <c r="C34" i="21"/>
  <c r="C33" i="7"/>
  <c r="F34" i="5"/>
  <c r="F84" i="5" s="1"/>
  <c r="C131" i="9"/>
  <c r="C34" i="9"/>
  <c r="C81" i="9" s="1"/>
  <c r="F45" i="5"/>
  <c r="D45" i="5"/>
  <c r="D95" i="5" s="1"/>
  <c r="E45" i="5"/>
  <c r="E95" i="5" s="1"/>
  <c r="C47" i="16"/>
  <c r="C97" i="16" s="1"/>
  <c r="C44" i="7"/>
  <c r="C45" i="9"/>
  <c r="C92" i="9" s="1"/>
  <c r="C142" i="9"/>
  <c r="C45" i="21"/>
  <c r="D50" i="5"/>
  <c r="D100" i="5" s="1"/>
  <c r="C50" i="9"/>
  <c r="C97" i="9" s="1"/>
  <c r="C50" i="21"/>
  <c r="C147" i="9"/>
  <c r="F50" i="5"/>
  <c r="C52" i="16"/>
  <c r="C102" i="16" s="1"/>
  <c r="E50" i="5"/>
  <c r="E100" i="5" s="1"/>
  <c r="C49" i="7"/>
  <c r="C30" i="21"/>
  <c r="F30" i="5"/>
  <c r="F80" i="5" s="1"/>
  <c r="E30" i="5"/>
  <c r="E80" i="5" s="1"/>
  <c r="C127" i="9"/>
  <c r="C32" i="16"/>
  <c r="C82" i="16" s="1"/>
  <c r="C30" i="9"/>
  <c r="C77" i="9" s="1"/>
  <c r="C29" i="7"/>
  <c r="D30" i="5"/>
  <c r="D80" i="5" s="1"/>
  <c r="C9" i="21"/>
  <c r="C11" i="16"/>
  <c r="C61" i="16" s="1"/>
  <c r="F9" i="5"/>
  <c r="F59" i="5" s="1"/>
  <c r="C8" i="7"/>
  <c r="C59" i="5"/>
  <c r="C106" i="9"/>
  <c r="C9" i="9"/>
  <c r="C56" i="9" s="1"/>
  <c r="E9" i="5"/>
  <c r="E59" i="5" s="1"/>
  <c r="D9" i="5"/>
  <c r="D59" i="5" s="1"/>
  <c r="F43" i="5"/>
  <c r="C43" i="9"/>
  <c r="C90" i="9" s="1"/>
  <c r="D43" i="5"/>
  <c r="D93" i="5" s="1"/>
  <c r="E43" i="5"/>
  <c r="E93" i="5" s="1"/>
  <c r="C43" i="21"/>
  <c r="C140" i="9"/>
  <c r="C45" i="16"/>
  <c r="C95" i="16" s="1"/>
  <c r="C42" i="7"/>
  <c r="C11" i="9"/>
  <c r="C58" i="9" s="1"/>
  <c r="F11" i="5"/>
  <c r="F61" i="5" s="1"/>
  <c r="C10" i="7"/>
  <c r="C11" i="21"/>
  <c r="E11" i="5"/>
  <c r="E61" i="5" s="1"/>
  <c r="D11" i="5"/>
  <c r="D61" i="5" s="1"/>
  <c r="C13" i="16"/>
  <c r="C63" i="16" s="1"/>
  <c r="C108" i="9"/>
  <c r="E21" i="5"/>
  <c r="E71" i="5" s="1"/>
  <c r="C20" i="7"/>
  <c r="C23" i="16"/>
  <c r="C73" i="16" s="1"/>
  <c r="D21" i="5"/>
  <c r="D71" i="5" s="1"/>
  <c r="C21" i="21"/>
  <c r="C21" i="9"/>
  <c r="C68" i="9" s="1"/>
  <c r="C118" i="9"/>
  <c r="F21" i="5"/>
  <c r="F71" i="5" s="1"/>
  <c r="E42" i="5"/>
  <c r="E92" i="5" s="1"/>
  <c r="C139" i="9"/>
  <c r="D42" i="5"/>
  <c r="D92" i="5" s="1"/>
  <c r="C44" i="16"/>
  <c r="C94" i="16" s="1"/>
  <c r="C42" i="21"/>
  <c r="C41" i="7"/>
  <c r="C42" i="9"/>
  <c r="C89" i="9" s="1"/>
  <c r="F42" i="5"/>
  <c r="C28" i="16"/>
  <c r="C78" i="16" s="1"/>
  <c r="C123" i="9"/>
  <c r="C26" i="21"/>
  <c r="C25" i="7"/>
  <c r="F26" i="5"/>
  <c r="F76" i="5" s="1"/>
  <c r="C26" i="9"/>
  <c r="C73" i="9" s="1"/>
  <c r="D26" i="5"/>
  <c r="D76" i="5" s="1"/>
  <c r="E26" i="5"/>
  <c r="E76" i="5" s="1"/>
  <c r="F36" i="5"/>
  <c r="F86" i="5" s="1"/>
  <c r="C38" i="16"/>
  <c r="C88" i="16" s="1"/>
  <c r="D36" i="5"/>
  <c r="D86" i="5" s="1"/>
  <c r="C35" i="7"/>
  <c r="C133" i="9"/>
  <c r="C36" i="9"/>
  <c r="C83" i="9" s="1"/>
  <c r="E36" i="5"/>
  <c r="E86" i="5" s="1"/>
  <c r="C36" i="21"/>
  <c r="F27" i="5"/>
  <c r="F77" i="5" s="1"/>
  <c r="D27" i="5"/>
  <c r="D77" i="5" s="1"/>
  <c r="C26" i="7"/>
  <c r="E27" i="5"/>
  <c r="E77" i="5" s="1"/>
  <c r="C27" i="21"/>
  <c r="C29" i="16"/>
  <c r="C79" i="16" s="1"/>
  <c r="C27" i="9"/>
  <c r="C74" i="9" s="1"/>
  <c r="C124" i="9"/>
  <c r="F23" i="5"/>
  <c r="F73" i="5" s="1"/>
  <c r="C22" i="7"/>
  <c r="C23" i="21"/>
  <c r="D23" i="5"/>
  <c r="D73" i="5" s="1"/>
  <c r="C25" i="16"/>
  <c r="C75" i="16" s="1"/>
  <c r="C23" i="9"/>
  <c r="C70" i="9" s="1"/>
  <c r="E23" i="5"/>
  <c r="E73" i="5" s="1"/>
  <c r="C120" i="9"/>
  <c r="F49" i="5"/>
  <c r="C48" i="7"/>
  <c r="C49" i="21"/>
  <c r="C51" i="16"/>
  <c r="C101" i="16" s="1"/>
  <c r="E49" i="5"/>
  <c r="E99" i="5" s="1"/>
  <c r="D49" i="5"/>
  <c r="D99" i="5" s="1"/>
  <c r="C146" i="9"/>
  <c r="C49" i="9"/>
  <c r="C96" i="9" s="1"/>
  <c r="F40" i="5"/>
  <c r="F90" i="5" s="1"/>
  <c r="E40" i="5"/>
  <c r="E90" i="5" s="1"/>
  <c r="C137" i="9"/>
  <c r="C40" i="21"/>
  <c r="C42" i="16"/>
  <c r="C92" i="16" s="1"/>
  <c r="C39" i="7"/>
  <c r="D40" i="5"/>
  <c r="D90" i="5" s="1"/>
  <c r="C40" i="9"/>
  <c r="C87" i="9" s="1"/>
  <c r="C55" i="16"/>
  <c r="C105" i="16" s="1"/>
  <c r="D53" i="5"/>
  <c r="D103" i="5" s="1"/>
  <c r="C52" i="7"/>
  <c r="F53" i="5"/>
  <c r="C150" i="9"/>
  <c r="C53" i="9"/>
  <c r="C100" i="9" s="1"/>
  <c r="C53" i="21"/>
  <c r="E53" i="5"/>
  <c r="E103" i="5" s="1"/>
  <c r="C39" i="21"/>
  <c r="C41" i="16"/>
  <c r="C91" i="16" s="1"/>
  <c r="C136" i="9"/>
  <c r="C39" i="9"/>
  <c r="C86" i="9" s="1"/>
  <c r="E39" i="5"/>
  <c r="E89" i="5" s="1"/>
  <c r="C38" i="7"/>
  <c r="D39" i="5"/>
  <c r="D89" i="5" s="1"/>
  <c r="F39" i="5"/>
  <c r="F89" i="5" s="1"/>
  <c r="C22" i="16"/>
  <c r="C72" i="16" s="1"/>
  <c r="C117" i="9"/>
  <c r="F20" i="5"/>
  <c r="F70" i="5" s="1"/>
  <c r="C20" i="9"/>
  <c r="C67" i="9" s="1"/>
  <c r="E20" i="5"/>
  <c r="E70" i="5" s="1"/>
  <c r="D20" i="5"/>
  <c r="D70" i="5" s="1"/>
  <c r="C20" i="21"/>
  <c r="C19" i="7"/>
  <c r="C17" i="7"/>
  <c r="C115" i="9"/>
  <c r="E18" i="5"/>
  <c r="E68" i="5" s="1"/>
  <c r="C18" i="21"/>
  <c r="D18" i="5"/>
  <c r="D68" i="5" s="1"/>
  <c r="F18" i="5"/>
  <c r="F68" i="5" s="1"/>
  <c r="C18" i="9"/>
  <c r="C65" i="9" s="1"/>
  <c r="C20" i="16"/>
  <c r="C70" i="16" s="1"/>
  <c r="C17" i="9"/>
  <c r="C64" i="9" s="1"/>
  <c r="C17" i="21"/>
  <c r="C114" i="9"/>
  <c r="F17" i="5"/>
  <c r="F67" i="5" s="1"/>
  <c r="C16" i="7"/>
  <c r="C19" i="16"/>
  <c r="C69" i="16" s="1"/>
  <c r="D17" i="5"/>
  <c r="D67" i="5" s="1"/>
  <c r="E17" i="5"/>
  <c r="E67" i="5" s="1"/>
  <c r="E19" i="5"/>
  <c r="E69" i="5" s="1"/>
  <c r="C116" i="9"/>
  <c r="C19" i="21"/>
  <c r="F19" i="5"/>
  <c r="F69" i="5" s="1"/>
  <c r="C18" i="7"/>
  <c r="D19" i="5"/>
  <c r="D69" i="5" s="1"/>
  <c r="C21" i="16"/>
  <c r="C71" i="16" s="1"/>
  <c r="C19" i="9"/>
  <c r="C66" i="9" s="1"/>
  <c r="C38" i="21"/>
  <c r="D38" i="5"/>
  <c r="D88" i="5" s="1"/>
  <c r="C37" i="7"/>
  <c r="C135" i="9"/>
  <c r="F38" i="5"/>
  <c r="F88" i="5" s="1"/>
  <c r="E38" i="5"/>
  <c r="E88" i="5" s="1"/>
  <c r="C40" i="16"/>
  <c r="C90" i="16" s="1"/>
  <c r="C38" i="9"/>
  <c r="C85" i="9" s="1"/>
  <c r="C46" i="21"/>
  <c r="C45" i="7"/>
  <c r="C46" i="9"/>
  <c r="C93" i="9" s="1"/>
  <c r="F46" i="5"/>
  <c r="C48" i="16"/>
  <c r="C98" i="16" s="1"/>
  <c r="E46" i="5"/>
  <c r="E96" i="5" s="1"/>
  <c r="D46" i="5"/>
  <c r="D96" i="5" s="1"/>
  <c r="C143" i="9"/>
  <c r="C23" i="7"/>
  <c r="C24" i="21"/>
  <c r="F24" i="5"/>
  <c r="F74" i="5" s="1"/>
  <c r="C24" i="9"/>
  <c r="C71" i="9" s="1"/>
  <c r="E24" i="5"/>
  <c r="E74" i="5" s="1"/>
  <c r="D24" i="5"/>
  <c r="D74" i="5" s="1"/>
  <c r="C121" i="9"/>
  <c r="C26" i="16"/>
  <c r="C76" i="16" s="1"/>
  <c r="F10" i="5"/>
  <c r="F60" i="5" s="1"/>
  <c r="C10" i="9"/>
  <c r="C57" i="9" s="1"/>
  <c r="E10" i="5"/>
  <c r="E60" i="5" s="1"/>
  <c r="C10" i="21"/>
  <c r="C12" i="16"/>
  <c r="C62" i="16" s="1"/>
  <c r="D10" i="5"/>
  <c r="D60" i="5" s="1"/>
  <c r="C107" i="9"/>
  <c r="C9" i="7"/>
  <c r="C130" i="9"/>
  <c r="E33" i="5"/>
  <c r="E83" i="5" s="1"/>
  <c r="C32" i="7"/>
  <c r="C33" i="21"/>
  <c r="F33" i="5"/>
  <c r="F83" i="5" s="1"/>
  <c r="D33" i="5"/>
  <c r="D83" i="5" s="1"/>
  <c r="C35" i="16"/>
  <c r="C85" i="16" s="1"/>
  <c r="C33" i="9"/>
  <c r="C80" i="9" s="1"/>
  <c r="C36" i="7"/>
  <c r="C37" i="9"/>
  <c r="C84" i="9" s="1"/>
  <c r="D37" i="5"/>
  <c r="D87" i="5" s="1"/>
  <c r="C39" i="16"/>
  <c r="C89" i="16" s="1"/>
  <c r="F37" i="5"/>
  <c r="F87" i="5" s="1"/>
  <c r="C134" i="9"/>
  <c r="E37" i="5"/>
  <c r="E87" i="5" s="1"/>
  <c r="C37" i="21"/>
  <c r="C18" i="16"/>
  <c r="C68" i="16" s="1"/>
  <c r="C16" i="21"/>
  <c r="C15" i="7"/>
  <c r="C113" i="9"/>
  <c r="F16" i="5"/>
  <c r="F66" i="5" s="1"/>
  <c r="C16" i="9"/>
  <c r="C63" i="9" s="1"/>
  <c r="E16" i="5"/>
  <c r="E66" i="5" s="1"/>
  <c r="D16" i="5"/>
  <c r="D66" i="5" s="1"/>
  <c r="C17" i="16"/>
  <c r="C67" i="16" s="1"/>
  <c r="C15" i="21"/>
  <c r="E15" i="5"/>
  <c r="E65" i="5" s="1"/>
  <c r="C14" i="7"/>
  <c r="F15" i="5"/>
  <c r="F65" i="5" s="1"/>
  <c r="C112" i="9"/>
  <c r="D15" i="5"/>
  <c r="D65" i="5" s="1"/>
  <c r="C15" i="9"/>
  <c r="C62" i="9" s="1"/>
  <c r="C148" i="9"/>
  <c r="C53" i="16"/>
  <c r="C103" i="16" s="1"/>
  <c r="C51" i="21"/>
  <c r="C50" i="7"/>
  <c r="C51" i="9"/>
  <c r="C98" i="9" s="1"/>
  <c r="E51" i="5"/>
  <c r="E101" i="5" s="1"/>
  <c r="D51" i="5"/>
  <c r="D101" i="5" s="1"/>
  <c r="F51" i="5"/>
  <c r="C141" i="9"/>
  <c r="F44" i="5"/>
  <c r="C46" i="16"/>
  <c r="C96" i="16" s="1"/>
  <c r="D44" i="5"/>
  <c r="D94" i="5" s="1"/>
  <c r="C43" i="7"/>
  <c r="C44" i="9"/>
  <c r="C91" i="9" s="1"/>
  <c r="E44" i="5"/>
  <c r="E94" i="5" s="1"/>
  <c r="C44" i="21"/>
  <c r="C22" i="21"/>
  <c r="C21" i="7"/>
  <c r="F22" i="5"/>
  <c r="F72" i="5" s="1"/>
  <c r="C22" i="9"/>
  <c r="C69" i="9" s="1"/>
  <c r="D22" i="5"/>
  <c r="D72" i="5" s="1"/>
  <c r="C24" i="16"/>
  <c r="C74" i="16" s="1"/>
  <c r="C119" i="9"/>
  <c r="E22" i="5"/>
  <c r="E72" i="5" s="1"/>
  <c r="C149" i="9"/>
  <c r="C54" i="16"/>
  <c r="C104" i="16" s="1"/>
  <c r="F52" i="5"/>
  <c r="C52" i="9"/>
  <c r="C99" i="9" s="1"/>
  <c r="E52" i="5"/>
  <c r="E102" i="5" s="1"/>
  <c r="D52" i="5"/>
  <c r="D102" i="5" s="1"/>
  <c r="C51" i="7"/>
  <c r="C52" i="21"/>
  <c r="C15" i="16"/>
  <c r="C65" i="16" s="1"/>
  <c r="E13" i="5"/>
  <c r="E63" i="5" s="1"/>
  <c r="C13" i="9"/>
  <c r="C60" i="9" s="1"/>
  <c r="F13" i="5"/>
  <c r="F63" i="5" s="1"/>
  <c r="D13" i="5"/>
  <c r="D63" i="5" s="1"/>
  <c r="C110" i="9"/>
  <c r="C12" i="7"/>
  <c r="C13" i="21"/>
  <c r="C14" i="21"/>
  <c r="C13" i="7"/>
  <c r="F14" i="5"/>
  <c r="F64" i="5" s="1"/>
  <c r="C14" i="9"/>
  <c r="C61" i="9" s="1"/>
  <c r="E14" i="5"/>
  <c r="E64" i="5" s="1"/>
  <c r="D14" i="5"/>
  <c r="D64" i="5" s="1"/>
  <c r="C16" i="16"/>
  <c r="C66" i="16" s="1"/>
  <c r="C111" i="9"/>
  <c r="D31" i="5"/>
  <c r="D81" i="5" s="1"/>
  <c r="C31" i="21"/>
  <c r="C31" i="9"/>
  <c r="C78" i="9" s="1"/>
  <c r="E31" i="5"/>
  <c r="E81" i="5" s="1"/>
  <c r="C30" i="7"/>
  <c r="F31" i="5"/>
  <c r="F81" i="5" s="1"/>
  <c r="C33" i="16"/>
  <c r="C83" i="16" s="1"/>
  <c r="C128" i="9"/>
  <c r="C11" i="7"/>
  <c r="C12" i="9"/>
  <c r="C59" i="9" s="1"/>
  <c r="E12" i="5"/>
  <c r="E62" i="5" s="1"/>
  <c r="C109" i="9"/>
  <c r="D12" i="5"/>
  <c r="D62" i="5" s="1"/>
  <c r="F12" i="5"/>
  <c r="F62" i="5" s="1"/>
  <c r="C14" i="16"/>
  <c r="C64" i="16" s="1"/>
  <c r="C12" i="21"/>
  <c r="C122" i="9"/>
  <c r="F25" i="5"/>
  <c r="F75" i="5" s="1"/>
  <c r="C25" i="21"/>
  <c r="C24" i="7"/>
  <c r="E25" i="5"/>
  <c r="E75" i="5" s="1"/>
  <c r="C27" i="16"/>
  <c r="C77" i="16" s="1"/>
  <c r="C25" i="9"/>
  <c r="C72" i="9" s="1"/>
  <c r="D25" i="5"/>
  <c r="D75" i="5" s="1"/>
  <c r="E28" i="5"/>
  <c r="E78" i="5" s="1"/>
  <c r="C125" i="9"/>
  <c r="D28" i="5"/>
  <c r="D78" i="5" s="1"/>
  <c r="C30" i="16"/>
  <c r="C80" i="16" s="1"/>
  <c r="C27" i="7"/>
  <c r="C28" i="21"/>
  <c r="C28" i="9"/>
  <c r="C75" i="9" s="1"/>
  <c r="F28" i="5"/>
  <c r="F78" i="5" s="1"/>
  <c r="MF98" i="3"/>
  <c r="MF95" i="3"/>
  <c r="MF21" i="3"/>
  <c r="MF39" i="3"/>
  <c r="MF104" i="3"/>
  <c r="MF99" i="3"/>
  <c r="MF16" i="3"/>
  <c r="MF36" i="3"/>
  <c r="MF17" i="3"/>
  <c r="MF59" i="3"/>
  <c r="MF87" i="3"/>
  <c r="MF101" i="3"/>
  <c r="MF102" i="3"/>
  <c r="MF11" i="3"/>
  <c r="MF61" i="3"/>
  <c r="MF71" i="3"/>
  <c r="MF57" i="3"/>
  <c r="MF49" i="3"/>
  <c r="MF22" i="3"/>
  <c r="MF83" i="3"/>
  <c r="MF10" i="3"/>
  <c r="LW11" i="3"/>
  <c r="LW19" i="3"/>
  <c r="LW27" i="3"/>
  <c r="LW35" i="3"/>
  <c r="LW47" i="3"/>
  <c r="LW55" i="3"/>
  <c r="LW63" i="3"/>
  <c r="LW71" i="3"/>
  <c r="LW83" i="3"/>
  <c r="LW91" i="3"/>
  <c r="LW99" i="3"/>
  <c r="LW107" i="3"/>
  <c r="LW12" i="3"/>
  <c r="LW20" i="3"/>
  <c r="LW28" i="3"/>
  <c r="LW36" i="3"/>
  <c r="LW48" i="3"/>
  <c r="LW56" i="3"/>
  <c r="LW64" i="3"/>
  <c r="LW72" i="3"/>
  <c r="LW84" i="3"/>
  <c r="LW92" i="3"/>
  <c r="LW100" i="3"/>
  <c r="LW13" i="3"/>
  <c r="LW21" i="3"/>
  <c r="LW29" i="3"/>
  <c r="LW37" i="3"/>
  <c r="LW49" i="3"/>
  <c r="LW57" i="3"/>
  <c r="LW65" i="3"/>
  <c r="LW73" i="3"/>
  <c r="LW85" i="3"/>
  <c r="LW93" i="3"/>
  <c r="LW101" i="3"/>
  <c r="LW14" i="3"/>
  <c r="LW22" i="3"/>
  <c r="LW30" i="3"/>
  <c r="LW38" i="3"/>
  <c r="LW50" i="3"/>
  <c r="LW58" i="3"/>
  <c r="LW66" i="3"/>
  <c r="LW78" i="3"/>
  <c r="LW86" i="3"/>
  <c r="LW94" i="3"/>
  <c r="LW102" i="3"/>
  <c r="LW15" i="3"/>
  <c r="LW23" i="3"/>
  <c r="LW31" i="3"/>
  <c r="LW39" i="3"/>
  <c r="LW51" i="3"/>
  <c r="LW59" i="3"/>
  <c r="LW67" i="3"/>
  <c r="LW79" i="3"/>
  <c r="LW87" i="3"/>
  <c r="LW95" i="3"/>
  <c r="LW103" i="3"/>
  <c r="LW17" i="3"/>
  <c r="LW25" i="3"/>
  <c r="LW33" i="3"/>
  <c r="LW45" i="3"/>
  <c r="LW53" i="3"/>
  <c r="LW61" i="3"/>
  <c r="LW69" i="3"/>
  <c r="LW81" i="3"/>
  <c r="LW89" i="3"/>
  <c r="LW97" i="3"/>
  <c r="LW105" i="3"/>
  <c r="LW10" i="3"/>
  <c r="LW18" i="3"/>
  <c r="LW26" i="3"/>
  <c r="LW34" i="3"/>
  <c r="LW46" i="3"/>
  <c r="LW54" i="3"/>
  <c r="LW62" i="3"/>
  <c r="LW70" i="3"/>
  <c r="LW82" i="3"/>
  <c r="LW90" i="3"/>
  <c r="LW98" i="3"/>
  <c r="LW106" i="3"/>
  <c r="LW24" i="3"/>
  <c r="LW96" i="3"/>
  <c r="LW32" i="3"/>
  <c r="LW104" i="3"/>
  <c r="LW44" i="3"/>
  <c r="LW52" i="3"/>
  <c r="LW60" i="3"/>
  <c r="LW80" i="3"/>
  <c r="LW16" i="3"/>
  <c r="LW88" i="3"/>
  <c r="LW68" i="3"/>
  <c r="IY13" i="3"/>
  <c r="IY21" i="3"/>
  <c r="IY29" i="3"/>
  <c r="IY37" i="3"/>
  <c r="IY49" i="3"/>
  <c r="IY57" i="3"/>
  <c r="IY65" i="3"/>
  <c r="IY73" i="3"/>
  <c r="IY85" i="3"/>
  <c r="IY93" i="3"/>
  <c r="IY101" i="3"/>
  <c r="IY14" i="3"/>
  <c r="IY22" i="3"/>
  <c r="IY30" i="3"/>
  <c r="IY38" i="3"/>
  <c r="IY50" i="3"/>
  <c r="IY58" i="3"/>
  <c r="IY66" i="3"/>
  <c r="IY78" i="3"/>
  <c r="IY86" i="3"/>
  <c r="IY94" i="3"/>
  <c r="IY102" i="3"/>
  <c r="IY15" i="3"/>
  <c r="IY23" i="3"/>
  <c r="IY31" i="3"/>
  <c r="IY39" i="3"/>
  <c r="IY51" i="3"/>
  <c r="IY59" i="3"/>
  <c r="IY67" i="3"/>
  <c r="IY79" i="3"/>
  <c r="IY87" i="3"/>
  <c r="IY95" i="3"/>
  <c r="IY103" i="3"/>
  <c r="IY16" i="3"/>
  <c r="IY24" i="3"/>
  <c r="IY32" i="3"/>
  <c r="IY44" i="3"/>
  <c r="IY52" i="3"/>
  <c r="IY60" i="3"/>
  <c r="IY68" i="3"/>
  <c r="IY80" i="3"/>
  <c r="IY88" i="3"/>
  <c r="IY96" i="3"/>
  <c r="IY104" i="3"/>
  <c r="IY17" i="3"/>
  <c r="IY25" i="3"/>
  <c r="IY33" i="3"/>
  <c r="IY45" i="3"/>
  <c r="IY53" i="3"/>
  <c r="IY61" i="3"/>
  <c r="IY69" i="3"/>
  <c r="IY81" i="3"/>
  <c r="IY89" i="3"/>
  <c r="IY97" i="3"/>
  <c r="IY105" i="3"/>
  <c r="IY11" i="3"/>
  <c r="IY19" i="3"/>
  <c r="IY27" i="3"/>
  <c r="IY35" i="3"/>
  <c r="IY47" i="3"/>
  <c r="IY55" i="3"/>
  <c r="IY63" i="3"/>
  <c r="IY71" i="3"/>
  <c r="IY83" i="3"/>
  <c r="IY91" i="3"/>
  <c r="IY99" i="3"/>
  <c r="IY107" i="3"/>
  <c r="IY12" i="3"/>
  <c r="IY20" i="3"/>
  <c r="IY28" i="3"/>
  <c r="IY36" i="3"/>
  <c r="IY48" i="3"/>
  <c r="IY56" i="3"/>
  <c r="IY64" i="3"/>
  <c r="IY72" i="3"/>
  <c r="IY84" i="3"/>
  <c r="IY92" i="3"/>
  <c r="IY100" i="3"/>
  <c r="IY54" i="3"/>
  <c r="IY62" i="3"/>
  <c r="IY70" i="3"/>
  <c r="IY10" i="3"/>
  <c r="IY82" i="3"/>
  <c r="IY26" i="3"/>
  <c r="IY18" i="3"/>
  <c r="IY90" i="3"/>
  <c r="IY34" i="3"/>
  <c r="IY106" i="3"/>
  <c r="IY98" i="3"/>
  <c r="IY46" i="3"/>
  <c r="LY15" i="3"/>
  <c r="LY23" i="3"/>
  <c r="LY31" i="3"/>
  <c r="LY39" i="3"/>
  <c r="LY51" i="3"/>
  <c r="LY59" i="3"/>
  <c r="LY67" i="3"/>
  <c r="LY79" i="3"/>
  <c r="LY87" i="3"/>
  <c r="LY95" i="3"/>
  <c r="LY103" i="3"/>
  <c r="LY16" i="3"/>
  <c r="LY24" i="3"/>
  <c r="LY32" i="3"/>
  <c r="LY44" i="3"/>
  <c r="LY52" i="3"/>
  <c r="LY60" i="3"/>
  <c r="LY68" i="3"/>
  <c r="LY80" i="3"/>
  <c r="LY88" i="3"/>
  <c r="LY96" i="3"/>
  <c r="LY104" i="3"/>
  <c r="LY17" i="3"/>
  <c r="LY25" i="3"/>
  <c r="LY33" i="3"/>
  <c r="LY45" i="3"/>
  <c r="LY53" i="3"/>
  <c r="LY61" i="3"/>
  <c r="LY69" i="3"/>
  <c r="LY81" i="3"/>
  <c r="LY89" i="3"/>
  <c r="LY97" i="3"/>
  <c r="LY105" i="3"/>
  <c r="LY10" i="3"/>
  <c r="LY18" i="3"/>
  <c r="LY26" i="3"/>
  <c r="LY34" i="3"/>
  <c r="LY46" i="3"/>
  <c r="LY54" i="3"/>
  <c r="LY62" i="3"/>
  <c r="LY70" i="3"/>
  <c r="LY82" i="3"/>
  <c r="LY90" i="3"/>
  <c r="LY98" i="3"/>
  <c r="LY106" i="3"/>
  <c r="LY11" i="3"/>
  <c r="LY19" i="3"/>
  <c r="LY27" i="3"/>
  <c r="LY35" i="3"/>
  <c r="LY47" i="3"/>
  <c r="LY55" i="3"/>
  <c r="LY63" i="3"/>
  <c r="LY71" i="3"/>
  <c r="LY83" i="3"/>
  <c r="LY91" i="3"/>
  <c r="LY99" i="3"/>
  <c r="LY107" i="3"/>
  <c r="LY13" i="3"/>
  <c r="LY21" i="3"/>
  <c r="LY29" i="3"/>
  <c r="LY37" i="3"/>
  <c r="LY49" i="3"/>
  <c r="LY57" i="3"/>
  <c r="LY65" i="3"/>
  <c r="LY73" i="3"/>
  <c r="LY85" i="3"/>
  <c r="LY93" i="3"/>
  <c r="LY101" i="3"/>
  <c r="LY14" i="3"/>
  <c r="LY22" i="3"/>
  <c r="LY30" i="3"/>
  <c r="LY38" i="3"/>
  <c r="LY50" i="3"/>
  <c r="LY58" i="3"/>
  <c r="LY66" i="3"/>
  <c r="LY78" i="3"/>
  <c r="LY86" i="3"/>
  <c r="LY94" i="3"/>
  <c r="LY102" i="3"/>
  <c r="LY12" i="3"/>
  <c r="LY84" i="3"/>
  <c r="LY56" i="3"/>
  <c r="LY20" i="3"/>
  <c r="LY92" i="3"/>
  <c r="LY28" i="3"/>
  <c r="LY100" i="3"/>
  <c r="LY36" i="3"/>
  <c r="LY48" i="3"/>
  <c r="LY64" i="3"/>
  <c r="LY72" i="3"/>
  <c r="ME45" i="3"/>
  <c r="ME72" i="3"/>
  <c r="ME98" i="3"/>
  <c r="ME61" i="3"/>
  <c r="ME19" i="3"/>
  <c r="ME54" i="3"/>
  <c r="ME86" i="3"/>
  <c r="ME80" i="3"/>
  <c r="ME47" i="3"/>
  <c r="ME99" i="3"/>
  <c r="ME60" i="3"/>
  <c r="ME26" i="3"/>
  <c r="ME53" i="3"/>
  <c r="ME56" i="3"/>
  <c r="ME107" i="3"/>
  <c r="ME44" i="3"/>
  <c r="ME84" i="3"/>
  <c r="ME62" i="3"/>
  <c r="ME14" i="3"/>
  <c r="ME57" i="3"/>
  <c r="ME87" i="3"/>
  <c r="ME106" i="3"/>
  <c r="ME23" i="3"/>
  <c r="ME83" i="3"/>
  <c r="ME55" i="3"/>
  <c r="ME89" i="3"/>
  <c r="ME94" i="3"/>
  <c r="ME37" i="3"/>
  <c r="ME35" i="3"/>
  <c r="ME90" i="3"/>
  <c r="ME16" i="3"/>
  <c r="ME59" i="3"/>
  <c r="ME46" i="3"/>
  <c r="ME105" i="3"/>
  <c r="ME29" i="3"/>
  <c r="ME68" i="3"/>
  <c r="ME28" i="3"/>
  <c r="ME24" i="3"/>
  <c r="ME79" i="3"/>
  <c r="ME88" i="3"/>
  <c r="ME33" i="3"/>
  <c r="ME49" i="3"/>
  <c r="ME65" i="3"/>
  <c r="ME50" i="3"/>
  <c r="ME101" i="3"/>
  <c r="ME18" i="3"/>
  <c r="ME91" i="3"/>
  <c r="ME15" i="3"/>
  <c r="ME100" i="3"/>
  <c r="ME21" i="3"/>
  <c r="ME104" i="3"/>
  <c r="ME81" i="3"/>
  <c r="ME58" i="3"/>
  <c r="ME48" i="3"/>
  <c r="ME70" i="3"/>
  <c r="ME95" i="3"/>
  <c r="ME17" i="3"/>
  <c r="ME82" i="3"/>
  <c r="ME30" i="3"/>
  <c r="ME66" i="3"/>
  <c r="ME52" i="3"/>
  <c r="ME11" i="3"/>
  <c r="ME31" i="3"/>
  <c r="ME27" i="3"/>
  <c r="ME36" i="3"/>
  <c r="ME92" i="3"/>
  <c r="ME103" i="3"/>
  <c r="ME85" i="3"/>
  <c r="ME96" i="3"/>
  <c r="ME73" i="3"/>
  <c r="ME63" i="3"/>
  <c r="ME97" i="3"/>
  <c r="ME12" i="3"/>
  <c r="ME102" i="3"/>
  <c r="ME38" i="3"/>
  <c r="ME78" i="3"/>
  <c r="ME67" i="3"/>
  <c r="ME51" i="3"/>
  <c r="ME20" i="3"/>
  <c r="ME13" i="3"/>
  <c r="ME71" i="3"/>
  <c r="ME39" i="3"/>
  <c r="ME34" i="3"/>
  <c r="ME69" i="3"/>
  <c r="ME64" i="3"/>
  <c r="ME22" i="3"/>
  <c r="ME10" i="3"/>
  <c r="ME25" i="3"/>
  <c r="ME93" i="3"/>
  <c r="ME32" i="3"/>
  <c r="JG19" i="3"/>
  <c r="JG88" i="3"/>
  <c r="JG89" i="3"/>
  <c r="JG14" i="3"/>
  <c r="JG58" i="3"/>
  <c r="JG72" i="3"/>
  <c r="JG30" i="3"/>
  <c r="JG60" i="3"/>
  <c r="JG17" i="3"/>
  <c r="JG93" i="3"/>
  <c r="JG103" i="3"/>
  <c r="JG27" i="3"/>
  <c r="JG50" i="3"/>
  <c r="JG11" i="3"/>
  <c r="JG21" i="3"/>
  <c r="JG29" i="3"/>
  <c r="JG25" i="3"/>
  <c r="JG61" i="3"/>
  <c r="JG98" i="3"/>
  <c r="JG46" i="3"/>
  <c r="JG59" i="3"/>
  <c r="JG84" i="3"/>
  <c r="JG37" i="3"/>
  <c r="JG68" i="3"/>
  <c r="JG87" i="3"/>
  <c r="JG79" i="3"/>
  <c r="JG38" i="3"/>
  <c r="JG82" i="3"/>
  <c r="JG13" i="3"/>
  <c r="JG83" i="3"/>
  <c r="JG63" i="3"/>
  <c r="JG10" i="3"/>
  <c r="JG94" i="3"/>
  <c r="JG104" i="3"/>
  <c r="JG86" i="3"/>
  <c r="JG28" i="3"/>
  <c r="JG31" i="3"/>
  <c r="JG52" i="3"/>
  <c r="JG69" i="3"/>
  <c r="JG32" i="3"/>
  <c r="JG24" i="3"/>
  <c r="JG99" i="3"/>
  <c r="JG101" i="3"/>
  <c r="JG57" i="3"/>
  <c r="JG39" i="3"/>
  <c r="JG106" i="3"/>
  <c r="JG53" i="3"/>
  <c r="JG48" i="3"/>
  <c r="JG71" i="3"/>
  <c r="JG23" i="3"/>
  <c r="JG107" i="3"/>
  <c r="JG64" i="3"/>
  <c r="JG49" i="3"/>
  <c r="JG70" i="3"/>
  <c r="JG67" i="3"/>
  <c r="JG66" i="3"/>
  <c r="JG16" i="3"/>
  <c r="JG81" i="3"/>
  <c r="JG97" i="3"/>
  <c r="JG55" i="3"/>
  <c r="JG12" i="3"/>
  <c r="JG62" i="3"/>
  <c r="JG36" i="3"/>
  <c r="JG44" i="3"/>
  <c r="JG100" i="3"/>
  <c r="JG105" i="3"/>
  <c r="JG80" i="3"/>
  <c r="JG47" i="3"/>
  <c r="JG18" i="3"/>
  <c r="JG15" i="3"/>
  <c r="JG54" i="3"/>
  <c r="JG35" i="3"/>
  <c r="JG33" i="3"/>
  <c r="JG90" i="3"/>
  <c r="JG92" i="3"/>
  <c r="JG26" i="3"/>
  <c r="JG85" i="3"/>
  <c r="JG102" i="3"/>
  <c r="JG96" i="3"/>
  <c r="JG20" i="3"/>
  <c r="JG78" i="3"/>
  <c r="JG34" i="3"/>
  <c r="JG91" i="3"/>
  <c r="JG95" i="3"/>
  <c r="JG73" i="3"/>
  <c r="JG51" i="3"/>
  <c r="JG45" i="3"/>
  <c r="JG22" i="3"/>
  <c r="JG65" i="3"/>
  <c r="JG56" i="3"/>
  <c r="LT16" i="3"/>
  <c r="LT24" i="3"/>
  <c r="LT32" i="3"/>
  <c r="LT44" i="3"/>
  <c r="LT52" i="3"/>
  <c r="LT60" i="3"/>
  <c r="LT68" i="3"/>
  <c r="LT80" i="3"/>
  <c r="LT88" i="3"/>
  <c r="LT96" i="3"/>
  <c r="LT104" i="3"/>
  <c r="LT17" i="3"/>
  <c r="LT25" i="3"/>
  <c r="LT33" i="3"/>
  <c r="LT45" i="3"/>
  <c r="LT53" i="3"/>
  <c r="LT61" i="3"/>
  <c r="LT69" i="3"/>
  <c r="LT81" i="3"/>
  <c r="LT89" i="3"/>
  <c r="LT97" i="3"/>
  <c r="LT105" i="3"/>
  <c r="LT10" i="3"/>
  <c r="LT18" i="3"/>
  <c r="LT26" i="3"/>
  <c r="LT34" i="3"/>
  <c r="LT46" i="3"/>
  <c r="LT54" i="3"/>
  <c r="LT62" i="3"/>
  <c r="LT70" i="3"/>
  <c r="LT82" i="3"/>
  <c r="LT90" i="3"/>
  <c r="LT98" i="3"/>
  <c r="LT106" i="3"/>
  <c r="LT11" i="3"/>
  <c r="LT19" i="3"/>
  <c r="LT27" i="3"/>
  <c r="LT35" i="3"/>
  <c r="LT47" i="3"/>
  <c r="LT55" i="3"/>
  <c r="LT63" i="3"/>
  <c r="LT71" i="3"/>
  <c r="LT83" i="3"/>
  <c r="LT91" i="3"/>
  <c r="LT99" i="3"/>
  <c r="LT107" i="3"/>
  <c r="LT12" i="3"/>
  <c r="LT20" i="3"/>
  <c r="LT28" i="3"/>
  <c r="LT36" i="3"/>
  <c r="LT48" i="3"/>
  <c r="LT56" i="3"/>
  <c r="LT64" i="3"/>
  <c r="LT72" i="3"/>
  <c r="LT84" i="3"/>
  <c r="LT92" i="3"/>
  <c r="LT100" i="3"/>
  <c r="LT13" i="3"/>
  <c r="LT21" i="3"/>
  <c r="LT29" i="3"/>
  <c r="LT37" i="3"/>
  <c r="LT49" i="3"/>
  <c r="LT57" i="3"/>
  <c r="LT65" i="3"/>
  <c r="LT73" i="3"/>
  <c r="LT85" i="3"/>
  <c r="LT93" i="3"/>
  <c r="LT101" i="3"/>
  <c r="LT15" i="3"/>
  <c r="LT51" i="3"/>
  <c r="LT87" i="3"/>
  <c r="LT22" i="3"/>
  <c r="LT58" i="3"/>
  <c r="LT94" i="3"/>
  <c r="LT23" i="3"/>
  <c r="LT59" i="3"/>
  <c r="LT95" i="3"/>
  <c r="LT30" i="3"/>
  <c r="LT66" i="3"/>
  <c r="LT102" i="3"/>
  <c r="LT31" i="3"/>
  <c r="LT67" i="3"/>
  <c r="LT103" i="3"/>
  <c r="LT38" i="3"/>
  <c r="LT78" i="3"/>
  <c r="LT14" i="3"/>
  <c r="LT39" i="3"/>
  <c r="LT50" i="3"/>
  <c r="LT79" i="3"/>
  <c r="LT86" i="3"/>
  <c r="MC52" i="3"/>
  <c r="MC17" i="3"/>
  <c r="MC73" i="3"/>
  <c r="MC10" i="3"/>
  <c r="MC96" i="3"/>
  <c r="MC23" i="3"/>
  <c r="MC80" i="3"/>
  <c r="MC59" i="3"/>
  <c r="MC94" i="3"/>
  <c r="MC102" i="3"/>
  <c r="MC15" i="3"/>
  <c r="MC61" i="3"/>
  <c r="MC63" i="3"/>
  <c r="MC88" i="3"/>
  <c r="MC82" i="3"/>
  <c r="MC44" i="3"/>
  <c r="MC90" i="3"/>
  <c r="MC105" i="3"/>
  <c r="MC103" i="3"/>
  <c r="MC49" i="3"/>
  <c r="MC60" i="3"/>
  <c r="MC62" i="3"/>
  <c r="MC28" i="3"/>
  <c r="MC85" i="3"/>
  <c r="MC26" i="3"/>
  <c r="MC71" i="3"/>
  <c r="MC107" i="3"/>
  <c r="MC50" i="3"/>
  <c r="MC24" i="3"/>
  <c r="MC83" i="3"/>
  <c r="MC48" i="3"/>
  <c r="MC12" i="3"/>
  <c r="MC106" i="3"/>
  <c r="MC53" i="3"/>
  <c r="MC39" i="3"/>
  <c r="MC86" i="3"/>
  <c r="MC58" i="3"/>
  <c r="MC27" i="3"/>
  <c r="MC68" i="3"/>
  <c r="MC13" i="3"/>
  <c r="MC72" i="3"/>
  <c r="MC31" i="3"/>
  <c r="MC81" i="3"/>
  <c r="MC89" i="3"/>
  <c r="MC69" i="3"/>
  <c r="MC56" i="3"/>
  <c r="MC16" i="3"/>
  <c r="MC22" i="3"/>
  <c r="MC70" i="3"/>
  <c r="MC54" i="3"/>
  <c r="MC14" i="3"/>
  <c r="MC20" i="3"/>
  <c r="MC21" i="3"/>
  <c r="MC66" i="3"/>
  <c r="MC36" i="3"/>
  <c r="MC11" i="3"/>
  <c r="MC98" i="3"/>
  <c r="MC32" i="3"/>
  <c r="MC91" i="3"/>
  <c r="MC64" i="3"/>
  <c r="MC47" i="3"/>
  <c r="MC84" i="3"/>
  <c r="MC93" i="3"/>
  <c r="MC101" i="3"/>
  <c r="MC30" i="3"/>
  <c r="MC34" i="3"/>
  <c r="MC100" i="3"/>
  <c r="MC33" i="3"/>
  <c r="MC87" i="3"/>
  <c r="MC46" i="3"/>
  <c r="MC78" i="3"/>
  <c r="MC95" i="3"/>
  <c r="MC57" i="3"/>
  <c r="MC65" i="3"/>
  <c r="MC29" i="3"/>
  <c r="MC35" i="3"/>
  <c r="MC45" i="3"/>
  <c r="MC99" i="3"/>
  <c r="MC79" i="3"/>
  <c r="MC37" i="3"/>
  <c r="MC92" i="3"/>
  <c r="MC18" i="3"/>
  <c r="MC38" i="3"/>
  <c r="MC19" i="3"/>
  <c r="MC25" i="3"/>
  <c r="MC104" i="3"/>
  <c r="MC97" i="3"/>
  <c r="MC51" i="3"/>
  <c r="MC67" i="3"/>
  <c r="MC55" i="3"/>
  <c r="LV13" i="3"/>
  <c r="LV21" i="3"/>
  <c r="LV29" i="3"/>
  <c r="LV37" i="3"/>
  <c r="LV49" i="3"/>
  <c r="LV57" i="3"/>
  <c r="LV65" i="3"/>
  <c r="LV73" i="3"/>
  <c r="LV85" i="3"/>
  <c r="LV93" i="3"/>
  <c r="LV101" i="3"/>
  <c r="LV14" i="3"/>
  <c r="LV22" i="3"/>
  <c r="LV30" i="3"/>
  <c r="LV38" i="3"/>
  <c r="LV50" i="3"/>
  <c r="LV58" i="3"/>
  <c r="LV66" i="3"/>
  <c r="LV78" i="3"/>
  <c r="LV86" i="3"/>
  <c r="LV94" i="3"/>
  <c r="LV17" i="3"/>
  <c r="LV25" i="3"/>
  <c r="LV33" i="3"/>
  <c r="LV45" i="3"/>
  <c r="LV53" i="3"/>
  <c r="LV61" i="3"/>
  <c r="LV69" i="3"/>
  <c r="LV81" i="3"/>
  <c r="LV89" i="3"/>
  <c r="LV97" i="3"/>
  <c r="LV105" i="3"/>
  <c r="LV10" i="3"/>
  <c r="LV23" i="3"/>
  <c r="LV35" i="3"/>
  <c r="LV52" i="3"/>
  <c r="LV64" i="3"/>
  <c r="LV82" i="3"/>
  <c r="LV95" i="3"/>
  <c r="LV106" i="3"/>
  <c r="LV11" i="3"/>
  <c r="LV24" i="3"/>
  <c r="LV36" i="3"/>
  <c r="LV54" i="3"/>
  <c r="LV67" i="3"/>
  <c r="LV83" i="3"/>
  <c r="LV96" i="3"/>
  <c r="LV107" i="3"/>
  <c r="LV12" i="3"/>
  <c r="LV26" i="3"/>
  <c r="LV39" i="3"/>
  <c r="LV55" i="3"/>
  <c r="LV68" i="3"/>
  <c r="LV84" i="3"/>
  <c r="LV98" i="3"/>
  <c r="LV15" i="3"/>
  <c r="LV27" i="3"/>
  <c r="LV44" i="3"/>
  <c r="LV56" i="3"/>
  <c r="LV70" i="3"/>
  <c r="LV87" i="3"/>
  <c r="LV99" i="3"/>
  <c r="LV16" i="3"/>
  <c r="LV28" i="3"/>
  <c r="LV46" i="3"/>
  <c r="LV59" i="3"/>
  <c r="LV71" i="3"/>
  <c r="LV88" i="3"/>
  <c r="LV100" i="3"/>
  <c r="LV19" i="3"/>
  <c r="LV32" i="3"/>
  <c r="LV48" i="3"/>
  <c r="LV62" i="3"/>
  <c r="LV79" i="3"/>
  <c r="LV91" i="3"/>
  <c r="LV103" i="3"/>
  <c r="LV63" i="3"/>
  <c r="LV18" i="3"/>
  <c r="LV72" i="3"/>
  <c r="LV31" i="3"/>
  <c r="LV90" i="3"/>
  <c r="LV34" i="3"/>
  <c r="LV92" i="3"/>
  <c r="LV47" i="3"/>
  <c r="LV102" i="3"/>
  <c r="LV20" i="3"/>
  <c r="LV51" i="3"/>
  <c r="LV60" i="3"/>
  <c r="LV80" i="3"/>
  <c r="LV104" i="3"/>
  <c r="IX15" i="3"/>
  <c r="IX23" i="3"/>
  <c r="IX31" i="3"/>
  <c r="IX39" i="3"/>
  <c r="IX51" i="3"/>
  <c r="IX59" i="3"/>
  <c r="IX67" i="3"/>
  <c r="IX79" i="3"/>
  <c r="IX87" i="3"/>
  <c r="IX95" i="3"/>
  <c r="IX103" i="3"/>
  <c r="IX16" i="3"/>
  <c r="IX24" i="3"/>
  <c r="IX32" i="3"/>
  <c r="IX44" i="3"/>
  <c r="IX52" i="3"/>
  <c r="IX60" i="3"/>
  <c r="IX68" i="3"/>
  <c r="IX80" i="3"/>
  <c r="IX88" i="3"/>
  <c r="IX96" i="3"/>
  <c r="IX104" i="3"/>
  <c r="IX11" i="3"/>
  <c r="IX19" i="3"/>
  <c r="IX27" i="3"/>
  <c r="IX35" i="3"/>
  <c r="IX47" i="3"/>
  <c r="IX55" i="3"/>
  <c r="IX63" i="3"/>
  <c r="IX71" i="3"/>
  <c r="IX83" i="3"/>
  <c r="IX91" i="3"/>
  <c r="IX99" i="3"/>
  <c r="IX107" i="3"/>
  <c r="IX10" i="3"/>
  <c r="IX22" i="3"/>
  <c r="IX36" i="3"/>
  <c r="IX53" i="3"/>
  <c r="IX65" i="3"/>
  <c r="IX82" i="3"/>
  <c r="IX94" i="3"/>
  <c r="IX12" i="3"/>
  <c r="IX25" i="3"/>
  <c r="IX37" i="3"/>
  <c r="IX54" i="3"/>
  <c r="IX66" i="3"/>
  <c r="IX84" i="3"/>
  <c r="IX97" i="3"/>
  <c r="IX13" i="3"/>
  <c r="IX26" i="3"/>
  <c r="IX38" i="3"/>
  <c r="IX56" i="3"/>
  <c r="IX69" i="3"/>
  <c r="IX85" i="3"/>
  <c r="IX98" i="3"/>
  <c r="IX14" i="3"/>
  <c r="IX28" i="3"/>
  <c r="IX45" i="3"/>
  <c r="IX57" i="3"/>
  <c r="IX70" i="3"/>
  <c r="IX86" i="3"/>
  <c r="IX100" i="3"/>
  <c r="IX17" i="3"/>
  <c r="IX29" i="3"/>
  <c r="IX46" i="3"/>
  <c r="IX58" i="3"/>
  <c r="IX72" i="3"/>
  <c r="IX89" i="3"/>
  <c r="IX101" i="3"/>
  <c r="IX20" i="3"/>
  <c r="IX33" i="3"/>
  <c r="IX49" i="3"/>
  <c r="IX62" i="3"/>
  <c r="IX78" i="3"/>
  <c r="IX92" i="3"/>
  <c r="IX105" i="3"/>
  <c r="IX50" i="3"/>
  <c r="IX106" i="3"/>
  <c r="IX61" i="3"/>
  <c r="IX18" i="3"/>
  <c r="IX73" i="3"/>
  <c r="IX21" i="3"/>
  <c r="IX81" i="3"/>
  <c r="IX30" i="3"/>
  <c r="IX90" i="3"/>
  <c r="IX93" i="3"/>
  <c r="IX102" i="3"/>
  <c r="IX34" i="3"/>
  <c r="IX48" i="3"/>
  <c r="IX64" i="3"/>
  <c r="LU12" i="3"/>
  <c r="LU20" i="3"/>
  <c r="LU28" i="3"/>
  <c r="LU36" i="3"/>
  <c r="LU48" i="3"/>
  <c r="LU56" i="3"/>
  <c r="LU64" i="3"/>
  <c r="LU72" i="3"/>
  <c r="LU84" i="3"/>
  <c r="LU92" i="3"/>
  <c r="LU100" i="3"/>
  <c r="LU13" i="3"/>
  <c r="LU21" i="3"/>
  <c r="LU29" i="3"/>
  <c r="LU37" i="3"/>
  <c r="LU49" i="3"/>
  <c r="LU57" i="3"/>
  <c r="LU65" i="3"/>
  <c r="LU73" i="3"/>
  <c r="LU85" i="3"/>
  <c r="LU93" i="3"/>
  <c r="LU101" i="3"/>
  <c r="LU14" i="3"/>
  <c r="LU22" i="3"/>
  <c r="LU30" i="3"/>
  <c r="LU38" i="3"/>
  <c r="LU50" i="3"/>
  <c r="LU58" i="3"/>
  <c r="LU66" i="3"/>
  <c r="LU78" i="3"/>
  <c r="LU86" i="3"/>
  <c r="LU94" i="3"/>
  <c r="LU102" i="3"/>
  <c r="LU15" i="3"/>
  <c r="LU23" i="3"/>
  <c r="LU31" i="3"/>
  <c r="LU39" i="3"/>
  <c r="LU51" i="3"/>
  <c r="LU59" i="3"/>
  <c r="LU67" i="3"/>
  <c r="LU79" i="3"/>
  <c r="LU87" i="3"/>
  <c r="LU95" i="3"/>
  <c r="LU103" i="3"/>
  <c r="LU16" i="3"/>
  <c r="LU24" i="3"/>
  <c r="LU32" i="3"/>
  <c r="LU44" i="3"/>
  <c r="LU52" i="3"/>
  <c r="LU60" i="3"/>
  <c r="LU68" i="3"/>
  <c r="LU80" i="3"/>
  <c r="LU88" i="3"/>
  <c r="LU96" i="3"/>
  <c r="LU104" i="3"/>
  <c r="LU10" i="3"/>
  <c r="LU18" i="3"/>
  <c r="LU26" i="3"/>
  <c r="LU34" i="3"/>
  <c r="LU46" i="3"/>
  <c r="LU54" i="3"/>
  <c r="LU62" i="3"/>
  <c r="LU70" i="3"/>
  <c r="LU82" i="3"/>
  <c r="LU90" i="3"/>
  <c r="LU98" i="3"/>
  <c r="LU106" i="3"/>
  <c r="LU11" i="3"/>
  <c r="LU47" i="3"/>
  <c r="LU83" i="3"/>
  <c r="LU17" i="3"/>
  <c r="LU53" i="3"/>
  <c r="LU89" i="3"/>
  <c r="LU25" i="3"/>
  <c r="LU61" i="3"/>
  <c r="LU97" i="3"/>
  <c r="LU27" i="3"/>
  <c r="LU63" i="3"/>
  <c r="LU99" i="3"/>
  <c r="LU33" i="3"/>
  <c r="LU69" i="3"/>
  <c r="LU105" i="3"/>
  <c r="LU45" i="3"/>
  <c r="LU55" i="3"/>
  <c r="LU71" i="3"/>
  <c r="LU81" i="3"/>
  <c r="LU91" i="3"/>
  <c r="LU107" i="3"/>
  <c r="LU19" i="3"/>
  <c r="LU35" i="3"/>
  <c r="JE53" i="3"/>
  <c r="JE38" i="3"/>
  <c r="JE28" i="3"/>
  <c r="JE33" i="3"/>
  <c r="JE104" i="3"/>
  <c r="JE13" i="3"/>
  <c r="JE52" i="3"/>
  <c r="JE107" i="3"/>
  <c r="JE10" i="3"/>
  <c r="JE86" i="3"/>
  <c r="JE58" i="3"/>
  <c r="JE106" i="3"/>
  <c r="JE16" i="3"/>
  <c r="JE70" i="3"/>
  <c r="JE30" i="3"/>
  <c r="JE101" i="3"/>
  <c r="JE22" i="3"/>
  <c r="JE60" i="3"/>
  <c r="JE36" i="3"/>
  <c r="JE102" i="3"/>
  <c r="JE25" i="3"/>
  <c r="JE89" i="3"/>
  <c r="JE35" i="3"/>
  <c r="JE73" i="3"/>
  <c r="JE21" i="3"/>
  <c r="JE54" i="3"/>
  <c r="JE82" i="3"/>
  <c r="JE78" i="3"/>
  <c r="JE61" i="3"/>
  <c r="JE15" i="3"/>
  <c r="JE32" i="3"/>
  <c r="JE44" i="3"/>
  <c r="JE71" i="3"/>
  <c r="JE11" i="3"/>
  <c r="JE63" i="3"/>
  <c r="JE39" i="3"/>
  <c r="JE98" i="3"/>
  <c r="JE18" i="3"/>
  <c r="JE91" i="3"/>
  <c r="JE17" i="3"/>
  <c r="JE81" i="3"/>
  <c r="JE55" i="3"/>
  <c r="JE97" i="3"/>
  <c r="JE94" i="3"/>
  <c r="JE34" i="3"/>
  <c r="JE20" i="3"/>
  <c r="JE83" i="3"/>
  <c r="JE51" i="3"/>
  <c r="JE26" i="3"/>
  <c r="JE68" i="3"/>
  <c r="JE12" i="3"/>
  <c r="JE59" i="3"/>
  <c r="JE48" i="3"/>
  <c r="JE50" i="3"/>
  <c r="JE19" i="3"/>
  <c r="JE62" i="3"/>
  <c r="JE23" i="3"/>
  <c r="JE66" i="3"/>
  <c r="JE95" i="3"/>
  <c r="JE49" i="3"/>
  <c r="JE85" i="3"/>
  <c r="JE24" i="3"/>
  <c r="JE92" i="3"/>
  <c r="JE45" i="3"/>
  <c r="JE96" i="3"/>
  <c r="JE46" i="3"/>
  <c r="JE69" i="3"/>
  <c r="JE80" i="3"/>
  <c r="JE37" i="3"/>
  <c r="JE79" i="3"/>
  <c r="JE72" i="3"/>
  <c r="JE105" i="3"/>
  <c r="JE14" i="3"/>
  <c r="JE87" i="3"/>
  <c r="JE84" i="3"/>
  <c r="JE29" i="3"/>
  <c r="JE88" i="3"/>
  <c r="JE100" i="3"/>
  <c r="JE57" i="3"/>
  <c r="JE90" i="3"/>
  <c r="JE31" i="3"/>
  <c r="JE65" i="3"/>
  <c r="JE27" i="3"/>
  <c r="JE47" i="3"/>
  <c r="JE103" i="3"/>
  <c r="JE99" i="3"/>
  <c r="JE64" i="3"/>
  <c r="JE56" i="3"/>
  <c r="JE67" i="3"/>
  <c r="JE93" i="3"/>
  <c r="JC34" i="3"/>
  <c r="JC18" i="3"/>
  <c r="JC71" i="3"/>
  <c r="JC91" i="3"/>
  <c r="JC54" i="3"/>
  <c r="JC101" i="3"/>
  <c r="JC37" i="3"/>
  <c r="JC96" i="3"/>
  <c r="JC84" i="3"/>
  <c r="JC36" i="3"/>
  <c r="JC53" i="3"/>
  <c r="JC78" i="3"/>
  <c r="JC35" i="3"/>
  <c r="JC60" i="3"/>
  <c r="JC17" i="3"/>
  <c r="JC92" i="3"/>
  <c r="JC102" i="3"/>
  <c r="JC27" i="3"/>
  <c r="JC16" i="3"/>
  <c r="JC106" i="3"/>
  <c r="JC23" i="3"/>
  <c r="JC56" i="3"/>
  <c r="JC11" i="3"/>
  <c r="JC46" i="3"/>
  <c r="JC24" i="3"/>
  <c r="JC12" i="3"/>
  <c r="JC26" i="3"/>
  <c r="JC57" i="3"/>
  <c r="JC83" i="3"/>
  <c r="JC31" i="3"/>
  <c r="JC65" i="3"/>
  <c r="JC29" i="3"/>
  <c r="JC38" i="3"/>
  <c r="JC33" i="3"/>
  <c r="JC73" i="3"/>
  <c r="JC95" i="3"/>
  <c r="JC87" i="3"/>
  <c r="JC82" i="3"/>
  <c r="JC69" i="3"/>
  <c r="JC64" i="3"/>
  <c r="JC80" i="3"/>
  <c r="JC58" i="3"/>
  <c r="JC94" i="3"/>
  <c r="JC55" i="3"/>
  <c r="JC79" i="3"/>
  <c r="JC103" i="3"/>
  <c r="JC98" i="3"/>
  <c r="JC107" i="3"/>
  <c r="JC86" i="3"/>
  <c r="JC21" i="3"/>
  <c r="JC22" i="3"/>
  <c r="JC85" i="3"/>
  <c r="JC61" i="3"/>
  <c r="JC52" i="3"/>
  <c r="JC66" i="3"/>
  <c r="JC67" i="3"/>
  <c r="JC50" i="3"/>
  <c r="JC89" i="3"/>
  <c r="JC47" i="3"/>
  <c r="JC49" i="3"/>
  <c r="JC99" i="3"/>
  <c r="JC62" i="3"/>
  <c r="JC13" i="3"/>
  <c r="JC48" i="3"/>
  <c r="JC68" i="3"/>
  <c r="JC72" i="3"/>
  <c r="JC88" i="3"/>
  <c r="JC15" i="3"/>
  <c r="JC28" i="3"/>
  <c r="JC59" i="3"/>
  <c r="JC25" i="3"/>
  <c r="JC105" i="3"/>
  <c r="JC104" i="3"/>
  <c r="JC93" i="3"/>
  <c r="JC45" i="3"/>
  <c r="JC51" i="3"/>
  <c r="JC97" i="3"/>
  <c r="JC44" i="3"/>
  <c r="JC81" i="3"/>
  <c r="JC10" i="3"/>
  <c r="JC100" i="3"/>
  <c r="JC63" i="3"/>
  <c r="JC90" i="3"/>
  <c r="JC14" i="3"/>
  <c r="JC20" i="3"/>
  <c r="JC30" i="3"/>
  <c r="JC39" i="3"/>
  <c r="JC70" i="3"/>
  <c r="JC19" i="3"/>
  <c r="JC32" i="3"/>
  <c r="JB29" i="3"/>
  <c r="JB55" i="3"/>
  <c r="JB52" i="3"/>
  <c r="JB68" i="3"/>
  <c r="JB36" i="3"/>
  <c r="JB12" i="3"/>
  <c r="JB62" i="3"/>
  <c r="JB32" i="3"/>
  <c r="JB59" i="3"/>
  <c r="JB85" i="3"/>
  <c r="JB38" i="3"/>
  <c r="JB18" i="3"/>
  <c r="JB34" i="3"/>
  <c r="JB104" i="3"/>
  <c r="JB47" i="3"/>
  <c r="JB87" i="3"/>
  <c r="JB70" i="3"/>
  <c r="JB83" i="3"/>
  <c r="JB16" i="3"/>
  <c r="JB15" i="3"/>
  <c r="JB79" i="3"/>
  <c r="JB27" i="3"/>
  <c r="JB48" i="3"/>
  <c r="JB73" i="3"/>
  <c r="JB97" i="3"/>
  <c r="JB106" i="3"/>
  <c r="JB28" i="3"/>
  <c r="JB80" i="3"/>
  <c r="JB96" i="3"/>
  <c r="JB53" i="3"/>
  <c r="JB14" i="3"/>
  <c r="JB51" i="3"/>
  <c r="JB69" i="3"/>
  <c r="JB21" i="3"/>
  <c r="JB26" i="3"/>
  <c r="JB17" i="3"/>
  <c r="JB19" i="3"/>
  <c r="JB33" i="3"/>
  <c r="JB65" i="3"/>
  <c r="JB67" i="3"/>
  <c r="JB98" i="3"/>
  <c r="JB22" i="3"/>
  <c r="JB35" i="3"/>
  <c r="JB101" i="3"/>
  <c r="JB57" i="3"/>
  <c r="JB86" i="3"/>
  <c r="JB99" i="3"/>
  <c r="JB49" i="3"/>
  <c r="JB88" i="3"/>
  <c r="JB39" i="3"/>
  <c r="JB63" i="3"/>
  <c r="JB94" i="3"/>
  <c r="JB92" i="3"/>
  <c r="JB102" i="3"/>
  <c r="JB78" i="3"/>
  <c r="JB93" i="3"/>
  <c r="JB10" i="3"/>
  <c r="JB89" i="3"/>
  <c r="JB44" i="3"/>
  <c r="JB54" i="3"/>
  <c r="JB11" i="3"/>
  <c r="JB24" i="3"/>
  <c r="JB105" i="3"/>
  <c r="JB37" i="3"/>
  <c r="JB25" i="3"/>
  <c r="JB72" i="3"/>
  <c r="JB103" i="3"/>
  <c r="JB58" i="3"/>
  <c r="JB46" i="3"/>
  <c r="JB66" i="3"/>
  <c r="JB90" i="3"/>
  <c r="JB23" i="3"/>
  <c r="JB30" i="3"/>
  <c r="JB100" i="3"/>
  <c r="JB31" i="3"/>
  <c r="JB45" i="3"/>
  <c r="JB50" i="3"/>
  <c r="JB61" i="3"/>
  <c r="JB64" i="3"/>
  <c r="JB95" i="3"/>
  <c r="JB56" i="3"/>
  <c r="JB60" i="3"/>
  <c r="JB107" i="3"/>
  <c r="JB81" i="3"/>
  <c r="JB82" i="3"/>
  <c r="JB13" i="3"/>
  <c r="JB71" i="3"/>
  <c r="JB91" i="3"/>
  <c r="JB84" i="3"/>
  <c r="JB20" i="3"/>
  <c r="IV10" i="3"/>
  <c r="IV18" i="3"/>
  <c r="IV26" i="3"/>
  <c r="IV34" i="3"/>
  <c r="IV46" i="3"/>
  <c r="IV54" i="3"/>
  <c r="IV62" i="3"/>
  <c r="IV70" i="3"/>
  <c r="IV82" i="3"/>
  <c r="IV90" i="3"/>
  <c r="IV98" i="3"/>
  <c r="IV106" i="3"/>
  <c r="IV11" i="3"/>
  <c r="IV19" i="3"/>
  <c r="IV27" i="3"/>
  <c r="IV35" i="3"/>
  <c r="IV47" i="3"/>
  <c r="IV55" i="3"/>
  <c r="IV63" i="3"/>
  <c r="IV71" i="3"/>
  <c r="IV83" i="3"/>
  <c r="IV91" i="3"/>
  <c r="IV99" i="3"/>
  <c r="IV107" i="3"/>
  <c r="IV12" i="3"/>
  <c r="IV20" i="3"/>
  <c r="IV28" i="3"/>
  <c r="IV36" i="3"/>
  <c r="IV48" i="3"/>
  <c r="IV56" i="3"/>
  <c r="IV64" i="3"/>
  <c r="IV72" i="3"/>
  <c r="IV84" i="3"/>
  <c r="IV92" i="3"/>
  <c r="IV100" i="3"/>
  <c r="IV13" i="3"/>
  <c r="IV21" i="3"/>
  <c r="IV29" i="3"/>
  <c r="IV37" i="3"/>
  <c r="IV49" i="3"/>
  <c r="IV57" i="3"/>
  <c r="IV65" i="3"/>
  <c r="IV73" i="3"/>
  <c r="IV85" i="3"/>
  <c r="IV93" i="3"/>
  <c r="IV101" i="3"/>
  <c r="IV14" i="3"/>
  <c r="IV22" i="3"/>
  <c r="IV30" i="3"/>
  <c r="IV38" i="3"/>
  <c r="IV50" i="3"/>
  <c r="IV58" i="3"/>
  <c r="IV66" i="3"/>
  <c r="IV78" i="3"/>
  <c r="IV86" i="3"/>
  <c r="IV94" i="3"/>
  <c r="IV102" i="3"/>
  <c r="IV15" i="3"/>
  <c r="IV23" i="3"/>
  <c r="IV31" i="3"/>
  <c r="IV39" i="3"/>
  <c r="IV51" i="3"/>
  <c r="IV59" i="3"/>
  <c r="IV67" i="3"/>
  <c r="IV79" i="3"/>
  <c r="IV87" i="3"/>
  <c r="IV95" i="3"/>
  <c r="IV103" i="3"/>
  <c r="IV45" i="3"/>
  <c r="IV81" i="3"/>
  <c r="IV16" i="3"/>
  <c r="IV52" i="3"/>
  <c r="IV88" i="3"/>
  <c r="IV17" i="3"/>
  <c r="IV53" i="3"/>
  <c r="IV89" i="3"/>
  <c r="IV24" i="3"/>
  <c r="IV60" i="3"/>
  <c r="IV96" i="3"/>
  <c r="IV25" i="3"/>
  <c r="IV61" i="3"/>
  <c r="IV97" i="3"/>
  <c r="IV32" i="3"/>
  <c r="IV68" i="3"/>
  <c r="IV104" i="3"/>
  <c r="IV33" i="3"/>
  <c r="IV44" i="3"/>
  <c r="IV80" i="3"/>
  <c r="IV69" i="3"/>
  <c r="IV105" i="3"/>
  <c r="MA54" i="3"/>
  <c r="MA70" i="3"/>
  <c r="MA56" i="3"/>
  <c r="MA30" i="3"/>
  <c r="MA25" i="3"/>
  <c r="MA59" i="3"/>
  <c r="MA97" i="3"/>
  <c r="MA33" i="3"/>
  <c r="MA23" i="3"/>
  <c r="MA103" i="3"/>
  <c r="MA15" i="3"/>
  <c r="MA35" i="3"/>
  <c r="MA92" i="3"/>
  <c r="MA102" i="3"/>
  <c r="MA99" i="3"/>
  <c r="MA55" i="3"/>
  <c r="MA101" i="3"/>
  <c r="MA60" i="3"/>
  <c r="MA57" i="3"/>
  <c r="MA78" i="3"/>
  <c r="MA24" i="3"/>
  <c r="MA50" i="3"/>
  <c r="MA96" i="3"/>
  <c r="MA45" i="3"/>
  <c r="MA107" i="3"/>
  <c r="MA63" i="3"/>
  <c r="MA105" i="3"/>
  <c r="MA68" i="3"/>
  <c r="MA65" i="3"/>
  <c r="MA22" i="3"/>
  <c r="MA20" i="3"/>
  <c r="MA58" i="3"/>
  <c r="MA100" i="3"/>
  <c r="MA46" i="3"/>
  <c r="MA17" i="3"/>
  <c r="MA67" i="3"/>
  <c r="MA10" i="3"/>
  <c r="MA82" i="3"/>
  <c r="MA73" i="3"/>
  <c r="MA21" i="3"/>
  <c r="MA79" i="3"/>
  <c r="MA62" i="3"/>
  <c r="MA104" i="3"/>
  <c r="MA38" i="3"/>
  <c r="MA47" i="3"/>
  <c r="MA71" i="3"/>
  <c r="MA16" i="3"/>
  <c r="MA90" i="3"/>
  <c r="MA87" i="3"/>
  <c r="MA48" i="3"/>
  <c r="MA13" i="3"/>
  <c r="MA66" i="3"/>
  <c r="MA64" i="3"/>
  <c r="MA61" i="3"/>
  <c r="MA49" i="3"/>
  <c r="MA81" i="3"/>
  <c r="MA44" i="3"/>
  <c r="MA98" i="3"/>
  <c r="MA95" i="3"/>
  <c r="MA53" i="3"/>
  <c r="MA11" i="3"/>
  <c r="MA80" i="3"/>
  <c r="MA72" i="3"/>
  <c r="MA69" i="3"/>
  <c r="MA28" i="3"/>
  <c r="MA85" i="3"/>
  <c r="MA14" i="3"/>
  <c r="MA106" i="3"/>
  <c r="MA51" i="3"/>
  <c r="MA19" i="3"/>
  <c r="MA83" i="3"/>
  <c r="MA26" i="3"/>
  <c r="MA91" i="3"/>
  <c r="MA34" i="3"/>
  <c r="MA27" i="3"/>
  <c r="MA32" i="3"/>
  <c r="MA18" i="3"/>
  <c r="MA31" i="3"/>
  <c r="MA36" i="3"/>
  <c r="MA52" i="3"/>
  <c r="MA84" i="3"/>
  <c r="MA89" i="3"/>
  <c r="MA39" i="3"/>
  <c r="MA29" i="3"/>
  <c r="MA37" i="3"/>
  <c r="MA88" i="3"/>
  <c r="MA93" i="3"/>
  <c r="MA12" i="3"/>
  <c r="MA86" i="3"/>
  <c r="MA94" i="3"/>
  <c r="MD21" i="3"/>
  <c r="MD36" i="3"/>
  <c r="MD26" i="3"/>
  <c r="MD51" i="3"/>
  <c r="MD89" i="3"/>
  <c r="MD68" i="3"/>
  <c r="MD105" i="3"/>
  <c r="MD54" i="3"/>
  <c r="MD57" i="3"/>
  <c r="MD101" i="3"/>
  <c r="MD100" i="3"/>
  <c r="MD27" i="3"/>
  <c r="MD61" i="3"/>
  <c r="MD52" i="3"/>
  <c r="MD66" i="3"/>
  <c r="MD34" i="3"/>
  <c r="MD44" i="3"/>
  <c r="MD98" i="3"/>
  <c r="MD63" i="3"/>
  <c r="MD81" i="3"/>
  <c r="MD93" i="3"/>
  <c r="MD28" i="3"/>
  <c r="MD25" i="3"/>
  <c r="MD96" i="3"/>
  <c r="MD90" i="3"/>
  <c r="MD88" i="3"/>
  <c r="MD95" i="3"/>
  <c r="MD33" i="3"/>
  <c r="MD91" i="3"/>
  <c r="MD14" i="3"/>
  <c r="MD24" i="3"/>
  <c r="MD17" i="3"/>
  <c r="MD97" i="3"/>
  <c r="MD45" i="3"/>
  <c r="MD59" i="3"/>
  <c r="MD10" i="3"/>
  <c r="MD39" i="3"/>
  <c r="MD29" i="3"/>
  <c r="MD12" i="3"/>
  <c r="MD38" i="3"/>
  <c r="MD49" i="3"/>
  <c r="MD37" i="3"/>
  <c r="MD32" i="3"/>
  <c r="MD84" i="3"/>
  <c r="MD67" i="3"/>
  <c r="MD70" i="3"/>
  <c r="MD19" i="3"/>
  <c r="MD58" i="3"/>
  <c r="MD87" i="3"/>
  <c r="MD30" i="3"/>
  <c r="MD55" i="3"/>
  <c r="MD64" i="3"/>
  <c r="MD73" i="3"/>
  <c r="MD35" i="3"/>
  <c r="MD60" i="3"/>
  <c r="MD80" i="3"/>
  <c r="MD23" i="3"/>
  <c r="MD83" i="3"/>
  <c r="MD69" i="3"/>
  <c r="MD20" i="3"/>
  <c r="MD82" i="3"/>
  <c r="MD71" i="3"/>
  <c r="MD18" i="3"/>
  <c r="MD56" i="3"/>
  <c r="MD65" i="3"/>
  <c r="MD53" i="3"/>
  <c r="MD16" i="3"/>
  <c r="MD85" i="3"/>
  <c r="MD46" i="3"/>
  <c r="MD94" i="3"/>
  <c r="MD13" i="3"/>
  <c r="MD62" i="3"/>
  <c r="MD86" i="3"/>
  <c r="MD22" i="3"/>
  <c r="MD48" i="3"/>
  <c r="MD99" i="3"/>
  <c r="MD79" i="3"/>
  <c r="MD106" i="3"/>
  <c r="MD15" i="3"/>
  <c r="MD107" i="3"/>
  <c r="MD102" i="3"/>
  <c r="MD103" i="3"/>
  <c r="MD50" i="3"/>
  <c r="MD11" i="3"/>
  <c r="MD92" i="3"/>
  <c r="MD78" i="3"/>
  <c r="MD47" i="3"/>
  <c r="MD72" i="3"/>
  <c r="MD104" i="3"/>
  <c r="MD31" i="3"/>
  <c r="LZ33" i="3"/>
  <c r="LZ65" i="3"/>
  <c r="LZ17" i="3"/>
  <c r="LZ90" i="3"/>
  <c r="LZ80" i="3"/>
  <c r="LZ44" i="3"/>
  <c r="LZ20" i="3"/>
  <c r="LZ64" i="3"/>
  <c r="LZ103" i="3"/>
  <c r="LZ39" i="3"/>
  <c r="LZ106" i="3"/>
  <c r="LZ38" i="3"/>
  <c r="LZ56" i="3"/>
  <c r="LZ13" i="3"/>
  <c r="LZ86" i="3"/>
  <c r="LZ66" i="3"/>
  <c r="LZ21" i="3"/>
  <c r="LZ55" i="3"/>
  <c r="LZ50" i="3"/>
  <c r="LZ24" i="3"/>
  <c r="LZ36" i="3"/>
  <c r="LZ107" i="3"/>
  <c r="LZ47" i="3"/>
  <c r="LZ93" i="3"/>
  <c r="LZ31" i="3"/>
  <c r="LZ11" i="3"/>
  <c r="LZ104" i="3"/>
  <c r="LZ71" i="3"/>
  <c r="LZ94" i="3"/>
  <c r="LZ14" i="3"/>
  <c r="LZ60" i="3"/>
  <c r="LZ10" i="3"/>
  <c r="LZ99" i="3"/>
  <c r="LZ91" i="3"/>
  <c r="LZ102" i="3"/>
  <c r="LZ22" i="3"/>
  <c r="LZ61" i="3"/>
  <c r="LZ88" i="3"/>
  <c r="LZ48" i="3"/>
  <c r="LZ95" i="3"/>
  <c r="LZ34" i="3"/>
  <c r="LZ57" i="3"/>
  <c r="LZ105" i="3"/>
  <c r="LZ73" i="3"/>
  <c r="LZ70" i="3"/>
  <c r="LZ46" i="3"/>
  <c r="LZ72" i="3"/>
  <c r="LZ45" i="3"/>
  <c r="LZ30" i="3"/>
  <c r="LZ27" i="3"/>
  <c r="LZ62" i="3"/>
  <c r="LZ98" i="3"/>
  <c r="LZ28" i="3"/>
  <c r="LZ58" i="3"/>
  <c r="LZ100" i="3"/>
  <c r="LZ78" i="3"/>
  <c r="LZ52" i="3"/>
  <c r="LZ63" i="3"/>
  <c r="LZ69" i="3"/>
  <c r="LZ25" i="3"/>
  <c r="LZ15" i="3"/>
  <c r="LZ79" i="3"/>
  <c r="LZ16" i="3"/>
  <c r="LZ81" i="3"/>
  <c r="LZ101" i="3"/>
  <c r="LZ51" i="3"/>
  <c r="LZ12" i="3"/>
  <c r="LZ49" i="3"/>
  <c r="LZ19" i="3"/>
  <c r="LZ35" i="3"/>
  <c r="LZ96" i="3"/>
  <c r="LZ85" i="3"/>
  <c r="LZ68" i="3"/>
  <c r="LZ92" i="3"/>
  <c r="LZ26" i="3"/>
  <c r="LZ84" i="3"/>
  <c r="LZ59" i="3"/>
  <c r="LZ53" i="3"/>
  <c r="LZ97" i="3"/>
  <c r="LZ82" i="3"/>
  <c r="LZ54" i="3"/>
  <c r="LZ87" i="3"/>
  <c r="LZ32" i="3"/>
  <c r="LZ67" i="3"/>
  <c r="LZ83" i="3"/>
  <c r="LZ29" i="3"/>
  <c r="LZ89" i="3"/>
  <c r="LZ23" i="3"/>
  <c r="LZ37" i="3"/>
  <c r="LZ18" i="3"/>
  <c r="JD48" i="3"/>
  <c r="JD84" i="3"/>
  <c r="JD69" i="3"/>
  <c r="JD19" i="3"/>
  <c r="JD55" i="3"/>
  <c r="JD86" i="3"/>
  <c r="JD28" i="3"/>
  <c r="JD50" i="3"/>
  <c r="JD99" i="3"/>
  <c r="JD85" i="3"/>
  <c r="JD97" i="3"/>
  <c r="JD102" i="3"/>
  <c r="JD17" i="3"/>
  <c r="JD100" i="3"/>
  <c r="JD107" i="3"/>
  <c r="JD53" i="3"/>
  <c r="JD71" i="3"/>
  <c r="JD73" i="3"/>
  <c r="JD81" i="3"/>
  <c r="JD59" i="3"/>
  <c r="JD57" i="3"/>
  <c r="JD60" i="3"/>
  <c r="JD91" i="3"/>
  <c r="JD21" i="3"/>
  <c r="JD36" i="3"/>
  <c r="JD72" i="3"/>
  <c r="JD44" i="3"/>
  <c r="JD93" i="3"/>
  <c r="JD65" i="3"/>
  <c r="JD37" i="3"/>
  <c r="JD90" i="3"/>
  <c r="JD52" i="3"/>
  <c r="JD61" i="3"/>
  <c r="JD103" i="3"/>
  <c r="JD47" i="3"/>
  <c r="JD89" i="3"/>
  <c r="JD95" i="3"/>
  <c r="JD35" i="3"/>
  <c r="JD82" i="3"/>
  <c r="JD23" i="3"/>
  <c r="JD56" i="3"/>
  <c r="JD13" i="3"/>
  <c r="JD12" i="3"/>
  <c r="JD87" i="3"/>
  <c r="JD15" i="3"/>
  <c r="JD67" i="3"/>
  <c r="JD14" i="3"/>
  <c r="JD25" i="3"/>
  <c r="JD94" i="3"/>
  <c r="JD64" i="3"/>
  <c r="JD22" i="3"/>
  <c r="JD26" i="3"/>
  <c r="JD29" i="3"/>
  <c r="JD38" i="3"/>
  <c r="JD11" i="3"/>
  <c r="JD39" i="3"/>
  <c r="JD20" i="3"/>
  <c r="JD33" i="3"/>
  <c r="JD96" i="3"/>
  <c r="JD58" i="3"/>
  <c r="JD78" i="3"/>
  <c r="JD10" i="3"/>
  <c r="JD51" i="3"/>
  <c r="JD101" i="3"/>
  <c r="JD63" i="3"/>
  <c r="JD49" i="3"/>
  <c r="JD16" i="3"/>
  <c r="JD24" i="3"/>
  <c r="JD27" i="3"/>
  <c r="JD98" i="3"/>
  <c r="JD31" i="3"/>
  <c r="JD66" i="3"/>
  <c r="JD70" i="3"/>
  <c r="JD80" i="3"/>
  <c r="JD62" i="3"/>
  <c r="JD88" i="3"/>
  <c r="JD34" i="3"/>
  <c r="JD32" i="3"/>
  <c r="JD105" i="3"/>
  <c r="JD54" i="3"/>
  <c r="JD68" i="3"/>
  <c r="JD45" i="3"/>
  <c r="JD106" i="3"/>
  <c r="JD46" i="3"/>
  <c r="JD104" i="3"/>
  <c r="JD92" i="3"/>
  <c r="JD30" i="3"/>
  <c r="JD83" i="3"/>
  <c r="JD79" i="3"/>
  <c r="JD18" i="3"/>
  <c r="JF46" i="3"/>
  <c r="JF73" i="3"/>
  <c r="JF85" i="3"/>
  <c r="JF13" i="3"/>
  <c r="JF99" i="3"/>
  <c r="JF86" i="3"/>
  <c r="JF59" i="3"/>
  <c r="JF98" i="3"/>
  <c r="JF67" i="3"/>
  <c r="JF97" i="3"/>
  <c r="JF78" i="3"/>
  <c r="JF27" i="3"/>
  <c r="JF28" i="3"/>
  <c r="JF25" i="3"/>
  <c r="JF62" i="3"/>
  <c r="JF89" i="3"/>
  <c r="JF22" i="3"/>
  <c r="JF93" i="3"/>
  <c r="JF53" i="3"/>
  <c r="JF56" i="3"/>
  <c r="JF23" i="3"/>
  <c r="JF105" i="3"/>
  <c r="JF10" i="3"/>
  <c r="JF57" i="3"/>
  <c r="JF52" i="3"/>
  <c r="JF30" i="3"/>
  <c r="JF101" i="3"/>
  <c r="JF102" i="3"/>
  <c r="JF92" i="3"/>
  <c r="JF65" i="3"/>
  <c r="JF45" i="3"/>
  <c r="JF18" i="3"/>
  <c r="JF95" i="3"/>
  <c r="JF16" i="3"/>
  <c r="JF61" i="3"/>
  <c r="JF17" i="3"/>
  <c r="JF21" i="3"/>
  <c r="JF38" i="3"/>
  <c r="JF32" i="3"/>
  <c r="JF69" i="3"/>
  <c r="JF79" i="3"/>
  <c r="JF72" i="3"/>
  <c r="JF51" i="3"/>
  <c r="JF81" i="3"/>
  <c r="JF15" i="3"/>
  <c r="JF83" i="3"/>
  <c r="JF49" i="3"/>
  <c r="JF11" i="3"/>
  <c r="JF91" i="3"/>
  <c r="JF107" i="3"/>
  <c r="JF39" i="3"/>
  <c r="JF29" i="3"/>
  <c r="JF12" i="3"/>
  <c r="JF36" i="3"/>
  <c r="JF35" i="3"/>
  <c r="JF104" i="3"/>
  <c r="JF68" i="3"/>
  <c r="JF19" i="3"/>
  <c r="JF58" i="3"/>
  <c r="JF82" i="3"/>
  <c r="JF54" i="3"/>
  <c r="JF37" i="3"/>
  <c r="JF88" i="3"/>
  <c r="JF103" i="3"/>
  <c r="JF64" i="3"/>
  <c r="JF106" i="3"/>
  <c r="JF80" i="3"/>
  <c r="JF55" i="3"/>
  <c r="JF31" i="3"/>
  <c r="JF90" i="3"/>
  <c r="JF34" i="3"/>
  <c r="JF24" i="3"/>
  <c r="JF48" i="3"/>
  <c r="JF44" i="3"/>
  <c r="JF96" i="3"/>
  <c r="JF87" i="3"/>
  <c r="JF20" i="3"/>
  <c r="JF60" i="3"/>
  <c r="JF26" i="3"/>
  <c r="JF14" i="3"/>
  <c r="JF33" i="3"/>
  <c r="JF50" i="3"/>
  <c r="JF84" i="3"/>
  <c r="JF47" i="3"/>
  <c r="JF63" i="3"/>
  <c r="JF70" i="3"/>
  <c r="JF100" i="3"/>
  <c r="JF66" i="3"/>
  <c r="JF71" i="3"/>
  <c r="JF94" i="3"/>
  <c r="MB47" i="3"/>
  <c r="MB78" i="3"/>
  <c r="MB94" i="3"/>
  <c r="MB45" i="3"/>
  <c r="MB31" i="3"/>
  <c r="MB46" i="3"/>
  <c r="MB105" i="3"/>
  <c r="MB102" i="3"/>
  <c r="MB34" i="3"/>
  <c r="MB97" i="3"/>
  <c r="MB64" i="3"/>
  <c r="MB49" i="3"/>
  <c r="MB19" i="3"/>
  <c r="MB30" i="3"/>
  <c r="MB60" i="3"/>
  <c r="MB84" i="3"/>
  <c r="MB29" i="3"/>
  <c r="MB62" i="3"/>
  <c r="MB95" i="3"/>
  <c r="MB107" i="3"/>
  <c r="MB66" i="3"/>
  <c r="MB92" i="3"/>
  <c r="MB16" i="3"/>
  <c r="MB53" i="3"/>
  <c r="MB65" i="3"/>
  <c r="MB98" i="3"/>
  <c r="MB85" i="3"/>
  <c r="MB82" i="3"/>
  <c r="MB100" i="3"/>
  <c r="MB59" i="3"/>
  <c r="MB81" i="3"/>
  <c r="MB79" i="3"/>
  <c r="MB13" i="3"/>
  <c r="MB37" i="3"/>
  <c r="MB44" i="3"/>
  <c r="MB91" i="3"/>
  <c r="MB38" i="3"/>
  <c r="MB58" i="3"/>
  <c r="MB106" i="3"/>
  <c r="MB27" i="3"/>
  <c r="MB50" i="3"/>
  <c r="MB70" i="3"/>
  <c r="MB73" i="3"/>
  <c r="MB28" i="3"/>
  <c r="MB48" i="3"/>
  <c r="MB68" i="3"/>
  <c r="MB14" i="3"/>
  <c r="MB26" i="3"/>
  <c r="MB87" i="3"/>
  <c r="MB96" i="3"/>
  <c r="MB69" i="3"/>
  <c r="MB80" i="3"/>
  <c r="MB101" i="3"/>
  <c r="MB35" i="3"/>
  <c r="MB54" i="3"/>
  <c r="MB86" i="3"/>
  <c r="MB11" i="3"/>
  <c r="MB90" i="3"/>
  <c r="MB10" i="3"/>
  <c r="MB52" i="3"/>
  <c r="MB57" i="3"/>
  <c r="MB93" i="3"/>
  <c r="MB103" i="3"/>
  <c r="MB32" i="3"/>
  <c r="MB104" i="3"/>
  <c r="MB63" i="3"/>
  <c r="MB83" i="3"/>
  <c r="MB55" i="3"/>
  <c r="MB21" i="3"/>
  <c r="MB36" i="3"/>
  <c r="MB15" i="3"/>
  <c r="MB22" i="3"/>
  <c r="MB89" i="3"/>
  <c r="MB33" i="3"/>
  <c r="MB25" i="3"/>
  <c r="MB20" i="3"/>
  <c r="MB12" i="3"/>
  <c r="MB39" i="3"/>
  <c r="MB18" i="3"/>
  <c r="MB61" i="3"/>
  <c r="MB56" i="3"/>
  <c r="MB99" i="3"/>
  <c r="MB71" i="3"/>
  <c r="MB24" i="3"/>
  <c r="MB23" i="3"/>
  <c r="MB72" i="3"/>
  <c r="MB67" i="3"/>
  <c r="MB88" i="3"/>
  <c r="MB17" i="3"/>
  <c r="MB51" i="3"/>
  <c r="IU14" i="3"/>
  <c r="IU22" i="3"/>
  <c r="IU30" i="3"/>
  <c r="IU38" i="3"/>
  <c r="IU50" i="3"/>
  <c r="IU58" i="3"/>
  <c r="IU66" i="3"/>
  <c r="IU78" i="3"/>
  <c r="IU86" i="3"/>
  <c r="IU94" i="3"/>
  <c r="IU102" i="3"/>
  <c r="IU15" i="3"/>
  <c r="IU23" i="3"/>
  <c r="IU31" i="3"/>
  <c r="IU39" i="3"/>
  <c r="IU51" i="3"/>
  <c r="IU59" i="3"/>
  <c r="IU67" i="3"/>
  <c r="IU79" i="3"/>
  <c r="IU87" i="3"/>
  <c r="IU95" i="3"/>
  <c r="IU103" i="3"/>
  <c r="IU16" i="3"/>
  <c r="IU24" i="3"/>
  <c r="IU32" i="3"/>
  <c r="IU44" i="3"/>
  <c r="IU52" i="3"/>
  <c r="IU60" i="3"/>
  <c r="IU68" i="3"/>
  <c r="IU80" i="3"/>
  <c r="IU88" i="3"/>
  <c r="IU96" i="3"/>
  <c r="IU104" i="3"/>
  <c r="IU17" i="3"/>
  <c r="IU25" i="3"/>
  <c r="IU33" i="3"/>
  <c r="IU45" i="3"/>
  <c r="IU53" i="3"/>
  <c r="IU61" i="3"/>
  <c r="IU69" i="3"/>
  <c r="IU81" i="3"/>
  <c r="IU89" i="3"/>
  <c r="IU97" i="3"/>
  <c r="IU105" i="3"/>
  <c r="IU10" i="3"/>
  <c r="IU18" i="3"/>
  <c r="IU26" i="3"/>
  <c r="IU34" i="3"/>
  <c r="IU46" i="3"/>
  <c r="IU54" i="3"/>
  <c r="IU62" i="3"/>
  <c r="IU70" i="3"/>
  <c r="IU82" i="3"/>
  <c r="IU90" i="3"/>
  <c r="IU98" i="3"/>
  <c r="IU106" i="3"/>
  <c r="IU11" i="3"/>
  <c r="IU19" i="3"/>
  <c r="IU27" i="3"/>
  <c r="IU35" i="3"/>
  <c r="IU47" i="3"/>
  <c r="IU55" i="3"/>
  <c r="IU63" i="3"/>
  <c r="IU71" i="3"/>
  <c r="IU83" i="3"/>
  <c r="IU91" i="3"/>
  <c r="IU99" i="3"/>
  <c r="IU107" i="3"/>
  <c r="IU29" i="3"/>
  <c r="IU65" i="3"/>
  <c r="IU101" i="3"/>
  <c r="IU36" i="3"/>
  <c r="IU72" i="3"/>
  <c r="IU37" i="3"/>
  <c r="IU73" i="3"/>
  <c r="IU12" i="3"/>
  <c r="IU48" i="3"/>
  <c r="IU84" i="3"/>
  <c r="IU13" i="3"/>
  <c r="IU49" i="3"/>
  <c r="IU85" i="3"/>
  <c r="IU20" i="3"/>
  <c r="IU56" i="3"/>
  <c r="IU92" i="3"/>
  <c r="IU28" i="3"/>
  <c r="IU57" i="3"/>
  <c r="IU64" i="3"/>
  <c r="IU93" i="3"/>
  <c r="IU100" i="3"/>
  <c r="IU21" i="3"/>
  <c r="IW11" i="3"/>
  <c r="IW19" i="3"/>
  <c r="IW27" i="3"/>
  <c r="IW35" i="3"/>
  <c r="IW47" i="3"/>
  <c r="IW55" i="3"/>
  <c r="IW63" i="3"/>
  <c r="IW71" i="3"/>
  <c r="IW83" i="3"/>
  <c r="IW91" i="3"/>
  <c r="IW99" i="3"/>
  <c r="IW15" i="3"/>
  <c r="IW23" i="3"/>
  <c r="IW31" i="3"/>
  <c r="IW39" i="3"/>
  <c r="IW51" i="3"/>
  <c r="IW59" i="3"/>
  <c r="IW67" i="3"/>
  <c r="IW79" i="3"/>
  <c r="IW87" i="3"/>
  <c r="IW95" i="3"/>
  <c r="IW103" i="3"/>
  <c r="IW18" i="3"/>
  <c r="IW29" i="3"/>
  <c r="IW44" i="3"/>
  <c r="IW54" i="3"/>
  <c r="IW65" i="3"/>
  <c r="IW80" i="3"/>
  <c r="IW90" i="3"/>
  <c r="IW101" i="3"/>
  <c r="IW20" i="3"/>
  <c r="IW30" i="3"/>
  <c r="IW45" i="3"/>
  <c r="IW56" i="3"/>
  <c r="IW66" i="3"/>
  <c r="IW81" i="3"/>
  <c r="IW92" i="3"/>
  <c r="IW102" i="3"/>
  <c r="IW10" i="3"/>
  <c r="IW21" i="3"/>
  <c r="IW32" i="3"/>
  <c r="IW46" i="3"/>
  <c r="IW57" i="3"/>
  <c r="IW68" i="3"/>
  <c r="IW82" i="3"/>
  <c r="IW93" i="3"/>
  <c r="IW104" i="3"/>
  <c r="IW12" i="3"/>
  <c r="IW22" i="3"/>
  <c r="IW33" i="3"/>
  <c r="IW48" i="3"/>
  <c r="IW58" i="3"/>
  <c r="IW69" i="3"/>
  <c r="IW84" i="3"/>
  <c r="IW94" i="3"/>
  <c r="IW105" i="3"/>
  <c r="IW13" i="3"/>
  <c r="IW24" i="3"/>
  <c r="IW34" i="3"/>
  <c r="IW49" i="3"/>
  <c r="IW60" i="3"/>
  <c r="IW70" i="3"/>
  <c r="IW85" i="3"/>
  <c r="IW96" i="3"/>
  <c r="IW106" i="3"/>
  <c r="IW16" i="3"/>
  <c r="IW26" i="3"/>
  <c r="IW37" i="3"/>
  <c r="IW52" i="3"/>
  <c r="IW62" i="3"/>
  <c r="IW73" i="3"/>
  <c r="IW88" i="3"/>
  <c r="IW98" i="3"/>
  <c r="IW17" i="3"/>
  <c r="IW64" i="3"/>
  <c r="IW25" i="3"/>
  <c r="IW72" i="3"/>
  <c r="IW36" i="3"/>
  <c r="IW86" i="3"/>
  <c r="IW38" i="3"/>
  <c r="IW89" i="3"/>
  <c r="IW50" i="3"/>
  <c r="IW97" i="3"/>
  <c r="IW28" i="3"/>
  <c r="IW53" i="3"/>
  <c r="IW61" i="3"/>
  <c r="IW78" i="3"/>
  <c r="IW100" i="3"/>
  <c r="IW107" i="3"/>
  <c r="IW14" i="3"/>
  <c r="LS12" i="3"/>
  <c r="LS20" i="3"/>
  <c r="LS28" i="3"/>
  <c r="LS36" i="3"/>
  <c r="LS48" i="3"/>
  <c r="LS56" i="3"/>
  <c r="LS64" i="3"/>
  <c r="LS72" i="3"/>
  <c r="LS84" i="3"/>
  <c r="LS92" i="3"/>
  <c r="LS100" i="3"/>
  <c r="LS13" i="3"/>
  <c r="LS21" i="3"/>
  <c r="LS29" i="3"/>
  <c r="LS37" i="3"/>
  <c r="LS49" i="3"/>
  <c r="LS57" i="3"/>
  <c r="LS65" i="3"/>
  <c r="LS73" i="3"/>
  <c r="LS85" i="3"/>
  <c r="LS93" i="3"/>
  <c r="LS101" i="3"/>
  <c r="LS14" i="3"/>
  <c r="LS22" i="3"/>
  <c r="LS30" i="3"/>
  <c r="LS38" i="3"/>
  <c r="LS50" i="3"/>
  <c r="LS58" i="3"/>
  <c r="LS66" i="3"/>
  <c r="LS78" i="3"/>
  <c r="LS86" i="3"/>
  <c r="LS94" i="3"/>
  <c r="LS102" i="3"/>
  <c r="LS15" i="3"/>
  <c r="LS23" i="3"/>
  <c r="LS31" i="3"/>
  <c r="LS39" i="3"/>
  <c r="LS51" i="3"/>
  <c r="LS59" i="3"/>
  <c r="LS67" i="3"/>
  <c r="LS79" i="3"/>
  <c r="LS87" i="3"/>
  <c r="LS95" i="3"/>
  <c r="LS103" i="3"/>
  <c r="LS16" i="3"/>
  <c r="LS24" i="3"/>
  <c r="LS32" i="3"/>
  <c r="LS44" i="3"/>
  <c r="LS52" i="3"/>
  <c r="LS60" i="3"/>
  <c r="LS68" i="3"/>
  <c r="LS80" i="3"/>
  <c r="LS88" i="3"/>
  <c r="LS96" i="3"/>
  <c r="LS104" i="3"/>
  <c r="LS17" i="3"/>
  <c r="LS25" i="3"/>
  <c r="LS33" i="3"/>
  <c r="LS45" i="3"/>
  <c r="LS53" i="3"/>
  <c r="LS61" i="3"/>
  <c r="LS69" i="3"/>
  <c r="LS81" i="3"/>
  <c r="LS89" i="3"/>
  <c r="LS97" i="3"/>
  <c r="LS105" i="3"/>
  <c r="LS35" i="3"/>
  <c r="LS71" i="3"/>
  <c r="LS107" i="3"/>
  <c r="LS10" i="3"/>
  <c r="LS46" i="3"/>
  <c r="LS82" i="3"/>
  <c r="LS11" i="3"/>
  <c r="LS47" i="3"/>
  <c r="LS83" i="3"/>
  <c r="LS18" i="3"/>
  <c r="LS54" i="3"/>
  <c r="LS90" i="3"/>
  <c r="LS19" i="3"/>
  <c r="LS55" i="3"/>
  <c r="LS91" i="3"/>
  <c r="LS26" i="3"/>
  <c r="LS62" i="3"/>
  <c r="LS98" i="3"/>
  <c r="LS70" i="3"/>
  <c r="LS99" i="3"/>
  <c r="LS106" i="3"/>
  <c r="LS34" i="3"/>
  <c r="LS63" i="3"/>
  <c r="LS27" i="3"/>
  <c r="KW17" i="3"/>
  <c r="KW25" i="3"/>
  <c r="KW33" i="3"/>
  <c r="KW53" i="3"/>
  <c r="KW61" i="3"/>
  <c r="KW69" i="3"/>
  <c r="KW81" i="3"/>
  <c r="KW89" i="3"/>
  <c r="KW97" i="3"/>
  <c r="KW105" i="3"/>
  <c r="KW18" i="3"/>
  <c r="KW26" i="3"/>
  <c r="KW34" i="3"/>
  <c r="KW54" i="3"/>
  <c r="KW62" i="3"/>
  <c r="KW70" i="3"/>
  <c r="KW82" i="3"/>
  <c r="KW90" i="3"/>
  <c r="KW98" i="3"/>
  <c r="KW106" i="3"/>
  <c r="KW19" i="3"/>
  <c r="KW27" i="3"/>
  <c r="KW35" i="3"/>
  <c r="KW55" i="3"/>
  <c r="KW63" i="3"/>
  <c r="KW71" i="3"/>
  <c r="KW83" i="3"/>
  <c r="KW91" i="3"/>
  <c r="KW99" i="3"/>
  <c r="KW107" i="3"/>
  <c r="KW21" i="3"/>
  <c r="KW29" i="3"/>
  <c r="KW37" i="3"/>
  <c r="KW49" i="3"/>
  <c r="KW57" i="3"/>
  <c r="KW65" i="3"/>
  <c r="KW73" i="3"/>
  <c r="KW85" i="3"/>
  <c r="KW93" i="3"/>
  <c r="KW101" i="3"/>
  <c r="KW20" i="3"/>
  <c r="KW36" i="3"/>
  <c r="KW56" i="3"/>
  <c r="KW72" i="3"/>
  <c r="KW92" i="3"/>
  <c r="KW22" i="3"/>
  <c r="KW38" i="3"/>
  <c r="KW58" i="3"/>
  <c r="KW78" i="3"/>
  <c r="KW94" i="3"/>
  <c r="KW23" i="3"/>
  <c r="KW39" i="3"/>
  <c r="KW59" i="3"/>
  <c r="KW79" i="3"/>
  <c r="KW95" i="3"/>
  <c r="KW24" i="3"/>
  <c r="KW60" i="3"/>
  <c r="KW80" i="3"/>
  <c r="KW96" i="3"/>
  <c r="KW12" i="3"/>
  <c r="KW28" i="3"/>
  <c r="KW48" i="3"/>
  <c r="KW64" i="3"/>
  <c r="KW84" i="3"/>
  <c r="KW100" i="3"/>
  <c r="KW30" i="3"/>
  <c r="KW50" i="3"/>
  <c r="KW66" i="3"/>
  <c r="KW86" i="3"/>
  <c r="KW102" i="3"/>
  <c r="KW16" i="3"/>
  <c r="KW88" i="3"/>
  <c r="KW31" i="3"/>
  <c r="KW103" i="3"/>
  <c r="KW32" i="3"/>
  <c r="KW104" i="3"/>
  <c r="KW52" i="3"/>
  <c r="KW67" i="3"/>
  <c r="KW51" i="3"/>
  <c r="KW68" i="3"/>
  <c r="KW87" i="3"/>
  <c r="KB10" i="3"/>
  <c r="KB86" i="3"/>
  <c r="KB12" i="3"/>
  <c r="KB34" i="3"/>
  <c r="KB46" i="3"/>
  <c r="KB47" i="3"/>
  <c r="KB16" i="3"/>
  <c r="KB56" i="3"/>
  <c r="KB39" i="3"/>
  <c r="KB88" i="3"/>
  <c r="KB25" i="3"/>
  <c r="KB103" i="3"/>
  <c r="KB49" i="3"/>
  <c r="KB73" i="3"/>
  <c r="KB64" i="3"/>
  <c r="KB70" i="3"/>
  <c r="KB102" i="3"/>
  <c r="KB38" i="3"/>
  <c r="KB11" i="3"/>
  <c r="KB92" i="3"/>
  <c r="KB91" i="3"/>
  <c r="KB107" i="3"/>
  <c r="KB17" i="3"/>
  <c r="KB30" i="3"/>
  <c r="KB22" i="3"/>
  <c r="KB33" i="3"/>
  <c r="KB51" i="3"/>
  <c r="KB60" i="3"/>
  <c r="KB100" i="3"/>
  <c r="KB79" i="3"/>
  <c r="KB35" i="3"/>
  <c r="KB45" i="3"/>
  <c r="KB59" i="3"/>
  <c r="KB71" i="3"/>
  <c r="KB65" i="3"/>
  <c r="KB97" i="3"/>
  <c r="KB31" i="3"/>
  <c r="KB83" i="3"/>
  <c r="KB90" i="3"/>
  <c r="KB36" i="3"/>
  <c r="KB20" i="3"/>
  <c r="KB85" i="3"/>
  <c r="KB28" i="3"/>
  <c r="KB67" i="3"/>
  <c r="KB104" i="3"/>
  <c r="KB23" i="3"/>
  <c r="KB72" i="3"/>
  <c r="KB27" i="3"/>
  <c r="KB50" i="3"/>
  <c r="KB105" i="3"/>
  <c r="KB87" i="3"/>
  <c r="KB44" i="3"/>
  <c r="KB61" i="3"/>
  <c r="KB81" i="3"/>
  <c r="KB26" i="3"/>
  <c r="KB37" i="3"/>
  <c r="KB89" i="3"/>
  <c r="KB101" i="3"/>
  <c r="KB55" i="3"/>
  <c r="KB95" i="3"/>
  <c r="KB53" i="3"/>
  <c r="KB68" i="3"/>
  <c r="KB98" i="3"/>
  <c r="KB18" i="3"/>
  <c r="KB24" i="3"/>
  <c r="KB52" i="3"/>
  <c r="KB32" i="3"/>
  <c r="KB62" i="3"/>
  <c r="KB106" i="3"/>
  <c r="KB93" i="3"/>
  <c r="KB19" i="3"/>
  <c r="KB21" i="3"/>
  <c r="KB58" i="3"/>
  <c r="KB84" i="3"/>
  <c r="KB78" i="3"/>
  <c r="KB96" i="3"/>
  <c r="KB13" i="3"/>
  <c r="KB69" i="3"/>
  <c r="KB54" i="3"/>
  <c r="KB94" i="3"/>
  <c r="KB15" i="3"/>
  <c r="KB48" i="3"/>
  <c r="KB99" i="3"/>
  <c r="KB82" i="3"/>
  <c r="KB57" i="3"/>
  <c r="KB29" i="3"/>
  <c r="KB63" i="3"/>
  <c r="KB66" i="3"/>
  <c r="KB14" i="3"/>
  <c r="KB80" i="3"/>
  <c r="KD53" i="3"/>
  <c r="KD45" i="3"/>
  <c r="KD79" i="3"/>
  <c r="KD90" i="3"/>
  <c r="KD62" i="3"/>
  <c r="KD78" i="3"/>
  <c r="KD71" i="3"/>
  <c r="KD59" i="3"/>
  <c r="KD21" i="3"/>
  <c r="KD63" i="3"/>
  <c r="KD87" i="3"/>
  <c r="KD64" i="3"/>
  <c r="KD106" i="3"/>
  <c r="KD11" i="3"/>
  <c r="KD68" i="3"/>
  <c r="KD15" i="3"/>
  <c r="KD25" i="3"/>
  <c r="KD85" i="3"/>
  <c r="KD50" i="3"/>
  <c r="KD19" i="3"/>
  <c r="KD22" i="3"/>
  <c r="KD17" i="3"/>
  <c r="KD16" i="3"/>
  <c r="KD38" i="3"/>
  <c r="KD104" i="3"/>
  <c r="KD30" i="3"/>
  <c r="KD29" i="3"/>
  <c r="KD36" i="3"/>
  <c r="KD31" i="3"/>
  <c r="KD66" i="3"/>
  <c r="KD84" i="3"/>
  <c r="KD20" i="3"/>
  <c r="KD46" i="3"/>
  <c r="KD37" i="3"/>
  <c r="KD72" i="3"/>
  <c r="KD23" i="3"/>
  <c r="KD99" i="3"/>
  <c r="KD91" i="3"/>
  <c r="KD105" i="3"/>
  <c r="KD34" i="3"/>
  <c r="KD24" i="3"/>
  <c r="KD52" i="3"/>
  <c r="KD47" i="3"/>
  <c r="KD51" i="3"/>
  <c r="KD69" i="3"/>
  <c r="KD101" i="3"/>
  <c r="KD57" i="3"/>
  <c r="KD27" i="3"/>
  <c r="KD61" i="3"/>
  <c r="KD58" i="3"/>
  <c r="KD60" i="3"/>
  <c r="KD103" i="3"/>
  <c r="KD48" i="3"/>
  <c r="KD39" i="3"/>
  <c r="KD93" i="3"/>
  <c r="KD96" i="3"/>
  <c r="KD32" i="3"/>
  <c r="KD18" i="3"/>
  <c r="KD73" i="3"/>
  <c r="KD56" i="3"/>
  <c r="KD80" i="3"/>
  <c r="KD94" i="3"/>
  <c r="KD102" i="3"/>
  <c r="KD28" i="3"/>
  <c r="KD49" i="3"/>
  <c r="KD10" i="3"/>
  <c r="KD88" i="3"/>
  <c r="KD98" i="3"/>
  <c r="KD83" i="3"/>
  <c r="KD97" i="3"/>
  <c r="KD81" i="3"/>
  <c r="KD44" i="3"/>
  <c r="KD54" i="3"/>
  <c r="KD65" i="3"/>
  <c r="KD55" i="3"/>
  <c r="KD12" i="3"/>
  <c r="KD67" i="3"/>
  <c r="KD95" i="3"/>
  <c r="KD26" i="3"/>
  <c r="KD35" i="3"/>
  <c r="KD70" i="3"/>
  <c r="KD92" i="3"/>
  <c r="KD107" i="3"/>
  <c r="KD14" i="3"/>
  <c r="KD82" i="3"/>
  <c r="KD100" i="3"/>
  <c r="KD86" i="3"/>
  <c r="KD33" i="3"/>
  <c r="KD13" i="3"/>
  <c r="KD89" i="3"/>
  <c r="II12" i="3"/>
  <c r="II20" i="3"/>
  <c r="II28" i="3"/>
  <c r="II36" i="3"/>
  <c r="II48" i="3"/>
  <c r="II56" i="3"/>
  <c r="II64" i="3"/>
  <c r="II72" i="3"/>
  <c r="II84" i="3"/>
  <c r="II92" i="3"/>
  <c r="II100" i="3"/>
  <c r="II23" i="3"/>
  <c r="II31" i="3"/>
  <c r="II39" i="3"/>
  <c r="II51" i="3"/>
  <c r="II59" i="3"/>
  <c r="II67" i="3"/>
  <c r="II79" i="3"/>
  <c r="II87" i="3"/>
  <c r="II95" i="3"/>
  <c r="II103" i="3"/>
  <c r="II16" i="3"/>
  <c r="II24" i="3"/>
  <c r="II32" i="3"/>
  <c r="II52" i="3"/>
  <c r="II60" i="3"/>
  <c r="II68" i="3"/>
  <c r="II80" i="3"/>
  <c r="II88" i="3"/>
  <c r="II96" i="3"/>
  <c r="II104" i="3"/>
  <c r="II22" i="3"/>
  <c r="II35" i="3"/>
  <c r="II53" i="3"/>
  <c r="II65" i="3"/>
  <c r="II82" i="3"/>
  <c r="II94" i="3"/>
  <c r="II107" i="3"/>
  <c r="II25" i="3"/>
  <c r="II37" i="3"/>
  <c r="II54" i="3"/>
  <c r="II66" i="3"/>
  <c r="II83" i="3"/>
  <c r="II97" i="3"/>
  <c r="II26" i="3"/>
  <c r="II55" i="3"/>
  <c r="II69" i="3"/>
  <c r="II85" i="3"/>
  <c r="II98" i="3"/>
  <c r="II17" i="3"/>
  <c r="II29" i="3"/>
  <c r="II58" i="3"/>
  <c r="II71" i="3"/>
  <c r="II89" i="3"/>
  <c r="II101" i="3"/>
  <c r="II18" i="3"/>
  <c r="II30" i="3"/>
  <c r="II47" i="3"/>
  <c r="II61" i="3"/>
  <c r="II73" i="3"/>
  <c r="II90" i="3"/>
  <c r="II102" i="3"/>
  <c r="II49" i="3"/>
  <c r="II86" i="3"/>
  <c r="II50" i="3"/>
  <c r="II91" i="3"/>
  <c r="II19" i="3"/>
  <c r="II57" i="3"/>
  <c r="II93" i="3"/>
  <c r="II21" i="3"/>
  <c r="II62" i="3"/>
  <c r="II99" i="3"/>
  <c r="II27" i="3"/>
  <c r="II63" i="3"/>
  <c r="II105" i="3"/>
  <c r="II33" i="3"/>
  <c r="II70" i="3"/>
  <c r="II106" i="3"/>
  <c r="II45" i="3"/>
  <c r="II78" i="3"/>
  <c r="II34" i="3"/>
  <c r="II81" i="3"/>
  <c r="JT12" i="3"/>
  <c r="JT20" i="3"/>
  <c r="JT28" i="3"/>
  <c r="JT36" i="3"/>
  <c r="JT48" i="3"/>
  <c r="JT56" i="3"/>
  <c r="JT64" i="3"/>
  <c r="JT72" i="3"/>
  <c r="JT84" i="3"/>
  <c r="JT92" i="3"/>
  <c r="JT100" i="3"/>
  <c r="JT11" i="3"/>
  <c r="JT21" i="3"/>
  <c r="JT30" i="3"/>
  <c r="JT39" i="3"/>
  <c r="JT52" i="3"/>
  <c r="JT61" i="3"/>
  <c r="JT70" i="3"/>
  <c r="JT83" i="3"/>
  <c r="JT93" i="3"/>
  <c r="JT102" i="3"/>
  <c r="JT13" i="3"/>
  <c r="JT22" i="3"/>
  <c r="JT31" i="3"/>
  <c r="JT44" i="3"/>
  <c r="JT53" i="3"/>
  <c r="JT62" i="3"/>
  <c r="JT71" i="3"/>
  <c r="JT85" i="3"/>
  <c r="JT94" i="3"/>
  <c r="JT103" i="3"/>
  <c r="JT15" i="3"/>
  <c r="JT24" i="3"/>
  <c r="JT33" i="3"/>
  <c r="JT46" i="3"/>
  <c r="JT55" i="3"/>
  <c r="JT65" i="3"/>
  <c r="JT78" i="3"/>
  <c r="JT87" i="3"/>
  <c r="JT96" i="3"/>
  <c r="JT105" i="3"/>
  <c r="JT23" i="3"/>
  <c r="JT37" i="3"/>
  <c r="JT57" i="3"/>
  <c r="JT69" i="3"/>
  <c r="JT89" i="3"/>
  <c r="JT104" i="3"/>
  <c r="JT25" i="3"/>
  <c r="JT38" i="3"/>
  <c r="JT58" i="3"/>
  <c r="JT73" i="3"/>
  <c r="JT90" i="3"/>
  <c r="JT106" i="3"/>
  <c r="JT10" i="3"/>
  <c r="JT26" i="3"/>
  <c r="JT45" i="3"/>
  <c r="JT59" i="3"/>
  <c r="JT79" i="3"/>
  <c r="JT91" i="3"/>
  <c r="JT107" i="3"/>
  <c r="JT14" i="3"/>
  <c r="JT27" i="3"/>
  <c r="JT47" i="3"/>
  <c r="JT60" i="3"/>
  <c r="JT80" i="3"/>
  <c r="JT95" i="3"/>
  <c r="JT16" i="3"/>
  <c r="JT29" i="3"/>
  <c r="JT49" i="3"/>
  <c r="JT63" i="3"/>
  <c r="JT81" i="3"/>
  <c r="JT97" i="3"/>
  <c r="JT51" i="3"/>
  <c r="JT98" i="3"/>
  <c r="JT17" i="3"/>
  <c r="JT54" i="3"/>
  <c r="JT99" i="3"/>
  <c r="JT18" i="3"/>
  <c r="JT66" i="3"/>
  <c r="JT101" i="3"/>
  <c r="JT32" i="3"/>
  <c r="JT68" i="3"/>
  <c r="JT34" i="3"/>
  <c r="JT82" i="3"/>
  <c r="JT19" i="3"/>
  <c r="JT35" i="3"/>
  <c r="JT50" i="3"/>
  <c r="JT67" i="3"/>
  <c r="JT86" i="3"/>
  <c r="JT88" i="3"/>
  <c r="AL78" i="4"/>
  <c r="KU19" i="3"/>
  <c r="KU23" i="3"/>
  <c r="KU27" i="3"/>
  <c r="KU31" i="3"/>
  <c r="KU35" i="3"/>
  <c r="KU39" i="3"/>
  <c r="KU51" i="3"/>
  <c r="KU55" i="3"/>
  <c r="KU59" i="3"/>
  <c r="KU63" i="3"/>
  <c r="KU67" i="3"/>
  <c r="KU71" i="3"/>
  <c r="KU79" i="3"/>
  <c r="KU83" i="3"/>
  <c r="KU87" i="3"/>
  <c r="KU91" i="3"/>
  <c r="KU95" i="3"/>
  <c r="KU99" i="3"/>
  <c r="KU103" i="3"/>
  <c r="KU107" i="3"/>
  <c r="KU10" i="3"/>
  <c r="KU14" i="3"/>
  <c r="KU18" i="3"/>
  <c r="KU22" i="3"/>
  <c r="KU26" i="3"/>
  <c r="KU30" i="3"/>
  <c r="KU34" i="3"/>
  <c r="KU38" i="3"/>
  <c r="KU50" i="3"/>
  <c r="KU54" i="3"/>
  <c r="KU58" i="3"/>
  <c r="KU62" i="3"/>
  <c r="KU66" i="3"/>
  <c r="KU70" i="3"/>
  <c r="KU78" i="3"/>
  <c r="KU82" i="3"/>
  <c r="KU86" i="3"/>
  <c r="KU90" i="3"/>
  <c r="KU94" i="3"/>
  <c r="KU98" i="3"/>
  <c r="KU102" i="3"/>
  <c r="KU106" i="3"/>
  <c r="KU12" i="3"/>
  <c r="KU25" i="3"/>
  <c r="KU28" i="3"/>
  <c r="KU48" i="3"/>
  <c r="KU61" i="3"/>
  <c r="KU64" i="3"/>
  <c r="KU81" i="3"/>
  <c r="KU84" i="3"/>
  <c r="KU97" i="3"/>
  <c r="KU100" i="3"/>
  <c r="KU17" i="3"/>
  <c r="KU20" i="3"/>
  <c r="KU33" i="3"/>
  <c r="KU36" i="3"/>
  <c r="KU53" i="3"/>
  <c r="KU56" i="3"/>
  <c r="KU69" i="3"/>
  <c r="KU72" i="3"/>
  <c r="KU89" i="3"/>
  <c r="KU92" i="3"/>
  <c r="KU105" i="3"/>
  <c r="KU16" i="3"/>
  <c r="KU49" i="3"/>
  <c r="KU52" i="3"/>
  <c r="KU85" i="3"/>
  <c r="KU88" i="3"/>
  <c r="KU57" i="3"/>
  <c r="KU60" i="3"/>
  <c r="KU101" i="3"/>
  <c r="KU104" i="3"/>
  <c r="KU29" i="3"/>
  <c r="KU32" i="3"/>
  <c r="KU73" i="3"/>
  <c r="KU80" i="3"/>
  <c r="KU37" i="3"/>
  <c r="KU65" i="3"/>
  <c r="KU68" i="3"/>
  <c r="KU93" i="3"/>
  <c r="KU96" i="3"/>
  <c r="KU21" i="3"/>
  <c r="KU24" i="3"/>
  <c r="HZ16" i="3"/>
  <c r="HZ24" i="3"/>
  <c r="HZ32" i="3"/>
  <c r="HZ44" i="3"/>
  <c r="HZ52" i="3"/>
  <c r="HZ60" i="3"/>
  <c r="HZ68" i="3"/>
  <c r="HZ80" i="3"/>
  <c r="HZ88" i="3"/>
  <c r="HZ96" i="3"/>
  <c r="HZ104" i="3"/>
  <c r="HZ17" i="3"/>
  <c r="HZ25" i="3"/>
  <c r="HZ33" i="3"/>
  <c r="HZ45" i="3"/>
  <c r="HZ53" i="3"/>
  <c r="HZ61" i="3"/>
  <c r="HZ69" i="3"/>
  <c r="HZ81" i="3"/>
  <c r="HZ89" i="3"/>
  <c r="HZ97" i="3"/>
  <c r="HZ105" i="3"/>
  <c r="HZ18" i="3"/>
  <c r="HZ26" i="3"/>
  <c r="HZ34" i="3"/>
  <c r="HZ54" i="3"/>
  <c r="HZ62" i="3"/>
  <c r="HZ70" i="3"/>
  <c r="HZ82" i="3"/>
  <c r="HZ90" i="3"/>
  <c r="HZ98" i="3"/>
  <c r="HZ106" i="3"/>
  <c r="HZ12" i="3"/>
  <c r="HZ20" i="3"/>
  <c r="HZ28" i="3"/>
  <c r="HZ36" i="3"/>
  <c r="HZ48" i="3"/>
  <c r="HZ56" i="3"/>
  <c r="HZ64" i="3"/>
  <c r="HZ72" i="3"/>
  <c r="HZ84" i="3"/>
  <c r="HZ92" i="3"/>
  <c r="HZ100" i="3"/>
  <c r="HZ21" i="3"/>
  <c r="HZ29" i="3"/>
  <c r="HZ37" i="3"/>
  <c r="HZ49" i="3"/>
  <c r="HZ57" i="3"/>
  <c r="HZ65" i="3"/>
  <c r="HZ73" i="3"/>
  <c r="HZ85" i="3"/>
  <c r="HZ93" i="3"/>
  <c r="HZ101" i="3"/>
  <c r="HZ19" i="3"/>
  <c r="HZ39" i="3"/>
  <c r="HZ66" i="3"/>
  <c r="HZ91" i="3"/>
  <c r="HZ22" i="3"/>
  <c r="HZ47" i="3"/>
  <c r="HZ67" i="3"/>
  <c r="HZ94" i="3"/>
  <c r="HZ23" i="3"/>
  <c r="HZ50" i="3"/>
  <c r="HZ71" i="3"/>
  <c r="HZ95" i="3"/>
  <c r="HZ30" i="3"/>
  <c r="HZ55" i="3"/>
  <c r="HZ79" i="3"/>
  <c r="HZ102" i="3"/>
  <c r="HZ31" i="3"/>
  <c r="HZ58" i="3"/>
  <c r="HZ83" i="3"/>
  <c r="HZ103" i="3"/>
  <c r="HZ78" i="3"/>
  <c r="HZ86" i="3"/>
  <c r="HZ38" i="3"/>
  <c r="HZ107" i="3"/>
  <c r="HZ51" i="3"/>
  <c r="HZ27" i="3"/>
  <c r="HZ35" i="3"/>
  <c r="HZ59" i="3"/>
  <c r="HZ63" i="3"/>
  <c r="HZ87" i="3"/>
  <c r="HZ99" i="3"/>
  <c r="JV10" i="3"/>
  <c r="JV18" i="3"/>
  <c r="JV26" i="3"/>
  <c r="JV34" i="3"/>
  <c r="JV46" i="3"/>
  <c r="JV54" i="3"/>
  <c r="JV62" i="3"/>
  <c r="JV70" i="3"/>
  <c r="JV13" i="3"/>
  <c r="JV21" i="3"/>
  <c r="JV29" i="3"/>
  <c r="JV37" i="3"/>
  <c r="JV49" i="3"/>
  <c r="JV57" i="3"/>
  <c r="JV65" i="3"/>
  <c r="JV73" i="3"/>
  <c r="JV85" i="3"/>
  <c r="JV93" i="3"/>
  <c r="JV101" i="3"/>
  <c r="JV14" i="3"/>
  <c r="JV22" i="3"/>
  <c r="JV30" i="3"/>
  <c r="JV38" i="3"/>
  <c r="JV50" i="3"/>
  <c r="JV58" i="3"/>
  <c r="JV66" i="3"/>
  <c r="JV78" i="3"/>
  <c r="JV86" i="3"/>
  <c r="JV94" i="3"/>
  <c r="JV102" i="3"/>
  <c r="JV23" i="3"/>
  <c r="JV35" i="3"/>
  <c r="JV52" i="3"/>
  <c r="JV64" i="3"/>
  <c r="JV81" i="3"/>
  <c r="JV91" i="3"/>
  <c r="JV103" i="3"/>
  <c r="JV11" i="3"/>
  <c r="JV24" i="3"/>
  <c r="JV36" i="3"/>
  <c r="JV53" i="3"/>
  <c r="JV67" i="3"/>
  <c r="JV82" i="3"/>
  <c r="JV92" i="3"/>
  <c r="JV104" i="3"/>
  <c r="JV12" i="3"/>
  <c r="JV25" i="3"/>
  <c r="JV39" i="3"/>
  <c r="JV55" i="3"/>
  <c r="JV68" i="3"/>
  <c r="JV83" i="3"/>
  <c r="JV95" i="3"/>
  <c r="JV105" i="3"/>
  <c r="JV16" i="3"/>
  <c r="JV28" i="3"/>
  <c r="JV45" i="3"/>
  <c r="JV59" i="3"/>
  <c r="JV71" i="3"/>
  <c r="JV87" i="3"/>
  <c r="JV97" i="3"/>
  <c r="JV107" i="3"/>
  <c r="JV17" i="3"/>
  <c r="JV31" i="3"/>
  <c r="JV47" i="3"/>
  <c r="JV60" i="3"/>
  <c r="JV72" i="3"/>
  <c r="JV88" i="3"/>
  <c r="JV98" i="3"/>
  <c r="JV20" i="3"/>
  <c r="JV61" i="3"/>
  <c r="JV96" i="3"/>
  <c r="JV27" i="3"/>
  <c r="JV63" i="3"/>
  <c r="JV99" i="3"/>
  <c r="JV32" i="3"/>
  <c r="JV69" i="3"/>
  <c r="JV100" i="3"/>
  <c r="JV33" i="3"/>
  <c r="JV79" i="3"/>
  <c r="JV106" i="3"/>
  <c r="JV44" i="3"/>
  <c r="JV80" i="3"/>
  <c r="JV48" i="3"/>
  <c r="JV84" i="3"/>
  <c r="JV90" i="3"/>
  <c r="JV15" i="3"/>
  <c r="JV19" i="3"/>
  <c r="JV51" i="3"/>
  <c r="JV56" i="3"/>
  <c r="JV89" i="3"/>
  <c r="IP90" i="3"/>
  <c r="IP81" i="3"/>
  <c r="IP48" i="3"/>
  <c r="IP84" i="3"/>
  <c r="IP87" i="3"/>
  <c r="IP29" i="3"/>
  <c r="IP86" i="3"/>
  <c r="IP56" i="3"/>
  <c r="IP34" i="3"/>
  <c r="IP30" i="3"/>
  <c r="IP105" i="3"/>
  <c r="IP67" i="3"/>
  <c r="IP100" i="3"/>
  <c r="IP23" i="3"/>
  <c r="IP71" i="3"/>
  <c r="IP91" i="3"/>
  <c r="IP104" i="3"/>
  <c r="IP83" i="3"/>
  <c r="IP53" i="3"/>
  <c r="IP82" i="3"/>
  <c r="IP80" i="3"/>
  <c r="IP66" i="3"/>
  <c r="IP92" i="3"/>
  <c r="IP22" i="3"/>
  <c r="IP21" i="3"/>
  <c r="IP107" i="3"/>
  <c r="IP62" i="3"/>
  <c r="IP32" i="3"/>
  <c r="IP59" i="3"/>
  <c r="IP27" i="3"/>
  <c r="IP20" i="3"/>
  <c r="IP24" i="3"/>
  <c r="IP70" i="3"/>
  <c r="IP50" i="3"/>
  <c r="IP55" i="3"/>
  <c r="IP60" i="3"/>
  <c r="IP101" i="3"/>
  <c r="IP12" i="3"/>
  <c r="IP102" i="3"/>
  <c r="IP28" i="3"/>
  <c r="IP65" i="3"/>
  <c r="IP78" i="3"/>
  <c r="IP18" i="3"/>
  <c r="IP52" i="3"/>
  <c r="IP99" i="3"/>
  <c r="IP58" i="3"/>
  <c r="IP106" i="3"/>
  <c r="IP31" i="3"/>
  <c r="IP64" i="3"/>
  <c r="IP68" i="3"/>
  <c r="IP16" i="3"/>
  <c r="IP36" i="3"/>
  <c r="IP85" i="3"/>
  <c r="IP63" i="3"/>
  <c r="IP89" i="3"/>
  <c r="IP35" i="3"/>
  <c r="IP26" i="3"/>
  <c r="IP79" i="3"/>
  <c r="IP33" i="3"/>
  <c r="IP39" i="3"/>
  <c r="IP93" i="3"/>
  <c r="IP103" i="3"/>
  <c r="IP97" i="3"/>
  <c r="IP17" i="3"/>
  <c r="IP61" i="3"/>
  <c r="IP95" i="3"/>
  <c r="IP19" i="3"/>
  <c r="IP47" i="3"/>
  <c r="IP94" i="3"/>
  <c r="IP51" i="3"/>
  <c r="IP98" i="3"/>
  <c r="IP96" i="3"/>
  <c r="IP57" i="3"/>
  <c r="IP88" i="3"/>
  <c r="IP25" i="3"/>
  <c r="IP73" i="3"/>
  <c r="IP37" i="3"/>
  <c r="IP69" i="3"/>
  <c r="IP72" i="3"/>
  <c r="IP49" i="3"/>
  <c r="IP54" i="3"/>
  <c r="KC49" i="3"/>
  <c r="KC63" i="3"/>
  <c r="KC10" i="3"/>
  <c r="KC72" i="3"/>
  <c r="KC106" i="3"/>
  <c r="KC69" i="3"/>
  <c r="KC58" i="3"/>
  <c r="KC90" i="3"/>
  <c r="KC18" i="3"/>
  <c r="KC78" i="3"/>
  <c r="KC38" i="3"/>
  <c r="KC60" i="3"/>
  <c r="KC97" i="3"/>
  <c r="KC21" i="3"/>
  <c r="KC30" i="3"/>
  <c r="KC86" i="3"/>
  <c r="KC51" i="3"/>
  <c r="KC89" i="3"/>
  <c r="KC73" i="3"/>
  <c r="KC71" i="3"/>
  <c r="KC95" i="3"/>
  <c r="KC80" i="3"/>
  <c r="KC27" i="3"/>
  <c r="KC23" i="3"/>
  <c r="KC66" i="3"/>
  <c r="KC93" i="3"/>
  <c r="KC100" i="3"/>
  <c r="KC107" i="3"/>
  <c r="KC81" i="3"/>
  <c r="KC67" i="3"/>
  <c r="KC103" i="3"/>
  <c r="KC14" i="3"/>
  <c r="KC85" i="3"/>
  <c r="KC52" i="3"/>
  <c r="KC79" i="3"/>
  <c r="KC11" i="3"/>
  <c r="KC105" i="3"/>
  <c r="KC22" i="3"/>
  <c r="KC64" i="3"/>
  <c r="KC102" i="3"/>
  <c r="KC62" i="3"/>
  <c r="KC13" i="3"/>
  <c r="KC32" i="3"/>
  <c r="KC99" i="3"/>
  <c r="KC20" i="3"/>
  <c r="KC48" i="3"/>
  <c r="KC33" i="3"/>
  <c r="KC19" i="3"/>
  <c r="KC53" i="3"/>
  <c r="KC47" i="3"/>
  <c r="KC83" i="3"/>
  <c r="KC16" i="3"/>
  <c r="KC94" i="3"/>
  <c r="KC98" i="3"/>
  <c r="KC61" i="3"/>
  <c r="KC24" i="3"/>
  <c r="KC101" i="3"/>
  <c r="KC84" i="3"/>
  <c r="KC55" i="3"/>
  <c r="KC17" i="3"/>
  <c r="KC44" i="3"/>
  <c r="KC26" i="3"/>
  <c r="KC50" i="3"/>
  <c r="KC25" i="3"/>
  <c r="KC104" i="3"/>
  <c r="KC29" i="3"/>
  <c r="KC39" i="3"/>
  <c r="KC12" i="3"/>
  <c r="KC82" i="3"/>
  <c r="KC15" i="3"/>
  <c r="KC65" i="3"/>
  <c r="KC59" i="3"/>
  <c r="KC88" i="3"/>
  <c r="KC45" i="3"/>
  <c r="KC46" i="3"/>
  <c r="KC96" i="3"/>
  <c r="KC70" i="3"/>
  <c r="KC31" i="3"/>
  <c r="KC68" i="3"/>
  <c r="KC36" i="3"/>
  <c r="KC34" i="3"/>
  <c r="KC54" i="3"/>
  <c r="KC35" i="3"/>
  <c r="KC56" i="3"/>
  <c r="KC87" i="3"/>
  <c r="KC92" i="3"/>
  <c r="KC91" i="3"/>
  <c r="KC28" i="3"/>
  <c r="KC37" i="3"/>
  <c r="KC57" i="3"/>
  <c r="IF19" i="3"/>
  <c r="IF27" i="3"/>
  <c r="IF35" i="3"/>
  <c r="IF47" i="3"/>
  <c r="IF55" i="3"/>
  <c r="IF63" i="3"/>
  <c r="IF71" i="3"/>
  <c r="IF83" i="3"/>
  <c r="IF91" i="3"/>
  <c r="IF99" i="3"/>
  <c r="IF107" i="3"/>
  <c r="IF12" i="3"/>
  <c r="IF20" i="3"/>
  <c r="IF28" i="3"/>
  <c r="IF36" i="3"/>
  <c r="IF48" i="3"/>
  <c r="IF56" i="3"/>
  <c r="IF64" i="3"/>
  <c r="IF72" i="3"/>
  <c r="IF84" i="3"/>
  <c r="IF22" i="3"/>
  <c r="IF30" i="3"/>
  <c r="IF38" i="3"/>
  <c r="IF50" i="3"/>
  <c r="IF58" i="3"/>
  <c r="IF66" i="3"/>
  <c r="IF78" i="3"/>
  <c r="IF86" i="3"/>
  <c r="IF94" i="3"/>
  <c r="IF102" i="3"/>
  <c r="IF24" i="3"/>
  <c r="IF37" i="3"/>
  <c r="IF53" i="3"/>
  <c r="IF67" i="3"/>
  <c r="IF82" i="3"/>
  <c r="IF95" i="3"/>
  <c r="IF105" i="3"/>
  <c r="IF25" i="3"/>
  <c r="IF39" i="3"/>
  <c r="IF54" i="3"/>
  <c r="IF68" i="3"/>
  <c r="IF85" i="3"/>
  <c r="IF96" i="3"/>
  <c r="IF106" i="3"/>
  <c r="IF26" i="3"/>
  <c r="IF57" i="3"/>
  <c r="IF16" i="3"/>
  <c r="IF29" i="3"/>
  <c r="IF59" i="3"/>
  <c r="IF70" i="3"/>
  <c r="IF88" i="3"/>
  <c r="IF98" i="3"/>
  <c r="IF17" i="3"/>
  <c r="IF31" i="3"/>
  <c r="IF60" i="3"/>
  <c r="IF73" i="3"/>
  <c r="IF89" i="3"/>
  <c r="IF100" i="3"/>
  <c r="IF21" i="3"/>
  <c r="IF61" i="3"/>
  <c r="IF90" i="3"/>
  <c r="IF23" i="3"/>
  <c r="IF62" i="3"/>
  <c r="IF92" i="3"/>
  <c r="IF32" i="3"/>
  <c r="IF65" i="3"/>
  <c r="IF93" i="3"/>
  <c r="IF34" i="3"/>
  <c r="IF79" i="3"/>
  <c r="IF101" i="3"/>
  <c r="IF49" i="3"/>
  <c r="IF80" i="3"/>
  <c r="IF103" i="3"/>
  <c r="IF51" i="3"/>
  <c r="IF52" i="3"/>
  <c r="IF69" i="3"/>
  <c r="IF81" i="3"/>
  <c r="IF87" i="3"/>
  <c r="IF97" i="3"/>
  <c r="IF18" i="3"/>
  <c r="IF104" i="3"/>
  <c r="IF33" i="3"/>
  <c r="JZ17" i="3"/>
  <c r="JZ25" i="3"/>
  <c r="JZ33" i="3"/>
  <c r="JZ45" i="3"/>
  <c r="JZ53" i="3"/>
  <c r="JZ61" i="3"/>
  <c r="JZ69" i="3"/>
  <c r="JZ81" i="3"/>
  <c r="JZ89" i="3"/>
  <c r="JZ97" i="3"/>
  <c r="JZ105" i="3"/>
  <c r="JZ10" i="3"/>
  <c r="JZ18" i="3"/>
  <c r="JZ26" i="3"/>
  <c r="JZ34" i="3"/>
  <c r="JZ46" i="3"/>
  <c r="JZ54" i="3"/>
  <c r="JZ62" i="3"/>
  <c r="JZ70" i="3"/>
  <c r="JZ82" i="3"/>
  <c r="JZ90" i="3"/>
  <c r="JZ98" i="3"/>
  <c r="JZ106" i="3"/>
  <c r="JZ12" i="3"/>
  <c r="JZ20" i="3"/>
  <c r="JZ28" i="3"/>
  <c r="JZ36" i="3"/>
  <c r="JZ48" i="3"/>
  <c r="JZ56" i="3"/>
  <c r="JZ64" i="3"/>
  <c r="JZ72" i="3"/>
  <c r="JZ84" i="3"/>
  <c r="JZ92" i="3"/>
  <c r="JZ100" i="3"/>
  <c r="JZ13" i="3"/>
  <c r="JZ21" i="3"/>
  <c r="JZ29" i="3"/>
  <c r="JZ37" i="3"/>
  <c r="JZ49" i="3"/>
  <c r="JZ57" i="3"/>
  <c r="JZ65" i="3"/>
  <c r="JZ73" i="3"/>
  <c r="JZ85" i="3"/>
  <c r="JZ93" i="3"/>
  <c r="JZ101" i="3"/>
  <c r="JZ14" i="3"/>
  <c r="JZ22" i="3"/>
  <c r="JZ30" i="3"/>
  <c r="JZ38" i="3"/>
  <c r="JZ50" i="3"/>
  <c r="JZ58" i="3"/>
  <c r="JZ66" i="3"/>
  <c r="JZ78" i="3"/>
  <c r="JZ86" i="3"/>
  <c r="JZ94" i="3"/>
  <c r="JZ102" i="3"/>
  <c r="JZ27" i="3"/>
  <c r="JZ52" i="3"/>
  <c r="JZ79" i="3"/>
  <c r="JZ99" i="3"/>
  <c r="JZ31" i="3"/>
  <c r="JZ55" i="3"/>
  <c r="JZ80" i="3"/>
  <c r="JZ103" i="3"/>
  <c r="JZ11" i="3"/>
  <c r="JZ32" i="3"/>
  <c r="JZ59" i="3"/>
  <c r="JZ83" i="3"/>
  <c r="JZ104" i="3"/>
  <c r="JZ16" i="3"/>
  <c r="JZ39" i="3"/>
  <c r="JZ63" i="3"/>
  <c r="JZ88" i="3"/>
  <c r="JZ19" i="3"/>
  <c r="JZ44" i="3"/>
  <c r="JZ67" i="3"/>
  <c r="JZ91" i="3"/>
  <c r="JZ35" i="3"/>
  <c r="JZ96" i="3"/>
  <c r="JZ47" i="3"/>
  <c r="JZ107" i="3"/>
  <c r="JZ51" i="3"/>
  <c r="JZ68" i="3"/>
  <c r="JZ15" i="3"/>
  <c r="JZ71" i="3"/>
  <c r="JZ23" i="3"/>
  <c r="JZ24" i="3"/>
  <c r="JZ60" i="3"/>
  <c r="JZ87" i="3"/>
  <c r="JZ95" i="3"/>
  <c r="LG19" i="3"/>
  <c r="LG27" i="3"/>
  <c r="LG35" i="3"/>
  <c r="LG55" i="3"/>
  <c r="LG63" i="3"/>
  <c r="LG71" i="3"/>
  <c r="LG83" i="3"/>
  <c r="LG91" i="3"/>
  <c r="LG99" i="3"/>
  <c r="LG107" i="3"/>
  <c r="LG12" i="3"/>
  <c r="LG20" i="3"/>
  <c r="LG28" i="3"/>
  <c r="LG36" i="3"/>
  <c r="LG48" i="3"/>
  <c r="LG56" i="3"/>
  <c r="LG64" i="3"/>
  <c r="LG72" i="3"/>
  <c r="LG84" i="3"/>
  <c r="LG92" i="3"/>
  <c r="LG100" i="3"/>
  <c r="LG25" i="3"/>
  <c r="LG37" i="3"/>
  <c r="LG51" i="3"/>
  <c r="LG61" i="3"/>
  <c r="LG73" i="3"/>
  <c r="LG87" i="3"/>
  <c r="LG97" i="3"/>
  <c r="LG16" i="3"/>
  <c r="LG26" i="3"/>
  <c r="LG38" i="3"/>
  <c r="LG52" i="3"/>
  <c r="LG62" i="3"/>
  <c r="LG78" i="3"/>
  <c r="LG88" i="3"/>
  <c r="LG98" i="3"/>
  <c r="LG17" i="3"/>
  <c r="LG29" i="3"/>
  <c r="LG39" i="3"/>
  <c r="LG53" i="3"/>
  <c r="LG65" i="3"/>
  <c r="LG79" i="3"/>
  <c r="LG89" i="3"/>
  <c r="LG101" i="3"/>
  <c r="LG21" i="3"/>
  <c r="LG31" i="3"/>
  <c r="LG57" i="3"/>
  <c r="LG67" i="3"/>
  <c r="LG81" i="3"/>
  <c r="LG93" i="3"/>
  <c r="LG103" i="3"/>
  <c r="LG10" i="3"/>
  <c r="LG22" i="3"/>
  <c r="LG32" i="3"/>
  <c r="LG58" i="3"/>
  <c r="LG68" i="3"/>
  <c r="LG82" i="3"/>
  <c r="LG94" i="3"/>
  <c r="LG104" i="3"/>
  <c r="LG24" i="3"/>
  <c r="LG59" i="3"/>
  <c r="LG90" i="3"/>
  <c r="LG30" i="3"/>
  <c r="LG60" i="3"/>
  <c r="LG95" i="3"/>
  <c r="LG33" i="3"/>
  <c r="LG66" i="3"/>
  <c r="LG96" i="3"/>
  <c r="LG34" i="3"/>
  <c r="LG69" i="3"/>
  <c r="LG102" i="3"/>
  <c r="LG13" i="3"/>
  <c r="LG70" i="3"/>
  <c r="LG105" i="3"/>
  <c r="LG49" i="3"/>
  <c r="LG80" i="3"/>
  <c r="LG106" i="3"/>
  <c r="LG18" i="3"/>
  <c r="LG50" i="3"/>
  <c r="LG54" i="3"/>
  <c r="LG85" i="3"/>
  <c r="LG23" i="3"/>
  <c r="LG86" i="3"/>
  <c r="GT70" i="3"/>
  <c r="GT44" i="3"/>
  <c r="GT89" i="3"/>
  <c r="GT92" i="3"/>
  <c r="GT69" i="3"/>
  <c r="GT65" i="3"/>
  <c r="GT104" i="3"/>
  <c r="GT91" i="3"/>
  <c r="GT49" i="3"/>
  <c r="GT93" i="3"/>
  <c r="GT71" i="3"/>
  <c r="GT17" i="3"/>
  <c r="GT58" i="3"/>
  <c r="GT87" i="3"/>
  <c r="GT38" i="3"/>
  <c r="GT37" i="3"/>
  <c r="GT63" i="3"/>
  <c r="GT19" i="3"/>
  <c r="GT81" i="3"/>
  <c r="GT26" i="3"/>
  <c r="GT45" i="3"/>
  <c r="GT34" i="3"/>
  <c r="GT98" i="3"/>
  <c r="GT18" i="3"/>
  <c r="GT51" i="3"/>
  <c r="GT12" i="3"/>
  <c r="GT96" i="3"/>
  <c r="GT61" i="3"/>
  <c r="GT36" i="3"/>
  <c r="GT94" i="3"/>
  <c r="GT24" i="3"/>
  <c r="GT57" i="3"/>
  <c r="GT47" i="3"/>
  <c r="GT14" i="3"/>
  <c r="GT55" i="3"/>
  <c r="GT62" i="3"/>
  <c r="GT107" i="3"/>
  <c r="GT29" i="3"/>
  <c r="GT48" i="3"/>
  <c r="GT13" i="3"/>
  <c r="GT105" i="3"/>
  <c r="GT46" i="3"/>
  <c r="GT67" i="3"/>
  <c r="GT66" i="3"/>
  <c r="GT22" i="3"/>
  <c r="GT85" i="3"/>
  <c r="GT25" i="3"/>
  <c r="GT59" i="3"/>
  <c r="GT53" i="3"/>
  <c r="GT97" i="3"/>
  <c r="GT33" i="3"/>
  <c r="GT99" i="3"/>
  <c r="GT103" i="3"/>
  <c r="GT100" i="3"/>
  <c r="GT10" i="3"/>
  <c r="GT23" i="3"/>
  <c r="GT27" i="3"/>
  <c r="GT78" i="3"/>
  <c r="GT102" i="3"/>
  <c r="GT79" i="3"/>
  <c r="GT106" i="3"/>
  <c r="GT88" i="3"/>
  <c r="GT80" i="3"/>
  <c r="GT30" i="3"/>
  <c r="GT84" i="3"/>
  <c r="GT52" i="3"/>
  <c r="GT21" i="3"/>
  <c r="GT35" i="3"/>
  <c r="GT32" i="3"/>
  <c r="GT68" i="3"/>
  <c r="GT64" i="3"/>
  <c r="GT54" i="3"/>
  <c r="GT39" i="3"/>
  <c r="GT28" i="3"/>
  <c r="GT72" i="3"/>
  <c r="GT15" i="3"/>
  <c r="GT50" i="3"/>
  <c r="GT101" i="3"/>
  <c r="GT31" i="3"/>
  <c r="GT82" i="3"/>
  <c r="GT56" i="3"/>
  <c r="GT83" i="3"/>
  <c r="GT86" i="3"/>
  <c r="GT90" i="3"/>
  <c r="GT20" i="3"/>
  <c r="GT95" i="3"/>
  <c r="GT73" i="3"/>
  <c r="GT11" i="3"/>
  <c r="GT16" i="3"/>
  <c r="GT60" i="3"/>
  <c r="KZ19" i="3"/>
  <c r="KZ27" i="3"/>
  <c r="KZ35" i="3"/>
  <c r="KZ55" i="3"/>
  <c r="KZ63" i="3"/>
  <c r="KZ71" i="3"/>
  <c r="KZ83" i="3"/>
  <c r="KZ91" i="3"/>
  <c r="KZ99" i="3"/>
  <c r="KZ107" i="3"/>
  <c r="KZ21" i="3"/>
  <c r="KZ29" i="3"/>
  <c r="KZ37" i="3"/>
  <c r="KZ49" i="3"/>
  <c r="KZ57" i="3"/>
  <c r="KZ65" i="3"/>
  <c r="KZ73" i="3"/>
  <c r="KZ85" i="3"/>
  <c r="KZ93" i="3"/>
  <c r="KZ101" i="3"/>
  <c r="KZ23" i="3"/>
  <c r="KZ31" i="3"/>
  <c r="KZ39" i="3"/>
  <c r="KZ51" i="3"/>
  <c r="KZ59" i="3"/>
  <c r="KZ67" i="3"/>
  <c r="KZ79" i="3"/>
  <c r="KZ87" i="3"/>
  <c r="KZ95" i="3"/>
  <c r="KZ103" i="3"/>
  <c r="KZ16" i="3"/>
  <c r="KZ24" i="3"/>
  <c r="KZ32" i="3"/>
  <c r="KZ44" i="3"/>
  <c r="KZ52" i="3"/>
  <c r="KZ60" i="3"/>
  <c r="KZ68" i="3"/>
  <c r="KZ80" i="3"/>
  <c r="KZ88" i="3"/>
  <c r="KZ96" i="3"/>
  <c r="KZ104" i="3"/>
  <c r="KZ17" i="3"/>
  <c r="KZ33" i="3"/>
  <c r="KZ53" i="3"/>
  <c r="KZ69" i="3"/>
  <c r="KZ89" i="3"/>
  <c r="KZ105" i="3"/>
  <c r="KZ25" i="3"/>
  <c r="KZ61" i="3"/>
  <c r="KZ81" i="3"/>
  <c r="KZ97" i="3"/>
  <c r="KZ10" i="3"/>
  <c r="KZ26" i="3"/>
  <c r="KZ62" i="3"/>
  <c r="KZ82" i="3"/>
  <c r="KZ98" i="3"/>
  <c r="KZ22" i="3"/>
  <c r="KZ54" i="3"/>
  <c r="KZ84" i="3"/>
  <c r="KZ28" i="3"/>
  <c r="KZ56" i="3"/>
  <c r="KZ86" i="3"/>
  <c r="KZ30" i="3"/>
  <c r="KZ58" i="3"/>
  <c r="KZ90" i="3"/>
  <c r="KZ34" i="3"/>
  <c r="KZ64" i="3"/>
  <c r="KZ92" i="3"/>
  <c r="KZ36" i="3"/>
  <c r="KZ66" i="3"/>
  <c r="KZ94" i="3"/>
  <c r="KZ38" i="3"/>
  <c r="KZ70" i="3"/>
  <c r="KZ100" i="3"/>
  <c r="KZ18" i="3"/>
  <c r="KZ20" i="3"/>
  <c r="KZ48" i="3"/>
  <c r="KZ50" i="3"/>
  <c r="KZ72" i="3"/>
  <c r="KZ78" i="3"/>
  <c r="KZ102" i="3"/>
  <c r="KZ106" i="3"/>
  <c r="AK11" i="4"/>
  <c r="KX20" i="3"/>
  <c r="KX28" i="3"/>
  <c r="KX36" i="3"/>
  <c r="KX48" i="3"/>
  <c r="KX56" i="3"/>
  <c r="KX64" i="3"/>
  <c r="KX72" i="3"/>
  <c r="KX84" i="3"/>
  <c r="KX92" i="3"/>
  <c r="KX100" i="3"/>
  <c r="KX21" i="3"/>
  <c r="KX29" i="3"/>
  <c r="KX37" i="3"/>
  <c r="KX49" i="3"/>
  <c r="KX57" i="3"/>
  <c r="KX65" i="3"/>
  <c r="KX73" i="3"/>
  <c r="KX85" i="3"/>
  <c r="KX93" i="3"/>
  <c r="KX101" i="3"/>
  <c r="KX14" i="3"/>
  <c r="KX22" i="3"/>
  <c r="KX30" i="3"/>
  <c r="KX38" i="3"/>
  <c r="KX50" i="3"/>
  <c r="KX58" i="3"/>
  <c r="KX66" i="3"/>
  <c r="KX78" i="3"/>
  <c r="KX86" i="3"/>
  <c r="KX94" i="3"/>
  <c r="KX102" i="3"/>
  <c r="KX16" i="3"/>
  <c r="KX24" i="3"/>
  <c r="KX32" i="3"/>
  <c r="KX52" i="3"/>
  <c r="KX60" i="3"/>
  <c r="KX68" i="3"/>
  <c r="KX80" i="3"/>
  <c r="KX88" i="3"/>
  <c r="KX96" i="3"/>
  <c r="KX104" i="3"/>
  <c r="KX17" i="3"/>
  <c r="KX25" i="3"/>
  <c r="KX33" i="3"/>
  <c r="KX53" i="3"/>
  <c r="KX61" i="3"/>
  <c r="KX69" i="3"/>
  <c r="KX81" i="3"/>
  <c r="KX89" i="3"/>
  <c r="KX97" i="3"/>
  <c r="KX105" i="3"/>
  <c r="KX10" i="3"/>
  <c r="KX31" i="3"/>
  <c r="KX55" i="3"/>
  <c r="KX82" i="3"/>
  <c r="KX103" i="3"/>
  <c r="KX34" i="3"/>
  <c r="KX59" i="3"/>
  <c r="KX83" i="3"/>
  <c r="KX106" i="3"/>
  <c r="KX35" i="3"/>
  <c r="KX62" i="3"/>
  <c r="KX87" i="3"/>
  <c r="KX107" i="3"/>
  <c r="KX19" i="3"/>
  <c r="KX67" i="3"/>
  <c r="KX91" i="3"/>
  <c r="KX23" i="3"/>
  <c r="KX70" i="3"/>
  <c r="KX95" i="3"/>
  <c r="KX63" i="3"/>
  <c r="KX71" i="3"/>
  <c r="KX27" i="3"/>
  <c r="KX98" i="3"/>
  <c r="KX39" i="3"/>
  <c r="KX99" i="3"/>
  <c r="KX51" i="3"/>
  <c r="KX54" i="3"/>
  <c r="KX79" i="3"/>
  <c r="KX90" i="3"/>
  <c r="KX18" i="3"/>
  <c r="KX26" i="3"/>
  <c r="GX14" i="3"/>
  <c r="GX22" i="3"/>
  <c r="GX30" i="3"/>
  <c r="GX38" i="3"/>
  <c r="GX50" i="3"/>
  <c r="GX58" i="3"/>
  <c r="GX66" i="3"/>
  <c r="GX78" i="3"/>
  <c r="GX86" i="3"/>
  <c r="GX94" i="3"/>
  <c r="GX102" i="3"/>
  <c r="GX17" i="3"/>
  <c r="GX25" i="3"/>
  <c r="GX33" i="3"/>
  <c r="GX45" i="3"/>
  <c r="GX53" i="3"/>
  <c r="GX61" i="3"/>
  <c r="GX69" i="3"/>
  <c r="GX81" i="3"/>
  <c r="GX89" i="3"/>
  <c r="GX97" i="3"/>
  <c r="GX105" i="3"/>
  <c r="GX10" i="3"/>
  <c r="GX18" i="3"/>
  <c r="GX26" i="3"/>
  <c r="GX34" i="3"/>
  <c r="GX46" i="3"/>
  <c r="GX54" i="3"/>
  <c r="GX62" i="3"/>
  <c r="GX70" i="3"/>
  <c r="GX82" i="3"/>
  <c r="GX90" i="3"/>
  <c r="GX98" i="3"/>
  <c r="GX106" i="3"/>
  <c r="GX11" i="3"/>
  <c r="GX23" i="3"/>
  <c r="GX36" i="3"/>
  <c r="GX52" i="3"/>
  <c r="GX65" i="3"/>
  <c r="GX83" i="3"/>
  <c r="GX95" i="3"/>
  <c r="GX12" i="3"/>
  <c r="GX24" i="3"/>
  <c r="GX37" i="3"/>
  <c r="GX55" i="3"/>
  <c r="GX67" i="3"/>
  <c r="GX84" i="3"/>
  <c r="GX96" i="3"/>
  <c r="GX13" i="3"/>
  <c r="GX27" i="3"/>
  <c r="GX39" i="3"/>
  <c r="GX56" i="3"/>
  <c r="GX68" i="3"/>
  <c r="GX85" i="3"/>
  <c r="GX99" i="3"/>
  <c r="GX16" i="3"/>
  <c r="GX29" i="3"/>
  <c r="GX47" i="3"/>
  <c r="GX59" i="3"/>
  <c r="GX72" i="3"/>
  <c r="GX88" i="3"/>
  <c r="GX101" i="3"/>
  <c r="GX19" i="3"/>
  <c r="GX31" i="3"/>
  <c r="GX48" i="3"/>
  <c r="GX60" i="3"/>
  <c r="GX73" i="3"/>
  <c r="GX91" i="3"/>
  <c r="GX103" i="3"/>
  <c r="GX32" i="3"/>
  <c r="GX71" i="3"/>
  <c r="GX107" i="3"/>
  <c r="GX35" i="3"/>
  <c r="GX79" i="3"/>
  <c r="GX44" i="3"/>
  <c r="GX80" i="3"/>
  <c r="GX49" i="3"/>
  <c r="GX87" i="3"/>
  <c r="GX15" i="3"/>
  <c r="GX51" i="3"/>
  <c r="GX92" i="3"/>
  <c r="GX20" i="3"/>
  <c r="GX57" i="3"/>
  <c r="GX93" i="3"/>
  <c r="GX21" i="3"/>
  <c r="GX63" i="3"/>
  <c r="GX64" i="3"/>
  <c r="GX100" i="3"/>
  <c r="GX28" i="3"/>
  <c r="GX104" i="3"/>
  <c r="HC106" i="3"/>
  <c r="HC80" i="3"/>
  <c r="HC20" i="3"/>
  <c r="HC107" i="3"/>
  <c r="HC67" i="3"/>
  <c r="HC16" i="3"/>
  <c r="HC89" i="3"/>
  <c r="HC61" i="3"/>
  <c r="HC96" i="3"/>
  <c r="HC50" i="3"/>
  <c r="HC65" i="3"/>
  <c r="HC73" i="3"/>
  <c r="HC54" i="3"/>
  <c r="HC18" i="3"/>
  <c r="HC11" i="3"/>
  <c r="HC79" i="3"/>
  <c r="HC19" i="3"/>
  <c r="HC23" i="3"/>
  <c r="HC93" i="3"/>
  <c r="HC97" i="3"/>
  <c r="HC71" i="3"/>
  <c r="HC30" i="3"/>
  <c r="HC99" i="3"/>
  <c r="HC68" i="3"/>
  <c r="HC49" i="3"/>
  <c r="HC53" i="3"/>
  <c r="HC78" i="3"/>
  <c r="HC70" i="3"/>
  <c r="HC32" i="3"/>
  <c r="HC39" i="3"/>
  <c r="HC64" i="3"/>
  <c r="HC21" i="3"/>
  <c r="HC31" i="3"/>
  <c r="HC66" i="3"/>
  <c r="HC83" i="3"/>
  <c r="HC82" i="3"/>
  <c r="HC47" i="3"/>
  <c r="HC15" i="3"/>
  <c r="HC17" i="3"/>
  <c r="HC84" i="3"/>
  <c r="HC95" i="3"/>
  <c r="HC52" i="3"/>
  <c r="HC102" i="3"/>
  <c r="HC90" i="3"/>
  <c r="HC88" i="3"/>
  <c r="HC22" i="3"/>
  <c r="HC44" i="3"/>
  <c r="HC10" i="3"/>
  <c r="HC81" i="3"/>
  <c r="HC69" i="3"/>
  <c r="HC36" i="3"/>
  <c r="HC62" i="3"/>
  <c r="HC51" i="3"/>
  <c r="HC45" i="3"/>
  <c r="HC57" i="3"/>
  <c r="HC63" i="3"/>
  <c r="HC35" i="3"/>
  <c r="HC85" i="3"/>
  <c r="HC103" i="3"/>
  <c r="HC91" i="3"/>
  <c r="HC92" i="3"/>
  <c r="HC58" i="3"/>
  <c r="HC12" i="3"/>
  <c r="HC33" i="3"/>
  <c r="HC56" i="3"/>
  <c r="HC55" i="3"/>
  <c r="HC46" i="3"/>
  <c r="HC105" i="3"/>
  <c r="HC86" i="3"/>
  <c r="HC28" i="3"/>
  <c r="HC38" i="3"/>
  <c r="HC34" i="3"/>
  <c r="HC101" i="3"/>
  <c r="HC60" i="3"/>
  <c r="HC27" i="3"/>
  <c r="HC13" i="3"/>
  <c r="HC37" i="3"/>
  <c r="HC59" i="3"/>
  <c r="HC98" i="3"/>
  <c r="HC72" i="3"/>
  <c r="HC87" i="3"/>
  <c r="HC100" i="3"/>
  <c r="HC14" i="3"/>
  <c r="HC104" i="3"/>
  <c r="HC94" i="3"/>
  <c r="HC29" i="3"/>
  <c r="HC26" i="3"/>
  <c r="HC48" i="3"/>
  <c r="HC25" i="3"/>
  <c r="HC24" i="3"/>
  <c r="IM17" i="3"/>
  <c r="IM25" i="3"/>
  <c r="IM33" i="3"/>
  <c r="IM45" i="3"/>
  <c r="IM53" i="3"/>
  <c r="IM61" i="3"/>
  <c r="IM69" i="3"/>
  <c r="IM81" i="3"/>
  <c r="IM89" i="3"/>
  <c r="IM97" i="3"/>
  <c r="IM105" i="3"/>
  <c r="IM19" i="3"/>
  <c r="IM27" i="3"/>
  <c r="IM35" i="3"/>
  <c r="IM47" i="3"/>
  <c r="IM55" i="3"/>
  <c r="IM63" i="3"/>
  <c r="IM71" i="3"/>
  <c r="IM12" i="3"/>
  <c r="IM20" i="3"/>
  <c r="IM28" i="3"/>
  <c r="IM36" i="3"/>
  <c r="IM48" i="3"/>
  <c r="IM56" i="3"/>
  <c r="IM64" i="3"/>
  <c r="IM72" i="3"/>
  <c r="IM84" i="3"/>
  <c r="IM92" i="3"/>
  <c r="IM100" i="3"/>
  <c r="IM26" i="3"/>
  <c r="IM39" i="3"/>
  <c r="IM57" i="3"/>
  <c r="IM68" i="3"/>
  <c r="IM85" i="3"/>
  <c r="IM95" i="3"/>
  <c r="IM106" i="3"/>
  <c r="IM29" i="3"/>
  <c r="IM58" i="3"/>
  <c r="IM70" i="3"/>
  <c r="IM86" i="3"/>
  <c r="IM96" i="3"/>
  <c r="IM107" i="3"/>
  <c r="IM18" i="3"/>
  <c r="IM31" i="3"/>
  <c r="IM49" i="3"/>
  <c r="IM60" i="3"/>
  <c r="IM78" i="3"/>
  <c r="IM88" i="3"/>
  <c r="IM99" i="3"/>
  <c r="IM21" i="3"/>
  <c r="IM32" i="3"/>
  <c r="IM50" i="3"/>
  <c r="IM62" i="3"/>
  <c r="IM79" i="3"/>
  <c r="IM90" i="3"/>
  <c r="IM101" i="3"/>
  <c r="IM22" i="3"/>
  <c r="IM34" i="3"/>
  <c r="IM51" i="3"/>
  <c r="IM65" i="3"/>
  <c r="IM80" i="3"/>
  <c r="IM91" i="3"/>
  <c r="IM102" i="3"/>
  <c r="IM24" i="3"/>
  <c r="IM66" i="3"/>
  <c r="IM98" i="3"/>
  <c r="IM30" i="3"/>
  <c r="IM67" i="3"/>
  <c r="IM103" i="3"/>
  <c r="IM37" i="3"/>
  <c r="IM73" i="3"/>
  <c r="IM104" i="3"/>
  <c r="IM83" i="3"/>
  <c r="IM52" i="3"/>
  <c r="IM87" i="3"/>
  <c r="IM54" i="3"/>
  <c r="IM59" i="3"/>
  <c r="IM82" i="3"/>
  <c r="IM94" i="3"/>
  <c r="IM16" i="3"/>
  <c r="IM93" i="3"/>
  <c r="IM23" i="3"/>
  <c r="AK43" i="4"/>
  <c r="LD23" i="3"/>
  <c r="LD31" i="3"/>
  <c r="LD39" i="3"/>
  <c r="LD51" i="3"/>
  <c r="LD59" i="3"/>
  <c r="LD67" i="3"/>
  <c r="LD79" i="3"/>
  <c r="LD87" i="3"/>
  <c r="LD95" i="3"/>
  <c r="LD103" i="3"/>
  <c r="LD10" i="3"/>
  <c r="LD18" i="3"/>
  <c r="LD26" i="3"/>
  <c r="LD34" i="3"/>
  <c r="LD46" i="3"/>
  <c r="LD54" i="3"/>
  <c r="LD62" i="3"/>
  <c r="LD70" i="3"/>
  <c r="LD82" i="3"/>
  <c r="LD90" i="3"/>
  <c r="LD98" i="3"/>
  <c r="LD106" i="3"/>
  <c r="LD24" i="3"/>
  <c r="LD35" i="3"/>
  <c r="LD49" i="3"/>
  <c r="LD60" i="3"/>
  <c r="LD71" i="3"/>
  <c r="LD85" i="3"/>
  <c r="LD96" i="3"/>
  <c r="LD107" i="3"/>
  <c r="LD25" i="3"/>
  <c r="LD36" i="3"/>
  <c r="LD50" i="3"/>
  <c r="LD61" i="3"/>
  <c r="LD72" i="3"/>
  <c r="LD86" i="3"/>
  <c r="LD97" i="3"/>
  <c r="LD17" i="3"/>
  <c r="LD28" i="3"/>
  <c r="LD38" i="3"/>
  <c r="LD53" i="3"/>
  <c r="LD64" i="3"/>
  <c r="LD78" i="3"/>
  <c r="LD89" i="3"/>
  <c r="LD100" i="3"/>
  <c r="LD19" i="3"/>
  <c r="LD29" i="3"/>
  <c r="LD55" i="3"/>
  <c r="LD65" i="3"/>
  <c r="LD80" i="3"/>
  <c r="LD91" i="3"/>
  <c r="LD101" i="3"/>
  <c r="LD30" i="3"/>
  <c r="LD56" i="3"/>
  <c r="LD81" i="3"/>
  <c r="LD102" i="3"/>
  <c r="LD32" i="3"/>
  <c r="LD57" i="3"/>
  <c r="LD83" i="3"/>
  <c r="LD104" i="3"/>
  <c r="LD33" i="3"/>
  <c r="LD58" i="3"/>
  <c r="LD84" i="3"/>
  <c r="LD105" i="3"/>
  <c r="LD20" i="3"/>
  <c r="LD66" i="3"/>
  <c r="LD92" i="3"/>
  <c r="LD21" i="3"/>
  <c r="LD68" i="3"/>
  <c r="LD93" i="3"/>
  <c r="LD48" i="3"/>
  <c r="LD52" i="3"/>
  <c r="LD63" i="3"/>
  <c r="LD69" i="3"/>
  <c r="LD16" i="3"/>
  <c r="LD73" i="3"/>
  <c r="LD22" i="3"/>
  <c r="LD88" i="3"/>
  <c r="LD37" i="3"/>
  <c r="LD94" i="3"/>
  <c r="LD27" i="3"/>
  <c r="LD99" i="3"/>
  <c r="HB11" i="3"/>
  <c r="HB19" i="3"/>
  <c r="HB27" i="3"/>
  <c r="HB35" i="3"/>
  <c r="HB47" i="3"/>
  <c r="HB55" i="3"/>
  <c r="HB63" i="3"/>
  <c r="HB71" i="3"/>
  <c r="HB83" i="3"/>
  <c r="HB91" i="3"/>
  <c r="HB99" i="3"/>
  <c r="HB107" i="3"/>
  <c r="HB13" i="3"/>
  <c r="HB21" i="3"/>
  <c r="HB29" i="3"/>
  <c r="HB37" i="3"/>
  <c r="HB49" i="3"/>
  <c r="HB57" i="3"/>
  <c r="HB65" i="3"/>
  <c r="HB73" i="3"/>
  <c r="HB85" i="3"/>
  <c r="HB93" i="3"/>
  <c r="HB101" i="3"/>
  <c r="HB14" i="3"/>
  <c r="HB22" i="3"/>
  <c r="HB30" i="3"/>
  <c r="HB38" i="3"/>
  <c r="HB50" i="3"/>
  <c r="HB58" i="3"/>
  <c r="HB66" i="3"/>
  <c r="HB78" i="3"/>
  <c r="HB86" i="3"/>
  <c r="HB94" i="3"/>
  <c r="HB102" i="3"/>
  <c r="HB15" i="3"/>
  <c r="HB26" i="3"/>
  <c r="HB44" i="3"/>
  <c r="HB56" i="3"/>
  <c r="HB69" i="3"/>
  <c r="HB87" i="3"/>
  <c r="HB98" i="3"/>
  <c r="HB16" i="3"/>
  <c r="HB28" i="3"/>
  <c r="HB45" i="3"/>
  <c r="HB59" i="3"/>
  <c r="HB70" i="3"/>
  <c r="HB88" i="3"/>
  <c r="HB100" i="3"/>
  <c r="HB18" i="3"/>
  <c r="HB32" i="3"/>
  <c r="HB48" i="3"/>
  <c r="HB61" i="3"/>
  <c r="HB79" i="3"/>
  <c r="HB90" i="3"/>
  <c r="HB104" i="3"/>
  <c r="HB20" i="3"/>
  <c r="HB33" i="3"/>
  <c r="HB51" i="3"/>
  <c r="HB62" i="3"/>
  <c r="HB80" i="3"/>
  <c r="HB92" i="3"/>
  <c r="HB105" i="3"/>
  <c r="HB23" i="3"/>
  <c r="HB34" i="3"/>
  <c r="HB52" i="3"/>
  <c r="HB64" i="3"/>
  <c r="HB81" i="3"/>
  <c r="HB95" i="3"/>
  <c r="HB106" i="3"/>
  <c r="HB12" i="3"/>
  <c r="HB53" i="3"/>
  <c r="HB89" i="3"/>
  <c r="HB17" i="3"/>
  <c r="HB54" i="3"/>
  <c r="HB96" i="3"/>
  <c r="HB24" i="3"/>
  <c r="HB60" i="3"/>
  <c r="HB97" i="3"/>
  <c r="HB31" i="3"/>
  <c r="HB68" i="3"/>
  <c r="HB36" i="3"/>
  <c r="HB72" i="3"/>
  <c r="HB46" i="3"/>
  <c r="HB67" i="3"/>
  <c r="HB82" i="3"/>
  <c r="HB103" i="3"/>
  <c r="HB10" i="3"/>
  <c r="HB25" i="3"/>
  <c r="HB39" i="3"/>
  <c r="HB84" i="3"/>
  <c r="KA37" i="3"/>
  <c r="KA104" i="3"/>
  <c r="KA12" i="3"/>
  <c r="KA95" i="3"/>
  <c r="KA92" i="3"/>
  <c r="KA46" i="3"/>
  <c r="KA33" i="3"/>
  <c r="KA47" i="3"/>
  <c r="KA44" i="3"/>
  <c r="KA32" i="3"/>
  <c r="KA39" i="3"/>
  <c r="KA58" i="3"/>
  <c r="KA94" i="3"/>
  <c r="KA18" i="3"/>
  <c r="KA67" i="3"/>
  <c r="KA85" i="3"/>
  <c r="KA96" i="3"/>
  <c r="KA27" i="3"/>
  <c r="KA51" i="3"/>
  <c r="KA22" i="3"/>
  <c r="KA48" i="3"/>
  <c r="KA84" i="3"/>
  <c r="KA60" i="3"/>
  <c r="KA105" i="3"/>
  <c r="KA63" i="3"/>
  <c r="KA69" i="3"/>
  <c r="KA86" i="3"/>
  <c r="KA59" i="3"/>
  <c r="KA71" i="3"/>
  <c r="KA89" i="3"/>
  <c r="KA99" i="3"/>
  <c r="KA98" i="3"/>
  <c r="KA56" i="3"/>
  <c r="KA102" i="3"/>
  <c r="KA97" i="3"/>
  <c r="KA88" i="3"/>
  <c r="KA16" i="3"/>
  <c r="KA106" i="3"/>
  <c r="KA28" i="3"/>
  <c r="KA45" i="3"/>
  <c r="KA79" i="3"/>
  <c r="KA66" i="3"/>
  <c r="KA19" i="3"/>
  <c r="KA10" i="3"/>
  <c r="KA54" i="3"/>
  <c r="KA34" i="3"/>
  <c r="KA55" i="3"/>
  <c r="KA50" i="3"/>
  <c r="KA29" i="3"/>
  <c r="KA91" i="3"/>
  <c r="KA35" i="3"/>
  <c r="KA93" i="3"/>
  <c r="KA15" i="3"/>
  <c r="KA64" i="3"/>
  <c r="KA83" i="3"/>
  <c r="KA24" i="3"/>
  <c r="KA36" i="3"/>
  <c r="KA61" i="3"/>
  <c r="KA87" i="3"/>
  <c r="KA14" i="3"/>
  <c r="KA23" i="3"/>
  <c r="KA21" i="3"/>
  <c r="KA72" i="3"/>
  <c r="KA31" i="3"/>
  <c r="KA81" i="3"/>
  <c r="KA107" i="3"/>
  <c r="KA49" i="3"/>
  <c r="KA101" i="3"/>
  <c r="KA73" i="3"/>
  <c r="KA26" i="3"/>
  <c r="KA70" i="3"/>
  <c r="KA53" i="3"/>
  <c r="KA90" i="3"/>
  <c r="KA30" i="3"/>
  <c r="KA13" i="3"/>
  <c r="KA57" i="3"/>
  <c r="KA25" i="3"/>
  <c r="KA80" i="3"/>
  <c r="KA65" i="3"/>
  <c r="KA103" i="3"/>
  <c r="KA78" i="3"/>
  <c r="KA62" i="3"/>
  <c r="KA17" i="3"/>
  <c r="KA68" i="3"/>
  <c r="KA11" i="3"/>
  <c r="KA82" i="3"/>
  <c r="KA52" i="3"/>
  <c r="KA38" i="3"/>
  <c r="KA100" i="3"/>
  <c r="KA20" i="3"/>
  <c r="AK78" i="4"/>
  <c r="HF70" i="3"/>
  <c r="HF37" i="3"/>
  <c r="HF66" i="3"/>
  <c r="HF73" i="3"/>
  <c r="HF84" i="3"/>
  <c r="HF49" i="3"/>
  <c r="HF88" i="3"/>
  <c r="HF22" i="3"/>
  <c r="HF17" i="3"/>
  <c r="HF50" i="3"/>
  <c r="HF98" i="3"/>
  <c r="HF55" i="3"/>
  <c r="HF106" i="3"/>
  <c r="HF26" i="3"/>
  <c r="HF27" i="3"/>
  <c r="HF90" i="3"/>
  <c r="HF102" i="3"/>
  <c r="HF96" i="3"/>
  <c r="HF20" i="3"/>
  <c r="HF105" i="3"/>
  <c r="HF72" i="3"/>
  <c r="HF87" i="3"/>
  <c r="HF60" i="3"/>
  <c r="HF13" i="3"/>
  <c r="HF83" i="3"/>
  <c r="HF86" i="3"/>
  <c r="HF28" i="3"/>
  <c r="HF11" i="3"/>
  <c r="HF38" i="3"/>
  <c r="HF25" i="3"/>
  <c r="HF68" i="3"/>
  <c r="HF52" i="3"/>
  <c r="HF101" i="3"/>
  <c r="HF97" i="3"/>
  <c r="HF21" i="3"/>
  <c r="HF64" i="3"/>
  <c r="HF56" i="3"/>
  <c r="HF12" i="3"/>
  <c r="HF18" i="3"/>
  <c r="HF104" i="3"/>
  <c r="HF19" i="3"/>
  <c r="HF29" i="3"/>
  <c r="HF94" i="3"/>
  <c r="HF57" i="3"/>
  <c r="HF16" i="3"/>
  <c r="HF63" i="3"/>
  <c r="HF31" i="3"/>
  <c r="HF95" i="3"/>
  <c r="HF44" i="3"/>
  <c r="HF79" i="3"/>
  <c r="HF48" i="3"/>
  <c r="HF58" i="3"/>
  <c r="HF45" i="3"/>
  <c r="HF59" i="3"/>
  <c r="HF65" i="3"/>
  <c r="HF51" i="3"/>
  <c r="HF34" i="3"/>
  <c r="HF71" i="3"/>
  <c r="HF23" i="3"/>
  <c r="HF61" i="3"/>
  <c r="HF103" i="3"/>
  <c r="HF46" i="3"/>
  <c r="HF93" i="3"/>
  <c r="HF10" i="3"/>
  <c r="HF85" i="3"/>
  <c r="HF33" i="3"/>
  <c r="HF15" i="3"/>
  <c r="HF39" i="3"/>
  <c r="HF54" i="3"/>
  <c r="HF78" i="3"/>
  <c r="HF91" i="3"/>
  <c r="HF62" i="3"/>
  <c r="HF99" i="3"/>
  <c r="HF14" i="3"/>
  <c r="HF81" i="3"/>
  <c r="HF24" i="3"/>
  <c r="HF53" i="3"/>
  <c r="HF107" i="3"/>
  <c r="HF36" i="3"/>
  <c r="HF67" i="3"/>
  <c r="HF30" i="3"/>
  <c r="HF32" i="3"/>
  <c r="HF35" i="3"/>
  <c r="HF100" i="3"/>
  <c r="HF92" i="3"/>
  <c r="HF82" i="3"/>
  <c r="HF47" i="3"/>
  <c r="HF80" i="3"/>
  <c r="HF69" i="3"/>
  <c r="HF89" i="3"/>
  <c r="KV10" i="3"/>
  <c r="KV18" i="3"/>
  <c r="KV26" i="3"/>
  <c r="KV34" i="3"/>
  <c r="KV46" i="3"/>
  <c r="KV54" i="3"/>
  <c r="KV62" i="3"/>
  <c r="KV70" i="3"/>
  <c r="KV82" i="3"/>
  <c r="KV90" i="3"/>
  <c r="KV98" i="3"/>
  <c r="KV106" i="3"/>
  <c r="KV19" i="3"/>
  <c r="KV27" i="3"/>
  <c r="KV35" i="3"/>
  <c r="KV22" i="3"/>
  <c r="KV30" i="3"/>
  <c r="KV38" i="3"/>
  <c r="KV50" i="3"/>
  <c r="KV58" i="3"/>
  <c r="KV66" i="3"/>
  <c r="KV78" i="3"/>
  <c r="KV86" i="3"/>
  <c r="KV94" i="3"/>
  <c r="KV102" i="3"/>
  <c r="KV23" i="3"/>
  <c r="KV31" i="3"/>
  <c r="KV39" i="3"/>
  <c r="KV51" i="3"/>
  <c r="KV21" i="3"/>
  <c r="KV37" i="3"/>
  <c r="KV56" i="3"/>
  <c r="KV67" i="3"/>
  <c r="KV81" i="3"/>
  <c r="KV92" i="3"/>
  <c r="KV103" i="3"/>
  <c r="KV25" i="3"/>
  <c r="KV59" i="3"/>
  <c r="KV69" i="3"/>
  <c r="KV84" i="3"/>
  <c r="KV95" i="3"/>
  <c r="KV105" i="3"/>
  <c r="KV28" i="3"/>
  <c r="KV48" i="3"/>
  <c r="KV60" i="3"/>
  <c r="KV71" i="3"/>
  <c r="KV85" i="3"/>
  <c r="KV96" i="3"/>
  <c r="KV107" i="3"/>
  <c r="KV16" i="3"/>
  <c r="KV64" i="3"/>
  <c r="KV87" i="3"/>
  <c r="KV101" i="3"/>
  <c r="KV17" i="3"/>
  <c r="KV49" i="3"/>
  <c r="KV65" i="3"/>
  <c r="KV88" i="3"/>
  <c r="KV104" i="3"/>
  <c r="KV20" i="3"/>
  <c r="KV52" i="3"/>
  <c r="KV68" i="3"/>
  <c r="KV89" i="3"/>
  <c r="KV29" i="3"/>
  <c r="KV55" i="3"/>
  <c r="KV73" i="3"/>
  <c r="KV93" i="3"/>
  <c r="KV32" i="3"/>
  <c r="KV57" i="3"/>
  <c r="KV79" i="3"/>
  <c r="KV97" i="3"/>
  <c r="KV63" i="3"/>
  <c r="KV72" i="3"/>
  <c r="KV80" i="3"/>
  <c r="KV24" i="3"/>
  <c r="KV83" i="3"/>
  <c r="KV33" i="3"/>
  <c r="KV91" i="3"/>
  <c r="KV36" i="3"/>
  <c r="KV99" i="3"/>
  <c r="KV61" i="3"/>
  <c r="KV100" i="3"/>
  <c r="KV53" i="3"/>
  <c r="LN99" i="3"/>
  <c r="LN93" i="3"/>
  <c r="LN85" i="3"/>
  <c r="LN73" i="3"/>
  <c r="LN100" i="3"/>
  <c r="LN107" i="3"/>
  <c r="LN20" i="3"/>
  <c r="LN28" i="3"/>
  <c r="LN32" i="3"/>
  <c r="LN68" i="3"/>
  <c r="LN21" i="3"/>
  <c r="LN33" i="3"/>
  <c r="LN23" i="3"/>
  <c r="LN81" i="3"/>
  <c r="LN53" i="3"/>
  <c r="LN16" i="3"/>
  <c r="LN95" i="3"/>
  <c r="LN70" i="3"/>
  <c r="LN39" i="3"/>
  <c r="LN36" i="3"/>
  <c r="LN10" i="3"/>
  <c r="LN27" i="3"/>
  <c r="LN90" i="3"/>
  <c r="LN49" i="3"/>
  <c r="LN59" i="3"/>
  <c r="LN37" i="3"/>
  <c r="LN79" i="3"/>
  <c r="LN69" i="3"/>
  <c r="LN58" i="3"/>
  <c r="LN30" i="3"/>
  <c r="LN102" i="3"/>
  <c r="LN48" i="3"/>
  <c r="LN52" i="3"/>
  <c r="LN26" i="3"/>
  <c r="LN104" i="3"/>
  <c r="LN96" i="3"/>
  <c r="LN72" i="3"/>
  <c r="LN83" i="3"/>
  <c r="LN87" i="3"/>
  <c r="LN94" i="3"/>
  <c r="LN86" i="3"/>
  <c r="LN66" i="3"/>
  <c r="LN80" i="3"/>
  <c r="LN101" i="3"/>
  <c r="LN24" i="3"/>
  <c r="LN65" i="3"/>
  <c r="LN31" i="3"/>
  <c r="LN84" i="3"/>
  <c r="LN51" i="3"/>
  <c r="LN103" i="3"/>
  <c r="LN82" i="3"/>
  <c r="LN71" i="3"/>
  <c r="LN50" i="3"/>
  <c r="LN91" i="3"/>
  <c r="LN55" i="3"/>
  <c r="LN106" i="3"/>
  <c r="LN97" i="3"/>
  <c r="LN62" i="3"/>
  <c r="LN67" i="3"/>
  <c r="LN88" i="3"/>
  <c r="LN17" i="3"/>
  <c r="LN60" i="3"/>
  <c r="LN63" i="3"/>
  <c r="LN25" i="3"/>
  <c r="LN34" i="3"/>
  <c r="LN35" i="3"/>
  <c r="LN89" i="3"/>
  <c r="LN38" i="3"/>
  <c r="LN61" i="3"/>
  <c r="LN29" i="3"/>
  <c r="LN57" i="3"/>
  <c r="LN56" i="3"/>
  <c r="LN78" i="3"/>
  <c r="LN18" i="3"/>
  <c r="LN22" i="3"/>
  <c r="LN105" i="3"/>
  <c r="LN98" i="3"/>
  <c r="LN64" i="3"/>
  <c r="LN19" i="3"/>
  <c r="LN92" i="3"/>
  <c r="LN54" i="3"/>
  <c r="HE78" i="3"/>
  <c r="HE58" i="3"/>
  <c r="HE18" i="3"/>
  <c r="HE45" i="3"/>
  <c r="HE11" i="3"/>
  <c r="HE28" i="3"/>
  <c r="HE24" i="3"/>
  <c r="HE51" i="3"/>
  <c r="HE21" i="3"/>
  <c r="HE56" i="3"/>
  <c r="HE52" i="3"/>
  <c r="HE25" i="3"/>
  <c r="HE105" i="3"/>
  <c r="HE69" i="3"/>
  <c r="HE79" i="3"/>
  <c r="HE23" i="3"/>
  <c r="HE34" i="3"/>
  <c r="HE66" i="3"/>
  <c r="HE87" i="3"/>
  <c r="HE53" i="3"/>
  <c r="HE72" i="3"/>
  <c r="HE61" i="3"/>
  <c r="HE86" i="3"/>
  <c r="HE31" i="3"/>
  <c r="HE95" i="3"/>
  <c r="HE93" i="3"/>
  <c r="HE101" i="3"/>
  <c r="HE96" i="3"/>
  <c r="HE81" i="3"/>
  <c r="HE55" i="3"/>
  <c r="HE92" i="3"/>
  <c r="HE82" i="3"/>
  <c r="HE35" i="3"/>
  <c r="HE37" i="3"/>
  <c r="HE62" i="3"/>
  <c r="HE13" i="3"/>
  <c r="HE48" i="3"/>
  <c r="HE30" i="3"/>
  <c r="HE15" i="3"/>
  <c r="HE26" i="3"/>
  <c r="HE91" i="3"/>
  <c r="HE67" i="3"/>
  <c r="HE12" i="3"/>
  <c r="HE85" i="3"/>
  <c r="HE29" i="3"/>
  <c r="HE99" i="3"/>
  <c r="HE39" i="3"/>
  <c r="HE17" i="3"/>
  <c r="HE22" i="3"/>
  <c r="HE16" i="3"/>
  <c r="HE80" i="3"/>
  <c r="HE70" i="3"/>
  <c r="HE73" i="3"/>
  <c r="HE102" i="3"/>
  <c r="HE100" i="3"/>
  <c r="HE63" i="3"/>
  <c r="HE44" i="3"/>
  <c r="HE32" i="3"/>
  <c r="HE50" i="3"/>
  <c r="HE71" i="3"/>
  <c r="HE65" i="3"/>
  <c r="HE59" i="3"/>
  <c r="HE60" i="3"/>
  <c r="HE10" i="3"/>
  <c r="HE107" i="3"/>
  <c r="HE14" i="3"/>
  <c r="HE64" i="3"/>
  <c r="HE47" i="3"/>
  <c r="HE49" i="3"/>
  <c r="HE38" i="3"/>
  <c r="HE104" i="3"/>
  <c r="HE94" i="3"/>
  <c r="HE83" i="3"/>
  <c r="HE98" i="3"/>
  <c r="HE19" i="3"/>
  <c r="HE97" i="3"/>
  <c r="HE54" i="3"/>
  <c r="HE103" i="3"/>
  <c r="HE106" i="3"/>
  <c r="HE46" i="3"/>
  <c r="HE27" i="3"/>
  <c r="HE36" i="3"/>
  <c r="HE68" i="3"/>
  <c r="HE88" i="3"/>
  <c r="HE57" i="3"/>
  <c r="HE20" i="3"/>
  <c r="HE84" i="3"/>
  <c r="HE33" i="3"/>
  <c r="HE90" i="3"/>
  <c r="HE89" i="3"/>
  <c r="GM13" i="3"/>
  <c r="GM21" i="3"/>
  <c r="GM29" i="3"/>
  <c r="GM37" i="3"/>
  <c r="GM49" i="3"/>
  <c r="GM57" i="3"/>
  <c r="GM65" i="3"/>
  <c r="GM73" i="3"/>
  <c r="GM85" i="3"/>
  <c r="GM93" i="3"/>
  <c r="GM101" i="3"/>
  <c r="GM15" i="3"/>
  <c r="GM23" i="3"/>
  <c r="GM31" i="3"/>
  <c r="GM39" i="3"/>
  <c r="GM51" i="3"/>
  <c r="GM59" i="3"/>
  <c r="GM67" i="3"/>
  <c r="GM79" i="3"/>
  <c r="GM87" i="3"/>
  <c r="GM95" i="3"/>
  <c r="GM103" i="3"/>
  <c r="GM16" i="3"/>
  <c r="GM24" i="3"/>
  <c r="GM32" i="3"/>
  <c r="GM44" i="3"/>
  <c r="GM52" i="3"/>
  <c r="GM60" i="3"/>
  <c r="GM68" i="3"/>
  <c r="GM80" i="3"/>
  <c r="GM88" i="3"/>
  <c r="GM96" i="3"/>
  <c r="GM104" i="3"/>
  <c r="GM10" i="3"/>
  <c r="GM22" i="3"/>
  <c r="GM35" i="3"/>
  <c r="GM53" i="3"/>
  <c r="GM64" i="3"/>
  <c r="GM82" i="3"/>
  <c r="GM94" i="3"/>
  <c r="GM107" i="3"/>
  <c r="GM11" i="3"/>
  <c r="GM25" i="3"/>
  <c r="GM36" i="3"/>
  <c r="GM54" i="3"/>
  <c r="GM66" i="3"/>
  <c r="GM83" i="3"/>
  <c r="GM97" i="3"/>
  <c r="GM17" i="3"/>
  <c r="GM28" i="3"/>
  <c r="GM46" i="3"/>
  <c r="GM58" i="3"/>
  <c r="GM71" i="3"/>
  <c r="GM89" i="3"/>
  <c r="GM100" i="3"/>
  <c r="GM18" i="3"/>
  <c r="GM30" i="3"/>
  <c r="GM47" i="3"/>
  <c r="GM61" i="3"/>
  <c r="GM72" i="3"/>
  <c r="GM90" i="3"/>
  <c r="GM102" i="3"/>
  <c r="GM14" i="3"/>
  <c r="GM45" i="3"/>
  <c r="GM70" i="3"/>
  <c r="GM99" i="3"/>
  <c r="GM20" i="3"/>
  <c r="GM50" i="3"/>
  <c r="GM81" i="3"/>
  <c r="GM106" i="3"/>
  <c r="GM26" i="3"/>
  <c r="GM55" i="3"/>
  <c r="GM84" i="3"/>
  <c r="GM34" i="3"/>
  <c r="GM86" i="3"/>
  <c r="GM38" i="3"/>
  <c r="GM91" i="3"/>
  <c r="GM48" i="3"/>
  <c r="GM92" i="3"/>
  <c r="GM12" i="3"/>
  <c r="GM62" i="3"/>
  <c r="GM105" i="3"/>
  <c r="GM19" i="3"/>
  <c r="GM63" i="3"/>
  <c r="GM27" i="3"/>
  <c r="GM33" i="3"/>
  <c r="GM56" i="3"/>
  <c r="GM69" i="3"/>
  <c r="GM78" i="3"/>
  <c r="GM98" i="3"/>
  <c r="LL84" i="3"/>
  <c r="LL55" i="3"/>
  <c r="LL28" i="3"/>
  <c r="LL72" i="3"/>
  <c r="LL23" i="3"/>
  <c r="LL71" i="3"/>
  <c r="LL54" i="3"/>
  <c r="LL107" i="3"/>
  <c r="LL86" i="3"/>
  <c r="LL37" i="3"/>
  <c r="LL93" i="3"/>
  <c r="LL70" i="3"/>
  <c r="LL20" i="3"/>
  <c r="LL31" i="3"/>
  <c r="LL46" i="3"/>
  <c r="LL98" i="3"/>
  <c r="LL103" i="3"/>
  <c r="LL58" i="3"/>
  <c r="LL51" i="3"/>
  <c r="LL105" i="3"/>
  <c r="LL64" i="3"/>
  <c r="LL29" i="3"/>
  <c r="LL26" i="3"/>
  <c r="LL32" i="3"/>
  <c r="LL22" i="3"/>
  <c r="LL95" i="3"/>
  <c r="LL66" i="3"/>
  <c r="LL100" i="3"/>
  <c r="LL96" i="3"/>
  <c r="LL82" i="3"/>
  <c r="LL104" i="3"/>
  <c r="LL89" i="3"/>
  <c r="LL24" i="3"/>
  <c r="LL17" i="3"/>
  <c r="LL38" i="3"/>
  <c r="LL49" i="3"/>
  <c r="LL91" i="3"/>
  <c r="LL63" i="3"/>
  <c r="LL27" i="3"/>
  <c r="LL87" i="3"/>
  <c r="LL88" i="3"/>
  <c r="LL33" i="3"/>
  <c r="LL53" i="3"/>
  <c r="LL25" i="3"/>
  <c r="LL94" i="3"/>
  <c r="LL21" i="3"/>
  <c r="LL30" i="3"/>
  <c r="LL52" i="3"/>
  <c r="LL78" i="3"/>
  <c r="LL18" i="3"/>
  <c r="LL90" i="3"/>
  <c r="LL61" i="3"/>
  <c r="LL14" i="3"/>
  <c r="LL56" i="3"/>
  <c r="LL59" i="3"/>
  <c r="LL16" i="3"/>
  <c r="LL10" i="3"/>
  <c r="LL34" i="3"/>
  <c r="LL19" i="3"/>
  <c r="LL102" i="3"/>
  <c r="LL99" i="3"/>
  <c r="LL35" i="3"/>
  <c r="LL101" i="3"/>
  <c r="LL67" i="3"/>
  <c r="LL106" i="3"/>
  <c r="LL79" i="3"/>
  <c r="LL60" i="3"/>
  <c r="LL97" i="3"/>
  <c r="LL83" i="3"/>
  <c r="LL50" i="3"/>
  <c r="LL36" i="3"/>
  <c r="LL92" i="3"/>
  <c r="LL62" i="3"/>
  <c r="LL73" i="3"/>
  <c r="LL39" i="3"/>
  <c r="LL81" i="3"/>
  <c r="LL80" i="3"/>
  <c r="LL68" i="3"/>
  <c r="LL85" i="3"/>
  <c r="LL69" i="3"/>
  <c r="LL57" i="3"/>
  <c r="LL65" i="3"/>
  <c r="LL48" i="3"/>
  <c r="JR36" i="3"/>
  <c r="JR88" i="3"/>
  <c r="JR14" i="3"/>
  <c r="JR22" i="3"/>
  <c r="JR85" i="3"/>
  <c r="JR58" i="3"/>
  <c r="JR80" i="3"/>
  <c r="JR28" i="3"/>
  <c r="JR53" i="3"/>
  <c r="JR61" i="3"/>
  <c r="JR23" i="3"/>
  <c r="JR79" i="3"/>
  <c r="JR96" i="3"/>
  <c r="JR33" i="3"/>
  <c r="JR45" i="3"/>
  <c r="JR16" i="3"/>
  <c r="JR11" i="3"/>
  <c r="JR52" i="3"/>
  <c r="JR67" i="3"/>
  <c r="JR71" i="3"/>
  <c r="JR83" i="3"/>
  <c r="JR26" i="3"/>
  <c r="JR70" i="3"/>
  <c r="JR34" i="3"/>
  <c r="JR82" i="3"/>
  <c r="JR100" i="3"/>
  <c r="JR35" i="3"/>
  <c r="JR91" i="3"/>
  <c r="JR99" i="3"/>
  <c r="JR60" i="3"/>
  <c r="JR59" i="3"/>
  <c r="JR38" i="3"/>
  <c r="JR46" i="3"/>
  <c r="JR39" i="3"/>
  <c r="JR86" i="3"/>
  <c r="JR54" i="3"/>
  <c r="JR10" i="3"/>
  <c r="JR66" i="3"/>
  <c r="JR73" i="3"/>
  <c r="JR18" i="3"/>
  <c r="JR64" i="3"/>
  <c r="JR37" i="3"/>
  <c r="JR106" i="3"/>
  <c r="JR107" i="3"/>
  <c r="JR24" i="3"/>
  <c r="JR49" i="3"/>
  <c r="JR19" i="3"/>
  <c r="JR55" i="3"/>
  <c r="JR103" i="3"/>
  <c r="JR94" i="3"/>
  <c r="JR44" i="3"/>
  <c r="JR29" i="3"/>
  <c r="JR31" i="3"/>
  <c r="JR72" i="3"/>
  <c r="JR15" i="3"/>
  <c r="JR97" i="3"/>
  <c r="JR57" i="3"/>
  <c r="JR21" i="3"/>
  <c r="JR32" i="3"/>
  <c r="JR68" i="3"/>
  <c r="JR51" i="3"/>
  <c r="JR101" i="3"/>
  <c r="JR69" i="3"/>
  <c r="JR12" i="3"/>
  <c r="JR84" i="3"/>
  <c r="JR56" i="3"/>
  <c r="JR30" i="3"/>
  <c r="JR25" i="3"/>
  <c r="JR13" i="3"/>
  <c r="JR95" i="3"/>
  <c r="JR27" i="3"/>
  <c r="JR81" i="3"/>
  <c r="JR62" i="3"/>
  <c r="JR102" i="3"/>
  <c r="JR92" i="3"/>
  <c r="JR50" i="3"/>
  <c r="JR20" i="3"/>
  <c r="JR93" i="3"/>
  <c r="JR65" i="3"/>
  <c r="JR105" i="3"/>
  <c r="JR47" i="3"/>
  <c r="JR104" i="3"/>
  <c r="JR89" i="3"/>
  <c r="JR48" i="3"/>
  <c r="JR78" i="3"/>
  <c r="JR98" i="3"/>
  <c r="JR90" i="3"/>
  <c r="JR63" i="3"/>
  <c r="JR17" i="3"/>
  <c r="JR87" i="3"/>
  <c r="IQ55" i="3"/>
  <c r="IQ50" i="3"/>
  <c r="IQ63" i="3"/>
  <c r="IQ31" i="3"/>
  <c r="IQ58" i="3"/>
  <c r="IQ34" i="3"/>
  <c r="IQ30" i="3"/>
  <c r="IQ84" i="3"/>
  <c r="IQ27" i="3"/>
  <c r="IQ71" i="3"/>
  <c r="IQ59" i="3"/>
  <c r="IQ24" i="3"/>
  <c r="IQ64" i="3"/>
  <c r="IQ12" i="3"/>
  <c r="IQ80" i="3"/>
  <c r="IQ79" i="3"/>
  <c r="IQ91" i="3"/>
  <c r="IQ69" i="3"/>
  <c r="IQ93" i="3"/>
  <c r="IQ32" i="3"/>
  <c r="IQ73" i="3"/>
  <c r="IQ98" i="3"/>
  <c r="IQ62" i="3"/>
  <c r="IQ36" i="3"/>
  <c r="IQ104" i="3"/>
  <c r="IQ37" i="3"/>
  <c r="IQ65" i="3"/>
  <c r="IQ16" i="3"/>
  <c r="IQ66" i="3"/>
  <c r="IQ68" i="3"/>
  <c r="IQ101" i="3"/>
  <c r="IQ96" i="3"/>
  <c r="IQ35" i="3"/>
  <c r="IQ19" i="3"/>
  <c r="IQ87" i="3"/>
  <c r="IQ103" i="3"/>
  <c r="IQ99" i="3"/>
  <c r="IQ92" i="3"/>
  <c r="IQ82" i="3"/>
  <c r="IQ47" i="3"/>
  <c r="IQ51" i="3"/>
  <c r="IQ95" i="3"/>
  <c r="IQ70" i="3"/>
  <c r="IQ102" i="3"/>
  <c r="IQ67" i="3"/>
  <c r="IQ94" i="3"/>
  <c r="IQ83" i="3"/>
  <c r="IQ85" i="3"/>
  <c r="IQ60" i="3"/>
  <c r="IQ39" i="3"/>
  <c r="IQ81" i="3"/>
  <c r="IQ28" i="3"/>
  <c r="IQ56" i="3"/>
  <c r="IQ57" i="3"/>
  <c r="IQ52" i="3"/>
  <c r="IQ89" i="3"/>
  <c r="IQ18" i="3"/>
  <c r="IQ61" i="3"/>
  <c r="IQ23" i="3"/>
  <c r="IQ106" i="3"/>
  <c r="IQ53" i="3"/>
  <c r="IQ26" i="3"/>
  <c r="IQ107" i="3"/>
  <c r="IQ48" i="3"/>
  <c r="IQ49" i="3"/>
  <c r="IQ86" i="3"/>
  <c r="IQ90" i="3"/>
  <c r="IQ20" i="3"/>
  <c r="IQ78" i="3"/>
  <c r="IQ100" i="3"/>
  <c r="IQ88" i="3"/>
  <c r="IQ97" i="3"/>
  <c r="IQ54" i="3"/>
  <c r="IQ21" i="3"/>
  <c r="IQ105" i="3"/>
  <c r="IQ22" i="3"/>
  <c r="IQ72" i="3"/>
  <c r="IQ17" i="3"/>
  <c r="IQ29" i="3"/>
  <c r="IQ33" i="3"/>
  <c r="IQ25" i="3"/>
  <c r="IB15" i="3"/>
  <c r="IB23" i="3"/>
  <c r="IB31" i="3"/>
  <c r="IB39" i="3"/>
  <c r="IB51" i="3"/>
  <c r="IB59" i="3"/>
  <c r="IB67" i="3"/>
  <c r="IB79" i="3"/>
  <c r="IB87" i="3"/>
  <c r="IB95" i="3"/>
  <c r="IB103" i="3"/>
  <c r="IB17" i="3"/>
  <c r="IB25" i="3"/>
  <c r="IB33" i="3"/>
  <c r="IB45" i="3"/>
  <c r="IB53" i="3"/>
  <c r="IB61" i="3"/>
  <c r="IB69" i="3"/>
  <c r="IB81" i="3"/>
  <c r="IB89" i="3"/>
  <c r="IB97" i="3"/>
  <c r="IB105" i="3"/>
  <c r="IB19" i="3"/>
  <c r="IB27" i="3"/>
  <c r="IB35" i="3"/>
  <c r="IB47" i="3"/>
  <c r="IB55" i="3"/>
  <c r="IB63" i="3"/>
  <c r="IB71" i="3"/>
  <c r="IB83" i="3"/>
  <c r="IB91" i="3"/>
  <c r="IB99" i="3"/>
  <c r="IB107" i="3"/>
  <c r="IB12" i="3"/>
  <c r="IB20" i="3"/>
  <c r="IB28" i="3"/>
  <c r="IB36" i="3"/>
  <c r="IB48" i="3"/>
  <c r="IB56" i="3"/>
  <c r="IB64" i="3"/>
  <c r="IB72" i="3"/>
  <c r="IB84" i="3"/>
  <c r="IB92" i="3"/>
  <c r="IB100" i="3"/>
  <c r="IB21" i="3"/>
  <c r="IB37" i="3"/>
  <c r="IB57" i="3"/>
  <c r="IB73" i="3"/>
  <c r="IB93" i="3"/>
  <c r="IB29" i="3"/>
  <c r="IB49" i="3"/>
  <c r="IB65" i="3"/>
  <c r="IB85" i="3"/>
  <c r="IB101" i="3"/>
  <c r="IB30" i="3"/>
  <c r="IB50" i="3"/>
  <c r="IB66" i="3"/>
  <c r="IB86" i="3"/>
  <c r="IB102" i="3"/>
  <c r="IB24" i="3"/>
  <c r="IB54" i="3"/>
  <c r="IB82" i="3"/>
  <c r="IB26" i="3"/>
  <c r="IB58" i="3"/>
  <c r="IB88" i="3"/>
  <c r="IB32" i="3"/>
  <c r="IB60" i="3"/>
  <c r="IB90" i="3"/>
  <c r="IB34" i="3"/>
  <c r="IB62" i="3"/>
  <c r="IB94" i="3"/>
  <c r="IB68" i="3"/>
  <c r="IB96" i="3"/>
  <c r="IB16" i="3"/>
  <c r="IB70" i="3"/>
  <c r="IB98" i="3"/>
  <c r="IB104" i="3"/>
  <c r="IB106" i="3"/>
  <c r="IB18" i="3"/>
  <c r="IB22" i="3"/>
  <c r="IB52" i="3"/>
  <c r="IB78" i="3"/>
  <c r="IB80" i="3"/>
  <c r="AL13" i="4"/>
  <c r="AL44" i="4"/>
  <c r="AK9" i="4"/>
  <c r="LH16" i="3"/>
  <c r="LH24" i="3"/>
  <c r="LH32" i="3"/>
  <c r="LH22" i="3"/>
  <c r="LH31" i="3"/>
  <c r="LH52" i="3"/>
  <c r="LH60" i="3"/>
  <c r="LH68" i="3"/>
  <c r="LH80" i="3"/>
  <c r="LH88" i="3"/>
  <c r="LH96" i="3"/>
  <c r="LH104" i="3"/>
  <c r="LH23" i="3"/>
  <c r="LH33" i="3"/>
  <c r="LH45" i="3"/>
  <c r="LH53" i="3"/>
  <c r="LH61" i="3"/>
  <c r="LH69" i="3"/>
  <c r="LH81" i="3"/>
  <c r="LH89" i="3"/>
  <c r="LH97" i="3"/>
  <c r="LH105" i="3"/>
  <c r="LH17" i="3"/>
  <c r="LH26" i="3"/>
  <c r="LH35" i="3"/>
  <c r="LH55" i="3"/>
  <c r="LH63" i="3"/>
  <c r="LH71" i="3"/>
  <c r="LH83" i="3"/>
  <c r="LH91" i="3"/>
  <c r="LH99" i="3"/>
  <c r="LH107" i="3"/>
  <c r="LH18" i="3"/>
  <c r="LH27" i="3"/>
  <c r="LH36" i="3"/>
  <c r="LH48" i="3"/>
  <c r="LH56" i="3"/>
  <c r="LH64" i="3"/>
  <c r="LH72" i="3"/>
  <c r="LH84" i="3"/>
  <c r="LH92" i="3"/>
  <c r="LH100" i="3"/>
  <c r="LH10" i="3"/>
  <c r="LH19" i="3"/>
  <c r="LH28" i="3"/>
  <c r="LH37" i="3"/>
  <c r="LH49" i="3"/>
  <c r="LH57" i="3"/>
  <c r="LH65" i="3"/>
  <c r="LH73" i="3"/>
  <c r="LH85" i="3"/>
  <c r="LH93" i="3"/>
  <c r="LH101" i="3"/>
  <c r="LH21" i="3"/>
  <c r="LH50" i="3"/>
  <c r="LH70" i="3"/>
  <c r="LH95" i="3"/>
  <c r="LH25" i="3"/>
  <c r="LH51" i="3"/>
  <c r="LH78" i="3"/>
  <c r="LH98" i="3"/>
  <c r="LH30" i="3"/>
  <c r="LH58" i="3"/>
  <c r="LH82" i="3"/>
  <c r="LH103" i="3"/>
  <c r="LH34" i="3"/>
  <c r="LH59" i="3"/>
  <c r="LH86" i="3"/>
  <c r="LH106" i="3"/>
  <c r="LH38" i="3"/>
  <c r="LH62" i="3"/>
  <c r="LH87" i="3"/>
  <c r="LH54" i="3"/>
  <c r="LH66" i="3"/>
  <c r="LH67" i="3"/>
  <c r="LH20" i="3"/>
  <c r="LH90" i="3"/>
  <c r="LH29" i="3"/>
  <c r="LH94" i="3"/>
  <c r="LH15" i="3"/>
  <c r="LH39" i="3"/>
  <c r="LH102" i="3"/>
  <c r="LH79" i="3"/>
  <c r="LC38" i="3"/>
  <c r="LC37" i="3"/>
  <c r="LC86" i="3"/>
  <c r="LC68" i="3"/>
  <c r="LC72" i="3"/>
  <c r="LC82" i="3"/>
  <c r="LC62" i="3"/>
  <c r="LC93" i="3"/>
  <c r="LC24" i="3"/>
  <c r="LC58" i="3"/>
  <c r="LC57" i="3"/>
  <c r="LC89" i="3"/>
  <c r="LC34" i="3"/>
  <c r="LC63" i="3"/>
  <c r="LC53" i="3"/>
  <c r="LC99" i="3"/>
  <c r="LC23" i="3"/>
  <c r="LC80" i="3"/>
  <c r="LC70" i="3"/>
  <c r="LC16" i="3"/>
  <c r="LC32" i="3"/>
  <c r="LC22" i="3"/>
  <c r="LC100" i="3"/>
  <c r="LC84" i="3"/>
  <c r="LC107" i="3"/>
  <c r="LC103" i="3"/>
  <c r="LC78" i="3"/>
  <c r="LC66" i="3"/>
  <c r="LC81" i="3"/>
  <c r="LC29" i="3"/>
  <c r="LC14" i="3"/>
  <c r="LC51" i="3"/>
  <c r="LC50" i="3"/>
  <c r="LC33" i="3"/>
  <c r="LC94" i="3"/>
  <c r="LC56" i="3"/>
  <c r="LC98" i="3"/>
  <c r="LC97" i="3"/>
  <c r="LC59" i="3"/>
  <c r="LC35" i="3"/>
  <c r="LC83" i="3"/>
  <c r="LC65" i="3"/>
  <c r="LC25" i="3"/>
  <c r="LC17" i="3"/>
  <c r="LC28" i="3"/>
  <c r="LC106" i="3"/>
  <c r="LC60" i="3"/>
  <c r="LC55" i="3"/>
  <c r="LC49" i="3"/>
  <c r="LC91" i="3"/>
  <c r="LC105" i="3"/>
  <c r="LC48" i="3"/>
  <c r="LC71" i="3"/>
  <c r="LC26" i="3"/>
  <c r="LC36" i="3"/>
  <c r="LC104" i="3"/>
  <c r="LC85" i="3"/>
  <c r="LC27" i="3"/>
  <c r="LC19" i="3"/>
  <c r="LC18" i="3"/>
  <c r="LC73" i="3"/>
  <c r="LC31" i="3"/>
  <c r="LC102" i="3"/>
  <c r="LC52" i="3"/>
  <c r="LC101" i="3"/>
  <c r="LC54" i="3"/>
  <c r="LC96" i="3"/>
  <c r="LC30" i="3"/>
  <c r="LC10" i="3"/>
  <c r="LC20" i="3"/>
  <c r="LC88" i="3"/>
  <c r="LC21" i="3"/>
  <c r="LC61" i="3"/>
  <c r="LC64" i="3"/>
  <c r="LC67" i="3"/>
  <c r="LC92" i="3"/>
  <c r="LC69" i="3"/>
  <c r="LC39" i="3"/>
  <c r="LC87" i="3"/>
  <c r="LC95" i="3"/>
  <c r="LC79" i="3"/>
  <c r="LC90" i="3"/>
  <c r="GV16" i="3"/>
  <c r="GV24" i="3"/>
  <c r="GV32" i="3"/>
  <c r="GV44" i="3"/>
  <c r="GV52" i="3"/>
  <c r="GV60" i="3"/>
  <c r="GV68" i="3"/>
  <c r="GV80" i="3"/>
  <c r="GV88" i="3"/>
  <c r="GV96" i="3"/>
  <c r="GV104" i="3"/>
  <c r="GV18" i="3"/>
  <c r="GV27" i="3"/>
  <c r="GV36" i="3"/>
  <c r="GV49" i="3"/>
  <c r="GV58" i="3"/>
  <c r="GV67" i="3"/>
  <c r="GV81" i="3"/>
  <c r="GV90" i="3"/>
  <c r="GV99" i="3"/>
  <c r="GV10" i="3"/>
  <c r="GV19" i="3"/>
  <c r="GV28" i="3"/>
  <c r="GV37" i="3"/>
  <c r="GV50" i="3"/>
  <c r="GV59" i="3"/>
  <c r="GV69" i="3"/>
  <c r="GV82" i="3"/>
  <c r="GV91" i="3"/>
  <c r="GV100" i="3"/>
  <c r="GV12" i="3"/>
  <c r="GV21" i="3"/>
  <c r="GV30" i="3"/>
  <c r="GV39" i="3"/>
  <c r="GV53" i="3"/>
  <c r="GV62" i="3"/>
  <c r="GV71" i="3"/>
  <c r="GV84" i="3"/>
  <c r="GV93" i="3"/>
  <c r="GV102" i="3"/>
  <c r="GV13" i="3"/>
  <c r="GV26" i="3"/>
  <c r="GV46" i="3"/>
  <c r="GV61" i="3"/>
  <c r="GV78" i="3"/>
  <c r="GV94" i="3"/>
  <c r="GV107" i="3"/>
  <c r="GV14" i="3"/>
  <c r="GV29" i="3"/>
  <c r="GV47" i="3"/>
  <c r="GV63" i="3"/>
  <c r="GV79" i="3"/>
  <c r="GV95" i="3"/>
  <c r="GV15" i="3"/>
  <c r="GV31" i="3"/>
  <c r="GV48" i="3"/>
  <c r="GV64" i="3"/>
  <c r="GV83" i="3"/>
  <c r="GV97" i="3"/>
  <c r="GV17" i="3"/>
  <c r="GV33" i="3"/>
  <c r="GV51" i="3"/>
  <c r="GV65" i="3"/>
  <c r="GV85" i="3"/>
  <c r="GV98" i="3"/>
  <c r="GV20" i="3"/>
  <c r="GV34" i="3"/>
  <c r="GV54" i="3"/>
  <c r="GV66" i="3"/>
  <c r="GV86" i="3"/>
  <c r="GV101" i="3"/>
  <c r="GV35" i="3"/>
  <c r="GV73" i="3"/>
  <c r="GV38" i="3"/>
  <c r="GV87" i="3"/>
  <c r="GV45" i="3"/>
  <c r="GV89" i="3"/>
  <c r="GV11" i="3"/>
  <c r="GV56" i="3"/>
  <c r="GV103" i="3"/>
  <c r="GV22" i="3"/>
  <c r="GV57" i="3"/>
  <c r="GV105" i="3"/>
  <c r="GV106" i="3"/>
  <c r="GV23" i="3"/>
  <c r="GV25" i="3"/>
  <c r="GV55" i="3"/>
  <c r="GV70" i="3"/>
  <c r="GV72" i="3"/>
  <c r="GV92" i="3"/>
  <c r="AM77" i="4"/>
  <c r="AJ12" i="4"/>
  <c r="IN94" i="3"/>
  <c r="IN98" i="3"/>
  <c r="IN53" i="3"/>
  <c r="IN25" i="3"/>
  <c r="IN89" i="3"/>
  <c r="IN30" i="3"/>
  <c r="IN62" i="3"/>
  <c r="IN49" i="3"/>
  <c r="IN95" i="3"/>
  <c r="IN73" i="3"/>
  <c r="IN84" i="3"/>
  <c r="IN23" i="3"/>
  <c r="IN99" i="3"/>
  <c r="IN82" i="3"/>
  <c r="IN48" i="3"/>
  <c r="IN103" i="3"/>
  <c r="IN85" i="3"/>
  <c r="IN16" i="3"/>
  <c r="IN56" i="3"/>
  <c r="IN78" i="3"/>
  <c r="IN28" i="3"/>
  <c r="IN27" i="3"/>
  <c r="IN79" i="3"/>
  <c r="IN87" i="3"/>
  <c r="IN52" i="3"/>
  <c r="IN12" i="3"/>
  <c r="IN63" i="3"/>
  <c r="IN69" i="3"/>
  <c r="IN105" i="3"/>
  <c r="IN92" i="3"/>
  <c r="IN80" i="3"/>
  <c r="IN29" i="3"/>
  <c r="IN101" i="3"/>
  <c r="IN86" i="3"/>
  <c r="IN102" i="3"/>
  <c r="IN18" i="3"/>
  <c r="IN88" i="3"/>
  <c r="IN91" i="3"/>
  <c r="IN32" i="3"/>
  <c r="IN66" i="3"/>
  <c r="IN72" i="3"/>
  <c r="IN83" i="3"/>
  <c r="IN90" i="3"/>
  <c r="IN60" i="3"/>
  <c r="IN39" i="3"/>
  <c r="IN26" i="3"/>
  <c r="IN58" i="3"/>
  <c r="IN36" i="3"/>
  <c r="IN31" i="3"/>
  <c r="IN34" i="3"/>
  <c r="IN97" i="3"/>
  <c r="IN47" i="3"/>
  <c r="IN64" i="3"/>
  <c r="IN100" i="3"/>
  <c r="IN50" i="3"/>
  <c r="IN20" i="3"/>
  <c r="IN107" i="3"/>
  <c r="IN57" i="3"/>
  <c r="IN21" i="3"/>
  <c r="IN51" i="3"/>
  <c r="IN22" i="3"/>
  <c r="IN81" i="3"/>
  <c r="IN54" i="3"/>
  <c r="IN71" i="3"/>
  <c r="IN70" i="3"/>
  <c r="IN106" i="3"/>
  <c r="IN55" i="3"/>
  <c r="IN65" i="3"/>
  <c r="IN19" i="3"/>
  <c r="IN93" i="3"/>
  <c r="IN61" i="3"/>
  <c r="IN96" i="3"/>
  <c r="IN59" i="3"/>
  <c r="IN35" i="3"/>
  <c r="IN68" i="3"/>
  <c r="IN67" i="3"/>
  <c r="IN104" i="3"/>
  <c r="IN24" i="3"/>
  <c r="IN33" i="3"/>
  <c r="IN17" i="3"/>
  <c r="IN37" i="3"/>
  <c r="LO85" i="3"/>
  <c r="LO53" i="3"/>
  <c r="LO61" i="3"/>
  <c r="LO91" i="3"/>
  <c r="LO80" i="3"/>
  <c r="LO31" i="3"/>
  <c r="LO55" i="3"/>
  <c r="LO71" i="3"/>
  <c r="LO57" i="3"/>
  <c r="LO25" i="3"/>
  <c r="LO67" i="3"/>
  <c r="LO88" i="3"/>
  <c r="LO17" i="3"/>
  <c r="LO21" i="3"/>
  <c r="LO97" i="3"/>
  <c r="LO59" i="3"/>
  <c r="LO24" i="3"/>
  <c r="LO107" i="3"/>
  <c r="LO35" i="3"/>
  <c r="LO78" i="3"/>
  <c r="LO98" i="3"/>
  <c r="LO93" i="3"/>
  <c r="LO69" i="3"/>
  <c r="LO48" i="3"/>
  <c r="LO26" i="3"/>
  <c r="LO39" i="3"/>
  <c r="LO86" i="3"/>
  <c r="LO29" i="3"/>
  <c r="LO64" i="3"/>
  <c r="LO95" i="3"/>
  <c r="LO22" i="3"/>
  <c r="LO99" i="3"/>
  <c r="LO103" i="3"/>
  <c r="LO34" i="3"/>
  <c r="LO27" i="3"/>
  <c r="LO10" i="3"/>
  <c r="LO56" i="3"/>
  <c r="LO68" i="3"/>
  <c r="LO90" i="3"/>
  <c r="LO36" i="3"/>
  <c r="LO19" i="3"/>
  <c r="LO83" i="3"/>
  <c r="LO23" i="3"/>
  <c r="LO106" i="3"/>
  <c r="LO62" i="3"/>
  <c r="LO82" i="3"/>
  <c r="LO104" i="3"/>
  <c r="LO38" i="3"/>
  <c r="LO96" i="3"/>
  <c r="LO49" i="3"/>
  <c r="LO72" i="3"/>
  <c r="LO51" i="3"/>
  <c r="LO84" i="3"/>
  <c r="LO63" i="3"/>
  <c r="LO81" i="3"/>
  <c r="LO94" i="3"/>
  <c r="LO60" i="3"/>
  <c r="LO28" i="3"/>
  <c r="LO102" i="3"/>
  <c r="LO65" i="3"/>
  <c r="LO50" i="3"/>
  <c r="LO89" i="3"/>
  <c r="LO20" i="3"/>
  <c r="LO16" i="3"/>
  <c r="LO32" i="3"/>
  <c r="LO13" i="3"/>
  <c r="LO100" i="3"/>
  <c r="LO58" i="3"/>
  <c r="LO87" i="3"/>
  <c r="LO70" i="3"/>
  <c r="LO18" i="3"/>
  <c r="LO92" i="3"/>
  <c r="LO66" i="3"/>
  <c r="LO73" i="3"/>
  <c r="LO54" i="3"/>
  <c r="LO52" i="3"/>
  <c r="LO30" i="3"/>
  <c r="LO37" i="3"/>
  <c r="LO79" i="3"/>
  <c r="LO33" i="3"/>
  <c r="LO101" i="3"/>
  <c r="LO105" i="3"/>
  <c r="GU13" i="3"/>
  <c r="GU21" i="3"/>
  <c r="GU29" i="3"/>
  <c r="GU37" i="3"/>
  <c r="GU49" i="3"/>
  <c r="GU57" i="3"/>
  <c r="GU65" i="3"/>
  <c r="GU73" i="3"/>
  <c r="GU85" i="3"/>
  <c r="GU93" i="3"/>
  <c r="GU101" i="3"/>
  <c r="GU14" i="3"/>
  <c r="GU22" i="3"/>
  <c r="GU30" i="3"/>
  <c r="GU38" i="3"/>
  <c r="GU50" i="3"/>
  <c r="GU58" i="3"/>
  <c r="GU66" i="3"/>
  <c r="GU78" i="3"/>
  <c r="GU86" i="3"/>
  <c r="GU94" i="3"/>
  <c r="GU102" i="3"/>
  <c r="GU16" i="3"/>
  <c r="GU24" i="3"/>
  <c r="GU32" i="3"/>
  <c r="GU44" i="3"/>
  <c r="GU52" i="3"/>
  <c r="GU60" i="3"/>
  <c r="GU68" i="3"/>
  <c r="GU80" i="3"/>
  <c r="GU88" i="3"/>
  <c r="GU96" i="3"/>
  <c r="GU104" i="3"/>
  <c r="GU11" i="3"/>
  <c r="GU25" i="3"/>
  <c r="GU36" i="3"/>
  <c r="GU54" i="3"/>
  <c r="GU67" i="3"/>
  <c r="GU83" i="3"/>
  <c r="GU97" i="3"/>
  <c r="GU12" i="3"/>
  <c r="GU26" i="3"/>
  <c r="GU39" i="3"/>
  <c r="GU55" i="3"/>
  <c r="GU69" i="3"/>
  <c r="GU84" i="3"/>
  <c r="GU98" i="3"/>
  <c r="GU15" i="3"/>
  <c r="GU27" i="3"/>
  <c r="GU45" i="3"/>
  <c r="GU56" i="3"/>
  <c r="GU70" i="3"/>
  <c r="GU87" i="3"/>
  <c r="GU99" i="3"/>
  <c r="GU17" i="3"/>
  <c r="GU28" i="3"/>
  <c r="GU46" i="3"/>
  <c r="GU59" i="3"/>
  <c r="GU71" i="3"/>
  <c r="GU89" i="3"/>
  <c r="GU100" i="3"/>
  <c r="GU18" i="3"/>
  <c r="GU31" i="3"/>
  <c r="GU47" i="3"/>
  <c r="GU61" i="3"/>
  <c r="GU72" i="3"/>
  <c r="GU90" i="3"/>
  <c r="GU103" i="3"/>
  <c r="GU48" i="3"/>
  <c r="GU82" i="3"/>
  <c r="GU10" i="3"/>
  <c r="GU51" i="3"/>
  <c r="GU91" i="3"/>
  <c r="GU19" i="3"/>
  <c r="GU53" i="3"/>
  <c r="GU92" i="3"/>
  <c r="GU23" i="3"/>
  <c r="GU63" i="3"/>
  <c r="GU105" i="3"/>
  <c r="GU33" i="3"/>
  <c r="GU64" i="3"/>
  <c r="GU106" i="3"/>
  <c r="GU35" i="3"/>
  <c r="GU62" i="3"/>
  <c r="GU79" i="3"/>
  <c r="GU81" i="3"/>
  <c r="GU95" i="3"/>
  <c r="GU107" i="3"/>
  <c r="GU34" i="3"/>
  <c r="GU20" i="3"/>
  <c r="LJ12" i="3"/>
  <c r="LJ20" i="3"/>
  <c r="LJ28" i="3"/>
  <c r="LJ36" i="3"/>
  <c r="LJ48" i="3"/>
  <c r="LJ56" i="3"/>
  <c r="LJ64" i="3"/>
  <c r="LJ72" i="3"/>
  <c r="LJ84" i="3"/>
  <c r="LJ92" i="3"/>
  <c r="LJ100" i="3"/>
  <c r="LJ14" i="3"/>
  <c r="LJ22" i="3"/>
  <c r="LJ30" i="3"/>
  <c r="LJ38" i="3"/>
  <c r="LJ50" i="3"/>
  <c r="LJ58" i="3"/>
  <c r="LJ66" i="3"/>
  <c r="LJ78" i="3"/>
  <c r="LJ86" i="3"/>
  <c r="LJ94" i="3"/>
  <c r="LJ102" i="3"/>
  <c r="LJ23" i="3"/>
  <c r="LJ31" i="3"/>
  <c r="LJ39" i="3"/>
  <c r="LJ51" i="3"/>
  <c r="LJ59" i="3"/>
  <c r="LJ67" i="3"/>
  <c r="LJ79" i="3"/>
  <c r="LJ87" i="3"/>
  <c r="LJ95" i="3"/>
  <c r="LJ103" i="3"/>
  <c r="LJ16" i="3"/>
  <c r="LJ24" i="3"/>
  <c r="LJ32" i="3"/>
  <c r="LJ52" i="3"/>
  <c r="LJ60" i="3"/>
  <c r="LJ68" i="3"/>
  <c r="LJ80" i="3"/>
  <c r="LJ88" i="3"/>
  <c r="LJ96" i="3"/>
  <c r="LJ104" i="3"/>
  <c r="LJ27" i="3"/>
  <c r="LJ63" i="3"/>
  <c r="LJ83" i="3"/>
  <c r="LJ99" i="3"/>
  <c r="LJ29" i="3"/>
  <c r="LJ49" i="3"/>
  <c r="LJ65" i="3"/>
  <c r="LJ85" i="3"/>
  <c r="LJ101" i="3"/>
  <c r="LJ17" i="3"/>
  <c r="LJ33" i="3"/>
  <c r="LJ53" i="3"/>
  <c r="LJ69" i="3"/>
  <c r="LJ89" i="3"/>
  <c r="LJ105" i="3"/>
  <c r="LJ19" i="3"/>
  <c r="LJ35" i="3"/>
  <c r="LJ55" i="3"/>
  <c r="LJ71" i="3"/>
  <c r="LJ91" i="3"/>
  <c r="LJ107" i="3"/>
  <c r="LJ21" i="3"/>
  <c r="LJ37" i="3"/>
  <c r="LJ57" i="3"/>
  <c r="LJ73" i="3"/>
  <c r="LJ93" i="3"/>
  <c r="LJ10" i="3"/>
  <c r="LJ61" i="3"/>
  <c r="LJ106" i="3"/>
  <c r="LJ18" i="3"/>
  <c r="LJ62" i="3"/>
  <c r="LJ25" i="3"/>
  <c r="LJ70" i="3"/>
  <c r="LJ34" i="3"/>
  <c r="LJ82" i="3"/>
  <c r="LJ45" i="3"/>
  <c r="LJ90" i="3"/>
  <c r="LJ81" i="3"/>
  <c r="LJ97" i="3"/>
  <c r="LJ98" i="3"/>
  <c r="LJ26" i="3"/>
  <c r="LJ46" i="3"/>
  <c r="LJ54" i="3"/>
  <c r="IG22" i="3"/>
  <c r="IG30" i="3"/>
  <c r="IG50" i="3"/>
  <c r="IG58" i="3"/>
  <c r="IG66" i="3"/>
  <c r="IG78" i="3"/>
  <c r="IG86" i="3"/>
  <c r="IG94" i="3"/>
  <c r="IG102" i="3"/>
  <c r="IG19" i="3"/>
  <c r="IG28" i="3"/>
  <c r="IG37" i="3"/>
  <c r="IG51" i="3"/>
  <c r="IG60" i="3"/>
  <c r="IG69" i="3"/>
  <c r="IG82" i="3"/>
  <c r="IG91" i="3"/>
  <c r="IG100" i="3"/>
  <c r="IG20" i="3"/>
  <c r="IG29" i="3"/>
  <c r="IG39" i="3"/>
  <c r="IG52" i="3"/>
  <c r="IG61" i="3"/>
  <c r="IG70" i="3"/>
  <c r="IG83" i="3"/>
  <c r="IG92" i="3"/>
  <c r="IG101" i="3"/>
  <c r="IG23" i="3"/>
  <c r="IG32" i="3"/>
  <c r="IG54" i="3"/>
  <c r="IG63" i="3"/>
  <c r="IG72" i="3"/>
  <c r="IG85" i="3"/>
  <c r="IG95" i="3"/>
  <c r="IG104" i="3"/>
  <c r="IG25" i="3"/>
  <c r="IG57" i="3"/>
  <c r="IG73" i="3"/>
  <c r="IG90" i="3"/>
  <c r="IG106" i="3"/>
  <c r="IG12" i="3"/>
  <c r="IG26" i="3"/>
  <c r="IG59" i="3"/>
  <c r="IG79" i="3"/>
  <c r="IG93" i="3"/>
  <c r="IG107" i="3"/>
  <c r="IG27" i="3"/>
  <c r="IG47" i="3"/>
  <c r="IG62" i="3"/>
  <c r="IG80" i="3"/>
  <c r="IG96" i="3"/>
  <c r="IG16" i="3"/>
  <c r="IG31" i="3"/>
  <c r="IG48" i="3"/>
  <c r="IG64" i="3"/>
  <c r="IG81" i="3"/>
  <c r="IG97" i="3"/>
  <c r="IG17" i="3"/>
  <c r="IG33" i="3"/>
  <c r="IG49" i="3"/>
  <c r="IG65" i="3"/>
  <c r="IG84" i="3"/>
  <c r="IG98" i="3"/>
  <c r="IG21" i="3"/>
  <c r="IG67" i="3"/>
  <c r="IG105" i="3"/>
  <c r="IG24" i="3"/>
  <c r="IG68" i="3"/>
  <c r="IG34" i="3"/>
  <c r="IG71" i="3"/>
  <c r="IG36" i="3"/>
  <c r="IG88" i="3"/>
  <c r="IG53" i="3"/>
  <c r="IG89" i="3"/>
  <c r="IG18" i="3"/>
  <c r="IG35" i="3"/>
  <c r="IG55" i="3"/>
  <c r="IG56" i="3"/>
  <c r="IG87" i="3"/>
  <c r="IG103" i="3"/>
  <c r="IG99" i="3"/>
  <c r="AL12" i="4"/>
  <c r="AK77" i="4"/>
  <c r="IJ12" i="3"/>
  <c r="IJ20" i="3"/>
  <c r="IJ28" i="3"/>
  <c r="IJ36" i="3"/>
  <c r="IJ48" i="3"/>
  <c r="IJ56" i="3"/>
  <c r="IJ64" i="3"/>
  <c r="IJ72" i="3"/>
  <c r="IJ84" i="3"/>
  <c r="IJ92" i="3"/>
  <c r="IJ100" i="3"/>
  <c r="IJ19" i="3"/>
  <c r="IJ29" i="3"/>
  <c r="IJ51" i="3"/>
  <c r="IJ60" i="3"/>
  <c r="IJ69" i="3"/>
  <c r="IJ82" i="3"/>
  <c r="IJ91" i="3"/>
  <c r="IJ101" i="3"/>
  <c r="IJ21" i="3"/>
  <c r="IJ30" i="3"/>
  <c r="IJ39" i="3"/>
  <c r="IJ52" i="3"/>
  <c r="IJ61" i="3"/>
  <c r="IJ70" i="3"/>
  <c r="IJ83" i="3"/>
  <c r="IJ93" i="3"/>
  <c r="IJ102" i="3"/>
  <c r="IJ23" i="3"/>
  <c r="IJ32" i="3"/>
  <c r="IJ54" i="3"/>
  <c r="IJ63" i="3"/>
  <c r="IJ73" i="3"/>
  <c r="IJ86" i="3"/>
  <c r="IJ95" i="3"/>
  <c r="IJ104" i="3"/>
  <c r="IJ15" i="3"/>
  <c r="IJ24" i="3"/>
  <c r="IJ33" i="3"/>
  <c r="IJ55" i="3"/>
  <c r="IJ65" i="3"/>
  <c r="IJ78" i="3"/>
  <c r="IJ87" i="3"/>
  <c r="IJ96" i="3"/>
  <c r="IJ105" i="3"/>
  <c r="IJ16" i="3"/>
  <c r="IJ25" i="3"/>
  <c r="IJ34" i="3"/>
  <c r="IJ47" i="3"/>
  <c r="IJ57" i="3"/>
  <c r="IJ66" i="3"/>
  <c r="IJ79" i="3"/>
  <c r="IJ88" i="3"/>
  <c r="IJ97" i="3"/>
  <c r="IJ106" i="3"/>
  <c r="IJ31" i="3"/>
  <c r="IJ59" i="3"/>
  <c r="IJ89" i="3"/>
  <c r="IJ35" i="3"/>
  <c r="IJ62" i="3"/>
  <c r="IJ90" i="3"/>
  <c r="IJ17" i="3"/>
  <c r="IJ68" i="3"/>
  <c r="IJ98" i="3"/>
  <c r="IJ18" i="3"/>
  <c r="IJ49" i="3"/>
  <c r="IJ71" i="3"/>
  <c r="IJ99" i="3"/>
  <c r="IJ22" i="3"/>
  <c r="IJ50" i="3"/>
  <c r="IJ80" i="3"/>
  <c r="IJ103" i="3"/>
  <c r="IJ37" i="3"/>
  <c r="IJ53" i="3"/>
  <c r="IJ58" i="3"/>
  <c r="IJ81" i="3"/>
  <c r="IJ85" i="3"/>
  <c r="IJ26" i="3"/>
  <c r="IJ27" i="3"/>
  <c r="IJ67" i="3"/>
  <c r="IJ107" i="3"/>
  <c r="IJ94" i="3"/>
  <c r="GN12" i="3"/>
  <c r="GN20" i="3"/>
  <c r="GN28" i="3"/>
  <c r="GN36" i="3"/>
  <c r="GN16" i="3"/>
  <c r="GN24" i="3"/>
  <c r="GN32" i="3"/>
  <c r="GN44" i="3"/>
  <c r="GN17" i="3"/>
  <c r="GN27" i="3"/>
  <c r="GN38" i="3"/>
  <c r="GN51" i="3"/>
  <c r="GN59" i="3"/>
  <c r="GN67" i="3"/>
  <c r="GN79" i="3"/>
  <c r="AM78" i="4" s="1"/>
  <c r="GN87" i="3"/>
  <c r="GN95" i="3"/>
  <c r="GN103" i="3"/>
  <c r="GN19" i="3"/>
  <c r="GN30" i="3"/>
  <c r="GN45" i="3"/>
  <c r="GN53" i="3"/>
  <c r="GN61" i="3"/>
  <c r="GN69" i="3"/>
  <c r="GN81" i="3"/>
  <c r="GN89" i="3"/>
  <c r="GN97" i="3"/>
  <c r="GN105" i="3"/>
  <c r="GN10" i="3"/>
  <c r="GN21" i="3"/>
  <c r="GN31" i="3"/>
  <c r="GN46" i="3"/>
  <c r="GN54" i="3"/>
  <c r="GN62" i="3"/>
  <c r="GN70" i="3"/>
  <c r="GN82" i="3"/>
  <c r="GN90" i="3"/>
  <c r="GN98" i="3"/>
  <c r="GN106" i="3"/>
  <c r="GN13" i="3"/>
  <c r="GN29" i="3"/>
  <c r="GN49" i="3"/>
  <c r="GN63" i="3"/>
  <c r="GN78" i="3"/>
  <c r="GN92" i="3"/>
  <c r="GN104" i="3"/>
  <c r="GN14" i="3"/>
  <c r="GN33" i="3"/>
  <c r="GN50" i="3"/>
  <c r="GN64" i="3"/>
  <c r="GN80" i="3"/>
  <c r="GN93" i="3"/>
  <c r="GN107" i="3"/>
  <c r="GN15" i="3"/>
  <c r="GN34" i="3"/>
  <c r="GN52" i="3"/>
  <c r="GN65" i="3"/>
  <c r="GN83" i="3"/>
  <c r="GN94" i="3"/>
  <c r="GN22" i="3"/>
  <c r="GN37" i="3"/>
  <c r="GN56" i="3"/>
  <c r="GN68" i="3"/>
  <c r="GN85" i="3"/>
  <c r="GN99" i="3"/>
  <c r="GN23" i="3"/>
  <c r="GN39" i="3"/>
  <c r="GN57" i="3"/>
  <c r="GN71" i="3"/>
  <c r="GN86" i="3"/>
  <c r="GN100" i="3"/>
  <c r="GN18" i="3"/>
  <c r="GN60" i="3"/>
  <c r="GN101" i="3"/>
  <c r="GN25" i="3"/>
  <c r="GN66" i="3"/>
  <c r="GN102" i="3"/>
  <c r="GN26" i="3"/>
  <c r="GN72" i="3"/>
  <c r="GN35" i="3"/>
  <c r="GN73" i="3"/>
  <c r="GN47" i="3"/>
  <c r="GN84" i="3"/>
  <c r="GN48" i="3"/>
  <c r="GN88" i="3"/>
  <c r="GN11" i="3"/>
  <c r="GN58" i="3"/>
  <c r="GN91" i="3"/>
  <c r="GN96" i="3"/>
  <c r="GN55" i="3"/>
  <c r="IE89" i="3"/>
  <c r="IE37" i="3"/>
  <c r="IE85" i="3"/>
  <c r="IE81" i="3"/>
  <c r="IE58" i="3"/>
  <c r="IE12" i="3"/>
  <c r="IE57" i="3"/>
  <c r="IE96" i="3"/>
  <c r="IE107" i="3"/>
  <c r="IE59" i="3"/>
  <c r="IE31" i="3"/>
  <c r="IE26" i="3"/>
  <c r="IE103" i="3"/>
  <c r="IE91" i="3"/>
  <c r="IE56" i="3"/>
  <c r="IE61" i="3"/>
  <c r="IE62" i="3"/>
  <c r="IE92" i="3"/>
  <c r="IE50" i="3"/>
  <c r="IE51" i="3"/>
  <c r="IE49" i="3"/>
  <c r="IE25" i="3"/>
  <c r="IE69" i="3"/>
  <c r="IE27" i="3"/>
  <c r="IE20" i="3"/>
  <c r="IE70" i="3"/>
  <c r="IE60" i="3"/>
  <c r="IE71" i="3"/>
  <c r="IE72" i="3"/>
  <c r="IE19" i="3"/>
  <c r="IE21" i="3"/>
  <c r="IE84" i="3"/>
  <c r="IE16" i="3"/>
  <c r="IE33" i="3"/>
  <c r="IE106" i="3"/>
  <c r="IE66" i="3"/>
  <c r="IE79" i="3"/>
  <c r="IE102" i="3"/>
  <c r="IE99" i="3"/>
  <c r="IE35" i="3"/>
  <c r="IE34" i="3"/>
  <c r="IE28" i="3"/>
  <c r="IE87" i="3"/>
  <c r="IE65" i="3"/>
  <c r="IE55" i="3"/>
  <c r="IE54" i="3"/>
  <c r="IE30" i="3"/>
  <c r="IE105" i="3"/>
  <c r="IE48" i="3"/>
  <c r="IE47" i="3"/>
  <c r="IE101" i="3"/>
  <c r="IE67" i="3"/>
  <c r="IE82" i="3"/>
  <c r="IE39" i="3"/>
  <c r="IE63" i="3"/>
  <c r="IE23" i="3"/>
  <c r="IE104" i="3"/>
  <c r="IE88" i="3"/>
  <c r="IE78" i="3"/>
  <c r="IE52" i="3"/>
  <c r="IE36" i="3"/>
  <c r="IE86" i="3"/>
  <c r="IE18" i="3"/>
  <c r="IE17" i="3"/>
  <c r="IE98" i="3"/>
  <c r="IE64" i="3"/>
  <c r="IE93" i="3"/>
  <c r="IE24" i="3"/>
  <c r="IE22" i="3"/>
  <c r="IE73" i="3"/>
  <c r="IE83" i="3"/>
  <c r="IE32" i="3"/>
  <c r="IE97" i="3"/>
  <c r="IE100" i="3"/>
  <c r="IE29" i="3"/>
  <c r="IE95" i="3"/>
  <c r="IE80" i="3"/>
  <c r="IE68" i="3"/>
  <c r="IE53" i="3"/>
  <c r="IE15" i="3"/>
  <c r="IE94" i="3"/>
  <c r="IE90" i="3"/>
  <c r="KY23" i="3"/>
  <c r="KY31" i="3"/>
  <c r="KY39" i="3"/>
  <c r="KY51" i="3"/>
  <c r="KY59" i="3"/>
  <c r="KY67" i="3"/>
  <c r="KY79" i="3"/>
  <c r="KY87" i="3"/>
  <c r="KY95" i="3"/>
  <c r="KY103" i="3"/>
  <c r="KY17" i="3"/>
  <c r="KY25" i="3"/>
  <c r="KY33" i="3"/>
  <c r="KY53" i="3"/>
  <c r="KY61" i="3"/>
  <c r="KY69" i="3"/>
  <c r="KY81" i="3"/>
  <c r="KY89" i="3"/>
  <c r="KY97" i="3"/>
  <c r="KY105" i="3"/>
  <c r="KY19" i="3"/>
  <c r="KY27" i="3"/>
  <c r="KY35" i="3"/>
  <c r="KY55" i="3"/>
  <c r="KY63" i="3"/>
  <c r="KY71" i="3"/>
  <c r="KY83" i="3"/>
  <c r="KY91" i="3"/>
  <c r="KY99" i="3"/>
  <c r="KY107" i="3"/>
  <c r="KY12" i="3"/>
  <c r="KY20" i="3"/>
  <c r="KY28" i="3"/>
  <c r="KY36" i="3"/>
  <c r="KY48" i="3"/>
  <c r="KY56" i="3"/>
  <c r="KY64" i="3"/>
  <c r="KY72" i="3"/>
  <c r="KY84" i="3"/>
  <c r="KY92" i="3"/>
  <c r="KY100" i="3"/>
  <c r="KY22" i="3"/>
  <c r="KY38" i="3"/>
  <c r="KY58" i="3"/>
  <c r="KY78" i="3"/>
  <c r="KY94" i="3"/>
  <c r="KY24" i="3"/>
  <c r="KY60" i="3"/>
  <c r="KY80" i="3"/>
  <c r="KY96" i="3"/>
  <c r="KY30" i="3"/>
  <c r="KY50" i="3"/>
  <c r="KY66" i="3"/>
  <c r="KY86" i="3"/>
  <c r="KY102" i="3"/>
  <c r="KY16" i="3"/>
  <c r="KY32" i="3"/>
  <c r="KY52" i="3"/>
  <c r="KY68" i="3"/>
  <c r="KY88" i="3"/>
  <c r="KY104" i="3"/>
  <c r="KY34" i="3"/>
  <c r="KY70" i="3"/>
  <c r="KY106" i="3"/>
  <c r="KY37" i="3"/>
  <c r="KY73" i="3"/>
  <c r="KY10" i="3"/>
  <c r="KY46" i="3"/>
  <c r="KY82" i="3"/>
  <c r="KY49" i="3"/>
  <c r="KY85" i="3"/>
  <c r="KY18" i="3"/>
  <c r="KY54" i="3"/>
  <c r="KY90" i="3"/>
  <c r="KY21" i="3"/>
  <c r="KY57" i="3"/>
  <c r="KY93" i="3"/>
  <c r="KY98" i="3"/>
  <c r="KY101" i="3"/>
  <c r="KY26" i="3"/>
  <c r="KY29" i="3"/>
  <c r="KY62" i="3"/>
  <c r="KY65" i="3"/>
  <c r="JU14" i="3"/>
  <c r="JU22" i="3"/>
  <c r="JU30" i="3"/>
  <c r="JU38" i="3"/>
  <c r="JU50" i="3"/>
  <c r="JU58" i="3"/>
  <c r="JU66" i="3"/>
  <c r="JU78" i="3"/>
  <c r="JU86" i="3"/>
  <c r="JU94" i="3"/>
  <c r="JU102" i="3"/>
  <c r="JU17" i="3"/>
  <c r="JU25" i="3"/>
  <c r="JU33" i="3"/>
  <c r="JU45" i="3"/>
  <c r="JU53" i="3"/>
  <c r="JU61" i="3"/>
  <c r="JU69" i="3"/>
  <c r="JU81" i="3"/>
  <c r="JU89" i="3"/>
  <c r="JU97" i="3"/>
  <c r="JU105" i="3"/>
  <c r="JU10" i="3"/>
  <c r="JU18" i="3"/>
  <c r="JU26" i="3"/>
  <c r="JU34" i="3"/>
  <c r="JU46" i="3"/>
  <c r="JU54" i="3"/>
  <c r="JU62" i="3"/>
  <c r="JU70" i="3"/>
  <c r="JU82" i="3"/>
  <c r="JU90" i="3"/>
  <c r="JU98" i="3"/>
  <c r="JU106" i="3"/>
  <c r="JU12" i="3"/>
  <c r="JU24" i="3"/>
  <c r="JU37" i="3"/>
  <c r="JU55" i="3"/>
  <c r="JU67" i="3"/>
  <c r="JU84" i="3"/>
  <c r="JU96" i="3"/>
  <c r="JU13" i="3"/>
  <c r="JU27" i="3"/>
  <c r="JU39" i="3"/>
  <c r="JU56" i="3"/>
  <c r="JU68" i="3"/>
  <c r="JU85" i="3"/>
  <c r="JU99" i="3"/>
  <c r="JU15" i="3"/>
  <c r="JU28" i="3"/>
  <c r="JU44" i="3"/>
  <c r="JU57" i="3"/>
  <c r="JU71" i="3"/>
  <c r="JU87" i="3"/>
  <c r="JU100" i="3"/>
  <c r="JU19" i="3"/>
  <c r="JU31" i="3"/>
  <c r="JU48" i="3"/>
  <c r="JU60" i="3"/>
  <c r="JU73" i="3"/>
  <c r="JU91" i="3"/>
  <c r="JU103" i="3"/>
  <c r="JU20" i="3"/>
  <c r="JU32" i="3"/>
  <c r="JU49" i="3"/>
  <c r="JU63" i="3"/>
  <c r="JU79" i="3"/>
  <c r="JU92" i="3"/>
  <c r="JU104" i="3"/>
  <c r="JU16" i="3"/>
  <c r="JU52" i="3"/>
  <c r="JU93" i="3"/>
  <c r="JU21" i="3"/>
  <c r="JU59" i="3"/>
  <c r="JU95" i="3"/>
  <c r="JU23" i="3"/>
  <c r="JU64" i="3"/>
  <c r="JU101" i="3"/>
  <c r="JU29" i="3"/>
  <c r="JU65" i="3"/>
  <c r="JU107" i="3"/>
  <c r="JU35" i="3"/>
  <c r="JU72" i="3"/>
  <c r="JU36" i="3"/>
  <c r="JU80" i="3"/>
  <c r="JU88" i="3"/>
  <c r="JU11" i="3"/>
  <c r="JU47" i="3"/>
  <c r="JU51" i="3"/>
  <c r="JU83" i="3"/>
  <c r="JS17" i="3"/>
  <c r="JS25" i="3"/>
  <c r="JS33" i="3"/>
  <c r="JS45" i="3"/>
  <c r="JS53" i="3"/>
  <c r="JS61" i="3"/>
  <c r="JS69" i="3"/>
  <c r="JS81" i="3"/>
  <c r="JS89" i="3"/>
  <c r="JS97" i="3"/>
  <c r="JS105" i="3"/>
  <c r="JS12" i="3"/>
  <c r="JS20" i="3"/>
  <c r="JS28" i="3"/>
  <c r="JS36" i="3"/>
  <c r="JS48" i="3"/>
  <c r="JS56" i="3"/>
  <c r="JS64" i="3"/>
  <c r="JS72" i="3"/>
  <c r="JS84" i="3"/>
  <c r="JS92" i="3"/>
  <c r="JS100" i="3"/>
  <c r="JS18" i="3"/>
  <c r="JS29" i="3"/>
  <c r="JS39" i="3"/>
  <c r="JS54" i="3"/>
  <c r="JS65" i="3"/>
  <c r="JS79" i="3"/>
  <c r="JS90" i="3"/>
  <c r="JS101" i="3"/>
  <c r="JS19" i="3"/>
  <c r="JS30" i="3"/>
  <c r="JS44" i="3"/>
  <c r="JS55" i="3"/>
  <c r="JS66" i="3"/>
  <c r="JS80" i="3"/>
  <c r="JS91" i="3"/>
  <c r="JS102" i="3"/>
  <c r="JS11" i="3"/>
  <c r="JS22" i="3"/>
  <c r="JS32" i="3"/>
  <c r="JS47" i="3"/>
  <c r="JS58" i="3"/>
  <c r="JS68" i="3"/>
  <c r="JS83" i="3"/>
  <c r="JS94" i="3"/>
  <c r="JS104" i="3"/>
  <c r="JS13" i="3"/>
  <c r="JS23" i="3"/>
  <c r="JS34" i="3"/>
  <c r="JS49" i="3"/>
  <c r="JS59" i="3"/>
  <c r="JS70" i="3"/>
  <c r="JS85" i="3"/>
  <c r="JS95" i="3"/>
  <c r="JS106" i="3"/>
  <c r="JS14" i="3"/>
  <c r="JS35" i="3"/>
  <c r="JS60" i="3"/>
  <c r="JS86" i="3"/>
  <c r="JS107" i="3"/>
  <c r="JS15" i="3"/>
  <c r="JS37" i="3"/>
  <c r="JS62" i="3"/>
  <c r="JS87" i="3"/>
  <c r="JS16" i="3"/>
  <c r="JS38" i="3"/>
  <c r="JS63" i="3"/>
  <c r="JS88" i="3"/>
  <c r="JS24" i="3"/>
  <c r="JS50" i="3"/>
  <c r="JS71" i="3"/>
  <c r="JS96" i="3"/>
  <c r="JS26" i="3"/>
  <c r="JS51" i="3"/>
  <c r="JS73" i="3"/>
  <c r="JS98" i="3"/>
  <c r="JS21" i="3"/>
  <c r="JS82" i="3"/>
  <c r="JS27" i="3"/>
  <c r="JS93" i="3"/>
  <c r="JS31" i="3"/>
  <c r="JS99" i="3"/>
  <c r="JS46" i="3"/>
  <c r="JS103" i="3"/>
  <c r="JS52" i="3"/>
  <c r="JS57" i="3"/>
  <c r="JS10" i="3"/>
  <c r="JS67" i="3"/>
  <c r="JS78" i="3"/>
  <c r="IL19" i="3"/>
  <c r="IL27" i="3"/>
  <c r="IL35" i="3"/>
  <c r="IL47" i="3"/>
  <c r="IL55" i="3"/>
  <c r="IL63" i="3"/>
  <c r="IL71" i="3"/>
  <c r="IL83" i="3"/>
  <c r="IL91" i="3"/>
  <c r="IL99" i="3"/>
  <c r="IL107" i="3"/>
  <c r="IL12" i="3"/>
  <c r="IL20" i="3"/>
  <c r="IL28" i="3"/>
  <c r="IL36" i="3"/>
  <c r="IL48" i="3"/>
  <c r="IL56" i="3"/>
  <c r="IL64" i="3"/>
  <c r="IL72" i="3"/>
  <c r="IL84" i="3"/>
  <c r="IL92" i="3"/>
  <c r="IL100" i="3"/>
  <c r="IL22" i="3"/>
  <c r="IL30" i="3"/>
  <c r="IL50" i="3"/>
  <c r="IL58" i="3"/>
  <c r="IL66" i="3"/>
  <c r="IL78" i="3"/>
  <c r="IL86" i="3"/>
  <c r="IL94" i="3"/>
  <c r="IL102" i="3"/>
  <c r="IL23" i="3"/>
  <c r="IL31" i="3"/>
  <c r="IL39" i="3"/>
  <c r="IL51" i="3"/>
  <c r="IL59" i="3"/>
  <c r="IL67" i="3"/>
  <c r="IL79" i="3"/>
  <c r="IL87" i="3"/>
  <c r="IL95" i="3"/>
  <c r="IL103" i="3"/>
  <c r="IL16" i="3"/>
  <c r="IL24" i="3"/>
  <c r="IL32" i="3"/>
  <c r="IL44" i="3"/>
  <c r="IL52" i="3"/>
  <c r="IL60" i="3"/>
  <c r="IL68" i="3"/>
  <c r="IL80" i="3"/>
  <c r="IL88" i="3"/>
  <c r="IL96" i="3"/>
  <c r="IL104" i="3"/>
  <c r="IL33" i="3"/>
  <c r="IL57" i="3"/>
  <c r="IL82" i="3"/>
  <c r="IL105" i="3"/>
  <c r="IL34" i="3"/>
  <c r="IL61" i="3"/>
  <c r="IL85" i="3"/>
  <c r="IL106" i="3"/>
  <c r="IL17" i="3"/>
  <c r="IL37" i="3"/>
  <c r="IL62" i="3"/>
  <c r="IL89" i="3"/>
  <c r="IL21" i="3"/>
  <c r="IL69" i="3"/>
  <c r="IL93" i="3"/>
  <c r="IL25" i="3"/>
  <c r="IL49" i="3"/>
  <c r="IL70" i="3"/>
  <c r="IL97" i="3"/>
  <c r="IL73" i="3"/>
  <c r="IL18" i="3"/>
  <c r="IL81" i="3"/>
  <c r="IL26" i="3"/>
  <c r="IL90" i="3"/>
  <c r="IL45" i="3"/>
  <c r="IL101" i="3"/>
  <c r="IL53" i="3"/>
  <c r="IL65" i="3"/>
  <c r="IL98" i="3"/>
  <c r="IL29" i="3"/>
  <c r="IL54" i="3"/>
  <c r="LE10" i="3"/>
  <c r="LE18" i="3"/>
  <c r="LE26" i="3"/>
  <c r="LE34" i="3"/>
  <c r="LE54" i="3"/>
  <c r="LE62" i="3"/>
  <c r="LE22" i="3"/>
  <c r="LE31" i="3"/>
  <c r="LE53" i="3"/>
  <c r="LE63" i="3"/>
  <c r="LE71" i="3"/>
  <c r="LE83" i="3"/>
  <c r="LE91" i="3"/>
  <c r="LE99" i="3"/>
  <c r="LE107" i="3"/>
  <c r="LE23" i="3"/>
  <c r="LE32" i="3"/>
  <c r="LE55" i="3"/>
  <c r="LE64" i="3"/>
  <c r="LE72" i="3"/>
  <c r="LE84" i="3"/>
  <c r="LE92" i="3"/>
  <c r="LE100" i="3"/>
  <c r="LE16" i="3"/>
  <c r="LE25" i="3"/>
  <c r="LE35" i="3"/>
  <c r="LE48" i="3"/>
  <c r="LE57" i="3"/>
  <c r="LE66" i="3"/>
  <c r="LE78" i="3"/>
  <c r="LE86" i="3"/>
  <c r="LE94" i="3"/>
  <c r="LE102" i="3"/>
  <c r="LE20" i="3"/>
  <c r="LE36" i="3"/>
  <c r="LE52" i="3"/>
  <c r="LE68" i="3"/>
  <c r="LE85" i="3"/>
  <c r="LE97" i="3"/>
  <c r="LE21" i="3"/>
  <c r="LE37" i="3"/>
  <c r="LE56" i="3"/>
  <c r="LE69" i="3"/>
  <c r="LE87" i="3"/>
  <c r="LE98" i="3"/>
  <c r="LE24" i="3"/>
  <c r="LE38" i="3"/>
  <c r="LE58" i="3"/>
  <c r="LE70" i="3"/>
  <c r="LE88" i="3"/>
  <c r="LE101" i="3"/>
  <c r="LE27" i="3"/>
  <c r="LE39" i="3"/>
  <c r="LE59" i="3"/>
  <c r="LE73" i="3"/>
  <c r="LE89" i="3"/>
  <c r="LE103" i="3"/>
  <c r="LE28" i="3"/>
  <c r="LE60" i="3"/>
  <c r="LE79" i="3"/>
  <c r="LE90" i="3"/>
  <c r="LE104" i="3"/>
  <c r="LE33" i="3"/>
  <c r="LE81" i="3"/>
  <c r="LE49" i="3"/>
  <c r="LE82" i="3"/>
  <c r="LE50" i="3"/>
  <c r="LE93" i="3"/>
  <c r="LE17" i="3"/>
  <c r="LE61" i="3"/>
  <c r="LE96" i="3"/>
  <c r="LE19" i="3"/>
  <c r="LE65" i="3"/>
  <c r="LE105" i="3"/>
  <c r="LE30" i="3"/>
  <c r="LE51" i="3"/>
  <c r="LE67" i="3"/>
  <c r="LE80" i="3"/>
  <c r="LE95" i="3"/>
  <c r="LE106" i="3"/>
  <c r="LE15" i="3"/>
  <c r="LE29" i="3"/>
  <c r="JN14" i="3"/>
  <c r="JN22" i="3"/>
  <c r="JN30" i="3"/>
  <c r="JN38" i="3"/>
  <c r="JN50" i="3"/>
  <c r="JN10" i="3"/>
  <c r="JN18" i="3"/>
  <c r="JN26" i="3"/>
  <c r="JN34" i="3"/>
  <c r="JN46" i="3"/>
  <c r="JN54" i="3"/>
  <c r="JN16" i="3"/>
  <c r="JN27" i="3"/>
  <c r="JN37" i="3"/>
  <c r="JN52" i="3"/>
  <c r="JN61" i="3"/>
  <c r="JN69" i="3"/>
  <c r="JN81" i="3"/>
  <c r="JN89" i="3"/>
  <c r="JN97" i="3"/>
  <c r="JN105" i="3"/>
  <c r="JN19" i="3"/>
  <c r="JN29" i="3"/>
  <c r="JN44" i="3"/>
  <c r="JN55" i="3"/>
  <c r="JN63" i="3"/>
  <c r="JN71" i="3"/>
  <c r="JN83" i="3"/>
  <c r="JN91" i="3"/>
  <c r="JN99" i="3"/>
  <c r="JN107" i="3"/>
  <c r="JN11" i="3"/>
  <c r="JN21" i="3"/>
  <c r="JN32" i="3"/>
  <c r="JN47" i="3"/>
  <c r="JN57" i="3"/>
  <c r="JN65" i="3"/>
  <c r="JN73" i="3"/>
  <c r="JN85" i="3"/>
  <c r="JN93" i="3"/>
  <c r="JN101" i="3"/>
  <c r="JN12" i="3"/>
  <c r="JN23" i="3"/>
  <c r="JN33" i="3"/>
  <c r="JN48" i="3"/>
  <c r="JN58" i="3"/>
  <c r="JN66" i="3"/>
  <c r="JN78" i="3"/>
  <c r="JN86" i="3"/>
  <c r="JN94" i="3"/>
  <c r="JN102" i="3"/>
  <c r="JN25" i="3"/>
  <c r="JN51" i="3"/>
  <c r="JN68" i="3"/>
  <c r="JN88" i="3"/>
  <c r="JN104" i="3"/>
  <c r="JN28" i="3"/>
  <c r="JN53" i="3"/>
  <c r="JN70" i="3"/>
  <c r="JN90" i="3"/>
  <c r="JN106" i="3"/>
  <c r="JN15" i="3"/>
  <c r="JN36" i="3"/>
  <c r="JN60" i="3"/>
  <c r="JN80" i="3"/>
  <c r="JN96" i="3"/>
  <c r="JN17" i="3"/>
  <c r="JN39" i="3"/>
  <c r="JN62" i="3"/>
  <c r="JN82" i="3"/>
  <c r="JN98" i="3"/>
  <c r="JN20" i="3"/>
  <c r="JN64" i="3"/>
  <c r="JN100" i="3"/>
  <c r="JN24" i="3"/>
  <c r="JN67" i="3"/>
  <c r="JN103" i="3"/>
  <c r="JN31" i="3"/>
  <c r="JN72" i="3"/>
  <c r="JN35" i="3"/>
  <c r="JN79" i="3"/>
  <c r="JN45" i="3"/>
  <c r="JN84" i="3"/>
  <c r="JN49" i="3"/>
  <c r="JN87" i="3"/>
  <c r="JN56" i="3"/>
  <c r="JN59" i="3"/>
  <c r="JN92" i="3"/>
  <c r="JN95" i="3"/>
  <c r="JN13" i="3"/>
  <c r="AL10" i="4"/>
  <c r="AL46" i="4"/>
  <c r="IO69" i="3"/>
  <c r="IO84" i="3"/>
  <c r="IO32" i="3"/>
  <c r="IO99" i="3"/>
  <c r="IO64" i="3"/>
  <c r="IO105" i="3"/>
  <c r="IO19" i="3"/>
  <c r="IO54" i="3"/>
  <c r="IO79" i="3"/>
  <c r="IO35" i="3"/>
  <c r="IO72" i="3"/>
  <c r="IO78" i="3"/>
  <c r="IO58" i="3"/>
  <c r="IO107" i="3"/>
  <c r="IO27" i="3"/>
  <c r="IO57" i="3"/>
  <c r="IO98" i="3"/>
  <c r="IO71" i="3"/>
  <c r="IO70" i="3"/>
  <c r="IO52" i="3"/>
  <c r="IO101" i="3"/>
  <c r="IO88" i="3"/>
  <c r="IO73" i="3"/>
  <c r="IO49" i="3"/>
  <c r="IO29" i="3"/>
  <c r="IO25" i="3"/>
  <c r="IO18" i="3"/>
  <c r="IO96" i="3"/>
  <c r="IO90" i="3"/>
  <c r="IO22" i="3"/>
  <c r="IO33" i="3"/>
  <c r="IO12" i="3"/>
  <c r="IO85" i="3"/>
  <c r="IO48" i="3"/>
  <c r="IO83" i="3"/>
  <c r="IO104" i="3"/>
  <c r="IO30" i="3"/>
  <c r="IO68" i="3"/>
  <c r="IO23" i="3"/>
  <c r="IO82" i="3"/>
  <c r="IO21" i="3"/>
  <c r="IO50" i="3"/>
  <c r="IO16" i="3"/>
  <c r="IO66" i="3"/>
  <c r="IO24" i="3"/>
  <c r="IO95" i="3"/>
  <c r="IO80" i="3"/>
  <c r="IO28" i="3"/>
  <c r="IO37" i="3"/>
  <c r="IO51" i="3"/>
  <c r="IO61" i="3"/>
  <c r="IO87" i="3"/>
  <c r="IO53" i="3"/>
  <c r="IO86" i="3"/>
  <c r="IO65" i="3"/>
  <c r="IO89" i="3"/>
  <c r="IO20" i="3"/>
  <c r="IO59" i="3"/>
  <c r="IO31" i="3"/>
  <c r="IO34" i="3"/>
  <c r="IO103" i="3"/>
  <c r="IO97" i="3"/>
  <c r="IO102" i="3"/>
  <c r="IO17" i="3"/>
  <c r="IO47" i="3"/>
  <c r="IO67" i="3"/>
  <c r="IO26" i="3"/>
  <c r="IO91" i="3"/>
  <c r="IO81" i="3"/>
  <c r="IO63" i="3"/>
  <c r="IO36" i="3"/>
  <c r="IO39" i="3"/>
  <c r="IO62" i="3"/>
  <c r="IO93" i="3"/>
  <c r="IO106" i="3"/>
  <c r="IO60" i="3"/>
  <c r="IO100" i="3"/>
  <c r="IO55" i="3"/>
  <c r="IO56" i="3"/>
  <c r="IO92" i="3"/>
  <c r="IO94" i="3"/>
  <c r="JL14" i="3"/>
  <c r="JL22" i="3"/>
  <c r="JL30" i="3"/>
  <c r="JL38" i="3"/>
  <c r="JL50" i="3"/>
  <c r="JL58" i="3"/>
  <c r="JL66" i="3"/>
  <c r="JL78" i="3"/>
  <c r="JL86" i="3"/>
  <c r="JL94" i="3"/>
  <c r="JL102" i="3"/>
  <c r="JL17" i="3"/>
  <c r="JL26" i="3"/>
  <c r="JL35" i="3"/>
  <c r="JL48" i="3"/>
  <c r="JL57" i="3"/>
  <c r="JL67" i="3"/>
  <c r="JL80" i="3"/>
  <c r="JL89" i="3"/>
  <c r="JL98" i="3"/>
  <c r="JL107" i="3"/>
  <c r="JL18" i="3"/>
  <c r="JL27" i="3"/>
  <c r="JL36" i="3"/>
  <c r="JL49" i="3"/>
  <c r="JL59" i="3"/>
  <c r="JL68" i="3"/>
  <c r="JL81" i="3"/>
  <c r="JL90" i="3"/>
  <c r="JL99" i="3"/>
  <c r="JL10" i="3"/>
  <c r="JL19" i="3"/>
  <c r="JL28" i="3"/>
  <c r="JL37" i="3"/>
  <c r="JL51" i="3"/>
  <c r="JL60" i="3"/>
  <c r="JL69" i="3"/>
  <c r="JL82" i="3"/>
  <c r="JL91" i="3"/>
  <c r="JL100" i="3"/>
  <c r="JL12" i="3"/>
  <c r="JL21" i="3"/>
  <c r="JL31" i="3"/>
  <c r="JL44" i="3"/>
  <c r="JL53" i="3"/>
  <c r="JL62" i="3"/>
  <c r="JL71" i="3"/>
  <c r="JL84" i="3"/>
  <c r="JL93" i="3"/>
  <c r="JL103" i="3"/>
  <c r="JL13" i="3"/>
  <c r="JL20" i="3"/>
  <c r="JL39" i="3"/>
  <c r="JL61" i="3"/>
  <c r="JL83" i="3"/>
  <c r="JL101" i="3"/>
  <c r="JL23" i="3"/>
  <c r="JL45" i="3"/>
  <c r="JL63" i="3"/>
  <c r="JL85" i="3"/>
  <c r="JL104" i="3"/>
  <c r="JL24" i="3"/>
  <c r="JL46" i="3"/>
  <c r="JL64" i="3"/>
  <c r="JL87" i="3"/>
  <c r="JL105" i="3"/>
  <c r="JL25" i="3"/>
  <c r="JL47" i="3"/>
  <c r="JL65" i="3"/>
  <c r="JL88" i="3"/>
  <c r="JL106" i="3"/>
  <c r="JL29" i="3"/>
  <c r="JL52" i="3"/>
  <c r="JL70" i="3"/>
  <c r="JL92" i="3"/>
  <c r="JL11" i="3"/>
  <c r="JL32" i="3"/>
  <c r="JL54" i="3"/>
  <c r="JL72" i="3"/>
  <c r="JL95" i="3"/>
  <c r="JL34" i="3"/>
  <c r="JL55" i="3"/>
  <c r="JL56" i="3"/>
  <c r="JL79" i="3"/>
  <c r="JL15" i="3"/>
  <c r="JL96" i="3"/>
  <c r="JL33" i="3"/>
  <c r="JL73" i="3"/>
  <c r="JL16" i="3"/>
  <c r="JL97" i="3"/>
  <c r="LP84" i="3"/>
  <c r="LP50" i="3"/>
  <c r="LP20" i="3"/>
  <c r="LP35" i="3"/>
  <c r="LP95" i="3"/>
  <c r="LP21" i="3"/>
  <c r="LP57" i="3"/>
  <c r="LP60" i="3"/>
  <c r="LP16" i="3"/>
  <c r="LP85" i="3"/>
  <c r="LP89" i="3"/>
  <c r="LP55" i="3"/>
  <c r="LP29" i="3"/>
  <c r="LP102" i="3"/>
  <c r="LP19" i="3"/>
  <c r="LP62" i="3"/>
  <c r="LP38" i="3"/>
  <c r="LP53" i="3"/>
  <c r="LP64" i="3"/>
  <c r="LP18" i="3"/>
  <c r="LP59" i="3"/>
  <c r="LP80" i="3"/>
  <c r="LP34" i="3"/>
  <c r="LP51" i="3"/>
  <c r="LP82" i="3"/>
  <c r="LP83" i="3"/>
  <c r="LP107" i="3"/>
  <c r="LP52" i="3"/>
  <c r="LP87" i="3"/>
  <c r="LP54" i="3"/>
  <c r="LP58" i="3"/>
  <c r="LP86" i="3"/>
  <c r="LP17" i="3"/>
  <c r="LP48" i="3"/>
  <c r="LP30" i="3"/>
  <c r="LP98" i="3"/>
  <c r="LP81" i="3"/>
  <c r="LP100" i="3"/>
  <c r="LP92" i="3"/>
  <c r="LP10" i="3"/>
  <c r="LP65" i="3"/>
  <c r="LP56" i="3"/>
  <c r="LP103" i="3"/>
  <c r="LP63" i="3"/>
  <c r="LP91" i="3"/>
  <c r="LP71" i="3"/>
  <c r="LP97" i="3"/>
  <c r="LP28" i="3"/>
  <c r="LP90" i="3"/>
  <c r="LP105" i="3"/>
  <c r="LP96" i="3"/>
  <c r="LP31" i="3"/>
  <c r="LP93" i="3"/>
  <c r="LP67" i="3"/>
  <c r="LP49" i="3"/>
  <c r="LP33" i="3"/>
  <c r="LP23" i="3"/>
  <c r="LP66" i="3"/>
  <c r="LP25" i="3"/>
  <c r="LP104" i="3"/>
  <c r="LP72" i="3"/>
  <c r="LP70" i="3"/>
  <c r="LP39" i="3"/>
  <c r="LP99" i="3"/>
  <c r="LP27" i="3"/>
  <c r="LP12" i="3"/>
  <c r="LP78" i="3"/>
  <c r="LP15" i="3"/>
  <c r="LP88" i="3"/>
  <c r="LP106" i="3"/>
  <c r="LP26" i="3"/>
  <c r="LP24" i="3"/>
  <c r="LP37" i="3"/>
  <c r="LP32" i="3"/>
  <c r="LP36" i="3"/>
  <c r="LP94" i="3"/>
  <c r="LP22" i="3"/>
  <c r="LP79" i="3"/>
  <c r="LP73" i="3"/>
  <c r="LP69" i="3"/>
  <c r="LP61" i="3"/>
  <c r="LP101" i="3"/>
  <c r="LP68" i="3"/>
  <c r="AK12" i="4"/>
  <c r="IH16" i="3"/>
  <c r="IH24" i="3"/>
  <c r="IH32" i="3"/>
  <c r="IH52" i="3"/>
  <c r="IH60" i="3"/>
  <c r="IH68" i="3"/>
  <c r="IH80" i="3"/>
  <c r="IH88" i="3"/>
  <c r="IH96" i="3"/>
  <c r="IH104" i="3"/>
  <c r="IH19" i="3"/>
  <c r="IH27" i="3"/>
  <c r="IH35" i="3"/>
  <c r="IH47" i="3"/>
  <c r="IH55" i="3"/>
  <c r="IH63" i="3"/>
  <c r="IH71" i="3"/>
  <c r="IH83" i="3"/>
  <c r="IH91" i="3"/>
  <c r="IH99" i="3"/>
  <c r="IH107" i="3"/>
  <c r="IH12" i="3"/>
  <c r="IH20" i="3"/>
  <c r="IH28" i="3"/>
  <c r="IH36" i="3"/>
  <c r="IH48" i="3"/>
  <c r="IH56" i="3"/>
  <c r="IH64" i="3"/>
  <c r="IH72" i="3"/>
  <c r="IH84" i="3"/>
  <c r="IH92" i="3"/>
  <c r="IH100" i="3"/>
  <c r="IH25" i="3"/>
  <c r="IH54" i="3"/>
  <c r="IH67" i="3"/>
  <c r="IH85" i="3"/>
  <c r="IH97" i="3"/>
  <c r="IH26" i="3"/>
  <c r="IH39" i="3"/>
  <c r="IH57" i="3"/>
  <c r="IH69" i="3"/>
  <c r="IH86" i="3"/>
  <c r="IH98" i="3"/>
  <c r="IH15" i="3"/>
  <c r="IH29" i="3"/>
  <c r="IH58" i="3"/>
  <c r="IH70" i="3"/>
  <c r="IH87" i="3"/>
  <c r="IH101" i="3"/>
  <c r="IH18" i="3"/>
  <c r="IH31" i="3"/>
  <c r="IH49" i="3"/>
  <c r="IH61" i="3"/>
  <c r="IH78" i="3"/>
  <c r="IH90" i="3"/>
  <c r="IH103" i="3"/>
  <c r="IH21" i="3"/>
  <c r="IH33" i="3"/>
  <c r="IH50" i="3"/>
  <c r="IH62" i="3"/>
  <c r="IH79" i="3"/>
  <c r="IH93" i="3"/>
  <c r="IH105" i="3"/>
  <c r="IH37" i="3"/>
  <c r="IH81" i="3"/>
  <c r="IH82" i="3"/>
  <c r="IH51" i="3"/>
  <c r="IH89" i="3"/>
  <c r="IH17" i="3"/>
  <c r="IH53" i="3"/>
  <c r="IH94" i="3"/>
  <c r="IH22" i="3"/>
  <c r="IH59" i="3"/>
  <c r="IH95" i="3"/>
  <c r="IH23" i="3"/>
  <c r="IH65" i="3"/>
  <c r="IH102" i="3"/>
  <c r="IH34" i="3"/>
  <c r="IH66" i="3"/>
  <c r="IH106" i="3"/>
  <c r="IH30" i="3"/>
  <c r="IH73" i="3"/>
  <c r="AJ11" i="4"/>
  <c r="LF20" i="3"/>
  <c r="LF28" i="3"/>
  <c r="LF36" i="3"/>
  <c r="LF48" i="3"/>
  <c r="LF56" i="3"/>
  <c r="LF64" i="3"/>
  <c r="LF72" i="3"/>
  <c r="LF84" i="3"/>
  <c r="LF92" i="3"/>
  <c r="LF100" i="3"/>
  <c r="LF23" i="3"/>
  <c r="LF31" i="3"/>
  <c r="LF39" i="3"/>
  <c r="LF51" i="3"/>
  <c r="LF59" i="3"/>
  <c r="LF67" i="3"/>
  <c r="LF79" i="3"/>
  <c r="LF87" i="3"/>
  <c r="LF95" i="3"/>
  <c r="LF103" i="3"/>
  <c r="LF16" i="3"/>
  <c r="LF24" i="3"/>
  <c r="LF32" i="3"/>
  <c r="LF52" i="3"/>
  <c r="LF60" i="3"/>
  <c r="LF68" i="3"/>
  <c r="LF80" i="3"/>
  <c r="LF88" i="3"/>
  <c r="LF96" i="3"/>
  <c r="LF104" i="3"/>
  <c r="LF25" i="3"/>
  <c r="LF37" i="3"/>
  <c r="LF54" i="3"/>
  <c r="LF66" i="3"/>
  <c r="LF83" i="3"/>
  <c r="LF97" i="3"/>
  <c r="LF26" i="3"/>
  <c r="LF38" i="3"/>
  <c r="LF55" i="3"/>
  <c r="LF69" i="3"/>
  <c r="LF85" i="3"/>
  <c r="LF98" i="3"/>
  <c r="LF27" i="3"/>
  <c r="LF57" i="3"/>
  <c r="LF70" i="3"/>
  <c r="LF86" i="3"/>
  <c r="LF99" i="3"/>
  <c r="LF18" i="3"/>
  <c r="LF30" i="3"/>
  <c r="LF61" i="3"/>
  <c r="LF73" i="3"/>
  <c r="LF90" i="3"/>
  <c r="LF102" i="3"/>
  <c r="LF19" i="3"/>
  <c r="LF33" i="3"/>
  <c r="LF49" i="3"/>
  <c r="LF62" i="3"/>
  <c r="LF78" i="3"/>
  <c r="LF91" i="3"/>
  <c r="LF105" i="3"/>
  <c r="LF29" i="3"/>
  <c r="LF65" i="3"/>
  <c r="LF106" i="3"/>
  <c r="LF34" i="3"/>
  <c r="LF71" i="3"/>
  <c r="LF107" i="3"/>
  <c r="LF35" i="3"/>
  <c r="LF81" i="3"/>
  <c r="LF46" i="3"/>
  <c r="LF82" i="3"/>
  <c r="LF10" i="3"/>
  <c r="LF50" i="3"/>
  <c r="LF89" i="3"/>
  <c r="LF17" i="3"/>
  <c r="LF53" i="3"/>
  <c r="LF93" i="3"/>
  <c r="LF21" i="3"/>
  <c r="LF58" i="3"/>
  <c r="LF63" i="3"/>
  <c r="LF94" i="3"/>
  <c r="LF22" i="3"/>
  <c r="LF101" i="3"/>
  <c r="GW17" i="3"/>
  <c r="GW25" i="3"/>
  <c r="GW33" i="3"/>
  <c r="GW45" i="3"/>
  <c r="GW53" i="3"/>
  <c r="GW61" i="3"/>
  <c r="GW69" i="3"/>
  <c r="GW81" i="3"/>
  <c r="GW89" i="3"/>
  <c r="GW97" i="3"/>
  <c r="GW105" i="3"/>
  <c r="GW15" i="3"/>
  <c r="GW24" i="3"/>
  <c r="GW34" i="3"/>
  <c r="GW47" i="3"/>
  <c r="GW56" i="3"/>
  <c r="GW65" i="3"/>
  <c r="GW78" i="3"/>
  <c r="GW87" i="3"/>
  <c r="GW96" i="3"/>
  <c r="GW106" i="3"/>
  <c r="GW10" i="3"/>
  <c r="GW19" i="3"/>
  <c r="GW28" i="3"/>
  <c r="GW37" i="3"/>
  <c r="GW50" i="3"/>
  <c r="GW59" i="3"/>
  <c r="GW68" i="3"/>
  <c r="GW82" i="3"/>
  <c r="GW91" i="3"/>
  <c r="GW100" i="3"/>
  <c r="GW11" i="3"/>
  <c r="GW20" i="3"/>
  <c r="GW29" i="3"/>
  <c r="GW38" i="3"/>
  <c r="GW51" i="3"/>
  <c r="GW60" i="3"/>
  <c r="GW70" i="3"/>
  <c r="GW83" i="3"/>
  <c r="GW92" i="3"/>
  <c r="GW101" i="3"/>
  <c r="GW14" i="3"/>
  <c r="GW30" i="3"/>
  <c r="GW48" i="3"/>
  <c r="GW63" i="3"/>
  <c r="GW80" i="3"/>
  <c r="GW95" i="3"/>
  <c r="GW16" i="3"/>
  <c r="GW31" i="3"/>
  <c r="GW49" i="3"/>
  <c r="GW64" i="3"/>
  <c r="GW84" i="3"/>
  <c r="GW98" i="3"/>
  <c r="GW18" i="3"/>
  <c r="GW32" i="3"/>
  <c r="GW52" i="3"/>
  <c r="GW66" i="3"/>
  <c r="GW85" i="3"/>
  <c r="GW99" i="3"/>
  <c r="GW22" i="3"/>
  <c r="GW36" i="3"/>
  <c r="GW55" i="3"/>
  <c r="GW71" i="3"/>
  <c r="GW88" i="3"/>
  <c r="GW103" i="3"/>
  <c r="GW23" i="3"/>
  <c r="GW39" i="3"/>
  <c r="GW57" i="3"/>
  <c r="GW72" i="3"/>
  <c r="GW90" i="3"/>
  <c r="GW104" i="3"/>
  <c r="GW13" i="3"/>
  <c r="GW58" i="3"/>
  <c r="GW102" i="3"/>
  <c r="GW21" i="3"/>
  <c r="GW62" i="3"/>
  <c r="GW107" i="3"/>
  <c r="GW26" i="3"/>
  <c r="GW67" i="3"/>
  <c r="GW27" i="3"/>
  <c r="GW73" i="3"/>
  <c r="GW35" i="3"/>
  <c r="GW79" i="3"/>
  <c r="GW44" i="3"/>
  <c r="GW86" i="3"/>
  <c r="GW46" i="3"/>
  <c r="GW54" i="3"/>
  <c r="GW93" i="3"/>
  <c r="GW12" i="3"/>
  <c r="GW94" i="3"/>
  <c r="JM14" i="3"/>
  <c r="JM22" i="3"/>
  <c r="JM30" i="3"/>
  <c r="JM38" i="3"/>
  <c r="JM50" i="3"/>
  <c r="JM58" i="3"/>
  <c r="JM66" i="3"/>
  <c r="JM78" i="3"/>
  <c r="JM86" i="3"/>
  <c r="JM94" i="3"/>
  <c r="JM102" i="3"/>
  <c r="JM15" i="3"/>
  <c r="JM23" i="3"/>
  <c r="JM31" i="3"/>
  <c r="JM39" i="3"/>
  <c r="JM51" i="3"/>
  <c r="JM59" i="3"/>
  <c r="JM67" i="3"/>
  <c r="JM79" i="3"/>
  <c r="JM87" i="3"/>
  <c r="JM95" i="3"/>
  <c r="JM103" i="3"/>
  <c r="JM16" i="3"/>
  <c r="JM24" i="3"/>
  <c r="JM32" i="3"/>
  <c r="JM44" i="3"/>
  <c r="JM52" i="3"/>
  <c r="JM60" i="3"/>
  <c r="JM68" i="3"/>
  <c r="JM80" i="3"/>
  <c r="JM88" i="3"/>
  <c r="JM96" i="3"/>
  <c r="JM104" i="3"/>
  <c r="JM10" i="3"/>
  <c r="JM18" i="3"/>
  <c r="JM26" i="3"/>
  <c r="JM34" i="3"/>
  <c r="JM46" i="3"/>
  <c r="JM54" i="3"/>
  <c r="JM62" i="3"/>
  <c r="JM70" i="3"/>
  <c r="JM82" i="3"/>
  <c r="JM90" i="3"/>
  <c r="JM98" i="3"/>
  <c r="JM106" i="3"/>
  <c r="JM11" i="3"/>
  <c r="JM19" i="3"/>
  <c r="JM27" i="3"/>
  <c r="JM35" i="3"/>
  <c r="JM47" i="3"/>
  <c r="JM55" i="3"/>
  <c r="JM63" i="3"/>
  <c r="JM71" i="3"/>
  <c r="JM83" i="3"/>
  <c r="JM91" i="3"/>
  <c r="JM99" i="3"/>
  <c r="JM107" i="3"/>
  <c r="JM13" i="3"/>
  <c r="JM36" i="3"/>
  <c r="JM61" i="3"/>
  <c r="JM85" i="3"/>
  <c r="JM17" i="3"/>
  <c r="JM37" i="3"/>
  <c r="JM64" i="3"/>
  <c r="JM89" i="3"/>
  <c r="JM20" i="3"/>
  <c r="JM45" i="3"/>
  <c r="JM65" i="3"/>
  <c r="JM92" i="3"/>
  <c r="JM25" i="3"/>
  <c r="JM49" i="3"/>
  <c r="JM72" i="3"/>
  <c r="JM97" i="3"/>
  <c r="JM28" i="3"/>
  <c r="JM53" i="3"/>
  <c r="JM73" i="3"/>
  <c r="JM100" i="3"/>
  <c r="JM33" i="3"/>
  <c r="JM101" i="3"/>
  <c r="JM48" i="3"/>
  <c r="JM105" i="3"/>
  <c r="JM69" i="3"/>
  <c r="JM12" i="3"/>
  <c r="JM81" i="3"/>
  <c r="JM21" i="3"/>
  <c r="JM29" i="3"/>
  <c r="JM56" i="3"/>
  <c r="JM57" i="3"/>
  <c r="JM84" i="3"/>
  <c r="JM93" i="3"/>
  <c r="GP10" i="3"/>
  <c r="GP18" i="3"/>
  <c r="GP26" i="3"/>
  <c r="GP34" i="3"/>
  <c r="GP46" i="3"/>
  <c r="GP54" i="3"/>
  <c r="GP62" i="3"/>
  <c r="GP70" i="3"/>
  <c r="GP82" i="3"/>
  <c r="GP90" i="3"/>
  <c r="GP98" i="3"/>
  <c r="GP106" i="3"/>
  <c r="GP11" i="3"/>
  <c r="GP19" i="3"/>
  <c r="GP27" i="3"/>
  <c r="GP35" i="3"/>
  <c r="GP47" i="3"/>
  <c r="GP55" i="3"/>
  <c r="GP63" i="3"/>
  <c r="GP71" i="3"/>
  <c r="GP83" i="3"/>
  <c r="GP91" i="3"/>
  <c r="GP99" i="3"/>
  <c r="GP107" i="3"/>
  <c r="GP14" i="3"/>
  <c r="GP22" i="3"/>
  <c r="GP30" i="3"/>
  <c r="GP38" i="3"/>
  <c r="GP50" i="3"/>
  <c r="GP58" i="3"/>
  <c r="GP66" i="3"/>
  <c r="GP78" i="3"/>
  <c r="GP86" i="3"/>
  <c r="GP94" i="3"/>
  <c r="GP102" i="3"/>
  <c r="GP15" i="3"/>
  <c r="GP23" i="3"/>
  <c r="GP31" i="3"/>
  <c r="GP39" i="3"/>
  <c r="GP51" i="3"/>
  <c r="GP59" i="3"/>
  <c r="GP67" i="3"/>
  <c r="GP79" i="3"/>
  <c r="GP24" i="3"/>
  <c r="GP44" i="3"/>
  <c r="GP60" i="3"/>
  <c r="GP80" i="3"/>
  <c r="GP93" i="3"/>
  <c r="GP105" i="3"/>
  <c r="GP12" i="3"/>
  <c r="GP28" i="3"/>
  <c r="GP48" i="3"/>
  <c r="GP64" i="3"/>
  <c r="GP84" i="3"/>
  <c r="GP96" i="3"/>
  <c r="GP16" i="3"/>
  <c r="GP32" i="3"/>
  <c r="GP52" i="3"/>
  <c r="GP68" i="3"/>
  <c r="GP87" i="3"/>
  <c r="GP100" i="3"/>
  <c r="GP17" i="3"/>
  <c r="GP33" i="3"/>
  <c r="GP53" i="3"/>
  <c r="GP69" i="3"/>
  <c r="GP88" i="3"/>
  <c r="GP101" i="3"/>
  <c r="GP37" i="3"/>
  <c r="GP73" i="3"/>
  <c r="GP104" i="3"/>
  <c r="GP45" i="3"/>
  <c r="GP81" i="3"/>
  <c r="GP21" i="3"/>
  <c r="GP57" i="3"/>
  <c r="GP92" i="3"/>
  <c r="GP25" i="3"/>
  <c r="GP61" i="3"/>
  <c r="GP95" i="3"/>
  <c r="GP65" i="3"/>
  <c r="GP72" i="3"/>
  <c r="GP13" i="3"/>
  <c r="GP85" i="3"/>
  <c r="GP20" i="3"/>
  <c r="GP89" i="3"/>
  <c r="GP29" i="3"/>
  <c r="GP97" i="3"/>
  <c r="GP36" i="3"/>
  <c r="GP103" i="3"/>
  <c r="GP49" i="3"/>
  <c r="GP56" i="3"/>
  <c r="AL77" i="4"/>
  <c r="AL43" i="4"/>
  <c r="LM97" i="3"/>
  <c r="LM84" i="3"/>
  <c r="LM29" i="3"/>
  <c r="LM53" i="3"/>
  <c r="LM65" i="3"/>
  <c r="LM23" i="3"/>
  <c r="LM19" i="3"/>
  <c r="LM86" i="3"/>
  <c r="LM87" i="3"/>
  <c r="LM35" i="3"/>
  <c r="LM21" i="3"/>
  <c r="LM102" i="3"/>
  <c r="LM85" i="3"/>
  <c r="LM69" i="3"/>
  <c r="LM64" i="3"/>
  <c r="LM37" i="3"/>
  <c r="LM48" i="3"/>
  <c r="LM51" i="3"/>
  <c r="LM52" i="3"/>
  <c r="LM67" i="3"/>
  <c r="LM38" i="3"/>
  <c r="LM78" i="3"/>
  <c r="LM17" i="3"/>
  <c r="LM57" i="3"/>
  <c r="LM66" i="3"/>
  <c r="LM80" i="3"/>
  <c r="LM61" i="3"/>
  <c r="LM104" i="3"/>
  <c r="LM72" i="3"/>
  <c r="LM26" i="3"/>
  <c r="LM106" i="3"/>
  <c r="LM94" i="3"/>
  <c r="LM60" i="3"/>
  <c r="LM39" i="3"/>
  <c r="LM68" i="3"/>
  <c r="LM91" i="3"/>
  <c r="LM81" i="3"/>
  <c r="LM103" i="3"/>
  <c r="LM89" i="3"/>
  <c r="LM107" i="3"/>
  <c r="LM54" i="3"/>
  <c r="LM96" i="3"/>
  <c r="LM18" i="3"/>
  <c r="LM90" i="3"/>
  <c r="LM56" i="3"/>
  <c r="LM82" i="3"/>
  <c r="LM70" i="3"/>
  <c r="LM50" i="3"/>
  <c r="LM105" i="3"/>
  <c r="LM36" i="3"/>
  <c r="LM27" i="3"/>
  <c r="LM55" i="3"/>
  <c r="LM93" i="3"/>
  <c r="LM83" i="3"/>
  <c r="LM62" i="3"/>
  <c r="LM71" i="3"/>
  <c r="LM100" i="3"/>
  <c r="LM30" i="3"/>
  <c r="LM92" i="3"/>
  <c r="LM73" i="3"/>
  <c r="LM99" i="3"/>
  <c r="LM58" i="3"/>
  <c r="LM88" i="3"/>
  <c r="LM31" i="3"/>
  <c r="LM10" i="3"/>
  <c r="LM95" i="3"/>
  <c r="LM24" i="3"/>
  <c r="LM20" i="3"/>
  <c r="LM34" i="3"/>
  <c r="LM59" i="3"/>
  <c r="LM25" i="3"/>
  <c r="LM33" i="3"/>
  <c r="LM49" i="3"/>
  <c r="LM22" i="3"/>
  <c r="LM32" i="3"/>
  <c r="LM98" i="3"/>
  <c r="LM101" i="3"/>
  <c r="LM28" i="3"/>
  <c r="LM63" i="3"/>
  <c r="LM16" i="3"/>
  <c r="LM79" i="3"/>
  <c r="IR97" i="3"/>
  <c r="IR51" i="3"/>
  <c r="IR37" i="3"/>
  <c r="IR80" i="3"/>
  <c r="IR56" i="3"/>
  <c r="IR61" i="3"/>
  <c r="IR58" i="3"/>
  <c r="IR23" i="3"/>
  <c r="IR84" i="3"/>
  <c r="IR91" i="3"/>
  <c r="IR95" i="3"/>
  <c r="IR18" i="3"/>
  <c r="IR89" i="3"/>
  <c r="IR32" i="3"/>
  <c r="IR59" i="3"/>
  <c r="IR54" i="3"/>
  <c r="IR68" i="3"/>
  <c r="IR66" i="3"/>
  <c r="IR35" i="3"/>
  <c r="IR50" i="3"/>
  <c r="IR106" i="3"/>
  <c r="IR16" i="3"/>
  <c r="IR73" i="3"/>
  <c r="IR47" i="3"/>
  <c r="IR52" i="3"/>
  <c r="IR85" i="3"/>
  <c r="IR99" i="3"/>
  <c r="IR88" i="3"/>
  <c r="IR38" i="3"/>
  <c r="IR12" i="3"/>
  <c r="IR93" i="3"/>
  <c r="IR57" i="3"/>
  <c r="IR19" i="3"/>
  <c r="IR60" i="3"/>
  <c r="IR64" i="3"/>
  <c r="IR69" i="3"/>
  <c r="IR30" i="3"/>
  <c r="IR26" i="3"/>
  <c r="IR105" i="3"/>
  <c r="IR83" i="3"/>
  <c r="IR27" i="3"/>
  <c r="IR29" i="3"/>
  <c r="IR48" i="3"/>
  <c r="IR72" i="3"/>
  <c r="IR62" i="3"/>
  <c r="IR24" i="3"/>
  <c r="IR22" i="3"/>
  <c r="IR49" i="3"/>
  <c r="IR79" i="3"/>
  <c r="IR34" i="3"/>
  <c r="IR90" i="3"/>
  <c r="IR104" i="3"/>
  <c r="IR78" i="3"/>
  <c r="IR55" i="3"/>
  <c r="IR17" i="3"/>
  <c r="IR86" i="3"/>
  <c r="IR25" i="3"/>
  <c r="IR31" i="3"/>
  <c r="IR87" i="3"/>
  <c r="IR67" i="3"/>
  <c r="IR53" i="3"/>
  <c r="IR36" i="3"/>
  <c r="IR103" i="3"/>
  <c r="IR81" i="3"/>
  <c r="IR107" i="3"/>
  <c r="IR102" i="3"/>
  <c r="IR96" i="3"/>
  <c r="IR71" i="3"/>
  <c r="IR92" i="3"/>
  <c r="IR100" i="3"/>
  <c r="IR101" i="3"/>
  <c r="IR39" i="3"/>
  <c r="IR20" i="3"/>
  <c r="IR65" i="3"/>
  <c r="IR63" i="3"/>
  <c r="IR94" i="3"/>
  <c r="IR28" i="3"/>
  <c r="IR82" i="3"/>
  <c r="IR98" i="3"/>
  <c r="IR21" i="3"/>
  <c r="IR70" i="3"/>
  <c r="IR33" i="3"/>
  <c r="HX19" i="3"/>
  <c r="HX27" i="3"/>
  <c r="HX21" i="3"/>
  <c r="HX29" i="3"/>
  <c r="HX37" i="3"/>
  <c r="HX49" i="3"/>
  <c r="HX57" i="3"/>
  <c r="HX65" i="3"/>
  <c r="HX73" i="3"/>
  <c r="HX85" i="3"/>
  <c r="HX22" i="3"/>
  <c r="HX30" i="3"/>
  <c r="HX38" i="3"/>
  <c r="HX50" i="3"/>
  <c r="HX58" i="3"/>
  <c r="HX66" i="3"/>
  <c r="HX78" i="3"/>
  <c r="HX86" i="3"/>
  <c r="HX23" i="3"/>
  <c r="HX34" i="3"/>
  <c r="HX48" i="3"/>
  <c r="HX60" i="3"/>
  <c r="HX70" i="3"/>
  <c r="HX84" i="3"/>
  <c r="HX94" i="3"/>
  <c r="HX102" i="3"/>
  <c r="HX24" i="3"/>
  <c r="HX35" i="3"/>
  <c r="HX51" i="3"/>
  <c r="HX61" i="3"/>
  <c r="HX71" i="3"/>
  <c r="HX87" i="3"/>
  <c r="HX95" i="3"/>
  <c r="HX103" i="3"/>
  <c r="HX16" i="3"/>
  <c r="HX28" i="3"/>
  <c r="HX44" i="3"/>
  <c r="HX54" i="3"/>
  <c r="HX64" i="3"/>
  <c r="HX80" i="3"/>
  <c r="HX90" i="3"/>
  <c r="HX98" i="3"/>
  <c r="HX106" i="3"/>
  <c r="HX17" i="3"/>
  <c r="HX31" i="3"/>
  <c r="HX45" i="3"/>
  <c r="HX55" i="3"/>
  <c r="HX67" i="3"/>
  <c r="HX81" i="3"/>
  <c r="HX91" i="3"/>
  <c r="HX99" i="3"/>
  <c r="HX107" i="3"/>
  <c r="HX26" i="3"/>
  <c r="HX53" i="3"/>
  <c r="HX79" i="3"/>
  <c r="HX97" i="3"/>
  <c r="HX33" i="3"/>
  <c r="HX59" i="3"/>
  <c r="HX83" i="3"/>
  <c r="HX101" i="3"/>
  <c r="HX12" i="3"/>
  <c r="HX36" i="3"/>
  <c r="HX62" i="3"/>
  <c r="HX88" i="3"/>
  <c r="HX104" i="3"/>
  <c r="HX25" i="3"/>
  <c r="HX68" i="3"/>
  <c r="HX100" i="3"/>
  <c r="HX32" i="3"/>
  <c r="HX69" i="3"/>
  <c r="HX105" i="3"/>
  <c r="HX39" i="3"/>
  <c r="HX72" i="3"/>
  <c r="HX47" i="3"/>
  <c r="HX89" i="3"/>
  <c r="HX52" i="3"/>
  <c r="HX92" i="3"/>
  <c r="HX20" i="3"/>
  <c r="HX56" i="3"/>
  <c r="HX63" i="3"/>
  <c r="HX82" i="3"/>
  <c r="HX93" i="3"/>
  <c r="HX18" i="3"/>
  <c r="HX96" i="3"/>
  <c r="JK12" i="3"/>
  <c r="JK20" i="3"/>
  <c r="JK28" i="3"/>
  <c r="JK36" i="3"/>
  <c r="JK48" i="3"/>
  <c r="JK56" i="3"/>
  <c r="JK64" i="3"/>
  <c r="JK72" i="3"/>
  <c r="JK84" i="3"/>
  <c r="JK92" i="3"/>
  <c r="JK100" i="3"/>
  <c r="JK13" i="3"/>
  <c r="JK21" i="3"/>
  <c r="JK29" i="3"/>
  <c r="JK37" i="3"/>
  <c r="JK49" i="3"/>
  <c r="JK57" i="3"/>
  <c r="JK65" i="3"/>
  <c r="JK73" i="3"/>
  <c r="JK85" i="3"/>
  <c r="JK93" i="3"/>
  <c r="JK101" i="3"/>
  <c r="JK16" i="3"/>
  <c r="JK24" i="3"/>
  <c r="JK32" i="3"/>
  <c r="JK44" i="3"/>
  <c r="JK52" i="3"/>
  <c r="JK60" i="3"/>
  <c r="JK68" i="3"/>
  <c r="JK80" i="3"/>
  <c r="JK88" i="3"/>
  <c r="JK96" i="3"/>
  <c r="JK104" i="3"/>
  <c r="JK17" i="3"/>
  <c r="JK25" i="3"/>
  <c r="JK33" i="3"/>
  <c r="JK45" i="3"/>
  <c r="JK53" i="3"/>
  <c r="JK61" i="3"/>
  <c r="JK69" i="3"/>
  <c r="JK81" i="3"/>
  <c r="JK89" i="3"/>
  <c r="JK97" i="3"/>
  <c r="JK105" i="3"/>
  <c r="JK15" i="3"/>
  <c r="JK31" i="3"/>
  <c r="JK51" i="3"/>
  <c r="JK67" i="3"/>
  <c r="JK87" i="3"/>
  <c r="JK103" i="3"/>
  <c r="JK19" i="3"/>
  <c r="JK35" i="3"/>
  <c r="JK55" i="3"/>
  <c r="JK71" i="3"/>
  <c r="JK91" i="3"/>
  <c r="JK107" i="3"/>
  <c r="JK22" i="3"/>
  <c r="JK38" i="3"/>
  <c r="JK58" i="3"/>
  <c r="JK78" i="3"/>
  <c r="AP77" i="4" s="1"/>
  <c r="JK94" i="3"/>
  <c r="JK27" i="3"/>
  <c r="JK59" i="3"/>
  <c r="JK86" i="3"/>
  <c r="JK30" i="3"/>
  <c r="JK62" i="3"/>
  <c r="JK90" i="3"/>
  <c r="JK10" i="3"/>
  <c r="JK34" i="3"/>
  <c r="JK63" i="3"/>
  <c r="JK95" i="3"/>
  <c r="JK14" i="3"/>
  <c r="JK46" i="3"/>
  <c r="JK70" i="3"/>
  <c r="JK99" i="3"/>
  <c r="JK18" i="3"/>
  <c r="JK47" i="3"/>
  <c r="JK79" i="3"/>
  <c r="AP78" i="4" s="1"/>
  <c r="JK102" i="3"/>
  <c r="JK23" i="3"/>
  <c r="JK98" i="3"/>
  <c r="JK26" i="3"/>
  <c r="JK106" i="3"/>
  <c r="JK39" i="3"/>
  <c r="JK50" i="3"/>
  <c r="JK54" i="3"/>
  <c r="JK66" i="3"/>
  <c r="JK11" i="3"/>
  <c r="JK82" i="3"/>
  <c r="JK83" i="3"/>
  <c r="IA16" i="3"/>
  <c r="IA24" i="3"/>
  <c r="IA32" i="3"/>
  <c r="IA52" i="3"/>
  <c r="IA60" i="3"/>
  <c r="IA68" i="3"/>
  <c r="IA80" i="3"/>
  <c r="IA88" i="3"/>
  <c r="IA96" i="3"/>
  <c r="IA104" i="3"/>
  <c r="IA17" i="3"/>
  <c r="IA12" i="3"/>
  <c r="IA20" i="3"/>
  <c r="IA28" i="3"/>
  <c r="IA36" i="3"/>
  <c r="IA48" i="3"/>
  <c r="IA56" i="3"/>
  <c r="IA64" i="3"/>
  <c r="IA72" i="3"/>
  <c r="IA84" i="3"/>
  <c r="IA92" i="3"/>
  <c r="IA100" i="3"/>
  <c r="IA21" i="3"/>
  <c r="IA31" i="3"/>
  <c r="IA57" i="3"/>
  <c r="IA67" i="3"/>
  <c r="IA82" i="3"/>
  <c r="IA93" i="3"/>
  <c r="IA103" i="3"/>
  <c r="IA23" i="3"/>
  <c r="IA34" i="3"/>
  <c r="IA49" i="3"/>
  <c r="IA59" i="3"/>
  <c r="IA70" i="3"/>
  <c r="IA85" i="3"/>
  <c r="IA95" i="3"/>
  <c r="IA106" i="3"/>
  <c r="IA26" i="3"/>
  <c r="IA37" i="3"/>
  <c r="IA51" i="3"/>
  <c r="IA62" i="3"/>
  <c r="IA73" i="3"/>
  <c r="IA87" i="3"/>
  <c r="IA98" i="3"/>
  <c r="IA27" i="3"/>
  <c r="IA38" i="3"/>
  <c r="IA53" i="3"/>
  <c r="IA63" i="3"/>
  <c r="IA78" i="3"/>
  <c r="IA89" i="3"/>
  <c r="IA99" i="3"/>
  <c r="IA30" i="3"/>
  <c r="IA55" i="3"/>
  <c r="IA81" i="3"/>
  <c r="IA102" i="3"/>
  <c r="IA33" i="3"/>
  <c r="IA58" i="3"/>
  <c r="IA83" i="3"/>
  <c r="IA105" i="3"/>
  <c r="IA19" i="3"/>
  <c r="IA45" i="3"/>
  <c r="IA66" i="3"/>
  <c r="IA91" i="3"/>
  <c r="IA22" i="3"/>
  <c r="IA47" i="3"/>
  <c r="IA69" i="3"/>
  <c r="IA94" i="3"/>
  <c r="IA25" i="3"/>
  <c r="IA71" i="3"/>
  <c r="IA29" i="3"/>
  <c r="IA79" i="3"/>
  <c r="IA35" i="3"/>
  <c r="IA86" i="3"/>
  <c r="IA39" i="3"/>
  <c r="IA90" i="3"/>
  <c r="IA50" i="3"/>
  <c r="IA97" i="3"/>
  <c r="IA54" i="3"/>
  <c r="IA101" i="3"/>
  <c r="IA18" i="3"/>
  <c r="IA61" i="3"/>
  <c r="IA65" i="3"/>
  <c r="IA107" i="3"/>
  <c r="GO10" i="3"/>
  <c r="GO18" i="3"/>
  <c r="GO26" i="3"/>
  <c r="GO34" i="3"/>
  <c r="GO46" i="3"/>
  <c r="GO54" i="3"/>
  <c r="GO62" i="3"/>
  <c r="GO70" i="3"/>
  <c r="GO82" i="3"/>
  <c r="GO90" i="3"/>
  <c r="GO98" i="3"/>
  <c r="GO106" i="3"/>
  <c r="GO11" i="3"/>
  <c r="GO19" i="3"/>
  <c r="GO27" i="3"/>
  <c r="GO35" i="3"/>
  <c r="GO47" i="3"/>
  <c r="GO55" i="3"/>
  <c r="GO63" i="3"/>
  <c r="GO71" i="3"/>
  <c r="GO83" i="3"/>
  <c r="GO91" i="3"/>
  <c r="GO99" i="3"/>
  <c r="GO107" i="3"/>
  <c r="GO12" i="3"/>
  <c r="GO20" i="3"/>
  <c r="GO28" i="3"/>
  <c r="GO36" i="3"/>
  <c r="GO48" i="3"/>
  <c r="GO56" i="3"/>
  <c r="GO64" i="3"/>
  <c r="GO72" i="3"/>
  <c r="GO84" i="3"/>
  <c r="GO92" i="3"/>
  <c r="GO100" i="3"/>
  <c r="GO13" i="3"/>
  <c r="GO21" i="3"/>
  <c r="GO29" i="3"/>
  <c r="GO14" i="3"/>
  <c r="GO22" i="3"/>
  <c r="GO30" i="3"/>
  <c r="GO38" i="3"/>
  <c r="GO50" i="3"/>
  <c r="GO58" i="3"/>
  <c r="GO66" i="3"/>
  <c r="GO78" i="3"/>
  <c r="GO86" i="3"/>
  <c r="GO94" i="3"/>
  <c r="GO102" i="3"/>
  <c r="GO15" i="3"/>
  <c r="GO23" i="3"/>
  <c r="GO31" i="3"/>
  <c r="GO39" i="3"/>
  <c r="GO51" i="3"/>
  <c r="GO59" i="3"/>
  <c r="GO67" i="3"/>
  <c r="GO79" i="3"/>
  <c r="GO87" i="3"/>
  <c r="GO95" i="3"/>
  <c r="GO103" i="3"/>
  <c r="GO17" i="3"/>
  <c r="GO49" i="3"/>
  <c r="GO69" i="3"/>
  <c r="GO96" i="3"/>
  <c r="GO24" i="3"/>
  <c r="GO52" i="3"/>
  <c r="GO73" i="3"/>
  <c r="GO97" i="3"/>
  <c r="GO25" i="3"/>
  <c r="GO53" i="3"/>
  <c r="GO80" i="3"/>
  <c r="GO101" i="3"/>
  <c r="GO33" i="3"/>
  <c r="GO60" i="3"/>
  <c r="GO85" i="3"/>
  <c r="GO105" i="3"/>
  <c r="GO37" i="3"/>
  <c r="GO61" i="3"/>
  <c r="GO88" i="3"/>
  <c r="GO45" i="3"/>
  <c r="GO57" i="3"/>
  <c r="GO81" i="3"/>
  <c r="GO16" i="3"/>
  <c r="GO89" i="3"/>
  <c r="GO93" i="3"/>
  <c r="GO104" i="3"/>
  <c r="GO32" i="3"/>
  <c r="GO44" i="3"/>
  <c r="GO68" i="3"/>
  <c r="GO65" i="3"/>
  <c r="HY21" i="3"/>
  <c r="HY29" i="3"/>
  <c r="HY15" i="3"/>
  <c r="HY23" i="3"/>
  <c r="HY31" i="3"/>
  <c r="HY39" i="3"/>
  <c r="HY16" i="3"/>
  <c r="HY24" i="3"/>
  <c r="HY32" i="3"/>
  <c r="HY52" i="3"/>
  <c r="HY60" i="3"/>
  <c r="HY68" i="3"/>
  <c r="HY80" i="3"/>
  <c r="HY88" i="3"/>
  <c r="HY96" i="3"/>
  <c r="HY104" i="3"/>
  <c r="HY19" i="3"/>
  <c r="HY33" i="3"/>
  <c r="HY47" i="3"/>
  <c r="HY56" i="3"/>
  <c r="HY65" i="3"/>
  <c r="HY78" i="3"/>
  <c r="HY87" i="3"/>
  <c r="HY97" i="3"/>
  <c r="HY106" i="3"/>
  <c r="HY20" i="3"/>
  <c r="HY34" i="3"/>
  <c r="HY48" i="3"/>
  <c r="HY57" i="3"/>
  <c r="HY66" i="3"/>
  <c r="HY79" i="3"/>
  <c r="HY89" i="3"/>
  <c r="HY98" i="3"/>
  <c r="HY107" i="3"/>
  <c r="HY22" i="3"/>
  <c r="HY35" i="3"/>
  <c r="HY49" i="3"/>
  <c r="HY58" i="3"/>
  <c r="HY67" i="3"/>
  <c r="HY81" i="3"/>
  <c r="HY90" i="3"/>
  <c r="HY99" i="3"/>
  <c r="HY12" i="3"/>
  <c r="HY26" i="3"/>
  <c r="HY37" i="3"/>
  <c r="HY51" i="3"/>
  <c r="HY61" i="3"/>
  <c r="HY70" i="3"/>
  <c r="HY83" i="3"/>
  <c r="HY92" i="3"/>
  <c r="HY101" i="3"/>
  <c r="HY27" i="3"/>
  <c r="HY38" i="3"/>
  <c r="HY53" i="3"/>
  <c r="HY62" i="3"/>
  <c r="HY71" i="3"/>
  <c r="HY84" i="3"/>
  <c r="HY93" i="3"/>
  <c r="HY102" i="3"/>
  <c r="HY36" i="3"/>
  <c r="HY64" i="3"/>
  <c r="HY94" i="3"/>
  <c r="HY69" i="3"/>
  <c r="HY95" i="3"/>
  <c r="HY72" i="3"/>
  <c r="HY100" i="3"/>
  <c r="HY17" i="3"/>
  <c r="HY50" i="3"/>
  <c r="HY73" i="3"/>
  <c r="HY103" i="3"/>
  <c r="HY18" i="3"/>
  <c r="HY54" i="3"/>
  <c r="HY82" i="3"/>
  <c r="HY105" i="3"/>
  <c r="HY25" i="3"/>
  <c r="HY55" i="3"/>
  <c r="HY85" i="3"/>
  <c r="HY30" i="3"/>
  <c r="HY59" i="3"/>
  <c r="HY63" i="3"/>
  <c r="HY91" i="3"/>
  <c r="HY28" i="3"/>
  <c r="HY86" i="3"/>
  <c r="HD32" i="3"/>
  <c r="HD29" i="3"/>
  <c r="HD102" i="3"/>
  <c r="HD19" i="3"/>
  <c r="HD33" i="3"/>
  <c r="HD101" i="3"/>
  <c r="HD15" i="3"/>
  <c r="HD64" i="3"/>
  <c r="HD84" i="3"/>
  <c r="HD56" i="3"/>
  <c r="HD62" i="3"/>
  <c r="HD49" i="3"/>
  <c r="HD13" i="3"/>
  <c r="HD51" i="3"/>
  <c r="HD95" i="3"/>
  <c r="HD36" i="3"/>
  <c r="HD107" i="3"/>
  <c r="HD55" i="3"/>
  <c r="HD54" i="3"/>
  <c r="HD80" i="3"/>
  <c r="HD100" i="3"/>
  <c r="HD88" i="3"/>
  <c r="HD91" i="3"/>
  <c r="HD58" i="3"/>
  <c r="HD72" i="3"/>
  <c r="HD104" i="3"/>
  <c r="HD48" i="3"/>
  <c r="HD44" i="3"/>
  <c r="HD70" i="3"/>
  <c r="HD61" i="3"/>
  <c r="HD69" i="3"/>
  <c r="HD63" i="3"/>
  <c r="HD71" i="3"/>
  <c r="HD25" i="3"/>
  <c r="HD45" i="3"/>
  <c r="HD14" i="3"/>
  <c r="HD59" i="3"/>
  <c r="HD89" i="3"/>
  <c r="HD57" i="3"/>
  <c r="HD12" i="3"/>
  <c r="HD31" i="3"/>
  <c r="HD65" i="3"/>
  <c r="HD53" i="3"/>
  <c r="HD67" i="3"/>
  <c r="HD83" i="3"/>
  <c r="HD90" i="3"/>
  <c r="HD66" i="3"/>
  <c r="HD78" i="3"/>
  <c r="HD96" i="3"/>
  <c r="HD81" i="3"/>
  <c r="HD21" i="3"/>
  <c r="HD18" i="3"/>
  <c r="HD10" i="3"/>
  <c r="HD24" i="3"/>
  <c r="HD22" i="3"/>
  <c r="HD35" i="3"/>
  <c r="HD52" i="3"/>
  <c r="HD30" i="3"/>
  <c r="HD103" i="3"/>
  <c r="HD20" i="3"/>
  <c r="HD86" i="3"/>
  <c r="HD46" i="3"/>
  <c r="HD97" i="3"/>
  <c r="HD50" i="3"/>
  <c r="HD27" i="3"/>
  <c r="HD106" i="3"/>
  <c r="HD60" i="3"/>
  <c r="HD87" i="3"/>
  <c r="HD38" i="3"/>
  <c r="HD11" i="3"/>
  <c r="HD39" i="3"/>
  <c r="HD94" i="3"/>
  <c r="HD79" i="3"/>
  <c r="HD34" i="3"/>
  <c r="HD98" i="3"/>
  <c r="HD92" i="3"/>
  <c r="HD93" i="3"/>
  <c r="HD16" i="3"/>
  <c r="HD99" i="3"/>
  <c r="HD85" i="3"/>
  <c r="HD105" i="3"/>
  <c r="HD82" i="3"/>
  <c r="HD26" i="3"/>
  <c r="HD68" i="3"/>
  <c r="HD23" i="3"/>
  <c r="HD17" i="3"/>
  <c r="HD73" i="3"/>
  <c r="HD28" i="3"/>
  <c r="HD37" i="3"/>
  <c r="HD47" i="3"/>
  <c r="LK15" i="3"/>
  <c r="LK23" i="3"/>
  <c r="LK31" i="3"/>
  <c r="LK39" i="3"/>
  <c r="LK51" i="3"/>
  <c r="LK59" i="3"/>
  <c r="LK67" i="3"/>
  <c r="LK79" i="3"/>
  <c r="LK87" i="3"/>
  <c r="LK95" i="3"/>
  <c r="LK103" i="3"/>
  <c r="LK16" i="3"/>
  <c r="LK24" i="3"/>
  <c r="LK32" i="3"/>
  <c r="LK52" i="3"/>
  <c r="LK60" i="3"/>
  <c r="LK68" i="3"/>
  <c r="LK80" i="3"/>
  <c r="LK88" i="3"/>
  <c r="LK96" i="3"/>
  <c r="LK104" i="3"/>
  <c r="LK10" i="3"/>
  <c r="LK18" i="3"/>
  <c r="LK26" i="3"/>
  <c r="LK34" i="3"/>
  <c r="LK54" i="3"/>
  <c r="LK62" i="3"/>
  <c r="LK70" i="3"/>
  <c r="LK82" i="3"/>
  <c r="LK90" i="3"/>
  <c r="LK98" i="3"/>
  <c r="LK106" i="3"/>
  <c r="LK19" i="3"/>
  <c r="LK27" i="3"/>
  <c r="LK35" i="3"/>
  <c r="LK55" i="3"/>
  <c r="LK63" i="3"/>
  <c r="LK71" i="3"/>
  <c r="LK83" i="3"/>
  <c r="LK91" i="3"/>
  <c r="LK99" i="3"/>
  <c r="LK107" i="3"/>
  <c r="LK20" i="3"/>
  <c r="LK28" i="3"/>
  <c r="LK36" i="3"/>
  <c r="LK48" i="3"/>
  <c r="LK56" i="3"/>
  <c r="LK64" i="3"/>
  <c r="LK72" i="3"/>
  <c r="LK84" i="3"/>
  <c r="LK92" i="3"/>
  <c r="LK100" i="3"/>
  <c r="LK22" i="3"/>
  <c r="LK49" i="3"/>
  <c r="LK69" i="3"/>
  <c r="LK94" i="3"/>
  <c r="LK25" i="3"/>
  <c r="LK50" i="3"/>
  <c r="LK73" i="3"/>
  <c r="LK97" i="3"/>
  <c r="LK29" i="3"/>
  <c r="LK53" i="3"/>
  <c r="LK78" i="3"/>
  <c r="LK101" i="3"/>
  <c r="LK13" i="3"/>
  <c r="LK33" i="3"/>
  <c r="LK58" i="3"/>
  <c r="LK85" i="3"/>
  <c r="LK105" i="3"/>
  <c r="LK37" i="3"/>
  <c r="LK61" i="3"/>
  <c r="LK86" i="3"/>
  <c r="LK65" i="3"/>
  <c r="LK66" i="3"/>
  <c r="LK17" i="3"/>
  <c r="LK81" i="3"/>
  <c r="LK30" i="3"/>
  <c r="LK93" i="3"/>
  <c r="LK38" i="3"/>
  <c r="LK102" i="3"/>
  <c r="LK57" i="3"/>
  <c r="LK89" i="3"/>
  <c r="LK21" i="3"/>
  <c r="AL9" i="4"/>
  <c r="AL45" i="4"/>
  <c r="AL11" i="4"/>
  <c r="HW17" i="3"/>
  <c r="HW21" i="3"/>
  <c r="HW25" i="3"/>
  <c r="HW29" i="3"/>
  <c r="HW33" i="3"/>
  <c r="HW37" i="3"/>
  <c r="HW45" i="3"/>
  <c r="HW49" i="3"/>
  <c r="HW53" i="3"/>
  <c r="HW57" i="3"/>
  <c r="HW61" i="3"/>
  <c r="HW65" i="3"/>
  <c r="HW69" i="3"/>
  <c r="HW73" i="3"/>
  <c r="HW81" i="3"/>
  <c r="HW85" i="3"/>
  <c r="HW89" i="3"/>
  <c r="HW93" i="3"/>
  <c r="HW97" i="3"/>
  <c r="HW101" i="3"/>
  <c r="HW105" i="3"/>
  <c r="HW12" i="3"/>
  <c r="HW16" i="3"/>
  <c r="HW20" i="3"/>
  <c r="HW24" i="3"/>
  <c r="HW28" i="3"/>
  <c r="HW32" i="3"/>
  <c r="HW36" i="3"/>
  <c r="HW48" i="3"/>
  <c r="HW52" i="3"/>
  <c r="HW56" i="3"/>
  <c r="HW60" i="3"/>
  <c r="HW64" i="3"/>
  <c r="HW68" i="3"/>
  <c r="HW72" i="3"/>
  <c r="HW80" i="3"/>
  <c r="HW84" i="3"/>
  <c r="HW88" i="3"/>
  <c r="HW92" i="3"/>
  <c r="HW96" i="3"/>
  <c r="HW100" i="3"/>
  <c r="HW104" i="3"/>
  <c r="HW15" i="3"/>
  <c r="HW19" i="3"/>
  <c r="HW23" i="3"/>
  <c r="HW27" i="3"/>
  <c r="HW31" i="3"/>
  <c r="HW35" i="3"/>
  <c r="HW39" i="3"/>
  <c r="HW47" i="3"/>
  <c r="HW51" i="3"/>
  <c r="HW55" i="3"/>
  <c r="HW59" i="3"/>
  <c r="HW63" i="3"/>
  <c r="HW67" i="3"/>
  <c r="HW71" i="3"/>
  <c r="HW79" i="3"/>
  <c r="HW83" i="3"/>
  <c r="HW87" i="3"/>
  <c r="HW91" i="3"/>
  <c r="HW95" i="3"/>
  <c r="HW99" i="3"/>
  <c r="HW103" i="3"/>
  <c r="HW107" i="3"/>
  <c r="HW38" i="3"/>
  <c r="HW78" i="3"/>
  <c r="HW50" i="3"/>
  <c r="HW86" i="3"/>
  <c r="HW34" i="3"/>
  <c r="HW70" i="3"/>
  <c r="HW106" i="3"/>
  <c r="HW22" i="3"/>
  <c r="HW54" i="3"/>
  <c r="HW30" i="3"/>
  <c r="HW82" i="3"/>
  <c r="HW102" i="3"/>
  <c r="HW26" i="3"/>
  <c r="HW58" i="3"/>
  <c r="HW90" i="3"/>
  <c r="HW66" i="3"/>
  <c r="HW18" i="3"/>
  <c r="HW94" i="3"/>
  <c r="HW62" i="3"/>
  <c r="HW98" i="3"/>
  <c r="AK45" i="4"/>
  <c r="AK10" i="4"/>
  <c r="G90" i="3"/>
  <c r="CC39" i="3"/>
  <c r="J107" i="7"/>
  <c r="J57" i="7"/>
  <c r="K6" i="7"/>
  <c r="I7" i="9"/>
  <c r="P8" i="14"/>
  <c r="K8" i="5"/>
  <c r="BB6" i="5" s="1"/>
  <c r="J8" i="3"/>
  <c r="O33" i="14"/>
  <c r="K58" i="5"/>
  <c r="H8" i="9"/>
  <c r="H104" i="9"/>
  <c r="H105" i="9" s="1"/>
  <c r="BZ21" i="3"/>
  <c r="KU47" i="3" l="1"/>
  <c r="LC47" i="3"/>
  <c r="KU46" i="3"/>
  <c r="HZ46" i="3"/>
  <c r="LE44" i="3"/>
  <c r="KW45" i="3"/>
  <c r="HW13" i="3"/>
  <c r="IO13" i="3"/>
  <c r="IE14" i="3"/>
  <c r="LM12" i="3"/>
  <c r="LJ13" i="3"/>
  <c r="LO12" i="3"/>
  <c r="KV12" i="3"/>
  <c r="LD12" i="3"/>
  <c r="IM13" i="3"/>
  <c r="IF13" i="3"/>
  <c r="KU13" i="3"/>
  <c r="LN13" i="3"/>
  <c r="LH12" i="3"/>
  <c r="IB13" i="3"/>
  <c r="LF13" i="3"/>
  <c r="LP13" i="3"/>
  <c r="IM10" i="3"/>
  <c r="KX12" i="3"/>
  <c r="LF12" i="3"/>
  <c r="LC13" i="3"/>
  <c r="LL12" i="3"/>
  <c r="LD13" i="3"/>
  <c r="KX13" i="3"/>
  <c r="IP13" i="3"/>
  <c r="II13" i="3"/>
  <c r="KW13" i="3"/>
  <c r="IR13" i="3"/>
  <c r="IE13" i="3"/>
  <c r="IJ13" i="3"/>
  <c r="IG13" i="3"/>
  <c r="KV13" i="3"/>
  <c r="KZ13" i="3"/>
  <c r="LL13" i="3"/>
  <c r="LE12" i="3"/>
  <c r="KZ12" i="3"/>
  <c r="HZ13" i="3"/>
  <c r="IA13" i="3"/>
  <c r="HX13" i="3"/>
  <c r="IH13" i="3"/>
  <c r="KY13" i="3"/>
  <c r="IN13" i="3"/>
  <c r="LC12" i="3"/>
  <c r="LN12" i="3"/>
  <c r="LE13" i="3"/>
  <c r="HY13" i="3"/>
  <c r="LM13" i="3"/>
  <c r="IL13" i="3"/>
  <c r="IF10" i="3"/>
  <c r="AY68" i="14"/>
  <c r="AY69" i="14"/>
  <c r="LK46" i="3"/>
  <c r="LK44" i="3"/>
  <c r="LF45" i="3"/>
  <c r="IL46" i="3"/>
  <c r="IN44" i="3"/>
  <c r="IN46" i="3"/>
  <c r="LD44" i="3"/>
  <c r="IF44" i="3"/>
  <c r="LO44" i="3"/>
  <c r="LP45" i="3"/>
  <c r="II44" i="3"/>
  <c r="IA44" i="3"/>
  <c r="LE46" i="3"/>
  <c r="IG44" i="3"/>
  <c r="LO46" i="3"/>
  <c r="KV45" i="3"/>
  <c r="IM44" i="3"/>
  <c r="KZ46" i="3"/>
  <c r="HY44" i="3"/>
  <c r="IJ44" i="3"/>
  <c r="LC44" i="3"/>
  <c r="LM45" i="3"/>
  <c r="LC45" i="3"/>
  <c r="LH46" i="3"/>
  <c r="IB44" i="3"/>
  <c r="HW44" i="3"/>
  <c r="LK45" i="3"/>
  <c r="LM46" i="3"/>
  <c r="LP46" i="3"/>
  <c r="IP44" i="3"/>
  <c r="IO44" i="3"/>
  <c r="LO45" i="3"/>
  <c r="KX44" i="3"/>
  <c r="LG45" i="3"/>
  <c r="KU45" i="3"/>
  <c r="IR44" i="3"/>
  <c r="KY45" i="3"/>
  <c r="KX45" i="3"/>
  <c r="IH44" i="3"/>
  <c r="LL45" i="3"/>
  <c r="KZ45" i="3"/>
  <c r="KX47" i="3"/>
  <c r="IO46" i="3"/>
  <c r="IH45" i="3"/>
  <c r="LD45" i="3"/>
  <c r="IE44" i="3"/>
  <c r="LN46" i="3"/>
  <c r="KX46" i="3"/>
  <c r="LG46" i="3"/>
  <c r="LE45" i="3"/>
  <c r="LC46" i="3"/>
  <c r="LN45" i="3"/>
  <c r="LK47" i="3"/>
  <c r="LP44" i="3"/>
  <c r="LP47" i="3"/>
  <c r="KY44" i="3"/>
  <c r="KZ47" i="3"/>
  <c r="LF47" i="3"/>
  <c r="IH46" i="3"/>
  <c r="KY47" i="3"/>
  <c r="KV44" i="3"/>
  <c r="IN45" i="3"/>
  <c r="LH44" i="3"/>
  <c r="IP45" i="3"/>
  <c r="KW47" i="3"/>
  <c r="HY46" i="3"/>
  <c r="IO45" i="3"/>
  <c r="IB46" i="3"/>
  <c r="KV47" i="3"/>
  <c r="KW44" i="3"/>
  <c r="IA46" i="3"/>
  <c r="IR45" i="3"/>
  <c r="IE46" i="3"/>
  <c r="IJ45" i="3"/>
  <c r="IG46" i="3"/>
  <c r="LO47" i="3"/>
  <c r="LH47" i="3"/>
  <c r="IM46" i="3"/>
  <c r="HW46" i="3"/>
  <c r="HY45" i="3"/>
  <c r="IR46" i="3"/>
  <c r="LF44" i="3"/>
  <c r="LE47" i="3"/>
  <c r="IE45" i="3"/>
  <c r="IQ46" i="3"/>
  <c r="LL47" i="3"/>
  <c r="IF45" i="3"/>
  <c r="IP46" i="3"/>
  <c r="HX46" i="3"/>
  <c r="IJ46" i="3"/>
  <c r="LJ44" i="3"/>
  <c r="IQ45" i="3"/>
  <c r="IG45" i="3"/>
  <c r="LN47" i="3"/>
  <c r="LN44" i="3"/>
  <c r="KU44" i="3"/>
  <c r="II46" i="3"/>
  <c r="LM44" i="3"/>
  <c r="LL44" i="3"/>
  <c r="LG44" i="3"/>
  <c r="LG47" i="3"/>
  <c r="LM47" i="3"/>
  <c r="LJ47" i="3"/>
  <c r="AY40" i="14"/>
  <c r="AY36" i="14"/>
  <c r="AY39" i="14"/>
  <c r="LG11" i="3"/>
  <c r="KW15" i="3"/>
  <c r="IN10" i="3"/>
  <c r="HY10" i="3"/>
  <c r="IA10" i="3"/>
  <c r="IO10" i="3"/>
  <c r="IJ10" i="3"/>
  <c r="IR10" i="3"/>
  <c r="IQ10" i="3"/>
  <c r="II10" i="3"/>
  <c r="IF11" i="3"/>
  <c r="IA11" i="3"/>
  <c r="IL10" i="3"/>
  <c r="HX10" i="3"/>
  <c r="LK11" i="3"/>
  <c r="IB10" i="3"/>
  <c r="IH10" i="3"/>
  <c r="IE10" i="3"/>
  <c r="IG10" i="3"/>
  <c r="HW10" i="3"/>
  <c r="IL11" i="3"/>
  <c r="IP10" i="3"/>
  <c r="IF15" i="3"/>
  <c r="IG11" i="3"/>
  <c r="HZ15" i="3"/>
  <c r="BZ14" i="3"/>
  <c r="BZ10" i="3"/>
  <c r="G40" i="3"/>
  <c r="BZ78" i="3"/>
  <c r="G108" i="3"/>
  <c r="L10" i="14"/>
  <c r="AY66" i="14"/>
  <c r="G74" i="3"/>
  <c r="H110" i="3" s="1"/>
  <c r="L9" i="14"/>
  <c r="AY35" i="14"/>
  <c r="AK13" i="4"/>
  <c r="KW14" i="3"/>
  <c r="IG14" i="3"/>
  <c r="IB14" i="3"/>
  <c r="IQ14" i="3"/>
  <c r="HY14" i="3"/>
  <c r="HX14" i="3"/>
  <c r="IR14" i="3"/>
  <c r="IJ14" i="3"/>
  <c r="IN14" i="3"/>
  <c r="IP14" i="3"/>
  <c r="II14" i="3"/>
  <c r="IA14" i="3"/>
  <c r="IL14" i="3"/>
  <c r="IM14" i="3"/>
  <c r="IH14" i="3"/>
  <c r="IO14" i="3"/>
  <c r="IF14" i="3"/>
  <c r="HW14" i="3"/>
  <c r="LK14" i="3"/>
  <c r="LE14" i="3"/>
  <c r="LM14" i="3"/>
  <c r="KY14" i="3"/>
  <c r="LO14" i="3"/>
  <c r="KV14" i="3"/>
  <c r="LD14" i="3"/>
  <c r="KZ14" i="3"/>
  <c r="LG14" i="3"/>
  <c r="LP14" i="3"/>
  <c r="LH14" i="3"/>
  <c r="LF14" i="3"/>
  <c r="LN14" i="3"/>
  <c r="LM15" i="3"/>
  <c r="LC15" i="3"/>
  <c r="LD15" i="3"/>
  <c r="LF15" i="3"/>
  <c r="IQ15" i="3"/>
  <c r="LL15" i="3"/>
  <c r="HX15" i="3"/>
  <c r="LN15" i="3"/>
  <c r="KZ15" i="3"/>
  <c r="IO15" i="3"/>
  <c r="KY15" i="3"/>
  <c r="IG15" i="3"/>
  <c r="LJ15" i="3"/>
  <c r="IM15" i="3"/>
  <c r="IN15" i="3"/>
  <c r="KV15" i="3"/>
  <c r="LG15" i="3"/>
  <c r="IP15" i="3"/>
  <c r="KU15" i="3"/>
  <c r="II15" i="3"/>
  <c r="IA15" i="3"/>
  <c r="IR15" i="3"/>
  <c r="IL15" i="3"/>
  <c r="LO15" i="3"/>
  <c r="KX15" i="3"/>
  <c r="HY11" i="3"/>
  <c r="IH11" i="3"/>
  <c r="AY37" i="14"/>
  <c r="HW11" i="3"/>
  <c r="IN11" i="3"/>
  <c r="II11" i="3"/>
  <c r="KW11" i="3"/>
  <c r="IE11" i="3"/>
  <c r="IJ11" i="3"/>
  <c r="IM11" i="3"/>
  <c r="IP11" i="3"/>
  <c r="HX11" i="3"/>
  <c r="IR11" i="3"/>
  <c r="IB11" i="3"/>
  <c r="HZ11" i="3"/>
  <c r="LP11" i="3"/>
  <c r="IO11" i="3"/>
  <c r="IQ11" i="3"/>
  <c r="LM11" i="3"/>
  <c r="LF11" i="3"/>
  <c r="KY11" i="3"/>
  <c r="LL11" i="3"/>
  <c r="LO11" i="3"/>
  <c r="LE11" i="3"/>
  <c r="KV11" i="3"/>
  <c r="KZ11" i="3"/>
  <c r="LJ11" i="3"/>
  <c r="LN11" i="3"/>
  <c r="LD11" i="3"/>
  <c r="KX11" i="3"/>
  <c r="KU11" i="3"/>
  <c r="LC11" i="3"/>
  <c r="LH11" i="3"/>
  <c r="L11" i="14"/>
  <c r="AM44" i="4"/>
  <c r="AP43" i="4"/>
  <c r="BZ11" i="3"/>
  <c r="AY60" i="14"/>
  <c r="AY50" i="14"/>
  <c r="AY67" i="14"/>
  <c r="AY62" i="14"/>
  <c r="AY51" i="14"/>
  <c r="AY58" i="14"/>
  <c r="AY52" i="14"/>
  <c r="AY53" i="14"/>
  <c r="AY42" i="14"/>
  <c r="AY61" i="14"/>
  <c r="AY49" i="14"/>
  <c r="AY59" i="14"/>
  <c r="AY47" i="14"/>
  <c r="AY54" i="14"/>
  <c r="AY46" i="14"/>
  <c r="AY57" i="14"/>
  <c r="AY41" i="14"/>
  <c r="AY48" i="14"/>
  <c r="AY56" i="14"/>
  <c r="AY55" i="14"/>
  <c r="AY45" i="14"/>
  <c r="AY43" i="14"/>
  <c r="AY44" i="14"/>
  <c r="AY63" i="14"/>
  <c r="AY87" i="14"/>
  <c r="BZ38" i="3"/>
  <c r="BZ15" i="3"/>
  <c r="IE38" i="3"/>
  <c r="IQ38" i="3"/>
  <c r="IH38" i="3"/>
  <c r="IO38" i="3"/>
  <c r="IG38" i="3"/>
  <c r="IB38" i="3"/>
  <c r="IL38" i="3"/>
  <c r="IJ38" i="3"/>
  <c r="G3" i="22"/>
  <c r="F51" i="22"/>
  <c r="IP38" i="3"/>
  <c r="IN38" i="3"/>
  <c r="II38" i="3"/>
  <c r="LB96" i="3"/>
  <c r="LA96" i="3"/>
  <c r="LI96" i="3"/>
  <c r="LB11" i="3"/>
  <c r="LI11" i="3"/>
  <c r="LA11" i="3"/>
  <c r="LI84" i="3"/>
  <c r="LB84" i="3"/>
  <c r="LA84" i="3"/>
  <c r="LB58" i="3"/>
  <c r="LI58" i="3"/>
  <c r="LA58" i="3"/>
  <c r="LI89" i="3"/>
  <c r="LB89" i="3"/>
  <c r="LA89" i="3"/>
  <c r="LB38" i="3"/>
  <c r="LA38" i="3"/>
  <c r="LI38" i="3"/>
  <c r="LA48" i="3"/>
  <c r="LI48" i="3"/>
  <c r="LB48" i="3"/>
  <c r="LB66" i="3"/>
  <c r="LI66" i="3"/>
  <c r="LA66" i="3"/>
  <c r="LI52" i="3"/>
  <c r="LA52" i="3"/>
  <c r="LB52" i="3"/>
  <c r="LI47" i="3"/>
  <c r="LB47" i="3"/>
  <c r="LA47" i="3"/>
  <c r="LB20" i="3"/>
  <c r="LI20" i="3"/>
  <c r="LA20" i="3"/>
  <c r="ID49" i="3"/>
  <c r="IK49" i="3"/>
  <c r="IC49" i="3"/>
  <c r="IK19" i="3"/>
  <c r="IC19" i="3"/>
  <c r="ID19" i="3"/>
  <c r="ID87" i="3"/>
  <c r="IK87" i="3"/>
  <c r="IC87" i="3"/>
  <c r="IC90" i="3"/>
  <c r="ID90" i="3"/>
  <c r="IK90" i="3"/>
  <c r="ID93" i="3"/>
  <c r="IK93" i="3"/>
  <c r="IC93" i="3"/>
  <c r="ID96" i="3"/>
  <c r="IK96" i="3"/>
  <c r="IC96" i="3"/>
  <c r="IK36" i="3"/>
  <c r="ID36" i="3"/>
  <c r="IC36" i="3"/>
  <c r="ID58" i="3"/>
  <c r="IK58" i="3"/>
  <c r="IC58" i="3"/>
  <c r="ID33" i="3"/>
  <c r="IK33" i="3"/>
  <c r="IC33" i="3"/>
  <c r="ID81" i="3"/>
  <c r="IC81" i="3"/>
  <c r="IK81" i="3"/>
  <c r="ID46" i="3"/>
  <c r="IK46" i="3"/>
  <c r="IC46" i="3"/>
  <c r="AM45" i="4"/>
  <c r="AP45" i="4"/>
  <c r="LA54" i="3"/>
  <c r="LI54" i="3"/>
  <c r="LB54" i="3"/>
  <c r="LB107" i="3"/>
  <c r="LI107" i="3"/>
  <c r="LA107" i="3"/>
  <c r="LI39" i="3"/>
  <c r="LB39" i="3"/>
  <c r="LA39" i="3"/>
  <c r="LA49" i="3"/>
  <c r="LB49" i="3"/>
  <c r="LI49" i="3"/>
  <c r="LI85" i="3"/>
  <c r="LA85" i="3"/>
  <c r="LB85" i="3"/>
  <c r="LB21" i="3"/>
  <c r="LA21" i="3"/>
  <c r="LI21" i="3"/>
  <c r="LB24" i="3"/>
  <c r="LI24" i="3"/>
  <c r="LA24" i="3"/>
  <c r="LB57" i="3"/>
  <c r="LI57" i="3"/>
  <c r="LA57" i="3"/>
  <c r="LB44" i="3"/>
  <c r="LA44" i="3"/>
  <c r="LI44" i="3"/>
  <c r="LI35" i="3"/>
  <c r="LA35" i="3"/>
  <c r="LB35" i="3"/>
  <c r="LI46" i="3"/>
  <c r="LA46" i="3"/>
  <c r="LB46" i="3"/>
  <c r="IC62" i="3"/>
  <c r="ID62" i="3"/>
  <c r="IK62" i="3"/>
  <c r="IK94" i="3"/>
  <c r="IC94" i="3"/>
  <c r="ID94" i="3"/>
  <c r="IC70" i="3"/>
  <c r="ID70" i="3"/>
  <c r="IK70" i="3"/>
  <c r="ID82" i="3"/>
  <c r="IK82" i="3"/>
  <c r="IC82" i="3"/>
  <c r="ID85" i="3"/>
  <c r="IK85" i="3"/>
  <c r="IC85" i="3"/>
  <c r="IK88" i="3"/>
  <c r="ID88" i="3"/>
  <c r="IC88" i="3"/>
  <c r="IK27" i="3"/>
  <c r="IC27" i="3"/>
  <c r="ID27" i="3"/>
  <c r="ID50" i="3"/>
  <c r="IK50" i="3"/>
  <c r="IC50" i="3"/>
  <c r="IC31" i="3"/>
  <c r="ID31" i="3"/>
  <c r="IK31" i="3"/>
  <c r="ID72" i="3"/>
  <c r="IC72" i="3"/>
  <c r="IK72" i="3"/>
  <c r="ID34" i="3"/>
  <c r="IC34" i="3"/>
  <c r="IK34" i="3"/>
  <c r="AP44" i="4"/>
  <c r="LB99" i="3"/>
  <c r="LI99" i="3"/>
  <c r="LA99" i="3"/>
  <c r="LA104" i="3"/>
  <c r="LB104" i="3"/>
  <c r="LI104" i="3"/>
  <c r="LA10" i="3"/>
  <c r="LB10" i="3"/>
  <c r="LI10" i="3"/>
  <c r="LB36" i="3"/>
  <c r="LA36" i="3"/>
  <c r="LI36" i="3"/>
  <c r="LA83" i="3"/>
  <c r="LB83" i="3"/>
  <c r="LI83" i="3"/>
  <c r="LI103" i="3"/>
  <c r="LB103" i="3"/>
  <c r="LA103" i="3"/>
  <c r="LB23" i="3"/>
  <c r="LA23" i="3"/>
  <c r="LI23" i="3"/>
  <c r="LB50" i="3"/>
  <c r="LA50" i="3"/>
  <c r="LI50" i="3"/>
  <c r="LA37" i="3"/>
  <c r="LB37" i="3"/>
  <c r="LI37" i="3"/>
  <c r="LI27" i="3"/>
  <c r="LB27" i="3"/>
  <c r="LA27" i="3"/>
  <c r="LA34" i="3"/>
  <c r="LB34" i="3"/>
  <c r="LI34" i="3"/>
  <c r="IK103" i="3"/>
  <c r="ID103" i="3"/>
  <c r="IC103" i="3"/>
  <c r="ID47" i="3"/>
  <c r="AN46" i="4" s="1"/>
  <c r="IC47" i="3"/>
  <c r="IK47" i="3"/>
  <c r="IC59" i="3"/>
  <c r="ID59" i="3"/>
  <c r="IK59" i="3"/>
  <c r="IK73" i="3"/>
  <c r="IC73" i="3"/>
  <c r="ID73" i="3"/>
  <c r="IC68" i="3"/>
  <c r="ID68" i="3"/>
  <c r="IK68" i="3"/>
  <c r="IK80" i="3"/>
  <c r="IC80" i="3"/>
  <c r="ID80" i="3"/>
  <c r="IK107" i="3"/>
  <c r="ID107" i="3"/>
  <c r="IC107" i="3"/>
  <c r="IC48" i="3"/>
  <c r="ID48" i="3"/>
  <c r="IK48" i="3"/>
  <c r="IC22" i="3"/>
  <c r="ID22" i="3"/>
  <c r="IK22" i="3"/>
  <c r="IK64" i="3"/>
  <c r="ID64" i="3"/>
  <c r="IC64" i="3"/>
  <c r="IK26" i="3"/>
  <c r="IC26" i="3"/>
  <c r="ID26" i="3"/>
  <c r="AM46" i="4"/>
  <c r="AP46" i="4"/>
  <c r="LB87" i="3"/>
  <c r="LI87" i="3"/>
  <c r="LA87" i="3"/>
  <c r="LB91" i="3"/>
  <c r="LI91" i="3"/>
  <c r="LA91" i="3"/>
  <c r="LA102" i="3"/>
  <c r="LI102" i="3"/>
  <c r="LB102" i="3"/>
  <c r="LA29" i="3"/>
  <c r="LB29" i="3"/>
  <c r="LI29" i="3"/>
  <c r="LB81" i="3"/>
  <c r="LA81" i="3"/>
  <c r="LI81" i="3"/>
  <c r="LB95" i="3"/>
  <c r="LA95" i="3"/>
  <c r="LI95" i="3"/>
  <c r="LB106" i="3"/>
  <c r="LI106" i="3"/>
  <c r="LA106" i="3"/>
  <c r="LI31" i="3"/>
  <c r="LB31" i="3"/>
  <c r="LA31" i="3"/>
  <c r="LA30" i="3"/>
  <c r="LB30" i="3"/>
  <c r="LI30" i="3"/>
  <c r="LA19" i="3"/>
  <c r="LB19" i="3"/>
  <c r="LI19" i="3"/>
  <c r="LA26" i="3"/>
  <c r="LB26" i="3"/>
  <c r="LI26" i="3"/>
  <c r="ID12" i="3"/>
  <c r="IK12" i="3"/>
  <c r="IC12" i="3"/>
  <c r="ID86" i="3"/>
  <c r="IK86" i="3"/>
  <c r="IC86" i="3"/>
  <c r="ID30" i="3"/>
  <c r="IK30" i="3"/>
  <c r="IC30" i="3"/>
  <c r="IC95" i="3"/>
  <c r="ID95" i="3"/>
  <c r="IK95" i="3"/>
  <c r="ID65" i="3"/>
  <c r="IK65" i="3"/>
  <c r="IC65" i="3"/>
  <c r="ID60" i="3"/>
  <c r="IK60" i="3"/>
  <c r="IC60" i="3"/>
  <c r="ID71" i="3"/>
  <c r="IK71" i="3"/>
  <c r="IC71" i="3"/>
  <c r="IK99" i="3"/>
  <c r="IC99" i="3"/>
  <c r="ID99" i="3"/>
  <c r="ID29" i="3"/>
  <c r="IC29" i="3"/>
  <c r="IK29" i="3"/>
  <c r="IC20" i="3"/>
  <c r="ID20" i="3"/>
  <c r="IK20" i="3"/>
  <c r="IK56" i="3"/>
  <c r="IC56" i="3"/>
  <c r="ID56" i="3"/>
  <c r="IK18" i="3"/>
  <c r="ID18" i="3"/>
  <c r="IC18" i="3"/>
  <c r="LB15" i="3"/>
  <c r="LI15" i="3"/>
  <c r="LA15" i="3"/>
  <c r="LB62" i="3"/>
  <c r="LA62" i="3"/>
  <c r="LI62" i="3"/>
  <c r="LI88" i="3"/>
  <c r="LA88" i="3"/>
  <c r="LB88" i="3"/>
  <c r="LB94" i="3"/>
  <c r="LA94" i="3"/>
  <c r="LI94" i="3"/>
  <c r="LI16" i="3"/>
  <c r="LA16" i="3"/>
  <c r="LB16" i="3"/>
  <c r="LI60" i="3"/>
  <c r="LA60" i="3"/>
  <c r="LB60" i="3"/>
  <c r="LI78" i="3"/>
  <c r="LA78" i="3"/>
  <c r="LB78" i="3"/>
  <c r="LA98" i="3"/>
  <c r="LB98" i="3"/>
  <c r="LI98" i="3"/>
  <c r="LB101" i="3"/>
  <c r="LI101" i="3"/>
  <c r="LA101" i="3"/>
  <c r="LB82" i="3"/>
  <c r="LI82" i="3"/>
  <c r="LA82" i="3"/>
  <c r="LA22" i="3"/>
  <c r="LB22" i="3"/>
  <c r="LI22" i="3"/>
  <c r="LI18" i="3"/>
  <c r="LB18" i="3"/>
  <c r="LA18" i="3"/>
  <c r="IK10" i="3"/>
  <c r="IC10" i="3"/>
  <c r="ID10" i="3"/>
  <c r="IK67" i="3"/>
  <c r="ID67" i="3"/>
  <c r="IC67" i="3"/>
  <c r="IK28" i="3"/>
  <c r="IC28" i="3"/>
  <c r="ID28" i="3"/>
  <c r="ID92" i="3"/>
  <c r="IC92" i="3"/>
  <c r="IK92" i="3"/>
  <c r="IK57" i="3"/>
  <c r="IC57" i="3"/>
  <c r="ID57" i="3"/>
  <c r="IK52" i="3"/>
  <c r="ID52" i="3"/>
  <c r="IC52" i="3"/>
  <c r="ID63" i="3"/>
  <c r="IK63" i="3"/>
  <c r="IC63" i="3"/>
  <c r="IK91" i="3"/>
  <c r="IC91" i="3"/>
  <c r="ID91" i="3"/>
  <c r="ID13" i="3"/>
  <c r="IK13" i="3"/>
  <c r="IC13" i="3"/>
  <c r="ID17" i="3"/>
  <c r="IC17" i="3"/>
  <c r="IK17" i="3"/>
  <c r="IK45" i="3"/>
  <c r="IC45" i="3"/>
  <c r="ID45" i="3"/>
  <c r="ID14" i="3"/>
  <c r="IK14" i="3"/>
  <c r="IC14" i="3"/>
  <c r="LB79" i="3"/>
  <c r="LI79" i="3"/>
  <c r="LA79" i="3"/>
  <c r="LA33" i="3"/>
  <c r="LI33" i="3"/>
  <c r="LB33" i="3"/>
  <c r="LB67" i="3"/>
  <c r="LI67" i="3"/>
  <c r="LA67" i="3"/>
  <c r="LB73" i="3"/>
  <c r="LA73" i="3"/>
  <c r="LI73" i="3"/>
  <c r="LB12" i="3"/>
  <c r="LI12" i="3"/>
  <c r="LA12" i="3"/>
  <c r="LB53" i="3"/>
  <c r="LI53" i="3"/>
  <c r="LA53" i="3"/>
  <c r="LA72" i="3"/>
  <c r="LB72" i="3"/>
  <c r="LI72" i="3"/>
  <c r="LB90" i="3"/>
  <c r="LI90" i="3"/>
  <c r="LA90" i="3"/>
  <c r="LB93" i="3"/>
  <c r="LI93" i="3"/>
  <c r="LA93" i="3"/>
  <c r="LB71" i="3"/>
  <c r="LI71" i="3"/>
  <c r="LA71" i="3"/>
  <c r="LA25" i="3"/>
  <c r="LI25" i="3"/>
  <c r="LB25" i="3"/>
  <c r="LI14" i="3"/>
  <c r="LB14" i="3"/>
  <c r="LA14" i="3"/>
  <c r="IK15" i="3"/>
  <c r="IC15" i="3"/>
  <c r="ID15" i="3"/>
  <c r="AN14" i="4" s="1"/>
  <c r="ID79" i="3"/>
  <c r="IC79" i="3"/>
  <c r="IK79" i="3"/>
  <c r="IK102" i="3"/>
  <c r="ID102" i="3"/>
  <c r="IC102" i="3"/>
  <c r="IC39" i="3"/>
  <c r="ID39" i="3"/>
  <c r="IK39" i="3"/>
  <c r="IC32" i="3"/>
  <c r="ID32" i="3"/>
  <c r="IK32" i="3"/>
  <c r="IK25" i="3"/>
  <c r="ID25" i="3"/>
  <c r="IC25" i="3"/>
  <c r="ID55" i="3"/>
  <c r="IC55" i="3"/>
  <c r="IK55" i="3"/>
  <c r="IK83" i="3"/>
  <c r="ID83" i="3"/>
  <c r="IC83" i="3"/>
  <c r="ID69" i="3"/>
  <c r="IC69" i="3"/>
  <c r="IK69" i="3"/>
  <c r="IC105" i="3"/>
  <c r="IK105" i="3"/>
  <c r="ID105" i="3"/>
  <c r="ID35" i="3"/>
  <c r="IC35" i="3"/>
  <c r="IK35" i="3"/>
  <c r="AM43" i="4"/>
  <c r="LI92" i="3"/>
  <c r="LB92" i="3"/>
  <c r="LA92" i="3"/>
  <c r="LI28" i="3"/>
  <c r="LB28" i="3"/>
  <c r="LA28" i="3"/>
  <c r="LB32" i="3"/>
  <c r="LI32" i="3"/>
  <c r="LA32" i="3"/>
  <c r="LB69" i="3"/>
  <c r="LI69" i="3"/>
  <c r="LA69" i="3"/>
  <c r="LA105" i="3"/>
  <c r="LB105" i="3"/>
  <c r="LI105" i="3"/>
  <c r="LB51" i="3"/>
  <c r="LA51" i="3"/>
  <c r="LI51" i="3"/>
  <c r="LB70" i="3"/>
  <c r="LA70" i="3"/>
  <c r="LI70" i="3"/>
  <c r="LI80" i="3"/>
  <c r="LA80" i="3"/>
  <c r="LB80" i="3"/>
  <c r="LI61" i="3"/>
  <c r="LA61" i="3"/>
  <c r="LB61" i="3"/>
  <c r="LA63" i="3"/>
  <c r="LB63" i="3"/>
  <c r="LI63" i="3"/>
  <c r="LA17" i="3"/>
  <c r="LI17" i="3"/>
  <c r="LB17" i="3"/>
  <c r="ID37" i="3"/>
  <c r="IC37" i="3"/>
  <c r="IK37" i="3"/>
  <c r="IK100" i="3"/>
  <c r="ID100" i="3"/>
  <c r="IC100" i="3"/>
  <c r="IK54" i="3"/>
  <c r="ID54" i="3"/>
  <c r="IC54" i="3"/>
  <c r="ID106" i="3"/>
  <c r="IC106" i="3"/>
  <c r="IK106" i="3"/>
  <c r="ID21" i="3"/>
  <c r="IK21" i="3"/>
  <c r="IC21" i="3"/>
  <c r="ID23" i="3"/>
  <c r="IK23" i="3"/>
  <c r="IC23" i="3"/>
  <c r="IC44" i="3"/>
  <c r="IK44" i="3"/>
  <c r="ID44" i="3"/>
  <c r="IC78" i="3"/>
  <c r="ID78" i="3"/>
  <c r="IK78" i="3"/>
  <c r="IK61" i="3"/>
  <c r="IC61" i="3"/>
  <c r="ID61" i="3"/>
  <c r="IK97" i="3"/>
  <c r="IC97" i="3"/>
  <c r="ID97" i="3"/>
  <c r="IK24" i="3"/>
  <c r="IC24" i="3"/>
  <c r="ID24" i="3"/>
  <c r="LB86" i="3"/>
  <c r="LI86" i="3"/>
  <c r="LA86" i="3"/>
  <c r="LB56" i="3"/>
  <c r="LI56" i="3"/>
  <c r="LA56" i="3"/>
  <c r="LI100" i="3"/>
  <c r="LA100" i="3"/>
  <c r="LB100" i="3"/>
  <c r="LI65" i="3"/>
  <c r="LB65" i="3"/>
  <c r="LA65" i="3"/>
  <c r="LI97" i="3"/>
  <c r="LA97" i="3"/>
  <c r="LB97" i="3"/>
  <c r="LB45" i="3"/>
  <c r="LI45" i="3"/>
  <c r="LA45" i="3"/>
  <c r="LA64" i="3"/>
  <c r="LI64" i="3"/>
  <c r="LB64" i="3"/>
  <c r="LA68" i="3"/>
  <c r="LB68" i="3"/>
  <c r="LI68" i="3"/>
  <c r="LA59" i="3"/>
  <c r="LB59" i="3"/>
  <c r="LI59" i="3"/>
  <c r="LB55" i="3"/>
  <c r="LA55" i="3"/>
  <c r="LI55" i="3"/>
  <c r="LB13" i="3"/>
  <c r="LA13" i="3"/>
  <c r="LI13" i="3"/>
  <c r="IC84" i="3"/>
  <c r="ID84" i="3"/>
  <c r="IK84" i="3"/>
  <c r="IC51" i="3"/>
  <c r="ID51" i="3"/>
  <c r="IK51" i="3"/>
  <c r="IK16" i="3"/>
  <c r="IC16" i="3"/>
  <c r="ID16" i="3"/>
  <c r="IK98" i="3"/>
  <c r="ID98" i="3"/>
  <c r="IC98" i="3"/>
  <c r="ID101" i="3"/>
  <c r="IC101" i="3"/>
  <c r="IK101" i="3"/>
  <c r="IC104" i="3"/>
  <c r="ID104" i="3"/>
  <c r="IK104" i="3"/>
  <c r="ID38" i="3"/>
  <c r="IK38" i="3"/>
  <c r="IC38" i="3"/>
  <c r="ID66" i="3"/>
  <c r="IK66" i="3"/>
  <c r="IC66" i="3"/>
  <c r="ID53" i="3"/>
  <c r="IK53" i="3"/>
  <c r="IC53" i="3"/>
  <c r="IK89" i="3"/>
  <c r="ID89" i="3"/>
  <c r="IC89" i="3"/>
  <c r="IK11" i="3"/>
  <c r="ID11" i="3"/>
  <c r="IC11" i="3"/>
  <c r="AY83" i="14"/>
  <c r="AY72" i="14"/>
  <c r="AY90" i="14"/>
  <c r="AY78" i="14"/>
  <c r="AY73" i="14"/>
  <c r="AY80" i="14"/>
  <c r="AY94" i="14"/>
  <c r="AY79" i="14"/>
  <c r="AY88" i="14"/>
  <c r="AY81" i="14"/>
  <c r="AY95" i="14"/>
  <c r="AY76" i="14"/>
  <c r="AY70" i="14"/>
  <c r="AY82" i="14"/>
  <c r="AY77" i="14"/>
  <c r="AY71" i="14"/>
  <c r="AY91" i="14"/>
  <c r="AY92" i="14"/>
  <c r="AY86" i="14"/>
  <c r="AY93" i="14"/>
  <c r="AY74" i="14"/>
  <c r="AY84" i="14"/>
  <c r="AY89" i="14"/>
  <c r="AY75" i="14"/>
  <c r="AY38" i="14"/>
  <c r="H76" i="3"/>
  <c r="AP9" i="4"/>
  <c r="AP12" i="4"/>
  <c r="AP11" i="4"/>
  <c r="AP13" i="4"/>
  <c r="AP10" i="4"/>
  <c r="AM13" i="4"/>
  <c r="AM12" i="4"/>
  <c r="AM10" i="4"/>
  <c r="AM9" i="4"/>
  <c r="AM11" i="4"/>
  <c r="T51" i="5"/>
  <c r="T101" i="5" s="1"/>
  <c r="AO51" i="5"/>
  <c r="AO101" i="5" s="1"/>
  <c r="AN51" i="5"/>
  <c r="AN101" i="5" s="1"/>
  <c r="AQ52" i="5"/>
  <c r="AQ102" i="5" s="1"/>
  <c r="AM14" i="4"/>
  <c r="AP14" i="4"/>
  <c r="AR14" i="4"/>
  <c r="AO14" i="4"/>
  <c r="AQ14" i="4"/>
  <c r="Z51" i="5"/>
  <c r="Z101" i="5" s="1"/>
  <c r="AC52" i="5"/>
  <c r="AC102" i="5" s="1"/>
  <c r="AA52" i="5"/>
  <c r="AA102" i="5" s="1"/>
  <c r="Z52" i="5"/>
  <c r="Z102" i="5" s="1"/>
  <c r="V52" i="5"/>
  <c r="V102" i="5" s="1"/>
  <c r="AM52" i="5"/>
  <c r="AM102" i="5" s="1"/>
  <c r="U51" i="5"/>
  <c r="U101" i="5" s="1"/>
  <c r="AE52" i="5"/>
  <c r="AE102" i="5" s="1"/>
  <c r="AK52" i="5"/>
  <c r="AK102" i="5" s="1"/>
  <c r="AB51" i="5"/>
  <c r="AB101" i="5" s="1"/>
  <c r="AG53" i="5"/>
  <c r="AG103" i="5" s="1"/>
  <c r="U52" i="5"/>
  <c r="U102" i="5" s="1"/>
  <c r="AF52" i="5"/>
  <c r="AF102" i="5" s="1"/>
  <c r="AL51" i="5"/>
  <c r="AL101" i="5" s="1"/>
  <c r="AA51" i="5"/>
  <c r="AA101" i="5" s="1"/>
  <c r="AK51" i="5"/>
  <c r="AK101" i="5" s="1"/>
  <c r="X52" i="5"/>
  <c r="X102" i="5" s="1"/>
  <c r="W52" i="5"/>
  <c r="W102" i="5" s="1"/>
  <c r="Y53" i="5"/>
  <c r="Y103" i="5" s="1"/>
  <c r="AH53" i="5"/>
  <c r="AH103" i="5" s="1"/>
  <c r="AM53" i="5"/>
  <c r="AM103" i="5" s="1"/>
  <c r="AN53" i="5"/>
  <c r="AN103" i="5" s="1"/>
  <c r="AE53" i="5"/>
  <c r="AE103" i="5" s="1"/>
  <c r="Z53" i="5"/>
  <c r="Z103" i="5" s="1"/>
  <c r="AQ53" i="5"/>
  <c r="CG53" i="5" s="1"/>
  <c r="AL53" i="5"/>
  <c r="AL103" i="5" s="1"/>
  <c r="AJ53" i="5"/>
  <c r="AJ103" i="5" s="1"/>
  <c r="AA53" i="5"/>
  <c r="AA103" i="5" s="1"/>
  <c r="AE51" i="5"/>
  <c r="AE101" i="5" s="1"/>
  <c r="V51" i="5"/>
  <c r="V101" i="5" s="1"/>
  <c r="AH52" i="5"/>
  <c r="AD53" i="5"/>
  <c r="AD103" i="5" s="1"/>
  <c r="AP52" i="5"/>
  <c r="AP102" i="5" s="1"/>
  <c r="AI52" i="5"/>
  <c r="AI102" i="5" s="1"/>
  <c r="AO52" i="5"/>
  <c r="AK53" i="5"/>
  <c r="AO53" i="5"/>
  <c r="X53" i="5"/>
  <c r="X103" i="5" s="1"/>
  <c r="Y51" i="5"/>
  <c r="Y101" i="5" s="1"/>
  <c r="V53" i="5"/>
  <c r="V103" i="5" s="1"/>
  <c r="AB53" i="5"/>
  <c r="AB103" i="5" s="1"/>
  <c r="AH51" i="5"/>
  <c r="AH101" i="5" s="1"/>
  <c r="AI53" i="5"/>
  <c r="AI103" i="5" s="1"/>
  <c r="AQ51" i="5"/>
  <c r="CH51" i="5" s="1"/>
  <c r="AF51" i="5"/>
  <c r="AF101" i="5" s="1"/>
  <c r="AN52" i="5"/>
  <c r="Y52" i="5"/>
  <c r="W51" i="5"/>
  <c r="W101" i="5" s="1"/>
  <c r="AD52" i="5"/>
  <c r="AD102" i="5" s="1"/>
  <c r="AP51" i="5"/>
  <c r="AP101" i="5" s="1"/>
  <c r="AM51" i="5"/>
  <c r="AJ52" i="5"/>
  <c r="AJ102" i="5" s="1"/>
  <c r="AF53" i="5"/>
  <c r="AP53" i="5"/>
  <c r="AP103" i="5" s="1"/>
  <c r="AC53" i="5"/>
  <c r="AC51" i="5"/>
  <c r="AC101" i="5" s="1"/>
  <c r="X51" i="5"/>
  <c r="X101" i="5" s="1"/>
  <c r="AD51" i="5"/>
  <c r="AB52" i="5"/>
  <c r="AB102" i="5" s="1"/>
  <c r="AJ51" i="5"/>
  <c r="AJ101" i="5" s="1"/>
  <c r="AG52" i="5"/>
  <c r="AG102" i="5" s="1"/>
  <c r="AL52" i="5"/>
  <c r="AL102" i="5" s="1"/>
  <c r="AI51" i="5"/>
  <c r="AI101" i="5" s="1"/>
  <c r="T53" i="5"/>
  <c r="T103" i="5" s="1"/>
  <c r="W53" i="5"/>
  <c r="W103" i="5" s="1"/>
  <c r="T52" i="5"/>
  <c r="T102" i="5" s="1"/>
  <c r="U53" i="5"/>
  <c r="U103" i="5" s="1"/>
  <c r="C125" i="7"/>
  <c r="C75" i="7"/>
  <c r="C72" i="7"/>
  <c r="C122" i="7"/>
  <c r="C101" i="7"/>
  <c r="C151" i="7"/>
  <c r="F96" i="5"/>
  <c r="C119" i="7"/>
  <c r="C69" i="7"/>
  <c r="C120" i="7"/>
  <c r="C70" i="7"/>
  <c r="C103" i="7"/>
  <c r="C153" i="7"/>
  <c r="C71" i="7"/>
  <c r="C121" i="7"/>
  <c r="C80" i="7"/>
  <c r="C130" i="7"/>
  <c r="F95" i="5"/>
  <c r="F98" i="5"/>
  <c r="C131" i="7"/>
  <c r="C81" i="7"/>
  <c r="C113" i="7"/>
  <c r="C63" i="7"/>
  <c r="F94" i="5"/>
  <c r="C65" i="7"/>
  <c r="C115" i="7"/>
  <c r="C60" i="7"/>
  <c r="C110" i="7"/>
  <c r="C67" i="7"/>
  <c r="C117" i="7"/>
  <c r="F92" i="5"/>
  <c r="C61" i="7"/>
  <c r="C111" i="7"/>
  <c r="C124" i="7"/>
  <c r="C74" i="7"/>
  <c r="C96" i="7"/>
  <c r="C146" i="7"/>
  <c r="C138" i="7"/>
  <c r="C88" i="7"/>
  <c r="C149" i="7"/>
  <c r="C99" i="7"/>
  <c r="C109" i="7"/>
  <c r="C59" i="7"/>
  <c r="F100" i="5"/>
  <c r="C97" i="7"/>
  <c r="C147" i="7"/>
  <c r="C102" i="7"/>
  <c r="C152" i="7"/>
  <c r="C89" i="7"/>
  <c r="C139" i="7"/>
  <c r="F99" i="5"/>
  <c r="C86" i="7"/>
  <c r="C136" i="7"/>
  <c r="C95" i="7"/>
  <c r="C145" i="7"/>
  <c r="F91" i="5"/>
  <c r="C82" i="7"/>
  <c r="C132" i="7"/>
  <c r="F97" i="5"/>
  <c r="F101" i="5"/>
  <c r="Q51" i="5"/>
  <c r="Q101" i="5" s="1"/>
  <c r="H51" i="5"/>
  <c r="F151" i="7" s="1"/>
  <c r="M51" i="5"/>
  <c r="M101" i="5" s="1"/>
  <c r="S51" i="5"/>
  <c r="S101" i="5" s="1"/>
  <c r="L51" i="5"/>
  <c r="L101" i="5" s="1"/>
  <c r="K51" i="5"/>
  <c r="K101" i="5" s="1"/>
  <c r="R51" i="5"/>
  <c r="R101" i="5" s="1"/>
  <c r="AG51" i="5"/>
  <c r="AG101" i="5" s="1"/>
  <c r="N51" i="5"/>
  <c r="N101" i="5" s="1"/>
  <c r="I51" i="5"/>
  <c r="I101" i="5" s="1"/>
  <c r="P51" i="5"/>
  <c r="P101" i="5" s="1"/>
  <c r="J51" i="5"/>
  <c r="J101" i="5" s="1"/>
  <c r="O51" i="5"/>
  <c r="O101" i="5" s="1"/>
  <c r="C116" i="7"/>
  <c r="C66" i="7"/>
  <c r="C73" i="7"/>
  <c r="C123" i="7"/>
  <c r="C77" i="7"/>
  <c r="C127" i="7"/>
  <c r="C126" i="7"/>
  <c r="C76" i="7"/>
  <c r="C92" i="7"/>
  <c r="C142" i="7"/>
  <c r="C93" i="7"/>
  <c r="C143" i="7"/>
  <c r="F93" i="5"/>
  <c r="C98" i="7"/>
  <c r="C148" i="7"/>
  <c r="C112" i="7"/>
  <c r="C62" i="7"/>
  <c r="C90" i="7"/>
  <c r="C140" i="7"/>
  <c r="C134" i="7"/>
  <c r="C84" i="7"/>
  <c r="C114" i="7"/>
  <c r="C64" i="7"/>
  <c r="C94" i="7"/>
  <c r="C144" i="7"/>
  <c r="C83" i="7"/>
  <c r="C133" i="7"/>
  <c r="C91" i="7"/>
  <c r="C141" i="7"/>
  <c r="C85" i="7"/>
  <c r="C135" i="7"/>
  <c r="C78" i="7"/>
  <c r="C128" i="7"/>
  <c r="F102" i="5"/>
  <c r="M52" i="5"/>
  <c r="M102" i="5" s="1"/>
  <c r="S52" i="5"/>
  <c r="S102" i="5" s="1"/>
  <c r="P52" i="5"/>
  <c r="P102" i="5" s="1"/>
  <c r="J52" i="5"/>
  <c r="J102" i="5" s="1"/>
  <c r="Q52" i="5"/>
  <c r="Q102" i="5" s="1"/>
  <c r="K52" i="5"/>
  <c r="K102" i="5" s="1"/>
  <c r="I52" i="5"/>
  <c r="I102" i="5" s="1"/>
  <c r="L52" i="5"/>
  <c r="L102" i="5" s="1"/>
  <c r="R52" i="5"/>
  <c r="R102" i="5" s="1"/>
  <c r="O52" i="5"/>
  <c r="O102" i="5" s="1"/>
  <c r="H52" i="5"/>
  <c r="F152" i="7" s="1"/>
  <c r="N52" i="5"/>
  <c r="N102" i="5" s="1"/>
  <c r="C87" i="7"/>
  <c r="C137" i="7"/>
  <c r="C118" i="7"/>
  <c r="C68" i="7"/>
  <c r="F103" i="5"/>
  <c r="M53" i="5"/>
  <c r="M103" i="5" s="1"/>
  <c r="H53" i="5"/>
  <c r="F153" i="7" s="1"/>
  <c r="L53" i="5"/>
  <c r="L103" i="5" s="1"/>
  <c r="J53" i="5"/>
  <c r="J103" i="5" s="1"/>
  <c r="R53" i="5"/>
  <c r="R103" i="5" s="1"/>
  <c r="O53" i="5"/>
  <c r="O103" i="5" s="1"/>
  <c r="P53" i="5"/>
  <c r="P103" i="5" s="1"/>
  <c r="I53" i="5"/>
  <c r="I103" i="5" s="1"/>
  <c r="Q53" i="5"/>
  <c r="Q103" i="5" s="1"/>
  <c r="K53" i="5"/>
  <c r="K103" i="5" s="1"/>
  <c r="S53" i="5"/>
  <c r="S103" i="5" s="1"/>
  <c r="N53" i="5"/>
  <c r="N103" i="5" s="1"/>
  <c r="C100" i="7"/>
  <c r="C150" i="7"/>
  <c r="C79" i="7"/>
  <c r="C129" i="7"/>
  <c r="AR13" i="4"/>
  <c r="AO46" i="4"/>
  <c r="AO10" i="4"/>
  <c r="AO45" i="4"/>
  <c r="AO13" i="4"/>
  <c r="AR46" i="4"/>
  <c r="AO12" i="4"/>
  <c r="AR10" i="4"/>
  <c r="AR78" i="4"/>
  <c r="AO44" i="4"/>
  <c r="AR43" i="4"/>
  <c r="AO77" i="4"/>
  <c r="AR45" i="4"/>
  <c r="AO11" i="4"/>
  <c r="AR12" i="4"/>
  <c r="AR9" i="4"/>
  <c r="AR77" i="4"/>
  <c r="R77" i="4" s="1"/>
  <c r="AO78" i="4"/>
  <c r="AO9" i="4"/>
  <c r="AR44" i="4"/>
  <c r="AO43" i="4"/>
  <c r="AR11" i="4"/>
  <c r="AQ10" i="4"/>
  <c r="AN77" i="4"/>
  <c r="AQ45" i="4"/>
  <c r="AQ78" i="4"/>
  <c r="AQ46" i="4"/>
  <c r="AN78" i="4"/>
  <c r="AQ11" i="4"/>
  <c r="AQ77" i="4"/>
  <c r="AQ43" i="4"/>
  <c r="AN9" i="4"/>
  <c r="AN43" i="4"/>
  <c r="BZ86" i="3"/>
  <c r="BZ89" i="3"/>
  <c r="BZ87" i="3"/>
  <c r="BZ84" i="3"/>
  <c r="BZ100" i="3"/>
  <c r="BZ96" i="3"/>
  <c r="BZ83" i="3"/>
  <c r="BZ98" i="3"/>
  <c r="BZ88" i="3"/>
  <c r="BZ94" i="3"/>
  <c r="BZ99" i="3"/>
  <c r="BZ85" i="3"/>
  <c r="BZ90" i="3"/>
  <c r="BZ91" i="3"/>
  <c r="BZ103" i="3"/>
  <c r="BZ95" i="3"/>
  <c r="BZ93" i="3"/>
  <c r="BZ104" i="3"/>
  <c r="BZ80" i="3"/>
  <c r="BZ107" i="3"/>
  <c r="BZ81" i="3"/>
  <c r="BZ101" i="3"/>
  <c r="BZ105" i="3"/>
  <c r="BZ92" i="3"/>
  <c r="BZ64" i="3"/>
  <c r="BZ47" i="3"/>
  <c r="BZ54" i="3"/>
  <c r="BZ71" i="3"/>
  <c r="BZ62" i="3"/>
  <c r="BZ66" i="3"/>
  <c r="BZ58" i="3"/>
  <c r="BZ59" i="3"/>
  <c r="BZ51" i="3"/>
  <c r="BZ44" i="3"/>
  <c r="BZ73" i="3"/>
  <c r="BZ48" i="3"/>
  <c r="BZ67" i="3"/>
  <c r="BZ68" i="3"/>
  <c r="BZ72" i="3"/>
  <c r="BZ70" i="3"/>
  <c r="BZ50" i="3"/>
  <c r="BZ61" i="3"/>
  <c r="BZ46" i="3"/>
  <c r="BZ56" i="3"/>
  <c r="BZ55" i="3"/>
  <c r="BZ49" i="3"/>
  <c r="BZ52" i="3"/>
  <c r="CE39" i="3"/>
  <c r="CD39" i="3"/>
  <c r="L58" i="5"/>
  <c r="L8" i="5"/>
  <c r="BC6" i="5" s="1"/>
  <c r="P33" i="14"/>
  <c r="Q8" i="14"/>
  <c r="K8" i="3"/>
  <c r="I104" i="9"/>
  <c r="I105" i="9" s="1"/>
  <c r="I8" i="9"/>
  <c r="M39" i="14"/>
  <c r="H14" i="3" s="1"/>
  <c r="J7" i="9"/>
  <c r="K57" i="7"/>
  <c r="L6" i="7"/>
  <c r="K107" i="7"/>
  <c r="H50" i="5" l="1"/>
  <c r="F150" i="7" s="1"/>
  <c r="AN10" i="4"/>
  <c r="AQ44" i="4"/>
  <c r="AU43" i="4"/>
  <c r="AQ12" i="4"/>
  <c r="AQ13" i="4"/>
  <c r="AN44" i="4"/>
  <c r="AU44" i="4" s="1"/>
  <c r="AN13" i="4"/>
  <c r="AN45" i="4"/>
  <c r="AU45" i="4" s="1"/>
  <c r="AN12" i="4"/>
  <c r="AN11" i="4"/>
  <c r="R11" i="4" s="1"/>
  <c r="AQ9" i="4"/>
  <c r="AU9" i="4" s="1"/>
  <c r="R46" i="4"/>
  <c r="H3" i="22"/>
  <c r="G51" i="22"/>
  <c r="G153" i="7"/>
  <c r="H153" i="7" s="1"/>
  <c r="I153" i="7" s="1"/>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AK153" i="7" s="1"/>
  <c r="AL153" i="7" s="1"/>
  <c r="AM153" i="7" s="1"/>
  <c r="AN153" i="7" s="1"/>
  <c r="AO153" i="7" s="1"/>
  <c r="G152" i="7"/>
  <c r="H152" i="7" s="1"/>
  <c r="I152" i="7" s="1"/>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AK152" i="7" s="1"/>
  <c r="AL152" i="7" s="1"/>
  <c r="AM152" i="7" s="1"/>
  <c r="AN152" i="7" s="1"/>
  <c r="AO152" i="7" s="1"/>
  <c r="G151" i="7"/>
  <c r="H151" i="7" s="1"/>
  <c r="I151" i="7" s="1"/>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AK151" i="7" s="1"/>
  <c r="AL151" i="7" s="1"/>
  <c r="AM151" i="7" s="1"/>
  <c r="AN151" i="7" s="1"/>
  <c r="AO151" i="7" s="1"/>
  <c r="R44" i="4"/>
  <c r="M79" i="14"/>
  <c r="H57" i="3" s="1"/>
  <c r="M81" i="14"/>
  <c r="H59" i="3" s="1"/>
  <c r="H46" i="5"/>
  <c r="H49" i="5"/>
  <c r="H48" i="5"/>
  <c r="H45" i="5"/>
  <c r="H44" i="5"/>
  <c r="H47" i="5"/>
  <c r="CG52" i="5"/>
  <c r="CH52" i="5"/>
  <c r="CD52" i="5"/>
  <c r="CF52" i="5"/>
  <c r="CE52" i="5"/>
  <c r="CH53" i="5"/>
  <c r="AU14" i="4"/>
  <c r="H43" i="5"/>
  <c r="H41" i="5"/>
  <c r="H42" i="5"/>
  <c r="AO102" i="5"/>
  <c r="CG51" i="5"/>
  <c r="AQ101" i="5"/>
  <c r="AQ103" i="5"/>
  <c r="BK52" i="5"/>
  <c r="BM52" i="5"/>
  <c r="BP53" i="5"/>
  <c r="CB51" i="5"/>
  <c r="BM53" i="5"/>
  <c r="BQ51" i="5"/>
  <c r="BK53" i="5"/>
  <c r="BL53" i="5"/>
  <c r="Y102" i="5"/>
  <c r="BO53" i="5"/>
  <c r="BN51" i="5"/>
  <c r="CD53" i="5"/>
  <c r="BX52" i="5"/>
  <c r="BR53" i="5"/>
  <c r="BL52" i="5"/>
  <c r="BX51" i="5"/>
  <c r="AC103" i="5"/>
  <c r="BN52" i="5"/>
  <c r="BH51" i="5"/>
  <c r="AM101" i="5"/>
  <c r="CF53" i="5"/>
  <c r="CE53" i="5"/>
  <c r="BZ53" i="5"/>
  <c r="AO103" i="5"/>
  <c r="CC53" i="5"/>
  <c r="BK51" i="5"/>
  <c r="CB53" i="5"/>
  <c r="BI51" i="5"/>
  <c r="AH102" i="5"/>
  <c r="BL51" i="5"/>
  <c r="BM51" i="5"/>
  <c r="BJ51" i="5"/>
  <c r="BB51" i="5"/>
  <c r="BJ53" i="5"/>
  <c r="BW52" i="5"/>
  <c r="BY51" i="5"/>
  <c r="AD101" i="5"/>
  <c r="BZ51" i="5"/>
  <c r="BP51" i="5"/>
  <c r="BV52" i="5"/>
  <c r="CA53" i="5"/>
  <c r="CA51" i="5"/>
  <c r="CC51" i="5"/>
  <c r="BO51" i="5"/>
  <c r="BN53" i="5"/>
  <c r="BI53" i="5"/>
  <c r="BT53" i="5"/>
  <c r="BP52" i="5"/>
  <c r="CA52" i="5"/>
  <c r="AK103" i="5"/>
  <c r="AZ51" i="5"/>
  <c r="BU52" i="5"/>
  <c r="BA52" i="5"/>
  <c r="CE51" i="5"/>
  <c r="CD51" i="5"/>
  <c r="CF51" i="5"/>
  <c r="BH53" i="5"/>
  <c r="BS51" i="5"/>
  <c r="BS53" i="5"/>
  <c r="CC52" i="5"/>
  <c r="BO52" i="5"/>
  <c r="AN102" i="5"/>
  <c r="BV53" i="5"/>
  <c r="BQ52" i="5"/>
  <c r="CB52" i="5"/>
  <c r="AF103" i="5"/>
  <c r="BZ52" i="5"/>
  <c r="BU53" i="5"/>
  <c r="BT51" i="5"/>
  <c r="BQ53" i="5"/>
  <c r="BR52" i="5"/>
  <c r="BS52" i="5"/>
  <c r="BX53" i="5"/>
  <c r="BY53" i="5"/>
  <c r="BW51" i="5"/>
  <c r="BI52" i="5"/>
  <c r="BY52" i="5"/>
  <c r="BJ52" i="5"/>
  <c r="BW53" i="5"/>
  <c r="BU51" i="5"/>
  <c r="BT52" i="5"/>
  <c r="BD53" i="5"/>
  <c r="BA51" i="5"/>
  <c r="AZ53" i="5"/>
  <c r="BE53" i="5"/>
  <c r="BH52" i="5"/>
  <c r="BF51" i="5"/>
  <c r="BR51" i="5"/>
  <c r="BV51" i="5"/>
  <c r="BA53" i="5"/>
  <c r="AY53" i="5"/>
  <c r="BD51" i="5"/>
  <c r="BF52" i="5"/>
  <c r="BB52" i="5"/>
  <c r="BC53" i="5"/>
  <c r="BE52" i="5"/>
  <c r="BB53" i="5"/>
  <c r="AY52" i="5"/>
  <c r="BG51" i="5"/>
  <c r="AZ52" i="5"/>
  <c r="AY51" i="5"/>
  <c r="BG53" i="5"/>
  <c r="BC52" i="5"/>
  <c r="H101" i="5"/>
  <c r="BE51" i="5"/>
  <c r="BG52" i="5"/>
  <c r="BF53" i="5"/>
  <c r="H103" i="5"/>
  <c r="H102" i="5"/>
  <c r="BD52" i="5"/>
  <c r="BC51" i="5"/>
  <c r="AU78" i="4"/>
  <c r="AU46" i="4"/>
  <c r="AU10" i="4"/>
  <c r="AU77" i="4"/>
  <c r="R9" i="4"/>
  <c r="R45" i="4"/>
  <c r="R10" i="4"/>
  <c r="R78" i="4"/>
  <c r="AU11" i="4"/>
  <c r="R43" i="4"/>
  <c r="G75" i="3"/>
  <c r="G41" i="3"/>
  <c r="H18" i="5"/>
  <c r="H11" i="5"/>
  <c r="M90" i="14"/>
  <c r="H68" i="3" s="1"/>
  <c r="H24" i="5"/>
  <c r="H32" i="5"/>
  <c r="H40" i="5"/>
  <c r="H27" i="5"/>
  <c r="H31" i="5"/>
  <c r="H17" i="5"/>
  <c r="H39" i="5"/>
  <c r="H23" i="5"/>
  <c r="H30" i="5"/>
  <c r="H16" i="5"/>
  <c r="H38" i="5"/>
  <c r="H26" i="5"/>
  <c r="H29" i="5"/>
  <c r="H15" i="5"/>
  <c r="M91" i="14"/>
  <c r="H69" i="3" s="1"/>
  <c r="H37" i="5"/>
  <c r="H22" i="5"/>
  <c r="H25" i="5"/>
  <c r="H14" i="5"/>
  <c r="H9" i="5"/>
  <c r="H35" i="5"/>
  <c r="H21" i="5"/>
  <c r="H13" i="5"/>
  <c r="H10" i="5"/>
  <c r="H36" i="5"/>
  <c r="H34" i="5"/>
  <c r="H19" i="5"/>
  <c r="H12" i="5"/>
  <c r="H28" i="5"/>
  <c r="H33" i="5"/>
  <c r="H20" i="5"/>
  <c r="G109" i="3"/>
  <c r="M80" i="14"/>
  <c r="H58" i="3" s="1"/>
  <c r="M43" i="14"/>
  <c r="H18" i="3" s="1"/>
  <c r="CA18" i="3" s="1"/>
  <c r="M70" i="14"/>
  <c r="H48" i="3" s="1"/>
  <c r="M47" i="14"/>
  <c r="H22" i="3" s="1"/>
  <c r="CA22" i="3" s="1"/>
  <c r="M78" i="14"/>
  <c r="H56" i="3" s="1"/>
  <c r="H145" i="3"/>
  <c r="M95" i="14"/>
  <c r="M83" i="14"/>
  <c r="H61" i="3" s="1"/>
  <c r="M67" i="14"/>
  <c r="H45" i="3" s="1"/>
  <c r="M93" i="14"/>
  <c r="H71" i="3" s="1"/>
  <c r="M89" i="14"/>
  <c r="H67" i="3" s="1"/>
  <c r="M73" i="14"/>
  <c r="H51" i="3" s="1"/>
  <c r="M85" i="14"/>
  <c r="H63" i="3" s="1"/>
  <c r="M69" i="14"/>
  <c r="H47" i="3" s="1"/>
  <c r="M41" i="14"/>
  <c r="H16" i="3" s="1"/>
  <c r="M77" i="14"/>
  <c r="H55" i="3" s="1"/>
  <c r="M60" i="14"/>
  <c r="H35" i="3" s="1"/>
  <c r="CA35" i="3" s="1"/>
  <c r="M87" i="14"/>
  <c r="H65" i="3" s="1"/>
  <c r="M75" i="14"/>
  <c r="H53" i="3" s="1"/>
  <c r="M56" i="14"/>
  <c r="H31" i="3" s="1"/>
  <c r="CA31" i="3" s="1"/>
  <c r="M71" i="14"/>
  <c r="H49" i="3" s="1"/>
  <c r="M112" i="14"/>
  <c r="H92" i="3" s="1"/>
  <c r="M108" i="14"/>
  <c r="M57" i="14"/>
  <c r="H32" i="3" s="1"/>
  <c r="CA32" i="3" s="1"/>
  <c r="M98" i="14"/>
  <c r="H78" i="3" s="1"/>
  <c r="M63" i="14"/>
  <c r="M86" i="14"/>
  <c r="H64" i="3" s="1"/>
  <c r="M76" i="14"/>
  <c r="H54" i="3" s="1"/>
  <c r="M82" i="14"/>
  <c r="H60" i="3" s="1"/>
  <c r="M66" i="14"/>
  <c r="H44" i="3" s="1"/>
  <c r="M94" i="14"/>
  <c r="M68" i="14"/>
  <c r="H46" i="3" s="1"/>
  <c r="M74" i="14"/>
  <c r="H52" i="3" s="1"/>
  <c r="M92" i="14"/>
  <c r="H70" i="3" s="1"/>
  <c r="M72" i="14"/>
  <c r="H50" i="3" s="1"/>
  <c r="M88" i="14"/>
  <c r="H66" i="3" s="1"/>
  <c r="M51" i="14"/>
  <c r="H26" i="3" s="1"/>
  <c r="CA26" i="3" s="1"/>
  <c r="M84" i="14"/>
  <c r="H62" i="3" s="1"/>
  <c r="M61" i="14"/>
  <c r="H36" i="3" s="1"/>
  <c r="CA36" i="3" s="1"/>
  <c r="M124" i="14"/>
  <c r="M120" i="14"/>
  <c r="M116" i="14"/>
  <c r="M104" i="14"/>
  <c r="H84" i="3" s="1"/>
  <c r="M100" i="14"/>
  <c r="M53" i="14"/>
  <c r="H28" i="3" s="1"/>
  <c r="CA28" i="3" s="1"/>
  <c r="M45" i="14"/>
  <c r="H20" i="3" s="1"/>
  <c r="CA20" i="3" s="1"/>
  <c r="M38" i="14"/>
  <c r="H13" i="3" s="1"/>
  <c r="M126" i="14"/>
  <c r="H106" i="3" s="1"/>
  <c r="M122" i="14"/>
  <c r="H102" i="3" s="1"/>
  <c r="M50" i="14"/>
  <c r="H25" i="3" s="1"/>
  <c r="CA25" i="3" s="1"/>
  <c r="J104" i="9"/>
  <c r="J105" i="9" s="1"/>
  <c r="J8" i="9"/>
  <c r="M125" i="14"/>
  <c r="H105" i="3" s="1"/>
  <c r="M121" i="14"/>
  <c r="H101" i="3" s="1"/>
  <c r="M117" i="14"/>
  <c r="H97" i="3" s="1"/>
  <c r="M113" i="14"/>
  <c r="H93" i="3" s="1"/>
  <c r="M109" i="14"/>
  <c r="H89" i="3" s="1"/>
  <c r="M105" i="14"/>
  <c r="H85" i="3" s="1"/>
  <c r="M101" i="14"/>
  <c r="H81" i="3" s="1"/>
  <c r="M59" i="14"/>
  <c r="H34" i="3" s="1"/>
  <c r="M62" i="14"/>
  <c r="H37" i="3" s="1"/>
  <c r="M55" i="14"/>
  <c r="H30" i="3" s="1"/>
  <c r="CA14" i="3"/>
  <c r="M52" i="14"/>
  <c r="H27" i="3" s="1"/>
  <c r="M44" i="14"/>
  <c r="H19" i="3" s="1"/>
  <c r="M40" i="14"/>
  <c r="H15" i="3" s="1"/>
  <c r="M46" i="14"/>
  <c r="H21" i="3" s="1"/>
  <c r="M37" i="14"/>
  <c r="H12" i="3" s="1"/>
  <c r="M36" i="14"/>
  <c r="H11" i="3" s="1"/>
  <c r="L107" i="7"/>
  <c r="L57" i="7"/>
  <c r="K7" i="9"/>
  <c r="M6" i="7"/>
  <c r="M127" i="14"/>
  <c r="M123" i="14"/>
  <c r="H103" i="3" s="1"/>
  <c r="M119" i="14"/>
  <c r="H99" i="3" s="1"/>
  <c r="M115" i="14"/>
  <c r="H95" i="3" s="1"/>
  <c r="M111" i="14"/>
  <c r="H91" i="3" s="1"/>
  <c r="M107" i="14"/>
  <c r="H87" i="3" s="1"/>
  <c r="M103" i="14"/>
  <c r="H83" i="3" s="1"/>
  <c r="M99" i="14"/>
  <c r="H79" i="3" s="1"/>
  <c r="M58" i="14"/>
  <c r="H33" i="3" s="1"/>
  <c r="M48" i="14"/>
  <c r="H23" i="3" s="1"/>
  <c r="M35" i="14"/>
  <c r="R8" i="14"/>
  <c r="M8" i="5"/>
  <c r="BD6" i="5" s="1"/>
  <c r="M58" i="5"/>
  <c r="Q33" i="14"/>
  <c r="L8" i="3"/>
  <c r="M118" i="14"/>
  <c r="H98" i="3" s="1"/>
  <c r="M114" i="14"/>
  <c r="H94" i="3" s="1"/>
  <c r="M110" i="14"/>
  <c r="H90" i="3" s="1"/>
  <c r="M106" i="14"/>
  <c r="H86" i="3" s="1"/>
  <c r="M102" i="14"/>
  <c r="H82" i="3" s="1"/>
  <c r="M54" i="14"/>
  <c r="H29" i="3" s="1"/>
  <c r="M49" i="14"/>
  <c r="H24" i="3" s="1"/>
  <c r="M42" i="14"/>
  <c r="H17" i="3" s="1"/>
  <c r="AZ67" i="14" l="1"/>
  <c r="AZ68" i="14"/>
  <c r="AU12" i="4"/>
  <c r="AZ66" i="14"/>
  <c r="H74" i="3"/>
  <c r="H100" i="5"/>
  <c r="AU13" i="4"/>
  <c r="R13" i="4"/>
  <c r="R12" i="4"/>
  <c r="AZ69" i="14"/>
  <c r="I3" i="22"/>
  <c r="H51" i="22"/>
  <c r="F109" i="7"/>
  <c r="D5" i="22"/>
  <c r="F136" i="7"/>
  <c r="F122" i="7"/>
  <c r="F130" i="7"/>
  <c r="F124" i="7"/>
  <c r="F149" i="7"/>
  <c r="F134" i="7"/>
  <c r="F148" i="7"/>
  <c r="F137" i="7"/>
  <c r="F123" i="7"/>
  <c r="F146" i="7"/>
  <c r="F120" i="7"/>
  <c r="F139" i="7"/>
  <c r="F142" i="7"/>
  <c r="F133" i="7"/>
  <c r="F121" i="7"/>
  <c r="F141" i="7"/>
  <c r="F132" i="7"/>
  <c r="F129" i="7"/>
  <c r="F131" i="7"/>
  <c r="F143" i="7"/>
  <c r="F147" i="7"/>
  <c r="F128" i="7"/>
  <c r="F126" i="7"/>
  <c r="F127" i="7"/>
  <c r="F144" i="7"/>
  <c r="F125" i="7"/>
  <c r="F135" i="7"/>
  <c r="F119" i="7"/>
  <c r="F138" i="7"/>
  <c r="F140" i="7"/>
  <c r="F145" i="7"/>
  <c r="F111" i="7"/>
  <c r="F115" i="7"/>
  <c r="F117" i="7"/>
  <c r="F118" i="7"/>
  <c r="F113" i="7"/>
  <c r="F114" i="7"/>
  <c r="F116" i="7"/>
  <c r="F112" i="7"/>
  <c r="F110" i="7"/>
  <c r="E51" i="9"/>
  <c r="E148" i="9" s="1"/>
  <c r="E50" i="9"/>
  <c r="E147" i="9" s="1"/>
  <c r="E52" i="9"/>
  <c r="E149" i="9" s="1"/>
  <c r="E53" i="9"/>
  <c r="E150" i="9" s="1"/>
  <c r="F53" i="9" s="1"/>
  <c r="F150" i="9" s="1"/>
  <c r="G53" i="9" s="1"/>
  <c r="H88" i="5"/>
  <c r="D34" i="22"/>
  <c r="D38" i="22"/>
  <c r="H75" i="5"/>
  <c r="D21" i="22"/>
  <c r="H66" i="5"/>
  <c r="D12" i="22"/>
  <c r="H82" i="5"/>
  <c r="D28" i="22"/>
  <c r="D37" i="22"/>
  <c r="D32" i="22"/>
  <c r="D26" i="22"/>
  <c r="H74" i="5"/>
  <c r="D20" i="22"/>
  <c r="H93" i="5"/>
  <c r="D39" i="22"/>
  <c r="D43" i="22"/>
  <c r="D15" i="22"/>
  <c r="D36" i="22"/>
  <c r="H84" i="5"/>
  <c r="D30" i="22"/>
  <c r="D18" i="22"/>
  <c r="D6" i="22"/>
  <c r="H87" i="5"/>
  <c r="D33" i="22"/>
  <c r="H73" i="5"/>
  <c r="D19" i="22"/>
  <c r="D40" i="22"/>
  <c r="D10" i="22"/>
  <c r="D16" i="22"/>
  <c r="D9" i="22"/>
  <c r="H89" i="5"/>
  <c r="D35" i="22"/>
  <c r="D7" i="22"/>
  <c r="D41" i="22"/>
  <c r="H71" i="5"/>
  <c r="D17" i="22"/>
  <c r="D13" i="22"/>
  <c r="H68" i="5"/>
  <c r="D14" i="22"/>
  <c r="H98" i="5"/>
  <c r="D44" i="22"/>
  <c r="D29" i="22"/>
  <c r="D11" i="22"/>
  <c r="H78" i="5"/>
  <c r="D24" i="22"/>
  <c r="D31" i="22"/>
  <c r="H79" i="5"/>
  <c r="D25" i="22"/>
  <c r="H81" i="5"/>
  <c r="D27" i="22"/>
  <c r="H99" i="5"/>
  <c r="D45" i="22"/>
  <c r="H62" i="5"/>
  <c r="D8" i="22"/>
  <c r="D22" i="22"/>
  <c r="H77" i="5"/>
  <c r="D23" i="22"/>
  <c r="H96" i="5"/>
  <c r="D42" i="22"/>
  <c r="AZ71" i="14"/>
  <c r="AZ74" i="14"/>
  <c r="AZ73" i="14"/>
  <c r="AZ75" i="14"/>
  <c r="AZ78" i="14"/>
  <c r="AZ77" i="14"/>
  <c r="AZ80" i="14"/>
  <c r="AZ79" i="14"/>
  <c r="AZ82" i="14"/>
  <c r="AZ81" i="14"/>
  <c r="AZ84" i="14"/>
  <c r="AZ88" i="14"/>
  <c r="AZ83" i="14"/>
  <c r="AZ70" i="14"/>
  <c r="AZ85" i="14"/>
  <c r="AZ72" i="14"/>
  <c r="AZ93" i="14"/>
  <c r="AZ95" i="14"/>
  <c r="AZ91" i="14"/>
  <c r="AZ76" i="14"/>
  <c r="AZ90" i="14"/>
  <c r="AZ86" i="14"/>
  <c r="AZ92" i="14"/>
  <c r="AZ94" i="14"/>
  <c r="AZ87" i="14"/>
  <c r="AZ89" i="14"/>
  <c r="CA13" i="3"/>
  <c r="CA16" i="3"/>
  <c r="CA38" i="3"/>
  <c r="H95" i="5"/>
  <c r="H97" i="5"/>
  <c r="H94" i="5"/>
  <c r="H91" i="5"/>
  <c r="H92" i="5"/>
  <c r="H61" i="5"/>
  <c r="CA84" i="3"/>
  <c r="H96" i="3"/>
  <c r="CA102" i="3"/>
  <c r="H100" i="3"/>
  <c r="CA100" i="3" s="1"/>
  <c r="CA78" i="3"/>
  <c r="CA106" i="3"/>
  <c r="H104" i="3"/>
  <c r="H88" i="3"/>
  <c r="CA92" i="3"/>
  <c r="H80" i="3"/>
  <c r="H80" i="5"/>
  <c r="H63" i="5"/>
  <c r="H67" i="5"/>
  <c r="H65" i="5"/>
  <c r="H60" i="5"/>
  <c r="H83" i="5"/>
  <c r="H76" i="5"/>
  <c r="H59" i="5"/>
  <c r="H86" i="5"/>
  <c r="H90" i="5"/>
  <c r="H64" i="5"/>
  <c r="H72" i="5"/>
  <c r="H70" i="5"/>
  <c r="H85" i="5"/>
  <c r="H69" i="5"/>
  <c r="CF39" i="3"/>
  <c r="CA29" i="3"/>
  <c r="CA82" i="3"/>
  <c r="CA98" i="3"/>
  <c r="CA23" i="3"/>
  <c r="CA87" i="3"/>
  <c r="CA103" i="3"/>
  <c r="CA48" i="3"/>
  <c r="CA58" i="3"/>
  <c r="CA57" i="3"/>
  <c r="CA51" i="3"/>
  <c r="CA54" i="3"/>
  <c r="CA46" i="3"/>
  <c r="CA67" i="3"/>
  <c r="CA19" i="3"/>
  <c r="CA81" i="3"/>
  <c r="CA101" i="3"/>
  <c r="CA17" i="3"/>
  <c r="CA24" i="3"/>
  <c r="CA86" i="3"/>
  <c r="CA33" i="3"/>
  <c r="CA91" i="3"/>
  <c r="CA107" i="3"/>
  <c r="CA21" i="3"/>
  <c r="CA69" i="3"/>
  <c r="CA63" i="3"/>
  <c r="CA56" i="3"/>
  <c r="CA59" i="3"/>
  <c r="CA68" i="3"/>
  <c r="CA60" i="3"/>
  <c r="CA62" i="3"/>
  <c r="CA70" i="3"/>
  <c r="CA27" i="3"/>
  <c r="CA30" i="3"/>
  <c r="CA85" i="3"/>
  <c r="CA105" i="3"/>
  <c r="CA90" i="3"/>
  <c r="M8" i="3"/>
  <c r="N58" i="5"/>
  <c r="R33" i="14"/>
  <c r="S8" i="14"/>
  <c r="N8" i="5"/>
  <c r="BE6" i="5" s="1"/>
  <c r="CA79" i="3"/>
  <c r="CA95" i="3"/>
  <c r="N6" i="7"/>
  <c r="M107" i="7"/>
  <c r="M57" i="7"/>
  <c r="L7" i="9"/>
  <c r="CA11" i="3"/>
  <c r="CA53" i="3"/>
  <c r="CA47" i="3"/>
  <c r="CA61" i="3"/>
  <c r="CA64" i="3"/>
  <c r="CA50" i="3"/>
  <c r="CA44" i="3"/>
  <c r="CA73" i="3"/>
  <c r="CA66" i="3"/>
  <c r="CA37" i="3"/>
  <c r="CA89" i="3"/>
  <c r="CA93" i="3"/>
  <c r="CA94" i="3"/>
  <c r="H10" i="3"/>
  <c r="AZ36" i="14" s="1"/>
  <c r="CA83" i="3"/>
  <c r="CA99" i="3"/>
  <c r="K104" i="9"/>
  <c r="K105" i="9" s="1"/>
  <c r="K8" i="9"/>
  <c r="CA12" i="3"/>
  <c r="CA52" i="3"/>
  <c r="CA65" i="3"/>
  <c r="CA49" i="3"/>
  <c r="CA55" i="3"/>
  <c r="CA71" i="3"/>
  <c r="CA45" i="3"/>
  <c r="CA72" i="3"/>
  <c r="CA15" i="3"/>
  <c r="CA34" i="3"/>
  <c r="CA97" i="3"/>
  <c r="AZ57" i="14" l="1"/>
  <c r="AZ59" i="14"/>
  <c r="AZ52" i="14"/>
  <c r="AZ50" i="14"/>
  <c r="AZ55" i="14"/>
  <c r="AZ53" i="14"/>
  <c r="AZ40" i="14"/>
  <c r="AZ62" i="14"/>
  <c r="AZ48" i="14"/>
  <c r="AZ42" i="14"/>
  <c r="AZ51" i="14"/>
  <c r="AZ60" i="14"/>
  <c r="AZ46" i="14"/>
  <c r="AZ45" i="14"/>
  <c r="AZ49" i="14"/>
  <c r="AZ58" i="14"/>
  <c r="AZ44" i="14"/>
  <c r="AZ63" i="14"/>
  <c r="AZ43" i="14"/>
  <c r="AZ54" i="14"/>
  <c r="AZ38" i="14"/>
  <c r="AZ37" i="14"/>
  <c r="AZ47" i="14"/>
  <c r="AZ56" i="14"/>
  <c r="H40" i="3"/>
  <c r="AZ39" i="14"/>
  <c r="AZ61" i="14"/>
  <c r="AZ41" i="14"/>
  <c r="H108" i="3"/>
  <c r="J3" i="22"/>
  <c r="I51" i="22"/>
  <c r="F52" i="9"/>
  <c r="F149" i="9" s="1"/>
  <c r="F50" i="9"/>
  <c r="F51" i="9"/>
  <c r="F148" i="9" s="1"/>
  <c r="G150" i="9"/>
  <c r="H53" i="9" s="1"/>
  <c r="M11" i="14"/>
  <c r="AZ35" i="14"/>
  <c r="M10" i="14"/>
  <c r="E100" i="9"/>
  <c r="H55" i="16"/>
  <c r="V55" i="16" s="1"/>
  <c r="CA104" i="3"/>
  <c r="CA80" i="3"/>
  <c r="CA88" i="3"/>
  <c r="CA96" i="3"/>
  <c r="CG39" i="3"/>
  <c r="M7" i="9"/>
  <c r="N57" i="7"/>
  <c r="N107" i="7"/>
  <c r="O6" i="7"/>
  <c r="L8" i="9"/>
  <c r="L104" i="9"/>
  <c r="L105" i="9" s="1"/>
  <c r="T8" i="14"/>
  <c r="S33" i="14"/>
  <c r="O8" i="5"/>
  <c r="BF6" i="5" s="1"/>
  <c r="N8" i="3"/>
  <c r="O58" i="5"/>
  <c r="M9" i="14"/>
  <c r="CA10" i="3"/>
  <c r="I50" i="5" s="1"/>
  <c r="I110" i="3"/>
  <c r="F147" i="9" l="1"/>
  <c r="I100" i="5"/>
  <c r="G150" i="7"/>
  <c r="K3" i="22"/>
  <c r="J51" i="22"/>
  <c r="G52" i="9"/>
  <c r="G149" i="9" s="1"/>
  <c r="H52" i="9" s="1"/>
  <c r="G51" i="9"/>
  <c r="G148" i="9" s="1"/>
  <c r="H150" i="9"/>
  <c r="I53" i="9" s="1"/>
  <c r="I44" i="5"/>
  <c r="I48" i="5"/>
  <c r="I47" i="5"/>
  <c r="I49" i="5"/>
  <c r="I46" i="5"/>
  <c r="I45" i="5"/>
  <c r="I42" i="5"/>
  <c r="I43" i="5"/>
  <c r="I41" i="5"/>
  <c r="H75" i="3"/>
  <c r="CI39" i="3"/>
  <c r="I145" i="3"/>
  <c r="CH39" i="3"/>
  <c r="I76" i="3"/>
  <c r="H41" i="3"/>
  <c r="G217" i="3"/>
  <c r="T33" i="14"/>
  <c r="P58" i="5"/>
  <c r="P8" i="5"/>
  <c r="BG6" i="5" s="1"/>
  <c r="U8" i="14"/>
  <c r="O8" i="3"/>
  <c r="M104" i="9"/>
  <c r="M105" i="9" s="1"/>
  <c r="M8" i="9"/>
  <c r="H109" i="3"/>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9" i="5"/>
  <c r="N39" i="14"/>
  <c r="I14" i="3" s="1"/>
  <c r="N58" i="14"/>
  <c r="I33" i="3" s="1"/>
  <c r="N91" i="14"/>
  <c r="N68" i="14"/>
  <c r="N114" i="14"/>
  <c r="I94" i="3" s="1"/>
  <c r="N115" i="14"/>
  <c r="I95" i="3" s="1"/>
  <c r="N116" i="14"/>
  <c r="I96" i="3" s="1"/>
  <c r="N117" i="14"/>
  <c r="I97" i="3" s="1"/>
  <c r="N119" i="14"/>
  <c r="I99" i="3" s="1"/>
  <c r="N123" i="14"/>
  <c r="I103" i="3" s="1"/>
  <c r="N127" i="14"/>
  <c r="N67" i="14"/>
  <c r="N66" i="14"/>
  <c r="N70" i="14"/>
  <c r="O107" i="7"/>
  <c r="N7" i="9"/>
  <c r="O57" i="7"/>
  <c r="P6" i="7"/>
  <c r="L3" i="22" l="1"/>
  <c r="K51" i="22"/>
  <c r="H54" i="16"/>
  <c r="V54" i="16" s="1"/>
  <c r="E99" i="9"/>
  <c r="H51" i="9"/>
  <c r="H148" i="9" s="1"/>
  <c r="H53" i="16"/>
  <c r="V53" i="16" s="1"/>
  <c r="E98" i="9"/>
  <c r="I150" i="9"/>
  <c r="J53" i="9" s="1"/>
  <c r="H149" i="9"/>
  <c r="I52" i="9" s="1"/>
  <c r="E24" i="22"/>
  <c r="E72" i="22" s="1"/>
  <c r="G128" i="7" s="1"/>
  <c r="E31" i="22"/>
  <c r="E79" i="22" s="1"/>
  <c r="G135" i="7" s="1"/>
  <c r="E23" i="22"/>
  <c r="E71" i="22" s="1"/>
  <c r="G127" i="7" s="1"/>
  <c r="E15" i="22"/>
  <c r="E63" i="22" s="1"/>
  <c r="G119" i="7" s="1"/>
  <c r="E7" i="22"/>
  <c r="E55" i="22" s="1"/>
  <c r="G111" i="7" s="1"/>
  <c r="E41" i="22"/>
  <c r="E89" i="22" s="1"/>
  <c r="G145" i="7" s="1"/>
  <c r="E32" i="22"/>
  <c r="E80" i="22" s="1"/>
  <c r="G136" i="7" s="1"/>
  <c r="E30" i="22"/>
  <c r="E78" i="22" s="1"/>
  <c r="G134" i="7" s="1"/>
  <c r="E22" i="22"/>
  <c r="E70" i="22" s="1"/>
  <c r="G126" i="7" s="1"/>
  <c r="E14" i="22"/>
  <c r="E62" i="22" s="1"/>
  <c r="G118" i="7" s="1"/>
  <c r="E6" i="22"/>
  <c r="E54" i="22" s="1"/>
  <c r="G110" i="7" s="1"/>
  <c r="E42" i="22"/>
  <c r="E90" i="22" s="1"/>
  <c r="G146" i="7" s="1"/>
  <c r="E5" i="22"/>
  <c r="E45" i="22"/>
  <c r="E93" i="22" s="1"/>
  <c r="G149" i="7" s="1"/>
  <c r="E36" i="22"/>
  <c r="E84" i="22" s="1"/>
  <c r="G140" i="7" s="1"/>
  <c r="E28" i="22"/>
  <c r="E76" i="22" s="1"/>
  <c r="G132" i="7" s="1"/>
  <c r="E20" i="22"/>
  <c r="E68" i="22" s="1"/>
  <c r="G124" i="7" s="1"/>
  <c r="E12" i="22"/>
  <c r="E60" i="22" s="1"/>
  <c r="G116" i="7" s="1"/>
  <c r="E43" i="22"/>
  <c r="E91" i="22" s="1"/>
  <c r="G147" i="7" s="1"/>
  <c r="E21" i="22"/>
  <c r="E69" i="22" s="1"/>
  <c r="G125" i="7" s="1"/>
  <c r="E35" i="22"/>
  <c r="E83" i="22" s="1"/>
  <c r="G139" i="7" s="1"/>
  <c r="E27" i="22"/>
  <c r="E75" i="22" s="1"/>
  <c r="G131" i="7" s="1"/>
  <c r="E19" i="22"/>
  <c r="E67" i="22" s="1"/>
  <c r="G123" i="7" s="1"/>
  <c r="E11" i="22"/>
  <c r="E59" i="22" s="1"/>
  <c r="G115" i="7" s="1"/>
  <c r="E44" i="22"/>
  <c r="E92" i="22" s="1"/>
  <c r="G148" i="7" s="1"/>
  <c r="E29" i="22"/>
  <c r="E77" i="22" s="1"/>
  <c r="G133" i="7" s="1"/>
  <c r="E34" i="22"/>
  <c r="E82" i="22" s="1"/>
  <c r="G138" i="7" s="1"/>
  <c r="E26" i="22"/>
  <c r="E74" i="22" s="1"/>
  <c r="G130" i="7" s="1"/>
  <c r="E18" i="22"/>
  <c r="E66" i="22" s="1"/>
  <c r="G122" i="7" s="1"/>
  <c r="E10" i="22"/>
  <c r="E58" i="22" s="1"/>
  <c r="G114" i="7" s="1"/>
  <c r="E37" i="22"/>
  <c r="E85" i="22" s="1"/>
  <c r="G141" i="7" s="1"/>
  <c r="E40" i="22"/>
  <c r="E88" i="22" s="1"/>
  <c r="G144" i="7" s="1"/>
  <c r="E13" i="22"/>
  <c r="E61" i="22" s="1"/>
  <c r="G117" i="7" s="1"/>
  <c r="E33" i="22"/>
  <c r="E81" i="22" s="1"/>
  <c r="G137" i="7" s="1"/>
  <c r="E25" i="22"/>
  <c r="E73" i="22" s="1"/>
  <c r="G129" i="7" s="1"/>
  <c r="E17" i="22"/>
  <c r="E65" i="22" s="1"/>
  <c r="G121" i="7" s="1"/>
  <c r="E9" i="22"/>
  <c r="E57" i="22" s="1"/>
  <c r="E39" i="22"/>
  <c r="E87" i="22" s="1"/>
  <c r="G143" i="7" s="1"/>
  <c r="E16" i="22"/>
  <c r="E64" i="22" s="1"/>
  <c r="G120" i="7" s="1"/>
  <c r="E8" i="22"/>
  <c r="E56" i="22" s="1"/>
  <c r="G112" i="7" s="1"/>
  <c r="E38" i="22"/>
  <c r="E86" i="22" s="1"/>
  <c r="G142" i="7" s="1"/>
  <c r="N69" i="14"/>
  <c r="I47" i="3" s="1"/>
  <c r="I96" i="5"/>
  <c r="I99" i="5"/>
  <c r="N124" i="14"/>
  <c r="I104" i="3" s="1"/>
  <c r="G211" i="3" s="1"/>
  <c r="I97" i="5"/>
  <c r="I98" i="5"/>
  <c r="I95" i="5"/>
  <c r="I94" i="5"/>
  <c r="N126" i="14"/>
  <c r="I106" i="3" s="1"/>
  <c r="G213" i="3" s="1"/>
  <c r="N125" i="14"/>
  <c r="I105" i="3" s="1"/>
  <c r="CB105" i="3" s="1"/>
  <c r="I91" i="5"/>
  <c r="I93" i="5"/>
  <c r="I92" i="5"/>
  <c r="N75" i="14"/>
  <c r="I53" i="3" s="1"/>
  <c r="N120" i="14"/>
  <c r="I100" i="3" s="1"/>
  <c r="G207" i="3" s="1"/>
  <c r="I46" i="3"/>
  <c r="I44" i="3"/>
  <c r="I45" i="3"/>
  <c r="BA67" i="14" s="1"/>
  <c r="I69" i="3"/>
  <c r="I48" i="3"/>
  <c r="N118" i="14"/>
  <c r="N122" i="14"/>
  <c r="N74" i="14"/>
  <c r="I52" i="3" s="1"/>
  <c r="N94" i="14"/>
  <c r="N90" i="14"/>
  <c r="I68" i="3" s="1"/>
  <c r="N83" i="14"/>
  <c r="I61" i="3" s="1"/>
  <c r="N82" i="14"/>
  <c r="I60" i="3" s="1"/>
  <c r="N47" i="14"/>
  <c r="I22" i="3" s="1"/>
  <c r="G128" i="3" s="1"/>
  <c r="N98" i="14"/>
  <c r="N113" i="14"/>
  <c r="N95" i="14"/>
  <c r="CJ39" i="3"/>
  <c r="N121" i="14"/>
  <c r="N77" i="14"/>
  <c r="I55" i="3" s="1"/>
  <c r="N76" i="14"/>
  <c r="I54" i="3" s="1"/>
  <c r="N85" i="14"/>
  <c r="I63" i="3" s="1"/>
  <c r="N84" i="14"/>
  <c r="I62" i="3" s="1"/>
  <c r="N71" i="14"/>
  <c r="I49" i="3" s="1"/>
  <c r="N43" i="14"/>
  <c r="I18" i="3" s="1"/>
  <c r="G124" i="3" s="1"/>
  <c r="N41" i="14"/>
  <c r="I16" i="3" s="1"/>
  <c r="N78" i="14"/>
  <c r="I56" i="3" s="1"/>
  <c r="N62" i="14"/>
  <c r="I37" i="3" s="1"/>
  <c r="CB37" i="3" s="1"/>
  <c r="N54" i="14"/>
  <c r="I29" i="3" s="1"/>
  <c r="G135" i="3" s="1"/>
  <c r="N46" i="14"/>
  <c r="I21" i="3" s="1"/>
  <c r="CB21" i="3" s="1"/>
  <c r="N49" i="14"/>
  <c r="I24" i="3" s="1"/>
  <c r="G130" i="3" s="1"/>
  <c r="N86" i="14"/>
  <c r="I64" i="3" s="1"/>
  <c r="N92" i="14"/>
  <c r="I70" i="3" s="1"/>
  <c r="N87" i="14"/>
  <c r="I65" i="3" s="1"/>
  <c r="N79" i="14"/>
  <c r="I57" i="3" s="1"/>
  <c r="N51" i="14"/>
  <c r="I26" i="3" s="1"/>
  <c r="G132" i="3" s="1"/>
  <c r="N88" i="14"/>
  <c r="I66" i="3" s="1"/>
  <c r="N73" i="14"/>
  <c r="I51" i="3" s="1"/>
  <c r="N89" i="14"/>
  <c r="I67" i="3" s="1"/>
  <c r="N72" i="14"/>
  <c r="I50" i="3" s="1"/>
  <c r="N81" i="14"/>
  <c r="I59" i="3" s="1"/>
  <c r="N80" i="14"/>
  <c r="I58" i="3" s="1"/>
  <c r="N61" i="14"/>
  <c r="I36" i="3" s="1"/>
  <c r="G142" i="3" s="1"/>
  <c r="N36" i="14"/>
  <c r="I11" i="3" s="1"/>
  <c r="N93" i="14"/>
  <c r="I71" i="3" s="1"/>
  <c r="G204" i="3"/>
  <c r="CB97" i="3"/>
  <c r="G203" i="3"/>
  <c r="CB96" i="3"/>
  <c r="G214" i="3"/>
  <c r="CB107" i="3"/>
  <c r="G210" i="3"/>
  <c r="CB103" i="3"/>
  <c r="G206" i="3"/>
  <c r="CB99" i="3"/>
  <c r="G202" i="3"/>
  <c r="CB95" i="3"/>
  <c r="G201" i="3"/>
  <c r="CB94" i="3"/>
  <c r="N109" i="14"/>
  <c r="I89" i="3" s="1"/>
  <c r="N105" i="14"/>
  <c r="I85" i="3" s="1"/>
  <c r="N101" i="14"/>
  <c r="I81" i="3" s="1"/>
  <c r="G139" i="3"/>
  <c r="CB33" i="3"/>
  <c r="N37" i="14"/>
  <c r="I12" i="3" s="1"/>
  <c r="I88" i="5"/>
  <c r="I84" i="5"/>
  <c r="I80" i="5"/>
  <c r="I76" i="5"/>
  <c r="I72" i="5"/>
  <c r="I68" i="5"/>
  <c r="I64" i="5"/>
  <c r="I60" i="5"/>
  <c r="N8" i="9"/>
  <c r="N104" i="9"/>
  <c r="N105" i="9" s="1"/>
  <c r="N112" i="14"/>
  <c r="I92" i="3" s="1"/>
  <c r="N108" i="14"/>
  <c r="I88" i="3" s="1"/>
  <c r="N104" i="14"/>
  <c r="I84" i="3" s="1"/>
  <c r="N100" i="14"/>
  <c r="I80" i="3" s="1"/>
  <c r="N63" i="14"/>
  <c r="N55" i="14"/>
  <c r="I30" i="3" s="1"/>
  <c r="N52" i="14"/>
  <c r="I27" i="3" s="1"/>
  <c r="N44" i="14"/>
  <c r="I19" i="3" s="1"/>
  <c r="N42" i="14"/>
  <c r="I17" i="3" s="1"/>
  <c r="I59" i="5"/>
  <c r="I87" i="5"/>
  <c r="I83" i="5"/>
  <c r="I79" i="5"/>
  <c r="I75" i="5"/>
  <c r="I71" i="5"/>
  <c r="I67" i="5"/>
  <c r="I63" i="5"/>
  <c r="N111" i="14"/>
  <c r="I91" i="3" s="1"/>
  <c r="N107" i="14"/>
  <c r="I87" i="3" s="1"/>
  <c r="N103" i="14"/>
  <c r="I83" i="3" s="1"/>
  <c r="N99" i="14"/>
  <c r="I79" i="3" s="1"/>
  <c r="N60" i="14"/>
  <c r="I35" i="3" s="1"/>
  <c r="N56" i="14"/>
  <c r="I31" i="3" s="1"/>
  <c r="N50" i="14"/>
  <c r="I25" i="3" s="1"/>
  <c r="N53" i="14"/>
  <c r="I28" i="3" s="1"/>
  <c r="N45" i="14"/>
  <c r="I20" i="3" s="1"/>
  <c r="N38" i="14"/>
  <c r="I13" i="3" s="1"/>
  <c r="N35" i="14"/>
  <c r="I90" i="5"/>
  <c r="I86" i="5"/>
  <c r="I82" i="5"/>
  <c r="I78" i="5"/>
  <c r="I74" i="5"/>
  <c r="I70" i="5"/>
  <c r="I66" i="5"/>
  <c r="I62" i="5"/>
  <c r="V8" i="14"/>
  <c r="Q8" i="5"/>
  <c r="BH6" i="5" s="1"/>
  <c r="U33" i="14"/>
  <c r="Q58" i="5"/>
  <c r="P8" i="3"/>
  <c r="G182" i="3"/>
  <c r="P57" i="7"/>
  <c r="O7" i="9"/>
  <c r="Q6" i="7"/>
  <c r="P107" i="7"/>
  <c r="N110" i="14"/>
  <c r="I90" i="3" s="1"/>
  <c r="N106" i="14"/>
  <c r="I86" i="3" s="1"/>
  <c r="N102" i="14"/>
  <c r="I82" i="3" s="1"/>
  <c r="N59" i="14"/>
  <c r="I34" i="3" s="1"/>
  <c r="N57" i="14"/>
  <c r="I32" i="3" s="1"/>
  <c r="N48" i="14"/>
  <c r="I23" i="3" s="1"/>
  <c r="G120" i="3"/>
  <c r="CB14" i="3"/>
  <c r="N40" i="14"/>
  <c r="I15" i="3" s="1"/>
  <c r="I89" i="5"/>
  <c r="I85" i="5"/>
  <c r="I81" i="5"/>
  <c r="I77" i="5"/>
  <c r="I73" i="5"/>
  <c r="I69" i="5"/>
  <c r="I65" i="5"/>
  <c r="I61" i="5"/>
  <c r="BA68" i="14" l="1"/>
  <c r="BA69" i="14"/>
  <c r="BA66" i="14"/>
  <c r="I74" i="3"/>
  <c r="M3" i="22"/>
  <c r="L51" i="22"/>
  <c r="E53" i="22"/>
  <c r="G109" i="7" s="1"/>
  <c r="G113" i="7"/>
  <c r="I51" i="9"/>
  <c r="I148" i="9" s="1"/>
  <c r="J51" i="9" s="1"/>
  <c r="J150" i="9"/>
  <c r="K53" i="9" s="1"/>
  <c r="I55" i="16"/>
  <c r="W55" i="16" s="1"/>
  <c r="H100" i="9"/>
  <c r="CB104" i="3"/>
  <c r="BA79" i="14"/>
  <c r="BA83" i="14"/>
  <c r="BA76" i="14"/>
  <c r="BA71" i="14"/>
  <c r="BA73" i="14"/>
  <c r="BA78" i="14"/>
  <c r="BA75" i="14"/>
  <c r="BA77" i="14"/>
  <c r="BA85" i="14"/>
  <c r="BA84" i="14"/>
  <c r="BA93" i="14"/>
  <c r="BA87" i="14"/>
  <c r="BA95" i="14"/>
  <c r="BA91" i="14"/>
  <c r="BA74" i="14"/>
  <c r="BA72" i="14"/>
  <c r="BA89" i="14"/>
  <c r="BA86" i="14"/>
  <c r="BA88" i="14"/>
  <c r="BA81" i="14"/>
  <c r="BA94" i="14"/>
  <c r="BA80" i="14"/>
  <c r="BA90" i="14"/>
  <c r="BA82" i="14"/>
  <c r="BA70" i="14"/>
  <c r="BA92" i="14"/>
  <c r="G117" i="3"/>
  <c r="G122" i="3"/>
  <c r="CB106" i="3"/>
  <c r="CB100" i="3"/>
  <c r="G212" i="3"/>
  <c r="I93" i="3"/>
  <c r="G200" i="3" s="1"/>
  <c r="I102" i="3"/>
  <c r="CB102" i="3" s="1"/>
  <c r="I78" i="3"/>
  <c r="I98" i="3"/>
  <c r="I101" i="3"/>
  <c r="CB101" i="3" s="1"/>
  <c r="CB22" i="3"/>
  <c r="G127" i="3"/>
  <c r="CB16" i="3"/>
  <c r="CB26" i="3"/>
  <c r="CB18" i="3"/>
  <c r="CB29" i="3"/>
  <c r="CB11" i="3"/>
  <c r="G143" i="3"/>
  <c r="CB24" i="3"/>
  <c r="CB36" i="3"/>
  <c r="G138" i="3"/>
  <c r="CB32" i="3"/>
  <c r="G197" i="3"/>
  <c r="CB90" i="3"/>
  <c r="G168" i="3"/>
  <c r="CB62" i="3"/>
  <c r="G158" i="3"/>
  <c r="CB52" i="3"/>
  <c r="G165" i="3"/>
  <c r="CB59" i="3"/>
  <c r="G171" i="3"/>
  <c r="CB65" i="3"/>
  <c r="G152" i="3"/>
  <c r="CB46" i="3"/>
  <c r="G179" i="3"/>
  <c r="CB73" i="3"/>
  <c r="G169" i="3"/>
  <c r="CB63" i="3"/>
  <c r="Q8" i="3"/>
  <c r="R58" i="5"/>
  <c r="V33" i="14"/>
  <c r="W8" i="14"/>
  <c r="R8" i="5"/>
  <c r="BI6" i="5" s="1"/>
  <c r="G134" i="3"/>
  <c r="CB28" i="3"/>
  <c r="G186" i="3"/>
  <c r="CB79" i="3"/>
  <c r="G136" i="3"/>
  <c r="CB30" i="3"/>
  <c r="G195" i="3"/>
  <c r="CB88" i="3"/>
  <c r="G118" i="3"/>
  <c r="CB12" i="3"/>
  <c r="G140" i="3"/>
  <c r="CB34" i="3"/>
  <c r="G161" i="3"/>
  <c r="CB55" i="3"/>
  <c r="G162" i="3"/>
  <c r="CB56" i="3"/>
  <c r="G172" i="3"/>
  <c r="CB66" i="3"/>
  <c r="G160" i="3"/>
  <c r="CB54" i="3"/>
  <c r="G170" i="3"/>
  <c r="CB64" i="3"/>
  <c r="G164" i="3"/>
  <c r="CB58" i="3"/>
  <c r="G156" i="3"/>
  <c r="CB50" i="3"/>
  <c r="G173" i="3"/>
  <c r="CB67" i="3"/>
  <c r="I10" i="3"/>
  <c r="BA40" i="14" s="1"/>
  <c r="G131" i="3"/>
  <c r="CB25" i="3"/>
  <c r="G190" i="3"/>
  <c r="CB83" i="3"/>
  <c r="G123" i="3"/>
  <c r="CB17" i="3"/>
  <c r="G144" i="3"/>
  <c r="CB38" i="3"/>
  <c r="G199" i="3"/>
  <c r="CB92" i="3"/>
  <c r="G188" i="3"/>
  <c r="CB81" i="3"/>
  <c r="G121" i="3"/>
  <c r="CB15" i="3"/>
  <c r="G189" i="3"/>
  <c r="CB82" i="3"/>
  <c r="Q107" i="7"/>
  <c r="Q57" i="7"/>
  <c r="P7" i="9"/>
  <c r="R6" i="7"/>
  <c r="G150" i="3"/>
  <c r="CB44" i="3"/>
  <c r="G157" i="3"/>
  <c r="CB51" i="3"/>
  <c r="G167" i="3"/>
  <c r="CB61" i="3"/>
  <c r="G154" i="3"/>
  <c r="CB48" i="3"/>
  <c r="G174" i="3"/>
  <c r="CB68" i="3"/>
  <c r="G178" i="3"/>
  <c r="CB72" i="3"/>
  <c r="G159" i="3"/>
  <c r="CB53" i="3"/>
  <c r="G163" i="3"/>
  <c r="CB57" i="3"/>
  <c r="G119" i="3"/>
  <c r="CB13" i="3"/>
  <c r="G137" i="3"/>
  <c r="CB31" i="3"/>
  <c r="G194" i="3"/>
  <c r="CB87" i="3"/>
  <c r="G125" i="3"/>
  <c r="CB19" i="3"/>
  <c r="G187" i="3"/>
  <c r="CB80" i="3"/>
  <c r="G192" i="3"/>
  <c r="CB85" i="3"/>
  <c r="G129" i="3"/>
  <c r="CB23" i="3"/>
  <c r="G193" i="3"/>
  <c r="CB86" i="3"/>
  <c r="O8" i="9"/>
  <c r="O104" i="9"/>
  <c r="O105" i="9" s="1"/>
  <c r="G153" i="3"/>
  <c r="CB47" i="3"/>
  <c r="G177" i="3"/>
  <c r="CB71" i="3"/>
  <c r="G176" i="3"/>
  <c r="CB70" i="3"/>
  <c r="G151" i="3"/>
  <c r="CB45" i="3"/>
  <c r="G175" i="3"/>
  <c r="CB69" i="3"/>
  <c r="G155" i="3"/>
  <c r="CB49" i="3"/>
  <c r="G166" i="3"/>
  <c r="CB60" i="3"/>
  <c r="G126" i="3"/>
  <c r="CB20" i="3"/>
  <c r="G141" i="3"/>
  <c r="CB35" i="3"/>
  <c r="G198" i="3"/>
  <c r="CB91" i="3"/>
  <c r="G133" i="3"/>
  <c r="CB27" i="3"/>
  <c r="G191" i="3"/>
  <c r="CB84" i="3"/>
  <c r="G196" i="3"/>
  <c r="CB89" i="3"/>
  <c r="BA55" i="14" l="1"/>
  <c r="BA62" i="14"/>
  <c r="BA43" i="14"/>
  <c r="BA44" i="14"/>
  <c r="BA51" i="14"/>
  <c r="BA42" i="14"/>
  <c r="BA49" i="14"/>
  <c r="BA58" i="14"/>
  <c r="BA45" i="14"/>
  <c r="BA54" i="14"/>
  <c r="BA36" i="14"/>
  <c r="BA61" i="14"/>
  <c r="BA41" i="14"/>
  <c r="BA63" i="14"/>
  <c r="BA60" i="14"/>
  <c r="BA52" i="14"/>
  <c r="BA59" i="14"/>
  <c r="BA50" i="14"/>
  <c r="BA53" i="14"/>
  <c r="BA48" i="14"/>
  <c r="I40" i="3"/>
  <c r="BA39" i="14"/>
  <c r="BA56" i="14"/>
  <c r="BA47" i="14"/>
  <c r="BA37" i="14"/>
  <c r="BA57" i="14"/>
  <c r="BA46" i="14"/>
  <c r="BA38" i="14"/>
  <c r="I108" i="3"/>
  <c r="N3" i="22"/>
  <c r="M51" i="22"/>
  <c r="J148" i="9"/>
  <c r="K51" i="9" s="1"/>
  <c r="I149" i="9"/>
  <c r="J52" i="9" s="1"/>
  <c r="I53" i="16"/>
  <c r="W53" i="16" s="1"/>
  <c r="H98" i="9"/>
  <c r="N11" i="14"/>
  <c r="BA35" i="14"/>
  <c r="N10" i="14"/>
  <c r="CB93" i="3"/>
  <c r="G209" i="3"/>
  <c r="G208" i="3"/>
  <c r="CB78" i="3"/>
  <c r="G205" i="3"/>
  <c r="CB98" i="3"/>
  <c r="G185" i="3"/>
  <c r="J145" i="3"/>
  <c r="CL39" i="3"/>
  <c r="CK39" i="3"/>
  <c r="G180" i="3"/>
  <c r="J110" i="3"/>
  <c r="Q7" i="9"/>
  <c r="S6" i="7"/>
  <c r="R57" i="7"/>
  <c r="R107" i="7"/>
  <c r="X8" i="14"/>
  <c r="W33" i="14"/>
  <c r="S8" i="5"/>
  <c r="BJ6" i="5" s="1"/>
  <c r="R8" i="3"/>
  <c r="S58" i="5"/>
  <c r="P104" i="9"/>
  <c r="P105" i="9" s="1"/>
  <c r="P8" i="9"/>
  <c r="N9" i="14"/>
  <c r="G116" i="3"/>
  <c r="G146" i="3" s="1"/>
  <c r="CB10" i="3"/>
  <c r="J50" i="5" l="1"/>
  <c r="J100" i="5" s="1"/>
  <c r="O3" i="22"/>
  <c r="N51" i="22"/>
  <c r="K148" i="9"/>
  <c r="L51" i="9" s="1"/>
  <c r="J149" i="9"/>
  <c r="K52" i="9" s="1"/>
  <c r="K150" i="9"/>
  <c r="L53" i="9" s="1"/>
  <c r="J49" i="5"/>
  <c r="J45" i="5"/>
  <c r="J48" i="5"/>
  <c r="J47" i="5"/>
  <c r="J46" i="5"/>
  <c r="J44" i="5"/>
  <c r="J41" i="5"/>
  <c r="J42" i="5"/>
  <c r="J43" i="5"/>
  <c r="G215" i="3"/>
  <c r="I109" i="3"/>
  <c r="O39" i="14"/>
  <c r="J14" i="3" s="1"/>
  <c r="O68" i="14"/>
  <c r="O110" i="14"/>
  <c r="J90" i="3" s="1"/>
  <c r="O70" i="14"/>
  <c r="O94" i="14"/>
  <c r="O87" i="14"/>
  <c r="S57" i="7"/>
  <c r="T6" i="7"/>
  <c r="R7" i="9"/>
  <c r="S107" i="7"/>
  <c r="H217" i="3"/>
  <c r="S8" i="3"/>
  <c r="T58" i="5"/>
  <c r="X33" i="14"/>
  <c r="T8" i="5"/>
  <c r="BK6" i="5" s="1"/>
  <c r="Y8" i="14"/>
  <c r="Q104" i="9"/>
  <c r="Q105" i="9" s="1"/>
  <c r="Q8" i="9"/>
  <c r="J76" i="3"/>
  <c r="I41" i="3"/>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9" i="5"/>
  <c r="I75" i="3"/>
  <c r="G147" i="3" l="1"/>
  <c r="G219" i="3"/>
  <c r="H150" i="7"/>
  <c r="P3" i="22"/>
  <c r="O51" i="22"/>
  <c r="L148" i="9"/>
  <c r="M51" i="9" s="1"/>
  <c r="J53" i="16" s="1"/>
  <c r="X53" i="16" s="1"/>
  <c r="I54" i="16"/>
  <c r="W54" i="16" s="1"/>
  <c r="H99" i="9"/>
  <c r="F34" i="22"/>
  <c r="F82" i="22" s="1"/>
  <c r="H138" i="7" s="1"/>
  <c r="F33" i="22"/>
  <c r="F81" i="22" s="1"/>
  <c r="H137" i="7" s="1"/>
  <c r="F36" i="22"/>
  <c r="F84" i="22" s="1"/>
  <c r="H140" i="7" s="1"/>
  <c r="F28" i="22"/>
  <c r="F76" i="22" s="1"/>
  <c r="H132" i="7" s="1"/>
  <c r="F20" i="22"/>
  <c r="F68" i="22" s="1"/>
  <c r="H124" i="7" s="1"/>
  <c r="F12" i="22"/>
  <c r="F60" i="22" s="1"/>
  <c r="H116" i="7" s="1"/>
  <c r="F38" i="22"/>
  <c r="F86" i="22" s="1"/>
  <c r="H142" i="7" s="1"/>
  <c r="F18" i="22"/>
  <c r="F66" i="22" s="1"/>
  <c r="H122" i="7" s="1"/>
  <c r="F35" i="22"/>
  <c r="F83" i="22" s="1"/>
  <c r="H139" i="7" s="1"/>
  <c r="F27" i="22"/>
  <c r="F75" i="22" s="1"/>
  <c r="H131" i="7" s="1"/>
  <c r="F19" i="22"/>
  <c r="F67" i="22" s="1"/>
  <c r="H123" i="7" s="1"/>
  <c r="F11" i="22"/>
  <c r="F59" i="22" s="1"/>
  <c r="H115" i="7" s="1"/>
  <c r="F37" i="22"/>
  <c r="F85" i="22" s="1"/>
  <c r="H141" i="7" s="1"/>
  <c r="F40" i="22"/>
  <c r="F88" i="22" s="1"/>
  <c r="H144" i="7" s="1"/>
  <c r="F9" i="22"/>
  <c r="F57" i="22" s="1"/>
  <c r="F42" i="22"/>
  <c r="F90" i="22" s="1"/>
  <c r="H146" i="7" s="1"/>
  <c r="F10" i="22"/>
  <c r="F58" i="22" s="1"/>
  <c r="H114" i="7" s="1"/>
  <c r="F32" i="22"/>
  <c r="F80" i="22" s="1"/>
  <c r="H136" i="7" s="1"/>
  <c r="F24" i="22"/>
  <c r="F72" i="22" s="1"/>
  <c r="H128" i="7" s="1"/>
  <c r="F16" i="22"/>
  <c r="F64" i="22" s="1"/>
  <c r="H120" i="7" s="1"/>
  <c r="F8" i="22"/>
  <c r="F56" i="22" s="1"/>
  <c r="H112" i="7" s="1"/>
  <c r="F43" i="22"/>
  <c r="F91" i="22" s="1"/>
  <c r="H147" i="7" s="1"/>
  <c r="F25" i="22"/>
  <c r="F73" i="22" s="1"/>
  <c r="H129" i="7" s="1"/>
  <c r="F31" i="22"/>
  <c r="F79" i="22" s="1"/>
  <c r="H135" i="7" s="1"/>
  <c r="F23" i="22"/>
  <c r="F71" i="22" s="1"/>
  <c r="H127" i="7" s="1"/>
  <c r="F15" i="22"/>
  <c r="F63" i="22" s="1"/>
  <c r="H119" i="7" s="1"/>
  <c r="F7" i="22"/>
  <c r="F55" i="22" s="1"/>
  <c r="H111" i="7" s="1"/>
  <c r="F44" i="22"/>
  <c r="F92" i="22" s="1"/>
  <c r="H148" i="7" s="1"/>
  <c r="F26" i="22"/>
  <c r="F74" i="22" s="1"/>
  <c r="H130" i="7" s="1"/>
  <c r="F17" i="22"/>
  <c r="F65" i="22" s="1"/>
  <c r="H121" i="7" s="1"/>
  <c r="F30" i="22"/>
  <c r="F78" i="22" s="1"/>
  <c r="H134" i="7" s="1"/>
  <c r="F22" i="22"/>
  <c r="F70" i="22" s="1"/>
  <c r="H126" i="7" s="1"/>
  <c r="F14" i="22"/>
  <c r="F62" i="22" s="1"/>
  <c r="H118" i="7" s="1"/>
  <c r="F6" i="22"/>
  <c r="F54" i="22" s="1"/>
  <c r="H110" i="7" s="1"/>
  <c r="F41" i="22"/>
  <c r="F89" i="22" s="1"/>
  <c r="H145" i="7" s="1"/>
  <c r="F5" i="22"/>
  <c r="F53" i="22" s="1"/>
  <c r="H109" i="7" s="1"/>
  <c r="F29" i="22"/>
  <c r="F77" i="22" s="1"/>
  <c r="H133" i="7" s="1"/>
  <c r="F21" i="22"/>
  <c r="F69" i="22" s="1"/>
  <c r="H125" i="7" s="1"/>
  <c r="F13" i="22"/>
  <c r="F61" i="22" s="1"/>
  <c r="H117" i="7" s="1"/>
  <c r="F39" i="22"/>
  <c r="F87" i="22" s="1"/>
  <c r="H143" i="7" s="1"/>
  <c r="F45" i="22"/>
  <c r="F93" i="22" s="1"/>
  <c r="H149" i="7" s="1"/>
  <c r="G181" i="3"/>
  <c r="J94" i="5"/>
  <c r="J96" i="5"/>
  <c r="J97" i="5"/>
  <c r="J98" i="5"/>
  <c r="J95" i="5"/>
  <c r="J99" i="5"/>
  <c r="G216" i="3"/>
  <c r="O79" i="14"/>
  <c r="J57" i="3" s="1"/>
  <c r="O71" i="14"/>
  <c r="J49" i="3" s="1"/>
  <c r="O95" i="14"/>
  <c r="J93" i="5"/>
  <c r="J92" i="5"/>
  <c r="J91" i="5"/>
  <c r="O75" i="14"/>
  <c r="J53" i="3" s="1"/>
  <c r="O81" i="14"/>
  <c r="J59" i="3" s="1"/>
  <c r="J46" i="3"/>
  <c r="J65" i="3"/>
  <c r="J48" i="3"/>
  <c r="O43" i="14"/>
  <c r="J18" i="3" s="1"/>
  <c r="CC18" i="3" s="1"/>
  <c r="O89" i="14"/>
  <c r="J67" i="3" s="1"/>
  <c r="O73" i="14"/>
  <c r="J51" i="3" s="1"/>
  <c r="O103" i="14"/>
  <c r="O85" i="14"/>
  <c r="J63" i="3" s="1"/>
  <c r="O69" i="14"/>
  <c r="J47" i="3" s="1"/>
  <c r="O111" i="14"/>
  <c r="O51" i="14"/>
  <c r="J26" i="3" s="1"/>
  <c r="CC26" i="3" s="1"/>
  <c r="O91" i="14"/>
  <c r="J69" i="3" s="1"/>
  <c r="O92" i="14"/>
  <c r="J70" i="3" s="1"/>
  <c r="O84" i="14"/>
  <c r="J62" i="3" s="1"/>
  <c r="O61" i="14"/>
  <c r="J36" i="3" s="1"/>
  <c r="CC36" i="3" s="1"/>
  <c r="O41" i="14"/>
  <c r="J16" i="3" s="1"/>
  <c r="O67" i="14"/>
  <c r="J45" i="3" s="1"/>
  <c r="BB67" i="14" s="1"/>
  <c r="O83" i="14"/>
  <c r="J61" i="3" s="1"/>
  <c r="O56" i="14"/>
  <c r="J31" i="3" s="1"/>
  <c r="CC31" i="3" s="1"/>
  <c r="CN39" i="3"/>
  <c r="O101" i="14"/>
  <c r="O47" i="14"/>
  <c r="J22" i="3" s="1"/>
  <c r="CC22" i="3" s="1"/>
  <c r="CM39" i="3"/>
  <c r="O90" i="14"/>
  <c r="J68" i="3" s="1"/>
  <c r="O82" i="14"/>
  <c r="J60" i="3" s="1"/>
  <c r="O86" i="14"/>
  <c r="J64" i="3" s="1"/>
  <c r="O78" i="14"/>
  <c r="J56" i="3" s="1"/>
  <c r="O93" i="14"/>
  <c r="J71" i="3" s="1"/>
  <c r="O74" i="14"/>
  <c r="J52" i="3" s="1"/>
  <c r="O77" i="14"/>
  <c r="J55" i="3" s="1"/>
  <c r="O105" i="14"/>
  <c r="O66" i="14"/>
  <c r="J44" i="3" s="1"/>
  <c r="O109" i="14"/>
  <c r="O76" i="14"/>
  <c r="J54" i="3" s="1"/>
  <c r="O106" i="14"/>
  <c r="O72" i="14"/>
  <c r="J50" i="3" s="1"/>
  <c r="O88" i="14"/>
  <c r="J66" i="3" s="1"/>
  <c r="O80" i="14"/>
  <c r="J58" i="3" s="1"/>
  <c r="O99" i="14"/>
  <c r="O60" i="14"/>
  <c r="J35" i="3" s="1"/>
  <c r="CC35" i="3" s="1"/>
  <c r="O107" i="14"/>
  <c r="O102" i="14"/>
  <c r="O104" i="14"/>
  <c r="O100" i="14"/>
  <c r="O42" i="14"/>
  <c r="J17" i="3" s="1"/>
  <c r="CC17" i="3" s="1"/>
  <c r="O112" i="14"/>
  <c r="O36" i="14"/>
  <c r="J11" i="3" s="1"/>
  <c r="O108" i="14"/>
  <c r="J59" i="5"/>
  <c r="J87" i="5"/>
  <c r="J83" i="5"/>
  <c r="J79" i="5"/>
  <c r="J75" i="5"/>
  <c r="J71" i="5"/>
  <c r="J67" i="5"/>
  <c r="J63" i="5"/>
  <c r="T107" i="7"/>
  <c r="U6" i="7"/>
  <c r="T57" i="7"/>
  <c r="S7" i="9"/>
  <c r="O127" i="14"/>
  <c r="O123" i="14"/>
  <c r="J103" i="3" s="1"/>
  <c r="O119" i="14"/>
  <c r="J99" i="3" s="1"/>
  <c r="O115" i="14"/>
  <c r="J95" i="3" s="1"/>
  <c r="O63" i="14"/>
  <c r="O58" i="14"/>
  <c r="J33" i="3" s="1"/>
  <c r="O55" i="14"/>
  <c r="J30" i="3" s="1"/>
  <c r="O57" i="14"/>
  <c r="J32" i="3" s="1"/>
  <c r="O37" i="14"/>
  <c r="J12" i="3" s="1"/>
  <c r="J90" i="5"/>
  <c r="J86" i="5"/>
  <c r="J82" i="5"/>
  <c r="J78" i="5"/>
  <c r="J74" i="5"/>
  <c r="J70" i="5"/>
  <c r="J66" i="5"/>
  <c r="J62" i="5"/>
  <c r="O126" i="14"/>
  <c r="J106" i="3" s="1"/>
  <c r="O122" i="14"/>
  <c r="J102" i="3" s="1"/>
  <c r="O118" i="14"/>
  <c r="J98" i="3" s="1"/>
  <c r="O114" i="14"/>
  <c r="J94" i="3" s="1"/>
  <c r="O62" i="14"/>
  <c r="J37" i="3" s="1"/>
  <c r="O54" i="14"/>
  <c r="J29" i="3" s="1"/>
  <c r="O50" i="14"/>
  <c r="J25" i="3" s="1"/>
  <c r="O53" i="14"/>
  <c r="J28" i="3" s="1"/>
  <c r="O45" i="14"/>
  <c r="J20" i="3" s="1"/>
  <c r="O48" i="14"/>
  <c r="J23" i="3" s="1"/>
  <c r="O35" i="14"/>
  <c r="J89" i="5"/>
  <c r="J85" i="5"/>
  <c r="J81" i="5"/>
  <c r="J77" i="5"/>
  <c r="J73" i="5"/>
  <c r="J69" i="5"/>
  <c r="J65" i="5"/>
  <c r="J61" i="5"/>
  <c r="H182" i="3"/>
  <c r="Z8" i="14"/>
  <c r="U8" i="5"/>
  <c r="BL6" i="5" s="1"/>
  <c r="U58" i="5"/>
  <c r="Y33" i="14"/>
  <c r="T8" i="3"/>
  <c r="CC90" i="3"/>
  <c r="O125" i="14"/>
  <c r="J105" i="3" s="1"/>
  <c r="O121" i="14"/>
  <c r="J101" i="3" s="1"/>
  <c r="O117" i="14"/>
  <c r="J97" i="3" s="1"/>
  <c r="O113" i="14"/>
  <c r="J93" i="3" s="1"/>
  <c r="CC14" i="3"/>
  <c r="O40" i="14"/>
  <c r="J15" i="3" s="1"/>
  <c r="J88" i="5"/>
  <c r="J84" i="5"/>
  <c r="J80" i="5"/>
  <c r="J76" i="5"/>
  <c r="J72" i="5"/>
  <c r="J68" i="5"/>
  <c r="J64" i="5"/>
  <c r="J60" i="5"/>
  <c r="R104" i="9"/>
  <c r="R105" i="9" s="1"/>
  <c r="R8" i="9"/>
  <c r="O124" i="14"/>
  <c r="J104" i="3" s="1"/>
  <c r="O120" i="14"/>
  <c r="J100" i="3" s="1"/>
  <c r="O116" i="14"/>
  <c r="J96" i="3" s="1"/>
  <c r="O98" i="14"/>
  <c r="J78" i="3" s="1"/>
  <c r="O59" i="14"/>
  <c r="J34" i="3" s="1"/>
  <c r="O46" i="14"/>
  <c r="J21" i="3" s="1"/>
  <c r="O49" i="14"/>
  <c r="J24" i="3" s="1"/>
  <c r="O52" i="14"/>
  <c r="J27" i="3" s="1"/>
  <c r="O44" i="14"/>
  <c r="J19" i="3" s="1"/>
  <c r="O38" i="14"/>
  <c r="J13" i="3" s="1"/>
  <c r="BB68" i="14" l="1"/>
  <c r="BB69" i="14"/>
  <c r="BB66" i="14"/>
  <c r="J74" i="3"/>
  <c r="Q3" i="22"/>
  <c r="P51" i="22"/>
  <c r="H113" i="7"/>
  <c r="K98" i="9"/>
  <c r="M148" i="9"/>
  <c r="N51" i="9" s="1"/>
  <c r="K149" i="9"/>
  <c r="L52" i="9" s="1"/>
  <c r="L150" i="9"/>
  <c r="M53" i="9" s="1"/>
  <c r="BB74" i="14"/>
  <c r="BB77" i="14"/>
  <c r="BB76" i="14"/>
  <c r="BB78" i="14"/>
  <c r="BB81" i="14"/>
  <c r="BB80" i="14"/>
  <c r="BB83" i="14"/>
  <c r="BB82" i="14"/>
  <c r="BB85" i="14"/>
  <c r="BB84" i="14"/>
  <c r="BB71" i="14"/>
  <c r="BB70" i="14"/>
  <c r="BB73" i="14"/>
  <c r="BB72" i="14"/>
  <c r="BB75" i="14"/>
  <c r="BB87" i="14"/>
  <c r="BB91" i="14"/>
  <c r="BB86" i="14"/>
  <c r="BB89" i="14"/>
  <c r="BB93" i="14"/>
  <c r="BB88" i="14"/>
  <c r="BB95" i="14"/>
  <c r="BB90" i="14"/>
  <c r="BB79" i="14"/>
  <c r="BB92" i="14"/>
  <c r="BB94" i="14"/>
  <c r="CC16" i="3"/>
  <c r="CC11" i="3"/>
  <c r="J88" i="3"/>
  <c r="J79" i="3"/>
  <c r="J85" i="3"/>
  <c r="J92" i="3"/>
  <c r="J83" i="3"/>
  <c r="J81" i="3"/>
  <c r="CC81" i="3" s="1"/>
  <c r="J80" i="3"/>
  <c r="CC80" i="3" s="1"/>
  <c r="J84" i="3"/>
  <c r="J86" i="3"/>
  <c r="CC86" i="3" s="1"/>
  <c r="J82" i="3"/>
  <c r="J87" i="3"/>
  <c r="J89" i="3"/>
  <c r="J91" i="3"/>
  <c r="K145" i="3"/>
  <c r="CC24" i="3"/>
  <c r="CC101" i="3"/>
  <c r="CC67" i="3"/>
  <c r="CC68" i="3"/>
  <c r="CC50" i="3"/>
  <c r="CC66" i="3"/>
  <c r="CC59" i="3"/>
  <c r="CC49" i="3"/>
  <c r="CC44" i="3"/>
  <c r="CC71" i="3"/>
  <c r="CC23" i="3"/>
  <c r="CC29" i="3"/>
  <c r="CC37" i="3"/>
  <c r="CC106" i="3"/>
  <c r="CC30" i="3"/>
  <c r="CC99" i="3"/>
  <c r="CC13" i="3"/>
  <c r="CC21" i="3"/>
  <c r="CC34" i="3"/>
  <c r="CC96" i="3"/>
  <c r="CC105" i="3"/>
  <c r="CC57" i="3"/>
  <c r="CC48" i="3"/>
  <c r="CC58" i="3"/>
  <c r="CC56" i="3"/>
  <c r="CC52" i="3"/>
  <c r="CC45" i="3"/>
  <c r="CC63" i="3"/>
  <c r="CC73" i="3"/>
  <c r="CC20" i="3"/>
  <c r="CC94" i="3"/>
  <c r="CC33" i="3"/>
  <c r="CC103" i="3"/>
  <c r="U107" i="7"/>
  <c r="V6" i="7"/>
  <c r="U57" i="7"/>
  <c r="T7" i="9"/>
  <c r="CC78" i="3"/>
  <c r="CC15" i="3"/>
  <c r="CC93" i="3"/>
  <c r="CC53" i="3"/>
  <c r="CC61" i="3"/>
  <c r="CC64" i="3"/>
  <c r="CC55" i="3"/>
  <c r="CC62" i="3"/>
  <c r="CC70" i="3"/>
  <c r="CC65" i="3"/>
  <c r="CC28" i="3"/>
  <c r="CC98" i="3"/>
  <c r="CC12" i="3"/>
  <c r="CC38" i="3"/>
  <c r="CC107" i="3"/>
  <c r="CC19" i="3"/>
  <c r="CC100" i="3"/>
  <c r="CC27" i="3"/>
  <c r="CC104" i="3"/>
  <c r="CC97" i="3"/>
  <c r="V8" i="5"/>
  <c r="BM6" i="5" s="1"/>
  <c r="V58" i="5"/>
  <c r="AA8" i="14"/>
  <c r="U8" i="3"/>
  <c r="Z33" i="14"/>
  <c r="CC72" i="3"/>
  <c r="CC51" i="3"/>
  <c r="CC54" i="3"/>
  <c r="CC46" i="3"/>
  <c r="CC60" i="3"/>
  <c r="CC47" i="3"/>
  <c r="CC69" i="3"/>
  <c r="J10" i="3"/>
  <c r="BB52" i="14" s="1"/>
  <c r="CC25" i="3"/>
  <c r="CC102" i="3"/>
  <c r="CC32" i="3"/>
  <c r="CC95" i="3"/>
  <c r="S8" i="9"/>
  <c r="S104" i="9"/>
  <c r="S105" i="9" s="1"/>
  <c r="BB56" i="14" l="1"/>
  <c r="BB48" i="14"/>
  <c r="BB59" i="14"/>
  <c r="BB49" i="14"/>
  <c r="BB62" i="14"/>
  <c r="BB46" i="14"/>
  <c r="BB57" i="14"/>
  <c r="BB47" i="14"/>
  <c r="BB55" i="14"/>
  <c r="BB44" i="14"/>
  <c r="BB60" i="14"/>
  <c r="BB45" i="14"/>
  <c r="BB41" i="14"/>
  <c r="BB42" i="14"/>
  <c r="BB63" i="14"/>
  <c r="BB54" i="14"/>
  <c r="BB43" i="14"/>
  <c r="BB36" i="14"/>
  <c r="J40" i="3"/>
  <c r="BB39" i="14"/>
  <c r="BB53" i="14"/>
  <c r="BB38" i="14"/>
  <c r="BB58" i="14"/>
  <c r="BB50" i="14"/>
  <c r="BB37" i="14"/>
  <c r="BB61" i="14"/>
  <c r="BB51" i="14"/>
  <c r="BB40" i="14"/>
  <c r="J108" i="3"/>
  <c r="R3" i="22"/>
  <c r="Q51" i="22"/>
  <c r="N148" i="9"/>
  <c r="O51" i="9" s="1"/>
  <c r="O148" i="9" s="1"/>
  <c r="P51" i="9" s="1"/>
  <c r="M150" i="9"/>
  <c r="N53" i="9" s="1"/>
  <c r="L149" i="9"/>
  <c r="M52" i="9" s="1"/>
  <c r="O11" i="14"/>
  <c r="BB35" i="14"/>
  <c r="O10" i="14"/>
  <c r="CC89" i="3"/>
  <c r="CC85" i="3"/>
  <c r="CC87" i="3"/>
  <c r="CC79" i="3"/>
  <c r="CC88" i="3"/>
  <c r="CC83" i="3"/>
  <c r="CC91" i="3"/>
  <c r="CC82" i="3"/>
  <c r="CC84" i="3"/>
  <c r="CC92" i="3"/>
  <c r="CP39" i="3"/>
  <c r="CO39" i="3"/>
  <c r="AB8" i="14"/>
  <c r="W8" i="5"/>
  <c r="BN6" i="5" s="1"/>
  <c r="V8" i="3"/>
  <c r="W58" i="5"/>
  <c r="AA33" i="14"/>
  <c r="T104" i="9"/>
  <c r="T105" i="9" s="1"/>
  <c r="T8" i="9"/>
  <c r="V57" i="7"/>
  <c r="U7" i="9"/>
  <c r="W6" i="7"/>
  <c r="V107" i="7"/>
  <c r="K110" i="3"/>
  <c r="O9" i="14"/>
  <c r="CC10" i="3"/>
  <c r="K50" i="5" l="1"/>
  <c r="K100" i="5" s="1"/>
  <c r="S3" i="22"/>
  <c r="R51" i="22"/>
  <c r="P148" i="9"/>
  <c r="Q51" i="9" s="1"/>
  <c r="M149" i="9"/>
  <c r="N52" i="9" s="1"/>
  <c r="N150" i="9"/>
  <c r="O53" i="9" s="1"/>
  <c r="J55" i="16"/>
  <c r="K100" i="9"/>
  <c r="K45" i="5"/>
  <c r="K44" i="5"/>
  <c r="K47" i="5"/>
  <c r="K48" i="5"/>
  <c r="K49" i="5"/>
  <c r="K46" i="5"/>
  <c r="K41" i="5"/>
  <c r="K42" i="5"/>
  <c r="K43" i="5"/>
  <c r="J75" i="3"/>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9" i="5"/>
  <c r="W107" i="7"/>
  <c r="V7" i="9"/>
  <c r="X6" i="7"/>
  <c r="W57" i="7"/>
  <c r="U104" i="9"/>
  <c r="U105" i="9" s="1"/>
  <c r="U8" i="9"/>
  <c r="K76" i="3"/>
  <c r="J41" i="3"/>
  <c r="I217" i="3"/>
  <c r="X58" i="5"/>
  <c r="X8" i="5"/>
  <c r="BO6" i="5" s="1"/>
  <c r="AB33" i="14"/>
  <c r="W8" i="3"/>
  <c r="AC8" i="14"/>
  <c r="P41" i="14"/>
  <c r="K16" i="3" s="1"/>
  <c r="P67" i="14"/>
  <c r="P82" i="14"/>
  <c r="P85" i="14"/>
  <c r="J109" i="3"/>
  <c r="N98" i="9"/>
  <c r="K53" i="16"/>
  <c r="I150" i="7" l="1"/>
  <c r="Q148" i="9"/>
  <c r="R51" i="9" s="1"/>
  <c r="T3" i="22"/>
  <c r="S51" i="22"/>
  <c r="N149" i="9"/>
  <c r="O52" i="9" s="1"/>
  <c r="J54" i="16"/>
  <c r="X54" i="16" s="1"/>
  <c r="X55" i="16"/>
  <c r="K99" i="9"/>
  <c r="O150" i="9"/>
  <c r="P53" i="9" s="1"/>
  <c r="G18" i="22"/>
  <c r="G66" i="22" s="1"/>
  <c r="I122" i="7" s="1"/>
  <c r="G33" i="22"/>
  <c r="G81" i="22" s="1"/>
  <c r="I137" i="7" s="1"/>
  <c r="G25" i="22"/>
  <c r="G73" i="22" s="1"/>
  <c r="I129" i="7" s="1"/>
  <c r="G17" i="22"/>
  <c r="G65" i="22" s="1"/>
  <c r="I121" i="7" s="1"/>
  <c r="G9" i="22"/>
  <c r="G57" i="22" s="1"/>
  <c r="G37" i="22"/>
  <c r="G85" i="22" s="1"/>
  <c r="I141" i="7" s="1"/>
  <c r="G16" i="22"/>
  <c r="G64" i="22" s="1"/>
  <c r="I120" i="7" s="1"/>
  <c r="G8" i="22"/>
  <c r="G56" i="22" s="1"/>
  <c r="I112" i="7" s="1"/>
  <c r="G42" i="22"/>
  <c r="G90" i="22" s="1"/>
  <c r="I146" i="7" s="1"/>
  <c r="G10" i="22"/>
  <c r="G58" i="22" s="1"/>
  <c r="I114" i="7" s="1"/>
  <c r="G31" i="22"/>
  <c r="G79" i="22" s="1"/>
  <c r="I135" i="7" s="1"/>
  <c r="G23" i="22"/>
  <c r="G71" i="22" s="1"/>
  <c r="I127" i="7" s="1"/>
  <c r="G15" i="22"/>
  <c r="G63" i="22" s="1"/>
  <c r="I119" i="7" s="1"/>
  <c r="G7" i="22"/>
  <c r="G55" i="22" s="1"/>
  <c r="I111" i="7" s="1"/>
  <c r="G45" i="22"/>
  <c r="G93" i="22" s="1"/>
  <c r="I149" i="7" s="1"/>
  <c r="G38" i="22"/>
  <c r="G86" i="22" s="1"/>
  <c r="I142" i="7" s="1"/>
  <c r="G30" i="22"/>
  <c r="G78" i="22" s="1"/>
  <c r="I134" i="7" s="1"/>
  <c r="G22" i="22"/>
  <c r="G70" i="22" s="1"/>
  <c r="I126" i="7" s="1"/>
  <c r="G14" i="22"/>
  <c r="G62" i="22" s="1"/>
  <c r="I118" i="7" s="1"/>
  <c r="G6" i="22"/>
  <c r="G54" i="22" s="1"/>
  <c r="I110" i="7" s="1"/>
  <c r="G44" i="22"/>
  <c r="G92" i="22" s="1"/>
  <c r="I148" i="7" s="1"/>
  <c r="G24" i="22"/>
  <c r="G72" i="22" s="1"/>
  <c r="I128" i="7" s="1"/>
  <c r="G5" i="22"/>
  <c r="G53" i="22" s="1"/>
  <c r="I109" i="7" s="1"/>
  <c r="G29" i="22"/>
  <c r="G77" i="22" s="1"/>
  <c r="I133" i="7" s="1"/>
  <c r="G21" i="22"/>
  <c r="G69" i="22" s="1"/>
  <c r="I125" i="7" s="1"/>
  <c r="G13" i="22"/>
  <c r="G61" i="22" s="1"/>
  <c r="I117" i="7" s="1"/>
  <c r="G43" i="22"/>
  <c r="G91" i="22" s="1"/>
  <c r="I147" i="7" s="1"/>
  <c r="G26" i="22"/>
  <c r="G74" i="22" s="1"/>
  <c r="I130" i="7" s="1"/>
  <c r="G32" i="22"/>
  <c r="G80" i="22" s="1"/>
  <c r="I136" i="7" s="1"/>
  <c r="G36" i="22"/>
  <c r="G84" i="22" s="1"/>
  <c r="I140" i="7" s="1"/>
  <c r="G28" i="22"/>
  <c r="G76" i="22" s="1"/>
  <c r="I132" i="7" s="1"/>
  <c r="G20" i="22"/>
  <c r="G68" i="22" s="1"/>
  <c r="I124" i="7" s="1"/>
  <c r="G12" i="22"/>
  <c r="G60" i="22" s="1"/>
  <c r="I116" i="7" s="1"/>
  <c r="G40" i="22"/>
  <c r="G88" i="22" s="1"/>
  <c r="I144" i="7" s="1"/>
  <c r="G34" i="22"/>
  <c r="G82" i="22" s="1"/>
  <c r="I138" i="7" s="1"/>
  <c r="G35" i="22"/>
  <c r="G83" i="22" s="1"/>
  <c r="I139" i="7" s="1"/>
  <c r="G27" i="22"/>
  <c r="G75" i="22" s="1"/>
  <c r="I131" i="7" s="1"/>
  <c r="G19" i="22"/>
  <c r="G67" i="22" s="1"/>
  <c r="I123" i="7" s="1"/>
  <c r="G11" i="22"/>
  <c r="G59" i="22" s="1"/>
  <c r="I115" i="7" s="1"/>
  <c r="G39" i="22"/>
  <c r="G87" i="22" s="1"/>
  <c r="I143" i="7" s="1"/>
  <c r="G41" i="22"/>
  <c r="G89" i="22" s="1"/>
  <c r="I145" i="7" s="1"/>
  <c r="P84" i="14"/>
  <c r="K62" i="3" s="1"/>
  <c r="K96" i="5"/>
  <c r="K99" i="5"/>
  <c r="K98" i="5"/>
  <c r="K97" i="5"/>
  <c r="K94" i="5"/>
  <c r="K95" i="5"/>
  <c r="P73" i="14"/>
  <c r="K51" i="3" s="1"/>
  <c r="P66" i="14"/>
  <c r="K44" i="3" s="1"/>
  <c r="P81" i="14"/>
  <c r="K59" i="3" s="1"/>
  <c r="K93" i="5"/>
  <c r="K92" i="5"/>
  <c r="K91" i="5"/>
  <c r="P92" i="14"/>
  <c r="K70" i="3" s="1"/>
  <c r="P83" i="14"/>
  <c r="K61" i="3" s="1"/>
  <c r="P47" i="14"/>
  <c r="K22" i="3" s="1"/>
  <c r="CD22" i="3" s="1"/>
  <c r="K60" i="3"/>
  <c r="K45" i="3"/>
  <c r="K63" i="3"/>
  <c r="P80" i="14"/>
  <c r="K58" i="3" s="1"/>
  <c r="P72" i="14"/>
  <c r="K50" i="3" s="1"/>
  <c r="P87" i="14"/>
  <c r="K65" i="3" s="1"/>
  <c r="P70" i="14"/>
  <c r="K48" i="3" s="1"/>
  <c r="P68" i="14"/>
  <c r="K46" i="3" s="1"/>
  <c r="P38" i="14"/>
  <c r="K13" i="3" s="1"/>
  <c r="CR39" i="3"/>
  <c r="L145" i="3"/>
  <c r="CQ39" i="3"/>
  <c r="P78" i="14"/>
  <c r="K56" i="3" s="1"/>
  <c r="P95" i="14"/>
  <c r="P90" i="14"/>
  <c r="K68" i="3" s="1"/>
  <c r="P86" i="14"/>
  <c r="K64" i="3" s="1"/>
  <c r="P77" i="14"/>
  <c r="K55" i="3" s="1"/>
  <c r="P35" i="14"/>
  <c r="K10" i="3" s="1"/>
  <c r="P74" i="14"/>
  <c r="K52" i="3" s="1"/>
  <c r="P43" i="14"/>
  <c r="K18" i="3" s="1"/>
  <c r="CD18" i="3" s="1"/>
  <c r="P63" i="14"/>
  <c r="P127" i="14"/>
  <c r="P123" i="14"/>
  <c r="P119" i="14"/>
  <c r="P115" i="14"/>
  <c r="P55" i="14"/>
  <c r="K30" i="3" s="1"/>
  <c r="CD30" i="3" s="1"/>
  <c r="P59" i="14"/>
  <c r="K34" i="3" s="1"/>
  <c r="CD34" i="3" s="1"/>
  <c r="P56" i="14"/>
  <c r="K31" i="3" s="1"/>
  <c r="CD31" i="3" s="1"/>
  <c r="P93" i="14"/>
  <c r="K71" i="3" s="1"/>
  <c r="P94" i="14"/>
  <c r="P89" i="14"/>
  <c r="K67" i="3" s="1"/>
  <c r="P76" i="14"/>
  <c r="K54" i="3" s="1"/>
  <c r="P69" i="14"/>
  <c r="K47" i="3" s="1"/>
  <c r="P91" i="14"/>
  <c r="K69" i="3" s="1"/>
  <c r="P71" i="14"/>
  <c r="K49" i="3" s="1"/>
  <c r="P88" i="14"/>
  <c r="K66" i="3" s="1"/>
  <c r="P79" i="14"/>
  <c r="K57" i="3" s="1"/>
  <c r="P75" i="14"/>
  <c r="K53" i="3" s="1"/>
  <c r="P125" i="14"/>
  <c r="P121" i="14"/>
  <c r="P117" i="14"/>
  <c r="P113" i="14"/>
  <c r="P112" i="14"/>
  <c r="P108" i="14"/>
  <c r="P104" i="14"/>
  <c r="P100" i="14"/>
  <c r="P51" i="14"/>
  <c r="K26" i="3" s="1"/>
  <c r="CD26" i="3" s="1"/>
  <c r="P57" i="14"/>
  <c r="K32" i="3" s="1"/>
  <c r="CD32" i="3" s="1"/>
  <c r="P42" i="14"/>
  <c r="K17" i="3" s="1"/>
  <c r="CD17" i="3" s="1"/>
  <c r="P39" i="14"/>
  <c r="K14" i="3" s="1"/>
  <c r="P98" i="14"/>
  <c r="P60" i="14"/>
  <c r="K35" i="3" s="1"/>
  <c r="AD8" i="14"/>
  <c r="Y8" i="5"/>
  <c r="BP6" i="5" s="1"/>
  <c r="Y58" i="5"/>
  <c r="AC33" i="14"/>
  <c r="X8" i="3"/>
  <c r="K59" i="5"/>
  <c r="K87" i="5"/>
  <c r="K83" i="5"/>
  <c r="K79" i="5"/>
  <c r="K75" i="5"/>
  <c r="K71" i="5"/>
  <c r="K67" i="5"/>
  <c r="K63" i="5"/>
  <c r="P124" i="14"/>
  <c r="K104" i="3" s="1"/>
  <c r="P120" i="14"/>
  <c r="K100" i="3" s="1"/>
  <c r="P116" i="14"/>
  <c r="K96" i="3" s="1"/>
  <c r="P111" i="14"/>
  <c r="K91" i="3" s="1"/>
  <c r="P107" i="14"/>
  <c r="K87" i="3" s="1"/>
  <c r="P103" i="14"/>
  <c r="K83" i="3" s="1"/>
  <c r="P99" i="14"/>
  <c r="K79" i="3" s="1"/>
  <c r="P58" i="14"/>
  <c r="K33" i="3" s="1"/>
  <c r="P50" i="14"/>
  <c r="K25" i="3" s="1"/>
  <c r="CD16" i="3"/>
  <c r="P49" i="14"/>
  <c r="K24" i="3" s="1"/>
  <c r="P52" i="14"/>
  <c r="K27" i="3" s="1"/>
  <c r="P44" i="14"/>
  <c r="K19" i="3" s="1"/>
  <c r="I182" i="3"/>
  <c r="W7" i="9"/>
  <c r="Y6" i="7"/>
  <c r="X57" i="7"/>
  <c r="X107" i="7"/>
  <c r="K90" i="5"/>
  <c r="K86" i="5"/>
  <c r="K82" i="5"/>
  <c r="K78" i="5"/>
  <c r="K74" i="5"/>
  <c r="K70" i="5"/>
  <c r="K66" i="5"/>
  <c r="K62" i="5"/>
  <c r="P110" i="14"/>
  <c r="K90" i="3" s="1"/>
  <c r="P106" i="14"/>
  <c r="K86" i="3" s="1"/>
  <c r="P102" i="14"/>
  <c r="K82" i="3" s="1"/>
  <c r="P36" i="14"/>
  <c r="K11" i="3" s="1"/>
  <c r="V8" i="9"/>
  <c r="V104" i="9"/>
  <c r="V105" i="9" s="1"/>
  <c r="K89" i="5"/>
  <c r="K85" i="5"/>
  <c r="K81" i="5"/>
  <c r="K77" i="5"/>
  <c r="K73" i="5"/>
  <c r="K69" i="5"/>
  <c r="K65" i="5"/>
  <c r="K61" i="5"/>
  <c r="P126" i="14"/>
  <c r="K106" i="3" s="1"/>
  <c r="P122" i="14"/>
  <c r="K102" i="3" s="1"/>
  <c r="P118" i="14"/>
  <c r="K98" i="3" s="1"/>
  <c r="P114" i="14"/>
  <c r="K94" i="3" s="1"/>
  <c r="P109" i="14"/>
  <c r="K89" i="3" s="1"/>
  <c r="P105" i="14"/>
  <c r="K85" i="3" s="1"/>
  <c r="P101" i="14"/>
  <c r="K81" i="3" s="1"/>
  <c r="P61" i="14"/>
  <c r="K36" i="3" s="1"/>
  <c r="P62" i="14"/>
  <c r="K37" i="3" s="1"/>
  <c r="P54" i="14"/>
  <c r="K29" i="3" s="1"/>
  <c r="P46" i="14"/>
  <c r="K21" i="3" s="1"/>
  <c r="P53" i="14"/>
  <c r="K28" i="3" s="1"/>
  <c r="P45" i="14"/>
  <c r="K20" i="3" s="1"/>
  <c r="P48" i="14"/>
  <c r="K23" i="3" s="1"/>
  <c r="P40" i="14"/>
  <c r="K15" i="3" s="1"/>
  <c r="P37" i="14"/>
  <c r="K12" i="3" s="1"/>
  <c r="K88" i="5"/>
  <c r="K84" i="5"/>
  <c r="K80" i="5"/>
  <c r="K76" i="5"/>
  <c r="K72" i="5"/>
  <c r="K68" i="5"/>
  <c r="K64" i="5"/>
  <c r="K60" i="5"/>
  <c r="Y53" i="16"/>
  <c r="F51" i="21" s="1"/>
  <c r="H103" i="16"/>
  <c r="BC67" i="14" l="1"/>
  <c r="BC68" i="14"/>
  <c r="BC40" i="14"/>
  <c r="BC36" i="14"/>
  <c r="BC37" i="14"/>
  <c r="BC66" i="14"/>
  <c r="K74" i="3"/>
  <c r="BC35" i="14"/>
  <c r="K40" i="3"/>
  <c r="BC46" i="14"/>
  <c r="BC54" i="14"/>
  <c r="BC60" i="14"/>
  <c r="BC47" i="14"/>
  <c r="BC52" i="14"/>
  <c r="BC55" i="14"/>
  <c r="BC44" i="14"/>
  <c r="BC53" i="14"/>
  <c r="BC58" i="14"/>
  <c r="BC45" i="14"/>
  <c r="BC50" i="14"/>
  <c r="BC56" i="14"/>
  <c r="BC42" i="14"/>
  <c r="BC51" i="14"/>
  <c r="BC57" i="14"/>
  <c r="BC43" i="14"/>
  <c r="BC48" i="14"/>
  <c r="BC59" i="14"/>
  <c r="BC41" i="14"/>
  <c r="BC49" i="14"/>
  <c r="BC62" i="14"/>
  <c r="BC61" i="14"/>
  <c r="BC69" i="14"/>
  <c r="U3" i="22"/>
  <c r="T51" i="22"/>
  <c r="I113" i="7"/>
  <c r="P150" i="9"/>
  <c r="Q53" i="9" s="1"/>
  <c r="O149" i="9"/>
  <c r="P52" i="9" s="1"/>
  <c r="BC72" i="14"/>
  <c r="BC71" i="14"/>
  <c r="BC89" i="14"/>
  <c r="BC74" i="14"/>
  <c r="BC76" i="14"/>
  <c r="BC75" i="14"/>
  <c r="BC93" i="14"/>
  <c r="BC78" i="14"/>
  <c r="BC77" i="14"/>
  <c r="BC95" i="14"/>
  <c r="BC80" i="14"/>
  <c r="BC79" i="14"/>
  <c r="BC82" i="14"/>
  <c r="BC81" i="14"/>
  <c r="BC84" i="14"/>
  <c r="BC83" i="14"/>
  <c r="BC70" i="14"/>
  <c r="BC85" i="14"/>
  <c r="BC87" i="14"/>
  <c r="BC91" i="14"/>
  <c r="BC94" i="14"/>
  <c r="BC86" i="14"/>
  <c r="BC92" i="14"/>
  <c r="BC88" i="14"/>
  <c r="BC90" i="14"/>
  <c r="BC73" i="14"/>
  <c r="CD13" i="3"/>
  <c r="BC38" i="14"/>
  <c r="CD38" i="3"/>
  <c r="BC63" i="14"/>
  <c r="CD14" i="3"/>
  <c r="BC39" i="14"/>
  <c r="P10" i="14"/>
  <c r="P11" i="14"/>
  <c r="K93" i="3"/>
  <c r="K97" i="3"/>
  <c r="CD97" i="3" s="1"/>
  <c r="K95" i="3"/>
  <c r="K101" i="3"/>
  <c r="K99" i="3"/>
  <c r="CD99" i="3" s="1"/>
  <c r="K105" i="3"/>
  <c r="CD105" i="3" s="1"/>
  <c r="K103" i="3"/>
  <c r="CD103" i="3" s="1"/>
  <c r="K80" i="3"/>
  <c r="K84" i="3"/>
  <c r="CD84" i="3" s="1"/>
  <c r="K88" i="3"/>
  <c r="CD88" i="3" s="1"/>
  <c r="K78" i="3"/>
  <c r="K92" i="3"/>
  <c r="CD92" i="3" s="1"/>
  <c r="CD23" i="3"/>
  <c r="CD29" i="3"/>
  <c r="CD85" i="3"/>
  <c r="CD102" i="3"/>
  <c r="CD11" i="3"/>
  <c r="CD90" i="3"/>
  <c r="W8" i="9"/>
  <c r="W104" i="9"/>
  <c r="W105" i="9" s="1"/>
  <c r="CD63" i="3"/>
  <c r="CD67" i="3"/>
  <c r="CD64" i="3"/>
  <c r="CD51" i="3"/>
  <c r="CD71" i="3"/>
  <c r="CD54" i="3"/>
  <c r="CD57" i="3"/>
  <c r="CD19" i="3"/>
  <c r="CD79" i="3"/>
  <c r="CD96" i="3"/>
  <c r="Z8" i="5"/>
  <c r="BQ6" i="5" s="1"/>
  <c r="Z58" i="5"/>
  <c r="AE8" i="14"/>
  <c r="AD33" i="14"/>
  <c r="Y8" i="3"/>
  <c r="CD20" i="3"/>
  <c r="CD37" i="3"/>
  <c r="CD89" i="3"/>
  <c r="CD106" i="3"/>
  <c r="P9" i="14"/>
  <c r="CD10" i="3"/>
  <c r="CD46" i="3"/>
  <c r="CD45" i="3"/>
  <c r="CD60" i="3"/>
  <c r="CD58" i="3"/>
  <c r="CD55" i="3"/>
  <c r="CD49" i="3"/>
  <c r="CD62" i="3"/>
  <c r="CD44" i="3"/>
  <c r="CD27" i="3"/>
  <c r="CD83" i="3"/>
  <c r="CD100" i="3"/>
  <c r="CD12" i="3"/>
  <c r="CD28" i="3"/>
  <c r="CD36" i="3"/>
  <c r="CD94" i="3"/>
  <c r="CD82" i="3"/>
  <c r="CD70" i="3"/>
  <c r="CD48" i="3"/>
  <c r="CD72" i="3"/>
  <c r="CD59" i="3"/>
  <c r="CD73" i="3"/>
  <c r="CD68" i="3"/>
  <c r="CD53" i="3"/>
  <c r="CD50" i="3"/>
  <c r="CD24" i="3"/>
  <c r="CD25" i="3"/>
  <c r="CD87" i="3"/>
  <c r="CD104" i="3"/>
  <c r="CD15" i="3"/>
  <c r="CD21" i="3"/>
  <c r="CD81" i="3"/>
  <c r="CD98" i="3"/>
  <c r="CD86" i="3"/>
  <c r="Z6" i="7"/>
  <c r="Y57" i="7"/>
  <c r="X7" i="9"/>
  <c r="Y107" i="7"/>
  <c r="CD61" i="3"/>
  <c r="CD66" i="3"/>
  <c r="CD65" i="3"/>
  <c r="CD47" i="3"/>
  <c r="CD56" i="3"/>
  <c r="CD69" i="3"/>
  <c r="CD52" i="3"/>
  <c r="CD33" i="3"/>
  <c r="CD91" i="3"/>
  <c r="CD35" i="3"/>
  <c r="R148" i="9"/>
  <c r="S51" i="9" s="1"/>
  <c r="V103" i="16"/>
  <c r="CD78" i="3" l="1"/>
  <c r="K108" i="3"/>
  <c r="V3" i="22"/>
  <c r="U51" i="22"/>
  <c r="N99" i="9"/>
  <c r="N100" i="9"/>
  <c r="K55" i="16"/>
  <c r="K75" i="3"/>
  <c r="CD95" i="3"/>
  <c r="L50" i="5" s="1"/>
  <c r="CD107" i="3"/>
  <c r="CD101" i="3"/>
  <c r="CD80" i="3"/>
  <c r="CD93" i="3"/>
  <c r="CS39" i="3"/>
  <c r="Z57" i="7"/>
  <c r="Z107" i="7"/>
  <c r="Y7" i="9"/>
  <c r="AA6" i="7"/>
  <c r="L110" i="3"/>
  <c r="L76" i="3"/>
  <c r="X8" i="9"/>
  <c r="X104" i="9"/>
  <c r="X105" i="9" s="1"/>
  <c r="Q69" i="14"/>
  <c r="Q112" i="14"/>
  <c r="Q79" i="14"/>
  <c r="Q90" i="14"/>
  <c r="Q88" i="14"/>
  <c r="AF8" i="14"/>
  <c r="AA8" i="5"/>
  <c r="BR6" i="5" s="1"/>
  <c r="Z8" i="3"/>
  <c r="AE33" i="14"/>
  <c r="AA58" i="5"/>
  <c r="L100" i="5" l="1"/>
  <c r="J150" i="7"/>
  <c r="W3" i="22"/>
  <c r="V51" i="22"/>
  <c r="K54" i="16"/>
  <c r="Y55" i="16"/>
  <c r="F53" i="21" s="1"/>
  <c r="H105" i="16"/>
  <c r="V105" i="16" s="1"/>
  <c r="P149" i="9"/>
  <c r="Q52" i="9" s="1"/>
  <c r="Q150" i="9"/>
  <c r="R53" i="9" s="1"/>
  <c r="K109" i="3"/>
  <c r="L46" i="5"/>
  <c r="L48" i="5"/>
  <c r="L44" i="5"/>
  <c r="L45" i="5"/>
  <c r="L47" i="5"/>
  <c r="L49" i="5"/>
  <c r="Q41" i="14"/>
  <c r="L16" i="3" s="1"/>
  <c r="K41" i="3"/>
  <c r="L43" i="5"/>
  <c r="L42" i="5"/>
  <c r="L41" i="5"/>
  <c r="Q80" i="14"/>
  <c r="L58" i="3" s="1"/>
  <c r="L21" i="5"/>
  <c r="L28" i="5"/>
  <c r="L39" i="5"/>
  <c r="L37" i="5"/>
  <c r="L18" i="5"/>
  <c r="L31" i="5"/>
  <c r="L20" i="5"/>
  <c r="L38" i="5"/>
  <c r="L29" i="5"/>
  <c r="L19" i="5"/>
  <c r="L36" i="5"/>
  <c r="L27" i="5"/>
  <c r="L16" i="5"/>
  <c r="L14" i="5"/>
  <c r="L35" i="5"/>
  <c r="L26" i="5"/>
  <c r="L15" i="5"/>
  <c r="L34" i="5"/>
  <c r="L24" i="5"/>
  <c r="L12" i="5"/>
  <c r="L9" i="5"/>
  <c r="L33" i="5"/>
  <c r="L23" i="5"/>
  <c r="L11" i="5"/>
  <c r="L13" i="5"/>
  <c r="L40" i="5"/>
  <c r="L32" i="5"/>
  <c r="L10" i="5"/>
  <c r="L92" i="3"/>
  <c r="L25" i="5"/>
  <c r="L17" i="5"/>
  <c r="L30" i="5"/>
  <c r="L22" i="5"/>
  <c r="L68" i="3"/>
  <c r="L57" i="3"/>
  <c r="L47" i="3"/>
  <c r="L66" i="3"/>
  <c r="Q66" i="14"/>
  <c r="L44" i="3" s="1"/>
  <c r="Q78" i="14"/>
  <c r="L56" i="3" s="1"/>
  <c r="Q77" i="14"/>
  <c r="L55" i="3" s="1"/>
  <c r="Q89" i="14"/>
  <c r="L67" i="3" s="1"/>
  <c r="Q51" i="14"/>
  <c r="L26" i="3" s="1"/>
  <c r="H132" i="3" s="1"/>
  <c r="M145" i="3"/>
  <c r="CT39" i="3"/>
  <c r="Q70" i="14"/>
  <c r="L48" i="3" s="1"/>
  <c r="Q82" i="14"/>
  <c r="L60" i="3" s="1"/>
  <c r="Q86" i="14"/>
  <c r="L64" i="3" s="1"/>
  <c r="Q74" i="14"/>
  <c r="L52" i="3" s="1"/>
  <c r="Q57" i="14"/>
  <c r="L32" i="3" s="1"/>
  <c r="H138" i="3" s="1"/>
  <c r="Q43" i="14"/>
  <c r="L18" i="3" s="1"/>
  <c r="CE18" i="3" s="1"/>
  <c r="Q37" i="14"/>
  <c r="L12" i="3" s="1"/>
  <c r="Q61" i="14"/>
  <c r="L36" i="3" s="1"/>
  <c r="H142" i="3" s="1"/>
  <c r="Q85" i="14"/>
  <c r="L63" i="3" s="1"/>
  <c r="Q73" i="14"/>
  <c r="L51" i="3" s="1"/>
  <c r="Q93" i="14"/>
  <c r="L71" i="3" s="1"/>
  <c r="Q81" i="14"/>
  <c r="L59" i="3" s="1"/>
  <c r="Q39" i="14"/>
  <c r="L14" i="3" s="1"/>
  <c r="Q87" i="14"/>
  <c r="L65" i="3" s="1"/>
  <c r="Q83" i="14"/>
  <c r="L61" i="3" s="1"/>
  <c r="Q67" i="14"/>
  <c r="L45" i="3" s="1"/>
  <c r="Q127" i="14"/>
  <c r="Q123" i="14"/>
  <c r="L103" i="3" s="1"/>
  <c r="Q119" i="14"/>
  <c r="L99" i="3" s="1"/>
  <c r="Q115" i="14"/>
  <c r="L95" i="3" s="1"/>
  <c r="Q62" i="14"/>
  <c r="L37" i="3" s="1"/>
  <c r="CE37" i="3" s="1"/>
  <c r="Q50" i="14"/>
  <c r="L25" i="3" s="1"/>
  <c r="CE25" i="3" s="1"/>
  <c r="Q125" i="14"/>
  <c r="L105" i="3" s="1"/>
  <c r="Q121" i="14"/>
  <c r="L101" i="3" s="1"/>
  <c r="Q117" i="14"/>
  <c r="L97" i="3" s="1"/>
  <c r="Q113" i="14"/>
  <c r="L93" i="3" s="1"/>
  <c r="Q58" i="14"/>
  <c r="L33" i="3" s="1"/>
  <c r="H139" i="3" s="1"/>
  <c r="Q56" i="14"/>
  <c r="L31" i="3" s="1"/>
  <c r="H137" i="3" s="1"/>
  <c r="Q55" i="14"/>
  <c r="L30" i="3" s="1"/>
  <c r="CE30" i="3" s="1"/>
  <c r="Q42" i="14"/>
  <c r="L17" i="3" s="1"/>
  <c r="H123" i="3" s="1"/>
  <c r="Q36" i="14"/>
  <c r="L11" i="3" s="1"/>
  <c r="Q95" i="14"/>
  <c r="Q75" i="14"/>
  <c r="L53" i="3" s="1"/>
  <c r="Q91" i="14"/>
  <c r="L69" i="3" s="1"/>
  <c r="Q71" i="14"/>
  <c r="L49" i="3" s="1"/>
  <c r="Q84" i="14"/>
  <c r="L62" i="3" s="1"/>
  <c r="Q94" i="14"/>
  <c r="Q76" i="14"/>
  <c r="L54" i="3" s="1"/>
  <c r="Q72" i="14"/>
  <c r="L50" i="3" s="1"/>
  <c r="Q47" i="14"/>
  <c r="L22" i="3" s="1"/>
  <c r="H128" i="3" s="1"/>
  <c r="Q92" i="14"/>
  <c r="L70" i="3" s="1"/>
  <c r="Q68" i="14"/>
  <c r="L46" i="3" s="1"/>
  <c r="BD68" i="14" s="1"/>
  <c r="Q110" i="14"/>
  <c r="L90" i="3" s="1"/>
  <c r="Q106" i="14"/>
  <c r="L86" i="3" s="1"/>
  <c r="Q102" i="14"/>
  <c r="L82" i="3" s="1"/>
  <c r="Q98" i="14"/>
  <c r="L78" i="3" s="1"/>
  <c r="Q59" i="14"/>
  <c r="L34" i="3" s="1"/>
  <c r="Q38" i="14"/>
  <c r="L13" i="3" s="1"/>
  <c r="Z7" i="9"/>
  <c r="AB6" i="7"/>
  <c r="AA57" i="7"/>
  <c r="AA107" i="7"/>
  <c r="Q124" i="14"/>
  <c r="L104" i="3" s="1"/>
  <c r="Q120" i="14"/>
  <c r="L100" i="3" s="1"/>
  <c r="Q116" i="14"/>
  <c r="L96" i="3" s="1"/>
  <c r="Q109" i="14"/>
  <c r="L89" i="3" s="1"/>
  <c r="Q105" i="14"/>
  <c r="L85" i="3" s="1"/>
  <c r="Q101" i="14"/>
  <c r="L81" i="3" s="1"/>
  <c r="Q53" i="14"/>
  <c r="L28" i="3" s="1"/>
  <c r="Q45" i="14"/>
  <c r="L20" i="3" s="1"/>
  <c r="Q52" i="14"/>
  <c r="L27" i="3" s="1"/>
  <c r="Q44" i="14"/>
  <c r="L19" i="3" s="1"/>
  <c r="Q35" i="14"/>
  <c r="J182" i="3"/>
  <c r="Y104" i="9"/>
  <c r="Y105" i="9" s="1"/>
  <c r="Y8" i="9"/>
  <c r="Q108" i="14"/>
  <c r="L88" i="3" s="1"/>
  <c r="Q104" i="14"/>
  <c r="L84" i="3" s="1"/>
  <c r="Q100" i="14"/>
  <c r="L80" i="3" s="1"/>
  <c r="Q63" i="14"/>
  <c r="Q46" i="14"/>
  <c r="L21" i="3" s="1"/>
  <c r="AB58" i="5"/>
  <c r="AB8" i="5"/>
  <c r="BS6" i="5" s="1"/>
  <c r="AA8" i="3"/>
  <c r="AG8" i="14"/>
  <c r="AF33" i="14"/>
  <c r="Q126" i="14"/>
  <c r="L106" i="3" s="1"/>
  <c r="Q122" i="14"/>
  <c r="L102" i="3" s="1"/>
  <c r="Q118" i="14"/>
  <c r="L98" i="3" s="1"/>
  <c r="Q114" i="14"/>
  <c r="L94" i="3" s="1"/>
  <c r="Q111" i="14"/>
  <c r="L91" i="3" s="1"/>
  <c r="Q107" i="14"/>
  <c r="L87" i="3" s="1"/>
  <c r="Q103" i="14"/>
  <c r="L83" i="3" s="1"/>
  <c r="Q99" i="14"/>
  <c r="L79" i="3" s="1"/>
  <c r="Q60" i="14"/>
  <c r="L35" i="3" s="1"/>
  <c r="Q54" i="14"/>
  <c r="L29" i="3" s="1"/>
  <c r="Q49" i="14"/>
  <c r="L24" i="3" s="1"/>
  <c r="Q48" i="14"/>
  <c r="L23" i="3" s="1"/>
  <c r="Q40" i="14"/>
  <c r="L15" i="3" s="1"/>
  <c r="J217" i="3"/>
  <c r="Q98" i="9"/>
  <c r="L53" i="16"/>
  <c r="S148" i="9"/>
  <c r="T51" i="9" s="1"/>
  <c r="BD67" i="14" l="1"/>
  <c r="L108" i="3"/>
  <c r="BD66" i="14"/>
  <c r="L74" i="3"/>
  <c r="BD69" i="14"/>
  <c r="X3" i="22"/>
  <c r="W51" i="22"/>
  <c r="Q149" i="9"/>
  <c r="H104" i="16"/>
  <c r="V104" i="16" s="1"/>
  <c r="Y54" i="16"/>
  <c r="F52" i="21" s="1"/>
  <c r="R150" i="9"/>
  <c r="L89" i="5"/>
  <c r="H35" i="22"/>
  <c r="H83" i="22" s="1"/>
  <c r="J139" i="7" s="1"/>
  <c r="L90" i="5"/>
  <c r="H36" i="22"/>
  <c r="H84" i="22" s="1"/>
  <c r="J140" i="7" s="1"/>
  <c r="H30" i="22"/>
  <c r="H78" i="22" s="1"/>
  <c r="J134" i="7" s="1"/>
  <c r="H15" i="22"/>
  <c r="H63" i="22" s="1"/>
  <c r="J119" i="7" s="1"/>
  <c r="L78" i="5"/>
  <c r="H24" i="22"/>
  <c r="H72" i="22" s="1"/>
  <c r="J128" i="7" s="1"/>
  <c r="H45" i="22"/>
  <c r="H93" i="22" s="1"/>
  <c r="J149" i="7" s="1"/>
  <c r="H28" i="22"/>
  <c r="H76" i="22" s="1"/>
  <c r="J132" i="7" s="1"/>
  <c r="L72" i="5"/>
  <c r="H18" i="22"/>
  <c r="H66" i="22" s="1"/>
  <c r="J122" i="7" s="1"/>
  <c r="H9" i="22"/>
  <c r="H57" i="22" s="1"/>
  <c r="L65" i="5"/>
  <c r="H11" i="22"/>
  <c r="H59" i="22" s="1"/>
  <c r="J115" i="7" s="1"/>
  <c r="L79" i="5"/>
  <c r="H25" i="22"/>
  <c r="H73" i="22" s="1"/>
  <c r="J129" i="7" s="1"/>
  <c r="H17" i="22"/>
  <c r="H65" i="22" s="1"/>
  <c r="J121" i="7" s="1"/>
  <c r="H43" i="22"/>
  <c r="H91" i="22" s="1"/>
  <c r="J147" i="7" s="1"/>
  <c r="L76" i="5"/>
  <c r="H22" i="22"/>
  <c r="H70" i="22" s="1"/>
  <c r="J126" i="7" s="1"/>
  <c r="L88" i="5"/>
  <c r="H34" i="22"/>
  <c r="H82" i="22" s="1"/>
  <c r="J138" i="7" s="1"/>
  <c r="H41" i="22"/>
  <c r="H89" i="22" s="1"/>
  <c r="J145" i="7" s="1"/>
  <c r="L61" i="5"/>
  <c r="H7" i="22"/>
  <c r="H55" i="22" s="1"/>
  <c r="J111" i="7" s="1"/>
  <c r="L73" i="5"/>
  <c r="H19" i="22"/>
  <c r="H67" i="22" s="1"/>
  <c r="J123" i="7" s="1"/>
  <c r="L85" i="5"/>
  <c r="H31" i="22"/>
  <c r="H79" i="22" s="1"/>
  <c r="J135" i="7" s="1"/>
  <c r="L70" i="5"/>
  <c r="H16" i="22"/>
  <c r="H64" i="22" s="1"/>
  <c r="J120" i="7" s="1"/>
  <c r="H37" i="22"/>
  <c r="H85" i="22" s="1"/>
  <c r="J141" i="7" s="1"/>
  <c r="H40" i="22"/>
  <c r="H88" i="22" s="1"/>
  <c r="J144" i="7" s="1"/>
  <c r="L80" i="5"/>
  <c r="H26" i="22"/>
  <c r="H74" i="22" s="1"/>
  <c r="J130" i="7" s="1"/>
  <c r="L83" i="5"/>
  <c r="H29" i="22"/>
  <c r="H77" i="22" s="1"/>
  <c r="J133" i="7" s="1"/>
  <c r="L64" i="5"/>
  <c r="H10" i="22"/>
  <c r="H58" i="22" s="1"/>
  <c r="J114" i="7" s="1"/>
  <c r="H27" i="22"/>
  <c r="H75" i="22" s="1"/>
  <c r="J131" i="7" s="1"/>
  <c r="H38" i="22"/>
  <c r="H86" i="22" s="1"/>
  <c r="J142" i="7" s="1"/>
  <c r="L98" i="5"/>
  <c r="H44" i="22"/>
  <c r="H92" i="22" s="1"/>
  <c r="J148" i="7" s="1"/>
  <c r="L86" i="5"/>
  <c r="H32" i="22"/>
  <c r="H80" i="22" s="1"/>
  <c r="J136" i="7" s="1"/>
  <c r="H13" i="22"/>
  <c r="H61" i="22" s="1"/>
  <c r="J117" i="7" s="1"/>
  <c r="L59" i="5"/>
  <c r="H5" i="22"/>
  <c r="H53" i="22" s="1"/>
  <c r="J109" i="7" s="1"/>
  <c r="H12" i="22"/>
  <c r="H60" i="22" s="1"/>
  <c r="J116" i="7" s="1"/>
  <c r="L68" i="5"/>
  <c r="H14" i="22"/>
  <c r="L93" i="5"/>
  <c r="H39" i="22"/>
  <c r="H87" i="22" s="1"/>
  <c r="J143" i="7" s="1"/>
  <c r="L96" i="5"/>
  <c r="H42" i="22"/>
  <c r="H90" i="22" s="1"/>
  <c r="J146" i="7" s="1"/>
  <c r="L74" i="5"/>
  <c r="H20" i="22"/>
  <c r="H68" i="22" s="1"/>
  <c r="J124" i="7" s="1"/>
  <c r="L75" i="5"/>
  <c r="H21" i="22"/>
  <c r="H69" i="22" s="1"/>
  <c r="J125" i="7" s="1"/>
  <c r="H6" i="22"/>
  <c r="H54" i="22" s="1"/>
  <c r="J110" i="7" s="1"/>
  <c r="H8" i="22"/>
  <c r="H56" i="22" s="1"/>
  <c r="J112" i="7" s="1"/>
  <c r="H23" i="22"/>
  <c r="H71" i="22" s="1"/>
  <c r="J127" i="7" s="1"/>
  <c r="H33" i="22"/>
  <c r="H81" i="22" s="1"/>
  <c r="J137" i="7" s="1"/>
  <c r="BD78" i="14"/>
  <c r="BD81" i="14"/>
  <c r="BD80" i="14"/>
  <c r="BD82" i="14"/>
  <c r="BD85" i="14"/>
  <c r="BD84" i="14"/>
  <c r="BD71" i="14"/>
  <c r="BD91" i="14"/>
  <c r="BD70" i="14"/>
  <c r="BD73" i="14"/>
  <c r="BD72" i="14"/>
  <c r="BD75" i="14"/>
  <c r="BD74" i="14"/>
  <c r="BD77" i="14"/>
  <c r="BD76" i="14"/>
  <c r="BD79" i="14"/>
  <c r="BD87" i="14"/>
  <c r="BD90" i="14"/>
  <c r="BD83" i="14"/>
  <c r="BD93" i="14"/>
  <c r="BD86" i="14"/>
  <c r="BD95" i="14"/>
  <c r="BD88" i="14"/>
  <c r="BD92" i="14"/>
  <c r="BD89" i="14"/>
  <c r="BD94" i="14"/>
  <c r="H122" i="3"/>
  <c r="H120" i="3"/>
  <c r="H117" i="3"/>
  <c r="CE12" i="3"/>
  <c r="CE16" i="3"/>
  <c r="L97" i="5"/>
  <c r="L95" i="5"/>
  <c r="L94" i="5"/>
  <c r="L99" i="5"/>
  <c r="L87" i="5"/>
  <c r="L77" i="5"/>
  <c r="L92" i="5"/>
  <c r="L91" i="5"/>
  <c r="L71" i="5"/>
  <c r="L62" i="5"/>
  <c r="L81" i="5"/>
  <c r="L63" i="5"/>
  <c r="L60" i="5"/>
  <c r="L66" i="5"/>
  <c r="L67" i="5"/>
  <c r="L84" i="5"/>
  <c r="L69" i="5"/>
  <c r="L82" i="5"/>
  <c r="H131" i="3"/>
  <c r="H143" i="3"/>
  <c r="CE14" i="3"/>
  <c r="H118" i="3"/>
  <c r="CE32" i="3"/>
  <c r="CE26" i="3"/>
  <c r="H136" i="3"/>
  <c r="CE22" i="3"/>
  <c r="CU39" i="3"/>
  <c r="CE36" i="3"/>
  <c r="H124" i="3"/>
  <c r="CE11" i="3"/>
  <c r="CE33" i="3"/>
  <c r="CE31" i="3"/>
  <c r="CE17" i="3"/>
  <c r="H213" i="3"/>
  <c r="CE106" i="3"/>
  <c r="H197" i="3"/>
  <c r="CE90" i="3"/>
  <c r="H196" i="3"/>
  <c r="CE89" i="3"/>
  <c r="H205" i="3"/>
  <c r="CE98" i="3"/>
  <c r="H190" i="3"/>
  <c r="CE83" i="3"/>
  <c r="H199" i="3"/>
  <c r="CE92" i="3"/>
  <c r="H202" i="3"/>
  <c r="CE95" i="3"/>
  <c r="H214" i="3"/>
  <c r="CE107" i="3"/>
  <c r="H210" i="3"/>
  <c r="CE103" i="3"/>
  <c r="H130" i="3"/>
  <c r="CE24" i="3"/>
  <c r="AH8" i="14"/>
  <c r="AG33" i="14"/>
  <c r="AB8" i="3"/>
  <c r="AC58" i="5"/>
  <c r="AC8" i="5"/>
  <c r="BT6" i="5" s="1"/>
  <c r="H127" i="3"/>
  <c r="CE21" i="3"/>
  <c r="H176" i="3"/>
  <c r="CE70" i="3"/>
  <c r="H173" i="3"/>
  <c r="CE67" i="3"/>
  <c r="H174" i="3"/>
  <c r="CE68" i="3"/>
  <c r="H163" i="3"/>
  <c r="CE57" i="3"/>
  <c r="H159" i="3"/>
  <c r="CE53" i="3"/>
  <c r="H157" i="3"/>
  <c r="CE51" i="3"/>
  <c r="H165" i="3"/>
  <c r="CE59" i="3"/>
  <c r="H169" i="3"/>
  <c r="CE63" i="3"/>
  <c r="H133" i="3"/>
  <c r="CE27" i="3"/>
  <c r="AA7" i="9"/>
  <c r="AB57" i="7"/>
  <c r="AC6" i="7"/>
  <c r="AB107" i="7"/>
  <c r="H192" i="3"/>
  <c r="CE85" i="3"/>
  <c r="H211" i="3"/>
  <c r="CE104" i="3"/>
  <c r="H189" i="3"/>
  <c r="CE82" i="3"/>
  <c r="H200" i="3"/>
  <c r="CE93" i="3"/>
  <c r="H191" i="3"/>
  <c r="CE84" i="3"/>
  <c r="H185" i="3"/>
  <c r="CE78" i="3"/>
  <c r="H135" i="3"/>
  <c r="CE29" i="3"/>
  <c r="H144" i="3"/>
  <c r="CE38" i="3"/>
  <c r="H155" i="3"/>
  <c r="CE49" i="3"/>
  <c r="H175" i="3"/>
  <c r="CE69" i="3"/>
  <c r="H154" i="3"/>
  <c r="CE48" i="3"/>
  <c r="H170" i="3"/>
  <c r="CE64" i="3"/>
  <c r="H178" i="3"/>
  <c r="CE72" i="3"/>
  <c r="H158" i="3"/>
  <c r="CE52" i="3"/>
  <c r="H161" i="3"/>
  <c r="CE55" i="3"/>
  <c r="H126" i="3"/>
  <c r="CE20" i="3"/>
  <c r="Z8" i="9"/>
  <c r="Z104" i="9"/>
  <c r="Z105" i="9" s="1"/>
  <c r="H198" i="3"/>
  <c r="CE91" i="3"/>
  <c r="H194" i="3"/>
  <c r="CE87" i="3"/>
  <c r="H201" i="3"/>
  <c r="CE94" i="3"/>
  <c r="H203" i="3"/>
  <c r="CE96" i="3"/>
  <c r="H195" i="3"/>
  <c r="CE88" i="3"/>
  <c r="H187" i="3"/>
  <c r="CE80" i="3"/>
  <c r="H204" i="3"/>
  <c r="CE97" i="3"/>
  <c r="H121" i="3"/>
  <c r="CE15" i="3"/>
  <c r="H141" i="3"/>
  <c r="CE35" i="3"/>
  <c r="H151" i="3"/>
  <c r="CE45" i="3"/>
  <c r="H162" i="3"/>
  <c r="CE56" i="3"/>
  <c r="H168" i="3"/>
  <c r="CE62" i="3"/>
  <c r="H171" i="3"/>
  <c r="CE65" i="3"/>
  <c r="H150" i="3"/>
  <c r="CE44" i="3"/>
  <c r="H156" i="3"/>
  <c r="CE50" i="3"/>
  <c r="H152" i="3"/>
  <c r="CE46" i="3"/>
  <c r="L10" i="3"/>
  <c r="L40" i="3" s="1"/>
  <c r="H134" i="3"/>
  <c r="CE28" i="3"/>
  <c r="H119" i="3"/>
  <c r="CE13" i="3"/>
  <c r="H193" i="3"/>
  <c r="CE86" i="3"/>
  <c r="H188" i="3"/>
  <c r="CE81" i="3"/>
  <c r="H209" i="3"/>
  <c r="CE102" i="3"/>
  <c r="H207" i="3"/>
  <c r="CE100" i="3"/>
  <c r="H186" i="3"/>
  <c r="CE79" i="3"/>
  <c r="H212" i="3"/>
  <c r="CE105" i="3"/>
  <c r="H208" i="3"/>
  <c r="CE101" i="3"/>
  <c r="H206" i="3"/>
  <c r="CE99" i="3"/>
  <c r="H129" i="3"/>
  <c r="CE23" i="3"/>
  <c r="H153" i="3"/>
  <c r="CE47" i="3"/>
  <c r="H160" i="3"/>
  <c r="CE54" i="3"/>
  <c r="H167" i="3"/>
  <c r="CE61" i="3"/>
  <c r="H166" i="3"/>
  <c r="CE60" i="3"/>
  <c r="H172" i="3"/>
  <c r="CE66" i="3"/>
  <c r="H164" i="3"/>
  <c r="CE58" i="3"/>
  <c r="H179" i="3"/>
  <c r="CE73" i="3"/>
  <c r="H177" i="3"/>
  <c r="CE71" i="3"/>
  <c r="H125" i="3"/>
  <c r="CE19" i="3"/>
  <c r="H140" i="3"/>
  <c r="CE34" i="3"/>
  <c r="T148" i="9"/>
  <c r="U51" i="9" s="1"/>
  <c r="Z53" i="16"/>
  <c r="BD62" i="14" l="1"/>
  <c r="BD47" i="14"/>
  <c r="BD46" i="14"/>
  <c r="BD53" i="14"/>
  <c r="BD37" i="14"/>
  <c r="BD52" i="14"/>
  <c r="BD42" i="14"/>
  <c r="BD36" i="14"/>
  <c r="BD50" i="14"/>
  <c r="BD55" i="14"/>
  <c r="BD51" i="14"/>
  <c r="BD45" i="14"/>
  <c r="BD39" i="14"/>
  <c r="BD48" i="14"/>
  <c r="BD43" i="14"/>
  <c r="BD56" i="14"/>
  <c r="BD61" i="14"/>
  <c r="BD63" i="14"/>
  <c r="BD54" i="14"/>
  <c r="BD41" i="14"/>
  <c r="BD59" i="14"/>
  <c r="BD60" i="14"/>
  <c r="BD58" i="14"/>
  <c r="BD44" i="14"/>
  <c r="BD38" i="14"/>
  <c r="BD49" i="14"/>
  <c r="BD57" i="14"/>
  <c r="BD40" i="14"/>
  <c r="Y3" i="22"/>
  <c r="X51" i="22"/>
  <c r="J113" i="7"/>
  <c r="S53" i="9"/>
  <c r="S150" i="9" s="1"/>
  <c r="R52" i="9"/>
  <c r="R149" i="9" s="1"/>
  <c r="S52" i="9" s="1"/>
  <c r="L54" i="16" s="1"/>
  <c r="Z54" i="16" s="1"/>
  <c r="H62" i="22"/>
  <c r="Q11" i="14"/>
  <c r="BD35" i="14"/>
  <c r="Q10" i="14"/>
  <c r="CV39" i="3"/>
  <c r="H215" i="3"/>
  <c r="AB7" i="9"/>
  <c r="AD6" i="7"/>
  <c r="AC57" i="7"/>
  <c r="AC107" i="7"/>
  <c r="Q9" i="14"/>
  <c r="H116" i="3"/>
  <c r="H146" i="3" s="1"/>
  <c r="CE10" i="3"/>
  <c r="M50" i="5" s="1"/>
  <c r="M110" i="3"/>
  <c r="H180" i="3"/>
  <c r="AA104" i="9"/>
  <c r="AA105" i="9" s="1"/>
  <c r="AA8" i="9"/>
  <c r="AD58" i="5"/>
  <c r="AI8" i="14"/>
  <c r="AD8" i="5"/>
  <c r="BU6" i="5" s="1"/>
  <c r="AH33" i="14"/>
  <c r="AC8" i="3"/>
  <c r="H219" i="3" l="1"/>
  <c r="M100" i="5"/>
  <c r="K150" i="7"/>
  <c r="Z3" i="22"/>
  <c r="Y51" i="22"/>
  <c r="J118" i="7"/>
  <c r="L55" i="16"/>
  <c r="Z55" i="16" s="1"/>
  <c r="Q100" i="9"/>
  <c r="T53" i="9"/>
  <c r="T150" i="9" s="1"/>
  <c r="U53" i="9" s="1"/>
  <c r="U150" i="9" s="1"/>
  <c r="S149" i="9"/>
  <c r="T52" i="9" s="1"/>
  <c r="Q99" i="9"/>
  <c r="M47" i="5"/>
  <c r="M48" i="5"/>
  <c r="M44" i="5"/>
  <c r="M45" i="5"/>
  <c r="M49" i="5"/>
  <c r="M46" i="5"/>
  <c r="M42" i="5"/>
  <c r="M41" i="5"/>
  <c r="M43" i="5"/>
  <c r="CX39" i="3"/>
  <c r="N145" i="3"/>
  <c r="CW39" i="3"/>
  <c r="H181" i="3"/>
  <c r="K217" i="3"/>
  <c r="M76" i="3"/>
  <c r="L41" i="3"/>
  <c r="AJ8" i="14"/>
  <c r="AE8" i="5"/>
  <c r="BV6" i="5" s="1"/>
  <c r="AI33" i="14"/>
  <c r="AE58" i="5"/>
  <c r="AD8" i="3"/>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9" i="5"/>
  <c r="AD57" i="7"/>
  <c r="AD107" i="7"/>
  <c r="AC7" i="9"/>
  <c r="AE6" i="7"/>
  <c r="H147" i="3"/>
  <c r="R83" i="14"/>
  <c r="R70" i="14"/>
  <c r="R82" i="14"/>
  <c r="R93" i="14"/>
  <c r="AB8" i="9"/>
  <c r="AB104" i="9"/>
  <c r="AB105" i="9" s="1"/>
  <c r="L109" i="3"/>
  <c r="L75" i="3"/>
  <c r="H216" i="3"/>
  <c r="U148" i="9"/>
  <c r="V51" i="9" s="1"/>
  <c r="AA3" i="22" l="1"/>
  <c r="Z51" i="22"/>
  <c r="I14" i="22"/>
  <c r="I62" i="22" s="1"/>
  <c r="K118" i="7" s="1"/>
  <c r="V53" i="9"/>
  <c r="M55" i="16" s="1"/>
  <c r="AA55" i="16" s="1"/>
  <c r="T149" i="9"/>
  <c r="I42" i="22"/>
  <c r="I90" i="22" s="1"/>
  <c r="K146" i="7" s="1"/>
  <c r="I45" i="22"/>
  <c r="I93" i="22" s="1"/>
  <c r="K149" i="7" s="1"/>
  <c r="I41" i="22"/>
  <c r="I89" i="22" s="1"/>
  <c r="K145" i="7" s="1"/>
  <c r="I44" i="22"/>
  <c r="I92" i="22" s="1"/>
  <c r="K148" i="7" s="1"/>
  <c r="I43" i="22"/>
  <c r="I91" i="22" s="1"/>
  <c r="K147" i="7" s="1"/>
  <c r="I37" i="22"/>
  <c r="I85" i="22" s="1"/>
  <c r="K141" i="7" s="1"/>
  <c r="I31" i="22"/>
  <c r="I79" i="22" s="1"/>
  <c r="K135" i="7" s="1"/>
  <c r="I38" i="22"/>
  <c r="I86" i="22" s="1"/>
  <c r="K142" i="7" s="1"/>
  <c r="I32" i="22"/>
  <c r="I80" i="22" s="1"/>
  <c r="K136" i="7" s="1"/>
  <c r="I36" i="22"/>
  <c r="I84" i="22" s="1"/>
  <c r="K140" i="7" s="1"/>
  <c r="I35" i="22"/>
  <c r="I83" i="22" s="1"/>
  <c r="K139" i="7" s="1"/>
  <c r="I40" i="22"/>
  <c r="I88" i="22" s="1"/>
  <c r="K144" i="7" s="1"/>
  <c r="I34" i="22"/>
  <c r="I82" i="22" s="1"/>
  <c r="K138" i="7" s="1"/>
  <c r="I33" i="22"/>
  <c r="I81" i="22" s="1"/>
  <c r="K137" i="7" s="1"/>
  <c r="I39" i="22"/>
  <c r="I87" i="22" s="1"/>
  <c r="K143" i="7" s="1"/>
  <c r="I24" i="22"/>
  <c r="I72" i="22" s="1"/>
  <c r="K128" i="7" s="1"/>
  <c r="I23" i="22"/>
  <c r="I71" i="22" s="1"/>
  <c r="K127" i="7" s="1"/>
  <c r="I30" i="22"/>
  <c r="I78" i="22" s="1"/>
  <c r="K134" i="7" s="1"/>
  <c r="I22" i="22"/>
  <c r="I70" i="22" s="1"/>
  <c r="K126" i="7" s="1"/>
  <c r="I29" i="22"/>
  <c r="I77" i="22" s="1"/>
  <c r="K133" i="7" s="1"/>
  <c r="I28" i="22"/>
  <c r="I76" i="22" s="1"/>
  <c r="K132" i="7" s="1"/>
  <c r="I27" i="22"/>
  <c r="I75" i="22" s="1"/>
  <c r="K131" i="7" s="1"/>
  <c r="I26" i="22"/>
  <c r="I74" i="22" s="1"/>
  <c r="K130" i="7" s="1"/>
  <c r="I25" i="22"/>
  <c r="I73" i="22" s="1"/>
  <c r="K129" i="7" s="1"/>
  <c r="I17" i="22"/>
  <c r="I65" i="22" s="1"/>
  <c r="K121" i="7" s="1"/>
  <c r="I16" i="22"/>
  <c r="I64" i="22" s="1"/>
  <c r="K120" i="7" s="1"/>
  <c r="I15" i="22"/>
  <c r="I63" i="22" s="1"/>
  <c r="K119" i="7" s="1"/>
  <c r="I21" i="22"/>
  <c r="I69" i="22" s="1"/>
  <c r="K125" i="7" s="1"/>
  <c r="I20" i="22"/>
  <c r="I68" i="22" s="1"/>
  <c r="K124" i="7" s="1"/>
  <c r="I19" i="22"/>
  <c r="I67" i="22" s="1"/>
  <c r="K123" i="7" s="1"/>
  <c r="I18" i="22"/>
  <c r="I66" i="22" s="1"/>
  <c r="K122" i="7" s="1"/>
  <c r="I13" i="22"/>
  <c r="I61" i="22" s="1"/>
  <c r="K117" i="7" s="1"/>
  <c r="I12" i="22"/>
  <c r="I60" i="22" s="1"/>
  <c r="K116" i="7" s="1"/>
  <c r="I11" i="22"/>
  <c r="I59" i="22" s="1"/>
  <c r="K115" i="7" s="1"/>
  <c r="I10" i="22"/>
  <c r="I58" i="22" s="1"/>
  <c r="K114" i="7" s="1"/>
  <c r="I8" i="22"/>
  <c r="I56" i="22" s="1"/>
  <c r="K112" i="7" s="1"/>
  <c r="I7" i="22"/>
  <c r="I55" i="22" s="1"/>
  <c r="K111" i="7" s="1"/>
  <c r="I6" i="22"/>
  <c r="I54" i="22" s="1"/>
  <c r="K110" i="7" s="1"/>
  <c r="I5" i="22"/>
  <c r="I53" i="22" s="1"/>
  <c r="K109" i="7" s="1"/>
  <c r="I9" i="22"/>
  <c r="I57" i="22" s="1"/>
  <c r="R68" i="14"/>
  <c r="M46" i="3" s="1"/>
  <c r="M96" i="5"/>
  <c r="M99" i="5"/>
  <c r="M95" i="5"/>
  <c r="M94" i="5"/>
  <c r="M98" i="5"/>
  <c r="M97" i="5"/>
  <c r="R47" i="14"/>
  <c r="M22" i="3" s="1"/>
  <c r="CF22" i="3" s="1"/>
  <c r="R86" i="14"/>
  <c r="M64" i="3" s="1"/>
  <c r="M93" i="5"/>
  <c r="M91" i="5"/>
  <c r="M92" i="5"/>
  <c r="R69" i="14"/>
  <c r="M47" i="3" s="1"/>
  <c r="M61" i="3"/>
  <c r="M48" i="3"/>
  <c r="M71" i="3"/>
  <c r="M60" i="3"/>
  <c r="R90" i="14"/>
  <c r="M68" i="3" s="1"/>
  <c r="R67" i="14"/>
  <c r="M45" i="3" s="1"/>
  <c r="R98" i="14"/>
  <c r="M78" i="3" s="1"/>
  <c r="R95" i="14"/>
  <c r="R43" i="14"/>
  <c r="M18" i="3" s="1"/>
  <c r="CF18" i="3" s="1"/>
  <c r="R91" i="14"/>
  <c r="M69" i="3" s="1"/>
  <c r="CY39" i="3"/>
  <c r="R80" i="14"/>
  <c r="M58" i="3" s="1"/>
  <c r="R88" i="14"/>
  <c r="M66" i="3" s="1"/>
  <c r="R72" i="14"/>
  <c r="M50" i="3" s="1"/>
  <c r="R61" i="14"/>
  <c r="M36" i="3" s="1"/>
  <c r="CF36" i="3" s="1"/>
  <c r="R74" i="14"/>
  <c r="M52" i="3" s="1"/>
  <c r="R75" i="14"/>
  <c r="M53" i="3" s="1"/>
  <c r="R81" i="14"/>
  <c r="M59" i="3" s="1"/>
  <c r="R84" i="14"/>
  <c r="M62" i="3" s="1"/>
  <c r="R73" i="14"/>
  <c r="M51" i="3" s="1"/>
  <c r="R126" i="14"/>
  <c r="R122" i="14"/>
  <c r="R118" i="14"/>
  <c r="M98" i="3" s="1"/>
  <c r="CF98" i="3" s="1"/>
  <c r="R114" i="14"/>
  <c r="M94" i="3" s="1"/>
  <c r="CF94" i="3" s="1"/>
  <c r="R85" i="14"/>
  <c r="M63" i="3" s="1"/>
  <c r="R124" i="14"/>
  <c r="R120" i="14"/>
  <c r="R116" i="14"/>
  <c r="R92" i="14"/>
  <c r="M70" i="3" s="1"/>
  <c r="R77" i="14"/>
  <c r="M55" i="3" s="1"/>
  <c r="R76" i="14"/>
  <c r="M54" i="3" s="1"/>
  <c r="R51" i="14"/>
  <c r="M26" i="3" s="1"/>
  <c r="CF26" i="3" s="1"/>
  <c r="R59" i="14"/>
  <c r="M34" i="3" s="1"/>
  <c r="CF34" i="3" s="1"/>
  <c r="R58" i="14"/>
  <c r="M33" i="3" s="1"/>
  <c r="CF33" i="3" s="1"/>
  <c r="R39" i="14"/>
  <c r="M14" i="3" s="1"/>
  <c r="R94" i="14"/>
  <c r="R89" i="14"/>
  <c r="M67" i="3" s="1"/>
  <c r="R66" i="14"/>
  <c r="M44" i="3" s="1"/>
  <c r="R71" i="14"/>
  <c r="M49" i="3" s="1"/>
  <c r="R78" i="14"/>
  <c r="M56" i="3" s="1"/>
  <c r="R63" i="14"/>
  <c r="R62" i="14"/>
  <c r="M37" i="3" s="1"/>
  <c r="CF37" i="3" s="1"/>
  <c r="R41" i="14"/>
  <c r="M16" i="3" s="1"/>
  <c r="R36" i="14"/>
  <c r="M11" i="3" s="1"/>
  <c r="R87" i="14"/>
  <c r="M65" i="3" s="1"/>
  <c r="R79" i="14"/>
  <c r="M57" i="3" s="1"/>
  <c r="R110" i="14"/>
  <c r="M90" i="3" s="1"/>
  <c r="R106" i="14"/>
  <c r="M86" i="3" s="1"/>
  <c r="R102" i="14"/>
  <c r="M82" i="3" s="1"/>
  <c r="R54" i="14"/>
  <c r="M29" i="3" s="1"/>
  <c r="R46" i="14"/>
  <c r="M21" i="3" s="1"/>
  <c r="R48" i="14"/>
  <c r="M23" i="3" s="1"/>
  <c r="R37" i="14"/>
  <c r="M12" i="3" s="1"/>
  <c r="M89" i="5"/>
  <c r="M85" i="5"/>
  <c r="M81" i="5"/>
  <c r="M77" i="5"/>
  <c r="M73" i="5"/>
  <c r="M69" i="5"/>
  <c r="M65" i="5"/>
  <c r="M61" i="5"/>
  <c r="K182" i="3"/>
  <c r="R127" i="14"/>
  <c r="R123" i="14"/>
  <c r="M103" i="3" s="1"/>
  <c r="R119" i="14"/>
  <c r="M99" i="3" s="1"/>
  <c r="R115" i="14"/>
  <c r="M95" i="3" s="1"/>
  <c r="R109" i="14"/>
  <c r="M89" i="3" s="1"/>
  <c r="R105" i="14"/>
  <c r="M85" i="3" s="1"/>
  <c r="R101" i="14"/>
  <c r="M81" i="3" s="1"/>
  <c r="R55" i="14"/>
  <c r="M30" i="3" s="1"/>
  <c r="R49" i="14"/>
  <c r="M24" i="3" s="1"/>
  <c r="R38" i="14"/>
  <c r="M13" i="3" s="1"/>
  <c r="M88" i="5"/>
  <c r="M84" i="5"/>
  <c r="M80" i="5"/>
  <c r="M76" i="5"/>
  <c r="M72" i="5"/>
  <c r="M68" i="5"/>
  <c r="M64" i="5"/>
  <c r="M60" i="5"/>
  <c r="R112" i="14"/>
  <c r="M92" i="3" s="1"/>
  <c r="R108" i="14"/>
  <c r="M88" i="3" s="1"/>
  <c r="R104" i="14"/>
  <c r="M84" i="3" s="1"/>
  <c r="R100" i="14"/>
  <c r="M80" i="3" s="1"/>
  <c r="R60" i="14"/>
  <c r="M35" i="3" s="1"/>
  <c r="R50" i="14"/>
  <c r="M25" i="3" s="1"/>
  <c r="R42" i="14"/>
  <c r="M17" i="3" s="1"/>
  <c r="R52" i="14"/>
  <c r="M27" i="3" s="1"/>
  <c r="R44" i="14"/>
  <c r="M19" i="3" s="1"/>
  <c r="R35" i="14"/>
  <c r="AE57" i="7"/>
  <c r="AF6" i="7"/>
  <c r="AE107" i="7"/>
  <c r="AD7" i="9"/>
  <c r="M59" i="5"/>
  <c r="M87" i="5"/>
  <c r="M83" i="5"/>
  <c r="M79" i="5"/>
  <c r="M75" i="5"/>
  <c r="M71" i="5"/>
  <c r="M67" i="5"/>
  <c r="M63" i="5"/>
  <c r="AF58" i="5"/>
  <c r="AJ33" i="14"/>
  <c r="AF8" i="5"/>
  <c r="BW6" i="5" s="1"/>
  <c r="AK8" i="14"/>
  <c r="AE8" i="3"/>
  <c r="R125" i="14"/>
  <c r="M105" i="3" s="1"/>
  <c r="R121" i="14"/>
  <c r="M101" i="3" s="1"/>
  <c r="R117" i="14"/>
  <c r="M97" i="3" s="1"/>
  <c r="R113" i="14"/>
  <c r="M93" i="3" s="1"/>
  <c r="R111" i="14"/>
  <c r="M91" i="3" s="1"/>
  <c r="R107" i="14"/>
  <c r="M87" i="3" s="1"/>
  <c r="R103" i="14"/>
  <c r="M83" i="3" s="1"/>
  <c r="R99" i="14"/>
  <c r="M79" i="3" s="1"/>
  <c r="R56" i="14"/>
  <c r="M31" i="3" s="1"/>
  <c r="R57" i="14"/>
  <c r="M32" i="3" s="1"/>
  <c r="R53" i="14"/>
  <c r="M28" i="3" s="1"/>
  <c r="R45" i="14"/>
  <c r="M20" i="3" s="1"/>
  <c r="R40" i="14"/>
  <c r="M15" i="3" s="1"/>
  <c r="AC104" i="9"/>
  <c r="AC105" i="9" s="1"/>
  <c r="AC8" i="9"/>
  <c r="M90" i="5"/>
  <c r="M86" i="5"/>
  <c r="M82" i="5"/>
  <c r="M78" i="5"/>
  <c r="M74" i="5"/>
  <c r="M70" i="5"/>
  <c r="M66" i="5"/>
  <c r="M62" i="5"/>
  <c r="BE69" i="14" l="1"/>
  <c r="BE68" i="14"/>
  <c r="BE67" i="14"/>
  <c r="CF78" i="3"/>
  <c r="BE66" i="14"/>
  <c r="M74" i="3"/>
  <c r="AB3" i="22"/>
  <c r="AA51" i="22"/>
  <c r="K113" i="7"/>
  <c r="V150" i="9"/>
  <c r="W53" i="9" s="1"/>
  <c r="T100" i="9"/>
  <c r="U52" i="9"/>
  <c r="U149" i="9" s="1"/>
  <c r="V52" i="9" s="1"/>
  <c r="BE70" i="14"/>
  <c r="BE74" i="14"/>
  <c r="BE76" i="14"/>
  <c r="BE78" i="14"/>
  <c r="BE80" i="14"/>
  <c r="BE81" i="14"/>
  <c r="BE82" i="14"/>
  <c r="BE84" i="14"/>
  <c r="BE71" i="14"/>
  <c r="BE87" i="14"/>
  <c r="BE73" i="14"/>
  <c r="BE90" i="14"/>
  <c r="BE89" i="14"/>
  <c r="BE77" i="14"/>
  <c r="BE72" i="14"/>
  <c r="BE91" i="14"/>
  <c r="BE95" i="14"/>
  <c r="BE93" i="14"/>
  <c r="BE75" i="14"/>
  <c r="BE94" i="14"/>
  <c r="BE92" i="14"/>
  <c r="BE85" i="14"/>
  <c r="BE86" i="14"/>
  <c r="BE83" i="14"/>
  <c r="BE79" i="14"/>
  <c r="BE88" i="14"/>
  <c r="CF38" i="3"/>
  <c r="CF11" i="3"/>
  <c r="CF16" i="3"/>
  <c r="CF14" i="3"/>
  <c r="M96" i="3"/>
  <c r="M100" i="3"/>
  <c r="M104" i="3"/>
  <c r="M102" i="3"/>
  <c r="M106" i="3"/>
  <c r="CF31" i="3"/>
  <c r="CF91" i="3"/>
  <c r="CF105" i="3"/>
  <c r="CF27" i="3"/>
  <c r="CF88" i="3"/>
  <c r="CF89" i="3"/>
  <c r="CF107" i="3"/>
  <c r="CF61" i="3"/>
  <c r="CF52" i="3"/>
  <c r="CF69" i="3"/>
  <c r="CF50" i="3"/>
  <c r="CF51" i="3"/>
  <c r="CF67" i="3"/>
  <c r="CF65" i="3"/>
  <c r="CF21" i="3"/>
  <c r="CF82" i="3"/>
  <c r="CF15" i="3"/>
  <c r="CF79" i="3"/>
  <c r="CF93" i="3"/>
  <c r="AF57" i="7"/>
  <c r="AE7" i="9"/>
  <c r="AG6" i="7"/>
  <c r="AF107" i="7"/>
  <c r="CF17" i="3"/>
  <c r="CF35" i="3"/>
  <c r="CF92" i="3"/>
  <c r="CF13" i="3"/>
  <c r="CF30" i="3"/>
  <c r="CF95" i="3"/>
  <c r="CF71" i="3"/>
  <c r="CF54" i="3"/>
  <c r="CF72" i="3"/>
  <c r="CF49" i="3"/>
  <c r="CF62" i="3"/>
  <c r="CF53" i="3"/>
  <c r="CF73" i="3"/>
  <c r="CF56" i="3"/>
  <c r="CF29" i="3"/>
  <c r="CF86" i="3"/>
  <c r="CF20" i="3"/>
  <c r="CF83" i="3"/>
  <c r="CF97" i="3"/>
  <c r="AL8" i="14"/>
  <c r="AG8" i="5"/>
  <c r="BX6" i="5" s="1"/>
  <c r="AG58" i="5"/>
  <c r="AK33" i="14"/>
  <c r="AF8" i="3"/>
  <c r="CF25" i="3"/>
  <c r="CF80" i="3"/>
  <c r="CF24" i="3"/>
  <c r="CF81" i="3"/>
  <c r="CF99" i="3"/>
  <c r="CF58" i="3"/>
  <c r="CF47" i="3"/>
  <c r="CF64" i="3"/>
  <c r="CF70" i="3"/>
  <c r="CF63" i="3"/>
  <c r="CF57" i="3"/>
  <c r="CF66" i="3"/>
  <c r="CF45" i="3"/>
  <c r="CF90" i="3"/>
  <c r="CF28" i="3"/>
  <c r="CF32" i="3"/>
  <c r="CF87" i="3"/>
  <c r="CF101" i="3"/>
  <c r="AD8" i="9"/>
  <c r="AD104" i="9"/>
  <c r="AD105" i="9" s="1"/>
  <c r="M10" i="3"/>
  <c r="BE40" i="14" s="1"/>
  <c r="CF19" i="3"/>
  <c r="CF84" i="3"/>
  <c r="CF85" i="3"/>
  <c r="CF103" i="3"/>
  <c r="CF60" i="3"/>
  <c r="CF55" i="3"/>
  <c r="CF48" i="3"/>
  <c r="CF46" i="3"/>
  <c r="CF59" i="3"/>
  <c r="CF68" i="3"/>
  <c r="CF44" i="3"/>
  <c r="CF12" i="3"/>
  <c r="CF23" i="3"/>
  <c r="T98" i="9"/>
  <c r="M53" i="16"/>
  <c r="V148" i="9"/>
  <c r="W51" i="9" s="1"/>
  <c r="BE48" i="14" l="1"/>
  <c r="BE42" i="14"/>
  <c r="BE54" i="14"/>
  <c r="BE60" i="14"/>
  <c r="BE56" i="14"/>
  <c r="BE45" i="14"/>
  <c r="BE59" i="14"/>
  <c r="BE53" i="14"/>
  <c r="BE49" i="14"/>
  <c r="BE52" i="14"/>
  <c r="BE58" i="14"/>
  <c r="BE51" i="14"/>
  <c r="BE44" i="14"/>
  <c r="BE47" i="14"/>
  <c r="BE39" i="14"/>
  <c r="BE61" i="14"/>
  <c r="BE57" i="14"/>
  <c r="BE36" i="14"/>
  <c r="BE50" i="14"/>
  <c r="BE43" i="14"/>
  <c r="BE63" i="14"/>
  <c r="BE37" i="14"/>
  <c r="BE62" i="14"/>
  <c r="BE41" i="14"/>
  <c r="BE38" i="14"/>
  <c r="BE46" i="14"/>
  <c r="BE55" i="14"/>
  <c r="M108" i="3"/>
  <c r="R10" i="14"/>
  <c r="M40" i="3"/>
  <c r="AC3" i="22"/>
  <c r="AB51" i="22"/>
  <c r="M54" i="16"/>
  <c r="AA54" i="16" s="1"/>
  <c r="W150" i="9"/>
  <c r="T99" i="9"/>
  <c r="V149" i="9"/>
  <c r="W52" i="9" s="1"/>
  <c r="R11" i="14"/>
  <c r="BE35" i="14"/>
  <c r="CF100" i="3"/>
  <c r="CF102" i="3"/>
  <c r="CF104" i="3"/>
  <c r="CF96" i="3"/>
  <c r="CF106" i="3"/>
  <c r="O145" i="3"/>
  <c r="CZ39" i="3"/>
  <c r="N110" i="3"/>
  <c r="AG107" i="7"/>
  <c r="AG57" i="7"/>
  <c r="AH6" i="7"/>
  <c r="AF7" i="9"/>
  <c r="AE104" i="9"/>
  <c r="AE105" i="9" s="1"/>
  <c r="AE8" i="9"/>
  <c r="R9" i="14"/>
  <c r="CF10" i="3"/>
  <c r="AH58" i="5"/>
  <c r="AG8" i="3"/>
  <c r="AM8" i="14"/>
  <c r="AH8" i="5"/>
  <c r="BY6" i="5" s="1"/>
  <c r="AL33" i="14"/>
  <c r="W148" i="9"/>
  <c r="X51" i="9" s="1"/>
  <c r="AA53" i="16"/>
  <c r="N50" i="5" l="1"/>
  <c r="N100" i="5" s="1"/>
  <c r="AD3" i="22"/>
  <c r="AC51" i="22"/>
  <c r="X53" i="9"/>
  <c r="X150" i="9" s="1"/>
  <c r="W149" i="9"/>
  <c r="X52" i="9" s="1"/>
  <c r="N48" i="5"/>
  <c r="N44" i="5"/>
  <c r="N47" i="5"/>
  <c r="N46" i="5"/>
  <c r="N45" i="5"/>
  <c r="N49" i="5"/>
  <c r="N43" i="5"/>
  <c r="N41" i="5"/>
  <c r="N42" i="5"/>
  <c r="M109" i="3"/>
  <c r="DA39" i="3"/>
  <c r="AN8" i="14"/>
  <c r="AI8" i="5"/>
  <c r="BZ6" i="5" s="1"/>
  <c r="AH8" i="3"/>
  <c r="AM33" i="14"/>
  <c r="AI58" i="5"/>
  <c r="N76" i="3"/>
  <c r="M41" i="3"/>
  <c r="AF104" i="9"/>
  <c r="AF105" i="9" s="1"/>
  <c r="AF8" i="9"/>
  <c r="M75" i="3"/>
  <c r="N10" i="5"/>
  <c r="N11" i="5"/>
  <c r="N12" i="5"/>
  <c r="N13" i="5"/>
  <c r="N14" i="5"/>
  <c r="N15" i="5"/>
  <c r="N16" i="5"/>
  <c r="N17" i="5"/>
  <c r="N18" i="5"/>
  <c r="N19" i="5"/>
  <c r="N20" i="5"/>
  <c r="N22" i="5"/>
  <c r="N26" i="5"/>
  <c r="N29" i="5"/>
  <c r="N30" i="5"/>
  <c r="N31" i="5"/>
  <c r="N32" i="5"/>
  <c r="N33" i="5"/>
  <c r="N34" i="5"/>
  <c r="N35" i="5"/>
  <c r="N23" i="5"/>
  <c r="N27" i="5"/>
  <c r="N24" i="5"/>
  <c r="N28" i="5"/>
  <c r="N21" i="5"/>
  <c r="N25" i="5"/>
  <c r="N36" i="5"/>
  <c r="N9" i="5"/>
  <c r="N38" i="5"/>
  <c r="N39" i="5"/>
  <c r="N40" i="5"/>
  <c r="N37" i="5"/>
  <c r="S80" i="14"/>
  <c r="S88" i="14"/>
  <c r="S99" i="14"/>
  <c r="N79" i="3" s="1"/>
  <c r="S101" i="14"/>
  <c r="N81" i="3" s="1"/>
  <c r="S82" i="14"/>
  <c r="AH107" i="7"/>
  <c r="AG7" i="9"/>
  <c r="AI6" i="7"/>
  <c r="AH57" i="7"/>
  <c r="L217" i="3"/>
  <c r="X148" i="9"/>
  <c r="Y51" i="9" s="1"/>
  <c r="L150" i="7" l="1"/>
  <c r="AE3" i="22"/>
  <c r="AD51" i="22"/>
  <c r="Y53" i="9"/>
  <c r="W100" i="9" s="1"/>
  <c r="X149" i="9"/>
  <c r="Y52" i="9" s="1"/>
  <c r="J45" i="22"/>
  <c r="J41" i="22"/>
  <c r="J42" i="22"/>
  <c r="J43" i="22"/>
  <c r="J44" i="22"/>
  <c r="J37" i="22"/>
  <c r="J39" i="22"/>
  <c r="J33" i="22"/>
  <c r="J36" i="22"/>
  <c r="J35" i="22"/>
  <c r="J32" i="22"/>
  <c r="J34" i="22"/>
  <c r="J31" i="22"/>
  <c r="J40" i="22"/>
  <c r="J38" i="22"/>
  <c r="J29" i="22"/>
  <c r="J28" i="22"/>
  <c r="J24" i="22"/>
  <c r="J27" i="22"/>
  <c r="J26" i="22"/>
  <c r="J23" i="22"/>
  <c r="J25" i="22"/>
  <c r="J22" i="22"/>
  <c r="J30" i="22"/>
  <c r="J21" i="22"/>
  <c r="J15" i="22"/>
  <c r="J17" i="22"/>
  <c r="J20" i="22"/>
  <c r="J19" i="22"/>
  <c r="J18" i="22"/>
  <c r="J16" i="22"/>
  <c r="J14" i="22"/>
  <c r="J13" i="22"/>
  <c r="J12" i="22"/>
  <c r="J11" i="22"/>
  <c r="J10" i="22"/>
  <c r="J7" i="22"/>
  <c r="J6" i="22"/>
  <c r="J5" i="22"/>
  <c r="J9" i="22"/>
  <c r="J8" i="22"/>
  <c r="S102" i="14"/>
  <c r="N82" i="3" s="1"/>
  <c r="CG82" i="3" s="1"/>
  <c r="S111" i="14"/>
  <c r="N91" i="3" s="1"/>
  <c r="CG91" i="3" s="1"/>
  <c r="S67" i="14"/>
  <c r="N45" i="3" s="1"/>
  <c r="S104" i="14"/>
  <c r="N84" i="3" s="1"/>
  <c r="CG84" i="3" s="1"/>
  <c r="S103" i="14"/>
  <c r="N83" i="3" s="1"/>
  <c r="CG83" i="3" s="1"/>
  <c r="S39" i="14"/>
  <c r="N14" i="3" s="1"/>
  <c r="N99" i="5"/>
  <c r="N95" i="5"/>
  <c r="N96" i="5"/>
  <c r="N97" i="5"/>
  <c r="N94" i="5"/>
  <c r="N98" i="5"/>
  <c r="N92" i="5"/>
  <c r="N91" i="5"/>
  <c r="N93" i="5"/>
  <c r="S66" i="14"/>
  <c r="N44" i="3" s="1"/>
  <c r="N58" i="3"/>
  <c r="N66" i="3"/>
  <c r="N60" i="3"/>
  <c r="S89" i="14"/>
  <c r="N67" i="3" s="1"/>
  <c r="S73" i="14"/>
  <c r="N51" i="3" s="1"/>
  <c r="S93" i="14"/>
  <c r="N71" i="3" s="1"/>
  <c r="S85" i="14"/>
  <c r="N63" i="3" s="1"/>
  <c r="S77" i="14"/>
  <c r="N55" i="3" s="1"/>
  <c r="S69" i="14"/>
  <c r="N47" i="3" s="1"/>
  <c r="S90" i="14"/>
  <c r="N68" i="3" s="1"/>
  <c r="S43" i="14"/>
  <c r="N18" i="3" s="1"/>
  <c r="CG18" i="3" s="1"/>
  <c r="S112" i="14"/>
  <c r="N92" i="3" s="1"/>
  <c r="S41" i="14"/>
  <c r="N16" i="3" s="1"/>
  <c r="S51" i="14"/>
  <c r="N26" i="3" s="1"/>
  <c r="CG26" i="3" s="1"/>
  <c r="S83" i="14"/>
  <c r="N61" i="3" s="1"/>
  <c r="S81" i="14"/>
  <c r="N59" i="3" s="1"/>
  <c r="DB39" i="3"/>
  <c r="S56" i="14"/>
  <c r="N31" i="3" s="1"/>
  <c r="CG31" i="3" s="1"/>
  <c r="S47" i="14"/>
  <c r="N22" i="3" s="1"/>
  <c r="CG22" i="3" s="1"/>
  <c r="S52" i="14"/>
  <c r="N27" i="3" s="1"/>
  <c r="CG27" i="3" s="1"/>
  <c r="S44" i="14"/>
  <c r="N19" i="3" s="1"/>
  <c r="CG19" i="3" s="1"/>
  <c r="S95" i="14"/>
  <c r="S79" i="14"/>
  <c r="N57" i="3" s="1"/>
  <c r="S105" i="14"/>
  <c r="S91" i="14"/>
  <c r="N69" i="3" s="1"/>
  <c r="S75" i="14"/>
  <c r="N53" i="3" s="1"/>
  <c r="S87" i="14"/>
  <c r="N65" i="3" s="1"/>
  <c r="S71" i="14"/>
  <c r="N49" i="3" s="1"/>
  <c r="S58" i="14"/>
  <c r="N33" i="3" s="1"/>
  <c r="CG33" i="3" s="1"/>
  <c r="S61" i="14"/>
  <c r="N36" i="3" s="1"/>
  <c r="CG36" i="3" s="1"/>
  <c r="S55" i="14"/>
  <c r="N30" i="3" s="1"/>
  <c r="CG30" i="3" s="1"/>
  <c r="S107" i="14"/>
  <c r="S35" i="14"/>
  <c r="N10" i="3" s="1"/>
  <c r="S94" i="14"/>
  <c r="S100" i="14"/>
  <c r="S72" i="14"/>
  <c r="N50" i="3" s="1"/>
  <c r="S92" i="14"/>
  <c r="N70" i="3" s="1"/>
  <c r="S84" i="14"/>
  <c r="N62" i="3" s="1"/>
  <c r="S68" i="14"/>
  <c r="N46" i="3" s="1"/>
  <c r="BF68" i="14" s="1"/>
  <c r="S76" i="14"/>
  <c r="N54" i="3" s="1"/>
  <c r="S106" i="14"/>
  <c r="S86" i="14"/>
  <c r="N64" i="3" s="1"/>
  <c r="S78" i="14"/>
  <c r="N56" i="3" s="1"/>
  <c r="S110" i="14"/>
  <c r="S36" i="14"/>
  <c r="N11" i="3" s="1"/>
  <c r="S74" i="14"/>
  <c r="N52" i="3" s="1"/>
  <c r="S109" i="14"/>
  <c r="S108" i="14"/>
  <c r="S60" i="14"/>
  <c r="N35" i="3" s="1"/>
  <c r="CG35" i="3" s="1"/>
  <c r="S70" i="14"/>
  <c r="N48" i="3" s="1"/>
  <c r="CG92" i="3"/>
  <c r="CG79" i="3"/>
  <c r="S124" i="14"/>
  <c r="N104" i="3" s="1"/>
  <c r="S120" i="14"/>
  <c r="N100" i="3" s="1"/>
  <c r="S116" i="14"/>
  <c r="N96" i="3" s="1"/>
  <c r="S62" i="14"/>
  <c r="N37" i="3" s="1"/>
  <c r="S49" i="14"/>
  <c r="N24" i="3" s="1"/>
  <c r="S38" i="14"/>
  <c r="N13" i="3" s="1"/>
  <c r="N89" i="5"/>
  <c r="N75" i="5"/>
  <c r="N77" i="5"/>
  <c r="N83" i="5"/>
  <c r="N79" i="5"/>
  <c r="N69" i="5"/>
  <c r="N65" i="5"/>
  <c r="N61" i="5"/>
  <c r="CG81" i="3"/>
  <c r="AJ6" i="7"/>
  <c r="AI107" i="7"/>
  <c r="AI57" i="7"/>
  <c r="AH7" i="9"/>
  <c r="S127" i="14"/>
  <c r="S123" i="14"/>
  <c r="N103" i="3" s="1"/>
  <c r="S119" i="14"/>
  <c r="N99" i="3" s="1"/>
  <c r="S115" i="14"/>
  <c r="N95" i="3" s="1"/>
  <c r="S50" i="14"/>
  <c r="N25" i="3" s="1"/>
  <c r="S42" i="14"/>
  <c r="N17" i="3" s="1"/>
  <c r="N88" i="5"/>
  <c r="N71" i="5"/>
  <c r="N73" i="5"/>
  <c r="N82" i="5"/>
  <c r="N76" i="5"/>
  <c r="N68" i="5"/>
  <c r="N64" i="5"/>
  <c r="N60" i="5"/>
  <c r="AG104" i="9"/>
  <c r="AG105" i="9" s="1"/>
  <c r="AG8" i="9"/>
  <c r="S126" i="14"/>
  <c r="N106" i="3" s="1"/>
  <c r="S122" i="14"/>
  <c r="N102" i="3" s="1"/>
  <c r="S118" i="14"/>
  <c r="N98" i="3" s="1"/>
  <c r="S114" i="14"/>
  <c r="N94" i="3" s="1"/>
  <c r="S98" i="14"/>
  <c r="N78" i="3" s="1"/>
  <c r="S59" i="14"/>
  <c r="N34" i="3" s="1"/>
  <c r="S57" i="14"/>
  <c r="N32" i="3" s="1"/>
  <c r="S53" i="14"/>
  <c r="N28" i="3" s="1"/>
  <c r="S45" i="14"/>
  <c r="N20" i="3" s="1"/>
  <c r="S48" i="14"/>
  <c r="N23" i="3" s="1"/>
  <c r="S37" i="14"/>
  <c r="N12" i="3" s="1"/>
  <c r="N87" i="5"/>
  <c r="N59" i="5"/>
  <c r="N78" i="5"/>
  <c r="N85" i="5"/>
  <c r="N81" i="5"/>
  <c r="N72" i="5"/>
  <c r="N67" i="5"/>
  <c r="N63" i="5"/>
  <c r="L182" i="3"/>
  <c r="S125" i="14"/>
  <c r="N105" i="3" s="1"/>
  <c r="S121" i="14"/>
  <c r="N101" i="3" s="1"/>
  <c r="S117" i="14"/>
  <c r="N97" i="3" s="1"/>
  <c r="S113" i="14"/>
  <c r="N93" i="3" s="1"/>
  <c r="S63" i="14"/>
  <c r="S54" i="14"/>
  <c r="N29" i="3" s="1"/>
  <c r="S46" i="14"/>
  <c r="N21" i="3" s="1"/>
  <c r="S40" i="14"/>
  <c r="N15" i="3" s="1"/>
  <c r="N90" i="5"/>
  <c r="N86" i="5"/>
  <c r="N74" i="5"/>
  <c r="N84" i="5"/>
  <c r="N80" i="5"/>
  <c r="N70" i="5"/>
  <c r="N66" i="5"/>
  <c r="N62" i="5"/>
  <c r="AJ58" i="5"/>
  <c r="AI8" i="3"/>
  <c r="AN33" i="14"/>
  <c r="AJ8" i="5"/>
  <c r="CA6" i="5" s="1"/>
  <c r="AO8" i="14"/>
  <c r="N53" i="16"/>
  <c r="BF67" i="14" l="1"/>
  <c r="BF37" i="14"/>
  <c r="BF38" i="14"/>
  <c r="BF39" i="14"/>
  <c r="N40" i="3"/>
  <c r="BF66" i="14"/>
  <c r="N74" i="3"/>
  <c r="BF35" i="14"/>
  <c r="BF63" i="14"/>
  <c r="BF40" i="14"/>
  <c r="BF69" i="14"/>
  <c r="AF3" i="22"/>
  <c r="AE51" i="22"/>
  <c r="Y150" i="9"/>
  <c r="Z53" i="9" s="1"/>
  <c r="Z150" i="9" s="1"/>
  <c r="N55" i="16"/>
  <c r="Y149" i="9"/>
  <c r="Z52" i="9" s="1"/>
  <c r="W99" i="9"/>
  <c r="N54" i="16"/>
  <c r="AB54" i="16" s="1"/>
  <c r="CG14" i="3"/>
  <c r="BF81" i="14"/>
  <c r="BF84" i="14"/>
  <c r="BF88" i="14"/>
  <c r="BF83" i="14"/>
  <c r="BF72" i="14"/>
  <c r="BF71" i="14"/>
  <c r="BF74" i="14"/>
  <c r="BF73" i="14"/>
  <c r="BF76" i="14"/>
  <c r="BF75" i="14"/>
  <c r="BF78" i="14"/>
  <c r="BF94" i="14"/>
  <c r="BF77" i="14"/>
  <c r="BF80" i="14"/>
  <c r="BF79" i="14"/>
  <c r="BF82" i="14"/>
  <c r="BF89" i="14"/>
  <c r="BF90" i="14"/>
  <c r="BF91" i="14"/>
  <c r="BF85" i="14"/>
  <c r="BF86" i="14"/>
  <c r="BF92" i="14"/>
  <c r="BF93" i="14"/>
  <c r="BF95" i="14"/>
  <c r="BF70" i="14"/>
  <c r="BF87" i="14"/>
  <c r="CG11" i="3"/>
  <c r="BF36" i="14"/>
  <c r="CG16" i="3"/>
  <c r="BF50" i="14"/>
  <c r="BF49" i="14"/>
  <c r="BF52" i="14"/>
  <c r="BF51" i="14"/>
  <c r="BF54" i="14"/>
  <c r="BF53" i="14"/>
  <c r="BF42" i="14"/>
  <c r="BF41" i="14"/>
  <c r="BF44" i="14"/>
  <c r="BF43" i="14"/>
  <c r="BF61" i="14"/>
  <c r="BF46" i="14"/>
  <c r="BF45" i="14"/>
  <c r="BF48" i="14"/>
  <c r="BF47" i="14"/>
  <c r="BF56" i="14"/>
  <c r="BF58" i="14"/>
  <c r="BF55" i="14"/>
  <c r="BF60" i="14"/>
  <c r="BF57" i="14"/>
  <c r="BF62" i="14"/>
  <c r="BF59" i="14"/>
  <c r="S10" i="14"/>
  <c r="S11" i="14"/>
  <c r="N90" i="3"/>
  <c r="N80" i="3"/>
  <c r="CG80" i="3" s="1"/>
  <c r="N86" i="3"/>
  <c r="CG86" i="3" s="1"/>
  <c r="N88" i="3"/>
  <c r="N87" i="3"/>
  <c r="N85" i="3"/>
  <c r="CG85" i="3" s="1"/>
  <c r="N89" i="3"/>
  <c r="P145" i="3"/>
  <c r="DC39" i="3"/>
  <c r="AP8" i="14"/>
  <c r="AO33" i="14"/>
  <c r="AJ8" i="3"/>
  <c r="AK58" i="5"/>
  <c r="AK8" i="5"/>
  <c r="CB6" i="5" s="1"/>
  <c r="CG97" i="3"/>
  <c r="CG68" i="3"/>
  <c r="CG72" i="3"/>
  <c r="CG45" i="3"/>
  <c r="CG49" i="3"/>
  <c r="CG61" i="3"/>
  <c r="CG69" i="3"/>
  <c r="CG60" i="3"/>
  <c r="CG53" i="3"/>
  <c r="CG23" i="3"/>
  <c r="CG106" i="3"/>
  <c r="CG95" i="3"/>
  <c r="AH104" i="9"/>
  <c r="AH105" i="9" s="1"/>
  <c r="AH8" i="9"/>
  <c r="CG13" i="3"/>
  <c r="CG96" i="3"/>
  <c r="CG15" i="3"/>
  <c r="CG29" i="3"/>
  <c r="CG101" i="3"/>
  <c r="CG55" i="3"/>
  <c r="CG50" i="3"/>
  <c r="CG63" i="3"/>
  <c r="CG71" i="3"/>
  <c r="CG58" i="3"/>
  <c r="CG52" i="3"/>
  <c r="CG57" i="3"/>
  <c r="CG54" i="3"/>
  <c r="CG20" i="3"/>
  <c r="CG94" i="3"/>
  <c r="CG99" i="3"/>
  <c r="CG100" i="3"/>
  <c r="CG21" i="3"/>
  <c r="CG38" i="3"/>
  <c r="CG105" i="3"/>
  <c r="CG66" i="3"/>
  <c r="CG44" i="3"/>
  <c r="CG70" i="3"/>
  <c r="CG67" i="3"/>
  <c r="CG62" i="3"/>
  <c r="CG46" i="3"/>
  <c r="CG47" i="3"/>
  <c r="CG28" i="3"/>
  <c r="CG32" i="3"/>
  <c r="CG34" i="3"/>
  <c r="CG98" i="3"/>
  <c r="CG17" i="3"/>
  <c r="CG103" i="3"/>
  <c r="CG24" i="3"/>
  <c r="CG104" i="3"/>
  <c r="S9" i="14"/>
  <c r="CG10" i="3"/>
  <c r="CG93" i="3"/>
  <c r="CG64" i="3"/>
  <c r="CG48" i="3"/>
  <c r="CG56" i="3"/>
  <c r="CG51" i="3"/>
  <c r="CG65" i="3"/>
  <c r="CG59" i="3"/>
  <c r="CG73" i="3"/>
  <c r="CG12" i="3"/>
  <c r="CG78" i="3"/>
  <c r="CG102" i="3"/>
  <c r="CG25" i="3"/>
  <c r="CG107" i="3"/>
  <c r="AJ57" i="7"/>
  <c r="AK6" i="7"/>
  <c r="AJ107" i="7"/>
  <c r="AI7" i="9"/>
  <c r="CG37" i="3"/>
  <c r="W98" i="9"/>
  <c r="Y148" i="9"/>
  <c r="Z51" i="9" s="1"/>
  <c r="AB53" i="16"/>
  <c r="N108" i="3" l="1"/>
  <c r="N109" i="3" s="1"/>
  <c r="AG3" i="22"/>
  <c r="AF51" i="22"/>
  <c r="Z149" i="9"/>
  <c r="AA52" i="9" s="1"/>
  <c r="AB55" i="16"/>
  <c r="AA53" i="9"/>
  <c r="AA150" i="9" s="1"/>
  <c r="CG87" i="3"/>
  <c r="O50" i="5" s="1"/>
  <c r="CG89" i="3"/>
  <c r="CG90" i="3"/>
  <c r="CG88" i="3"/>
  <c r="DE39" i="3"/>
  <c r="DD39" i="3"/>
  <c r="AI104" i="9"/>
  <c r="AI105" i="9" s="1"/>
  <c r="AI8" i="9"/>
  <c r="T43" i="14"/>
  <c r="O18" i="3" s="1"/>
  <c r="T82" i="14"/>
  <c r="T67" i="14"/>
  <c r="T95" i="14"/>
  <c r="AK57" i="7"/>
  <c r="AJ7" i="9"/>
  <c r="AL6" i="7"/>
  <c r="AK107" i="7"/>
  <c r="O76" i="3"/>
  <c r="O110" i="3"/>
  <c r="AL58" i="5"/>
  <c r="AK8" i="3"/>
  <c r="AQ8" i="14"/>
  <c r="AL8" i="5"/>
  <c r="CC6" i="5" s="1"/>
  <c r="AP33" i="14"/>
  <c r="Z148" i="9"/>
  <c r="AA51" i="9" s="1"/>
  <c r="O100" i="5" l="1"/>
  <c r="M150" i="7"/>
  <c r="AH3" i="22"/>
  <c r="AG51" i="22"/>
  <c r="AA149" i="9"/>
  <c r="AB52" i="9" s="1"/>
  <c r="O54" i="16" s="1"/>
  <c r="AB53" i="9"/>
  <c r="AB150" i="9" s="1"/>
  <c r="N41" i="3"/>
  <c r="N75" i="3"/>
  <c r="O45" i="5"/>
  <c r="O49" i="5"/>
  <c r="O48" i="5"/>
  <c r="O44" i="5"/>
  <c r="O46" i="5"/>
  <c r="O47" i="5"/>
  <c r="O34" i="5"/>
  <c r="T68" i="14"/>
  <c r="O46" i="3" s="1"/>
  <c r="O42" i="5"/>
  <c r="O18" i="5"/>
  <c r="O16" i="5"/>
  <c r="O15" i="5"/>
  <c r="T83" i="14"/>
  <c r="O61" i="3" s="1"/>
  <c r="O41" i="5"/>
  <c r="O9" i="5"/>
  <c r="O43" i="5"/>
  <c r="T91" i="14"/>
  <c r="O36" i="5"/>
  <c r="O24" i="5"/>
  <c r="O33" i="5"/>
  <c r="O27" i="5"/>
  <c r="O25" i="5"/>
  <c r="O19" i="5"/>
  <c r="T66" i="14"/>
  <c r="O44" i="3" s="1"/>
  <c r="O35" i="5"/>
  <c r="O26" i="5"/>
  <c r="O17" i="5"/>
  <c r="O40" i="5"/>
  <c r="O32" i="5"/>
  <c r="O23" i="5"/>
  <c r="O14" i="5"/>
  <c r="O39" i="5"/>
  <c r="O31" i="5"/>
  <c r="O22" i="5"/>
  <c r="O12" i="5"/>
  <c r="O38" i="5"/>
  <c r="O30" i="5"/>
  <c r="O20" i="5"/>
  <c r="O11" i="5"/>
  <c r="O10" i="5"/>
  <c r="O37" i="5"/>
  <c r="O28" i="5"/>
  <c r="O29" i="5"/>
  <c r="O21" i="5"/>
  <c r="O13" i="5"/>
  <c r="O45" i="3"/>
  <c r="BG67" i="14" s="1"/>
  <c r="O60" i="3"/>
  <c r="O69" i="3"/>
  <c r="T38" i="14"/>
  <c r="O13" i="3" s="1"/>
  <c r="T81" i="14"/>
  <c r="O59" i="3" s="1"/>
  <c r="T39" i="14"/>
  <c r="O14" i="3" s="1"/>
  <c r="T89" i="14"/>
  <c r="O67" i="3" s="1"/>
  <c r="T79" i="14"/>
  <c r="O57" i="3" s="1"/>
  <c r="T71" i="14"/>
  <c r="O49" i="3" s="1"/>
  <c r="T87" i="14"/>
  <c r="O65" i="3" s="1"/>
  <c r="T56" i="14"/>
  <c r="O31" i="3" s="1"/>
  <c r="I137" i="3" s="1"/>
  <c r="T61" i="14"/>
  <c r="O36" i="3" s="1"/>
  <c r="I142" i="3" s="1"/>
  <c r="T51" i="14"/>
  <c r="O26" i="3" s="1"/>
  <c r="CH26" i="3" s="1"/>
  <c r="DF39" i="3"/>
  <c r="T69" i="14"/>
  <c r="O47" i="3" s="1"/>
  <c r="T85" i="14"/>
  <c r="O63" i="3" s="1"/>
  <c r="T77" i="14"/>
  <c r="O55" i="3" s="1"/>
  <c r="T73" i="14"/>
  <c r="O51" i="3" s="1"/>
  <c r="T88" i="14"/>
  <c r="O66" i="3" s="1"/>
  <c r="T94" i="14"/>
  <c r="T76" i="14"/>
  <c r="O54" i="3" s="1"/>
  <c r="T72" i="14"/>
  <c r="O50" i="3" s="1"/>
  <c r="T75" i="14"/>
  <c r="O53" i="3" s="1"/>
  <c r="T84" i="14"/>
  <c r="O62" i="3" s="1"/>
  <c r="T80" i="14"/>
  <c r="O58" i="3" s="1"/>
  <c r="T59" i="14"/>
  <c r="O34" i="3" s="1"/>
  <c r="CH34" i="3" s="1"/>
  <c r="T93" i="14"/>
  <c r="O71" i="3" s="1"/>
  <c r="T98" i="14"/>
  <c r="O78" i="3" s="1"/>
  <c r="T62" i="14"/>
  <c r="O37" i="3" s="1"/>
  <c r="I143" i="3" s="1"/>
  <c r="T41" i="14"/>
  <c r="O16" i="3" s="1"/>
  <c r="T70" i="14"/>
  <c r="O48" i="3" s="1"/>
  <c r="T92" i="14"/>
  <c r="O70" i="3" s="1"/>
  <c r="T90" i="14"/>
  <c r="O68" i="3" s="1"/>
  <c r="T78" i="14"/>
  <c r="O56" i="3" s="1"/>
  <c r="T109" i="14"/>
  <c r="O89" i="3" s="1"/>
  <c r="T105" i="14"/>
  <c r="O85" i="3" s="1"/>
  <c r="T101" i="14"/>
  <c r="O81" i="3" s="1"/>
  <c r="T60" i="14"/>
  <c r="O35" i="3" s="1"/>
  <c r="I141" i="3" s="1"/>
  <c r="T47" i="14"/>
  <c r="O22" i="3" s="1"/>
  <c r="I128" i="3" s="1"/>
  <c r="T40" i="14"/>
  <c r="O15" i="3" s="1"/>
  <c r="T86" i="14"/>
  <c r="O64" i="3" s="1"/>
  <c r="T74" i="14"/>
  <c r="O52" i="3" s="1"/>
  <c r="T55" i="14"/>
  <c r="O30" i="3" s="1"/>
  <c r="CH30" i="3" s="1"/>
  <c r="T35" i="14"/>
  <c r="O10" i="3" s="1"/>
  <c r="T124" i="14"/>
  <c r="O104" i="3" s="1"/>
  <c r="T120" i="14"/>
  <c r="O100" i="3" s="1"/>
  <c r="T116" i="14"/>
  <c r="O96" i="3" s="1"/>
  <c r="T111" i="14"/>
  <c r="O91" i="3" s="1"/>
  <c r="T107" i="14"/>
  <c r="O87" i="3" s="1"/>
  <c r="T103" i="14"/>
  <c r="O83" i="3" s="1"/>
  <c r="T99" i="14"/>
  <c r="O79" i="3" s="1"/>
  <c r="T49" i="14"/>
  <c r="O24" i="3" s="1"/>
  <c r="T36" i="14"/>
  <c r="O11" i="3" s="1"/>
  <c r="BG36" i="14" s="1"/>
  <c r="AR8" i="14"/>
  <c r="AQ33" i="14"/>
  <c r="AM8" i="5"/>
  <c r="CD6" i="5" s="1"/>
  <c r="AM58" i="5"/>
  <c r="AL8" i="3"/>
  <c r="M217" i="3"/>
  <c r="AL57" i="7"/>
  <c r="AM6" i="7"/>
  <c r="AK7" i="9"/>
  <c r="AL107" i="7"/>
  <c r="T127" i="14"/>
  <c r="T123" i="14"/>
  <c r="O103" i="3" s="1"/>
  <c r="T119" i="14"/>
  <c r="O99" i="3" s="1"/>
  <c r="T115" i="14"/>
  <c r="O95" i="3" s="1"/>
  <c r="T110" i="14"/>
  <c r="O90" i="3" s="1"/>
  <c r="T106" i="14"/>
  <c r="O86" i="3" s="1"/>
  <c r="T102" i="14"/>
  <c r="O82" i="3" s="1"/>
  <c r="T54" i="14"/>
  <c r="O29" i="3" s="1"/>
  <c r="T46" i="14"/>
  <c r="O21" i="3" s="1"/>
  <c r="T52" i="14"/>
  <c r="O27" i="3" s="1"/>
  <c r="T44" i="14"/>
  <c r="O19" i="3" s="1"/>
  <c r="T37" i="14"/>
  <c r="O12" i="3" s="1"/>
  <c r="BG37" i="14" s="1"/>
  <c r="AJ104" i="9"/>
  <c r="AJ105" i="9" s="1"/>
  <c r="AJ8" i="9"/>
  <c r="T126" i="14"/>
  <c r="O106" i="3" s="1"/>
  <c r="T122" i="14"/>
  <c r="O102" i="3" s="1"/>
  <c r="T118" i="14"/>
  <c r="O98" i="3" s="1"/>
  <c r="T114" i="14"/>
  <c r="O94" i="3" s="1"/>
  <c r="T63" i="14"/>
  <c r="I124" i="3"/>
  <c r="CH18" i="3"/>
  <c r="T53" i="14"/>
  <c r="O28" i="3" s="1"/>
  <c r="T45" i="14"/>
  <c r="O20" i="3" s="1"/>
  <c r="M182" i="3"/>
  <c r="T125" i="14"/>
  <c r="O105" i="3" s="1"/>
  <c r="T121" i="14"/>
  <c r="O101" i="3" s="1"/>
  <c r="T117" i="14"/>
  <c r="O97" i="3" s="1"/>
  <c r="T113" i="14"/>
  <c r="O93" i="3" s="1"/>
  <c r="T112" i="14"/>
  <c r="O92" i="3" s="1"/>
  <c r="T108" i="14"/>
  <c r="O88" i="3" s="1"/>
  <c r="T104" i="14"/>
  <c r="O84" i="3" s="1"/>
  <c r="T100" i="14"/>
  <c r="O80" i="3" s="1"/>
  <c r="T58" i="14"/>
  <c r="O33" i="3" s="1"/>
  <c r="T57" i="14"/>
  <c r="O32" i="3" s="1"/>
  <c r="T50" i="14"/>
  <c r="O25" i="3" s="1"/>
  <c r="T42" i="14"/>
  <c r="O17" i="3" s="1"/>
  <c r="T48" i="14"/>
  <c r="O23" i="3" s="1"/>
  <c r="AA148" i="9"/>
  <c r="AB51" i="9" s="1"/>
  <c r="BG69" i="14" l="1"/>
  <c r="BG68" i="14"/>
  <c r="O108" i="3"/>
  <c r="BG66" i="14"/>
  <c r="O74" i="3"/>
  <c r="BG35" i="14"/>
  <c r="O40" i="3"/>
  <c r="BG63" i="14"/>
  <c r="AI3" i="22"/>
  <c r="AH51" i="22"/>
  <c r="K44" i="22"/>
  <c r="K45" i="22"/>
  <c r="K43" i="22"/>
  <c r="K42" i="22"/>
  <c r="AC53" i="9"/>
  <c r="AC150" i="9" s="1"/>
  <c r="Z100" i="9"/>
  <c r="O55" i="16"/>
  <c r="K40" i="22"/>
  <c r="O88" i="5"/>
  <c r="K34" i="22"/>
  <c r="O70" i="5"/>
  <c r="K16" i="22"/>
  <c r="K19" i="22"/>
  <c r="O75" i="5"/>
  <c r="K21" i="22"/>
  <c r="O91" i="5"/>
  <c r="K37" i="22"/>
  <c r="O63" i="5"/>
  <c r="K9" i="22"/>
  <c r="O80" i="5"/>
  <c r="K26" i="22"/>
  <c r="K28" i="22"/>
  <c r="O77" i="5"/>
  <c r="K23" i="22"/>
  <c r="K11" i="22"/>
  <c r="O62" i="5"/>
  <c r="K8" i="22"/>
  <c r="O67" i="5"/>
  <c r="K13" i="22"/>
  <c r="O74" i="5"/>
  <c r="K20" i="22"/>
  <c r="O66" i="5"/>
  <c r="K12" i="22"/>
  <c r="O83" i="5"/>
  <c r="K29" i="22"/>
  <c r="O72" i="5"/>
  <c r="K18" i="22"/>
  <c r="O76" i="5"/>
  <c r="K22" i="22"/>
  <c r="O86" i="5"/>
  <c r="K32" i="22"/>
  <c r="O68" i="5"/>
  <c r="K14" i="22"/>
  <c r="O90" i="5"/>
  <c r="K36" i="22"/>
  <c r="O79" i="5"/>
  <c r="K25" i="22"/>
  <c r="O81" i="5"/>
  <c r="K27" i="22"/>
  <c r="K31" i="22"/>
  <c r="O92" i="5"/>
  <c r="K38" i="22"/>
  <c r="O95" i="5"/>
  <c r="K41" i="22"/>
  <c r="O78" i="5"/>
  <c r="K24" i="22"/>
  <c r="O87" i="5"/>
  <c r="K33" i="22"/>
  <c r="O60" i="5"/>
  <c r="K6" i="22"/>
  <c r="O89" i="5"/>
  <c r="K35" i="22"/>
  <c r="K39" i="22"/>
  <c r="O71" i="5"/>
  <c r="K17" i="22"/>
  <c r="K7" i="22"/>
  <c r="O64" i="5"/>
  <c r="K10" i="22"/>
  <c r="O69" i="5"/>
  <c r="K15" i="22"/>
  <c r="K5" i="22"/>
  <c r="K30" i="22"/>
  <c r="BG79" i="14"/>
  <c r="BG78" i="14"/>
  <c r="BG81" i="14"/>
  <c r="BG83" i="14"/>
  <c r="BG82" i="14"/>
  <c r="BG85" i="14"/>
  <c r="BG84" i="14"/>
  <c r="BG86" i="14"/>
  <c r="BG71" i="14"/>
  <c r="BG70" i="14"/>
  <c r="BG73" i="14"/>
  <c r="BG72" i="14"/>
  <c r="BG90" i="14"/>
  <c r="BG75" i="14"/>
  <c r="BG74" i="14"/>
  <c r="BG77" i="14"/>
  <c r="BG76" i="14"/>
  <c r="BG94" i="14"/>
  <c r="BG87" i="14"/>
  <c r="BG92" i="14"/>
  <c r="BG89" i="14"/>
  <c r="BG91" i="14"/>
  <c r="BG80" i="14"/>
  <c r="BG88" i="14"/>
  <c r="BG93" i="14"/>
  <c r="BG95" i="14"/>
  <c r="I119" i="3"/>
  <c r="BG38" i="14"/>
  <c r="I121" i="3"/>
  <c r="BG40" i="14"/>
  <c r="I122" i="3"/>
  <c r="BG42" i="14"/>
  <c r="BG41" i="14"/>
  <c r="BG44" i="14"/>
  <c r="BG43" i="14"/>
  <c r="BG46" i="14"/>
  <c r="BG45" i="14"/>
  <c r="BG48" i="14"/>
  <c r="BG47" i="14"/>
  <c r="BG50" i="14"/>
  <c r="BG49" i="14"/>
  <c r="BG54" i="14"/>
  <c r="BG52" i="14"/>
  <c r="BG51" i="14"/>
  <c r="BG53" i="14"/>
  <c r="BG58" i="14"/>
  <c r="BG60" i="14"/>
  <c r="BG55" i="14"/>
  <c r="BG57" i="14"/>
  <c r="BG59" i="14"/>
  <c r="BG62" i="14"/>
  <c r="BG61" i="14"/>
  <c r="BG56" i="14"/>
  <c r="I120" i="3"/>
  <c r="BG39" i="14"/>
  <c r="T10" i="14"/>
  <c r="T11" i="14"/>
  <c r="O97" i="5"/>
  <c r="O96" i="5"/>
  <c r="O94" i="5"/>
  <c r="O98" i="5"/>
  <c r="O99" i="5"/>
  <c r="O84" i="5"/>
  <c r="O65" i="5"/>
  <c r="O59" i="5"/>
  <c r="O93" i="5"/>
  <c r="O82" i="5"/>
  <c r="O85" i="5"/>
  <c r="O61" i="5"/>
  <c r="O73" i="5"/>
  <c r="CH13" i="3"/>
  <c r="CH22" i="3"/>
  <c r="CH37" i="3"/>
  <c r="CH14" i="3"/>
  <c r="CH31" i="3"/>
  <c r="I132" i="3"/>
  <c r="Q145" i="3"/>
  <c r="CH36" i="3"/>
  <c r="I140" i="3"/>
  <c r="CH15" i="3"/>
  <c r="CH16" i="3"/>
  <c r="CH35" i="3"/>
  <c r="I136" i="3"/>
  <c r="I208" i="3"/>
  <c r="CH101" i="3"/>
  <c r="I201" i="3"/>
  <c r="CH94" i="3"/>
  <c r="I202" i="3"/>
  <c r="CH95" i="3"/>
  <c r="I195" i="3"/>
  <c r="CH88" i="3"/>
  <c r="I199" i="3"/>
  <c r="CH92" i="3"/>
  <c r="I212" i="3"/>
  <c r="CH105" i="3"/>
  <c r="I205" i="3"/>
  <c r="CH98" i="3"/>
  <c r="I206" i="3"/>
  <c r="CH99" i="3"/>
  <c r="I200" i="3"/>
  <c r="CH93" i="3"/>
  <c r="I209" i="3"/>
  <c r="CH102" i="3"/>
  <c r="I187" i="3"/>
  <c r="CH80" i="3"/>
  <c r="I191" i="3"/>
  <c r="CH84" i="3"/>
  <c r="I204" i="3"/>
  <c r="CH97" i="3"/>
  <c r="I213" i="3"/>
  <c r="CH106" i="3"/>
  <c r="I197" i="3"/>
  <c r="CH90" i="3"/>
  <c r="I214" i="3"/>
  <c r="CH107" i="3"/>
  <c r="I129" i="3"/>
  <c r="CH23" i="3"/>
  <c r="I139" i="3"/>
  <c r="CH33" i="3"/>
  <c r="I176" i="3"/>
  <c r="CH70" i="3"/>
  <c r="I166" i="3"/>
  <c r="CH60" i="3"/>
  <c r="I158" i="3"/>
  <c r="CH52" i="3"/>
  <c r="I155" i="3"/>
  <c r="CH49" i="3"/>
  <c r="I163" i="3"/>
  <c r="CH57" i="3"/>
  <c r="I179" i="3"/>
  <c r="CH73" i="3"/>
  <c r="I160" i="3"/>
  <c r="CH54" i="3"/>
  <c r="I126" i="3"/>
  <c r="CH20" i="3"/>
  <c r="I127" i="3"/>
  <c r="CH21" i="3"/>
  <c r="I211" i="3"/>
  <c r="CH104" i="3"/>
  <c r="I189" i="3"/>
  <c r="CH82" i="3"/>
  <c r="I194" i="3"/>
  <c r="CH87" i="3"/>
  <c r="AN58" i="5"/>
  <c r="AM8" i="3"/>
  <c r="AR33" i="14"/>
  <c r="AN8" i="5"/>
  <c r="CE6" i="5" s="1"/>
  <c r="AS8" i="14"/>
  <c r="I130" i="3"/>
  <c r="CH24" i="3"/>
  <c r="I123" i="3"/>
  <c r="CH17" i="3"/>
  <c r="I157" i="3"/>
  <c r="CH51" i="3"/>
  <c r="I150" i="3"/>
  <c r="CH44" i="3"/>
  <c r="I151" i="3"/>
  <c r="CH45" i="3"/>
  <c r="I169" i="3"/>
  <c r="CH63" i="3"/>
  <c r="I165" i="3"/>
  <c r="CH59" i="3"/>
  <c r="I177" i="3"/>
  <c r="CH71" i="3"/>
  <c r="I162" i="3"/>
  <c r="CH56" i="3"/>
  <c r="I175" i="3"/>
  <c r="CH69" i="3"/>
  <c r="I134" i="3"/>
  <c r="CH28" i="3"/>
  <c r="I118" i="3"/>
  <c r="CH12" i="3"/>
  <c r="I135" i="3"/>
  <c r="CH29" i="3"/>
  <c r="I210" i="3"/>
  <c r="CH103" i="3"/>
  <c r="I193" i="3"/>
  <c r="CH86" i="3"/>
  <c r="I186" i="3"/>
  <c r="CH79" i="3"/>
  <c r="I196" i="3"/>
  <c r="CH89" i="3"/>
  <c r="I117" i="3"/>
  <c r="CH11" i="3"/>
  <c r="I131" i="3"/>
  <c r="CH25" i="3"/>
  <c r="I153" i="3"/>
  <c r="CH47" i="3"/>
  <c r="I164" i="3"/>
  <c r="CH58" i="3"/>
  <c r="I171" i="3"/>
  <c r="CH65" i="3"/>
  <c r="I156" i="3"/>
  <c r="CH50" i="3"/>
  <c r="I154" i="3"/>
  <c r="CH48" i="3"/>
  <c r="I167" i="3"/>
  <c r="CH61" i="3"/>
  <c r="I152" i="3"/>
  <c r="CH46" i="3"/>
  <c r="I178" i="3"/>
  <c r="CH72" i="3"/>
  <c r="I144" i="3"/>
  <c r="CH38" i="3"/>
  <c r="I125" i="3"/>
  <c r="CH19" i="3"/>
  <c r="AK104" i="9"/>
  <c r="AK105" i="9" s="1"/>
  <c r="AK8" i="9"/>
  <c r="I185" i="3"/>
  <c r="CH78" i="3"/>
  <c r="I203" i="3"/>
  <c r="CH96" i="3"/>
  <c r="I190" i="3"/>
  <c r="CH83" i="3"/>
  <c r="I198" i="3"/>
  <c r="CH91" i="3"/>
  <c r="I192" i="3"/>
  <c r="CH85" i="3"/>
  <c r="T9" i="14"/>
  <c r="I116" i="3"/>
  <c r="CH10" i="3"/>
  <c r="I138" i="3"/>
  <c r="CH32" i="3"/>
  <c r="I173" i="3"/>
  <c r="CH67" i="3"/>
  <c r="I161" i="3"/>
  <c r="CH55" i="3"/>
  <c r="I170" i="3"/>
  <c r="CH64" i="3"/>
  <c r="I159" i="3"/>
  <c r="CH53" i="3"/>
  <c r="I168" i="3"/>
  <c r="CH62" i="3"/>
  <c r="I174" i="3"/>
  <c r="CH68" i="3"/>
  <c r="I172" i="3"/>
  <c r="CH66" i="3"/>
  <c r="I133" i="3"/>
  <c r="CH27" i="3"/>
  <c r="AN6" i="7"/>
  <c r="AM57" i="7"/>
  <c r="AM107" i="7"/>
  <c r="AL7" i="9"/>
  <c r="I207" i="3"/>
  <c r="CH100" i="3"/>
  <c r="I188" i="3"/>
  <c r="CH81" i="3"/>
  <c r="Z99" i="9"/>
  <c r="AB149" i="9"/>
  <c r="AB148" i="9"/>
  <c r="AC51" i="9" s="1"/>
  <c r="AC54" i="16"/>
  <c r="G52" i="21" s="1"/>
  <c r="I104" i="16"/>
  <c r="P50" i="5" l="1"/>
  <c r="P100" i="5" s="1"/>
  <c r="AJ3" i="22"/>
  <c r="AI51" i="22"/>
  <c r="AC55" i="16"/>
  <c r="G53" i="21" s="1"/>
  <c r="I105" i="16"/>
  <c r="W105" i="16" s="1"/>
  <c r="AC52" i="9"/>
  <c r="AC149" i="9" s="1"/>
  <c r="AD52" i="9" s="1"/>
  <c r="AD53" i="9"/>
  <c r="AD150" i="9" s="1"/>
  <c r="P45" i="5"/>
  <c r="P44" i="5"/>
  <c r="P49" i="5"/>
  <c r="P46" i="5"/>
  <c r="P48" i="5"/>
  <c r="P47" i="5"/>
  <c r="P41" i="5"/>
  <c r="P42" i="5"/>
  <c r="P43" i="5"/>
  <c r="DH39" i="3"/>
  <c r="DG39" i="3"/>
  <c r="AO6" i="7"/>
  <c r="AN107" i="7"/>
  <c r="AM7" i="9"/>
  <c r="AN57" i="7"/>
  <c r="P76" i="3"/>
  <c r="O41" i="3"/>
  <c r="O109" i="3"/>
  <c r="I180" i="3"/>
  <c r="AL104" i="9"/>
  <c r="AL105" i="9" s="1"/>
  <c r="AL8" i="9"/>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9" i="5"/>
  <c r="I215" i="3"/>
  <c r="AT8" i="14"/>
  <c r="AO8" i="5"/>
  <c r="CF6" i="5" s="1"/>
  <c r="AO58" i="5"/>
  <c r="AN8" i="3"/>
  <c r="AS33" i="14"/>
  <c r="I146" i="3"/>
  <c r="U41" i="14"/>
  <c r="P16" i="3" s="1"/>
  <c r="U69" i="14"/>
  <c r="U79" i="14"/>
  <c r="U90" i="14"/>
  <c r="U61" i="14"/>
  <c r="P36" i="3" s="1"/>
  <c r="P110" i="3"/>
  <c r="O75" i="3"/>
  <c r="Z98" i="9"/>
  <c r="O53" i="16"/>
  <c r="I103" i="16" s="1"/>
  <c r="W104" i="16"/>
  <c r="I219" i="3" l="1"/>
  <c r="N150" i="7"/>
  <c r="AK3" i="22"/>
  <c r="AJ51" i="22"/>
  <c r="L26" i="22"/>
  <c r="L18" i="22"/>
  <c r="L10" i="22"/>
  <c r="L25" i="22"/>
  <c r="L17" i="22"/>
  <c r="L9" i="22"/>
  <c r="L41" i="22"/>
  <c r="L24" i="22"/>
  <c r="L16" i="22"/>
  <c r="L8" i="22"/>
  <c r="L23" i="22"/>
  <c r="L15" i="22"/>
  <c r="L7" i="22"/>
  <c r="L30" i="22"/>
  <c r="L22" i="22"/>
  <c r="L14" i="22"/>
  <c r="L6" i="22"/>
  <c r="L43" i="22"/>
  <c r="L5" i="22"/>
  <c r="L29" i="22"/>
  <c r="L21" i="22"/>
  <c r="L13" i="22"/>
  <c r="L28" i="22"/>
  <c r="L20" i="22"/>
  <c r="L12" i="22"/>
  <c r="L27" i="22"/>
  <c r="L19" i="22"/>
  <c r="L11" i="22"/>
  <c r="AE53" i="9"/>
  <c r="AC100" i="9" s="1"/>
  <c r="L31" i="22"/>
  <c r="L37" i="22"/>
  <c r="L36" i="22"/>
  <c r="L35" i="22"/>
  <c r="L34" i="22"/>
  <c r="L39" i="22"/>
  <c r="L33" i="22"/>
  <c r="L32" i="22"/>
  <c r="L38" i="22"/>
  <c r="L44" i="22"/>
  <c r="L42" i="22"/>
  <c r="L45" i="22"/>
  <c r="L40" i="22"/>
  <c r="U80" i="14"/>
  <c r="P58" i="3" s="1"/>
  <c r="P97" i="5"/>
  <c r="P98" i="5"/>
  <c r="P96" i="5"/>
  <c r="P99" i="5"/>
  <c r="P94" i="5"/>
  <c r="P95" i="5"/>
  <c r="P93" i="5"/>
  <c r="P92" i="5"/>
  <c r="P91" i="5"/>
  <c r="U82" i="14"/>
  <c r="P60" i="3" s="1"/>
  <c r="U74" i="14"/>
  <c r="P52" i="3" s="1"/>
  <c r="P47" i="3"/>
  <c r="P68" i="3"/>
  <c r="P57" i="3"/>
  <c r="U78" i="14"/>
  <c r="P56" i="3" s="1"/>
  <c r="U94" i="14"/>
  <c r="U86" i="14"/>
  <c r="P64" i="3" s="1"/>
  <c r="U70" i="14"/>
  <c r="P48" i="3" s="1"/>
  <c r="U66" i="14"/>
  <c r="P44" i="3" s="1"/>
  <c r="U72" i="14"/>
  <c r="P50" i="3" s="1"/>
  <c r="U84" i="14"/>
  <c r="P62" i="3" s="1"/>
  <c r="U68" i="14"/>
  <c r="P46" i="3" s="1"/>
  <c r="U50" i="14"/>
  <c r="P25" i="3" s="1"/>
  <c r="CI25" i="3" s="1"/>
  <c r="U92" i="14"/>
  <c r="P70" i="3" s="1"/>
  <c r="R145" i="3"/>
  <c r="U56" i="14"/>
  <c r="P31" i="3" s="1"/>
  <c r="CI31" i="3" s="1"/>
  <c r="U91" i="14"/>
  <c r="P69" i="3" s="1"/>
  <c r="U71" i="14"/>
  <c r="P49" i="3" s="1"/>
  <c r="U51" i="14"/>
  <c r="P26" i="3" s="1"/>
  <c r="CI26" i="3" s="1"/>
  <c r="U76" i="14"/>
  <c r="P54" i="3" s="1"/>
  <c r="U127" i="14"/>
  <c r="U53" i="14"/>
  <c r="P28" i="3" s="1"/>
  <c r="CI28" i="3" s="1"/>
  <c r="U45" i="14"/>
  <c r="P20" i="3" s="1"/>
  <c r="CI20" i="3" s="1"/>
  <c r="U35" i="14"/>
  <c r="P10" i="3" s="1"/>
  <c r="U37" i="14"/>
  <c r="P12" i="3" s="1"/>
  <c r="U87" i="14"/>
  <c r="P65" i="3" s="1"/>
  <c r="U83" i="14"/>
  <c r="P61" i="3" s="1"/>
  <c r="U67" i="14"/>
  <c r="P45" i="3" s="1"/>
  <c r="U95" i="14"/>
  <c r="U75" i="14"/>
  <c r="P53" i="3" s="1"/>
  <c r="U43" i="14"/>
  <c r="P18" i="3" s="1"/>
  <c r="CI18" i="3" s="1"/>
  <c r="U88" i="14"/>
  <c r="P66" i="3" s="1"/>
  <c r="U93" i="14"/>
  <c r="P71" i="3" s="1"/>
  <c r="U81" i="14"/>
  <c r="P59" i="3" s="1"/>
  <c r="U89" i="14"/>
  <c r="P67" i="3" s="1"/>
  <c r="U77" i="14"/>
  <c r="P55" i="3" s="1"/>
  <c r="U85" i="14"/>
  <c r="P63" i="3" s="1"/>
  <c r="U73" i="14"/>
  <c r="P51" i="3" s="1"/>
  <c r="I147" i="3"/>
  <c r="U47" i="14"/>
  <c r="P22" i="3" s="1"/>
  <c r="CI22" i="3" s="1"/>
  <c r="U39" i="14"/>
  <c r="P14" i="3" s="1"/>
  <c r="AC53" i="16"/>
  <c r="G51" i="21" s="1"/>
  <c r="U125" i="14"/>
  <c r="P105" i="3" s="1"/>
  <c r="U121" i="14"/>
  <c r="P101" i="3" s="1"/>
  <c r="U117" i="14"/>
  <c r="P97" i="3" s="1"/>
  <c r="U113" i="14"/>
  <c r="P93" i="3" s="1"/>
  <c r="CI36" i="3"/>
  <c r="U110" i="14"/>
  <c r="P90" i="3" s="1"/>
  <c r="U106" i="14"/>
  <c r="P86" i="3" s="1"/>
  <c r="U102" i="14"/>
  <c r="P82" i="3" s="1"/>
  <c r="U60" i="14"/>
  <c r="P35" i="3" s="1"/>
  <c r="U42" i="14"/>
  <c r="P17" i="3" s="1"/>
  <c r="U49" i="14"/>
  <c r="P24" i="3" s="1"/>
  <c r="CI16" i="3"/>
  <c r="U40" i="14"/>
  <c r="P15" i="3" s="1"/>
  <c r="AP58" i="5"/>
  <c r="AU8" i="14"/>
  <c r="AP8" i="5"/>
  <c r="CG6" i="5" s="1"/>
  <c r="AO8" i="3"/>
  <c r="AT33" i="14"/>
  <c r="P89" i="5"/>
  <c r="P85" i="5"/>
  <c r="P81" i="5"/>
  <c r="P77" i="5"/>
  <c r="P73" i="5"/>
  <c r="P69" i="5"/>
  <c r="P65" i="5"/>
  <c r="P61" i="5"/>
  <c r="I181" i="3"/>
  <c r="U124" i="14"/>
  <c r="P104" i="3" s="1"/>
  <c r="U120" i="14"/>
  <c r="P100" i="3" s="1"/>
  <c r="U116" i="14"/>
  <c r="P96" i="3" s="1"/>
  <c r="U112" i="14"/>
  <c r="P92" i="3" s="1"/>
  <c r="U109" i="14"/>
  <c r="P89" i="3" s="1"/>
  <c r="U105" i="14"/>
  <c r="P85" i="3" s="1"/>
  <c r="U101" i="14"/>
  <c r="P81" i="3" s="1"/>
  <c r="U98" i="14"/>
  <c r="P78" i="3" s="1"/>
  <c r="U59" i="14"/>
  <c r="P34" i="3" s="1"/>
  <c r="U58" i="14"/>
  <c r="P33" i="3" s="1"/>
  <c r="U55" i="14"/>
  <c r="P30" i="3" s="1"/>
  <c r="U54" i="14"/>
  <c r="P29" i="3" s="1"/>
  <c r="U52" i="14"/>
  <c r="P27" i="3" s="1"/>
  <c r="U44" i="14"/>
  <c r="P19" i="3" s="1"/>
  <c r="U38" i="14"/>
  <c r="P13" i="3" s="1"/>
  <c r="BH38" i="14" s="1"/>
  <c r="U36" i="14"/>
  <c r="P11" i="3" s="1"/>
  <c r="BH36" i="14" s="1"/>
  <c r="I216" i="3"/>
  <c r="P88" i="5"/>
  <c r="P84" i="5"/>
  <c r="P80" i="5"/>
  <c r="P76" i="5"/>
  <c r="P72" i="5"/>
  <c r="P68" i="5"/>
  <c r="P64" i="5"/>
  <c r="P60" i="5"/>
  <c r="AM8" i="9"/>
  <c r="AM104" i="9"/>
  <c r="AM105" i="9" s="1"/>
  <c r="U123" i="14"/>
  <c r="P103" i="3" s="1"/>
  <c r="U119" i="14"/>
  <c r="P99" i="3" s="1"/>
  <c r="U115" i="14"/>
  <c r="P95" i="3" s="1"/>
  <c r="U108" i="14"/>
  <c r="P88" i="3" s="1"/>
  <c r="U104" i="14"/>
  <c r="P84" i="3" s="1"/>
  <c r="U100" i="14"/>
  <c r="P80" i="3" s="1"/>
  <c r="U57" i="14"/>
  <c r="P32" i="3" s="1"/>
  <c r="U46" i="14"/>
  <c r="P21" i="3" s="1"/>
  <c r="P59" i="5"/>
  <c r="P87" i="5"/>
  <c r="P83" i="5"/>
  <c r="P79" i="5"/>
  <c r="P75" i="5"/>
  <c r="P71" i="5"/>
  <c r="P67" i="5"/>
  <c r="P63" i="5"/>
  <c r="N217" i="3"/>
  <c r="U126" i="14"/>
  <c r="P106" i="3" s="1"/>
  <c r="U122" i="14"/>
  <c r="P102" i="3" s="1"/>
  <c r="U118" i="14"/>
  <c r="P98" i="3" s="1"/>
  <c r="U114" i="14"/>
  <c r="P94" i="3" s="1"/>
  <c r="U111" i="14"/>
  <c r="P91" i="3" s="1"/>
  <c r="U107" i="14"/>
  <c r="P87" i="3" s="1"/>
  <c r="U103" i="14"/>
  <c r="P83" i="3" s="1"/>
  <c r="U99" i="14"/>
  <c r="P79" i="3" s="1"/>
  <c r="U63" i="14"/>
  <c r="U62" i="14"/>
  <c r="P37" i="3" s="1"/>
  <c r="U48" i="14"/>
  <c r="P23" i="3" s="1"/>
  <c r="P90" i="5"/>
  <c r="P86" i="5"/>
  <c r="P82" i="5"/>
  <c r="P78" i="5"/>
  <c r="P74" i="5"/>
  <c r="P70" i="5"/>
  <c r="P66" i="5"/>
  <c r="P62" i="5"/>
  <c r="N182" i="3"/>
  <c r="AO57" i="7"/>
  <c r="AN7" i="9"/>
  <c r="AO107" i="7"/>
  <c r="W103" i="16"/>
  <c r="AD149" i="9"/>
  <c r="AE52" i="9" s="1"/>
  <c r="AC148" i="9"/>
  <c r="AD51" i="9" s="1"/>
  <c r="BH68" i="14" l="1"/>
  <c r="BH67" i="14"/>
  <c r="BH44" i="14"/>
  <c r="P108" i="3"/>
  <c r="BH66" i="14"/>
  <c r="P74" i="3"/>
  <c r="P40" i="3"/>
  <c r="BH63" i="14"/>
  <c r="BH59" i="14"/>
  <c r="BH52" i="14"/>
  <c r="BH54" i="14"/>
  <c r="BH45" i="14"/>
  <c r="BH50" i="14"/>
  <c r="BH62" i="14"/>
  <c r="BH57" i="14"/>
  <c r="BH53" i="14"/>
  <c r="BH47" i="14"/>
  <c r="BH55" i="14"/>
  <c r="BH48" i="14"/>
  <c r="BH42" i="14"/>
  <c r="BH58" i="14"/>
  <c r="BH51" i="14"/>
  <c r="BH43" i="14"/>
  <c r="BH46" i="14"/>
  <c r="BH60" i="14"/>
  <c r="BH56" i="14"/>
  <c r="BH49" i="14"/>
  <c r="BH61" i="14"/>
  <c r="BH41" i="14"/>
  <c r="BH40" i="14"/>
  <c r="BH69" i="14"/>
  <c r="AL3" i="22"/>
  <c r="AK51" i="22"/>
  <c r="P55" i="16"/>
  <c r="AD55" i="16" s="1"/>
  <c r="AE150" i="9"/>
  <c r="AF53" i="9" s="1"/>
  <c r="AF150" i="9" s="1"/>
  <c r="BH85" i="14"/>
  <c r="BH72" i="14"/>
  <c r="BH92" i="14"/>
  <c r="BH71" i="14"/>
  <c r="BH73" i="14"/>
  <c r="BH76" i="14"/>
  <c r="BH75" i="14"/>
  <c r="BH78" i="14"/>
  <c r="BH77" i="14"/>
  <c r="BH80" i="14"/>
  <c r="BH79" i="14"/>
  <c r="BH82" i="14"/>
  <c r="BH86" i="14"/>
  <c r="BH81" i="14"/>
  <c r="BH83" i="14"/>
  <c r="BH70" i="14"/>
  <c r="BH90" i="14"/>
  <c r="BH91" i="14"/>
  <c r="BH93" i="14"/>
  <c r="BH74" i="14"/>
  <c r="BH84" i="14"/>
  <c r="BH88" i="14"/>
  <c r="BH95" i="14"/>
  <c r="BH94" i="14"/>
  <c r="BH87" i="14"/>
  <c r="BH89" i="14"/>
  <c r="CI14" i="3"/>
  <c r="BH39" i="14"/>
  <c r="CI12" i="3"/>
  <c r="BH37" i="14"/>
  <c r="U11" i="14"/>
  <c r="BH35" i="14"/>
  <c r="U10" i="14"/>
  <c r="DI39" i="3"/>
  <c r="CI106" i="3"/>
  <c r="CI79" i="3"/>
  <c r="CI94" i="3"/>
  <c r="CI83" i="3"/>
  <c r="CI91" i="3"/>
  <c r="CI95" i="3"/>
  <c r="CI55" i="3"/>
  <c r="CI57" i="3"/>
  <c r="CI63" i="3"/>
  <c r="CI96" i="3"/>
  <c r="CI84" i="3"/>
  <c r="CI92" i="3"/>
  <c r="CI98" i="3"/>
  <c r="CI29" i="3"/>
  <c r="CI68" i="3"/>
  <c r="CI73" i="3"/>
  <c r="CI50" i="3"/>
  <c r="CI70" i="3"/>
  <c r="CI51" i="3"/>
  <c r="CI37" i="3"/>
  <c r="CI97" i="3"/>
  <c r="CI90" i="3"/>
  <c r="AN104" i="9"/>
  <c r="AN105" i="9" s="1"/>
  <c r="AN8" i="9"/>
  <c r="CI62" i="3"/>
  <c r="CI67" i="3"/>
  <c r="CI46" i="3"/>
  <c r="CI58" i="3"/>
  <c r="CI49" i="3"/>
  <c r="CI56" i="3"/>
  <c r="CI45" i="3"/>
  <c r="CI23" i="3"/>
  <c r="CI38" i="3"/>
  <c r="CI89" i="3"/>
  <c r="CI81" i="3"/>
  <c r="CI86" i="3"/>
  <c r="CI80" i="3"/>
  <c r="CI88" i="3"/>
  <c r="U9" i="14"/>
  <c r="CI10" i="3"/>
  <c r="CI21" i="3"/>
  <c r="CI11" i="3"/>
  <c r="CI13" i="3"/>
  <c r="CI30" i="3"/>
  <c r="CI33" i="3"/>
  <c r="CI15" i="3"/>
  <c r="CI24" i="3"/>
  <c r="CI35" i="3"/>
  <c r="CI72" i="3"/>
  <c r="CI47" i="3"/>
  <c r="CI71" i="3"/>
  <c r="CI104" i="3"/>
  <c r="CI85" i="3"/>
  <c r="CI99" i="3"/>
  <c r="CI102" i="3"/>
  <c r="CI32" i="3"/>
  <c r="CI19" i="3"/>
  <c r="CI34" i="3"/>
  <c r="CI17" i="3"/>
  <c r="CI53" i="3"/>
  <c r="CI61" i="3"/>
  <c r="CI52" i="3"/>
  <c r="CI65" i="3"/>
  <c r="CI87" i="3"/>
  <c r="CI103" i="3"/>
  <c r="CI100" i="3"/>
  <c r="CI66" i="3"/>
  <c r="CI64" i="3"/>
  <c r="CI69" i="3"/>
  <c r="CI48" i="3"/>
  <c r="CI54" i="3"/>
  <c r="CI60" i="3"/>
  <c r="CI59" i="3"/>
  <c r="CI44" i="3"/>
  <c r="CI82" i="3"/>
  <c r="CI107" i="3"/>
  <c r="CI105" i="3"/>
  <c r="CI78" i="3"/>
  <c r="CI93" i="3"/>
  <c r="CI101" i="3"/>
  <c r="CI27" i="3"/>
  <c r="AU33" i="14"/>
  <c r="AP8" i="3"/>
  <c r="AQ8" i="5"/>
  <c r="CH6" i="5" s="1"/>
  <c r="AQ58" i="5"/>
  <c r="AE149" i="9"/>
  <c r="AF52" i="9" s="1"/>
  <c r="Q50" i="5" l="1"/>
  <c r="Q100" i="5" s="1"/>
  <c r="AM3" i="22"/>
  <c r="AM51" i="22" s="1"/>
  <c r="AL51" i="22"/>
  <c r="AG53" i="9"/>
  <c r="AG150" i="9" s="1"/>
  <c r="Q48" i="5"/>
  <c r="Q49" i="5"/>
  <c r="Q47" i="5"/>
  <c r="Q46" i="5"/>
  <c r="Q44" i="5"/>
  <c r="Q45" i="5"/>
  <c r="Q43" i="5"/>
  <c r="Q42" i="5"/>
  <c r="Q41" i="5"/>
  <c r="P109" i="3"/>
  <c r="Q10" i="5"/>
  <c r="Q11" i="5"/>
  <c r="Q12" i="5"/>
  <c r="Q13" i="5"/>
  <c r="Q14" i="5"/>
  <c r="Q15" i="5"/>
  <c r="Q16" i="5"/>
  <c r="Q17" i="5"/>
  <c r="Q18" i="5"/>
  <c r="Q20" i="5"/>
  <c r="Q21" i="5"/>
  <c r="Q22" i="5"/>
  <c r="Q23" i="5"/>
  <c r="Q24" i="5"/>
  <c r="Q25" i="5"/>
  <c r="Q26" i="5"/>
  <c r="Q27" i="5"/>
  <c r="Q28" i="5"/>
  <c r="Q19" i="5"/>
  <c r="Q29" i="5"/>
  <c r="Q30" i="5"/>
  <c r="Q31" i="5"/>
  <c r="Q32" i="5"/>
  <c r="Q33" i="5"/>
  <c r="Q34" i="5"/>
  <c r="Q35" i="5"/>
  <c r="Q36" i="5"/>
  <c r="Q37" i="5"/>
  <c r="Q38" i="5"/>
  <c r="Q39" i="5"/>
  <c r="Q40" i="5"/>
  <c r="Q9" i="5"/>
  <c r="V39" i="14"/>
  <c r="Q14" i="3" s="1"/>
  <c r="V61" i="14"/>
  <c r="Q36" i="3" s="1"/>
  <c r="V83" i="14"/>
  <c r="V116" i="14"/>
  <c r="V118" i="14"/>
  <c r="V120" i="14"/>
  <c r="V123" i="14"/>
  <c r="V124" i="14"/>
  <c r="V125" i="14"/>
  <c r="V127" i="14"/>
  <c r="Q110" i="3"/>
  <c r="P75" i="3"/>
  <c r="Q76" i="3"/>
  <c r="P41" i="3"/>
  <c r="AF149" i="9"/>
  <c r="AG52" i="9" s="1"/>
  <c r="P54" i="16"/>
  <c r="AC99" i="9"/>
  <c r="AD148" i="9"/>
  <c r="AE51" i="9" s="1"/>
  <c r="O150" i="7" l="1"/>
  <c r="M26" i="22"/>
  <c r="M19" i="22"/>
  <c r="M10" i="22"/>
  <c r="M25" i="22"/>
  <c r="M18" i="22"/>
  <c r="M9" i="22"/>
  <c r="M41" i="22"/>
  <c r="M15" i="22"/>
  <c r="M17" i="22"/>
  <c r="M8" i="22"/>
  <c r="M24" i="22"/>
  <c r="M16" i="22"/>
  <c r="M7" i="22"/>
  <c r="M42" i="22"/>
  <c r="M30" i="22"/>
  <c r="M23" i="22"/>
  <c r="M14" i="22"/>
  <c r="M6" i="22"/>
  <c r="M43" i="22"/>
  <c r="M5" i="22"/>
  <c r="M29" i="22"/>
  <c r="M22" i="22"/>
  <c r="M13" i="22"/>
  <c r="M45" i="22"/>
  <c r="M28" i="22"/>
  <c r="M21" i="22"/>
  <c r="M12" i="22"/>
  <c r="M44" i="22"/>
  <c r="M27" i="22"/>
  <c r="M20" i="22"/>
  <c r="M11" i="22"/>
  <c r="AH53" i="9"/>
  <c r="AF100" i="9" s="1"/>
  <c r="M38" i="22"/>
  <c r="M34" i="22"/>
  <c r="M39" i="22"/>
  <c r="M35" i="22"/>
  <c r="M32" i="22"/>
  <c r="M40" i="22"/>
  <c r="M31" i="22"/>
  <c r="M33" i="22"/>
  <c r="M36" i="22"/>
  <c r="M37" i="22"/>
  <c r="V121" i="14"/>
  <c r="Q101" i="3" s="1"/>
  <c r="Q95" i="5"/>
  <c r="Q94" i="5"/>
  <c r="Q96" i="5"/>
  <c r="Q97" i="5"/>
  <c r="Q99" i="5"/>
  <c r="Q98" i="5"/>
  <c r="V78" i="14"/>
  <c r="Q56" i="3" s="1"/>
  <c r="V67" i="14"/>
  <c r="Q45" i="3" s="1"/>
  <c r="V122" i="14"/>
  <c r="Q102" i="3" s="1"/>
  <c r="V93" i="14"/>
  <c r="Q71" i="3" s="1"/>
  <c r="V87" i="14"/>
  <c r="Q65" i="3" s="1"/>
  <c r="Q91" i="5"/>
  <c r="Q92" i="5"/>
  <c r="Q93" i="5"/>
  <c r="V113" i="14"/>
  <c r="Q93" i="3" s="1"/>
  <c r="V69" i="14"/>
  <c r="Q47" i="3" s="1"/>
  <c r="BI69" i="14" s="1"/>
  <c r="V92" i="14"/>
  <c r="Q70" i="3" s="1"/>
  <c r="Q103" i="3"/>
  <c r="Q104" i="3"/>
  <c r="Q105" i="3"/>
  <c r="Q98" i="3"/>
  <c r="Q96" i="3"/>
  <c r="Q100" i="3"/>
  <c r="Q61" i="3"/>
  <c r="V119" i="14"/>
  <c r="Q99" i="3" s="1"/>
  <c r="V117" i="14"/>
  <c r="Q97" i="3" s="1"/>
  <c r="V95" i="14"/>
  <c r="V88" i="14"/>
  <c r="Q66" i="3" s="1"/>
  <c r="V72" i="14"/>
  <c r="Q50" i="3" s="1"/>
  <c r="V76" i="14"/>
  <c r="Q54" i="3" s="1"/>
  <c r="V85" i="14"/>
  <c r="Q63" i="3" s="1"/>
  <c r="V80" i="14"/>
  <c r="Q58" i="3" s="1"/>
  <c r="V126" i="14"/>
  <c r="Q106" i="3" s="1"/>
  <c r="V66" i="14"/>
  <c r="Q44" i="3" s="1"/>
  <c r="V77" i="14"/>
  <c r="Q55" i="3" s="1"/>
  <c r="V115" i="14"/>
  <c r="Q95" i="3" s="1"/>
  <c r="V47" i="14"/>
  <c r="Q22" i="3" s="1"/>
  <c r="CJ22" i="3" s="1"/>
  <c r="V94" i="14"/>
  <c r="V84" i="14"/>
  <c r="Q62" i="3" s="1"/>
  <c r="V68" i="14"/>
  <c r="Q46" i="3" s="1"/>
  <c r="BI68" i="14" s="1"/>
  <c r="V89" i="14"/>
  <c r="Q67" i="3" s="1"/>
  <c r="V86" i="14"/>
  <c r="Q64" i="3" s="1"/>
  <c r="V114" i="14"/>
  <c r="Q94" i="3" s="1"/>
  <c r="V70" i="14"/>
  <c r="Q48" i="3" s="1"/>
  <c r="V75" i="14"/>
  <c r="Q53" i="3" s="1"/>
  <c r="V51" i="14"/>
  <c r="Q26" i="3" s="1"/>
  <c r="CJ26" i="3" s="1"/>
  <c r="V91" i="14"/>
  <c r="Q69" i="3" s="1"/>
  <c r="V43" i="14"/>
  <c r="Q18" i="3" s="1"/>
  <c r="CJ18" i="3" s="1"/>
  <c r="V82" i="14"/>
  <c r="Q60" i="3" s="1"/>
  <c r="V71" i="14"/>
  <c r="Q49" i="3" s="1"/>
  <c r="V42" i="14"/>
  <c r="Q17" i="3" s="1"/>
  <c r="CJ17" i="3" s="1"/>
  <c r="V90" i="14"/>
  <c r="Q68" i="3" s="1"/>
  <c r="V74" i="14"/>
  <c r="Q52" i="3" s="1"/>
  <c r="V79" i="14"/>
  <c r="Q57" i="3" s="1"/>
  <c r="V98" i="14"/>
  <c r="Q78" i="3" s="1"/>
  <c r="V41" i="14"/>
  <c r="Q16" i="3" s="1"/>
  <c r="V73" i="14"/>
  <c r="Q51" i="3" s="1"/>
  <c r="V55" i="14"/>
  <c r="Q30" i="3" s="1"/>
  <c r="CJ30" i="3" s="1"/>
  <c r="V56" i="14"/>
  <c r="Q31" i="3" s="1"/>
  <c r="CJ31" i="3" s="1"/>
  <c r="V40" i="14"/>
  <c r="Q15" i="3" s="1"/>
  <c r="V81" i="14"/>
  <c r="Q59" i="3" s="1"/>
  <c r="CJ36" i="3"/>
  <c r="V109" i="14"/>
  <c r="Q89" i="3" s="1"/>
  <c r="V105" i="14"/>
  <c r="Q85" i="3" s="1"/>
  <c r="V101" i="14"/>
  <c r="Q81" i="3" s="1"/>
  <c r="V54" i="14"/>
  <c r="Q29" i="3" s="1"/>
  <c r="V46" i="14"/>
  <c r="Q21" i="3" s="1"/>
  <c r="V48" i="14"/>
  <c r="Q23" i="3" s="1"/>
  <c r="Q59" i="5"/>
  <c r="Q87" i="5"/>
  <c r="Q83" i="5"/>
  <c r="Q79" i="5"/>
  <c r="Q76" i="5"/>
  <c r="Q72" i="5"/>
  <c r="Q67" i="5"/>
  <c r="Q63" i="5"/>
  <c r="O217" i="3"/>
  <c r="V112" i="14"/>
  <c r="Q92" i="3" s="1"/>
  <c r="V108" i="14"/>
  <c r="Q88" i="3" s="1"/>
  <c r="V104" i="14"/>
  <c r="Q84" i="3" s="1"/>
  <c r="V100" i="14"/>
  <c r="Q80" i="3" s="1"/>
  <c r="V60" i="14"/>
  <c r="Q35" i="3" s="1"/>
  <c r="V59" i="14"/>
  <c r="Q34" i="3" s="1"/>
  <c r="V58" i="14"/>
  <c r="Q33" i="3" s="1"/>
  <c r="V49" i="14"/>
  <c r="Q24" i="3" s="1"/>
  <c r="V38" i="14"/>
  <c r="Q13" i="3" s="1"/>
  <c r="V35" i="14"/>
  <c r="Q90" i="5"/>
  <c r="Q86" i="5"/>
  <c r="Q82" i="5"/>
  <c r="Q69" i="5"/>
  <c r="Q75" i="5"/>
  <c r="Q71" i="5"/>
  <c r="Q66" i="5"/>
  <c r="Q62" i="5"/>
  <c r="V111" i="14"/>
  <c r="Q91" i="3" s="1"/>
  <c r="V107" i="14"/>
  <c r="Q87" i="3" s="1"/>
  <c r="V103" i="14"/>
  <c r="Q83" i="3" s="1"/>
  <c r="V99" i="14"/>
  <c r="Q79" i="3" s="1"/>
  <c r="V50" i="14"/>
  <c r="Q25" i="3" s="1"/>
  <c r="V52" i="14"/>
  <c r="Q27" i="3" s="1"/>
  <c r="V44" i="14"/>
  <c r="Q19" i="3" s="1"/>
  <c r="CJ14" i="3"/>
  <c r="Q89" i="5"/>
  <c r="Q85" i="5"/>
  <c r="Q81" i="5"/>
  <c r="Q78" i="5"/>
  <c r="Q74" i="5"/>
  <c r="Q70" i="5"/>
  <c r="Q65" i="5"/>
  <c r="Q61" i="5"/>
  <c r="O182" i="3"/>
  <c r="V110" i="14"/>
  <c r="Q90" i="3" s="1"/>
  <c r="V106" i="14"/>
  <c r="Q86" i="3" s="1"/>
  <c r="V102" i="14"/>
  <c r="Q82" i="3" s="1"/>
  <c r="V63" i="14"/>
  <c r="V62" i="14"/>
  <c r="Q37" i="3" s="1"/>
  <c r="V57" i="14"/>
  <c r="Q32" i="3" s="1"/>
  <c r="V53" i="14"/>
  <c r="Q28" i="3" s="1"/>
  <c r="V45" i="14"/>
  <c r="Q20" i="3" s="1"/>
  <c r="V37" i="14"/>
  <c r="Q12" i="3" s="1"/>
  <c r="V36" i="14"/>
  <c r="Q11" i="3" s="1"/>
  <c r="Q88" i="5"/>
  <c r="Q84" i="5"/>
  <c r="Q80" i="5"/>
  <c r="Q77" i="5"/>
  <c r="Q73" i="5"/>
  <c r="Q68" i="5"/>
  <c r="Q64" i="5"/>
  <c r="Q60" i="5"/>
  <c r="AG149" i="9"/>
  <c r="AH52" i="9" s="1"/>
  <c r="AD54" i="16"/>
  <c r="BI67" i="14" l="1"/>
  <c r="Q108" i="3"/>
  <c r="BI66" i="14"/>
  <c r="Q74" i="3"/>
  <c r="AH150" i="9"/>
  <c r="AI53" i="9" s="1"/>
  <c r="Q55" i="16"/>
  <c r="AE55" i="16" s="1"/>
  <c r="BI77" i="14"/>
  <c r="BI81" i="14"/>
  <c r="BI83" i="14"/>
  <c r="BI95" i="14"/>
  <c r="BI71" i="14"/>
  <c r="BI73" i="14"/>
  <c r="BI75" i="14"/>
  <c r="BI94" i="14"/>
  <c r="BI91" i="14"/>
  <c r="BI76" i="14"/>
  <c r="BI70" i="14"/>
  <c r="BI87" i="14"/>
  <c r="BI89" i="14"/>
  <c r="BI72" i="14"/>
  <c r="BI93" i="14"/>
  <c r="BI78" i="14"/>
  <c r="BI86" i="14"/>
  <c r="BI80" i="14"/>
  <c r="BI74" i="14"/>
  <c r="BI88" i="14"/>
  <c r="BI84" i="14"/>
  <c r="BI79" i="14"/>
  <c r="BI90" i="14"/>
  <c r="BI85" i="14"/>
  <c r="BI92" i="14"/>
  <c r="BI82" i="14"/>
  <c r="CJ15" i="3"/>
  <c r="CJ16" i="3"/>
  <c r="BI43" i="14"/>
  <c r="BI62" i="14"/>
  <c r="BI57" i="14"/>
  <c r="CJ91" i="3"/>
  <c r="CJ88" i="3"/>
  <c r="CJ82" i="3"/>
  <c r="CJ86" i="3"/>
  <c r="CJ79" i="3"/>
  <c r="CJ92" i="3"/>
  <c r="CJ80" i="3"/>
  <c r="CJ90" i="3"/>
  <c r="CJ83" i="3"/>
  <c r="CJ87" i="3"/>
  <c r="CJ12" i="3"/>
  <c r="CJ37" i="3"/>
  <c r="CJ72" i="3"/>
  <c r="CJ54" i="3"/>
  <c r="CJ45" i="3"/>
  <c r="CJ55" i="3"/>
  <c r="CJ71" i="3"/>
  <c r="CJ59" i="3"/>
  <c r="CJ62" i="3"/>
  <c r="CJ13" i="3"/>
  <c r="CJ34" i="3"/>
  <c r="CJ85" i="3"/>
  <c r="CJ105" i="3"/>
  <c r="CJ98" i="3"/>
  <c r="CJ93" i="3"/>
  <c r="CJ23" i="3"/>
  <c r="CJ20" i="3"/>
  <c r="CJ38" i="3"/>
  <c r="CJ44" i="3"/>
  <c r="CJ56" i="3"/>
  <c r="CJ66" i="3"/>
  <c r="CJ46" i="3"/>
  <c r="CJ60" i="3"/>
  <c r="CJ58" i="3"/>
  <c r="CJ69" i="3"/>
  <c r="CJ50" i="3"/>
  <c r="CJ24" i="3"/>
  <c r="CJ35" i="3"/>
  <c r="CJ89" i="3"/>
  <c r="CJ107" i="3"/>
  <c r="CJ81" i="3"/>
  <c r="CJ97" i="3"/>
  <c r="CJ21" i="3"/>
  <c r="CJ28" i="3"/>
  <c r="CJ48" i="3"/>
  <c r="CJ67" i="3"/>
  <c r="CJ65" i="3"/>
  <c r="CJ51" i="3"/>
  <c r="CJ64" i="3"/>
  <c r="CJ73" i="3"/>
  <c r="CJ61" i="3"/>
  <c r="CJ63" i="3"/>
  <c r="CJ19" i="3"/>
  <c r="CJ101" i="3"/>
  <c r="CJ95" i="3"/>
  <c r="CJ102" i="3"/>
  <c r="CJ84" i="3"/>
  <c r="CJ104" i="3"/>
  <c r="CJ103" i="3"/>
  <c r="CJ96" i="3"/>
  <c r="CJ29" i="3"/>
  <c r="CJ11" i="3"/>
  <c r="CJ32" i="3"/>
  <c r="CJ52" i="3"/>
  <c r="CJ70" i="3"/>
  <c r="CJ47" i="3"/>
  <c r="CJ68" i="3"/>
  <c r="CJ53" i="3"/>
  <c r="CJ57" i="3"/>
  <c r="CJ49" i="3"/>
  <c r="CJ27" i="3"/>
  <c r="CJ25" i="3"/>
  <c r="Q10" i="3"/>
  <c r="BI37" i="14" s="1"/>
  <c r="CJ33" i="3"/>
  <c r="CJ100" i="3"/>
  <c r="CJ94" i="3"/>
  <c r="CJ99" i="3"/>
  <c r="CJ78" i="3"/>
  <c r="CJ106" i="3"/>
  <c r="P53" i="16"/>
  <c r="AC98" i="9"/>
  <c r="AE148" i="9"/>
  <c r="AF51" i="9" s="1"/>
  <c r="Q54" i="16"/>
  <c r="BI59" i="14" l="1"/>
  <c r="BI54" i="14"/>
  <c r="BI52" i="14"/>
  <c r="BI50" i="14"/>
  <c r="BI55" i="14"/>
  <c r="BI48" i="14"/>
  <c r="BI51" i="14"/>
  <c r="BI46" i="14"/>
  <c r="BI44" i="14"/>
  <c r="BI63" i="14"/>
  <c r="BI58" i="14"/>
  <c r="BI60" i="14"/>
  <c r="BI41" i="14"/>
  <c r="BI45" i="14"/>
  <c r="BI49" i="14"/>
  <c r="BI42" i="14"/>
  <c r="BI47" i="14"/>
  <c r="BI56" i="14"/>
  <c r="BI36" i="14"/>
  <c r="W36" i="14" s="1"/>
  <c r="BI61" i="14"/>
  <c r="Q40" i="3"/>
  <c r="Q109" i="3" s="1"/>
  <c r="BI39" i="14"/>
  <c r="BI53" i="14"/>
  <c r="BI40" i="14"/>
  <c r="BI38" i="14"/>
  <c r="AI150" i="9"/>
  <c r="V11" i="14"/>
  <c r="BI35" i="14"/>
  <c r="V10" i="14"/>
  <c r="V9" i="14"/>
  <c r="CJ10" i="3"/>
  <c r="R50" i="5" s="1"/>
  <c r="R110" i="3"/>
  <c r="AF99" i="9"/>
  <c r="AH149" i="9"/>
  <c r="AE54" i="16"/>
  <c r="AD53" i="16"/>
  <c r="AF148" i="9"/>
  <c r="AG51" i="9" s="1"/>
  <c r="R100" i="5" l="1"/>
  <c r="P150" i="7"/>
  <c r="AJ53" i="9"/>
  <c r="AJ150" i="9" s="1"/>
  <c r="AI52" i="9"/>
  <c r="AI149" i="9" s="1"/>
  <c r="R47" i="5"/>
  <c r="R45" i="5"/>
  <c r="R46" i="5"/>
  <c r="R48" i="5"/>
  <c r="R44" i="5"/>
  <c r="R49" i="5"/>
  <c r="R41" i="5"/>
  <c r="R42" i="5"/>
  <c r="R43" i="5"/>
  <c r="Q75" i="3"/>
  <c r="R76" i="3"/>
  <c r="Q41" i="3"/>
  <c r="P217" i="3"/>
  <c r="R10" i="5"/>
  <c r="R11" i="5"/>
  <c r="R12" i="5"/>
  <c r="R13" i="5"/>
  <c r="R14" i="5"/>
  <c r="R15" i="5"/>
  <c r="R16" i="5"/>
  <c r="R17" i="5"/>
  <c r="R18" i="5"/>
  <c r="R20" i="5"/>
  <c r="R19" i="5"/>
  <c r="R24" i="5"/>
  <c r="R28" i="5"/>
  <c r="R29" i="5"/>
  <c r="R30" i="5"/>
  <c r="R31" i="5"/>
  <c r="R32" i="5"/>
  <c r="R33" i="5"/>
  <c r="R34" i="5"/>
  <c r="R35" i="5"/>
  <c r="R21" i="5"/>
  <c r="R25" i="5"/>
  <c r="R22" i="5"/>
  <c r="R26" i="5"/>
  <c r="R23" i="5"/>
  <c r="R27" i="5"/>
  <c r="R9" i="5"/>
  <c r="R36" i="5"/>
  <c r="R40" i="5"/>
  <c r="R37" i="5"/>
  <c r="R38" i="5"/>
  <c r="R39" i="5"/>
  <c r="W51" i="14"/>
  <c r="R26" i="3" s="1"/>
  <c r="W66" i="14"/>
  <c r="W99" i="14"/>
  <c r="R79" i="3" s="1"/>
  <c r="W100" i="14"/>
  <c r="R80" i="3" s="1"/>
  <c r="W103" i="14"/>
  <c r="R83" i="3" s="1"/>
  <c r="W58" i="14"/>
  <c r="R33" i="3" s="1"/>
  <c r="W80" i="14"/>
  <c r="W71" i="14"/>
  <c r="W88" i="14"/>
  <c r="N19" i="22" l="1"/>
  <c r="N22" i="22"/>
  <c r="N27" i="22"/>
  <c r="N13" i="22"/>
  <c r="N45" i="22"/>
  <c r="N18" i="22"/>
  <c r="N26" i="22"/>
  <c r="N12" i="22"/>
  <c r="N44" i="22"/>
  <c r="N6" i="22"/>
  <c r="N21" i="22"/>
  <c r="N25" i="22"/>
  <c r="N11" i="22"/>
  <c r="N42" i="22"/>
  <c r="N14" i="22"/>
  <c r="N17" i="22"/>
  <c r="N24" i="22"/>
  <c r="N10" i="22"/>
  <c r="N41" i="22"/>
  <c r="N20" i="22"/>
  <c r="N9" i="22"/>
  <c r="N43" i="22"/>
  <c r="N5" i="22"/>
  <c r="N30" i="22"/>
  <c r="N15" i="22"/>
  <c r="N8" i="22"/>
  <c r="N28" i="22"/>
  <c r="N23" i="22"/>
  <c r="N29" i="22"/>
  <c r="N16" i="22"/>
  <c r="N7" i="22"/>
  <c r="AJ52" i="9"/>
  <c r="AJ149" i="9" s="1"/>
  <c r="AK53" i="9"/>
  <c r="AI100" i="9" s="1"/>
  <c r="N33" i="22"/>
  <c r="N38" i="22"/>
  <c r="N37" i="22"/>
  <c r="N35" i="22"/>
  <c r="N40" i="22"/>
  <c r="N34" i="22"/>
  <c r="N36" i="22"/>
  <c r="N32" i="22"/>
  <c r="N31" i="22"/>
  <c r="N39" i="22"/>
  <c r="W67" i="14"/>
  <c r="R45" i="3" s="1"/>
  <c r="BJ67" i="14" s="1"/>
  <c r="W104" i="14"/>
  <c r="R84" i="3" s="1"/>
  <c r="J191" i="3" s="1"/>
  <c r="R99" i="5"/>
  <c r="R94" i="5"/>
  <c r="R98" i="5"/>
  <c r="R96" i="5"/>
  <c r="R95" i="5"/>
  <c r="R97" i="5"/>
  <c r="W82" i="14"/>
  <c r="R60" i="3" s="1"/>
  <c r="W39" i="14"/>
  <c r="R14" i="3" s="1"/>
  <c r="R93" i="5"/>
  <c r="R92" i="5"/>
  <c r="R91" i="5"/>
  <c r="W101" i="14"/>
  <c r="R81" i="3" s="1"/>
  <c r="J188" i="3" s="1"/>
  <c r="W95" i="14"/>
  <c r="R49" i="3"/>
  <c r="R58" i="3"/>
  <c r="R44" i="3"/>
  <c r="R66" i="3"/>
  <c r="W102" i="14"/>
  <c r="W112" i="14"/>
  <c r="W43" i="14"/>
  <c r="R18" i="3" s="1"/>
  <c r="CK18" i="3" s="1"/>
  <c r="W91" i="14"/>
  <c r="R69" i="3" s="1"/>
  <c r="W83" i="14"/>
  <c r="R61" i="3" s="1"/>
  <c r="W75" i="14"/>
  <c r="R53" i="3" s="1"/>
  <c r="W81" i="14"/>
  <c r="R59" i="3" s="1"/>
  <c r="W105" i="14"/>
  <c r="W87" i="14"/>
  <c r="R65" i="3" s="1"/>
  <c r="W90" i="14"/>
  <c r="R68" i="3" s="1"/>
  <c r="W79" i="14"/>
  <c r="R57" i="3" s="1"/>
  <c r="W56" i="14"/>
  <c r="R31" i="3" s="1"/>
  <c r="CK31" i="3" s="1"/>
  <c r="W85" i="14"/>
  <c r="R63" i="3" s="1"/>
  <c r="W69" i="14"/>
  <c r="R47" i="3" s="1"/>
  <c r="BJ69" i="14" s="1"/>
  <c r="W74" i="14"/>
  <c r="R52" i="3" s="1"/>
  <c r="W94" i="14"/>
  <c r="W70" i="14"/>
  <c r="R48" i="3" s="1"/>
  <c r="W77" i="14"/>
  <c r="R55" i="3" s="1"/>
  <c r="W108" i="14"/>
  <c r="W89" i="14"/>
  <c r="R67" i="3" s="1"/>
  <c r="W73" i="14"/>
  <c r="R51" i="3" s="1"/>
  <c r="W76" i="14"/>
  <c r="R54" i="3" s="1"/>
  <c r="W106" i="14"/>
  <c r="W52" i="14"/>
  <c r="R27" i="3" s="1"/>
  <c r="J133" i="3" s="1"/>
  <c r="W44" i="14"/>
  <c r="R19" i="3" s="1"/>
  <c r="CK19" i="3" s="1"/>
  <c r="W35" i="14"/>
  <c r="R10" i="3" s="1"/>
  <c r="W72" i="14"/>
  <c r="R50" i="3" s="1"/>
  <c r="W47" i="14"/>
  <c r="R22" i="3" s="1"/>
  <c r="J128" i="3" s="1"/>
  <c r="W86" i="14"/>
  <c r="R64" i="3" s="1"/>
  <c r="W92" i="14"/>
  <c r="R70" i="3" s="1"/>
  <c r="W78" i="14"/>
  <c r="R56" i="3" s="1"/>
  <c r="W84" i="14"/>
  <c r="R62" i="3" s="1"/>
  <c r="W68" i="14"/>
  <c r="R46" i="3" s="1"/>
  <c r="BJ68" i="14" s="1"/>
  <c r="W127" i="14"/>
  <c r="W123" i="14"/>
  <c r="W119" i="14"/>
  <c r="W115" i="14"/>
  <c r="W109" i="14"/>
  <c r="W110" i="14"/>
  <c r="W48" i="14"/>
  <c r="R23" i="3" s="1"/>
  <c r="CK23" i="3" s="1"/>
  <c r="R11" i="3"/>
  <c r="W93" i="14"/>
  <c r="R71" i="3" s="1"/>
  <c r="W107" i="14"/>
  <c r="W61" i="14"/>
  <c r="R36" i="3" s="1"/>
  <c r="J142" i="3" s="1"/>
  <c r="W41" i="14"/>
  <c r="R16" i="3" s="1"/>
  <c r="W111" i="14"/>
  <c r="J190" i="3"/>
  <c r="CK83" i="3"/>
  <c r="J186" i="3"/>
  <c r="CK79" i="3"/>
  <c r="J187" i="3"/>
  <c r="CK80" i="3"/>
  <c r="W125" i="14"/>
  <c r="R105" i="3" s="1"/>
  <c r="W121" i="14"/>
  <c r="R101" i="3" s="1"/>
  <c r="W117" i="14"/>
  <c r="R97" i="3" s="1"/>
  <c r="W113" i="14"/>
  <c r="R93" i="3" s="1"/>
  <c r="J139" i="3"/>
  <c r="CK33" i="3"/>
  <c r="W63" i="14"/>
  <c r="W54" i="14"/>
  <c r="R29" i="3" s="1"/>
  <c r="W49" i="14"/>
  <c r="R24" i="3" s="1"/>
  <c r="R88" i="5"/>
  <c r="R59" i="5"/>
  <c r="R72" i="5"/>
  <c r="R84" i="5"/>
  <c r="R80" i="5"/>
  <c r="R69" i="5"/>
  <c r="R66" i="5"/>
  <c r="R62" i="5"/>
  <c r="W124" i="14"/>
  <c r="R104" i="3" s="1"/>
  <c r="W120" i="14"/>
  <c r="R100" i="3" s="1"/>
  <c r="W116" i="14"/>
  <c r="R96" i="3" s="1"/>
  <c r="W62" i="14"/>
  <c r="R37" i="3" s="1"/>
  <c r="J132" i="3"/>
  <c r="CK26" i="3"/>
  <c r="W50" i="14"/>
  <c r="R25" i="3" s="1"/>
  <c r="W42" i="14"/>
  <c r="R17" i="3" s="1"/>
  <c r="W40" i="14"/>
  <c r="R15" i="3" s="1"/>
  <c r="BJ40" i="14" s="1"/>
  <c r="R87" i="5"/>
  <c r="R77" i="5"/>
  <c r="R75" i="5"/>
  <c r="R83" i="5"/>
  <c r="R79" i="5"/>
  <c r="R70" i="5"/>
  <c r="R65" i="5"/>
  <c r="R61" i="5"/>
  <c r="W53" i="14"/>
  <c r="R28" i="3" s="1"/>
  <c r="W45" i="14"/>
  <c r="R20" i="3" s="1"/>
  <c r="W38" i="14"/>
  <c r="R13" i="3" s="1"/>
  <c r="BJ38" i="14" s="1"/>
  <c r="R90" i="5"/>
  <c r="R73" i="5"/>
  <c r="R71" i="5"/>
  <c r="R82" i="5"/>
  <c r="R78" i="5"/>
  <c r="R68" i="5"/>
  <c r="R64" i="5"/>
  <c r="R60" i="5"/>
  <c r="W126" i="14"/>
  <c r="R106" i="3" s="1"/>
  <c r="W122" i="14"/>
  <c r="R102" i="3" s="1"/>
  <c r="W118" i="14"/>
  <c r="R98" i="3" s="1"/>
  <c r="W114" i="14"/>
  <c r="R94" i="3" s="1"/>
  <c r="W60" i="14"/>
  <c r="R35" i="3" s="1"/>
  <c r="W98" i="14"/>
  <c r="R78" i="3" s="1"/>
  <c r="W59" i="14"/>
  <c r="R34" i="3" s="1"/>
  <c r="W55" i="14"/>
  <c r="R30" i="3" s="1"/>
  <c r="W57" i="14"/>
  <c r="R32" i="3" s="1"/>
  <c r="W46" i="14"/>
  <c r="R21" i="3" s="1"/>
  <c r="W37" i="14"/>
  <c r="R12" i="3" s="1"/>
  <c r="BJ37" i="14" s="1"/>
  <c r="R89" i="5"/>
  <c r="R86" i="5"/>
  <c r="R76" i="5"/>
  <c r="R85" i="5"/>
  <c r="R81" i="5"/>
  <c r="R74" i="5"/>
  <c r="R67" i="5"/>
  <c r="R63" i="5"/>
  <c r="P182" i="3"/>
  <c r="AG148" i="9"/>
  <c r="AH51" i="9" s="1"/>
  <c r="BJ66" i="14" l="1"/>
  <c r="R74" i="3"/>
  <c r="R40" i="3"/>
  <c r="BJ63" i="14"/>
  <c r="AK52" i="9"/>
  <c r="AK149" i="9" s="1"/>
  <c r="AL52" i="9" s="1"/>
  <c r="AK150" i="9"/>
  <c r="AL53" i="9" s="1"/>
  <c r="R55" i="16"/>
  <c r="AF55" i="16" s="1"/>
  <c r="BJ72" i="14"/>
  <c r="BJ75" i="14"/>
  <c r="BJ74" i="14"/>
  <c r="BJ76" i="14"/>
  <c r="BJ79" i="14"/>
  <c r="BJ78" i="14"/>
  <c r="BJ81" i="14"/>
  <c r="BJ80" i="14"/>
  <c r="BJ83" i="14"/>
  <c r="BJ82" i="14"/>
  <c r="BJ85" i="14"/>
  <c r="BJ84" i="14"/>
  <c r="BJ71" i="14"/>
  <c r="BJ70" i="14"/>
  <c r="BJ73" i="14"/>
  <c r="BJ77" i="14"/>
  <c r="BJ86" i="14"/>
  <c r="BJ89" i="14"/>
  <c r="BJ88" i="14"/>
  <c r="BJ93" i="14"/>
  <c r="BJ90" i="14"/>
  <c r="BJ91" i="14"/>
  <c r="BJ87" i="14"/>
  <c r="BJ92" i="14"/>
  <c r="BJ95" i="14"/>
  <c r="BJ94" i="14"/>
  <c r="CK11" i="3"/>
  <c r="BJ36" i="14"/>
  <c r="CK14" i="3"/>
  <c r="BJ39" i="14"/>
  <c r="J122" i="3"/>
  <c r="BJ41" i="14"/>
  <c r="BJ43" i="14"/>
  <c r="BJ42" i="14"/>
  <c r="BJ45" i="14"/>
  <c r="BJ44" i="14"/>
  <c r="BJ47" i="14"/>
  <c r="BJ46" i="14"/>
  <c r="BJ49" i="14"/>
  <c r="BJ48" i="14"/>
  <c r="BJ51" i="14"/>
  <c r="BJ50" i="14"/>
  <c r="BJ53" i="14"/>
  <c r="BJ52" i="14"/>
  <c r="BJ54" i="14"/>
  <c r="BJ58" i="14"/>
  <c r="BJ60" i="14"/>
  <c r="BJ55" i="14"/>
  <c r="BJ62" i="14"/>
  <c r="BJ57" i="14"/>
  <c r="BJ59" i="14"/>
  <c r="BJ56" i="14"/>
  <c r="BJ61" i="14"/>
  <c r="W11" i="14"/>
  <c r="BJ35" i="14"/>
  <c r="W10" i="14"/>
  <c r="CK84" i="3"/>
  <c r="J120" i="3"/>
  <c r="CK81" i="3"/>
  <c r="J124" i="3"/>
  <c r="J214" i="3"/>
  <c r="R92" i="3"/>
  <c r="J199" i="3" s="1"/>
  <c r="R85" i="3"/>
  <c r="CK85" i="3" s="1"/>
  <c r="R82" i="3"/>
  <c r="CK82" i="3" s="1"/>
  <c r="R90" i="3"/>
  <c r="R86" i="3"/>
  <c r="J193" i="3" s="1"/>
  <c r="R91" i="3"/>
  <c r="CK91" i="3" s="1"/>
  <c r="R89" i="3"/>
  <c r="J196" i="3" s="1"/>
  <c r="R95" i="3"/>
  <c r="CK95" i="3" s="1"/>
  <c r="R99" i="3"/>
  <c r="CK99" i="3" s="1"/>
  <c r="R87" i="3"/>
  <c r="J194" i="3" s="1"/>
  <c r="R103" i="3"/>
  <c r="CK103" i="3" s="1"/>
  <c r="R88" i="3"/>
  <c r="J195" i="3" s="1"/>
  <c r="J125" i="3"/>
  <c r="J137" i="3"/>
  <c r="CK36" i="3"/>
  <c r="J129" i="3"/>
  <c r="CK22" i="3"/>
  <c r="CK27" i="3"/>
  <c r="J117" i="3"/>
  <c r="CK16" i="3"/>
  <c r="J169" i="3"/>
  <c r="CK63" i="3"/>
  <c r="J160" i="3"/>
  <c r="CK54" i="3"/>
  <c r="J156" i="3"/>
  <c r="CK50" i="3"/>
  <c r="J163" i="3"/>
  <c r="CK57" i="3"/>
  <c r="J173" i="3"/>
  <c r="CK67" i="3"/>
  <c r="J161" i="3"/>
  <c r="CK55" i="3"/>
  <c r="J175" i="3"/>
  <c r="CK69" i="3"/>
  <c r="J178" i="3"/>
  <c r="CK72" i="3"/>
  <c r="J138" i="3"/>
  <c r="CK32" i="3"/>
  <c r="J141" i="3"/>
  <c r="CK35" i="3"/>
  <c r="J213" i="3"/>
  <c r="CK106" i="3"/>
  <c r="J121" i="3"/>
  <c r="CK15" i="3"/>
  <c r="J203" i="3"/>
  <c r="CK96" i="3"/>
  <c r="J200" i="3"/>
  <c r="CK93" i="3"/>
  <c r="J167" i="3"/>
  <c r="CK61" i="3"/>
  <c r="J159" i="3"/>
  <c r="CK53" i="3"/>
  <c r="J152" i="3"/>
  <c r="CK46" i="3"/>
  <c r="J176" i="3"/>
  <c r="CK70" i="3"/>
  <c r="J154" i="3"/>
  <c r="CK48" i="3"/>
  <c r="J155" i="3"/>
  <c r="CK49" i="3"/>
  <c r="J164" i="3"/>
  <c r="CK58" i="3"/>
  <c r="J136" i="3"/>
  <c r="CK30" i="3"/>
  <c r="J201" i="3"/>
  <c r="CK94" i="3"/>
  <c r="J119" i="3"/>
  <c r="CK13" i="3"/>
  <c r="J123" i="3"/>
  <c r="CK17" i="3"/>
  <c r="J207" i="3"/>
  <c r="CK100" i="3"/>
  <c r="J130" i="3"/>
  <c r="CK24" i="3"/>
  <c r="J204" i="3"/>
  <c r="CK97" i="3"/>
  <c r="J172" i="3"/>
  <c r="CK66" i="3"/>
  <c r="J158" i="3"/>
  <c r="CK52" i="3"/>
  <c r="J168" i="3"/>
  <c r="CK62" i="3"/>
  <c r="J179" i="3"/>
  <c r="CK73" i="3"/>
  <c r="J166" i="3"/>
  <c r="CK60" i="3"/>
  <c r="J153" i="3"/>
  <c r="CK47" i="3"/>
  <c r="J162" i="3"/>
  <c r="CK56" i="3"/>
  <c r="J118" i="3"/>
  <c r="CK12" i="3"/>
  <c r="J140" i="3"/>
  <c r="CK34" i="3"/>
  <c r="J205" i="3"/>
  <c r="CK98" i="3"/>
  <c r="J126" i="3"/>
  <c r="CK20" i="3"/>
  <c r="J131" i="3"/>
  <c r="CK25" i="3"/>
  <c r="J211" i="3"/>
  <c r="CK104" i="3"/>
  <c r="J135" i="3"/>
  <c r="CK29" i="3"/>
  <c r="J208" i="3"/>
  <c r="CK101" i="3"/>
  <c r="J174" i="3"/>
  <c r="CK68" i="3"/>
  <c r="J165" i="3"/>
  <c r="CK59" i="3"/>
  <c r="J157" i="3"/>
  <c r="CK51" i="3"/>
  <c r="J151" i="3"/>
  <c r="CK45" i="3"/>
  <c r="J170" i="3"/>
  <c r="CK64" i="3"/>
  <c r="J177" i="3"/>
  <c r="CK71" i="3"/>
  <c r="J171" i="3"/>
  <c r="CK65" i="3"/>
  <c r="J150" i="3"/>
  <c r="S110" i="3"/>
  <c r="CK44" i="3"/>
  <c r="J127" i="3"/>
  <c r="CK21" i="3"/>
  <c r="J185" i="3"/>
  <c r="CK78" i="3"/>
  <c r="J209" i="3"/>
  <c r="CK102" i="3"/>
  <c r="J134" i="3"/>
  <c r="CK28" i="3"/>
  <c r="J143" i="3"/>
  <c r="CK37" i="3"/>
  <c r="W9" i="14"/>
  <c r="S76" i="3"/>
  <c r="J116" i="3"/>
  <c r="CK10" i="3"/>
  <c r="J144" i="3"/>
  <c r="CK38" i="3"/>
  <c r="J212" i="3"/>
  <c r="CK105" i="3"/>
  <c r="AH148" i="9"/>
  <c r="AI51" i="9" s="1"/>
  <c r="R108" i="3" l="1"/>
  <c r="R41" i="3" s="1"/>
  <c r="AI99" i="9"/>
  <c r="R54" i="16"/>
  <c r="AF54" i="16" s="1"/>
  <c r="AL150" i="9"/>
  <c r="AM53" i="9" s="1"/>
  <c r="AM150" i="9" s="1"/>
  <c r="J198" i="3"/>
  <c r="CK86" i="3"/>
  <c r="CK92" i="3"/>
  <c r="J202" i="3"/>
  <c r="CK90" i="3"/>
  <c r="CK89" i="3"/>
  <c r="J192" i="3"/>
  <c r="CK87" i="3"/>
  <c r="J210" i="3"/>
  <c r="CK88" i="3"/>
  <c r="J206" i="3"/>
  <c r="J197" i="3"/>
  <c r="CK107" i="3"/>
  <c r="J189" i="3"/>
  <c r="J146" i="3"/>
  <c r="J180" i="3"/>
  <c r="X47" i="14"/>
  <c r="S22" i="3" s="1"/>
  <c r="X82" i="14"/>
  <c r="S60" i="3" s="1"/>
  <c r="X67" i="14"/>
  <c r="S45" i="3" s="1"/>
  <c r="AF98" i="9"/>
  <c r="Q53" i="16"/>
  <c r="AL149" i="9"/>
  <c r="AM52" i="9" s="1"/>
  <c r="S50" i="5" l="1"/>
  <c r="S100" i="5" s="1"/>
  <c r="AN53" i="9"/>
  <c r="AN150" i="9" s="1"/>
  <c r="S48" i="5"/>
  <c r="S44" i="5"/>
  <c r="S47" i="5"/>
  <c r="S49" i="5"/>
  <c r="S45" i="5"/>
  <c r="S46" i="5"/>
  <c r="S19" i="5"/>
  <c r="S43" i="5"/>
  <c r="S42" i="5"/>
  <c r="S41" i="5"/>
  <c r="R75" i="3"/>
  <c r="R109" i="3"/>
  <c r="S27" i="5"/>
  <c r="S11" i="5"/>
  <c r="S35" i="5"/>
  <c r="X68" i="14"/>
  <c r="S46" i="3" s="1"/>
  <c r="S12" i="5"/>
  <c r="X92" i="14"/>
  <c r="S70" i="3" s="1"/>
  <c r="X83" i="14"/>
  <c r="S61" i="3" s="1"/>
  <c r="J215" i="3"/>
  <c r="S34" i="5"/>
  <c r="S26" i="5"/>
  <c r="S18" i="5"/>
  <c r="S10" i="5"/>
  <c r="S9" i="5"/>
  <c r="S33" i="5"/>
  <c r="S25" i="5"/>
  <c r="S17" i="5"/>
  <c r="S40" i="5"/>
  <c r="S32" i="5"/>
  <c r="S24" i="5"/>
  <c r="S16" i="5"/>
  <c r="S39" i="5"/>
  <c r="S31" i="5"/>
  <c r="S23" i="5"/>
  <c r="S15" i="5"/>
  <c r="S38" i="5"/>
  <c r="S30" i="5"/>
  <c r="S22" i="5"/>
  <c r="S14" i="5"/>
  <c r="S37" i="5"/>
  <c r="S29" i="5"/>
  <c r="S21" i="5"/>
  <c r="S13" i="5"/>
  <c r="S36" i="5"/>
  <c r="S28" i="5"/>
  <c r="S20" i="5"/>
  <c r="X81" i="14"/>
  <c r="S59" i="3" s="1"/>
  <c r="X89" i="14"/>
  <c r="S67" i="3" s="1"/>
  <c r="X66" i="14"/>
  <c r="S44" i="3" s="1"/>
  <c r="BK67" i="14" s="1"/>
  <c r="X87" i="14"/>
  <c r="S65" i="3" s="1"/>
  <c r="X94" i="14"/>
  <c r="X56" i="14"/>
  <c r="S31" i="3" s="1"/>
  <c r="CL31" i="3" s="1"/>
  <c r="X70" i="14"/>
  <c r="S48" i="3" s="1"/>
  <c r="X85" i="14"/>
  <c r="S63" i="3" s="1"/>
  <c r="X77" i="14"/>
  <c r="S55" i="3" s="1"/>
  <c r="X73" i="14"/>
  <c r="S51" i="3" s="1"/>
  <c r="X35" i="14"/>
  <c r="S10" i="3" s="1"/>
  <c r="X80" i="14"/>
  <c r="S58" i="3" s="1"/>
  <c r="X88" i="14"/>
  <c r="S66" i="3" s="1"/>
  <c r="X84" i="14"/>
  <c r="S62" i="3" s="1"/>
  <c r="X76" i="14"/>
  <c r="S54" i="3" s="1"/>
  <c r="X72" i="14"/>
  <c r="S50" i="3" s="1"/>
  <c r="X93" i="14"/>
  <c r="S71" i="3" s="1"/>
  <c r="X86" i="14"/>
  <c r="S64" i="3" s="1"/>
  <c r="X59" i="14"/>
  <c r="S34" i="3" s="1"/>
  <c r="CL34" i="3" s="1"/>
  <c r="X95" i="14"/>
  <c r="X78" i="14"/>
  <c r="S56" i="3" s="1"/>
  <c r="X90" i="14"/>
  <c r="S68" i="3" s="1"/>
  <c r="X74" i="14"/>
  <c r="S52" i="3" s="1"/>
  <c r="X79" i="14"/>
  <c r="S57" i="3" s="1"/>
  <c r="X69" i="14"/>
  <c r="S47" i="3" s="1"/>
  <c r="X51" i="14"/>
  <c r="S26" i="3" s="1"/>
  <c r="CL26" i="3" s="1"/>
  <c r="X43" i="14"/>
  <c r="S18" i="3" s="1"/>
  <c r="CL18" i="3" s="1"/>
  <c r="X75" i="14"/>
  <c r="S53" i="3" s="1"/>
  <c r="X91" i="14"/>
  <c r="S69" i="3" s="1"/>
  <c r="X71" i="14"/>
  <c r="S49" i="3" s="1"/>
  <c r="X98" i="14"/>
  <c r="S78" i="3" s="1"/>
  <c r="X57" i="14"/>
  <c r="S32" i="3" s="1"/>
  <c r="CL32" i="3" s="1"/>
  <c r="X41" i="14"/>
  <c r="S16" i="3" s="1"/>
  <c r="X61" i="14"/>
  <c r="S36" i="3" s="1"/>
  <c r="CL36" i="3" s="1"/>
  <c r="X62" i="14"/>
  <c r="S37" i="3" s="1"/>
  <c r="CL37" i="3" s="1"/>
  <c r="X53" i="14"/>
  <c r="S28" i="3" s="1"/>
  <c r="CL28" i="3" s="1"/>
  <c r="X45" i="14"/>
  <c r="S20" i="3" s="1"/>
  <c r="CL20" i="3" s="1"/>
  <c r="X48" i="14"/>
  <c r="S23" i="3" s="1"/>
  <c r="CL23" i="3" s="1"/>
  <c r="X38" i="14"/>
  <c r="S13" i="3" s="1"/>
  <c r="X40" i="14"/>
  <c r="S15" i="3" s="1"/>
  <c r="X39" i="14"/>
  <c r="X125" i="14"/>
  <c r="S105" i="3" s="1"/>
  <c r="X121" i="14"/>
  <c r="S101" i="3" s="1"/>
  <c r="X117" i="14"/>
  <c r="S97" i="3" s="1"/>
  <c r="X113" i="14"/>
  <c r="S93" i="3" s="1"/>
  <c r="X109" i="14"/>
  <c r="S89" i="3" s="1"/>
  <c r="X105" i="14"/>
  <c r="S85" i="3" s="1"/>
  <c r="X101" i="14"/>
  <c r="S81" i="3" s="1"/>
  <c r="X54" i="14"/>
  <c r="S29" i="3" s="1"/>
  <c r="X46" i="14"/>
  <c r="S21" i="3" s="1"/>
  <c r="X37" i="14"/>
  <c r="S12" i="3" s="1"/>
  <c r="X112" i="14"/>
  <c r="S92" i="3" s="1"/>
  <c r="X124" i="14"/>
  <c r="S104" i="3" s="1"/>
  <c r="X120" i="14"/>
  <c r="S100" i="3" s="1"/>
  <c r="X116" i="14"/>
  <c r="S96" i="3" s="1"/>
  <c r="X108" i="14"/>
  <c r="S88" i="3" s="1"/>
  <c r="X104" i="14"/>
  <c r="S84" i="3" s="1"/>
  <c r="X100" i="14"/>
  <c r="S80" i="3" s="1"/>
  <c r="X60" i="14"/>
  <c r="S35" i="3" s="1"/>
  <c r="X63" i="14"/>
  <c r="CL22" i="3"/>
  <c r="Q217" i="3"/>
  <c r="X127" i="14"/>
  <c r="X123" i="14"/>
  <c r="S103" i="3" s="1"/>
  <c r="X119" i="14"/>
  <c r="S99" i="3" s="1"/>
  <c r="X115" i="14"/>
  <c r="S95" i="3" s="1"/>
  <c r="X111" i="14"/>
  <c r="S91" i="3" s="1"/>
  <c r="X107" i="14"/>
  <c r="S87" i="3" s="1"/>
  <c r="X103" i="14"/>
  <c r="S83" i="3" s="1"/>
  <c r="X99" i="14"/>
  <c r="S79" i="3" s="1"/>
  <c r="X58" i="14"/>
  <c r="S33" i="3" s="1"/>
  <c r="X50" i="14"/>
  <c r="S25" i="3" s="1"/>
  <c r="X42" i="14"/>
  <c r="S17" i="3" s="1"/>
  <c r="X49" i="14"/>
  <c r="S24" i="3" s="1"/>
  <c r="X52" i="14"/>
  <c r="S27" i="3" s="1"/>
  <c r="X44" i="14"/>
  <c r="S19" i="3" s="1"/>
  <c r="Q182" i="3"/>
  <c r="X126" i="14"/>
  <c r="S106" i="3" s="1"/>
  <c r="X122" i="14"/>
  <c r="S102" i="3" s="1"/>
  <c r="X118" i="14"/>
  <c r="S98" i="3" s="1"/>
  <c r="X114" i="14"/>
  <c r="S94" i="3" s="1"/>
  <c r="X110" i="14"/>
  <c r="S90" i="3" s="1"/>
  <c r="X106" i="14"/>
  <c r="S86" i="3" s="1"/>
  <c r="X102" i="14"/>
  <c r="S82" i="3" s="1"/>
  <c r="X55" i="14"/>
  <c r="S30" i="3" s="1"/>
  <c r="X36" i="14"/>
  <c r="S11" i="3" s="1"/>
  <c r="AM149" i="9"/>
  <c r="AN52" i="9" s="1"/>
  <c r="AE53" i="16"/>
  <c r="AI148" i="9"/>
  <c r="AJ51" i="9" s="1"/>
  <c r="BK68" i="14" l="1"/>
  <c r="BK69" i="14"/>
  <c r="BK36" i="14"/>
  <c r="BK37" i="14"/>
  <c r="Q150" i="7"/>
  <c r="J219" i="3"/>
  <c r="D26" i="1" s="1"/>
  <c r="S108" i="3"/>
  <c r="BK66" i="14"/>
  <c r="S74" i="3"/>
  <c r="T110" i="3" s="1"/>
  <c r="BK63" i="14"/>
  <c r="O42" i="22"/>
  <c r="O41" i="22"/>
  <c r="O45" i="22"/>
  <c r="O43" i="22"/>
  <c r="S55" i="16"/>
  <c r="T55" i="16" s="1"/>
  <c r="AL100" i="9"/>
  <c r="AO100" i="9" s="1"/>
  <c r="O39" i="22"/>
  <c r="O37" i="22"/>
  <c r="O38" i="22"/>
  <c r="S62" i="5"/>
  <c r="O8" i="22"/>
  <c r="O10" i="22"/>
  <c r="S66" i="5"/>
  <c r="O12" i="22"/>
  <c r="S60" i="5"/>
  <c r="O6" i="22"/>
  <c r="O18" i="22"/>
  <c r="S74" i="5"/>
  <c r="O20" i="22"/>
  <c r="S68" i="5"/>
  <c r="O14" i="22"/>
  <c r="S85" i="5"/>
  <c r="O31" i="22"/>
  <c r="S69" i="5"/>
  <c r="O15" i="22"/>
  <c r="S78" i="5"/>
  <c r="O24" i="22"/>
  <c r="S80" i="5"/>
  <c r="O26" i="22"/>
  <c r="O28" i="22"/>
  <c r="S76" i="5"/>
  <c r="O22" i="22"/>
  <c r="S61" i="5"/>
  <c r="O7" i="22"/>
  <c r="S89" i="5"/>
  <c r="O35" i="22"/>
  <c r="O34" i="22"/>
  <c r="S90" i="5"/>
  <c r="O36" i="22"/>
  <c r="S84" i="5"/>
  <c r="O30" i="22"/>
  <c r="S77" i="5"/>
  <c r="O23" i="22"/>
  <c r="S86" i="5"/>
  <c r="O32" i="22"/>
  <c r="S63" i="5"/>
  <c r="O9" i="22"/>
  <c r="S65" i="5"/>
  <c r="O11" i="22"/>
  <c r="S67" i="5"/>
  <c r="O13" i="22"/>
  <c r="S59" i="5"/>
  <c r="O5" i="22"/>
  <c r="O17" i="22"/>
  <c r="S73" i="5"/>
  <c r="O19" i="22"/>
  <c r="S75" i="5"/>
  <c r="O21" i="22"/>
  <c r="S70" i="5"/>
  <c r="O16" i="22"/>
  <c r="O25" i="22"/>
  <c r="O27" i="22"/>
  <c r="S83" i="5"/>
  <c r="O29" i="22"/>
  <c r="S94" i="5"/>
  <c r="O40" i="22"/>
  <c r="O33" i="22"/>
  <c r="S98" i="5"/>
  <c r="O44" i="22"/>
  <c r="BK70" i="14"/>
  <c r="BK85" i="14"/>
  <c r="BK87" i="14"/>
  <c r="BK72" i="14"/>
  <c r="BK74" i="14"/>
  <c r="BK73" i="14"/>
  <c r="BK91" i="14"/>
  <c r="BK76" i="14"/>
  <c r="BK75" i="14"/>
  <c r="BK93" i="14"/>
  <c r="BK78" i="14"/>
  <c r="BK77" i="14"/>
  <c r="BK80" i="14"/>
  <c r="BK79" i="14"/>
  <c r="BK82" i="14"/>
  <c r="BK81" i="14"/>
  <c r="BK84" i="14"/>
  <c r="BK83" i="14"/>
  <c r="BK92" i="14"/>
  <c r="BK90" i="14"/>
  <c r="BK94" i="14"/>
  <c r="BK95" i="14"/>
  <c r="BK89" i="14"/>
  <c r="BK86" i="14"/>
  <c r="BK71" i="14"/>
  <c r="BK88" i="14"/>
  <c r="CL13" i="3"/>
  <c r="BK38" i="14"/>
  <c r="CL15" i="3"/>
  <c r="BK40" i="14"/>
  <c r="CL16" i="3"/>
  <c r="BK47" i="14"/>
  <c r="BK46" i="14"/>
  <c r="BK49" i="14"/>
  <c r="BK48" i="14"/>
  <c r="BK51" i="14"/>
  <c r="BK50" i="14"/>
  <c r="BK59" i="14"/>
  <c r="BK53" i="14"/>
  <c r="BK52" i="14"/>
  <c r="BK54" i="14"/>
  <c r="BK41" i="14"/>
  <c r="BK43" i="14"/>
  <c r="BK42" i="14"/>
  <c r="BK45" i="14"/>
  <c r="BK44" i="14"/>
  <c r="BK60" i="14"/>
  <c r="BK62" i="14"/>
  <c r="BK61" i="14"/>
  <c r="BK55" i="14"/>
  <c r="BK56" i="14"/>
  <c r="BK58" i="14"/>
  <c r="BK57" i="14"/>
  <c r="X10" i="14"/>
  <c r="BK35" i="14"/>
  <c r="X11" i="14"/>
  <c r="S96" i="5"/>
  <c r="S95" i="5"/>
  <c r="S99" i="5"/>
  <c r="S97" i="5"/>
  <c r="S91" i="5"/>
  <c r="S92" i="5"/>
  <c r="S93" i="5"/>
  <c r="S87" i="5"/>
  <c r="S81" i="5"/>
  <c r="S79" i="5"/>
  <c r="S72" i="5"/>
  <c r="S88" i="5"/>
  <c r="S82" i="5"/>
  <c r="J181" i="3"/>
  <c r="J216" i="3"/>
  <c r="J147" i="3"/>
  <c r="S71" i="5"/>
  <c r="S64" i="5"/>
  <c r="S14" i="3"/>
  <c r="S40" i="3" s="1"/>
  <c r="CL83" i="3"/>
  <c r="CL94" i="3"/>
  <c r="CL103" i="3"/>
  <c r="CL106" i="3"/>
  <c r="CL82" i="3"/>
  <c r="CL98" i="3"/>
  <c r="CL107" i="3"/>
  <c r="CL90" i="3"/>
  <c r="CL99" i="3"/>
  <c r="CL86" i="3"/>
  <c r="CL102" i="3"/>
  <c r="CL79" i="3"/>
  <c r="CL95" i="3"/>
  <c r="X9" i="14"/>
  <c r="CL10" i="3"/>
  <c r="CL64" i="3"/>
  <c r="CL70" i="3"/>
  <c r="CL51" i="3"/>
  <c r="CL60" i="3"/>
  <c r="CL49" i="3"/>
  <c r="CL61" i="3"/>
  <c r="CL69" i="3"/>
  <c r="CL54" i="3"/>
  <c r="CL24" i="3"/>
  <c r="CL101" i="3"/>
  <c r="CL96" i="3"/>
  <c r="CL80" i="3"/>
  <c r="CL91" i="3"/>
  <c r="CL87" i="3"/>
  <c r="CL38" i="3"/>
  <c r="CL30" i="3"/>
  <c r="CL68" i="3"/>
  <c r="CL44" i="3"/>
  <c r="CL59" i="3"/>
  <c r="CL73" i="3"/>
  <c r="CL48" i="3"/>
  <c r="CL67" i="3"/>
  <c r="CL55" i="3"/>
  <c r="CL17" i="3"/>
  <c r="CL105" i="3"/>
  <c r="CL97" i="3"/>
  <c r="CL88" i="3"/>
  <c r="CL89" i="3"/>
  <c r="CL35" i="3"/>
  <c r="CL12" i="3"/>
  <c r="CL21" i="3"/>
  <c r="CL62" i="3"/>
  <c r="CL65" i="3"/>
  <c r="CL56" i="3"/>
  <c r="CL52" i="3"/>
  <c r="CL46" i="3"/>
  <c r="CL63" i="3"/>
  <c r="CL57" i="3"/>
  <c r="CL19" i="3"/>
  <c r="CL25" i="3"/>
  <c r="CL33" i="3"/>
  <c r="CL100" i="3"/>
  <c r="CL84" i="3"/>
  <c r="CL81" i="3"/>
  <c r="CL29" i="3"/>
  <c r="CL11" i="3"/>
  <c r="CL71" i="3"/>
  <c r="CL66" i="3"/>
  <c r="CL45" i="3"/>
  <c r="CL47" i="3"/>
  <c r="CL58" i="3"/>
  <c r="CL53" i="3"/>
  <c r="CL72" i="3"/>
  <c r="CL50" i="3"/>
  <c r="CL27" i="3"/>
  <c r="CL104" i="3"/>
  <c r="CL78" i="3"/>
  <c r="CL93" i="3"/>
  <c r="CL92" i="3"/>
  <c r="CL85" i="3"/>
  <c r="AN149" i="9"/>
  <c r="AG55" i="16" l="1"/>
  <c r="AH55" i="16" s="1"/>
  <c r="J105" i="16"/>
  <c r="K105" i="16" s="1"/>
  <c r="CL14" i="3"/>
  <c r="T47" i="5" s="1"/>
  <c r="BK39" i="14"/>
  <c r="T76" i="3"/>
  <c r="T35" i="5"/>
  <c r="T36" i="5"/>
  <c r="T37" i="5"/>
  <c r="Y41" i="14"/>
  <c r="T16" i="3" s="1"/>
  <c r="Y69" i="14"/>
  <c r="Y95" i="14"/>
  <c r="S54" i="16"/>
  <c r="T54" i="16" s="1"/>
  <c r="AL99" i="9"/>
  <c r="AO99" i="9" s="1"/>
  <c r="AJ148" i="9"/>
  <c r="AK51" i="9" s="1"/>
  <c r="T50" i="5" l="1"/>
  <c r="T100" i="5" s="1"/>
  <c r="X105" i="16"/>
  <c r="Y105" i="16" s="1"/>
  <c r="H53" i="21"/>
  <c r="I53" i="21" s="1"/>
  <c r="P32" i="22"/>
  <c r="P31" i="22"/>
  <c r="P33" i="22"/>
  <c r="P43" i="22"/>
  <c r="T9" i="5"/>
  <c r="T31" i="5"/>
  <c r="T29" i="5"/>
  <c r="T24" i="5"/>
  <c r="T23" i="5"/>
  <c r="T39" i="5"/>
  <c r="T38" i="5"/>
  <c r="T28" i="5"/>
  <c r="T18" i="5"/>
  <c r="T34" i="5"/>
  <c r="T13" i="5"/>
  <c r="T33" i="5"/>
  <c r="T17" i="5"/>
  <c r="T16" i="5"/>
  <c r="T26" i="5"/>
  <c r="T43" i="5"/>
  <c r="T42" i="5"/>
  <c r="T20" i="5"/>
  <c r="T25" i="5"/>
  <c r="T15" i="5"/>
  <c r="T14" i="5"/>
  <c r="T40" i="5"/>
  <c r="T32" i="5"/>
  <c r="T22" i="5"/>
  <c r="T30" i="5"/>
  <c r="T21" i="5"/>
  <c r="T41" i="5"/>
  <c r="T46" i="5"/>
  <c r="T45" i="5"/>
  <c r="T12" i="5"/>
  <c r="T48" i="5"/>
  <c r="T27" i="5"/>
  <c r="T19" i="5"/>
  <c r="T11" i="5"/>
  <c r="T44" i="5"/>
  <c r="T10" i="5"/>
  <c r="T49" i="5"/>
  <c r="Y88" i="14"/>
  <c r="T66" i="3" s="1"/>
  <c r="S41" i="3"/>
  <c r="S75" i="3"/>
  <c r="T97" i="5"/>
  <c r="Y66" i="14"/>
  <c r="T44" i="3" s="1"/>
  <c r="Y79" i="14"/>
  <c r="T57" i="3" s="1"/>
  <c r="T47" i="3"/>
  <c r="Y86" i="14"/>
  <c r="T64" i="3" s="1"/>
  <c r="Y78" i="14"/>
  <c r="T56" i="3" s="1"/>
  <c r="Y43" i="14"/>
  <c r="T18" i="3" s="1"/>
  <c r="CM18" i="3" s="1"/>
  <c r="S109" i="3"/>
  <c r="Y80" i="14"/>
  <c r="T58" i="3" s="1"/>
  <c r="Y92" i="14"/>
  <c r="T70" i="3" s="1"/>
  <c r="Y84" i="14"/>
  <c r="T62" i="3" s="1"/>
  <c r="Y68" i="14"/>
  <c r="T46" i="3" s="1"/>
  <c r="BL68" i="14" s="1"/>
  <c r="Y76" i="14"/>
  <c r="T54" i="3" s="1"/>
  <c r="Y72" i="14"/>
  <c r="T50" i="3" s="1"/>
  <c r="Y91" i="14"/>
  <c r="T69" i="3" s="1"/>
  <c r="Y75" i="14"/>
  <c r="T53" i="3" s="1"/>
  <c r="Y87" i="14"/>
  <c r="T65" i="3" s="1"/>
  <c r="Y71" i="14"/>
  <c r="T49" i="3" s="1"/>
  <c r="Y83" i="14"/>
  <c r="T61" i="3" s="1"/>
  <c r="Y67" i="14"/>
  <c r="T45" i="3" s="1"/>
  <c r="BL67" i="14" s="1"/>
  <c r="Y85" i="14"/>
  <c r="T63" i="3" s="1"/>
  <c r="Y73" i="14"/>
  <c r="T51" i="3" s="1"/>
  <c r="Y62" i="14"/>
  <c r="T37" i="3" s="1"/>
  <c r="CM37" i="3" s="1"/>
  <c r="Y47" i="14"/>
  <c r="T22" i="3" s="1"/>
  <c r="CM22" i="3" s="1"/>
  <c r="Y39" i="14"/>
  <c r="T14" i="3" s="1"/>
  <c r="Y46" i="14"/>
  <c r="T21" i="3" s="1"/>
  <c r="CM21" i="3" s="1"/>
  <c r="Y93" i="14"/>
  <c r="T71" i="3" s="1"/>
  <c r="Y61" i="14"/>
  <c r="T36" i="3" s="1"/>
  <c r="CM36" i="3" s="1"/>
  <c r="Y81" i="14"/>
  <c r="T59" i="3" s="1"/>
  <c r="Y89" i="14"/>
  <c r="T67" i="3" s="1"/>
  <c r="Y77" i="14"/>
  <c r="T55" i="3" s="1"/>
  <c r="Y119" i="14"/>
  <c r="T99" i="3" s="1"/>
  <c r="Y111" i="14"/>
  <c r="T91" i="3" s="1"/>
  <c r="Y99" i="14"/>
  <c r="T79" i="3" s="1"/>
  <c r="Y63" i="14"/>
  <c r="Y74" i="14"/>
  <c r="T52" i="3" s="1"/>
  <c r="Y126" i="14"/>
  <c r="T106" i="3" s="1"/>
  <c r="Y122" i="14"/>
  <c r="T102" i="3" s="1"/>
  <c r="Y118" i="14"/>
  <c r="T98" i="3" s="1"/>
  <c r="Y114" i="14"/>
  <c r="T94" i="3" s="1"/>
  <c r="Y110" i="14"/>
  <c r="T90" i="3" s="1"/>
  <c r="Y106" i="14"/>
  <c r="T86" i="3" s="1"/>
  <c r="Y102" i="14"/>
  <c r="T82" i="3" s="1"/>
  <c r="Y60" i="14"/>
  <c r="T35" i="3" s="1"/>
  <c r="Y51" i="14"/>
  <c r="T26" i="3" s="1"/>
  <c r="Y49" i="14"/>
  <c r="T24" i="3" s="1"/>
  <c r="CM16" i="3"/>
  <c r="Y48" i="14"/>
  <c r="T23" i="3" s="1"/>
  <c r="Y40" i="14"/>
  <c r="T15" i="3" s="1"/>
  <c r="R182" i="3"/>
  <c r="T86" i="5"/>
  <c r="Y123" i="14"/>
  <c r="T103" i="3" s="1"/>
  <c r="Y103" i="14"/>
  <c r="T83" i="3" s="1"/>
  <c r="T87" i="5"/>
  <c r="Y94" i="14"/>
  <c r="Y70" i="14"/>
  <c r="T48" i="3" s="1"/>
  <c r="Y125" i="14"/>
  <c r="T105" i="3" s="1"/>
  <c r="Y121" i="14"/>
  <c r="T101" i="3" s="1"/>
  <c r="Y117" i="14"/>
  <c r="T97" i="3" s="1"/>
  <c r="Y113" i="14"/>
  <c r="T93" i="3" s="1"/>
  <c r="Y109" i="14"/>
  <c r="T89" i="3" s="1"/>
  <c r="Y105" i="14"/>
  <c r="T85" i="3" s="1"/>
  <c r="Y101" i="14"/>
  <c r="T81" i="3" s="1"/>
  <c r="Y98" i="14"/>
  <c r="T78" i="3" s="1"/>
  <c r="Y59" i="14"/>
  <c r="T34" i="3" s="1"/>
  <c r="Y58" i="14"/>
  <c r="T33" i="3" s="1"/>
  <c r="Y56" i="14"/>
  <c r="T31" i="3" s="1"/>
  <c r="Y55" i="14"/>
  <c r="T30" i="3" s="1"/>
  <c r="Y54" i="14"/>
  <c r="T29" i="3" s="1"/>
  <c r="Y50" i="14"/>
  <c r="T25" i="3" s="1"/>
  <c r="Y42" i="14"/>
  <c r="T17" i="3" s="1"/>
  <c r="Y38" i="14"/>
  <c r="T13" i="3" s="1"/>
  <c r="Y37" i="14"/>
  <c r="T12" i="3" s="1"/>
  <c r="Y36" i="14"/>
  <c r="T11" i="3" s="1"/>
  <c r="T85" i="5"/>
  <c r="Y127" i="14"/>
  <c r="Y115" i="14"/>
  <c r="T95" i="3" s="1"/>
  <c r="Y107" i="14"/>
  <c r="T87" i="3" s="1"/>
  <c r="Y90" i="14"/>
  <c r="T68" i="3" s="1"/>
  <c r="Y82" i="14"/>
  <c r="T60" i="3" s="1"/>
  <c r="Y124" i="14"/>
  <c r="T104" i="3" s="1"/>
  <c r="Y120" i="14"/>
  <c r="T100" i="3" s="1"/>
  <c r="Y116" i="14"/>
  <c r="T96" i="3" s="1"/>
  <c r="Y112" i="14"/>
  <c r="T92" i="3" s="1"/>
  <c r="Y108" i="14"/>
  <c r="T88" i="3" s="1"/>
  <c r="Y104" i="14"/>
  <c r="T84" i="3" s="1"/>
  <c r="Y100" i="14"/>
  <c r="T80" i="3" s="1"/>
  <c r="Y57" i="14"/>
  <c r="T32" i="3" s="1"/>
  <c r="Y53" i="14"/>
  <c r="T28" i="3" s="1"/>
  <c r="Y45" i="14"/>
  <c r="T20" i="3" s="1"/>
  <c r="Y52" i="14"/>
  <c r="T27" i="3" s="1"/>
  <c r="Y44" i="14"/>
  <c r="T19" i="3" s="1"/>
  <c r="Y35" i="14"/>
  <c r="R217" i="3"/>
  <c r="J104" i="16"/>
  <c r="K104" i="16" s="1"/>
  <c r="AG54" i="16"/>
  <c r="AH54" i="16" s="1"/>
  <c r="R150" i="7" l="1"/>
  <c r="T108" i="3"/>
  <c r="BL66" i="14"/>
  <c r="T74" i="3"/>
  <c r="U110" i="3" s="1"/>
  <c r="BL69" i="14"/>
  <c r="AH53" i="21"/>
  <c r="AI53" i="21"/>
  <c r="AF53" i="21"/>
  <c r="AK53" i="21"/>
  <c r="AG53" i="21"/>
  <c r="AJ53" i="21"/>
  <c r="T90" i="5"/>
  <c r="P36" i="22"/>
  <c r="P45" i="22"/>
  <c r="P41" i="22"/>
  <c r="T64" i="5"/>
  <c r="P10" i="22"/>
  <c r="T67" i="5"/>
  <c r="P13" i="22"/>
  <c r="T73" i="5"/>
  <c r="P19" i="22"/>
  <c r="P6" i="22"/>
  <c r="P42" i="22"/>
  <c r="P11" i="22"/>
  <c r="T83" i="5"/>
  <c r="P29" i="22"/>
  <c r="T74" i="5"/>
  <c r="P20" i="22"/>
  <c r="T66" i="5"/>
  <c r="P12" i="22"/>
  <c r="T94" i="5"/>
  <c r="P40" i="22"/>
  <c r="P37" i="22"/>
  <c r="P21" i="22"/>
  <c r="T63" i="5"/>
  <c r="P9" i="22"/>
  <c r="P25" i="22"/>
  <c r="T89" i="5"/>
  <c r="P35" i="22"/>
  <c r="T71" i="5"/>
  <c r="P17" i="22"/>
  <c r="T70" i="5"/>
  <c r="P16" i="22"/>
  <c r="P30" i="22"/>
  <c r="T81" i="5"/>
  <c r="P27" i="22"/>
  <c r="P15" i="22"/>
  <c r="P26" i="22"/>
  <c r="P38" i="22"/>
  <c r="T68" i="5"/>
  <c r="P14" i="22"/>
  <c r="P5" i="22"/>
  <c r="T61" i="5"/>
  <c r="P7" i="22"/>
  <c r="P23" i="22"/>
  <c r="P18" i="22"/>
  <c r="P39" i="22"/>
  <c r="T78" i="5"/>
  <c r="P24" i="22"/>
  <c r="T62" i="5"/>
  <c r="P8" i="22"/>
  <c r="T98" i="5"/>
  <c r="P44" i="22"/>
  <c r="P28" i="22"/>
  <c r="T76" i="5"/>
  <c r="P22" i="22"/>
  <c r="T88" i="5"/>
  <c r="P34" i="22"/>
  <c r="H52" i="21"/>
  <c r="AH52" i="21" s="1"/>
  <c r="T59" i="5"/>
  <c r="T65" i="5"/>
  <c r="T79" i="5"/>
  <c r="T84" i="5"/>
  <c r="T75" i="5"/>
  <c r="T82" i="5"/>
  <c r="T72" i="5"/>
  <c r="T92" i="5"/>
  <c r="T93" i="5"/>
  <c r="T80" i="5"/>
  <c r="T77" i="5"/>
  <c r="T91" i="5"/>
  <c r="T96" i="5"/>
  <c r="T60" i="5"/>
  <c r="T69" i="5"/>
  <c r="T95" i="5"/>
  <c r="T99" i="5"/>
  <c r="BL76" i="14"/>
  <c r="BL79" i="14"/>
  <c r="BL78" i="14"/>
  <c r="BL80" i="14"/>
  <c r="BL83" i="14"/>
  <c r="BL87" i="14"/>
  <c r="BL82" i="14"/>
  <c r="BL85" i="14"/>
  <c r="BL89" i="14"/>
  <c r="BL84" i="14"/>
  <c r="BL71" i="14"/>
  <c r="BL70" i="14"/>
  <c r="BL73" i="14"/>
  <c r="BL72" i="14"/>
  <c r="BL75" i="14"/>
  <c r="BL74" i="14"/>
  <c r="BL77" i="14"/>
  <c r="BL88" i="14"/>
  <c r="BL93" i="14"/>
  <c r="BL86" i="14"/>
  <c r="BL91" i="14"/>
  <c r="BL95" i="14"/>
  <c r="BL90" i="14"/>
  <c r="BL92" i="14"/>
  <c r="BL81" i="14"/>
  <c r="BL94" i="14"/>
  <c r="CM14" i="3"/>
  <c r="CM48" i="3"/>
  <c r="CM60" i="3"/>
  <c r="CM72" i="3"/>
  <c r="CM84" i="3"/>
  <c r="CM68" i="3"/>
  <c r="CM104" i="3"/>
  <c r="CM99" i="3"/>
  <c r="CM87" i="3"/>
  <c r="CM94" i="3"/>
  <c r="CM93" i="3"/>
  <c r="CM80" i="3"/>
  <c r="CM85" i="3"/>
  <c r="CM90" i="3"/>
  <c r="CM19" i="3"/>
  <c r="CM32" i="3"/>
  <c r="CM11" i="3"/>
  <c r="CM25" i="3"/>
  <c r="CM33" i="3"/>
  <c r="CM73" i="3"/>
  <c r="CM53" i="3"/>
  <c r="CM62" i="3"/>
  <c r="CM52" i="3"/>
  <c r="CM63" i="3"/>
  <c r="CM47" i="3"/>
  <c r="CM55" i="3"/>
  <c r="CM26" i="3"/>
  <c r="CM38" i="3"/>
  <c r="CM91" i="3"/>
  <c r="CM82" i="3"/>
  <c r="CM96" i="3"/>
  <c r="CM81" i="3"/>
  <c r="CM78" i="3"/>
  <c r="CM102" i="3"/>
  <c r="CM106" i="3"/>
  <c r="CM27" i="3"/>
  <c r="CM12" i="3"/>
  <c r="CM29" i="3"/>
  <c r="CM34" i="3"/>
  <c r="CM44" i="3"/>
  <c r="CM66" i="3"/>
  <c r="CM69" i="3"/>
  <c r="CM59" i="3"/>
  <c r="CM57" i="3"/>
  <c r="CM54" i="3"/>
  <c r="CM35" i="3"/>
  <c r="CM101" i="3"/>
  <c r="CM83" i="3"/>
  <c r="CM86" i="3"/>
  <c r="CM89" i="3"/>
  <c r="CM100" i="3"/>
  <c r="CM107" i="3"/>
  <c r="CM88" i="3"/>
  <c r="CM20" i="3"/>
  <c r="CM13" i="3"/>
  <c r="CM30" i="3"/>
  <c r="CM49" i="3"/>
  <c r="CM46" i="3"/>
  <c r="CM61" i="3"/>
  <c r="CM51" i="3"/>
  <c r="CM56" i="3"/>
  <c r="CM15" i="3"/>
  <c r="CM95" i="3"/>
  <c r="CM105" i="3"/>
  <c r="CM98" i="3"/>
  <c r="CM92" i="3"/>
  <c r="CM97" i="3"/>
  <c r="CM103" i="3"/>
  <c r="CM79" i="3"/>
  <c r="T10" i="3"/>
  <c r="T40" i="3" s="1"/>
  <c r="CM28" i="3"/>
  <c r="CM17" i="3"/>
  <c r="CM31" i="3"/>
  <c r="CM71" i="3"/>
  <c r="CM64" i="3"/>
  <c r="CM65" i="3"/>
  <c r="CM70" i="3"/>
  <c r="CM45" i="3"/>
  <c r="CM50" i="3"/>
  <c r="CM67" i="3"/>
  <c r="CM58" i="3"/>
  <c r="CM23" i="3"/>
  <c r="CM24" i="3"/>
  <c r="X104" i="16"/>
  <c r="Y104" i="16" s="1"/>
  <c r="AI98" i="9"/>
  <c r="R53" i="16"/>
  <c r="AK148" i="9"/>
  <c r="AL51" i="9" s="1"/>
  <c r="BL39" i="14" l="1"/>
  <c r="BL44" i="14"/>
  <c r="BL43" i="14"/>
  <c r="BL47" i="14"/>
  <c r="BL58" i="14"/>
  <c r="BL49" i="14"/>
  <c r="BL63" i="14"/>
  <c r="BL59" i="14"/>
  <c r="BL62" i="14"/>
  <c r="BL61" i="14"/>
  <c r="BL53" i="14"/>
  <c r="BL54" i="14"/>
  <c r="BL48" i="14"/>
  <c r="BL41" i="14"/>
  <c r="BL60" i="14"/>
  <c r="BL56" i="14"/>
  <c r="BL42" i="14"/>
  <c r="BL51" i="14"/>
  <c r="BL36" i="14"/>
  <c r="BL45" i="14"/>
  <c r="BL46" i="14"/>
  <c r="BL37" i="14"/>
  <c r="BL57" i="14"/>
  <c r="BL52" i="14"/>
  <c r="BL38" i="14"/>
  <c r="BL50" i="14"/>
  <c r="BL55" i="14"/>
  <c r="BL40" i="14"/>
  <c r="AG52" i="21"/>
  <c r="AK52" i="21"/>
  <c r="AJ52" i="21"/>
  <c r="AF52" i="21"/>
  <c r="I52" i="21"/>
  <c r="AI52" i="21"/>
  <c r="Y11" i="14"/>
  <c r="BL35" i="14"/>
  <c r="Y10" i="14"/>
  <c r="Y9" i="14"/>
  <c r="CM10" i="3"/>
  <c r="U50" i="5" s="1"/>
  <c r="AF53" i="16"/>
  <c r="U100" i="5" l="1"/>
  <c r="S150" i="7"/>
  <c r="U48" i="5"/>
  <c r="U47" i="5"/>
  <c r="U44" i="5"/>
  <c r="U49" i="5"/>
  <c r="U45" i="5"/>
  <c r="U46" i="5"/>
  <c r="U41" i="5"/>
  <c r="U43" i="5"/>
  <c r="U42" i="5"/>
  <c r="T75" i="3"/>
  <c r="U76" i="3"/>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9" i="5"/>
  <c r="Z114" i="14"/>
  <c r="U94" i="3" s="1"/>
  <c r="Z115" i="14"/>
  <c r="U95" i="3" s="1"/>
  <c r="Z116" i="14"/>
  <c r="U96" i="3" s="1"/>
  <c r="Z118" i="14"/>
  <c r="U98" i="3" s="1"/>
  <c r="Z119" i="14"/>
  <c r="U99" i="3" s="1"/>
  <c r="Z120" i="14"/>
  <c r="U100" i="3" s="1"/>
  <c r="Z122" i="14"/>
  <c r="U102" i="3" s="1"/>
  <c r="Z123" i="14"/>
  <c r="U103" i="3" s="1"/>
  <c r="Z126" i="14"/>
  <c r="U106" i="3" s="1"/>
  <c r="T41" i="3"/>
  <c r="T109" i="3"/>
  <c r="AL148" i="9"/>
  <c r="AM51" i="9" s="1"/>
  <c r="Q26" i="22" l="1"/>
  <c r="Q18" i="22"/>
  <c r="Q10" i="22"/>
  <c r="Q25" i="22"/>
  <c r="Q17" i="22"/>
  <c r="Q9" i="22"/>
  <c r="Q24" i="22"/>
  <c r="Q16" i="22"/>
  <c r="Q8" i="22"/>
  <c r="Q42" i="22"/>
  <c r="Q23" i="22"/>
  <c r="Q15" i="22"/>
  <c r="Q7" i="22"/>
  <c r="Q41" i="22"/>
  <c r="Q30" i="22"/>
  <c r="Q22" i="22"/>
  <c r="Q14" i="22"/>
  <c r="Q6" i="22"/>
  <c r="Q45" i="22"/>
  <c r="Q5" i="22"/>
  <c r="Q29" i="22"/>
  <c r="Q21" i="22"/>
  <c r="Q13" i="22"/>
  <c r="Q28" i="22"/>
  <c r="Q20" i="22"/>
  <c r="Q12" i="22"/>
  <c r="Q43" i="22"/>
  <c r="Q27" i="22"/>
  <c r="Q19" i="22"/>
  <c r="Q11" i="22"/>
  <c r="Q44" i="22"/>
  <c r="Q34" i="22"/>
  <c r="Q39" i="22"/>
  <c r="Q33" i="22"/>
  <c r="Q37" i="22"/>
  <c r="Q32" i="22"/>
  <c r="Q31" i="22"/>
  <c r="Q40" i="22"/>
  <c r="Q36" i="22"/>
  <c r="Q35" i="22"/>
  <c r="Q38" i="22"/>
  <c r="Z83" i="14"/>
  <c r="U61" i="3" s="1"/>
  <c r="Z67" i="14"/>
  <c r="U45" i="3" s="1"/>
  <c r="BM67" i="14" s="1"/>
  <c r="Z39" i="14"/>
  <c r="U14" i="3" s="1"/>
  <c r="Z127" i="14"/>
  <c r="K214" i="3" s="1"/>
  <c r="U96" i="5"/>
  <c r="U95" i="5"/>
  <c r="U99" i="5"/>
  <c r="U94" i="5"/>
  <c r="U97" i="5"/>
  <c r="U98" i="5"/>
  <c r="Z61" i="14"/>
  <c r="U36" i="3" s="1"/>
  <c r="CN36" i="3" s="1"/>
  <c r="U92" i="5"/>
  <c r="U93" i="5"/>
  <c r="U91" i="5"/>
  <c r="Z113" i="14"/>
  <c r="U93" i="3" s="1"/>
  <c r="K200" i="3" s="1"/>
  <c r="Z124" i="14"/>
  <c r="U104" i="3" s="1"/>
  <c r="K211" i="3" s="1"/>
  <c r="Z71" i="14"/>
  <c r="U49" i="3" s="1"/>
  <c r="Z87" i="14"/>
  <c r="U65" i="3" s="1"/>
  <c r="Z125" i="14"/>
  <c r="Z66" i="14"/>
  <c r="U44" i="3" s="1"/>
  <c r="Z117" i="14"/>
  <c r="Z84" i="14"/>
  <c r="U62" i="3" s="1"/>
  <c r="Z80" i="14"/>
  <c r="U58" i="3" s="1"/>
  <c r="Z82" i="14"/>
  <c r="U60" i="3" s="1"/>
  <c r="Z69" i="14"/>
  <c r="U47" i="3" s="1"/>
  <c r="Z51" i="14"/>
  <c r="U26" i="3" s="1"/>
  <c r="CN26" i="3" s="1"/>
  <c r="Z92" i="14"/>
  <c r="U70" i="3" s="1"/>
  <c r="Z86" i="14"/>
  <c r="U64" i="3" s="1"/>
  <c r="Z79" i="14"/>
  <c r="U57" i="3" s="1"/>
  <c r="Z89" i="14"/>
  <c r="U67" i="3" s="1"/>
  <c r="Z47" i="14"/>
  <c r="U22" i="3" s="1"/>
  <c r="CN22" i="3" s="1"/>
  <c r="Z81" i="14"/>
  <c r="U59" i="3" s="1"/>
  <c r="Z73" i="14"/>
  <c r="U51" i="3" s="1"/>
  <c r="Z68" i="14"/>
  <c r="U46" i="3" s="1"/>
  <c r="Z56" i="14"/>
  <c r="U31" i="3" s="1"/>
  <c r="CN31" i="3" s="1"/>
  <c r="Z41" i="14"/>
  <c r="U16" i="3" s="1"/>
  <c r="Z76" i="14"/>
  <c r="U54" i="3" s="1"/>
  <c r="Z121" i="14"/>
  <c r="Z91" i="14"/>
  <c r="U69" i="3" s="1"/>
  <c r="Z75" i="14"/>
  <c r="U53" i="3" s="1"/>
  <c r="Z93" i="14"/>
  <c r="U71" i="3" s="1"/>
  <c r="Z70" i="14"/>
  <c r="U48" i="3" s="1"/>
  <c r="Z78" i="14"/>
  <c r="U56" i="3" s="1"/>
  <c r="Z63" i="14"/>
  <c r="Z62" i="14"/>
  <c r="U37" i="3" s="1"/>
  <c r="K143" i="3" s="1"/>
  <c r="Z48" i="14"/>
  <c r="U23" i="3" s="1"/>
  <c r="K129" i="3" s="1"/>
  <c r="Z72" i="14"/>
  <c r="U50" i="3" s="1"/>
  <c r="Z94" i="14"/>
  <c r="Z88" i="14"/>
  <c r="U66" i="3" s="1"/>
  <c r="Z110" i="14"/>
  <c r="Z106" i="14"/>
  <c r="Z102" i="14"/>
  <c r="Z53" i="14"/>
  <c r="U28" i="3" s="1"/>
  <c r="K134" i="3" s="1"/>
  <c r="Z45" i="14"/>
  <c r="U20" i="3" s="1"/>
  <c r="K126" i="3" s="1"/>
  <c r="Z40" i="14"/>
  <c r="U15" i="3" s="1"/>
  <c r="K201" i="3"/>
  <c r="CN94" i="3"/>
  <c r="K203" i="3"/>
  <c r="CN96" i="3"/>
  <c r="K209" i="3"/>
  <c r="CN102" i="3"/>
  <c r="K207" i="3"/>
  <c r="CN100" i="3"/>
  <c r="K206" i="3"/>
  <c r="CN99" i="3"/>
  <c r="K205" i="3"/>
  <c r="CN98" i="3"/>
  <c r="U81" i="5"/>
  <c r="U61" i="5"/>
  <c r="K210" i="3"/>
  <c r="CN103" i="3"/>
  <c r="Z85" i="14"/>
  <c r="U63" i="3" s="1"/>
  <c r="Z95" i="14"/>
  <c r="Z98" i="14"/>
  <c r="U78" i="3" s="1"/>
  <c r="Z109" i="14"/>
  <c r="U89" i="3" s="1"/>
  <c r="Z105" i="14"/>
  <c r="U85" i="3" s="1"/>
  <c r="Z101" i="14"/>
  <c r="U81" i="3" s="1"/>
  <c r="Z46" i="14"/>
  <c r="U21" i="3" s="1"/>
  <c r="Z37" i="14"/>
  <c r="U12" i="3" s="1"/>
  <c r="Z36" i="14"/>
  <c r="U11" i="3" s="1"/>
  <c r="U88" i="5"/>
  <c r="U84" i="5"/>
  <c r="U80" i="5"/>
  <c r="U76" i="5"/>
  <c r="U72" i="5"/>
  <c r="U68" i="5"/>
  <c r="U64" i="5"/>
  <c r="U60" i="5"/>
  <c r="U89" i="5"/>
  <c r="U77" i="5"/>
  <c r="U69" i="5"/>
  <c r="K202" i="3"/>
  <c r="CN95" i="3"/>
  <c r="K213" i="3"/>
  <c r="CN106" i="3"/>
  <c r="Z74" i="14"/>
  <c r="U52" i="3" s="1"/>
  <c r="Z77" i="14"/>
  <c r="U55" i="3" s="1"/>
  <c r="Z112" i="14"/>
  <c r="U92" i="3" s="1"/>
  <c r="Z108" i="14"/>
  <c r="U88" i="3" s="1"/>
  <c r="Z104" i="14"/>
  <c r="U84" i="3" s="1"/>
  <c r="Z100" i="14"/>
  <c r="U80" i="3" s="1"/>
  <c r="Z43" i="14"/>
  <c r="U18" i="3" s="1"/>
  <c r="Z57" i="14"/>
  <c r="U32" i="3" s="1"/>
  <c r="Z49" i="14"/>
  <c r="U24" i="3" s="1"/>
  <c r="Z38" i="14"/>
  <c r="U13" i="3" s="1"/>
  <c r="U59" i="5"/>
  <c r="U87" i="5"/>
  <c r="U83" i="5"/>
  <c r="U79" i="5"/>
  <c r="U75" i="5"/>
  <c r="U71" i="5"/>
  <c r="U67" i="5"/>
  <c r="U63" i="5"/>
  <c r="U85" i="5"/>
  <c r="U73" i="5"/>
  <c r="U65" i="5"/>
  <c r="Z90" i="14"/>
  <c r="U68" i="3" s="1"/>
  <c r="Z111" i="14"/>
  <c r="U91" i="3" s="1"/>
  <c r="Z107" i="14"/>
  <c r="U87" i="3" s="1"/>
  <c r="Z103" i="14"/>
  <c r="U83" i="3" s="1"/>
  <c r="Z99" i="14"/>
  <c r="U79" i="3" s="1"/>
  <c r="Z60" i="14"/>
  <c r="U35" i="3" s="1"/>
  <c r="Z59" i="14"/>
  <c r="U34" i="3" s="1"/>
  <c r="Z58" i="14"/>
  <c r="U33" i="3" s="1"/>
  <c r="Z55" i="14"/>
  <c r="U30" i="3" s="1"/>
  <c r="Z54" i="14"/>
  <c r="U29" i="3" s="1"/>
  <c r="Z50" i="14"/>
  <c r="U25" i="3" s="1"/>
  <c r="Z42" i="14"/>
  <c r="U17" i="3" s="1"/>
  <c r="Z52" i="14"/>
  <c r="U27" i="3" s="1"/>
  <c r="Z44" i="14"/>
  <c r="U19" i="3" s="1"/>
  <c r="Z35" i="14"/>
  <c r="U90" i="5"/>
  <c r="U86" i="5"/>
  <c r="U82" i="5"/>
  <c r="U78" i="5"/>
  <c r="U74" i="5"/>
  <c r="U70" i="5"/>
  <c r="U66" i="5"/>
  <c r="U62" i="5"/>
  <c r="BM68" i="14" l="1"/>
  <c r="BM66" i="14"/>
  <c r="U74" i="3"/>
  <c r="BM69" i="14"/>
  <c r="CN14" i="3"/>
  <c r="K120" i="3"/>
  <c r="BM84" i="14"/>
  <c r="BM83" i="14"/>
  <c r="BM72" i="14"/>
  <c r="BM74" i="14"/>
  <c r="BM76" i="14"/>
  <c r="BM78" i="14"/>
  <c r="BM81" i="14"/>
  <c r="BM80" i="14"/>
  <c r="BM82" i="14"/>
  <c r="BM75" i="14"/>
  <c r="BM90" i="14"/>
  <c r="BM70" i="14"/>
  <c r="BM87" i="14"/>
  <c r="BM89" i="14"/>
  <c r="BM73" i="14"/>
  <c r="BM92" i="14"/>
  <c r="BM85" i="14"/>
  <c r="BM91" i="14"/>
  <c r="BM79" i="14"/>
  <c r="BM93" i="14"/>
  <c r="BM88" i="14"/>
  <c r="BM94" i="14"/>
  <c r="BM77" i="14"/>
  <c r="BM95" i="14"/>
  <c r="BM86" i="14"/>
  <c r="BM71" i="14"/>
  <c r="CN38" i="3"/>
  <c r="CN16" i="3"/>
  <c r="BM48" i="14"/>
  <c r="CN15" i="3"/>
  <c r="CN107" i="3"/>
  <c r="K142" i="3"/>
  <c r="CN93" i="3"/>
  <c r="CN104" i="3"/>
  <c r="U101" i="3"/>
  <c r="K208" i="3" s="1"/>
  <c r="U97" i="3"/>
  <c r="K204" i="3" s="1"/>
  <c r="U82" i="3"/>
  <c r="U86" i="3"/>
  <c r="U105" i="3"/>
  <c r="U90" i="3"/>
  <c r="K132" i="3"/>
  <c r="K122" i="3"/>
  <c r="CN23" i="3"/>
  <c r="K128" i="3"/>
  <c r="K121" i="3"/>
  <c r="K137" i="3"/>
  <c r="CN37" i="3"/>
  <c r="CN20" i="3"/>
  <c r="K144" i="3"/>
  <c r="CN28" i="3"/>
  <c r="K131" i="3"/>
  <c r="CN25" i="3"/>
  <c r="K140" i="3"/>
  <c r="CN34" i="3"/>
  <c r="K194" i="3"/>
  <c r="CN87" i="3"/>
  <c r="K176" i="3"/>
  <c r="CN70" i="3"/>
  <c r="K169" i="3"/>
  <c r="CN63" i="3"/>
  <c r="K157" i="3"/>
  <c r="CN51" i="3"/>
  <c r="K177" i="3"/>
  <c r="CN71" i="3"/>
  <c r="K159" i="3"/>
  <c r="CN53" i="3"/>
  <c r="K156" i="3"/>
  <c r="CN50" i="3"/>
  <c r="K161" i="3"/>
  <c r="CN55" i="3"/>
  <c r="K124" i="3"/>
  <c r="CN18" i="3"/>
  <c r="K199" i="3"/>
  <c r="CN92" i="3"/>
  <c r="K118" i="3"/>
  <c r="CN12" i="3"/>
  <c r="K196" i="3"/>
  <c r="CN89" i="3"/>
  <c r="K133" i="3"/>
  <c r="CN27" i="3"/>
  <c r="U10" i="3"/>
  <c r="U40" i="3" s="1"/>
  <c r="K125" i="3"/>
  <c r="CN19" i="3"/>
  <c r="K135" i="3"/>
  <c r="CN29" i="3"/>
  <c r="K141" i="3"/>
  <c r="CN35" i="3"/>
  <c r="K198" i="3"/>
  <c r="CN91" i="3"/>
  <c r="K162" i="3"/>
  <c r="CN56" i="3"/>
  <c r="K179" i="3"/>
  <c r="CN73" i="3"/>
  <c r="V110" i="3"/>
  <c r="K150" i="3"/>
  <c r="CN44" i="3"/>
  <c r="K152" i="3"/>
  <c r="CN46" i="3"/>
  <c r="K173" i="3"/>
  <c r="CN67" i="3"/>
  <c r="K170" i="3"/>
  <c r="CN64" i="3"/>
  <c r="K168" i="3"/>
  <c r="CN62" i="3"/>
  <c r="K119" i="3"/>
  <c r="CN13" i="3"/>
  <c r="K187" i="3"/>
  <c r="CN80" i="3"/>
  <c r="K127" i="3"/>
  <c r="CN21" i="3"/>
  <c r="K185" i="3"/>
  <c r="CN78" i="3"/>
  <c r="K136" i="3"/>
  <c r="CN30" i="3"/>
  <c r="K158" i="3"/>
  <c r="CN52" i="3"/>
  <c r="K178" i="3"/>
  <c r="CN72" i="3"/>
  <c r="K165" i="3"/>
  <c r="CN59" i="3"/>
  <c r="K167" i="3"/>
  <c r="CN61" i="3"/>
  <c r="K130" i="3"/>
  <c r="CN24" i="3"/>
  <c r="K191" i="3"/>
  <c r="CN84" i="3"/>
  <c r="K188" i="3"/>
  <c r="CN81" i="3"/>
  <c r="K186" i="3"/>
  <c r="CN79" i="3"/>
  <c r="K155" i="3"/>
  <c r="CN49" i="3"/>
  <c r="K166" i="3"/>
  <c r="CN60" i="3"/>
  <c r="K160" i="3"/>
  <c r="CN54" i="3"/>
  <c r="K174" i="3"/>
  <c r="CN68" i="3"/>
  <c r="K123" i="3"/>
  <c r="CN17" i="3"/>
  <c r="K139" i="3"/>
  <c r="CN33" i="3"/>
  <c r="K190" i="3"/>
  <c r="CN83" i="3"/>
  <c r="K164" i="3"/>
  <c r="CN58" i="3"/>
  <c r="K175" i="3"/>
  <c r="CN69" i="3"/>
  <c r="K171" i="3"/>
  <c r="CN65" i="3"/>
  <c r="K151" i="3"/>
  <c r="CN45" i="3"/>
  <c r="K153" i="3"/>
  <c r="CN47" i="3"/>
  <c r="K172" i="3"/>
  <c r="CN66" i="3"/>
  <c r="K163" i="3"/>
  <c r="CN57" i="3"/>
  <c r="K154" i="3"/>
  <c r="CN48" i="3"/>
  <c r="K138" i="3"/>
  <c r="CN32" i="3"/>
  <c r="K195" i="3"/>
  <c r="CN88" i="3"/>
  <c r="K117" i="3"/>
  <c r="CN11" i="3"/>
  <c r="K192" i="3"/>
  <c r="CN85" i="3"/>
  <c r="AM148" i="9"/>
  <c r="AN51" i="9" s="1"/>
  <c r="BM59" i="14" l="1"/>
  <c r="BM62" i="14"/>
  <c r="BM54" i="14"/>
  <c r="BM42" i="14"/>
  <c r="BM43" i="14"/>
  <c r="BM41" i="14"/>
  <c r="BM60" i="14"/>
  <c r="BM57" i="14"/>
  <c r="BM55" i="14"/>
  <c r="BM53" i="14"/>
  <c r="BM46" i="14"/>
  <c r="BM51" i="14"/>
  <c r="BM58" i="14"/>
  <c r="BM50" i="14"/>
  <c r="BM44" i="14"/>
  <c r="BM49" i="14"/>
  <c r="BM47" i="14"/>
  <c r="BM38" i="14"/>
  <c r="BM56" i="14"/>
  <c r="BM45" i="14"/>
  <c r="BM36" i="14"/>
  <c r="BM40" i="14"/>
  <c r="BM61" i="14"/>
  <c r="BM39" i="14"/>
  <c r="BM52" i="14"/>
  <c r="BM63" i="14"/>
  <c r="BM37" i="14"/>
  <c r="U108" i="3"/>
  <c r="Z11" i="14"/>
  <c r="BM35" i="14"/>
  <c r="Z10" i="14"/>
  <c r="K212" i="3"/>
  <c r="K189" i="3"/>
  <c r="CN86" i="3"/>
  <c r="CN90" i="3"/>
  <c r="K197" i="3"/>
  <c r="CN97" i="3"/>
  <c r="CN101" i="3"/>
  <c r="K193" i="3"/>
  <c r="CN105" i="3"/>
  <c r="CN82" i="3"/>
  <c r="K180" i="3"/>
  <c r="Z9" i="14"/>
  <c r="V76" i="3"/>
  <c r="K116" i="3"/>
  <c r="K146" i="3" s="1"/>
  <c r="CN10" i="3"/>
  <c r="V50" i="5" s="1"/>
  <c r="AN148" i="9"/>
  <c r="V100" i="5" l="1"/>
  <c r="T150" i="7"/>
  <c r="V49" i="5"/>
  <c r="V47" i="5"/>
  <c r="V44" i="5"/>
  <c r="V45" i="5"/>
  <c r="V48" i="5"/>
  <c r="V46" i="5"/>
  <c r="V41" i="5"/>
  <c r="V43" i="5"/>
  <c r="V42" i="5"/>
  <c r="K215" i="3"/>
  <c r="V10" i="5"/>
  <c r="V11" i="5"/>
  <c r="V12" i="5"/>
  <c r="V13" i="5"/>
  <c r="V14" i="5"/>
  <c r="V15" i="5"/>
  <c r="V16" i="5"/>
  <c r="V17" i="5"/>
  <c r="V18" i="5"/>
  <c r="V19" i="5"/>
  <c r="V20" i="5"/>
  <c r="V23" i="5"/>
  <c r="V27" i="5"/>
  <c r="V29" i="5"/>
  <c r="V30" i="5"/>
  <c r="V31" i="5"/>
  <c r="V32" i="5"/>
  <c r="V33" i="5"/>
  <c r="V34" i="5"/>
  <c r="V35" i="5"/>
  <c r="V24" i="5"/>
  <c r="V28" i="5"/>
  <c r="V21" i="5"/>
  <c r="V25" i="5"/>
  <c r="V22" i="5"/>
  <c r="V26" i="5"/>
  <c r="V9" i="5"/>
  <c r="V39" i="5"/>
  <c r="V36" i="5"/>
  <c r="V40" i="5"/>
  <c r="V37" i="5"/>
  <c r="V38" i="5"/>
  <c r="U41" i="3"/>
  <c r="AA39" i="14"/>
  <c r="V14" i="3" s="1"/>
  <c r="AA51" i="14"/>
  <c r="V26" i="3" s="1"/>
  <c r="AA58" i="14"/>
  <c r="V33" i="3" s="1"/>
  <c r="AA61" i="14"/>
  <c r="V36" i="3" s="1"/>
  <c r="AA80" i="14"/>
  <c r="V58" i="3" s="1"/>
  <c r="AA88" i="14"/>
  <c r="V66" i="3" s="1"/>
  <c r="AA66" i="14"/>
  <c r="V44" i="3" s="1"/>
  <c r="AA110" i="14"/>
  <c r="V90" i="3" s="1"/>
  <c r="AA67" i="14"/>
  <c r="V45" i="3" s="1"/>
  <c r="BN67" i="14" s="1"/>
  <c r="U109" i="3"/>
  <c r="U75" i="3"/>
  <c r="S53" i="16"/>
  <c r="AL98" i="9"/>
  <c r="AO98" i="9" s="1"/>
  <c r="K147" i="3" l="1"/>
  <c r="K219" i="3"/>
  <c r="BN66" i="14"/>
  <c r="R24" i="22"/>
  <c r="R25" i="22"/>
  <c r="R11" i="22"/>
  <c r="R20" i="22"/>
  <c r="R23" i="22"/>
  <c r="R10" i="22"/>
  <c r="R19" i="22"/>
  <c r="R9" i="22"/>
  <c r="R42" i="22"/>
  <c r="R5" i="22"/>
  <c r="R30" i="22"/>
  <c r="R16" i="22"/>
  <c r="R8" i="22"/>
  <c r="R44" i="22"/>
  <c r="R22" i="22"/>
  <c r="R29" i="22"/>
  <c r="R15" i="22"/>
  <c r="R7" i="22"/>
  <c r="R41" i="22"/>
  <c r="R18" i="22"/>
  <c r="R28" i="22"/>
  <c r="R14" i="22"/>
  <c r="R6" i="22"/>
  <c r="R21" i="22"/>
  <c r="R27" i="22"/>
  <c r="R13" i="22"/>
  <c r="R43" i="22"/>
  <c r="R17" i="22"/>
  <c r="R26" i="22"/>
  <c r="R12" i="22"/>
  <c r="R45" i="22"/>
  <c r="R36" i="22"/>
  <c r="R39" i="22"/>
  <c r="R32" i="22"/>
  <c r="R37" i="22"/>
  <c r="R35" i="22"/>
  <c r="R31" i="22"/>
  <c r="R33" i="22"/>
  <c r="R40" i="22"/>
  <c r="R34" i="22"/>
  <c r="R38" i="22"/>
  <c r="K216" i="3"/>
  <c r="K181" i="3"/>
  <c r="AA82" i="14"/>
  <c r="V60" i="3" s="1"/>
  <c r="V96" i="5"/>
  <c r="V98" i="5"/>
  <c r="V95" i="5"/>
  <c r="V94" i="5"/>
  <c r="V97" i="5"/>
  <c r="V99" i="5"/>
  <c r="AA73" i="14"/>
  <c r="V51" i="3" s="1"/>
  <c r="V92" i="5"/>
  <c r="V93" i="5"/>
  <c r="V91" i="5"/>
  <c r="AA81" i="14"/>
  <c r="V59" i="3" s="1"/>
  <c r="AA111" i="14"/>
  <c r="AA83" i="14"/>
  <c r="V61" i="3" s="1"/>
  <c r="AA90" i="14"/>
  <c r="V68" i="3" s="1"/>
  <c r="AA89" i="14"/>
  <c r="V67" i="3" s="1"/>
  <c r="AA112" i="14"/>
  <c r="AA76" i="14"/>
  <c r="V54" i="3" s="1"/>
  <c r="AA72" i="14"/>
  <c r="V50" i="3" s="1"/>
  <c r="AA92" i="14"/>
  <c r="V70" i="3" s="1"/>
  <c r="AA84" i="14"/>
  <c r="V62" i="3" s="1"/>
  <c r="AA68" i="14"/>
  <c r="V46" i="3" s="1"/>
  <c r="BN68" i="14" s="1"/>
  <c r="AA105" i="14"/>
  <c r="AA101" i="14"/>
  <c r="AA49" i="14"/>
  <c r="V24" i="3" s="1"/>
  <c r="CO24" i="3" s="1"/>
  <c r="AA95" i="14"/>
  <c r="AA79" i="14"/>
  <c r="V57" i="3" s="1"/>
  <c r="AA69" i="14"/>
  <c r="V47" i="3" s="1"/>
  <c r="BN69" i="14" s="1"/>
  <c r="AA41" i="14"/>
  <c r="V16" i="3" s="1"/>
  <c r="AA42" i="14"/>
  <c r="V17" i="3" s="1"/>
  <c r="CO17" i="3" s="1"/>
  <c r="AA36" i="14"/>
  <c r="V11" i="3" s="1"/>
  <c r="AA91" i="14"/>
  <c r="V69" i="3" s="1"/>
  <c r="AA75" i="14"/>
  <c r="V53" i="3" s="1"/>
  <c r="AA87" i="14"/>
  <c r="V65" i="3" s="1"/>
  <c r="AA71" i="14"/>
  <c r="V49" i="3" s="1"/>
  <c r="AA108" i="14"/>
  <c r="AA47" i="14"/>
  <c r="V22" i="3" s="1"/>
  <c r="CO22" i="3" s="1"/>
  <c r="AA93" i="14"/>
  <c r="V71" i="3" s="1"/>
  <c r="AA77" i="14"/>
  <c r="V55" i="3" s="1"/>
  <c r="AA102" i="14"/>
  <c r="AA43" i="14"/>
  <c r="V18" i="3" s="1"/>
  <c r="CO18" i="3" s="1"/>
  <c r="AA106" i="14"/>
  <c r="AA124" i="14"/>
  <c r="AA120" i="14"/>
  <c r="AA116" i="14"/>
  <c r="AA63" i="14"/>
  <c r="AA85" i="14"/>
  <c r="V63" i="3" s="1"/>
  <c r="AA127" i="14"/>
  <c r="AA123" i="14"/>
  <c r="AA119" i="14"/>
  <c r="AA115" i="14"/>
  <c r="AA104" i="14"/>
  <c r="AA100" i="14"/>
  <c r="AA56" i="14"/>
  <c r="V31" i="3" s="1"/>
  <c r="CO31" i="3" s="1"/>
  <c r="AA57" i="14"/>
  <c r="V32" i="3" s="1"/>
  <c r="CO32" i="3" s="1"/>
  <c r="AA38" i="14"/>
  <c r="V13" i="3" s="1"/>
  <c r="CO90" i="3"/>
  <c r="V90" i="5"/>
  <c r="V83" i="5"/>
  <c r="V65" i="5"/>
  <c r="V61" i="5"/>
  <c r="AA86" i="14"/>
  <c r="V64" i="3" s="1"/>
  <c r="AA78" i="14"/>
  <c r="V56" i="3" s="1"/>
  <c r="AA126" i="14"/>
  <c r="V106" i="3" s="1"/>
  <c r="AA122" i="14"/>
  <c r="V102" i="3" s="1"/>
  <c r="AA118" i="14"/>
  <c r="V98" i="3" s="1"/>
  <c r="AA114" i="14"/>
  <c r="V94" i="3" s="1"/>
  <c r="AA109" i="14"/>
  <c r="V89" i="3" s="1"/>
  <c r="AA103" i="14"/>
  <c r="V83" i="3" s="1"/>
  <c r="AA99" i="14"/>
  <c r="V79" i="3" s="1"/>
  <c r="CO36" i="3"/>
  <c r="CO26" i="3"/>
  <c r="AA50" i="14"/>
  <c r="V25" i="3" s="1"/>
  <c r="V86" i="5"/>
  <c r="V72" i="5"/>
  <c r="V74" i="5"/>
  <c r="V82" i="5"/>
  <c r="V77" i="5"/>
  <c r="V68" i="5"/>
  <c r="V64" i="5"/>
  <c r="V60" i="5"/>
  <c r="AA54" i="14"/>
  <c r="V29" i="3" s="1"/>
  <c r="CO14" i="3"/>
  <c r="V78" i="5"/>
  <c r="V69" i="5"/>
  <c r="AA74" i="14"/>
  <c r="V52" i="3" s="1"/>
  <c r="AA125" i="14"/>
  <c r="V105" i="3" s="1"/>
  <c r="AA121" i="14"/>
  <c r="V101" i="3" s="1"/>
  <c r="AA117" i="14"/>
  <c r="V97" i="3" s="1"/>
  <c r="AA113" i="14"/>
  <c r="V93" i="3" s="1"/>
  <c r="AA107" i="14"/>
  <c r="V87" i="3" s="1"/>
  <c r="AA60" i="14"/>
  <c r="V35" i="3" s="1"/>
  <c r="AA98" i="14"/>
  <c r="V78" i="3" s="1"/>
  <c r="AA59" i="14"/>
  <c r="V34" i="3" s="1"/>
  <c r="AA52" i="14"/>
  <c r="V27" i="3" s="1"/>
  <c r="AA48" i="14"/>
  <c r="V23" i="3" s="1"/>
  <c r="AA35" i="14"/>
  <c r="AA37" i="14"/>
  <c r="V12" i="3" s="1"/>
  <c r="V88" i="5"/>
  <c r="V89" i="5"/>
  <c r="V75" i="5"/>
  <c r="V85" i="5"/>
  <c r="V81" i="5"/>
  <c r="V73" i="5"/>
  <c r="V67" i="5"/>
  <c r="V63" i="5"/>
  <c r="AA62" i="14"/>
  <c r="V37" i="3" s="1"/>
  <c r="AA44" i="14"/>
  <c r="V19" i="3" s="1"/>
  <c r="V76" i="5"/>
  <c r="V79" i="5"/>
  <c r="AA94" i="14"/>
  <c r="AA70" i="14"/>
  <c r="V48" i="3" s="1"/>
  <c r="CO33" i="3"/>
  <c r="AA55" i="14"/>
  <c r="V30" i="3" s="1"/>
  <c r="AA46" i="14"/>
  <c r="V21" i="3" s="1"/>
  <c r="AA53" i="14"/>
  <c r="V28" i="3" s="1"/>
  <c r="AA45" i="14"/>
  <c r="V20" i="3" s="1"/>
  <c r="AA40" i="14"/>
  <c r="V15" i="3" s="1"/>
  <c r="V87" i="5"/>
  <c r="V59" i="5"/>
  <c r="V71" i="5"/>
  <c r="V84" i="5"/>
  <c r="V80" i="5"/>
  <c r="V70" i="5"/>
  <c r="V66" i="5"/>
  <c r="V62" i="5"/>
  <c r="AG53" i="16"/>
  <c r="T53" i="16"/>
  <c r="J103" i="16"/>
  <c r="V74" i="3" l="1"/>
  <c r="BN79" i="14"/>
  <c r="BN82" i="14"/>
  <c r="BN81" i="14"/>
  <c r="BN83" i="14"/>
  <c r="BN70" i="14"/>
  <c r="BN72" i="14"/>
  <c r="BN71" i="14"/>
  <c r="BN74" i="14"/>
  <c r="BN73" i="14"/>
  <c r="BN76" i="14"/>
  <c r="BN75" i="14"/>
  <c r="BN78" i="14"/>
  <c r="BN77" i="14"/>
  <c r="BN80" i="14"/>
  <c r="BN95" i="14"/>
  <c r="BN87" i="14"/>
  <c r="BN85" i="14"/>
  <c r="BN89" i="14"/>
  <c r="BN92" i="14"/>
  <c r="BN91" i="14"/>
  <c r="BN90" i="14"/>
  <c r="BN84" i="14"/>
  <c r="BN93" i="14"/>
  <c r="BN94" i="14"/>
  <c r="BN86" i="14"/>
  <c r="BN88" i="14"/>
  <c r="CO38" i="3"/>
  <c r="CO16" i="3"/>
  <c r="CO11" i="3"/>
  <c r="CO13" i="3"/>
  <c r="V95" i="3"/>
  <c r="V104" i="3"/>
  <c r="V99" i="3"/>
  <c r="V86" i="3"/>
  <c r="CO86" i="3" s="1"/>
  <c r="V82" i="3"/>
  <c r="CO82" i="3" s="1"/>
  <c r="V81" i="3"/>
  <c r="V92" i="3"/>
  <c r="V85" i="3"/>
  <c r="CO85" i="3" s="1"/>
  <c r="V80" i="3"/>
  <c r="V96" i="3"/>
  <c r="V91" i="3"/>
  <c r="CO91" i="3" s="1"/>
  <c r="V103" i="3"/>
  <c r="V84" i="3"/>
  <c r="CO84" i="3" s="1"/>
  <c r="V100" i="3"/>
  <c r="V88" i="3"/>
  <c r="CO65" i="3"/>
  <c r="CO67" i="3"/>
  <c r="CO47" i="3"/>
  <c r="CO54" i="3"/>
  <c r="CO59" i="3"/>
  <c r="CO64" i="3"/>
  <c r="CO56" i="3"/>
  <c r="CO51" i="3"/>
  <c r="CO28" i="3"/>
  <c r="CO12" i="3"/>
  <c r="CO35" i="3"/>
  <c r="CO101" i="3"/>
  <c r="CO89" i="3"/>
  <c r="CO106" i="3"/>
  <c r="CO69" i="3"/>
  <c r="CO45" i="3"/>
  <c r="CO72" i="3"/>
  <c r="CO55" i="3"/>
  <c r="CO70" i="3"/>
  <c r="CO27" i="3"/>
  <c r="CO105" i="3"/>
  <c r="CO71" i="3"/>
  <c r="CO57" i="3"/>
  <c r="CO58" i="3"/>
  <c r="CO49" i="3"/>
  <c r="CO52" i="3"/>
  <c r="CO73" i="3"/>
  <c r="CO50" i="3"/>
  <c r="CO15" i="3"/>
  <c r="CO30" i="3"/>
  <c r="CO23" i="3"/>
  <c r="CO34" i="3"/>
  <c r="CO93" i="3"/>
  <c r="CO29" i="3"/>
  <c r="CO79" i="3"/>
  <c r="CO98" i="3"/>
  <c r="CO48" i="3"/>
  <c r="CO60" i="3"/>
  <c r="CO46" i="3"/>
  <c r="CO21" i="3"/>
  <c r="V10" i="3"/>
  <c r="BN39" i="14" s="1"/>
  <c r="CO87" i="3"/>
  <c r="CO94" i="3"/>
  <c r="CO63" i="3"/>
  <c r="CO66" i="3"/>
  <c r="CO68" i="3"/>
  <c r="CO61" i="3"/>
  <c r="CO62" i="3"/>
  <c r="W110" i="3"/>
  <c r="CO44" i="3"/>
  <c r="CO53" i="3"/>
  <c r="CO20" i="3"/>
  <c r="CO19" i="3"/>
  <c r="CO37" i="3"/>
  <c r="CO78" i="3"/>
  <c r="CO97" i="3"/>
  <c r="CO25" i="3"/>
  <c r="CO83" i="3"/>
  <c r="CO102" i="3"/>
  <c r="AH53" i="16"/>
  <c r="H51" i="21"/>
  <c r="X103" i="16"/>
  <c r="Y103" i="16" s="1"/>
  <c r="K103" i="16"/>
  <c r="BN38" i="14" l="1"/>
  <c r="BN56" i="14"/>
  <c r="BN45" i="14"/>
  <c r="BN50" i="14"/>
  <c r="BN47" i="14"/>
  <c r="BN58" i="14"/>
  <c r="BN49" i="14"/>
  <c r="BN46" i="14"/>
  <c r="BN48" i="14"/>
  <c r="BN36" i="14"/>
  <c r="BN43" i="14"/>
  <c r="BN44" i="14"/>
  <c r="BN63" i="14"/>
  <c r="BN59" i="14"/>
  <c r="BN41" i="14"/>
  <c r="BN62" i="14"/>
  <c r="BN42" i="14"/>
  <c r="BN57" i="14"/>
  <c r="BN53" i="14"/>
  <c r="BN60" i="14"/>
  <c r="BN54" i="14"/>
  <c r="BN61" i="14"/>
  <c r="BN51" i="14"/>
  <c r="BN37" i="14"/>
  <c r="BN55" i="14"/>
  <c r="BN52" i="14"/>
  <c r="BN40" i="14"/>
  <c r="V108" i="3"/>
  <c r="BN35" i="14"/>
  <c r="V40" i="3"/>
  <c r="W76" i="3" s="1"/>
  <c r="AA11" i="14"/>
  <c r="AA10" i="14"/>
  <c r="CO80" i="3"/>
  <c r="CO99" i="3"/>
  <c r="CO103" i="3"/>
  <c r="CO107" i="3"/>
  <c r="CO88" i="3"/>
  <c r="CO92" i="3"/>
  <c r="CO104" i="3"/>
  <c r="CO100" i="3"/>
  <c r="CO95" i="3"/>
  <c r="CO96" i="3"/>
  <c r="CO81" i="3"/>
  <c r="AA9" i="14"/>
  <c r="CO10" i="3"/>
  <c r="W50" i="5" s="1"/>
  <c r="I51" i="21"/>
  <c r="AK51" i="21"/>
  <c r="AJ51" i="21"/>
  <c r="AI51" i="21"/>
  <c r="AF51" i="21"/>
  <c r="AG51" i="21"/>
  <c r="AH51" i="21"/>
  <c r="W100" i="5" l="1"/>
  <c r="U150" i="7"/>
  <c r="W48" i="5"/>
  <c r="W45" i="5"/>
  <c r="W49" i="5"/>
  <c r="W44" i="5"/>
  <c r="W46" i="5"/>
  <c r="W47" i="5"/>
  <c r="W41" i="5"/>
  <c r="W43" i="5"/>
  <c r="W42" i="5"/>
  <c r="V75" i="3"/>
  <c r="V41" i="3"/>
  <c r="V109" i="3"/>
  <c r="W10" i="5"/>
  <c r="W11" i="5"/>
  <c r="W12" i="5"/>
  <c r="W13" i="5"/>
  <c r="W14" i="5"/>
  <c r="W15" i="5"/>
  <c r="W16" i="5"/>
  <c r="W17" i="5"/>
  <c r="W18" i="5"/>
  <c r="W19" i="5"/>
  <c r="W20" i="5"/>
  <c r="W21" i="5"/>
  <c r="W22" i="5"/>
  <c r="W23" i="5"/>
  <c r="W24" i="5"/>
  <c r="W25" i="5"/>
  <c r="W26" i="5"/>
  <c r="W27" i="5"/>
  <c r="W29" i="5"/>
  <c r="W30" i="5"/>
  <c r="W31" i="5"/>
  <c r="W32" i="5"/>
  <c r="W33" i="5"/>
  <c r="W34" i="5"/>
  <c r="W35" i="5"/>
  <c r="W28" i="5"/>
  <c r="W36" i="5"/>
  <c r="W37" i="5"/>
  <c r="W38" i="5"/>
  <c r="W39" i="5"/>
  <c r="W40" i="5"/>
  <c r="W9" i="5"/>
  <c r="AB35" i="14"/>
  <c r="AB38" i="14"/>
  <c r="W13" i="3" s="1"/>
  <c r="AB95" i="14"/>
  <c r="AB67" i="14"/>
  <c r="W45" i="3" s="1"/>
  <c r="AB91" i="14"/>
  <c r="W69" i="3" s="1"/>
  <c r="S26" i="22" l="1"/>
  <c r="S25" i="22"/>
  <c r="S16" i="22"/>
  <c r="S8" i="22"/>
  <c r="S24" i="22"/>
  <c r="S23" i="22"/>
  <c r="S15" i="22"/>
  <c r="S7" i="22"/>
  <c r="S43" i="22"/>
  <c r="S17" i="22"/>
  <c r="S22" i="22"/>
  <c r="S14" i="22"/>
  <c r="S6" i="22"/>
  <c r="S42" i="22"/>
  <c r="S5" i="22"/>
  <c r="S30" i="22"/>
  <c r="S21" i="22"/>
  <c r="S13" i="22"/>
  <c r="S29" i="22"/>
  <c r="S20" i="22"/>
  <c r="S12" i="22"/>
  <c r="S45" i="22"/>
  <c r="S9" i="22"/>
  <c r="S28" i="22"/>
  <c r="S19" i="22"/>
  <c r="S11" i="22"/>
  <c r="S41" i="22"/>
  <c r="S27" i="22"/>
  <c r="S18" i="22"/>
  <c r="S10" i="22"/>
  <c r="S44" i="22"/>
  <c r="S39" i="22"/>
  <c r="S33" i="22"/>
  <c r="S32" i="22"/>
  <c r="S37" i="22"/>
  <c r="S34" i="22"/>
  <c r="S31" i="22"/>
  <c r="S40" i="22"/>
  <c r="S36" i="22"/>
  <c r="S35" i="22"/>
  <c r="S38" i="22"/>
  <c r="AB82" i="14"/>
  <c r="W60" i="3" s="1"/>
  <c r="AB98" i="14"/>
  <c r="W78" i="3" s="1"/>
  <c r="W97" i="5"/>
  <c r="W96" i="5"/>
  <c r="W94" i="5"/>
  <c r="W99" i="5"/>
  <c r="W95" i="5"/>
  <c r="W98" i="5"/>
  <c r="W92" i="5"/>
  <c r="W93" i="5"/>
  <c r="W91" i="5"/>
  <c r="AB71" i="14"/>
  <c r="W49" i="3" s="1"/>
  <c r="AB51" i="14"/>
  <c r="W26" i="3" s="1"/>
  <c r="CP26" i="3" s="1"/>
  <c r="AB68" i="14"/>
  <c r="W46" i="3" s="1"/>
  <c r="AB59" i="14"/>
  <c r="W34" i="3" s="1"/>
  <c r="CP34" i="3" s="1"/>
  <c r="AB83" i="14"/>
  <c r="W61" i="3" s="1"/>
  <c r="AB93" i="14"/>
  <c r="W71" i="3" s="1"/>
  <c r="AB66" i="14"/>
  <c r="W44" i="3" s="1"/>
  <c r="BO67" i="14" s="1"/>
  <c r="AB89" i="14"/>
  <c r="W67" i="3" s="1"/>
  <c r="AB81" i="14"/>
  <c r="W59" i="3" s="1"/>
  <c r="AB39" i="14"/>
  <c r="W14" i="3" s="1"/>
  <c r="AB87" i="14"/>
  <c r="W65" i="3" s="1"/>
  <c r="AB79" i="14"/>
  <c r="W57" i="3" s="1"/>
  <c r="AB92" i="14"/>
  <c r="W70" i="3" s="1"/>
  <c r="AB73" i="14"/>
  <c r="W51" i="3" s="1"/>
  <c r="AB75" i="14"/>
  <c r="W53" i="3" s="1"/>
  <c r="AB88" i="14"/>
  <c r="W66" i="3" s="1"/>
  <c r="AB76" i="14"/>
  <c r="W54" i="3" s="1"/>
  <c r="AB62" i="14"/>
  <c r="W37" i="3" s="1"/>
  <c r="CP37" i="3" s="1"/>
  <c r="AB84" i="14"/>
  <c r="W62" i="3" s="1"/>
  <c r="AB72" i="14"/>
  <c r="W50" i="3" s="1"/>
  <c r="AB80" i="14"/>
  <c r="W58" i="3" s="1"/>
  <c r="AB69" i="14"/>
  <c r="W47" i="3" s="1"/>
  <c r="AB61" i="14"/>
  <c r="W36" i="3" s="1"/>
  <c r="CP36" i="3" s="1"/>
  <c r="AB85" i="14"/>
  <c r="W63" i="3" s="1"/>
  <c r="AB77" i="14"/>
  <c r="W55" i="3" s="1"/>
  <c r="AB43" i="14"/>
  <c r="W18" i="3" s="1"/>
  <c r="CP18" i="3" s="1"/>
  <c r="AB86" i="14"/>
  <c r="W64" i="3" s="1"/>
  <c r="AB70" i="14"/>
  <c r="W48" i="3" s="1"/>
  <c r="AB94" i="14"/>
  <c r="AB78" i="14"/>
  <c r="W56" i="3" s="1"/>
  <c r="AB112" i="14"/>
  <c r="AB47" i="14"/>
  <c r="W22" i="3" s="1"/>
  <c r="CP22" i="3" s="1"/>
  <c r="AB52" i="14"/>
  <c r="W27" i="3" s="1"/>
  <c r="CP27" i="3" s="1"/>
  <c r="AB41" i="14"/>
  <c r="W16" i="3" s="1"/>
  <c r="AB90" i="14"/>
  <c r="W68" i="3" s="1"/>
  <c r="AB74" i="14"/>
  <c r="W52" i="3" s="1"/>
  <c r="AB56" i="14"/>
  <c r="W31" i="3" s="1"/>
  <c r="CP31" i="3" s="1"/>
  <c r="AB125" i="14"/>
  <c r="W105" i="3" s="1"/>
  <c r="AB121" i="14"/>
  <c r="W101" i="3" s="1"/>
  <c r="AB117" i="14"/>
  <c r="W97" i="3" s="1"/>
  <c r="AB113" i="14"/>
  <c r="W93" i="3" s="1"/>
  <c r="AB111" i="14"/>
  <c r="W91" i="3" s="1"/>
  <c r="AB107" i="14"/>
  <c r="W87" i="3" s="1"/>
  <c r="AB103" i="14"/>
  <c r="W83" i="3" s="1"/>
  <c r="AB99" i="14"/>
  <c r="W79" i="3" s="1"/>
  <c r="AB55" i="14"/>
  <c r="W30" i="3" s="1"/>
  <c r="AB57" i="14"/>
  <c r="W32" i="3" s="1"/>
  <c r="CP13" i="3"/>
  <c r="AB53" i="14"/>
  <c r="W28" i="3" s="1"/>
  <c r="AB45" i="14"/>
  <c r="W20" i="3" s="1"/>
  <c r="AB36" i="14"/>
  <c r="W11" i="3" s="1"/>
  <c r="BO36" i="14" s="1"/>
  <c r="W89" i="5"/>
  <c r="W78" i="5"/>
  <c r="W82" i="5"/>
  <c r="W77" i="5"/>
  <c r="W73" i="5"/>
  <c r="W69" i="5"/>
  <c r="W65" i="5"/>
  <c r="W61" i="5"/>
  <c r="AB124" i="14"/>
  <c r="W104" i="3" s="1"/>
  <c r="AB120" i="14"/>
  <c r="W100" i="3" s="1"/>
  <c r="AB116" i="14"/>
  <c r="W96" i="3" s="1"/>
  <c r="AB110" i="14"/>
  <c r="W90" i="3" s="1"/>
  <c r="AB106" i="14"/>
  <c r="W86" i="3" s="1"/>
  <c r="AB102" i="14"/>
  <c r="W82" i="3" s="1"/>
  <c r="AB54" i="14"/>
  <c r="W29" i="3" s="1"/>
  <c r="AB50" i="14"/>
  <c r="W25" i="3" s="1"/>
  <c r="AB42" i="14"/>
  <c r="W17" i="3" s="1"/>
  <c r="AB44" i="14"/>
  <c r="W19" i="3" s="1"/>
  <c r="W10" i="3"/>
  <c r="AB37" i="14"/>
  <c r="W12" i="3" s="1"/>
  <c r="BO37" i="14" s="1"/>
  <c r="W88" i="5"/>
  <c r="W85" i="5"/>
  <c r="W81" i="5"/>
  <c r="W76" i="5"/>
  <c r="W72" i="5"/>
  <c r="W68" i="5"/>
  <c r="W64" i="5"/>
  <c r="W60" i="5"/>
  <c r="AB127" i="14"/>
  <c r="AB123" i="14"/>
  <c r="W103" i="3" s="1"/>
  <c r="AB119" i="14"/>
  <c r="W99" i="3" s="1"/>
  <c r="AB115" i="14"/>
  <c r="W95" i="3" s="1"/>
  <c r="AB109" i="14"/>
  <c r="W89" i="3" s="1"/>
  <c r="AB105" i="14"/>
  <c r="W85" i="3" s="1"/>
  <c r="AB101" i="14"/>
  <c r="W81" i="3" s="1"/>
  <c r="AB60" i="14"/>
  <c r="W35" i="3" s="1"/>
  <c r="AB63" i="14"/>
  <c r="AB49" i="14"/>
  <c r="W24" i="3" s="1"/>
  <c r="AB40" i="14"/>
  <c r="W15" i="3" s="1"/>
  <c r="BO40" i="14" s="1"/>
  <c r="W59" i="5"/>
  <c r="W87" i="5"/>
  <c r="W84" i="5"/>
  <c r="W80" i="5"/>
  <c r="W75" i="5"/>
  <c r="W71" i="5"/>
  <c r="W67" i="5"/>
  <c r="W63" i="5"/>
  <c r="AB126" i="14"/>
  <c r="W106" i="3" s="1"/>
  <c r="AB122" i="14"/>
  <c r="W102" i="3" s="1"/>
  <c r="AB118" i="14"/>
  <c r="W98" i="3" s="1"/>
  <c r="AB114" i="14"/>
  <c r="W94" i="3" s="1"/>
  <c r="AB108" i="14"/>
  <c r="W88" i="3" s="1"/>
  <c r="AB104" i="14"/>
  <c r="W84" i="3" s="1"/>
  <c r="AB100" i="14"/>
  <c r="W80" i="3" s="1"/>
  <c r="AB58" i="14"/>
  <c r="W33" i="3" s="1"/>
  <c r="AB46" i="14"/>
  <c r="W21" i="3" s="1"/>
  <c r="AB48" i="14"/>
  <c r="W23" i="3" s="1"/>
  <c r="W90" i="5"/>
  <c r="W86" i="5"/>
  <c r="W83" i="5"/>
  <c r="W79" i="5"/>
  <c r="W74" i="5"/>
  <c r="W70" i="5"/>
  <c r="W66" i="5"/>
  <c r="W62" i="5"/>
  <c r="BO68" i="14" l="1"/>
  <c r="BO69" i="14"/>
  <c r="BO38" i="14"/>
  <c r="CP78" i="3"/>
  <c r="BO66" i="14"/>
  <c r="W74" i="3"/>
  <c r="W40" i="3"/>
  <c r="X76" i="3" s="1"/>
  <c r="BO63" i="14"/>
  <c r="BO77" i="14"/>
  <c r="BO76" i="14"/>
  <c r="BO94" i="14"/>
  <c r="BO79" i="14"/>
  <c r="BO81" i="14"/>
  <c r="BO80" i="14"/>
  <c r="BO83" i="14"/>
  <c r="BO82" i="14"/>
  <c r="BO85" i="14"/>
  <c r="BO84" i="14"/>
  <c r="BO71" i="14"/>
  <c r="BO70" i="14"/>
  <c r="BO88" i="14"/>
  <c r="BO73" i="14"/>
  <c r="BO72" i="14"/>
  <c r="BO75" i="14"/>
  <c r="BO74" i="14"/>
  <c r="BO92" i="14"/>
  <c r="BO86" i="14"/>
  <c r="BO78" i="14"/>
  <c r="BO87" i="14"/>
  <c r="BO89" i="14"/>
  <c r="BO91" i="14"/>
  <c r="BO93" i="14"/>
  <c r="BO90" i="14"/>
  <c r="BO95" i="14"/>
  <c r="CP16" i="3"/>
  <c r="BO53" i="14"/>
  <c r="BO42" i="14"/>
  <c r="BO41" i="14"/>
  <c r="BO44" i="14"/>
  <c r="BO43" i="14"/>
  <c r="BO46" i="14"/>
  <c r="BO45" i="14"/>
  <c r="BO48" i="14"/>
  <c r="BO47" i="14"/>
  <c r="BO50" i="14"/>
  <c r="BO49" i="14"/>
  <c r="BO52" i="14"/>
  <c r="BO51" i="14"/>
  <c r="BO54" i="14"/>
  <c r="BO56" i="14"/>
  <c r="BO55" i="14"/>
  <c r="BO58" i="14"/>
  <c r="BO57" i="14"/>
  <c r="BO59" i="14"/>
  <c r="BO60" i="14"/>
  <c r="BO62" i="14"/>
  <c r="BO61" i="14"/>
  <c r="CP14" i="3"/>
  <c r="BO39" i="14"/>
  <c r="AB11" i="14"/>
  <c r="BO35" i="14"/>
  <c r="AB10" i="14"/>
  <c r="W92" i="3"/>
  <c r="CP92" i="3" s="1"/>
  <c r="CP80" i="3"/>
  <c r="CP102" i="3"/>
  <c r="CP38" i="3"/>
  <c r="CP89" i="3"/>
  <c r="CP107" i="3"/>
  <c r="CP71" i="3"/>
  <c r="CP67" i="3"/>
  <c r="CP50" i="3"/>
  <c r="CP63" i="3"/>
  <c r="CP64" i="3"/>
  <c r="CP62" i="3"/>
  <c r="CP72" i="3"/>
  <c r="AB9" i="14"/>
  <c r="CP10" i="3"/>
  <c r="CP25" i="3"/>
  <c r="CP82" i="3"/>
  <c r="CP100" i="3"/>
  <c r="CP28" i="3"/>
  <c r="CP32" i="3"/>
  <c r="CP91" i="3"/>
  <c r="CP105" i="3"/>
  <c r="CP84" i="3"/>
  <c r="CP106" i="3"/>
  <c r="CP35" i="3"/>
  <c r="CP95" i="3"/>
  <c r="CP54" i="3"/>
  <c r="CP70" i="3"/>
  <c r="CP65" i="3"/>
  <c r="CP51" i="3"/>
  <c r="CP60" i="3"/>
  <c r="CP53" i="3"/>
  <c r="CP46" i="3"/>
  <c r="CP56" i="3"/>
  <c r="CP29" i="3"/>
  <c r="CP86" i="3"/>
  <c r="CP104" i="3"/>
  <c r="CP30" i="3"/>
  <c r="CP79" i="3"/>
  <c r="CP93" i="3"/>
  <c r="CP23" i="3"/>
  <c r="CP88" i="3"/>
  <c r="CP94" i="3"/>
  <c r="CP15" i="3"/>
  <c r="CP81" i="3"/>
  <c r="CP99" i="3"/>
  <c r="CP48" i="3"/>
  <c r="CP69" i="3"/>
  <c r="X110" i="3"/>
  <c r="CP44" i="3"/>
  <c r="CP68" i="3"/>
  <c r="CP52" i="3"/>
  <c r="CP58" i="3"/>
  <c r="CP73" i="3"/>
  <c r="CP47" i="3"/>
  <c r="CP19" i="3"/>
  <c r="CP90" i="3"/>
  <c r="CP11" i="3"/>
  <c r="CP83" i="3"/>
  <c r="CP97" i="3"/>
  <c r="CP21" i="3"/>
  <c r="CP33" i="3"/>
  <c r="CP98" i="3"/>
  <c r="CP24" i="3"/>
  <c r="CP85" i="3"/>
  <c r="CP103" i="3"/>
  <c r="CP49" i="3"/>
  <c r="CP59" i="3"/>
  <c r="CP66" i="3"/>
  <c r="CP61" i="3"/>
  <c r="CP45" i="3"/>
  <c r="CP55" i="3"/>
  <c r="CP57" i="3"/>
  <c r="CP12" i="3"/>
  <c r="CP17" i="3"/>
  <c r="CP96" i="3"/>
  <c r="CP20" i="3"/>
  <c r="CP87" i="3"/>
  <c r="CP101" i="3"/>
  <c r="W108" i="3" l="1"/>
  <c r="X50" i="5"/>
  <c r="X47" i="5"/>
  <c r="X45" i="5"/>
  <c r="X48" i="5"/>
  <c r="X49" i="5"/>
  <c r="X46" i="5"/>
  <c r="X44" i="5"/>
  <c r="X41" i="5"/>
  <c r="X42" i="5"/>
  <c r="X43" i="5"/>
  <c r="W75" i="3"/>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9" i="5"/>
  <c r="AC79" i="14"/>
  <c r="X57" i="3" s="1"/>
  <c r="AC69" i="14"/>
  <c r="X47" i="3" s="1"/>
  <c r="AC90" i="14"/>
  <c r="X68" i="3" s="1"/>
  <c r="AC95" i="14"/>
  <c r="AC88" i="14"/>
  <c r="X66" i="3" s="1"/>
  <c r="X100" i="5" l="1"/>
  <c r="V150" i="7"/>
  <c r="T27" i="22"/>
  <c r="T19" i="22"/>
  <c r="T11" i="22"/>
  <c r="T26" i="22"/>
  <c r="T18" i="22"/>
  <c r="T10" i="22"/>
  <c r="T25" i="22"/>
  <c r="T17" i="22"/>
  <c r="T9" i="22"/>
  <c r="T24" i="22"/>
  <c r="T16" i="22"/>
  <c r="T8" i="22"/>
  <c r="T42" i="22"/>
  <c r="T23" i="22"/>
  <c r="T15" i="22"/>
  <c r="T7" i="22"/>
  <c r="T45" i="22"/>
  <c r="T30" i="22"/>
  <c r="T22" i="22"/>
  <c r="T14" i="22"/>
  <c r="T6" i="22"/>
  <c r="T44" i="22"/>
  <c r="T5" i="22"/>
  <c r="T29" i="22"/>
  <c r="T21" i="22"/>
  <c r="T13" i="22"/>
  <c r="T41" i="22"/>
  <c r="T28" i="22"/>
  <c r="T20" i="22"/>
  <c r="T12" i="22"/>
  <c r="T43" i="22"/>
  <c r="T38" i="22"/>
  <c r="T35" i="22"/>
  <c r="T34" i="22"/>
  <c r="T37" i="22"/>
  <c r="T40" i="22"/>
  <c r="T32" i="22"/>
  <c r="T33" i="22"/>
  <c r="T31" i="22"/>
  <c r="T36" i="22"/>
  <c r="T39" i="22"/>
  <c r="AC84" i="14"/>
  <c r="X62" i="3" s="1"/>
  <c r="X94" i="5"/>
  <c r="X96" i="5"/>
  <c r="X99" i="5"/>
  <c r="X98" i="5"/>
  <c r="X95" i="5"/>
  <c r="X97" i="5"/>
  <c r="X93" i="5"/>
  <c r="X92" i="5"/>
  <c r="X91" i="5"/>
  <c r="W41" i="3"/>
  <c r="W109" i="3"/>
  <c r="AC66" i="14"/>
  <c r="X44" i="3" s="1"/>
  <c r="AC56" i="14"/>
  <c r="X31" i="3" s="1"/>
  <c r="L137" i="3" s="1"/>
  <c r="AC80" i="14"/>
  <c r="X58" i="3" s="1"/>
  <c r="AC47" i="14"/>
  <c r="X22" i="3" s="1"/>
  <c r="L128" i="3" s="1"/>
  <c r="AC78" i="14"/>
  <c r="X56" i="3" s="1"/>
  <c r="AC72" i="14"/>
  <c r="X50" i="3" s="1"/>
  <c r="AC68" i="14"/>
  <c r="X46" i="3" s="1"/>
  <c r="AC86" i="14"/>
  <c r="X64" i="3" s="1"/>
  <c r="AC74" i="14"/>
  <c r="X52" i="3" s="1"/>
  <c r="AC70" i="14"/>
  <c r="X48" i="3" s="1"/>
  <c r="AC77" i="14"/>
  <c r="X55" i="3" s="1"/>
  <c r="AC76" i="14"/>
  <c r="X54" i="3" s="1"/>
  <c r="AC41" i="14"/>
  <c r="X16" i="3" s="1"/>
  <c r="AC39" i="14"/>
  <c r="X14" i="3" s="1"/>
  <c r="AC92" i="14"/>
  <c r="X70" i="3" s="1"/>
  <c r="AC52" i="14"/>
  <c r="X27" i="3" s="1"/>
  <c r="CQ27" i="3" s="1"/>
  <c r="AC91" i="14"/>
  <c r="X69" i="3" s="1"/>
  <c r="AC75" i="14"/>
  <c r="X53" i="3" s="1"/>
  <c r="AC87" i="14"/>
  <c r="X65" i="3" s="1"/>
  <c r="AC71" i="14"/>
  <c r="X49" i="3" s="1"/>
  <c r="AC83" i="14"/>
  <c r="X61" i="3" s="1"/>
  <c r="AC67" i="14"/>
  <c r="X45" i="3" s="1"/>
  <c r="BP67" i="14" s="1"/>
  <c r="AC111" i="14"/>
  <c r="X91" i="3" s="1"/>
  <c r="AC89" i="14"/>
  <c r="X67" i="3" s="1"/>
  <c r="AC85" i="14"/>
  <c r="X63" i="3" s="1"/>
  <c r="AC73" i="14"/>
  <c r="X51" i="3" s="1"/>
  <c r="AC61" i="14"/>
  <c r="X36" i="3" s="1"/>
  <c r="CQ36" i="3" s="1"/>
  <c r="AC93" i="14"/>
  <c r="X71" i="3" s="1"/>
  <c r="AC81" i="14"/>
  <c r="X59" i="3" s="1"/>
  <c r="AC38" i="14"/>
  <c r="X13" i="3" s="1"/>
  <c r="AC35" i="14"/>
  <c r="X10" i="3" s="1"/>
  <c r="AC43" i="14"/>
  <c r="X18" i="3" s="1"/>
  <c r="L124" i="3" s="1"/>
  <c r="AC94" i="14"/>
  <c r="AC82" i="14"/>
  <c r="X60" i="3" s="1"/>
  <c r="AC51" i="14"/>
  <c r="X26" i="3" s="1"/>
  <c r="L132" i="3" s="1"/>
  <c r="AC112" i="14"/>
  <c r="X92" i="3" s="1"/>
  <c r="AC124" i="14"/>
  <c r="X104" i="3" s="1"/>
  <c r="AC120" i="14"/>
  <c r="X100" i="3" s="1"/>
  <c r="AC116" i="14"/>
  <c r="X96" i="3" s="1"/>
  <c r="AC108" i="14"/>
  <c r="X88" i="3" s="1"/>
  <c r="AC104" i="14"/>
  <c r="X84" i="3" s="1"/>
  <c r="AC100" i="14"/>
  <c r="X80" i="3" s="1"/>
  <c r="AC63" i="14"/>
  <c r="AC62" i="14"/>
  <c r="X37" i="3" s="1"/>
  <c r="AC55" i="14"/>
  <c r="X30" i="3" s="1"/>
  <c r="AC54" i="14"/>
  <c r="X29" i="3" s="1"/>
  <c r="AC46" i="14"/>
  <c r="X21" i="3" s="1"/>
  <c r="X59" i="5"/>
  <c r="X87" i="5"/>
  <c r="X83" i="5"/>
  <c r="X79" i="5"/>
  <c r="X75" i="5"/>
  <c r="X71" i="5"/>
  <c r="X67" i="5"/>
  <c r="X63" i="5"/>
  <c r="AC127" i="14"/>
  <c r="AC123" i="14"/>
  <c r="X103" i="3" s="1"/>
  <c r="AC119" i="14"/>
  <c r="X99" i="3" s="1"/>
  <c r="AC115" i="14"/>
  <c r="X95" i="3" s="1"/>
  <c r="AC107" i="14"/>
  <c r="X87" i="3" s="1"/>
  <c r="AC103" i="14"/>
  <c r="X83" i="3" s="1"/>
  <c r="AC99" i="14"/>
  <c r="X79" i="3" s="1"/>
  <c r="AC60" i="14"/>
  <c r="X35" i="3" s="1"/>
  <c r="AC57" i="14"/>
  <c r="X32" i="3" s="1"/>
  <c r="AC53" i="14"/>
  <c r="X28" i="3" s="1"/>
  <c r="AC45" i="14"/>
  <c r="X20" i="3" s="1"/>
  <c r="AC48" i="14"/>
  <c r="X23" i="3" s="1"/>
  <c r="AC40" i="14"/>
  <c r="X15" i="3" s="1"/>
  <c r="BP40" i="14" s="1"/>
  <c r="X90" i="5"/>
  <c r="X86" i="5"/>
  <c r="X82" i="5"/>
  <c r="X78" i="5"/>
  <c r="X74" i="5"/>
  <c r="X70" i="5"/>
  <c r="X66" i="5"/>
  <c r="X62" i="5"/>
  <c r="AC126" i="14"/>
  <c r="X106" i="3" s="1"/>
  <c r="AC122" i="14"/>
  <c r="X102" i="3" s="1"/>
  <c r="AC118" i="14"/>
  <c r="X98" i="3" s="1"/>
  <c r="AC114" i="14"/>
  <c r="X94" i="3" s="1"/>
  <c r="AC110" i="14"/>
  <c r="X90" i="3" s="1"/>
  <c r="AC106" i="14"/>
  <c r="X86" i="3" s="1"/>
  <c r="AC102" i="14"/>
  <c r="X82" i="3" s="1"/>
  <c r="AC59" i="14"/>
  <c r="X34" i="3" s="1"/>
  <c r="AC58" i="14"/>
  <c r="X33" i="3" s="1"/>
  <c r="AC50" i="14"/>
  <c r="X25" i="3" s="1"/>
  <c r="AC42" i="14"/>
  <c r="X17" i="3" s="1"/>
  <c r="AC36" i="14"/>
  <c r="X11" i="3" s="1"/>
  <c r="BP36" i="14" s="1"/>
  <c r="X89" i="5"/>
  <c r="X85" i="5"/>
  <c r="X81" i="5"/>
  <c r="X77" i="5"/>
  <c r="X73" i="5"/>
  <c r="X69" i="5"/>
  <c r="X65" i="5"/>
  <c r="X61" i="5"/>
  <c r="AC125" i="14"/>
  <c r="X105" i="3" s="1"/>
  <c r="AC121" i="14"/>
  <c r="X101" i="3" s="1"/>
  <c r="AC117" i="14"/>
  <c r="X97" i="3" s="1"/>
  <c r="AC113" i="14"/>
  <c r="X93" i="3" s="1"/>
  <c r="AC98" i="14"/>
  <c r="X78" i="3" s="1"/>
  <c r="AC109" i="14"/>
  <c r="X89" i="3" s="1"/>
  <c r="AC105" i="14"/>
  <c r="X85" i="3" s="1"/>
  <c r="AC101" i="14"/>
  <c r="X81" i="3" s="1"/>
  <c r="AC49" i="14"/>
  <c r="X24" i="3" s="1"/>
  <c r="AC44" i="14"/>
  <c r="X19" i="3" s="1"/>
  <c r="AC37" i="14"/>
  <c r="X12" i="3" s="1"/>
  <c r="BP37" i="14" s="1"/>
  <c r="X88" i="5"/>
  <c r="X84" i="5"/>
  <c r="X80" i="5"/>
  <c r="X76" i="5"/>
  <c r="X72" i="5"/>
  <c r="X68" i="5"/>
  <c r="X64" i="5"/>
  <c r="X60" i="5"/>
  <c r="BP68" i="14" l="1"/>
  <c r="X108" i="3"/>
  <c r="BP66" i="14"/>
  <c r="X74" i="3"/>
  <c r="X40" i="3"/>
  <c r="BP63" i="14"/>
  <c r="BP69" i="14"/>
  <c r="BP83" i="14"/>
  <c r="BP70" i="14"/>
  <c r="BP90" i="14"/>
  <c r="BP85" i="14"/>
  <c r="BP71" i="14"/>
  <c r="BP74" i="14"/>
  <c r="BP73" i="14"/>
  <c r="BP76" i="14"/>
  <c r="BP75" i="14"/>
  <c r="BP78" i="14"/>
  <c r="BP77" i="14"/>
  <c r="BP80" i="14"/>
  <c r="BP79" i="14"/>
  <c r="BP81" i="14"/>
  <c r="BP84" i="14"/>
  <c r="BP82" i="14"/>
  <c r="BP89" i="14"/>
  <c r="BP87" i="14"/>
  <c r="BP72" i="14"/>
  <c r="BP91" i="14"/>
  <c r="BP95" i="14"/>
  <c r="BP93" i="14"/>
  <c r="BP88" i="14"/>
  <c r="BP94" i="14"/>
  <c r="BP86" i="14"/>
  <c r="BP92" i="14"/>
  <c r="CQ13" i="3"/>
  <c r="BP38" i="14"/>
  <c r="L120" i="3"/>
  <c r="BP39" i="14"/>
  <c r="L122" i="3"/>
  <c r="BP45" i="14"/>
  <c r="BP60" i="14"/>
  <c r="BP42" i="14"/>
  <c r="BP47" i="14"/>
  <c r="BP62" i="14"/>
  <c r="BP44" i="14"/>
  <c r="BP49" i="14"/>
  <c r="BP46" i="14"/>
  <c r="BP51" i="14"/>
  <c r="BP48" i="14"/>
  <c r="BP53" i="14"/>
  <c r="BP50" i="14"/>
  <c r="BP52" i="14"/>
  <c r="BP41" i="14"/>
  <c r="BP56" i="14"/>
  <c r="BP54" i="14"/>
  <c r="BP43" i="14"/>
  <c r="BP55" i="14"/>
  <c r="BP57" i="14"/>
  <c r="BP58" i="14"/>
  <c r="BP59" i="14"/>
  <c r="BP61" i="14"/>
  <c r="AC11" i="14"/>
  <c r="BP35" i="14"/>
  <c r="AC10" i="14"/>
  <c r="CQ22" i="3"/>
  <c r="CQ26" i="3"/>
  <c r="CQ16" i="3"/>
  <c r="L133" i="3"/>
  <c r="CQ31" i="3"/>
  <c r="CQ14" i="3"/>
  <c r="L119" i="3"/>
  <c r="CQ18" i="3"/>
  <c r="L142" i="3"/>
  <c r="L197" i="3"/>
  <c r="CQ90" i="3"/>
  <c r="L205" i="3"/>
  <c r="CQ98" i="3"/>
  <c r="L211" i="3"/>
  <c r="CQ104" i="3"/>
  <c r="L206" i="3"/>
  <c r="CQ99" i="3"/>
  <c r="L189" i="3"/>
  <c r="CQ82" i="3"/>
  <c r="AC9" i="14"/>
  <c r="Y76" i="3"/>
  <c r="L116" i="3"/>
  <c r="CQ10" i="3"/>
  <c r="L130" i="3"/>
  <c r="CQ24" i="3"/>
  <c r="L139" i="3"/>
  <c r="CQ33" i="3"/>
  <c r="L175" i="3"/>
  <c r="CQ69" i="3"/>
  <c r="L170" i="3"/>
  <c r="CQ64" i="3"/>
  <c r="L166" i="3"/>
  <c r="CQ60" i="3"/>
  <c r="L161" i="3"/>
  <c r="CQ55" i="3"/>
  <c r="L150" i="3"/>
  <c r="Y110" i="3"/>
  <c r="CQ44" i="3"/>
  <c r="L178" i="3"/>
  <c r="CQ72" i="3"/>
  <c r="L158" i="3"/>
  <c r="CQ52" i="3"/>
  <c r="L129" i="3"/>
  <c r="CQ23" i="3"/>
  <c r="L141" i="3"/>
  <c r="CQ35" i="3"/>
  <c r="L127" i="3"/>
  <c r="CQ21" i="3"/>
  <c r="L144" i="3"/>
  <c r="CQ38" i="3"/>
  <c r="L202" i="3"/>
  <c r="CQ95" i="3"/>
  <c r="L191" i="3"/>
  <c r="CQ84" i="3"/>
  <c r="L192" i="3"/>
  <c r="CQ85" i="3"/>
  <c r="L201" i="3"/>
  <c r="CQ94" i="3"/>
  <c r="L209" i="3"/>
  <c r="CQ102" i="3"/>
  <c r="L190" i="3"/>
  <c r="CQ83" i="3"/>
  <c r="L193" i="3"/>
  <c r="CQ86" i="3"/>
  <c r="L195" i="3"/>
  <c r="CQ88" i="3"/>
  <c r="L212" i="3"/>
  <c r="CQ105" i="3"/>
  <c r="L214" i="3"/>
  <c r="CQ107" i="3"/>
  <c r="L117" i="3"/>
  <c r="CQ11" i="3"/>
  <c r="L140" i="3"/>
  <c r="CQ34" i="3"/>
  <c r="L167" i="3"/>
  <c r="CQ61" i="3"/>
  <c r="L154" i="3"/>
  <c r="CQ48" i="3"/>
  <c r="L177" i="3"/>
  <c r="CQ71" i="3"/>
  <c r="L160" i="3"/>
  <c r="CQ54" i="3"/>
  <c r="L165" i="3"/>
  <c r="CQ59" i="3"/>
  <c r="L159" i="3"/>
  <c r="CQ53" i="3"/>
  <c r="L156" i="3"/>
  <c r="CQ50" i="3"/>
  <c r="L152" i="3"/>
  <c r="CQ46" i="3"/>
  <c r="L126" i="3"/>
  <c r="CQ20" i="3"/>
  <c r="L135" i="3"/>
  <c r="CQ29" i="3"/>
  <c r="L194" i="3"/>
  <c r="CQ87" i="3"/>
  <c r="L186" i="3"/>
  <c r="CQ79" i="3"/>
  <c r="L208" i="3"/>
  <c r="CQ101" i="3"/>
  <c r="L188" i="3"/>
  <c r="CQ81" i="3"/>
  <c r="L196" i="3"/>
  <c r="CQ89" i="3"/>
  <c r="L213" i="3"/>
  <c r="CQ106" i="3"/>
  <c r="L198" i="3"/>
  <c r="CQ91" i="3"/>
  <c r="L185" i="3"/>
  <c r="CQ78" i="3"/>
  <c r="L118" i="3"/>
  <c r="CQ12" i="3"/>
  <c r="L123" i="3"/>
  <c r="CQ17" i="3"/>
  <c r="L179" i="3"/>
  <c r="CQ73" i="3"/>
  <c r="L162" i="3"/>
  <c r="CQ56" i="3"/>
  <c r="L151" i="3"/>
  <c r="CQ45" i="3"/>
  <c r="L168" i="3"/>
  <c r="CQ62" i="3"/>
  <c r="L153" i="3"/>
  <c r="CQ47" i="3"/>
  <c r="L171" i="3"/>
  <c r="CQ65" i="3"/>
  <c r="L163" i="3"/>
  <c r="CQ57" i="3"/>
  <c r="L169" i="3"/>
  <c r="CQ63" i="3"/>
  <c r="L134" i="3"/>
  <c r="CQ28" i="3"/>
  <c r="L136" i="3"/>
  <c r="CQ30" i="3"/>
  <c r="L210" i="3"/>
  <c r="CQ103" i="3"/>
  <c r="L203" i="3"/>
  <c r="CQ96" i="3"/>
  <c r="L200" i="3"/>
  <c r="CQ93" i="3"/>
  <c r="L204" i="3"/>
  <c r="CQ97" i="3"/>
  <c r="L187" i="3"/>
  <c r="CQ80" i="3"/>
  <c r="L207" i="3"/>
  <c r="CQ100" i="3"/>
  <c r="L199" i="3"/>
  <c r="CQ92" i="3"/>
  <c r="L125" i="3"/>
  <c r="CQ19" i="3"/>
  <c r="L131" i="3"/>
  <c r="CQ25" i="3"/>
  <c r="L164" i="3"/>
  <c r="CQ58" i="3"/>
  <c r="L157" i="3"/>
  <c r="CQ51" i="3"/>
  <c r="L155" i="3"/>
  <c r="CQ49" i="3"/>
  <c r="L173" i="3"/>
  <c r="CQ67" i="3"/>
  <c r="L174" i="3"/>
  <c r="CQ68" i="3"/>
  <c r="L176" i="3"/>
  <c r="CQ70" i="3"/>
  <c r="L172" i="3"/>
  <c r="CQ66" i="3"/>
  <c r="L121" i="3"/>
  <c r="CQ15" i="3"/>
  <c r="L138" i="3"/>
  <c r="CQ32" i="3"/>
  <c r="L143" i="3"/>
  <c r="CQ37" i="3"/>
  <c r="Y50" i="5" l="1"/>
  <c r="Y49" i="5"/>
  <c r="Y45" i="5"/>
  <c r="Y46" i="5"/>
  <c r="Y48" i="5"/>
  <c r="Y47" i="5"/>
  <c r="Y44" i="5"/>
  <c r="Y41" i="5"/>
  <c r="Y42" i="5"/>
  <c r="Y43" i="5"/>
  <c r="X109" i="3"/>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9" i="5"/>
  <c r="L180" i="3"/>
  <c r="L215" i="3"/>
  <c r="X41" i="3"/>
  <c r="X75" i="3"/>
  <c r="L146" i="3"/>
  <c r="AD61" i="14"/>
  <c r="Y36" i="3" s="1"/>
  <c r="AD74" i="14"/>
  <c r="Y52" i="3" s="1"/>
  <c r="AD114" i="14"/>
  <c r="Y94" i="3" s="1"/>
  <c r="AD115" i="14"/>
  <c r="Y95" i="3" s="1"/>
  <c r="AD118" i="14"/>
  <c r="Y98" i="3" s="1"/>
  <c r="AD119" i="14"/>
  <c r="Y99" i="3" s="1"/>
  <c r="AD120" i="14"/>
  <c r="Y100" i="3" s="1"/>
  <c r="AD122" i="14"/>
  <c r="Y102" i="3" s="1"/>
  <c r="AD123" i="14"/>
  <c r="Y103" i="3" s="1"/>
  <c r="AD126" i="14"/>
  <c r="Y106" i="3" s="1"/>
  <c r="AD127" i="14"/>
  <c r="AD67" i="14"/>
  <c r="Y45" i="3" s="1"/>
  <c r="AD69" i="14"/>
  <c r="Y47" i="3" s="1"/>
  <c r="L219" i="3" l="1"/>
  <c r="Y100" i="5"/>
  <c r="W150" i="7"/>
  <c r="U27" i="22"/>
  <c r="U19" i="22"/>
  <c r="U11" i="22"/>
  <c r="U25" i="22"/>
  <c r="U17" i="22"/>
  <c r="U9" i="22"/>
  <c r="U24" i="22"/>
  <c r="U16" i="22"/>
  <c r="U8" i="22"/>
  <c r="U43" i="22"/>
  <c r="U26" i="22"/>
  <c r="U23" i="22"/>
  <c r="U15" i="22"/>
  <c r="U7" i="22"/>
  <c r="U44" i="22"/>
  <c r="U18" i="22"/>
  <c r="U30" i="22"/>
  <c r="U22" i="22"/>
  <c r="U14" i="22"/>
  <c r="U6" i="22"/>
  <c r="U42" i="22"/>
  <c r="U10" i="22"/>
  <c r="U5" i="22"/>
  <c r="U29" i="22"/>
  <c r="U21" i="22"/>
  <c r="U13" i="22"/>
  <c r="U41" i="22"/>
  <c r="U28" i="22"/>
  <c r="U20" i="22"/>
  <c r="U12" i="22"/>
  <c r="U45" i="22"/>
  <c r="U38" i="22"/>
  <c r="U35" i="22"/>
  <c r="U37" i="22"/>
  <c r="U40" i="22"/>
  <c r="U32" i="22"/>
  <c r="U31" i="22"/>
  <c r="U33" i="22"/>
  <c r="U34" i="22"/>
  <c r="U36" i="22"/>
  <c r="U39" i="22"/>
  <c r="Y94" i="5"/>
  <c r="Y97" i="5"/>
  <c r="Y98" i="5"/>
  <c r="Y96" i="5"/>
  <c r="Y95" i="5"/>
  <c r="Y99" i="5"/>
  <c r="AD125" i="14"/>
  <c r="Y105" i="3" s="1"/>
  <c r="Y93" i="5"/>
  <c r="Y92" i="5"/>
  <c r="Y91" i="5"/>
  <c r="AD124" i="14"/>
  <c r="Y104" i="3" s="1"/>
  <c r="AD121" i="14"/>
  <c r="Y101" i="3" s="1"/>
  <c r="AD113" i="14"/>
  <c r="Y93" i="3" s="1"/>
  <c r="AD117" i="14"/>
  <c r="Y97" i="3" s="1"/>
  <c r="AD87" i="14"/>
  <c r="Y65" i="3" s="1"/>
  <c r="AD95" i="14"/>
  <c r="AD83" i="14"/>
  <c r="Y61" i="3" s="1"/>
  <c r="AD94" i="14"/>
  <c r="AD82" i="14"/>
  <c r="Y60" i="3" s="1"/>
  <c r="AD90" i="14"/>
  <c r="Y68" i="3" s="1"/>
  <c r="AD89" i="14"/>
  <c r="Y67" i="3" s="1"/>
  <c r="AD81" i="14"/>
  <c r="Y59" i="3" s="1"/>
  <c r="AD51" i="14"/>
  <c r="Y26" i="3" s="1"/>
  <c r="CR26" i="3" s="1"/>
  <c r="AD73" i="14"/>
  <c r="Y51" i="3" s="1"/>
  <c r="AD43" i="14"/>
  <c r="Y18" i="3" s="1"/>
  <c r="CR18" i="3" s="1"/>
  <c r="AD66" i="14"/>
  <c r="Y44" i="3" s="1"/>
  <c r="BQ67" i="14" s="1"/>
  <c r="AD79" i="14"/>
  <c r="Y57" i="3" s="1"/>
  <c r="AD93" i="14"/>
  <c r="Y71" i="3" s="1"/>
  <c r="AD47" i="14"/>
  <c r="Y22" i="3" s="1"/>
  <c r="CR22" i="3" s="1"/>
  <c r="AD78" i="14"/>
  <c r="Y56" i="3" s="1"/>
  <c r="AD116" i="14"/>
  <c r="Y96" i="3" s="1"/>
  <c r="AD86" i="14"/>
  <c r="Y64" i="3" s="1"/>
  <c r="AD85" i="14"/>
  <c r="Y63" i="3" s="1"/>
  <c r="AD77" i="14"/>
  <c r="Y55" i="3" s="1"/>
  <c r="AD92" i="14"/>
  <c r="Y70" i="3" s="1"/>
  <c r="AD72" i="14"/>
  <c r="Y50" i="3" s="1"/>
  <c r="AD88" i="14"/>
  <c r="Y66" i="3" s="1"/>
  <c r="AD71" i="14"/>
  <c r="Y49" i="3" s="1"/>
  <c r="AD55" i="14"/>
  <c r="Y30" i="3" s="1"/>
  <c r="CR30" i="3" s="1"/>
  <c r="AD46" i="14"/>
  <c r="Y21" i="3" s="1"/>
  <c r="CR21" i="3" s="1"/>
  <c r="AD80" i="14"/>
  <c r="Y58" i="3" s="1"/>
  <c r="AD63" i="14"/>
  <c r="AD62" i="14"/>
  <c r="Y37" i="3" s="1"/>
  <c r="CR37" i="3" s="1"/>
  <c r="AD91" i="14"/>
  <c r="Y69" i="3" s="1"/>
  <c r="AD68" i="14"/>
  <c r="Y46" i="3" s="1"/>
  <c r="AD52" i="14"/>
  <c r="Y27" i="3" s="1"/>
  <c r="CR27" i="3" s="1"/>
  <c r="AD39" i="14"/>
  <c r="Y14" i="3" s="1"/>
  <c r="AD45" i="14"/>
  <c r="Y20" i="3" s="1"/>
  <c r="CR20" i="3" s="1"/>
  <c r="AD76" i="14"/>
  <c r="Y54" i="3" s="1"/>
  <c r="AD84" i="14"/>
  <c r="Y62" i="3" s="1"/>
  <c r="AD70" i="14"/>
  <c r="Y48" i="3" s="1"/>
  <c r="AD75" i="14"/>
  <c r="Y53" i="3" s="1"/>
  <c r="AD54" i="14"/>
  <c r="Y29" i="3" s="1"/>
  <c r="CR29" i="3" s="1"/>
  <c r="AD41" i="14"/>
  <c r="Y16" i="3" s="1"/>
  <c r="AD38" i="14"/>
  <c r="Y13" i="3" s="1"/>
  <c r="AD109" i="14"/>
  <c r="Y89" i="3" s="1"/>
  <c r="AD105" i="14"/>
  <c r="Y85" i="3" s="1"/>
  <c r="AD101" i="14"/>
  <c r="Y81" i="3" s="1"/>
  <c r="AD56" i="14"/>
  <c r="Y31" i="3" s="1"/>
  <c r="AD44" i="14"/>
  <c r="Y19" i="3" s="1"/>
  <c r="AD36" i="14"/>
  <c r="Y11" i="3" s="1"/>
  <c r="Y59" i="5"/>
  <c r="Y87" i="5"/>
  <c r="Y83" i="5"/>
  <c r="Y79" i="5"/>
  <c r="Y75" i="5"/>
  <c r="Y71" i="5"/>
  <c r="Y67" i="5"/>
  <c r="Y63" i="5"/>
  <c r="CR36" i="3"/>
  <c r="AD112" i="14"/>
  <c r="Y92" i="3" s="1"/>
  <c r="AD108" i="14"/>
  <c r="Y88" i="3" s="1"/>
  <c r="AD104" i="14"/>
  <c r="Y84" i="3" s="1"/>
  <c r="AD100" i="14"/>
  <c r="Y80" i="3" s="1"/>
  <c r="AD50" i="14"/>
  <c r="Y25" i="3" s="1"/>
  <c r="AD42" i="14"/>
  <c r="Y17" i="3" s="1"/>
  <c r="AD49" i="14"/>
  <c r="Y24" i="3" s="1"/>
  <c r="AD37" i="14"/>
  <c r="Y12" i="3" s="1"/>
  <c r="L147" i="3"/>
  <c r="Y90" i="5"/>
  <c r="Y86" i="5"/>
  <c r="Y82" i="5"/>
  <c r="Y78" i="5"/>
  <c r="Y74" i="5"/>
  <c r="Y70" i="5"/>
  <c r="Y66" i="5"/>
  <c r="Y62" i="5"/>
  <c r="AD111" i="14"/>
  <c r="Y91" i="3" s="1"/>
  <c r="AD107" i="14"/>
  <c r="Y87" i="3" s="1"/>
  <c r="AD103" i="14"/>
  <c r="Y83" i="3" s="1"/>
  <c r="AD99" i="14"/>
  <c r="Y79" i="3" s="1"/>
  <c r="AD60" i="14"/>
  <c r="Y35" i="3" s="1"/>
  <c r="AD59" i="14"/>
  <c r="Y34" i="3" s="1"/>
  <c r="AD58" i="14"/>
  <c r="Y33" i="3" s="1"/>
  <c r="AD57" i="14"/>
  <c r="Y32" i="3" s="1"/>
  <c r="AD48" i="14"/>
  <c r="Y23" i="3" s="1"/>
  <c r="L216" i="3"/>
  <c r="Y89" i="5"/>
  <c r="Y85" i="5"/>
  <c r="Y81" i="5"/>
  <c r="Y77" i="5"/>
  <c r="Y73" i="5"/>
  <c r="Y69" i="5"/>
  <c r="Y65" i="5"/>
  <c r="Y61" i="5"/>
  <c r="AD110" i="14"/>
  <c r="Y90" i="3" s="1"/>
  <c r="AD106" i="14"/>
  <c r="Y86" i="3" s="1"/>
  <c r="AD102" i="14"/>
  <c r="Y82" i="3" s="1"/>
  <c r="AD98" i="14"/>
  <c r="Y78" i="3" s="1"/>
  <c r="AD53" i="14"/>
  <c r="Y28" i="3" s="1"/>
  <c r="AD40" i="14"/>
  <c r="Y15" i="3" s="1"/>
  <c r="AD35" i="14"/>
  <c r="L181" i="3"/>
  <c r="Y88" i="5"/>
  <c r="Y84" i="5"/>
  <c r="Y80" i="5"/>
  <c r="Y76" i="5"/>
  <c r="Y72" i="5"/>
  <c r="Y68" i="5"/>
  <c r="Y64" i="5"/>
  <c r="Y60" i="5"/>
  <c r="BQ68" i="14" l="1"/>
  <c r="Y108" i="3"/>
  <c r="BQ66" i="14"/>
  <c r="Y74" i="3"/>
  <c r="BQ69" i="14"/>
  <c r="BQ75" i="14"/>
  <c r="BQ72" i="14"/>
  <c r="BQ85" i="14"/>
  <c r="BQ79" i="14"/>
  <c r="BQ81" i="14"/>
  <c r="BQ74" i="14"/>
  <c r="BQ83" i="14"/>
  <c r="BQ71" i="14"/>
  <c r="BQ73" i="14"/>
  <c r="BQ92" i="14"/>
  <c r="BQ87" i="14"/>
  <c r="BQ94" i="14"/>
  <c r="BQ95" i="14"/>
  <c r="BQ84" i="14"/>
  <c r="BQ70" i="14"/>
  <c r="BQ91" i="14"/>
  <c r="BQ76" i="14"/>
  <c r="BQ78" i="14"/>
  <c r="BQ82" i="14"/>
  <c r="BQ93" i="14"/>
  <c r="BQ89" i="14"/>
  <c r="BQ77" i="14"/>
  <c r="BQ86" i="14"/>
  <c r="BQ90" i="14"/>
  <c r="BQ88" i="14"/>
  <c r="BQ80" i="14"/>
  <c r="CR13" i="3"/>
  <c r="CR14" i="3"/>
  <c r="CR16" i="3"/>
  <c r="BQ43" i="14"/>
  <c r="CR38" i="3"/>
  <c r="CR86" i="3"/>
  <c r="CR80" i="3"/>
  <c r="CR83" i="3"/>
  <c r="CR100" i="3"/>
  <c r="CR98" i="3"/>
  <c r="CR91" i="3"/>
  <c r="CR79" i="3"/>
  <c r="CR94" i="3"/>
  <c r="CR15" i="3"/>
  <c r="CR28" i="3"/>
  <c r="CR49" i="3"/>
  <c r="CR52" i="3"/>
  <c r="CR70" i="3"/>
  <c r="CR55" i="3"/>
  <c r="CR68" i="3"/>
  <c r="CR65" i="3"/>
  <c r="CR53" i="3"/>
  <c r="CR48" i="3"/>
  <c r="CR24" i="3"/>
  <c r="CR93" i="3"/>
  <c r="CR96" i="3"/>
  <c r="CR85" i="3"/>
  <c r="CR106" i="3"/>
  <c r="CR90" i="3"/>
  <c r="CR89" i="3"/>
  <c r="CR87" i="3"/>
  <c r="CR84" i="3"/>
  <c r="CR23" i="3"/>
  <c r="CR33" i="3"/>
  <c r="CR57" i="3"/>
  <c r="CR72" i="3"/>
  <c r="CR62" i="3"/>
  <c r="CR60" i="3"/>
  <c r="CR51" i="3"/>
  <c r="CR56" i="3"/>
  <c r="CR59" i="3"/>
  <c r="CR61" i="3"/>
  <c r="CR17" i="3"/>
  <c r="CR103" i="3"/>
  <c r="CR107" i="3"/>
  <c r="CR95" i="3"/>
  <c r="CR82" i="3"/>
  <c r="CR97" i="3"/>
  <c r="CR81" i="3"/>
  <c r="CR99" i="3"/>
  <c r="CR32" i="3"/>
  <c r="CR34" i="3"/>
  <c r="CR47" i="3"/>
  <c r="CR67" i="3"/>
  <c r="CR73" i="3"/>
  <c r="CR64" i="3"/>
  <c r="CR58" i="3"/>
  <c r="CR46" i="3"/>
  <c r="CR54" i="3"/>
  <c r="CR25" i="3"/>
  <c r="CR11" i="3"/>
  <c r="CR31" i="3"/>
  <c r="CR78" i="3"/>
  <c r="CR105" i="3"/>
  <c r="CR92" i="3"/>
  <c r="CR104" i="3"/>
  <c r="CR88" i="3"/>
  <c r="CR101" i="3"/>
  <c r="CR102" i="3"/>
  <c r="Y10" i="3"/>
  <c r="BQ36" i="14" s="1"/>
  <c r="CR35" i="3"/>
  <c r="CR45" i="3"/>
  <c r="CR66" i="3"/>
  <c r="Z110" i="3"/>
  <c r="CR44" i="3"/>
  <c r="CR69" i="3"/>
  <c r="CR63" i="3"/>
  <c r="CR50" i="3"/>
  <c r="CR71" i="3"/>
  <c r="CR12" i="3"/>
  <c r="CR19" i="3"/>
  <c r="BQ50" i="14" l="1"/>
  <c r="BQ46" i="14"/>
  <c r="BQ53" i="14"/>
  <c r="BQ57" i="14"/>
  <c r="BQ59" i="14"/>
  <c r="BQ38" i="14"/>
  <c r="BQ48" i="14"/>
  <c r="BQ51" i="14"/>
  <c r="BQ56" i="14"/>
  <c r="BQ41" i="14"/>
  <c r="BQ44" i="14"/>
  <c r="BQ60" i="14"/>
  <c r="BQ42" i="14"/>
  <c r="BQ62" i="14"/>
  <c r="BQ58" i="14"/>
  <c r="BQ55" i="14"/>
  <c r="BQ49" i="14"/>
  <c r="BQ54" i="14"/>
  <c r="BQ61" i="14"/>
  <c r="BQ52" i="14"/>
  <c r="BQ37" i="14"/>
  <c r="BQ63" i="14"/>
  <c r="BQ47" i="14"/>
  <c r="BQ40" i="14"/>
  <c r="BQ45" i="14"/>
  <c r="BQ39" i="14"/>
  <c r="BQ35" i="14"/>
  <c r="Y40" i="3"/>
  <c r="AD11" i="14"/>
  <c r="AD10" i="14"/>
  <c r="AD9" i="14"/>
  <c r="CR10" i="3"/>
  <c r="Z50" i="5" s="1"/>
  <c r="Z100" i="5" l="1"/>
  <c r="X150" i="7"/>
  <c r="Z45" i="5"/>
  <c r="Z48" i="5"/>
  <c r="Z49" i="5"/>
  <c r="Z47" i="5"/>
  <c r="Z46" i="5"/>
  <c r="Z44" i="5"/>
  <c r="Z41" i="5"/>
  <c r="Z42" i="5"/>
  <c r="Z43" i="5"/>
  <c r="Y75" i="3"/>
  <c r="Z76" i="3"/>
  <c r="Y109" i="3"/>
  <c r="Y41" i="3"/>
  <c r="Z10" i="5"/>
  <c r="Z11" i="5"/>
  <c r="Z12" i="5"/>
  <c r="Z13" i="5"/>
  <c r="Z14" i="5"/>
  <c r="Z15" i="5"/>
  <c r="Z16" i="5"/>
  <c r="Z17" i="5"/>
  <c r="Z18" i="5"/>
  <c r="Z19" i="5"/>
  <c r="Z20" i="5"/>
  <c r="Z22" i="5"/>
  <c r="Z26" i="5"/>
  <c r="Z29" i="5"/>
  <c r="Z30" i="5"/>
  <c r="Z31" i="5"/>
  <c r="Z32" i="5"/>
  <c r="Z33" i="5"/>
  <c r="Z34" i="5"/>
  <c r="Z35" i="5"/>
  <c r="Z23" i="5"/>
  <c r="Z27" i="5"/>
  <c r="Z24" i="5"/>
  <c r="Z21" i="5"/>
  <c r="Z25" i="5"/>
  <c r="Z28" i="5"/>
  <c r="Z9" i="5"/>
  <c r="Z38" i="5"/>
  <c r="Z39" i="5"/>
  <c r="Z36" i="5"/>
  <c r="Z40" i="5"/>
  <c r="Z37" i="5"/>
  <c r="AE93" i="14"/>
  <c r="AE108" i="14"/>
  <c r="Z88" i="3" s="1"/>
  <c r="AE58" i="14"/>
  <c r="Z33" i="3" s="1"/>
  <c r="AE79" i="14"/>
  <c r="AE86" i="14"/>
  <c r="V15" i="22" l="1"/>
  <c r="V5" i="22"/>
  <c r="V30" i="22"/>
  <c r="V16" i="22"/>
  <c r="V8" i="22"/>
  <c r="V38" i="22"/>
  <c r="V24" i="22"/>
  <c r="V21" i="22"/>
  <c r="V28" i="22"/>
  <c r="V14" i="22"/>
  <c r="V6" i="22"/>
  <c r="V40" i="22"/>
  <c r="V7" i="22"/>
  <c r="V33" i="22"/>
  <c r="V17" i="22"/>
  <c r="V27" i="22"/>
  <c r="V13" i="22"/>
  <c r="V42" i="22"/>
  <c r="V37" i="22"/>
  <c r="V36" i="22"/>
  <c r="V20" i="22"/>
  <c r="V26" i="22"/>
  <c r="V12" i="22"/>
  <c r="V43" i="22"/>
  <c r="V32" i="22"/>
  <c r="V23" i="22"/>
  <c r="V25" i="22"/>
  <c r="V11" i="22"/>
  <c r="V45" i="22"/>
  <c r="V29" i="22"/>
  <c r="V35" i="22"/>
  <c r="V19" i="22"/>
  <c r="V22" i="22"/>
  <c r="V10" i="22"/>
  <c r="V44" i="22"/>
  <c r="V34" i="22"/>
  <c r="V31" i="22"/>
  <c r="V18" i="22"/>
  <c r="V9" i="22"/>
  <c r="V39" i="22"/>
  <c r="V41" i="22"/>
  <c r="AE77" i="14"/>
  <c r="Z55" i="3" s="1"/>
  <c r="Z94" i="5"/>
  <c r="Z96" i="5"/>
  <c r="Z97" i="5"/>
  <c r="Z99" i="5"/>
  <c r="Z98" i="5"/>
  <c r="Z95" i="5"/>
  <c r="Z93" i="5"/>
  <c r="Z92" i="5"/>
  <c r="Z91" i="5"/>
  <c r="Z64" i="3"/>
  <c r="Z57" i="3"/>
  <c r="Z71" i="3"/>
  <c r="AE90" i="14"/>
  <c r="Z68" i="3" s="1"/>
  <c r="AE76" i="14"/>
  <c r="Z54" i="3" s="1"/>
  <c r="AE56" i="14"/>
  <c r="Z31" i="3" s="1"/>
  <c r="CS31" i="3" s="1"/>
  <c r="AE109" i="14"/>
  <c r="AE78" i="14"/>
  <c r="Z56" i="3" s="1"/>
  <c r="AE95" i="14"/>
  <c r="AE88" i="14"/>
  <c r="Z66" i="3" s="1"/>
  <c r="AE80" i="14"/>
  <c r="Z58" i="3" s="1"/>
  <c r="AE72" i="14"/>
  <c r="Z50" i="3" s="1"/>
  <c r="AE92" i="14"/>
  <c r="Z70" i="3" s="1"/>
  <c r="AE84" i="14"/>
  <c r="Z62" i="3" s="1"/>
  <c r="AE68" i="14"/>
  <c r="Z46" i="3" s="1"/>
  <c r="AE85" i="14"/>
  <c r="Z63" i="3" s="1"/>
  <c r="AE69" i="14"/>
  <c r="Z47" i="3" s="1"/>
  <c r="AE81" i="14"/>
  <c r="Z59" i="3" s="1"/>
  <c r="AE89" i="14"/>
  <c r="Z67" i="3" s="1"/>
  <c r="AE73" i="14"/>
  <c r="Z51" i="3" s="1"/>
  <c r="AE61" i="14"/>
  <c r="Z36" i="3" s="1"/>
  <c r="CS36" i="3" s="1"/>
  <c r="AE106" i="14"/>
  <c r="AE63" i="14"/>
  <c r="AE71" i="14"/>
  <c r="Z49" i="3" s="1"/>
  <c r="AE87" i="14"/>
  <c r="Z65" i="3" s="1"/>
  <c r="AE83" i="14"/>
  <c r="Z61" i="3" s="1"/>
  <c r="AE67" i="14"/>
  <c r="Z45" i="3" s="1"/>
  <c r="BR67" i="14" s="1"/>
  <c r="AE91" i="14"/>
  <c r="Z69" i="3" s="1"/>
  <c r="AE75" i="14"/>
  <c r="Z53" i="3" s="1"/>
  <c r="AE100" i="14"/>
  <c r="AE36" i="14"/>
  <c r="Z11" i="3" s="1"/>
  <c r="AE82" i="14"/>
  <c r="Z60" i="3" s="1"/>
  <c r="AE66" i="14"/>
  <c r="Z44" i="3" s="1"/>
  <c r="AE107" i="14"/>
  <c r="AE51" i="14"/>
  <c r="Z26" i="3" s="1"/>
  <c r="CS26" i="3" s="1"/>
  <c r="AE43" i="14"/>
  <c r="Z18" i="3" s="1"/>
  <c r="CS18" i="3" s="1"/>
  <c r="AE39" i="14"/>
  <c r="Z14" i="3" s="1"/>
  <c r="AE74" i="14"/>
  <c r="Z52" i="3" s="1"/>
  <c r="AE111" i="14"/>
  <c r="AE104" i="14"/>
  <c r="AE103" i="14"/>
  <c r="AE99" i="14"/>
  <c r="AE94" i="14"/>
  <c r="AE70" i="14"/>
  <c r="Z48" i="3" s="1"/>
  <c r="AE127" i="14"/>
  <c r="AE123" i="14"/>
  <c r="AE119" i="14"/>
  <c r="AE115" i="14"/>
  <c r="AE110" i="14"/>
  <c r="AE102" i="14"/>
  <c r="AE98" i="14"/>
  <c r="AE60" i="14"/>
  <c r="Z35" i="3" s="1"/>
  <c r="CS35" i="3" s="1"/>
  <c r="AE59" i="14"/>
  <c r="Z34" i="3" s="1"/>
  <c r="CS34" i="3" s="1"/>
  <c r="AE52" i="14"/>
  <c r="Z27" i="3" s="1"/>
  <c r="CS27" i="3" s="1"/>
  <c r="AE53" i="14"/>
  <c r="Z28" i="3" s="1"/>
  <c r="CS28" i="3" s="1"/>
  <c r="AE45" i="14"/>
  <c r="Z20" i="3" s="1"/>
  <c r="CS20" i="3" s="1"/>
  <c r="AE35" i="14"/>
  <c r="Z10" i="3" s="1"/>
  <c r="AE37" i="14"/>
  <c r="Z12" i="3" s="1"/>
  <c r="CS88" i="3"/>
  <c r="AE124" i="14"/>
  <c r="Z104" i="3" s="1"/>
  <c r="AE120" i="14"/>
  <c r="Z100" i="3" s="1"/>
  <c r="AE116" i="14"/>
  <c r="Z96" i="3" s="1"/>
  <c r="AE112" i="14"/>
  <c r="Z92" i="3" s="1"/>
  <c r="AE47" i="14"/>
  <c r="Z22" i="3" s="1"/>
  <c r="AE48" i="14"/>
  <c r="Z23" i="3" s="1"/>
  <c r="AE38" i="14"/>
  <c r="Z13" i="3" s="1"/>
  <c r="Z87" i="5"/>
  <c r="Z88" i="5"/>
  <c r="Z71" i="5"/>
  <c r="Z85" i="5"/>
  <c r="Z81" i="5"/>
  <c r="Z72" i="5"/>
  <c r="Z67" i="5"/>
  <c r="Z63" i="5"/>
  <c r="AE46" i="14"/>
  <c r="Z21" i="3" s="1"/>
  <c r="Z90" i="5"/>
  <c r="Z59" i="5"/>
  <c r="Z74" i="5"/>
  <c r="Z84" i="5"/>
  <c r="Z80" i="5"/>
  <c r="Z70" i="5"/>
  <c r="Z66" i="5"/>
  <c r="Z62" i="5"/>
  <c r="AE126" i="14"/>
  <c r="Z106" i="3" s="1"/>
  <c r="AE122" i="14"/>
  <c r="Z102" i="3" s="1"/>
  <c r="AE118" i="14"/>
  <c r="Z98" i="3" s="1"/>
  <c r="AE114" i="14"/>
  <c r="Z94" i="3" s="1"/>
  <c r="AE101" i="14"/>
  <c r="Z81" i="3" s="1"/>
  <c r="CS33" i="3"/>
  <c r="AE55" i="14"/>
  <c r="Z30" i="3" s="1"/>
  <c r="AE54" i="14"/>
  <c r="Z29" i="3" s="1"/>
  <c r="AE57" i="14"/>
  <c r="Z32" i="3" s="1"/>
  <c r="AE41" i="14"/>
  <c r="Z16" i="3" s="1"/>
  <c r="AE44" i="14"/>
  <c r="Z19" i="3" s="1"/>
  <c r="AE40" i="14"/>
  <c r="Z15" i="3" s="1"/>
  <c r="Z86" i="5"/>
  <c r="Z78" i="5"/>
  <c r="Z77" i="5"/>
  <c r="Z83" i="5"/>
  <c r="Z79" i="5"/>
  <c r="Z69" i="5"/>
  <c r="Z65" i="5"/>
  <c r="Z61" i="5"/>
  <c r="AE125" i="14"/>
  <c r="Z105" i="3" s="1"/>
  <c r="AE121" i="14"/>
  <c r="Z101" i="3" s="1"/>
  <c r="AE117" i="14"/>
  <c r="Z97" i="3" s="1"/>
  <c r="AE113" i="14"/>
  <c r="Z93" i="3" s="1"/>
  <c r="AE105" i="14"/>
  <c r="Z85" i="3" s="1"/>
  <c r="AE62" i="14"/>
  <c r="Z37" i="3" s="1"/>
  <c r="AE50" i="14"/>
  <c r="Z25" i="3" s="1"/>
  <c r="AE42" i="14"/>
  <c r="Z17" i="3" s="1"/>
  <c r="AE49" i="14"/>
  <c r="Z24" i="3" s="1"/>
  <c r="Z89" i="5"/>
  <c r="Z75" i="5"/>
  <c r="Z73" i="5"/>
  <c r="Z82" i="5"/>
  <c r="Z76" i="5"/>
  <c r="Z68" i="5"/>
  <c r="Z64" i="5"/>
  <c r="Z60" i="5"/>
  <c r="BR69" i="14" l="1"/>
  <c r="BR68" i="14"/>
  <c r="BR38" i="14"/>
  <c r="BR40" i="14"/>
  <c r="BR66" i="14"/>
  <c r="Z74" i="3"/>
  <c r="Z40" i="3"/>
  <c r="BR70" i="14"/>
  <c r="BR73" i="14"/>
  <c r="BR72" i="14"/>
  <c r="BR74" i="14"/>
  <c r="BR77" i="14"/>
  <c r="BR85" i="14"/>
  <c r="BR76" i="14"/>
  <c r="BR79" i="14"/>
  <c r="BR78" i="14"/>
  <c r="BR81" i="14"/>
  <c r="BR80" i="14"/>
  <c r="BR83" i="14"/>
  <c r="BR82" i="14"/>
  <c r="BR84" i="14"/>
  <c r="BR71" i="14"/>
  <c r="BR89" i="14"/>
  <c r="BR94" i="14"/>
  <c r="BR75" i="14"/>
  <c r="BR93" i="14"/>
  <c r="BR87" i="14"/>
  <c r="BR91" i="14"/>
  <c r="BR86" i="14"/>
  <c r="BR95" i="14"/>
  <c r="BR88" i="14"/>
  <c r="BR92" i="14"/>
  <c r="BR90" i="14"/>
  <c r="BR54" i="14"/>
  <c r="BR41" i="14"/>
  <c r="BR43" i="14"/>
  <c r="BR42" i="14"/>
  <c r="BR45" i="14"/>
  <c r="BR44" i="14"/>
  <c r="BR47" i="14"/>
  <c r="BR46" i="14"/>
  <c r="BR49" i="14"/>
  <c r="BR48" i="14"/>
  <c r="BR51" i="14"/>
  <c r="BR50" i="14"/>
  <c r="BR53" i="14"/>
  <c r="BR52" i="14"/>
  <c r="BR56" i="14"/>
  <c r="BR61" i="14"/>
  <c r="BR58" i="14"/>
  <c r="BR60" i="14"/>
  <c r="BR55" i="14"/>
  <c r="BR62" i="14"/>
  <c r="BR57" i="14"/>
  <c r="BR59" i="14"/>
  <c r="CS14" i="3"/>
  <c r="BR39" i="14"/>
  <c r="CS12" i="3"/>
  <c r="BR37" i="14"/>
  <c r="CS11" i="3"/>
  <c r="BR36" i="14"/>
  <c r="CS38" i="3"/>
  <c r="BR63" i="14"/>
  <c r="AE11" i="14"/>
  <c r="BR35" i="14"/>
  <c r="AE10" i="14"/>
  <c r="Z103" i="3"/>
  <c r="Z80" i="3"/>
  <c r="Z86" i="3"/>
  <c r="Z78" i="3"/>
  <c r="Z82" i="3"/>
  <c r="Z79" i="3"/>
  <c r="Z87" i="3"/>
  <c r="CS87" i="3" s="1"/>
  <c r="Z90" i="3"/>
  <c r="Z83" i="3"/>
  <c r="Z95" i="3"/>
  <c r="CS95" i="3" s="1"/>
  <c r="Z84" i="3"/>
  <c r="Z99" i="3"/>
  <c r="CS99" i="3" s="1"/>
  <c r="Z91" i="3"/>
  <c r="CS91" i="3" s="1"/>
  <c r="Z89" i="3"/>
  <c r="CS64" i="3"/>
  <c r="CS55" i="3"/>
  <c r="CS67" i="3"/>
  <c r="CS65" i="3"/>
  <c r="AA110" i="3"/>
  <c r="CS44" i="3"/>
  <c r="CS60" i="3"/>
  <c r="CS57" i="3"/>
  <c r="CS25" i="3"/>
  <c r="CS37" i="3"/>
  <c r="CS101" i="3"/>
  <c r="CS16" i="3"/>
  <c r="CS98" i="3"/>
  <c r="CS96" i="3"/>
  <c r="CS71" i="3"/>
  <c r="CS56" i="3"/>
  <c r="CS69" i="3"/>
  <c r="CS47" i="3"/>
  <c r="CS68" i="3"/>
  <c r="CS46" i="3"/>
  <c r="CS52" i="3"/>
  <c r="CS53" i="3"/>
  <c r="CS85" i="3"/>
  <c r="CS105" i="3"/>
  <c r="CS32" i="3"/>
  <c r="CS102" i="3"/>
  <c r="CS100" i="3"/>
  <c r="CS50" i="3"/>
  <c r="CS72" i="3"/>
  <c r="CS66" i="3"/>
  <c r="CS59" i="3"/>
  <c r="CS49" i="3"/>
  <c r="CS73" i="3"/>
  <c r="CS54" i="3"/>
  <c r="CS70" i="3"/>
  <c r="CS24" i="3"/>
  <c r="CS93" i="3"/>
  <c r="CS15" i="3"/>
  <c r="CS29" i="3"/>
  <c r="CS81" i="3"/>
  <c r="CS106" i="3"/>
  <c r="AE9" i="14"/>
  <c r="AA76" i="3"/>
  <c r="CS10" i="3"/>
  <c r="CS21" i="3"/>
  <c r="CS104" i="3"/>
  <c r="CS45" i="3"/>
  <c r="CS48" i="3"/>
  <c r="CS58" i="3"/>
  <c r="CS62" i="3"/>
  <c r="CS63" i="3"/>
  <c r="CS61" i="3"/>
  <c r="CS51" i="3"/>
  <c r="CS17" i="3"/>
  <c r="CS97" i="3"/>
  <c r="CS19" i="3"/>
  <c r="CS30" i="3"/>
  <c r="CS94" i="3"/>
  <c r="CS13" i="3"/>
  <c r="CS23" i="3"/>
  <c r="CS22" i="3"/>
  <c r="CS92" i="3"/>
  <c r="CS78" i="3" l="1"/>
  <c r="Z108" i="3"/>
  <c r="Z109" i="3" s="1"/>
  <c r="CS86" i="3"/>
  <c r="CS79" i="3"/>
  <c r="CS83" i="3"/>
  <c r="CS80" i="3"/>
  <c r="CS82" i="3"/>
  <c r="CS89" i="3"/>
  <c r="CS90" i="3"/>
  <c r="CS107" i="3"/>
  <c r="CS103" i="3"/>
  <c r="CS84" i="3"/>
  <c r="AF74" i="14"/>
  <c r="AA52" i="3" s="1"/>
  <c r="AF76" i="14"/>
  <c r="AA54" i="3" s="1"/>
  <c r="AF88" i="14"/>
  <c r="AA66" i="3" s="1"/>
  <c r="AA50" i="5" l="1"/>
  <c r="AA100" i="5" s="1"/>
  <c r="Z41" i="3"/>
  <c r="Z75" i="3"/>
  <c r="AA47" i="5"/>
  <c r="AA46" i="5"/>
  <c r="AA45" i="5"/>
  <c r="AA49" i="5"/>
  <c r="AA44" i="5"/>
  <c r="AA48" i="5"/>
  <c r="AA42" i="5"/>
  <c r="AA41" i="5"/>
  <c r="AA43" i="5"/>
  <c r="AA36" i="5"/>
  <c r="AA13" i="5"/>
  <c r="AA28" i="5"/>
  <c r="AA20" i="5"/>
  <c r="AA12" i="5"/>
  <c r="AA35" i="5"/>
  <c r="AA19" i="5"/>
  <c r="AA27" i="5"/>
  <c r="AA34" i="5"/>
  <c r="AA26" i="5"/>
  <c r="AA18" i="5"/>
  <c r="AA10" i="5"/>
  <c r="AA11" i="5"/>
  <c r="AA9" i="5"/>
  <c r="AA33" i="5"/>
  <c r="AA25" i="5"/>
  <c r="AA17" i="5"/>
  <c r="AA40" i="5"/>
  <c r="AA32" i="5"/>
  <c r="AA24" i="5"/>
  <c r="AA16" i="5"/>
  <c r="AA31" i="5"/>
  <c r="AA23" i="5"/>
  <c r="AA15" i="5"/>
  <c r="AA39" i="5"/>
  <c r="AA30" i="5"/>
  <c r="AA22" i="5"/>
  <c r="AA14" i="5"/>
  <c r="AA38" i="5"/>
  <c r="AA37" i="5"/>
  <c r="AA29" i="5"/>
  <c r="AA21" i="5"/>
  <c r="AF75" i="14"/>
  <c r="AA53" i="3" s="1"/>
  <c r="AF95" i="14"/>
  <c r="AF90" i="14"/>
  <c r="AA68" i="3" s="1"/>
  <c r="AF68" i="14"/>
  <c r="AA46" i="3" s="1"/>
  <c r="AF93" i="14"/>
  <c r="AA71" i="3" s="1"/>
  <c r="AF84" i="14"/>
  <c r="AA62" i="3" s="1"/>
  <c r="AF41" i="14"/>
  <c r="AA16" i="3" s="1"/>
  <c r="AF80" i="14"/>
  <c r="AA58" i="3" s="1"/>
  <c r="AF73" i="14"/>
  <c r="AA51" i="3" s="1"/>
  <c r="AF72" i="14"/>
  <c r="AA50" i="3" s="1"/>
  <c r="AF82" i="14"/>
  <c r="AA60" i="3" s="1"/>
  <c r="AF66" i="14"/>
  <c r="AA44" i="3" s="1"/>
  <c r="AF35" i="14"/>
  <c r="AA10" i="3" s="1"/>
  <c r="AF78" i="14"/>
  <c r="AA56" i="3" s="1"/>
  <c r="AF86" i="14"/>
  <c r="AA64" i="3" s="1"/>
  <c r="AF61" i="14"/>
  <c r="AA36" i="3" s="1"/>
  <c r="CT36" i="3" s="1"/>
  <c r="AF70" i="14"/>
  <c r="AA48" i="3" s="1"/>
  <c r="AF39" i="14"/>
  <c r="AA14" i="3" s="1"/>
  <c r="AF85" i="14"/>
  <c r="AA63" i="3" s="1"/>
  <c r="AF81" i="14"/>
  <c r="AA59" i="3" s="1"/>
  <c r="AF59" i="14"/>
  <c r="AA34" i="3" s="1"/>
  <c r="M140" i="3" s="1"/>
  <c r="AF77" i="14"/>
  <c r="AA55" i="3" s="1"/>
  <c r="AF94" i="14"/>
  <c r="AF89" i="14"/>
  <c r="AA67" i="3" s="1"/>
  <c r="AF69" i="14"/>
  <c r="AA47" i="3" s="1"/>
  <c r="AF36" i="14"/>
  <c r="AA11" i="3" s="1"/>
  <c r="AF47" i="14"/>
  <c r="AA22" i="3" s="1"/>
  <c r="CT22" i="3" s="1"/>
  <c r="AF52" i="14"/>
  <c r="AA27" i="3" s="1"/>
  <c r="M133" i="3" s="1"/>
  <c r="AF38" i="14"/>
  <c r="AA13" i="3" s="1"/>
  <c r="AF62" i="14"/>
  <c r="AA37" i="3" s="1"/>
  <c r="CT37" i="3" s="1"/>
  <c r="AF58" i="14"/>
  <c r="AA33" i="3" s="1"/>
  <c r="CT33" i="3" s="1"/>
  <c r="AF40" i="14"/>
  <c r="AA15" i="3" s="1"/>
  <c r="AF91" i="14"/>
  <c r="AA69" i="3" s="1"/>
  <c r="AF71" i="14"/>
  <c r="AA49" i="3" s="1"/>
  <c r="AF51" i="14"/>
  <c r="AA26" i="3" s="1"/>
  <c r="CT26" i="3" s="1"/>
  <c r="AF92" i="14"/>
  <c r="AA70" i="3" s="1"/>
  <c r="AF87" i="14"/>
  <c r="AA65" i="3" s="1"/>
  <c r="AF83" i="14"/>
  <c r="AA61" i="3" s="1"/>
  <c r="AF67" i="14"/>
  <c r="AA45" i="3" s="1"/>
  <c r="BS67" i="14" s="1"/>
  <c r="AF43" i="14"/>
  <c r="AA18" i="3" s="1"/>
  <c r="M124" i="3" s="1"/>
  <c r="AF79" i="14"/>
  <c r="AA57" i="3" s="1"/>
  <c r="AF56" i="14"/>
  <c r="AA31" i="3" s="1"/>
  <c r="M137" i="3" s="1"/>
  <c r="AF127" i="14"/>
  <c r="AF123" i="14"/>
  <c r="AA103" i="3" s="1"/>
  <c r="AF119" i="14"/>
  <c r="AA99" i="3" s="1"/>
  <c r="AF115" i="14"/>
  <c r="AA95" i="3" s="1"/>
  <c r="AF109" i="14"/>
  <c r="AA89" i="3" s="1"/>
  <c r="AF105" i="14"/>
  <c r="AA85" i="3" s="1"/>
  <c r="AF101" i="14"/>
  <c r="AA81" i="3" s="1"/>
  <c r="AF37" i="14"/>
  <c r="AA12" i="3" s="1"/>
  <c r="AF126" i="14"/>
  <c r="AA106" i="3" s="1"/>
  <c r="AF122" i="14"/>
  <c r="AA102" i="3" s="1"/>
  <c r="AF118" i="14"/>
  <c r="AA98" i="3" s="1"/>
  <c r="AF114" i="14"/>
  <c r="AA94" i="3" s="1"/>
  <c r="AF108" i="14"/>
  <c r="AA88" i="3" s="1"/>
  <c r="AF104" i="14"/>
  <c r="AA84" i="3" s="1"/>
  <c r="AF100" i="14"/>
  <c r="AA80" i="3" s="1"/>
  <c r="AF60" i="14"/>
  <c r="AA35" i="3" s="1"/>
  <c r="AF53" i="14"/>
  <c r="AA28" i="3" s="1"/>
  <c r="AF46" i="14"/>
  <c r="AA21" i="3" s="1"/>
  <c r="AF45" i="14"/>
  <c r="AA20" i="3" s="1"/>
  <c r="AF48" i="14"/>
  <c r="AA23" i="3" s="1"/>
  <c r="AF125" i="14"/>
  <c r="AA105" i="3" s="1"/>
  <c r="AF121" i="14"/>
  <c r="AA101" i="3" s="1"/>
  <c r="AF117" i="14"/>
  <c r="AA97" i="3" s="1"/>
  <c r="AF113" i="14"/>
  <c r="AA93" i="3" s="1"/>
  <c r="AF111" i="14"/>
  <c r="AA91" i="3" s="1"/>
  <c r="AF107" i="14"/>
  <c r="AA87" i="3" s="1"/>
  <c r="AF103" i="14"/>
  <c r="AA83" i="3" s="1"/>
  <c r="AF99" i="14"/>
  <c r="AA79" i="3" s="1"/>
  <c r="AF63" i="14"/>
  <c r="AF124" i="14"/>
  <c r="AA104" i="3" s="1"/>
  <c r="AF120" i="14"/>
  <c r="AA100" i="3" s="1"/>
  <c r="AF116" i="14"/>
  <c r="AA96" i="3" s="1"/>
  <c r="AF112" i="14"/>
  <c r="AA92" i="3" s="1"/>
  <c r="AF110" i="14"/>
  <c r="AA90" i="3" s="1"/>
  <c r="AF106" i="14"/>
  <c r="AA86" i="3" s="1"/>
  <c r="AF102" i="14"/>
  <c r="AA82" i="3" s="1"/>
  <c r="AF98" i="14"/>
  <c r="AA78" i="3" s="1"/>
  <c r="AF55" i="14"/>
  <c r="AA30" i="3" s="1"/>
  <c r="AF54" i="14"/>
  <c r="AA29" i="3" s="1"/>
  <c r="AF57" i="14"/>
  <c r="AA32" i="3" s="1"/>
  <c r="AF50" i="14"/>
  <c r="AA25" i="3" s="1"/>
  <c r="AF42" i="14"/>
  <c r="AA17" i="3" s="1"/>
  <c r="AF49" i="14"/>
  <c r="AA24" i="3" s="1"/>
  <c r="AF44" i="14"/>
  <c r="AA19" i="3" s="1"/>
  <c r="BS68" i="14" l="1"/>
  <c r="BS37" i="14"/>
  <c r="BS69" i="14"/>
  <c r="Y150" i="7"/>
  <c r="AA108" i="3"/>
  <c r="BS66" i="14"/>
  <c r="AA74" i="3"/>
  <c r="BS35" i="14"/>
  <c r="AA40" i="3"/>
  <c r="AB76" i="3" s="1"/>
  <c r="BS63" i="14"/>
  <c r="W44" i="22"/>
  <c r="W40" i="22"/>
  <c r="W45" i="22"/>
  <c r="W41" i="22"/>
  <c r="W39" i="22"/>
  <c r="AA87" i="5"/>
  <c r="W33" i="22"/>
  <c r="AA61" i="5"/>
  <c r="W7" i="22"/>
  <c r="AA62" i="5"/>
  <c r="W8" i="22"/>
  <c r="W10" i="22"/>
  <c r="AA74" i="5"/>
  <c r="W20" i="22"/>
  <c r="W6" i="22"/>
  <c r="AA70" i="5"/>
  <c r="W16" i="22"/>
  <c r="AA88" i="5"/>
  <c r="W34" i="22"/>
  <c r="AA72" i="5"/>
  <c r="W18" i="22"/>
  <c r="W28" i="22"/>
  <c r="AA68" i="5"/>
  <c r="W14" i="22"/>
  <c r="W24" i="22"/>
  <c r="AA66" i="5"/>
  <c r="W12" i="22"/>
  <c r="AA80" i="5"/>
  <c r="W26" i="22"/>
  <c r="AA90" i="5"/>
  <c r="W36" i="22"/>
  <c r="W22" i="22"/>
  <c r="AA63" i="5"/>
  <c r="W9" i="22"/>
  <c r="AA81" i="5"/>
  <c r="W27" i="22"/>
  <c r="AA89" i="5"/>
  <c r="W35" i="22"/>
  <c r="W13" i="22"/>
  <c r="AA84" i="5"/>
  <c r="W30" i="22"/>
  <c r="AA86" i="5"/>
  <c r="W32" i="22"/>
  <c r="AA96" i="5"/>
  <c r="W42" i="22"/>
  <c r="AA65" i="5"/>
  <c r="W11" i="22"/>
  <c r="AA75" i="5"/>
  <c r="W21" i="22"/>
  <c r="AA77" i="5"/>
  <c r="W23" i="22"/>
  <c r="AA97" i="5"/>
  <c r="W43" i="22"/>
  <c r="AA71" i="5"/>
  <c r="W17" i="22"/>
  <c r="AA79" i="5"/>
  <c r="W25" i="22"/>
  <c r="AA73" i="5"/>
  <c r="W19" i="22"/>
  <c r="AA83" i="5"/>
  <c r="W29" i="22"/>
  <c r="AA69" i="5"/>
  <c r="W15" i="22"/>
  <c r="AA91" i="5"/>
  <c r="W37" i="22"/>
  <c r="W5" i="22"/>
  <c r="W31" i="22"/>
  <c r="AA92" i="5"/>
  <c r="W38" i="22"/>
  <c r="BS84" i="14"/>
  <c r="BS83" i="14"/>
  <c r="BS70" i="14"/>
  <c r="BS72" i="14"/>
  <c r="BS71" i="14"/>
  <c r="BS89" i="14"/>
  <c r="BS74" i="14"/>
  <c r="BS73" i="14"/>
  <c r="BS91" i="14"/>
  <c r="BS76" i="14"/>
  <c r="BS75" i="14"/>
  <c r="BS78" i="14"/>
  <c r="BS77" i="14"/>
  <c r="BS95" i="14"/>
  <c r="BS80" i="14"/>
  <c r="BS79" i="14"/>
  <c r="BS82" i="14"/>
  <c r="BS81" i="14"/>
  <c r="BS90" i="14"/>
  <c r="BS85" i="14"/>
  <c r="BS92" i="14"/>
  <c r="BS87" i="14"/>
  <c r="BS94" i="14"/>
  <c r="BS88" i="14"/>
  <c r="BS93" i="14"/>
  <c r="BS86" i="14"/>
  <c r="M122" i="3"/>
  <c r="BS45" i="14"/>
  <c r="BS44" i="14"/>
  <c r="BS47" i="14"/>
  <c r="BS46" i="14"/>
  <c r="BS49" i="14"/>
  <c r="BS48" i="14"/>
  <c r="BS51" i="14"/>
  <c r="BS50" i="14"/>
  <c r="BS52" i="14"/>
  <c r="BS54" i="14"/>
  <c r="BS41" i="14"/>
  <c r="BS43" i="14"/>
  <c r="BS42" i="14"/>
  <c r="BS59" i="14"/>
  <c r="BS58" i="14"/>
  <c r="BS60" i="14"/>
  <c r="BS57" i="14"/>
  <c r="BS62" i="14"/>
  <c r="BS61" i="14"/>
  <c r="BS53" i="14"/>
  <c r="BS56" i="14"/>
  <c r="BS55" i="14"/>
  <c r="CT15" i="3"/>
  <c r="BS40" i="14"/>
  <c r="CT13" i="3"/>
  <c r="BS38" i="14"/>
  <c r="M117" i="3"/>
  <c r="BS36" i="14"/>
  <c r="CT14" i="3"/>
  <c r="BS39" i="14"/>
  <c r="AF10" i="14"/>
  <c r="AF11" i="14"/>
  <c r="AA98" i="5"/>
  <c r="AA94" i="5"/>
  <c r="AA99" i="5"/>
  <c r="AA95" i="5"/>
  <c r="AA78" i="5"/>
  <c r="AA60" i="5"/>
  <c r="AA93" i="5"/>
  <c r="AA85" i="5"/>
  <c r="AA82" i="5"/>
  <c r="AA76" i="5"/>
  <c r="AA59" i="5"/>
  <c r="AA64" i="5"/>
  <c r="AA67" i="5"/>
  <c r="M120" i="3"/>
  <c r="M142" i="3"/>
  <c r="CT16" i="3"/>
  <c r="M139" i="3"/>
  <c r="M132" i="3"/>
  <c r="M128" i="3"/>
  <c r="CT34" i="3"/>
  <c r="M119" i="3"/>
  <c r="M121" i="3"/>
  <c r="CT31" i="3"/>
  <c r="CT11" i="3"/>
  <c r="M143" i="3"/>
  <c r="CT27" i="3"/>
  <c r="CT18" i="3"/>
  <c r="M204" i="3"/>
  <c r="CT97" i="3"/>
  <c r="M185" i="3"/>
  <c r="CT78" i="3"/>
  <c r="M187" i="3"/>
  <c r="CT80" i="3"/>
  <c r="M205" i="3"/>
  <c r="CT98" i="3"/>
  <c r="M193" i="3"/>
  <c r="CT86" i="3"/>
  <c r="M190" i="3"/>
  <c r="CT83" i="3"/>
  <c r="M213" i="3"/>
  <c r="CT106" i="3"/>
  <c r="M189" i="3"/>
  <c r="CT82" i="3"/>
  <c r="M203" i="3"/>
  <c r="CT96" i="3"/>
  <c r="M186" i="3"/>
  <c r="CT79" i="3"/>
  <c r="M200" i="3"/>
  <c r="CT93" i="3"/>
  <c r="M191" i="3"/>
  <c r="CT84" i="3"/>
  <c r="M209" i="3"/>
  <c r="CT102" i="3"/>
  <c r="M207" i="3"/>
  <c r="CT100" i="3"/>
  <c r="M195" i="3"/>
  <c r="CT88" i="3"/>
  <c r="M197" i="3"/>
  <c r="CT90" i="3"/>
  <c r="M211" i="3"/>
  <c r="CT104" i="3"/>
  <c r="M208" i="3"/>
  <c r="CT101" i="3"/>
  <c r="M201" i="3"/>
  <c r="CT94" i="3"/>
  <c r="AF9" i="14"/>
  <c r="M116" i="3"/>
  <c r="CT10" i="3"/>
  <c r="M123" i="3"/>
  <c r="CT17" i="3"/>
  <c r="M136" i="3"/>
  <c r="CT30" i="3"/>
  <c r="M178" i="3"/>
  <c r="CT72" i="3"/>
  <c r="M168" i="3"/>
  <c r="CT62" i="3"/>
  <c r="M153" i="3"/>
  <c r="CT47" i="3"/>
  <c r="M176" i="3"/>
  <c r="CT70" i="3"/>
  <c r="AB110" i="3"/>
  <c r="M150" i="3"/>
  <c r="CT44" i="3"/>
  <c r="M155" i="3"/>
  <c r="CT49" i="3"/>
  <c r="M163" i="3"/>
  <c r="CT57" i="3"/>
  <c r="M129" i="3"/>
  <c r="CT23" i="3"/>
  <c r="M141" i="3"/>
  <c r="CT35" i="3"/>
  <c r="M199" i="3"/>
  <c r="CT92" i="3"/>
  <c r="M192" i="3"/>
  <c r="CT85" i="3"/>
  <c r="M212" i="3"/>
  <c r="CT105" i="3"/>
  <c r="M196" i="3"/>
  <c r="CT89" i="3"/>
  <c r="M194" i="3"/>
  <c r="CT87" i="3"/>
  <c r="M202" i="3"/>
  <c r="CT95" i="3"/>
  <c r="M198" i="3"/>
  <c r="CT91" i="3"/>
  <c r="M118" i="3"/>
  <c r="CT12" i="3"/>
  <c r="M131" i="3"/>
  <c r="CT25" i="3"/>
  <c r="M157" i="3"/>
  <c r="CT51" i="3"/>
  <c r="M158" i="3"/>
  <c r="CT52" i="3"/>
  <c r="M160" i="3"/>
  <c r="CT54" i="3"/>
  <c r="M177" i="3"/>
  <c r="CT71" i="3"/>
  <c r="M165" i="3"/>
  <c r="CT59" i="3"/>
  <c r="M170" i="3"/>
  <c r="CT64" i="3"/>
  <c r="M156" i="3"/>
  <c r="CT50" i="3"/>
  <c r="M173" i="3"/>
  <c r="CT67" i="3"/>
  <c r="M126" i="3"/>
  <c r="CT20" i="3"/>
  <c r="M210" i="3"/>
  <c r="CT103" i="3"/>
  <c r="M206" i="3"/>
  <c r="CT99" i="3"/>
  <c r="M125" i="3"/>
  <c r="CT19" i="3"/>
  <c r="M138" i="3"/>
  <c r="CT32" i="3"/>
  <c r="M164" i="3"/>
  <c r="CT58" i="3"/>
  <c r="M175" i="3"/>
  <c r="CT69" i="3"/>
  <c r="M172" i="3"/>
  <c r="CT66" i="3"/>
  <c r="M171" i="3"/>
  <c r="CT65" i="3"/>
  <c r="M174" i="3"/>
  <c r="CT68" i="3"/>
  <c r="M167" i="3"/>
  <c r="CT61" i="3"/>
  <c r="M152" i="3"/>
  <c r="CT46" i="3"/>
  <c r="M161" i="3"/>
  <c r="CT55" i="3"/>
  <c r="M127" i="3"/>
  <c r="CT21" i="3"/>
  <c r="M130" i="3"/>
  <c r="CT24" i="3"/>
  <c r="M135" i="3"/>
  <c r="CT29" i="3"/>
  <c r="M179" i="3"/>
  <c r="CT73" i="3"/>
  <c r="M169" i="3"/>
  <c r="CT63" i="3"/>
  <c r="M159" i="3"/>
  <c r="CT53" i="3"/>
  <c r="M151" i="3"/>
  <c r="CT45" i="3"/>
  <c r="M166" i="3"/>
  <c r="CT60" i="3"/>
  <c r="M154" i="3"/>
  <c r="CT48" i="3"/>
  <c r="M162" i="3"/>
  <c r="CT56" i="3"/>
  <c r="M144" i="3"/>
  <c r="CT38" i="3"/>
  <c r="M134" i="3"/>
  <c r="CT28" i="3"/>
  <c r="M188" i="3"/>
  <c r="CT81" i="3"/>
  <c r="M214" i="3"/>
  <c r="CT107" i="3"/>
  <c r="AB50" i="5" l="1"/>
  <c r="AB47" i="5"/>
  <c r="AB45" i="5"/>
  <c r="AB44" i="5"/>
  <c r="AB46" i="5"/>
  <c r="AB48" i="5"/>
  <c r="AB49" i="5"/>
  <c r="AB41" i="5"/>
  <c r="AB42" i="5"/>
  <c r="AB43" i="5"/>
  <c r="AA41" i="3"/>
  <c r="M180" i="3"/>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9" i="5"/>
  <c r="AG90" i="14"/>
  <c r="AB68" i="3" s="1"/>
  <c r="AG88" i="14"/>
  <c r="AB66" i="3" s="1"/>
  <c r="AA109" i="3"/>
  <c r="M146" i="3"/>
  <c r="M215" i="3"/>
  <c r="AA75" i="3"/>
  <c r="M219" i="3" l="1"/>
  <c r="AB100" i="5"/>
  <c r="Z150" i="7"/>
  <c r="X32" i="22"/>
  <c r="X24" i="22"/>
  <c r="X16" i="22"/>
  <c r="X8" i="22"/>
  <c r="X31" i="22"/>
  <c r="X23" i="22"/>
  <c r="X15" i="22"/>
  <c r="X7" i="22"/>
  <c r="X44" i="22"/>
  <c r="X30" i="22"/>
  <c r="X22" i="22"/>
  <c r="X14" i="22"/>
  <c r="X6" i="22"/>
  <c r="X42" i="22"/>
  <c r="X5" i="22"/>
  <c r="X29" i="22"/>
  <c r="X21" i="22"/>
  <c r="X13" i="22"/>
  <c r="X40" i="22"/>
  <c r="X36" i="22"/>
  <c r="X28" i="22"/>
  <c r="X20" i="22"/>
  <c r="X12" i="22"/>
  <c r="X41" i="22"/>
  <c r="X35" i="22"/>
  <c r="X27" i="22"/>
  <c r="X19" i="22"/>
  <c r="X11" i="22"/>
  <c r="X43" i="22"/>
  <c r="X34" i="22"/>
  <c r="X26" i="22"/>
  <c r="X18" i="22"/>
  <c r="X10" i="22"/>
  <c r="X38" i="22"/>
  <c r="X33" i="22"/>
  <c r="X25" i="22"/>
  <c r="X17" i="22"/>
  <c r="X9" i="22"/>
  <c r="X37" i="22"/>
  <c r="X45" i="22"/>
  <c r="X39" i="22"/>
  <c r="AG69" i="14"/>
  <c r="AB47" i="3" s="1"/>
  <c r="AB98" i="5"/>
  <c r="AB96" i="5"/>
  <c r="AB94" i="5"/>
  <c r="AB95" i="5"/>
  <c r="AB97" i="5"/>
  <c r="AB99" i="5"/>
  <c r="AB93" i="5"/>
  <c r="AB92" i="5"/>
  <c r="AB91" i="5"/>
  <c r="AG79" i="14"/>
  <c r="AB57" i="3" s="1"/>
  <c r="AG81" i="14"/>
  <c r="AB59" i="3" s="1"/>
  <c r="AG73" i="14"/>
  <c r="AB51" i="3" s="1"/>
  <c r="AG66" i="14"/>
  <c r="AB44" i="3" s="1"/>
  <c r="AG93" i="14"/>
  <c r="AB71" i="3" s="1"/>
  <c r="AG85" i="14"/>
  <c r="AB63" i="3" s="1"/>
  <c r="AG78" i="14"/>
  <c r="AB56" i="3" s="1"/>
  <c r="AG80" i="14"/>
  <c r="AB58" i="3" s="1"/>
  <c r="AG70" i="14"/>
  <c r="AB48" i="3" s="1"/>
  <c r="AG89" i="14"/>
  <c r="AB67" i="3" s="1"/>
  <c r="AG77" i="14"/>
  <c r="AB55" i="3" s="1"/>
  <c r="AG84" i="14"/>
  <c r="AB62" i="3" s="1"/>
  <c r="AG76" i="14"/>
  <c r="AB54" i="3" s="1"/>
  <c r="AG82" i="14"/>
  <c r="AB60" i="3" s="1"/>
  <c r="AG72" i="14"/>
  <c r="AB50" i="3" s="1"/>
  <c r="AG86" i="14"/>
  <c r="AB64" i="3" s="1"/>
  <c r="AG68" i="14"/>
  <c r="AB46" i="3" s="1"/>
  <c r="BT68" i="14" s="1"/>
  <c r="AG74" i="14"/>
  <c r="AB52" i="3" s="1"/>
  <c r="AG94" i="14"/>
  <c r="AG54" i="14"/>
  <c r="AB29" i="3" s="1"/>
  <c r="CU29" i="3" s="1"/>
  <c r="AG35" i="14"/>
  <c r="AB10" i="3" s="1"/>
  <c r="AG109" i="14"/>
  <c r="AB89" i="3" s="1"/>
  <c r="AG105" i="14"/>
  <c r="AB85" i="3" s="1"/>
  <c r="AG101" i="14"/>
  <c r="AB81" i="3" s="1"/>
  <c r="AG56" i="14"/>
  <c r="AB31" i="3" s="1"/>
  <c r="CU31" i="3" s="1"/>
  <c r="AG53" i="14"/>
  <c r="AB28" i="3" s="1"/>
  <c r="CU28" i="3" s="1"/>
  <c r="AG111" i="14"/>
  <c r="AB91" i="3" s="1"/>
  <c r="AG41" i="14"/>
  <c r="AB16" i="3" s="1"/>
  <c r="AG92" i="14"/>
  <c r="AB70" i="3" s="1"/>
  <c r="AG37" i="14"/>
  <c r="AB12" i="3" s="1"/>
  <c r="AG95" i="14"/>
  <c r="AG75" i="14"/>
  <c r="AB53" i="3" s="1"/>
  <c r="AG61" i="14"/>
  <c r="AB36" i="3" s="1"/>
  <c r="CU36" i="3" s="1"/>
  <c r="AG51" i="14"/>
  <c r="AB26" i="3" s="1"/>
  <c r="CU26" i="3" s="1"/>
  <c r="AG91" i="14"/>
  <c r="AB69" i="3" s="1"/>
  <c r="AG71" i="14"/>
  <c r="AB49" i="3" s="1"/>
  <c r="AG52" i="14"/>
  <c r="AB27" i="3" s="1"/>
  <c r="CU27" i="3" s="1"/>
  <c r="AG87" i="14"/>
  <c r="AB65" i="3" s="1"/>
  <c r="AG83" i="14"/>
  <c r="AB61" i="3" s="1"/>
  <c r="AG67" i="14"/>
  <c r="AB45" i="3" s="1"/>
  <c r="AG47" i="14"/>
  <c r="AB22" i="3" s="1"/>
  <c r="CU22" i="3" s="1"/>
  <c r="AG43" i="14"/>
  <c r="AB18" i="3" s="1"/>
  <c r="CU18" i="3" s="1"/>
  <c r="AG36" i="14"/>
  <c r="AB11" i="3" s="1"/>
  <c r="AG125" i="14"/>
  <c r="AB105" i="3" s="1"/>
  <c r="AG121" i="14"/>
  <c r="AB101" i="3" s="1"/>
  <c r="AG117" i="14"/>
  <c r="AB97" i="3" s="1"/>
  <c r="AG113" i="14"/>
  <c r="AB93" i="3" s="1"/>
  <c r="AG38" i="14"/>
  <c r="AB13" i="3" s="1"/>
  <c r="BT38" i="14" s="1"/>
  <c r="AB88" i="5"/>
  <c r="AB84" i="5"/>
  <c r="AB80" i="5"/>
  <c r="AB76" i="5"/>
  <c r="AB72" i="5"/>
  <c r="AB68" i="5"/>
  <c r="AB64" i="5"/>
  <c r="AB60" i="5"/>
  <c r="M147" i="3"/>
  <c r="AG124" i="14"/>
  <c r="AB104" i="3" s="1"/>
  <c r="AG120" i="14"/>
  <c r="AB100" i="3" s="1"/>
  <c r="AG116" i="14"/>
  <c r="AB96" i="3" s="1"/>
  <c r="AG112" i="14"/>
  <c r="AB92" i="3" s="1"/>
  <c r="AG108" i="14"/>
  <c r="AB88" i="3" s="1"/>
  <c r="AG104" i="14"/>
  <c r="AB84" i="3" s="1"/>
  <c r="AG100" i="14"/>
  <c r="AB80" i="3" s="1"/>
  <c r="AG63" i="14"/>
  <c r="AG62" i="14"/>
  <c r="AB37" i="3" s="1"/>
  <c r="AG55" i="14"/>
  <c r="AB30" i="3" s="1"/>
  <c r="AG50" i="14"/>
  <c r="AB25" i="3" s="1"/>
  <c r="AG42" i="14"/>
  <c r="AB17" i="3" s="1"/>
  <c r="AG49" i="14"/>
  <c r="AB24" i="3" s="1"/>
  <c r="AG44" i="14"/>
  <c r="AB19" i="3" s="1"/>
  <c r="AB59" i="5"/>
  <c r="AB87" i="5"/>
  <c r="AB83" i="5"/>
  <c r="AB79" i="5"/>
  <c r="AB75" i="5"/>
  <c r="AB71" i="5"/>
  <c r="AB67" i="5"/>
  <c r="AB63" i="5"/>
  <c r="M181" i="3"/>
  <c r="AG127" i="14"/>
  <c r="AG123" i="14"/>
  <c r="AB103" i="3" s="1"/>
  <c r="AG119" i="14"/>
  <c r="AB99" i="3" s="1"/>
  <c r="AG115" i="14"/>
  <c r="AB95" i="3" s="1"/>
  <c r="AG107" i="14"/>
  <c r="AB87" i="3" s="1"/>
  <c r="AG103" i="14"/>
  <c r="AB83" i="3" s="1"/>
  <c r="AG99" i="14"/>
  <c r="AB79" i="3" s="1"/>
  <c r="AG60" i="14"/>
  <c r="AB35" i="3" s="1"/>
  <c r="AG57" i="14"/>
  <c r="AB32" i="3" s="1"/>
  <c r="AB90" i="5"/>
  <c r="AB86" i="5"/>
  <c r="AB82" i="5"/>
  <c r="AB78" i="5"/>
  <c r="AB74" i="5"/>
  <c r="AB70" i="5"/>
  <c r="AB66" i="5"/>
  <c r="AB62" i="5"/>
  <c r="M216" i="3"/>
  <c r="AG126" i="14"/>
  <c r="AB106" i="3" s="1"/>
  <c r="AG122" i="14"/>
  <c r="AB102" i="3" s="1"/>
  <c r="AG118" i="14"/>
  <c r="AB98" i="3" s="1"/>
  <c r="AG114" i="14"/>
  <c r="AB94" i="3" s="1"/>
  <c r="AG110" i="14"/>
  <c r="AB90" i="3" s="1"/>
  <c r="AG106" i="14"/>
  <c r="AB86" i="3" s="1"/>
  <c r="AG102" i="14"/>
  <c r="AB82" i="3" s="1"/>
  <c r="AG98" i="14"/>
  <c r="AB78" i="3" s="1"/>
  <c r="AG59" i="14"/>
  <c r="AB34" i="3" s="1"/>
  <c r="AG58" i="14"/>
  <c r="AB33" i="3" s="1"/>
  <c r="AG46" i="14"/>
  <c r="AB21" i="3" s="1"/>
  <c r="AG39" i="14"/>
  <c r="AB14" i="3" s="1"/>
  <c r="BT39" i="14" s="1"/>
  <c r="AG45" i="14"/>
  <c r="AB20" i="3" s="1"/>
  <c r="AG48" i="14"/>
  <c r="AB23" i="3" s="1"/>
  <c r="AG40" i="14"/>
  <c r="AB15" i="3" s="1"/>
  <c r="BT40" i="14" s="1"/>
  <c r="AB89" i="5"/>
  <c r="AB85" i="5"/>
  <c r="AB81" i="5"/>
  <c r="AB77" i="5"/>
  <c r="AB73" i="5"/>
  <c r="AB69" i="5"/>
  <c r="AB65" i="5"/>
  <c r="AB61" i="5"/>
  <c r="AB108" i="3" l="1"/>
  <c r="BT66" i="14"/>
  <c r="AB74" i="3"/>
  <c r="AC110" i="3" s="1"/>
  <c r="BT35" i="14"/>
  <c r="AB40" i="3"/>
  <c r="AC76" i="3" s="1"/>
  <c r="BT63" i="14"/>
  <c r="BT69" i="14"/>
  <c r="BT74" i="14"/>
  <c r="BT77" i="14"/>
  <c r="BT76" i="14"/>
  <c r="BT78" i="14"/>
  <c r="BT81" i="14"/>
  <c r="BT80" i="14"/>
  <c r="BT83" i="14"/>
  <c r="BT87" i="14"/>
  <c r="BT82" i="14"/>
  <c r="BT85" i="14"/>
  <c r="BT84" i="14"/>
  <c r="BT71" i="14"/>
  <c r="BT91" i="14"/>
  <c r="BT70" i="14"/>
  <c r="BT73" i="14"/>
  <c r="BT72" i="14"/>
  <c r="BT75" i="14"/>
  <c r="BT93" i="14"/>
  <c r="BT86" i="14"/>
  <c r="BT95" i="14"/>
  <c r="BT88" i="14"/>
  <c r="BT94" i="14"/>
  <c r="BT79" i="14"/>
  <c r="BT90" i="14"/>
  <c r="BT89" i="14"/>
  <c r="BT92" i="14"/>
  <c r="AG10" i="14"/>
  <c r="BT67" i="14"/>
  <c r="CU12" i="3"/>
  <c r="BT37" i="14"/>
  <c r="CU16" i="3"/>
  <c r="BT47" i="14"/>
  <c r="BT52" i="14"/>
  <c r="BT49" i="14"/>
  <c r="BT54" i="14"/>
  <c r="BT51" i="14"/>
  <c r="BT55" i="14"/>
  <c r="BT53" i="14"/>
  <c r="BT42" i="14"/>
  <c r="BT57" i="14"/>
  <c r="BT44" i="14"/>
  <c r="BT59" i="14"/>
  <c r="BT41" i="14"/>
  <c r="BT46" i="14"/>
  <c r="BT61" i="14"/>
  <c r="BT43" i="14"/>
  <c r="BT48" i="14"/>
  <c r="BT45" i="14"/>
  <c r="BT50" i="14"/>
  <c r="BT56" i="14"/>
  <c r="BT58" i="14"/>
  <c r="BT60" i="14"/>
  <c r="BT62" i="14"/>
  <c r="CU11" i="3"/>
  <c r="BT36" i="14"/>
  <c r="AG11" i="14"/>
  <c r="CU90" i="3"/>
  <c r="CU106" i="3"/>
  <c r="CU102" i="3"/>
  <c r="CU78" i="3"/>
  <c r="CU94" i="3"/>
  <c r="CU69" i="3"/>
  <c r="CU62" i="3"/>
  <c r="CU60" i="3"/>
  <c r="CU55" i="3"/>
  <c r="CU58" i="3"/>
  <c r="CU59" i="3"/>
  <c r="CU51" i="3"/>
  <c r="CU23" i="3"/>
  <c r="CU101" i="3"/>
  <c r="CU88" i="3"/>
  <c r="CU96" i="3"/>
  <c r="CU103" i="3"/>
  <c r="CU82" i="3"/>
  <c r="CU98" i="3"/>
  <c r="CU87" i="3"/>
  <c r="CU19" i="3"/>
  <c r="CU24" i="3"/>
  <c r="CU38" i="3"/>
  <c r="AG9" i="14"/>
  <c r="CU10" i="3"/>
  <c r="CU44" i="3"/>
  <c r="CU73" i="3"/>
  <c r="CU45" i="3"/>
  <c r="CU46" i="3"/>
  <c r="CU67" i="3"/>
  <c r="CU71" i="3"/>
  <c r="CU57" i="3"/>
  <c r="CU20" i="3"/>
  <c r="CU81" i="3"/>
  <c r="CU100" i="3"/>
  <c r="CU80" i="3"/>
  <c r="CU89" i="3"/>
  <c r="CU97" i="3"/>
  <c r="CU17" i="3"/>
  <c r="CU61" i="3"/>
  <c r="CU70" i="3"/>
  <c r="CU56" i="3"/>
  <c r="CU53" i="3"/>
  <c r="CU68" i="3"/>
  <c r="CU50" i="3"/>
  <c r="CU54" i="3"/>
  <c r="CU49" i="3"/>
  <c r="CU14" i="3"/>
  <c r="CU33" i="3"/>
  <c r="CU85" i="3"/>
  <c r="CU84" i="3"/>
  <c r="CU107" i="3"/>
  <c r="CU105" i="3"/>
  <c r="CU83" i="3"/>
  <c r="CU91" i="3"/>
  <c r="CU25" i="3"/>
  <c r="CU30" i="3"/>
  <c r="CU13" i="3"/>
  <c r="CU65" i="3"/>
  <c r="CU47" i="3"/>
  <c r="CU48" i="3"/>
  <c r="CU63" i="3"/>
  <c r="CU66" i="3"/>
  <c r="CU64" i="3"/>
  <c r="CU52" i="3"/>
  <c r="CU72" i="3"/>
  <c r="CU15" i="3"/>
  <c r="CU21" i="3"/>
  <c r="CU34" i="3"/>
  <c r="CU104" i="3"/>
  <c r="CU93" i="3"/>
  <c r="CU99" i="3"/>
  <c r="CU92" i="3"/>
  <c r="CU79" i="3"/>
  <c r="CU86" i="3"/>
  <c r="CU95" i="3"/>
  <c r="CU32" i="3"/>
  <c r="CU35" i="3"/>
  <c r="CU37" i="3"/>
  <c r="AC50" i="5" l="1"/>
  <c r="AC45" i="5"/>
  <c r="AC48" i="5"/>
  <c r="AC46" i="5"/>
  <c r="AC47" i="5"/>
  <c r="AC49" i="5"/>
  <c r="AC44" i="5"/>
  <c r="AC41" i="5"/>
  <c r="AC43" i="5"/>
  <c r="AC42" i="5"/>
  <c r="AB109" i="3"/>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9" i="5"/>
  <c r="AH39" i="14"/>
  <c r="AC14" i="3" s="1"/>
  <c r="AH47" i="14"/>
  <c r="AC22" i="3" s="1"/>
  <c r="AH72" i="14"/>
  <c r="AC50" i="3" s="1"/>
  <c r="AH74" i="14"/>
  <c r="AC52" i="3" s="1"/>
  <c r="AH112" i="14"/>
  <c r="AC92" i="3" s="1"/>
  <c r="AH114" i="14"/>
  <c r="AC94" i="3" s="1"/>
  <c r="AH116" i="14"/>
  <c r="AC96" i="3" s="1"/>
  <c r="AH118" i="14"/>
  <c r="AC98" i="3" s="1"/>
  <c r="AH119" i="14"/>
  <c r="AC99" i="3" s="1"/>
  <c r="AH120" i="14"/>
  <c r="AC100" i="3" s="1"/>
  <c r="AH122" i="14"/>
  <c r="AC102" i="3" s="1"/>
  <c r="AH124" i="14"/>
  <c r="AC104" i="3" s="1"/>
  <c r="AH125" i="14"/>
  <c r="AC105" i="3" s="1"/>
  <c r="AH127" i="14"/>
  <c r="AH113" i="14"/>
  <c r="AC93" i="3" s="1"/>
  <c r="AH88" i="14"/>
  <c r="AC66" i="3" s="1"/>
  <c r="AB75" i="3"/>
  <c r="AB41" i="3"/>
  <c r="AC100" i="5" l="1"/>
  <c r="AA150" i="7"/>
  <c r="Y35" i="22"/>
  <c r="Y27" i="22"/>
  <c r="Y19" i="22"/>
  <c r="Y11" i="22"/>
  <c r="Y39" i="22"/>
  <c r="Y34" i="22"/>
  <c r="Y26" i="22"/>
  <c r="Y18" i="22"/>
  <c r="Y10" i="22"/>
  <c r="Y37" i="22"/>
  <c r="Y33" i="22"/>
  <c r="Y25" i="22"/>
  <c r="Y17" i="22"/>
  <c r="Y9" i="22"/>
  <c r="Y40" i="22"/>
  <c r="Y32" i="22"/>
  <c r="Y24" i="22"/>
  <c r="Y16" i="22"/>
  <c r="Y8" i="22"/>
  <c r="Y45" i="22"/>
  <c r="Y31" i="22"/>
  <c r="Y23" i="22"/>
  <c r="Y15" i="22"/>
  <c r="Y7" i="22"/>
  <c r="Y43" i="22"/>
  <c r="Y30" i="22"/>
  <c r="Y22" i="22"/>
  <c r="Y14" i="22"/>
  <c r="Y6" i="22"/>
  <c r="Y42" i="22"/>
  <c r="Y5" i="22"/>
  <c r="Y29" i="22"/>
  <c r="Y21" i="22"/>
  <c r="Y13" i="22"/>
  <c r="Y44" i="22"/>
  <c r="Y36" i="22"/>
  <c r="Y28" i="22"/>
  <c r="Y20" i="22"/>
  <c r="Y12" i="22"/>
  <c r="Y38" i="22"/>
  <c r="Y41" i="22"/>
  <c r="AC94" i="5"/>
  <c r="AC99" i="5"/>
  <c r="AC97" i="5"/>
  <c r="AC96" i="5"/>
  <c r="AC98" i="5"/>
  <c r="AC95" i="5"/>
  <c r="AH73" i="14"/>
  <c r="AC51" i="3" s="1"/>
  <c r="AH75" i="14"/>
  <c r="AC53" i="3" s="1"/>
  <c r="AH121" i="14"/>
  <c r="AC101" i="3" s="1"/>
  <c r="AH90" i="14"/>
  <c r="AC68" i="3" s="1"/>
  <c r="AC92" i="5"/>
  <c r="AC93" i="5"/>
  <c r="AC91" i="5"/>
  <c r="AH123" i="14"/>
  <c r="AC103" i="3" s="1"/>
  <c r="AH91" i="14"/>
  <c r="AC69" i="3" s="1"/>
  <c r="AH117" i="14"/>
  <c r="AC97" i="3" s="1"/>
  <c r="AH82" i="14"/>
  <c r="AC60" i="3" s="1"/>
  <c r="AH67" i="14"/>
  <c r="AC45" i="3" s="1"/>
  <c r="AH126" i="14"/>
  <c r="AC106" i="3" s="1"/>
  <c r="AH95" i="14"/>
  <c r="AH71" i="14"/>
  <c r="AC49" i="3" s="1"/>
  <c r="AH70" i="14"/>
  <c r="AC48" i="3" s="1"/>
  <c r="AH83" i="14"/>
  <c r="AC61" i="3" s="1"/>
  <c r="AH93" i="14"/>
  <c r="AC71" i="3" s="1"/>
  <c r="AH43" i="14"/>
  <c r="AC18" i="3" s="1"/>
  <c r="CV18" i="3" s="1"/>
  <c r="AH78" i="14"/>
  <c r="AC56" i="3" s="1"/>
  <c r="AH56" i="14"/>
  <c r="AC31" i="3" s="1"/>
  <c r="CV31" i="3" s="1"/>
  <c r="AH51" i="14"/>
  <c r="AC26" i="3" s="1"/>
  <c r="CV26" i="3" s="1"/>
  <c r="AH86" i="14"/>
  <c r="AC64" i="3" s="1"/>
  <c r="AH85" i="14"/>
  <c r="AC63" i="3" s="1"/>
  <c r="AH80" i="14"/>
  <c r="AC58" i="3" s="1"/>
  <c r="AH87" i="14"/>
  <c r="AC65" i="3" s="1"/>
  <c r="AH79" i="14"/>
  <c r="AC57" i="3" s="1"/>
  <c r="AH77" i="14"/>
  <c r="AC55" i="3" s="1"/>
  <c r="AH84" i="14"/>
  <c r="AC62" i="3" s="1"/>
  <c r="AH92" i="14"/>
  <c r="AC70" i="3" s="1"/>
  <c r="AH76" i="14"/>
  <c r="AC54" i="3" s="1"/>
  <c r="AH115" i="14"/>
  <c r="AC95" i="3" s="1"/>
  <c r="AH69" i="14"/>
  <c r="AC47" i="3" s="1"/>
  <c r="AH68" i="14"/>
  <c r="AC46" i="3" s="1"/>
  <c r="BU68" i="14" s="1"/>
  <c r="AH61" i="14"/>
  <c r="AC36" i="3" s="1"/>
  <c r="CV36" i="3" s="1"/>
  <c r="AH81" i="14"/>
  <c r="AC59" i="3" s="1"/>
  <c r="AH94" i="14"/>
  <c r="AH89" i="14"/>
  <c r="AC67" i="3" s="1"/>
  <c r="AH66" i="14"/>
  <c r="AC44" i="3" s="1"/>
  <c r="AH55" i="14"/>
  <c r="AC30" i="3" s="1"/>
  <c r="CV30" i="3" s="1"/>
  <c r="AH52" i="14"/>
  <c r="AC27" i="3" s="1"/>
  <c r="CV27" i="3" s="1"/>
  <c r="AH46" i="14"/>
  <c r="AC21" i="3" s="1"/>
  <c r="CV21" i="3" s="1"/>
  <c r="AH49" i="14"/>
  <c r="AC24" i="3" s="1"/>
  <c r="CV24" i="3" s="1"/>
  <c r="AH53" i="14"/>
  <c r="AC28" i="3" s="1"/>
  <c r="CV28" i="3" s="1"/>
  <c r="AH41" i="14"/>
  <c r="AC16" i="3" s="1"/>
  <c r="AH36" i="14"/>
  <c r="AC11" i="3" s="1"/>
  <c r="AH62" i="14"/>
  <c r="AC37" i="3" s="1"/>
  <c r="CV37" i="3" s="1"/>
  <c r="AH109" i="14"/>
  <c r="AC89" i="3" s="1"/>
  <c r="AH105" i="14"/>
  <c r="AC85" i="3" s="1"/>
  <c r="AH101" i="14"/>
  <c r="AC81" i="3" s="1"/>
  <c r="AH63" i="14"/>
  <c r="AH54" i="14"/>
  <c r="AC29" i="3" s="1"/>
  <c r="CV22" i="3"/>
  <c r="AH50" i="14"/>
  <c r="AC25" i="3" s="1"/>
  <c r="AH42" i="14"/>
  <c r="AC17" i="3" s="1"/>
  <c r="AH45" i="14"/>
  <c r="AC20" i="3" s="1"/>
  <c r="AH37" i="14"/>
  <c r="AC12" i="3" s="1"/>
  <c r="AC59" i="5"/>
  <c r="AC87" i="5"/>
  <c r="AC83" i="5"/>
  <c r="AC79" i="5"/>
  <c r="AC75" i="5"/>
  <c r="AC71" i="5"/>
  <c r="AC67" i="5"/>
  <c r="AC63" i="5"/>
  <c r="AH108" i="14"/>
  <c r="AC88" i="3" s="1"/>
  <c r="AH104" i="14"/>
  <c r="AC84" i="3" s="1"/>
  <c r="AH100" i="14"/>
  <c r="AC80" i="3" s="1"/>
  <c r="AH60" i="14"/>
  <c r="AC35" i="3" s="1"/>
  <c r="AH57" i="14"/>
  <c r="AC32" i="3" s="1"/>
  <c r="AH44" i="14"/>
  <c r="AC19" i="3" s="1"/>
  <c r="AC90" i="5"/>
  <c r="AC86" i="5"/>
  <c r="AC82" i="5"/>
  <c r="AC78" i="5"/>
  <c r="AC74" i="5"/>
  <c r="AC70" i="5"/>
  <c r="AC66" i="5"/>
  <c r="AC62" i="5"/>
  <c r="AH111" i="14"/>
  <c r="AC91" i="3" s="1"/>
  <c r="AH107" i="14"/>
  <c r="AC87" i="3" s="1"/>
  <c r="AH103" i="14"/>
  <c r="AC83" i="3" s="1"/>
  <c r="AH99" i="14"/>
  <c r="AC79" i="3" s="1"/>
  <c r="AH59" i="14"/>
  <c r="AC34" i="3" s="1"/>
  <c r="AH58" i="14"/>
  <c r="AC33" i="3" s="1"/>
  <c r="AH40" i="14"/>
  <c r="AC15" i="3" s="1"/>
  <c r="AH35" i="14"/>
  <c r="AC89" i="5"/>
  <c r="AC85" i="5"/>
  <c r="AC81" i="5"/>
  <c r="AC77" i="5"/>
  <c r="AC73" i="5"/>
  <c r="AC69" i="5"/>
  <c r="AC65" i="5"/>
  <c r="AC61" i="5"/>
  <c r="AH110" i="14"/>
  <c r="AC90" i="3" s="1"/>
  <c r="AH106" i="14"/>
  <c r="AC86" i="3" s="1"/>
  <c r="AH102" i="14"/>
  <c r="AC82" i="3" s="1"/>
  <c r="AH98" i="14"/>
  <c r="AC78" i="3" s="1"/>
  <c r="CV14" i="3"/>
  <c r="AH48" i="14"/>
  <c r="AC23" i="3" s="1"/>
  <c r="AH38" i="14"/>
  <c r="AC13" i="3" s="1"/>
  <c r="AC88" i="5"/>
  <c r="AC84" i="5"/>
  <c r="AC80" i="5"/>
  <c r="AC76" i="5"/>
  <c r="AC72" i="5"/>
  <c r="AC68" i="5"/>
  <c r="AC64" i="5"/>
  <c r="AC60" i="5"/>
  <c r="BU69" i="14" l="1"/>
  <c r="BU67" i="14"/>
  <c r="AC108" i="3"/>
  <c r="BU66" i="14"/>
  <c r="AC74" i="3"/>
  <c r="BU82" i="14"/>
  <c r="BU95" i="14"/>
  <c r="BU70" i="14"/>
  <c r="BU72" i="14"/>
  <c r="BU74" i="14"/>
  <c r="BU79" i="14"/>
  <c r="BU76" i="14"/>
  <c r="BU78" i="14"/>
  <c r="BU80" i="14"/>
  <c r="BU85" i="14"/>
  <c r="BU94" i="14"/>
  <c r="BU88" i="14"/>
  <c r="BU84" i="14"/>
  <c r="BU71" i="14"/>
  <c r="BU87" i="14"/>
  <c r="BU81" i="14"/>
  <c r="BU89" i="14"/>
  <c r="BU91" i="14"/>
  <c r="BU75" i="14"/>
  <c r="BU83" i="14"/>
  <c r="BU73" i="14"/>
  <c r="BU93" i="14"/>
  <c r="BU92" i="14"/>
  <c r="BU86" i="14"/>
  <c r="BU77" i="14"/>
  <c r="BU90" i="14"/>
  <c r="CV11" i="3"/>
  <c r="CV16" i="3"/>
  <c r="CV79" i="3"/>
  <c r="CV90" i="3"/>
  <c r="CV80" i="3"/>
  <c r="CV78" i="3"/>
  <c r="CV87" i="3"/>
  <c r="CV85" i="3"/>
  <c r="CV82" i="3"/>
  <c r="CV91" i="3"/>
  <c r="CV88" i="3"/>
  <c r="CV13" i="3"/>
  <c r="CV23" i="3"/>
  <c r="CV48" i="3"/>
  <c r="CV45" i="3"/>
  <c r="CV72" i="3"/>
  <c r="CV46" i="3"/>
  <c r="CV71" i="3"/>
  <c r="CV66" i="3"/>
  <c r="CV67" i="3"/>
  <c r="CV15" i="3"/>
  <c r="CV99" i="3"/>
  <c r="CV94" i="3"/>
  <c r="CV86" i="3"/>
  <c r="CV89" i="3"/>
  <c r="CV107" i="3"/>
  <c r="CV93" i="3"/>
  <c r="CV81" i="3"/>
  <c r="CV106" i="3"/>
  <c r="CV25" i="3"/>
  <c r="CV29" i="3"/>
  <c r="CV38" i="3"/>
  <c r="CV47" i="3"/>
  <c r="CV50" i="3"/>
  <c r="CV51" i="3"/>
  <c r="CV63" i="3"/>
  <c r="CV55" i="3"/>
  <c r="AD110" i="3"/>
  <c r="CV44" i="3"/>
  <c r="CV65" i="3"/>
  <c r="CV58" i="3"/>
  <c r="CV33" i="3"/>
  <c r="CV104" i="3"/>
  <c r="CV98" i="3"/>
  <c r="CV12" i="3"/>
  <c r="CV73" i="3"/>
  <c r="CV70" i="3"/>
  <c r="CV60" i="3"/>
  <c r="CV54" i="3"/>
  <c r="CV64" i="3"/>
  <c r="CV59" i="3"/>
  <c r="CV49" i="3"/>
  <c r="CV69" i="3"/>
  <c r="CV34" i="3"/>
  <c r="CV19" i="3"/>
  <c r="CV105" i="3"/>
  <c r="CV92" i="3"/>
  <c r="CV83" i="3"/>
  <c r="CV103" i="3"/>
  <c r="CV96" i="3"/>
  <c r="CV84" i="3"/>
  <c r="CV20" i="3"/>
  <c r="CV52" i="3"/>
  <c r="CV57" i="3"/>
  <c r="CV68" i="3"/>
  <c r="CV56" i="3"/>
  <c r="CV61" i="3"/>
  <c r="CV62" i="3"/>
  <c r="CV53" i="3"/>
  <c r="AC10" i="3"/>
  <c r="BU63" i="14" s="1"/>
  <c r="CV32" i="3"/>
  <c r="CV35" i="3"/>
  <c r="CV95" i="3"/>
  <c r="CV100" i="3"/>
  <c r="CV102" i="3"/>
  <c r="CV97" i="3"/>
  <c r="CV101" i="3"/>
  <c r="CV17" i="3"/>
  <c r="BU60" i="14" l="1"/>
  <c r="BU57" i="14"/>
  <c r="BU41" i="14"/>
  <c r="BU36" i="14"/>
  <c r="BU62" i="14"/>
  <c r="BU55" i="14"/>
  <c r="BU54" i="14"/>
  <c r="BU50" i="14"/>
  <c r="BU59" i="14"/>
  <c r="BU53" i="14"/>
  <c r="BU51" i="14"/>
  <c r="AC40" i="3"/>
  <c r="BU39" i="14"/>
  <c r="BU52" i="14"/>
  <c r="BU49" i="14"/>
  <c r="BU46" i="14"/>
  <c r="BU47" i="14"/>
  <c r="BU58" i="14"/>
  <c r="BU48" i="14"/>
  <c r="BU56" i="14"/>
  <c r="BU45" i="14"/>
  <c r="BU40" i="14"/>
  <c r="BU44" i="14"/>
  <c r="BU61" i="14"/>
  <c r="BU38" i="14"/>
  <c r="BU42" i="14"/>
  <c r="BU43" i="14"/>
  <c r="BU37" i="14"/>
  <c r="AH11" i="14"/>
  <c r="BU35" i="14"/>
  <c r="AH10" i="14"/>
  <c r="AH9" i="14"/>
  <c r="CV10" i="3"/>
  <c r="AD50" i="5" s="1"/>
  <c r="AD100" i="5" l="1"/>
  <c r="AB150" i="7"/>
  <c r="AD44" i="5"/>
  <c r="AD47" i="5"/>
  <c r="AD46" i="5"/>
  <c r="AD49" i="5"/>
  <c r="AD45" i="5"/>
  <c r="AD48" i="5"/>
  <c r="AD41" i="5"/>
  <c r="AD42" i="5"/>
  <c r="AD43" i="5"/>
  <c r="AC109" i="3"/>
  <c r="AD76" i="3"/>
  <c r="AI47" i="14"/>
  <c r="AD22" i="3" s="1"/>
  <c r="AI94" i="14"/>
  <c r="AI80" i="14"/>
  <c r="AI82" i="14"/>
  <c r="AI67" i="14"/>
  <c r="AI89" i="14"/>
  <c r="AC41" i="3"/>
  <c r="AC75" i="3"/>
  <c r="AD10" i="5"/>
  <c r="AD11" i="5"/>
  <c r="AD12" i="5"/>
  <c r="AD13" i="5"/>
  <c r="AD14" i="5"/>
  <c r="AD15" i="5"/>
  <c r="AD16" i="5"/>
  <c r="AD17" i="5"/>
  <c r="AD18" i="5"/>
  <c r="AD19" i="5"/>
  <c r="AD20" i="5"/>
  <c r="AD21" i="5"/>
  <c r="AD25" i="5"/>
  <c r="AD29" i="5"/>
  <c r="AD30" i="5"/>
  <c r="AD31" i="5"/>
  <c r="AD32" i="5"/>
  <c r="AD33" i="5"/>
  <c r="AD34" i="5"/>
  <c r="AD35" i="5"/>
  <c r="AD22" i="5"/>
  <c r="AD26" i="5"/>
  <c r="AD28" i="5"/>
  <c r="AD23" i="5"/>
  <c r="AD27" i="5"/>
  <c r="AD24" i="5"/>
  <c r="AD9" i="5"/>
  <c r="AD37" i="5"/>
  <c r="AD38" i="5"/>
  <c r="AD39" i="5"/>
  <c r="AD36" i="5"/>
  <c r="AD40" i="5"/>
  <c r="Z34" i="22" l="1"/>
  <c r="Z33" i="22"/>
  <c r="Z31" i="22"/>
  <c r="Z17" i="22"/>
  <c r="Z9" i="22"/>
  <c r="Z37" i="22"/>
  <c r="Z5" i="22"/>
  <c r="Z30" i="22"/>
  <c r="Z16" i="22"/>
  <c r="Z8" i="22"/>
  <c r="Z44" i="22"/>
  <c r="Z18" i="22"/>
  <c r="Z20" i="22"/>
  <c r="Z29" i="22"/>
  <c r="Z15" i="22"/>
  <c r="Z7" i="22"/>
  <c r="Z41" i="22"/>
  <c r="Z21" i="22"/>
  <c r="Z23" i="22"/>
  <c r="Z28" i="22"/>
  <c r="Z14" i="22"/>
  <c r="Z6" i="22"/>
  <c r="Z45" i="22"/>
  <c r="Z10" i="22"/>
  <c r="Z36" i="22"/>
  <c r="Z19" i="22"/>
  <c r="Z27" i="22"/>
  <c r="Z13" i="22"/>
  <c r="Z42" i="22"/>
  <c r="Z38" i="22"/>
  <c r="Z32" i="22"/>
  <c r="Z24" i="22"/>
  <c r="Z26" i="22"/>
  <c r="Z12" i="22"/>
  <c r="Z43" i="22"/>
  <c r="Z35" i="22"/>
  <c r="Z22" i="22"/>
  <c r="Z25" i="22"/>
  <c r="Z11" i="22"/>
  <c r="Z39" i="22"/>
  <c r="Z40" i="22"/>
  <c r="AI71" i="14"/>
  <c r="AD49" i="3" s="1"/>
  <c r="AD98" i="5"/>
  <c r="AD95" i="5"/>
  <c r="AD99" i="5"/>
  <c r="AI87" i="14"/>
  <c r="AD65" i="3" s="1"/>
  <c r="AD96" i="5"/>
  <c r="AD97" i="5"/>
  <c r="AD94" i="5"/>
  <c r="AI73" i="14"/>
  <c r="AD51" i="3" s="1"/>
  <c r="AI61" i="14"/>
  <c r="AD36" i="3" s="1"/>
  <c r="CW36" i="3" s="1"/>
  <c r="AI81" i="14"/>
  <c r="AD59" i="3" s="1"/>
  <c r="AI83" i="14"/>
  <c r="AD61" i="3" s="1"/>
  <c r="AI66" i="14"/>
  <c r="AD44" i="3" s="1"/>
  <c r="AD93" i="5"/>
  <c r="AD92" i="5"/>
  <c r="AD91" i="5"/>
  <c r="AI107" i="14"/>
  <c r="AD87" i="3" s="1"/>
  <c r="CW87" i="3" s="1"/>
  <c r="AD45" i="3"/>
  <c r="BV67" i="14" s="1"/>
  <c r="AD58" i="3"/>
  <c r="AD60" i="3"/>
  <c r="AD67" i="3"/>
  <c r="AI35" i="14"/>
  <c r="AD10" i="3" s="1"/>
  <c r="AI77" i="14"/>
  <c r="AD55" i="3" s="1"/>
  <c r="AI93" i="14"/>
  <c r="AD71" i="3" s="1"/>
  <c r="AI69" i="14"/>
  <c r="AD47" i="3" s="1"/>
  <c r="AI85" i="14"/>
  <c r="AD63" i="3" s="1"/>
  <c r="AI99" i="14"/>
  <c r="AI92" i="14"/>
  <c r="AD70" i="3" s="1"/>
  <c r="AI110" i="14"/>
  <c r="AI56" i="14"/>
  <c r="AD31" i="3" s="1"/>
  <c r="N137" i="3" s="1"/>
  <c r="AI103" i="14"/>
  <c r="AI111" i="14"/>
  <c r="AI90" i="14"/>
  <c r="AD68" i="3" s="1"/>
  <c r="AI78" i="14"/>
  <c r="AD56" i="3" s="1"/>
  <c r="AI86" i="14"/>
  <c r="AD64" i="3" s="1"/>
  <c r="AI74" i="14"/>
  <c r="AD52" i="3" s="1"/>
  <c r="AI51" i="14"/>
  <c r="AD26" i="3" s="1"/>
  <c r="CW26" i="3" s="1"/>
  <c r="AI70" i="14"/>
  <c r="AD48" i="3" s="1"/>
  <c r="AI39" i="14"/>
  <c r="AD14" i="3" s="1"/>
  <c r="AI43" i="14"/>
  <c r="AD18" i="3" s="1"/>
  <c r="N124" i="3" s="1"/>
  <c r="AI104" i="14"/>
  <c r="AI100" i="14"/>
  <c r="AI108" i="14"/>
  <c r="AI109" i="14"/>
  <c r="AI126" i="14"/>
  <c r="AI122" i="14"/>
  <c r="AI118" i="14"/>
  <c r="AI114" i="14"/>
  <c r="AI53" i="14"/>
  <c r="AD28" i="3" s="1"/>
  <c r="N134" i="3" s="1"/>
  <c r="AI95" i="14"/>
  <c r="AI79" i="14"/>
  <c r="AD57" i="3" s="1"/>
  <c r="AI105" i="14"/>
  <c r="AI101" i="14"/>
  <c r="AI58" i="14"/>
  <c r="AD33" i="3" s="1"/>
  <c r="N139" i="3" s="1"/>
  <c r="AI91" i="14"/>
  <c r="AD69" i="3" s="1"/>
  <c r="AI75" i="14"/>
  <c r="AD53" i="3" s="1"/>
  <c r="AI38" i="14"/>
  <c r="AD13" i="3" s="1"/>
  <c r="AI46" i="14"/>
  <c r="AD21" i="3" s="1"/>
  <c r="N127" i="3" s="1"/>
  <c r="AI48" i="14"/>
  <c r="AD23" i="3" s="1"/>
  <c r="N129" i="3" s="1"/>
  <c r="AI36" i="14"/>
  <c r="AD11" i="3" s="1"/>
  <c r="AD86" i="5"/>
  <c r="AD78" i="5"/>
  <c r="AD84" i="5"/>
  <c r="AD80" i="5"/>
  <c r="AD70" i="5"/>
  <c r="AD66" i="5"/>
  <c r="AD62" i="5"/>
  <c r="AI59" i="14"/>
  <c r="AD34" i="3" s="1"/>
  <c r="N128" i="3"/>
  <c r="CW22" i="3"/>
  <c r="AD59" i="5"/>
  <c r="AD89" i="5"/>
  <c r="AD74" i="5"/>
  <c r="AD76" i="5"/>
  <c r="AD83" i="5"/>
  <c r="AD79" i="5"/>
  <c r="AD69" i="5"/>
  <c r="AD65" i="5"/>
  <c r="AD61" i="5"/>
  <c r="AI88" i="14"/>
  <c r="AD66" i="3" s="1"/>
  <c r="AI76" i="14"/>
  <c r="AD54" i="3" s="1"/>
  <c r="AI125" i="14"/>
  <c r="AD105" i="3" s="1"/>
  <c r="AI121" i="14"/>
  <c r="AD101" i="3" s="1"/>
  <c r="AI117" i="14"/>
  <c r="AD97" i="3" s="1"/>
  <c r="AI113" i="14"/>
  <c r="AD93" i="3" s="1"/>
  <c r="AI102" i="14"/>
  <c r="AD82" i="3" s="1"/>
  <c r="AI98" i="14"/>
  <c r="AD78" i="3" s="1"/>
  <c r="AI60" i="14"/>
  <c r="AD35" i="3" s="1"/>
  <c r="AI52" i="14"/>
  <c r="AD27" i="3" s="1"/>
  <c r="AI50" i="14"/>
  <c r="AD25" i="3" s="1"/>
  <c r="AI42" i="14"/>
  <c r="AD17" i="3" s="1"/>
  <c r="AI49" i="14"/>
  <c r="AD24" i="3" s="1"/>
  <c r="AI44" i="14"/>
  <c r="AD19" i="3" s="1"/>
  <c r="AD88" i="5"/>
  <c r="AD77" i="5"/>
  <c r="AD72" i="5"/>
  <c r="AD82" i="5"/>
  <c r="AD75" i="5"/>
  <c r="AD68" i="5"/>
  <c r="AD64" i="5"/>
  <c r="AD60" i="5"/>
  <c r="AI72" i="14"/>
  <c r="AD50" i="3" s="1"/>
  <c r="AI124" i="14"/>
  <c r="AD104" i="3" s="1"/>
  <c r="AI120" i="14"/>
  <c r="AD100" i="3" s="1"/>
  <c r="AI116" i="14"/>
  <c r="AD96" i="3" s="1"/>
  <c r="AI112" i="14"/>
  <c r="AD92" i="3" s="1"/>
  <c r="AI106" i="14"/>
  <c r="AD86" i="3" s="1"/>
  <c r="AI63" i="14"/>
  <c r="AI62" i="14"/>
  <c r="AD37" i="3" s="1"/>
  <c r="AI55" i="14"/>
  <c r="AD30" i="3" s="1"/>
  <c r="AI54" i="14"/>
  <c r="AD29" i="3" s="1"/>
  <c r="AI57" i="14"/>
  <c r="AD32" i="3" s="1"/>
  <c r="AI40" i="14"/>
  <c r="AD15" i="3" s="1"/>
  <c r="BV40" i="14" s="1"/>
  <c r="AD90" i="5"/>
  <c r="AD87" i="5"/>
  <c r="AD73" i="5"/>
  <c r="AD85" i="5"/>
  <c r="AD81" i="5"/>
  <c r="AD71" i="5"/>
  <c r="AD67" i="5"/>
  <c r="AD63" i="5"/>
  <c r="AI84" i="14"/>
  <c r="AD62" i="3" s="1"/>
  <c r="AI68" i="14"/>
  <c r="AD46" i="3" s="1"/>
  <c r="BV68" i="14" s="1"/>
  <c r="AI127" i="14"/>
  <c r="AI123" i="14"/>
  <c r="AD103" i="3" s="1"/>
  <c r="AI119" i="14"/>
  <c r="AD99" i="3" s="1"/>
  <c r="AI115" i="14"/>
  <c r="AD95" i="3" s="1"/>
  <c r="AI41" i="14"/>
  <c r="AD16" i="3" s="1"/>
  <c r="AI37" i="14"/>
  <c r="AD12" i="3" s="1"/>
  <c r="BV37" i="14" s="1"/>
  <c r="AI45" i="14"/>
  <c r="AD20" i="3" s="1"/>
  <c r="BV66" i="14" l="1"/>
  <c r="AD74" i="3"/>
  <c r="BV35" i="14"/>
  <c r="AD40" i="3"/>
  <c r="AE76" i="3" s="1"/>
  <c r="BV63" i="14"/>
  <c r="BV69" i="14"/>
  <c r="BV77" i="14"/>
  <c r="BV80" i="14"/>
  <c r="BV79" i="14"/>
  <c r="BV81" i="14"/>
  <c r="BV84" i="14"/>
  <c r="BV83" i="14"/>
  <c r="BV70" i="14"/>
  <c r="BV72" i="14"/>
  <c r="BV71" i="14"/>
  <c r="BV74" i="14"/>
  <c r="BV73" i="14"/>
  <c r="BV76" i="14"/>
  <c r="BV75" i="14"/>
  <c r="BV78" i="14"/>
  <c r="BV94" i="14"/>
  <c r="BV82" i="14"/>
  <c r="BV95" i="14"/>
  <c r="BV90" i="14"/>
  <c r="BV87" i="14"/>
  <c r="BV88" i="14"/>
  <c r="BV89" i="14"/>
  <c r="BV85" i="14"/>
  <c r="BV91" i="14"/>
  <c r="BV93" i="14"/>
  <c r="BV86" i="14"/>
  <c r="BV92" i="14"/>
  <c r="N117" i="3"/>
  <c r="BV36" i="14"/>
  <c r="N119" i="3"/>
  <c r="BV38" i="14"/>
  <c r="BV46" i="14"/>
  <c r="BV45" i="14"/>
  <c r="BV48" i="14"/>
  <c r="BV47" i="14"/>
  <c r="BV50" i="14"/>
  <c r="BV49" i="14"/>
  <c r="BV52" i="14"/>
  <c r="BV51" i="14"/>
  <c r="BV54" i="14"/>
  <c r="BV53" i="14"/>
  <c r="BV42" i="14"/>
  <c r="BV41" i="14"/>
  <c r="BV44" i="14"/>
  <c r="BV43" i="14"/>
  <c r="BV56" i="14"/>
  <c r="BV58" i="14"/>
  <c r="BV61" i="14"/>
  <c r="BV55" i="14"/>
  <c r="BV60" i="14"/>
  <c r="BV57" i="14"/>
  <c r="BV62" i="14"/>
  <c r="BV59" i="14"/>
  <c r="CW14" i="3"/>
  <c r="BV39" i="14"/>
  <c r="AI10" i="14"/>
  <c r="AI11" i="14"/>
  <c r="N142" i="3"/>
  <c r="CW31" i="3"/>
  <c r="N194" i="3"/>
  <c r="AD84" i="3"/>
  <c r="N191" i="3" s="1"/>
  <c r="AD94" i="3"/>
  <c r="CW94" i="3" s="1"/>
  <c r="AD91" i="3"/>
  <c r="N198" i="3" s="1"/>
  <c r="AD98" i="3"/>
  <c r="CW98" i="3" s="1"/>
  <c r="AD83" i="3"/>
  <c r="AD102" i="3"/>
  <c r="CW102" i="3" s="1"/>
  <c r="AD81" i="3"/>
  <c r="CW81" i="3" s="1"/>
  <c r="AD106" i="3"/>
  <c r="CW106" i="3" s="1"/>
  <c r="AD90" i="3"/>
  <c r="N197" i="3" s="1"/>
  <c r="AD85" i="3"/>
  <c r="CW85" i="3" s="1"/>
  <c r="AD89" i="3"/>
  <c r="CW89" i="3" s="1"/>
  <c r="AD88" i="3"/>
  <c r="N195" i="3" s="1"/>
  <c r="AD79" i="3"/>
  <c r="CW79" i="3" s="1"/>
  <c r="AD80" i="3"/>
  <c r="N132" i="3"/>
  <c r="N120" i="3"/>
  <c r="CW23" i="3"/>
  <c r="CW21" i="3"/>
  <c r="CW28" i="3"/>
  <c r="CW13" i="3"/>
  <c r="CW33" i="3"/>
  <c r="CW18" i="3"/>
  <c r="CW11" i="3"/>
  <c r="N152" i="3"/>
  <c r="CW46" i="3"/>
  <c r="N168" i="3"/>
  <c r="CW62" i="3"/>
  <c r="N156" i="3"/>
  <c r="CW50" i="3"/>
  <c r="N160" i="3"/>
  <c r="CW54" i="3"/>
  <c r="N126" i="3"/>
  <c r="CW20" i="3"/>
  <c r="N206" i="3"/>
  <c r="CW99" i="3"/>
  <c r="N136" i="3"/>
  <c r="CW30" i="3"/>
  <c r="N199" i="3"/>
  <c r="CW92" i="3"/>
  <c r="N130" i="3"/>
  <c r="CW24" i="3"/>
  <c r="N141" i="3"/>
  <c r="CW35" i="3"/>
  <c r="N204" i="3"/>
  <c r="CW97" i="3"/>
  <c r="N176" i="3"/>
  <c r="CW70" i="3"/>
  <c r="N177" i="3"/>
  <c r="CW71" i="3"/>
  <c r="N175" i="3"/>
  <c r="CW69" i="3"/>
  <c r="N157" i="3"/>
  <c r="CW51" i="3"/>
  <c r="N162" i="3"/>
  <c r="CW56" i="3"/>
  <c r="N118" i="3"/>
  <c r="CW12" i="3"/>
  <c r="N210" i="3"/>
  <c r="CW103" i="3"/>
  <c r="N121" i="3"/>
  <c r="CW15" i="3"/>
  <c r="N143" i="3"/>
  <c r="CW37" i="3"/>
  <c r="N203" i="3"/>
  <c r="CW96" i="3"/>
  <c r="N125" i="3"/>
  <c r="CW19" i="3"/>
  <c r="N123" i="3"/>
  <c r="CW17" i="3"/>
  <c r="N185" i="3"/>
  <c r="CW78" i="3"/>
  <c r="N208" i="3"/>
  <c r="CW101" i="3"/>
  <c r="N167" i="3"/>
  <c r="CW61" i="3"/>
  <c r="N171" i="3"/>
  <c r="CW65" i="3"/>
  <c r="N155" i="3"/>
  <c r="CW49" i="3"/>
  <c r="N154" i="3"/>
  <c r="CW48" i="3"/>
  <c r="N179" i="3"/>
  <c r="CW73" i="3"/>
  <c r="N173" i="3"/>
  <c r="CW67" i="3"/>
  <c r="N170" i="3"/>
  <c r="CW64" i="3"/>
  <c r="N122" i="3"/>
  <c r="CW16" i="3"/>
  <c r="N214" i="3"/>
  <c r="CW107" i="3"/>
  <c r="N138" i="3"/>
  <c r="CW32" i="3"/>
  <c r="N144" i="3"/>
  <c r="CW38" i="3"/>
  <c r="N207" i="3"/>
  <c r="CW100" i="3"/>
  <c r="AI9" i="14"/>
  <c r="N116" i="3"/>
  <c r="CW10" i="3"/>
  <c r="N131" i="3"/>
  <c r="CW25" i="3"/>
  <c r="N189" i="3"/>
  <c r="CW82" i="3"/>
  <c r="N212" i="3"/>
  <c r="CW105" i="3"/>
  <c r="N158" i="3"/>
  <c r="CW52" i="3"/>
  <c r="N161" i="3"/>
  <c r="CW55" i="3"/>
  <c r="N166" i="3"/>
  <c r="CW60" i="3"/>
  <c r="N159" i="3"/>
  <c r="CW53" i="3"/>
  <c r="N164" i="3"/>
  <c r="CW58" i="3"/>
  <c r="N172" i="3"/>
  <c r="CW66" i="3"/>
  <c r="N178" i="3"/>
  <c r="CW72" i="3"/>
  <c r="N202" i="3"/>
  <c r="CW95" i="3"/>
  <c r="N135" i="3"/>
  <c r="CW29" i="3"/>
  <c r="N193" i="3"/>
  <c r="CW86" i="3"/>
  <c r="N211" i="3"/>
  <c r="CW104" i="3"/>
  <c r="N133" i="3"/>
  <c r="CW27" i="3"/>
  <c r="N200" i="3"/>
  <c r="CW93" i="3"/>
  <c r="N165" i="3"/>
  <c r="CW59" i="3"/>
  <c r="N153" i="3"/>
  <c r="CW47" i="3"/>
  <c r="N163" i="3"/>
  <c r="CW57" i="3"/>
  <c r="N150" i="3"/>
  <c r="AE110" i="3"/>
  <c r="CW44" i="3"/>
  <c r="N174" i="3"/>
  <c r="CW68" i="3"/>
  <c r="N169" i="3"/>
  <c r="CW63" i="3"/>
  <c r="N151" i="3"/>
  <c r="CW45" i="3"/>
  <c r="N140" i="3"/>
  <c r="CW34" i="3"/>
  <c r="AD108" i="3" l="1"/>
  <c r="AD109" i="3" s="1"/>
  <c r="AE50" i="5"/>
  <c r="N213" i="3"/>
  <c r="CW91" i="3"/>
  <c r="N196" i="3"/>
  <c r="CW83" i="3"/>
  <c r="CW88" i="3"/>
  <c r="N190" i="3"/>
  <c r="N186" i="3"/>
  <c r="N192" i="3"/>
  <c r="N188" i="3"/>
  <c r="N201" i="3"/>
  <c r="N187" i="3"/>
  <c r="CW80" i="3"/>
  <c r="CW90" i="3"/>
  <c r="N209" i="3"/>
  <c r="N205" i="3"/>
  <c r="CW84" i="3"/>
  <c r="N180" i="3"/>
  <c r="AJ88" i="14"/>
  <c r="AE66" i="3" s="1"/>
  <c r="AJ74" i="14"/>
  <c r="AE52" i="3" s="1"/>
  <c r="AJ76" i="14"/>
  <c r="AE54" i="3" s="1"/>
  <c r="AJ94" i="14"/>
  <c r="N146" i="3"/>
  <c r="AE100" i="5" l="1"/>
  <c r="AC150" i="7"/>
  <c r="AE49" i="5"/>
  <c r="AE48" i="5"/>
  <c r="AE45" i="5"/>
  <c r="AE44" i="5"/>
  <c r="AE46" i="5"/>
  <c r="AE47" i="5"/>
  <c r="AJ79" i="14"/>
  <c r="AE57" i="3" s="1"/>
  <c r="AE41" i="5"/>
  <c r="AD75" i="3"/>
  <c r="AE42" i="5"/>
  <c r="AE43" i="5"/>
  <c r="AE10" i="5"/>
  <c r="AD41" i="3"/>
  <c r="N215" i="3"/>
  <c r="AE40" i="5"/>
  <c r="AE33" i="5"/>
  <c r="AE20" i="5"/>
  <c r="AE39" i="5"/>
  <c r="AE32" i="5"/>
  <c r="AE18" i="5"/>
  <c r="AJ68" i="14"/>
  <c r="AE46" i="3" s="1"/>
  <c r="AE38" i="5"/>
  <c r="AE30" i="5"/>
  <c r="AE16" i="5"/>
  <c r="AE37" i="5"/>
  <c r="AE27" i="5"/>
  <c r="AE13" i="5"/>
  <c r="AE36" i="5"/>
  <c r="AE26" i="5"/>
  <c r="AE12" i="5"/>
  <c r="AE28" i="5"/>
  <c r="AE24" i="5"/>
  <c r="AE11" i="5"/>
  <c r="AE35" i="5"/>
  <c r="AE23" i="5"/>
  <c r="AE9" i="5"/>
  <c r="AE34" i="5"/>
  <c r="AE21" i="5"/>
  <c r="AE14" i="5"/>
  <c r="AE29" i="5"/>
  <c r="AE19" i="5"/>
  <c r="AE25" i="5"/>
  <c r="AE15" i="5"/>
  <c r="AE17" i="5"/>
  <c r="AE31" i="5"/>
  <c r="AE22" i="5"/>
  <c r="AJ47" i="14"/>
  <c r="AE22" i="3" s="1"/>
  <c r="CX22" i="3" s="1"/>
  <c r="AJ75" i="14"/>
  <c r="AE53" i="3" s="1"/>
  <c r="AJ86" i="14"/>
  <c r="AE64" i="3" s="1"/>
  <c r="AJ73" i="14"/>
  <c r="AE51" i="3" s="1"/>
  <c r="AJ93" i="14"/>
  <c r="AE71" i="3" s="1"/>
  <c r="AJ71" i="14"/>
  <c r="AE49" i="3" s="1"/>
  <c r="AJ51" i="14"/>
  <c r="AE26" i="3" s="1"/>
  <c r="CX26" i="3" s="1"/>
  <c r="AJ89" i="14"/>
  <c r="AE67" i="3" s="1"/>
  <c r="AJ81" i="14"/>
  <c r="AE59" i="3" s="1"/>
  <c r="AJ87" i="14"/>
  <c r="AE65" i="3" s="1"/>
  <c r="AJ67" i="14"/>
  <c r="AE45" i="3" s="1"/>
  <c r="BW67" i="14" s="1"/>
  <c r="AJ43" i="14"/>
  <c r="AE18" i="3" s="1"/>
  <c r="CX18" i="3" s="1"/>
  <c r="AJ52" i="14"/>
  <c r="AE27" i="3" s="1"/>
  <c r="CX27" i="3" s="1"/>
  <c r="AJ41" i="14"/>
  <c r="AE16" i="3" s="1"/>
  <c r="AJ39" i="14"/>
  <c r="AE14" i="3" s="1"/>
  <c r="AJ83" i="14"/>
  <c r="AE61" i="3" s="1"/>
  <c r="AJ38" i="14"/>
  <c r="AE13" i="3" s="1"/>
  <c r="AJ84" i="14"/>
  <c r="AE62" i="3" s="1"/>
  <c r="AJ80" i="14"/>
  <c r="AE58" i="3" s="1"/>
  <c r="AJ70" i="14"/>
  <c r="AE48" i="3" s="1"/>
  <c r="AJ35" i="14"/>
  <c r="AE10" i="3" s="1"/>
  <c r="AJ90" i="14"/>
  <c r="AE68" i="3" s="1"/>
  <c r="AJ72" i="14"/>
  <c r="AE50" i="3" s="1"/>
  <c r="AJ60" i="14"/>
  <c r="AE35" i="3" s="1"/>
  <c r="CX35" i="3" s="1"/>
  <c r="AJ69" i="14"/>
  <c r="AE47" i="3" s="1"/>
  <c r="AJ56" i="14"/>
  <c r="AE31" i="3" s="1"/>
  <c r="CX31" i="3" s="1"/>
  <c r="AJ95" i="14"/>
  <c r="AJ91" i="14"/>
  <c r="AE69" i="3" s="1"/>
  <c r="AJ85" i="14"/>
  <c r="AE63" i="3" s="1"/>
  <c r="AJ77" i="14"/>
  <c r="AE55" i="3" s="1"/>
  <c r="AJ53" i="14"/>
  <c r="AE28" i="3" s="1"/>
  <c r="CX28" i="3" s="1"/>
  <c r="AJ92" i="14"/>
  <c r="AE70" i="3" s="1"/>
  <c r="AJ61" i="14"/>
  <c r="AE36" i="3" s="1"/>
  <c r="CX36" i="3" s="1"/>
  <c r="AJ82" i="14"/>
  <c r="AE60" i="3" s="1"/>
  <c r="AJ66" i="14"/>
  <c r="AE44" i="3" s="1"/>
  <c r="AJ78" i="14"/>
  <c r="AE56" i="3" s="1"/>
  <c r="AJ59" i="14"/>
  <c r="AE34" i="3" s="1"/>
  <c r="CX34" i="3" s="1"/>
  <c r="AJ127" i="14"/>
  <c r="AJ123" i="14"/>
  <c r="AE103" i="3" s="1"/>
  <c r="AJ119" i="14"/>
  <c r="AE99" i="3" s="1"/>
  <c r="AJ115" i="14"/>
  <c r="AE95" i="3" s="1"/>
  <c r="AJ110" i="14"/>
  <c r="AE90" i="3" s="1"/>
  <c r="AJ106" i="14"/>
  <c r="AE86" i="3" s="1"/>
  <c r="AJ102" i="14"/>
  <c r="AE82" i="3" s="1"/>
  <c r="AJ98" i="14"/>
  <c r="AE78" i="3" s="1"/>
  <c r="AJ37" i="14"/>
  <c r="AE12" i="3" s="1"/>
  <c r="BW37" i="14" s="1"/>
  <c r="AJ126" i="14"/>
  <c r="AE106" i="3" s="1"/>
  <c r="AJ122" i="14"/>
  <c r="AE102" i="3" s="1"/>
  <c r="AJ118" i="14"/>
  <c r="AE98" i="3" s="1"/>
  <c r="AJ114" i="14"/>
  <c r="AE94" i="3" s="1"/>
  <c r="AJ109" i="14"/>
  <c r="AE89" i="3" s="1"/>
  <c r="AJ105" i="14"/>
  <c r="AE85" i="3" s="1"/>
  <c r="AJ101" i="14"/>
  <c r="AE81" i="3" s="1"/>
  <c r="AJ63" i="14"/>
  <c r="AJ46" i="14"/>
  <c r="AE21" i="3" s="1"/>
  <c r="AJ45" i="14"/>
  <c r="AE20" i="3" s="1"/>
  <c r="AJ44" i="14"/>
  <c r="AE19" i="3" s="1"/>
  <c r="AJ36" i="14"/>
  <c r="AE11" i="3" s="1"/>
  <c r="BW36" i="14" s="1"/>
  <c r="AJ125" i="14"/>
  <c r="AE105" i="3" s="1"/>
  <c r="AJ121" i="14"/>
  <c r="AE101" i="3" s="1"/>
  <c r="AJ117" i="14"/>
  <c r="AE97" i="3" s="1"/>
  <c r="AJ113" i="14"/>
  <c r="AE93" i="3" s="1"/>
  <c r="AJ108" i="14"/>
  <c r="AE88" i="3" s="1"/>
  <c r="AJ104" i="14"/>
  <c r="AE84" i="3" s="1"/>
  <c r="AJ100" i="14"/>
  <c r="AE80" i="3" s="1"/>
  <c r="AJ58" i="14"/>
  <c r="AE33" i="3" s="1"/>
  <c r="AJ55" i="14"/>
  <c r="AE30" i="3" s="1"/>
  <c r="AJ54" i="14"/>
  <c r="AE29" i="3" s="1"/>
  <c r="AJ57" i="14"/>
  <c r="AE32" i="3" s="1"/>
  <c r="AJ124" i="14"/>
  <c r="AE104" i="3" s="1"/>
  <c r="AJ120" i="14"/>
  <c r="AE100" i="3" s="1"/>
  <c r="AJ116" i="14"/>
  <c r="AE96" i="3" s="1"/>
  <c r="AJ112" i="14"/>
  <c r="AE92" i="3" s="1"/>
  <c r="AJ111" i="14"/>
  <c r="AE91" i="3" s="1"/>
  <c r="AJ107" i="14"/>
  <c r="AE87" i="3" s="1"/>
  <c r="AJ103" i="14"/>
  <c r="AE83" i="3" s="1"/>
  <c r="AJ99" i="14"/>
  <c r="AE79" i="3" s="1"/>
  <c r="AJ62" i="14"/>
  <c r="AE37" i="3" s="1"/>
  <c r="AJ50" i="14"/>
  <c r="AE25" i="3" s="1"/>
  <c r="AJ42" i="14"/>
  <c r="AE17" i="3" s="1"/>
  <c r="AJ49" i="14"/>
  <c r="AE24" i="3" s="1"/>
  <c r="AJ40" i="14"/>
  <c r="AE15" i="3" s="1"/>
  <c r="BW40" i="14" s="1"/>
  <c r="AJ48" i="14"/>
  <c r="AE23" i="3" s="1"/>
  <c r="BW68" i="14" l="1"/>
  <c r="BW69" i="14"/>
  <c r="N181" i="3"/>
  <c r="N219" i="3"/>
  <c r="AE108" i="3"/>
  <c r="BW66" i="14"/>
  <c r="AE74" i="3"/>
  <c r="AF110" i="3" s="1"/>
  <c r="AE40" i="3"/>
  <c r="N216" i="3"/>
  <c r="BW63" i="14"/>
  <c r="AA43" i="22"/>
  <c r="AA42" i="22"/>
  <c r="AA40" i="22"/>
  <c r="AA39" i="22"/>
  <c r="AA41" i="22"/>
  <c r="AA38" i="22"/>
  <c r="AA44" i="22"/>
  <c r="AA25" i="22"/>
  <c r="AA20" i="22"/>
  <c r="AE66" i="5"/>
  <c r="AA12" i="22"/>
  <c r="AE83" i="5"/>
  <c r="AA29" i="22"/>
  <c r="AE91" i="5"/>
  <c r="AA37" i="22"/>
  <c r="AE65" i="5"/>
  <c r="AA11" i="22"/>
  <c r="AE64" i="5"/>
  <c r="AA10" i="22"/>
  <c r="AE78" i="5"/>
  <c r="AA24" i="22"/>
  <c r="AE80" i="5"/>
  <c r="AA26" i="22"/>
  <c r="AE90" i="5"/>
  <c r="AA36" i="22"/>
  <c r="AE62" i="5"/>
  <c r="AA8" i="22"/>
  <c r="AA34" i="22"/>
  <c r="AE81" i="5"/>
  <c r="AA27" i="22"/>
  <c r="AE84" i="5"/>
  <c r="AA30" i="22"/>
  <c r="AE76" i="5"/>
  <c r="AA22" i="22"/>
  <c r="AE67" i="5"/>
  <c r="AA13" i="22"/>
  <c r="AA5" i="22"/>
  <c r="AE86" i="5"/>
  <c r="AA32" i="22"/>
  <c r="AA14" i="22"/>
  <c r="AA6" i="22"/>
  <c r="AE73" i="5"/>
  <c r="AA19" i="22"/>
  <c r="AA9" i="22"/>
  <c r="AE82" i="5"/>
  <c r="AA28" i="22"/>
  <c r="AA17" i="22"/>
  <c r="AE75" i="5"/>
  <c r="AA21" i="22"/>
  <c r="AE85" i="5"/>
  <c r="AA31" i="22"/>
  <c r="AE77" i="5"/>
  <c r="AA23" i="22"/>
  <c r="AE89" i="5"/>
  <c r="AA35" i="22"/>
  <c r="AE72" i="5"/>
  <c r="AA18" i="22"/>
  <c r="AE69" i="5"/>
  <c r="AA15" i="22"/>
  <c r="AE61" i="5"/>
  <c r="AA7" i="22"/>
  <c r="AA33" i="22"/>
  <c r="AA16" i="22"/>
  <c r="AE99" i="5"/>
  <c r="AA45" i="22"/>
  <c r="BW75" i="14"/>
  <c r="BW74" i="14"/>
  <c r="BW92" i="14"/>
  <c r="BW77" i="14"/>
  <c r="BW79" i="14"/>
  <c r="BW78" i="14"/>
  <c r="BW81" i="14"/>
  <c r="BW80" i="14"/>
  <c r="BW83" i="14"/>
  <c r="BW82" i="14"/>
  <c r="BW85" i="14"/>
  <c r="BW84" i="14"/>
  <c r="BW86" i="14"/>
  <c r="BW71" i="14"/>
  <c r="BW70" i="14"/>
  <c r="BW73" i="14"/>
  <c r="BW72" i="14"/>
  <c r="BW90" i="14"/>
  <c r="BW76" i="14"/>
  <c r="BW87" i="14"/>
  <c r="BW88" i="14"/>
  <c r="BW89" i="14"/>
  <c r="BW91" i="14"/>
  <c r="BW94" i="14"/>
  <c r="BW93" i="14"/>
  <c r="BW95" i="14"/>
  <c r="CX13" i="3"/>
  <c r="BW38" i="14"/>
  <c r="CX14" i="3"/>
  <c r="BW39" i="14"/>
  <c r="CX16" i="3"/>
  <c r="BW52" i="14"/>
  <c r="BW51" i="14"/>
  <c r="BW53" i="14"/>
  <c r="BW42" i="14"/>
  <c r="BW41" i="14"/>
  <c r="BW44" i="14"/>
  <c r="BW43" i="14"/>
  <c r="BW46" i="14"/>
  <c r="BW45" i="14"/>
  <c r="BW48" i="14"/>
  <c r="BW47" i="14"/>
  <c r="BW54" i="14"/>
  <c r="BW50" i="14"/>
  <c r="BW49" i="14"/>
  <c r="BW56" i="14"/>
  <c r="BW62" i="14"/>
  <c r="BW60" i="14"/>
  <c r="BW58" i="14"/>
  <c r="BW55" i="14"/>
  <c r="BW57" i="14"/>
  <c r="BW59" i="14"/>
  <c r="BW61" i="14"/>
  <c r="AJ11" i="14"/>
  <c r="BW35" i="14"/>
  <c r="AJ10" i="14"/>
  <c r="N147" i="3"/>
  <c r="E26" i="1"/>
  <c r="AE97" i="5"/>
  <c r="AE96" i="5"/>
  <c r="AE94" i="5"/>
  <c r="AE95" i="5"/>
  <c r="AE98" i="5"/>
  <c r="AE60" i="5"/>
  <c r="AE93" i="5"/>
  <c r="AE92" i="5"/>
  <c r="AE88" i="5"/>
  <c r="AE70" i="5"/>
  <c r="AE74" i="5"/>
  <c r="AE68" i="5"/>
  <c r="AE59" i="5"/>
  <c r="AE79" i="5"/>
  <c r="AE63" i="5"/>
  <c r="AE71" i="5"/>
  <c r="AE87" i="5"/>
  <c r="CX91" i="3"/>
  <c r="CX104" i="3"/>
  <c r="CX80" i="3"/>
  <c r="CX97" i="3"/>
  <c r="CX89" i="3"/>
  <c r="CX106" i="3"/>
  <c r="CX79" i="3"/>
  <c r="CX92" i="3"/>
  <c r="CX84" i="3"/>
  <c r="CX101" i="3"/>
  <c r="CX83" i="3"/>
  <c r="CX96" i="3"/>
  <c r="CX88" i="3"/>
  <c r="CX105" i="3"/>
  <c r="CX87" i="3"/>
  <c r="CX100" i="3"/>
  <c r="CX93" i="3"/>
  <c r="CX60" i="3"/>
  <c r="CX66" i="3"/>
  <c r="CX64" i="3"/>
  <c r="CX63" i="3"/>
  <c r="CX49" i="3"/>
  <c r="CX69" i="3"/>
  <c r="CX50" i="3"/>
  <c r="CX23" i="3"/>
  <c r="CX25" i="3"/>
  <c r="CX29" i="3"/>
  <c r="CX95" i="3"/>
  <c r="CX90" i="3"/>
  <c r="CX81" i="3"/>
  <c r="AJ9" i="14"/>
  <c r="AF76" i="3"/>
  <c r="CX10" i="3"/>
  <c r="CX57" i="3"/>
  <c r="CX47" i="3"/>
  <c r="CX58" i="3"/>
  <c r="CX48" i="3"/>
  <c r="CX44" i="3"/>
  <c r="CX65" i="3"/>
  <c r="CX71" i="3"/>
  <c r="CX62" i="3"/>
  <c r="CX15" i="3"/>
  <c r="CX37" i="3"/>
  <c r="CX30" i="3"/>
  <c r="CX33" i="3"/>
  <c r="CX86" i="3"/>
  <c r="CX85" i="3"/>
  <c r="CX12" i="3"/>
  <c r="CX59" i="3"/>
  <c r="CX52" i="3"/>
  <c r="CX53" i="3"/>
  <c r="CX56" i="3"/>
  <c r="CX67" i="3"/>
  <c r="CX61" i="3"/>
  <c r="CX70" i="3"/>
  <c r="CX46" i="3"/>
  <c r="CX24" i="3"/>
  <c r="CX78" i="3"/>
  <c r="CX82" i="3"/>
  <c r="CX102" i="3"/>
  <c r="CX94" i="3"/>
  <c r="CX19" i="3"/>
  <c r="CX20" i="3"/>
  <c r="CX72" i="3"/>
  <c r="CX68" i="3"/>
  <c r="CX55" i="3"/>
  <c r="CX45" i="3"/>
  <c r="CX73" i="3"/>
  <c r="CX51" i="3"/>
  <c r="CX54" i="3"/>
  <c r="CX17" i="3"/>
  <c r="CX32" i="3"/>
  <c r="CX103" i="3"/>
  <c r="CX107" i="3"/>
  <c r="CX99" i="3"/>
  <c r="CX98" i="3"/>
  <c r="CX11" i="3"/>
  <c r="CX21" i="3"/>
  <c r="CX38" i="3"/>
  <c r="AF50" i="5" l="1"/>
  <c r="AF100" i="5" s="1"/>
  <c r="AF44" i="5"/>
  <c r="AF46" i="5"/>
  <c r="AF49" i="5"/>
  <c r="AF47" i="5"/>
  <c r="AF45" i="5"/>
  <c r="AF48" i="5"/>
  <c r="AF41" i="5"/>
  <c r="AF43" i="5"/>
  <c r="AF42" i="5"/>
  <c r="AE109" i="3"/>
  <c r="AF10" i="5"/>
  <c r="AF11" i="5"/>
  <c r="AF12" i="5"/>
  <c r="AF13" i="5"/>
  <c r="AF14" i="5"/>
  <c r="AF15" i="5"/>
  <c r="AF16" i="5"/>
  <c r="AF17" i="5"/>
  <c r="AF18" i="5"/>
  <c r="AF19" i="5"/>
  <c r="AF20" i="5"/>
  <c r="AF21" i="5"/>
  <c r="AF22" i="5"/>
  <c r="AF23" i="5"/>
  <c r="AF24" i="5"/>
  <c r="AF25" i="5"/>
  <c r="AF26" i="5"/>
  <c r="AF27" i="5"/>
  <c r="AF29" i="5"/>
  <c r="AF30" i="5"/>
  <c r="AF31" i="5"/>
  <c r="AF32" i="5"/>
  <c r="AF33" i="5"/>
  <c r="AF34" i="5"/>
  <c r="AF35" i="5"/>
  <c r="AF28" i="5"/>
  <c r="AF36" i="5"/>
  <c r="AF37" i="5"/>
  <c r="AF38" i="5"/>
  <c r="AF39" i="5"/>
  <c r="AF40" i="5"/>
  <c r="AF9" i="5"/>
  <c r="AK83" i="14"/>
  <c r="AF61" i="3" s="1"/>
  <c r="AK73" i="14"/>
  <c r="AF51" i="3" s="1"/>
  <c r="AK101" i="14"/>
  <c r="AF81" i="3" s="1"/>
  <c r="AE41" i="3"/>
  <c r="AE75" i="3"/>
  <c r="AD150" i="7" l="1"/>
  <c r="AB26" i="22"/>
  <c r="AB34" i="22"/>
  <c r="AB27" i="22"/>
  <c r="AB18" i="22"/>
  <c r="AB10" i="22"/>
  <c r="AB37" i="22"/>
  <c r="AB9" i="22"/>
  <c r="AB32" i="22"/>
  <c r="AB25" i="22"/>
  <c r="AB16" i="22"/>
  <c r="AB8" i="22"/>
  <c r="AB24" i="22"/>
  <c r="AB23" i="22"/>
  <c r="AB15" i="22"/>
  <c r="AB7" i="22"/>
  <c r="AB43" i="22"/>
  <c r="AB17" i="22"/>
  <c r="AB31" i="22"/>
  <c r="AB22" i="22"/>
  <c r="AB14" i="22"/>
  <c r="AB6" i="22"/>
  <c r="AB45" i="22"/>
  <c r="AB33" i="22"/>
  <c r="AB5" i="22"/>
  <c r="AB30" i="22"/>
  <c r="AB21" i="22"/>
  <c r="AB13" i="22"/>
  <c r="AB36" i="22"/>
  <c r="AB29" i="22"/>
  <c r="AB20" i="22"/>
  <c r="AB12" i="22"/>
  <c r="AB35" i="22"/>
  <c r="AB28" i="22"/>
  <c r="AB19" i="22"/>
  <c r="AB11" i="22"/>
  <c r="AB39" i="22"/>
  <c r="AB44" i="22"/>
  <c r="AB41" i="22"/>
  <c r="AB42" i="22"/>
  <c r="AB38" i="22"/>
  <c r="AB40" i="22"/>
  <c r="AK90" i="14"/>
  <c r="AF68" i="3" s="1"/>
  <c r="AK57" i="14"/>
  <c r="AF32" i="3" s="1"/>
  <c r="CY32" i="3" s="1"/>
  <c r="AF98" i="5"/>
  <c r="AF95" i="5"/>
  <c r="AF97" i="5"/>
  <c r="AF99" i="5"/>
  <c r="AF96" i="5"/>
  <c r="AF94" i="5"/>
  <c r="AF92" i="5"/>
  <c r="AF93" i="5"/>
  <c r="AF91" i="5"/>
  <c r="AK78" i="14"/>
  <c r="AF56" i="3" s="1"/>
  <c r="AK117" i="14"/>
  <c r="AF97" i="3" s="1"/>
  <c r="AK92" i="14"/>
  <c r="AF70" i="3" s="1"/>
  <c r="AK74" i="14"/>
  <c r="AF52" i="3" s="1"/>
  <c r="AK113" i="14"/>
  <c r="AF93" i="3" s="1"/>
  <c r="AK105" i="14"/>
  <c r="AF85" i="3" s="1"/>
  <c r="AK89" i="14"/>
  <c r="AF67" i="3" s="1"/>
  <c r="AK94" i="14"/>
  <c r="AK84" i="14"/>
  <c r="AF62" i="3" s="1"/>
  <c r="AK121" i="14"/>
  <c r="AF101" i="3" s="1"/>
  <c r="AK67" i="14"/>
  <c r="AF45" i="3" s="1"/>
  <c r="AK88" i="14"/>
  <c r="AF66" i="3" s="1"/>
  <c r="AK72" i="14"/>
  <c r="AF50" i="3" s="1"/>
  <c r="AK125" i="14"/>
  <c r="AF105" i="3" s="1"/>
  <c r="AK109" i="14"/>
  <c r="AF89" i="3" s="1"/>
  <c r="AK93" i="14"/>
  <c r="AF71" i="3" s="1"/>
  <c r="AK82" i="14"/>
  <c r="AF60" i="3" s="1"/>
  <c r="AK66" i="14"/>
  <c r="AF44" i="3" s="1"/>
  <c r="AK95" i="14"/>
  <c r="AK87" i="14"/>
  <c r="AF65" i="3" s="1"/>
  <c r="AK79" i="14"/>
  <c r="AF57" i="3" s="1"/>
  <c r="AK71" i="14"/>
  <c r="AF49" i="3" s="1"/>
  <c r="AK37" i="14"/>
  <c r="AF12" i="3" s="1"/>
  <c r="AK61" i="14"/>
  <c r="AF36" i="3" s="1"/>
  <c r="CY36" i="3" s="1"/>
  <c r="AK49" i="14"/>
  <c r="AF24" i="3" s="1"/>
  <c r="CY24" i="3" s="1"/>
  <c r="AK41" i="14"/>
  <c r="AF16" i="3" s="1"/>
  <c r="AK75" i="14"/>
  <c r="AF53" i="3" s="1"/>
  <c r="AK76" i="14"/>
  <c r="AF54" i="3" s="1"/>
  <c r="AK91" i="14"/>
  <c r="AF69" i="3" s="1"/>
  <c r="AK86" i="14"/>
  <c r="AF64" i="3" s="1"/>
  <c r="AK70" i="14"/>
  <c r="AF48" i="3" s="1"/>
  <c r="AK77" i="14"/>
  <c r="AF55" i="3" s="1"/>
  <c r="AK80" i="14"/>
  <c r="AF58" i="3" s="1"/>
  <c r="AK68" i="14"/>
  <c r="AF46" i="3" s="1"/>
  <c r="AK53" i="14"/>
  <c r="AF28" i="3" s="1"/>
  <c r="CY28" i="3" s="1"/>
  <c r="AK45" i="14"/>
  <c r="AF20" i="3" s="1"/>
  <c r="CY20" i="3" s="1"/>
  <c r="AK85" i="14"/>
  <c r="AF63" i="3" s="1"/>
  <c r="AK81" i="14"/>
  <c r="AF59" i="3" s="1"/>
  <c r="AK69" i="14"/>
  <c r="AF47" i="3" s="1"/>
  <c r="AK99" i="14"/>
  <c r="AF79" i="3" s="1"/>
  <c r="AK127" i="14"/>
  <c r="AK119" i="14"/>
  <c r="AF99" i="3" s="1"/>
  <c r="AK111" i="14"/>
  <c r="AF91" i="3" s="1"/>
  <c r="AK120" i="14"/>
  <c r="AF100" i="3" s="1"/>
  <c r="AK112" i="14"/>
  <c r="AF92" i="3" s="1"/>
  <c r="AK58" i="14"/>
  <c r="AF33" i="3" s="1"/>
  <c r="CY33" i="3" s="1"/>
  <c r="AK50" i="14"/>
  <c r="AF25" i="3" s="1"/>
  <c r="CY25" i="3" s="1"/>
  <c r="AK42" i="14"/>
  <c r="AF17" i="3" s="1"/>
  <c r="CY17" i="3" s="1"/>
  <c r="AK103" i="14"/>
  <c r="AF83" i="3" s="1"/>
  <c r="AK48" i="14"/>
  <c r="AF23" i="3" s="1"/>
  <c r="CY23" i="3" s="1"/>
  <c r="AK40" i="14"/>
  <c r="AF15" i="3" s="1"/>
  <c r="AF59" i="5"/>
  <c r="AF87" i="5"/>
  <c r="AF84" i="5"/>
  <c r="AF80" i="5"/>
  <c r="AF75" i="5"/>
  <c r="AF71" i="5"/>
  <c r="AF67" i="5"/>
  <c r="AF63" i="5"/>
  <c r="AK122" i="14"/>
  <c r="AF102" i="3" s="1"/>
  <c r="AK114" i="14"/>
  <c r="AF94" i="3" s="1"/>
  <c r="AK106" i="14"/>
  <c r="AF86" i="3" s="1"/>
  <c r="AK98" i="14"/>
  <c r="AF78" i="3" s="1"/>
  <c r="AK60" i="14"/>
  <c r="AF35" i="3" s="1"/>
  <c r="AK52" i="14"/>
  <c r="AF27" i="3" s="1"/>
  <c r="AK44" i="14"/>
  <c r="AF19" i="3" s="1"/>
  <c r="AK36" i="14"/>
  <c r="AF11" i="3" s="1"/>
  <c r="AK59" i="14"/>
  <c r="AF34" i="3" s="1"/>
  <c r="AK51" i="14"/>
  <c r="AF26" i="3" s="1"/>
  <c r="AK43" i="14"/>
  <c r="AF18" i="3" s="1"/>
  <c r="AK35" i="14"/>
  <c r="AK100" i="14"/>
  <c r="AF80" i="3" s="1"/>
  <c r="AF90" i="5"/>
  <c r="AF86" i="5"/>
  <c r="AF83" i="5"/>
  <c r="AF79" i="5"/>
  <c r="AF74" i="5"/>
  <c r="AF70" i="5"/>
  <c r="AF66" i="5"/>
  <c r="AF62" i="5"/>
  <c r="AK123" i="14"/>
  <c r="AF103" i="3" s="1"/>
  <c r="AK115" i="14"/>
  <c r="AF95" i="3" s="1"/>
  <c r="AK107" i="14"/>
  <c r="AF87" i="3" s="1"/>
  <c r="AK124" i="14"/>
  <c r="AF104" i="3" s="1"/>
  <c r="AK116" i="14"/>
  <c r="AF96" i="3" s="1"/>
  <c r="AK108" i="14"/>
  <c r="AF88" i="3" s="1"/>
  <c r="AK62" i="14"/>
  <c r="AF37" i="3" s="1"/>
  <c r="AK54" i="14"/>
  <c r="AF29" i="3" s="1"/>
  <c r="AK46" i="14"/>
  <c r="AF21" i="3" s="1"/>
  <c r="AK38" i="14"/>
  <c r="AF13" i="3" s="1"/>
  <c r="AF89" i="5"/>
  <c r="AF78" i="5"/>
  <c r="AF82" i="5"/>
  <c r="AF77" i="5"/>
  <c r="AF73" i="5"/>
  <c r="AF69" i="5"/>
  <c r="AF65" i="5"/>
  <c r="AF61" i="5"/>
  <c r="AK126" i="14"/>
  <c r="AF106" i="3" s="1"/>
  <c r="AK118" i="14"/>
  <c r="AF98" i="3" s="1"/>
  <c r="AK110" i="14"/>
  <c r="AF90" i="3" s="1"/>
  <c r="AK102" i="14"/>
  <c r="AF82" i="3" s="1"/>
  <c r="AK56" i="14"/>
  <c r="AF31" i="3" s="1"/>
  <c r="AK63" i="14"/>
  <c r="AK55" i="14"/>
  <c r="AF30" i="3" s="1"/>
  <c r="AK47" i="14"/>
  <c r="AF22" i="3" s="1"/>
  <c r="AK39" i="14"/>
  <c r="AF14" i="3" s="1"/>
  <c r="AK104" i="14"/>
  <c r="AF84" i="3" s="1"/>
  <c r="AF88" i="5"/>
  <c r="AF85" i="5"/>
  <c r="AF81" i="5"/>
  <c r="AF76" i="5"/>
  <c r="AF72" i="5"/>
  <c r="AF68" i="5"/>
  <c r="AF64" i="5"/>
  <c r="AF60" i="5"/>
  <c r="BX69" i="14" l="1"/>
  <c r="BX67" i="14"/>
  <c r="BX68" i="14"/>
  <c r="AF108" i="3"/>
  <c r="BX66" i="14"/>
  <c r="AF74" i="3"/>
  <c r="BX81" i="14"/>
  <c r="BX84" i="14"/>
  <c r="BX88" i="14"/>
  <c r="BX83" i="14"/>
  <c r="BX72" i="14"/>
  <c r="BX71" i="14"/>
  <c r="BX74" i="14"/>
  <c r="BX73" i="14"/>
  <c r="BX76" i="14"/>
  <c r="BX75" i="14"/>
  <c r="BX78" i="14"/>
  <c r="BX77" i="14"/>
  <c r="BX79" i="14"/>
  <c r="BX82" i="14"/>
  <c r="BX70" i="14"/>
  <c r="BX94" i="14"/>
  <c r="BX87" i="14"/>
  <c r="BX90" i="14"/>
  <c r="BX89" i="14"/>
  <c r="BX91" i="14"/>
  <c r="BX93" i="14"/>
  <c r="BX95" i="14"/>
  <c r="BX86" i="14"/>
  <c r="BX85" i="14"/>
  <c r="BX80" i="14"/>
  <c r="BX92" i="14"/>
  <c r="CY15" i="3"/>
  <c r="CY16" i="3"/>
  <c r="BX51" i="14"/>
  <c r="BX59" i="14"/>
  <c r="CY12" i="3"/>
  <c r="CY84" i="3"/>
  <c r="CY90" i="3"/>
  <c r="CY86" i="3"/>
  <c r="CY98" i="3"/>
  <c r="CY87" i="3"/>
  <c r="CY14" i="3"/>
  <c r="CY94" i="3"/>
  <c r="CY101" i="3"/>
  <c r="CY99" i="3"/>
  <c r="CY100" i="3"/>
  <c r="CY93" i="3"/>
  <c r="CY91" i="3"/>
  <c r="CY37" i="3"/>
  <c r="CY34" i="3"/>
  <c r="CY35" i="3"/>
  <c r="CY54" i="3"/>
  <c r="CY71" i="3"/>
  <c r="CY45" i="3"/>
  <c r="CY58" i="3"/>
  <c r="CY72" i="3"/>
  <c r="CY48" i="3"/>
  <c r="CY46" i="3"/>
  <c r="CY49" i="3"/>
  <c r="CY22" i="3"/>
  <c r="CY85" i="3"/>
  <c r="CY106" i="3"/>
  <c r="CY83" i="3"/>
  <c r="CY82" i="3"/>
  <c r="CY96" i="3"/>
  <c r="CY102" i="3"/>
  <c r="CY88" i="3"/>
  <c r="CY13" i="3"/>
  <c r="AF10" i="3"/>
  <c r="AF40" i="3" s="1"/>
  <c r="CY11" i="3"/>
  <c r="CY55" i="3"/>
  <c r="CY47" i="3"/>
  <c r="CY61" i="3"/>
  <c r="CY50" i="3"/>
  <c r="CY70" i="3"/>
  <c r="CY63" i="3"/>
  <c r="CY56" i="3"/>
  <c r="CY60" i="3"/>
  <c r="CY30" i="3"/>
  <c r="CY31" i="3"/>
  <c r="CY81" i="3"/>
  <c r="CY104" i="3"/>
  <c r="CY79" i="3"/>
  <c r="CY78" i="3"/>
  <c r="CY92" i="3"/>
  <c r="CY21" i="3"/>
  <c r="CY18" i="3"/>
  <c r="CY19" i="3"/>
  <c r="CY67" i="3"/>
  <c r="CY69" i="3"/>
  <c r="CY52" i="3"/>
  <c r="CY64" i="3"/>
  <c r="CY53" i="3"/>
  <c r="CY51" i="3"/>
  <c r="CY65" i="3"/>
  <c r="CY38" i="3"/>
  <c r="CY103" i="3"/>
  <c r="CY105" i="3"/>
  <c r="CY107" i="3"/>
  <c r="CY80" i="3"/>
  <c r="CY95" i="3"/>
  <c r="CY97" i="3"/>
  <c r="CY89" i="3"/>
  <c r="CY29" i="3"/>
  <c r="CY26" i="3"/>
  <c r="CY27" i="3"/>
  <c r="CY59" i="3"/>
  <c r="CY66" i="3"/>
  <c r="CY62" i="3"/>
  <c r="CY73" i="3"/>
  <c r="AG110" i="3"/>
  <c r="CY44" i="3"/>
  <c r="CY68" i="3"/>
  <c r="CY57" i="3"/>
  <c r="BX46" i="14" l="1"/>
  <c r="BX40" i="14"/>
  <c r="BX37" i="14"/>
  <c r="BX48" i="14"/>
  <c r="BX57" i="14"/>
  <c r="BX49" i="14"/>
  <c r="BX55" i="14"/>
  <c r="BX44" i="14"/>
  <c r="BX56" i="14"/>
  <c r="BX62" i="14"/>
  <c r="BX63" i="14"/>
  <c r="BX54" i="14"/>
  <c r="BX47" i="14"/>
  <c r="BX41" i="14"/>
  <c r="BX42" i="14"/>
  <c r="BX61" i="14"/>
  <c r="BX60" i="14"/>
  <c r="BX52" i="14"/>
  <c r="BX45" i="14"/>
  <c r="BX38" i="14"/>
  <c r="BX50" i="14"/>
  <c r="BX58" i="14"/>
  <c r="BX39" i="14"/>
  <c r="BX53" i="14"/>
  <c r="BX43" i="14"/>
  <c r="BX36" i="14"/>
  <c r="AK11" i="14"/>
  <c r="BX35" i="14"/>
  <c r="AK10" i="14"/>
  <c r="AK9" i="14"/>
  <c r="CY10" i="3"/>
  <c r="AG50" i="5" s="1"/>
  <c r="AG100" i="5" l="1"/>
  <c r="AE150" i="7"/>
  <c r="AG48" i="5"/>
  <c r="AG47" i="5"/>
  <c r="AG46" i="5"/>
  <c r="AG44" i="5"/>
  <c r="AG45" i="5"/>
  <c r="AG49" i="5"/>
  <c r="AG41" i="5"/>
  <c r="AG43" i="5"/>
  <c r="AG42" i="5"/>
  <c r="AF75" i="3"/>
  <c r="AG76" i="3"/>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9" i="5"/>
  <c r="AL53" i="14"/>
  <c r="AG28" i="3" s="1"/>
  <c r="AL75" i="14"/>
  <c r="AL72" i="14"/>
  <c r="AL37" i="14"/>
  <c r="AG12" i="3" s="1"/>
  <c r="AL87" i="14"/>
  <c r="AL90" i="14"/>
  <c r="AF41" i="3"/>
  <c r="AF109" i="3"/>
  <c r="AC33" i="22" l="1"/>
  <c r="AC25" i="22"/>
  <c r="AC17" i="22"/>
  <c r="AC9" i="22"/>
  <c r="AC37" i="22"/>
  <c r="AC26" i="22"/>
  <c r="AC32" i="22"/>
  <c r="AC24" i="22"/>
  <c r="AC16" i="22"/>
  <c r="AC8" i="22"/>
  <c r="AC45" i="22"/>
  <c r="AC18" i="22"/>
  <c r="AC31" i="22"/>
  <c r="AC23" i="22"/>
  <c r="AC15" i="22"/>
  <c r="AC7" i="22"/>
  <c r="AC41" i="22"/>
  <c r="AC39" i="22"/>
  <c r="AC30" i="22"/>
  <c r="AC22" i="22"/>
  <c r="AC14" i="22"/>
  <c r="AC6" i="22"/>
  <c r="AC40" i="22"/>
  <c r="AC34" i="22"/>
  <c r="AC5" i="22"/>
  <c r="AC29" i="22"/>
  <c r="AC21" i="22"/>
  <c r="AC13" i="22"/>
  <c r="AC42" i="22"/>
  <c r="AC10" i="22"/>
  <c r="AC36" i="22"/>
  <c r="AC28" i="22"/>
  <c r="AC20" i="22"/>
  <c r="AC12" i="22"/>
  <c r="AC43" i="22"/>
  <c r="AC35" i="22"/>
  <c r="AC27" i="22"/>
  <c r="AC19" i="22"/>
  <c r="AC11" i="22"/>
  <c r="AC38" i="22"/>
  <c r="AC44" i="22"/>
  <c r="AG99" i="5"/>
  <c r="AG95" i="5"/>
  <c r="AG94" i="5"/>
  <c r="AG96" i="5"/>
  <c r="AG97" i="5"/>
  <c r="AG98" i="5"/>
  <c r="AL91" i="14"/>
  <c r="AG69" i="3" s="1"/>
  <c r="AL45" i="14"/>
  <c r="AG20" i="3" s="1"/>
  <c r="O126" i="3" s="1"/>
  <c r="AG92" i="5"/>
  <c r="AL82" i="14"/>
  <c r="AG60" i="3" s="1"/>
  <c r="AG93" i="5"/>
  <c r="AG91" i="5"/>
  <c r="AL74" i="14"/>
  <c r="AG52" i="3" s="1"/>
  <c r="AG68" i="3"/>
  <c r="AG53" i="3"/>
  <c r="AG65" i="3"/>
  <c r="AG50" i="3"/>
  <c r="AL66" i="14"/>
  <c r="AG44" i="3" s="1"/>
  <c r="AL57" i="14"/>
  <c r="AG32" i="3" s="1"/>
  <c r="O138" i="3" s="1"/>
  <c r="AL41" i="14"/>
  <c r="AG16" i="3" s="1"/>
  <c r="AL88" i="14"/>
  <c r="AG66" i="3" s="1"/>
  <c r="AL49" i="14"/>
  <c r="AG24" i="3" s="1"/>
  <c r="CZ24" i="3" s="1"/>
  <c r="AL61" i="14"/>
  <c r="AG36" i="3" s="1"/>
  <c r="O142" i="3" s="1"/>
  <c r="AL73" i="14"/>
  <c r="AG51" i="3" s="1"/>
  <c r="AL89" i="14"/>
  <c r="AG67" i="3" s="1"/>
  <c r="AL71" i="14"/>
  <c r="AG49" i="3" s="1"/>
  <c r="AL85" i="14"/>
  <c r="AG63" i="3" s="1"/>
  <c r="AL69" i="14"/>
  <c r="AG47" i="3" s="1"/>
  <c r="AL95" i="14"/>
  <c r="AL117" i="14"/>
  <c r="AL109" i="14"/>
  <c r="AL101" i="14"/>
  <c r="AL83" i="14"/>
  <c r="AG61" i="3" s="1"/>
  <c r="AL79" i="14"/>
  <c r="AG57" i="3" s="1"/>
  <c r="AL67" i="14"/>
  <c r="AG45" i="3" s="1"/>
  <c r="AL86" i="14"/>
  <c r="AG64" i="3" s="1"/>
  <c r="AL70" i="14"/>
  <c r="AG48" i="3" s="1"/>
  <c r="AL94" i="14"/>
  <c r="AL78" i="14"/>
  <c r="AG56" i="3" s="1"/>
  <c r="AL121" i="14"/>
  <c r="AL113" i="14"/>
  <c r="AL125" i="14"/>
  <c r="AL105" i="14"/>
  <c r="AL93" i="14"/>
  <c r="AG71" i="3" s="1"/>
  <c r="AL81" i="14"/>
  <c r="AG59" i="3" s="1"/>
  <c r="AL77" i="14"/>
  <c r="AG55" i="3" s="1"/>
  <c r="AL84" i="14"/>
  <c r="AG62" i="3" s="1"/>
  <c r="AL80" i="14"/>
  <c r="AG58" i="3" s="1"/>
  <c r="AL68" i="14"/>
  <c r="AG46" i="3" s="1"/>
  <c r="AL92" i="14"/>
  <c r="AG70" i="3" s="1"/>
  <c r="AL76" i="14"/>
  <c r="AG54" i="3" s="1"/>
  <c r="O134" i="3"/>
  <c r="CZ28" i="3"/>
  <c r="O118" i="3"/>
  <c r="CZ12" i="3"/>
  <c r="AL56" i="14"/>
  <c r="AG31" i="3" s="1"/>
  <c r="AL48" i="14"/>
  <c r="AG23" i="3" s="1"/>
  <c r="AL40" i="14"/>
  <c r="AG15" i="3" s="1"/>
  <c r="AL127" i="14"/>
  <c r="AL119" i="14"/>
  <c r="AG99" i="3" s="1"/>
  <c r="AL111" i="14"/>
  <c r="AG91" i="3" s="1"/>
  <c r="AL103" i="14"/>
  <c r="AG83" i="3" s="1"/>
  <c r="AL62" i="14"/>
  <c r="AG37" i="3" s="1"/>
  <c r="AL54" i="14"/>
  <c r="AG29" i="3" s="1"/>
  <c r="AL46" i="14"/>
  <c r="AG21" i="3" s="1"/>
  <c r="AL38" i="14"/>
  <c r="AG13" i="3" s="1"/>
  <c r="AG89" i="5"/>
  <c r="AG85" i="5"/>
  <c r="AG81" i="5"/>
  <c r="AG77" i="5"/>
  <c r="AG73" i="5"/>
  <c r="AG69" i="5"/>
  <c r="AG65" i="5"/>
  <c r="AG61" i="5"/>
  <c r="AL122" i="14"/>
  <c r="AG102" i="3" s="1"/>
  <c r="AL114" i="14"/>
  <c r="AG94" i="3" s="1"/>
  <c r="AL106" i="14"/>
  <c r="AG86" i="3" s="1"/>
  <c r="AL98" i="14"/>
  <c r="AG78" i="3" s="1"/>
  <c r="AL59" i="14"/>
  <c r="AG34" i="3" s="1"/>
  <c r="AL51" i="14"/>
  <c r="AG26" i="3" s="1"/>
  <c r="AL43" i="14"/>
  <c r="AG18" i="3" s="1"/>
  <c r="AL35" i="14"/>
  <c r="AL120" i="14"/>
  <c r="AG100" i="3" s="1"/>
  <c r="AL112" i="14"/>
  <c r="AG92" i="3" s="1"/>
  <c r="AL104" i="14"/>
  <c r="AG84" i="3" s="1"/>
  <c r="AG88" i="5"/>
  <c r="AG84" i="5"/>
  <c r="AG80" i="5"/>
  <c r="AG76" i="5"/>
  <c r="AG72" i="5"/>
  <c r="AG68" i="5"/>
  <c r="AG64" i="5"/>
  <c r="AG60" i="5"/>
  <c r="AL60" i="14"/>
  <c r="AG35" i="3" s="1"/>
  <c r="AL52" i="14"/>
  <c r="AG27" i="3" s="1"/>
  <c r="AL44" i="14"/>
  <c r="AG19" i="3" s="1"/>
  <c r="AL36" i="14"/>
  <c r="AG11" i="3" s="1"/>
  <c r="AL123" i="14"/>
  <c r="AG103" i="3" s="1"/>
  <c r="AL115" i="14"/>
  <c r="AG95" i="3" s="1"/>
  <c r="AL107" i="14"/>
  <c r="AG87" i="3" s="1"/>
  <c r="AL99" i="14"/>
  <c r="AG79" i="3" s="1"/>
  <c r="AL58" i="14"/>
  <c r="AG33" i="3" s="1"/>
  <c r="AL50" i="14"/>
  <c r="AG25" i="3" s="1"/>
  <c r="AL42" i="14"/>
  <c r="AG17" i="3" s="1"/>
  <c r="AG59" i="5"/>
  <c r="AG87" i="5"/>
  <c r="AG83" i="5"/>
  <c r="AG79" i="5"/>
  <c r="AG75" i="5"/>
  <c r="AG71" i="5"/>
  <c r="AG67" i="5"/>
  <c r="AG63" i="5"/>
  <c r="AL126" i="14"/>
  <c r="AG106" i="3" s="1"/>
  <c r="AL118" i="14"/>
  <c r="AG98" i="3" s="1"/>
  <c r="AL110" i="14"/>
  <c r="AG90" i="3" s="1"/>
  <c r="AL102" i="14"/>
  <c r="AG82" i="3" s="1"/>
  <c r="AL63" i="14"/>
  <c r="AL55" i="14"/>
  <c r="AG30" i="3" s="1"/>
  <c r="AL47" i="14"/>
  <c r="AG22" i="3" s="1"/>
  <c r="AL39" i="14"/>
  <c r="AG14" i="3" s="1"/>
  <c r="AL124" i="14"/>
  <c r="AG104" i="3" s="1"/>
  <c r="AL116" i="14"/>
  <c r="AG96" i="3" s="1"/>
  <c r="AL108" i="14"/>
  <c r="AG88" i="3" s="1"/>
  <c r="AL100" i="14"/>
  <c r="AG80" i="3" s="1"/>
  <c r="AG90" i="5"/>
  <c r="AG86" i="5"/>
  <c r="AG82" i="5"/>
  <c r="AG78" i="5"/>
  <c r="AG74" i="5"/>
  <c r="AG70" i="5"/>
  <c r="AG66" i="5"/>
  <c r="AG62" i="5"/>
  <c r="BY69" i="14" l="1"/>
  <c r="BY68" i="14"/>
  <c r="BY67" i="14"/>
  <c r="BY66" i="14"/>
  <c r="AG74" i="3"/>
  <c r="AH110" i="3" s="1"/>
  <c r="BY73" i="14"/>
  <c r="BY77" i="14"/>
  <c r="BY72" i="14"/>
  <c r="BY79" i="14"/>
  <c r="BY81" i="14"/>
  <c r="BY83" i="14"/>
  <c r="BY71" i="14"/>
  <c r="BY70" i="14"/>
  <c r="BY90" i="14"/>
  <c r="BY91" i="14"/>
  <c r="BY82" i="14"/>
  <c r="BY93" i="14"/>
  <c r="BY92" i="14"/>
  <c r="BY84" i="14"/>
  <c r="BY85" i="14"/>
  <c r="BY74" i="14"/>
  <c r="BY76" i="14"/>
  <c r="BY80" i="14"/>
  <c r="BY75" i="14"/>
  <c r="BY87" i="14"/>
  <c r="BY88" i="14"/>
  <c r="BY78" i="14"/>
  <c r="BY89" i="14"/>
  <c r="BY94" i="14"/>
  <c r="BY86" i="14"/>
  <c r="BY95" i="14"/>
  <c r="O122" i="3"/>
  <c r="CZ20" i="3"/>
  <c r="O130" i="3"/>
  <c r="AG105" i="3"/>
  <c r="O212" i="3" s="1"/>
  <c r="AG93" i="3"/>
  <c r="CZ93" i="3" s="1"/>
  <c r="AG81" i="3"/>
  <c r="O188" i="3" s="1"/>
  <c r="AG89" i="3"/>
  <c r="O196" i="3" s="1"/>
  <c r="AG97" i="3"/>
  <c r="CZ97" i="3" s="1"/>
  <c r="AG101" i="3"/>
  <c r="CZ101" i="3" s="1"/>
  <c r="AG85" i="3"/>
  <c r="CZ32" i="3"/>
  <c r="CZ16" i="3"/>
  <c r="CZ36" i="3"/>
  <c r="O211" i="3"/>
  <c r="CZ104" i="3"/>
  <c r="O144" i="3"/>
  <c r="CZ38" i="3"/>
  <c r="O213" i="3"/>
  <c r="CZ106" i="3"/>
  <c r="O186" i="3"/>
  <c r="CZ79" i="3"/>
  <c r="O117" i="3"/>
  <c r="CZ11" i="3"/>
  <c r="O191" i="3"/>
  <c r="CZ84" i="3"/>
  <c r="O124" i="3"/>
  <c r="CZ18" i="3"/>
  <c r="O193" i="3"/>
  <c r="CZ86" i="3"/>
  <c r="O127" i="3"/>
  <c r="CZ21" i="3"/>
  <c r="O198" i="3"/>
  <c r="CZ91" i="3"/>
  <c r="O129" i="3"/>
  <c r="CZ23" i="3"/>
  <c r="O150" i="3"/>
  <c r="CZ44" i="3"/>
  <c r="O166" i="3"/>
  <c r="CZ60" i="3"/>
  <c r="O157" i="3"/>
  <c r="CZ51" i="3"/>
  <c r="O163" i="3"/>
  <c r="CZ57" i="3"/>
  <c r="O161" i="3"/>
  <c r="CZ55" i="3"/>
  <c r="O162" i="3"/>
  <c r="CZ56" i="3"/>
  <c r="O169" i="3"/>
  <c r="CZ63" i="3"/>
  <c r="O187" i="3"/>
  <c r="CZ80" i="3"/>
  <c r="O120" i="3"/>
  <c r="CZ14" i="3"/>
  <c r="O189" i="3"/>
  <c r="CZ82" i="3"/>
  <c r="O123" i="3"/>
  <c r="CZ17" i="3"/>
  <c r="O194" i="3"/>
  <c r="CZ87" i="3"/>
  <c r="O125" i="3"/>
  <c r="CZ19" i="3"/>
  <c r="O199" i="3"/>
  <c r="CZ92" i="3"/>
  <c r="O132" i="3"/>
  <c r="CZ26" i="3"/>
  <c r="O201" i="3"/>
  <c r="CZ94" i="3"/>
  <c r="O135" i="3"/>
  <c r="CZ29" i="3"/>
  <c r="O206" i="3"/>
  <c r="CZ99" i="3"/>
  <c r="O137" i="3"/>
  <c r="CZ31" i="3"/>
  <c r="O165" i="3"/>
  <c r="CZ59" i="3"/>
  <c r="O156" i="3"/>
  <c r="CZ50" i="3"/>
  <c r="O167" i="3"/>
  <c r="CZ61" i="3"/>
  <c r="O172" i="3"/>
  <c r="CZ66" i="3"/>
  <c r="O178" i="3"/>
  <c r="CZ72" i="3"/>
  <c r="O168" i="3"/>
  <c r="CZ62" i="3"/>
  <c r="O153" i="3"/>
  <c r="CZ47" i="3"/>
  <c r="O195" i="3"/>
  <c r="CZ88" i="3"/>
  <c r="O128" i="3"/>
  <c r="CZ22" i="3"/>
  <c r="O197" i="3"/>
  <c r="CZ90" i="3"/>
  <c r="O131" i="3"/>
  <c r="CZ25" i="3"/>
  <c r="O202" i="3"/>
  <c r="CZ95" i="3"/>
  <c r="O133" i="3"/>
  <c r="CZ27" i="3"/>
  <c r="O207" i="3"/>
  <c r="CZ100" i="3"/>
  <c r="O140" i="3"/>
  <c r="CZ34" i="3"/>
  <c r="O209" i="3"/>
  <c r="CZ102" i="3"/>
  <c r="O143" i="3"/>
  <c r="CZ37" i="3"/>
  <c r="O214" i="3"/>
  <c r="CZ107" i="3"/>
  <c r="O175" i="3"/>
  <c r="CZ69" i="3"/>
  <c r="O171" i="3"/>
  <c r="CZ65" i="3"/>
  <c r="O155" i="3"/>
  <c r="CZ49" i="3"/>
  <c r="O152" i="3"/>
  <c r="CZ46" i="3"/>
  <c r="O170" i="3"/>
  <c r="CZ64" i="3"/>
  <c r="O160" i="3"/>
  <c r="CZ54" i="3"/>
  <c r="O159" i="3"/>
  <c r="CZ53" i="3"/>
  <c r="O154" i="3"/>
  <c r="CZ48" i="3"/>
  <c r="O203" i="3"/>
  <c r="CZ96" i="3"/>
  <c r="O136" i="3"/>
  <c r="CZ30" i="3"/>
  <c r="O205" i="3"/>
  <c r="CZ98" i="3"/>
  <c r="O139" i="3"/>
  <c r="CZ33" i="3"/>
  <c r="O210" i="3"/>
  <c r="CZ103" i="3"/>
  <c r="O141" i="3"/>
  <c r="CZ35" i="3"/>
  <c r="AG10" i="3"/>
  <c r="BY39" i="14" s="1"/>
  <c r="O185" i="3"/>
  <c r="CZ78" i="3"/>
  <c r="O119" i="3"/>
  <c r="CZ13" i="3"/>
  <c r="O190" i="3"/>
  <c r="CZ83" i="3"/>
  <c r="O121" i="3"/>
  <c r="CZ15" i="3"/>
  <c r="O174" i="3"/>
  <c r="CZ68" i="3"/>
  <c r="O158" i="3"/>
  <c r="CZ52" i="3"/>
  <c r="O164" i="3"/>
  <c r="CZ58" i="3"/>
  <c r="O151" i="3"/>
  <c r="CZ45" i="3"/>
  <c r="O176" i="3"/>
  <c r="CZ70" i="3"/>
  <c r="O179" i="3"/>
  <c r="CZ73" i="3"/>
  <c r="O173" i="3"/>
  <c r="CZ67" i="3"/>
  <c r="O177" i="3"/>
  <c r="CZ71" i="3"/>
  <c r="BY45" i="14" l="1"/>
  <c r="BY41" i="14"/>
  <c r="BY51" i="14"/>
  <c r="BY54" i="14"/>
  <c r="BY50" i="14"/>
  <c r="BY43" i="14"/>
  <c r="BY60" i="14"/>
  <c r="BY55" i="14"/>
  <c r="BY48" i="14"/>
  <c r="BY46" i="14"/>
  <c r="BY40" i="14"/>
  <c r="BY49" i="14"/>
  <c r="BY62" i="14"/>
  <c r="BY47" i="14"/>
  <c r="BY44" i="14"/>
  <c r="BY61" i="14"/>
  <c r="BY42" i="14"/>
  <c r="BY63" i="14"/>
  <c r="BY53" i="14"/>
  <c r="BY58" i="14"/>
  <c r="BY36" i="14"/>
  <c r="BY59" i="14"/>
  <c r="BY56" i="14"/>
  <c r="AG40" i="3"/>
  <c r="AH76" i="3" s="1"/>
  <c r="BY37" i="14"/>
  <c r="BY57" i="14"/>
  <c r="BY52" i="14"/>
  <c r="BY38" i="14"/>
  <c r="AG108" i="3"/>
  <c r="AL11" i="14"/>
  <c r="BY35" i="14"/>
  <c r="AL10" i="14"/>
  <c r="CZ89" i="3"/>
  <c r="O204" i="3"/>
  <c r="CZ81" i="3"/>
  <c r="O208" i="3"/>
  <c r="O192" i="3"/>
  <c r="O200" i="3"/>
  <c r="CZ85" i="3"/>
  <c r="CZ105" i="3"/>
  <c r="AL9" i="14"/>
  <c r="O116" i="3"/>
  <c r="O146" i="3" s="1"/>
  <c r="CZ10" i="3"/>
  <c r="AH50" i="5" s="1"/>
  <c r="O180" i="3"/>
  <c r="AH100" i="5" l="1"/>
  <c r="AF150" i="7"/>
  <c r="AH49" i="5"/>
  <c r="AH45" i="5"/>
  <c r="AH44" i="5"/>
  <c r="AH48" i="5"/>
  <c r="AH47" i="5"/>
  <c r="AH46" i="5"/>
  <c r="O215" i="3"/>
  <c r="AH41" i="5"/>
  <c r="AH42" i="5"/>
  <c r="AH43" i="5"/>
  <c r="AG75" i="3"/>
  <c r="AH10" i="5"/>
  <c r="AH11" i="5"/>
  <c r="AH12" i="5"/>
  <c r="AH13" i="5"/>
  <c r="AH14" i="5"/>
  <c r="AH15" i="5"/>
  <c r="AH16" i="5"/>
  <c r="AH17" i="5"/>
  <c r="AH18" i="5"/>
  <c r="AH19" i="5"/>
  <c r="AH20" i="5"/>
  <c r="AH24" i="5"/>
  <c r="AH28" i="5"/>
  <c r="AH29" i="5"/>
  <c r="AH30" i="5"/>
  <c r="AH31" i="5"/>
  <c r="AH32" i="5"/>
  <c r="AH33" i="5"/>
  <c r="AH34" i="5"/>
  <c r="AH35" i="5"/>
  <c r="AH21" i="5"/>
  <c r="AH25" i="5"/>
  <c r="AH22" i="5"/>
  <c r="AH26" i="5"/>
  <c r="AH23" i="5"/>
  <c r="AH27" i="5"/>
  <c r="AH9" i="5"/>
  <c r="AH36" i="5"/>
  <c r="AH40" i="5"/>
  <c r="AH37" i="5"/>
  <c r="AH38" i="5"/>
  <c r="AH39" i="5"/>
  <c r="AM89" i="14"/>
  <c r="AH67" i="3" s="1"/>
  <c r="AM75" i="14"/>
  <c r="AH53" i="3" s="1"/>
  <c r="AM90" i="14"/>
  <c r="AH68" i="3" s="1"/>
  <c r="AG41" i="3"/>
  <c r="AG109" i="3"/>
  <c r="O216" i="3" l="1"/>
  <c r="O219" i="3"/>
  <c r="AD33" i="22"/>
  <c r="AD17" i="22"/>
  <c r="AD24" i="22"/>
  <c r="AD10" i="22"/>
  <c r="AD37" i="22"/>
  <c r="AD36" i="22"/>
  <c r="AD32" i="22"/>
  <c r="AD31" i="22"/>
  <c r="AD20" i="22"/>
  <c r="AD9" i="22"/>
  <c r="AD5" i="22"/>
  <c r="AD30" i="22"/>
  <c r="AD16" i="22"/>
  <c r="AD8" i="22"/>
  <c r="AD42" i="22"/>
  <c r="AD23" i="22"/>
  <c r="AD29" i="22"/>
  <c r="AD15" i="22"/>
  <c r="AD7" i="22"/>
  <c r="AD43" i="22"/>
  <c r="AD19" i="22"/>
  <c r="AD28" i="22"/>
  <c r="AD14" i="22"/>
  <c r="AD6" i="22"/>
  <c r="AD44" i="22"/>
  <c r="AD35" i="22"/>
  <c r="AD22" i="22"/>
  <c r="AD27" i="22"/>
  <c r="AD13" i="22"/>
  <c r="AD40" i="22"/>
  <c r="AD18" i="22"/>
  <c r="AD26" i="22"/>
  <c r="AD12" i="22"/>
  <c r="AD39" i="22"/>
  <c r="AD41" i="22"/>
  <c r="AD34" i="22"/>
  <c r="AD21" i="22"/>
  <c r="AD25" i="22"/>
  <c r="AD11" i="22"/>
  <c r="AD38" i="22"/>
  <c r="AD45" i="22"/>
  <c r="AM72" i="14"/>
  <c r="AH50" i="3" s="1"/>
  <c r="AM88" i="14"/>
  <c r="AH66" i="3" s="1"/>
  <c r="AH96" i="5"/>
  <c r="AH97" i="5"/>
  <c r="AH98" i="5"/>
  <c r="AH94" i="5"/>
  <c r="AH95" i="5"/>
  <c r="AH99" i="5"/>
  <c r="AM94" i="14"/>
  <c r="O181" i="3"/>
  <c r="O147" i="3"/>
  <c r="AH93" i="5"/>
  <c r="AH92" i="5"/>
  <c r="AH91" i="5"/>
  <c r="AM78" i="14"/>
  <c r="AH56" i="3" s="1"/>
  <c r="AM105" i="14"/>
  <c r="AH85" i="3" s="1"/>
  <c r="DA85" i="3" s="1"/>
  <c r="AM91" i="14"/>
  <c r="AH69" i="3" s="1"/>
  <c r="AM74" i="14"/>
  <c r="AH52" i="3" s="1"/>
  <c r="AM73" i="14"/>
  <c r="AH51" i="3" s="1"/>
  <c r="AM82" i="14"/>
  <c r="AH60" i="3" s="1"/>
  <c r="AM66" i="14"/>
  <c r="AH44" i="3" s="1"/>
  <c r="AM57" i="14"/>
  <c r="AH32" i="3" s="1"/>
  <c r="DA32" i="3" s="1"/>
  <c r="AM49" i="14"/>
  <c r="AH24" i="3" s="1"/>
  <c r="DA24" i="3" s="1"/>
  <c r="AM41" i="14"/>
  <c r="AH16" i="3" s="1"/>
  <c r="AM95" i="14"/>
  <c r="AM87" i="14"/>
  <c r="AH65" i="3" s="1"/>
  <c r="AM79" i="14"/>
  <c r="AH57" i="3" s="1"/>
  <c r="AM61" i="14"/>
  <c r="AH36" i="3" s="1"/>
  <c r="DA36" i="3" s="1"/>
  <c r="AM53" i="14"/>
  <c r="AH28" i="3" s="1"/>
  <c r="DA28" i="3" s="1"/>
  <c r="AM45" i="14"/>
  <c r="AH20" i="3" s="1"/>
  <c r="DA20" i="3" s="1"/>
  <c r="AM37" i="14"/>
  <c r="AH12" i="3" s="1"/>
  <c r="AM84" i="14"/>
  <c r="AH62" i="3" s="1"/>
  <c r="AM68" i="14"/>
  <c r="AH46" i="3" s="1"/>
  <c r="AM125" i="14"/>
  <c r="AM117" i="14"/>
  <c r="AM109" i="14"/>
  <c r="AM101" i="14"/>
  <c r="AM83" i="14"/>
  <c r="AH61" i="3" s="1"/>
  <c r="AM67" i="14"/>
  <c r="AH45" i="3" s="1"/>
  <c r="BZ67" i="14" s="1"/>
  <c r="AM86" i="14"/>
  <c r="AH64" i="3" s="1"/>
  <c r="AM70" i="14"/>
  <c r="AH48" i="3" s="1"/>
  <c r="AM121" i="14"/>
  <c r="AM113" i="14"/>
  <c r="AM92" i="14"/>
  <c r="AH70" i="3" s="1"/>
  <c r="AM81" i="14"/>
  <c r="AH59" i="3" s="1"/>
  <c r="AM80" i="14"/>
  <c r="AH58" i="3" s="1"/>
  <c r="AM93" i="14"/>
  <c r="AH71" i="3" s="1"/>
  <c r="AM85" i="14"/>
  <c r="AH63" i="3" s="1"/>
  <c r="AM77" i="14"/>
  <c r="AH55" i="3" s="1"/>
  <c r="AM69" i="14"/>
  <c r="AH47" i="3" s="1"/>
  <c r="AM71" i="14"/>
  <c r="AH49" i="3" s="1"/>
  <c r="AM76" i="14"/>
  <c r="AH54" i="3" s="1"/>
  <c r="AM122" i="14"/>
  <c r="AH102" i="3" s="1"/>
  <c r="AM114" i="14"/>
  <c r="AH94" i="3" s="1"/>
  <c r="AM106" i="14"/>
  <c r="AH86" i="3" s="1"/>
  <c r="AM98" i="14"/>
  <c r="AH78" i="3" s="1"/>
  <c r="AM59" i="14"/>
  <c r="AH34" i="3" s="1"/>
  <c r="AM51" i="14"/>
  <c r="AH26" i="3" s="1"/>
  <c r="AM43" i="14"/>
  <c r="AH18" i="3" s="1"/>
  <c r="AM35" i="14"/>
  <c r="AM120" i="14"/>
  <c r="AH100" i="3" s="1"/>
  <c r="AM112" i="14"/>
  <c r="AH92" i="3" s="1"/>
  <c r="AM104" i="14"/>
  <c r="AH84" i="3" s="1"/>
  <c r="AH90" i="5"/>
  <c r="AH73" i="5"/>
  <c r="AH71" i="5"/>
  <c r="AH82" i="5"/>
  <c r="AH78" i="5"/>
  <c r="AH68" i="5"/>
  <c r="AH64" i="5"/>
  <c r="AH60" i="5"/>
  <c r="AM60" i="14"/>
  <c r="AH35" i="3" s="1"/>
  <c r="AM52" i="14"/>
  <c r="AH27" i="3" s="1"/>
  <c r="AM44" i="14"/>
  <c r="AH19" i="3" s="1"/>
  <c r="AM36" i="14"/>
  <c r="AH11" i="3" s="1"/>
  <c r="AM123" i="14"/>
  <c r="AH103" i="3" s="1"/>
  <c r="AM115" i="14"/>
  <c r="AH95" i="3" s="1"/>
  <c r="AM107" i="14"/>
  <c r="AH87" i="3" s="1"/>
  <c r="AM99" i="14"/>
  <c r="AH79" i="3" s="1"/>
  <c r="AM58" i="14"/>
  <c r="AH33" i="3" s="1"/>
  <c r="AM50" i="14"/>
  <c r="AH25" i="3" s="1"/>
  <c r="AM42" i="14"/>
  <c r="AH17" i="3" s="1"/>
  <c r="AH89" i="5"/>
  <c r="AH86" i="5"/>
  <c r="AH76" i="5"/>
  <c r="AH85" i="5"/>
  <c r="AH81" i="5"/>
  <c r="AH74" i="5"/>
  <c r="AH67" i="5"/>
  <c r="AH63" i="5"/>
  <c r="AM126" i="14"/>
  <c r="AH106" i="3" s="1"/>
  <c r="AM118" i="14"/>
  <c r="AH98" i="3" s="1"/>
  <c r="AM110" i="14"/>
  <c r="AH90" i="3" s="1"/>
  <c r="AM102" i="14"/>
  <c r="AH82" i="3" s="1"/>
  <c r="AM63" i="14"/>
  <c r="AM55" i="14"/>
  <c r="AH30" i="3" s="1"/>
  <c r="AM47" i="14"/>
  <c r="AH22" i="3" s="1"/>
  <c r="AM39" i="14"/>
  <c r="AH14" i="3" s="1"/>
  <c r="AM124" i="14"/>
  <c r="AH104" i="3" s="1"/>
  <c r="AM116" i="14"/>
  <c r="AH96" i="3" s="1"/>
  <c r="AM108" i="14"/>
  <c r="AH88" i="3" s="1"/>
  <c r="AM100" i="14"/>
  <c r="AH80" i="3" s="1"/>
  <c r="AH88" i="5"/>
  <c r="AH59" i="5"/>
  <c r="AH72" i="5"/>
  <c r="AH84" i="5"/>
  <c r="AH80" i="5"/>
  <c r="AH70" i="5"/>
  <c r="AH66" i="5"/>
  <c r="AH62" i="5"/>
  <c r="AM56" i="14"/>
  <c r="AH31" i="3" s="1"/>
  <c r="AM48" i="14"/>
  <c r="AH23" i="3" s="1"/>
  <c r="AM40" i="14"/>
  <c r="AH15" i="3" s="1"/>
  <c r="AM127" i="14"/>
  <c r="AM119" i="14"/>
  <c r="AH99" i="3" s="1"/>
  <c r="AM111" i="14"/>
  <c r="AH91" i="3" s="1"/>
  <c r="AM103" i="14"/>
  <c r="AH83" i="3" s="1"/>
  <c r="AM62" i="14"/>
  <c r="AH37" i="3" s="1"/>
  <c r="AM54" i="14"/>
  <c r="AH29" i="3" s="1"/>
  <c r="AM46" i="14"/>
  <c r="AH21" i="3" s="1"/>
  <c r="AM38" i="14"/>
  <c r="AH13" i="3" s="1"/>
  <c r="AH87" i="5"/>
  <c r="AH77" i="5"/>
  <c r="AH75" i="5"/>
  <c r="AH83" i="5"/>
  <c r="AH79" i="5"/>
  <c r="AH69" i="5"/>
  <c r="AH65" i="5"/>
  <c r="AH61" i="5"/>
  <c r="BZ69" i="14" l="1"/>
  <c r="BZ68" i="14"/>
  <c r="BZ66" i="14"/>
  <c r="AH74" i="3"/>
  <c r="AI110" i="3" s="1"/>
  <c r="BZ84" i="14"/>
  <c r="BZ71" i="14"/>
  <c r="BZ70" i="14"/>
  <c r="BZ72" i="14"/>
  <c r="BZ75" i="14"/>
  <c r="BZ74" i="14"/>
  <c r="BZ77" i="14"/>
  <c r="BZ76" i="14"/>
  <c r="BZ79" i="14"/>
  <c r="BZ78" i="14"/>
  <c r="BZ81" i="14"/>
  <c r="BZ80" i="14"/>
  <c r="BZ83" i="14"/>
  <c r="BZ82" i="14"/>
  <c r="BZ92" i="14"/>
  <c r="BZ94" i="14"/>
  <c r="BZ89" i="14"/>
  <c r="BZ91" i="14"/>
  <c r="BZ93" i="14"/>
  <c r="BZ90" i="14"/>
  <c r="BZ85" i="14"/>
  <c r="BZ86" i="14"/>
  <c r="BZ87" i="14"/>
  <c r="BZ73" i="14"/>
  <c r="BZ88" i="14"/>
  <c r="BZ95" i="14"/>
  <c r="DA12" i="3"/>
  <c r="DA16" i="3"/>
  <c r="AH81" i="3"/>
  <c r="AH89" i="3"/>
  <c r="DA89" i="3" s="1"/>
  <c r="AH93" i="3"/>
  <c r="AH97" i="3"/>
  <c r="DA97" i="3" s="1"/>
  <c r="AH101" i="3"/>
  <c r="AH105" i="3"/>
  <c r="DA105" i="3" s="1"/>
  <c r="DA21" i="3"/>
  <c r="DA91" i="3"/>
  <c r="DA23" i="3"/>
  <c r="DA104" i="3"/>
  <c r="DA38" i="3"/>
  <c r="DA106" i="3"/>
  <c r="DA79" i="3"/>
  <c r="DA11" i="3"/>
  <c r="DA92" i="3"/>
  <c r="DA26" i="3"/>
  <c r="DA94" i="3"/>
  <c r="DA69" i="3"/>
  <c r="DA71" i="3"/>
  <c r="DA54" i="3"/>
  <c r="DA66" i="3"/>
  <c r="DA44" i="3"/>
  <c r="DA57" i="3"/>
  <c r="DA58" i="3"/>
  <c r="DA65" i="3"/>
  <c r="DA29" i="3"/>
  <c r="DA99" i="3"/>
  <c r="DA31" i="3"/>
  <c r="DA80" i="3"/>
  <c r="DA14" i="3"/>
  <c r="DA82" i="3"/>
  <c r="DA17" i="3"/>
  <c r="DA87" i="3"/>
  <c r="DA19" i="3"/>
  <c r="DA100" i="3"/>
  <c r="DA34" i="3"/>
  <c r="DA102" i="3"/>
  <c r="DA47" i="3"/>
  <c r="DA67" i="3"/>
  <c r="DA64" i="3"/>
  <c r="DA50" i="3"/>
  <c r="DA49" i="3"/>
  <c r="DA51" i="3"/>
  <c r="DA52" i="3"/>
  <c r="DA72" i="3"/>
  <c r="DA37" i="3"/>
  <c r="DA107" i="3"/>
  <c r="DA88" i="3"/>
  <c r="DA22" i="3"/>
  <c r="DA90" i="3"/>
  <c r="DA25" i="3"/>
  <c r="DA95" i="3"/>
  <c r="DA27" i="3"/>
  <c r="AH10" i="3"/>
  <c r="AH40" i="3" s="1"/>
  <c r="DA78" i="3"/>
  <c r="DA59" i="3"/>
  <c r="DA45" i="3"/>
  <c r="DA46" i="3"/>
  <c r="DA56" i="3"/>
  <c r="DA61" i="3"/>
  <c r="DA73" i="3"/>
  <c r="DA68" i="3"/>
  <c r="DA13" i="3"/>
  <c r="DA83" i="3"/>
  <c r="DA15" i="3"/>
  <c r="DA96" i="3"/>
  <c r="DA30" i="3"/>
  <c r="DA98" i="3"/>
  <c r="DA33" i="3"/>
  <c r="DA103" i="3"/>
  <c r="DA35" i="3"/>
  <c r="DA84" i="3"/>
  <c r="DA18" i="3"/>
  <c r="DA86" i="3"/>
  <c r="DA55" i="3"/>
  <c r="DA48" i="3"/>
  <c r="DA62" i="3"/>
  <c r="DA60" i="3"/>
  <c r="DA63" i="3"/>
  <c r="DA70" i="3"/>
  <c r="DA53" i="3"/>
  <c r="BZ48" i="14" l="1"/>
  <c r="BZ57" i="14"/>
  <c r="BZ46" i="14"/>
  <c r="BZ55" i="14"/>
  <c r="BZ47" i="14"/>
  <c r="BZ62" i="14"/>
  <c r="BZ44" i="14"/>
  <c r="BZ60" i="14"/>
  <c r="BZ45" i="14"/>
  <c r="BZ63" i="14"/>
  <c r="BZ58" i="14"/>
  <c r="BZ42" i="14"/>
  <c r="BZ37" i="14"/>
  <c r="BZ61" i="14"/>
  <c r="BZ43" i="14"/>
  <c r="BZ56" i="14"/>
  <c r="BZ41" i="14"/>
  <c r="BZ36" i="14"/>
  <c r="BZ59" i="14"/>
  <c r="BZ54" i="14"/>
  <c r="BZ39" i="14"/>
  <c r="BZ49" i="14"/>
  <c r="BZ50" i="14"/>
  <c r="BZ52" i="14"/>
  <c r="BZ38" i="14"/>
  <c r="BZ51" i="14"/>
  <c r="BZ53" i="14"/>
  <c r="BZ40" i="14"/>
  <c r="AH108" i="3"/>
  <c r="AM11" i="14"/>
  <c r="BZ35" i="14"/>
  <c r="AM10" i="14"/>
  <c r="DA101" i="3"/>
  <c r="DA81" i="3"/>
  <c r="DA93" i="3"/>
  <c r="AM9" i="14"/>
  <c r="DA10" i="3"/>
  <c r="AI50" i="5" s="1"/>
  <c r="AI100" i="5" l="1"/>
  <c r="AG150" i="7"/>
  <c r="AI47" i="5"/>
  <c r="AI44" i="5"/>
  <c r="AI49" i="5"/>
  <c r="AI46" i="5"/>
  <c r="AI45" i="5"/>
  <c r="AI48" i="5"/>
  <c r="AI41" i="5"/>
  <c r="AI42" i="5"/>
  <c r="AI43" i="5"/>
  <c r="AH109" i="3"/>
  <c r="AI76" i="3"/>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9" i="5"/>
  <c r="AN89" i="14"/>
  <c r="AN74" i="14"/>
  <c r="AH41" i="3"/>
  <c r="AH75" i="3"/>
  <c r="AE34" i="22" l="1"/>
  <c r="AE26" i="22"/>
  <c r="AE18" i="22"/>
  <c r="AE10" i="22"/>
  <c r="AE38" i="22"/>
  <c r="AE33" i="22"/>
  <c r="AE25" i="22"/>
  <c r="AE17" i="22"/>
  <c r="AE9" i="22"/>
  <c r="AE37" i="22"/>
  <c r="AE24" i="22"/>
  <c r="AE16" i="22"/>
  <c r="AE8" i="22"/>
  <c r="AE44" i="22"/>
  <c r="AE31" i="22"/>
  <c r="AE23" i="22"/>
  <c r="AE15" i="22"/>
  <c r="AE7" i="22"/>
  <c r="AE41" i="22"/>
  <c r="AE30" i="22"/>
  <c r="AE22" i="22"/>
  <c r="AE14" i="22"/>
  <c r="AE6" i="22"/>
  <c r="AE42" i="22"/>
  <c r="AE32" i="22"/>
  <c r="AE5" i="22"/>
  <c r="AE29" i="22"/>
  <c r="AE21" i="22"/>
  <c r="AE13" i="22"/>
  <c r="AE45" i="22"/>
  <c r="AE36" i="22"/>
  <c r="AE28" i="22"/>
  <c r="AE20" i="22"/>
  <c r="AE12" i="22"/>
  <c r="AE40" i="22"/>
  <c r="AE35" i="22"/>
  <c r="AE27" i="22"/>
  <c r="AE19" i="22"/>
  <c r="AE11" i="22"/>
  <c r="AE39" i="22"/>
  <c r="AE43" i="22"/>
  <c r="AN90" i="14"/>
  <c r="AI68" i="3" s="1"/>
  <c r="AN72" i="14"/>
  <c r="AI50" i="3" s="1"/>
  <c r="AI98" i="5"/>
  <c r="AI95" i="5"/>
  <c r="AI96" i="5"/>
  <c r="AI99" i="5"/>
  <c r="AI94" i="5"/>
  <c r="AI97" i="5"/>
  <c r="AN91" i="14"/>
  <c r="AI69" i="3" s="1"/>
  <c r="AN61" i="14"/>
  <c r="AI36" i="3" s="1"/>
  <c r="DB36" i="3" s="1"/>
  <c r="AN45" i="14"/>
  <c r="AI20" i="3" s="1"/>
  <c r="DB20" i="3" s="1"/>
  <c r="AN57" i="14"/>
  <c r="AI32" i="3" s="1"/>
  <c r="DB32" i="3" s="1"/>
  <c r="AN41" i="14"/>
  <c r="AI16" i="3" s="1"/>
  <c r="AI93" i="5"/>
  <c r="AI92" i="5"/>
  <c r="AI91" i="5"/>
  <c r="AI67" i="3"/>
  <c r="AI52" i="3"/>
  <c r="AN53" i="14"/>
  <c r="AI28" i="3" s="1"/>
  <c r="DB28" i="3" s="1"/>
  <c r="AN37" i="14"/>
  <c r="AI12" i="3" s="1"/>
  <c r="AN75" i="14"/>
  <c r="AI53" i="3" s="1"/>
  <c r="AN73" i="14"/>
  <c r="AI51" i="3" s="1"/>
  <c r="AN95" i="14"/>
  <c r="AN88" i="14"/>
  <c r="AI66" i="3" s="1"/>
  <c r="AN49" i="14"/>
  <c r="AI24" i="3" s="1"/>
  <c r="DB24" i="3" s="1"/>
  <c r="AN79" i="14"/>
  <c r="AI57" i="3" s="1"/>
  <c r="AN82" i="14"/>
  <c r="AI60" i="3" s="1"/>
  <c r="AN66" i="14"/>
  <c r="AI44" i="3" s="1"/>
  <c r="AN85" i="14"/>
  <c r="AI63" i="3" s="1"/>
  <c r="AN69" i="14"/>
  <c r="AI47" i="3" s="1"/>
  <c r="AN60" i="14"/>
  <c r="AI35" i="3" s="1"/>
  <c r="DB35" i="3" s="1"/>
  <c r="AN52" i="14"/>
  <c r="AI27" i="3" s="1"/>
  <c r="DB27" i="3" s="1"/>
  <c r="AN44" i="14"/>
  <c r="AI19" i="3" s="1"/>
  <c r="DB19" i="3" s="1"/>
  <c r="AN36" i="14"/>
  <c r="AI11" i="3" s="1"/>
  <c r="AN93" i="14"/>
  <c r="AI71" i="3" s="1"/>
  <c r="AN77" i="14"/>
  <c r="AI55" i="3" s="1"/>
  <c r="AN80" i="14"/>
  <c r="AI58" i="3" s="1"/>
  <c r="AN87" i="14"/>
  <c r="AI65" i="3" s="1"/>
  <c r="AN71" i="14"/>
  <c r="AI49" i="3" s="1"/>
  <c r="AN123" i="14"/>
  <c r="AN115" i="14"/>
  <c r="AN107" i="14"/>
  <c r="AN99" i="14"/>
  <c r="AN81" i="14"/>
  <c r="AI59" i="3" s="1"/>
  <c r="AN84" i="14"/>
  <c r="AI62" i="3" s="1"/>
  <c r="AN68" i="14"/>
  <c r="AI46" i="3" s="1"/>
  <c r="AN94" i="14"/>
  <c r="AN78" i="14"/>
  <c r="AI56" i="3" s="1"/>
  <c r="AN121" i="14"/>
  <c r="AN113" i="14"/>
  <c r="AN105" i="14"/>
  <c r="AN58" i="14"/>
  <c r="AI33" i="3" s="1"/>
  <c r="AN50" i="14"/>
  <c r="AI25" i="3" s="1"/>
  <c r="AN42" i="14"/>
  <c r="AI17" i="3" s="1"/>
  <c r="AI59" i="5"/>
  <c r="AI87" i="5"/>
  <c r="AI83" i="5"/>
  <c r="AI79" i="5"/>
  <c r="AI75" i="5"/>
  <c r="AI71" i="5"/>
  <c r="AI67" i="5"/>
  <c r="AI63" i="5"/>
  <c r="AN92" i="14"/>
  <c r="AI70" i="3" s="1"/>
  <c r="AN76" i="14"/>
  <c r="AI54" i="3" s="1"/>
  <c r="AN125" i="14"/>
  <c r="AI105" i="3" s="1"/>
  <c r="AN117" i="14"/>
  <c r="AI97" i="3" s="1"/>
  <c r="AN109" i="14"/>
  <c r="AI89" i="3" s="1"/>
  <c r="AN101" i="14"/>
  <c r="AI81" i="3" s="1"/>
  <c r="AN126" i="14"/>
  <c r="AI106" i="3" s="1"/>
  <c r="AN118" i="14"/>
  <c r="AI98" i="3" s="1"/>
  <c r="AN110" i="14"/>
  <c r="AI90" i="3" s="1"/>
  <c r="AN102" i="14"/>
  <c r="AI82" i="3" s="1"/>
  <c r="AN63" i="14"/>
  <c r="AN55" i="14"/>
  <c r="AI30" i="3" s="1"/>
  <c r="AN47" i="14"/>
  <c r="AI22" i="3" s="1"/>
  <c r="AN39" i="14"/>
  <c r="AI14" i="3" s="1"/>
  <c r="AN124" i="14"/>
  <c r="AI104" i="3" s="1"/>
  <c r="AN116" i="14"/>
  <c r="AI96" i="3" s="1"/>
  <c r="AN108" i="14"/>
  <c r="AI88" i="3" s="1"/>
  <c r="AN100" i="14"/>
  <c r="AI80" i="3" s="1"/>
  <c r="AI90" i="5"/>
  <c r="AI86" i="5"/>
  <c r="AI82" i="5"/>
  <c r="AI78" i="5"/>
  <c r="AI74" i="5"/>
  <c r="AI70" i="5"/>
  <c r="AI66" i="5"/>
  <c r="AI62" i="5"/>
  <c r="AN83" i="14"/>
  <c r="AI61" i="3" s="1"/>
  <c r="AN67" i="14"/>
  <c r="AI45" i="3" s="1"/>
  <c r="CA67" i="14" s="1"/>
  <c r="AN56" i="14"/>
  <c r="AI31" i="3" s="1"/>
  <c r="AN48" i="14"/>
  <c r="AI23" i="3" s="1"/>
  <c r="AN40" i="14"/>
  <c r="AI15" i="3" s="1"/>
  <c r="AN127" i="14"/>
  <c r="AN119" i="14"/>
  <c r="AI99" i="3" s="1"/>
  <c r="AN111" i="14"/>
  <c r="AI91" i="3" s="1"/>
  <c r="AN103" i="14"/>
  <c r="AI83" i="3" s="1"/>
  <c r="AN62" i="14"/>
  <c r="AI37" i="3" s="1"/>
  <c r="AN54" i="14"/>
  <c r="AI29" i="3" s="1"/>
  <c r="AN46" i="14"/>
  <c r="AI21" i="3" s="1"/>
  <c r="AN38" i="14"/>
  <c r="AI13" i="3" s="1"/>
  <c r="AI89" i="5"/>
  <c r="AI85" i="5"/>
  <c r="AI81" i="5"/>
  <c r="AI77" i="5"/>
  <c r="AI73" i="5"/>
  <c r="AI69" i="5"/>
  <c r="AI65" i="5"/>
  <c r="AI61" i="5"/>
  <c r="AN86" i="14"/>
  <c r="AI64" i="3" s="1"/>
  <c r="AN70" i="14"/>
  <c r="AI48" i="3" s="1"/>
  <c r="AN122" i="14"/>
  <c r="AI102" i="3" s="1"/>
  <c r="AN114" i="14"/>
  <c r="AI94" i="3" s="1"/>
  <c r="AN106" i="14"/>
  <c r="AI86" i="3" s="1"/>
  <c r="AN98" i="14"/>
  <c r="AI78" i="3" s="1"/>
  <c r="AN59" i="14"/>
  <c r="AI34" i="3" s="1"/>
  <c r="AN51" i="14"/>
  <c r="AI26" i="3" s="1"/>
  <c r="AN43" i="14"/>
  <c r="AI18" i="3" s="1"/>
  <c r="AN35" i="14"/>
  <c r="AN120" i="14"/>
  <c r="AI100" i="3" s="1"/>
  <c r="AN112" i="14"/>
  <c r="AI92" i="3" s="1"/>
  <c r="AN104" i="14"/>
  <c r="AI84" i="3" s="1"/>
  <c r="AI88" i="5"/>
  <c r="AI84" i="5"/>
  <c r="AI80" i="5"/>
  <c r="AI76" i="5"/>
  <c r="AI72" i="5"/>
  <c r="AI68" i="5"/>
  <c r="AI64" i="5"/>
  <c r="AI60" i="5"/>
  <c r="CA68" i="14" l="1"/>
  <c r="CA66" i="14"/>
  <c r="AI74" i="3"/>
  <c r="CA69" i="14"/>
  <c r="CA82" i="14"/>
  <c r="CA81" i="14"/>
  <c r="CA84" i="14"/>
  <c r="CA70" i="14"/>
  <c r="CA87" i="14"/>
  <c r="CA72" i="14"/>
  <c r="CA71" i="14"/>
  <c r="CA89" i="14"/>
  <c r="CA74" i="14"/>
  <c r="CA73" i="14"/>
  <c r="CA76" i="14"/>
  <c r="CA75" i="14"/>
  <c r="CA93" i="14"/>
  <c r="CA78" i="14"/>
  <c r="CA77" i="14"/>
  <c r="CA80" i="14"/>
  <c r="CA79" i="14"/>
  <c r="CA95" i="14"/>
  <c r="CA88" i="14"/>
  <c r="CA94" i="14"/>
  <c r="CA91" i="14"/>
  <c r="CA90" i="14"/>
  <c r="CA86" i="14"/>
  <c r="CA92" i="14"/>
  <c r="CA83" i="14"/>
  <c r="CA85" i="14"/>
  <c r="DB12" i="3"/>
  <c r="DB11" i="3"/>
  <c r="DB16" i="3"/>
  <c r="CA51" i="14"/>
  <c r="AI85" i="3"/>
  <c r="AI79" i="3"/>
  <c r="AI93" i="3"/>
  <c r="AI87" i="3"/>
  <c r="DB87" i="3" s="1"/>
  <c r="AI101" i="3"/>
  <c r="DB101" i="3" s="1"/>
  <c r="AI95" i="3"/>
  <c r="AI103" i="3"/>
  <c r="DB70" i="3"/>
  <c r="DB48" i="3"/>
  <c r="DB61" i="3"/>
  <c r="DB45" i="3"/>
  <c r="DB78" i="3"/>
  <c r="DB15" i="3"/>
  <c r="DB88" i="3"/>
  <c r="DB89" i="3"/>
  <c r="DB53" i="3"/>
  <c r="DB72" i="3"/>
  <c r="DB84" i="3"/>
  <c r="DB18" i="3"/>
  <c r="DB86" i="3"/>
  <c r="DB21" i="3"/>
  <c r="DB91" i="3"/>
  <c r="DB23" i="3"/>
  <c r="DB96" i="3"/>
  <c r="DB30" i="3"/>
  <c r="DB98" i="3"/>
  <c r="DB97" i="3"/>
  <c r="DB73" i="3"/>
  <c r="DB49" i="3"/>
  <c r="DB65" i="3"/>
  <c r="DB51" i="3"/>
  <c r="DB69" i="3"/>
  <c r="DB50" i="3"/>
  <c r="DB58" i="3"/>
  <c r="DB17" i="3"/>
  <c r="DB13" i="3"/>
  <c r="DB90" i="3"/>
  <c r="AJ110" i="3"/>
  <c r="DB44" i="3"/>
  <c r="DB92" i="3"/>
  <c r="DB26" i="3"/>
  <c r="DB94" i="3"/>
  <c r="DB29" i="3"/>
  <c r="DB99" i="3"/>
  <c r="DB31" i="3"/>
  <c r="DB104" i="3"/>
  <c r="DB38" i="3"/>
  <c r="DB106" i="3"/>
  <c r="DB105" i="3"/>
  <c r="DB60" i="3"/>
  <c r="DB47" i="3"/>
  <c r="DB63" i="3"/>
  <c r="DB67" i="3"/>
  <c r="DB62" i="3"/>
  <c r="DB54" i="3"/>
  <c r="DB59" i="3"/>
  <c r="DB71" i="3"/>
  <c r="DB25" i="3"/>
  <c r="AI10" i="3"/>
  <c r="AI40" i="3" s="1"/>
  <c r="DB83" i="3"/>
  <c r="DB22" i="3"/>
  <c r="DB46" i="3"/>
  <c r="DB56" i="3"/>
  <c r="DB64" i="3"/>
  <c r="DB100" i="3"/>
  <c r="DB34" i="3"/>
  <c r="DB102" i="3"/>
  <c r="DB37" i="3"/>
  <c r="DB107" i="3"/>
  <c r="DB80" i="3"/>
  <c r="DB14" i="3"/>
  <c r="DB82" i="3"/>
  <c r="DB81" i="3"/>
  <c r="DB68" i="3"/>
  <c r="DB66" i="3"/>
  <c r="DB55" i="3"/>
  <c r="DB57" i="3"/>
  <c r="DB52" i="3"/>
  <c r="DB33" i="3"/>
  <c r="CA54" i="14" l="1"/>
  <c r="CA37" i="14"/>
  <c r="CA55" i="14"/>
  <c r="CA50" i="14"/>
  <c r="CA59" i="14"/>
  <c r="CA49" i="14"/>
  <c r="CA62" i="14"/>
  <c r="CA46" i="14"/>
  <c r="CA48" i="14"/>
  <c r="CA60" i="14"/>
  <c r="CA47" i="14"/>
  <c r="CA61" i="14"/>
  <c r="CA44" i="14"/>
  <c r="CA63" i="14"/>
  <c r="CA57" i="14"/>
  <c r="CA45" i="14"/>
  <c r="CA58" i="14"/>
  <c r="CA42" i="14"/>
  <c r="CA40" i="14"/>
  <c r="CA43" i="14"/>
  <c r="CA41" i="14"/>
  <c r="CA39" i="14"/>
  <c r="CA53" i="14"/>
  <c r="CA56" i="14"/>
  <c r="CA52" i="14"/>
  <c r="CA36" i="14"/>
  <c r="CA38" i="14"/>
  <c r="AI108" i="3"/>
  <c r="AN11" i="14"/>
  <c r="CA35" i="14"/>
  <c r="AN10" i="14"/>
  <c r="DB85" i="3"/>
  <c r="DB95" i="3"/>
  <c r="DB93" i="3"/>
  <c r="DB103" i="3"/>
  <c r="DB79" i="3"/>
  <c r="AN9" i="14"/>
  <c r="AJ76" i="3"/>
  <c r="DB10" i="3"/>
  <c r="AJ50" i="5" s="1"/>
  <c r="AJ100" i="5" l="1"/>
  <c r="AH150" i="7"/>
  <c r="AJ49" i="5"/>
  <c r="AJ45" i="5"/>
  <c r="AJ47" i="5"/>
  <c r="AJ48" i="5"/>
  <c r="AJ44" i="5"/>
  <c r="AJ46" i="5"/>
  <c r="AJ41" i="5"/>
  <c r="AJ42" i="5"/>
  <c r="AJ43"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9" i="5"/>
  <c r="AO82" i="14"/>
  <c r="AJ60" i="3" s="1"/>
  <c r="AI41" i="3"/>
  <c r="AI109" i="3"/>
  <c r="AI75" i="3"/>
  <c r="AF36" i="22" l="1"/>
  <c r="AF28" i="22"/>
  <c r="AF20" i="22"/>
  <c r="AF12" i="22"/>
  <c r="AF38" i="22"/>
  <c r="AF35" i="22"/>
  <c r="AF27" i="22"/>
  <c r="AF19" i="22"/>
  <c r="AF11" i="22"/>
  <c r="AF37" i="22"/>
  <c r="AF34" i="22"/>
  <c r="AF26" i="22"/>
  <c r="AF18" i="22"/>
  <c r="AF10" i="22"/>
  <c r="AF42" i="22"/>
  <c r="AF33" i="22"/>
  <c r="AF25" i="22"/>
  <c r="AF17" i="22"/>
  <c r="AF9" i="22"/>
  <c r="AF40" i="22"/>
  <c r="AF32" i="22"/>
  <c r="AF24" i="22"/>
  <c r="AF16" i="22"/>
  <c r="AF8" i="22"/>
  <c r="AF44" i="22"/>
  <c r="AF31" i="22"/>
  <c r="AF23" i="22"/>
  <c r="AF15" i="22"/>
  <c r="AF7" i="22"/>
  <c r="AF43" i="22"/>
  <c r="AF30" i="22"/>
  <c r="AF22" i="22"/>
  <c r="AF14" i="22"/>
  <c r="AF6" i="22"/>
  <c r="AF41" i="22"/>
  <c r="AF5" i="22"/>
  <c r="AF29" i="22"/>
  <c r="AF21" i="22"/>
  <c r="AF13" i="22"/>
  <c r="AF39" i="22"/>
  <c r="AF45" i="22"/>
  <c r="AO87" i="14"/>
  <c r="AJ65" i="3" s="1"/>
  <c r="AO37" i="14"/>
  <c r="AJ12" i="3" s="1"/>
  <c r="P118" i="3" s="1"/>
  <c r="AJ96" i="5"/>
  <c r="AJ94" i="5"/>
  <c r="AJ98" i="5"/>
  <c r="AJ97" i="5"/>
  <c r="AJ95" i="5"/>
  <c r="AJ99" i="5"/>
  <c r="AO57" i="14"/>
  <c r="AJ32" i="3" s="1"/>
  <c r="P138" i="3" s="1"/>
  <c r="AO41" i="14"/>
  <c r="AJ16" i="3" s="1"/>
  <c r="P122" i="3" s="1"/>
  <c r="AO95" i="14"/>
  <c r="AO86" i="14"/>
  <c r="AJ64" i="3" s="1"/>
  <c r="AO71" i="14"/>
  <c r="AJ49" i="3" s="1"/>
  <c r="AO90" i="14"/>
  <c r="AJ68" i="3" s="1"/>
  <c r="AO61" i="14"/>
  <c r="AJ36" i="3" s="1"/>
  <c r="DC36" i="3" s="1"/>
  <c r="AO45" i="14"/>
  <c r="AJ20" i="3" s="1"/>
  <c r="P126" i="3" s="1"/>
  <c r="AJ93" i="5"/>
  <c r="AJ92" i="5"/>
  <c r="AJ91" i="5"/>
  <c r="AO72" i="14"/>
  <c r="AJ50" i="3" s="1"/>
  <c r="AO74" i="14"/>
  <c r="AJ52" i="3" s="1"/>
  <c r="AO53" i="14"/>
  <c r="AJ28" i="3" s="1"/>
  <c r="P134" i="3" s="1"/>
  <c r="AO49" i="14"/>
  <c r="AJ24" i="3" s="1"/>
  <c r="DC24" i="3" s="1"/>
  <c r="AO78" i="14"/>
  <c r="AJ56" i="3" s="1"/>
  <c r="AO69" i="14"/>
  <c r="AJ47" i="3" s="1"/>
  <c r="AO88" i="14"/>
  <c r="AJ66" i="3" s="1"/>
  <c r="AO79" i="14"/>
  <c r="AJ57" i="3" s="1"/>
  <c r="AO94" i="14"/>
  <c r="AO85" i="14"/>
  <c r="AJ63" i="3" s="1"/>
  <c r="AO73" i="14"/>
  <c r="AJ51" i="3" s="1"/>
  <c r="AO121" i="14"/>
  <c r="AO113" i="14"/>
  <c r="AO105" i="14"/>
  <c r="AO75" i="14"/>
  <c r="AJ53" i="3" s="1"/>
  <c r="AO66" i="14"/>
  <c r="AJ44" i="3" s="1"/>
  <c r="AO60" i="14"/>
  <c r="AJ35" i="3" s="1"/>
  <c r="P141" i="3" s="1"/>
  <c r="AO44" i="14"/>
  <c r="AJ19" i="3" s="1"/>
  <c r="P125" i="3" s="1"/>
  <c r="AO52" i="14"/>
  <c r="AJ27" i="3" s="1"/>
  <c r="DC27" i="3" s="1"/>
  <c r="AO36" i="14"/>
  <c r="AJ11" i="3" s="1"/>
  <c r="AO93" i="14"/>
  <c r="AJ71" i="3" s="1"/>
  <c r="AO77" i="14"/>
  <c r="AJ55" i="3" s="1"/>
  <c r="AO80" i="14"/>
  <c r="AJ58" i="3" s="1"/>
  <c r="AO123" i="14"/>
  <c r="AO107" i="14"/>
  <c r="AO99" i="14"/>
  <c r="AO115" i="14"/>
  <c r="AO84" i="14"/>
  <c r="AJ62" i="3" s="1"/>
  <c r="AO91" i="14"/>
  <c r="AJ69" i="3" s="1"/>
  <c r="AO68" i="14"/>
  <c r="AJ46" i="3" s="1"/>
  <c r="CB68" i="14" s="1"/>
  <c r="AO81" i="14"/>
  <c r="AJ59" i="3" s="1"/>
  <c r="AO125" i="14"/>
  <c r="AO117" i="14"/>
  <c r="AO109" i="14"/>
  <c r="AO101" i="14"/>
  <c r="AO70" i="14"/>
  <c r="AJ48" i="3" s="1"/>
  <c r="AO58" i="14"/>
  <c r="AJ33" i="3" s="1"/>
  <c r="AO50" i="14"/>
  <c r="AJ25" i="3" s="1"/>
  <c r="AO42" i="14"/>
  <c r="AJ17" i="3" s="1"/>
  <c r="AJ59" i="5"/>
  <c r="AJ87" i="5"/>
  <c r="AJ83" i="5"/>
  <c r="AJ79" i="5"/>
  <c r="AJ75" i="5"/>
  <c r="AJ71" i="5"/>
  <c r="AJ67" i="5"/>
  <c r="AJ63" i="5"/>
  <c r="AO126" i="14"/>
  <c r="AJ106" i="3" s="1"/>
  <c r="AO118" i="14"/>
  <c r="AJ98" i="3" s="1"/>
  <c r="AO110" i="14"/>
  <c r="AJ90" i="3" s="1"/>
  <c r="AO102" i="14"/>
  <c r="AJ82" i="3" s="1"/>
  <c r="AO63" i="14"/>
  <c r="AO55" i="14"/>
  <c r="AJ30" i="3" s="1"/>
  <c r="AO47" i="14"/>
  <c r="AJ22" i="3" s="1"/>
  <c r="AO39" i="14"/>
  <c r="AJ14" i="3" s="1"/>
  <c r="AO124" i="14"/>
  <c r="AJ104" i="3" s="1"/>
  <c r="AO116" i="14"/>
  <c r="AJ96" i="3" s="1"/>
  <c r="AO108" i="14"/>
  <c r="AJ88" i="3" s="1"/>
  <c r="AO100" i="14"/>
  <c r="AJ80" i="3" s="1"/>
  <c r="AJ90" i="5"/>
  <c r="AJ86" i="5"/>
  <c r="AJ82" i="5"/>
  <c r="AJ78" i="5"/>
  <c r="AJ74" i="5"/>
  <c r="AJ70" i="5"/>
  <c r="AJ66" i="5"/>
  <c r="AJ62" i="5"/>
  <c r="AO67" i="14"/>
  <c r="AJ45" i="3" s="1"/>
  <c r="CB67" i="14" s="1"/>
  <c r="AO56" i="14"/>
  <c r="AJ31" i="3" s="1"/>
  <c r="AO48" i="14"/>
  <c r="AJ23" i="3" s="1"/>
  <c r="AO40" i="14"/>
  <c r="AJ15" i="3" s="1"/>
  <c r="AO127" i="14"/>
  <c r="AO119" i="14"/>
  <c r="AJ99" i="3" s="1"/>
  <c r="AO111" i="14"/>
  <c r="AJ91" i="3" s="1"/>
  <c r="AO103" i="14"/>
  <c r="AJ83" i="3" s="1"/>
  <c r="AO62" i="14"/>
  <c r="AJ37" i="3" s="1"/>
  <c r="AO54" i="14"/>
  <c r="AJ29" i="3" s="1"/>
  <c r="AO46" i="14"/>
  <c r="AJ21" i="3" s="1"/>
  <c r="AO38" i="14"/>
  <c r="AJ13" i="3" s="1"/>
  <c r="AJ89" i="5"/>
  <c r="AJ85" i="5"/>
  <c r="AJ81" i="5"/>
  <c r="AJ77" i="5"/>
  <c r="AJ73" i="5"/>
  <c r="AJ69" i="5"/>
  <c r="AJ65" i="5"/>
  <c r="AJ61" i="5"/>
  <c r="AO89" i="14"/>
  <c r="AJ67" i="3" s="1"/>
  <c r="AO92" i="14"/>
  <c r="AJ70" i="3" s="1"/>
  <c r="AO76" i="14"/>
  <c r="AJ54" i="3" s="1"/>
  <c r="AO83" i="14"/>
  <c r="AJ61" i="3" s="1"/>
  <c r="AO122" i="14"/>
  <c r="AJ102" i="3" s="1"/>
  <c r="AO114" i="14"/>
  <c r="AJ94" i="3" s="1"/>
  <c r="AO106" i="14"/>
  <c r="AJ86" i="3" s="1"/>
  <c r="AO98" i="14"/>
  <c r="AJ78" i="3" s="1"/>
  <c r="AO59" i="14"/>
  <c r="AJ34" i="3" s="1"/>
  <c r="AO51" i="14"/>
  <c r="AJ26" i="3" s="1"/>
  <c r="AO43" i="14"/>
  <c r="AJ18" i="3" s="1"/>
  <c r="AO35" i="14"/>
  <c r="AO120" i="14"/>
  <c r="AJ100" i="3" s="1"/>
  <c r="AO112" i="14"/>
  <c r="AJ92" i="3" s="1"/>
  <c r="AO104" i="14"/>
  <c r="AJ84" i="3" s="1"/>
  <c r="AJ88" i="5"/>
  <c r="AJ84" i="5"/>
  <c r="AJ80" i="5"/>
  <c r="AJ76" i="5"/>
  <c r="AJ72" i="5"/>
  <c r="AJ68" i="5"/>
  <c r="AJ64" i="5"/>
  <c r="AJ60" i="5"/>
  <c r="CB66" i="14" l="1"/>
  <c r="AJ74" i="3"/>
  <c r="CB69" i="14"/>
  <c r="CB72" i="14"/>
  <c r="CB75" i="14"/>
  <c r="CB74" i="14"/>
  <c r="CB76" i="14"/>
  <c r="CB79" i="14"/>
  <c r="CB78" i="14"/>
  <c r="CB81" i="14"/>
  <c r="CB85" i="14"/>
  <c r="CB80" i="14"/>
  <c r="CB83" i="14"/>
  <c r="CB82" i="14"/>
  <c r="CB89" i="14"/>
  <c r="CB84" i="14"/>
  <c r="CB71" i="14"/>
  <c r="CB70" i="14"/>
  <c r="CB73" i="14"/>
  <c r="CB94" i="14"/>
  <c r="CB87" i="14"/>
  <c r="CB77" i="14"/>
  <c r="CB91" i="14"/>
  <c r="CB93" i="14"/>
  <c r="CB86" i="14"/>
  <c r="CB95" i="14"/>
  <c r="CB88" i="14"/>
  <c r="CB92" i="14"/>
  <c r="CB90" i="14"/>
  <c r="DC11" i="3"/>
  <c r="DC16" i="3"/>
  <c r="DC12" i="3"/>
  <c r="DC32" i="3"/>
  <c r="P142" i="3"/>
  <c r="DC28" i="3"/>
  <c r="P130" i="3"/>
  <c r="DC20" i="3"/>
  <c r="AJ81" i="3"/>
  <c r="P188" i="3" s="1"/>
  <c r="AJ95" i="3"/>
  <c r="AJ89" i="3"/>
  <c r="DC89" i="3" s="1"/>
  <c r="AJ79" i="3"/>
  <c r="P186" i="3" s="1"/>
  <c r="AJ97" i="3"/>
  <c r="DC97" i="3" s="1"/>
  <c r="AJ87" i="3"/>
  <c r="P194" i="3" s="1"/>
  <c r="AJ105" i="3"/>
  <c r="P212" i="3" s="1"/>
  <c r="AJ103" i="3"/>
  <c r="P210" i="3" s="1"/>
  <c r="AJ85" i="3"/>
  <c r="DC85" i="3" s="1"/>
  <c r="AJ93" i="3"/>
  <c r="AJ101" i="3"/>
  <c r="DC101" i="3" s="1"/>
  <c r="P117" i="3"/>
  <c r="P133" i="3"/>
  <c r="DC35" i="3"/>
  <c r="DC19" i="3"/>
  <c r="P167" i="3"/>
  <c r="DC61" i="3"/>
  <c r="P160" i="3"/>
  <c r="DC54" i="3"/>
  <c r="P151" i="3"/>
  <c r="DC45" i="3"/>
  <c r="P176" i="3"/>
  <c r="DC70" i="3"/>
  <c r="P173" i="3"/>
  <c r="DC67" i="3"/>
  <c r="P124" i="3"/>
  <c r="DC18" i="3"/>
  <c r="P127" i="3"/>
  <c r="DC21" i="3"/>
  <c r="P197" i="3"/>
  <c r="DC90" i="3"/>
  <c r="P161" i="3"/>
  <c r="DC55" i="3"/>
  <c r="P154" i="3"/>
  <c r="DC48" i="3"/>
  <c r="P199" i="3"/>
  <c r="DC92" i="3"/>
  <c r="P132" i="3"/>
  <c r="DC26" i="3"/>
  <c r="P201" i="3"/>
  <c r="DC94" i="3"/>
  <c r="P135" i="3"/>
  <c r="DC29" i="3"/>
  <c r="P206" i="3"/>
  <c r="DC99" i="3"/>
  <c r="P137" i="3"/>
  <c r="DC31" i="3"/>
  <c r="P203" i="3"/>
  <c r="DC96" i="3"/>
  <c r="P136" i="3"/>
  <c r="DC30" i="3"/>
  <c r="P205" i="3"/>
  <c r="DC98" i="3"/>
  <c r="P150" i="3"/>
  <c r="AK110" i="3"/>
  <c r="DC44" i="3"/>
  <c r="P158" i="3"/>
  <c r="DC52" i="3"/>
  <c r="P172" i="3"/>
  <c r="DC66" i="3"/>
  <c r="P156" i="3"/>
  <c r="DC50" i="3"/>
  <c r="P123" i="3"/>
  <c r="DC17" i="3"/>
  <c r="P191" i="3"/>
  <c r="DC84" i="3"/>
  <c r="P129" i="3"/>
  <c r="DC23" i="3"/>
  <c r="P128" i="3"/>
  <c r="DC22" i="3"/>
  <c r="P169" i="3"/>
  <c r="DC63" i="3"/>
  <c r="P159" i="3"/>
  <c r="DC53" i="3"/>
  <c r="P166" i="3"/>
  <c r="DC60" i="3"/>
  <c r="P207" i="3"/>
  <c r="DC100" i="3"/>
  <c r="P140" i="3"/>
  <c r="DC34" i="3"/>
  <c r="P209" i="3"/>
  <c r="DC102" i="3"/>
  <c r="P143" i="3"/>
  <c r="DC37" i="3"/>
  <c r="P214" i="3"/>
  <c r="DC107" i="3"/>
  <c r="P211" i="3"/>
  <c r="DC104" i="3"/>
  <c r="P144" i="3"/>
  <c r="DC38" i="3"/>
  <c r="P213" i="3"/>
  <c r="DC106" i="3"/>
  <c r="P163" i="3"/>
  <c r="DC57" i="3"/>
  <c r="P157" i="3"/>
  <c r="DC51" i="3"/>
  <c r="P174" i="3"/>
  <c r="DC68" i="3"/>
  <c r="P175" i="3"/>
  <c r="DC69" i="3"/>
  <c r="P162" i="3"/>
  <c r="DC56" i="3"/>
  <c r="P155" i="3"/>
  <c r="DC49" i="3"/>
  <c r="P131" i="3"/>
  <c r="DC25" i="3"/>
  <c r="P193" i="3"/>
  <c r="DC86" i="3"/>
  <c r="P198" i="3"/>
  <c r="DC91" i="3"/>
  <c r="P195" i="3"/>
  <c r="DC88" i="3"/>
  <c r="P171" i="3"/>
  <c r="DC65" i="3"/>
  <c r="P177" i="3"/>
  <c r="DC71" i="3"/>
  <c r="P164" i="3"/>
  <c r="DC58" i="3"/>
  <c r="AJ10" i="3"/>
  <c r="AJ40" i="3" s="1"/>
  <c r="P185" i="3"/>
  <c r="DC78" i="3"/>
  <c r="P119" i="3"/>
  <c r="DC13" i="3"/>
  <c r="P190" i="3"/>
  <c r="DC83" i="3"/>
  <c r="P121" i="3"/>
  <c r="DC15" i="3"/>
  <c r="P187" i="3"/>
  <c r="DC80" i="3"/>
  <c r="P120" i="3"/>
  <c r="DC14" i="3"/>
  <c r="P189" i="3"/>
  <c r="DC82" i="3"/>
  <c r="P170" i="3"/>
  <c r="DC64" i="3"/>
  <c r="P165" i="3"/>
  <c r="DC59" i="3"/>
  <c r="P152" i="3"/>
  <c r="DC46" i="3"/>
  <c r="P179" i="3"/>
  <c r="DC73" i="3"/>
  <c r="P153" i="3"/>
  <c r="DC47" i="3"/>
  <c r="P168" i="3"/>
  <c r="DC62" i="3"/>
  <c r="P178" i="3"/>
  <c r="DC72" i="3"/>
  <c r="P139" i="3"/>
  <c r="DC33" i="3"/>
  <c r="CB59" i="14" l="1"/>
  <c r="CB61" i="14"/>
  <c r="CB44" i="14"/>
  <c r="CB47" i="14"/>
  <c r="CB36" i="14"/>
  <c r="CB37" i="14"/>
  <c r="CB48" i="14"/>
  <c r="CB57" i="14"/>
  <c r="CB62" i="14"/>
  <c r="CB42" i="14"/>
  <c r="CB60" i="14"/>
  <c r="CB53" i="14"/>
  <c r="CB58" i="14"/>
  <c r="CB55" i="14"/>
  <c r="CB56" i="14"/>
  <c r="CB51" i="14"/>
  <c r="CB40" i="14"/>
  <c r="CB54" i="14"/>
  <c r="CB49" i="14"/>
  <c r="CB43" i="14"/>
  <c r="CB52" i="14"/>
  <c r="CB63" i="14"/>
  <c r="CB46" i="14"/>
  <c r="CB50" i="14"/>
  <c r="CB38" i="14"/>
  <c r="CB41" i="14"/>
  <c r="CB45" i="14"/>
  <c r="CB39" i="14"/>
  <c r="AJ108" i="3"/>
  <c r="AO11" i="14"/>
  <c r="CB35" i="14"/>
  <c r="AO10" i="14"/>
  <c r="DC87" i="3"/>
  <c r="DC103" i="3"/>
  <c r="P208" i="3"/>
  <c r="DC95" i="3"/>
  <c r="DC93" i="3"/>
  <c r="P204" i="3"/>
  <c r="P202" i="3"/>
  <c r="P200" i="3"/>
  <c r="DC105" i="3"/>
  <c r="DC79" i="3"/>
  <c r="DC81" i="3"/>
  <c r="P192" i="3"/>
  <c r="P196" i="3"/>
  <c r="P180" i="3"/>
  <c r="AO9" i="14"/>
  <c r="P116" i="3"/>
  <c r="P146" i="3" s="1"/>
  <c r="DC10" i="3"/>
  <c r="AK50" i="5" s="1"/>
  <c r="AK100" i="5" l="1"/>
  <c r="AI150" i="7"/>
  <c r="AK44" i="5"/>
  <c r="AK45" i="5"/>
  <c r="AK48" i="5"/>
  <c r="AK46" i="5"/>
  <c r="AK47" i="5"/>
  <c r="AK49" i="5"/>
  <c r="AK41" i="5"/>
  <c r="AK42" i="5"/>
  <c r="AK43" i="5"/>
  <c r="P215" i="3"/>
  <c r="P219" i="3" s="1"/>
  <c r="AJ75" i="3"/>
  <c r="AJ109" i="3"/>
  <c r="AK76" i="3"/>
  <c r="AP44" i="14"/>
  <c r="AK19" i="3" s="1"/>
  <c r="AP116" i="14"/>
  <c r="AK96" i="3" s="1"/>
  <c r="AP91" i="14"/>
  <c r="AP93" i="14"/>
  <c r="AP60" i="14"/>
  <c r="AK35" i="3" s="1"/>
  <c r="AP84" i="14"/>
  <c r="AP94" i="14"/>
  <c r="AP98" i="14"/>
  <c r="AK78" i="3" s="1"/>
  <c r="AP126" i="14"/>
  <c r="AK106" i="3" s="1"/>
  <c r="AP110" i="14"/>
  <c r="AK90" i="3" s="1"/>
  <c r="AP81" i="14"/>
  <c r="AP66" i="14"/>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9" i="5"/>
  <c r="P147" i="3"/>
  <c r="AJ41" i="3"/>
  <c r="AG30" i="22" l="1"/>
  <c r="AG36" i="22"/>
  <c r="AG28" i="22"/>
  <c r="AG20" i="22"/>
  <c r="AG12" i="22"/>
  <c r="AG38" i="22"/>
  <c r="AG35" i="22"/>
  <c r="AG27" i="22"/>
  <c r="AG19" i="22"/>
  <c r="AG11" i="22"/>
  <c r="AG37" i="22"/>
  <c r="AG34" i="22"/>
  <c r="AG26" i="22"/>
  <c r="AG18" i="22"/>
  <c r="AG10" i="22"/>
  <c r="AG45" i="22"/>
  <c r="AG33" i="22"/>
  <c r="AG25" i="22"/>
  <c r="AG17" i="22"/>
  <c r="AG9" i="22"/>
  <c r="AG43" i="22"/>
  <c r="AG32" i="22"/>
  <c r="AG24" i="22"/>
  <c r="AG16" i="22"/>
  <c r="AG8" i="22"/>
  <c r="AG42" i="22"/>
  <c r="AG22" i="22"/>
  <c r="AG31" i="22"/>
  <c r="AG23" i="22"/>
  <c r="AG15" i="22"/>
  <c r="AG7" i="22"/>
  <c r="AG44" i="22"/>
  <c r="AG14" i="22"/>
  <c r="AG6" i="22"/>
  <c r="AG41" i="22"/>
  <c r="AG5" i="22"/>
  <c r="AG29" i="22"/>
  <c r="AG21" i="22"/>
  <c r="AG13" i="22"/>
  <c r="AG39" i="22"/>
  <c r="AG40" i="22"/>
  <c r="AP120" i="14"/>
  <c r="AK100" i="3" s="1"/>
  <c r="DD100" i="3" s="1"/>
  <c r="P181" i="3"/>
  <c r="P216" i="3"/>
  <c r="AP85" i="14"/>
  <c r="AK63" i="3" s="1"/>
  <c r="AP114" i="14"/>
  <c r="AK94" i="3" s="1"/>
  <c r="DD94" i="3" s="1"/>
  <c r="AP48" i="14"/>
  <c r="AK23" i="3" s="1"/>
  <c r="DD23" i="3" s="1"/>
  <c r="AP69" i="14"/>
  <c r="AK47" i="3" s="1"/>
  <c r="AK99" i="5"/>
  <c r="AK97" i="5"/>
  <c r="AK96" i="5"/>
  <c r="AK98" i="5"/>
  <c r="AK95" i="5"/>
  <c r="AK94" i="5"/>
  <c r="AP52" i="14"/>
  <c r="AK27" i="3" s="1"/>
  <c r="DD27" i="3" s="1"/>
  <c r="AP36" i="14"/>
  <c r="AK11" i="3" s="1"/>
  <c r="AP74" i="14"/>
  <c r="AK52" i="3" s="1"/>
  <c r="AP73" i="14"/>
  <c r="AK51" i="3" s="1"/>
  <c r="AP102" i="14"/>
  <c r="AK82" i="3" s="1"/>
  <c r="DD82" i="3" s="1"/>
  <c r="AP118" i="14"/>
  <c r="AK98" i="3" s="1"/>
  <c r="DD98" i="3" s="1"/>
  <c r="AP89" i="14"/>
  <c r="AK67" i="3" s="1"/>
  <c r="AK93" i="5"/>
  <c r="AK92" i="5"/>
  <c r="AK91" i="5"/>
  <c r="AP75" i="14"/>
  <c r="AK53" i="3" s="1"/>
  <c r="AP56" i="14"/>
  <c r="AK31" i="3" s="1"/>
  <c r="DD31" i="3" s="1"/>
  <c r="AP40" i="14"/>
  <c r="AK15" i="3" s="1"/>
  <c r="AP106" i="14"/>
  <c r="AK86" i="3" s="1"/>
  <c r="DD86" i="3" s="1"/>
  <c r="AP77" i="14"/>
  <c r="AK55" i="3" s="1"/>
  <c r="AP122" i="14"/>
  <c r="AK102" i="3" s="1"/>
  <c r="DD102" i="3" s="1"/>
  <c r="AK59" i="3"/>
  <c r="AK71" i="3"/>
  <c r="AK62" i="3"/>
  <c r="AK44" i="3"/>
  <c r="AK69" i="3"/>
  <c r="AP119" i="14"/>
  <c r="AP82" i="14"/>
  <c r="AK60" i="3" s="1"/>
  <c r="AP70" i="14"/>
  <c r="AK48" i="3" s="1"/>
  <c r="AP86" i="14"/>
  <c r="AK64" i="3" s="1"/>
  <c r="AP78" i="14"/>
  <c r="AK56" i="3" s="1"/>
  <c r="AP68" i="14"/>
  <c r="AK46" i="3" s="1"/>
  <c r="AP83" i="14"/>
  <c r="AK61" i="3" s="1"/>
  <c r="AP67" i="14"/>
  <c r="AK45" i="3" s="1"/>
  <c r="CC67" i="14" s="1"/>
  <c r="AP92" i="14"/>
  <c r="AK70" i="3" s="1"/>
  <c r="AP117" i="14"/>
  <c r="AP104" i="14"/>
  <c r="AK84" i="3" s="1"/>
  <c r="DD84" i="3" s="1"/>
  <c r="AP76" i="14"/>
  <c r="AK54" i="3" s="1"/>
  <c r="AP112" i="14"/>
  <c r="AK92" i="3" s="1"/>
  <c r="DD92" i="3" s="1"/>
  <c r="AP63" i="14"/>
  <c r="AP55" i="14"/>
  <c r="AK30" i="3" s="1"/>
  <c r="DD30" i="3" s="1"/>
  <c r="AP47" i="14"/>
  <c r="AK22" i="3" s="1"/>
  <c r="DD22" i="3" s="1"/>
  <c r="AP39" i="14"/>
  <c r="AK14" i="3" s="1"/>
  <c r="AP62" i="14"/>
  <c r="AK37" i="3" s="1"/>
  <c r="DD37" i="3" s="1"/>
  <c r="AP54" i="14"/>
  <c r="AK29" i="3" s="1"/>
  <c r="DD29" i="3" s="1"/>
  <c r="AP46" i="14"/>
  <c r="AK21" i="3" s="1"/>
  <c r="DD21" i="3" s="1"/>
  <c r="AP38" i="14"/>
  <c r="AK13" i="3" s="1"/>
  <c r="AP57" i="14"/>
  <c r="AK32" i="3" s="1"/>
  <c r="DD32" i="3" s="1"/>
  <c r="AP49" i="14"/>
  <c r="AK24" i="3" s="1"/>
  <c r="DD24" i="3" s="1"/>
  <c r="AP41" i="14"/>
  <c r="AK16" i="3" s="1"/>
  <c r="AP95" i="14"/>
  <c r="AP79" i="14"/>
  <c r="AK57" i="3" s="1"/>
  <c r="AP108" i="14"/>
  <c r="AP90" i="14"/>
  <c r="AK68" i="3" s="1"/>
  <c r="AP87" i="14"/>
  <c r="AK65" i="3" s="1"/>
  <c r="AP71" i="14"/>
  <c r="AK49" i="3" s="1"/>
  <c r="AP124" i="14"/>
  <c r="AP100" i="14"/>
  <c r="AK85" i="5"/>
  <c r="AK69" i="5"/>
  <c r="AK61" i="5"/>
  <c r="DD35" i="3"/>
  <c r="DD19" i="3"/>
  <c r="AP113" i="14"/>
  <c r="AK93" i="3" s="1"/>
  <c r="AP105" i="14"/>
  <c r="AK85" i="3" s="1"/>
  <c r="AK89" i="5"/>
  <c r="AK73" i="5"/>
  <c r="AK65" i="5"/>
  <c r="DD96" i="3"/>
  <c r="DD90" i="3"/>
  <c r="AK88" i="5"/>
  <c r="AK84" i="5"/>
  <c r="AK80" i="5"/>
  <c r="AK76" i="5"/>
  <c r="AK72" i="5"/>
  <c r="AK68" i="5"/>
  <c r="AK64" i="5"/>
  <c r="AK60" i="5"/>
  <c r="AP88" i="14"/>
  <c r="AK66" i="3" s="1"/>
  <c r="AP123" i="14"/>
  <c r="AK103" i="3" s="1"/>
  <c r="AP125" i="14"/>
  <c r="AK105" i="3" s="1"/>
  <c r="AP121" i="14"/>
  <c r="AK101" i="3" s="1"/>
  <c r="AP111" i="14"/>
  <c r="AK91" i="3" s="1"/>
  <c r="AP103" i="14"/>
  <c r="AK83" i="3" s="1"/>
  <c r="AK77" i="5"/>
  <c r="DD106" i="3"/>
  <c r="DD78" i="3"/>
  <c r="AK59" i="5"/>
  <c r="AK87" i="5"/>
  <c r="AK83" i="5"/>
  <c r="AK79" i="5"/>
  <c r="AK75" i="5"/>
  <c r="AK71" i="5"/>
  <c r="AK67" i="5"/>
  <c r="AK63" i="5"/>
  <c r="AP80" i="14"/>
  <c r="AK58" i="3" s="1"/>
  <c r="AP127" i="14"/>
  <c r="AP59" i="14"/>
  <c r="AK34" i="3" s="1"/>
  <c r="AP51" i="14"/>
  <c r="AK26" i="3" s="1"/>
  <c r="AP43" i="14"/>
  <c r="AK18" i="3" s="1"/>
  <c r="AP109" i="14"/>
  <c r="AK89" i="3" s="1"/>
  <c r="AP101" i="14"/>
  <c r="AK81" i="3" s="1"/>
  <c r="AP58" i="14"/>
  <c r="AK33" i="3" s="1"/>
  <c r="AP50" i="14"/>
  <c r="AK25" i="3" s="1"/>
  <c r="AP42" i="14"/>
  <c r="AK17" i="3" s="1"/>
  <c r="AP35" i="14"/>
  <c r="AP61" i="14"/>
  <c r="AK36" i="3" s="1"/>
  <c r="AP53" i="14"/>
  <c r="AK28" i="3" s="1"/>
  <c r="AP45" i="14"/>
  <c r="AK20" i="3" s="1"/>
  <c r="AP37" i="14"/>
  <c r="AK12" i="3" s="1"/>
  <c r="AK81" i="5"/>
  <c r="AK90" i="5"/>
  <c r="AK86" i="5"/>
  <c r="AK82" i="5"/>
  <c r="AK78" i="5"/>
  <c r="AK74" i="5"/>
  <c r="AK70" i="5"/>
  <c r="AK66" i="5"/>
  <c r="AK62" i="5"/>
  <c r="AP72" i="14"/>
  <c r="AK50" i="3" s="1"/>
  <c r="AP115" i="14"/>
  <c r="AK95" i="3" s="1"/>
  <c r="AP107" i="14"/>
  <c r="AK87" i="3" s="1"/>
  <c r="AP99" i="14"/>
  <c r="AK79" i="3" s="1"/>
  <c r="CC68" i="14" l="1"/>
  <c r="CC66" i="14"/>
  <c r="AK74" i="3"/>
  <c r="CC69" i="14"/>
  <c r="CC80" i="14"/>
  <c r="CC84" i="14"/>
  <c r="CC70" i="14"/>
  <c r="CC77" i="14"/>
  <c r="CC72" i="14"/>
  <c r="CC74" i="14"/>
  <c r="CC76" i="14"/>
  <c r="CC78" i="14"/>
  <c r="CC82" i="14"/>
  <c r="CC86" i="14"/>
  <c r="CC90" i="14"/>
  <c r="CC88" i="14"/>
  <c r="CC79" i="14"/>
  <c r="CC85" i="14"/>
  <c r="CC87" i="14"/>
  <c r="CC95" i="14"/>
  <c r="CC73" i="14"/>
  <c r="CC89" i="14"/>
  <c r="CC91" i="14"/>
  <c r="CC94" i="14"/>
  <c r="CC81" i="14"/>
  <c r="CC93" i="14"/>
  <c r="CC83" i="14"/>
  <c r="CC92" i="14"/>
  <c r="CC71" i="14"/>
  <c r="CC75" i="14"/>
  <c r="DD13" i="3"/>
  <c r="DD14" i="3"/>
  <c r="DD11" i="3"/>
  <c r="DD16" i="3"/>
  <c r="CC58" i="14"/>
  <c r="DD15" i="3"/>
  <c r="DD38" i="3"/>
  <c r="AK99" i="3"/>
  <c r="AK80" i="3"/>
  <c r="DD80" i="3" s="1"/>
  <c r="AK104" i="3"/>
  <c r="DD104" i="3" s="1"/>
  <c r="AK88" i="3"/>
  <c r="AK97" i="3"/>
  <c r="DD50" i="3"/>
  <c r="DD51" i="3"/>
  <c r="DD46" i="3"/>
  <c r="DD57" i="3"/>
  <c r="AL110" i="3"/>
  <c r="DD44" i="3"/>
  <c r="DD47" i="3"/>
  <c r="DD52" i="3"/>
  <c r="DD55" i="3"/>
  <c r="DD20" i="3"/>
  <c r="DD17" i="3"/>
  <c r="DD89" i="3"/>
  <c r="DD91" i="3"/>
  <c r="DD79" i="3"/>
  <c r="DD58" i="3"/>
  <c r="DD60" i="3"/>
  <c r="DD71" i="3"/>
  <c r="DD53" i="3"/>
  <c r="DD70" i="3"/>
  <c r="DD59" i="3"/>
  <c r="DD67" i="3"/>
  <c r="DD45" i="3"/>
  <c r="DD28" i="3"/>
  <c r="DD25" i="3"/>
  <c r="DD18" i="3"/>
  <c r="DD107" i="3"/>
  <c r="DD101" i="3"/>
  <c r="DD87" i="3"/>
  <c r="DD56" i="3"/>
  <c r="DD63" i="3"/>
  <c r="DD49" i="3"/>
  <c r="DD54" i="3"/>
  <c r="DD64" i="3"/>
  <c r="DD73" i="3"/>
  <c r="DD61" i="3"/>
  <c r="DD36" i="3"/>
  <c r="DD33" i="3"/>
  <c r="DD26" i="3"/>
  <c r="DD105" i="3"/>
  <c r="DD85" i="3"/>
  <c r="DD95" i="3"/>
  <c r="DD68" i="3"/>
  <c r="DD62" i="3"/>
  <c r="DD69" i="3"/>
  <c r="DD66" i="3"/>
  <c r="DD72" i="3"/>
  <c r="DD65" i="3"/>
  <c r="DD48" i="3"/>
  <c r="DD12" i="3"/>
  <c r="AK10" i="3"/>
  <c r="AK40" i="3" s="1"/>
  <c r="DD81" i="3"/>
  <c r="DD34" i="3"/>
  <c r="DD83" i="3"/>
  <c r="DD103" i="3"/>
  <c r="DD93" i="3"/>
  <c r="CC42" i="14" l="1"/>
  <c r="CC51" i="14"/>
  <c r="CC62" i="14"/>
  <c r="CC57" i="14"/>
  <c r="CC36" i="14"/>
  <c r="CC60" i="14"/>
  <c r="CC48" i="14"/>
  <c r="CC39" i="14"/>
  <c r="CC53" i="14"/>
  <c r="CC49" i="14"/>
  <c r="CC38" i="14"/>
  <c r="CC55" i="14"/>
  <c r="CC47" i="14"/>
  <c r="CC44" i="14"/>
  <c r="CC45" i="14"/>
  <c r="CC56" i="14"/>
  <c r="CC43" i="14"/>
  <c r="CC52" i="14"/>
  <c r="CC59" i="14"/>
  <c r="CC63" i="14"/>
  <c r="CC50" i="14"/>
  <c r="CC46" i="14"/>
  <c r="CC54" i="14"/>
  <c r="CC41" i="14"/>
  <c r="CC40" i="14"/>
  <c r="CC61" i="14"/>
  <c r="CC37" i="14"/>
  <c r="AK108" i="3"/>
  <c r="AP11" i="14"/>
  <c r="CC35" i="14"/>
  <c r="AP10" i="14"/>
  <c r="DD97" i="3"/>
  <c r="DD88" i="3"/>
  <c r="DD99" i="3"/>
  <c r="AP9" i="14"/>
  <c r="DD10" i="3"/>
  <c r="AL50" i="5" s="1"/>
  <c r="AL100" i="5" l="1"/>
  <c r="AJ150" i="7"/>
  <c r="AL47" i="5"/>
  <c r="AL46" i="5"/>
  <c r="AL45" i="5"/>
  <c r="AL44" i="5"/>
  <c r="AL49" i="5"/>
  <c r="AL48" i="5"/>
  <c r="AL41" i="5"/>
  <c r="AL43" i="5"/>
  <c r="AL42" i="5"/>
  <c r="AK75" i="3"/>
  <c r="AL76" i="3"/>
  <c r="AL10" i="5"/>
  <c r="AL11" i="5"/>
  <c r="AL12" i="5"/>
  <c r="AL13" i="5"/>
  <c r="AL14" i="5"/>
  <c r="AL15" i="5"/>
  <c r="AL16" i="5"/>
  <c r="AL17" i="5"/>
  <c r="AL18" i="5"/>
  <c r="AL19" i="5"/>
  <c r="AL23" i="5"/>
  <c r="AL27" i="5"/>
  <c r="AL28" i="5"/>
  <c r="AL29" i="5"/>
  <c r="AL30" i="5"/>
  <c r="AL31" i="5"/>
  <c r="AL32" i="5"/>
  <c r="AL33" i="5"/>
  <c r="AL34" i="5"/>
  <c r="AL35" i="5"/>
  <c r="AL20" i="5"/>
  <c r="AL24" i="5"/>
  <c r="AL21" i="5"/>
  <c r="AL25" i="5"/>
  <c r="AL22" i="5"/>
  <c r="AL26" i="5"/>
  <c r="AL9" i="5"/>
  <c r="AL39" i="5"/>
  <c r="AL36" i="5"/>
  <c r="AL40" i="5"/>
  <c r="AL37" i="5"/>
  <c r="AL38" i="5"/>
  <c r="AQ82" i="14"/>
  <c r="AQ71" i="14"/>
  <c r="AQ88" i="14"/>
  <c r="AQ86" i="14"/>
  <c r="AQ91" i="14"/>
  <c r="AK41" i="3"/>
  <c r="AK109" i="3"/>
  <c r="AH36" i="22" l="1"/>
  <c r="AH32" i="22"/>
  <c r="AH16" i="22"/>
  <c r="AH24" i="22"/>
  <c r="AH10" i="22"/>
  <c r="AH39" i="22"/>
  <c r="AH23" i="22"/>
  <c r="AH5" i="22"/>
  <c r="AH30" i="22"/>
  <c r="AH19" i="22"/>
  <c r="AH8" i="22"/>
  <c r="AH44" i="22"/>
  <c r="AH35" i="22"/>
  <c r="AH22" i="22"/>
  <c r="AH29" i="22"/>
  <c r="AH15" i="22"/>
  <c r="AH7" i="22"/>
  <c r="AH45" i="22"/>
  <c r="AH9" i="22"/>
  <c r="AH18" i="22"/>
  <c r="AH28" i="22"/>
  <c r="AH14" i="22"/>
  <c r="AH6" i="22"/>
  <c r="AH40" i="22"/>
  <c r="AH31" i="22"/>
  <c r="AH34" i="22"/>
  <c r="AH21" i="22"/>
  <c r="AH27" i="22"/>
  <c r="AH13" i="22"/>
  <c r="AH41" i="22"/>
  <c r="AH37" i="22"/>
  <c r="AH33" i="22"/>
  <c r="AH17" i="22"/>
  <c r="AH26" i="22"/>
  <c r="AH12" i="22"/>
  <c r="AH42" i="22"/>
  <c r="AH20" i="22"/>
  <c r="AH25" i="22"/>
  <c r="AH11" i="22"/>
  <c r="AH38" i="22"/>
  <c r="AH43" i="22"/>
  <c r="AL98" i="5"/>
  <c r="AL99" i="5"/>
  <c r="AL94" i="5"/>
  <c r="AL95" i="5"/>
  <c r="AL96" i="5"/>
  <c r="AL97" i="5"/>
  <c r="AQ48" i="14"/>
  <c r="AL23" i="3" s="1"/>
  <c r="DE23" i="3" s="1"/>
  <c r="AQ66" i="14"/>
  <c r="AL44" i="3" s="1"/>
  <c r="AQ72" i="14"/>
  <c r="AL50" i="3" s="1"/>
  <c r="AQ83" i="14"/>
  <c r="AL61" i="3" s="1"/>
  <c r="AQ74" i="14"/>
  <c r="AL52" i="3" s="1"/>
  <c r="AL92" i="5"/>
  <c r="AL93" i="5"/>
  <c r="AL91" i="5"/>
  <c r="AQ70" i="14"/>
  <c r="AL48" i="3" s="1"/>
  <c r="AQ67" i="14"/>
  <c r="AL45" i="3" s="1"/>
  <c r="CD67" i="14" s="1"/>
  <c r="AQ90" i="14"/>
  <c r="AL68" i="3" s="1"/>
  <c r="AQ56" i="14"/>
  <c r="AL31" i="3" s="1"/>
  <c r="DE31" i="3" s="1"/>
  <c r="AQ40" i="14"/>
  <c r="AL15" i="3" s="1"/>
  <c r="AL64" i="3"/>
  <c r="AL66" i="3"/>
  <c r="AL69" i="3"/>
  <c r="AL49" i="3"/>
  <c r="AL60" i="3"/>
  <c r="AQ93" i="14"/>
  <c r="AL71" i="3" s="1"/>
  <c r="AQ89" i="14"/>
  <c r="AL67" i="3" s="1"/>
  <c r="AQ80" i="14"/>
  <c r="AL58" i="3" s="1"/>
  <c r="AQ75" i="14"/>
  <c r="AL53" i="3" s="1"/>
  <c r="AQ79" i="14"/>
  <c r="AL57" i="3" s="1"/>
  <c r="AQ73" i="14"/>
  <c r="AL51" i="3" s="1"/>
  <c r="AQ87" i="14"/>
  <c r="AL65" i="3" s="1"/>
  <c r="AQ94" i="14"/>
  <c r="AQ78" i="14"/>
  <c r="AL56" i="3" s="1"/>
  <c r="AQ60" i="14"/>
  <c r="AL35" i="3" s="1"/>
  <c r="DE35" i="3" s="1"/>
  <c r="AQ52" i="14"/>
  <c r="AL27" i="3" s="1"/>
  <c r="DE27" i="3" s="1"/>
  <c r="AQ44" i="14"/>
  <c r="AL19" i="3" s="1"/>
  <c r="DE19" i="3" s="1"/>
  <c r="AQ36" i="14"/>
  <c r="AL11" i="3" s="1"/>
  <c r="AQ95" i="14"/>
  <c r="AQ122" i="14"/>
  <c r="AQ124" i="14"/>
  <c r="AQ81" i="14"/>
  <c r="AL59" i="3" s="1"/>
  <c r="AQ85" i="14"/>
  <c r="AL63" i="3" s="1"/>
  <c r="AQ92" i="14"/>
  <c r="AL70" i="3" s="1"/>
  <c r="AQ76" i="14"/>
  <c r="AL54" i="3" s="1"/>
  <c r="AQ77" i="14"/>
  <c r="AL55" i="3" s="1"/>
  <c r="AQ69" i="14"/>
  <c r="AL47" i="3" s="1"/>
  <c r="AQ84" i="14"/>
  <c r="AL62" i="3" s="1"/>
  <c r="AQ68" i="14"/>
  <c r="AL46" i="3" s="1"/>
  <c r="CD68" i="14" s="1"/>
  <c r="AQ118" i="14"/>
  <c r="AL98" i="3" s="1"/>
  <c r="AQ110" i="14"/>
  <c r="AL90" i="3" s="1"/>
  <c r="AQ102" i="14"/>
  <c r="AL82" i="3" s="1"/>
  <c r="AQ59" i="14"/>
  <c r="AL34" i="3" s="1"/>
  <c r="AQ51" i="14"/>
  <c r="AL26" i="3" s="1"/>
  <c r="AQ43" i="14"/>
  <c r="AL18" i="3" s="1"/>
  <c r="AQ35" i="14"/>
  <c r="AQ58" i="14"/>
  <c r="AL33" i="3" s="1"/>
  <c r="AQ50" i="14"/>
  <c r="AL25" i="3" s="1"/>
  <c r="AQ42" i="14"/>
  <c r="AL17" i="3" s="1"/>
  <c r="AQ127" i="14"/>
  <c r="AQ119" i="14"/>
  <c r="AL99" i="3" s="1"/>
  <c r="AQ111" i="14"/>
  <c r="AL91" i="3" s="1"/>
  <c r="AQ103" i="14"/>
  <c r="AL83" i="3" s="1"/>
  <c r="AQ57" i="14"/>
  <c r="AL32" i="3" s="1"/>
  <c r="AQ49" i="14"/>
  <c r="AL24" i="3" s="1"/>
  <c r="AQ41" i="14"/>
  <c r="AL16" i="3" s="1"/>
  <c r="AL88" i="5"/>
  <c r="AL89" i="5"/>
  <c r="AL75" i="5"/>
  <c r="AL85" i="5"/>
  <c r="AL81" i="5"/>
  <c r="AL77" i="5"/>
  <c r="AL67" i="5"/>
  <c r="AL63" i="5"/>
  <c r="AQ116" i="14"/>
  <c r="AL96" i="3" s="1"/>
  <c r="AQ108" i="14"/>
  <c r="AL88" i="3" s="1"/>
  <c r="AQ100" i="14"/>
  <c r="AL80" i="3" s="1"/>
  <c r="AQ125" i="14"/>
  <c r="AL105" i="3" s="1"/>
  <c r="AQ117" i="14"/>
  <c r="AL97" i="3" s="1"/>
  <c r="AQ109" i="14"/>
  <c r="AL89" i="3" s="1"/>
  <c r="AQ101" i="14"/>
  <c r="AL81" i="3" s="1"/>
  <c r="AL87" i="5"/>
  <c r="AL59" i="5"/>
  <c r="AL71" i="5"/>
  <c r="AL84" i="5"/>
  <c r="AL80" i="5"/>
  <c r="AL73" i="5"/>
  <c r="AL66" i="5"/>
  <c r="AL62" i="5"/>
  <c r="AQ126" i="14"/>
  <c r="AL106" i="3" s="1"/>
  <c r="AQ114" i="14"/>
  <c r="AL94" i="3" s="1"/>
  <c r="AQ106" i="14"/>
  <c r="AL86" i="3" s="1"/>
  <c r="AQ98" i="14"/>
  <c r="AL78" i="3" s="1"/>
  <c r="AQ63" i="14"/>
  <c r="AQ55" i="14"/>
  <c r="AL30" i="3" s="1"/>
  <c r="AQ47" i="14"/>
  <c r="AL22" i="3" s="1"/>
  <c r="AQ39" i="14"/>
  <c r="AL14" i="3" s="1"/>
  <c r="AQ62" i="14"/>
  <c r="AL37" i="3" s="1"/>
  <c r="AQ54" i="14"/>
  <c r="AL29" i="3" s="1"/>
  <c r="AQ46" i="14"/>
  <c r="AL21" i="3" s="1"/>
  <c r="AQ38" i="14"/>
  <c r="AL13" i="3" s="1"/>
  <c r="AQ123" i="14"/>
  <c r="AL103" i="3" s="1"/>
  <c r="AQ115" i="14"/>
  <c r="AL95" i="3" s="1"/>
  <c r="AQ107" i="14"/>
  <c r="AL87" i="3" s="1"/>
  <c r="AQ99" i="14"/>
  <c r="AL79" i="3" s="1"/>
  <c r="AQ61" i="14"/>
  <c r="AL36" i="3" s="1"/>
  <c r="AQ53" i="14"/>
  <c r="AL28" i="3" s="1"/>
  <c r="AQ45" i="14"/>
  <c r="AL20" i="3" s="1"/>
  <c r="AQ37" i="14"/>
  <c r="AL12" i="3" s="1"/>
  <c r="AL90" i="5"/>
  <c r="AL76" i="5"/>
  <c r="AL74" i="5"/>
  <c r="AL83" i="5"/>
  <c r="AL79" i="5"/>
  <c r="AL69" i="5"/>
  <c r="AL65" i="5"/>
  <c r="AL61" i="5"/>
  <c r="AQ120" i="14"/>
  <c r="AL100" i="3" s="1"/>
  <c r="AQ112" i="14"/>
  <c r="AL92" i="3" s="1"/>
  <c r="AQ104" i="14"/>
  <c r="AL84" i="3" s="1"/>
  <c r="AQ121" i="14"/>
  <c r="AL101" i="3" s="1"/>
  <c r="AQ113" i="14"/>
  <c r="AL93" i="3" s="1"/>
  <c r="AQ105" i="14"/>
  <c r="AL85" i="3" s="1"/>
  <c r="AL86" i="5"/>
  <c r="AL72" i="5"/>
  <c r="AL70" i="5"/>
  <c r="AL82" i="5"/>
  <c r="AL78" i="5"/>
  <c r="AL68" i="5"/>
  <c r="AL64" i="5"/>
  <c r="AL60" i="5"/>
  <c r="CD69" i="14" l="1"/>
  <c r="CD66" i="14"/>
  <c r="AL74" i="3"/>
  <c r="AM110" i="3" s="1"/>
  <c r="CD75" i="14"/>
  <c r="CD78" i="14"/>
  <c r="CD77" i="14"/>
  <c r="CD79" i="14"/>
  <c r="CD82" i="14"/>
  <c r="CD90" i="14"/>
  <c r="CD81" i="14"/>
  <c r="CD84" i="14"/>
  <c r="CD83" i="14"/>
  <c r="CD70" i="14"/>
  <c r="CD72" i="14"/>
  <c r="CD71" i="14"/>
  <c r="CD74" i="14"/>
  <c r="CD73" i="14"/>
  <c r="CD76" i="14"/>
  <c r="CD86" i="14"/>
  <c r="CD85" i="14"/>
  <c r="CD87" i="14"/>
  <c r="CD89" i="14"/>
  <c r="CD91" i="14"/>
  <c r="CD95" i="14"/>
  <c r="CD93" i="14"/>
  <c r="CD94" i="14"/>
  <c r="CD92" i="14"/>
  <c r="CD88" i="14"/>
  <c r="CD80" i="14"/>
  <c r="DE11" i="3"/>
  <c r="DE15" i="3"/>
  <c r="AL104" i="3"/>
  <c r="DE104" i="3" s="1"/>
  <c r="AL102" i="3"/>
  <c r="DE102" i="3" s="1"/>
  <c r="DE79" i="3"/>
  <c r="DE78" i="3"/>
  <c r="DE65" i="3"/>
  <c r="DE50" i="3"/>
  <c r="DE99" i="3"/>
  <c r="DE85" i="3"/>
  <c r="DE92" i="3"/>
  <c r="DE20" i="3"/>
  <c r="DE87" i="3"/>
  <c r="DE21" i="3"/>
  <c r="DE22" i="3"/>
  <c r="DE86" i="3"/>
  <c r="DE89" i="3"/>
  <c r="DE88" i="3"/>
  <c r="DE45" i="3"/>
  <c r="DE73" i="3"/>
  <c r="DE72" i="3"/>
  <c r="DE59" i="3"/>
  <c r="DE51" i="3"/>
  <c r="DE69" i="3"/>
  <c r="DE60" i="3"/>
  <c r="DE32" i="3"/>
  <c r="DE107" i="3"/>
  <c r="AL10" i="3"/>
  <c r="AL40" i="3" s="1"/>
  <c r="DE82" i="3"/>
  <c r="DE84" i="3"/>
  <c r="DE12" i="3"/>
  <c r="DE14" i="3"/>
  <c r="DE81" i="3"/>
  <c r="DE46" i="3"/>
  <c r="DE44" i="3"/>
  <c r="DE71" i="3"/>
  <c r="DE24" i="3"/>
  <c r="DE34" i="3"/>
  <c r="DE93" i="3"/>
  <c r="DE100" i="3"/>
  <c r="DE28" i="3"/>
  <c r="DE95" i="3"/>
  <c r="DE29" i="3"/>
  <c r="DE30" i="3"/>
  <c r="DE94" i="3"/>
  <c r="DE97" i="3"/>
  <c r="DE96" i="3"/>
  <c r="DE53" i="3"/>
  <c r="DE63" i="3"/>
  <c r="DE68" i="3"/>
  <c r="DE70" i="3"/>
  <c r="DE66" i="3"/>
  <c r="DE62" i="3"/>
  <c r="DE55" i="3"/>
  <c r="DE83" i="3"/>
  <c r="DE17" i="3"/>
  <c r="DE18" i="3"/>
  <c r="DE90" i="3"/>
  <c r="DE13" i="3"/>
  <c r="DE80" i="3"/>
  <c r="DE54" i="3"/>
  <c r="DE49" i="3"/>
  <c r="DE56" i="3"/>
  <c r="DE33" i="3"/>
  <c r="DE101" i="3"/>
  <c r="DE36" i="3"/>
  <c r="DE103" i="3"/>
  <c r="DE37" i="3"/>
  <c r="DE38" i="3"/>
  <c r="DE106" i="3"/>
  <c r="DE105" i="3"/>
  <c r="DE48" i="3"/>
  <c r="DE57" i="3"/>
  <c r="DE47" i="3"/>
  <c r="DE61" i="3"/>
  <c r="DE58" i="3"/>
  <c r="DE64" i="3"/>
  <c r="DE67" i="3"/>
  <c r="DE52" i="3"/>
  <c r="DE16" i="3"/>
  <c r="DE91" i="3"/>
  <c r="DE25" i="3"/>
  <c r="DE26" i="3"/>
  <c r="DE98" i="3"/>
  <c r="CD53" i="14" l="1"/>
  <c r="CD42" i="14"/>
  <c r="CD40" i="14"/>
  <c r="CD59" i="14"/>
  <c r="CD51" i="14"/>
  <c r="CD36" i="14"/>
  <c r="CD62" i="14"/>
  <c r="CD52" i="14"/>
  <c r="CD57" i="14"/>
  <c r="CD49" i="14"/>
  <c r="CD60" i="14"/>
  <c r="CD50" i="14"/>
  <c r="CD55" i="14"/>
  <c r="CD47" i="14"/>
  <c r="CD63" i="14"/>
  <c r="CD58" i="14"/>
  <c r="CD48" i="14"/>
  <c r="CD61" i="14"/>
  <c r="CD45" i="14"/>
  <c r="CD56" i="14"/>
  <c r="CD46" i="14"/>
  <c r="CD39" i="14"/>
  <c r="CD54" i="14"/>
  <c r="CD43" i="14"/>
  <c r="CD37" i="14"/>
  <c r="CD41" i="14"/>
  <c r="CD44" i="14"/>
  <c r="CD38" i="14"/>
  <c r="AL108" i="3"/>
  <c r="AQ11" i="14"/>
  <c r="CD35" i="14"/>
  <c r="AQ10" i="14"/>
  <c r="AQ9" i="14"/>
  <c r="DE10" i="3"/>
  <c r="AM50" i="5" s="1"/>
  <c r="AM100" i="5" l="1"/>
  <c r="AK150" i="7"/>
  <c r="AM45" i="5"/>
  <c r="AM48" i="5"/>
  <c r="AM49" i="5"/>
  <c r="AM47" i="5"/>
  <c r="AM44" i="5"/>
  <c r="AM46" i="5"/>
  <c r="AM41" i="5"/>
  <c r="AM43" i="5"/>
  <c r="AM42" i="5"/>
  <c r="AL109" i="3"/>
  <c r="AM76" i="3"/>
  <c r="AR48" i="14"/>
  <c r="AM23" i="3" s="1"/>
  <c r="AR93" i="14"/>
  <c r="AR95" i="14"/>
  <c r="AR99" i="14"/>
  <c r="AM79" i="3" s="1"/>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9" i="5"/>
  <c r="AL41" i="3"/>
  <c r="AL75" i="3"/>
  <c r="AI30" i="22" l="1"/>
  <c r="AI22" i="22"/>
  <c r="AI14" i="22"/>
  <c r="AI6" i="22"/>
  <c r="AI39" i="22"/>
  <c r="AI31" i="22"/>
  <c r="AI5" i="22"/>
  <c r="AI29" i="22"/>
  <c r="AI21" i="22"/>
  <c r="AI13" i="22"/>
  <c r="AI37" i="22"/>
  <c r="AI36" i="22"/>
  <c r="AI28" i="22"/>
  <c r="AI20" i="22"/>
  <c r="AI12" i="22"/>
  <c r="AI42" i="22"/>
  <c r="AI35" i="22"/>
  <c r="AI27" i="22"/>
  <c r="AI19" i="22"/>
  <c r="AI11" i="22"/>
  <c r="AI40" i="22"/>
  <c r="AI34" i="22"/>
  <c r="AI26" i="22"/>
  <c r="AI18" i="22"/>
  <c r="AI10" i="22"/>
  <c r="AI43" i="22"/>
  <c r="AI33" i="22"/>
  <c r="AI25" i="22"/>
  <c r="AI17" i="22"/>
  <c r="AI9" i="22"/>
  <c r="AI45" i="22"/>
  <c r="AI32" i="22"/>
  <c r="AI24" i="22"/>
  <c r="AI16" i="22"/>
  <c r="AI8" i="22"/>
  <c r="AI44" i="22"/>
  <c r="AI23" i="22"/>
  <c r="AI15" i="22"/>
  <c r="AI7" i="22"/>
  <c r="AI38" i="22"/>
  <c r="AI41" i="22"/>
  <c r="AR123" i="14"/>
  <c r="AM103" i="3" s="1"/>
  <c r="Q210" i="3" s="1"/>
  <c r="AR107" i="14"/>
  <c r="AM87" i="3" s="1"/>
  <c r="DF87" i="3" s="1"/>
  <c r="AR56" i="14"/>
  <c r="AM31" i="3" s="1"/>
  <c r="Q137" i="3" s="1"/>
  <c r="AR82" i="14"/>
  <c r="AM60" i="3" s="1"/>
  <c r="AR113" i="14"/>
  <c r="AM93" i="3" s="1"/>
  <c r="DF93" i="3" s="1"/>
  <c r="AR88" i="14"/>
  <c r="AM66" i="3" s="1"/>
  <c r="AM96" i="5"/>
  <c r="AM94" i="5"/>
  <c r="AM97" i="5"/>
  <c r="AM99" i="5"/>
  <c r="AM98" i="5"/>
  <c r="AM95" i="5"/>
  <c r="AR40" i="14"/>
  <c r="AM15" i="3" s="1"/>
  <c r="Q121" i="3" s="1"/>
  <c r="AR78" i="14"/>
  <c r="AM56" i="3" s="1"/>
  <c r="AR79" i="14"/>
  <c r="AM57" i="3" s="1"/>
  <c r="AR80" i="14"/>
  <c r="AM58" i="3" s="1"/>
  <c r="AR121" i="14"/>
  <c r="AM101" i="3" s="1"/>
  <c r="DF101" i="3" s="1"/>
  <c r="AR72" i="14"/>
  <c r="AM50" i="3" s="1"/>
  <c r="AR105" i="14"/>
  <c r="AM85" i="3" s="1"/>
  <c r="Q192" i="3" s="1"/>
  <c r="AM92" i="5"/>
  <c r="AM93" i="5"/>
  <c r="AM91" i="5"/>
  <c r="AR77" i="14"/>
  <c r="AM55" i="3" s="1"/>
  <c r="AR74" i="14"/>
  <c r="AM52" i="3" s="1"/>
  <c r="AR115" i="14"/>
  <c r="AM95" i="3" s="1"/>
  <c r="Q202" i="3" s="1"/>
  <c r="AR90" i="14"/>
  <c r="AM68" i="3" s="1"/>
  <c r="AM71" i="3"/>
  <c r="AR68" i="14"/>
  <c r="AM46" i="3" s="1"/>
  <c r="CE68" i="14" s="1"/>
  <c r="AR76" i="14"/>
  <c r="AM54" i="3" s="1"/>
  <c r="AR89" i="14"/>
  <c r="AM67" i="3" s="1"/>
  <c r="AR73" i="14"/>
  <c r="AM51" i="3" s="1"/>
  <c r="AR109" i="14"/>
  <c r="AR101" i="14"/>
  <c r="AR35" i="14"/>
  <c r="AM10" i="3" s="1"/>
  <c r="AR92" i="14"/>
  <c r="AM70" i="3" s="1"/>
  <c r="AR66" i="14"/>
  <c r="AM44" i="3" s="1"/>
  <c r="AR125" i="14"/>
  <c r="AR84" i="14"/>
  <c r="AM62" i="3" s="1"/>
  <c r="AR117" i="14"/>
  <c r="AR70" i="14"/>
  <c r="AM48" i="3" s="1"/>
  <c r="AR119" i="14"/>
  <c r="AR94" i="14"/>
  <c r="AR127" i="14"/>
  <c r="AR86" i="14"/>
  <c r="AM64" i="3" s="1"/>
  <c r="AR111" i="14"/>
  <c r="AR103" i="14"/>
  <c r="AR60" i="14"/>
  <c r="AM35" i="3" s="1"/>
  <c r="Q141" i="3" s="1"/>
  <c r="AR52" i="14"/>
  <c r="AM27" i="3" s="1"/>
  <c r="DF27" i="3" s="1"/>
  <c r="AR44" i="14"/>
  <c r="AM19" i="3" s="1"/>
  <c r="DF19" i="3" s="1"/>
  <c r="AR36" i="14"/>
  <c r="AM11" i="3" s="1"/>
  <c r="AR67" i="14"/>
  <c r="AM45" i="3" s="1"/>
  <c r="AR75" i="14"/>
  <c r="AM53" i="3" s="1"/>
  <c r="AR83" i="14"/>
  <c r="AM61" i="3" s="1"/>
  <c r="AR91" i="14"/>
  <c r="AM69" i="3" s="1"/>
  <c r="AR85" i="14"/>
  <c r="AM63" i="3" s="1"/>
  <c r="AR69" i="14"/>
  <c r="AM47" i="3" s="1"/>
  <c r="AR81" i="14"/>
  <c r="AM59" i="3" s="1"/>
  <c r="AR118" i="14"/>
  <c r="AR87" i="14"/>
  <c r="AM65" i="3" s="1"/>
  <c r="AR71" i="14"/>
  <c r="AM49" i="3" s="1"/>
  <c r="AR120" i="14"/>
  <c r="Q186" i="3"/>
  <c r="DF79" i="3"/>
  <c r="AM89" i="5"/>
  <c r="AM85" i="5"/>
  <c r="AM81" i="5"/>
  <c r="AM77" i="5"/>
  <c r="AM73" i="5"/>
  <c r="AM69" i="5"/>
  <c r="AM65" i="5"/>
  <c r="AM61" i="5"/>
  <c r="AR59" i="14"/>
  <c r="AM34" i="3" s="1"/>
  <c r="AR51" i="14"/>
  <c r="AM26" i="3" s="1"/>
  <c r="AR43" i="14"/>
  <c r="AM18" i="3" s="1"/>
  <c r="AR116" i="14"/>
  <c r="AM96" i="3" s="1"/>
  <c r="AR108" i="14"/>
  <c r="AM88" i="3" s="1"/>
  <c r="AR100" i="14"/>
  <c r="AM80" i="3" s="1"/>
  <c r="AR62" i="14"/>
  <c r="AM37" i="3" s="1"/>
  <c r="AR54" i="14"/>
  <c r="AM29" i="3" s="1"/>
  <c r="AR46" i="14"/>
  <c r="AM21" i="3" s="1"/>
  <c r="AR38" i="14"/>
  <c r="AM13" i="3" s="1"/>
  <c r="AM88" i="5"/>
  <c r="AM84" i="5"/>
  <c r="AM80" i="5"/>
  <c r="AM76" i="5"/>
  <c r="AM72" i="5"/>
  <c r="AM68" i="5"/>
  <c r="AM64" i="5"/>
  <c r="AM60" i="5"/>
  <c r="AR114" i="14"/>
  <c r="AM94" i="3" s="1"/>
  <c r="AR106" i="14"/>
  <c r="AM86" i="3" s="1"/>
  <c r="AR98" i="14"/>
  <c r="AM78" i="3" s="1"/>
  <c r="AR61" i="14"/>
  <c r="AM36" i="3" s="1"/>
  <c r="AR53" i="14"/>
  <c r="AM28" i="3" s="1"/>
  <c r="AR45" i="14"/>
  <c r="AM20" i="3" s="1"/>
  <c r="AR37" i="14"/>
  <c r="AM12" i="3" s="1"/>
  <c r="CE37" i="14" s="1"/>
  <c r="AM59" i="5"/>
  <c r="AM87" i="5"/>
  <c r="AM83" i="5"/>
  <c r="AM79" i="5"/>
  <c r="AM75" i="5"/>
  <c r="AM71" i="5"/>
  <c r="AM67" i="5"/>
  <c r="AM63" i="5"/>
  <c r="AR122" i="14"/>
  <c r="AM102" i="3" s="1"/>
  <c r="AR124" i="14"/>
  <c r="AM104" i="3" s="1"/>
  <c r="AR126" i="14"/>
  <c r="AM106" i="3" s="1"/>
  <c r="AR63" i="14"/>
  <c r="AR55" i="14"/>
  <c r="AM30" i="3" s="1"/>
  <c r="AR47" i="14"/>
  <c r="AM22" i="3" s="1"/>
  <c r="AR39" i="14"/>
  <c r="AM14" i="3" s="1"/>
  <c r="CE39" i="14" s="1"/>
  <c r="AR112" i="14"/>
  <c r="AM92" i="3" s="1"/>
  <c r="AR104" i="14"/>
  <c r="AM84" i="3" s="1"/>
  <c r="AR58" i="14"/>
  <c r="AM33" i="3" s="1"/>
  <c r="AR50" i="14"/>
  <c r="AM25" i="3" s="1"/>
  <c r="AR42" i="14"/>
  <c r="AM17" i="3" s="1"/>
  <c r="AM90" i="5"/>
  <c r="AM86" i="5"/>
  <c r="AM82" i="5"/>
  <c r="AM78" i="5"/>
  <c r="AM74" i="5"/>
  <c r="AM70" i="5"/>
  <c r="AM66" i="5"/>
  <c r="AM62" i="5"/>
  <c r="Q129" i="3"/>
  <c r="DF23" i="3"/>
  <c r="AR110" i="14"/>
  <c r="AM90" i="3" s="1"/>
  <c r="AR102" i="14"/>
  <c r="AM82" i="3" s="1"/>
  <c r="AR57" i="14"/>
  <c r="AM32" i="3" s="1"/>
  <c r="AR49" i="14"/>
  <c r="AM24" i="3" s="1"/>
  <c r="AR41" i="14"/>
  <c r="AM16" i="3" s="1"/>
  <c r="CE69" i="14" l="1"/>
  <c r="CE38" i="14"/>
  <c r="Q194" i="3"/>
  <c r="DF103" i="3"/>
  <c r="CE66" i="14"/>
  <c r="AM74" i="3"/>
  <c r="AN110" i="3" s="1"/>
  <c r="CE35" i="14"/>
  <c r="AM40" i="3"/>
  <c r="AN76" i="3" s="1"/>
  <c r="DF31" i="3"/>
  <c r="Q200" i="3"/>
  <c r="CE40" i="14"/>
  <c r="CE63" i="14"/>
  <c r="DF15" i="3"/>
  <c r="AR10" i="14"/>
  <c r="CE67" i="14"/>
  <c r="CE73" i="14"/>
  <c r="CE72" i="14"/>
  <c r="CE90" i="14"/>
  <c r="CE75" i="14"/>
  <c r="CE77" i="14"/>
  <c r="CE76" i="14"/>
  <c r="CE94" i="14"/>
  <c r="CE79" i="14"/>
  <c r="CE78" i="14"/>
  <c r="CE81" i="14"/>
  <c r="CE80" i="14"/>
  <c r="CE83" i="14"/>
  <c r="CE82" i="14"/>
  <c r="CE84" i="14"/>
  <c r="CE71" i="14"/>
  <c r="CE70" i="14"/>
  <c r="CE88" i="14"/>
  <c r="CE74" i="14"/>
  <c r="CE95" i="14"/>
  <c r="CE85" i="14"/>
  <c r="CE86" i="14"/>
  <c r="CE92" i="14"/>
  <c r="CE87" i="14"/>
  <c r="CE89" i="14"/>
  <c r="CE93" i="14"/>
  <c r="CE91" i="14"/>
  <c r="DF11" i="3"/>
  <c r="CE36" i="14"/>
  <c r="CE50" i="14"/>
  <c r="CE49" i="14"/>
  <c r="CE52" i="14"/>
  <c r="CE51" i="14"/>
  <c r="CE53" i="14"/>
  <c r="CE42" i="14"/>
  <c r="CE41" i="14"/>
  <c r="CE44" i="14"/>
  <c r="CE43" i="14"/>
  <c r="CE46" i="14"/>
  <c r="CE45" i="14"/>
  <c r="CE48" i="14"/>
  <c r="CE47" i="14"/>
  <c r="CE56" i="14"/>
  <c r="CE60" i="14"/>
  <c r="CE58" i="14"/>
  <c r="CE55" i="14"/>
  <c r="CE57" i="14"/>
  <c r="CE62" i="14"/>
  <c r="CE59" i="14"/>
  <c r="CE54" i="14"/>
  <c r="CE61" i="14"/>
  <c r="AR11" i="14"/>
  <c r="DF85" i="3"/>
  <c r="Q208" i="3"/>
  <c r="AM97" i="3"/>
  <c r="DF97" i="3" s="1"/>
  <c r="AM83" i="3"/>
  <c r="Q190" i="3" s="1"/>
  <c r="DF95" i="3"/>
  <c r="AM100" i="3"/>
  <c r="DF100" i="3" s="1"/>
  <c r="AM91" i="3"/>
  <c r="AM105" i="3"/>
  <c r="Q212" i="3" s="1"/>
  <c r="AM98" i="3"/>
  <c r="DF98" i="3" s="1"/>
  <c r="AM99" i="3"/>
  <c r="AM81" i="3"/>
  <c r="AM89" i="3"/>
  <c r="Q125" i="3"/>
  <c r="Q133" i="3"/>
  <c r="DF35" i="3"/>
  <c r="Q117" i="3"/>
  <c r="Q142" i="3"/>
  <c r="DF36" i="3"/>
  <c r="Q155" i="3"/>
  <c r="DF49" i="3"/>
  <c r="Q167" i="3"/>
  <c r="DF61" i="3"/>
  <c r="Q173" i="3"/>
  <c r="DF67" i="3"/>
  <c r="Q160" i="3"/>
  <c r="DF54" i="3"/>
  <c r="Q177" i="3"/>
  <c r="DF71" i="3"/>
  <c r="Q170" i="3"/>
  <c r="DF64" i="3"/>
  <c r="Q151" i="3"/>
  <c r="DF45" i="3"/>
  <c r="Q174" i="3"/>
  <c r="DF68" i="3"/>
  <c r="Q135" i="3"/>
  <c r="DF29" i="3"/>
  <c r="Q203" i="3"/>
  <c r="DF96" i="3"/>
  <c r="Q120" i="3"/>
  <c r="DF14" i="3"/>
  <c r="Q189" i="3"/>
  <c r="DF82" i="3"/>
  <c r="Q139" i="3"/>
  <c r="DF33" i="3"/>
  <c r="Q128" i="3"/>
  <c r="DF22" i="3"/>
  <c r="Q118" i="3"/>
  <c r="DF12" i="3"/>
  <c r="Q185" i="3"/>
  <c r="DF78" i="3"/>
  <c r="Q152" i="3"/>
  <c r="DF46" i="3"/>
  <c r="Q162" i="3"/>
  <c r="DF56" i="3"/>
  <c r="Q176" i="3"/>
  <c r="DF70" i="3"/>
  <c r="Q168" i="3"/>
  <c r="DF62" i="3"/>
  <c r="Q150" i="3"/>
  <c r="DF44" i="3"/>
  <c r="Q163" i="3"/>
  <c r="DF57" i="3"/>
  <c r="Q171" i="3"/>
  <c r="DF65" i="3"/>
  <c r="Q156" i="3"/>
  <c r="DF50" i="3"/>
  <c r="Q143" i="3"/>
  <c r="DF37" i="3"/>
  <c r="Q124" i="3"/>
  <c r="DF18" i="3"/>
  <c r="Q138" i="3"/>
  <c r="DF32" i="3"/>
  <c r="AR9" i="14"/>
  <c r="Q116" i="3"/>
  <c r="DF10" i="3"/>
  <c r="Q209" i="3"/>
  <c r="DF102" i="3"/>
  <c r="Q122" i="3"/>
  <c r="DF16" i="3"/>
  <c r="Q197" i="3"/>
  <c r="DF90" i="3"/>
  <c r="Q191" i="3"/>
  <c r="DF84" i="3"/>
  <c r="Q136" i="3"/>
  <c r="DF30" i="3"/>
  <c r="Q213" i="3"/>
  <c r="DF106" i="3"/>
  <c r="Q126" i="3"/>
  <c r="DF20" i="3"/>
  <c r="Q193" i="3"/>
  <c r="DF86" i="3"/>
  <c r="Q175" i="3"/>
  <c r="DF69" i="3"/>
  <c r="Q166" i="3"/>
  <c r="DF60" i="3"/>
  <c r="Q164" i="3"/>
  <c r="DF58" i="3"/>
  <c r="Q172" i="3"/>
  <c r="DF66" i="3"/>
  <c r="Q165" i="3"/>
  <c r="DF59" i="3"/>
  <c r="Q169" i="3"/>
  <c r="DF63" i="3"/>
  <c r="Q153" i="3"/>
  <c r="DF47" i="3"/>
  <c r="Q119" i="3"/>
  <c r="DF13" i="3"/>
  <c r="Q187" i="3"/>
  <c r="DF80" i="3"/>
  <c r="Q132" i="3"/>
  <c r="DF26" i="3"/>
  <c r="Q131" i="3"/>
  <c r="DF25" i="3"/>
  <c r="Q130" i="3"/>
  <c r="DF24" i="3"/>
  <c r="Q123" i="3"/>
  <c r="DF17" i="3"/>
  <c r="Q199" i="3"/>
  <c r="DF92" i="3"/>
  <c r="Q144" i="3"/>
  <c r="DF38" i="3"/>
  <c r="Q211" i="3"/>
  <c r="DF104" i="3"/>
  <c r="Q134" i="3"/>
  <c r="DF28" i="3"/>
  <c r="Q201" i="3"/>
  <c r="DF94" i="3"/>
  <c r="Q158" i="3"/>
  <c r="DF52" i="3"/>
  <c r="Q178" i="3"/>
  <c r="DF72" i="3"/>
  <c r="Q154" i="3"/>
  <c r="DF48" i="3"/>
  <c r="Q159" i="3"/>
  <c r="DF53" i="3"/>
  <c r="Q179" i="3"/>
  <c r="DF73" i="3"/>
  <c r="Q157" i="3"/>
  <c r="DF51" i="3"/>
  <c r="Q161" i="3"/>
  <c r="DF55" i="3"/>
  <c r="Q127" i="3"/>
  <c r="DF21" i="3"/>
  <c r="Q195" i="3"/>
  <c r="DF88" i="3"/>
  <c r="Q140" i="3"/>
  <c r="DF34" i="3"/>
  <c r="AM108" i="3" l="1"/>
  <c r="AM41" i="3" s="1"/>
  <c r="AN50" i="5"/>
  <c r="DF83" i="3"/>
  <c r="DF81" i="3"/>
  <c r="Q188" i="3"/>
  <c r="DF91" i="3"/>
  <c r="DF99" i="3"/>
  <c r="Q206" i="3"/>
  <c r="Q214" i="3"/>
  <c r="Q207" i="3"/>
  <c r="DF107" i="3"/>
  <c r="DF89" i="3"/>
  <c r="Q196" i="3"/>
  <c r="Q204" i="3"/>
  <c r="Q205" i="3"/>
  <c r="Q198" i="3"/>
  <c r="DF105" i="3"/>
  <c r="Q146" i="3"/>
  <c r="AS70" i="14"/>
  <c r="AN48" i="3" s="1"/>
  <c r="AS71" i="14"/>
  <c r="AN49" i="3" s="1"/>
  <c r="Q180" i="3"/>
  <c r="AN100" i="5" l="1"/>
  <c r="AL150" i="7"/>
  <c r="AS68" i="14"/>
  <c r="AN46" i="3" s="1"/>
  <c r="AN44" i="5"/>
  <c r="AN49" i="5"/>
  <c r="AN47" i="5"/>
  <c r="AN46" i="5"/>
  <c r="AN48" i="5"/>
  <c r="AN45" i="5"/>
  <c r="AN41" i="5"/>
  <c r="AN32" i="5"/>
  <c r="AN43" i="5"/>
  <c r="AN42" i="5"/>
  <c r="AS81" i="14"/>
  <c r="AN59" i="3" s="1"/>
  <c r="AN38" i="5"/>
  <c r="AN31" i="5"/>
  <c r="AN28" i="5"/>
  <c r="AN37" i="5"/>
  <c r="AN30" i="5"/>
  <c r="AN36" i="5"/>
  <c r="AN9" i="5"/>
  <c r="AN18" i="5"/>
  <c r="AS95" i="14"/>
  <c r="AS60" i="14"/>
  <c r="AN35" i="3" s="1"/>
  <c r="DG35" i="3" s="1"/>
  <c r="AS44" i="14"/>
  <c r="AN19" i="3" s="1"/>
  <c r="DG19" i="3" s="1"/>
  <c r="AN35" i="5"/>
  <c r="AN17" i="5"/>
  <c r="Q215" i="3"/>
  <c r="Q219" i="3" s="1"/>
  <c r="AN34" i="5"/>
  <c r="AN16" i="5"/>
  <c r="AN40" i="5"/>
  <c r="AN33" i="5"/>
  <c r="AN13" i="5"/>
  <c r="AN12" i="5"/>
  <c r="AN29" i="5"/>
  <c r="AN39" i="5"/>
  <c r="AN27" i="5"/>
  <c r="AN26" i="5"/>
  <c r="AN14" i="5"/>
  <c r="AN24" i="5"/>
  <c r="AN22" i="5"/>
  <c r="AN21" i="5"/>
  <c r="AN25" i="5"/>
  <c r="AN20" i="5"/>
  <c r="AM109" i="3"/>
  <c r="AN19" i="5"/>
  <c r="AS86" i="14"/>
  <c r="AN64" i="3" s="1"/>
  <c r="AN15" i="5"/>
  <c r="AN11" i="5"/>
  <c r="AN10" i="5"/>
  <c r="AM75" i="3"/>
  <c r="AN23" i="5"/>
  <c r="AS52" i="14"/>
  <c r="AN27" i="3" s="1"/>
  <c r="DG27" i="3" s="1"/>
  <c r="AS36" i="14"/>
  <c r="AN11" i="3" s="1"/>
  <c r="AS56" i="14"/>
  <c r="AN31" i="3" s="1"/>
  <c r="DG31" i="3" s="1"/>
  <c r="AS40" i="14"/>
  <c r="AN15" i="3" s="1"/>
  <c r="AS84" i="14"/>
  <c r="AN62" i="3" s="1"/>
  <c r="AS67" i="14"/>
  <c r="AN45" i="3" s="1"/>
  <c r="CF67" i="14" s="1"/>
  <c r="AS48" i="14"/>
  <c r="AN23" i="3" s="1"/>
  <c r="DG23" i="3" s="1"/>
  <c r="AS69" i="14"/>
  <c r="AN47" i="3" s="1"/>
  <c r="AS89" i="14"/>
  <c r="AN67" i="3" s="1"/>
  <c r="AS73" i="14"/>
  <c r="AN51" i="3" s="1"/>
  <c r="AS87" i="14"/>
  <c r="AN65" i="3" s="1"/>
  <c r="AS79" i="14"/>
  <c r="AN57" i="3" s="1"/>
  <c r="AS80" i="14"/>
  <c r="AN58" i="3" s="1"/>
  <c r="AS83" i="14"/>
  <c r="AN61" i="3" s="1"/>
  <c r="AS75" i="14"/>
  <c r="AN53" i="3" s="1"/>
  <c r="AS82" i="14"/>
  <c r="AN60" i="3" s="1"/>
  <c r="AS66" i="14"/>
  <c r="AN44" i="3" s="1"/>
  <c r="CF76" i="14" s="1"/>
  <c r="AS91" i="14"/>
  <c r="AN69" i="3" s="1"/>
  <c r="AS90" i="14"/>
  <c r="AN68" i="3" s="1"/>
  <c r="AS74" i="14"/>
  <c r="AN52" i="3" s="1"/>
  <c r="AS88" i="14"/>
  <c r="AN66" i="3" s="1"/>
  <c r="AS72" i="14"/>
  <c r="AN50" i="3" s="1"/>
  <c r="AS78" i="14"/>
  <c r="AN56" i="3" s="1"/>
  <c r="AS125" i="14"/>
  <c r="AN105" i="3" s="1"/>
  <c r="AS93" i="14"/>
  <c r="AN71" i="3" s="1"/>
  <c r="AS85" i="14"/>
  <c r="AN63" i="3" s="1"/>
  <c r="AS76" i="14"/>
  <c r="AN54" i="3" s="1"/>
  <c r="AS92" i="14"/>
  <c r="AN70" i="3" s="1"/>
  <c r="AS77" i="14"/>
  <c r="AN55" i="3" s="1"/>
  <c r="AS121" i="14"/>
  <c r="AN101" i="3" s="1"/>
  <c r="AS123" i="14"/>
  <c r="AN103" i="3" s="1"/>
  <c r="AS113" i="14"/>
  <c r="AN93" i="3" s="1"/>
  <c r="AS105" i="14"/>
  <c r="AN85" i="3" s="1"/>
  <c r="AS58" i="14"/>
  <c r="AN33" i="3" s="1"/>
  <c r="DG33" i="3" s="1"/>
  <c r="AS50" i="14"/>
  <c r="AN25" i="3" s="1"/>
  <c r="DG25" i="3" s="1"/>
  <c r="AS42" i="14"/>
  <c r="AN17" i="3" s="1"/>
  <c r="DG17" i="3" s="1"/>
  <c r="AS112" i="14"/>
  <c r="AN92" i="3" s="1"/>
  <c r="AS104" i="14"/>
  <c r="AN84" i="3" s="1"/>
  <c r="AS120" i="14"/>
  <c r="AN100" i="3" s="1"/>
  <c r="AS127" i="14"/>
  <c r="AS119" i="14"/>
  <c r="AN99" i="3" s="1"/>
  <c r="AS111" i="14"/>
  <c r="AN91" i="3" s="1"/>
  <c r="AS103" i="14"/>
  <c r="AN83" i="3" s="1"/>
  <c r="AS59" i="14"/>
  <c r="AN34" i="3" s="1"/>
  <c r="AS51" i="14"/>
  <c r="AN26" i="3" s="1"/>
  <c r="AS43" i="14"/>
  <c r="AN18" i="3" s="1"/>
  <c r="AS126" i="14"/>
  <c r="AN106" i="3" s="1"/>
  <c r="AS118" i="14"/>
  <c r="AN98" i="3" s="1"/>
  <c r="AS110" i="14"/>
  <c r="AN90" i="3" s="1"/>
  <c r="AS102" i="14"/>
  <c r="AN82" i="3" s="1"/>
  <c r="AS57" i="14"/>
  <c r="AN32" i="3" s="1"/>
  <c r="AS49" i="14"/>
  <c r="AN24" i="3" s="1"/>
  <c r="AS41" i="14"/>
  <c r="AN16" i="3" s="1"/>
  <c r="AS35" i="14"/>
  <c r="AS94" i="14"/>
  <c r="AS117" i="14"/>
  <c r="AN97" i="3" s="1"/>
  <c r="AS109" i="14"/>
  <c r="AN89" i="3" s="1"/>
  <c r="AS101" i="14"/>
  <c r="AN81" i="3" s="1"/>
  <c r="AS62" i="14"/>
  <c r="AN37" i="3" s="1"/>
  <c r="AS54" i="14"/>
  <c r="AN29" i="3" s="1"/>
  <c r="AS46" i="14"/>
  <c r="AN21" i="3" s="1"/>
  <c r="AS38" i="14"/>
  <c r="AN13" i="3" s="1"/>
  <c r="AS124" i="14"/>
  <c r="AN104" i="3" s="1"/>
  <c r="AS116" i="14"/>
  <c r="AN96" i="3" s="1"/>
  <c r="AS108" i="14"/>
  <c r="AN88" i="3" s="1"/>
  <c r="AS100" i="14"/>
  <c r="AN80" i="3" s="1"/>
  <c r="AS115" i="14"/>
  <c r="AN95" i="3" s="1"/>
  <c r="AS107" i="14"/>
  <c r="AN87" i="3" s="1"/>
  <c r="AS99" i="14"/>
  <c r="AN79" i="3" s="1"/>
  <c r="AS63" i="14"/>
  <c r="AS55" i="14"/>
  <c r="AN30" i="3" s="1"/>
  <c r="AS47" i="14"/>
  <c r="AN22" i="3" s="1"/>
  <c r="AS39" i="14"/>
  <c r="AN14" i="3" s="1"/>
  <c r="AS122" i="14"/>
  <c r="AN102" i="3" s="1"/>
  <c r="AS114" i="14"/>
  <c r="AN94" i="3" s="1"/>
  <c r="AS106" i="14"/>
  <c r="AN86" i="3" s="1"/>
  <c r="AS98" i="14"/>
  <c r="AN78" i="3" s="1"/>
  <c r="AS61" i="14"/>
  <c r="AN36" i="3" s="1"/>
  <c r="AS53" i="14"/>
  <c r="AN28" i="3" s="1"/>
  <c r="AS45" i="14"/>
  <c r="AN20" i="3" s="1"/>
  <c r="AS37" i="14"/>
  <c r="AN12" i="3" s="1"/>
  <c r="CF91" i="14" l="1"/>
  <c r="CF73" i="14"/>
  <c r="CF89" i="14"/>
  <c r="CF74" i="14"/>
  <c r="CF90" i="14"/>
  <c r="CF71" i="14"/>
  <c r="CF87" i="14"/>
  <c r="CF72" i="14"/>
  <c r="CF94" i="14"/>
  <c r="CF70" i="14"/>
  <c r="CF85" i="14"/>
  <c r="CF83" i="14"/>
  <c r="CF92" i="14"/>
  <c r="CF81" i="14"/>
  <c r="CF80" i="14"/>
  <c r="CF86" i="14"/>
  <c r="CF95" i="14"/>
  <c r="CF77" i="14"/>
  <c r="CF82" i="14"/>
  <c r="CF93" i="14"/>
  <c r="CF78" i="14"/>
  <c r="CF79" i="14"/>
  <c r="CF88" i="14"/>
  <c r="CF75" i="14"/>
  <c r="CF84" i="14"/>
  <c r="CF68" i="14"/>
  <c r="CF69" i="14"/>
  <c r="AN108" i="3"/>
  <c r="CF66" i="14"/>
  <c r="AN74" i="3"/>
  <c r="AO110" i="3" s="1"/>
  <c r="AJ44" i="22"/>
  <c r="AJ42" i="22"/>
  <c r="AJ43" i="22"/>
  <c r="AJ38" i="22"/>
  <c r="AJ45" i="22"/>
  <c r="AJ39" i="22"/>
  <c r="AJ41" i="22"/>
  <c r="AN64" i="5"/>
  <c r="AJ10" i="22"/>
  <c r="AJ29" i="22"/>
  <c r="AN88" i="5"/>
  <c r="AJ34" i="22"/>
  <c r="AN69" i="5"/>
  <c r="AJ15" i="22"/>
  <c r="AN76" i="5"/>
  <c r="AJ22" i="22"/>
  <c r="AJ12" i="22"/>
  <c r="AJ14" i="22"/>
  <c r="AN65" i="5"/>
  <c r="AJ11" i="22"/>
  <c r="AN90" i="5"/>
  <c r="AJ36" i="22"/>
  <c r="AN77" i="5"/>
  <c r="AJ23" i="22"/>
  <c r="AN84" i="5"/>
  <c r="AJ30" i="22"/>
  <c r="AJ5" i="22"/>
  <c r="AN73" i="5"/>
  <c r="AJ19" i="22"/>
  <c r="AN70" i="5"/>
  <c r="AJ16" i="22"/>
  <c r="AN89" i="5"/>
  <c r="AJ35" i="22"/>
  <c r="AJ32" i="22"/>
  <c r="AN94" i="5"/>
  <c r="AJ40" i="22"/>
  <c r="AN81" i="5"/>
  <c r="AJ27" i="22"/>
  <c r="AN75" i="5"/>
  <c r="AJ21" i="22"/>
  <c r="AN79" i="5"/>
  <c r="AJ25" i="22"/>
  <c r="AJ13" i="22"/>
  <c r="AN80" i="5"/>
  <c r="AJ26" i="22"/>
  <c r="AN82" i="5"/>
  <c r="AJ28" i="22"/>
  <c r="AN74" i="5"/>
  <c r="AJ20" i="22"/>
  <c r="AN60" i="5"/>
  <c r="AJ6" i="22"/>
  <c r="AJ17" i="22"/>
  <c r="AN62" i="5"/>
  <c r="AJ8" i="22"/>
  <c r="AN85" i="5"/>
  <c r="AJ31" i="22"/>
  <c r="AN87" i="5"/>
  <c r="AJ33" i="22"/>
  <c r="AN91" i="5"/>
  <c r="AJ37" i="22"/>
  <c r="AN61" i="5"/>
  <c r="AJ7" i="22"/>
  <c r="AJ18" i="22"/>
  <c r="AJ9" i="22"/>
  <c r="AN78" i="5"/>
  <c r="AJ24" i="22"/>
  <c r="DG15" i="3"/>
  <c r="DG11" i="3"/>
  <c r="Q147" i="3"/>
  <c r="Q216" i="3"/>
  <c r="Q181" i="3"/>
  <c r="AN95" i="5"/>
  <c r="AN98" i="5"/>
  <c r="AN96" i="5"/>
  <c r="AN97" i="5"/>
  <c r="AN99" i="5"/>
  <c r="AN83" i="5"/>
  <c r="AN92" i="5"/>
  <c r="AN93" i="5"/>
  <c r="AN67" i="5"/>
  <c r="AN68" i="5"/>
  <c r="AN63" i="5"/>
  <c r="AN86" i="5"/>
  <c r="AN59" i="5"/>
  <c r="AN71" i="5"/>
  <c r="AN66" i="5"/>
  <c r="AN72" i="5"/>
  <c r="DG92" i="3"/>
  <c r="DG78" i="3"/>
  <c r="DG91" i="3"/>
  <c r="DG97" i="3"/>
  <c r="DG20" i="3"/>
  <c r="DG22" i="3"/>
  <c r="DG53" i="3"/>
  <c r="DG69" i="3"/>
  <c r="DG44" i="3"/>
  <c r="DG46" i="3"/>
  <c r="DG61" i="3"/>
  <c r="DG66" i="3"/>
  <c r="DG57" i="3"/>
  <c r="DG13" i="3"/>
  <c r="DG32" i="3"/>
  <c r="DG86" i="3"/>
  <c r="DG103" i="3"/>
  <c r="DG81" i="3"/>
  <c r="DG88" i="3"/>
  <c r="DG84" i="3"/>
  <c r="DG106" i="3"/>
  <c r="DG82" i="3"/>
  <c r="DG87" i="3"/>
  <c r="DG95" i="3"/>
  <c r="DG85" i="3"/>
  <c r="DG79" i="3"/>
  <c r="DG28" i="3"/>
  <c r="DG30" i="3"/>
  <c r="DG47" i="3"/>
  <c r="DG50" i="3"/>
  <c r="DG62" i="3"/>
  <c r="DG45" i="3"/>
  <c r="DG49" i="3"/>
  <c r="DG58" i="3"/>
  <c r="DG68" i="3"/>
  <c r="DG21" i="3"/>
  <c r="AN10" i="3"/>
  <c r="AN40" i="3" s="1"/>
  <c r="DG18" i="3"/>
  <c r="DG104" i="3"/>
  <c r="DG96" i="3"/>
  <c r="DG90" i="3"/>
  <c r="DG101" i="3"/>
  <c r="DG83" i="3"/>
  <c r="DG89" i="3"/>
  <c r="DG99" i="3"/>
  <c r="DG93" i="3"/>
  <c r="DG36" i="3"/>
  <c r="DG38" i="3"/>
  <c r="DG55" i="3"/>
  <c r="DG63" i="3"/>
  <c r="DG73" i="3"/>
  <c r="DG70" i="3"/>
  <c r="DG71" i="3"/>
  <c r="DG48" i="3"/>
  <c r="DG60" i="3"/>
  <c r="DG64" i="3"/>
  <c r="DG29" i="3"/>
  <c r="DG16" i="3"/>
  <c r="DG26" i="3"/>
  <c r="DG80" i="3"/>
  <c r="DG94" i="3"/>
  <c r="DG102" i="3"/>
  <c r="DG98" i="3"/>
  <c r="DG107" i="3"/>
  <c r="DG105" i="3"/>
  <c r="DG100" i="3"/>
  <c r="DG12" i="3"/>
  <c r="DG14" i="3"/>
  <c r="DG51" i="3"/>
  <c r="DG59" i="3"/>
  <c r="DG72" i="3"/>
  <c r="DG56" i="3"/>
  <c r="DG67" i="3"/>
  <c r="DG52" i="3"/>
  <c r="DG65" i="3"/>
  <c r="DG54" i="3"/>
  <c r="DG37" i="3"/>
  <c r="DG24" i="3"/>
  <c r="DG34" i="3"/>
  <c r="CF42" i="14" l="1"/>
  <c r="CF54" i="14"/>
  <c r="CF44" i="14"/>
  <c r="CF57" i="14"/>
  <c r="CF62" i="14"/>
  <c r="CF55" i="14"/>
  <c r="CF47" i="14"/>
  <c r="CF61" i="14"/>
  <c r="CF60" i="14"/>
  <c r="CF59" i="14"/>
  <c r="CF45" i="14"/>
  <c r="CF63" i="14"/>
  <c r="CF50" i="14"/>
  <c r="CF58" i="14"/>
  <c r="CF53" i="14"/>
  <c r="CF43" i="14"/>
  <c r="CF48" i="14"/>
  <c r="CF56" i="14"/>
  <c r="CF36" i="14"/>
  <c r="CF51" i="14"/>
  <c r="CF41" i="14"/>
  <c r="CF37" i="14"/>
  <c r="CF46" i="14"/>
  <c r="CF52" i="14"/>
  <c r="CF39" i="14"/>
  <c r="CF40" i="14"/>
  <c r="CF49" i="14"/>
  <c r="CF38" i="14"/>
  <c r="AS11" i="14"/>
  <c r="CF35" i="14"/>
  <c r="AS10" i="14"/>
  <c r="AS9" i="14"/>
  <c r="DG10" i="3"/>
  <c r="AO50" i="5" s="1"/>
  <c r="AO100" i="5" l="1"/>
  <c r="AM150" i="7"/>
  <c r="AO44" i="5"/>
  <c r="AO49" i="5"/>
  <c r="AO48" i="5"/>
  <c r="AO45" i="5"/>
  <c r="AO47" i="5"/>
  <c r="AO46" i="5"/>
  <c r="AO41" i="5"/>
  <c r="AO42" i="5"/>
  <c r="AO43" i="5"/>
  <c r="AN75" i="3"/>
  <c r="AO76" i="3"/>
  <c r="AN109" i="3"/>
  <c r="AN41" i="3"/>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8" i="5"/>
  <c r="AO39" i="5"/>
  <c r="AO40" i="5"/>
  <c r="AO9" i="5"/>
  <c r="AT114" i="14"/>
  <c r="AO94" i="3" s="1"/>
  <c r="AT119" i="14"/>
  <c r="AO99" i="3" s="1"/>
  <c r="AT70" i="14"/>
  <c r="AT69" i="14"/>
  <c r="AT93" i="14"/>
  <c r="AK32" i="22" l="1"/>
  <c r="AK24" i="22"/>
  <c r="AK16" i="22"/>
  <c r="AK8" i="22"/>
  <c r="AK38" i="22"/>
  <c r="AK31" i="22"/>
  <c r="AK23" i="22"/>
  <c r="AK15" i="22"/>
  <c r="AK7" i="22"/>
  <c r="AK37" i="22"/>
  <c r="AK30" i="22"/>
  <c r="AK22" i="22"/>
  <c r="AK14" i="22"/>
  <c r="AK6" i="22"/>
  <c r="AK42" i="22"/>
  <c r="AK33" i="22"/>
  <c r="AK5" i="22"/>
  <c r="AK29" i="22"/>
  <c r="AK21" i="22"/>
  <c r="AK13" i="22"/>
  <c r="AK43" i="22"/>
  <c r="AK36" i="22"/>
  <c r="AK28" i="22"/>
  <c r="AK20" i="22"/>
  <c r="AK12" i="22"/>
  <c r="AK41" i="22"/>
  <c r="AK35" i="22"/>
  <c r="AK27" i="22"/>
  <c r="AK19" i="22"/>
  <c r="AK11" i="22"/>
  <c r="AK44" i="22"/>
  <c r="AK34" i="22"/>
  <c r="AK26" i="22"/>
  <c r="AK18" i="22"/>
  <c r="AK10" i="22"/>
  <c r="AK45" i="22"/>
  <c r="AK25" i="22"/>
  <c r="AK17" i="22"/>
  <c r="AK9" i="22"/>
  <c r="AK39" i="22"/>
  <c r="AK40" i="22"/>
  <c r="AT91" i="14"/>
  <c r="AO69" i="3" s="1"/>
  <c r="AT75" i="14"/>
  <c r="AO53" i="3" s="1"/>
  <c r="AO96" i="5"/>
  <c r="AO97" i="5"/>
  <c r="AO95" i="5"/>
  <c r="AO98" i="5"/>
  <c r="AO99" i="5"/>
  <c r="AO94" i="5"/>
  <c r="AT110" i="14"/>
  <c r="AO90" i="3" s="1"/>
  <c r="DH90" i="3" s="1"/>
  <c r="AT116" i="14"/>
  <c r="AO96" i="3" s="1"/>
  <c r="DH96" i="3" s="1"/>
  <c r="AO93" i="5"/>
  <c r="AO92" i="5"/>
  <c r="AO91" i="5"/>
  <c r="AT85" i="14"/>
  <c r="AO63" i="3" s="1"/>
  <c r="AT86" i="14"/>
  <c r="AO64" i="3" s="1"/>
  <c r="AO48" i="3"/>
  <c r="AO47" i="3"/>
  <c r="AO71" i="3"/>
  <c r="AT72" i="14"/>
  <c r="AO50" i="3" s="1"/>
  <c r="AT77" i="14"/>
  <c r="AO55" i="3" s="1"/>
  <c r="AT76" i="14"/>
  <c r="AO54" i="3" s="1"/>
  <c r="AT74" i="14"/>
  <c r="AO52" i="3" s="1"/>
  <c r="AT95" i="14"/>
  <c r="AT79" i="14"/>
  <c r="AO57" i="3" s="1"/>
  <c r="AT124" i="14"/>
  <c r="AT108" i="14"/>
  <c r="AT87" i="14"/>
  <c r="AO65" i="3" s="1"/>
  <c r="AT71" i="14"/>
  <c r="AO49" i="3" s="1"/>
  <c r="AT100" i="14"/>
  <c r="AT67" i="14"/>
  <c r="AO45" i="3" s="1"/>
  <c r="CG67" i="14" s="1"/>
  <c r="AT83" i="14"/>
  <c r="AO61" i="3" s="1"/>
  <c r="AT112" i="14"/>
  <c r="AT84" i="14"/>
  <c r="AO62" i="3" s="1"/>
  <c r="AT120" i="14"/>
  <c r="AT104" i="14"/>
  <c r="AT68" i="14"/>
  <c r="AO46" i="3" s="1"/>
  <c r="AT117" i="14"/>
  <c r="AT92" i="14"/>
  <c r="AO70" i="3" s="1"/>
  <c r="AT78" i="14"/>
  <c r="AO56" i="3" s="1"/>
  <c r="AT66" i="14"/>
  <c r="AO44" i="3" s="1"/>
  <c r="AT81" i="14"/>
  <c r="AO59" i="3" s="1"/>
  <c r="AT121" i="14"/>
  <c r="AT123" i="14"/>
  <c r="AT106" i="14"/>
  <c r="AT98" i="14"/>
  <c r="AT60" i="14"/>
  <c r="AO35" i="3" s="1"/>
  <c r="DH35" i="3" s="1"/>
  <c r="AT52" i="14"/>
  <c r="AO27" i="3" s="1"/>
  <c r="DH27" i="3" s="1"/>
  <c r="AT44" i="14"/>
  <c r="AO19" i="3" s="1"/>
  <c r="DH19" i="3" s="1"/>
  <c r="AT36" i="14"/>
  <c r="AO11" i="3" s="1"/>
  <c r="AT63" i="14"/>
  <c r="AT55" i="14"/>
  <c r="AO30" i="3" s="1"/>
  <c r="DH30" i="3" s="1"/>
  <c r="AT47" i="14"/>
  <c r="AO22" i="3" s="1"/>
  <c r="DH22" i="3" s="1"/>
  <c r="AT39" i="14"/>
  <c r="AO14" i="3" s="1"/>
  <c r="AT62" i="14"/>
  <c r="AO37" i="3" s="1"/>
  <c r="DH37" i="3" s="1"/>
  <c r="AT54" i="14"/>
  <c r="AO29" i="3" s="1"/>
  <c r="DH29" i="3" s="1"/>
  <c r="AT46" i="14"/>
  <c r="AO21" i="3" s="1"/>
  <c r="DH21" i="3" s="1"/>
  <c r="AT38" i="14"/>
  <c r="AO13" i="3" s="1"/>
  <c r="AT57" i="14"/>
  <c r="AO32" i="3" s="1"/>
  <c r="DH32" i="3" s="1"/>
  <c r="AT49" i="14"/>
  <c r="AO24" i="3" s="1"/>
  <c r="DH24" i="3" s="1"/>
  <c r="AT41" i="14"/>
  <c r="AO16" i="3" s="1"/>
  <c r="AT90" i="14"/>
  <c r="AO68" i="3" s="1"/>
  <c r="AT125" i="14"/>
  <c r="AT94" i="14"/>
  <c r="AT82" i="14"/>
  <c r="AO60" i="3" s="1"/>
  <c r="AT89" i="14"/>
  <c r="AO67" i="3" s="1"/>
  <c r="AT73" i="14"/>
  <c r="AO51" i="3" s="1"/>
  <c r="AT122" i="14"/>
  <c r="AT126" i="14"/>
  <c r="AT118" i="14"/>
  <c r="AT102" i="14"/>
  <c r="AT56" i="14"/>
  <c r="AO31" i="3" s="1"/>
  <c r="DH31" i="3" s="1"/>
  <c r="AT48" i="14"/>
  <c r="AO23" i="3" s="1"/>
  <c r="DH23" i="3" s="1"/>
  <c r="AT40" i="14"/>
  <c r="AO15" i="3" s="1"/>
  <c r="DH94" i="3"/>
  <c r="DH99" i="3"/>
  <c r="AT113" i="14"/>
  <c r="AO93" i="3" s="1"/>
  <c r="AT105" i="14"/>
  <c r="AO85" i="3" s="1"/>
  <c r="AO59" i="5"/>
  <c r="AO87" i="5"/>
  <c r="AO83" i="5"/>
  <c r="AO79" i="5"/>
  <c r="AO75" i="5"/>
  <c r="AO71" i="5"/>
  <c r="AO67" i="5"/>
  <c r="AO63" i="5"/>
  <c r="AT127" i="14"/>
  <c r="AT111" i="14"/>
  <c r="AO91" i="3" s="1"/>
  <c r="AT103" i="14"/>
  <c r="AO83" i="3" s="1"/>
  <c r="AO90" i="5"/>
  <c r="AO86" i="5"/>
  <c r="AO82" i="5"/>
  <c r="AO78" i="5"/>
  <c r="AO74" i="5"/>
  <c r="AO70" i="5"/>
  <c r="AO66" i="5"/>
  <c r="AO62" i="5"/>
  <c r="AT88" i="14"/>
  <c r="AO66" i="3" s="1"/>
  <c r="AT59" i="14"/>
  <c r="AO34" i="3" s="1"/>
  <c r="AT51" i="14"/>
  <c r="AO26" i="3" s="1"/>
  <c r="AT43" i="14"/>
  <c r="AO18" i="3" s="1"/>
  <c r="AT109" i="14"/>
  <c r="AO89" i="3" s="1"/>
  <c r="AT101" i="14"/>
  <c r="AO81" i="3" s="1"/>
  <c r="AT58" i="14"/>
  <c r="AO33" i="3" s="1"/>
  <c r="AT50" i="14"/>
  <c r="AO25" i="3" s="1"/>
  <c r="AT42" i="14"/>
  <c r="AO17" i="3" s="1"/>
  <c r="AT35" i="14"/>
  <c r="AT61" i="14"/>
  <c r="AO36" i="3" s="1"/>
  <c r="AT53" i="14"/>
  <c r="AO28" i="3" s="1"/>
  <c r="AT45" i="14"/>
  <c r="AO20" i="3" s="1"/>
  <c r="AT37" i="14"/>
  <c r="AO12" i="3" s="1"/>
  <c r="AO89" i="5"/>
  <c r="AO85" i="5"/>
  <c r="AO81" i="5"/>
  <c r="AO77" i="5"/>
  <c r="AO73" i="5"/>
  <c r="AO69" i="5"/>
  <c r="AO65" i="5"/>
  <c r="AO61" i="5"/>
  <c r="AT80" i="14"/>
  <c r="AO58" i="3" s="1"/>
  <c r="AT115" i="14"/>
  <c r="AO95" i="3" s="1"/>
  <c r="AT107" i="14"/>
  <c r="AO87" i="3" s="1"/>
  <c r="AT99" i="14"/>
  <c r="AO79" i="3" s="1"/>
  <c r="AO88" i="5"/>
  <c r="AO84" i="5"/>
  <c r="AO80" i="5"/>
  <c r="AO76" i="5"/>
  <c r="AO72" i="5"/>
  <c r="AO68" i="5"/>
  <c r="AO64" i="5"/>
  <c r="AO60" i="5"/>
  <c r="CG69" i="14" l="1"/>
  <c r="CG68" i="14"/>
  <c r="CG66" i="14"/>
  <c r="AO74" i="3"/>
  <c r="CG71" i="14"/>
  <c r="CG75" i="14"/>
  <c r="CG93" i="14"/>
  <c r="CG77" i="14"/>
  <c r="CG79" i="14"/>
  <c r="CG81" i="14"/>
  <c r="CG83" i="14"/>
  <c r="CG84" i="14"/>
  <c r="CG94" i="14"/>
  <c r="CG70" i="14"/>
  <c r="CG88" i="14"/>
  <c r="CG72" i="14"/>
  <c r="CG90" i="14"/>
  <c r="CG74" i="14"/>
  <c r="CG91" i="14"/>
  <c r="CG80" i="14"/>
  <c r="CG92" i="14"/>
  <c r="CG78" i="14"/>
  <c r="CG73" i="14"/>
  <c r="CG76" i="14"/>
  <c r="CG85" i="14"/>
  <c r="CG95" i="14"/>
  <c r="CG87" i="14"/>
  <c r="CG82" i="14"/>
  <c r="CG89" i="14"/>
  <c r="CG86" i="14"/>
  <c r="DH16" i="3"/>
  <c r="DH38" i="3"/>
  <c r="DH15" i="3"/>
  <c r="CG40" i="14"/>
  <c r="DH13" i="3"/>
  <c r="DH11" i="3"/>
  <c r="DH14" i="3"/>
  <c r="AO97" i="3"/>
  <c r="DH97" i="3" s="1"/>
  <c r="AO82" i="3"/>
  <c r="DH82" i="3" s="1"/>
  <c r="AO105" i="3"/>
  <c r="DH105" i="3" s="1"/>
  <c r="AO106" i="3"/>
  <c r="AO86" i="3"/>
  <c r="DH86" i="3" s="1"/>
  <c r="AO102" i="3"/>
  <c r="DH102" i="3" s="1"/>
  <c r="AO103" i="3"/>
  <c r="DH103" i="3" s="1"/>
  <c r="AO84" i="3"/>
  <c r="AO98" i="3"/>
  <c r="DH98" i="3" s="1"/>
  <c r="AO80" i="3"/>
  <c r="DH80" i="3" s="1"/>
  <c r="AO101" i="3"/>
  <c r="AO100" i="3"/>
  <c r="AO88" i="3"/>
  <c r="DH88" i="3" s="1"/>
  <c r="AO104" i="3"/>
  <c r="AO92" i="3"/>
  <c r="DH92" i="3" s="1"/>
  <c r="AO78" i="3"/>
  <c r="DH65" i="3"/>
  <c r="DH47" i="3"/>
  <c r="DH67" i="3"/>
  <c r="DH71" i="3"/>
  <c r="DH49" i="3"/>
  <c r="DH52" i="3"/>
  <c r="DH46" i="3"/>
  <c r="DH66" i="3"/>
  <c r="DH95" i="3"/>
  <c r="DH28" i="3"/>
  <c r="DH25" i="3"/>
  <c r="DH18" i="3"/>
  <c r="DH83" i="3"/>
  <c r="DH93" i="3"/>
  <c r="DH72" i="3"/>
  <c r="AP110" i="3"/>
  <c r="DH44" i="3"/>
  <c r="DH56" i="3"/>
  <c r="DH70" i="3"/>
  <c r="DH50" i="3"/>
  <c r="DH59" i="3"/>
  <c r="DH60" i="3"/>
  <c r="DH61" i="3"/>
  <c r="DH36" i="3"/>
  <c r="DH33" i="3"/>
  <c r="DH26" i="3"/>
  <c r="DH91" i="3"/>
  <c r="DH73" i="3"/>
  <c r="DH53" i="3"/>
  <c r="DH51" i="3"/>
  <c r="DH55" i="3"/>
  <c r="DH57" i="3"/>
  <c r="DH63" i="3"/>
  <c r="DH48" i="3"/>
  <c r="DH79" i="3"/>
  <c r="DH12" i="3"/>
  <c r="AO10" i="3"/>
  <c r="AO40" i="3" s="1"/>
  <c r="DH81" i="3"/>
  <c r="DH34" i="3"/>
  <c r="DH107" i="3"/>
  <c r="DH45" i="3"/>
  <c r="DH54" i="3"/>
  <c r="DH64" i="3"/>
  <c r="DH58" i="3"/>
  <c r="DH69" i="3"/>
  <c r="DH68" i="3"/>
  <c r="DH62" i="3"/>
  <c r="DH87" i="3"/>
  <c r="DH20" i="3"/>
  <c r="DH17" i="3"/>
  <c r="DH89" i="3"/>
  <c r="DH85" i="3"/>
  <c r="CG38" i="14" l="1"/>
  <c r="CG36" i="14"/>
  <c r="CG39" i="14"/>
  <c r="CG53" i="14"/>
  <c r="CG51" i="14"/>
  <c r="CG49" i="14"/>
  <c r="CG58" i="14"/>
  <c r="CG52" i="14"/>
  <c r="CG42" i="14"/>
  <c r="CG56" i="14"/>
  <c r="CG47" i="14"/>
  <c r="CG54" i="14"/>
  <c r="CG61" i="14"/>
  <c r="CG50" i="14"/>
  <c r="CG59" i="14"/>
  <c r="CG48" i="14"/>
  <c r="CG63" i="14"/>
  <c r="CG45" i="14"/>
  <c r="CG57" i="14"/>
  <c r="CG55" i="14"/>
  <c r="CG43" i="14"/>
  <c r="CG46" i="14"/>
  <c r="CG41" i="14"/>
  <c r="CG44" i="14"/>
  <c r="CG62" i="14"/>
  <c r="CG60" i="14"/>
  <c r="CG37" i="14"/>
  <c r="AO108" i="3"/>
  <c r="AT11" i="14"/>
  <c r="CG35" i="14"/>
  <c r="AT10" i="14"/>
  <c r="DH78" i="3"/>
  <c r="DH100" i="3"/>
  <c r="DH104" i="3"/>
  <c r="DH101" i="3"/>
  <c r="DH84" i="3"/>
  <c r="DH106" i="3"/>
  <c r="AT9" i="14"/>
  <c r="DH10" i="3"/>
  <c r="AP50" i="5" s="1"/>
  <c r="AP100" i="5" l="1"/>
  <c r="AN150" i="7"/>
  <c r="AP47" i="5"/>
  <c r="AP45" i="5"/>
  <c r="AP46" i="5"/>
  <c r="AP44" i="5"/>
  <c r="AP48" i="5"/>
  <c r="AP49" i="5"/>
  <c r="AP41" i="5"/>
  <c r="AP42" i="5"/>
  <c r="AP43" i="5"/>
  <c r="AO109" i="3"/>
  <c r="AP76" i="3"/>
  <c r="AU88" i="14"/>
  <c r="AU70" i="14"/>
  <c r="AU86" i="14"/>
  <c r="AU91" i="14"/>
  <c r="AU87" i="14"/>
  <c r="AU77" i="14"/>
  <c r="AO41" i="3"/>
  <c r="AO75" i="3"/>
  <c r="AP10" i="5"/>
  <c r="AP11" i="5"/>
  <c r="AP12" i="5"/>
  <c r="AP13" i="5"/>
  <c r="AP14" i="5"/>
  <c r="AP15" i="5"/>
  <c r="AP16" i="5"/>
  <c r="AP17" i="5"/>
  <c r="AP18" i="5"/>
  <c r="AP19" i="5"/>
  <c r="AP22" i="5"/>
  <c r="AP26" i="5"/>
  <c r="AP28" i="5"/>
  <c r="AP29" i="5"/>
  <c r="AP30" i="5"/>
  <c r="AP31" i="5"/>
  <c r="AP32" i="5"/>
  <c r="AP33" i="5"/>
  <c r="AP34" i="5"/>
  <c r="AP35" i="5"/>
  <c r="AP23" i="5"/>
  <c r="AP27" i="5"/>
  <c r="AP20" i="5"/>
  <c r="AP24" i="5"/>
  <c r="AP21" i="5"/>
  <c r="AP25" i="5"/>
  <c r="AP38" i="5"/>
  <c r="AP39" i="5"/>
  <c r="AP36" i="5"/>
  <c r="AP40" i="5"/>
  <c r="AP37" i="5"/>
  <c r="AP9" i="5"/>
  <c r="AL32" i="22" l="1"/>
  <c r="AL19" i="22"/>
  <c r="AL24" i="22"/>
  <c r="AL10" i="22"/>
  <c r="AL38" i="22"/>
  <c r="AL35" i="22"/>
  <c r="AL31" i="22"/>
  <c r="AL22" i="22"/>
  <c r="AL9" i="22"/>
  <c r="AL37" i="22"/>
  <c r="AL34" i="22"/>
  <c r="AL30" i="22"/>
  <c r="AL18" i="22"/>
  <c r="AL8" i="22"/>
  <c r="AL45" i="22"/>
  <c r="AL21" i="22"/>
  <c r="AL29" i="22"/>
  <c r="AL15" i="22"/>
  <c r="AL7" i="22"/>
  <c r="AL44" i="22"/>
  <c r="AL17" i="22"/>
  <c r="AL28" i="22"/>
  <c r="AL14" i="22"/>
  <c r="AL6" i="22"/>
  <c r="AL40" i="22"/>
  <c r="AL5" i="22"/>
  <c r="AL20" i="22"/>
  <c r="AL27" i="22"/>
  <c r="AL13" i="22"/>
  <c r="AL42" i="22"/>
  <c r="AL33" i="22"/>
  <c r="AL16" i="22"/>
  <c r="AL26" i="22"/>
  <c r="AL12" i="22"/>
  <c r="AL41" i="22"/>
  <c r="AL36" i="22"/>
  <c r="AL23" i="22"/>
  <c r="AL25" i="22"/>
  <c r="AL11" i="22"/>
  <c r="AL39" i="22"/>
  <c r="AL43" i="22"/>
  <c r="AU66" i="14"/>
  <c r="AP44" i="3" s="1"/>
  <c r="AU48" i="14"/>
  <c r="AP23" i="3" s="1"/>
  <c r="DI23" i="3" s="1"/>
  <c r="AU82" i="14"/>
  <c r="AP60" i="3" s="1"/>
  <c r="AP99" i="5"/>
  <c r="AP98" i="5"/>
  <c r="AP94" i="5"/>
  <c r="AP96" i="5"/>
  <c r="AP95" i="5"/>
  <c r="AP97" i="5"/>
  <c r="AU72" i="14"/>
  <c r="AP50" i="3" s="1"/>
  <c r="AU90" i="14"/>
  <c r="AP68" i="3" s="1"/>
  <c r="AU56" i="14"/>
  <c r="AP31" i="3" s="1"/>
  <c r="R137" i="3" s="1"/>
  <c r="AU40" i="14"/>
  <c r="AP15" i="3" s="1"/>
  <c r="R121" i="3" s="1"/>
  <c r="AU83" i="14"/>
  <c r="AP61" i="3" s="1"/>
  <c r="AU74" i="14"/>
  <c r="AP52" i="3" s="1"/>
  <c r="AU67" i="14"/>
  <c r="AP45" i="3" s="1"/>
  <c r="AP93" i="5"/>
  <c r="AP92" i="5"/>
  <c r="AP91" i="5"/>
  <c r="AP66" i="3"/>
  <c r="AP69" i="3"/>
  <c r="AP55" i="3"/>
  <c r="AP48" i="3"/>
  <c r="AP65" i="3"/>
  <c r="AP64" i="3"/>
  <c r="AU75" i="14"/>
  <c r="AP53" i="3" s="1"/>
  <c r="AU89" i="14"/>
  <c r="AP67" i="3" s="1"/>
  <c r="AU95" i="14"/>
  <c r="AU60" i="14"/>
  <c r="AP35" i="3" s="1"/>
  <c r="DI35" i="3" s="1"/>
  <c r="AU52" i="14"/>
  <c r="AP27" i="3" s="1"/>
  <c r="DI27" i="3" s="1"/>
  <c r="AU44" i="14"/>
  <c r="AP19" i="3" s="1"/>
  <c r="DI19" i="3" s="1"/>
  <c r="AU36" i="14"/>
  <c r="AP11" i="3" s="1"/>
  <c r="DI11" i="3" s="1"/>
  <c r="AU79" i="14"/>
  <c r="AP57" i="3" s="1"/>
  <c r="AU94" i="14"/>
  <c r="AU78" i="14"/>
  <c r="AP56" i="3" s="1"/>
  <c r="AU81" i="14"/>
  <c r="AP59" i="3" s="1"/>
  <c r="AU73" i="14"/>
  <c r="AP51" i="3" s="1"/>
  <c r="AU80" i="14"/>
  <c r="AP58" i="3" s="1"/>
  <c r="AU126" i="14"/>
  <c r="AU122" i="14"/>
  <c r="AU124" i="14"/>
  <c r="AU102" i="14"/>
  <c r="AU59" i="14"/>
  <c r="AP34" i="3" s="1"/>
  <c r="DI34" i="3" s="1"/>
  <c r="AU51" i="14"/>
  <c r="AP26" i="3" s="1"/>
  <c r="R132" i="3" s="1"/>
  <c r="AU43" i="14"/>
  <c r="AP18" i="3" s="1"/>
  <c r="DI18" i="3" s="1"/>
  <c r="AU35" i="14"/>
  <c r="AP10" i="3" s="1"/>
  <c r="AU58" i="14"/>
  <c r="AP33" i="3" s="1"/>
  <c r="R139" i="3" s="1"/>
  <c r="AU50" i="14"/>
  <c r="AP25" i="3" s="1"/>
  <c r="R131" i="3" s="1"/>
  <c r="AU42" i="14"/>
  <c r="AP17" i="3" s="1"/>
  <c r="R123" i="3" s="1"/>
  <c r="AU127" i="14"/>
  <c r="AU119" i="14"/>
  <c r="AU111" i="14"/>
  <c r="AU103" i="14"/>
  <c r="AU57" i="14"/>
  <c r="AP32" i="3" s="1"/>
  <c r="R138" i="3" s="1"/>
  <c r="AU49" i="14"/>
  <c r="AP24" i="3" s="1"/>
  <c r="R130" i="3" s="1"/>
  <c r="AU41" i="14"/>
  <c r="AP16" i="3" s="1"/>
  <c r="DI16" i="3" s="1"/>
  <c r="AU71" i="14"/>
  <c r="AP49" i="3" s="1"/>
  <c r="AP84" i="5"/>
  <c r="AP62" i="5"/>
  <c r="AU118" i="14"/>
  <c r="AP98" i="3" s="1"/>
  <c r="AU110" i="14"/>
  <c r="AP90" i="3" s="1"/>
  <c r="AP87" i="5"/>
  <c r="AP80" i="5"/>
  <c r="AP90" i="5"/>
  <c r="AP75" i="5"/>
  <c r="AP77" i="5"/>
  <c r="AP83" i="5"/>
  <c r="AP79" i="5"/>
  <c r="AP69" i="5"/>
  <c r="AP65" i="5"/>
  <c r="AP61" i="5"/>
  <c r="AU69" i="14"/>
  <c r="AP47" i="3" s="1"/>
  <c r="AU92" i="14"/>
  <c r="AP70" i="3" s="1"/>
  <c r="AU76" i="14"/>
  <c r="AP54" i="3" s="1"/>
  <c r="AU116" i="14"/>
  <c r="AP96" i="3" s="1"/>
  <c r="AU108" i="14"/>
  <c r="AP88" i="3" s="1"/>
  <c r="AU100" i="14"/>
  <c r="AP80" i="3" s="1"/>
  <c r="AU125" i="14"/>
  <c r="AP105" i="3" s="1"/>
  <c r="AU117" i="14"/>
  <c r="AP97" i="3" s="1"/>
  <c r="AU109" i="14"/>
  <c r="AP89" i="3" s="1"/>
  <c r="AU101" i="14"/>
  <c r="AP81" i="3" s="1"/>
  <c r="AP88" i="5"/>
  <c r="AP72" i="5"/>
  <c r="AP86" i="5"/>
  <c r="AP71" i="5"/>
  <c r="AP73" i="5"/>
  <c r="AP82" i="5"/>
  <c r="AP78" i="5"/>
  <c r="AP68" i="5"/>
  <c r="AP64" i="5"/>
  <c r="AP60" i="5"/>
  <c r="AU93" i="14"/>
  <c r="AP71" i="3" s="1"/>
  <c r="AU114" i="14"/>
  <c r="AP94" i="3" s="1"/>
  <c r="AU106" i="14"/>
  <c r="AP86" i="3" s="1"/>
  <c r="AU98" i="14"/>
  <c r="AP78" i="3" s="1"/>
  <c r="AU63" i="14"/>
  <c r="AU55" i="14"/>
  <c r="AP30" i="3" s="1"/>
  <c r="AU47" i="14"/>
  <c r="AP22" i="3" s="1"/>
  <c r="AU39" i="14"/>
  <c r="AP14" i="3" s="1"/>
  <c r="AU62" i="14"/>
  <c r="AP37" i="3" s="1"/>
  <c r="AU54" i="14"/>
  <c r="AP29" i="3" s="1"/>
  <c r="AU46" i="14"/>
  <c r="AP21" i="3" s="1"/>
  <c r="AU38" i="14"/>
  <c r="AP13" i="3" s="1"/>
  <c r="AU123" i="14"/>
  <c r="AP103" i="3" s="1"/>
  <c r="AU115" i="14"/>
  <c r="AP95" i="3" s="1"/>
  <c r="AU107" i="14"/>
  <c r="AP87" i="3" s="1"/>
  <c r="AU99" i="14"/>
  <c r="AP79" i="3" s="1"/>
  <c r="AU61" i="14"/>
  <c r="AP36" i="3" s="1"/>
  <c r="AU53" i="14"/>
  <c r="AP28" i="3" s="1"/>
  <c r="AU45" i="14"/>
  <c r="AP20" i="3" s="1"/>
  <c r="AU37" i="14"/>
  <c r="AP12" i="3" s="1"/>
  <c r="AP70" i="5"/>
  <c r="AP66" i="5"/>
  <c r="AP59" i="5"/>
  <c r="AP89" i="5"/>
  <c r="AP74" i="5"/>
  <c r="AP85" i="5"/>
  <c r="AP81" i="5"/>
  <c r="AP76" i="5"/>
  <c r="AP67" i="5"/>
  <c r="AP63" i="5"/>
  <c r="AU85" i="14"/>
  <c r="AP63" i="3" s="1"/>
  <c r="AU84" i="14"/>
  <c r="AP62" i="3" s="1"/>
  <c r="AU68" i="14"/>
  <c r="AP46" i="3" s="1"/>
  <c r="AU120" i="14"/>
  <c r="AP100" i="3" s="1"/>
  <c r="AU112" i="14"/>
  <c r="AP92" i="3" s="1"/>
  <c r="AU104" i="14"/>
  <c r="AP84" i="3" s="1"/>
  <c r="AU121" i="14"/>
  <c r="AP101" i="3" s="1"/>
  <c r="AU113" i="14"/>
  <c r="AP93" i="3" s="1"/>
  <c r="AU105" i="14"/>
  <c r="AP85" i="3" s="1"/>
  <c r="AP74" i="3" l="1"/>
  <c r="AP40" i="3"/>
  <c r="AU10" i="14"/>
  <c r="AU11" i="14"/>
  <c r="R129" i="3"/>
  <c r="DI15" i="3"/>
  <c r="DI31" i="3"/>
  <c r="AP91" i="3"/>
  <c r="DI91" i="3" s="1"/>
  <c r="AP99" i="3"/>
  <c r="DI99" i="3" s="1"/>
  <c r="R214" i="3"/>
  <c r="AP82" i="3"/>
  <c r="DI82" i="3" s="1"/>
  <c r="AP104" i="3"/>
  <c r="R211" i="3" s="1"/>
  <c r="AP102" i="3"/>
  <c r="DI102" i="3" s="1"/>
  <c r="AP106" i="3"/>
  <c r="R213" i="3" s="1"/>
  <c r="AP83" i="3"/>
  <c r="DI83" i="3" s="1"/>
  <c r="R125" i="3"/>
  <c r="R141" i="3"/>
  <c r="R117" i="3"/>
  <c r="R133" i="3"/>
  <c r="DI25" i="3"/>
  <c r="DI17" i="3"/>
  <c r="DI26" i="3"/>
  <c r="R140" i="3"/>
  <c r="R122" i="3"/>
  <c r="DI24" i="3"/>
  <c r="R124" i="3"/>
  <c r="DI33" i="3"/>
  <c r="DI32" i="3"/>
  <c r="R177" i="3"/>
  <c r="DI71" i="3"/>
  <c r="R153" i="3"/>
  <c r="DI47" i="3"/>
  <c r="R152" i="3"/>
  <c r="DI46" i="3"/>
  <c r="R160" i="3"/>
  <c r="DI54" i="3"/>
  <c r="R204" i="3"/>
  <c r="DI97" i="3"/>
  <c r="R168" i="3"/>
  <c r="DI62" i="3"/>
  <c r="R165" i="3"/>
  <c r="DI59" i="3"/>
  <c r="R172" i="3"/>
  <c r="DI66" i="3"/>
  <c r="R174" i="3"/>
  <c r="DI68" i="3"/>
  <c r="AU9" i="14"/>
  <c r="R116" i="3"/>
  <c r="DI10" i="3"/>
  <c r="R208" i="3"/>
  <c r="DI101" i="3"/>
  <c r="R126" i="3"/>
  <c r="DI20" i="3"/>
  <c r="R194" i="3"/>
  <c r="DI87" i="3"/>
  <c r="R127" i="3"/>
  <c r="DI21" i="3"/>
  <c r="R128" i="3"/>
  <c r="DI22" i="3"/>
  <c r="R193" i="3"/>
  <c r="DI86" i="3"/>
  <c r="R212" i="3"/>
  <c r="DI105" i="3"/>
  <c r="R175" i="3"/>
  <c r="DI69" i="3"/>
  <c r="R178" i="3"/>
  <c r="DI72" i="3"/>
  <c r="R158" i="3"/>
  <c r="DI52" i="3"/>
  <c r="R166" i="3"/>
  <c r="DI60" i="3"/>
  <c r="R155" i="3"/>
  <c r="DI49" i="3"/>
  <c r="R159" i="3"/>
  <c r="DI53" i="3"/>
  <c r="R205" i="3"/>
  <c r="DI98" i="3"/>
  <c r="R200" i="3"/>
  <c r="DI93" i="3"/>
  <c r="R118" i="3"/>
  <c r="DI12" i="3"/>
  <c r="R186" i="3"/>
  <c r="DI79" i="3"/>
  <c r="R120" i="3"/>
  <c r="DI14" i="3"/>
  <c r="R185" i="3"/>
  <c r="DI78" i="3"/>
  <c r="R203" i="3"/>
  <c r="DI96" i="3"/>
  <c r="R157" i="3"/>
  <c r="DI51" i="3"/>
  <c r="R167" i="3"/>
  <c r="DI61" i="3"/>
  <c r="R169" i="3"/>
  <c r="DI63" i="3"/>
  <c r="R176" i="3"/>
  <c r="DI70" i="3"/>
  <c r="R197" i="3"/>
  <c r="DI90" i="3"/>
  <c r="R191" i="3"/>
  <c r="DI84" i="3"/>
  <c r="R134" i="3"/>
  <c r="DI28" i="3"/>
  <c r="R202" i="3"/>
  <c r="DI95" i="3"/>
  <c r="R135" i="3"/>
  <c r="DI29" i="3"/>
  <c r="R136" i="3"/>
  <c r="DI30" i="3"/>
  <c r="R201" i="3"/>
  <c r="DI94" i="3"/>
  <c r="R188" i="3"/>
  <c r="DI81" i="3"/>
  <c r="R187" i="3"/>
  <c r="DI80" i="3"/>
  <c r="R164" i="3"/>
  <c r="DI58" i="3"/>
  <c r="R154" i="3"/>
  <c r="DI48" i="3"/>
  <c r="R162" i="3"/>
  <c r="DI56" i="3"/>
  <c r="R171" i="3"/>
  <c r="DI65" i="3"/>
  <c r="R156" i="3"/>
  <c r="DI50" i="3"/>
  <c r="R163" i="3"/>
  <c r="DI57" i="3"/>
  <c r="R207" i="3"/>
  <c r="DI100" i="3"/>
  <c r="R119" i="3"/>
  <c r="DI13" i="3"/>
  <c r="R192" i="3"/>
  <c r="DI85" i="3"/>
  <c r="R199" i="3"/>
  <c r="DI92" i="3"/>
  <c r="R142" i="3"/>
  <c r="DI36" i="3"/>
  <c r="R210" i="3"/>
  <c r="DI103" i="3"/>
  <c r="R143" i="3"/>
  <c r="DI37" i="3"/>
  <c r="R144" i="3"/>
  <c r="DI38" i="3"/>
  <c r="R196" i="3"/>
  <c r="DI89" i="3"/>
  <c r="R195" i="3"/>
  <c r="DI88" i="3"/>
  <c r="R151" i="3"/>
  <c r="DI45" i="3"/>
  <c r="R161" i="3"/>
  <c r="DI55" i="3"/>
  <c r="R150" i="3"/>
  <c r="DI44" i="3"/>
  <c r="R170" i="3"/>
  <c r="DI64" i="3"/>
  <c r="R173" i="3"/>
  <c r="DI67" i="3"/>
  <c r="R179" i="3"/>
  <c r="DI73" i="3"/>
  <c r="AP108" i="3" l="1"/>
  <c r="AP75" i="3" s="1"/>
  <c r="AQ50" i="5"/>
  <c r="DI104" i="3"/>
  <c r="AQ45" i="5" s="1"/>
  <c r="R209" i="3"/>
  <c r="R189" i="3"/>
  <c r="DI107" i="3"/>
  <c r="R190" i="3"/>
  <c r="DI106" i="3"/>
  <c r="AQ49" i="5" s="1"/>
  <c r="R206" i="3"/>
  <c r="R198" i="3"/>
  <c r="R180" i="3"/>
  <c r="R146" i="3"/>
  <c r="CG50" i="5" l="1"/>
  <c r="CH50" i="5"/>
  <c r="AQ100" i="5"/>
  <c r="AY50" i="5"/>
  <c r="AZ50" i="5"/>
  <c r="BA50" i="5"/>
  <c r="G50" i="9" s="1"/>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F50" i="5"/>
  <c r="CE50" i="5"/>
  <c r="CD50" i="5"/>
  <c r="CC50" i="5"/>
  <c r="CB50" i="5"/>
  <c r="CA50" i="5"/>
  <c r="AO150" i="7"/>
  <c r="AM45" i="22"/>
  <c r="AM41" i="22"/>
  <c r="J81" i="22"/>
  <c r="L137" i="7" s="1"/>
  <c r="J72" i="22"/>
  <c r="L128" i="7" s="1"/>
  <c r="J79" i="22"/>
  <c r="L135" i="7" s="1"/>
  <c r="J76" i="22"/>
  <c r="L132" i="7" s="1"/>
  <c r="J70" i="22"/>
  <c r="L126" i="7" s="1"/>
  <c r="J69" i="22"/>
  <c r="L125" i="7" s="1"/>
  <c r="J75" i="22"/>
  <c r="L131" i="7" s="1"/>
  <c r="J91" i="22"/>
  <c r="L147" i="7" s="1"/>
  <c r="J83" i="22"/>
  <c r="L139" i="7" s="1"/>
  <c r="J73" i="22"/>
  <c r="L129" i="7" s="1"/>
  <c r="J85" i="22"/>
  <c r="L141" i="7" s="1"/>
  <c r="J78" i="22"/>
  <c r="L134" i="7" s="1"/>
  <c r="J88" i="22"/>
  <c r="L144" i="7" s="1"/>
  <c r="J82" i="22"/>
  <c r="L138" i="7" s="1"/>
  <c r="J87" i="22"/>
  <c r="L143" i="7" s="1"/>
  <c r="J71" i="22"/>
  <c r="L127" i="7" s="1"/>
  <c r="J86" i="22"/>
  <c r="L142" i="7" s="1"/>
  <c r="J92" i="22"/>
  <c r="L148" i="7" s="1"/>
  <c r="J93" i="22"/>
  <c r="L149" i="7" s="1"/>
  <c r="J77" i="22"/>
  <c r="L133" i="7" s="1"/>
  <c r="J84" i="22"/>
  <c r="L140" i="7" s="1"/>
  <c r="J74" i="22"/>
  <c r="L130" i="7" s="1"/>
  <c r="J80" i="22"/>
  <c r="L136" i="7" s="1"/>
  <c r="J90" i="22"/>
  <c r="L146" i="7" s="1"/>
  <c r="J89" i="22"/>
  <c r="L145" i="7" s="1"/>
  <c r="J53" i="22"/>
  <c r="L109" i="7" s="1"/>
  <c r="J67" i="22"/>
  <c r="L123" i="7" s="1"/>
  <c r="J66" i="22"/>
  <c r="L122" i="7" s="1"/>
  <c r="J58" i="22"/>
  <c r="L114" i="7" s="1"/>
  <c r="J55" i="22"/>
  <c r="L111" i="7" s="1"/>
  <c r="J60" i="22"/>
  <c r="L116" i="7" s="1"/>
  <c r="J57" i="22"/>
  <c r="L113" i="7" s="1"/>
  <c r="J64" i="22"/>
  <c r="L120" i="7" s="1"/>
  <c r="J54" i="22"/>
  <c r="L110" i="7" s="1"/>
  <c r="J68" i="22"/>
  <c r="L124" i="7" s="1"/>
  <c r="J56" i="22"/>
  <c r="L112" i="7" s="1"/>
  <c r="J63" i="22"/>
  <c r="L119" i="7" s="1"/>
  <c r="J62" i="22"/>
  <c r="L118" i="7" s="1"/>
  <c r="J65" i="22"/>
  <c r="L121" i="7" s="1"/>
  <c r="J59" i="22"/>
  <c r="L115" i="7" s="1"/>
  <c r="J61" i="22"/>
  <c r="L117" i="7" s="1"/>
  <c r="AQ47" i="5"/>
  <c r="AQ48" i="5"/>
  <c r="AQ99" i="5"/>
  <c r="CH49" i="5"/>
  <c r="CG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F49" i="5"/>
  <c r="CE49" i="5"/>
  <c r="CC49" i="5"/>
  <c r="CB49" i="5"/>
  <c r="CA49" i="5"/>
  <c r="CD49" i="5"/>
  <c r="AQ95" i="5"/>
  <c r="CG45" i="5"/>
  <c r="CH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F45" i="5"/>
  <c r="CE45" i="5"/>
  <c r="CC45" i="5"/>
  <c r="CB45" i="5"/>
  <c r="CA45" i="5"/>
  <c r="CD45" i="5"/>
  <c r="AQ40" i="5"/>
  <c r="AQ43" i="5"/>
  <c r="AQ46" i="5"/>
  <c r="AQ44" i="5"/>
  <c r="AQ16" i="5"/>
  <c r="AQ38" i="5"/>
  <c r="AQ34" i="5"/>
  <c r="AQ12" i="5"/>
  <c r="AQ15" i="5"/>
  <c r="AP41" i="3"/>
  <c r="AP109" i="3"/>
  <c r="AQ37" i="5"/>
  <c r="AQ36" i="5"/>
  <c r="AQ35" i="5"/>
  <c r="AQ17" i="5"/>
  <c r="AQ30" i="5"/>
  <c r="AQ29" i="5"/>
  <c r="AQ26" i="5"/>
  <c r="AQ25" i="5"/>
  <c r="AQ42" i="5"/>
  <c r="AQ41" i="5"/>
  <c r="AQ9" i="5"/>
  <c r="AQ33" i="5"/>
  <c r="AQ24" i="5"/>
  <c r="AQ32" i="5"/>
  <c r="AQ23" i="5"/>
  <c r="AQ39" i="5"/>
  <c r="AQ31" i="5"/>
  <c r="AQ21" i="5"/>
  <c r="AQ18" i="5"/>
  <c r="AQ14" i="5"/>
  <c r="AQ28" i="5"/>
  <c r="AQ20" i="5"/>
  <c r="AQ11" i="5"/>
  <c r="AQ27" i="5"/>
  <c r="AQ19" i="5"/>
  <c r="AQ13" i="5"/>
  <c r="AQ22" i="5"/>
  <c r="R215" i="3"/>
  <c r="AQ10" i="5"/>
  <c r="R147" i="3" l="1"/>
  <c r="R219" i="3"/>
  <c r="G147" i="9"/>
  <c r="H52" i="16"/>
  <c r="E97" i="9"/>
  <c r="AM37" i="22"/>
  <c r="AM38" i="22"/>
  <c r="AM40" i="22"/>
  <c r="AM42" i="22"/>
  <c r="E49" i="9"/>
  <c r="E146" i="9" s="1"/>
  <c r="E45" i="9"/>
  <c r="E142" i="9" s="1"/>
  <c r="K90" i="22"/>
  <c r="L90" i="22" s="1"/>
  <c r="M90" i="22" s="1"/>
  <c r="N90" i="22" s="1"/>
  <c r="O90" i="22" s="1"/>
  <c r="P90" i="22" s="1"/>
  <c r="Q90" i="22" s="1"/>
  <c r="R90" i="22" s="1"/>
  <c r="S90" i="22" s="1"/>
  <c r="T90" i="22" s="1"/>
  <c r="U90" i="22" s="1"/>
  <c r="V90" i="22" s="1"/>
  <c r="W90" i="22" s="1"/>
  <c r="X90" i="22" s="1"/>
  <c r="Y90" i="22" s="1"/>
  <c r="Z90" i="22" s="1"/>
  <c r="AA90" i="22" s="1"/>
  <c r="AB90" i="22" s="1"/>
  <c r="AC90" i="22" s="1"/>
  <c r="AD90" i="22" s="1"/>
  <c r="AE90" i="22" s="1"/>
  <c r="AF90" i="22" s="1"/>
  <c r="AG90" i="22" s="1"/>
  <c r="AH90" i="22" s="1"/>
  <c r="AI90" i="22" s="1"/>
  <c r="AJ90" i="22" s="1"/>
  <c r="AK90" i="22" s="1"/>
  <c r="AL90" i="22" s="1"/>
  <c r="K91" i="22"/>
  <c r="L91" i="22" s="1"/>
  <c r="M91" i="22" s="1"/>
  <c r="N91" i="22" s="1"/>
  <c r="O91" i="22" s="1"/>
  <c r="P91" i="22" s="1"/>
  <c r="Q91" i="22" s="1"/>
  <c r="R91" i="22" s="1"/>
  <c r="S91" i="22" s="1"/>
  <c r="T91" i="22" s="1"/>
  <c r="U91" i="22" s="1"/>
  <c r="V91" i="22" s="1"/>
  <c r="W91" i="22" s="1"/>
  <c r="X91" i="22" s="1"/>
  <c r="Y91" i="22" s="1"/>
  <c r="Z91" i="22" s="1"/>
  <c r="AA91" i="22" s="1"/>
  <c r="AB91" i="22" s="1"/>
  <c r="AC91" i="22" s="1"/>
  <c r="AD91" i="22" s="1"/>
  <c r="AE91" i="22" s="1"/>
  <c r="AF91" i="22" s="1"/>
  <c r="AG91" i="22" s="1"/>
  <c r="AH91" i="22" s="1"/>
  <c r="AI91" i="22" s="1"/>
  <c r="AJ91" i="22" s="1"/>
  <c r="AK91" i="22" s="1"/>
  <c r="AL91" i="22" s="1"/>
  <c r="K93" i="22"/>
  <c r="L93" i="22" s="1"/>
  <c r="M93" i="22" s="1"/>
  <c r="N93" i="22" s="1"/>
  <c r="O93" i="22" s="1"/>
  <c r="P93" i="22" s="1"/>
  <c r="Q93" i="22" s="1"/>
  <c r="R93" i="22" s="1"/>
  <c r="S93" i="22" s="1"/>
  <c r="T93" i="22" s="1"/>
  <c r="U93" i="22" s="1"/>
  <c r="V93" i="22" s="1"/>
  <c r="W93" i="22" s="1"/>
  <c r="X93" i="22" s="1"/>
  <c r="Y93" i="22" s="1"/>
  <c r="Z93" i="22" s="1"/>
  <c r="AA93" i="22" s="1"/>
  <c r="AB93" i="22" s="1"/>
  <c r="AC93" i="22" s="1"/>
  <c r="AD93" i="22" s="1"/>
  <c r="AE93" i="22" s="1"/>
  <c r="AF93" i="22" s="1"/>
  <c r="AG93" i="22" s="1"/>
  <c r="AH93" i="22" s="1"/>
  <c r="AI93" i="22" s="1"/>
  <c r="AJ93" i="22" s="1"/>
  <c r="AK93" i="22" s="1"/>
  <c r="AL93" i="22" s="1"/>
  <c r="AM93" i="22" s="1"/>
  <c r="K92" i="22"/>
  <c r="L92" i="22" s="1"/>
  <c r="M92" i="22" s="1"/>
  <c r="N92" i="22" s="1"/>
  <c r="O92" i="22" s="1"/>
  <c r="P92" i="22" s="1"/>
  <c r="Q92" i="22" s="1"/>
  <c r="R92" i="22" s="1"/>
  <c r="S92" i="22" s="1"/>
  <c r="T92" i="22" s="1"/>
  <c r="U92" i="22" s="1"/>
  <c r="V92" i="22" s="1"/>
  <c r="W92" i="22" s="1"/>
  <c r="X92" i="22" s="1"/>
  <c r="Y92" i="22" s="1"/>
  <c r="Z92" i="22" s="1"/>
  <c r="AA92" i="22" s="1"/>
  <c r="AB92" i="22" s="1"/>
  <c r="AC92" i="22" s="1"/>
  <c r="AD92" i="22" s="1"/>
  <c r="AE92" i="22" s="1"/>
  <c r="AF92" i="22" s="1"/>
  <c r="AG92" i="22" s="1"/>
  <c r="AH92" i="22" s="1"/>
  <c r="AI92" i="22" s="1"/>
  <c r="AJ92" i="22" s="1"/>
  <c r="AK92" i="22" s="1"/>
  <c r="AL92" i="22" s="1"/>
  <c r="K89" i="22"/>
  <c r="L89" i="22" s="1"/>
  <c r="M89" i="22" s="1"/>
  <c r="N89" i="22" s="1"/>
  <c r="O89" i="22" s="1"/>
  <c r="P89" i="22" s="1"/>
  <c r="Q89" i="22" s="1"/>
  <c r="R89" i="22" s="1"/>
  <c r="S89" i="22" s="1"/>
  <c r="T89" i="22" s="1"/>
  <c r="U89" i="22" s="1"/>
  <c r="V89" i="22" s="1"/>
  <c r="W89" i="22" s="1"/>
  <c r="X89" i="22" s="1"/>
  <c r="Y89" i="22" s="1"/>
  <c r="Z89" i="22" s="1"/>
  <c r="AA89" i="22" s="1"/>
  <c r="AB89" i="22" s="1"/>
  <c r="AC89" i="22" s="1"/>
  <c r="AD89" i="22" s="1"/>
  <c r="AE89" i="22" s="1"/>
  <c r="AF89" i="22" s="1"/>
  <c r="AG89" i="22" s="1"/>
  <c r="AH89" i="22" s="1"/>
  <c r="AI89" i="22" s="1"/>
  <c r="AJ89" i="22" s="1"/>
  <c r="AK89" i="22" s="1"/>
  <c r="AL89" i="22" s="1"/>
  <c r="AM89" i="22" s="1"/>
  <c r="K80" i="22"/>
  <c r="L80" i="22" s="1"/>
  <c r="M80" i="22" s="1"/>
  <c r="N80" i="22" s="1"/>
  <c r="O80" i="22" s="1"/>
  <c r="P80" i="22" s="1"/>
  <c r="Q80" i="22" s="1"/>
  <c r="R80" i="22" s="1"/>
  <c r="S80" i="22" s="1"/>
  <c r="T80" i="22" s="1"/>
  <c r="U80" i="22" s="1"/>
  <c r="V80" i="22" s="1"/>
  <c r="W80" i="22" s="1"/>
  <c r="X80" i="22" s="1"/>
  <c r="Y80" i="22" s="1"/>
  <c r="Z80" i="22" s="1"/>
  <c r="AA80" i="22" s="1"/>
  <c r="AB80" i="22" s="1"/>
  <c r="AC80" i="22" s="1"/>
  <c r="AD80" i="22" s="1"/>
  <c r="AE80" i="22" s="1"/>
  <c r="AF80" i="22" s="1"/>
  <c r="AG80" i="22" s="1"/>
  <c r="AH80" i="22" s="1"/>
  <c r="AI80" i="22" s="1"/>
  <c r="AJ80" i="22" s="1"/>
  <c r="AK80" i="22" s="1"/>
  <c r="AL80" i="22" s="1"/>
  <c r="K87" i="22"/>
  <c r="L87" i="22" s="1"/>
  <c r="M87" i="22" s="1"/>
  <c r="N87" i="22" s="1"/>
  <c r="O87" i="22" s="1"/>
  <c r="P87" i="22" s="1"/>
  <c r="Q87" i="22" s="1"/>
  <c r="R87" i="22" s="1"/>
  <c r="S87" i="22" s="1"/>
  <c r="T87" i="22" s="1"/>
  <c r="U87" i="22" s="1"/>
  <c r="V87" i="22" s="1"/>
  <c r="W87" i="22" s="1"/>
  <c r="X87" i="22" s="1"/>
  <c r="Y87" i="22" s="1"/>
  <c r="Z87" i="22" s="1"/>
  <c r="AA87" i="22" s="1"/>
  <c r="AB87" i="22" s="1"/>
  <c r="AC87" i="22" s="1"/>
  <c r="AD87" i="22" s="1"/>
  <c r="AE87" i="22" s="1"/>
  <c r="AF87" i="22" s="1"/>
  <c r="AG87" i="22" s="1"/>
  <c r="AH87" i="22" s="1"/>
  <c r="AI87" i="22" s="1"/>
  <c r="AJ87" i="22" s="1"/>
  <c r="AK87" i="22" s="1"/>
  <c r="AL87" i="22" s="1"/>
  <c r="K82" i="22"/>
  <c r="L82" i="22" s="1"/>
  <c r="M82" i="22" s="1"/>
  <c r="N82" i="22" s="1"/>
  <c r="O82" i="22" s="1"/>
  <c r="P82" i="22" s="1"/>
  <c r="Q82" i="22" s="1"/>
  <c r="R82" i="22" s="1"/>
  <c r="S82" i="22" s="1"/>
  <c r="T82" i="22" s="1"/>
  <c r="U82" i="22" s="1"/>
  <c r="V82" i="22" s="1"/>
  <c r="W82" i="22" s="1"/>
  <c r="X82" i="22" s="1"/>
  <c r="Y82" i="22" s="1"/>
  <c r="Z82" i="22" s="1"/>
  <c r="AA82" i="22" s="1"/>
  <c r="AB82" i="22" s="1"/>
  <c r="AC82" i="22" s="1"/>
  <c r="AD82" i="22" s="1"/>
  <c r="AE82" i="22" s="1"/>
  <c r="AF82" i="22" s="1"/>
  <c r="AG82" i="22" s="1"/>
  <c r="AH82" i="22" s="1"/>
  <c r="AI82" i="22" s="1"/>
  <c r="AJ82" i="22" s="1"/>
  <c r="AK82" i="22" s="1"/>
  <c r="AL82" i="22" s="1"/>
  <c r="K84" i="22"/>
  <c r="L84" i="22" s="1"/>
  <c r="M84" i="22" s="1"/>
  <c r="N84" i="22" s="1"/>
  <c r="O84" i="22" s="1"/>
  <c r="P84" i="22" s="1"/>
  <c r="Q84" i="22" s="1"/>
  <c r="R84" i="22" s="1"/>
  <c r="S84" i="22" s="1"/>
  <c r="T84" i="22" s="1"/>
  <c r="U84" i="22" s="1"/>
  <c r="V84" i="22" s="1"/>
  <c r="W84" i="22" s="1"/>
  <c r="X84" i="22" s="1"/>
  <c r="Y84" i="22" s="1"/>
  <c r="Z84" i="22" s="1"/>
  <c r="AA84" i="22" s="1"/>
  <c r="AB84" i="22" s="1"/>
  <c r="AC84" i="22" s="1"/>
  <c r="AD84" i="22" s="1"/>
  <c r="AE84" i="22" s="1"/>
  <c r="AF84" i="22" s="1"/>
  <c r="AG84" i="22" s="1"/>
  <c r="AH84" i="22" s="1"/>
  <c r="AI84" i="22" s="1"/>
  <c r="AJ84" i="22" s="1"/>
  <c r="AK84" i="22" s="1"/>
  <c r="AL84" i="22" s="1"/>
  <c r="K88" i="22"/>
  <c r="L88" i="22" s="1"/>
  <c r="M88" i="22" s="1"/>
  <c r="N88" i="22" s="1"/>
  <c r="O88" i="22" s="1"/>
  <c r="P88" i="22" s="1"/>
  <c r="Q88" i="22" s="1"/>
  <c r="R88" i="22" s="1"/>
  <c r="S88" i="22" s="1"/>
  <c r="T88" i="22" s="1"/>
  <c r="U88" i="22" s="1"/>
  <c r="V88" i="22" s="1"/>
  <c r="W88" i="22" s="1"/>
  <c r="X88" i="22" s="1"/>
  <c r="Y88" i="22" s="1"/>
  <c r="Z88" i="22" s="1"/>
  <c r="AA88" i="22" s="1"/>
  <c r="AB88" i="22" s="1"/>
  <c r="AC88" i="22" s="1"/>
  <c r="AD88" i="22" s="1"/>
  <c r="AE88" i="22" s="1"/>
  <c r="AF88" i="22" s="1"/>
  <c r="AG88" i="22" s="1"/>
  <c r="AH88" i="22" s="1"/>
  <c r="AI88" i="22" s="1"/>
  <c r="AJ88" i="22" s="1"/>
  <c r="AK88" i="22" s="1"/>
  <c r="AL88" i="22" s="1"/>
  <c r="K85" i="22"/>
  <c r="L85" i="22" s="1"/>
  <c r="M85" i="22" s="1"/>
  <c r="N85" i="22" s="1"/>
  <c r="O85" i="22" s="1"/>
  <c r="P85" i="22" s="1"/>
  <c r="Q85" i="22" s="1"/>
  <c r="R85" i="22" s="1"/>
  <c r="S85" i="22" s="1"/>
  <c r="T85" i="22" s="1"/>
  <c r="U85" i="22" s="1"/>
  <c r="V85" i="22" s="1"/>
  <c r="W85" i="22" s="1"/>
  <c r="X85" i="22" s="1"/>
  <c r="Y85" i="22" s="1"/>
  <c r="Z85" i="22" s="1"/>
  <c r="AA85" i="22" s="1"/>
  <c r="AB85" i="22" s="1"/>
  <c r="AC85" i="22" s="1"/>
  <c r="AD85" i="22" s="1"/>
  <c r="AE85" i="22" s="1"/>
  <c r="AF85" i="22" s="1"/>
  <c r="AG85" i="22" s="1"/>
  <c r="AH85" i="22" s="1"/>
  <c r="AI85" i="22" s="1"/>
  <c r="AJ85" i="22" s="1"/>
  <c r="AK85" i="22" s="1"/>
  <c r="AL85" i="22" s="1"/>
  <c r="K79" i="22"/>
  <c r="L79" i="22" s="1"/>
  <c r="M79" i="22" s="1"/>
  <c r="N79" i="22" s="1"/>
  <c r="O79" i="22" s="1"/>
  <c r="P79" i="22" s="1"/>
  <c r="Q79" i="22" s="1"/>
  <c r="R79" i="22" s="1"/>
  <c r="S79" i="22" s="1"/>
  <c r="T79" i="22" s="1"/>
  <c r="U79" i="22" s="1"/>
  <c r="V79" i="22" s="1"/>
  <c r="W79" i="22" s="1"/>
  <c r="X79" i="22" s="1"/>
  <c r="Y79" i="22" s="1"/>
  <c r="Z79" i="22" s="1"/>
  <c r="AA79" i="22" s="1"/>
  <c r="AB79" i="22" s="1"/>
  <c r="AC79" i="22" s="1"/>
  <c r="AD79" i="22" s="1"/>
  <c r="AE79" i="22" s="1"/>
  <c r="AF79" i="22" s="1"/>
  <c r="AG79" i="22" s="1"/>
  <c r="AH79" i="22" s="1"/>
  <c r="AI79" i="22" s="1"/>
  <c r="AJ79" i="22" s="1"/>
  <c r="AK79" i="22" s="1"/>
  <c r="AL79" i="22" s="1"/>
  <c r="K86" i="22"/>
  <c r="L86" i="22" s="1"/>
  <c r="M86" i="22" s="1"/>
  <c r="N86" i="22" s="1"/>
  <c r="O86" i="22" s="1"/>
  <c r="P86" i="22" s="1"/>
  <c r="Q86" i="22" s="1"/>
  <c r="R86" i="22" s="1"/>
  <c r="S86" i="22" s="1"/>
  <c r="T86" i="22" s="1"/>
  <c r="U86" i="22" s="1"/>
  <c r="V86" i="22" s="1"/>
  <c r="W86" i="22" s="1"/>
  <c r="X86" i="22" s="1"/>
  <c r="Y86" i="22" s="1"/>
  <c r="Z86" i="22" s="1"/>
  <c r="AA86" i="22" s="1"/>
  <c r="AB86" i="22" s="1"/>
  <c r="AC86" i="22" s="1"/>
  <c r="AD86" i="22" s="1"/>
  <c r="AE86" i="22" s="1"/>
  <c r="AF86" i="22" s="1"/>
  <c r="AG86" i="22" s="1"/>
  <c r="AH86" i="22" s="1"/>
  <c r="AI86" i="22" s="1"/>
  <c r="AJ86" i="22" s="1"/>
  <c r="AK86" i="22" s="1"/>
  <c r="AL86" i="22" s="1"/>
  <c r="K83" i="22"/>
  <c r="L83" i="22" s="1"/>
  <c r="M83" i="22" s="1"/>
  <c r="N83" i="22" s="1"/>
  <c r="O83" i="22" s="1"/>
  <c r="P83" i="22" s="1"/>
  <c r="Q83" i="22" s="1"/>
  <c r="R83" i="22" s="1"/>
  <c r="S83" i="22" s="1"/>
  <c r="T83" i="22" s="1"/>
  <c r="U83" i="22" s="1"/>
  <c r="V83" i="22" s="1"/>
  <c r="W83" i="22" s="1"/>
  <c r="X83" i="22" s="1"/>
  <c r="Y83" i="22" s="1"/>
  <c r="Z83" i="22" s="1"/>
  <c r="AA83" i="22" s="1"/>
  <c r="AB83" i="22" s="1"/>
  <c r="AC83" i="22" s="1"/>
  <c r="AD83" i="22" s="1"/>
  <c r="AE83" i="22" s="1"/>
  <c r="AF83" i="22" s="1"/>
  <c r="AG83" i="22" s="1"/>
  <c r="AH83" i="22" s="1"/>
  <c r="AI83" i="22" s="1"/>
  <c r="AJ83" i="22" s="1"/>
  <c r="AK83" i="22" s="1"/>
  <c r="AL83" i="22" s="1"/>
  <c r="K81" i="22"/>
  <c r="L81" i="22" s="1"/>
  <c r="M81" i="22" s="1"/>
  <c r="N81" i="22" s="1"/>
  <c r="O81" i="22" s="1"/>
  <c r="P81" i="22" s="1"/>
  <c r="Q81" i="22" s="1"/>
  <c r="R81" i="22" s="1"/>
  <c r="S81" i="22" s="1"/>
  <c r="T81" i="22" s="1"/>
  <c r="U81" i="22" s="1"/>
  <c r="V81" i="22" s="1"/>
  <c r="W81" i="22" s="1"/>
  <c r="X81" i="22" s="1"/>
  <c r="Y81" i="22" s="1"/>
  <c r="Z81" i="22" s="1"/>
  <c r="AA81" i="22" s="1"/>
  <c r="AB81" i="22" s="1"/>
  <c r="AC81" i="22" s="1"/>
  <c r="AD81" i="22" s="1"/>
  <c r="AE81" i="22" s="1"/>
  <c r="AF81" i="22" s="1"/>
  <c r="AG81" i="22" s="1"/>
  <c r="AH81" i="22" s="1"/>
  <c r="AI81" i="22" s="1"/>
  <c r="AJ81" i="22" s="1"/>
  <c r="AK81" i="22" s="1"/>
  <c r="AL81" i="22" s="1"/>
  <c r="K71" i="22"/>
  <c r="L71" i="22" s="1"/>
  <c r="M71" i="22" s="1"/>
  <c r="N71" i="22" s="1"/>
  <c r="O71" i="22" s="1"/>
  <c r="P71" i="22" s="1"/>
  <c r="Q71" i="22" s="1"/>
  <c r="R71" i="22" s="1"/>
  <c r="S71" i="22" s="1"/>
  <c r="T71" i="22" s="1"/>
  <c r="U71" i="22" s="1"/>
  <c r="V71" i="22" s="1"/>
  <c r="W71" i="22" s="1"/>
  <c r="X71" i="22" s="1"/>
  <c r="Y71" i="22" s="1"/>
  <c r="Z71" i="22" s="1"/>
  <c r="AA71" i="22" s="1"/>
  <c r="AB71" i="22" s="1"/>
  <c r="AC71" i="22" s="1"/>
  <c r="AD71" i="22" s="1"/>
  <c r="AE71" i="22" s="1"/>
  <c r="AF71" i="22" s="1"/>
  <c r="AG71" i="22" s="1"/>
  <c r="AH71" i="22" s="1"/>
  <c r="AI71" i="22" s="1"/>
  <c r="AJ71" i="22" s="1"/>
  <c r="AK71" i="22" s="1"/>
  <c r="AL71" i="22" s="1"/>
  <c r="K75" i="22"/>
  <c r="L75" i="22" s="1"/>
  <c r="M75" i="22" s="1"/>
  <c r="N75" i="22" s="1"/>
  <c r="O75" i="22" s="1"/>
  <c r="P75" i="22" s="1"/>
  <c r="Q75" i="22" s="1"/>
  <c r="R75" i="22" s="1"/>
  <c r="S75" i="22" s="1"/>
  <c r="T75" i="22" s="1"/>
  <c r="U75" i="22" s="1"/>
  <c r="V75" i="22" s="1"/>
  <c r="W75" i="22" s="1"/>
  <c r="X75" i="22" s="1"/>
  <c r="Y75" i="22" s="1"/>
  <c r="Z75" i="22" s="1"/>
  <c r="AA75" i="22" s="1"/>
  <c r="AB75" i="22" s="1"/>
  <c r="AC75" i="22" s="1"/>
  <c r="AD75" i="22" s="1"/>
  <c r="AE75" i="22" s="1"/>
  <c r="AF75" i="22" s="1"/>
  <c r="AG75" i="22" s="1"/>
  <c r="AH75" i="22" s="1"/>
  <c r="AI75" i="22" s="1"/>
  <c r="AJ75" i="22" s="1"/>
  <c r="AK75" i="22" s="1"/>
  <c r="AL75" i="22" s="1"/>
  <c r="K74" i="22"/>
  <c r="L74" i="22" s="1"/>
  <c r="M74" i="22" s="1"/>
  <c r="N74" i="22" s="1"/>
  <c r="O74" i="22" s="1"/>
  <c r="P74" i="22" s="1"/>
  <c r="Q74" i="22" s="1"/>
  <c r="R74" i="22" s="1"/>
  <c r="S74" i="22" s="1"/>
  <c r="T74" i="22" s="1"/>
  <c r="U74" i="22" s="1"/>
  <c r="V74" i="22" s="1"/>
  <c r="W74" i="22" s="1"/>
  <c r="X74" i="22" s="1"/>
  <c r="Y74" i="22" s="1"/>
  <c r="Z74" i="22" s="1"/>
  <c r="AA74" i="22" s="1"/>
  <c r="AB74" i="22" s="1"/>
  <c r="AC74" i="22" s="1"/>
  <c r="AD74" i="22" s="1"/>
  <c r="AE74" i="22" s="1"/>
  <c r="AF74" i="22" s="1"/>
  <c r="AG74" i="22" s="1"/>
  <c r="AH74" i="22" s="1"/>
  <c r="AI74" i="22" s="1"/>
  <c r="AJ74" i="22" s="1"/>
  <c r="AK74" i="22" s="1"/>
  <c r="AL74" i="22" s="1"/>
  <c r="K70" i="22"/>
  <c r="L70" i="22" s="1"/>
  <c r="M70" i="22" s="1"/>
  <c r="N70" i="22" s="1"/>
  <c r="O70" i="22" s="1"/>
  <c r="P70" i="22" s="1"/>
  <c r="Q70" i="22" s="1"/>
  <c r="R70" i="22" s="1"/>
  <c r="S70" i="22" s="1"/>
  <c r="T70" i="22" s="1"/>
  <c r="U70" i="22" s="1"/>
  <c r="V70" i="22" s="1"/>
  <c r="W70" i="22" s="1"/>
  <c r="X70" i="22" s="1"/>
  <c r="Y70" i="22" s="1"/>
  <c r="Z70" i="22" s="1"/>
  <c r="AA70" i="22" s="1"/>
  <c r="AB70" i="22" s="1"/>
  <c r="AC70" i="22" s="1"/>
  <c r="AD70" i="22" s="1"/>
  <c r="AE70" i="22" s="1"/>
  <c r="AF70" i="22" s="1"/>
  <c r="AG70" i="22" s="1"/>
  <c r="AH70" i="22" s="1"/>
  <c r="AI70" i="22" s="1"/>
  <c r="AJ70" i="22" s="1"/>
  <c r="AK70" i="22" s="1"/>
  <c r="AL70" i="22" s="1"/>
  <c r="K77" i="22"/>
  <c r="L77" i="22" s="1"/>
  <c r="M77" i="22" s="1"/>
  <c r="N77" i="22" s="1"/>
  <c r="O77" i="22" s="1"/>
  <c r="P77" i="22" s="1"/>
  <c r="Q77" i="22" s="1"/>
  <c r="R77" i="22" s="1"/>
  <c r="S77" i="22" s="1"/>
  <c r="T77" i="22" s="1"/>
  <c r="U77" i="22" s="1"/>
  <c r="V77" i="22" s="1"/>
  <c r="W77" i="22" s="1"/>
  <c r="X77" i="22" s="1"/>
  <c r="Y77" i="22" s="1"/>
  <c r="Z77" i="22" s="1"/>
  <c r="AA77" i="22" s="1"/>
  <c r="AB77" i="22" s="1"/>
  <c r="AC77" i="22" s="1"/>
  <c r="AD77" i="22" s="1"/>
  <c r="AE77" i="22" s="1"/>
  <c r="AF77" i="22" s="1"/>
  <c r="AG77" i="22" s="1"/>
  <c r="AH77" i="22" s="1"/>
  <c r="AI77" i="22" s="1"/>
  <c r="AJ77" i="22" s="1"/>
  <c r="AK77" i="22" s="1"/>
  <c r="AL77" i="22" s="1"/>
  <c r="K78" i="22"/>
  <c r="L78" i="22" s="1"/>
  <c r="M78" i="22" s="1"/>
  <c r="N78" i="22" s="1"/>
  <c r="O78" i="22" s="1"/>
  <c r="P78" i="22" s="1"/>
  <c r="Q78" i="22" s="1"/>
  <c r="R78" i="22" s="1"/>
  <c r="S78" i="22" s="1"/>
  <c r="T78" i="22" s="1"/>
  <c r="U78" i="22" s="1"/>
  <c r="V78" i="22" s="1"/>
  <c r="W78" i="22" s="1"/>
  <c r="X78" i="22" s="1"/>
  <c r="Y78" i="22" s="1"/>
  <c r="Z78" i="22" s="1"/>
  <c r="AA78" i="22" s="1"/>
  <c r="AB78" i="22" s="1"/>
  <c r="AC78" i="22" s="1"/>
  <c r="AD78" i="22" s="1"/>
  <c r="AE78" i="22" s="1"/>
  <c r="AF78" i="22" s="1"/>
  <c r="AG78" i="22" s="1"/>
  <c r="AH78" i="22" s="1"/>
  <c r="AI78" i="22" s="1"/>
  <c r="AJ78" i="22" s="1"/>
  <c r="AK78" i="22" s="1"/>
  <c r="AL78" i="22" s="1"/>
  <c r="K76" i="22"/>
  <c r="L76" i="22" s="1"/>
  <c r="M76" i="22" s="1"/>
  <c r="N76" i="22" s="1"/>
  <c r="O76" i="22" s="1"/>
  <c r="P76" i="22" s="1"/>
  <c r="Q76" i="22" s="1"/>
  <c r="R76" i="22" s="1"/>
  <c r="S76" i="22" s="1"/>
  <c r="T76" i="22" s="1"/>
  <c r="U76" i="22" s="1"/>
  <c r="V76" i="22" s="1"/>
  <c r="W76" i="22" s="1"/>
  <c r="X76" i="22" s="1"/>
  <c r="Y76" i="22" s="1"/>
  <c r="Z76" i="22" s="1"/>
  <c r="AA76" i="22" s="1"/>
  <c r="AB76" i="22" s="1"/>
  <c r="AC76" i="22" s="1"/>
  <c r="AD76" i="22" s="1"/>
  <c r="AE76" i="22" s="1"/>
  <c r="AF76" i="22" s="1"/>
  <c r="AG76" i="22" s="1"/>
  <c r="AH76" i="22" s="1"/>
  <c r="AI76" i="22" s="1"/>
  <c r="AJ76" i="22" s="1"/>
  <c r="AK76" i="22" s="1"/>
  <c r="AL76" i="22" s="1"/>
  <c r="K73" i="22"/>
  <c r="L73" i="22" s="1"/>
  <c r="M73" i="22" s="1"/>
  <c r="N73" i="22" s="1"/>
  <c r="O73" i="22" s="1"/>
  <c r="P73" i="22" s="1"/>
  <c r="Q73" i="22" s="1"/>
  <c r="R73" i="22" s="1"/>
  <c r="S73" i="22" s="1"/>
  <c r="T73" i="22" s="1"/>
  <c r="U73" i="22" s="1"/>
  <c r="V73" i="22" s="1"/>
  <c r="W73" i="22" s="1"/>
  <c r="X73" i="22" s="1"/>
  <c r="Y73" i="22" s="1"/>
  <c r="Z73" i="22" s="1"/>
  <c r="AA73" i="22" s="1"/>
  <c r="AB73" i="22" s="1"/>
  <c r="AC73" i="22" s="1"/>
  <c r="AD73" i="22" s="1"/>
  <c r="AE73" i="22" s="1"/>
  <c r="AF73" i="22" s="1"/>
  <c r="AG73" i="22" s="1"/>
  <c r="AH73" i="22" s="1"/>
  <c r="AI73" i="22" s="1"/>
  <c r="AJ73" i="22" s="1"/>
  <c r="AK73" i="22" s="1"/>
  <c r="AL73" i="22" s="1"/>
  <c r="K72" i="22"/>
  <c r="L72" i="22" s="1"/>
  <c r="M72" i="22" s="1"/>
  <c r="N72" i="22" s="1"/>
  <c r="O72" i="22" s="1"/>
  <c r="P72" i="22" s="1"/>
  <c r="Q72" i="22" s="1"/>
  <c r="R72" i="22" s="1"/>
  <c r="S72" i="22" s="1"/>
  <c r="T72" i="22" s="1"/>
  <c r="U72" i="22" s="1"/>
  <c r="V72" i="22" s="1"/>
  <c r="W72" i="22" s="1"/>
  <c r="X72" i="22" s="1"/>
  <c r="Y72" i="22" s="1"/>
  <c r="Z72" i="22" s="1"/>
  <c r="AA72" i="22" s="1"/>
  <c r="AB72" i="22" s="1"/>
  <c r="AC72" i="22" s="1"/>
  <c r="AD72" i="22" s="1"/>
  <c r="AE72" i="22" s="1"/>
  <c r="AF72" i="22" s="1"/>
  <c r="AG72" i="22" s="1"/>
  <c r="AH72" i="22" s="1"/>
  <c r="AI72" i="22" s="1"/>
  <c r="AJ72" i="22" s="1"/>
  <c r="AK72" i="22" s="1"/>
  <c r="AL72" i="22" s="1"/>
  <c r="K65" i="22"/>
  <c r="L65" i="22" s="1"/>
  <c r="M65" i="22" s="1"/>
  <c r="N65" i="22" s="1"/>
  <c r="O65" i="22" s="1"/>
  <c r="P65" i="22" s="1"/>
  <c r="Q65" i="22" s="1"/>
  <c r="R65" i="22" s="1"/>
  <c r="S65" i="22" s="1"/>
  <c r="T65" i="22" s="1"/>
  <c r="U65" i="22" s="1"/>
  <c r="V65" i="22" s="1"/>
  <c r="W65" i="22" s="1"/>
  <c r="X65" i="22" s="1"/>
  <c r="Y65" i="22" s="1"/>
  <c r="Z65" i="22" s="1"/>
  <c r="AA65" i="22" s="1"/>
  <c r="AB65" i="22" s="1"/>
  <c r="AC65" i="22" s="1"/>
  <c r="AD65" i="22" s="1"/>
  <c r="AE65" i="22" s="1"/>
  <c r="AF65" i="22" s="1"/>
  <c r="AG65" i="22" s="1"/>
  <c r="AH65" i="22" s="1"/>
  <c r="AI65" i="22" s="1"/>
  <c r="AJ65" i="22" s="1"/>
  <c r="AK65" i="22" s="1"/>
  <c r="AL65" i="22" s="1"/>
  <c r="K63" i="22"/>
  <c r="L63" i="22" s="1"/>
  <c r="M63" i="22" s="1"/>
  <c r="N63" i="22" s="1"/>
  <c r="O63" i="22" s="1"/>
  <c r="P63" i="22" s="1"/>
  <c r="Q63" i="22" s="1"/>
  <c r="R63" i="22" s="1"/>
  <c r="S63" i="22" s="1"/>
  <c r="T63" i="22" s="1"/>
  <c r="U63" i="22" s="1"/>
  <c r="V63" i="22" s="1"/>
  <c r="W63" i="22" s="1"/>
  <c r="X63" i="22" s="1"/>
  <c r="Y63" i="22" s="1"/>
  <c r="Z63" i="22" s="1"/>
  <c r="AA63" i="22" s="1"/>
  <c r="AB63" i="22" s="1"/>
  <c r="AC63" i="22" s="1"/>
  <c r="AD63" i="22" s="1"/>
  <c r="AE63" i="22" s="1"/>
  <c r="AF63" i="22" s="1"/>
  <c r="AG63" i="22" s="1"/>
  <c r="AH63" i="22" s="1"/>
  <c r="AI63" i="22" s="1"/>
  <c r="AJ63" i="22" s="1"/>
  <c r="AK63" i="22" s="1"/>
  <c r="AL63" i="22" s="1"/>
  <c r="K66" i="22"/>
  <c r="L66" i="22" s="1"/>
  <c r="M66" i="22" s="1"/>
  <c r="N66" i="22" s="1"/>
  <c r="O66" i="22" s="1"/>
  <c r="P66" i="22" s="1"/>
  <c r="Q66" i="22" s="1"/>
  <c r="R66" i="22" s="1"/>
  <c r="S66" i="22" s="1"/>
  <c r="T66" i="22" s="1"/>
  <c r="U66" i="22" s="1"/>
  <c r="V66" i="22" s="1"/>
  <c r="W66" i="22" s="1"/>
  <c r="X66" i="22" s="1"/>
  <c r="Y66" i="22" s="1"/>
  <c r="Z66" i="22" s="1"/>
  <c r="AA66" i="22" s="1"/>
  <c r="AB66" i="22" s="1"/>
  <c r="AC66" i="22" s="1"/>
  <c r="AD66" i="22" s="1"/>
  <c r="AE66" i="22" s="1"/>
  <c r="AF66" i="22" s="1"/>
  <c r="AG66" i="22" s="1"/>
  <c r="AH66" i="22" s="1"/>
  <c r="AI66" i="22" s="1"/>
  <c r="AJ66" i="22" s="1"/>
  <c r="AK66" i="22" s="1"/>
  <c r="AL66" i="22" s="1"/>
  <c r="K68" i="22"/>
  <c r="L68" i="22" s="1"/>
  <c r="M68" i="22" s="1"/>
  <c r="N68" i="22" s="1"/>
  <c r="O68" i="22" s="1"/>
  <c r="P68" i="22" s="1"/>
  <c r="Q68" i="22" s="1"/>
  <c r="R68" i="22" s="1"/>
  <c r="S68" i="22" s="1"/>
  <c r="T68" i="22" s="1"/>
  <c r="U68" i="22" s="1"/>
  <c r="V68" i="22" s="1"/>
  <c r="W68" i="22" s="1"/>
  <c r="X68" i="22" s="1"/>
  <c r="Y68" i="22" s="1"/>
  <c r="Z68" i="22" s="1"/>
  <c r="AA68" i="22" s="1"/>
  <c r="AB68" i="22" s="1"/>
  <c r="AC68" i="22" s="1"/>
  <c r="AD68" i="22" s="1"/>
  <c r="AE68" i="22" s="1"/>
  <c r="AF68" i="22" s="1"/>
  <c r="AG68" i="22" s="1"/>
  <c r="AH68" i="22" s="1"/>
  <c r="AI68" i="22" s="1"/>
  <c r="AJ68" i="22" s="1"/>
  <c r="AK68" i="22" s="1"/>
  <c r="AL68" i="22" s="1"/>
  <c r="K67" i="22"/>
  <c r="L67" i="22" s="1"/>
  <c r="M67" i="22" s="1"/>
  <c r="N67" i="22" s="1"/>
  <c r="O67" i="22" s="1"/>
  <c r="P67" i="22" s="1"/>
  <c r="Q67" i="22" s="1"/>
  <c r="R67" i="22" s="1"/>
  <c r="S67" i="22" s="1"/>
  <c r="T67" i="22" s="1"/>
  <c r="U67" i="22" s="1"/>
  <c r="V67" i="22" s="1"/>
  <c r="W67" i="22" s="1"/>
  <c r="X67" i="22" s="1"/>
  <c r="Y67" i="22" s="1"/>
  <c r="Z67" i="22" s="1"/>
  <c r="AA67" i="22" s="1"/>
  <c r="AB67" i="22" s="1"/>
  <c r="AC67" i="22" s="1"/>
  <c r="AD67" i="22" s="1"/>
  <c r="AE67" i="22" s="1"/>
  <c r="AF67" i="22" s="1"/>
  <c r="AG67" i="22" s="1"/>
  <c r="AH67" i="22" s="1"/>
  <c r="AI67" i="22" s="1"/>
  <c r="AJ67" i="22" s="1"/>
  <c r="AK67" i="22" s="1"/>
  <c r="AL67" i="22" s="1"/>
  <c r="K64" i="22"/>
  <c r="L64" i="22" s="1"/>
  <c r="M64" i="22" s="1"/>
  <c r="N64" i="22" s="1"/>
  <c r="O64" i="22" s="1"/>
  <c r="P64" i="22" s="1"/>
  <c r="Q64" i="22" s="1"/>
  <c r="R64" i="22" s="1"/>
  <c r="S64" i="22" s="1"/>
  <c r="T64" i="22" s="1"/>
  <c r="U64" i="22" s="1"/>
  <c r="V64" i="22" s="1"/>
  <c r="W64" i="22" s="1"/>
  <c r="X64" i="22" s="1"/>
  <c r="Y64" i="22" s="1"/>
  <c r="Z64" i="22" s="1"/>
  <c r="AA64" i="22" s="1"/>
  <c r="AB64" i="22" s="1"/>
  <c r="AC64" i="22" s="1"/>
  <c r="AD64" i="22" s="1"/>
  <c r="AE64" i="22" s="1"/>
  <c r="AF64" i="22" s="1"/>
  <c r="AG64" i="22" s="1"/>
  <c r="AH64" i="22" s="1"/>
  <c r="AI64" i="22" s="1"/>
  <c r="AJ64" i="22" s="1"/>
  <c r="AK64" i="22" s="1"/>
  <c r="AL64" i="22" s="1"/>
  <c r="K61" i="22"/>
  <c r="L61" i="22" s="1"/>
  <c r="M61" i="22" s="1"/>
  <c r="N61" i="22" s="1"/>
  <c r="O61" i="22" s="1"/>
  <c r="P61" i="22" s="1"/>
  <c r="Q61" i="22" s="1"/>
  <c r="R61" i="22" s="1"/>
  <c r="S61" i="22" s="1"/>
  <c r="T61" i="22" s="1"/>
  <c r="U61" i="22" s="1"/>
  <c r="V61" i="22" s="1"/>
  <c r="W61" i="22" s="1"/>
  <c r="X61" i="22" s="1"/>
  <c r="Y61" i="22" s="1"/>
  <c r="Z61" i="22" s="1"/>
  <c r="AA61" i="22" s="1"/>
  <c r="AB61" i="22" s="1"/>
  <c r="AC61" i="22" s="1"/>
  <c r="AD61" i="22" s="1"/>
  <c r="AE61" i="22" s="1"/>
  <c r="AF61" i="22" s="1"/>
  <c r="AG61" i="22" s="1"/>
  <c r="AH61" i="22" s="1"/>
  <c r="AI61" i="22" s="1"/>
  <c r="AJ61" i="22" s="1"/>
  <c r="AK61" i="22" s="1"/>
  <c r="AL61" i="22" s="1"/>
  <c r="K60" i="22"/>
  <c r="L60" i="22" s="1"/>
  <c r="M60" i="22" s="1"/>
  <c r="N60" i="22" s="1"/>
  <c r="O60" i="22" s="1"/>
  <c r="P60" i="22" s="1"/>
  <c r="Q60" i="22" s="1"/>
  <c r="R60" i="22" s="1"/>
  <c r="S60" i="22" s="1"/>
  <c r="T60" i="22" s="1"/>
  <c r="U60" i="22" s="1"/>
  <c r="V60" i="22" s="1"/>
  <c r="W60" i="22" s="1"/>
  <c r="X60" i="22" s="1"/>
  <c r="Y60" i="22" s="1"/>
  <c r="Z60" i="22" s="1"/>
  <c r="AA60" i="22" s="1"/>
  <c r="AB60" i="22" s="1"/>
  <c r="AC60" i="22" s="1"/>
  <c r="AD60" i="22" s="1"/>
  <c r="AE60" i="22" s="1"/>
  <c r="AF60" i="22" s="1"/>
  <c r="AG60" i="22" s="1"/>
  <c r="AH60" i="22" s="1"/>
  <c r="AI60" i="22" s="1"/>
  <c r="AJ60" i="22" s="1"/>
  <c r="AK60" i="22" s="1"/>
  <c r="AL60" i="22" s="1"/>
  <c r="K62" i="22"/>
  <c r="L62" i="22" s="1"/>
  <c r="M62" i="22" s="1"/>
  <c r="N62" i="22" s="1"/>
  <c r="O62" i="22" s="1"/>
  <c r="P62" i="22" s="1"/>
  <c r="Q62" i="22" s="1"/>
  <c r="R62" i="22" s="1"/>
  <c r="S62" i="22" s="1"/>
  <c r="T62" i="22" s="1"/>
  <c r="U62" i="22" s="1"/>
  <c r="V62" i="22" s="1"/>
  <c r="W62" i="22" s="1"/>
  <c r="X62" i="22" s="1"/>
  <c r="Y62" i="22" s="1"/>
  <c r="Z62" i="22" s="1"/>
  <c r="AA62" i="22" s="1"/>
  <c r="AB62" i="22" s="1"/>
  <c r="AC62" i="22" s="1"/>
  <c r="AD62" i="22" s="1"/>
  <c r="AE62" i="22" s="1"/>
  <c r="AF62" i="22" s="1"/>
  <c r="AG62" i="22" s="1"/>
  <c r="AH62" i="22" s="1"/>
  <c r="AI62" i="22" s="1"/>
  <c r="AJ62" i="22" s="1"/>
  <c r="AK62" i="22" s="1"/>
  <c r="AL62" i="22" s="1"/>
  <c r="K59" i="22"/>
  <c r="L59" i="22" s="1"/>
  <c r="M59" i="22" s="1"/>
  <c r="N59" i="22" s="1"/>
  <c r="O59" i="22" s="1"/>
  <c r="P59" i="22" s="1"/>
  <c r="Q59" i="22" s="1"/>
  <c r="R59" i="22" s="1"/>
  <c r="S59" i="22" s="1"/>
  <c r="T59" i="22" s="1"/>
  <c r="U59" i="22" s="1"/>
  <c r="V59" i="22" s="1"/>
  <c r="W59" i="22" s="1"/>
  <c r="X59" i="22" s="1"/>
  <c r="Y59" i="22" s="1"/>
  <c r="Z59" i="22" s="1"/>
  <c r="AA59" i="22" s="1"/>
  <c r="AB59" i="22" s="1"/>
  <c r="AC59" i="22" s="1"/>
  <c r="AD59" i="22" s="1"/>
  <c r="AE59" i="22" s="1"/>
  <c r="AF59" i="22" s="1"/>
  <c r="AG59" i="22" s="1"/>
  <c r="AH59" i="22" s="1"/>
  <c r="AI59" i="22" s="1"/>
  <c r="AJ59" i="22" s="1"/>
  <c r="AK59" i="22" s="1"/>
  <c r="AL59" i="22" s="1"/>
  <c r="K58" i="22"/>
  <c r="L58" i="22" s="1"/>
  <c r="M58" i="22" s="1"/>
  <c r="N58" i="22" s="1"/>
  <c r="O58" i="22" s="1"/>
  <c r="P58" i="22" s="1"/>
  <c r="Q58" i="22" s="1"/>
  <c r="R58" i="22" s="1"/>
  <c r="S58" i="22" s="1"/>
  <c r="T58" i="22" s="1"/>
  <c r="U58" i="22" s="1"/>
  <c r="V58" i="22" s="1"/>
  <c r="W58" i="22" s="1"/>
  <c r="X58" i="22" s="1"/>
  <c r="Y58" i="22" s="1"/>
  <c r="Z58" i="22" s="1"/>
  <c r="AA58" i="22" s="1"/>
  <c r="AB58" i="22" s="1"/>
  <c r="AC58" i="22" s="1"/>
  <c r="AD58" i="22" s="1"/>
  <c r="AE58" i="22" s="1"/>
  <c r="AF58" i="22" s="1"/>
  <c r="AG58" i="22" s="1"/>
  <c r="AH58" i="22" s="1"/>
  <c r="AI58" i="22" s="1"/>
  <c r="AJ58" i="22" s="1"/>
  <c r="AK58" i="22" s="1"/>
  <c r="AL58" i="22" s="1"/>
  <c r="K57" i="22"/>
  <c r="L57" i="22" s="1"/>
  <c r="M57" i="22" s="1"/>
  <c r="N57" i="22" s="1"/>
  <c r="K55" i="22"/>
  <c r="L55" i="22" s="1"/>
  <c r="M55" i="22" s="1"/>
  <c r="N55" i="22" s="1"/>
  <c r="O55" i="22" s="1"/>
  <c r="P55" i="22" s="1"/>
  <c r="Q55" i="22" s="1"/>
  <c r="R55" i="22" s="1"/>
  <c r="S55" i="22" s="1"/>
  <c r="T55" i="22" s="1"/>
  <c r="U55" i="22" s="1"/>
  <c r="V55" i="22" s="1"/>
  <c r="W55" i="22" s="1"/>
  <c r="X55" i="22" s="1"/>
  <c r="Y55" i="22" s="1"/>
  <c r="Z55" i="22" s="1"/>
  <c r="AA55" i="22" s="1"/>
  <c r="AB55" i="22" s="1"/>
  <c r="AC55" i="22" s="1"/>
  <c r="AD55" i="22" s="1"/>
  <c r="AE55" i="22" s="1"/>
  <c r="AF55" i="22" s="1"/>
  <c r="AG55" i="22" s="1"/>
  <c r="AH55" i="22" s="1"/>
  <c r="AI55" i="22" s="1"/>
  <c r="AJ55" i="22" s="1"/>
  <c r="AK55" i="22" s="1"/>
  <c r="AL55" i="22" s="1"/>
  <c r="K56" i="22"/>
  <c r="L56" i="22" s="1"/>
  <c r="M56" i="22" s="1"/>
  <c r="N56" i="22" s="1"/>
  <c r="O56" i="22" s="1"/>
  <c r="P56" i="22" s="1"/>
  <c r="Q56" i="22" s="1"/>
  <c r="R56" i="22" s="1"/>
  <c r="S56" i="22" s="1"/>
  <c r="T56" i="22" s="1"/>
  <c r="U56" i="22" s="1"/>
  <c r="V56" i="22" s="1"/>
  <c r="W56" i="22" s="1"/>
  <c r="X56" i="22" s="1"/>
  <c r="Y56" i="22" s="1"/>
  <c r="Z56" i="22" s="1"/>
  <c r="AA56" i="22" s="1"/>
  <c r="AB56" i="22" s="1"/>
  <c r="AC56" i="22" s="1"/>
  <c r="AD56" i="22" s="1"/>
  <c r="AE56" i="22" s="1"/>
  <c r="AF56" i="22" s="1"/>
  <c r="AG56" i="22" s="1"/>
  <c r="AH56" i="22" s="1"/>
  <c r="AI56" i="22" s="1"/>
  <c r="AJ56" i="22" s="1"/>
  <c r="AK56" i="22" s="1"/>
  <c r="AL56" i="22" s="1"/>
  <c r="K54" i="22"/>
  <c r="L54" i="22" s="1"/>
  <c r="M54" i="22" s="1"/>
  <c r="N54" i="22" s="1"/>
  <c r="O54" i="22" s="1"/>
  <c r="P54" i="22" s="1"/>
  <c r="Q54" i="22" s="1"/>
  <c r="R54" i="22" s="1"/>
  <c r="S54" i="22" s="1"/>
  <c r="T54" i="22" s="1"/>
  <c r="U54" i="22" s="1"/>
  <c r="V54" i="22" s="1"/>
  <c r="W54" i="22" s="1"/>
  <c r="X54" i="22" s="1"/>
  <c r="Y54" i="22" s="1"/>
  <c r="Z54" i="22" s="1"/>
  <c r="AA54" i="22" s="1"/>
  <c r="AB54" i="22" s="1"/>
  <c r="AC54" i="22" s="1"/>
  <c r="AD54" i="22" s="1"/>
  <c r="AE54" i="22" s="1"/>
  <c r="AF54" i="22" s="1"/>
  <c r="AG54" i="22" s="1"/>
  <c r="AH54" i="22" s="1"/>
  <c r="AI54" i="22" s="1"/>
  <c r="AJ54" i="22" s="1"/>
  <c r="AK54" i="22" s="1"/>
  <c r="AL54" i="22" s="1"/>
  <c r="K53" i="22"/>
  <c r="L53" i="22" s="1"/>
  <c r="M53" i="22" s="1"/>
  <c r="N53" i="22" s="1"/>
  <c r="O53" i="22" s="1"/>
  <c r="P53" i="22" s="1"/>
  <c r="Q53" i="22" s="1"/>
  <c r="R53" i="22" s="1"/>
  <c r="S53" i="22" s="1"/>
  <c r="T53" i="22" s="1"/>
  <c r="U53" i="22" s="1"/>
  <c r="V53" i="22" s="1"/>
  <c r="W53" i="22" s="1"/>
  <c r="X53" i="22" s="1"/>
  <c r="Y53" i="22" s="1"/>
  <c r="Z53" i="22" s="1"/>
  <c r="AA53" i="22" s="1"/>
  <c r="AB53" i="22" s="1"/>
  <c r="AC53" i="22" s="1"/>
  <c r="AD53" i="22" s="1"/>
  <c r="AE53" i="22" s="1"/>
  <c r="AF53" i="22" s="1"/>
  <c r="AG53" i="22" s="1"/>
  <c r="AH53" i="22" s="1"/>
  <c r="AI53" i="22" s="1"/>
  <c r="AJ53" i="22" s="1"/>
  <c r="AK53" i="22" s="1"/>
  <c r="AL53" i="22" s="1"/>
  <c r="K69" i="22"/>
  <c r="L69" i="22" s="1"/>
  <c r="M69" i="22" s="1"/>
  <c r="N69" i="22" s="1"/>
  <c r="O69" i="22" s="1"/>
  <c r="P69" i="22" s="1"/>
  <c r="Q69" i="22" s="1"/>
  <c r="R69" i="22" s="1"/>
  <c r="S69" i="22" s="1"/>
  <c r="T69" i="22" s="1"/>
  <c r="U69" i="22" s="1"/>
  <c r="V69" i="22" s="1"/>
  <c r="W69" i="22" s="1"/>
  <c r="X69" i="22" s="1"/>
  <c r="Y69" i="22" s="1"/>
  <c r="Z69" i="22" s="1"/>
  <c r="AA69" i="22" s="1"/>
  <c r="AB69" i="22" s="1"/>
  <c r="AC69" i="22" s="1"/>
  <c r="AD69" i="22" s="1"/>
  <c r="AE69" i="22" s="1"/>
  <c r="AF69" i="22" s="1"/>
  <c r="AG69" i="22" s="1"/>
  <c r="AH69" i="22" s="1"/>
  <c r="AI69" i="22" s="1"/>
  <c r="AJ69" i="22" s="1"/>
  <c r="AK69" i="22" s="1"/>
  <c r="AL69" i="22" s="1"/>
  <c r="CG11" i="5"/>
  <c r="AM7" i="22"/>
  <c r="AQ70" i="5"/>
  <c r="AM16" i="22"/>
  <c r="CG32" i="5"/>
  <c r="AM28" i="22"/>
  <c r="BA29" i="5"/>
  <c r="AM25" i="22"/>
  <c r="CH15" i="5"/>
  <c r="AM11" i="22"/>
  <c r="CG40" i="5"/>
  <c r="AM36" i="22"/>
  <c r="AZ43" i="5"/>
  <c r="AM39" i="22"/>
  <c r="BC28" i="5"/>
  <c r="AM24" i="22"/>
  <c r="BB24" i="5"/>
  <c r="AM20" i="22"/>
  <c r="AZ30" i="5"/>
  <c r="AM26" i="22"/>
  <c r="AQ62" i="5"/>
  <c r="AM8" i="22"/>
  <c r="BB26" i="5"/>
  <c r="AM22" i="22"/>
  <c r="AY10" i="5"/>
  <c r="AM6" i="22"/>
  <c r="BB14" i="5"/>
  <c r="AM10" i="22"/>
  <c r="BC33" i="5"/>
  <c r="AM29" i="22"/>
  <c r="AY17" i="5"/>
  <c r="E17" i="9" s="1"/>
  <c r="E114" i="9" s="1"/>
  <c r="AM13" i="22"/>
  <c r="BB34" i="5"/>
  <c r="AM30" i="22"/>
  <c r="BC22" i="5"/>
  <c r="AM18" i="22"/>
  <c r="CG18" i="5"/>
  <c r="AM14" i="22"/>
  <c r="BA9" i="5"/>
  <c r="AM5" i="22"/>
  <c r="BC35" i="5"/>
  <c r="AM31" i="22"/>
  <c r="AZ38" i="5"/>
  <c r="AM34" i="22"/>
  <c r="CH23" i="5"/>
  <c r="AM19" i="22"/>
  <c r="AY13" i="5"/>
  <c r="E13" i="9" s="1"/>
  <c r="E110" i="9" s="1"/>
  <c r="AM9" i="22"/>
  <c r="BC21" i="5"/>
  <c r="AM17" i="22"/>
  <c r="AY36" i="5"/>
  <c r="E36" i="9" s="1"/>
  <c r="E133" i="9" s="1"/>
  <c r="AM32" i="22"/>
  <c r="AQ66" i="5"/>
  <c r="AM12" i="22"/>
  <c r="BA31" i="5"/>
  <c r="AM27" i="22"/>
  <c r="CH37" i="5"/>
  <c r="AM33" i="22"/>
  <c r="AQ98" i="5"/>
  <c r="AM44" i="22"/>
  <c r="AY19" i="5"/>
  <c r="E19" i="9" s="1"/>
  <c r="E116" i="9" s="1"/>
  <c r="AM15" i="22"/>
  <c r="AZ27" i="5"/>
  <c r="AM23" i="22"/>
  <c r="CH39" i="5"/>
  <c r="AM35" i="22"/>
  <c r="AQ75" i="5"/>
  <c r="AM21" i="22"/>
  <c r="CG47" i="5"/>
  <c r="AM43" i="22"/>
  <c r="CH47" i="5"/>
  <c r="BC12" i="5"/>
  <c r="CD12" i="5"/>
  <c r="BY34" i="5"/>
  <c r="CF34" i="5"/>
  <c r="BT34" i="5"/>
  <c r="BL34" i="5"/>
  <c r="BD34" i="5"/>
  <c r="CG34" i="5"/>
  <c r="CC15" i="5"/>
  <c r="BI15" i="5"/>
  <c r="CC40" i="5"/>
  <c r="BT15" i="5"/>
  <c r="CG15" i="5"/>
  <c r="BT40" i="5"/>
  <c r="BL40" i="5"/>
  <c r="BD40" i="5"/>
  <c r="CH40" i="5"/>
  <c r="BG15" i="5"/>
  <c r="BR40" i="5"/>
  <c r="BB40" i="5"/>
  <c r="CD15" i="5"/>
  <c r="BQ15" i="5"/>
  <c r="BZ40" i="5"/>
  <c r="BJ40" i="5"/>
  <c r="BZ15" i="5"/>
  <c r="BP15" i="5"/>
  <c r="BE15" i="5"/>
  <c r="BY40" i="5"/>
  <c r="BQ40" i="5"/>
  <c r="BI40" i="5"/>
  <c r="BA40" i="5"/>
  <c r="BY15" i="5"/>
  <c r="BO15" i="5"/>
  <c r="BD15" i="5"/>
  <c r="CA40" i="5"/>
  <c r="BX40" i="5"/>
  <c r="BP40" i="5"/>
  <c r="BH40" i="5"/>
  <c r="AZ40" i="5"/>
  <c r="BX15" i="5"/>
  <c r="BM15" i="5"/>
  <c r="BC15" i="5"/>
  <c r="CF40" i="5"/>
  <c r="BW40" i="5"/>
  <c r="BO40" i="5"/>
  <c r="BG40" i="5"/>
  <c r="AY40" i="5"/>
  <c r="E40" i="9" s="1"/>
  <c r="E137" i="9" s="1"/>
  <c r="CB15" i="5"/>
  <c r="BH15" i="5"/>
  <c r="BS40" i="5"/>
  <c r="BX29" i="5"/>
  <c r="BW15" i="5"/>
  <c r="BL15" i="5"/>
  <c r="BB15" i="5"/>
  <c r="CD40" i="5"/>
  <c r="BV40" i="5"/>
  <c r="BN40" i="5"/>
  <c r="BF40" i="5"/>
  <c r="AQ90" i="5"/>
  <c r="BR15" i="5"/>
  <c r="CB40" i="5"/>
  <c r="BK40" i="5"/>
  <c r="BC40" i="5"/>
  <c r="CE15" i="5"/>
  <c r="BU15" i="5"/>
  <c r="BK15" i="5"/>
  <c r="AQ65" i="5"/>
  <c r="CE40" i="5"/>
  <c r="BU40" i="5"/>
  <c r="BM40" i="5"/>
  <c r="BE40" i="5"/>
  <c r="AQ97" i="5"/>
  <c r="AY12" i="5"/>
  <c r="E12" i="9" s="1"/>
  <c r="E109" i="9" s="1"/>
  <c r="CD43" i="5"/>
  <c r="BS43" i="5"/>
  <c r="BR43" i="5"/>
  <c r="BO43" i="5"/>
  <c r="BK43" i="5"/>
  <c r="CE43" i="5"/>
  <c r="BJ43" i="5"/>
  <c r="CF43" i="5"/>
  <c r="BI43" i="5"/>
  <c r="BY43" i="5"/>
  <c r="BB43" i="5"/>
  <c r="BT43" i="5"/>
  <c r="BA43" i="5"/>
  <c r="AY43" i="5"/>
  <c r="E43" i="9" s="1"/>
  <c r="E140" i="9" s="1"/>
  <c r="BA30" i="5"/>
  <c r="BW12" i="5"/>
  <c r="BZ43" i="5"/>
  <c r="BQ43" i="5"/>
  <c r="BG43" i="5"/>
  <c r="CH43" i="5"/>
  <c r="BE30" i="5"/>
  <c r="CA30" i="5"/>
  <c r="BS12" i="5"/>
  <c r="BF43" i="5"/>
  <c r="AQ93" i="5"/>
  <c r="CC12" i="5"/>
  <c r="BZ30" i="5"/>
  <c r="BO12" i="5"/>
  <c r="BW43" i="5"/>
  <c r="BN43" i="5"/>
  <c r="BE43" i="5"/>
  <c r="CG43" i="5"/>
  <c r="BV30" i="5"/>
  <c r="CA15" i="5"/>
  <c r="BS15" i="5"/>
  <c r="BJ15" i="5"/>
  <c r="AY15" i="5"/>
  <c r="E15" i="9" s="1"/>
  <c r="E112" i="9" s="1"/>
  <c r="BK12" i="5"/>
  <c r="CB43" i="5"/>
  <c r="BV43" i="5"/>
  <c r="BM43" i="5"/>
  <c r="BD43" i="5"/>
  <c r="CF48" i="5"/>
  <c r="BR30" i="5"/>
  <c r="BG12" i="5"/>
  <c r="CC43" i="5"/>
  <c r="BU43" i="5"/>
  <c r="BL43" i="5"/>
  <c r="BC43" i="5"/>
  <c r="BV48" i="5"/>
  <c r="AQ80" i="5"/>
  <c r="BS48" i="5"/>
  <c r="BF48" i="5"/>
  <c r="BC48" i="5"/>
  <c r="BT47" i="5"/>
  <c r="BR47" i="5"/>
  <c r="CA48" i="5"/>
  <c r="CG48" i="5"/>
  <c r="BM47" i="5"/>
  <c r="BL47" i="5"/>
  <c r="CB47" i="5"/>
  <c r="BJ47" i="5"/>
  <c r="CE47" i="5"/>
  <c r="BE47" i="5"/>
  <c r="BN48" i="5"/>
  <c r="BZ47" i="5"/>
  <c r="BD47" i="5"/>
  <c r="BK48" i="5"/>
  <c r="BU47" i="5"/>
  <c r="BB47" i="5"/>
  <c r="CE48" i="5"/>
  <c r="BT48" i="5"/>
  <c r="BL48" i="5"/>
  <c r="BD48" i="5"/>
  <c r="CH48" i="5"/>
  <c r="CF47" i="5"/>
  <c r="BS47" i="5"/>
  <c r="BK47" i="5"/>
  <c r="BC47" i="5"/>
  <c r="BZ48" i="5"/>
  <c r="BR48" i="5"/>
  <c r="BJ48" i="5"/>
  <c r="BB48" i="5"/>
  <c r="BY47" i="5"/>
  <c r="BQ47" i="5"/>
  <c r="BI47" i="5"/>
  <c r="BA47" i="5"/>
  <c r="BY48" i="5"/>
  <c r="BQ48" i="5"/>
  <c r="BI48" i="5"/>
  <c r="BA48" i="5"/>
  <c r="CC47" i="5"/>
  <c r="BX47" i="5"/>
  <c r="BP47" i="5"/>
  <c r="BH47" i="5"/>
  <c r="AZ47" i="5"/>
  <c r="BN30" i="5"/>
  <c r="BJ30" i="5"/>
  <c r="CC48" i="5"/>
  <c r="BX48" i="5"/>
  <c r="BP48" i="5"/>
  <c r="BH48" i="5"/>
  <c r="AZ48" i="5"/>
  <c r="CD47" i="5"/>
  <c r="BW47" i="5"/>
  <c r="BO47" i="5"/>
  <c r="BG47" i="5"/>
  <c r="AY47" i="5"/>
  <c r="R181" i="3"/>
  <c r="CD48" i="5"/>
  <c r="BW48" i="5"/>
  <c r="BO48" i="5"/>
  <c r="BG48" i="5"/>
  <c r="AY48" i="5"/>
  <c r="CA47" i="5"/>
  <c r="BV47" i="5"/>
  <c r="BN47" i="5"/>
  <c r="BF47" i="5"/>
  <c r="CB48" i="5"/>
  <c r="BU48" i="5"/>
  <c r="BM48" i="5"/>
  <c r="BE48" i="5"/>
  <c r="CA43" i="5"/>
  <c r="BX43" i="5"/>
  <c r="BP43" i="5"/>
  <c r="BH43" i="5"/>
  <c r="AQ96" i="5"/>
  <c r="CG46" i="5"/>
  <c r="CH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E46" i="5"/>
  <c r="CD46" i="5"/>
  <c r="CB46" i="5"/>
  <c r="CA46" i="5"/>
  <c r="CC46" i="5"/>
  <c r="CF46" i="5"/>
  <c r="AQ94" i="5"/>
  <c r="CH44" i="5"/>
  <c r="CG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F44" i="5"/>
  <c r="CE44" i="5"/>
  <c r="CD44" i="5"/>
  <c r="CC44" i="5"/>
  <c r="CB44" i="5"/>
  <c r="CA44" i="5"/>
  <c r="AQ79" i="5"/>
  <c r="BA15" i="5"/>
  <c r="CB29" i="5"/>
  <c r="AZ15" i="5"/>
  <c r="BT29" i="5"/>
  <c r="CF15" i="5"/>
  <c r="BV15" i="5"/>
  <c r="BN15" i="5"/>
  <c r="BF15" i="5"/>
  <c r="BP29" i="5"/>
  <c r="BL29" i="5"/>
  <c r="BD29" i="5"/>
  <c r="BV17" i="5"/>
  <c r="BY30" i="5"/>
  <c r="AY30" i="5"/>
  <c r="E30" i="9" s="1"/>
  <c r="E127" i="9" s="1"/>
  <c r="BR12" i="5"/>
  <c r="CC30" i="5"/>
  <c r="BX30" i="5"/>
  <c r="BP30" i="5"/>
  <c r="BG30" i="5"/>
  <c r="CG30" i="5"/>
  <c r="BY12" i="5"/>
  <c r="BQ12" i="5"/>
  <c r="BI12" i="5"/>
  <c r="BA12" i="5"/>
  <c r="BQ30" i="5"/>
  <c r="BI30" i="5"/>
  <c r="BZ12" i="5"/>
  <c r="BJ12" i="5"/>
  <c r="BB12" i="5"/>
  <c r="CD30" i="5"/>
  <c r="BW30" i="5"/>
  <c r="BO30" i="5"/>
  <c r="BF30" i="5"/>
  <c r="CH30" i="5"/>
  <c r="CB12" i="5"/>
  <c r="BX12" i="5"/>
  <c r="BP12" i="5"/>
  <c r="BH12" i="5"/>
  <c r="AZ12" i="5"/>
  <c r="CE30" i="5"/>
  <c r="BU30" i="5"/>
  <c r="BM30" i="5"/>
  <c r="BD30" i="5"/>
  <c r="CE12" i="5"/>
  <c r="BV12" i="5"/>
  <c r="BN12" i="5"/>
  <c r="BF12" i="5"/>
  <c r="CH12" i="5"/>
  <c r="CB30" i="5"/>
  <c r="BT30" i="5"/>
  <c r="BL30" i="5"/>
  <c r="BC30" i="5"/>
  <c r="CA12" i="5"/>
  <c r="BU12" i="5"/>
  <c r="BM12" i="5"/>
  <c r="BE12" i="5"/>
  <c r="CG12" i="5"/>
  <c r="CF30" i="5"/>
  <c r="BS30" i="5"/>
  <c r="BK30" i="5"/>
  <c r="BB30" i="5"/>
  <c r="CF12" i="5"/>
  <c r="BT12" i="5"/>
  <c r="BL12" i="5"/>
  <c r="BD12" i="5"/>
  <c r="BC23" i="5"/>
  <c r="BQ23" i="5"/>
  <c r="BB23" i="5"/>
  <c r="BY23" i="5"/>
  <c r="CC23" i="5"/>
  <c r="CE23" i="5"/>
  <c r="BT23" i="5"/>
  <c r="BH30" i="5"/>
  <c r="BK23" i="5"/>
  <c r="CE29" i="5"/>
  <c r="BH29" i="5"/>
  <c r="BZ29" i="5"/>
  <c r="AZ29" i="5"/>
  <c r="BR29" i="5"/>
  <c r="BO26" i="5"/>
  <c r="BG26" i="5"/>
  <c r="AY26" i="5"/>
  <c r="BD23" i="5"/>
  <c r="CG23" i="5"/>
  <c r="BS23" i="5"/>
  <c r="BZ23" i="5"/>
  <c r="BM23" i="5"/>
  <c r="AQ73" i="5"/>
  <c r="BX23" i="5"/>
  <c r="BI23" i="5"/>
  <c r="BU23" i="5"/>
  <c r="BH23" i="5"/>
  <c r="CF23" i="5"/>
  <c r="BO23" i="5"/>
  <c r="AY23" i="5"/>
  <c r="BI34" i="5"/>
  <c r="BN17" i="5"/>
  <c r="CC34" i="5"/>
  <c r="BX34" i="5"/>
  <c r="BP34" i="5"/>
  <c r="BH34" i="5"/>
  <c r="AZ34" i="5"/>
  <c r="BQ34" i="5"/>
  <c r="BA34" i="5"/>
  <c r="AQ67" i="5"/>
  <c r="CD34" i="5"/>
  <c r="BW34" i="5"/>
  <c r="BO34" i="5"/>
  <c r="BG34" i="5"/>
  <c r="AY34" i="5"/>
  <c r="E34" i="9" s="1"/>
  <c r="E131" i="9" s="1"/>
  <c r="BV34" i="5"/>
  <c r="BF34" i="5"/>
  <c r="AQ84" i="5"/>
  <c r="CA34" i="5"/>
  <c r="BN34" i="5"/>
  <c r="CE34" i="5"/>
  <c r="BU34" i="5"/>
  <c r="BM34" i="5"/>
  <c r="BE34" i="5"/>
  <c r="CH34" i="5"/>
  <c r="CB34" i="5"/>
  <c r="BS34" i="5"/>
  <c r="BK34" i="5"/>
  <c r="BC34" i="5"/>
  <c r="BZ34" i="5"/>
  <c r="BR34" i="5"/>
  <c r="BJ34" i="5"/>
  <c r="BW29" i="5"/>
  <c r="AY29" i="5"/>
  <c r="CF29" i="5"/>
  <c r="BV29" i="5"/>
  <c r="BN29" i="5"/>
  <c r="BF29" i="5"/>
  <c r="CG29" i="5"/>
  <c r="CC29" i="5"/>
  <c r="BO29" i="5"/>
  <c r="BG29" i="5"/>
  <c r="CD29" i="5"/>
  <c r="BU29" i="5"/>
  <c r="BM29" i="5"/>
  <c r="BE29" i="5"/>
  <c r="CH29" i="5"/>
  <c r="CA29" i="5"/>
  <c r="BS29" i="5"/>
  <c r="BK29" i="5"/>
  <c r="BC29" i="5"/>
  <c r="BB29" i="5"/>
  <c r="CF16" i="5"/>
  <c r="CG16" i="5"/>
  <c r="BJ29" i="5"/>
  <c r="BY29" i="5"/>
  <c r="BQ29" i="5"/>
  <c r="BI29" i="5"/>
  <c r="CC16" i="5"/>
  <c r="CA23" i="5"/>
  <c r="BW23" i="5"/>
  <c r="BL23" i="5"/>
  <c r="AZ23" i="5"/>
  <c r="CB23" i="5"/>
  <c r="BR23" i="5"/>
  <c r="BG23" i="5"/>
  <c r="BP23" i="5"/>
  <c r="BE23" i="5"/>
  <c r="BV16" i="5"/>
  <c r="AQ86" i="5"/>
  <c r="BS16" i="5"/>
  <c r="BF16" i="5"/>
  <c r="BD16" i="5"/>
  <c r="BC16" i="5"/>
  <c r="BI36" i="5"/>
  <c r="BT16" i="5"/>
  <c r="CH16" i="5"/>
  <c r="BN16" i="5"/>
  <c r="BY36" i="5"/>
  <c r="BL16" i="5"/>
  <c r="BU36" i="5"/>
  <c r="CE16" i="5"/>
  <c r="BK16" i="5"/>
  <c r="BL36" i="5"/>
  <c r="CH36" i="5"/>
  <c r="CB25" i="5"/>
  <c r="CA25" i="5"/>
  <c r="BJ25" i="5"/>
  <c r="BL25" i="5"/>
  <c r="R216" i="3"/>
  <c r="F26" i="1"/>
  <c r="BI25" i="5"/>
  <c r="BE25" i="5"/>
  <c r="BZ25" i="5"/>
  <c r="BY25" i="5"/>
  <c r="BU25" i="5"/>
  <c r="BB25" i="5"/>
  <c r="BR25" i="5"/>
  <c r="BA25" i="5"/>
  <c r="BQ25" i="5"/>
  <c r="CG25" i="5"/>
  <c r="CD26" i="5"/>
  <c r="BM25" i="5"/>
  <c r="CH25" i="5"/>
  <c r="BW26" i="5"/>
  <c r="BJ23" i="5"/>
  <c r="BA23" i="5"/>
  <c r="BU33" i="5"/>
  <c r="BZ33" i="5"/>
  <c r="BC14" i="5"/>
  <c r="CG33" i="5"/>
  <c r="BF36" i="5"/>
  <c r="CC33" i="5"/>
  <c r="BT33" i="5"/>
  <c r="BF33" i="5"/>
  <c r="CF14" i="5"/>
  <c r="CH14" i="5"/>
  <c r="BZ16" i="5"/>
  <c r="BR16" i="5"/>
  <c r="BJ16" i="5"/>
  <c r="BB16" i="5"/>
  <c r="CE36" i="5"/>
  <c r="BS36" i="5"/>
  <c r="BE36" i="5"/>
  <c r="BM33" i="5"/>
  <c r="BJ33" i="5"/>
  <c r="BT36" i="5"/>
  <c r="CF33" i="5"/>
  <c r="BR33" i="5"/>
  <c r="BE33" i="5"/>
  <c r="BY14" i="5"/>
  <c r="BY16" i="5"/>
  <c r="BQ16" i="5"/>
  <c r="BI16" i="5"/>
  <c r="BA16" i="5"/>
  <c r="CA36" i="5"/>
  <c r="BQ36" i="5"/>
  <c r="BD36" i="5"/>
  <c r="BL14" i="5"/>
  <c r="BV33" i="5"/>
  <c r="AQ83" i="5"/>
  <c r="AQ64" i="5"/>
  <c r="CD33" i="5"/>
  <c r="BO33" i="5"/>
  <c r="BD33" i="5"/>
  <c r="BV14" i="5"/>
  <c r="CA16" i="5"/>
  <c r="BX16" i="5"/>
  <c r="BP16" i="5"/>
  <c r="BH16" i="5"/>
  <c r="AZ16" i="5"/>
  <c r="CC36" i="5"/>
  <c r="BN36" i="5"/>
  <c r="BC36" i="5"/>
  <c r="BG33" i="5"/>
  <c r="CB33" i="5"/>
  <c r="BN33" i="5"/>
  <c r="BB33" i="5"/>
  <c r="BN14" i="5"/>
  <c r="CD16" i="5"/>
  <c r="BW16" i="5"/>
  <c r="BO16" i="5"/>
  <c r="BG16" i="5"/>
  <c r="AY16" i="5"/>
  <c r="CF36" i="5"/>
  <c r="BM36" i="5"/>
  <c r="BA36" i="5"/>
  <c r="BW33" i="5"/>
  <c r="BL33" i="5"/>
  <c r="CH33" i="5"/>
  <c r="BK14" i="5"/>
  <c r="CB16" i="5"/>
  <c r="BU16" i="5"/>
  <c r="BM16" i="5"/>
  <c r="BE16" i="5"/>
  <c r="BV36" i="5"/>
  <c r="BK36" i="5"/>
  <c r="CG36" i="5"/>
  <c r="AY33" i="5"/>
  <c r="BT11" i="5"/>
  <c r="BY26" i="5"/>
  <c r="BQ26" i="5"/>
  <c r="BI26" i="5"/>
  <c r="BA26" i="5"/>
  <c r="CC26" i="5"/>
  <c r="BX26" i="5"/>
  <c r="BP26" i="5"/>
  <c r="BH26" i="5"/>
  <c r="AZ26" i="5"/>
  <c r="CA26" i="5"/>
  <c r="BV26" i="5"/>
  <c r="BN26" i="5"/>
  <c r="BF26" i="5"/>
  <c r="AQ76" i="5"/>
  <c r="CE26" i="5"/>
  <c r="BU26" i="5"/>
  <c r="BM26" i="5"/>
  <c r="BE26" i="5"/>
  <c r="CH26" i="5"/>
  <c r="CF26" i="5"/>
  <c r="BT26" i="5"/>
  <c r="BL26" i="5"/>
  <c r="BD26" i="5"/>
  <c r="CG26" i="5"/>
  <c r="CB26" i="5"/>
  <c r="BK26" i="5"/>
  <c r="BC26" i="5"/>
  <c r="BS26" i="5"/>
  <c r="BZ26" i="5"/>
  <c r="BR26" i="5"/>
  <c r="BJ26" i="5"/>
  <c r="BT25" i="5"/>
  <c r="BD25" i="5"/>
  <c r="CD23" i="5"/>
  <c r="BV23" i="5"/>
  <c r="BN23" i="5"/>
  <c r="BF23" i="5"/>
  <c r="BY38" i="5"/>
  <c r="BQ38" i="5"/>
  <c r="BA38" i="5"/>
  <c r="CA38" i="5"/>
  <c r="BW38" i="5"/>
  <c r="BO38" i="5"/>
  <c r="BG38" i="5"/>
  <c r="AY38" i="5"/>
  <c r="BV38" i="5"/>
  <c r="CB38" i="5"/>
  <c r="BU38" i="5"/>
  <c r="BM38" i="5"/>
  <c r="BE38" i="5"/>
  <c r="AQ88" i="5"/>
  <c r="CC38" i="5"/>
  <c r="BT38" i="5"/>
  <c r="BL38" i="5"/>
  <c r="BD38" i="5"/>
  <c r="CH38" i="5"/>
  <c r="BI38" i="5"/>
  <c r="BN38" i="5"/>
  <c r="CG38" i="5"/>
  <c r="CD38" i="5"/>
  <c r="BS38" i="5"/>
  <c r="BK38" i="5"/>
  <c r="BC38" i="5"/>
  <c r="CF38" i="5"/>
  <c r="BF38" i="5"/>
  <c r="BB35" i="5"/>
  <c r="BZ38" i="5"/>
  <c r="BR38" i="5"/>
  <c r="BJ38" i="5"/>
  <c r="BB38" i="5"/>
  <c r="CE38" i="5"/>
  <c r="BX38" i="5"/>
  <c r="BP38" i="5"/>
  <c r="BH38" i="5"/>
  <c r="BD37" i="5"/>
  <c r="BZ35" i="5"/>
  <c r="BT37" i="5"/>
  <c r="CF37" i="5"/>
  <c r="BL37" i="5"/>
  <c r="BJ35" i="5"/>
  <c r="BR35" i="5"/>
  <c r="CG37" i="5"/>
  <c r="BU14" i="5"/>
  <c r="BI14" i="5"/>
  <c r="CG14" i="5"/>
  <c r="BZ36" i="5"/>
  <c r="BR36" i="5"/>
  <c r="BJ36" i="5"/>
  <c r="BB36" i="5"/>
  <c r="BF14" i="5"/>
  <c r="CD14" i="5"/>
  <c r="BS14" i="5"/>
  <c r="BE14" i="5"/>
  <c r="CD36" i="5"/>
  <c r="BX36" i="5"/>
  <c r="BP36" i="5"/>
  <c r="BH36" i="5"/>
  <c r="AZ36" i="5"/>
  <c r="BT14" i="5"/>
  <c r="CE14" i="5"/>
  <c r="BQ14" i="5"/>
  <c r="BD14" i="5"/>
  <c r="CB36" i="5"/>
  <c r="BW36" i="5"/>
  <c r="BO36" i="5"/>
  <c r="BG36" i="5"/>
  <c r="CB14" i="5"/>
  <c r="BM14" i="5"/>
  <c r="BA14" i="5"/>
  <c r="BF17" i="5"/>
  <c r="CB17" i="5"/>
  <c r="BY11" i="5"/>
  <c r="BL11" i="5"/>
  <c r="BI11" i="5"/>
  <c r="CB11" i="5"/>
  <c r="BQ11" i="5"/>
  <c r="BD11" i="5"/>
  <c r="CC37" i="5"/>
  <c r="BS37" i="5"/>
  <c r="BK37" i="5"/>
  <c r="BC37" i="5"/>
  <c r="CF9" i="5"/>
  <c r="BZ37" i="5"/>
  <c r="BB37" i="5"/>
  <c r="BY37" i="5"/>
  <c r="BQ37" i="5"/>
  <c r="BI37" i="5"/>
  <c r="BA37" i="5"/>
  <c r="BF9" i="5"/>
  <c r="BR37" i="5"/>
  <c r="CE37" i="5"/>
  <c r="BX37" i="5"/>
  <c r="BP37" i="5"/>
  <c r="BH37" i="5"/>
  <c r="AZ37" i="5"/>
  <c r="BJ37" i="5"/>
  <c r="BR9" i="5"/>
  <c r="CD37" i="5"/>
  <c r="BW37" i="5"/>
  <c r="BO37" i="5"/>
  <c r="BG37" i="5"/>
  <c r="AY37" i="5"/>
  <c r="CA37" i="5"/>
  <c r="BN37" i="5"/>
  <c r="BV37" i="5"/>
  <c r="BF37" i="5"/>
  <c r="AQ87" i="5"/>
  <c r="CB37" i="5"/>
  <c r="BU37" i="5"/>
  <c r="BM37" i="5"/>
  <c r="BE37" i="5"/>
  <c r="CF17" i="5"/>
  <c r="BT17" i="5"/>
  <c r="BL17" i="5"/>
  <c r="BD17" i="5"/>
  <c r="CH17" i="5"/>
  <c r="CC35" i="5"/>
  <c r="BX35" i="5"/>
  <c r="BP35" i="5"/>
  <c r="BH35" i="5"/>
  <c r="AZ35" i="5"/>
  <c r="BU17" i="5"/>
  <c r="BE17" i="5"/>
  <c r="BQ35" i="5"/>
  <c r="CD35" i="5"/>
  <c r="BW35" i="5"/>
  <c r="BO35" i="5"/>
  <c r="BG35" i="5"/>
  <c r="AY35" i="5"/>
  <c r="BS17" i="5"/>
  <c r="BZ17" i="5"/>
  <c r="BR17" i="5"/>
  <c r="BJ17" i="5"/>
  <c r="BB17" i="5"/>
  <c r="CE35" i="5"/>
  <c r="BV35" i="5"/>
  <c r="BN35" i="5"/>
  <c r="BF35" i="5"/>
  <c r="CG35" i="5"/>
  <c r="BM17" i="5"/>
  <c r="CG17" i="5"/>
  <c r="BY35" i="5"/>
  <c r="BI35" i="5"/>
  <c r="BA35" i="5"/>
  <c r="BY17" i="5"/>
  <c r="BI17" i="5"/>
  <c r="CF35" i="5"/>
  <c r="BU35" i="5"/>
  <c r="BM35" i="5"/>
  <c r="BE35" i="5"/>
  <c r="AQ85" i="5"/>
  <c r="CE17" i="5"/>
  <c r="BK17" i="5"/>
  <c r="BA17" i="5"/>
  <c r="BX17" i="5"/>
  <c r="BP17" i="5"/>
  <c r="BH17" i="5"/>
  <c r="AZ17" i="5"/>
  <c r="CB35" i="5"/>
  <c r="BT35" i="5"/>
  <c r="BL35" i="5"/>
  <c r="BD35" i="5"/>
  <c r="CH35" i="5"/>
  <c r="CD17" i="5"/>
  <c r="BC17" i="5"/>
  <c r="BQ17" i="5"/>
  <c r="CC17" i="5"/>
  <c r="CA17" i="5"/>
  <c r="BW17" i="5"/>
  <c r="BO17" i="5"/>
  <c r="BG17" i="5"/>
  <c r="CA35" i="5"/>
  <c r="BS35" i="5"/>
  <c r="BK35" i="5"/>
  <c r="CD25" i="5"/>
  <c r="BS25" i="5"/>
  <c r="BK25" i="5"/>
  <c r="BC25" i="5"/>
  <c r="BX25" i="5"/>
  <c r="BH25" i="5"/>
  <c r="CE25" i="5"/>
  <c r="BP25" i="5"/>
  <c r="AZ25" i="5"/>
  <c r="CC25" i="5"/>
  <c r="BW25" i="5"/>
  <c r="BO25" i="5"/>
  <c r="BG25" i="5"/>
  <c r="AY25" i="5"/>
  <c r="CF25" i="5"/>
  <c r="BV25" i="5"/>
  <c r="BN25" i="5"/>
  <c r="BF25" i="5"/>
  <c r="CH41" i="5"/>
  <c r="AQ91" i="5"/>
  <c r="CG41" i="5"/>
  <c r="AY41" i="5"/>
  <c r="E41" i="9" s="1"/>
  <c r="E138" i="9" s="1"/>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F41" i="5"/>
  <c r="CE41" i="5"/>
  <c r="CD41" i="5"/>
  <c r="CC41" i="5"/>
  <c r="CB41" i="5"/>
  <c r="CA41" i="5"/>
  <c r="CH42" i="5"/>
  <c r="AQ92" i="5"/>
  <c r="CG42" i="5"/>
  <c r="AY42" i="5"/>
  <c r="E42" i="9" s="1"/>
  <c r="E139" i="9" s="1"/>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F42" i="5"/>
  <c r="CE42" i="5"/>
  <c r="CD42" i="5"/>
  <c r="CC42" i="5"/>
  <c r="CB42" i="5"/>
  <c r="CA42" i="5"/>
  <c r="BY33" i="5"/>
  <c r="BQ33" i="5"/>
  <c r="BI33" i="5"/>
  <c r="BA33" i="5"/>
  <c r="CA14" i="5"/>
  <c r="BX14" i="5"/>
  <c r="BP14" i="5"/>
  <c r="BH14" i="5"/>
  <c r="AZ14" i="5"/>
  <c r="BD24" i="5"/>
  <c r="CE33" i="5"/>
  <c r="BX33" i="5"/>
  <c r="BP33" i="5"/>
  <c r="BH33" i="5"/>
  <c r="AZ33" i="5"/>
  <c r="CC14" i="5"/>
  <c r="BW14" i="5"/>
  <c r="BO14" i="5"/>
  <c r="BG14" i="5"/>
  <c r="AY14" i="5"/>
  <c r="CC24" i="5"/>
  <c r="CA33" i="5"/>
  <c r="BS33" i="5"/>
  <c r="BK33" i="5"/>
  <c r="BZ14" i="5"/>
  <c r="BR14" i="5"/>
  <c r="BJ14" i="5"/>
  <c r="CF24" i="5"/>
  <c r="AY28" i="5"/>
  <c r="BT24" i="5"/>
  <c r="BO24" i="5"/>
  <c r="BL24" i="5"/>
  <c r="BA11" i="5"/>
  <c r="AY24" i="5"/>
  <c r="AQ61" i="5"/>
  <c r="AQ74" i="5"/>
  <c r="BB28" i="5"/>
  <c r="CG9" i="5"/>
  <c r="BC9" i="5"/>
  <c r="BS18" i="5"/>
  <c r="CA9" i="5"/>
  <c r="BO9" i="5"/>
  <c r="BB9" i="5"/>
  <c r="BN18" i="5"/>
  <c r="BT22" i="5"/>
  <c r="BP9" i="5"/>
  <c r="CH18" i="5"/>
  <c r="BZ9" i="5"/>
  <c r="BN9" i="5"/>
  <c r="AZ9" i="5"/>
  <c r="BK18" i="5"/>
  <c r="BR22" i="5"/>
  <c r="BX9" i="5"/>
  <c r="BK9" i="5"/>
  <c r="AY9" i="5"/>
  <c r="E9" i="9" s="1"/>
  <c r="E106" i="9" s="1"/>
  <c r="CC18" i="5"/>
  <c r="BJ18" i="5"/>
  <c r="BD22" i="5"/>
  <c r="BT18" i="5"/>
  <c r="BW9" i="5"/>
  <c r="BJ9" i="5"/>
  <c r="CH9" i="5"/>
  <c r="CA18" i="5"/>
  <c r="BG18" i="5"/>
  <c r="BB22" i="5"/>
  <c r="AQ68" i="5"/>
  <c r="BV9" i="5"/>
  <c r="BW18" i="5"/>
  <c r="BH9" i="5"/>
  <c r="BF18" i="5"/>
  <c r="CE9" i="5"/>
  <c r="BS9" i="5"/>
  <c r="BG9" i="5"/>
  <c r="BV18" i="5"/>
  <c r="BB18" i="5"/>
  <c r="BQ22" i="5"/>
  <c r="BA22" i="5"/>
  <c r="BM22" i="5"/>
  <c r="AQ72" i="5"/>
  <c r="CD22" i="5"/>
  <c r="CD18" i="5"/>
  <c r="BR18" i="5"/>
  <c r="BD18" i="5"/>
  <c r="CC22" i="5"/>
  <c r="BL22" i="5"/>
  <c r="CH22" i="5"/>
  <c r="CF18" i="5"/>
  <c r="BO18" i="5"/>
  <c r="BC18" i="5"/>
  <c r="BZ22" i="5"/>
  <c r="BJ22" i="5"/>
  <c r="BI22" i="5"/>
  <c r="BY22" i="5"/>
  <c r="BZ18" i="5"/>
  <c r="BL18" i="5"/>
  <c r="AY18" i="5"/>
  <c r="BU22" i="5"/>
  <c r="BE22" i="5"/>
  <c r="BU28" i="5"/>
  <c r="BR28" i="5"/>
  <c r="BJ39" i="5"/>
  <c r="BW27" i="5"/>
  <c r="BE27" i="5"/>
  <c r="BL39" i="5"/>
  <c r="BV27" i="5"/>
  <c r="AY27" i="5"/>
  <c r="BK39" i="5"/>
  <c r="BO27" i="5"/>
  <c r="CH27" i="5"/>
  <c r="CD39" i="5"/>
  <c r="BD39" i="5"/>
  <c r="BN27" i="5"/>
  <c r="BZ39" i="5"/>
  <c r="BC39" i="5"/>
  <c r="AQ77" i="5"/>
  <c r="CA39" i="5"/>
  <c r="CA27" i="5"/>
  <c r="BM27" i="5"/>
  <c r="BT39" i="5"/>
  <c r="BB39" i="5"/>
  <c r="CF27" i="5"/>
  <c r="BG27" i="5"/>
  <c r="BS39" i="5"/>
  <c r="AQ89" i="5"/>
  <c r="BU27" i="5"/>
  <c r="CB27" i="5"/>
  <c r="BF27" i="5"/>
  <c r="BR39" i="5"/>
  <c r="CD28" i="5"/>
  <c r="BH28" i="5"/>
  <c r="CF20" i="5"/>
  <c r="BE20" i="5"/>
  <c r="BT32" i="5"/>
  <c r="CE22" i="5"/>
  <c r="BP22" i="5"/>
  <c r="BH22" i="5"/>
  <c r="AZ22" i="5"/>
  <c r="BY24" i="5"/>
  <c r="CB9" i="5"/>
  <c r="BU9" i="5"/>
  <c r="BM9" i="5"/>
  <c r="BE9" i="5"/>
  <c r="AQ59" i="5"/>
  <c r="BY18" i="5"/>
  <c r="BQ18" i="5"/>
  <c r="BI18" i="5"/>
  <c r="BA18" i="5"/>
  <c r="CA22" i="5"/>
  <c r="BW22" i="5"/>
  <c r="BO22" i="5"/>
  <c r="BG22" i="5"/>
  <c r="AY22" i="5"/>
  <c r="BY20" i="5"/>
  <c r="BN20" i="5"/>
  <c r="AZ20" i="5"/>
  <c r="BX24" i="5"/>
  <c r="BH24" i="5"/>
  <c r="CE28" i="5"/>
  <c r="CH28" i="5"/>
  <c r="BZ32" i="5"/>
  <c r="BR32" i="5"/>
  <c r="BJ32" i="5"/>
  <c r="BB32" i="5"/>
  <c r="BP20" i="5"/>
  <c r="CF32" i="5"/>
  <c r="BL32" i="5"/>
  <c r="BD32" i="5"/>
  <c r="AQ82" i="5"/>
  <c r="BX22" i="5"/>
  <c r="BZ20" i="5"/>
  <c r="BO20" i="5"/>
  <c r="BC20" i="5"/>
  <c r="BI24" i="5"/>
  <c r="CC32" i="5"/>
  <c r="BS32" i="5"/>
  <c r="BK32" i="5"/>
  <c r="BC32" i="5"/>
  <c r="CC9" i="5"/>
  <c r="BT9" i="5"/>
  <c r="BL9" i="5"/>
  <c r="BD9" i="5"/>
  <c r="BS10" i="5"/>
  <c r="CB18" i="5"/>
  <c r="BX18" i="5"/>
  <c r="BP18" i="5"/>
  <c r="BH18" i="5"/>
  <c r="AZ18" i="5"/>
  <c r="CF22" i="5"/>
  <c r="BV22" i="5"/>
  <c r="BN22" i="5"/>
  <c r="BF22" i="5"/>
  <c r="CG22" i="5"/>
  <c r="BX20" i="5"/>
  <c r="BM20" i="5"/>
  <c r="AY20" i="5"/>
  <c r="BW24" i="5"/>
  <c r="BG24" i="5"/>
  <c r="BX28" i="5"/>
  <c r="BY32" i="5"/>
  <c r="BQ32" i="5"/>
  <c r="BI32" i="5"/>
  <c r="BA32" i="5"/>
  <c r="BW20" i="5"/>
  <c r="BI20" i="5"/>
  <c r="CH20" i="5"/>
  <c r="CE32" i="5"/>
  <c r="BX32" i="5"/>
  <c r="BP32" i="5"/>
  <c r="BH32" i="5"/>
  <c r="AZ32" i="5"/>
  <c r="CB20" i="5"/>
  <c r="BV20" i="5"/>
  <c r="BH20" i="5"/>
  <c r="BQ24" i="5"/>
  <c r="BA24" i="5"/>
  <c r="CA32" i="5"/>
  <c r="BW32" i="5"/>
  <c r="BO32" i="5"/>
  <c r="BG32" i="5"/>
  <c r="AY32" i="5"/>
  <c r="CD9" i="5"/>
  <c r="BY9" i="5"/>
  <c r="BQ9" i="5"/>
  <c r="BI9" i="5"/>
  <c r="CE18" i="5"/>
  <c r="BU18" i="5"/>
  <c r="BM18" i="5"/>
  <c r="BE18" i="5"/>
  <c r="CB22" i="5"/>
  <c r="BS22" i="5"/>
  <c r="BK22" i="5"/>
  <c r="CD20" i="5"/>
  <c r="BR20" i="5"/>
  <c r="BG20" i="5"/>
  <c r="CD24" i="5"/>
  <c r="BP24" i="5"/>
  <c r="AZ24" i="5"/>
  <c r="BI28" i="5"/>
  <c r="CD32" i="5"/>
  <c r="BV32" i="5"/>
  <c r="BN32" i="5"/>
  <c r="BF32" i="5"/>
  <c r="CH32" i="5"/>
  <c r="CA20" i="5"/>
  <c r="BQ20" i="5"/>
  <c r="BF20" i="5"/>
  <c r="CB32" i="5"/>
  <c r="BU32" i="5"/>
  <c r="BM32" i="5"/>
  <c r="BE32" i="5"/>
  <c r="BQ28" i="5"/>
  <c r="CG28" i="5"/>
  <c r="BN28" i="5"/>
  <c r="CB28" i="5"/>
  <c r="BG28" i="5"/>
  <c r="CC27" i="5"/>
  <c r="BT27" i="5"/>
  <c r="BL27" i="5"/>
  <c r="BD27" i="5"/>
  <c r="CG27" i="5"/>
  <c r="BY39" i="5"/>
  <c r="BQ39" i="5"/>
  <c r="BI39" i="5"/>
  <c r="BA39" i="5"/>
  <c r="CE24" i="5"/>
  <c r="BV24" i="5"/>
  <c r="BN24" i="5"/>
  <c r="BF24" i="5"/>
  <c r="CH24" i="5"/>
  <c r="BZ28" i="5"/>
  <c r="BP28" i="5"/>
  <c r="BF28" i="5"/>
  <c r="BC10" i="5"/>
  <c r="CD27" i="5"/>
  <c r="BS27" i="5"/>
  <c r="BK27" i="5"/>
  <c r="BC27" i="5"/>
  <c r="CC31" i="5"/>
  <c r="CC39" i="5"/>
  <c r="BX39" i="5"/>
  <c r="BP39" i="5"/>
  <c r="BH39" i="5"/>
  <c r="AZ39" i="5"/>
  <c r="CA24" i="5"/>
  <c r="BU24" i="5"/>
  <c r="BM24" i="5"/>
  <c r="BE24" i="5"/>
  <c r="CG24" i="5"/>
  <c r="BY28" i="5"/>
  <c r="BO28" i="5"/>
  <c r="BE28" i="5"/>
  <c r="BR27" i="5"/>
  <c r="BW39" i="5"/>
  <c r="BJ27" i="5"/>
  <c r="CB39" i="5"/>
  <c r="BG39" i="5"/>
  <c r="BY27" i="5"/>
  <c r="BQ27" i="5"/>
  <c r="BI27" i="5"/>
  <c r="BA27" i="5"/>
  <c r="CE39" i="5"/>
  <c r="BV39" i="5"/>
  <c r="BN39" i="5"/>
  <c r="BF39" i="5"/>
  <c r="CG39" i="5"/>
  <c r="CB24" i="5"/>
  <c r="BS24" i="5"/>
  <c r="BK24" i="5"/>
  <c r="BC24" i="5"/>
  <c r="BW28" i="5"/>
  <c r="BM28" i="5"/>
  <c r="BA28" i="5"/>
  <c r="BZ27" i="5"/>
  <c r="BB27" i="5"/>
  <c r="BO39" i="5"/>
  <c r="AY39" i="5"/>
  <c r="BV19" i="5"/>
  <c r="CE27" i="5"/>
  <c r="BX27" i="5"/>
  <c r="BP27" i="5"/>
  <c r="BH27" i="5"/>
  <c r="CF39" i="5"/>
  <c r="BU39" i="5"/>
  <c r="BM39" i="5"/>
  <c r="BE39" i="5"/>
  <c r="BZ24" i="5"/>
  <c r="BR24" i="5"/>
  <c r="BJ24" i="5"/>
  <c r="CC28" i="5"/>
  <c r="BV28" i="5"/>
  <c r="BJ28" i="5"/>
  <c r="AZ28" i="5"/>
  <c r="BF19" i="5"/>
  <c r="BP31" i="5"/>
  <c r="CH19" i="5"/>
  <c r="BH31" i="5"/>
  <c r="AZ31" i="5"/>
  <c r="BN19" i="5"/>
  <c r="BX31" i="5"/>
  <c r="CF19" i="5"/>
  <c r="CD11" i="5"/>
  <c r="BS11" i="5"/>
  <c r="BK11" i="5"/>
  <c r="BC11" i="5"/>
  <c r="CD13" i="5"/>
  <c r="BZ11" i="5"/>
  <c r="BR11" i="5"/>
  <c r="BJ11" i="5"/>
  <c r="BB11" i="5"/>
  <c r="CE11" i="5"/>
  <c r="BX11" i="5"/>
  <c r="BP11" i="5"/>
  <c r="BH11" i="5"/>
  <c r="AZ11" i="5"/>
  <c r="CA11" i="5"/>
  <c r="BW11" i="5"/>
  <c r="BO11" i="5"/>
  <c r="BG11" i="5"/>
  <c r="AY11" i="5"/>
  <c r="CF11" i="5"/>
  <c r="BV11" i="5"/>
  <c r="BN11" i="5"/>
  <c r="BF11" i="5"/>
  <c r="CH11" i="5"/>
  <c r="CC11" i="5"/>
  <c r="BU11" i="5"/>
  <c r="BM11" i="5"/>
  <c r="BE11" i="5"/>
  <c r="BN13" i="5"/>
  <c r="CB19" i="5"/>
  <c r="BT19" i="5"/>
  <c r="BL19" i="5"/>
  <c r="BD19" i="5"/>
  <c r="AQ69" i="5"/>
  <c r="CE31" i="5"/>
  <c r="BV31" i="5"/>
  <c r="BN31" i="5"/>
  <c r="BF31" i="5"/>
  <c r="CG31" i="5"/>
  <c r="CD19" i="5"/>
  <c r="BS19" i="5"/>
  <c r="BK19" i="5"/>
  <c r="BC19" i="5"/>
  <c r="CF31" i="5"/>
  <c r="BU31" i="5"/>
  <c r="BM31" i="5"/>
  <c r="BE31" i="5"/>
  <c r="CH31" i="5"/>
  <c r="BV13" i="5"/>
  <c r="BU19" i="5"/>
  <c r="BE19" i="5"/>
  <c r="AQ63" i="5"/>
  <c r="BR21" i="5"/>
  <c r="BZ19" i="5"/>
  <c r="BR19" i="5"/>
  <c r="BJ19" i="5"/>
  <c r="BB19" i="5"/>
  <c r="CA31" i="5"/>
  <c r="BT31" i="5"/>
  <c r="BL31" i="5"/>
  <c r="BD31" i="5"/>
  <c r="AQ81" i="5"/>
  <c r="BF13" i="5"/>
  <c r="BY19" i="5"/>
  <c r="BQ19" i="5"/>
  <c r="BI19" i="5"/>
  <c r="BA19" i="5"/>
  <c r="CB31" i="5"/>
  <c r="BS31" i="5"/>
  <c r="BK31" i="5"/>
  <c r="BC31" i="5"/>
  <c r="CD31" i="5"/>
  <c r="BO31" i="5"/>
  <c r="BG31" i="5"/>
  <c r="BZ21" i="5"/>
  <c r="BJ21" i="5"/>
  <c r="BB21" i="5"/>
  <c r="CE19" i="5"/>
  <c r="BX19" i="5"/>
  <c r="BP19" i="5"/>
  <c r="BH19" i="5"/>
  <c r="AZ19" i="5"/>
  <c r="BZ31" i="5"/>
  <c r="BR31" i="5"/>
  <c r="BJ31" i="5"/>
  <c r="BB31" i="5"/>
  <c r="CC19" i="5"/>
  <c r="BM19" i="5"/>
  <c r="CG19" i="5"/>
  <c r="BW31" i="5"/>
  <c r="AY31" i="5"/>
  <c r="CA19" i="5"/>
  <c r="BW19" i="5"/>
  <c r="BO19" i="5"/>
  <c r="BG19" i="5"/>
  <c r="BY31" i="5"/>
  <c r="BQ31" i="5"/>
  <c r="BI31" i="5"/>
  <c r="BU13" i="5"/>
  <c r="BY21" i="5"/>
  <c r="BM13" i="5"/>
  <c r="CH13" i="5"/>
  <c r="BQ21" i="5"/>
  <c r="BA21" i="5"/>
  <c r="CA13" i="5"/>
  <c r="BL13" i="5"/>
  <c r="BD13" i="5"/>
  <c r="CG13" i="5"/>
  <c r="CC21" i="5"/>
  <c r="BX21" i="5"/>
  <c r="BP21" i="5"/>
  <c r="BH21" i="5"/>
  <c r="AZ21" i="5"/>
  <c r="CE20" i="5"/>
  <c r="BU20" i="5"/>
  <c r="BK20" i="5"/>
  <c r="BB20" i="5"/>
  <c r="CF28" i="5"/>
  <c r="BT28" i="5"/>
  <c r="BL28" i="5"/>
  <c r="BD28" i="5"/>
  <c r="AQ78" i="5"/>
  <c r="CE13" i="5"/>
  <c r="BE13" i="5"/>
  <c r="BI21" i="5"/>
  <c r="BT13" i="5"/>
  <c r="CF13" i="5"/>
  <c r="BS13" i="5"/>
  <c r="BK13" i="5"/>
  <c r="BC13" i="5"/>
  <c r="CA21" i="5"/>
  <c r="BW21" i="5"/>
  <c r="BO21" i="5"/>
  <c r="BG21" i="5"/>
  <c r="AY21" i="5"/>
  <c r="BS20" i="5"/>
  <c r="BJ20" i="5"/>
  <c r="BA20" i="5"/>
  <c r="CA28" i="5"/>
  <c r="BS28" i="5"/>
  <c r="BK28" i="5"/>
  <c r="BZ13" i="5"/>
  <c r="BR13" i="5"/>
  <c r="BJ13" i="5"/>
  <c r="BB13" i="5"/>
  <c r="CD21" i="5"/>
  <c r="BV21" i="5"/>
  <c r="BN21" i="5"/>
  <c r="BF21" i="5"/>
  <c r="CH21" i="5"/>
  <c r="BQ13" i="5"/>
  <c r="BA13" i="5"/>
  <c r="BU21" i="5"/>
  <c r="BE21" i="5"/>
  <c r="BY13" i="5"/>
  <c r="BI13" i="5"/>
  <c r="CE21" i="5"/>
  <c r="BM21" i="5"/>
  <c r="CG21" i="5"/>
  <c r="CC13" i="5"/>
  <c r="BX13" i="5"/>
  <c r="BP13" i="5"/>
  <c r="BH13" i="5"/>
  <c r="AZ13" i="5"/>
  <c r="CF21" i="5"/>
  <c r="BT21" i="5"/>
  <c r="BL21" i="5"/>
  <c r="BD21" i="5"/>
  <c r="AQ71" i="5"/>
  <c r="CB13" i="5"/>
  <c r="BW13" i="5"/>
  <c r="BO13" i="5"/>
  <c r="BG13" i="5"/>
  <c r="CB21" i="5"/>
  <c r="BS21" i="5"/>
  <c r="BK21" i="5"/>
  <c r="CG20" i="5"/>
  <c r="BQ10" i="5"/>
  <c r="BA10" i="5"/>
  <c r="CC20" i="5"/>
  <c r="BT20" i="5"/>
  <c r="BL20" i="5"/>
  <c r="BD20" i="5"/>
  <c r="CD10" i="5"/>
  <c r="BN10" i="5"/>
  <c r="CH10" i="5"/>
  <c r="CE10" i="5"/>
  <c r="BM10" i="5"/>
  <c r="CG10" i="5"/>
  <c r="CA10" i="5"/>
  <c r="BK10" i="5"/>
  <c r="BY10" i="5"/>
  <c r="BI10" i="5"/>
  <c r="BV10" i="5"/>
  <c r="BF10" i="5"/>
  <c r="BU10" i="5"/>
  <c r="BE10" i="5"/>
  <c r="CF10" i="5"/>
  <c r="BT10" i="5"/>
  <c r="BL10" i="5"/>
  <c r="BD10" i="5"/>
  <c r="AQ60" i="5"/>
  <c r="BZ10" i="5"/>
  <c r="BR10" i="5"/>
  <c r="BJ10" i="5"/>
  <c r="BB10" i="5"/>
  <c r="CB10" i="5"/>
  <c r="BX10" i="5"/>
  <c r="BP10" i="5"/>
  <c r="BH10" i="5"/>
  <c r="AZ10" i="5"/>
  <c r="CC10" i="5"/>
  <c r="BW10" i="5"/>
  <c r="BO10" i="5"/>
  <c r="BG10" i="5"/>
  <c r="V52" i="16" l="1"/>
  <c r="H50" i="9"/>
  <c r="H147" i="9" s="1"/>
  <c r="E10" i="9"/>
  <c r="E107" i="9" s="1"/>
  <c r="F10" i="9" s="1"/>
  <c r="F107" i="9" s="1"/>
  <c r="AM90" i="22"/>
  <c r="AM92" i="22"/>
  <c r="F15" i="9"/>
  <c r="F112" i="9" s="1"/>
  <c r="F45" i="9"/>
  <c r="F142" i="9" s="1"/>
  <c r="F49" i="9"/>
  <c r="F146" i="9" s="1"/>
  <c r="E14" i="9"/>
  <c r="E111" i="9" s="1"/>
  <c r="E33" i="9"/>
  <c r="E130" i="9" s="1"/>
  <c r="E26" i="9"/>
  <c r="E123" i="9" s="1"/>
  <c r="F43" i="9"/>
  <c r="F140" i="9" s="1"/>
  <c r="E21" i="9"/>
  <c r="E118" i="9" s="1"/>
  <c r="E20" i="9"/>
  <c r="E117" i="9" s="1"/>
  <c r="F17" i="9"/>
  <c r="F114" i="9" s="1"/>
  <c r="E37" i="9"/>
  <c r="E134" i="9" s="1"/>
  <c r="E29" i="9"/>
  <c r="E126" i="9" s="1"/>
  <c r="E47" i="9"/>
  <c r="E144" i="9" s="1"/>
  <c r="E39" i="9"/>
  <c r="E136" i="9" s="1"/>
  <c r="E27" i="9"/>
  <c r="E124" i="9" s="1"/>
  <c r="E24" i="9"/>
  <c r="E121" i="9" s="1"/>
  <c r="E38" i="9"/>
  <c r="E135" i="9" s="1"/>
  <c r="E46" i="9"/>
  <c r="E143" i="9" s="1"/>
  <c r="F30" i="9"/>
  <c r="F127" i="9" s="1"/>
  <c r="E28" i="9"/>
  <c r="E125" i="9" s="1"/>
  <c r="E32" i="9"/>
  <c r="E129" i="9" s="1"/>
  <c r="E25" i="9"/>
  <c r="E122" i="9" s="1"/>
  <c r="E23" i="9"/>
  <c r="E120" i="9" s="1"/>
  <c r="F12" i="9"/>
  <c r="F109" i="9" s="1"/>
  <c r="E48" i="9"/>
  <c r="E145" i="9" s="1"/>
  <c r="F13" i="9"/>
  <c r="F110" i="9" s="1"/>
  <c r="E22" i="9"/>
  <c r="E119" i="9" s="1"/>
  <c r="E18" i="9"/>
  <c r="E115" i="9" s="1"/>
  <c r="F34" i="9"/>
  <c r="F131" i="9" s="1"/>
  <c r="E31" i="9"/>
  <c r="E128" i="9" s="1"/>
  <c r="E11" i="9"/>
  <c r="E108" i="9" s="1"/>
  <c r="F36" i="9"/>
  <c r="F133" i="9" s="1"/>
  <c r="E44" i="9"/>
  <c r="E141" i="9" s="1"/>
  <c r="E16" i="9"/>
  <c r="E113" i="9" s="1"/>
  <c r="F40" i="9"/>
  <c r="F137" i="9" s="1"/>
  <c r="F19" i="9"/>
  <c r="F116" i="9" s="1"/>
  <c r="E35" i="9"/>
  <c r="E132" i="9" s="1"/>
  <c r="AM84" i="22"/>
  <c r="AM82" i="22"/>
  <c r="M139" i="7"/>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AK139" i="7" s="1"/>
  <c r="AL139" i="7" s="1"/>
  <c r="AM139" i="7" s="1"/>
  <c r="AN139" i="7" s="1"/>
  <c r="M135" i="7"/>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AK135" i="7" s="1"/>
  <c r="AL135" i="7" s="1"/>
  <c r="AM135" i="7" s="1"/>
  <c r="AN135" i="7" s="1"/>
  <c r="M138" i="7"/>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AK138" i="7" s="1"/>
  <c r="AL138" i="7" s="1"/>
  <c r="AM138" i="7" s="1"/>
  <c r="AN138" i="7" s="1"/>
  <c r="M136" i="7"/>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AK136" i="7" s="1"/>
  <c r="AL136" i="7" s="1"/>
  <c r="AM136" i="7" s="1"/>
  <c r="AN136" i="7" s="1"/>
  <c r="M109" i="7"/>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AK109" i="7" s="1"/>
  <c r="AL109" i="7" s="1"/>
  <c r="AM109" i="7" s="1"/>
  <c r="AN109" i="7" s="1"/>
  <c r="M134" i="7"/>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AK134" i="7" s="1"/>
  <c r="AL134" i="7" s="1"/>
  <c r="AM134" i="7" s="1"/>
  <c r="AN134" i="7" s="1"/>
  <c r="M119" i="7"/>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AK119" i="7" s="1"/>
  <c r="AL119" i="7" s="1"/>
  <c r="AM119" i="7" s="1"/>
  <c r="AN119" i="7" s="1"/>
  <c r="M142" i="7"/>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AK142" i="7" s="1"/>
  <c r="AL142" i="7" s="1"/>
  <c r="AM142" i="7" s="1"/>
  <c r="AN142" i="7" s="1"/>
  <c r="M110" i="7"/>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AK110" i="7" s="1"/>
  <c r="AL110" i="7" s="1"/>
  <c r="AM110" i="7" s="1"/>
  <c r="AN110" i="7" s="1"/>
  <c r="M133" i="7"/>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AK133" i="7" s="1"/>
  <c r="AL133" i="7" s="1"/>
  <c r="AM133" i="7" s="1"/>
  <c r="AN133" i="7" s="1"/>
  <c r="M125" i="7"/>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AM125" i="7" s="1"/>
  <c r="AN125" i="7" s="1"/>
  <c r="M116" i="7"/>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AK116" i="7" s="1"/>
  <c r="AL116" i="7" s="1"/>
  <c r="AM116" i="7" s="1"/>
  <c r="AN116" i="7" s="1"/>
  <c r="M145" i="7"/>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AL145" i="7" s="1"/>
  <c r="AM145" i="7" s="1"/>
  <c r="AN145" i="7" s="1"/>
  <c r="AO145" i="7" s="1"/>
  <c r="M122" i="7"/>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AK122" i="7" s="1"/>
  <c r="AL122" i="7" s="1"/>
  <c r="AM122" i="7" s="1"/>
  <c r="AN122" i="7" s="1"/>
  <c r="M121" i="7"/>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AK121" i="7" s="1"/>
  <c r="AL121" i="7" s="1"/>
  <c r="AM121" i="7" s="1"/>
  <c r="AN121" i="7" s="1"/>
  <c r="M120" i="7"/>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AK120" i="7" s="1"/>
  <c r="AL120" i="7" s="1"/>
  <c r="AM120" i="7" s="1"/>
  <c r="AN120" i="7" s="1"/>
  <c r="M141" i="7"/>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AK141" i="7" s="1"/>
  <c r="AL141" i="7" s="1"/>
  <c r="AM141" i="7" s="1"/>
  <c r="AN141" i="7" s="1"/>
  <c r="M112" i="7"/>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AK112" i="7" s="1"/>
  <c r="AL112" i="7" s="1"/>
  <c r="AM112" i="7" s="1"/>
  <c r="AN112" i="7" s="1"/>
  <c r="M130" i="7"/>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AK130" i="7" s="1"/>
  <c r="AL130" i="7" s="1"/>
  <c r="AM130" i="7" s="1"/>
  <c r="AN130" i="7" s="1"/>
  <c r="M147" i="7"/>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AL147" i="7" s="1"/>
  <c r="AM147" i="7" s="1"/>
  <c r="AN147" i="7" s="1"/>
  <c r="M117" i="7"/>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AK117" i="7" s="1"/>
  <c r="AL117" i="7" s="1"/>
  <c r="AM117" i="7" s="1"/>
  <c r="AN117" i="7" s="1"/>
  <c r="M149" i="7"/>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AL149" i="7" s="1"/>
  <c r="AM149" i="7" s="1"/>
  <c r="AN149" i="7" s="1"/>
  <c r="AO149" i="7" s="1"/>
  <c r="M126" i="7"/>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AL126" i="7" s="1"/>
  <c r="AM126" i="7" s="1"/>
  <c r="AN126" i="7" s="1"/>
  <c r="M111" i="7"/>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AK111" i="7" s="1"/>
  <c r="AL111" i="7" s="1"/>
  <c r="AM111" i="7" s="1"/>
  <c r="AN111" i="7" s="1"/>
  <c r="M127" i="7"/>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AL127" i="7" s="1"/>
  <c r="AM127" i="7" s="1"/>
  <c r="AN127" i="7" s="1"/>
  <c r="M128" i="7"/>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AL128" i="7" s="1"/>
  <c r="AM128" i="7" s="1"/>
  <c r="AN128" i="7" s="1"/>
  <c r="M123" i="7"/>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L123" i="7" s="1"/>
  <c r="AM123" i="7" s="1"/>
  <c r="AN123" i="7" s="1"/>
  <c r="M144" i="7"/>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AM144" i="7" s="1"/>
  <c r="AN144" i="7" s="1"/>
  <c r="M118" i="7"/>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AK118" i="7" s="1"/>
  <c r="AL118" i="7" s="1"/>
  <c r="AM118" i="7" s="1"/>
  <c r="AN118" i="7" s="1"/>
  <c r="M146" i="7"/>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AN146" i="7" s="1"/>
  <c r="M129" i="7"/>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AK129" i="7" s="1"/>
  <c r="AL129" i="7" s="1"/>
  <c r="AM129" i="7" s="1"/>
  <c r="AN129" i="7" s="1"/>
  <c r="M124" i="7"/>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AL124" i="7" s="1"/>
  <c r="AM124" i="7" s="1"/>
  <c r="AN124" i="7" s="1"/>
  <c r="M140" i="7"/>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AK140" i="7" s="1"/>
  <c r="AL140" i="7" s="1"/>
  <c r="AM140" i="7" s="1"/>
  <c r="AN140" i="7" s="1"/>
  <c r="M131" i="7"/>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AK131" i="7" s="1"/>
  <c r="AL131" i="7" s="1"/>
  <c r="AM131" i="7" s="1"/>
  <c r="AN131" i="7" s="1"/>
  <c r="M113" i="7"/>
  <c r="N113" i="7" s="1"/>
  <c r="O113" i="7" s="1"/>
  <c r="M137" i="7"/>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AK137" i="7" s="1"/>
  <c r="AL137" i="7" s="1"/>
  <c r="AM137" i="7" s="1"/>
  <c r="AN137" i="7" s="1"/>
  <c r="M148" i="7"/>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AL148" i="7" s="1"/>
  <c r="AM148" i="7" s="1"/>
  <c r="AN148" i="7" s="1"/>
  <c r="M132" i="7"/>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AK132" i="7" s="1"/>
  <c r="AL132" i="7" s="1"/>
  <c r="AM132" i="7" s="1"/>
  <c r="AN132" i="7" s="1"/>
  <c r="M114" i="7"/>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AK114" i="7" s="1"/>
  <c r="AL114" i="7" s="1"/>
  <c r="AM114" i="7" s="1"/>
  <c r="AN114" i="7" s="1"/>
  <c r="M143" i="7"/>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AK143" i="7" s="1"/>
  <c r="AL143" i="7" s="1"/>
  <c r="AM143" i="7" s="1"/>
  <c r="AN143" i="7" s="1"/>
  <c r="M115" i="7"/>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AK115" i="7" s="1"/>
  <c r="AL115" i="7" s="1"/>
  <c r="AM115" i="7" s="1"/>
  <c r="AN115" i="7" s="1"/>
  <c r="AM71" i="22"/>
  <c r="AM91" i="22"/>
  <c r="AM80" i="22"/>
  <c r="AM79" i="22"/>
  <c r="AM75" i="22"/>
  <c r="AM83" i="22"/>
  <c r="AM72" i="22"/>
  <c r="AM85" i="22"/>
  <c r="AM61" i="22"/>
  <c r="AM70" i="22"/>
  <c r="AM73" i="22"/>
  <c r="AM77" i="22"/>
  <c r="AM87" i="22"/>
  <c r="AM76" i="22"/>
  <c r="AM88" i="22"/>
  <c r="AM74" i="22"/>
  <c r="AM81" i="22"/>
  <c r="AM65" i="22"/>
  <c r="AM78" i="22"/>
  <c r="AM86" i="22"/>
  <c r="AM63" i="22"/>
  <c r="AM60" i="22"/>
  <c r="AM67" i="22"/>
  <c r="AM62" i="22"/>
  <c r="AM66" i="22"/>
  <c r="AM64" i="22"/>
  <c r="O57" i="22"/>
  <c r="P57" i="22" s="1"/>
  <c r="Q57" i="22" s="1"/>
  <c r="R57" i="22" s="1"/>
  <c r="S57" i="22" s="1"/>
  <c r="T57" i="22" s="1"/>
  <c r="U57" i="22" s="1"/>
  <c r="V57" i="22" s="1"/>
  <c r="W57" i="22" s="1"/>
  <c r="X57" i="22" s="1"/>
  <c r="Y57" i="22" s="1"/>
  <c r="Z57" i="22" s="1"/>
  <c r="AA57" i="22" s="1"/>
  <c r="AB57" i="22" s="1"/>
  <c r="AC57" i="22" s="1"/>
  <c r="AD57" i="22" s="1"/>
  <c r="AE57" i="22" s="1"/>
  <c r="AF57" i="22" s="1"/>
  <c r="AG57" i="22" s="1"/>
  <c r="AH57" i="22" s="1"/>
  <c r="AI57" i="22" s="1"/>
  <c r="AJ57" i="22" s="1"/>
  <c r="AK57" i="22" s="1"/>
  <c r="AL57" i="22" s="1"/>
  <c r="AM68" i="22"/>
  <c r="AM53" i="22"/>
  <c r="AM58" i="22"/>
  <c r="AM59" i="22"/>
  <c r="AM56" i="22"/>
  <c r="AM54" i="22"/>
  <c r="AM55" i="22"/>
  <c r="AM69" i="22"/>
  <c r="F41" i="9"/>
  <c r="F138" i="9" s="1"/>
  <c r="I50" i="9" l="1"/>
  <c r="I147" i="9" s="1"/>
  <c r="AO146" i="7"/>
  <c r="AO148" i="7"/>
  <c r="AO136" i="7"/>
  <c r="AO140" i="7"/>
  <c r="G30" i="9"/>
  <c r="H32" i="16" s="1"/>
  <c r="G36" i="9"/>
  <c r="G133" i="9" s="1"/>
  <c r="G19" i="9"/>
  <c r="E66" i="9" s="1"/>
  <c r="G34" i="9"/>
  <c r="G131" i="9" s="1"/>
  <c r="F35" i="9"/>
  <c r="F132" i="9" s="1"/>
  <c r="F25" i="9"/>
  <c r="F122" i="9" s="1"/>
  <c r="F39" i="9"/>
  <c r="F136" i="9" s="1"/>
  <c r="F32" i="9"/>
  <c r="F129" i="9" s="1"/>
  <c r="F28" i="9"/>
  <c r="F125" i="9" s="1"/>
  <c r="F22" i="9"/>
  <c r="F119" i="9" s="1"/>
  <c r="F37" i="9"/>
  <c r="F134" i="9" s="1"/>
  <c r="F46" i="9"/>
  <c r="F143" i="9" s="1"/>
  <c r="F48" i="9"/>
  <c r="F145" i="9" s="1"/>
  <c r="G10" i="9"/>
  <c r="G107" i="9" s="1"/>
  <c r="G12" i="9"/>
  <c r="G109" i="9" s="1"/>
  <c r="G13" i="9"/>
  <c r="G110" i="9" s="1"/>
  <c r="F11" i="9"/>
  <c r="F108" i="9" s="1"/>
  <c r="F21" i="9"/>
  <c r="F118" i="9" s="1"/>
  <c r="F27" i="9"/>
  <c r="F124" i="9" s="1"/>
  <c r="F31" i="9"/>
  <c r="F128" i="9" s="1"/>
  <c r="G43" i="9"/>
  <c r="G140" i="9" s="1"/>
  <c r="F47" i="9"/>
  <c r="F144" i="9" s="1"/>
  <c r="F26" i="9"/>
  <c r="F123" i="9" s="1"/>
  <c r="F16" i="9"/>
  <c r="F113" i="9" s="1"/>
  <c r="F23" i="9"/>
  <c r="F120" i="9" s="1"/>
  <c r="F29" i="9"/>
  <c r="F126" i="9" s="1"/>
  <c r="F33" i="9"/>
  <c r="F130" i="9" s="1"/>
  <c r="F20" i="9"/>
  <c r="F117" i="9" s="1"/>
  <c r="F44" i="9"/>
  <c r="F141" i="9" s="1"/>
  <c r="F18" i="9"/>
  <c r="F115" i="9" s="1"/>
  <c r="F14" i="9"/>
  <c r="F111" i="9" s="1"/>
  <c r="G49" i="9"/>
  <c r="G146" i="9" s="1"/>
  <c r="F38" i="9"/>
  <c r="F135" i="9" s="1"/>
  <c r="F24" i="9"/>
  <c r="F121" i="9" s="1"/>
  <c r="G45" i="9"/>
  <c r="G142" i="9" s="1"/>
  <c r="F42" i="9"/>
  <c r="F139" i="9" s="1"/>
  <c r="AO138" i="7"/>
  <c r="AO139" i="7"/>
  <c r="AO143" i="7"/>
  <c r="AO131" i="7"/>
  <c r="AO124" i="7"/>
  <c r="AO111" i="7"/>
  <c r="AO120" i="7"/>
  <c r="AO133" i="7"/>
  <c r="AO114" i="7"/>
  <c r="AO129" i="7"/>
  <c r="AO126" i="7"/>
  <c r="AO121" i="7"/>
  <c r="AO110" i="7"/>
  <c r="AO132" i="7"/>
  <c r="AO142" i="7"/>
  <c r="AO118" i="7"/>
  <c r="AO117" i="7"/>
  <c r="AO122" i="7"/>
  <c r="AO137" i="7"/>
  <c r="AO144" i="7"/>
  <c r="AO147" i="7"/>
  <c r="AO135" i="7"/>
  <c r="AO119" i="7"/>
  <c r="P113" i="7"/>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AK113" i="7" s="1"/>
  <c r="AL113" i="7" s="1"/>
  <c r="AM113" i="7" s="1"/>
  <c r="AN113" i="7" s="1"/>
  <c r="AO123" i="7"/>
  <c r="AO130" i="7"/>
  <c r="AO134" i="7"/>
  <c r="AO128" i="7"/>
  <c r="AO112" i="7"/>
  <c r="AO116" i="7"/>
  <c r="AO109" i="7"/>
  <c r="AO115" i="7"/>
  <c r="AO127" i="7"/>
  <c r="AO141" i="7"/>
  <c r="AO125" i="7"/>
  <c r="AM57" i="22"/>
  <c r="G41" i="9"/>
  <c r="G138" i="9" s="1"/>
  <c r="G17" i="9"/>
  <c r="G114" i="9" s="1"/>
  <c r="G15" i="9"/>
  <c r="G112" i="9" s="1"/>
  <c r="J50" i="9" l="1"/>
  <c r="J147" i="9" s="1"/>
  <c r="E60" i="9"/>
  <c r="H15" i="16"/>
  <c r="V15" i="16" s="1"/>
  <c r="E59" i="9"/>
  <c r="H45" i="16"/>
  <c r="V45" i="16" s="1"/>
  <c r="E83" i="9"/>
  <c r="H38" i="16"/>
  <c r="V38" i="16" s="1"/>
  <c r="H14" i="16"/>
  <c r="V14" i="16" s="1"/>
  <c r="E77" i="9"/>
  <c r="G127" i="9"/>
  <c r="G116" i="9"/>
  <c r="H34" i="9"/>
  <c r="H131" i="9" s="1"/>
  <c r="H36" i="9"/>
  <c r="H133" i="9" s="1"/>
  <c r="G25" i="9"/>
  <c r="G122" i="9" s="1"/>
  <c r="G42" i="9"/>
  <c r="G139" i="9" s="1"/>
  <c r="G33" i="9"/>
  <c r="H35" i="16" s="1"/>
  <c r="V35" i="16" s="1"/>
  <c r="G40" i="9"/>
  <c r="G137" i="9" s="1"/>
  <c r="G21" i="9"/>
  <c r="E68" i="9" s="1"/>
  <c r="G37" i="9"/>
  <c r="H39" i="16" s="1"/>
  <c r="H21" i="16"/>
  <c r="V21" i="16" s="1"/>
  <c r="G22" i="9"/>
  <c r="H24" i="16" s="1"/>
  <c r="V24" i="16" s="1"/>
  <c r="G39" i="9"/>
  <c r="H41" i="16" s="1"/>
  <c r="V41" i="16" s="1"/>
  <c r="G35" i="9"/>
  <c r="H37" i="16" s="1"/>
  <c r="H13" i="9"/>
  <c r="H110" i="9" s="1"/>
  <c r="H12" i="9"/>
  <c r="H109" i="9" s="1"/>
  <c r="F9" i="9"/>
  <c r="F106" i="9" s="1"/>
  <c r="G27" i="9"/>
  <c r="G124" i="9" s="1"/>
  <c r="G44" i="9"/>
  <c r="H46" i="16" s="1"/>
  <c r="V46" i="16" s="1"/>
  <c r="E90" i="9"/>
  <c r="G47" i="9"/>
  <c r="G144" i="9" s="1"/>
  <c r="G29" i="9"/>
  <c r="G126" i="9" s="1"/>
  <c r="G20" i="9"/>
  <c r="G117" i="9" s="1"/>
  <c r="G14" i="9"/>
  <c r="G111" i="9" s="1"/>
  <c r="G23" i="9"/>
  <c r="G120" i="9" s="1"/>
  <c r="G24" i="9"/>
  <c r="G121" i="9" s="1"/>
  <c r="H43" i="9"/>
  <c r="H140" i="9" s="1"/>
  <c r="G26" i="9"/>
  <c r="G123" i="9" s="1"/>
  <c r="G11" i="9"/>
  <c r="G108" i="9" s="1"/>
  <c r="H51" i="16"/>
  <c r="V51" i="16" s="1"/>
  <c r="E96" i="9"/>
  <c r="E92" i="9"/>
  <c r="H47" i="16"/>
  <c r="V47" i="16" s="1"/>
  <c r="G48" i="9"/>
  <c r="G145" i="9" s="1"/>
  <c r="E57" i="9"/>
  <c r="H12" i="16"/>
  <c r="V12" i="16" s="1"/>
  <c r="AO113" i="7"/>
  <c r="H10" i="9"/>
  <c r="H107" i="9" s="1"/>
  <c r="H15" i="9"/>
  <c r="H112" i="9" s="1"/>
  <c r="H41" i="9"/>
  <c r="H138" i="9" s="1"/>
  <c r="H17" i="9"/>
  <c r="H114" i="9" s="1"/>
  <c r="E62" i="9"/>
  <c r="V32" i="16"/>
  <c r="H17" i="16"/>
  <c r="H36" i="16"/>
  <c r="E81" i="9"/>
  <c r="K50" i="9" l="1"/>
  <c r="K147" i="9" s="1"/>
  <c r="H97" i="9"/>
  <c r="I52" i="16"/>
  <c r="H27" i="16"/>
  <c r="E74" i="9"/>
  <c r="E72" i="9"/>
  <c r="H23" i="16"/>
  <c r="V23" i="16" s="1"/>
  <c r="E82" i="9"/>
  <c r="G134" i="9"/>
  <c r="G132" i="9"/>
  <c r="H35" i="9" s="1"/>
  <c r="G119" i="9"/>
  <c r="G118" i="9"/>
  <c r="H21" i="9" s="1"/>
  <c r="G136" i="9"/>
  <c r="H39" i="9" s="1"/>
  <c r="H30" i="9"/>
  <c r="H127" i="9" s="1"/>
  <c r="G130" i="9"/>
  <c r="H33" i="9" s="1"/>
  <c r="E80" i="9"/>
  <c r="G141" i="9"/>
  <c r="I34" i="9"/>
  <c r="I131" i="9" s="1"/>
  <c r="H44" i="16"/>
  <c r="V44" i="16" s="1"/>
  <c r="E89" i="9"/>
  <c r="H25" i="9"/>
  <c r="H122" i="9" s="1"/>
  <c r="E87" i="9"/>
  <c r="H42" i="16"/>
  <c r="V42" i="16" s="1"/>
  <c r="H23" i="9"/>
  <c r="H120" i="9" s="1"/>
  <c r="E84" i="9"/>
  <c r="H20" i="9"/>
  <c r="H117" i="9" s="1"/>
  <c r="H19" i="9"/>
  <c r="H116" i="9" s="1"/>
  <c r="H27" i="9"/>
  <c r="H124" i="9" s="1"/>
  <c r="G31" i="9"/>
  <c r="G128" i="9" s="1"/>
  <c r="G28" i="9"/>
  <c r="G125" i="9" s="1"/>
  <c r="H24" i="9"/>
  <c r="H121" i="9" s="1"/>
  <c r="H29" i="16"/>
  <c r="V29" i="16" s="1"/>
  <c r="E86" i="9"/>
  <c r="G32" i="9"/>
  <c r="G129" i="9" s="1"/>
  <c r="E69" i="9"/>
  <c r="G46" i="9"/>
  <c r="G143" i="9" s="1"/>
  <c r="H22" i="16"/>
  <c r="V22" i="16" s="1"/>
  <c r="E67" i="9"/>
  <c r="E91" i="9"/>
  <c r="I12" i="9"/>
  <c r="I109" i="9" s="1"/>
  <c r="I13" i="9"/>
  <c r="I110" i="9" s="1"/>
  <c r="G18" i="9"/>
  <c r="G115" i="9" s="1"/>
  <c r="G9" i="9"/>
  <c r="G106" i="9" s="1"/>
  <c r="G16" i="9"/>
  <c r="G113" i="9" s="1"/>
  <c r="I43" i="9"/>
  <c r="I140" i="9" s="1"/>
  <c r="H29" i="9"/>
  <c r="H126" i="9" s="1"/>
  <c r="G38" i="9"/>
  <c r="G135" i="9" s="1"/>
  <c r="H48" i="9"/>
  <c r="H145" i="9" s="1"/>
  <c r="H49" i="9"/>
  <c r="H146" i="9" s="1"/>
  <c r="H28" i="16"/>
  <c r="V28" i="16" s="1"/>
  <c r="E73" i="9"/>
  <c r="H26" i="16"/>
  <c r="V26" i="16" s="1"/>
  <c r="E71" i="9"/>
  <c r="E76" i="9"/>
  <c r="H31" i="16"/>
  <c r="V31" i="16" s="1"/>
  <c r="E95" i="9"/>
  <c r="H50" i="16"/>
  <c r="V50" i="16" s="1"/>
  <c r="H47" i="9"/>
  <c r="H144" i="9" s="1"/>
  <c r="E61" i="9"/>
  <c r="H16" i="16"/>
  <c r="V16" i="16" s="1"/>
  <c r="H45" i="9"/>
  <c r="H142" i="9" s="1"/>
  <c r="E58" i="9"/>
  <c r="H13" i="16"/>
  <c r="V13" i="16" s="1"/>
  <c r="H25" i="16"/>
  <c r="V25" i="16" s="1"/>
  <c r="E70" i="9"/>
  <c r="H49" i="16"/>
  <c r="V49" i="16" s="1"/>
  <c r="E94" i="9"/>
  <c r="I15" i="9"/>
  <c r="I112" i="9" s="1"/>
  <c r="I10" i="9"/>
  <c r="I107" i="9" s="1"/>
  <c r="I17" i="9"/>
  <c r="I114" i="9" s="1"/>
  <c r="E88" i="9"/>
  <c r="H43" i="16"/>
  <c r="I41" i="9"/>
  <c r="I138" i="9" s="1"/>
  <c r="V37" i="16"/>
  <c r="V36" i="16"/>
  <c r="V39" i="16"/>
  <c r="V27" i="16"/>
  <c r="V17" i="16"/>
  <c r="H19" i="16"/>
  <c r="E64" i="9"/>
  <c r="W52" i="16" l="1"/>
  <c r="L50" i="9"/>
  <c r="L147" i="9" s="1"/>
  <c r="E65" i="9"/>
  <c r="H130" i="9"/>
  <c r="I33" i="9" s="1"/>
  <c r="H132" i="9"/>
  <c r="H20" i="16"/>
  <c r="V20" i="16" s="1"/>
  <c r="H136" i="9"/>
  <c r="I39" i="9" s="1"/>
  <c r="I30" i="9"/>
  <c r="I127" i="9" s="1"/>
  <c r="H118" i="9"/>
  <c r="I21" i="9" s="1"/>
  <c r="I36" i="9"/>
  <c r="I133" i="9" s="1"/>
  <c r="H32" i="9"/>
  <c r="H129" i="9" s="1"/>
  <c r="I25" i="9"/>
  <c r="I122" i="9" s="1"/>
  <c r="E75" i="9"/>
  <c r="I19" i="9"/>
  <c r="I116" i="9" s="1"/>
  <c r="E78" i="9"/>
  <c r="H33" i="16"/>
  <c r="V33" i="16" s="1"/>
  <c r="H37" i="9"/>
  <c r="H134" i="9" s="1"/>
  <c r="I37" i="9" s="1"/>
  <c r="H42" i="9"/>
  <c r="H139" i="9" s="1"/>
  <c r="I27" i="9"/>
  <c r="I124" i="9" s="1"/>
  <c r="H22" i="9"/>
  <c r="H119" i="9" s="1"/>
  <c r="H40" i="9"/>
  <c r="H137" i="9" s="1"/>
  <c r="H30" i="16"/>
  <c r="V30" i="16" s="1"/>
  <c r="H26" i="9"/>
  <c r="H123" i="9" s="1"/>
  <c r="I24" i="9"/>
  <c r="I121" i="9" s="1"/>
  <c r="I20" i="9"/>
  <c r="I117" i="9" s="1"/>
  <c r="H46" i="9"/>
  <c r="H143" i="9" s="1"/>
  <c r="E93" i="9"/>
  <c r="H48" i="16"/>
  <c r="V48" i="16" s="1"/>
  <c r="H34" i="16"/>
  <c r="V34" i="16" s="1"/>
  <c r="E79" i="9"/>
  <c r="E56" i="9"/>
  <c r="H11" i="16"/>
  <c r="V11" i="16" s="1"/>
  <c r="H18" i="9"/>
  <c r="H115" i="9" s="1"/>
  <c r="H9" i="9"/>
  <c r="H106" i="9" s="1"/>
  <c r="E63" i="9"/>
  <c r="H18" i="16"/>
  <c r="V18" i="16" s="1"/>
  <c r="H14" i="9"/>
  <c r="H111" i="9" s="1"/>
  <c r="H11" i="9"/>
  <c r="H108" i="9" s="1"/>
  <c r="J43" i="9"/>
  <c r="J140" i="9" s="1"/>
  <c r="I29" i="9"/>
  <c r="I126" i="9" s="1"/>
  <c r="H44" i="9"/>
  <c r="H141" i="9" s="1"/>
  <c r="H38" i="9"/>
  <c r="H135" i="9" s="1"/>
  <c r="H40" i="16"/>
  <c r="V40" i="16" s="1"/>
  <c r="E85" i="9"/>
  <c r="I45" i="9"/>
  <c r="I142" i="9" s="1"/>
  <c r="I47" i="9"/>
  <c r="I144" i="9" s="1"/>
  <c r="I49" i="9"/>
  <c r="I146" i="9" s="1"/>
  <c r="I48" i="9"/>
  <c r="I145" i="9" s="1"/>
  <c r="J15" i="9"/>
  <c r="J112" i="9" s="1"/>
  <c r="J10" i="9"/>
  <c r="J107" i="9" s="1"/>
  <c r="J41" i="9"/>
  <c r="J138" i="9" s="1"/>
  <c r="J34" i="9"/>
  <c r="J131" i="9" s="1"/>
  <c r="J12" i="9"/>
  <c r="J109" i="9" s="1"/>
  <c r="V43" i="16"/>
  <c r="V19" i="16"/>
  <c r="M50" i="9" l="1"/>
  <c r="M147" i="9" s="1"/>
  <c r="J30" i="9"/>
  <c r="J127" i="9" s="1"/>
  <c r="I134" i="9"/>
  <c r="I130" i="9"/>
  <c r="I136" i="9"/>
  <c r="I118" i="9"/>
  <c r="J25" i="9"/>
  <c r="J122" i="9" s="1"/>
  <c r="J27" i="9"/>
  <c r="J124" i="9" s="1"/>
  <c r="J36" i="9"/>
  <c r="J133" i="9" s="1"/>
  <c r="J19" i="9"/>
  <c r="H66" i="9" s="1"/>
  <c r="J20" i="9"/>
  <c r="J117" i="9" s="1"/>
  <c r="I23" i="9"/>
  <c r="I120" i="9" s="1"/>
  <c r="I35" i="9"/>
  <c r="I132" i="9" s="1"/>
  <c r="K43" i="9"/>
  <c r="K140" i="9" s="1"/>
  <c r="I40" i="9"/>
  <c r="I137" i="9" s="1"/>
  <c r="I26" i="9"/>
  <c r="I123" i="9" s="1"/>
  <c r="I42" i="9"/>
  <c r="I139" i="9" s="1"/>
  <c r="H31" i="9"/>
  <c r="H128" i="9" s="1"/>
  <c r="I22" i="9"/>
  <c r="I119" i="9" s="1"/>
  <c r="H28" i="9"/>
  <c r="H125" i="9" s="1"/>
  <c r="I46" i="9"/>
  <c r="I143" i="9" s="1"/>
  <c r="I14" i="9"/>
  <c r="I111" i="9" s="1"/>
  <c r="I9" i="9"/>
  <c r="I106" i="9" s="1"/>
  <c r="I18" i="9"/>
  <c r="I115" i="9" s="1"/>
  <c r="H16" i="9"/>
  <c r="H113" i="9" s="1"/>
  <c r="H90" i="9"/>
  <c r="I45" i="16"/>
  <c r="W45" i="16" s="1"/>
  <c r="J29" i="9"/>
  <c r="J126" i="9" s="1"/>
  <c r="I38" i="9"/>
  <c r="I135" i="9" s="1"/>
  <c r="I44" i="9"/>
  <c r="I141" i="9" s="1"/>
  <c r="J49" i="9"/>
  <c r="J146" i="9" s="1"/>
  <c r="J48" i="9"/>
  <c r="H95" i="9" s="1"/>
  <c r="J47" i="9"/>
  <c r="I49" i="16" s="1"/>
  <c r="W49" i="16" s="1"/>
  <c r="J45" i="9"/>
  <c r="J142" i="9" s="1"/>
  <c r="I36" i="16"/>
  <c r="W36" i="16" s="1"/>
  <c r="I43" i="16"/>
  <c r="W43" i="16" s="1"/>
  <c r="K15" i="9"/>
  <c r="K112" i="9" s="1"/>
  <c r="H81" i="9"/>
  <c r="K34" i="9"/>
  <c r="K131" i="9" s="1"/>
  <c r="K12" i="9"/>
  <c r="K109" i="9" s="1"/>
  <c r="I11" i="9"/>
  <c r="I108" i="9" s="1"/>
  <c r="J24" i="9"/>
  <c r="J121" i="9" s="1"/>
  <c r="J13" i="9"/>
  <c r="J110" i="9" s="1"/>
  <c r="K13" i="9" s="1"/>
  <c r="K41" i="9"/>
  <c r="K138" i="9" s="1"/>
  <c r="H88" i="9"/>
  <c r="J17" i="9"/>
  <c r="J114" i="9" s="1"/>
  <c r="V56" i="16"/>
  <c r="N50" i="9" l="1"/>
  <c r="N147" i="9" s="1"/>
  <c r="K97" i="9"/>
  <c r="J52" i="16"/>
  <c r="I38" i="16"/>
  <c r="W38" i="16" s="1"/>
  <c r="H83" i="9"/>
  <c r="K30" i="9"/>
  <c r="K127" i="9" s="1"/>
  <c r="J144" i="9"/>
  <c r="J145" i="9"/>
  <c r="K48" i="9" s="1"/>
  <c r="J116" i="9"/>
  <c r="K19" i="9" s="1"/>
  <c r="I21" i="16"/>
  <c r="W21" i="16" s="1"/>
  <c r="I29" i="16"/>
  <c r="W29" i="16" s="1"/>
  <c r="H74" i="9"/>
  <c r="L43" i="9"/>
  <c r="J35" i="9"/>
  <c r="J132" i="9" s="1"/>
  <c r="K27" i="9"/>
  <c r="K124" i="9" s="1"/>
  <c r="J42" i="9"/>
  <c r="J139" i="9" s="1"/>
  <c r="J23" i="9"/>
  <c r="J120" i="9" s="1"/>
  <c r="K36" i="9"/>
  <c r="K133" i="9" s="1"/>
  <c r="J37" i="9"/>
  <c r="J134" i="9" s="1"/>
  <c r="J39" i="9"/>
  <c r="J136" i="9" s="1"/>
  <c r="J33" i="9"/>
  <c r="J130" i="9" s="1"/>
  <c r="I32" i="9"/>
  <c r="I129" i="9" s="1"/>
  <c r="I28" i="9"/>
  <c r="I125" i="9" s="1"/>
  <c r="J22" i="9"/>
  <c r="J119" i="9" s="1"/>
  <c r="I31" i="9"/>
  <c r="I128" i="9" s="1"/>
  <c r="J40" i="9"/>
  <c r="H87" i="9" s="1"/>
  <c r="J46" i="9"/>
  <c r="J143" i="9" s="1"/>
  <c r="H76" i="9"/>
  <c r="J18" i="9"/>
  <c r="J115" i="9" s="1"/>
  <c r="J14" i="9"/>
  <c r="J111" i="9" s="1"/>
  <c r="J9" i="9"/>
  <c r="J106" i="9" s="1"/>
  <c r="I16" i="9"/>
  <c r="I113" i="9" s="1"/>
  <c r="J44" i="9"/>
  <c r="J141" i="9" s="1"/>
  <c r="K29" i="9"/>
  <c r="K126" i="9" s="1"/>
  <c r="J38" i="9"/>
  <c r="J135" i="9" s="1"/>
  <c r="I31" i="16"/>
  <c r="W31" i="16" s="1"/>
  <c r="K45" i="9"/>
  <c r="K142" i="9" s="1"/>
  <c r="H92" i="9"/>
  <c r="I47" i="16"/>
  <c r="W47" i="16" s="1"/>
  <c r="K49" i="9"/>
  <c r="K146" i="9" s="1"/>
  <c r="H94" i="9"/>
  <c r="H96" i="9"/>
  <c r="I51" i="16"/>
  <c r="W51" i="16" s="1"/>
  <c r="I50" i="16"/>
  <c r="W50" i="16" s="1"/>
  <c r="H77" i="9"/>
  <c r="I32" i="16"/>
  <c r="W32" i="16" s="1"/>
  <c r="I26" i="16"/>
  <c r="W26" i="16" s="1"/>
  <c r="L15" i="9"/>
  <c r="L112" i="9" s="1"/>
  <c r="L34" i="9"/>
  <c r="L131" i="9" s="1"/>
  <c r="I17" i="16"/>
  <c r="W17" i="16" s="1"/>
  <c r="H62" i="9"/>
  <c r="L12" i="9"/>
  <c r="L109" i="9" s="1"/>
  <c r="H59" i="9"/>
  <c r="I14" i="16"/>
  <c r="W14" i="16" s="1"/>
  <c r="H67" i="9"/>
  <c r="I22" i="16"/>
  <c r="W22" i="16" s="1"/>
  <c r="K25" i="9"/>
  <c r="K122" i="9" s="1"/>
  <c r="I27" i="16"/>
  <c r="W27" i="16" s="1"/>
  <c r="H72" i="9"/>
  <c r="J21" i="9"/>
  <c r="J118" i="9" s="1"/>
  <c r="K20" i="9"/>
  <c r="K117" i="9" s="1"/>
  <c r="H71" i="9"/>
  <c r="K17" i="9"/>
  <c r="K114" i="9" s="1"/>
  <c r="K24" i="9"/>
  <c r="K121" i="9" s="1"/>
  <c r="J11" i="9"/>
  <c r="J108" i="9" s="1"/>
  <c r="I19" i="16"/>
  <c r="W19" i="16" s="1"/>
  <c r="H64" i="9"/>
  <c r="X52" i="16" l="1"/>
  <c r="O50" i="9"/>
  <c r="O147" i="9" s="1"/>
  <c r="H80" i="9"/>
  <c r="I35" i="16"/>
  <c r="W35" i="16" s="1"/>
  <c r="H70" i="9"/>
  <c r="I37" i="16"/>
  <c r="W37" i="16" s="1"/>
  <c r="H82" i="9"/>
  <c r="I25" i="16"/>
  <c r="W25" i="16" s="1"/>
  <c r="I48" i="16"/>
  <c r="W48" i="16" s="1"/>
  <c r="H93" i="9"/>
  <c r="L30" i="9"/>
  <c r="L127" i="9" s="1"/>
  <c r="J137" i="9"/>
  <c r="K40" i="9" s="1"/>
  <c r="K145" i="9"/>
  <c r="L48" i="9" s="1"/>
  <c r="L140" i="9"/>
  <c r="K116" i="9"/>
  <c r="L19" i="9" s="1"/>
  <c r="K33" i="9"/>
  <c r="K130" i="9" s="1"/>
  <c r="K23" i="9"/>
  <c r="K120" i="9" s="1"/>
  <c r="K46" i="9"/>
  <c r="K143" i="9" s="1"/>
  <c r="L27" i="9"/>
  <c r="L124" i="9" s="1"/>
  <c r="K35" i="9"/>
  <c r="K132" i="9" s="1"/>
  <c r="J32" i="9"/>
  <c r="J129" i="9" s="1"/>
  <c r="K22" i="9"/>
  <c r="K119" i="9" s="1"/>
  <c r="J28" i="9"/>
  <c r="H75" i="9" s="1"/>
  <c r="L36" i="9"/>
  <c r="L133" i="9" s="1"/>
  <c r="I39" i="16"/>
  <c r="W39" i="16" s="1"/>
  <c r="H84" i="9"/>
  <c r="K42" i="9"/>
  <c r="K139" i="9" s="1"/>
  <c r="I41" i="16"/>
  <c r="W41" i="16" s="1"/>
  <c r="H86" i="9"/>
  <c r="K47" i="9"/>
  <c r="K144" i="9" s="1"/>
  <c r="J26" i="9"/>
  <c r="J123" i="9" s="1"/>
  <c r="I44" i="16"/>
  <c r="W44" i="16" s="1"/>
  <c r="H89" i="9"/>
  <c r="J31" i="9"/>
  <c r="I33" i="16" s="1"/>
  <c r="W33" i="16" s="1"/>
  <c r="I24" i="16"/>
  <c r="W24" i="16" s="1"/>
  <c r="H69" i="9"/>
  <c r="I42" i="16"/>
  <c r="W42" i="16" s="1"/>
  <c r="H56" i="9"/>
  <c r="I11" i="16"/>
  <c r="W11" i="16" s="1"/>
  <c r="I20" i="16"/>
  <c r="W20" i="16" s="1"/>
  <c r="H65" i="9"/>
  <c r="K18" i="9"/>
  <c r="K115" i="9" s="1"/>
  <c r="J16" i="9"/>
  <c r="J113" i="9" s="1"/>
  <c r="K9" i="9"/>
  <c r="K106" i="9" s="1"/>
  <c r="H91" i="9"/>
  <c r="I46" i="16"/>
  <c r="W46" i="16" s="1"/>
  <c r="K38" i="9"/>
  <c r="K135" i="9" s="1"/>
  <c r="K44" i="9"/>
  <c r="K141" i="9" s="1"/>
  <c r="I40" i="16"/>
  <c r="W40" i="16" s="1"/>
  <c r="H85" i="9"/>
  <c r="L29" i="9"/>
  <c r="L126" i="9" s="1"/>
  <c r="M34" i="9"/>
  <c r="J36" i="16" s="1"/>
  <c r="L49" i="9"/>
  <c r="L146" i="9" s="1"/>
  <c r="L45" i="9"/>
  <c r="L142" i="9" s="1"/>
  <c r="L24" i="9"/>
  <c r="L121" i="9" s="1"/>
  <c r="L25" i="9"/>
  <c r="L122" i="9" s="1"/>
  <c r="M12" i="9"/>
  <c r="M109" i="9" s="1"/>
  <c r="H68" i="9"/>
  <c r="M15" i="9"/>
  <c r="M112" i="9" s="1"/>
  <c r="H60" i="9"/>
  <c r="I15" i="16"/>
  <c r="W15" i="16" s="1"/>
  <c r="K110" i="9"/>
  <c r="H58" i="9"/>
  <c r="L17" i="9"/>
  <c r="L114" i="9" s="1"/>
  <c r="L20" i="9"/>
  <c r="L117" i="9" s="1"/>
  <c r="K21" i="9"/>
  <c r="K118" i="9" s="1"/>
  <c r="H57" i="9"/>
  <c r="I12" i="16"/>
  <c r="W12" i="16" s="1"/>
  <c r="K10" i="9"/>
  <c r="K107" i="9" s="1"/>
  <c r="I23" i="16"/>
  <c r="W23" i="16" s="1"/>
  <c r="L41" i="9"/>
  <c r="L138" i="9" s="1"/>
  <c r="P50" i="9" l="1"/>
  <c r="P147" i="9" s="1"/>
  <c r="M30" i="9"/>
  <c r="M127" i="9" s="1"/>
  <c r="N30" i="9" s="1"/>
  <c r="L116" i="9"/>
  <c r="K137" i="9"/>
  <c r="L40" i="9" s="1"/>
  <c r="J125" i="9"/>
  <c r="L145" i="9"/>
  <c r="M48" i="9" s="1"/>
  <c r="J128" i="9"/>
  <c r="K31" i="9" s="1"/>
  <c r="M43" i="9"/>
  <c r="M140" i="9" s="1"/>
  <c r="M131" i="9"/>
  <c r="L46" i="9"/>
  <c r="L143" i="9" s="1"/>
  <c r="L47" i="9"/>
  <c r="L144" i="9" s="1"/>
  <c r="L42" i="9"/>
  <c r="L139" i="9" s="1"/>
  <c r="L23" i="9"/>
  <c r="L120" i="9" s="1"/>
  <c r="L22" i="9"/>
  <c r="L119" i="9" s="1"/>
  <c r="L33" i="9"/>
  <c r="L130" i="9" s="1"/>
  <c r="K39" i="9"/>
  <c r="K136" i="9" s="1"/>
  <c r="I34" i="16"/>
  <c r="W34" i="16" s="1"/>
  <c r="H79" i="9"/>
  <c r="H78" i="9"/>
  <c r="K37" i="9"/>
  <c r="K134" i="9" s="1"/>
  <c r="I30" i="16"/>
  <c r="W30" i="16" s="1"/>
  <c r="H73" i="9"/>
  <c r="I28" i="16"/>
  <c r="W28" i="16" s="1"/>
  <c r="L9" i="9"/>
  <c r="L106" i="9" s="1"/>
  <c r="L18" i="9"/>
  <c r="L115" i="9" s="1"/>
  <c r="K81" i="9"/>
  <c r="K16" i="9"/>
  <c r="K113" i="9" s="1"/>
  <c r="H63" i="9"/>
  <c r="I18" i="16"/>
  <c r="W18" i="16" s="1"/>
  <c r="M29" i="9"/>
  <c r="M126" i="9" s="1"/>
  <c r="L44" i="9"/>
  <c r="L141" i="9" s="1"/>
  <c r="L38" i="9"/>
  <c r="L135" i="9" s="1"/>
  <c r="M49" i="9"/>
  <c r="K96" i="9" s="1"/>
  <c r="M45" i="9"/>
  <c r="K92" i="9" s="1"/>
  <c r="N12" i="9"/>
  <c r="N109" i="9" s="1"/>
  <c r="M25" i="9"/>
  <c r="M122" i="9" s="1"/>
  <c r="L21" i="9"/>
  <c r="L118" i="9" s="1"/>
  <c r="L35" i="9"/>
  <c r="L132" i="9" s="1"/>
  <c r="M17" i="9"/>
  <c r="M114" i="9" s="1"/>
  <c r="M41" i="9"/>
  <c r="M138" i="9" s="1"/>
  <c r="N15" i="9"/>
  <c r="N112" i="9" s="1"/>
  <c r="I13" i="16"/>
  <c r="W13" i="16" s="1"/>
  <c r="K11" i="9"/>
  <c r="K108" i="9" s="1"/>
  <c r="L13" i="9"/>
  <c r="L110" i="9" s="1"/>
  <c r="I16" i="16"/>
  <c r="W16" i="16" s="1"/>
  <c r="H61" i="9"/>
  <c r="K14" i="9"/>
  <c r="K111" i="9" s="1"/>
  <c r="L10" i="9"/>
  <c r="L107" i="9" s="1"/>
  <c r="M24" i="9"/>
  <c r="M121" i="9" s="1"/>
  <c r="X36" i="16"/>
  <c r="M27" i="9"/>
  <c r="M124" i="9" s="1"/>
  <c r="Q50" i="9" l="1"/>
  <c r="Q147" i="9" s="1"/>
  <c r="N97" i="9"/>
  <c r="K52" i="16"/>
  <c r="J32" i="16"/>
  <c r="X32" i="16" s="1"/>
  <c r="K77" i="9"/>
  <c r="M42" i="9"/>
  <c r="M139" i="9" s="1"/>
  <c r="N43" i="9"/>
  <c r="N140" i="9" s="1"/>
  <c r="M33" i="9"/>
  <c r="J35" i="16" s="1"/>
  <c r="X35" i="16" s="1"/>
  <c r="M22" i="9"/>
  <c r="M119" i="9" s="1"/>
  <c r="M142" i="9"/>
  <c r="M146" i="9"/>
  <c r="M23" i="9"/>
  <c r="M120" i="9" s="1"/>
  <c r="M19" i="9"/>
  <c r="M116" i="9" s="1"/>
  <c r="K90" i="9"/>
  <c r="J45" i="16"/>
  <c r="X45" i="16" s="1"/>
  <c r="N127" i="9"/>
  <c r="O30" i="9" s="1"/>
  <c r="N34" i="9"/>
  <c r="K128" i="9"/>
  <c r="L31" i="9" s="1"/>
  <c r="M46" i="9"/>
  <c r="J48" i="16" s="1"/>
  <c r="X48" i="16" s="1"/>
  <c r="M145" i="9"/>
  <c r="N48" i="9" s="1"/>
  <c r="L137" i="9"/>
  <c r="L37" i="9"/>
  <c r="L134" i="9" s="1"/>
  <c r="L39" i="9"/>
  <c r="L136" i="9" s="1"/>
  <c r="K26" i="9"/>
  <c r="K123" i="9" s="1"/>
  <c r="K28" i="9"/>
  <c r="K125" i="9" s="1"/>
  <c r="M47" i="9"/>
  <c r="M144" i="9" s="1"/>
  <c r="K32" i="9"/>
  <c r="K129" i="9" s="1"/>
  <c r="M36" i="9"/>
  <c r="M133" i="9" s="1"/>
  <c r="M18" i="9"/>
  <c r="J20" i="16" s="1"/>
  <c r="X20" i="16" s="1"/>
  <c r="M9" i="9"/>
  <c r="M106" i="9" s="1"/>
  <c r="J47" i="16"/>
  <c r="X47" i="16" s="1"/>
  <c r="L16" i="9"/>
  <c r="L113" i="9" s="1"/>
  <c r="J50" i="16"/>
  <c r="X50" i="16" s="1"/>
  <c r="K95" i="9"/>
  <c r="N29" i="9"/>
  <c r="N126" i="9" s="1"/>
  <c r="M38" i="9"/>
  <c r="K85" i="9" s="1"/>
  <c r="M44" i="9"/>
  <c r="J46" i="16" s="1"/>
  <c r="X46" i="16" s="1"/>
  <c r="K76" i="9"/>
  <c r="J31" i="16"/>
  <c r="X31" i="16" s="1"/>
  <c r="J51" i="16"/>
  <c r="X51" i="16" s="1"/>
  <c r="N17" i="9"/>
  <c r="N114" i="9" s="1"/>
  <c r="J27" i="16"/>
  <c r="N24" i="9"/>
  <c r="N121" i="9" s="1"/>
  <c r="M20" i="9"/>
  <c r="M117" i="9" s="1"/>
  <c r="K59" i="9"/>
  <c r="J14" i="16"/>
  <c r="X14" i="16" s="1"/>
  <c r="M21" i="9"/>
  <c r="M118" i="9" s="1"/>
  <c r="O12" i="9"/>
  <c r="O109" i="9" s="1"/>
  <c r="M13" i="9"/>
  <c r="M110" i="9" s="1"/>
  <c r="L11" i="9"/>
  <c r="L108" i="9" s="1"/>
  <c r="N27" i="9"/>
  <c r="N124" i="9" s="1"/>
  <c r="M10" i="9"/>
  <c r="M107" i="9" s="1"/>
  <c r="K72" i="9"/>
  <c r="O15" i="9"/>
  <c r="O112" i="9" s="1"/>
  <c r="K62" i="9"/>
  <c r="J17" i="16"/>
  <c r="X17" i="16" s="1"/>
  <c r="W56" i="16"/>
  <c r="K71" i="9"/>
  <c r="J26" i="16"/>
  <c r="J29" i="16"/>
  <c r="X29" i="16" s="1"/>
  <c r="K74" i="9"/>
  <c r="Y52" i="16" l="1"/>
  <c r="F50" i="21" s="1"/>
  <c r="H102" i="16"/>
  <c r="R50" i="9"/>
  <c r="R147" i="9" s="1"/>
  <c r="J11" i="16"/>
  <c r="X11" i="16" s="1"/>
  <c r="J24" i="16"/>
  <c r="X24" i="16" s="1"/>
  <c r="K65" i="9"/>
  <c r="J21" i="16"/>
  <c r="X21" i="16" s="1"/>
  <c r="K66" i="9"/>
  <c r="K80" i="9"/>
  <c r="M130" i="9"/>
  <c r="N33" i="9" s="1"/>
  <c r="N130" i="9" s="1"/>
  <c r="K93" i="9"/>
  <c r="M115" i="9"/>
  <c r="K69" i="9"/>
  <c r="O43" i="9"/>
  <c r="O140" i="9" s="1"/>
  <c r="N22" i="9"/>
  <c r="N119" i="9" s="1"/>
  <c r="O127" i="9"/>
  <c r="P30" i="9" s="1"/>
  <c r="N19" i="9"/>
  <c r="N116" i="9" s="1"/>
  <c r="O19" i="9" s="1"/>
  <c r="M135" i="9"/>
  <c r="N38" i="9" s="1"/>
  <c r="L128" i="9"/>
  <c r="M143" i="9"/>
  <c r="M39" i="9"/>
  <c r="M136" i="9" s="1"/>
  <c r="M141" i="9"/>
  <c r="N145" i="9"/>
  <c r="M40" i="9"/>
  <c r="M137" i="9" s="1"/>
  <c r="N40" i="9" s="1"/>
  <c r="N131" i="9"/>
  <c r="O34" i="9" s="1"/>
  <c r="L32" i="9"/>
  <c r="L129" i="9" s="1"/>
  <c r="L28" i="9"/>
  <c r="M37" i="9"/>
  <c r="M134" i="9" s="1"/>
  <c r="K94" i="9"/>
  <c r="J49" i="16"/>
  <c r="X49" i="16" s="1"/>
  <c r="N47" i="9"/>
  <c r="J38" i="16"/>
  <c r="X38" i="16" s="1"/>
  <c r="K83" i="9"/>
  <c r="K56" i="9"/>
  <c r="O27" i="9"/>
  <c r="O124" i="9" s="1"/>
  <c r="N9" i="9"/>
  <c r="N106" i="9" s="1"/>
  <c r="O17" i="9"/>
  <c r="O114" i="9" s="1"/>
  <c r="M16" i="9"/>
  <c r="J18" i="16" s="1"/>
  <c r="X18" i="16" s="1"/>
  <c r="J40" i="16"/>
  <c r="X40" i="16" s="1"/>
  <c r="K91" i="9"/>
  <c r="O29" i="9"/>
  <c r="O126" i="9" s="1"/>
  <c r="N49" i="9"/>
  <c r="N146" i="9" s="1"/>
  <c r="N45" i="9"/>
  <c r="N142" i="9" s="1"/>
  <c r="X27" i="16"/>
  <c r="M11" i="9"/>
  <c r="M108" i="9" s="1"/>
  <c r="O24" i="9"/>
  <c r="O121" i="9" s="1"/>
  <c r="J43" i="16"/>
  <c r="X43" i="16" s="1"/>
  <c r="K88" i="9"/>
  <c r="N20" i="9"/>
  <c r="N117" i="9" s="1"/>
  <c r="J12" i="16"/>
  <c r="X12" i="16" s="1"/>
  <c r="M35" i="9"/>
  <c r="M132" i="9" s="1"/>
  <c r="N41" i="9"/>
  <c r="N138" i="9" s="1"/>
  <c r="N25" i="9"/>
  <c r="N122" i="9" s="1"/>
  <c r="J23" i="16"/>
  <c r="X23" i="16" s="1"/>
  <c r="J25" i="16"/>
  <c r="X25" i="16" s="1"/>
  <c r="K70" i="9"/>
  <c r="N23" i="9"/>
  <c r="N120" i="9" s="1"/>
  <c r="K89" i="9"/>
  <c r="J44" i="16"/>
  <c r="X44" i="16" s="1"/>
  <c r="N42" i="9"/>
  <c r="N139" i="9" s="1"/>
  <c r="K64" i="9"/>
  <c r="J19" i="16"/>
  <c r="X19" i="16" s="1"/>
  <c r="K57" i="9"/>
  <c r="N10" i="9"/>
  <c r="N107" i="9" s="1"/>
  <c r="X26" i="16"/>
  <c r="L14" i="9"/>
  <c r="L111" i="9" s="1"/>
  <c r="S50" i="9" l="1"/>
  <c r="L52" i="16" s="1"/>
  <c r="V102" i="16"/>
  <c r="K86" i="9"/>
  <c r="J41" i="16"/>
  <c r="X41" i="16" s="1"/>
  <c r="O33" i="9"/>
  <c r="O130" i="9" s="1"/>
  <c r="N39" i="9"/>
  <c r="N136" i="9" s="1"/>
  <c r="N37" i="9"/>
  <c r="N134" i="9" s="1"/>
  <c r="O22" i="9"/>
  <c r="O119" i="9" s="1"/>
  <c r="N137" i="9"/>
  <c r="O40" i="9" s="1"/>
  <c r="N135" i="9"/>
  <c r="O38" i="9" s="1"/>
  <c r="O116" i="9"/>
  <c r="P19" i="9" s="1"/>
  <c r="N66" i="9" s="1"/>
  <c r="O131" i="9"/>
  <c r="N46" i="9"/>
  <c r="N143" i="9" s="1"/>
  <c r="P127" i="9"/>
  <c r="Q30" i="9" s="1"/>
  <c r="K87" i="9"/>
  <c r="J42" i="16"/>
  <c r="X42" i="16" s="1"/>
  <c r="N144" i="9"/>
  <c r="L125" i="9"/>
  <c r="M113" i="9"/>
  <c r="O48" i="9"/>
  <c r="O145" i="9" s="1"/>
  <c r="M32" i="9"/>
  <c r="M129" i="9" s="1"/>
  <c r="K84" i="9"/>
  <c r="J39" i="16"/>
  <c r="X39" i="16" s="1"/>
  <c r="M31" i="9"/>
  <c r="M128" i="9" s="1"/>
  <c r="N36" i="9"/>
  <c r="N133" i="9" s="1"/>
  <c r="L26" i="9"/>
  <c r="L123" i="9" s="1"/>
  <c r="P17" i="9"/>
  <c r="P114" i="9" s="1"/>
  <c r="K63" i="9"/>
  <c r="O9" i="9"/>
  <c r="O106" i="9" s="1"/>
  <c r="N18" i="9"/>
  <c r="N115" i="9" s="1"/>
  <c r="P29" i="9"/>
  <c r="P126" i="9" s="1"/>
  <c r="N44" i="9"/>
  <c r="N141" i="9" s="1"/>
  <c r="O45" i="9"/>
  <c r="O49" i="9"/>
  <c r="O146" i="9" s="1"/>
  <c r="P43" i="9"/>
  <c r="K45" i="16" s="1"/>
  <c r="Y45" i="16" s="1"/>
  <c r="F43" i="21" s="1"/>
  <c r="P15" i="9"/>
  <c r="K32" i="16"/>
  <c r="Y32" i="16" s="1"/>
  <c r="F30" i="21" s="1"/>
  <c r="N77" i="9"/>
  <c r="N21" i="9"/>
  <c r="N118" i="9" s="1"/>
  <c r="K68" i="9"/>
  <c r="M14" i="9"/>
  <c r="M111" i="9" s="1"/>
  <c r="O42" i="9"/>
  <c r="O139" i="9" s="1"/>
  <c r="J15" i="16"/>
  <c r="X15" i="16" s="1"/>
  <c r="K60" i="9"/>
  <c r="N13" i="9"/>
  <c r="N110" i="9" s="1"/>
  <c r="O41" i="9"/>
  <c r="O138" i="9" s="1"/>
  <c r="J22" i="16"/>
  <c r="K67" i="9"/>
  <c r="O20" i="9"/>
  <c r="O117" i="9" s="1"/>
  <c r="K58" i="9"/>
  <c r="O23" i="9"/>
  <c r="O120" i="9" s="1"/>
  <c r="O10" i="9"/>
  <c r="O107" i="9" s="1"/>
  <c r="S147" i="9" l="1"/>
  <c r="Z52" i="16"/>
  <c r="Q97" i="9"/>
  <c r="K19" i="16"/>
  <c r="Y19" i="16" s="1"/>
  <c r="F17" i="21" s="1"/>
  <c r="N64" i="9"/>
  <c r="P48" i="9"/>
  <c r="P22" i="9"/>
  <c r="P119" i="9" s="1"/>
  <c r="O37" i="9"/>
  <c r="O134" i="9" s="1"/>
  <c r="N31" i="9"/>
  <c r="N128" i="9" s="1"/>
  <c r="O46" i="9"/>
  <c r="O143" i="9" s="1"/>
  <c r="P46" i="9" s="1"/>
  <c r="O137" i="9"/>
  <c r="P40" i="9" s="1"/>
  <c r="K42" i="16" s="1"/>
  <c r="P140" i="9"/>
  <c r="Q127" i="9"/>
  <c r="P34" i="9"/>
  <c r="P131" i="9" s="1"/>
  <c r="P116" i="9"/>
  <c r="K17" i="16"/>
  <c r="Y17" i="16" s="1"/>
  <c r="F15" i="21" s="1"/>
  <c r="P112" i="9"/>
  <c r="O47" i="9"/>
  <c r="O144" i="9" s="1"/>
  <c r="M28" i="9"/>
  <c r="M125" i="9" s="1"/>
  <c r="O135" i="9"/>
  <c r="P38" i="9" s="1"/>
  <c r="O142" i="9"/>
  <c r="J33" i="16"/>
  <c r="X33" i="16" s="1"/>
  <c r="K78" i="9"/>
  <c r="N32" i="9"/>
  <c r="N129" i="9" s="1"/>
  <c r="K79" i="9"/>
  <c r="J34" i="16"/>
  <c r="X34" i="16" s="1"/>
  <c r="Q17" i="9"/>
  <c r="Q114" i="9" s="1"/>
  <c r="O18" i="9"/>
  <c r="O115" i="9" s="1"/>
  <c r="N16" i="9"/>
  <c r="N113" i="9" s="1"/>
  <c r="H95" i="16"/>
  <c r="V95" i="16" s="1"/>
  <c r="N90" i="9"/>
  <c r="O44" i="9"/>
  <c r="O141" i="9" s="1"/>
  <c r="Q29" i="9"/>
  <c r="Q126" i="9" s="1"/>
  <c r="N76" i="9"/>
  <c r="K31" i="16"/>
  <c r="P49" i="9"/>
  <c r="P146" i="9" s="1"/>
  <c r="H82" i="16"/>
  <c r="V82" i="16" s="1"/>
  <c r="N62" i="9"/>
  <c r="P33" i="9"/>
  <c r="N80" i="9" s="1"/>
  <c r="P27" i="9"/>
  <c r="P124" i="9" s="1"/>
  <c r="P12" i="9"/>
  <c r="P109" i="9" s="1"/>
  <c r="X22" i="16"/>
  <c r="P42" i="9"/>
  <c r="P139" i="9" s="1"/>
  <c r="J37" i="16"/>
  <c r="K82" i="9"/>
  <c r="O25" i="9"/>
  <c r="O122" i="9" s="1"/>
  <c r="N11" i="9"/>
  <c r="N108" i="9" s="1"/>
  <c r="J13" i="16"/>
  <c r="X13" i="16" s="1"/>
  <c r="O13" i="9"/>
  <c r="O110" i="9" s="1"/>
  <c r="O21" i="9"/>
  <c r="O118" i="9" s="1"/>
  <c r="P20" i="9"/>
  <c r="P117" i="9" s="1"/>
  <c r="O39" i="9"/>
  <c r="O136" i="9" s="1"/>
  <c r="N35" i="9"/>
  <c r="N132" i="9" s="1"/>
  <c r="P9" i="9"/>
  <c r="P106" i="9" s="1"/>
  <c r="Q19" i="9"/>
  <c r="K21" i="16"/>
  <c r="T50" i="9" l="1"/>
  <c r="T147" i="9" s="1"/>
  <c r="H69" i="16"/>
  <c r="V69" i="16" s="1"/>
  <c r="H67" i="16"/>
  <c r="V67" i="16" s="1"/>
  <c r="N69" i="9"/>
  <c r="N87" i="9"/>
  <c r="O31" i="9"/>
  <c r="O128" i="9" s="1"/>
  <c r="N28" i="9"/>
  <c r="N125" i="9" s="1"/>
  <c r="P47" i="9"/>
  <c r="K49" i="16" s="1"/>
  <c r="Q34" i="9"/>
  <c r="Q131" i="9" s="1"/>
  <c r="P143" i="9"/>
  <c r="Q46" i="9" s="1"/>
  <c r="P130" i="9"/>
  <c r="Q116" i="9"/>
  <c r="P45" i="9"/>
  <c r="R29" i="9"/>
  <c r="R126" i="9" s="1"/>
  <c r="P137" i="9"/>
  <c r="Q40" i="9" s="1"/>
  <c r="P135" i="9"/>
  <c r="Q38" i="9" s="1"/>
  <c r="K50" i="16"/>
  <c r="N95" i="9"/>
  <c r="K75" i="9"/>
  <c r="J30" i="16"/>
  <c r="X30" i="16" s="1"/>
  <c r="N81" i="9"/>
  <c r="K36" i="16"/>
  <c r="P145" i="9"/>
  <c r="M26" i="9"/>
  <c r="M123" i="9" s="1"/>
  <c r="O36" i="9"/>
  <c r="O133" i="9" s="1"/>
  <c r="N74" i="9"/>
  <c r="Y42" i="16"/>
  <c r="F40" i="21" s="1"/>
  <c r="H92" i="16"/>
  <c r="V92" i="16" s="1"/>
  <c r="N59" i="9"/>
  <c r="Q15" i="9"/>
  <c r="Q112" i="9" s="1"/>
  <c r="O16" i="9"/>
  <c r="O113" i="9" s="1"/>
  <c r="P18" i="9"/>
  <c r="P115" i="9" s="1"/>
  <c r="K29" i="16"/>
  <c r="Y29" i="16" s="1"/>
  <c r="F27" i="21" s="1"/>
  <c r="K40" i="16"/>
  <c r="N85" i="9"/>
  <c r="Y31" i="16"/>
  <c r="F29" i="21" s="1"/>
  <c r="H81" i="16"/>
  <c r="V81" i="16" s="1"/>
  <c r="P44" i="9"/>
  <c r="N93" i="9"/>
  <c r="K35" i="16"/>
  <c r="Y35" i="16" s="1"/>
  <c r="F33" i="21" s="1"/>
  <c r="K14" i="16"/>
  <c r="Y14" i="16" s="1"/>
  <c r="F12" i="21" s="1"/>
  <c r="K48" i="16"/>
  <c r="Y48" i="16" s="1"/>
  <c r="F46" i="21" s="1"/>
  <c r="Q49" i="9"/>
  <c r="Q146" i="9" s="1"/>
  <c r="N96" i="9"/>
  <c r="K51" i="16"/>
  <c r="Q27" i="9"/>
  <c r="Q124" i="9" s="1"/>
  <c r="P37" i="9"/>
  <c r="P134" i="9" s="1"/>
  <c r="R30" i="9"/>
  <c r="R127" i="9" s="1"/>
  <c r="Q43" i="9"/>
  <c r="Q140" i="9" s="1"/>
  <c r="P24" i="9"/>
  <c r="P121" i="9" s="1"/>
  <c r="P41" i="9"/>
  <c r="P23" i="9"/>
  <c r="P120" i="9" s="1"/>
  <c r="P10" i="9"/>
  <c r="P107" i="9" s="1"/>
  <c r="Q20" i="9"/>
  <c r="Q117" i="9" s="1"/>
  <c r="N67" i="9"/>
  <c r="K22" i="16"/>
  <c r="P25" i="9"/>
  <c r="P122" i="9" s="1"/>
  <c r="Q9" i="9"/>
  <c r="Q106" i="9" s="1"/>
  <c r="X37" i="16"/>
  <c r="K24" i="16"/>
  <c r="K61" i="9"/>
  <c r="J16" i="16"/>
  <c r="X16" i="16" s="1"/>
  <c r="P13" i="9"/>
  <c r="P110" i="9" s="1"/>
  <c r="Q42" i="9"/>
  <c r="Q139" i="9" s="1"/>
  <c r="Q22" i="9"/>
  <c r="Q119" i="9" s="1"/>
  <c r="N14" i="9"/>
  <c r="N111" i="9" s="1"/>
  <c r="Y21" i="16"/>
  <c r="F19" i="21" s="1"/>
  <c r="H71" i="16"/>
  <c r="V71" i="16" s="1"/>
  <c r="U50" i="9" l="1"/>
  <c r="U147" i="9" s="1"/>
  <c r="N94" i="9"/>
  <c r="H98" i="16"/>
  <c r="V98" i="16" s="1"/>
  <c r="H79" i="16"/>
  <c r="V79" i="16" s="1"/>
  <c r="R34" i="9"/>
  <c r="R131" i="9" s="1"/>
  <c r="O28" i="9"/>
  <c r="O125" i="9" s="1"/>
  <c r="Q48" i="9"/>
  <c r="Q145" i="9" s="1"/>
  <c r="N92" i="9"/>
  <c r="K47" i="16"/>
  <c r="Y36" i="16"/>
  <c r="F34" i="21" s="1"/>
  <c r="H86" i="16"/>
  <c r="V86" i="16" s="1"/>
  <c r="Y50" i="16"/>
  <c r="F48" i="21" s="1"/>
  <c r="H100" i="16"/>
  <c r="V100" i="16" s="1"/>
  <c r="K43" i="16"/>
  <c r="H93" i="16" s="1"/>
  <c r="V93" i="16" s="1"/>
  <c r="P138" i="9"/>
  <c r="Q135" i="9"/>
  <c r="R38" i="9" s="1"/>
  <c r="P142" i="9"/>
  <c r="Y49" i="16"/>
  <c r="F47" i="21" s="1"/>
  <c r="H99" i="16"/>
  <c r="V99" i="16" s="1"/>
  <c r="Q137" i="9"/>
  <c r="R40" i="9" s="1"/>
  <c r="P144" i="9"/>
  <c r="S29" i="9"/>
  <c r="Q143" i="9"/>
  <c r="R46" i="9" s="1"/>
  <c r="P141" i="9"/>
  <c r="O32" i="9"/>
  <c r="O129" i="9" s="1"/>
  <c r="P32" i="9" s="1"/>
  <c r="P36" i="9"/>
  <c r="N83" i="9" s="1"/>
  <c r="N65" i="9"/>
  <c r="H64" i="16"/>
  <c r="V64" i="16" s="1"/>
  <c r="N26" i="9"/>
  <c r="N123" i="9" s="1"/>
  <c r="K20" i="16"/>
  <c r="H70" i="16" s="1"/>
  <c r="V70" i="16" s="1"/>
  <c r="K73" i="9"/>
  <c r="J28" i="16"/>
  <c r="X28" i="16" s="1"/>
  <c r="X56" i="16" s="1"/>
  <c r="Q18" i="9"/>
  <c r="Q115" i="9" s="1"/>
  <c r="R15" i="9"/>
  <c r="R112" i="9" s="1"/>
  <c r="Q12" i="9"/>
  <c r="Q109" i="9" s="1"/>
  <c r="N57" i="9"/>
  <c r="N84" i="9"/>
  <c r="K39" i="16"/>
  <c r="H89" i="16" s="1"/>
  <c r="V89" i="16" s="1"/>
  <c r="N71" i="9"/>
  <c r="K26" i="16"/>
  <c r="Y26" i="16" s="1"/>
  <c r="F24" i="21" s="1"/>
  <c r="H85" i="16"/>
  <c r="V85" i="16" s="1"/>
  <c r="N88" i="9"/>
  <c r="K25" i="16"/>
  <c r="H75" i="16" s="1"/>
  <c r="V75" i="16" s="1"/>
  <c r="K46" i="16"/>
  <c r="N91" i="9"/>
  <c r="H90" i="16"/>
  <c r="V90" i="16" s="1"/>
  <c r="Y40" i="16"/>
  <c r="F38" i="21" s="1"/>
  <c r="R49" i="9"/>
  <c r="R146" i="9" s="1"/>
  <c r="R27" i="9"/>
  <c r="R124" i="9" s="1"/>
  <c r="Q24" i="9"/>
  <c r="Q121" i="9" s="1"/>
  <c r="H101" i="16"/>
  <c r="V101" i="16" s="1"/>
  <c r="Y51" i="16"/>
  <c r="F49" i="21" s="1"/>
  <c r="N70" i="9"/>
  <c r="Q33" i="9"/>
  <c r="Q130" i="9" s="1"/>
  <c r="Q23" i="9"/>
  <c r="Q120" i="9" s="1"/>
  <c r="Q37" i="9"/>
  <c r="Q134" i="9" s="1"/>
  <c r="S30" i="9"/>
  <c r="Q77" i="9" s="1"/>
  <c r="P31" i="9"/>
  <c r="P128" i="9" s="1"/>
  <c r="R19" i="9"/>
  <c r="R116" i="9" s="1"/>
  <c r="R17" i="9"/>
  <c r="R114" i="9" s="1"/>
  <c r="K12" i="16"/>
  <c r="Y12" i="16" s="1"/>
  <c r="F10" i="21" s="1"/>
  <c r="N60" i="9"/>
  <c r="K15" i="16"/>
  <c r="O11" i="9"/>
  <c r="O108" i="9" s="1"/>
  <c r="Y22" i="16"/>
  <c r="F20" i="21" s="1"/>
  <c r="H72" i="16"/>
  <c r="V72" i="16" s="1"/>
  <c r="K27" i="16"/>
  <c r="Q25" i="9"/>
  <c r="Q122" i="9" s="1"/>
  <c r="O14" i="9"/>
  <c r="O111" i="9" s="1"/>
  <c r="O35" i="9"/>
  <c r="O132" i="9" s="1"/>
  <c r="R20" i="9"/>
  <c r="R117" i="9" s="1"/>
  <c r="Y24" i="16"/>
  <c r="F22" i="21" s="1"/>
  <c r="H74" i="16"/>
  <c r="V74" i="16" s="1"/>
  <c r="R42" i="9"/>
  <c r="R139" i="9" s="1"/>
  <c r="N89" i="9"/>
  <c r="K44" i="16"/>
  <c r="N56" i="9"/>
  <c r="K11" i="16"/>
  <c r="P21" i="9"/>
  <c r="P118" i="9" s="1"/>
  <c r="P39" i="9"/>
  <c r="P136" i="9" s="1"/>
  <c r="V50" i="9" l="1"/>
  <c r="V147" i="9" s="1"/>
  <c r="Y43" i="16"/>
  <c r="F41" i="21" s="1"/>
  <c r="Y20" i="16"/>
  <c r="F18" i="21" s="1"/>
  <c r="R48" i="9"/>
  <c r="R145" i="9" s="1"/>
  <c r="P28" i="9"/>
  <c r="P125" i="9" s="1"/>
  <c r="S34" i="9"/>
  <c r="P133" i="9"/>
  <c r="Q36" i="9" s="1"/>
  <c r="Y47" i="16"/>
  <c r="F45" i="21" s="1"/>
  <c r="H97" i="16"/>
  <c r="V97" i="16" s="1"/>
  <c r="Q45" i="9"/>
  <c r="Q142" i="9" s="1"/>
  <c r="Q47" i="9"/>
  <c r="R137" i="9"/>
  <c r="R24" i="9"/>
  <c r="R121" i="9" s="1"/>
  <c r="P129" i="9"/>
  <c r="Q32" i="9" s="1"/>
  <c r="S127" i="9"/>
  <c r="T30" i="9" s="1"/>
  <c r="Q76" i="9"/>
  <c r="L31" i="16"/>
  <c r="Z31" i="16" s="1"/>
  <c r="Q44" i="9"/>
  <c r="Q141" i="9" s="1"/>
  <c r="S126" i="9"/>
  <c r="R143" i="9"/>
  <c r="S46" i="9" s="1"/>
  <c r="R135" i="9"/>
  <c r="K38" i="16"/>
  <c r="O26" i="9"/>
  <c r="N79" i="9"/>
  <c r="K34" i="16"/>
  <c r="Y25" i="16"/>
  <c r="F23" i="21" s="1"/>
  <c r="Y39" i="16"/>
  <c r="F37" i="21" s="1"/>
  <c r="R18" i="9"/>
  <c r="R115" i="9" s="1"/>
  <c r="N78" i="9"/>
  <c r="S15" i="9"/>
  <c r="Q62" i="9" s="1"/>
  <c r="R12" i="9"/>
  <c r="R109" i="9" s="1"/>
  <c r="K33" i="16"/>
  <c r="Y33" i="16" s="1"/>
  <c r="F31" i="21" s="1"/>
  <c r="P16" i="9"/>
  <c r="P113" i="9" s="1"/>
  <c r="H76" i="16"/>
  <c r="V76" i="16" s="1"/>
  <c r="S27" i="9"/>
  <c r="S124" i="9" s="1"/>
  <c r="Y46" i="16"/>
  <c r="F44" i="21" s="1"/>
  <c r="H96" i="16"/>
  <c r="V96" i="16" s="1"/>
  <c r="R37" i="9"/>
  <c r="Q31" i="9"/>
  <c r="Q128" i="9" s="1"/>
  <c r="H62" i="16"/>
  <c r="V62" i="16" s="1"/>
  <c r="L32" i="16"/>
  <c r="Z32" i="16" s="1"/>
  <c r="S49" i="9"/>
  <c r="Q96" i="9" s="1"/>
  <c r="Q13" i="9"/>
  <c r="Q110" i="9" s="1"/>
  <c r="S19" i="9"/>
  <c r="S116" i="9" s="1"/>
  <c r="Q41" i="9"/>
  <c r="Q138" i="9" s="1"/>
  <c r="S17" i="9"/>
  <c r="S114" i="9" s="1"/>
  <c r="Q10" i="9"/>
  <c r="Q107" i="9" s="1"/>
  <c r="R43" i="9"/>
  <c r="R140" i="9" s="1"/>
  <c r="R9" i="9"/>
  <c r="R106" i="9" s="1"/>
  <c r="H65" i="16"/>
  <c r="V65" i="16" s="1"/>
  <c r="Y15" i="16"/>
  <c r="F13" i="21" s="1"/>
  <c r="Q21" i="9"/>
  <c r="Q118" i="9" s="1"/>
  <c r="Q39" i="9"/>
  <c r="Q136" i="9" s="1"/>
  <c r="H61" i="16"/>
  <c r="V61" i="16" s="1"/>
  <c r="Y11" i="16"/>
  <c r="F9" i="21" s="1"/>
  <c r="Y44" i="16"/>
  <c r="F42" i="21" s="1"/>
  <c r="H94" i="16"/>
  <c r="V94" i="16" s="1"/>
  <c r="S20" i="9"/>
  <c r="S117" i="9" s="1"/>
  <c r="P14" i="9"/>
  <c r="P111" i="9" s="1"/>
  <c r="Y27" i="16"/>
  <c r="F25" i="21" s="1"/>
  <c r="H77" i="16"/>
  <c r="V77" i="16" s="1"/>
  <c r="N72" i="9"/>
  <c r="W50" i="9" l="1"/>
  <c r="W147" i="9" s="1"/>
  <c r="T97" i="9"/>
  <c r="M52" i="16"/>
  <c r="K30" i="16"/>
  <c r="Y30" i="16" s="1"/>
  <c r="F28" i="21" s="1"/>
  <c r="N75" i="9"/>
  <c r="Q74" i="9"/>
  <c r="H83" i="16"/>
  <c r="V83" i="16" s="1"/>
  <c r="L29" i="16"/>
  <c r="Z29" i="16" s="1"/>
  <c r="R45" i="9"/>
  <c r="S24" i="9"/>
  <c r="S121" i="9" s="1"/>
  <c r="Q28" i="9"/>
  <c r="Q125" i="9" s="1"/>
  <c r="R44" i="9"/>
  <c r="R141" i="9" s="1"/>
  <c r="S48" i="9"/>
  <c r="S145" i="9" s="1"/>
  <c r="S38" i="9"/>
  <c r="Q133" i="9"/>
  <c r="S40" i="9"/>
  <c r="S143" i="9"/>
  <c r="T46" i="9" s="1"/>
  <c r="S112" i="9"/>
  <c r="T127" i="9"/>
  <c r="U30" i="9" s="1"/>
  <c r="Q144" i="9"/>
  <c r="S146" i="9"/>
  <c r="T49" i="9" s="1"/>
  <c r="Q129" i="9"/>
  <c r="L36" i="16"/>
  <c r="Z36" i="16" s="1"/>
  <c r="Q81" i="9"/>
  <c r="T29" i="9"/>
  <c r="T126" i="9" s="1"/>
  <c r="S131" i="9"/>
  <c r="O123" i="9"/>
  <c r="R134" i="9"/>
  <c r="R31" i="9"/>
  <c r="R128" i="9" s="1"/>
  <c r="Y34" i="16"/>
  <c r="F32" i="21" s="1"/>
  <c r="H84" i="16"/>
  <c r="V84" i="16" s="1"/>
  <c r="Y38" i="16"/>
  <c r="F36" i="21" s="1"/>
  <c r="H88" i="16"/>
  <c r="V88" i="16" s="1"/>
  <c r="Q16" i="9"/>
  <c r="Q113" i="9" s="1"/>
  <c r="K18" i="16"/>
  <c r="N63" i="9"/>
  <c r="L17" i="16"/>
  <c r="Z17" i="16" s="1"/>
  <c r="T27" i="9"/>
  <c r="R33" i="9"/>
  <c r="R130" i="9" s="1"/>
  <c r="L51" i="16"/>
  <c r="Z51" i="16" s="1"/>
  <c r="Q93" i="9"/>
  <c r="L48" i="16"/>
  <c r="Z48" i="16" s="1"/>
  <c r="T17" i="9"/>
  <c r="T114" i="9" s="1"/>
  <c r="R23" i="9"/>
  <c r="R120" i="9" s="1"/>
  <c r="S42" i="9"/>
  <c r="S139" i="9" s="1"/>
  <c r="P11" i="9"/>
  <c r="P108" i="9" s="1"/>
  <c r="S18" i="9"/>
  <c r="S115" i="9" s="1"/>
  <c r="R10" i="9"/>
  <c r="R107" i="9" s="1"/>
  <c r="R41" i="9"/>
  <c r="R138" i="9" s="1"/>
  <c r="Q66" i="9"/>
  <c r="L21" i="16"/>
  <c r="Z21" i="16" s="1"/>
  <c r="S12" i="9"/>
  <c r="S109" i="9" s="1"/>
  <c r="R25" i="9"/>
  <c r="R122" i="9" s="1"/>
  <c r="R22" i="9"/>
  <c r="R119" i="9" s="1"/>
  <c r="Q64" i="9"/>
  <c r="L19" i="16"/>
  <c r="Z19" i="16" s="1"/>
  <c r="K16" i="16"/>
  <c r="Q14" i="9"/>
  <c r="Q111" i="9" s="1"/>
  <c r="T20" i="9"/>
  <c r="T117" i="9" s="1"/>
  <c r="N61" i="9"/>
  <c r="N86" i="9"/>
  <c r="K41" i="16"/>
  <c r="Q67" i="9"/>
  <c r="L22" i="16"/>
  <c r="Z22" i="16" s="1"/>
  <c r="P35" i="9"/>
  <c r="P132" i="9" s="1"/>
  <c r="N68" i="9"/>
  <c r="K23" i="16"/>
  <c r="AA52" i="16" l="1"/>
  <c r="X50" i="9"/>
  <c r="X147" i="9" s="1"/>
  <c r="H80" i="16"/>
  <c r="V80" i="16" s="1"/>
  <c r="L26" i="16"/>
  <c r="Z26" i="16" s="1"/>
  <c r="Q71" i="9"/>
  <c r="Q95" i="9"/>
  <c r="L50" i="16"/>
  <c r="Z50" i="16" s="1"/>
  <c r="T48" i="9"/>
  <c r="T145" i="9" s="1"/>
  <c r="S44" i="9"/>
  <c r="S141" i="9" s="1"/>
  <c r="U29" i="9"/>
  <c r="U126" i="9" s="1"/>
  <c r="Q85" i="9"/>
  <c r="L40" i="16"/>
  <c r="Z40" i="16" s="1"/>
  <c r="S135" i="9"/>
  <c r="R32" i="9"/>
  <c r="T124" i="9"/>
  <c r="P26" i="9"/>
  <c r="P123" i="9" s="1"/>
  <c r="T143" i="9"/>
  <c r="U46" i="9" s="1"/>
  <c r="S37" i="9"/>
  <c r="S134" i="9" s="1"/>
  <c r="T34" i="9"/>
  <c r="T131" i="9" s="1"/>
  <c r="T146" i="9"/>
  <c r="R142" i="9"/>
  <c r="R47" i="9"/>
  <c r="L42" i="16"/>
  <c r="Z42" i="16" s="1"/>
  <c r="Q87" i="9"/>
  <c r="R36" i="9"/>
  <c r="R133" i="9" s="1"/>
  <c r="U127" i="9"/>
  <c r="V30" i="9" s="1"/>
  <c r="M32" i="16" s="1"/>
  <c r="AA32" i="16" s="1"/>
  <c r="S137" i="9"/>
  <c r="R16" i="9"/>
  <c r="R113" i="9" s="1"/>
  <c r="H68" i="16"/>
  <c r="V68" i="16" s="1"/>
  <c r="Y18" i="16"/>
  <c r="F16" i="21" s="1"/>
  <c r="T15" i="9"/>
  <c r="T112" i="9" s="1"/>
  <c r="Q89" i="9"/>
  <c r="N58" i="9"/>
  <c r="K13" i="16"/>
  <c r="Y13" i="16" s="1"/>
  <c r="L44" i="16"/>
  <c r="Z44" i="16" s="1"/>
  <c r="S33" i="9"/>
  <c r="S130" i="9" s="1"/>
  <c r="S22" i="9"/>
  <c r="Q69" i="9" s="1"/>
  <c r="T42" i="9"/>
  <c r="T139" i="9" s="1"/>
  <c r="S25" i="9"/>
  <c r="L27" i="16" s="1"/>
  <c r="Z27" i="16" s="1"/>
  <c r="Q11" i="9"/>
  <c r="Q108" i="9" s="1"/>
  <c r="T12" i="9"/>
  <c r="T109" i="9" s="1"/>
  <c r="S10" i="9"/>
  <c r="Q57" i="9" s="1"/>
  <c r="T19" i="9"/>
  <c r="T116" i="9" s="1"/>
  <c r="Q65" i="9"/>
  <c r="L20" i="16"/>
  <c r="Z20" i="16" s="1"/>
  <c r="R13" i="9"/>
  <c r="R110" i="9" s="1"/>
  <c r="R39" i="9"/>
  <c r="R136" i="9" s="1"/>
  <c r="T18" i="9"/>
  <c r="T115" i="9" s="1"/>
  <c r="R21" i="9"/>
  <c r="R118" i="9" s="1"/>
  <c r="U17" i="9"/>
  <c r="U114" i="9" s="1"/>
  <c r="S31" i="9"/>
  <c r="Q78" i="9" s="1"/>
  <c r="T24" i="9"/>
  <c r="T121" i="9" s="1"/>
  <c r="S41" i="9"/>
  <c r="S138" i="9" s="1"/>
  <c r="S9" i="9"/>
  <c r="S106" i="9" s="1"/>
  <c r="R28" i="9"/>
  <c r="R125" i="9" s="1"/>
  <c r="Q59" i="9"/>
  <c r="L14" i="16"/>
  <c r="S43" i="9"/>
  <c r="Y23" i="16"/>
  <c r="F21" i="21" s="1"/>
  <c r="H73" i="16"/>
  <c r="V73" i="16" s="1"/>
  <c r="Y41" i="16"/>
  <c r="F39" i="21" s="1"/>
  <c r="H91" i="16"/>
  <c r="V91" i="16" s="1"/>
  <c r="Q35" i="9"/>
  <c r="Q132" i="9" s="1"/>
  <c r="Y16" i="16"/>
  <c r="F14" i="21" s="1"/>
  <c r="H66" i="16"/>
  <c r="V66" i="16" s="1"/>
  <c r="Y50" i="9" l="1"/>
  <c r="Y147" i="9" s="1"/>
  <c r="H63" i="16"/>
  <c r="V63" i="16" s="1"/>
  <c r="L46" i="16"/>
  <c r="Z46" i="16" s="1"/>
  <c r="Q91" i="9"/>
  <c r="V29" i="9"/>
  <c r="T76" i="9" s="1"/>
  <c r="T44" i="9"/>
  <c r="T141" i="9" s="1"/>
  <c r="U48" i="9"/>
  <c r="U145" i="9" s="1"/>
  <c r="V48" i="9" s="1"/>
  <c r="T38" i="9"/>
  <c r="S36" i="9"/>
  <c r="S122" i="9"/>
  <c r="U49" i="9"/>
  <c r="U146" i="9" s="1"/>
  <c r="Q26" i="9"/>
  <c r="Q123" i="9" s="1"/>
  <c r="N73" i="9"/>
  <c r="K28" i="16"/>
  <c r="S119" i="9"/>
  <c r="Q90" i="9"/>
  <c r="S140" i="9"/>
  <c r="T43" i="9" s="1"/>
  <c r="T37" i="9"/>
  <c r="T134" i="9" s="1"/>
  <c r="R144" i="9"/>
  <c r="T40" i="9"/>
  <c r="V127" i="9"/>
  <c r="L39" i="16"/>
  <c r="Z39" i="16" s="1"/>
  <c r="Q84" i="9"/>
  <c r="U34" i="9"/>
  <c r="S45" i="9"/>
  <c r="S142" i="9" s="1"/>
  <c r="U143" i="9"/>
  <c r="V46" i="9" s="1"/>
  <c r="R129" i="9"/>
  <c r="U27" i="9"/>
  <c r="S107" i="9"/>
  <c r="S128" i="9"/>
  <c r="U15" i="9"/>
  <c r="U112" i="9" s="1"/>
  <c r="S16" i="9"/>
  <c r="S113" i="9" s="1"/>
  <c r="L35" i="16"/>
  <c r="Z35" i="16" s="1"/>
  <c r="Q80" i="9"/>
  <c r="T33" i="9"/>
  <c r="T130" i="9" s="1"/>
  <c r="L45" i="16"/>
  <c r="Z45" i="16" s="1"/>
  <c r="L24" i="16"/>
  <c r="Z24" i="16" s="1"/>
  <c r="L33" i="16"/>
  <c r="Z33" i="16" s="1"/>
  <c r="S28" i="9"/>
  <c r="S125" i="9" s="1"/>
  <c r="U42" i="9"/>
  <c r="U139" i="9" s="1"/>
  <c r="U12" i="9"/>
  <c r="U109" i="9" s="1"/>
  <c r="V17" i="9"/>
  <c r="T64" i="9" s="1"/>
  <c r="L11" i="16"/>
  <c r="Z11" i="16" s="1"/>
  <c r="Q56" i="9"/>
  <c r="L43" i="16"/>
  <c r="Z43" i="16" s="1"/>
  <c r="Q88" i="9"/>
  <c r="S39" i="9"/>
  <c r="S136" i="9" s="1"/>
  <c r="S23" i="9"/>
  <c r="S120" i="9" s="1"/>
  <c r="Z14" i="16"/>
  <c r="S21" i="9"/>
  <c r="S118" i="9" s="1"/>
  <c r="R11" i="9"/>
  <c r="R108" i="9" s="1"/>
  <c r="L12" i="16"/>
  <c r="Z12" i="16" s="1"/>
  <c r="U24" i="9"/>
  <c r="U121" i="9" s="1"/>
  <c r="U20" i="9"/>
  <c r="T77" i="9"/>
  <c r="U18" i="9"/>
  <c r="U115" i="9" s="1"/>
  <c r="R14" i="9"/>
  <c r="R111" i="9" s="1"/>
  <c r="Q72" i="9"/>
  <c r="F11" i="21"/>
  <c r="N82" i="9"/>
  <c r="K37" i="16"/>
  <c r="Z50" i="9" l="1"/>
  <c r="Z147" i="9" s="1"/>
  <c r="N52" i="16"/>
  <c r="W97" i="9"/>
  <c r="U37" i="9"/>
  <c r="U134" i="9" s="1"/>
  <c r="T45" i="9"/>
  <c r="S47" i="9"/>
  <c r="V114" i="9"/>
  <c r="W17" i="9" s="1"/>
  <c r="Y28" i="16"/>
  <c r="F26" i="21" s="1"/>
  <c r="H78" i="16"/>
  <c r="V78" i="16" s="1"/>
  <c r="Q83" i="9"/>
  <c r="L38" i="16"/>
  <c r="Z38" i="16" s="1"/>
  <c r="S133" i="9"/>
  <c r="T36" i="9" s="1"/>
  <c r="V126" i="9"/>
  <c r="V145" i="9"/>
  <c r="W48" i="9" s="1"/>
  <c r="U131" i="9"/>
  <c r="T137" i="9"/>
  <c r="R26" i="9"/>
  <c r="R123" i="9" s="1"/>
  <c r="M31" i="16"/>
  <c r="AA31" i="16" s="1"/>
  <c r="T10" i="9"/>
  <c r="T107" i="9" s="1"/>
  <c r="U117" i="9"/>
  <c r="V143" i="9"/>
  <c r="S32" i="9"/>
  <c r="S129" i="9" s="1"/>
  <c r="T135" i="9"/>
  <c r="T25" i="9"/>
  <c r="T122" i="9" s="1"/>
  <c r="U25" i="9" s="1"/>
  <c r="Q92" i="9"/>
  <c r="L47" i="16"/>
  <c r="Z47" i="16" s="1"/>
  <c r="U124" i="9"/>
  <c r="T140" i="9"/>
  <c r="U43" i="9" s="1"/>
  <c r="V49" i="9"/>
  <c r="T96" i="9" s="1"/>
  <c r="U44" i="9"/>
  <c r="U141" i="9" s="1"/>
  <c r="T16" i="9"/>
  <c r="T113" i="9" s="1"/>
  <c r="V15" i="9"/>
  <c r="V112" i="9" s="1"/>
  <c r="L18" i="16"/>
  <c r="Z18" i="16" s="1"/>
  <c r="Q63" i="9"/>
  <c r="M19" i="16"/>
  <c r="AA19" i="16" s="1"/>
  <c r="T22" i="9"/>
  <c r="T119" i="9" s="1"/>
  <c r="U33" i="9"/>
  <c r="T31" i="9"/>
  <c r="T128" i="9" s="1"/>
  <c r="Q68" i="9"/>
  <c r="L23" i="16"/>
  <c r="Z23" i="16" s="1"/>
  <c r="L30" i="16"/>
  <c r="Z30" i="16" s="1"/>
  <c r="Q75" i="9"/>
  <c r="U19" i="9"/>
  <c r="U116" i="9" s="1"/>
  <c r="L41" i="16"/>
  <c r="Z41" i="16" s="1"/>
  <c r="Q86" i="9"/>
  <c r="R35" i="9"/>
  <c r="R132" i="9" s="1"/>
  <c r="T41" i="9"/>
  <c r="T138" i="9" s="1"/>
  <c r="S14" i="9"/>
  <c r="L16" i="16" s="1"/>
  <c r="Z16" i="16" s="1"/>
  <c r="V24" i="9"/>
  <c r="M26" i="16" s="1"/>
  <c r="AA26" i="16" s="1"/>
  <c r="T9" i="9"/>
  <c r="T106" i="9" s="1"/>
  <c r="T39" i="9"/>
  <c r="T136" i="9" s="1"/>
  <c r="Q70" i="9"/>
  <c r="L25" i="16"/>
  <c r="Z25" i="16" s="1"/>
  <c r="W30" i="9"/>
  <c r="W127" i="9" s="1"/>
  <c r="T23" i="9"/>
  <c r="T120" i="9" s="1"/>
  <c r="V12" i="9"/>
  <c r="V109" i="9" s="1"/>
  <c r="M48" i="16"/>
  <c r="T93" i="9"/>
  <c r="S13" i="9"/>
  <c r="S110" i="9" s="1"/>
  <c r="M50" i="16"/>
  <c r="T95" i="9"/>
  <c r="Y37" i="16"/>
  <c r="H87" i="16"/>
  <c r="V87" i="16" s="1"/>
  <c r="AB52" i="16" l="1"/>
  <c r="AA50" i="9"/>
  <c r="AA147" i="9" s="1"/>
  <c r="V106" i="16"/>
  <c r="U10" i="9"/>
  <c r="U107" i="9" s="1"/>
  <c r="V37" i="9"/>
  <c r="U40" i="9"/>
  <c r="V44" i="9"/>
  <c r="U140" i="9"/>
  <c r="V43" i="9" s="1"/>
  <c r="T32" i="9"/>
  <c r="T129" i="9" s="1"/>
  <c r="V34" i="9"/>
  <c r="W114" i="9"/>
  <c r="S26" i="9"/>
  <c r="V27" i="9"/>
  <c r="V20" i="9"/>
  <c r="V117" i="9" s="1"/>
  <c r="T142" i="9"/>
  <c r="U122" i="9"/>
  <c r="V146" i="9"/>
  <c r="S111" i="9"/>
  <c r="W145" i="9"/>
  <c r="X48" i="9" s="1"/>
  <c r="W29" i="9"/>
  <c r="W126" i="9" s="1"/>
  <c r="U130" i="9"/>
  <c r="V33" i="9" s="1"/>
  <c r="T133" i="9"/>
  <c r="Q94" i="9"/>
  <c r="L49" i="16"/>
  <c r="Z49" i="16" s="1"/>
  <c r="M51" i="16"/>
  <c r="AA51" i="16" s="1"/>
  <c r="Q79" i="9"/>
  <c r="L34" i="16"/>
  <c r="Z34" i="16" s="1"/>
  <c r="U38" i="9"/>
  <c r="U135" i="9" s="1"/>
  <c r="S144" i="9"/>
  <c r="V121" i="9"/>
  <c r="U16" i="9"/>
  <c r="U113" i="9" s="1"/>
  <c r="T62" i="9"/>
  <c r="M17" i="16"/>
  <c r="AA17" i="16" s="1"/>
  <c r="U22" i="9"/>
  <c r="U31" i="9"/>
  <c r="U128" i="9" s="1"/>
  <c r="S35" i="9"/>
  <c r="S132" i="9" s="1"/>
  <c r="X30" i="9"/>
  <c r="X127" i="9" s="1"/>
  <c r="U23" i="9"/>
  <c r="U120" i="9" s="1"/>
  <c r="U39" i="9"/>
  <c r="U136" i="9" s="1"/>
  <c r="Q61" i="9"/>
  <c r="T21" i="9"/>
  <c r="T118" i="9" s="1"/>
  <c r="S11" i="9"/>
  <c r="S108" i="9" s="1"/>
  <c r="W46" i="9"/>
  <c r="W143" i="9" s="1"/>
  <c r="T13" i="9"/>
  <c r="T110" i="9" s="1"/>
  <c r="U9" i="9"/>
  <c r="U106" i="9" s="1"/>
  <c r="V18" i="9"/>
  <c r="V115" i="9" s="1"/>
  <c r="T71" i="9"/>
  <c r="Q60" i="9"/>
  <c r="L15" i="16"/>
  <c r="Z15" i="16" s="1"/>
  <c r="AA48" i="16"/>
  <c r="AA50" i="16"/>
  <c r="M14" i="16"/>
  <c r="T59" i="9"/>
  <c r="T28" i="9"/>
  <c r="T125" i="9" s="1"/>
  <c r="U41" i="9"/>
  <c r="U138" i="9" s="1"/>
  <c r="V42" i="9"/>
  <c r="V139" i="9" s="1"/>
  <c r="F35" i="21"/>
  <c r="Y56" i="16"/>
  <c r="AB50" i="9" l="1"/>
  <c r="AB147" i="9" s="1"/>
  <c r="T80" i="9"/>
  <c r="M35" i="16"/>
  <c r="AA35" i="16" s="1"/>
  <c r="W20" i="9"/>
  <c r="W117" i="9" s="1"/>
  <c r="X29" i="9"/>
  <c r="U32" i="9"/>
  <c r="U129" i="9" s="1"/>
  <c r="V10" i="9"/>
  <c r="T57" i="9" s="1"/>
  <c r="T47" i="9"/>
  <c r="T144" i="9" s="1"/>
  <c r="T81" i="9"/>
  <c r="M36" i="16"/>
  <c r="AA36" i="16" s="1"/>
  <c r="U36" i="9"/>
  <c r="W49" i="9"/>
  <c r="V131" i="9"/>
  <c r="U137" i="9"/>
  <c r="T84" i="9"/>
  <c r="M39" i="16"/>
  <c r="AA39" i="16" s="1"/>
  <c r="V130" i="9"/>
  <c r="Q73" i="9"/>
  <c r="L28" i="16"/>
  <c r="Z28" i="16" s="1"/>
  <c r="V134" i="9"/>
  <c r="U45" i="9"/>
  <c r="S123" i="9"/>
  <c r="T67" i="9"/>
  <c r="M22" i="16"/>
  <c r="AA22" i="16" s="1"/>
  <c r="V140" i="9"/>
  <c r="U119" i="9"/>
  <c r="V31" i="9"/>
  <c r="V128" i="9" s="1"/>
  <c r="M29" i="16"/>
  <c r="AA29" i="16" s="1"/>
  <c r="T74" i="9"/>
  <c r="T91" i="9"/>
  <c r="M46" i="16"/>
  <c r="AA46" i="16" s="1"/>
  <c r="V38" i="9"/>
  <c r="T85" i="9" s="1"/>
  <c r="V25" i="9"/>
  <c r="V122" i="9" s="1"/>
  <c r="X145" i="9"/>
  <c r="Y48" i="9" s="1"/>
  <c r="V124" i="9"/>
  <c r="V141" i="9"/>
  <c r="V16" i="9"/>
  <c r="T63" i="9" s="1"/>
  <c r="W15" i="9"/>
  <c r="W112" i="9" s="1"/>
  <c r="U21" i="9"/>
  <c r="U118" i="9" s="1"/>
  <c r="X46" i="9"/>
  <c r="X143" i="9" s="1"/>
  <c r="V9" i="9"/>
  <c r="V106" i="9" s="1"/>
  <c r="Y30" i="9"/>
  <c r="Y127" i="9" s="1"/>
  <c r="V41" i="9"/>
  <c r="T88" i="9" s="1"/>
  <c r="V23" i="9"/>
  <c r="M25" i="16" s="1"/>
  <c r="L13" i="16"/>
  <c r="Z13" i="16" s="1"/>
  <c r="Q58" i="9"/>
  <c r="T11" i="9"/>
  <c r="T108" i="9" s="1"/>
  <c r="M44" i="16"/>
  <c r="AA44" i="16" s="1"/>
  <c r="T89" i="9"/>
  <c r="T14" i="9"/>
  <c r="T111" i="9" s="1"/>
  <c r="L37" i="16"/>
  <c r="Z37" i="16" s="1"/>
  <c r="Q82" i="9"/>
  <c r="T90" i="9"/>
  <c r="M45" i="16"/>
  <c r="X17" i="9"/>
  <c r="X114" i="9" s="1"/>
  <c r="AA14" i="16"/>
  <c r="T65" i="9"/>
  <c r="M20" i="16"/>
  <c r="W12" i="9"/>
  <c r="W109" i="9" s="1"/>
  <c r="W24" i="9"/>
  <c r="W121" i="9" s="1"/>
  <c r="V19" i="9"/>
  <c r="V116" i="9" s="1"/>
  <c r="AC50" i="9" l="1"/>
  <c r="AC147" i="9" s="1"/>
  <c r="Z97" i="9"/>
  <c r="O52" i="16"/>
  <c r="V107" i="9"/>
  <c r="W10" i="9" s="1"/>
  <c r="W107" i="9" s="1"/>
  <c r="M18" i="16"/>
  <c r="AA18" i="16" s="1"/>
  <c r="T72" i="9"/>
  <c r="M12" i="16"/>
  <c r="AA12" i="16" s="1"/>
  <c r="M33" i="16"/>
  <c r="AA33" i="16" s="1"/>
  <c r="T78" i="9"/>
  <c r="V32" i="9"/>
  <c r="X20" i="9"/>
  <c r="X117" i="9" s="1"/>
  <c r="M27" i="16"/>
  <c r="AA27" i="16" s="1"/>
  <c r="T26" i="9"/>
  <c r="W146" i="9"/>
  <c r="W31" i="9"/>
  <c r="W128" i="9" s="1"/>
  <c r="W33" i="9"/>
  <c r="U142" i="9"/>
  <c r="U133" i="9"/>
  <c r="V138" i="9"/>
  <c r="W41" i="9" s="1"/>
  <c r="M40" i="16"/>
  <c r="AA40" i="16" s="1"/>
  <c r="Y145" i="9"/>
  <c r="Z48" i="9" s="1"/>
  <c r="W44" i="9"/>
  <c r="W141" i="9" s="1"/>
  <c r="V135" i="9"/>
  <c r="V40" i="9"/>
  <c r="V137" i="9" s="1"/>
  <c r="V22" i="9"/>
  <c r="U47" i="9"/>
  <c r="V113" i="9"/>
  <c r="W27" i="9"/>
  <c r="W37" i="9"/>
  <c r="W134" i="9" s="1"/>
  <c r="W34" i="9"/>
  <c r="W131" i="9" s="1"/>
  <c r="X126" i="9"/>
  <c r="V120" i="9"/>
  <c r="X15" i="9"/>
  <c r="X112" i="9" s="1"/>
  <c r="M43" i="16"/>
  <c r="AA43" i="16" s="1"/>
  <c r="W95" i="9"/>
  <c r="N50" i="16"/>
  <c r="AB50" i="16" s="1"/>
  <c r="Z56" i="16"/>
  <c r="X12" i="9"/>
  <c r="X109" i="9" s="1"/>
  <c r="Y46" i="9"/>
  <c r="Y143" i="9" s="1"/>
  <c r="X24" i="9"/>
  <c r="X121" i="9" s="1"/>
  <c r="AA45" i="16"/>
  <c r="AA25" i="16"/>
  <c r="T56" i="9"/>
  <c r="M11" i="16"/>
  <c r="T70" i="9"/>
  <c r="U13" i="9"/>
  <c r="U110" i="9" s="1"/>
  <c r="W18" i="9"/>
  <c r="W115" i="9" s="1"/>
  <c r="M21" i="16"/>
  <c r="AA21" i="16" s="1"/>
  <c r="T66" i="9"/>
  <c r="W43" i="9"/>
  <c r="W140" i="9" s="1"/>
  <c r="T35" i="9"/>
  <c r="T132" i="9" s="1"/>
  <c r="AA20" i="16"/>
  <c r="V21" i="9"/>
  <c r="V118" i="9" s="1"/>
  <c r="W25" i="9"/>
  <c r="W122" i="9" s="1"/>
  <c r="U28" i="9"/>
  <c r="U125" i="9" s="1"/>
  <c r="W42" i="9"/>
  <c r="W139" i="9" s="1"/>
  <c r="Z30" i="9"/>
  <c r="Z127" i="9" s="1"/>
  <c r="V39" i="9"/>
  <c r="V136" i="9" s="1"/>
  <c r="W77" i="9"/>
  <c r="N32" i="16"/>
  <c r="AC52" i="16" l="1"/>
  <c r="G50" i="21" s="1"/>
  <c r="I102" i="16"/>
  <c r="AD50" i="9"/>
  <c r="AD147" i="9" s="1"/>
  <c r="X31" i="9"/>
  <c r="X128" i="9" s="1"/>
  <c r="X37" i="9"/>
  <c r="Y20" i="9"/>
  <c r="Y117" i="9" s="1"/>
  <c r="X34" i="9"/>
  <c r="X131" i="9" s="1"/>
  <c r="Y29" i="9"/>
  <c r="U144" i="9"/>
  <c r="V45" i="9"/>
  <c r="V142" i="9" s="1"/>
  <c r="T69" i="9"/>
  <c r="M24" i="16"/>
  <c r="AA24" i="16" s="1"/>
  <c r="M42" i="16"/>
  <c r="AA42" i="16" s="1"/>
  <c r="T87" i="9"/>
  <c r="W40" i="9"/>
  <c r="Z145" i="9"/>
  <c r="T79" i="9"/>
  <c r="M34" i="16"/>
  <c r="AA34" i="16" s="1"/>
  <c r="W124" i="9"/>
  <c r="V36" i="9"/>
  <c r="X49" i="9"/>
  <c r="X146" i="9" s="1"/>
  <c r="V129" i="9"/>
  <c r="X44" i="9"/>
  <c r="X141" i="9" s="1"/>
  <c r="V119" i="9"/>
  <c r="W38" i="9"/>
  <c r="W138" i="9"/>
  <c r="X41" i="9" s="1"/>
  <c r="W130" i="9"/>
  <c r="T123" i="9"/>
  <c r="Y15" i="9"/>
  <c r="W62" i="9" s="1"/>
  <c r="W16" i="9"/>
  <c r="W113" i="9" s="1"/>
  <c r="V28" i="9"/>
  <c r="V125" i="9" s="1"/>
  <c r="Y24" i="9"/>
  <c r="Y121" i="9" s="1"/>
  <c r="W39" i="9"/>
  <c r="W136" i="9" s="1"/>
  <c r="X18" i="9"/>
  <c r="X115" i="9" s="1"/>
  <c r="X42" i="9"/>
  <c r="X139" i="9" s="1"/>
  <c r="Y12" i="9"/>
  <c r="Y109" i="9" s="1"/>
  <c r="X43" i="9"/>
  <c r="X140" i="9" s="1"/>
  <c r="W9" i="9"/>
  <c r="W106" i="9" s="1"/>
  <c r="W93" i="9"/>
  <c r="N48" i="16"/>
  <c r="Y17" i="9"/>
  <c r="Y114" i="9" s="1"/>
  <c r="U14" i="9"/>
  <c r="U111" i="9" s="1"/>
  <c r="M23" i="16"/>
  <c r="T68" i="9"/>
  <c r="X25" i="9"/>
  <c r="X122" i="9" s="1"/>
  <c r="W21" i="9"/>
  <c r="W118" i="9" s="1"/>
  <c r="T86" i="9"/>
  <c r="M41" i="16"/>
  <c r="U35" i="9"/>
  <c r="U132" i="9" s="1"/>
  <c r="AA11" i="16"/>
  <c r="AB32" i="16"/>
  <c r="W19" i="9"/>
  <c r="W116" i="9" s="1"/>
  <c r="U11" i="9"/>
  <c r="U108" i="9" s="1"/>
  <c r="X10" i="9"/>
  <c r="X107" i="9" s="1"/>
  <c r="V13" i="9"/>
  <c r="M15" i="16" s="1"/>
  <c r="W23" i="9"/>
  <c r="W120" i="9" s="1"/>
  <c r="AE50" i="9" l="1"/>
  <c r="AE147" i="9" s="1"/>
  <c r="W102" i="16"/>
  <c r="N22" i="16"/>
  <c r="AB22" i="16" s="1"/>
  <c r="W67" i="9"/>
  <c r="Y44" i="9"/>
  <c r="N46" i="16" s="1"/>
  <c r="AB46" i="16" s="1"/>
  <c r="Y34" i="9"/>
  <c r="Y131" i="9" s="1"/>
  <c r="W45" i="9"/>
  <c r="W142" i="9" s="1"/>
  <c r="Y49" i="9"/>
  <c r="W96" i="9" s="1"/>
  <c r="Y31" i="9"/>
  <c r="N33" i="16" s="1"/>
  <c r="U26" i="9"/>
  <c r="Y112" i="9"/>
  <c r="X134" i="9"/>
  <c r="X138" i="9"/>
  <c r="T83" i="9"/>
  <c r="M38" i="16"/>
  <c r="AA38" i="16" s="1"/>
  <c r="W137" i="9"/>
  <c r="V47" i="9"/>
  <c r="V144" i="9" s="1"/>
  <c r="AA48" i="9"/>
  <c r="AA145" i="9" s="1"/>
  <c r="W135" i="9"/>
  <c r="V133" i="9"/>
  <c r="N31" i="16"/>
  <c r="AB31" i="16" s="1"/>
  <c r="W76" i="9"/>
  <c r="M47" i="16"/>
  <c r="AA47" i="16" s="1"/>
  <c r="T92" i="9"/>
  <c r="V110" i="9"/>
  <c r="X27" i="9"/>
  <c r="Y126" i="9"/>
  <c r="W22" i="9"/>
  <c r="W119" i="9" s="1"/>
  <c r="X33" i="9"/>
  <c r="W32" i="9"/>
  <c r="W129" i="9" s="1"/>
  <c r="N17" i="16"/>
  <c r="AB17" i="16" s="1"/>
  <c r="M30" i="16"/>
  <c r="AA30" i="16" s="1"/>
  <c r="T75" i="9"/>
  <c r="X16" i="9"/>
  <c r="X113" i="9" s="1"/>
  <c r="Y18" i="9"/>
  <c r="Y115" i="9" s="1"/>
  <c r="W28" i="9"/>
  <c r="W125" i="9" s="1"/>
  <c r="AA15" i="16"/>
  <c r="Y25" i="9"/>
  <c r="W72" i="9" s="1"/>
  <c r="Z46" i="9"/>
  <c r="Z143" i="9" s="1"/>
  <c r="N26" i="16"/>
  <c r="AB26" i="16" s="1"/>
  <c r="W71" i="9"/>
  <c r="Z12" i="9"/>
  <c r="Z109" i="9" s="1"/>
  <c r="Z17" i="9"/>
  <c r="Z114" i="9" s="1"/>
  <c r="Y42" i="9"/>
  <c r="Y139" i="9" s="1"/>
  <c r="X19" i="9"/>
  <c r="X116" i="9" s="1"/>
  <c r="V14" i="9"/>
  <c r="V111" i="9" s="1"/>
  <c r="X21" i="9"/>
  <c r="X118" i="9" s="1"/>
  <c r="N19" i="16"/>
  <c r="W64" i="9"/>
  <c r="T60" i="9"/>
  <c r="AB48" i="16"/>
  <c r="Y43" i="9"/>
  <c r="Y140" i="9" s="1"/>
  <c r="X23" i="9"/>
  <c r="X120" i="9" s="1"/>
  <c r="AA41" i="16"/>
  <c r="AA23" i="16"/>
  <c r="X9" i="9"/>
  <c r="X106" i="9" s="1"/>
  <c r="Z20" i="9"/>
  <c r="Z117" i="9" s="1"/>
  <c r="AA30" i="9"/>
  <c r="AA127" i="9" s="1"/>
  <c r="W59" i="9"/>
  <c r="N14" i="16"/>
  <c r="AF50" i="9" l="1"/>
  <c r="AF147" i="9" s="1"/>
  <c r="P52" i="16"/>
  <c r="AC97" i="9"/>
  <c r="W91" i="9"/>
  <c r="N51" i="16"/>
  <c r="AB51" i="16" s="1"/>
  <c r="Y146" i="9"/>
  <c r="Z49" i="9" s="1"/>
  <c r="Z146" i="9" s="1"/>
  <c r="Y122" i="9"/>
  <c r="Z25" i="9" s="1"/>
  <c r="Z122" i="9" s="1"/>
  <c r="X22" i="9"/>
  <c r="X119" i="9" s="1"/>
  <c r="AB48" i="9"/>
  <c r="AB145" i="9" s="1"/>
  <c r="W47" i="9"/>
  <c r="Y128" i="9"/>
  <c r="Z31" i="9" s="1"/>
  <c r="Z34" i="9"/>
  <c r="Z131" i="9" s="1"/>
  <c r="W36" i="9"/>
  <c r="X40" i="9"/>
  <c r="X32" i="9"/>
  <c r="X129" i="9" s="1"/>
  <c r="X38" i="9"/>
  <c r="X45" i="9"/>
  <c r="Y37" i="9"/>
  <c r="Y134" i="9" s="1"/>
  <c r="W78" i="9"/>
  <c r="W13" i="9"/>
  <c r="W110" i="9" s="1"/>
  <c r="X130" i="9"/>
  <c r="Y141" i="9"/>
  <c r="X124" i="9"/>
  <c r="T94" i="9"/>
  <c r="M49" i="16"/>
  <c r="Z29" i="9"/>
  <c r="U123" i="9"/>
  <c r="N36" i="16"/>
  <c r="AB36" i="16" s="1"/>
  <c r="W81" i="9"/>
  <c r="Y16" i="9"/>
  <c r="W63" i="9" s="1"/>
  <c r="Z15" i="9"/>
  <c r="Z112" i="9" s="1"/>
  <c r="N27" i="16"/>
  <c r="AB27" i="16" s="1"/>
  <c r="AA20" i="9"/>
  <c r="AA117" i="9" s="1"/>
  <c r="W14" i="9"/>
  <c r="W111" i="9" s="1"/>
  <c r="Y9" i="9"/>
  <c r="W56" i="9" s="1"/>
  <c r="AA17" i="9"/>
  <c r="AA114" i="9" s="1"/>
  <c r="AB14" i="16"/>
  <c r="AB33" i="16"/>
  <c r="Z43" i="9"/>
  <c r="Z140" i="9" s="1"/>
  <c r="AB19" i="16"/>
  <c r="N45" i="16"/>
  <c r="W90" i="9"/>
  <c r="Z24" i="9"/>
  <c r="Z121" i="9" s="1"/>
  <c r="V35" i="9"/>
  <c r="V132" i="9" s="1"/>
  <c r="Z42" i="9"/>
  <c r="Z139" i="9" s="1"/>
  <c r="Y41" i="9"/>
  <c r="Y138" i="9" s="1"/>
  <c r="X28" i="9"/>
  <c r="X125" i="9" s="1"/>
  <c r="X39" i="9"/>
  <c r="X136" i="9" s="1"/>
  <c r="N44" i="16"/>
  <c r="W89" i="9"/>
  <c r="M16" i="16"/>
  <c r="Y10" i="9"/>
  <c r="Y107" i="9" s="1"/>
  <c r="AB30" i="9"/>
  <c r="AB127" i="9" s="1"/>
  <c r="V11" i="9"/>
  <c r="V108" i="9" s="1"/>
  <c r="T61" i="9"/>
  <c r="W65" i="9"/>
  <c r="N20" i="16"/>
  <c r="AA46" i="9"/>
  <c r="AA143" i="9" s="1"/>
  <c r="AD52" i="16" l="1"/>
  <c r="AG50" i="9"/>
  <c r="AG147" i="9" s="1"/>
  <c r="Z95" i="9"/>
  <c r="O50" i="16"/>
  <c r="I100" i="16" s="1"/>
  <c r="W100" i="16" s="1"/>
  <c r="AA34" i="9"/>
  <c r="AA49" i="9"/>
  <c r="AA146" i="9" s="1"/>
  <c r="AC48" i="9"/>
  <c r="AC145" i="9" s="1"/>
  <c r="AD48" i="9" s="1"/>
  <c r="Y22" i="9"/>
  <c r="X142" i="9"/>
  <c r="Y32" i="9"/>
  <c r="W79" i="9" s="1"/>
  <c r="X135" i="9"/>
  <c r="Z128" i="9"/>
  <c r="AA31" i="9" s="1"/>
  <c r="V26" i="9"/>
  <c r="Y27" i="9"/>
  <c r="N39" i="16"/>
  <c r="AB39" i="16" s="1"/>
  <c r="W84" i="9"/>
  <c r="X137" i="9"/>
  <c r="Z37" i="9"/>
  <c r="Z134" i="9" s="1"/>
  <c r="Y113" i="9"/>
  <c r="Z126" i="9"/>
  <c r="Z44" i="9"/>
  <c r="Z141" i="9" s="1"/>
  <c r="W133" i="9"/>
  <c r="W144" i="9"/>
  <c r="AA49" i="16"/>
  <c r="Y33" i="9"/>
  <c r="Y106" i="9"/>
  <c r="Z9" i="9" s="1"/>
  <c r="AA15" i="9"/>
  <c r="AA112" i="9" s="1"/>
  <c r="N18" i="16"/>
  <c r="AB18" i="16" s="1"/>
  <c r="O32" i="16"/>
  <c r="I82" i="16" s="1"/>
  <c r="W82" i="16" s="1"/>
  <c r="Z77" i="9"/>
  <c r="N11" i="16"/>
  <c r="AB11" i="16" s="1"/>
  <c r="X14" i="9"/>
  <c r="X111" i="9" s="1"/>
  <c r="AB20" i="9"/>
  <c r="AB117" i="9" s="1"/>
  <c r="AB17" i="9"/>
  <c r="AB114" i="9" s="1"/>
  <c r="Y28" i="9"/>
  <c r="Y125" i="9" s="1"/>
  <c r="W11" i="9"/>
  <c r="W108" i="9" s="1"/>
  <c r="AC30" i="9"/>
  <c r="AC127" i="9" s="1"/>
  <c r="AB44" i="16"/>
  <c r="Y39" i="9"/>
  <c r="Y136" i="9" s="1"/>
  <c r="W35" i="9"/>
  <c r="W132" i="9" s="1"/>
  <c r="AA43" i="9"/>
  <c r="AA140" i="9" s="1"/>
  <c r="T58" i="9"/>
  <c r="M13" i="16"/>
  <c r="Y21" i="9"/>
  <c r="Y118" i="9" s="1"/>
  <c r="T82" i="9"/>
  <c r="M37" i="16"/>
  <c r="AA37" i="16" s="1"/>
  <c r="Z18" i="9"/>
  <c r="Z115" i="9" s="1"/>
  <c r="Y23" i="9"/>
  <c r="Y120" i="9" s="1"/>
  <c r="AB20" i="16"/>
  <c r="W57" i="9"/>
  <c r="N12" i="16"/>
  <c r="Z10" i="9"/>
  <c r="Z107" i="9" s="1"/>
  <c r="AA16" i="16"/>
  <c r="W88" i="9"/>
  <c r="N43" i="16"/>
  <c r="AB45" i="16"/>
  <c r="AA25" i="9"/>
  <c r="AA122" i="9" s="1"/>
  <c r="Y19" i="9"/>
  <c r="Y116" i="9" s="1"/>
  <c r="AB46" i="9"/>
  <c r="O48" i="16" s="1"/>
  <c r="AA12" i="9"/>
  <c r="AA109" i="9" s="1"/>
  <c r="X13" i="9"/>
  <c r="X110" i="9" s="1"/>
  <c r="AH50" i="9" l="1"/>
  <c r="AH147" i="9" s="1"/>
  <c r="AC50" i="16"/>
  <c r="G48" i="21" s="1"/>
  <c r="AC32" i="16"/>
  <c r="G30" i="21" s="1"/>
  <c r="N34" i="16"/>
  <c r="AB34" i="16" s="1"/>
  <c r="W86" i="9"/>
  <c r="AA37" i="9"/>
  <c r="AA44" i="9"/>
  <c r="AA141" i="9" s="1"/>
  <c r="AB49" i="9"/>
  <c r="X47" i="9"/>
  <c r="X144" i="9" s="1"/>
  <c r="Y40" i="9"/>
  <c r="Y137" i="9" s="1"/>
  <c r="AA128" i="9"/>
  <c r="AB31" i="9" s="1"/>
  <c r="Z106" i="9"/>
  <c r="AA9" i="9" s="1"/>
  <c r="X36" i="9"/>
  <c r="Y45" i="9"/>
  <c r="N24" i="16"/>
  <c r="AB24" i="16" s="1"/>
  <c r="W69" i="9"/>
  <c r="W80" i="9"/>
  <c r="N35" i="16"/>
  <c r="W74" i="9"/>
  <c r="N29" i="16"/>
  <c r="Y38" i="9"/>
  <c r="Y135" i="9" s="1"/>
  <c r="Y119" i="9"/>
  <c r="AA131" i="9"/>
  <c r="Y130" i="9"/>
  <c r="AA29" i="9"/>
  <c r="AA126" i="9" s="1"/>
  <c r="Y124" i="9"/>
  <c r="AB143" i="9"/>
  <c r="Z16" i="9"/>
  <c r="Z113" i="9" s="1"/>
  <c r="M28" i="16"/>
  <c r="AA28" i="16" s="1"/>
  <c r="T73" i="9"/>
  <c r="Y129" i="9"/>
  <c r="AD145" i="9"/>
  <c r="AE48" i="9" s="1"/>
  <c r="P50" i="16" s="1"/>
  <c r="N41" i="16"/>
  <c r="AB41" i="16" s="1"/>
  <c r="V123" i="9"/>
  <c r="Z39" i="9"/>
  <c r="Z136" i="9" s="1"/>
  <c r="AD30" i="9"/>
  <c r="AD127" i="9" s="1"/>
  <c r="Z19" i="9"/>
  <c r="Z116" i="9" s="1"/>
  <c r="X35" i="9"/>
  <c r="X132" i="9" s="1"/>
  <c r="Y14" i="9"/>
  <c r="Y111" i="9" s="1"/>
  <c r="W75" i="9"/>
  <c r="N30" i="16"/>
  <c r="AC48" i="16"/>
  <c r="I98" i="16"/>
  <c r="N21" i="16"/>
  <c r="AB21" i="16" s="1"/>
  <c r="W66" i="9"/>
  <c r="AA24" i="9"/>
  <c r="AA121" i="9" s="1"/>
  <c r="AC17" i="9"/>
  <c r="AC114" i="9" s="1"/>
  <c r="AB25" i="9"/>
  <c r="AB122" i="9" s="1"/>
  <c r="AB43" i="16"/>
  <c r="AA10" i="9"/>
  <c r="AA107" i="9" s="1"/>
  <c r="X11" i="9"/>
  <c r="X108" i="9" s="1"/>
  <c r="O19" i="16"/>
  <c r="Z64" i="9"/>
  <c r="AB43" i="9"/>
  <c r="AB140" i="9" s="1"/>
  <c r="AA42" i="9"/>
  <c r="AA139" i="9" s="1"/>
  <c r="AA18" i="9"/>
  <c r="AA115" i="9" s="1"/>
  <c r="W68" i="9"/>
  <c r="N23" i="16"/>
  <c r="Z93" i="9"/>
  <c r="Z23" i="9"/>
  <c r="Z120" i="9" s="1"/>
  <c r="O22" i="16"/>
  <c r="Z67" i="9"/>
  <c r="Z41" i="9"/>
  <c r="Z138" i="9" s="1"/>
  <c r="Z28" i="9"/>
  <c r="Z125" i="9" s="1"/>
  <c r="AB12" i="16"/>
  <c r="W70" i="9"/>
  <c r="N25" i="16"/>
  <c r="AA13" i="16"/>
  <c r="AI50" i="9" l="1"/>
  <c r="AI147" i="9" s="1"/>
  <c r="Q52" i="16"/>
  <c r="AF97" i="9"/>
  <c r="Y47" i="9"/>
  <c r="W94" i="9" s="1"/>
  <c r="AA16" i="9"/>
  <c r="AA113" i="9" s="1"/>
  <c r="AB44" i="9"/>
  <c r="AB141" i="9" s="1"/>
  <c r="Z96" i="9"/>
  <c r="O51" i="16"/>
  <c r="AB35" i="16"/>
  <c r="AB34" i="9"/>
  <c r="X133" i="9"/>
  <c r="AB146" i="9"/>
  <c r="Z22" i="9"/>
  <c r="Z119" i="9" s="1"/>
  <c r="AA106" i="9"/>
  <c r="W92" i="9"/>
  <c r="N47" i="16"/>
  <c r="Z33" i="9"/>
  <c r="W85" i="9"/>
  <c r="N40" i="16"/>
  <c r="AA134" i="9"/>
  <c r="AE145" i="9"/>
  <c r="AF48" i="9" s="1"/>
  <c r="Z40" i="9"/>
  <c r="Z137" i="9" s="1"/>
  <c r="Z32" i="9"/>
  <c r="Z129" i="9" s="1"/>
  <c r="Y142" i="9"/>
  <c r="W26" i="9"/>
  <c r="Z27" i="9"/>
  <c r="Z38" i="9"/>
  <c r="Z135" i="9" s="1"/>
  <c r="AB128" i="9"/>
  <c r="AC31" i="9" s="1"/>
  <c r="AB29" i="9"/>
  <c r="AB126" i="9" s="1"/>
  <c r="AB29" i="16"/>
  <c r="W87" i="9"/>
  <c r="N42" i="16"/>
  <c r="AB15" i="9"/>
  <c r="AB112" i="9" s="1"/>
  <c r="AC95" i="9"/>
  <c r="AB42" i="9"/>
  <c r="AB139" i="9" s="1"/>
  <c r="AD17" i="9"/>
  <c r="AD114" i="9" s="1"/>
  <c r="AA28" i="9"/>
  <c r="AA125" i="9" s="1"/>
  <c r="AA41" i="9"/>
  <c r="AA138" i="9" s="1"/>
  <c r="AB25" i="16"/>
  <c r="AC19" i="16"/>
  <c r="G17" i="21" s="1"/>
  <c r="I69" i="16"/>
  <c r="W69" i="16" s="1"/>
  <c r="AB24" i="9"/>
  <c r="AB121" i="9" s="1"/>
  <c r="Z21" i="9"/>
  <c r="Z118" i="9" s="1"/>
  <c r="AB23" i="16"/>
  <c r="Y13" i="9"/>
  <c r="Y110" i="9" s="1"/>
  <c r="AB10" i="9"/>
  <c r="AB107" i="9" s="1"/>
  <c r="W61" i="9"/>
  <c r="N16" i="16"/>
  <c r="AA19" i="9"/>
  <c r="AA116" i="9" s="1"/>
  <c r="Y11" i="9"/>
  <c r="N13" i="16" s="1"/>
  <c r="AB30" i="16"/>
  <c r="Z14" i="9"/>
  <c r="Z111" i="9" s="1"/>
  <c r="Z78" i="9"/>
  <c r="O33" i="16"/>
  <c r="AA23" i="9"/>
  <c r="AA120" i="9" s="1"/>
  <c r="AC20" i="9"/>
  <c r="AC117" i="9" s="1"/>
  <c r="Z90" i="9"/>
  <c r="O45" i="16"/>
  <c r="O27" i="16"/>
  <c r="Z72" i="9"/>
  <c r="Y35" i="9"/>
  <c r="Y132" i="9" s="1"/>
  <c r="AC46" i="9"/>
  <c r="AC143" i="9" s="1"/>
  <c r="AC22" i="16"/>
  <c r="G20" i="21" s="1"/>
  <c r="I72" i="16"/>
  <c r="W72" i="16" s="1"/>
  <c r="W98" i="16"/>
  <c r="AA39" i="9"/>
  <c r="AA136" i="9" s="1"/>
  <c r="AB12" i="9"/>
  <c r="AB109" i="9" s="1"/>
  <c r="AA56" i="16"/>
  <c r="G46" i="21"/>
  <c r="AD50" i="16"/>
  <c r="AE52" i="16" l="1"/>
  <c r="AJ50" i="9"/>
  <c r="AJ147" i="9" s="1"/>
  <c r="N49" i="16"/>
  <c r="AB49" i="16" s="1"/>
  <c r="O31" i="16"/>
  <c r="I81" i="16" s="1"/>
  <c r="W81" i="16" s="1"/>
  <c r="Z76" i="9"/>
  <c r="AC29" i="9"/>
  <c r="AA38" i="9"/>
  <c r="AA135" i="9" s="1"/>
  <c r="AA32" i="9"/>
  <c r="AA22" i="9"/>
  <c r="AC44" i="9"/>
  <c r="AC141" i="9" s="1"/>
  <c r="AA40" i="9"/>
  <c r="AA137" i="9" s="1"/>
  <c r="Z124" i="9"/>
  <c r="AF145" i="9"/>
  <c r="Z130" i="9"/>
  <c r="AC51" i="16"/>
  <c r="G49" i="21" s="1"/>
  <c r="I101" i="16"/>
  <c r="W101" i="16" s="1"/>
  <c r="O36" i="16"/>
  <c r="Z81" i="9"/>
  <c r="AB131" i="9"/>
  <c r="AB37" i="9"/>
  <c r="AB134" i="9" s="1"/>
  <c r="AB47" i="16"/>
  <c r="AC128" i="9"/>
  <c r="AD31" i="9" s="1"/>
  <c r="AB42" i="16"/>
  <c r="W123" i="9"/>
  <c r="AB40" i="16"/>
  <c r="AC49" i="9"/>
  <c r="Y144" i="9"/>
  <c r="O46" i="16"/>
  <c r="Z91" i="9"/>
  <c r="Z45" i="9"/>
  <c r="Y36" i="9"/>
  <c r="Y133" i="9" s="1"/>
  <c r="Y108" i="9"/>
  <c r="O26" i="16"/>
  <c r="I76" i="16" s="1"/>
  <c r="W76" i="16" s="1"/>
  <c r="AB9" i="9"/>
  <c r="Z56" i="9" s="1"/>
  <c r="O17" i="16"/>
  <c r="Z62" i="9"/>
  <c r="Z71" i="9"/>
  <c r="Z89" i="9"/>
  <c r="O44" i="16"/>
  <c r="AC44" i="16" s="1"/>
  <c r="G42" i="21" s="1"/>
  <c r="W58" i="9"/>
  <c r="AA14" i="9"/>
  <c r="AA111" i="9" s="1"/>
  <c r="AB41" i="9"/>
  <c r="AB138" i="9" s="1"/>
  <c r="AC42" i="9"/>
  <c r="AC139" i="9" s="1"/>
  <c r="AB28" i="9"/>
  <c r="AB125" i="9" s="1"/>
  <c r="AA21" i="9"/>
  <c r="AA118" i="9" s="1"/>
  <c r="AB13" i="16"/>
  <c r="AD46" i="9"/>
  <c r="AD143" i="9" s="1"/>
  <c r="AE17" i="9"/>
  <c r="AE114" i="9" s="1"/>
  <c r="Z59" i="9"/>
  <c r="O14" i="16"/>
  <c r="W82" i="9"/>
  <c r="N37" i="16"/>
  <c r="AC12" i="9"/>
  <c r="AC109" i="9" s="1"/>
  <c r="Z35" i="9"/>
  <c r="Z132" i="9" s="1"/>
  <c r="AB23" i="9"/>
  <c r="AB120" i="9" s="1"/>
  <c r="AC33" i="16"/>
  <c r="G31" i="21" s="1"/>
  <c r="I83" i="16"/>
  <c r="AC24" i="9"/>
  <c r="AC121" i="9" s="1"/>
  <c r="AC27" i="16"/>
  <c r="G25" i="21" s="1"/>
  <c r="I77" i="16"/>
  <c r="W77" i="16" s="1"/>
  <c r="Z57" i="9"/>
  <c r="O12" i="16"/>
  <c r="Z13" i="9"/>
  <c r="Z110" i="9" s="1"/>
  <c r="AC45" i="16"/>
  <c r="G43" i="21" s="1"/>
  <c r="I95" i="16"/>
  <c r="W95" i="16" s="1"/>
  <c r="AB16" i="16"/>
  <c r="AC25" i="9"/>
  <c r="AC122" i="9" s="1"/>
  <c r="AE30" i="9"/>
  <c r="AE127" i="9" s="1"/>
  <c r="AB18" i="9"/>
  <c r="AB115" i="9" s="1"/>
  <c r="AC43" i="9"/>
  <c r="AC140" i="9" s="1"/>
  <c r="AB16" i="9"/>
  <c r="AB113" i="9" s="1"/>
  <c r="W60" i="9"/>
  <c r="N15" i="16"/>
  <c r="AK50" i="9" l="1"/>
  <c r="AK147" i="9" s="1"/>
  <c r="AL50" i="9" s="1"/>
  <c r="AC26" i="16"/>
  <c r="G24" i="21" s="1"/>
  <c r="AC31" i="16"/>
  <c r="G29" i="21" s="1"/>
  <c r="AB38" i="9"/>
  <c r="Z36" i="9"/>
  <c r="AC37" i="9"/>
  <c r="AC134" i="9" s="1"/>
  <c r="Z47" i="9"/>
  <c r="Z144" i="9" s="1"/>
  <c r="AA33" i="9"/>
  <c r="AD44" i="9"/>
  <c r="AD141" i="9" s="1"/>
  <c r="AC146" i="9"/>
  <c r="AA27" i="9"/>
  <c r="AA124" i="9" s="1"/>
  <c r="AB40" i="9"/>
  <c r="AB137" i="9" s="1"/>
  <c r="I94" i="16"/>
  <c r="W94" i="16" s="1"/>
  <c r="AG48" i="9"/>
  <c r="AG145" i="9" s="1"/>
  <c r="AD128" i="9"/>
  <c r="AE31" i="9" s="1"/>
  <c r="AC78" i="9" s="1"/>
  <c r="AC34" i="9"/>
  <c r="AA119" i="9"/>
  <c r="Z142" i="9"/>
  <c r="N38" i="16"/>
  <c r="W83" i="9"/>
  <c r="X26" i="9"/>
  <c r="AC36" i="16"/>
  <c r="G34" i="21" s="1"/>
  <c r="I86" i="16"/>
  <c r="W86" i="16" s="1"/>
  <c r="AC126" i="9"/>
  <c r="I96" i="16"/>
  <c r="W96" i="16" s="1"/>
  <c r="AC46" i="16"/>
  <c r="G44" i="21" s="1"/>
  <c r="O39" i="16"/>
  <c r="Z84" i="9"/>
  <c r="AB106" i="9"/>
  <c r="AA129" i="9"/>
  <c r="AC15" i="9"/>
  <c r="AC112" i="9" s="1"/>
  <c r="O11" i="16"/>
  <c r="I61" i="16" s="1"/>
  <c r="AC17" i="16"/>
  <c r="G15" i="21" s="1"/>
  <c r="I67" i="16"/>
  <c r="W67" i="16" s="1"/>
  <c r="AB14" i="9"/>
  <c r="AB111" i="9" s="1"/>
  <c r="AC16" i="9"/>
  <c r="AC113" i="9" s="1"/>
  <c r="O20" i="16"/>
  <c r="Z65" i="9"/>
  <c r="W83" i="16"/>
  <c r="AC14" i="16"/>
  <c r="I64" i="16"/>
  <c r="AD42" i="9"/>
  <c r="AD139" i="9" s="1"/>
  <c r="O18" i="16"/>
  <c r="Z63" i="9"/>
  <c r="O25" i="16"/>
  <c r="Z70" i="9"/>
  <c r="AC18" i="9"/>
  <c r="AC115" i="9" s="1"/>
  <c r="AD43" i="9"/>
  <c r="AD140" i="9" s="1"/>
  <c r="P32" i="16"/>
  <c r="AC77" i="9"/>
  <c r="AC10" i="9"/>
  <c r="AC107" i="9" s="1"/>
  <c r="AC23" i="9"/>
  <c r="AC120" i="9" s="1"/>
  <c r="AC64" i="9"/>
  <c r="P19" i="16"/>
  <c r="AD19" i="16" s="1"/>
  <c r="AB21" i="9"/>
  <c r="AB118" i="9" s="1"/>
  <c r="AE46" i="9"/>
  <c r="AE143" i="9" s="1"/>
  <c r="AA13" i="9"/>
  <c r="AA110" i="9" s="1"/>
  <c r="AC12" i="16"/>
  <c r="G10" i="21" s="1"/>
  <c r="I62" i="16"/>
  <c r="W62" i="16" s="1"/>
  <c r="AD24" i="9"/>
  <c r="AD121" i="9" s="1"/>
  <c r="AD12" i="9"/>
  <c r="AD109" i="9" s="1"/>
  <c r="Z11" i="9"/>
  <c r="Z108" i="9" s="1"/>
  <c r="AC28" i="9"/>
  <c r="AC125" i="9" s="1"/>
  <c r="AD20" i="9"/>
  <c r="AD117" i="9" s="1"/>
  <c r="AB39" i="9"/>
  <c r="AB136" i="9" s="1"/>
  <c r="AB15" i="16"/>
  <c r="AB37" i="16"/>
  <c r="Z75" i="9"/>
  <c r="O30" i="16"/>
  <c r="AC41" i="9"/>
  <c r="AC138" i="9" s="1"/>
  <c r="AD25" i="9"/>
  <c r="AD122" i="9" s="1"/>
  <c r="AB19" i="9"/>
  <c r="O43" i="16"/>
  <c r="Z88" i="9"/>
  <c r="AL147" i="9" l="1"/>
  <c r="AM50" i="9" s="1"/>
  <c r="AM147" i="9" s="1"/>
  <c r="AI97" i="9"/>
  <c r="R52" i="16"/>
  <c r="O42" i="16"/>
  <c r="I92" i="16" s="1"/>
  <c r="W92" i="16" s="1"/>
  <c r="AC11" i="16"/>
  <c r="G9" i="21" s="1"/>
  <c r="P33" i="16"/>
  <c r="AD33" i="16" s="1"/>
  <c r="AE44" i="9"/>
  <c r="AE141" i="9" s="1"/>
  <c r="AA47" i="9"/>
  <c r="AH48" i="9"/>
  <c r="AF95" i="9" s="1"/>
  <c r="AD37" i="9"/>
  <c r="AC40" i="9"/>
  <c r="AB27" i="9"/>
  <c r="O29" i="16" s="1"/>
  <c r="X123" i="9"/>
  <c r="AA45" i="9"/>
  <c r="AA142" i="9" s="1"/>
  <c r="Z87" i="9"/>
  <c r="AD49" i="9"/>
  <c r="AD146" i="9" s="1"/>
  <c r="AB22" i="9"/>
  <c r="AB119" i="9" s="1"/>
  <c r="Z133" i="9"/>
  <c r="O21" i="16"/>
  <c r="I71" i="16" s="1"/>
  <c r="AB116" i="9"/>
  <c r="AC19" i="9" s="1"/>
  <c r="AB32" i="9"/>
  <c r="AB129" i="9" s="1"/>
  <c r="AD29" i="9"/>
  <c r="AD126" i="9" s="1"/>
  <c r="AB38" i="16"/>
  <c r="AC131" i="9"/>
  <c r="AE128" i="9"/>
  <c r="Z85" i="9"/>
  <c r="O40" i="16"/>
  <c r="I89" i="16"/>
  <c r="W89" i="16" s="1"/>
  <c r="AC39" i="16"/>
  <c r="G37" i="21" s="1"/>
  <c r="AA130" i="9"/>
  <c r="AB135" i="9"/>
  <c r="AD15" i="9"/>
  <c r="AD112" i="9" s="1"/>
  <c r="AC9" i="9"/>
  <c r="AC106" i="9" s="1"/>
  <c r="AE24" i="9"/>
  <c r="AE121" i="9" s="1"/>
  <c r="AD28" i="9"/>
  <c r="AD125" i="9" s="1"/>
  <c r="AE43" i="9"/>
  <c r="AE140" i="9" s="1"/>
  <c r="AB13" i="9"/>
  <c r="AB110" i="9" s="1"/>
  <c r="AC39" i="9"/>
  <c r="AC136" i="9" s="1"/>
  <c r="AE42" i="9"/>
  <c r="AE139" i="9" s="1"/>
  <c r="AC30" i="16"/>
  <c r="G28" i="21" s="1"/>
  <c r="I80" i="16"/>
  <c r="W80" i="16" s="1"/>
  <c r="AD23" i="9"/>
  <c r="AD120" i="9" s="1"/>
  <c r="W64" i="16"/>
  <c r="Z66" i="9"/>
  <c r="AD32" i="16"/>
  <c r="I68" i="16"/>
  <c r="AC18" i="16"/>
  <c r="G12" i="21"/>
  <c r="AC20" i="16"/>
  <c r="G18" i="21" s="1"/>
  <c r="I70" i="16"/>
  <c r="AF46" i="9"/>
  <c r="AF143" i="9" s="1"/>
  <c r="O23" i="16"/>
  <c r="Z68" i="9"/>
  <c r="W61" i="16"/>
  <c r="AF30" i="9"/>
  <c r="AF127" i="9" s="1"/>
  <c r="AE20" i="9"/>
  <c r="AE117" i="9" s="1"/>
  <c r="AC43" i="16"/>
  <c r="G41" i="21" s="1"/>
  <c r="I93" i="16"/>
  <c r="W93" i="16" s="1"/>
  <c r="AF17" i="9"/>
  <c r="AF114" i="9" s="1"/>
  <c r="AC25" i="16"/>
  <c r="G23" i="21" s="1"/>
  <c r="I75" i="16"/>
  <c r="W75" i="16" s="1"/>
  <c r="O16" i="16"/>
  <c r="Z61" i="9"/>
  <c r="AD18" i="9"/>
  <c r="AD115" i="9" s="1"/>
  <c r="AA35" i="9"/>
  <c r="AA132" i="9" s="1"/>
  <c r="Z86" i="9"/>
  <c r="O41" i="16"/>
  <c r="AA11" i="9"/>
  <c r="AA108" i="9" s="1"/>
  <c r="AD16" i="9"/>
  <c r="AD113" i="9" s="1"/>
  <c r="AC93" i="9"/>
  <c r="P48" i="16"/>
  <c r="AF52" i="16" l="1"/>
  <c r="AN50" i="9"/>
  <c r="H50" i="21" s="1"/>
  <c r="AC42" i="16"/>
  <c r="G40" i="21" s="1"/>
  <c r="AC21" i="16"/>
  <c r="Z74" i="9"/>
  <c r="AE29" i="9"/>
  <c r="AE126" i="9" s="1"/>
  <c r="AC22" i="9"/>
  <c r="AC119" i="9" s="1"/>
  <c r="AC29" i="16"/>
  <c r="G27" i="21" s="1"/>
  <c r="I79" i="16"/>
  <c r="W79" i="16" s="1"/>
  <c r="AC40" i="16"/>
  <c r="G38" i="21" s="1"/>
  <c r="I90" i="16"/>
  <c r="W90" i="16" s="1"/>
  <c r="Z79" i="9"/>
  <c r="O34" i="16"/>
  <c r="AB124" i="9"/>
  <c r="AA36" i="9"/>
  <c r="AA133" i="9" s="1"/>
  <c r="Q50" i="16"/>
  <c r="AE50" i="16" s="1"/>
  <c r="AC32" i="9"/>
  <c r="AC129" i="9" s="1"/>
  <c r="AC116" i="9"/>
  <c r="AA144" i="9"/>
  <c r="AB47" i="9" s="1"/>
  <c r="AE49" i="9"/>
  <c r="AE146" i="9" s="1"/>
  <c r="AD34" i="9"/>
  <c r="AH145" i="9"/>
  <c r="AI48" i="9" s="1"/>
  <c r="AC38" i="9"/>
  <c r="AC135" i="9" s="1"/>
  <c r="AB33" i="9"/>
  <c r="AB45" i="9"/>
  <c r="Z92" i="9" s="1"/>
  <c r="O24" i="16"/>
  <c r="Z69" i="9"/>
  <c r="Y26" i="9"/>
  <c r="AC137" i="9"/>
  <c r="AD134" i="9"/>
  <c r="AC91" i="9"/>
  <c r="P46" i="16"/>
  <c r="AD46" i="16" s="1"/>
  <c r="AF44" i="9"/>
  <c r="AF141" i="9" s="1"/>
  <c r="AD9" i="9"/>
  <c r="AD106" i="9" s="1"/>
  <c r="P22" i="16"/>
  <c r="AD22" i="16" s="1"/>
  <c r="AC67" i="9"/>
  <c r="AE18" i="9"/>
  <c r="P20" i="16" s="1"/>
  <c r="AG30" i="9"/>
  <c r="AG127" i="9" s="1"/>
  <c r="AB11" i="9"/>
  <c r="AB108" i="9" s="1"/>
  <c r="AD39" i="9"/>
  <c r="AD136" i="9" s="1"/>
  <c r="AC14" i="9"/>
  <c r="AC111" i="9" s="1"/>
  <c r="AC16" i="16"/>
  <c r="I66" i="16"/>
  <c r="W68" i="16"/>
  <c r="AC41" i="16"/>
  <c r="I91" i="16"/>
  <c r="AF42" i="9"/>
  <c r="AF139" i="9" s="1"/>
  <c r="AC21" i="9"/>
  <c r="AC118" i="9" s="1"/>
  <c r="AD10" i="9"/>
  <c r="AD107" i="9" s="1"/>
  <c r="AE16" i="9"/>
  <c r="P18" i="16" s="1"/>
  <c r="W70" i="16"/>
  <c r="O15" i="16"/>
  <c r="Z60" i="9"/>
  <c r="G16" i="21"/>
  <c r="W71" i="16"/>
  <c r="AC23" i="16"/>
  <c r="G21" i="21" s="1"/>
  <c r="I73" i="16"/>
  <c r="W73" i="16" s="1"/>
  <c r="AC13" i="9"/>
  <c r="AC110" i="9" s="1"/>
  <c r="AF24" i="9"/>
  <c r="AF121" i="9" s="1"/>
  <c r="AD48" i="16"/>
  <c r="AD41" i="9"/>
  <c r="AD138" i="9" s="1"/>
  <c r="AE25" i="9"/>
  <c r="AE122" i="9" s="1"/>
  <c r="AE28" i="9"/>
  <c r="AE125" i="9" s="1"/>
  <c r="AC71" i="9"/>
  <c r="P26" i="16"/>
  <c r="P45" i="16"/>
  <c r="AD45" i="16" s="1"/>
  <c r="AC90" i="9"/>
  <c r="AF20" i="9"/>
  <c r="AF117" i="9" s="1"/>
  <c r="AG46" i="9"/>
  <c r="AG143" i="9" s="1"/>
  <c r="AE23" i="9"/>
  <c r="AE120" i="9" s="1"/>
  <c r="AG17" i="9"/>
  <c r="AG114" i="9" s="1"/>
  <c r="AE12" i="9"/>
  <c r="AE109" i="9" s="1"/>
  <c r="AF31" i="9"/>
  <c r="AF128" i="9" s="1"/>
  <c r="G19" i="21"/>
  <c r="AC89" i="9"/>
  <c r="P44" i="16"/>
  <c r="AD44" i="16" s="1"/>
  <c r="AN147" i="9" l="1"/>
  <c r="AK50" i="21"/>
  <c r="AG50" i="21"/>
  <c r="AI50" i="21"/>
  <c r="AF50" i="21"/>
  <c r="AJ50" i="21"/>
  <c r="AH50" i="21"/>
  <c r="I50" i="21"/>
  <c r="AL97" i="9"/>
  <c r="AO97" i="9" s="1"/>
  <c r="S52" i="16"/>
  <c r="AC76" i="9"/>
  <c r="AC96" i="9"/>
  <c r="P31" i="16"/>
  <c r="AD31" i="16" s="1"/>
  <c r="AD32" i="9"/>
  <c r="AD38" i="9"/>
  <c r="AD135" i="9" s="1"/>
  <c r="AF49" i="9"/>
  <c r="AF29" i="9"/>
  <c r="AF126" i="9" s="1"/>
  <c r="AE37" i="9"/>
  <c r="AE134" i="9" s="1"/>
  <c r="I74" i="16"/>
  <c r="W74" i="16" s="1"/>
  <c r="AC24" i="16"/>
  <c r="G22" i="21" s="1"/>
  <c r="AB142" i="9"/>
  <c r="AC27" i="9"/>
  <c r="AD40" i="9"/>
  <c r="AD137" i="9" s="1"/>
  <c r="Z80" i="9"/>
  <c r="O35" i="16"/>
  <c r="AI145" i="9"/>
  <c r="AJ48" i="9" s="1"/>
  <c r="Z94" i="9"/>
  <c r="O49" i="16"/>
  <c r="I84" i="16"/>
  <c r="W84" i="16" s="1"/>
  <c r="AC34" i="16"/>
  <c r="G32" i="21" s="1"/>
  <c r="AD22" i="9"/>
  <c r="AD119" i="9" s="1"/>
  <c r="N28" i="16"/>
  <c r="AB28" i="16" s="1"/>
  <c r="W73" i="9"/>
  <c r="AB130" i="9"/>
  <c r="AE113" i="9"/>
  <c r="AF16" i="9" s="1"/>
  <c r="AD19" i="9"/>
  <c r="AD116" i="9" s="1"/>
  <c r="Y123" i="9"/>
  <c r="AD131" i="9"/>
  <c r="AE115" i="9"/>
  <c r="AF18" i="9" s="1"/>
  <c r="AB36" i="9"/>
  <c r="Z83" i="9" s="1"/>
  <c r="AG44" i="9"/>
  <c r="AG141" i="9" s="1"/>
  <c r="O47" i="16"/>
  <c r="P51" i="16"/>
  <c r="AD51" i="16" s="1"/>
  <c r="AB144" i="9"/>
  <c r="AE9" i="9"/>
  <c r="AE106" i="9" s="1"/>
  <c r="AE15" i="9"/>
  <c r="AE112" i="9" s="1"/>
  <c r="AC65" i="9"/>
  <c r="AH30" i="9"/>
  <c r="AH127" i="9" s="1"/>
  <c r="AG31" i="9"/>
  <c r="AG128" i="9" s="1"/>
  <c r="AF12" i="9"/>
  <c r="AF109" i="9" s="1"/>
  <c r="AC75" i="9"/>
  <c r="P30" i="16"/>
  <c r="AD30" i="16" s="1"/>
  <c r="G39" i="21"/>
  <c r="AC11" i="9"/>
  <c r="AC108" i="9" s="1"/>
  <c r="AF43" i="9"/>
  <c r="AF140" i="9" s="1"/>
  <c r="AB35" i="9"/>
  <c r="AB132" i="9" s="1"/>
  <c r="AD20" i="16"/>
  <c r="AD18" i="16"/>
  <c r="W66" i="16"/>
  <c r="AC63" i="9"/>
  <c r="AG42" i="9"/>
  <c r="AG139" i="9" s="1"/>
  <c r="G14" i="21"/>
  <c r="AE39" i="9"/>
  <c r="AE136" i="9" s="1"/>
  <c r="AG20" i="9"/>
  <c r="AG117" i="9" s="1"/>
  <c r="AD26" i="16"/>
  <c r="AG24" i="9"/>
  <c r="AG121" i="9" s="1"/>
  <c r="AC15" i="16"/>
  <c r="G13" i="21" s="1"/>
  <c r="I65" i="16"/>
  <c r="W65" i="16" s="1"/>
  <c r="AD14" i="9"/>
  <c r="AD111" i="9" s="1"/>
  <c r="AF23" i="9"/>
  <c r="AF120" i="9" s="1"/>
  <c r="AF25" i="9"/>
  <c r="AF122" i="9" s="1"/>
  <c r="AE41" i="9"/>
  <c r="AE138" i="9" s="1"/>
  <c r="AD21" i="9"/>
  <c r="AD118" i="9" s="1"/>
  <c r="AC59" i="9"/>
  <c r="P14" i="16"/>
  <c r="P25" i="16"/>
  <c r="AD25" i="16" s="1"/>
  <c r="AC70" i="9"/>
  <c r="AC72" i="9"/>
  <c r="P27" i="16"/>
  <c r="W91" i="16"/>
  <c r="O13" i="16"/>
  <c r="Z58" i="9"/>
  <c r="AG52" i="16" l="1"/>
  <c r="AH52" i="16" s="1"/>
  <c r="T52" i="16"/>
  <c r="J102" i="16"/>
  <c r="AH44" i="9"/>
  <c r="AE19" i="9"/>
  <c r="AC66" i="9" s="1"/>
  <c r="AE38" i="9"/>
  <c r="AB133" i="9"/>
  <c r="AC84" i="9"/>
  <c r="P39" i="16"/>
  <c r="AD39" i="16" s="1"/>
  <c r="AF115" i="9"/>
  <c r="AC49" i="16"/>
  <c r="G47" i="21" s="1"/>
  <c r="I99" i="16"/>
  <c r="W99" i="16" s="1"/>
  <c r="AF37" i="9"/>
  <c r="AF134" i="9" s="1"/>
  <c r="AG29" i="9"/>
  <c r="AG126" i="9" s="1"/>
  <c r="O38" i="16"/>
  <c r="AE34" i="9"/>
  <c r="AE131" i="9" s="1"/>
  <c r="AC33" i="9"/>
  <c r="AC130" i="9" s="1"/>
  <c r="AE40" i="9"/>
  <c r="P42" i="16" s="1"/>
  <c r="AD42" i="16" s="1"/>
  <c r="AC47" i="16"/>
  <c r="G45" i="21" s="1"/>
  <c r="I97" i="16"/>
  <c r="W97" i="16" s="1"/>
  <c r="Z26" i="9"/>
  <c r="Z123" i="9" s="1"/>
  <c r="AJ145" i="9"/>
  <c r="AF113" i="9"/>
  <c r="AG16" i="9" s="1"/>
  <c r="AC47" i="9"/>
  <c r="AB56" i="16"/>
  <c r="AC35" i="16"/>
  <c r="G33" i="21" s="1"/>
  <c r="I85" i="16"/>
  <c r="W85" i="16" s="1"/>
  <c r="AC124" i="9"/>
  <c r="AF146" i="9"/>
  <c r="AC45" i="9"/>
  <c r="AD129" i="9"/>
  <c r="AE22" i="9"/>
  <c r="AE119" i="9" s="1"/>
  <c r="AC56" i="9"/>
  <c r="P11" i="16"/>
  <c r="AD11" i="16" s="1"/>
  <c r="AC62" i="9"/>
  <c r="P17" i="16"/>
  <c r="AD17" i="16" s="1"/>
  <c r="AC88" i="9"/>
  <c r="P43" i="16"/>
  <c r="AD43" i="16" s="1"/>
  <c r="AE21" i="9"/>
  <c r="AE118" i="9" s="1"/>
  <c r="AH20" i="9"/>
  <c r="AH117" i="9" s="1"/>
  <c r="AE14" i="9"/>
  <c r="AE111" i="9" s="1"/>
  <c r="AH31" i="9"/>
  <c r="AH128" i="9" s="1"/>
  <c r="AH24" i="9"/>
  <c r="AH121" i="9" s="1"/>
  <c r="AG23" i="9"/>
  <c r="AG120" i="9" s="1"/>
  <c r="AD11" i="9"/>
  <c r="AD108" i="9" s="1"/>
  <c r="AF28" i="9"/>
  <c r="AF125" i="9" s="1"/>
  <c r="AE10" i="9"/>
  <c r="AE107" i="9" s="1"/>
  <c r="AH46" i="9"/>
  <c r="AH143" i="9" s="1"/>
  <c r="AG43" i="9"/>
  <c r="AG140" i="9" s="1"/>
  <c r="AH42" i="9"/>
  <c r="AF89" i="9" s="1"/>
  <c r="AD13" i="9"/>
  <c r="AD110" i="9" s="1"/>
  <c r="AD14" i="16"/>
  <c r="AF41" i="9"/>
  <c r="AF138" i="9" s="1"/>
  <c r="AF39" i="9"/>
  <c r="AF136" i="9" s="1"/>
  <c r="AC35" i="9"/>
  <c r="AC132" i="9" s="1"/>
  <c r="P41" i="16"/>
  <c r="AC86" i="9"/>
  <c r="Z82" i="9"/>
  <c r="O37" i="16"/>
  <c r="AC13" i="16"/>
  <c r="I63" i="16"/>
  <c r="W63" i="16" s="1"/>
  <c r="AG25" i="9"/>
  <c r="AG122" i="9" s="1"/>
  <c r="AI30" i="9"/>
  <c r="AI127" i="9" s="1"/>
  <c r="AD27" i="16"/>
  <c r="AH17" i="9"/>
  <c r="AH114" i="9" s="1"/>
  <c r="Q32" i="16"/>
  <c r="AF77" i="9"/>
  <c r="X102" i="16" l="1"/>
  <c r="Y102" i="16" s="1"/>
  <c r="K102" i="16"/>
  <c r="P21" i="16"/>
  <c r="AD21" i="16" s="1"/>
  <c r="AC87" i="9"/>
  <c r="AH29" i="9"/>
  <c r="AD27" i="9"/>
  <c r="AD124" i="9" s="1"/>
  <c r="AC85" i="9"/>
  <c r="P40" i="16"/>
  <c r="AD40" i="16" s="1"/>
  <c r="AH139" i="9"/>
  <c r="AI42" i="9" s="1"/>
  <c r="AF22" i="9"/>
  <c r="AE32" i="9"/>
  <c r="AE135" i="9"/>
  <c r="AE137" i="9"/>
  <c r="AC36" i="9"/>
  <c r="AC142" i="9"/>
  <c r="AG113" i="9"/>
  <c r="AH16" i="9" s="1"/>
  <c r="AF63" i="9" s="1"/>
  <c r="AD33" i="9"/>
  <c r="AD130" i="9" s="1"/>
  <c r="AG37" i="9"/>
  <c r="AG134" i="9" s="1"/>
  <c r="AF91" i="9"/>
  <c r="Q46" i="16"/>
  <c r="AE46" i="16" s="1"/>
  <c r="AG18" i="9"/>
  <c r="AG115" i="9" s="1"/>
  <c r="AC81" i="9"/>
  <c r="P36" i="16"/>
  <c r="AD36" i="16" s="1"/>
  <c r="AE116" i="9"/>
  <c r="AF19" i="9" s="1"/>
  <c r="AH141" i="9"/>
  <c r="AG49" i="9"/>
  <c r="AG146" i="9" s="1"/>
  <c r="AC38" i="16"/>
  <c r="G36" i="21" s="1"/>
  <c r="I88" i="16"/>
  <c r="W88" i="16" s="1"/>
  <c r="P24" i="16"/>
  <c r="AD24" i="16" s="1"/>
  <c r="AC69" i="9"/>
  <c r="AC144" i="9"/>
  <c r="AA26" i="9"/>
  <c r="AA123" i="9" s="1"/>
  <c r="AF34" i="9"/>
  <c r="AF9" i="9"/>
  <c r="AF106" i="9" s="1"/>
  <c r="AF15" i="9"/>
  <c r="AF112" i="9" s="1"/>
  <c r="P23" i="16"/>
  <c r="AD23" i="16" s="1"/>
  <c r="AC68" i="9"/>
  <c r="Q44" i="16"/>
  <c r="AE44" i="16" s="1"/>
  <c r="AF14" i="9"/>
  <c r="AF111" i="9" s="1"/>
  <c r="AH25" i="9"/>
  <c r="AH122" i="9" s="1"/>
  <c r="AJ30" i="9"/>
  <c r="AJ127" i="9" s="1"/>
  <c r="AG12" i="9"/>
  <c r="AG109" i="9" s="1"/>
  <c r="AK48" i="9"/>
  <c r="AK145" i="9" s="1"/>
  <c r="P12" i="16"/>
  <c r="AC57" i="9"/>
  <c r="AI20" i="9"/>
  <c r="AI117" i="9" s="1"/>
  <c r="AE11" i="9"/>
  <c r="AC58" i="9" s="1"/>
  <c r="AI17" i="9"/>
  <c r="AI114" i="9" s="1"/>
  <c r="AG39" i="9"/>
  <c r="AG136" i="9" s="1"/>
  <c r="AG28" i="9"/>
  <c r="AG125" i="9" s="1"/>
  <c r="AI24" i="9"/>
  <c r="AI121" i="9" s="1"/>
  <c r="Q22" i="16"/>
  <c r="AF67" i="9"/>
  <c r="AH23" i="9"/>
  <c r="AH120" i="9" s="1"/>
  <c r="AF64" i="9"/>
  <c r="Q19" i="16"/>
  <c r="AE13" i="9"/>
  <c r="AE110" i="9" s="1"/>
  <c r="Q26" i="16"/>
  <c r="AF71" i="9"/>
  <c r="AF21" i="9"/>
  <c r="AF118" i="9" s="1"/>
  <c r="AF10" i="9"/>
  <c r="AF107" i="9" s="1"/>
  <c r="Q48" i="16"/>
  <c r="AF93" i="9"/>
  <c r="AC37" i="16"/>
  <c r="I87" i="16"/>
  <c r="AD35" i="9"/>
  <c r="AD132" i="9" s="1"/>
  <c r="Q33" i="16"/>
  <c r="AF78" i="9"/>
  <c r="AC61" i="9"/>
  <c r="P16" i="16"/>
  <c r="G11" i="21"/>
  <c r="AE32" i="16"/>
  <c r="AD41" i="16"/>
  <c r="AE33" i="9" l="1"/>
  <c r="AE130" i="9" s="1"/>
  <c r="AE27" i="9"/>
  <c r="AE124" i="9" s="1"/>
  <c r="AD47" i="9"/>
  <c r="AI44" i="9"/>
  <c r="AI141" i="9" s="1"/>
  <c r="AH113" i="9"/>
  <c r="AC79" i="9"/>
  <c r="P34" i="16"/>
  <c r="AD34" i="16" s="1"/>
  <c r="AF38" i="9"/>
  <c r="AH18" i="9"/>
  <c r="AH115" i="9" s="1"/>
  <c r="AF116" i="9"/>
  <c r="AC133" i="9"/>
  <c r="AE129" i="9"/>
  <c r="AE108" i="9"/>
  <c r="AF40" i="9"/>
  <c r="AF76" i="9"/>
  <c r="Q31" i="16"/>
  <c r="AE31" i="16" s="1"/>
  <c r="AF119" i="9"/>
  <c r="AH126" i="9"/>
  <c r="AB26" i="9"/>
  <c r="AB123" i="9" s="1"/>
  <c r="AH37" i="9"/>
  <c r="AI139" i="9"/>
  <c r="AH49" i="9"/>
  <c r="Q51" i="16" s="1"/>
  <c r="AE51" i="16" s="1"/>
  <c r="AF131" i="9"/>
  <c r="AD45" i="9"/>
  <c r="AG15" i="9"/>
  <c r="AG112" i="9" s="1"/>
  <c r="AG9" i="9"/>
  <c r="AG106" i="9" s="1"/>
  <c r="AC60" i="9"/>
  <c r="AF13" i="9"/>
  <c r="AF110" i="9" s="1"/>
  <c r="AE35" i="9"/>
  <c r="AE132" i="9" s="1"/>
  <c r="AH39" i="9"/>
  <c r="AH136" i="9" s="1"/>
  <c r="AG21" i="9"/>
  <c r="AG118" i="9" s="1"/>
  <c r="G35" i="21"/>
  <c r="AI23" i="9"/>
  <c r="AI120" i="9" s="1"/>
  <c r="Q18" i="16"/>
  <c r="AF70" i="9"/>
  <c r="Q25" i="16"/>
  <c r="AK30" i="9"/>
  <c r="R32" i="16" s="1"/>
  <c r="AE48" i="16"/>
  <c r="AH28" i="9"/>
  <c r="Q30" i="16" s="1"/>
  <c r="AG14" i="9"/>
  <c r="AG111" i="9" s="1"/>
  <c r="AI31" i="9"/>
  <c r="AI128" i="9" s="1"/>
  <c r="AI46" i="9"/>
  <c r="AI143" i="9" s="1"/>
  <c r="P15" i="16"/>
  <c r="AD12" i="16"/>
  <c r="AE33" i="16"/>
  <c r="AE19" i="16"/>
  <c r="AE22" i="16"/>
  <c r="R50" i="16"/>
  <c r="AI95" i="9"/>
  <c r="AH12" i="9"/>
  <c r="Q14" i="16" s="1"/>
  <c r="AD16" i="16"/>
  <c r="AG10" i="9"/>
  <c r="AG107" i="9" s="1"/>
  <c r="AJ24" i="9"/>
  <c r="AJ121" i="9" s="1"/>
  <c r="AJ17" i="9"/>
  <c r="AJ114" i="9" s="1"/>
  <c r="AE26" i="16"/>
  <c r="AH43" i="9"/>
  <c r="AH140" i="9" s="1"/>
  <c r="AF72" i="9"/>
  <c r="Q27" i="16"/>
  <c r="P13" i="16"/>
  <c r="AG41" i="9"/>
  <c r="AG138" i="9" s="1"/>
  <c r="W87" i="16"/>
  <c r="AC80" i="9" l="1"/>
  <c r="P35" i="16"/>
  <c r="AD35" i="16" s="1"/>
  <c r="P29" i="16"/>
  <c r="AD29" i="16" s="1"/>
  <c r="AF65" i="9"/>
  <c r="Q20" i="16"/>
  <c r="AE20" i="16" s="1"/>
  <c r="AC74" i="9"/>
  <c r="AC26" i="9"/>
  <c r="AJ44" i="9"/>
  <c r="AJ141" i="9" s="1"/>
  <c r="AF27" i="9"/>
  <c r="AF33" i="9"/>
  <c r="AF96" i="9"/>
  <c r="AH146" i="9"/>
  <c r="AD36" i="9"/>
  <c r="AI29" i="9"/>
  <c r="AK127" i="9"/>
  <c r="AL30" i="9" s="1"/>
  <c r="AG22" i="9"/>
  <c r="AH125" i="9"/>
  <c r="AI28" i="9" s="1"/>
  <c r="Z73" i="9"/>
  <c r="O28" i="16"/>
  <c r="AJ42" i="9"/>
  <c r="AJ139" i="9" s="1"/>
  <c r="Q39" i="16"/>
  <c r="AE39" i="16" s="1"/>
  <c r="AF84" i="9"/>
  <c r="AF137" i="9"/>
  <c r="AF32" i="9"/>
  <c r="AF129" i="9" s="1"/>
  <c r="AH134" i="9"/>
  <c r="AF135" i="9"/>
  <c r="AD142" i="9"/>
  <c r="AH109" i="9"/>
  <c r="AI12" i="9" s="1"/>
  <c r="AD144" i="9"/>
  <c r="AG34" i="9"/>
  <c r="AH9" i="9"/>
  <c r="AH106" i="9" s="1"/>
  <c r="AF59" i="9"/>
  <c r="AH41" i="9"/>
  <c r="AH138" i="9" s="1"/>
  <c r="AK17" i="9"/>
  <c r="AK114" i="9" s="1"/>
  <c r="AH14" i="9"/>
  <c r="AH111" i="9" s="1"/>
  <c r="AJ23" i="9"/>
  <c r="AJ120" i="9" s="1"/>
  <c r="AL48" i="9"/>
  <c r="AL145" i="9" s="1"/>
  <c r="AJ31" i="9"/>
  <c r="AJ128" i="9" s="1"/>
  <c r="AF32" i="16"/>
  <c r="Q45" i="16"/>
  <c r="AF90" i="9"/>
  <c r="AJ20" i="9"/>
  <c r="AJ117" i="9" s="1"/>
  <c r="AF50" i="16"/>
  <c r="AG19" i="9"/>
  <c r="AG116" i="9" s="1"/>
  <c r="AD15" i="16"/>
  <c r="AE25" i="16"/>
  <c r="AC82" i="9"/>
  <c r="P37" i="16"/>
  <c r="AG13" i="9"/>
  <c r="AG110" i="9" s="1"/>
  <c r="AF11" i="9"/>
  <c r="AF108" i="9" s="1"/>
  <c r="AI16" i="9"/>
  <c r="AI113" i="9" s="1"/>
  <c r="AD13" i="16"/>
  <c r="AE18" i="16"/>
  <c r="AI77" i="9"/>
  <c r="AF86" i="9"/>
  <c r="Q41" i="16"/>
  <c r="AE27" i="16"/>
  <c r="AK24" i="9"/>
  <c r="AK121" i="9" s="1"/>
  <c r="AJ46" i="9"/>
  <c r="AJ143" i="9" s="1"/>
  <c r="AE30" i="16"/>
  <c r="AF75" i="9"/>
  <c r="AI25" i="9"/>
  <c r="AI122" i="9" s="1"/>
  <c r="AE14" i="16"/>
  <c r="AI18" i="9"/>
  <c r="AI115" i="9" s="1"/>
  <c r="Q11" i="16" l="1"/>
  <c r="AE11" i="16" s="1"/>
  <c r="AK42" i="9"/>
  <c r="AK139" i="9" s="1"/>
  <c r="AK44" i="9"/>
  <c r="R46" i="16" s="1"/>
  <c r="AF46" i="16" s="1"/>
  <c r="AE45" i="9"/>
  <c r="AE142" i="9" s="1"/>
  <c r="I78" i="16"/>
  <c r="W78" i="16" s="1"/>
  <c r="W106" i="16" s="1"/>
  <c r="AC28" i="16"/>
  <c r="AL127" i="9"/>
  <c r="AM30" i="9" s="1"/>
  <c r="AD133" i="9"/>
  <c r="AI49" i="9"/>
  <c r="AI146" i="9" s="1"/>
  <c r="AG32" i="9"/>
  <c r="AG129" i="9" s="1"/>
  <c r="AI125" i="9"/>
  <c r="AJ28" i="9" s="1"/>
  <c r="AG38" i="9"/>
  <c r="AI109" i="9"/>
  <c r="AG131" i="9"/>
  <c r="AI37" i="9"/>
  <c r="AI134" i="9" s="1"/>
  <c r="AG40" i="9"/>
  <c r="AI126" i="9"/>
  <c r="AF124" i="9"/>
  <c r="AC123" i="9"/>
  <c r="AF130" i="9"/>
  <c r="AF56" i="9"/>
  <c r="AE47" i="9"/>
  <c r="AG119" i="9"/>
  <c r="AH15" i="9"/>
  <c r="AH112" i="9" s="1"/>
  <c r="Q43" i="16"/>
  <c r="AE43" i="16" s="1"/>
  <c r="AF88" i="9"/>
  <c r="AI41" i="9"/>
  <c r="AI138" i="9" s="1"/>
  <c r="AH13" i="9"/>
  <c r="AH110" i="9" s="1"/>
  <c r="AK23" i="9"/>
  <c r="R25" i="16" s="1"/>
  <c r="AE45" i="16"/>
  <c r="AF35" i="9"/>
  <c r="AF132" i="9" s="1"/>
  <c r="AI39" i="9"/>
  <c r="AI136" i="9" s="1"/>
  <c r="AK46" i="9"/>
  <c r="R48" i="16" s="1"/>
  <c r="AJ25" i="9"/>
  <c r="AJ122" i="9" s="1"/>
  <c r="AE41" i="16"/>
  <c r="AD37" i="16"/>
  <c r="AI43" i="9"/>
  <c r="AI140" i="9" s="1"/>
  <c r="AJ16" i="9"/>
  <c r="AJ113" i="9" s="1"/>
  <c r="AH19" i="9"/>
  <c r="Q21" i="16" s="1"/>
  <c r="Q16" i="16"/>
  <c r="AF61" i="9"/>
  <c r="AL24" i="9"/>
  <c r="AL121" i="9" s="1"/>
  <c r="AH10" i="9"/>
  <c r="AH107" i="9" s="1"/>
  <c r="AK31" i="9"/>
  <c r="AK128" i="9" s="1"/>
  <c r="AI71" i="9"/>
  <c r="R26" i="16"/>
  <c r="AI9" i="9"/>
  <c r="AI106" i="9" s="1"/>
  <c r="AG11" i="9"/>
  <c r="AG108" i="9" s="1"/>
  <c r="AL17" i="9"/>
  <c r="AL114" i="9" s="1"/>
  <c r="AH21" i="9"/>
  <c r="AH118" i="9" s="1"/>
  <c r="R19" i="16"/>
  <c r="AI64" i="9"/>
  <c r="AI89" i="9" l="1"/>
  <c r="R44" i="16"/>
  <c r="AF44" i="16" s="1"/>
  <c r="AI91" i="9"/>
  <c r="AH116" i="9"/>
  <c r="AI19" i="9" s="1"/>
  <c r="AI116" i="9" s="1"/>
  <c r="AG33" i="9"/>
  <c r="AE36" i="9"/>
  <c r="AE133" i="9" s="1"/>
  <c r="AG137" i="9"/>
  <c r="AM127" i="9"/>
  <c r="AN30" i="9" s="1"/>
  <c r="AK120" i="9"/>
  <c r="AL23" i="9" s="1"/>
  <c r="AJ49" i="9"/>
  <c r="AH22" i="9"/>
  <c r="G26" i="21"/>
  <c r="AC56" i="16"/>
  <c r="AJ29" i="9"/>
  <c r="AC94" i="9"/>
  <c r="P49" i="16"/>
  <c r="AD49" i="16" s="1"/>
  <c r="AD26" i="9"/>
  <c r="AJ37" i="9"/>
  <c r="AJ125" i="9"/>
  <c r="AK28" i="9" s="1"/>
  <c r="AK143" i="9"/>
  <c r="AE144" i="9"/>
  <c r="AG27" i="9"/>
  <c r="AH34" i="9"/>
  <c r="AH32" i="9"/>
  <c r="AF79" i="9" s="1"/>
  <c r="AF45" i="9"/>
  <c r="AJ12" i="9"/>
  <c r="AG135" i="9"/>
  <c r="P47" i="16"/>
  <c r="AD47" i="16" s="1"/>
  <c r="AC92" i="9"/>
  <c r="AK141" i="9"/>
  <c r="AF62" i="9"/>
  <c r="Q17" i="16"/>
  <c r="AE17" i="16" s="1"/>
  <c r="AI70" i="9"/>
  <c r="AF66" i="9"/>
  <c r="AM17" i="9"/>
  <c r="AM114" i="9" s="1"/>
  <c r="AJ39" i="9"/>
  <c r="AJ136" i="9" s="1"/>
  <c r="AG35" i="9"/>
  <c r="AG132" i="9" s="1"/>
  <c r="AE21" i="16"/>
  <c r="AJ9" i="9"/>
  <c r="AJ106" i="9" s="1"/>
  <c r="AM24" i="9"/>
  <c r="AM121" i="9" s="1"/>
  <c r="AK20" i="9"/>
  <c r="AK117" i="9" s="1"/>
  <c r="AF57" i="9"/>
  <c r="Q12" i="16"/>
  <c r="AI10" i="9"/>
  <c r="AI107" i="9" s="1"/>
  <c r="AF48" i="16"/>
  <c r="AE16" i="16"/>
  <c r="AK16" i="9"/>
  <c r="AI63" i="9" s="1"/>
  <c r="AI93" i="9"/>
  <c r="AL42" i="9"/>
  <c r="AL139" i="9" s="1"/>
  <c r="AF25" i="16"/>
  <c r="AF19" i="16"/>
  <c r="AI14" i="9"/>
  <c r="AI111" i="9" s="1"/>
  <c r="Q15" i="16"/>
  <c r="AF60" i="9"/>
  <c r="AJ18" i="9"/>
  <c r="AJ115" i="9" s="1"/>
  <c r="AM48" i="9"/>
  <c r="AM145" i="9" s="1"/>
  <c r="AF26" i="16"/>
  <c r="Q23" i="16"/>
  <c r="AF68" i="9"/>
  <c r="R33" i="16"/>
  <c r="AI78" i="9"/>
  <c r="AJ41" i="9"/>
  <c r="AJ138" i="9" s="1"/>
  <c r="AI21" i="9"/>
  <c r="AI118" i="9" s="1"/>
  <c r="AL31" i="9"/>
  <c r="AL128" i="9" s="1"/>
  <c r="AK113" i="9" l="1"/>
  <c r="AL16" i="9" s="1"/>
  <c r="AL113" i="9" s="1"/>
  <c r="AL44" i="9"/>
  <c r="AL141" i="9" s="1"/>
  <c r="Q34" i="16"/>
  <c r="AE34" i="16" s="1"/>
  <c r="AJ146" i="9"/>
  <c r="AF142" i="9"/>
  <c r="Q36" i="16"/>
  <c r="AE36" i="16" s="1"/>
  <c r="AF81" i="9"/>
  <c r="AK125" i="9"/>
  <c r="AJ126" i="9"/>
  <c r="AL120" i="9"/>
  <c r="AM23" i="9" s="1"/>
  <c r="AH131" i="9"/>
  <c r="AN127" i="9"/>
  <c r="AH129" i="9"/>
  <c r="AJ134" i="9"/>
  <c r="AH40" i="9"/>
  <c r="AG130" i="9"/>
  <c r="AG124" i="9"/>
  <c r="AH38" i="9"/>
  <c r="AF47" i="9"/>
  <c r="AD123" i="9"/>
  <c r="Q24" i="16"/>
  <c r="AE24" i="16" s="1"/>
  <c r="AF69" i="9"/>
  <c r="AJ109" i="9"/>
  <c r="AF36" i="9"/>
  <c r="AH119" i="9"/>
  <c r="AC83" i="9"/>
  <c r="P38" i="16"/>
  <c r="AI15" i="9"/>
  <c r="AI112" i="9" s="1"/>
  <c r="R18" i="16"/>
  <c r="AF18" i="16" s="1"/>
  <c r="AN24" i="9"/>
  <c r="AN121" i="9" s="1"/>
  <c r="AJ21" i="9"/>
  <c r="AJ118" i="9" s="1"/>
  <c r="AK41" i="9"/>
  <c r="AK138" i="9" s="1"/>
  <c r="AN17" i="9"/>
  <c r="AN114" i="9" s="1"/>
  <c r="AE15" i="16"/>
  <c r="AI67" i="9"/>
  <c r="R22" i="16"/>
  <c r="AH11" i="9"/>
  <c r="AH108" i="9" s="1"/>
  <c r="AL20" i="9"/>
  <c r="AL117" i="9" s="1"/>
  <c r="AH35" i="9"/>
  <c r="AH132" i="9" s="1"/>
  <c r="AJ19" i="9"/>
  <c r="AJ116" i="9" s="1"/>
  <c r="AL46" i="9"/>
  <c r="AL143" i="9" s="1"/>
  <c r="AK9" i="9"/>
  <c r="AK106" i="9" s="1"/>
  <c r="AF33" i="16"/>
  <c r="AE12" i="16"/>
  <c r="AI75" i="9"/>
  <c r="R30" i="16"/>
  <c r="S32" i="16"/>
  <c r="AL77" i="9"/>
  <c r="AO77" i="9" s="1"/>
  <c r="AK39" i="9"/>
  <c r="AK136" i="9" s="1"/>
  <c r="AJ43" i="9"/>
  <c r="AJ140" i="9" s="1"/>
  <c r="AM42" i="9"/>
  <c r="AM139" i="9" s="1"/>
  <c r="AE23" i="16"/>
  <c r="AJ14" i="9"/>
  <c r="AJ111" i="9" s="1"/>
  <c r="AK25" i="9"/>
  <c r="AK122" i="9" s="1"/>
  <c r="AI13" i="9"/>
  <c r="AI110" i="9" s="1"/>
  <c r="AM44" i="9" l="1"/>
  <c r="AM141" i="9" s="1"/>
  <c r="AD38" i="16"/>
  <c r="AE26" i="9"/>
  <c r="AH27" i="9"/>
  <c r="AI32" i="9"/>
  <c r="AG45" i="9"/>
  <c r="AG142" i="9" s="1"/>
  <c r="AI34" i="9"/>
  <c r="AI22" i="9"/>
  <c r="AF144" i="9"/>
  <c r="AG47" i="9" s="1"/>
  <c r="AH33" i="9"/>
  <c r="AK49" i="9"/>
  <c r="AK146" i="9" s="1"/>
  <c r="Q40" i="16"/>
  <c r="AE40" i="16" s="1"/>
  <c r="AF85" i="9"/>
  <c r="AF87" i="9"/>
  <c r="Q42" i="16"/>
  <c r="AM120" i="9"/>
  <c r="AN23" i="9" s="1"/>
  <c r="AF133" i="9"/>
  <c r="AH135" i="9"/>
  <c r="AH137" i="9"/>
  <c r="AK29" i="9"/>
  <c r="AK12" i="9"/>
  <c r="AK37" i="9"/>
  <c r="AK134" i="9" s="1"/>
  <c r="AJ15" i="9"/>
  <c r="AJ112" i="9" s="1"/>
  <c r="AM16" i="9"/>
  <c r="AM113" i="9" s="1"/>
  <c r="AM20" i="9"/>
  <c r="AM117" i="9" s="1"/>
  <c r="AJ13" i="9"/>
  <c r="AJ110" i="9" s="1"/>
  <c r="AK18" i="9"/>
  <c r="AK115" i="9" s="1"/>
  <c r="AK43" i="9"/>
  <c r="AI90" i="9" s="1"/>
  <c r="AM31" i="9"/>
  <c r="AM128" i="9" s="1"/>
  <c r="AN42" i="9"/>
  <c r="AN139" i="9" s="1"/>
  <c r="AN48" i="9"/>
  <c r="AN145" i="9" s="1"/>
  <c r="AM46" i="9"/>
  <c r="AM143" i="9" s="1"/>
  <c r="AI11" i="9"/>
  <c r="AI108" i="9" s="1"/>
  <c r="AK21" i="9"/>
  <c r="AK118" i="9" s="1"/>
  <c r="AG32" i="16"/>
  <c r="T32" i="16"/>
  <c r="J82" i="16"/>
  <c r="Q13" i="16"/>
  <c r="AF58" i="9"/>
  <c r="AJ10" i="9"/>
  <c r="AJ107" i="9" s="1"/>
  <c r="R27" i="16"/>
  <c r="AI72" i="9"/>
  <c r="AF30" i="16"/>
  <c r="S19" i="16"/>
  <c r="AL64" i="9"/>
  <c r="AO64" i="9" s="1"/>
  <c r="AL25" i="9"/>
  <c r="AL122" i="9" s="1"/>
  <c r="R41" i="16"/>
  <c r="AI86" i="9"/>
  <c r="AL9" i="9"/>
  <c r="AL106" i="9" s="1"/>
  <c r="AF22" i="16"/>
  <c r="AL41" i="9"/>
  <c r="AL138" i="9" s="1"/>
  <c r="S26" i="16"/>
  <c r="AL71" i="9"/>
  <c r="AO71" i="9" s="1"/>
  <c r="AK14" i="9"/>
  <c r="R16" i="16" s="1"/>
  <c r="AI56" i="9"/>
  <c r="R11" i="16"/>
  <c r="Q37" i="16"/>
  <c r="AF82" i="9"/>
  <c r="AI88" i="9"/>
  <c r="R43" i="16"/>
  <c r="AL28" i="9"/>
  <c r="AL125" i="9" s="1"/>
  <c r="AL49" i="9" l="1"/>
  <c r="AL37" i="9"/>
  <c r="R14" i="16"/>
  <c r="AF14" i="16" s="1"/>
  <c r="AI59" i="9"/>
  <c r="AN120" i="9"/>
  <c r="AK109" i="9"/>
  <c r="AE42" i="16"/>
  <c r="Q35" i="16"/>
  <c r="AF80" i="9"/>
  <c r="AI131" i="9"/>
  <c r="AI129" i="9"/>
  <c r="R51" i="16"/>
  <c r="AI96" i="9"/>
  <c r="AI76" i="9"/>
  <c r="R31" i="16"/>
  <c r="AH130" i="9"/>
  <c r="Q29" i="16"/>
  <c r="AF74" i="9"/>
  <c r="AN44" i="9"/>
  <c r="S46" i="16" s="1"/>
  <c r="AG46" i="16" s="1"/>
  <c r="AK126" i="9"/>
  <c r="AG144" i="9"/>
  <c r="AH124" i="9"/>
  <c r="AI40" i="9"/>
  <c r="AI137" i="9" s="1"/>
  <c r="P28" i="16"/>
  <c r="AD28" i="16" s="1"/>
  <c r="AD56" i="16" s="1"/>
  <c r="AC73" i="9"/>
  <c r="AH45" i="9"/>
  <c r="Q47" i="16" s="1"/>
  <c r="AI38" i="9"/>
  <c r="AI135" i="9" s="1"/>
  <c r="AI119" i="9"/>
  <c r="AE123" i="9"/>
  <c r="AK111" i="9"/>
  <c r="AL14" i="9" s="1"/>
  <c r="R39" i="16"/>
  <c r="AI84" i="9"/>
  <c r="AG36" i="9"/>
  <c r="AG133" i="9" s="1"/>
  <c r="AK140" i="9"/>
  <c r="AL43" i="9" s="1"/>
  <c r="AK13" i="9"/>
  <c r="AK110" i="9" s="1"/>
  <c r="AN16" i="9"/>
  <c r="AN113" i="9" s="1"/>
  <c r="AK10" i="9"/>
  <c r="AK107" i="9" s="1"/>
  <c r="AN20" i="9"/>
  <c r="AN117" i="9" s="1"/>
  <c r="AF41" i="16"/>
  <c r="AM25" i="9"/>
  <c r="AM122" i="9" s="1"/>
  <c r="X82" i="16"/>
  <c r="Y82" i="16" s="1"/>
  <c r="K82" i="16"/>
  <c r="AL21" i="9"/>
  <c r="AL118" i="9" s="1"/>
  <c r="R20" i="16"/>
  <c r="AI65" i="9"/>
  <c r="AI61" i="9"/>
  <c r="AM41" i="9"/>
  <c r="AM138" i="9" s="1"/>
  <c r="AL18" i="9"/>
  <c r="AL115" i="9" s="1"/>
  <c r="AF27" i="16"/>
  <c r="R23" i="16"/>
  <c r="AI68" i="9"/>
  <c r="S50" i="16"/>
  <c r="AL95" i="9"/>
  <c r="AO95" i="9" s="1"/>
  <c r="AL70" i="9"/>
  <c r="AO70" i="9" s="1"/>
  <c r="AI35" i="9"/>
  <c r="AI132" i="9" s="1"/>
  <c r="AF16" i="16"/>
  <c r="S25" i="16"/>
  <c r="AE13" i="16"/>
  <c r="AH32" i="16"/>
  <c r="H30" i="21"/>
  <c r="S44" i="16"/>
  <c r="AN46" i="9"/>
  <c r="AN143" i="9" s="1"/>
  <c r="AK19" i="9"/>
  <c r="AK116" i="9" s="1"/>
  <c r="AL89" i="9"/>
  <c r="AO89" i="9" s="1"/>
  <c r="AF11" i="16"/>
  <c r="AM9" i="9"/>
  <c r="AM106" i="9" s="1"/>
  <c r="AJ11" i="9"/>
  <c r="AJ108" i="9" s="1"/>
  <c r="R45" i="16"/>
  <c r="AM28" i="9"/>
  <c r="AM125" i="9" s="1"/>
  <c r="AF43" i="16"/>
  <c r="AE37" i="16"/>
  <c r="AG19" i="16"/>
  <c r="J69" i="16"/>
  <c r="T19" i="16"/>
  <c r="AL39" i="9"/>
  <c r="AL136" i="9" s="1"/>
  <c r="AG26" i="16"/>
  <c r="J76" i="16"/>
  <c r="T26" i="16"/>
  <c r="AL91" i="9" l="1"/>
  <c r="AO91" i="9" s="1"/>
  <c r="J96" i="16"/>
  <c r="K96" i="16" s="1"/>
  <c r="T46" i="16"/>
  <c r="AF92" i="9"/>
  <c r="AN141" i="9"/>
  <c r="R12" i="16"/>
  <c r="AF12" i="16" s="1"/>
  <c r="AE47" i="16"/>
  <c r="AI33" i="9"/>
  <c r="AE35" i="16"/>
  <c r="AF39" i="16"/>
  <c r="AH142" i="9"/>
  <c r="AI27" i="9"/>
  <c r="AI124" i="9" s="1"/>
  <c r="AF31" i="16"/>
  <c r="AL134" i="9"/>
  <c r="AH47" i="9"/>
  <c r="AJ38" i="9"/>
  <c r="AL111" i="9"/>
  <c r="AM14" i="9" s="1"/>
  <c r="AL29" i="9"/>
  <c r="AJ40" i="9"/>
  <c r="AF26" i="9"/>
  <c r="AF51" i="16"/>
  <c r="AL12" i="9"/>
  <c r="AL109" i="9" s="1"/>
  <c r="AH36" i="9"/>
  <c r="AH133" i="9" s="1"/>
  <c r="AL140" i="9"/>
  <c r="AJ22" i="9"/>
  <c r="AJ32" i="9"/>
  <c r="AJ129" i="9" s="1"/>
  <c r="AL146" i="9"/>
  <c r="AE29" i="16"/>
  <c r="AJ34" i="9"/>
  <c r="AK15" i="9"/>
  <c r="AK112" i="9" s="1"/>
  <c r="AL10" i="9"/>
  <c r="AL107" i="9" s="1"/>
  <c r="AM18" i="9"/>
  <c r="AM115" i="9" s="1"/>
  <c r="AM39" i="9"/>
  <c r="AM136" i="9" s="1"/>
  <c r="AJ35" i="9"/>
  <c r="AJ132" i="9" s="1"/>
  <c r="AL19" i="9"/>
  <c r="AL116" i="9" s="1"/>
  <c r="AN25" i="9"/>
  <c r="AN122" i="9" s="1"/>
  <c r="X69" i="16"/>
  <c r="Y69" i="16" s="1"/>
  <c r="K69" i="16"/>
  <c r="AJ30" i="21"/>
  <c r="AG30" i="21"/>
  <c r="AF30" i="21"/>
  <c r="AK30" i="21"/>
  <c r="AH30" i="21"/>
  <c r="I30" i="21"/>
  <c r="AI30" i="21"/>
  <c r="AG50" i="16"/>
  <c r="T50" i="16"/>
  <c r="J100" i="16"/>
  <c r="AF20" i="16"/>
  <c r="H24" i="21"/>
  <c r="AH26" i="16"/>
  <c r="AF23" i="16"/>
  <c r="AH46" i="16"/>
  <c r="H44" i="21"/>
  <c r="AH19" i="16"/>
  <c r="H17" i="21"/>
  <c r="AF45" i="16"/>
  <c r="AN9" i="9"/>
  <c r="AN106" i="9" s="1"/>
  <c r="AM21" i="9"/>
  <c r="AM118" i="9" s="1"/>
  <c r="S18" i="16"/>
  <c r="AL63" i="9"/>
  <c r="AO63" i="9" s="1"/>
  <c r="AG44" i="16"/>
  <c r="J94" i="16"/>
  <c r="T44" i="16"/>
  <c r="K76" i="16"/>
  <c r="X76" i="16"/>
  <c r="Y76" i="16" s="1"/>
  <c r="AN41" i="9"/>
  <c r="AN138" i="9" s="1"/>
  <c r="AL67" i="9"/>
  <c r="AO67" i="9" s="1"/>
  <c r="S22" i="16"/>
  <c r="AL13" i="9"/>
  <c r="AL110" i="9" s="1"/>
  <c r="AK11" i="9"/>
  <c r="AK108" i="9" s="1"/>
  <c r="AI66" i="9"/>
  <c r="R21" i="16"/>
  <c r="T25" i="16"/>
  <c r="AG25" i="16"/>
  <c r="J75" i="16"/>
  <c r="AI57" i="9"/>
  <c r="AL93" i="9"/>
  <c r="AO93" i="9" s="1"/>
  <c r="S48" i="16"/>
  <c r="AN31" i="9"/>
  <c r="AN128" i="9" s="1"/>
  <c r="R15" i="16"/>
  <c r="AI60" i="9"/>
  <c r="X96" i="16" l="1"/>
  <c r="Y96" i="16" s="1"/>
  <c r="Q38" i="16"/>
  <c r="AE38" i="16" s="1"/>
  <c r="AF83" i="9"/>
  <c r="AJ27" i="9"/>
  <c r="AK32" i="9"/>
  <c r="AI79" i="9" s="1"/>
  <c r="AI36" i="9"/>
  <c r="AJ137" i="9"/>
  <c r="AJ135" i="9"/>
  <c r="AM12" i="9"/>
  <c r="AF94" i="9"/>
  <c r="Q49" i="16"/>
  <c r="AI45" i="9"/>
  <c r="AJ119" i="9"/>
  <c r="AH144" i="9"/>
  <c r="AJ131" i="9"/>
  <c r="AM37" i="9"/>
  <c r="AM134" i="9" s="1"/>
  <c r="AI130" i="9"/>
  <c r="AM43" i="9"/>
  <c r="AM140" i="9" s="1"/>
  <c r="AL126" i="9"/>
  <c r="AM111" i="9"/>
  <c r="AM49" i="9"/>
  <c r="AM146" i="9" s="1"/>
  <c r="AF123" i="9"/>
  <c r="AL15" i="9"/>
  <c r="AL112" i="9" s="1"/>
  <c r="AI62" i="9"/>
  <c r="R17" i="16"/>
  <c r="AK35" i="9"/>
  <c r="AK132" i="9" s="1"/>
  <c r="AN18" i="9"/>
  <c r="AN115" i="9" s="1"/>
  <c r="AM19" i="9"/>
  <c r="AM116" i="9" s="1"/>
  <c r="AL88" i="9"/>
  <c r="AO88" i="9" s="1"/>
  <c r="AL56" i="9"/>
  <c r="AO56" i="9" s="1"/>
  <c r="S11" i="16"/>
  <c r="X100" i="16"/>
  <c r="Y100" i="16" s="1"/>
  <c r="K100" i="16"/>
  <c r="AG48" i="16"/>
  <c r="T48" i="16"/>
  <c r="J98" i="16"/>
  <c r="AL11" i="9"/>
  <c r="AL108" i="9" s="1"/>
  <c r="AN21" i="9"/>
  <c r="S23" i="16" s="1"/>
  <c r="AI58" i="9"/>
  <c r="R13" i="16"/>
  <c r="AG22" i="16"/>
  <c r="J72" i="16"/>
  <c r="T22" i="16"/>
  <c r="AH50" i="16"/>
  <c r="H48" i="21"/>
  <c r="AF21" i="16"/>
  <c r="AN39" i="9"/>
  <c r="AN136" i="9" s="1"/>
  <c r="K94" i="16"/>
  <c r="X94" i="16"/>
  <c r="Y94" i="16" s="1"/>
  <c r="S43" i="16"/>
  <c r="AK24" i="21"/>
  <c r="AF24" i="21"/>
  <c r="AH24" i="21"/>
  <c r="AG24" i="21"/>
  <c r="AJ24" i="21"/>
  <c r="I24" i="21"/>
  <c r="AI24" i="21"/>
  <c r="K75" i="16"/>
  <c r="X75" i="16"/>
  <c r="Y75" i="16" s="1"/>
  <c r="AH44" i="16"/>
  <c r="H42" i="21"/>
  <c r="I17" i="21"/>
  <c r="AF17" i="21"/>
  <c r="AJ17" i="21"/>
  <c r="AG17" i="21"/>
  <c r="AI17" i="21"/>
  <c r="AH17" i="21"/>
  <c r="AK17" i="21"/>
  <c r="AF15" i="16"/>
  <c r="AH25" i="16"/>
  <c r="H23" i="21"/>
  <c r="AN28" i="9"/>
  <c r="AN125" i="9" s="1"/>
  <c r="AM10" i="9"/>
  <c r="AM107" i="9" s="1"/>
  <c r="S33" i="16"/>
  <c r="AL78" i="9"/>
  <c r="AO78" i="9" s="1"/>
  <c r="AG18" i="16"/>
  <c r="J68" i="16"/>
  <c r="T18" i="16"/>
  <c r="AF44" i="21"/>
  <c r="AI44" i="21"/>
  <c r="I44" i="21"/>
  <c r="AK44" i="21"/>
  <c r="AH44" i="21"/>
  <c r="AG44" i="21"/>
  <c r="AJ44" i="21"/>
  <c r="S27" i="16"/>
  <c r="AL72" i="9"/>
  <c r="AO72" i="9" s="1"/>
  <c r="AN118" i="9" l="1"/>
  <c r="AN37" i="9"/>
  <c r="AL84" i="9" s="1"/>
  <c r="AO84" i="9" s="1"/>
  <c r="AN49" i="9"/>
  <c r="S51" i="16" s="1"/>
  <c r="AN43" i="9"/>
  <c r="AN140" i="9" s="1"/>
  <c r="AI47" i="9"/>
  <c r="AI144" i="9" s="1"/>
  <c r="AM29" i="9"/>
  <c r="AK22" i="9"/>
  <c r="AI142" i="9"/>
  <c r="AK129" i="9"/>
  <c r="AE49" i="16"/>
  <c r="AK40" i="9"/>
  <c r="AJ124" i="9"/>
  <c r="AK34" i="9"/>
  <c r="AK131" i="9" s="1"/>
  <c r="R34" i="16"/>
  <c r="AI133" i="9"/>
  <c r="AJ33" i="9"/>
  <c r="AJ130" i="9" s="1"/>
  <c r="AG26" i="9"/>
  <c r="AM109" i="9"/>
  <c r="AK38" i="9"/>
  <c r="AK135" i="9" s="1"/>
  <c r="AM15" i="9"/>
  <c r="AM112" i="9" s="1"/>
  <c r="AN14" i="9"/>
  <c r="S16" i="16" s="1"/>
  <c r="AF17" i="16"/>
  <c r="AN10" i="9"/>
  <c r="S12" i="16" s="1"/>
  <c r="AM13" i="9"/>
  <c r="AM110" i="9" s="1"/>
  <c r="AF13" i="16"/>
  <c r="AG11" i="16"/>
  <c r="T11" i="16"/>
  <c r="J61" i="16"/>
  <c r="AM11" i="9"/>
  <c r="AM108" i="9" s="1"/>
  <c r="S41" i="16"/>
  <c r="AL86" i="9"/>
  <c r="AO86" i="9" s="1"/>
  <c r="X98" i="16"/>
  <c r="Y98" i="16" s="1"/>
  <c r="K98" i="16"/>
  <c r="AG27" i="16"/>
  <c r="J77" i="16"/>
  <c r="T27" i="16"/>
  <c r="AL75" i="9"/>
  <c r="AO75" i="9" s="1"/>
  <c r="S30" i="16"/>
  <c r="AG43" i="16"/>
  <c r="J93" i="16"/>
  <c r="T43" i="16"/>
  <c r="H46" i="21"/>
  <c r="AH48" i="16"/>
  <c r="AN19" i="9"/>
  <c r="AN116" i="9" s="1"/>
  <c r="AL68" i="9"/>
  <c r="AO68" i="9" s="1"/>
  <c r="S20" i="16"/>
  <c r="AL65" i="9"/>
  <c r="AO65" i="9" s="1"/>
  <c r="X68" i="16"/>
  <c r="Y68" i="16" s="1"/>
  <c r="K68" i="16"/>
  <c r="I42" i="21"/>
  <c r="AH42" i="21"/>
  <c r="AJ42" i="21"/>
  <c r="AI42" i="21"/>
  <c r="AG42" i="21"/>
  <c r="AK42" i="21"/>
  <c r="AF42" i="21"/>
  <c r="AH18" i="16"/>
  <c r="H16" i="21"/>
  <c r="J83" i="16"/>
  <c r="AG33" i="16"/>
  <c r="T33" i="16"/>
  <c r="X72" i="16"/>
  <c r="Y72" i="16" s="1"/>
  <c r="K72" i="16"/>
  <c r="R37" i="16"/>
  <c r="AI82" i="9"/>
  <c r="AI23" i="21"/>
  <c r="AG23" i="21"/>
  <c r="AJ23" i="21"/>
  <c r="AH23" i="21"/>
  <c r="AF23" i="21"/>
  <c r="AK23" i="21"/>
  <c r="I23" i="21"/>
  <c r="AF48" i="21"/>
  <c r="I48" i="21"/>
  <c r="AJ48" i="21"/>
  <c r="AK48" i="21"/>
  <c r="AI48" i="21"/>
  <c r="AH48" i="21"/>
  <c r="AG48" i="21"/>
  <c r="AH22" i="16"/>
  <c r="H20" i="21"/>
  <c r="AG23" i="16"/>
  <c r="T23" i="16"/>
  <c r="J73" i="16"/>
  <c r="AL35" i="9"/>
  <c r="AL132" i="9" s="1"/>
  <c r="S45" i="16" l="1"/>
  <c r="AG45" i="16" s="1"/>
  <c r="AL90" i="9"/>
  <c r="AO90" i="9" s="1"/>
  <c r="S39" i="16"/>
  <c r="AG39" i="16" s="1"/>
  <c r="AJ47" i="9"/>
  <c r="AJ144" i="9" s="1"/>
  <c r="AG51" i="16"/>
  <c r="J101" i="16"/>
  <c r="T51" i="16"/>
  <c r="AL38" i="9"/>
  <c r="AK27" i="9"/>
  <c r="AN12" i="9"/>
  <c r="AN109" i="9" s="1"/>
  <c r="AJ45" i="9"/>
  <c r="AN107" i="9"/>
  <c r="AL32" i="9"/>
  <c r="AL129" i="9" s="1"/>
  <c r="AG123" i="9"/>
  <c r="AF34" i="16"/>
  <c r="AI87" i="9"/>
  <c r="R42" i="16"/>
  <c r="AI69" i="9"/>
  <c r="R24" i="16"/>
  <c r="AN111" i="9"/>
  <c r="R36" i="16"/>
  <c r="AI81" i="9"/>
  <c r="AK137" i="9"/>
  <c r="AK119" i="9"/>
  <c r="AN146" i="9"/>
  <c r="AK33" i="9"/>
  <c r="AK130" i="9" s="1"/>
  <c r="AL34" i="9"/>
  <c r="AJ36" i="9"/>
  <c r="AL96" i="9"/>
  <c r="AO96" i="9" s="1"/>
  <c r="AM126" i="9"/>
  <c r="AN134" i="9"/>
  <c r="R40" i="16"/>
  <c r="AI85" i="9"/>
  <c r="AN15" i="9"/>
  <c r="AN112" i="9" s="1"/>
  <c r="AL61" i="9"/>
  <c r="AO61" i="9" s="1"/>
  <c r="AL57" i="9"/>
  <c r="AO57" i="9" s="1"/>
  <c r="X77" i="16"/>
  <c r="Y77" i="16" s="1"/>
  <c r="K77" i="16"/>
  <c r="AK20" i="21"/>
  <c r="AH20" i="21"/>
  <c r="I20" i="21"/>
  <c r="AI20" i="21"/>
  <c r="AF20" i="21"/>
  <c r="AG20" i="21"/>
  <c r="AJ20" i="21"/>
  <c r="X93" i="16"/>
  <c r="Y93" i="16" s="1"/>
  <c r="K93" i="16"/>
  <c r="AH27" i="16"/>
  <c r="H25" i="21"/>
  <c r="AF37" i="16"/>
  <c r="AG20" i="16"/>
  <c r="J70" i="16"/>
  <c r="T20" i="16"/>
  <c r="H41" i="21"/>
  <c r="AH43" i="16"/>
  <c r="AG16" i="16"/>
  <c r="J66" i="16"/>
  <c r="T16" i="16"/>
  <c r="J95" i="16"/>
  <c r="H31" i="21"/>
  <c r="AH33" i="16"/>
  <c r="X61" i="16"/>
  <c r="K61" i="16"/>
  <c r="S21" i="16"/>
  <c r="AL66" i="9"/>
  <c r="AO66" i="9" s="1"/>
  <c r="AG30" i="16"/>
  <c r="J80" i="16"/>
  <c r="T30" i="16"/>
  <c r="AN13" i="9"/>
  <c r="AL60" i="9" s="1"/>
  <c r="AO60" i="9" s="1"/>
  <c r="AH23" i="16"/>
  <c r="H21" i="21"/>
  <c r="X83" i="16"/>
  <c r="Y83" i="16" s="1"/>
  <c r="K83" i="16"/>
  <c r="K73" i="16"/>
  <c r="X73" i="16"/>
  <c r="Y73" i="16" s="1"/>
  <c r="AH16" i="21"/>
  <c r="AK16" i="21"/>
  <c r="AG16" i="21"/>
  <c r="AI16" i="21"/>
  <c r="AF16" i="21"/>
  <c r="AJ16" i="21"/>
  <c r="I16" i="21"/>
  <c r="AH11" i="16"/>
  <c r="H9" i="21"/>
  <c r="AM35" i="9"/>
  <c r="AM132" i="9" s="1"/>
  <c r="AF46" i="21"/>
  <c r="AJ46" i="21"/>
  <c r="AH46" i="21"/>
  <c r="AK46" i="21"/>
  <c r="AI46" i="21"/>
  <c r="AG46" i="21"/>
  <c r="I46" i="21"/>
  <c r="AG41" i="16"/>
  <c r="J91" i="16"/>
  <c r="T41" i="16"/>
  <c r="AG12" i="16"/>
  <c r="J62" i="16"/>
  <c r="T12" i="16"/>
  <c r="T45" i="16" l="1"/>
  <c r="T39" i="16"/>
  <c r="J89" i="16"/>
  <c r="X89" i="16" s="1"/>
  <c r="Y89" i="16" s="1"/>
  <c r="AK47" i="9"/>
  <c r="AL33" i="9"/>
  <c r="AL22" i="9"/>
  <c r="AF40" i="16"/>
  <c r="AL40" i="9"/>
  <c r="AF42" i="16"/>
  <c r="AM32" i="9"/>
  <c r="AM129" i="9" s="1"/>
  <c r="AN29" i="9"/>
  <c r="AF36" i="16"/>
  <c r="AJ142" i="9"/>
  <c r="H37" i="21"/>
  <c r="AH39" i="16"/>
  <c r="X101" i="16"/>
  <c r="Y101" i="16" s="1"/>
  <c r="K101" i="16"/>
  <c r="AL131" i="9"/>
  <c r="R35" i="16"/>
  <c r="R29" i="16"/>
  <c r="AI74" i="9"/>
  <c r="AH51" i="16"/>
  <c r="H49" i="21"/>
  <c r="AI80" i="9"/>
  <c r="AK124" i="9"/>
  <c r="AJ133" i="9"/>
  <c r="AH26" i="9"/>
  <c r="AH123" i="9" s="1"/>
  <c r="AN110" i="9"/>
  <c r="AF24" i="16"/>
  <c r="AL59" i="9"/>
  <c r="AO59" i="9" s="1"/>
  <c r="S14" i="16"/>
  <c r="AL135" i="9"/>
  <c r="AL62" i="9"/>
  <c r="AO62" i="9" s="1"/>
  <c r="S17" i="16"/>
  <c r="AN35" i="9"/>
  <c r="AN132" i="9" s="1"/>
  <c r="I31" i="21"/>
  <c r="AJ31" i="21"/>
  <c r="AG31" i="21"/>
  <c r="AI31" i="21"/>
  <c r="AK31" i="21"/>
  <c r="AH31" i="21"/>
  <c r="AF31" i="21"/>
  <c r="K95" i="16"/>
  <c r="X95" i="16"/>
  <c r="Y95" i="16" s="1"/>
  <c r="X70" i="16"/>
  <c r="Y70" i="16" s="1"/>
  <c r="K70" i="16"/>
  <c r="AN11" i="9"/>
  <c r="AN108" i="9" s="1"/>
  <c r="AH9" i="21"/>
  <c r="AG9" i="21"/>
  <c r="AJ9" i="21"/>
  <c r="AK9" i="21"/>
  <c r="AF9" i="21"/>
  <c r="AI9" i="21"/>
  <c r="I9" i="21"/>
  <c r="AI21" i="21"/>
  <c r="I21" i="21"/>
  <c r="AJ21" i="21"/>
  <c r="AF21" i="21"/>
  <c r="AG21" i="21"/>
  <c r="AH21" i="21"/>
  <c r="AK21" i="21"/>
  <c r="AG21" i="16"/>
  <c r="T21" i="16"/>
  <c r="J71" i="16"/>
  <c r="AH20" i="16"/>
  <c r="H18" i="21"/>
  <c r="AF25" i="21"/>
  <c r="AH25" i="21"/>
  <c r="AI25" i="21"/>
  <c r="AK25" i="21"/>
  <c r="AG25" i="21"/>
  <c r="AJ25" i="21"/>
  <c r="I25" i="21"/>
  <c r="X62" i="16"/>
  <c r="Y62" i="16" s="1"/>
  <c r="K62" i="16"/>
  <c r="S15" i="16"/>
  <c r="AH45" i="16"/>
  <c r="H43" i="21"/>
  <c r="AH12" i="16"/>
  <c r="H10" i="21"/>
  <c r="X66" i="16"/>
  <c r="Y66" i="16" s="1"/>
  <c r="K66" i="16"/>
  <c r="H28" i="21"/>
  <c r="AH30" i="16"/>
  <c r="X91" i="16"/>
  <c r="Y91" i="16" s="1"/>
  <c r="K91" i="16"/>
  <c r="Y61" i="16"/>
  <c r="AH16" i="16"/>
  <c r="H14" i="21"/>
  <c r="AH41" i="16"/>
  <c r="H39" i="21"/>
  <c r="X80" i="16"/>
  <c r="Y80" i="16" s="1"/>
  <c r="K80" i="16"/>
  <c r="AF41" i="21"/>
  <c r="AG41" i="21"/>
  <c r="AH41" i="21"/>
  <c r="AK41" i="21"/>
  <c r="I41" i="21"/>
  <c r="AI41" i="21"/>
  <c r="AJ41" i="21"/>
  <c r="K89" i="16" l="1"/>
  <c r="AN32" i="9"/>
  <c r="AK36" i="9"/>
  <c r="AK49" i="21"/>
  <c r="AJ49" i="21"/>
  <c r="AI49" i="21"/>
  <c r="AF49" i="21"/>
  <c r="AG49" i="21"/>
  <c r="I49" i="21"/>
  <c r="AH49" i="21"/>
  <c r="AL76" i="9"/>
  <c r="AO76" i="9" s="1"/>
  <c r="S31" i="16"/>
  <c r="AL27" i="9"/>
  <c r="AI37" i="21"/>
  <c r="AG37" i="21"/>
  <c r="I37" i="21"/>
  <c r="AF37" i="21"/>
  <c r="AK37" i="21"/>
  <c r="AJ37" i="21"/>
  <c r="AH37" i="21"/>
  <c r="AN126" i="9"/>
  <c r="AL119" i="9"/>
  <c r="AK45" i="9"/>
  <c r="AI26" i="9"/>
  <c r="AF29" i="16"/>
  <c r="AM38" i="9"/>
  <c r="AF35" i="16"/>
  <c r="AL137" i="9"/>
  <c r="AL130" i="9"/>
  <c r="J64" i="16"/>
  <c r="T14" i="16"/>
  <c r="AG14" i="16"/>
  <c r="AM34" i="9"/>
  <c r="AM131" i="9" s="1"/>
  <c r="AI94" i="9"/>
  <c r="R49" i="16"/>
  <c r="Q28" i="16"/>
  <c r="AF73" i="9"/>
  <c r="AK144" i="9"/>
  <c r="AG17" i="16"/>
  <c r="T17" i="16"/>
  <c r="J67" i="16"/>
  <c r="AL58" i="9"/>
  <c r="AO58" i="9" s="1"/>
  <c r="S13" i="16"/>
  <c r="AH21" i="16"/>
  <c r="H19" i="21"/>
  <c r="T15" i="16"/>
  <c r="AG15" i="16"/>
  <c r="J65" i="16"/>
  <c r="AG14" i="21"/>
  <c r="AI14" i="21"/>
  <c r="AK14" i="21"/>
  <c r="AH14" i="21"/>
  <c r="AJ14" i="21"/>
  <c r="AF14" i="21"/>
  <c r="I14" i="21"/>
  <c r="AJ18" i="21"/>
  <c r="AK18" i="21"/>
  <c r="AH18" i="21"/>
  <c r="AG18" i="21"/>
  <c r="AI18" i="21"/>
  <c r="AF18" i="21"/>
  <c r="I18" i="21"/>
  <c r="AJ28" i="21"/>
  <c r="AF28" i="21"/>
  <c r="AG28" i="21"/>
  <c r="AK28" i="21"/>
  <c r="AI28" i="21"/>
  <c r="I28" i="21"/>
  <c r="AH28" i="21"/>
  <c r="AF39" i="21"/>
  <c r="AI39" i="21"/>
  <c r="AK39" i="21"/>
  <c r="AJ39" i="21"/>
  <c r="AG39" i="21"/>
  <c r="AH39" i="21"/>
  <c r="I39" i="21"/>
  <c r="I10" i="21"/>
  <c r="AI10" i="21"/>
  <c r="AK10" i="21"/>
  <c r="AG10" i="21"/>
  <c r="AF10" i="21"/>
  <c r="AJ10" i="21"/>
  <c r="AH10" i="21"/>
  <c r="X71" i="16"/>
  <c r="Y71" i="16" s="1"/>
  <c r="K71" i="16"/>
  <c r="AL82" i="9"/>
  <c r="AO82" i="9" s="1"/>
  <c r="S37" i="16"/>
  <c r="AI43" i="21"/>
  <c r="AH43" i="21"/>
  <c r="AJ43" i="21"/>
  <c r="I43" i="21"/>
  <c r="AK43" i="21"/>
  <c r="AG43" i="21"/>
  <c r="AF43" i="21"/>
  <c r="R47" i="16" l="1"/>
  <c r="AI92" i="9"/>
  <c r="AN34" i="9"/>
  <c r="AN131" i="9" s="1"/>
  <c r="AK142" i="9"/>
  <c r="AH14" i="16"/>
  <c r="H12" i="21"/>
  <c r="AG31" i="16"/>
  <c r="J81" i="16"/>
  <c r="T31" i="16"/>
  <c r="AL47" i="9"/>
  <c r="AL144" i="9" s="1"/>
  <c r="AE28" i="16"/>
  <c r="AM135" i="9"/>
  <c r="AM22" i="9"/>
  <c r="AM119" i="9" s="1"/>
  <c r="R38" i="16"/>
  <c r="AI83" i="9"/>
  <c r="AF49" i="16"/>
  <c r="X64" i="16"/>
  <c r="Y64" i="16" s="1"/>
  <c r="K64" i="16"/>
  <c r="AI123" i="9"/>
  <c r="AK133" i="9"/>
  <c r="AM33" i="9"/>
  <c r="AM130" i="9" s="1"/>
  <c r="AL124" i="9"/>
  <c r="S34" i="16"/>
  <c r="AL79" i="9"/>
  <c r="AO79" i="9" s="1"/>
  <c r="AM40" i="9"/>
  <c r="AM137" i="9" s="1"/>
  <c r="AN129" i="9"/>
  <c r="X67" i="16"/>
  <c r="Y67" i="16" s="1"/>
  <c r="K67" i="16"/>
  <c r="AH17" i="16"/>
  <c r="H15" i="21"/>
  <c r="K65" i="16"/>
  <c r="X65" i="16"/>
  <c r="Y65" i="16" s="1"/>
  <c r="AH15" i="16"/>
  <c r="H13" i="21"/>
  <c r="AF19" i="21"/>
  <c r="AI19" i="21"/>
  <c r="AJ19" i="21"/>
  <c r="AG19" i="21"/>
  <c r="AH19" i="21"/>
  <c r="AK19" i="21"/>
  <c r="I19" i="21"/>
  <c r="AG37" i="16"/>
  <c r="T37" i="16"/>
  <c r="J87" i="16"/>
  <c r="AG13" i="16"/>
  <c r="T13" i="16"/>
  <c r="J63" i="16"/>
  <c r="S36" i="16" l="1"/>
  <c r="AG36" i="16" s="1"/>
  <c r="AL81" i="9"/>
  <c r="AO81" i="9" s="1"/>
  <c r="AN40" i="9"/>
  <c r="AN137" i="9" s="1"/>
  <c r="AN33" i="9"/>
  <c r="AN130" i="9" s="1"/>
  <c r="AL36" i="9"/>
  <c r="X81" i="16"/>
  <c r="Y81" i="16" s="1"/>
  <c r="K81" i="16"/>
  <c r="AL45" i="9"/>
  <c r="AN38" i="9"/>
  <c r="AJ26" i="9"/>
  <c r="AG34" i="16"/>
  <c r="J84" i="16"/>
  <c r="T34" i="16"/>
  <c r="AF38" i="16"/>
  <c r="AE56" i="16"/>
  <c r="H29" i="21"/>
  <c r="AH31" i="16"/>
  <c r="AM27" i="9"/>
  <c r="AN22" i="9"/>
  <c r="S24" i="16" s="1"/>
  <c r="AM47" i="9"/>
  <c r="AM144" i="9" s="1"/>
  <c r="AJ12" i="21"/>
  <c r="AG12" i="21"/>
  <c r="AF12" i="21"/>
  <c r="AH12" i="21"/>
  <c r="AI12" i="21"/>
  <c r="AK12" i="21"/>
  <c r="I12" i="21"/>
  <c r="AF47" i="16"/>
  <c r="AF15" i="21"/>
  <c r="I15" i="21"/>
  <c r="AI15" i="21"/>
  <c r="AH15" i="21"/>
  <c r="AK15" i="21"/>
  <c r="AG15" i="21"/>
  <c r="AJ15" i="21"/>
  <c r="X87" i="16"/>
  <c r="Y87" i="16" s="1"/>
  <c r="K87" i="16"/>
  <c r="H35" i="21"/>
  <c r="AH37" i="16"/>
  <c r="AJ13" i="21"/>
  <c r="AH13" i="21"/>
  <c r="AK13" i="21"/>
  <c r="AG13" i="21"/>
  <c r="AF13" i="21"/>
  <c r="AI13" i="21"/>
  <c r="I13" i="21"/>
  <c r="X63" i="16"/>
  <c r="K63" i="16"/>
  <c r="AH13" i="16"/>
  <c r="H11" i="21"/>
  <c r="AL87" i="9" l="1"/>
  <c r="AO87" i="9" s="1"/>
  <c r="J86" i="16"/>
  <c r="X86" i="16" s="1"/>
  <c r="Y86" i="16" s="1"/>
  <c r="T36" i="16"/>
  <c r="AL80" i="9"/>
  <c r="AO80" i="9" s="1"/>
  <c r="S42" i="16"/>
  <c r="J92" i="16" s="1"/>
  <c r="AL69" i="9"/>
  <c r="AO69" i="9" s="1"/>
  <c r="AN119" i="9"/>
  <c r="S35" i="16"/>
  <c r="AG35" i="16" s="1"/>
  <c r="AN47" i="9"/>
  <c r="AL94" i="9" s="1"/>
  <c r="AO94" i="9" s="1"/>
  <c r="AG29" i="21"/>
  <c r="AI29" i="21"/>
  <c r="AJ29" i="21"/>
  <c r="AK29" i="21"/>
  <c r="I29" i="21"/>
  <c r="AH29" i="21"/>
  <c r="AF29" i="21"/>
  <c r="AJ123" i="9"/>
  <c r="AL85" i="9"/>
  <c r="AO85" i="9" s="1"/>
  <c r="S40" i="16"/>
  <c r="X84" i="16"/>
  <c r="Y84" i="16" s="1"/>
  <c r="K84" i="16"/>
  <c r="AN135" i="9"/>
  <c r="AL133" i="9"/>
  <c r="H32" i="21"/>
  <c r="AH34" i="16"/>
  <c r="AG24" i="16"/>
  <c r="T24" i="16"/>
  <c r="J74" i="16"/>
  <c r="AL142" i="9"/>
  <c r="AM124" i="9"/>
  <c r="H34" i="21"/>
  <c r="AH36" i="16"/>
  <c r="I11" i="21"/>
  <c r="AF11" i="21"/>
  <c r="AH11" i="21"/>
  <c r="AI11" i="21"/>
  <c r="AJ11" i="21"/>
  <c r="AK11" i="21"/>
  <c r="AG11" i="21"/>
  <c r="AF35" i="21"/>
  <c r="AJ35" i="21"/>
  <c r="AI35" i="21"/>
  <c r="AG35" i="21"/>
  <c r="AH35" i="21"/>
  <c r="AK35" i="21"/>
  <c r="I35" i="21"/>
  <c r="Y63" i="16"/>
  <c r="K86" i="16" l="1"/>
  <c r="AG42" i="16"/>
  <c r="AH42" i="16" s="1"/>
  <c r="T42" i="16"/>
  <c r="J85" i="16"/>
  <c r="K85" i="16" s="1"/>
  <c r="T35" i="16"/>
  <c r="S49" i="16"/>
  <c r="AG49" i="16" s="1"/>
  <c r="AM45" i="9"/>
  <c r="AM142" i="9" s="1"/>
  <c r="AK26" i="9"/>
  <c r="I32" i="21"/>
  <c r="AK32" i="21"/>
  <c r="AF32" i="21"/>
  <c r="AJ32" i="21"/>
  <c r="AI32" i="21"/>
  <c r="AG32" i="21"/>
  <c r="AH32" i="21"/>
  <c r="AH35" i="16"/>
  <c r="H33" i="21"/>
  <c r="I34" i="21"/>
  <c r="AG34" i="21"/>
  <c r="AH34" i="21"/>
  <c r="AI34" i="21"/>
  <c r="AK34" i="21"/>
  <c r="AF34" i="21"/>
  <c r="AJ34" i="21"/>
  <c r="AN27" i="9"/>
  <c r="AM36" i="9"/>
  <c r="AM133" i="9" s="1"/>
  <c r="K74" i="16"/>
  <c r="X74" i="16"/>
  <c r="AG40" i="16"/>
  <c r="J90" i="16"/>
  <c r="T40" i="16"/>
  <c r="AH24" i="16"/>
  <c r="H22" i="21"/>
  <c r="X92" i="16"/>
  <c r="Y92" i="16" s="1"/>
  <c r="K92" i="16"/>
  <c r="AN144" i="9"/>
  <c r="H40" i="21" l="1"/>
  <c r="AG40" i="21" s="1"/>
  <c r="X85" i="16"/>
  <c r="Y85" i="16" s="1"/>
  <c r="J99" i="16"/>
  <c r="X99" i="16" s="1"/>
  <c r="Y99" i="16" s="1"/>
  <c r="T49" i="16"/>
  <c r="AN36" i="9"/>
  <c r="S38" i="16" s="1"/>
  <c r="AL74" i="9"/>
  <c r="AO74" i="9" s="1"/>
  <c r="S29" i="16"/>
  <c r="AN124" i="9"/>
  <c r="AK33" i="21"/>
  <c r="AF33" i="21"/>
  <c r="AH33" i="21"/>
  <c r="AJ33" i="21"/>
  <c r="AG33" i="21"/>
  <c r="AI33" i="21"/>
  <c r="I33" i="21"/>
  <c r="Y74" i="16"/>
  <c r="K90" i="16"/>
  <c r="X90" i="16"/>
  <c r="Y90" i="16" s="1"/>
  <c r="AI73" i="9"/>
  <c r="R28" i="16"/>
  <c r="AH40" i="16"/>
  <c r="H38" i="21"/>
  <c r="AJ22" i="21"/>
  <c r="AF22" i="21"/>
  <c r="AK22" i="21"/>
  <c r="AG22" i="21"/>
  <c r="I22" i="21"/>
  <c r="AI22" i="21"/>
  <c r="AH22" i="21"/>
  <c r="AK123" i="9"/>
  <c r="AN45" i="9"/>
  <c r="AL92" i="9" s="1"/>
  <c r="AO92" i="9" s="1"/>
  <c r="H47" i="21"/>
  <c r="AH49" i="16"/>
  <c r="K99" i="16" l="1"/>
  <c r="AH40" i="21"/>
  <c r="I40" i="21"/>
  <c r="AF40" i="21"/>
  <c r="AK40" i="21"/>
  <c r="AJ40" i="21"/>
  <c r="AI40" i="21"/>
  <c r="AL83" i="9"/>
  <c r="AO83" i="9" s="1"/>
  <c r="AN142" i="9"/>
  <c r="AJ38" i="21"/>
  <c r="AF38" i="21"/>
  <c r="AI38" i="21"/>
  <c r="AH38" i="21"/>
  <c r="AK38" i="21"/>
  <c r="I38" i="21"/>
  <c r="AG38" i="21"/>
  <c r="I47" i="21"/>
  <c r="AH47" i="21"/>
  <c r="AG47" i="21"/>
  <c r="AK47" i="21"/>
  <c r="AF47" i="21"/>
  <c r="AI47" i="21"/>
  <c r="AJ47" i="21"/>
  <c r="S47" i="16"/>
  <c r="AG29" i="16"/>
  <c r="T29" i="16"/>
  <c r="J79" i="16"/>
  <c r="AL26" i="9"/>
  <c r="AF28" i="16"/>
  <c r="AG38" i="16"/>
  <c r="T38" i="16"/>
  <c r="J88" i="16"/>
  <c r="AN133" i="9"/>
  <c r="K79" i="16" l="1"/>
  <c r="X79" i="16"/>
  <c r="Y79" i="16" s="1"/>
  <c r="AG47" i="16"/>
  <c r="J97" i="16"/>
  <c r="T47" i="16"/>
  <c r="X88" i="16"/>
  <c r="Y88" i="16" s="1"/>
  <c r="K88" i="16"/>
  <c r="AF56" i="16"/>
  <c r="AH38" i="16"/>
  <c r="H36" i="21"/>
  <c r="H27" i="21"/>
  <c r="AH29" i="16"/>
  <c r="AL123" i="9"/>
  <c r="K97" i="16" l="1"/>
  <c r="X97" i="16"/>
  <c r="Y97" i="16" s="1"/>
  <c r="AH47" i="16"/>
  <c r="H45" i="21"/>
  <c r="AG27" i="21"/>
  <c r="AJ27" i="21"/>
  <c r="AH27" i="21"/>
  <c r="AI27" i="21"/>
  <c r="I27" i="21"/>
  <c r="AK27" i="21"/>
  <c r="AF27" i="21"/>
  <c r="AK36" i="21"/>
  <c r="AI36" i="21"/>
  <c r="AH36" i="21"/>
  <c r="AG36" i="21"/>
  <c r="I36" i="21"/>
  <c r="AJ36" i="21"/>
  <c r="AF36" i="21"/>
  <c r="AM26" i="9"/>
  <c r="AM123" i="9" s="1"/>
  <c r="AN26" i="9" l="1"/>
  <c r="AN123" i="9" s="1"/>
  <c r="AI45" i="21"/>
  <c r="AF45" i="21"/>
  <c r="AG45" i="21"/>
  <c r="AK45" i="21"/>
  <c r="I45" i="21"/>
  <c r="AH45" i="21"/>
  <c r="AJ45" i="21"/>
  <c r="AL73" i="9" l="1"/>
  <c r="AO73" i="9" s="1"/>
  <c r="S28" i="16"/>
  <c r="AG28" i="16" l="1"/>
  <c r="J78" i="16"/>
  <c r="T28" i="16"/>
  <c r="K78" i="16" l="1"/>
  <c r="X78" i="16"/>
  <c r="AG56" i="16"/>
  <c r="AH28" i="16"/>
  <c r="AH56" i="16" s="1"/>
  <c r="H26" i="21"/>
  <c r="Y78" i="16" l="1"/>
  <c r="Y106" i="16" s="1"/>
  <c r="X106" i="16"/>
  <c r="AG26" i="21"/>
  <c r="AG55" i="21" s="1"/>
  <c r="AJ26" i="21"/>
  <c r="AJ55" i="21" s="1"/>
  <c r="AK26" i="21"/>
  <c r="AK55" i="21" s="1"/>
  <c r="AI26" i="21"/>
  <c r="AI55" i="21" s="1"/>
  <c r="AH26" i="21"/>
  <c r="AH55" i="21" s="1"/>
  <c r="I26" i="21"/>
  <c r="AF26" i="21"/>
  <c r="AF55" i="21" s="1"/>
</calcChain>
</file>

<file path=xl/sharedStrings.xml><?xml version="1.0" encoding="utf-8"?>
<sst xmlns="http://schemas.openxmlformats.org/spreadsheetml/2006/main" count="1237" uniqueCount="354">
  <si>
    <t>Year 1</t>
  </si>
  <si>
    <t>Year 2</t>
  </si>
  <si>
    <t>Year 3</t>
  </si>
  <si>
    <t>2. Protocol Breakdown</t>
  </si>
  <si>
    <t>1st Line</t>
  </si>
  <si>
    <t>AZT</t>
  </si>
  <si>
    <t>d4T</t>
  </si>
  <si>
    <t>TDF</t>
  </si>
  <si>
    <t>ABC</t>
  </si>
  <si>
    <t>3TC</t>
  </si>
  <si>
    <t>FTC</t>
  </si>
  <si>
    <t>ddI</t>
  </si>
  <si>
    <t>LPV/r</t>
  </si>
  <si>
    <t>ATV/r</t>
  </si>
  <si>
    <t>EFV</t>
  </si>
  <si>
    <t>NVP</t>
  </si>
  <si>
    <t>DRV</t>
  </si>
  <si>
    <t>+</t>
  </si>
  <si>
    <t>Sub-total</t>
  </si>
  <si>
    <t>2nd Line</t>
  </si>
  <si>
    <t>3rd Line</t>
  </si>
  <si>
    <r>
      <rPr>
        <b/>
        <i/>
        <sz val="11"/>
        <color theme="4"/>
        <rFont val="Calibri"/>
        <family val="2"/>
        <scheme val="minor"/>
      </rPr>
      <t>Step 1.</t>
    </r>
    <r>
      <rPr>
        <i/>
        <sz val="11"/>
        <color theme="4"/>
        <rFont val="Calibri"/>
        <family val="2"/>
        <scheme val="minor"/>
      </rPr>
      <t xml:space="preserve"> Existing Patients</t>
    </r>
  </si>
  <si>
    <r>
      <rPr>
        <b/>
        <i/>
        <sz val="11"/>
        <color theme="4"/>
        <rFont val="Calibri"/>
        <family val="2"/>
        <scheme val="minor"/>
      </rPr>
      <t>Step 3.</t>
    </r>
    <r>
      <rPr>
        <i/>
        <sz val="11"/>
        <color theme="4"/>
        <rFont val="Calibri"/>
        <family val="2"/>
        <scheme val="minor"/>
      </rPr>
      <t xml:space="preserve">  Patients switching 1L -&gt; 2L</t>
    </r>
  </si>
  <si>
    <r>
      <rPr>
        <b/>
        <i/>
        <sz val="11"/>
        <color theme="4"/>
        <rFont val="Calibri"/>
        <family val="2"/>
        <scheme val="minor"/>
      </rPr>
      <t xml:space="preserve">Step 4. </t>
    </r>
    <r>
      <rPr>
        <i/>
        <sz val="11"/>
        <color theme="4"/>
        <rFont val="Calibri"/>
        <family val="2"/>
        <scheme val="minor"/>
      </rPr>
      <t xml:space="preserve"> Patients switching 2L -&gt; 3L</t>
    </r>
  </si>
  <si>
    <t>S+S+S</t>
  </si>
  <si>
    <t>D+S</t>
  </si>
  <si>
    <t>T</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</si>
  <si>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</si>
  <si>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</si>
  <si>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</si>
  <si>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</si>
  <si>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</si>
  <si>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</si>
  <si>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</si>
  <si>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</si>
  <si>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</si>
  <si>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</si>
  <si>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</si>
  <si>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</si>
  <si>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</si>
  <si>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</si>
  <si>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</si>
  <si>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</si>
  <si>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</si>
  <si>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</si>
  <si>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</si>
  <si>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</si>
  <si>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</si>
  <si>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</si>
  <si>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</si>
  <si>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</si>
  <si>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Start</t>
  </si>
  <si>
    <t>Q1</t>
  </si>
  <si>
    <t>Q2</t>
  </si>
  <si>
    <t>Q3</t>
  </si>
  <si>
    <t>Q4</t>
  </si>
  <si>
    <t>Q5</t>
  </si>
  <si>
    <t>Q6</t>
  </si>
  <si>
    <t>Q7</t>
  </si>
  <si>
    <t>Q8</t>
  </si>
  <si>
    <t>Q9</t>
  </si>
  <si>
    <t>Q10</t>
  </si>
  <si>
    <t>Q11</t>
  </si>
  <si>
    <t>Q12</t>
  </si>
  <si>
    <t>M25</t>
  </si>
  <si>
    <t>M26</t>
  </si>
  <si>
    <t>M27</t>
  </si>
  <si>
    <t>M28</t>
  </si>
  <si>
    <t>M29</t>
  </si>
  <si>
    <t>M30</t>
  </si>
  <si>
    <t>M31</t>
  </si>
  <si>
    <t>M32</t>
  </si>
  <si>
    <t>M33</t>
  </si>
  <si>
    <t>M34</t>
  </si>
  <si>
    <t>M35</t>
  </si>
  <si>
    <t>M36</t>
  </si>
  <si>
    <t>% of total Population</t>
  </si>
  <si>
    <t>Nb. Patients 1L -&gt; 2L</t>
  </si>
  <si>
    <t>Nb. Patients 2L -&gt; 3L</t>
  </si>
  <si>
    <t xml:space="preserve">Quarterly </t>
  </si>
  <si>
    <t>Monthly</t>
  </si>
  <si>
    <t>Compound 1L-&gt;2L migration rate</t>
  </si>
  <si>
    <t>Quarterly</t>
  </si>
  <si>
    <t>Y1</t>
  </si>
  <si>
    <t>Y2</t>
  </si>
  <si>
    <t>Y3</t>
  </si>
  <si>
    <t>Patient Months</t>
  </si>
  <si>
    <t>Concatenate</t>
  </si>
  <si>
    <t>Double</t>
  </si>
  <si>
    <t>Triple</t>
  </si>
  <si>
    <t>Singles</t>
  </si>
  <si>
    <t>Triples</t>
  </si>
  <si>
    <t>AZT+3TC</t>
  </si>
  <si>
    <t>ABC+3TC</t>
  </si>
  <si>
    <t>d4T+3TC</t>
  </si>
  <si>
    <t>TDF+3TC</t>
  </si>
  <si>
    <t>TDF+FTC</t>
  </si>
  <si>
    <t>AZT+3TC+NVP</t>
  </si>
  <si>
    <t>d4T+3TC+NVP</t>
  </si>
  <si>
    <t>ABC+3TC+NVP</t>
  </si>
  <si>
    <t>TDF+FTC+EFV</t>
  </si>
  <si>
    <t>TDF+3TC+EFV</t>
  </si>
  <si>
    <t>AZT+3TC+ABC</t>
  </si>
  <si>
    <t>tab</t>
  </si>
  <si>
    <t>300/150</t>
  </si>
  <si>
    <t>300/150/200</t>
  </si>
  <si>
    <t>caps</t>
  </si>
  <si>
    <t>30/150</t>
  </si>
  <si>
    <t>30/150/200</t>
  </si>
  <si>
    <t>200/50</t>
  </si>
  <si>
    <t>300/200</t>
  </si>
  <si>
    <t>300/200/600</t>
  </si>
  <si>
    <t>300/100</t>
  </si>
  <si>
    <t>Molecule</t>
  </si>
  <si>
    <t>Form</t>
  </si>
  <si>
    <t>Btls/mth</t>
  </si>
  <si>
    <r>
      <rPr>
        <b/>
        <sz val="12"/>
        <color indexed="8"/>
        <rFont val="Calibri"/>
        <family val="2"/>
        <scheme val="minor"/>
      </rPr>
      <t>Inputs</t>
    </r>
    <r>
      <rPr>
        <i/>
        <sz val="12"/>
        <color indexed="8"/>
        <rFont val="Calibri"/>
        <family val="2"/>
        <scheme val="minor"/>
      </rPr>
      <t xml:space="preserve"> - To be filled by user</t>
    </r>
  </si>
  <si>
    <r>
      <rPr>
        <b/>
        <sz val="12"/>
        <color indexed="8"/>
        <rFont val="Calibri"/>
        <family val="2"/>
        <scheme val="minor"/>
      </rPr>
      <t>Outputs</t>
    </r>
    <r>
      <rPr>
        <i/>
        <sz val="12"/>
        <color indexed="8"/>
        <rFont val="Calibri"/>
        <family val="2"/>
        <scheme val="minor"/>
      </rPr>
      <t xml:space="preserve"> - User must </t>
    </r>
    <r>
      <rPr>
        <i/>
        <u/>
        <sz val="12"/>
        <color rgb="FFFF0000"/>
        <rFont val="Calibri"/>
        <family val="2"/>
        <scheme val="minor"/>
      </rPr>
      <t>NOT</t>
    </r>
    <r>
      <rPr>
        <i/>
        <sz val="12"/>
        <color indexed="8"/>
        <rFont val="Calibri"/>
        <family val="2"/>
        <scheme val="minor"/>
      </rPr>
      <t xml:space="preserve"> modify</t>
    </r>
  </si>
  <si>
    <t>TOTAL</t>
  </si>
  <si>
    <t>Compound 2L-&gt;3L migration rate</t>
  </si>
  <si>
    <t>MINIMUM SECURITY STOCK NECESSARY</t>
  </si>
  <si>
    <t>9. Orders</t>
  </si>
  <si>
    <t>Do not change or modify - CALCULATIONS ONLY</t>
  </si>
  <si>
    <t>ARV</t>
  </si>
  <si>
    <t>Y0</t>
  </si>
  <si>
    <t>From</t>
  </si>
  <si>
    <t>To</t>
  </si>
  <si>
    <t>End</t>
  </si>
  <si>
    <t>Month</t>
  </si>
  <si>
    <t>% Switch</t>
  </si>
  <si>
    <t>/ Month</t>
  </si>
  <si>
    <t>Month:</t>
  </si>
  <si>
    <t>Quarter:</t>
  </si>
  <si>
    <t xml:space="preserve"> </t>
  </si>
  <si>
    <t>1L  / 2L / 3L</t>
  </si>
  <si>
    <t>Indicate</t>
  </si>
  <si>
    <t>ERROR: Ensure regimens match 1L/2L/3L.</t>
  </si>
  <si>
    <t>Strength</t>
  </si>
  <si>
    <t>Patients on old regimen:</t>
  </si>
  <si>
    <t>Regimen Switch</t>
  </si>
  <si>
    <r>
      <t xml:space="preserve">Patients switching </t>
    </r>
    <r>
      <rPr>
        <b/>
        <u/>
        <sz val="11"/>
        <color theme="1"/>
        <rFont val="Calibri"/>
        <family val="2"/>
        <scheme val="minor"/>
      </rPr>
      <t>FROM</t>
    </r>
    <r>
      <rPr>
        <b/>
        <sz val="11"/>
        <color theme="1"/>
        <rFont val="Calibri"/>
        <family val="2"/>
        <scheme val="minor"/>
      </rPr>
      <t xml:space="preserve"> regimen:</t>
    </r>
  </si>
  <si>
    <r>
      <t xml:space="preserve">Patients switching </t>
    </r>
    <r>
      <rPr>
        <b/>
        <u/>
        <sz val="11"/>
        <color theme="1"/>
        <rFont val="Calibri"/>
        <family val="2"/>
        <scheme val="minor"/>
      </rPr>
      <t>TO</t>
    </r>
    <r>
      <rPr>
        <b/>
        <sz val="11"/>
        <color theme="1"/>
        <rFont val="Calibri"/>
        <family val="2"/>
        <scheme val="minor"/>
      </rPr>
      <t xml:space="preserve"> regimen:</t>
    </r>
  </si>
  <si>
    <t>Dual + singles (singles)</t>
  </si>
  <si>
    <t>Dual + singles (duals)</t>
  </si>
  <si>
    <t>Sorted</t>
  </si>
  <si>
    <t>Rank</t>
  </si>
  <si>
    <t>Duals</t>
  </si>
  <si>
    <t>Product List</t>
  </si>
  <si>
    <t>Molecules</t>
  </si>
  <si>
    <t>% Check</t>
  </si>
  <si>
    <t>% of Molecule</t>
  </si>
  <si>
    <t>Units/Pack</t>
  </si>
  <si>
    <t>Units/Day</t>
  </si>
  <si>
    <t>Unique APIs</t>
  </si>
  <si>
    <t>UniqueID</t>
  </si>
  <si>
    <t>Count</t>
  </si>
  <si>
    <t>1st Line Regimen</t>
  </si>
  <si>
    <t>Dual Induction?</t>
  </si>
  <si>
    <t>New Monthly Patients on Triples</t>
  </si>
  <si>
    <t>Formulation</t>
  </si>
  <si>
    <t>Monthly Consumption of Formulations</t>
  </si>
  <si>
    <t>Patients per Regimen</t>
  </si>
  <si>
    <t>Regimens</t>
  </si>
  <si>
    <t>Stocks arriving during:</t>
  </si>
  <si>
    <t>Cost of incoming stocks:</t>
  </si>
  <si>
    <t>Quarterly Volume and Cost of Stocks</t>
  </si>
  <si>
    <t>Annual Volume and Cost of Stocks</t>
  </si>
  <si>
    <t>TOTAL:</t>
  </si>
  <si>
    <t>8. Current Stock Pipeline</t>
  </si>
  <si>
    <t>1L</t>
  </si>
  <si>
    <t>2L</t>
  </si>
  <si>
    <t>3L</t>
  </si>
  <si>
    <t>1L Compound attrition rate</t>
  </si>
  <si>
    <t>2L Compound attrition rate</t>
  </si>
  <si>
    <t>3L Total Attrition</t>
  </si>
  <si>
    <t>Year</t>
  </si>
  <si>
    <r>
      <rPr>
        <i/>
        <sz val="10"/>
        <color theme="0"/>
        <rFont val="Calibri"/>
        <family val="2"/>
      </rPr>
      <t>↑</t>
    </r>
    <r>
      <rPr>
        <i/>
        <sz val="10"/>
        <color theme="0"/>
        <rFont val="Calibri"/>
        <family val="2"/>
        <scheme val="minor"/>
      </rPr>
      <t>Must be 100%↑</t>
    </r>
  </si>
  <si>
    <t>over Period</t>
  </si>
  <si>
    <t>Verification that formulation combination exists in "Formulations" tab.</t>
  </si>
  <si>
    <t>ERROR CHECKING</t>
  </si>
  <si>
    <t>600/300</t>
  </si>
  <si>
    <t>300/150/300</t>
  </si>
  <si>
    <t>250</t>
  </si>
  <si>
    <t>400</t>
  </si>
  <si>
    <t>150</t>
  </si>
  <si>
    <t>600</t>
  </si>
  <si>
    <t>200</t>
  </si>
  <si>
    <t>300/300</t>
  </si>
  <si>
    <t>300/300/600</t>
  </si>
  <si>
    <t>3TC (150) - 30 tab</t>
  </si>
  <si>
    <t>ABC (300) - 30 tab</t>
  </si>
  <si>
    <t>ABC+3TC (300/150) - 60 tab</t>
  </si>
  <si>
    <t>ABC+3TC+NVP (300/150/200) - 60 tab</t>
  </si>
  <si>
    <t>ATV/r (300/100) - 30 tab</t>
  </si>
  <si>
    <t>AZT (300) - 30 tab</t>
  </si>
  <si>
    <t>AZT+3TC (300/150) - 60 tab</t>
  </si>
  <si>
    <t xml:space="preserve">AZT+3TC+ABC () - 30 </t>
  </si>
  <si>
    <t>AZT+3TC+NVP (300/150/200) - 60 caps</t>
  </si>
  <si>
    <t>d4T (30) - 30 caps</t>
  </si>
  <si>
    <t>d4T+3TC (30/150) - 60 tab</t>
  </si>
  <si>
    <t>d4T+3TC+NVP (30/150/200) - 60 tab</t>
  </si>
  <si>
    <t>ddI (250) - 30 caps</t>
  </si>
  <si>
    <t>ddI (400) - 30 caps</t>
  </si>
  <si>
    <t>EFV (600) - 30 tab</t>
  </si>
  <si>
    <t>LPV/r (200/50) - 30 tab</t>
  </si>
  <si>
    <t>NVP (200) - 30 tab</t>
  </si>
  <si>
    <t>TDF (300) - 30 tab</t>
  </si>
  <si>
    <t>TDF+3TC (300/150) - 30 ?</t>
  </si>
  <si>
    <t>TDF+3TC+EFV (300/150/600) - 30 ?</t>
  </si>
  <si>
    <t>TDF+FTC (300/200) - 30 tab</t>
  </si>
  <si>
    <t>TDF+FTC+EFV (300/200/600) - 30 tab</t>
  </si>
  <si>
    <t/>
  </si>
  <si>
    <t>Stock On-Hand</t>
  </si>
  <si>
    <t>Expected Deliveries</t>
  </si>
  <si>
    <t>Stocks without additional orders</t>
  </si>
  <si>
    <t>Y0%</t>
  </si>
  <si>
    <t>Stock Available with Deliveries</t>
  </si>
  <si>
    <t>5. Formulation Dosing</t>
  </si>
  <si>
    <t>4. Formulation Breakdown</t>
  </si>
  <si>
    <t>ETV</t>
  </si>
  <si>
    <t>RTV</t>
  </si>
  <si>
    <t>RAL</t>
  </si>
  <si>
    <t>Price Paid</t>
  </si>
  <si>
    <t>When will the first orders be delivered to ART sites?</t>
  </si>
  <si>
    <t>TDF+3TC+ATV/r</t>
  </si>
  <si>
    <t>DTG</t>
  </si>
  <si>
    <t>300/300/400</t>
  </si>
  <si>
    <r>
      <rPr>
        <i/>
        <u/>
        <sz val="11"/>
        <color theme="1"/>
        <rFont val="Calibri"/>
        <family val="2"/>
        <scheme val="minor"/>
      </rPr>
      <t>Note on DRV</t>
    </r>
    <r>
      <rPr>
        <i/>
        <sz val="11"/>
        <color theme="1"/>
        <rFont val="Calibri"/>
        <family val="2"/>
        <scheme val="minor"/>
      </rPr>
      <t>: administer with ritonavir single</t>
    </r>
  </si>
  <si>
    <r>
      <rPr>
        <i/>
        <u/>
        <sz val="11"/>
        <rFont val="Calibri"/>
        <family val="2"/>
        <scheme val="minor"/>
      </rPr>
      <t>Note on LPV/r</t>
    </r>
    <r>
      <rPr>
        <i/>
        <sz val="11"/>
        <rFont val="Calibri"/>
        <family val="2"/>
        <scheme val="minor"/>
      </rPr>
      <t xml:space="preserve">: for TB co-infected taking rifampicin, use boosted daily dose </t>
    </r>
  </si>
  <si>
    <t>4th drug suppl</t>
  </si>
  <si>
    <t>TDF+3TC+DTG</t>
  </si>
  <si>
    <t>Annual inclusions (new patients only!)</t>
  </si>
  <si>
    <t>Year 1 - total</t>
  </si>
  <si>
    <t>Year 2 - total</t>
  </si>
  <si>
    <t>Year 3 - total</t>
  </si>
  <si>
    <t>TAF+3TC</t>
  </si>
  <si>
    <t>(note: for regimen % switch of 100% --&gt; enter 99.999%)</t>
  </si>
  <si>
    <t>before applying attrition and migration rates</t>
  </si>
  <si>
    <t>after applying attrition and migration rates</t>
  </si>
  <si>
    <t>Nevirapine Dual Induction Calculations</t>
  </si>
  <si>
    <t>Year 0 - total</t>
  </si>
  <si>
    <t>Annual 1L -&gt; 2L migration (%)</t>
  </si>
  <si>
    <t>Annual 2L -&gt; 3L migration (%)</t>
  </si>
  <si>
    <t>Annual attrition rate (%)</t>
  </si>
  <si>
    <t>Percentage of a bottle required for each induction (%)</t>
  </si>
  <si>
    <t>(300/300)+300+100</t>
  </si>
  <si>
    <t>&lt;--For all 4-drug regimens: default of single formulations only</t>
  </si>
  <si>
    <t>Y0/Y1</t>
  </si>
  <si>
    <t>Quantification start (MM/YYYY)</t>
  </si>
  <si>
    <t>NET monthly substitutions</t>
  </si>
  <si>
    <r>
      <rPr>
        <b/>
        <i/>
        <sz val="11"/>
        <color theme="4"/>
        <rFont val="Calibri"/>
        <family val="2"/>
        <scheme val="minor"/>
      </rPr>
      <t>Step 2.</t>
    </r>
    <r>
      <rPr>
        <i/>
        <sz val="11"/>
        <color theme="4"/>
        <rFont val="Calibri"/>
        <family val="2"/>
        <scheme val="minor"/>
      </rPr>
      <t xml:space="preserve">  Projected New Patients (% of Total Inclusions)</t>
    </r>
  </si>
  <si>
    <t>300/300/50</t>
  </si>
  <si>
    <t>Total Patients</t>
  </si>
  <si>
    <t>Starting</t>
  </si>
  <si>
    <t>TDF+3TC+EFV600</t>
  </si>
  <si>
    <t>TDF+3TC+EFV400</t>
  </si>
  <si>
    <t>EFV600</t>
  </si>
  <si>
    <t>EFV400</t>
  </si>
  <si>
    <t>developers note: exclude tri-therapy check for 4th drug regimen lines</t>
  </si>
  <si>
    <t>Global Fund Reference Price</t>
  </si>
  <si>
    <t>DRV/r</t>
  </si>
  <si>
    <t>Doubles</t>
  </si>
  <si>
    <t>Placeholder</t>
  </si>
  <si>
    <t>Upcoming ARVs</t>
  </si>
  <si>
    <t>co-pack</t>
  </si>
  <si>
    <t>TDF+FTC+EFV600</t>
  </si>
  <si>
    <t>3. Non-Failure Substitutions - OPTIONAL FEATURE for national protocol switches</t>
  </si>
  <si>
    <t>7. Consumption Forecast</t>
  </si>
  <si>
    <t>Breakdown by Protocol</t>
  </si>
  <si>
    <t>Administrator: Use this tab to add ARVs and regimens for selection throughout the tool</t>
  </si>
  <si>
    <t>Regimen Breakdown Into Formulations</t>
  </si>
  <si>
    <t>1. General Inputs</t>
  </si>
  <si>
    <t>Projected Annual Patient Totals</t>
  </si>
  <si>
    <t>Note: above table updates after '2. Protocols' tab is filled out</t>
  </si>
  <si>
    <t>(see '7. Consumption' tab - row 58 - for NVP dual-FDC induction calculations)</t>
  </si>
  <si>
    <t>Patients on each regimen at the end of:</t>
  </si>
  <si>
    <t>6. Patients by Protocol by Month and Quarter</t>
  </si>
  <si>
    <t>Packs available at end of month under current supply plan (excluding additional orders generated by this tool):</t>
  </si>
  <si>
    <t>Current Pipeline: Input the anticipated packs to be delivered according to the date of their expected AVAILABILITY for consumption:</t>
  </si>
  <si>
    <t>New supply plan (to replace plan on previous page) taking into account new orders shown above</t>
  </si>
  <si>
    <t>10. Cost &amp; Order Summary</t>
  </si>
  <si>
    <t>API</t>
  </si>
  <si>
    <t>% of API</t>
  </si>
  <si>
    <t>Total</t>
  </si>
  <si>
    <t>Y0 (Baseline)</t>
  </si>
  <si>
    <t xml:space="preserve">  A dual FDC and a single tablet</t>
  </si>
  <si>
    <t xml:space="preserve">  Three single tablets</t>
  </si>
  <si>
    <t xml:space="preserve">  Triple FDC</t>
  </si>
  <si>
    <r>
      <t xml:space="preserve">Note: </t>
    </r>
    <r>
      <rPr>
        <i/>
        <sz val="11"/>
        <color theme="1"/>
        <rFont val="Calibri"/>
        <family val="2"/>
        <scheme val="minor"/>
      </rPr>
      <t>Each "year" is defined as the 12 months following the quantification start in cell J4. As such, ensure that the "Annual Inclusions" are reflective of that 12 month period, which may or may not match the calendar year.</t>
    </r>
  </si>
  <si>
    <t>To the best of your ability, ensure that the date of the stock data below matches the patient data on the '1. General Inputs' tab</t>
  </si>
  <si>
    <t>Forecast through</t>
  </si>
  <si>
    <t>NVP lead-in dosing?</t>
  </si>
  <si>
    <t>Number of patients currently on ART (Y0)</t>
  </si>
  <si>
    <t>Please specify the formulation breakdown of each regimen (e.g., single tablets, singles and duals, triple fixed-dose combinations)</t>
  </si>
  <si>
    <t>If actively switching patient regimens, indicate such switches in the below table</t>
  </si>
  <si>
    <t>Note: If you DON'T enter a 'Price Paid', the product will not be costed below and will remain greyed out.</t>
  </si>
  <si>
    <t xml:space="preserve">Stock-on-Hand: Input the number of packs currently on-hand in the cells corresponding to the expiry dates of each batch. </t>
  </si>
  <si>
    <t>Regimen Substitution Table</t>
  </si>
  <si>
    <t>Once you add an ARV here, make sure to add it to the '5. Dosing' Tab</t>
  </si>
  <si>
    <t>Singles column is what users build regimens off of</t>
  </si>
  <si>
    <t>400/50</t>
  </si>
  <si>
    <t>Please specify the units/day for DRV/r</t>
  </si>
  <si>
    <t>Packs</t>
  </si>
  <si>
    <t>USD</t>
  </si>
  <si>
    <t>Packs consumed</t>
  </si>
  <si>
    <t>Cost of Consumption (Note: cost will not populate unless Column D (Price Paid) on tab '10. Cost' is filled out.</t>
  </si>
  <si>
    <t>This tab has intentionally been left blank for your use</t>
  </si>
  <si>
    <t>TOTAL SOH</t>
  </si>
  <si>
    <t>Note: this tab reflects stock status WITHOUT additional orders generated from this tool</t>
  </si>
  <si>
    <t>11. Partner Allocation</t>
  </si>
  <si>
    <t>Price/Pack</t>
  </si>
  <si>
    <t>PEPFAR</t>
  </si>
  <si>
    <t>Global Fund</t>
  </si>
  <si>
    <t>MoH</t>
  </si>
  <si>
    <t>Other 1</t>
  </si>
  <si>
    <t>Other 2</t>
  </si>
  <si>
    <t>Other 3</t>
  </si>
  <si>
    <t>Year 1 Partner Allocation</t>
  </si>
  <si>
    <t>Year 2 Partner Allocation</t>
  </si>
  <si>
    <t>Year 3 Partner Allocation</t>
  </si>
  <si>
    <r>
      <t xml:space="preserve">Display </t>
    </r>
    <r>
      <rPr>
        <b/>
        <sz val="11"/>
        <color theme="1"/>
        <rFont val="Calibri"/>
        <family val="2"/>
      </rPr>
      <t>↓</t>
    </r>
  </si>
  <si>
    <t>Aggregate Allocation</t>
  </si>
  <si>
    <t>Doesn't sum to 100%</t>
  </si>
  <si>
    <r>
      <t xml:space="preserve">Display orders in volume (# packs) or cost (total) </t>
    </r>
    <r>
      <rPr>
        <b/>
        <sz val="11"/>
        <color theme="1"/>
        <rFont val="Calibri"/>
        <family val="2"/>
      </rPr>
      <t>→</t>
    </r>
  </si>
  <si>
    <t>Summary allocations can be found in the final table and displayed by year or for the 3-year total.</t>
  </si>
  <si>
    <t>Relevant partners in row 7 can be changed below</t>
  </si>
  <si>
    <t>For every year, enter the percentage of each product that each partner is responsible for.</t>
  </si>
  <si>
    <t>Orders should be placed in advance so that they have time to be fulfilled and reach ART sites</t>
  </si>
  <si>
    <t>Quantity to be delivered to cover the expected demand and meet the security stock requirements for a given month are below - and then summarized quarterly and with a supply plan:</t>
  </si>
  <si>
    <t>TAF</t>
  </si>
  <si>
    <t>TAF+3TC+DTG</t>
  </si>
  <si>
    <t>TAF+FTC+DTG</t>
  </si>
  <si>
    <t>25/300/50</t>
  </si>
  <si>
    <t>25/200/50</t>
  </si>
  <si>
    <t>Note: You cannot switch from the same "from" regimen to multiple "to" regimens</t>
  </si>
  <si>
    <t>CHAI Adult ARV Forecasting Simple Tool</t>
  </si>
  <si>
    <t>Please specify the pack size for DRV (300 mg), DRV/r (400/50 mg), LPV/r (200/50 mg), RTV (100 mg), and TDF+3TC+EFV600</t>
  </si>
  <si>
    <t>Please specify which formulation is being used (by % split of molecule) for 3TC, DRV, ETV, TLE400, TLD, and TAF/X/D, (sum of % in orange cells for ARV must equal 100%)</t>
  </si>
  <si>
    <t xml:space="preserve">Previous formula was not subtracting enough stock for some stock expirations. Formula assumed all past consumption came from the currently expiring batch, but if there were earlier expirations, some of the consumption occurred from those batches. In order to address this, a table of wastage was created to determine how much stock from the expiring batch was actually being wasted vs. consumed. This model assumes that consumption of stocks with earlier expirations will occur first. </t>
  </si>
  <si>
    <t>Cumulative Consumption by Product</t>
  </si>
  <si>
    <t>Y</t>
  </si>
  <si>
    <t>N</t>
  </si>
  <si>
    <t>Amount of Stock Wasted</t>
  </si>
  <si>
    <t>different formula in first column</t>
  </si>
  <si>
    <t>Subtract cumulative consumption (table above) from the amount of expiring stock; however, if some stock has already expired (sum of wastage to date is &gt; zero), then add back in the consumption that occured from the previous stock batch (this is done by subtracting the sum of previous wastage to date from the sum of expiries to date); If value of amount wasted is less than zero, then no stock was wasted and value is converted to zero.</t>
  </si>
  <si>
    <t>Volume</t>
  </si>
  <si>
    <t>EFV200</t>
  </si>
  <si>
    <t>ABC+3TC+DTG</t>
  </si>
  <si>
    <t>600/300/50</t>
  </si>
  <si>
    <r>
      <rPr>
        <b/>
        <sz val="14"/>
        <color theme="3"/>
        <rFont val="Calibri"/>
        <family val="2"/>
        <scheme val="minor"/>
      </rPr>
      <t>Overview</t>
    </r>
    <r>
      <rPr>
        <sz val="11"/>
        <color theme="1"/>
        <rFont val="Calibri"/>
        <family val="2"/>
        <scheme val="minor"/>
      </rPr>
      <t xml:space="preserve">
The CHAI Simple Tool is a morbidity-based forecasting tool that allows for the quantification of ARV needs over a period of three years for an HIV/AIDS treatment program. 
</t>
    </r>
    <r>
      <rPr>
        <b/>
        <sz val="14"/>
        <color theme="3"/>
        <rFont val="Calibri"/>
        <family val="2"/>
        <scheme val="minor"/>
      </rPr>
      <t>Content</t>
    </r>
    <r>
      <rPr>
        <sz val="11"/>
        <color theme="1"/>
        <rFont val="Calibri"/>
        <family val="2"/>
        <scheme val="minor"/>
      </rPr>
      <t xml:space="preserve">
The CHAI Simple Tool uses several interconnected Excel sheets (tabs) that auto-populate based on user inputs. Use of this tool does not require extensive Excel knowledge, although a basic understanding would facilitate full comprehension of the tool. 
There are two separate tools for the quantification of ARVs: one for adults and one for pediatric patients. This file is the adult tool. Each file contains spreadsheets for user input (pink cells) and automatically generated outputs (white cells).
On every worksheet, certain backend calculations needed to create the final outputs in the tool have been hidden or are located in protected tables. As such, users will not be able to modify those cells.
</t>
    </r>
    <r>
      <rPr>
        <b/>
        <sz val="14"/>
        <color theme="3"/>
        <rFont val="Calibri"/>
        <family val="2"/>
        <scheme val="minor"/>
      </rPr>
      <t>General Instructions</t>
    </r>
    <r>
      <rPr>
        <sz val="11"/>
        <color theme="1"/>
        <rFont val="Calibri"/>
        <family val="2"/>
        <scheme val="minor"/>
      </rPr>
      <t xml:space="preserve">
1. See accompanying user manual for detailed instructions on filling out each tab
2. Users must only fill in input cells that are highlighted in pink
3. Users should not modify any other cells unless customization of the tool is required. When possible, a proficient user of Excel should be responsible for modification of any formulas or cells
</t>
    </r>
    <r>
      <rPr>
        <i/>
        <sz val="11"/>
        <color theme="1"/>
        <rFont val="Calibri"/>
        <family val="2"/>
        <scheme val="minor"/>
      </rPr>
      <t xml:space="preserve">
Please reach out to Jessica Fox (jfox@clintonhealthaccess.org) with any questions about this tool.</t>
    </r>
  </si>
  <si>
    <t>Enter the price per pack your country pays for each formulation in column D. The latest Global Fund reference price can be found at this link under the "Reference Prices and Procurement Planning Documents" header.</t>
  </si>
  <si>
    <t>Required months of security/buffer stock for all products</t>
  </si>
  <si>
    <t xml:space="preserve">  Buffer stock cannot be 0</t>
  </si>
  <si>
    <t>v Jun.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</si>
</sst>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0.0"/>
    <numFmt numFmtId="166" formatCode="[$-409]mmm\-yy;@"/>
    <numFmt numFmtId="167" formatCode="#,##0.0%_);\(#,##0.0%\);\-_)"/>
    <numFmt numFmtId="168" formatCode="#,##0_);\(#,##0\);\-_)"/>
    <numFmt numFmtId="169" formatCode=";;;"/>
    <numFmt numFmtId="170" formatCode="#,##0%_);\(#,##0%\);\-_)"/>
    <numFmt numFmtId="171" formatCode="#,##0%_);\(#,##0%\)"/>
    <numFmt numFmtId="172" formatCode="&quot;$&quot;#,##0.0_);\(&quot;$&quot;#,##0.0\)"/>
    <numFmt numFmtId="173" formatCode="0.000%"/>
    <numFmt numFmtId="174" formatCode="#,##0_);\(#,##0\);"/>
    <numFmt numFmtId="175" formatCode="0.00000"/>
    <numFmt numFmtId="176" formatCode=";;"/>
    <numFmt numFmtId="177" formatCode="&quot;$&quot;#,##0.00"/>
    <numFmt numFmtId="178" formatCode="_(* #,##0_);_(* \(#,##0\);_(* &quot;-&quot;??_);_(@_)"/>
    <numFmt numFmtId="179" formatCode="#,##0.000000_);\(#,##0.000000\);\-_)"/>
    <numFmt numFmtId="180" formatCode="_(&quot;$&quot;* #,##0_);_(&quot;$&quot;* \(#,##0\);_(&quot;$&quot;* &quot;-&quot;??_);_(@_)"/>
  </numFmts>
  <fonts count="58" x14ac:knownFonts="1">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i/>
      <sz val="10"/>
      <color theme="1"/>
      <name val="Calibri"/>
      <family val="2"/>
      <scheme val="minor"/>
    </font>
    <font>
      <b/>
      <i/>
      <sz val="11"/>
      <color theme="0" tint="-0.499984740745262"/>
      <name val="Calibri"/>
      <family val="2"/>
      <scheme val="minor"/>
    </font>
    <font>
      <i/>
      <sz val="11"/>
      <color theme="0" tint="-0.499984740745262"/>
      <name val="Calibri"/>
      <family val="2"/>
      <scheme val="minor"/>
    </font>
    <font>
      <i/>
      <sz val="11"/>
      <color theme="4"/>
      <name val="Calibri"/>
      <family val="2"/>
      <scheme val="minor"/>
    </font>
    <font>
      <b/>
      <i/>
      <sz val="11"/>
      <color theme="4"/>
      <name val="Calibri"/>
      <family val="2"/>
      <scheme val="minor"/>
    </font>
    <font>
      <b/>
      <sz val="11"/>
      <color theme="4"/>
      <name val="Calibri"/>
      <family val="2"/>
      <scheme val="minor"/>
    </font>
    <font>
      <b/>
      <sz val="14"/>
      <color theme="0"/>
      <name val="Calibri"/>
      <family val="2"/>
      <scheme val="minor"/>
    </font>
    <font>
      <sz val="12"/>
      <color indexed="8"/>
      <name val="Calibri"/>
      <family val="2"/>
      <scheme val="minor"/>
    </font>
    <font>
      <b/>
      <sz val="12"/>
      <color indexed="8"/>
      <name val="Calibri"/>
      <family val="2"/>
      <scheme val="minor"/>
    </font>
    <font>
      <i/>
      <sz val="11"/>
      <color theme="0" tint="-0.34998626667073579"/>
      <name val="Calibri"/>
      <family val="2"/>
      <scheme val="minor"/>
    </font>
    <font>
      <sz val="11"/>
      <color indexed="8"/>
      <name val="Calibri"/>
      <family val="2"/>
      <scheme val="minor"/>
    </font>
    <font>
      <b/>
      <sz val="11"/>
      <color indexed="8"/>
      <name val="Calibri"/>
      <family val="2"/>
      <scheme val="minor"/>
    </font>
    <font>
      <sz val="11"/>
      <color theme="0"/>
      <name val="Calibri"/>
      <family val="2"/>
      <scheme val="minor"/>
    </font>
    <font>
      <sz val="11"/>
      <color rgb="FFFF0000"/>
      <name val="Calibri"/>
      <family val="2"/>
      <scheme val="minor"/>
    </font>
    <font>
      <b/>
      <sz val="20"/>
      <color theme="0"/>
      <name val="Calibri"/>
      <family val="2"/>
      <scheme val="minor"/>
    </font>
    <font>
      <i/>
      <sz val="11"/>
      <color rgb="FFFF0000"/>
      <name val="Calibri"/>
      <family val="2"/>
      <scheme val="minor"/>
    </font>
    <font>
      <i/>
      <sz val="12"/>
      <color indexed="8"/>
      <name val="Calibri"/>
      <family val="2"/>
      <scheme val="minor"/>
    </font>
    <font>
      <i/>
      <u/>
      <sz val="12"/>
      <color rgb="FFFF0000"/>
      <name val="Calibri"/>
      <family val="2"/>
      <scheme val="minor"/>
    </font>
    <font>
      <b/>
      <i/>
      <sz val="12"/>
      <color rgb="FFFF0000"/>
      <name val="Calibri"/>
      <family val="2"/>
      <scheme val="minor"/>
    </font>
    <font>
      <sz val="14"/>
      <color theme="0"/>
      <name val="Calibri"/>
      <family val="2"/>
      <scheme val="minor"/>
    </font>
    <font>
      <i/>
      <sz val="10"/>
      <color theme="0"/>
      <name val="Calibri"/>
      <family val="2"/>
      <scheme val="minor"/>
    </font>
    <font>
      <i/>
      <sz val="11"/>
      <color theme="1" tint="0.499984740745262"/>
      <name val="Calibri"/>
      <family val="2"/>
      <scheme val="minor"/>
    </font>
    <font>
      <b/>
      <i/>
      <sz val="11"/>
      <color theme="0" tint="-0.34998626667073579"/>
      <name val="Calibri"/>
      <family val="2"/>
      <scheme val="minor"/>
    </font>
    <font>
      <sz val="11"/>
      <color theme="3" tint="0.59999389629810485"/>
      <name val="Calibri"/>
      <family val="2"/>
      <scheme val="minor"/>
    </font>
    <font>
      <sz val="11"/>
      <name val="Calibri"/>
      <family val="2"/>
      <scheme val="minor"/>
    </font>
    <font>
      <b/>
      <u/>
      <sz val="11"/>
      <color theme="0"/>
      <name val="Calibri"/>
      <family val="2"/>
      <scheme val="minor"/>
    </font>
    <font>
      <b/>
      <u/>
      <sz val="11"/>
      <color theme="1"/>
      <name val="Calibri"/>
      <family val="2"/>
      <scheme val="minor"/>
    </font>
    <font>
      <b/>
      <i/>
      <sz val="11"/>
      <color rgb="FFFF0000"/>
      <name val="Calibri"/>
      <family val="2"/>
      <scheme val="minor"/>
    </font>
    <font>
      <i/>
      <sz val="11"/>
      <color indexed="39"/>
      <name val="Calibri"/>
      <family val="2"/>
      <scheme val="minor"/>
    </font>
    <font>
      <b/>
      <sz val="14"/>
      <name val="Calibri"/>
      <family val="2"/>
      <scheme val="minor"/>
    </font>
    <font>
      <b/>
      <sz val="14"/>
      <color theme="1"/>
      <name val="Calibri"/>
      <family val="2"/>
      <scheme val="minor"/>
    </font>
    <font>
      <b/>
      <sz val="11"/>
      <color rgb="FFFF0000"/>
      <name val="Calibri"/>
      <family val="2"/>
      <scheme val="minor"/>
    </font>
    <font>
      <i/>
      <sz val="10"/>
      <color theme="0"/>
      <name val="Calibri"/>
      <family val="2"/>
    </font>
    <font>
      <sz val="11"/>
      <color theme="1"/>
      <name val="Calibri"/>
      <family val="2"/>
      <scheme val="minor"/>
    </font>
    <font>
      <b/>
      <i/>
      <sz val="11"/>
      <color theme="1"/>
      <name val="Calibri"/>
      <family val="2"/>
      <scheme val="minor"/>
    </font>
    <font>
      <i/>
      <sz val="11"/>
      <color theme="0"/>
      <name val="Calibri"/>
      <family val="2"/>
      <scheme val="minor"/>
    </font>
    <font>
      <b/>
      <i/>
      <sz val="11"/>
      <color theme="0"/>
      <name val="Calibri"/>
      <family val="2"/>
      <scheme val="minor"/>
    </font>
    <font>
      <b/>
      <sz val="11"/>
      <name val="Calibri"/>
      <family val="2"/>
      <scheme val="minor"/>
    </font>
    <font>
      <b/>
      <i/>
      <sz val="11"/>
      <name val="Calibri"/>
      <family val="2"/>
      <scheme val="minor"/>
    </font>
    <font>
      <i/>
      <u/>
      <sz val="11"/>
      <color theme="1"/>
      <name val="Calibri"/>
      <family val="2"/>
      <scheme val="minor"/>
    </font>
    <font>
      <sz val="11"/>
      <color theme="0" tint="-0.34998626667073579"/>
      <name val="Calibri"/>
      <family val="2"/>
      <scheme val="minor"/>
    </font>
    <font>
      <i/>
      <sz val="11"/>
      <name val="Calibri"/>
      <family val="2"/>
      <scheme val="minor"/>
    </font>
    <font>
      <i/>
      <u/>
      <sz val="11"/>
      <name val="Calibri"/>
      <family val="2"/>
      <scheme val="minor"/>
    </font>
    <font>
      <sz val="11"/>
      <color theme="0" tint="-0.499984740745262"/>
      <name val="Calibri"/>
      <family val="2"/>
      <scheme val="minor"/>
    </font>
    <font>
      <u/>
      <sz val="11"/>
      <color theme="10"/>
      <name val="Calibri"/>
      <family val="2"/>
      <scheme val="minor"/>
    </font>
    <font>
      <b/>
      <u/>
      <sz val="11"/>
      <color theme="10"/>
      <name val="Calibri"/>
      <family val="2"/>
      <scheme val="minor"/>
    </font>
    <font>
      <b/>
      <sz val="12"/>
      <color theme="0"/>
      <name val="Calibri"/>
      <family val="2"/>
      <scheme val="minor"/>
    </font>
    <font>
      <b/>
      <sz val="28"/>
      <color theme="0"/>
      <name val="Calibri"/>
      <family val="2"/>
      <scheme val="minor"/>
    </font>
    <font>
      <sz val="12"/>
      <color theme="0"/>
      <name val="Calibri"/>
      <family val="2"/>
      <scheme val="minor"/>
    </font>
    <font>
      <b/>
      <sz val="14"/>
      <color theme="3"/>
      <name val="Calibri"/>
      <family val="2"/>
      <scheme val="minor"/>
    </font>
    <font>
      <sz val="12"/>
      <color theme="1"/>
      <name val="Calibri"/>
      <family val="2"/>
      <scheme val="minor"/>
    </font>
    <font>
      <b/>
      <sz val="11"/>
      <color theme="1"/>
      <name val="Calibri"/>
      <family val="2"/>
    </font>
    <font>
      <b/>
      <sz val="10"/>
      <name val="Calibri"/>
      <family val="2"/>
      <scheme val="minor"/>
    </font>
    <font>
      <i/>
      <sz val="11"/>
      <color theme="5"/>
      <name val="Calibri"/>
      <family val="2"/>
      <scheme val="minor"/>
    </font>
  </fonts>
  <fills count="19">
    <fill>
      <patternFill patternType="none"/>
    </fill>
    <fill>
      <patternFill patternType="gray125"/>
    </fill>
    <fill>
      <patternFill patternType="solid">
        <fgColor theme="3" tint="0.399975585192419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3" tint="-0.499984740745262"/>
        <bgColor indexed="64"/>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3"/>
        <bgColor indexed="64"/>
      </patternFill>
    </fill>
    <fill>
      <patternFill patternType="solid">
        <fgColor rgb="FF233C66"/>
        <bgColor indexed="64"/>
      </patternFill>
    </fill>
    <fill>
      <patternFill patternType="solid">
        <fgColor rgb="FFB7DEE8"/>
        <bgColor indexed="64"/>
      </patternFill>
    </fill>
    <fill>
      <patternFill patternType="solid">
        <fgColor rgb="FFFFFF00"/>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5">
    <xf numFmtId="0" fontId="0" fillId="0" borderId="0"/>
    <xf numFmtId="9" fontId="37" fillId="0" borderId="0" applyFont="0" applyFill="0" applyBorder="0" applyAlignment="0" applyProtection="0"/>
    <xf numFmtId="43" fontId="37" fillId="0" borderId="0" applyFont="0" applyFill="0" applyBorder="0" applyAlignment="0" applyProtection="0"/>
    <xf numFmtId="0" fontId="48" fillId="0" borderId="0" applyNumberFormat="0" applyFill="0" applyBorder="0" applyAlignment="0" applyProtection="0"/>
    <xf numFmtId="44" fontId="37" fillId="0" borderId="0" applyFont="0" applyFill="0" applyBorder="0" applyAlignment="0" applyProtection="0"/>
  </cellStyleXfs>
  <cellXfs count="458">
    <xf numFmtId="0" fontId="0" fillId="0" borderId="0" xfId="0"/>
    <xf numFmtId="0" fontId="0" fillId="2" borderId="0" xfId="0" applyFill="1"/>
    <xf numFmtId="0" fontId="2" fillId="0" borderId="0" xfId="0" applyFont="1"/>
    <xf numFmtId="3" fontId="0" fillId="0" borderId="1" xfId="0" applyNumberFormat="1" applyBorder="1"/>
    <xf numFmtId="0" fontId="4" fillId="0" borderId="0" xfId="0" applyFont="1" applyAlignment="1">
      <alignment horizontal="right"/>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1" fillId="2" borderId="6" xfId="0" applyFont="1" applyFill="1" applyBorder="1" applyAlignment="1">
      <alignment horizontal="centerContinuous"/>
    </xf>
    <xf numFmtId="0" fontId="1" fillId="2" borderId="7" xfId="0" applyFont="1" applyFill="1" applyBorder="1" applyAlignment="1">
      <alignment horizontal="centerContinuous"/>
    </xf>
    <xf numFmtId="0" fontId="1" fillId="4" borderId="6" xfId="0" applyFont="1" applyFill="1" applyBorder="1" applyAlignment="1">
      <alignment horizontal="centerContinuous"/>
    </xf>
    <xf numFmtId="0" fontId="1" fillId="4" borderId="7" xfId="0" applyFont="1" applyFill="1" applyBorder="1" applyAlignment="1">
      <alignment horizontal="centerContinuous"/>
    </xf>
    <xf numFmtId="0" fontId="0" fillId="0" borderId="1" xfId="0" applyBorder="1"/>
    <xf numFmtId="0" fontId="1" fillId="2" borderId="1" xfId="0" applyFont="1" applyFill="1" applyBorder="1" applyAlignment="1">
      <alignment horizontal="center"/>
    </xf>
    <xf numFmtId="0" fontId="0" fillId="0" borderId="0" xfId="0" applyAlignment="1">
      <alignment horizontal="centerContinuous"/>
    </xf>
    <xf numFmtId="3" fontId="5" fillId="0" borderId="0" xfId="0" applyNumberFormat="1" applyFont="1" applyAlignment="1">
      <alignment horizontal="left"/>
    </xf>
    <xf numFmtId="3" fontId="6" fillId="0" borderId="0" xfId="0" applyNumberFormat="1" applyFont="1" applyAlignment="1">
      <alignment horizontal="left"/>
    </xf>
    <xf numFmtId="0" fontId="7" fillId="0" borderId="0" xfId="0" applyFont="1"/>
    <xf numFmtId="0" fontId="0" fillId="0" borderId="7" xfId="0" applyBorder="1" applyAlignment="1">
      <alignment horizontal="centerContinuous"/>
    </xf>
    <xf numFmtId="0" fontId="12" fillId="4" borderId="1" xfId="0" applyFont="1" applyFill="1" applyBorder="1" applyAlignment="1">
      <alignment horizontal="center"/>
    </xf>
    <xf numFmtId="0" fontId="0" fillId="3" borderId="5" xfId="0" applyFill="1" applyBorder="1"/>
    <xf numFmtId="0" fontId="0" fillId="3" borderId="6" xfId="0" applyFill="1" applyBorder="1"/>
    <xf numFmtId="0" fontId="0" fillId="3" borderId="7" xfId="0" applyFill="1" applyBorder="1"/>
    <xf numFmtId="0" fontId="2" fillId="4" borderId="5" xfId="0" applyFont="1" applyFill="1" applyBorder="1" applyAlignment="1">
      <alignment horizontal="centerContinuous"/>
    </xf>
    <xf numFmtId="0" fontId="2" fillId="4" borderId="7" xfId="0" applyFont="1" applyFill="1" applyBorder="1" applyAlignment="1">
      <alignment horizontal="centerContinuous"/>
    </xf>
    <xf numFmtId="0" fontId="13" fillId="0" borderId="0" xfId="0" applyFont="1" applyAlignment="1">
      <alignment horizontal="centerContinuous"/>
    </xf>
    <xf numFmtId="10" fontId="0" fillId="0" borderId="1" xfId="0" applyNumberFormat="1" applyBorder="1"/>
    <xf numFmtId="1" fontId="0" fillId="0" borderId="1" xfId="0" applyNumberFormat="1" applyBorder="1"/>
    <xf numFmtId="164" fontId="13" fillId="0" borderId="0" xfId="0" applyNumberFormat="1" applyFont="1" applyAlignment="1">
      <alignment horizontal="centerContinuous"/>
    </xf>
    <xf numFmtId="3" fontId="13" fillId="0" borderId="0" xfId="0" applyNumberFormat="1" applyFont="1" applyAlignment="1">
      <alignment horizontal="centerContinuous"/>
    </xf>
    <xf numFmtId="1" fontId="13" fillId="0" borderId="0" xfId="0" applyNumberFormat="1" applyFont="1" applyAlignment="1">
      <alignment horizontal="centerContinuous"/>
    </xf>
    <xf numFmtId="0" fontId="1" fillId="2" borderId="9" xfId="0" applyFont="1" applyFill="1" applyBorder="1" applyAlignment="1">
      <alignment horizontal="centerContinuous"/>
    </xf>
    <xf numFmtId="0" fontId="1" fillId="2" borderId="10" xfId="0" applyFont="1" applyFill="1" applyBorder="1" applyAlignment="1">
      <alignment horizontal="centerContinuous"/>
    </xf>
    <xf numFmtId="0" fontId="12" fillId="4" borderId="5" xfId="0" applyFont="1" applyFill="1" applyBorder="1" applyAlignment="1">
      <alignment horizontal="center"/>
    </xf>
    <xf numFmtId="0" fontId="12" fillId="4" borderId="6" xfId="0" applyFont="1" applyFill="1" applyBorder="1" applyAlignment="1">
      <alignment horizontal="center"/>
    </xf>
    <xf numFmtId="0" fontId="12" fillId="4" borderId="7" xfId="0" applyFont="1" applyFill="1" applyBorder="1" applyAlignment="1">
      <alignment horizontal="center"/>
    </xf>
    <xf numFmtId="0" fontId="11" fillId="6" borderId="1" xfId="0" applyFont="1" applyFill="1" applyBorder="1" applyAlignment="1">
      <alignment horizontal="center"/>
    </xf>
    <xf numFmtId="0" fontId="12" fillId="4" borderId="5" xfId="0" applyFont="1" applyFill="1" applyBorder="1" applyAlignment="1">
      <alignment horizontal="left"/>
    </xf>
    <xf numFmtId="9" fontId="0" fillId="0" borderId="1" xfId="0" applyNumberFormat="1" applyBorder="1" applyAlignment="1">
      <alignment horizontal="center"/>
    </xf>
    <xf numFmtId="0" fontId="14" fillId="0" borderId="0" xfId="0" applyFont="1"/>
    <xf numFmtId="0" fontId="14" fillId="5" borderId="5" xfId="0" applyFont="1" applyFill="1" applyBorder="1"/>
    <xf numFmtId="0" fontId="15" fillId="5" borderId="6" xfId="0" applyFont="1" applyFill="1" applyBorder="1" applyAlignment="1">
      <alignment horizontal="center"/>
    </xf>
    <xf numFmtId="0" fontId="15" fillId="5" borderId="7" xfId="0" applyFont="1" applyFill="1" applyBorder="1" applyAlignment="1">
      <alignment horizontal="center"/>
    </xf>
    <xf numFmtId="0" fontId="15" fillId="2" borderId="5" xfId="0" applyFont="1" applyFill="1" applyBorder="1" applyAlignment="1">
      <alignment horizontal="center"/>
    </xf>
    <xf numFmtId="0" fontId="15" fillId="2" borderId="6" xfId="0" applyFont="1" applyFill="1" applyBorder="1" applyAlignment="1">
      <alignment horizontal="center"/>
    </xf>
    <xf numFmtId="0" fontId="15" fillId="2" borderId="7" xfId="0" applyFont="1" applyFill="1" applyBorder="1" applyAlignment="1">
      <alignment horizontal="center"/>
    </xf>
    <xf numFmtId="0" fontId="15" fillId="4" borderId="1" xfId="0" applyFont="1" applyFill="1" applyBorder="1" applyAlignment="1">
      <alignment horizontal="center"/>
    </xf>
    <xf numFmtId="9" fontId="0" fillId="0" borderId="0" xfId="0" applyNumberFormat="1"/>
    <xf numFmtId="0" fontId="15" fillId="5" borderId="5" xfId="0" applyFont="1" applyFill="1" applyBorder="1" applyAlignment="1">
      <alignment horizontal="centerContinuous"/>
    </xf>
    <xf numFmtId="0" fontId="15" fillId="5" borderId="6" xfId="0" applyFont="1" applyFill="1" applyBorder="1" applyAlignment="1">
      <alignment horizontal="centerContinuous"/>
    </xf>
    <xf numFmtId="0" fontId="15" fillId="5" borderId="7" xfId="0" applyFont="1" applyFill="1" applyBorder="1" applyAlignment="1">
      <alignment horizontal="centerContinuous"/>
    </xf>
    <xf numFmtId="0" fontId="15" fillId="2" borderId="5" xfId="0" applyFont="1" applyFill="1" applyBorder="1" applyAlignment="1">
      <alignment horizontal="centerContinuous"/>
    </xf>
    <xf numFmtId="0" fontId="15" fillId="2" borderId="6" xfId="0" applyFont="1" applyFill="1" applyBorder="1" applyAlignment="1">
      <alignment horizontal="centerContinuous"/>
    </xf>
    <xf numFmtId="0" fontId="15" fillId="2" borderId="7" xfId="0" applyFont="1" applyFill="1" applyBorder="1" applyAlignment="1">
      <alignment horizontal="centerContinuous"/>
    </xf>
    <xf numFmtId="0" fontId="18" fillId="2" borderId="0" xfId="0" applyFont="1" applyFill="1"/>
    <xf numFmtId="0" fontId="10" fillId="2" borderId="5" xfId="0" applyFont="1" applyFill="1" applyBorder="1" applyAlignment="1">
      <alignment horizontal="centerContinuous"/>
    </xf>
    <xf numFmtId="0" fontId="10" fillId="2" borderId="8" xfId="0" applyFont="1" applyFill="1" applyBorder="1" applyAlignment="1">
      <alignment horizontal="centerContinuous"/>
    </xf>
    <xf numFmtId="0" fontId="10" fillId="6" borderId="0" xfId="0" applyFont="1" applyFill="1" applyAlignment="1">
      <alignment horizontal="centerContinuous"/>
    </xf>
    <xf numFmtId="0" fontId="11" fillId="0" borderId="0" xfId="0" applyFont="1"/>
    <xf numFmtId="166" fontId="11" fillId="7" borderId="1" xfId="0" applyNumberFormat="1" applyFont="1" applyFill="1" applyBorder="1" applyAlignment="1">
      <alignment horizontal="center"/>
    </xf>
    <xf numFmtId="0" fontId="20" fillId="0" borderId="0" xfId="0" applyFont="1"/>
    <xf numFmtId="0" fontId="11" fillId="0" borderId="1" xfId="0" applyFont="1" applyBorder="1"/>
    <xf numFmtId="3" fontId="25" fillId="0" borderId="0" xfId="0" applyNumberFormat="1" applyFont="1" applyAlignment="1">
      <alignment horizontal="left"/>
    </xf>
    <xf numFmtId="0" fontId="25" fillId="0" borderId="0" xfId="0" applyFont="1"/>
    <xf numFmtId="1" fontId="0" fillId="0" borderId="0" xfId="0" applyNumberFormat="1"/>
    <xf numFmtId="3" fontId="0" fillId="0" borderId="0" xfId="0" applyNumberFormat="1"/>
    <xf numFmtId="0" fontId="17" fillId="0" borderId="0" xfId="0" applyFont="1"/>
    <xf numFmtId="166" fontId="2" fillId="4" borderId="1" xfId="0" applyNumberFormat="1" applyFont="1" applyFill="1" applyBorder="1" applyAlignment="1">
      <alignment horizontal="center"/>
    </xf>
    <xf numFmtId="0" fontId="0" fillId="6" borderId="5" xfId="0" applyFill="1" applyBorder="1"/>
    <xf numFmtId="0" fontId="0" fillId="6" borderId="6" xfId="0" applyFill="1" applyBorder="1"/>
    <xf numFmtId="1" fontId="13" fillId="0" borderId="0" xfId="0" applyNumberFormat="1" applyFont="1" applyAlignment="1">
      <alignment horizontal="right"/>
    </xf>
    <xf numFmtId="1" fontId="26" fillId="0" borderId="0" xfId="0" applyNumberFormat="1" applyFont="1" applyAlignment="1">
      <alignment horizontal="left"/>
    </xf>
    <xf numFmtId="0" fontId="27" fillId="6" borderId="5" xfId="0" applyFont="1" applyFill="1" applyBorder="1"/>
    <xf numFmtId="166" fontId="2" fillId="4" borderId="3" xfId="0" applyNumberFormat="1" applyFont="1" applyFill="1" applyBorder="1" applyAlignment="1">
      <alignment horizontal="center"/>
    </xf>
    <xf numFmtId="0" fontId="27" fillId="6" borderId="6" xfId="0" applyFont="1" applyFill="1" applyBorder="1"/>
    <xf numFmtId="0" fontId="2" fillId="0" borderId="0" xfId="0" applyFont="1" applyAlignment="1">
      <alignment horizontal="left"/>
    </xf>
    <xf numFmtId="0" fontId="1" fillId="2" borderId="12" xfId="0" applyFont="1" applyFill="1" applyBorder="1" applyAlignment="1">
      <alignment horizontal="center"/>
    </xf>
    <xf numFmtId="0" fontId="1" fillId="3" borderId="11" xfId="0" applyFont="1" applyFill="1" applyBorder="1" applyAlignment="1">
      <alignment horizontal="center"/>
    </xf>
    <xf numFmtId="0" fontId="1" fillId="8" borderId="13" xfId="0" applyFont="1" applyFill="1" applyBorder="1" applyAlignment="1">
      <alignment horizontal="center"/>
    </xf>
    <xf numFmtId="0" fontId="9" fillId="0" borderId="0" xfId="0" applyFont="1" applyAlignment="1">
      <alignment horizontal="centerContinuous"/>
    </xf>
    <xf numFmtId="0" fontId="10" fillId="2" borderId="19" xfId="0" applyFont="1" applyFill="1" applyBorder="1" applyAlignment="1">
      <alignment horizontal="centerContinuous"/>
    </xf>
    <xf numFmtId="0" fontId="10" fillId="2" borderId="20" xfId="0" applyFont="1" applyFill="1" applyBorder="1" applyAlignment="1">
      <alignment horizontal="centerContinuous"/>
    </xf>
    <xf numFmtId="0" fontId="10" fillId="2" borderId="21" xfId="0" applyFont="1" applyFill="1" applyBorder="1" applyAlignment="1">
      <alignment horizontal="centerContinuous"/>
    </xf>
    <xf numFmtId="167" fontId="0" fillId="0" borderId="0" xfId="0" applyNumberFormat="1"/>
    <xf numFmtId="0" fontId="2" fillId="3" borderId="5" xfId="0" applyFont="1" applyFill="1" applyBorder="1"/>
    <xf numFmtId="0" fontId="2" fillId="3" borderId="6" xfId="0" applyFont="1" applyFill="1" applyBorder="1"/>
    <xf numFmtId="0" fontId="3" fillId="0" borderId="0" xfId="0" applyFont="1" applyAlignment="1">
      <alignment horizontal="right"/>
    </xf>
    <xf numFmtId="168" fontId="0" fillId="0" borderId="0" xfId="0" applyNumberFormat="1"/>
    <xf numFmtId="168" fontId="0" fillId="0" borderId="1" xfId="0" applyNumberFormat="1" applyBorder="1"/>
    <xf numFmtId="168" fontId="2" fillId="9" borderId="0" xfId="0" applyNumberFormat="1" applyFont="1" applyFill="1" applyAlignment="1">
      <alignment horizontal="center"/>
    </xf>
    <xf numFmtId="169" fontId="2" fillId="0" borderId="0" xfId="0" applyNumberFormat="1" applyFont="1"/>
    <xf numFmtId="0" fontId="19" fillId="0" borderId="0" xfId="0" applyFont="1"/>
    <xf numFmtId="0" fontId="31" fillId="0" borderId="0" xfId="0" applyFont="1"/>
    <xf numFmtId="168" fontId="2" fillId="4" borderId="1" xfId="0" applyNumberFormat="1" applyFont="1" applyFill="1" applyBorder="1" applyAlignment="1">
      <alignment horizontal="centerContinuous"/>
    </xf>
    <xf numFmtId="0" fontId="1" fillId="2" borderId="2" xfId="0" applyFont="1" applyFill="1" applyBorder="1" applyAlignment="1">
      <alignment horizontal="centerContinuous"/>
    </xf>
    <xf numFmtId="0" fontId="1" fillId="2" borderId="8" xfId="0" applyFont="1" applyFill="1" applyBorder="1" applyAlignment="1">
      <alignment horizontal="centerContinuous"/>
    </xf>
    <xf numFmtId="0" fontId="29" fillId="2" borderId="9" xfId="0" applyFont="1" applyFill="1" applyBorder="1" applyAlignment="1">
      <alignment horizontal="centerContinuous"/>
    </xf>
    <xf numFmtId="0" fontId="1" fillId="2" borderId="22" xfId="0" applyFont="1" applyFill="1" applyBorder="1" applyAlignment="1">
      <alignment horizontal="centerContinuous"/>
    </xf>
    <xf numFmtId="0" fontId="1" fillId="2" borderId="23" xfId="0" applyFont="1" applyFill="1" applyBorder="1" applyAlignment="1">
      <alignment horizontal="centerContinuous"/>
    </xf>
    <xf numFmtId="0" fontId="32" fillId="0" borderId="0" xfId="0" applyFont="1"/>
    <xf numFmtId="168" fontId="12" fillId="4" borderId="5" xfId="0" applyNumberFormat="1" applyFont="1" applyFill="1" applyBorder="1" applyAlignment="1">
      <alignment horizontal="center"/>
    </xf>
    <xf numFmtId="168" fontId="12" fillId="4" borderId="6" xfId="0" applyNumberFormat="1" applyFont="1" applyFill="1" applyBorder="1" applyAlignment="1">
      <alignment horizontal="center"/>
    </xf>
    <xf numFmtId="168" fontId="0" fillId="0" borderId="4" xfId="0" applyNumberFormat="1" applyBorder="1"/>
    <xf numFmtId="0" fontId="0" fillId="0" borderId="0" xfId="0" applyAlignment="1">
      <alignment horizontal="left"/>
    </xf>
    <xf numFmtId="0" fontId="0" fillId="0" borderId="1" xfId="0" applyBorder="1" applyAlignment="1">
      <alignment horizontal="left"/>
    </xf>
    <xf numFmtId="0" fontId="2" fillId="0" borderId="5" xfId="0" applyFont="1" applyBorder="1"/>
    <xf numFmtId="0" fontId="2" fillId="0" borderId="7" xfId="0" applyFont="1" applyBorder="1"/>
    <xf numFmtId="0" fontId="0" fillId="2" borderId="0" xfId="0" applyFill="1" applyAlignment="1">
      <alignment horizontal="left"/>
    </xf>
    <xf numFmtId="171" fontId="0" fillId="0" borderId="1" xfId="0" applyNumberFormat="1" applyBorder="1"/>
    <xf numFmtId="165" fontId="0" fillId="0" borderId="1" xfId="0" applyNumberFormat="1" applyBorder="1"/>
    <xf numFmtId="0" fontId="22" fillId="0" borderId="0" xfId="0" applyFont="1" applyAlignment="1">
      <alignment horizontal="centerContinuous"/>
    </xf>
    <xf numFmtId="0" fontId="10" fillId="6" borderId="0" xfId="0" applyFont="1" applyFill="1" applyAlignment="1">
      <alignment horizontal="left"/>
    </xf>
    <xf numFmtId="0" fontId="10" fillId="2" borderId="1" xfId="0" applyFont="1" applyFill="1" applyBorder="1" applyAlignment="1">
      <alignment horizontal="left"/>
    </xf>
    <xf numFmtId="0" fontId="0" fillId="6" borderId="1" xfId="0" applyFill="1" applyBorder="1"/>
    <xf numFmtId="37" fontId="0" fillId="0" borderId="1" xfId="0" applyNumberFormat="1" applyBorder="1"/>
    <xf numFmtId="37" fontId="0" fillId="0" borderId="0" xfId="0" applyNumberFormat="1"/>
    <xf numFmtId="0" fontId="7" fillId="0" borderId="6" xfId="0" applyFont="1" applyBorder="1" applyAlignment="1">
      <alignment horizontal="centerContinuous" vertical="center" wrapText="1"/>
    </xf>
    <xf numFmtId="0" fontId="7" fillId="0" borderId="6" xfId="0" applyFont="1" applyBorder="1" applyAlignment="1">
      <alignment horizontal="centerContinuous" vertical="center"/>
    </xf>
    <xf numFmtId="0" fontId="0" fillId="0" borderId="0" xfId="0" applyAlignment="1">
      <alignment horizontal="center"/>
    </xf>
    <xf numFmtId="0" fontId="1" fillId="2" borderId="5" xfId="0" applyFont="1" applyFill="1" applyBorder="1"/>
    <xf numFmtId="0" fontId="1" fillId="2" borderId="7" xfId="0" applyFont="1" applyFill="1" applyBorder="1"/>
    <xf numFmtId="0" fontId="15" fillId="5" borderId="5" xfId="0" applyFont="1" applyFill="1" applyBorder="1" applyAlignment="1">
      <alignment horizontal="center"/>
    </xf>
    <xf numFmtId="5" fontId="0" fillId="0" borderId="1" xfId="0" applyNumberFormat="1" applyBorder="1"/>
    <xf numFmtId="0" fontId="2" fillId="2" borderId="0" xfId="0" applyFont="1" applyFill="1"/>
    <xf numFmtId="0" fontId="15" fillId="5" borderId="1" xfId="0" applyFont="1" applyFill="1" applyBorder="1" applyAlignment="1">
      <alignment horizontal="center"/>
    </xf>
    <xf numFmtId="5" fontId="2" fillId="0" borderId="1" xfId="0" applyNumberFormat="1" applyFont="1" applyBorder="1"/>
    <xf numFmtId="37" fontId="2" fillId="0" borderId="1" xfId="0" applyNumberFormat="1" applyFont="1" applyBorder="1"/>
    <xf numFmtId="0" fontId="2" fillId="0" borderId="0" xfId="0" applyFont="1" applyAlignment="1">
      <alignment horizontal="centerContinuous"/>
    </xf>
    <xf numFmtId="0" fontId="2" fillId="0" borderId="1" xfId="0" applyFont="1" applyBorder="1"/>
    <xf numFmtId="0" fontId="0" fillId="0" borderId="5" xfId="0" applyBorder="1" applyAlignment="1">
      <alignment horizontal="left"/>
    </xf>
    <xf numFmtId="0" fontId="2" fillId="4" borderId="5" xfId="0" applyFont="1" applyFill="1" applyBorder="1" applyAlignment="1">
      <alignment horizontal="left"/>
    </xf>
    <xf numFmtId="0" fontId="13" fillId="0" borderId="0" xfId="0" applyFont="1" applyAlignment="1">
      <alignment horizontal="left"/>
    </xf>
    <xf numFmtId="0" fontId="10" fillId="2" borderId="5" xfId="0" applyFont="1" applyFill="1" applyBorder="1" applyAlignment="1">
      <alignment horizontal="left"/>
    </xf>
    <xf numFmtId="37" fontId="2" fillId="6" borderId="1" xfId="0" applyNumberFormat="1" applyFont="1" applyFill="1" applyBorder="1"/>
    <xf numFmtId="37" fontId="2" fillId="4" borderId="1" xfId="0" applyNumberFormat="1" applyFont="1" applyFill="1" applyBorder="1" applyAlignment="1">
      <alignment horizontal="centerContinuous"/>
    </xf>
    <xf numFmtId="10" fontId="0" fillId="0" borderId="0" xfId="0" applyNumberFormat="1"/>
    <xf numFmtId="0" fontId="2" fillId="0" borderId="0" xfId="0" applyFont="1" applyAlignment="1">
      <alignment vertical="top"/>
    </xf>
    <xf numFmtId="0" fontId="0" fillId="0" borderId="0" xfId="0" applyAlignment="1">
      <alignment vertical="top"/>
    </xf>
    <xf numFmtId="0" fontId="24" fillId="0" borderId="0" xfId="0" applyFont="1" applyAlignment="1">
      <alignment horizontal="center" vertical="top"/>
    </xf>
    <xf numFmtId="0" fontId="16" fillId="0" borderId="0" xfId="0" applyFont="1" applyAlignment="1">
      <alignment vertical="top"/>
    </xf>
    <xf numFmtId="3" fontId="25" fillId="0" borderId="0" xfId="0" applyNumberFormat="1" applyFont="1" applyAlignment="1">
      <alignment horizontal="left" vertical="top"/>
    </xf>
    <xf numFmtId="0" fontId="25" fillId="0" borderId="0" xfId="0" applyFont="1" applyAlignment="1">
      <alignment vertical="top"/>
    </xf>
    <xf numFmtId="164" fontId="25" fillId="0" borderId="0" xfId="0" applyNumberFormat="1" applyFont="1" applyAlignment="1">
      <alignment vertical="top"/>
    </xf>
    <xf numFmtId="167" fontId="14" fillId="0" borderId="1" xfId="0" applyNumberFormat="1" applyFont="1" applyBorder="1" applyAlignment="1">
      <alignment horizontal="center"/>
    </xf>
    <xf numFmtId="9" fontId="0" fillId="0" borderId="14" xfId="0" applyNumberFormat="1" applyBorder="1"/>
    <xf numFmtId="9" fontId="0" fillId="0" borderId="1" xfId="0" applyNumberFormat="1" applyBorder="1"/>
    <xf numFmtId="9" fontId="0" fillId="0" borderId="15" xfId="0" applyNumberFormat="1" applyBorder="1"/>
    <xf numFmtId="9" fontId="0" fillId="0" borderId="16" xfId="0" applyNumberFormat="1" applyBorder="1"/>
    <xf numFmtId="9" fontId="0" fillId="0" borderId="17" xfId="0" applyNumberFormat="1" applyBorder="1"/>
    <xf numFmtId="9" fontId="0" fillId="0" borderId="18" xfId="0" applyNumberFormat="1" applyBorder="1"/>
    <xf numFmtId="9" fontId="0" fillId="0" borderId="11" xfId="0" applyNumberFormat="1" applyBorder="1"/>
    <xf numFmtId="9" fontId="0" fillId="0" borderId="12" xfId="0" applyNumberFormat="1" applyBorder="1"/>
    <xf numFmtId="9" fontId="0" fillId="0" borderId="13" xfId="0" applyNumberFormat="1" applyBorder="1"/>
    <xf numFmtId="0" fontId="35" fillId="0" borderId="0" xfId="0" applyFont="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2" fillId="0" borderId="30" xfId="0" applyFont="1" applyBorder="1" applyAlignment="1">
      <alignment horizontal="centerContinuous"/>
    </xf>
    <xf numFmtId="0" fontId="0" fillId="0" borderId="31" xfId="0" applyBorder="1" applyAlignment="1">
      <alignment horizontal="centerContinuous"/>
    </xf>
    <xf numFmtId="164" fontId="11" fillId="7" borderId="1" xfId="1" applyNumberFormat="1" applyFont="1" applyFill="1" applyBorder="1" applyAlignment="1" applyProtection="1">
      <alignment horizontal="center"/>
      <protection locked="0"/>
    </xf>
    <xf numFmtId="173" fontId="0" fillId="0" borderId="1" xfId="0" applyNumberFormat="1" applyBorder="1"/>
    <xf numFmtId="174" fontId="0" fillId="11" borderId="1" xfId="0" applyNumberFormat="1" applyFill="1" applyBorder="1"/>
    <xf numFmtId="164" fontId="19" fillId="0" borderId="0" xfId="0" applyNumberFormat="1" applyFont="1"/>
    <xf numFmtId="164" fontId="35" fillId="0" borderId="0" xfId="0" applyNumberFormat="1" applyFont="1"/>
    <xf numFmtId="3" fontId="0" fillId="7" borderId="1" xfId="0" applyNumberFormat="1" applyFill="1" applyBorder="1" applyProtection="1">
      <protection locked="0"/>
    </xf>
    <xf numFmtId="164" fontId="0" fillId="7" borderId="1" xfId="0" applyNumberFormat="1" applyFill="1" applyBorder="1" applyProtection="1">
      <protection locked="0"/>
    </xf>
    <xf numFmtId="3" fontId="0" fillId="7" borderId="1" xfId="0" applyNumberFormat="1" applyFill="1" applyBorder="1" applyAlignment="1" applyProtection="1">
      <alignment horizontal="right"/>
      <protection locked="0"/>
    </xf>
    <xf numFmtId="9" fontId="14" fillId="7" borderId="1" xfId="0" applyNumberFormat="1" applyFont="1" applyFill="1" applyBorder="1" applyProtection="1">
      <protection locked="0"/>
    </xf>
    <xf numFmtId="0" fontId="0" fillId="7" borderId="5" xfId="0" applyFill="1" applyBorder="1" applyAlignment="1" applyProtection="1">
      <alignment horizontal="center"/>
      <protection locked="0"/>
    </xf>
    <xf numFmtId="0" fontId="0" fillId="7" borderId="6" xfId="0" applyFill="1" applyBorder="1" applyAlignment="1" applyProtection="1">
      <alignment horizontal="center"/>
      <protection locked="0"/>
    </xf>
    <xf numFmtId="0" fontId="0" fillId="7" borderId="7" xfId="0" applyFill="1" applyBorder="1" applyAlignment="1" applyProtection="1">
      <alignment horizontal="center"/>
      <protection locked="0"/>
    </xf>
    <xf numFmtId="0" fontId="0" fillId="7" borderId="6" xfId="0" applyFill="1" applyBorder="1" applyAlignment="1">
      <alignment horizontal="center"/>
    </xf>
    <xf numFmtId="166" fontId="28" fillId="7" borderId="1" xfId="0" applyNumberFormat="1" applyFont="1" applyFill="1" applyBorder="1" applyAlignment="1" applyProtection="1">
      <alignment horizontal="center"/>
      <protection locked="0"/>
    </xf>
    <xf numFmtId="168" fontId="14" fillId="7" borderId="1" xfId="0" applyNumberFormat="1" applyFont="1" applyFill="1" applyBorder="1" applyAlignment="1" applyProtection="1">
      <alignment horizontal="center"/>
      <protection locked="0"/>
    </xf>
    <xf numFmtId="171" fontId="14" fillId="7" borderId="1" xfId="0" applyNumberFormat="1" applyFont="1" applyFill="1" applyBorder="1" applyAlignment="1" applyProtection="1">
      <alignment horizontal="center"/>
      <protection locked="0"/>
    </xf>
    <xf numFmtId="9" fontId="0" fillId="7" borderId="14" xfId="0" applyNumberFormat="1" applyFill="1" applyBorder="1" applyProtection="1">
      <protection locked="0"/>
    </xf>
    <xf numFmtId="9" fontId="0" fillId="7" borderId="1" xfId="0" applyNumberFormat="1" applyFill="1" applyBorder="1" applyProtection="1">
      <protection locked="0"/>
    </xf>
    <xf numFmtId="9" fontId="0" fillId="7" borderId="15" xfId="0" applyNumberFormat="1" applyFill="1" applyBorder="1" applyProtection="1">
      <protection locked="0"/>
    </xf>
    <xf numFmtId="37" fontId="0" fillId="7" borderId="1" xfId="0" applyNumberFormat="1" applyFill="1" applyBorder="1" applyProtection="1">
      <protection locked="0"/>
    </xf>
    <xf numFmtId="166" fontId="2" fillId="7" borderId="1" xfId="0" applyNumberFormat="1" applyFont="1" applyFill="1" applyBorder="1" applyAlignment="1" applyProtection="1">
      <alignment horizontal="center"/>
      <protection locked="0"/>
    </xf>
    <xf numFmtId="0" fontId="1" fillId="2" borderId="1" xfId="0" applyFont="1" applyFill="1" applyBorder="1" applyAlignment="1">
      <alignment horizontal="center" wrapText="1"/>
    </xf>
    <xf numFmtId="37" fontId="11" fillId="7" borderId="1" xfId="1" applyNumberFormat="1" applyFont="1" applyFill="1" applyBorder="1" applyAlignment="1" applyProtection="1">
      <alignment horizontal="right"/>
      <protection locked="0"/>
    </xf>
    <xf numFmtId="37" fontId="0" fillId="7" borderId="1" xfId="0" applyNumberFormat="1" applyFill="1" applyBorder="1" applyAlignment="1" applyProtection="1">
      <alignment horizontal="right"/>
      <protection locked="0"/>
    </xf>
    <xf numFmtId="171" fontId="6" fillId="0" borderId="0" xfId="0" applyNumberFormat="1" applyFont="1" applyAlignment="1">
      <alignment horizontal="left"/>
    </xf>
    <xf numFmtId="37" fontId="39" fillId="9" borderId="1" xfId="0" applyNumberFormat="1" applyFont="1" applyFill="1" applyBorder="1"/>
    <xf numFmtId="0" fontId="16" fillId="0" borderId="0" xfId="0" applyFont="1" applyAlignment="1">
      <alignment horizontal="left"/>
    </xf>
    <xf numFmtId="0" fontId="1" fillId="2" borderId="4" xfId="0" applyFont="1" applyFill="1" applyBorder="1" applyAlignment="1">
      <alignment horizontal="center"/>
    </xf>
    <xf numFmtId="175" fontId="0" fillId="0" borderId="0" xfId="0" applyNumberFormat="1" applyAlignment="1">
      <alignment horizontal="left"/>
    </xf>
    <xf numFmtId="37" fontId="40" fillId="9" borderId="1" xfId="0" applyNumberFormat="1" applyFont="1" applyFill="1" applyBorder="1"/>
    <xf numFmtId="0" fontId="0" fillId="0" borderId="2" xfId="0" applyBorder="1" applyAlignment="1">
      <alignment horizontal="left"/>
    </xf>
    <xf numFmtId="0" fontId="1" fillId="2" borderId="1" xfId="0" applyFont="1" applyFill="1" applyBorder="1" applyAlignment="1">
      <alignment horizontal="centerContinuous" wrapText="1"/>
    </xf>
    <xf numFmtId="176" fontId="0" fillId="0" borderId="5" xfId="0" applyNumberFormat="1" applyBorder="1" applyAlignment="1">
      <alignment horizontal="left"/>
    </xf>
    <xf numFmtId="1" fontId="0" fillId="0" borderId="7" xfId="0" applyNumberFormat="1" applyBorder="1" applyAlignment="1">
      <alignment horizontal="left"/>
    </xf>
    <xf numFmtId="172" fontId="0" fillId="7" borderId="1" xfId="0" applyNumberFormat="1" applyFill="1" applyBorder="1"/>
    <xf numFmtId="0" fontId="1" fillId="0" borderId="0" xfId="0" applyFont="1"/>
    <xf numFmtId="0" fontId="16" fillId="0" borderId="0" xfId="0" applyFont="1"/>
    <xf numFmtId="0" fontId="38" fillId="0" borderId="22" xfId="0" applyFont="1" applyBorder="1" applyAlignment="1">
      <alignment vertical="center"/>
    </xf>
    <xf numFmtId="172" fontId="0" fillId="0" borderId="0" xfId="0" applyNumberFormat="1"/>
    <xf numFmtId="177" fontId="0" fillId="0" borderId="1" xfId="0" applyNumberFormat="1" applyBorder="1" applyAlignment="1">
      <alignment horizontal="center"/>
    </xf>
    <xf numFmtId="0" fontId="3" fillId="0" borderId="0" xfId="0" applyFont="1"/>
    <xf numFmtId="0" fontId="41" fillId="0" borderId="0" xfId="0" applyFont="1"/>
    <xf numFmtId="165" fontId="0" fillId="0" borderId="0" xfId="0" applyNumberFormat="1"/>
    <xf numFmtId="0" fontId="42" fillId="0" borderId="0" xfId="0" applyFont="1"/>
    <xf numFmtId="0" fontId="10" fillId="2" borderId="6" xfId="0" applyFont="1" applyFill="1" applyBorder="1" applyAlignment="1">
      <alignment horizontal="centerContinuous"/>
    </xf>
    <xf numFmtId="0" fontId="10" fillId="2" borderId="7" xfId="0" applyFont="1" applyFill="1" applyBorder="1" applyAlignment="1">
      <alignment horizontal="centerContinuous"/>
    </xf>
    <xf numFmtId="0" fontId="33" fillId="3" borderId="1" xfId="0" applyFont="1" applyFill="1" applyBorder="1" applyAlignment="1">
      <alignment horizontal="centerContinuous"/>
    </xf>
    <xf numFmtId="0" fontId="10" fillId="3" borderId="1" xfId="0" applyFont="1" applyFill="1" applyBorder="1" applyAlignment="1">
      <alignment horizontal="centerContinuous"/>
    </xf>
    <xf numFmtId="0" fontId="10" fillId="3" borderId="3" xfId="0" applyFont="1" applyFill="1" applyBorder="1" applyAlignment="1">
      <alignment horizontal="centerContinuous"/>
    </xf>
    <xf numFmtId="0" fontId="10" fillId="3" borderId="5" xfId="0" applyFont="1" applyFill="1" applyBorder="1" applyAlignment="1">
      <alignment horizontal="centerContinuous"/>
    </xf>
    <xf numFmtId="0" fontId="10" fillId="3" borderId="7" xfId="0" applyFont="1" applyFill="1" applyBorder="1" applyAlignment="1">
      <alignment horizontal="centerContinuous"/>
    </xf>
    <xf numFmtId="0" fontId="28" fillId="0" borderId="0" xfId="0" applyFont="1"/>
    <xf numFmtId="168" fontId="0" fillId="0" borderId="1" xfId="0" applyNumberFormat="1" applyBorder="1" applyAlignment="1">
      <alignment horizontal="center"/>
    </xf>
    <xf numFmtId="168" fontId="0" fillId="0" borderId="5" xfId="0" applyNumberFormat="1" applyBorder="1" applyAlignment="1">
      <alignment horizontal="center"/>
    </xf>
    <xf numFmtId="168" fontId="28" fillId="0" borderId="7" xfId="0" applyNumberFormat="1" applyFont="1" applyBorder="1" applyAlignment="1">
      <alignment horizontal="center"/>
    </xf>
    <xf numFmtId="170" fontId="28" fillId="10" borderId="1" xfId="0" applyNumberFormat="1" applyFont="1" applyFill="1" applyBorder="1" applyAlignment="1">
      <alignment horizontal="center"/>
    </xf>
    <xf numFmtId="170" fontId="0" fillId="0" borderId="4" xfId="0" applyNumberFormat="1" applyBorder="1" applyAlignment="1">
      <alignment horizontal="center"/>
    </xf>
    <xf numFmtId="168" fontId="28" fillId="0" borderId="1" xfId="0" applyNumberFormat="1" applyFont="1" applyBorder="1" applyAlignment="1">
      <alignment horizontal="center"/>
    </xf>
    <xf numFmtId="170" fontId="0" fillId="0" borderId="1" xfId="0" applyNumberFormat="1" applyBorder="1" applyAlignment="1">
      <alignment horizontal="center"/>
    </xf>
    <xf numFmtId="0" fontId="34" fillId="3" borderId="1" xfId="0" applyFont="1" applyFill="1" applyBorder="1" applyAlignment="1">
      <alignment horizontal="centerContinuous"/>
    </xf>
    <xf numFmtId="168" fontId="10" fillId="3" borderId="1" xfId="0" applyNumberFormat="1" applyFont="1" applyFill="1" applyBorder="1" applyAlignment="1">
      <alignment horizontal="center"/>
    </xf>
    <xf numFmtId="168" fontId="28" fillId="0" borderId="1" xfId="0" quotePrefix="1" applyNumberFormat="1" applyFont="1" applyBorder="1" applyAlignment="1">
      <alignment horizontal="center"/>
    </xf>
    <xf numFmtId="168" fontId="0" fillId="0" borderId="1" xfId="0" applyNumberFormat="1" applyBorder="1" applyAlignment="1">
      <alignment horizontal="left"/>
    </xf>
    <xf numFmtId="0" fontId="38" fillId="0" borderId="0" xfId="0" applyFont="1"/>
    <xf numFmtId="5" fontId="0" fillId="0" borderId="0" xfId="0" applyNumberFormat="1"/>
    <xf numFmtId="166" fontId="0" fillId="7" borderId="1" xfId="0" applyNumberFormat="1" applyFill="1" applyBorder="1" applyProtection="1">
      <protection locked="0"/>
    </xf>
    <xf numFmtId="172" fontId="2" fillId="7" borderId="1" xfId="0" applyNumberFormat="1" applyFont="1" applyFill="1" applyBorder="1" applyAlignment="1" applyProtection="1">
      <alignment horizontal="center"/>
      <protection locked="0"/>
    </xf>
    <xf numFmtId="171" fontId="39" fillId="10" borderId="0" xfId="0" applyNumberFormat="1" applyFont="1" applyFill="1" applyAlignment="1">
      <alignment horizontal="left"/>
    </xf>
    <xf numFmtId="0" fontId="0" fillId="0" borderId="0" xfId="0" applyProtection="1">
      <protection locked="0"/>
    </xf>
    <xf numFmtId="168" fontId="28" fillId="13" borderId="1" xfId="0" applyNumberFormat="1" applyFont="1" applyFill="1" applyBorder="1" applyAlignment="1">
      <alignment horizontal="center"/>
    </xf>
    <xf numFmtId="168" fontId="0" fillId="13" borderId="1" xfId="0" applyNumberFormat="1" applyFill="1" applyBorder="1" applyAlignment="1">
      <alignment horizontal="center"/>
    </xf>
    <xf numFmtId="168" fontId="17" fillId="13" borderId="1" xfId="0" applyNumberFormat="1" applyFont="1" applyFill="1" applyBorder="1" applyAlignment="1">
      <alignment horizontal="center"/>
    </xf>
    <xf numFmtId="170" fontId="0" fillId="13" borderId="1" xfId="0" applyNumberFormat="1" applyFill="1" applyBorder="1" applyAlignment="1">
      <alignment horizontal="center"/>
    </xf>
    <xf numFmtId="171" fontId="39" fillId="0" borderId="0" xfId="0" applyNumberFormat="1" applyFont="1" applyAlignment="1">
      <alignment horizontal="left"/>
    </xf>
    <xf numFmtId="168" fontId="28" fillId="13" borderId="1" xfId="0" quotePrefix="1" applyNumberFormat="1" applyFont="1" applyFill="1" applyBorder="1" applyAlignment="1">
      <alignment horizontal="center"/>
    </xf>
    <xf numFmtId="168" fontId="44" fillId="13" borderId="1" xfId="0" quotePrefix="1" applyNumberFormat="1" applyFont="1" applyFill="1" applyBorder="1" applyAlignment="1">
      <alignment horizontal="center"/>
    </xf>
    <xf numFmtId="168" fontId="0" fillId="12" borderId="36" xfId="0" applyNumberFormat="1" applyFill="1" applyBorder="1" applyAlignment="1" applyProtection="1">
      <alignment horizontal="center"/>
      <protection locked="0"/>
    </xf>
    <xf numFmtId="9" fontId="0" fillId="10" borderId="1" xfId="0" applyNumberFormat="1" applyFill="1" applyBorder="1"/>
    <xf numFmtId="9" fontId="0" fillId="10" borderId="15" xfId="0" applyNumberFormat="1" applyFill="1" applyBorder="1"/>
    <xf numFmtId="9" fontId="0" fillId="10" borderId="16" xfId="0" applyNumberFormat="1" applyFill="1" applyBorder="1"/>
    <xf numFmtId="9" fontId="0" fillId="10" borderId="17" xfId="0" applyNumberFormat="1" applyFill="1" applyBorder="1"/>
    <xf numFmtId="9" fontId="0" fillId="10" borderId="18" xfId="0" applyNumberFormat="1" applyFill="1" applyBorder="1"/>
    <xf numFmtId="37" fontId="0" fillId="0" borderId="1" xfId="0" applyNumberFormat="1" applyBorder="1" applyAlignment="1">
      <alignment horizontal="right"/>
    </xf>
    <xf numFmtId="0" fontId="0" fillId="7" borderId="8" xfId="0" applyFill="1" applyBorder="1" applyAlignment="1" applyProtection="1">
      <alignment horizontal="center"/>
      <protection locked="0"/>
    </xf>
    <xf numFmtId="0" fontId="0" fillId="7" borderId="9" xfId="0" applyFill="1" applyBorder="1" applyAlignment="1">
      <alignment horizontal="center"/>
    </xf>
    <xf numFmtId="0" fontId="0" fillId="7" borderId="9" xfId="0" applyFill="1" applyBorder="1" applyAlignment="1" applyProtection="1">
      <alignment horizontal="center"/>
      <protection locked="0"/>
    </xf>
    <xf numFmtId="0" fontId="0" fillId="7" borderId="10" xfId="0" applyFill="1" applyBorder="1" applyAlignment="1" applyProtection="1">
      <alignment horizontal="center"/>
      <protection locked="0"/>
    </xf>
    <xf numFmtId="0" fontId="0" fillId="7" borderId="37" xfId="0" applyFill="1" applyBorder="1" applyAlignment="1" applyProtection="1">
      <alignment horizontal="center"/>
      <protection locked="0"/>
    </xf>
    <xf numFmtId="0" fontId="0" fillId="7" borderId="38" xfId="0" applyFill="1" applyBorder="1" applyAlignment="1">
      <alignment horizontal="center"/>
    </xf>
    <xf numFmtId="0" fontId="0" fillId="7" borderId="38" xfId="0" applyFill="1" applyBorder="1" applyAlignment="1" applyProtection="1">
      <alignment horizontal="center"/>
      <protection locked="0"/>
    </xf>
    <xf numFmtId="0" fontId="0" fillId="7" borderId="39" xfId="0" applyFill="1" applyBorder="1" applyAlignment="1" applyProtection="1">
      <alignment horizontal="center"/>
      <protection locked="0"/>
    </xf>
    <xf numFmtId="37" fontId="0" fillId="7" borderId="3" xfId="0" applyNumberFormat="1" applyFill="1" applyBorder="1" applyAlignment="1" applyProtection="1">
      <alignment horizontal="right"/>
      <protection locked="0"/>
    </xf>
    <xf numFmtId="164" fontId="0" fillId="7" borderId="3" xfId="0" applyNumberFormat="1" applyFill="1" applyBorder="1" applyProtection="1">
      <protection locked="0"/>
    </xf>
    <xf numFmtId="164" fontId="0" fillId="11" borderId="12" xfId="0" applyNumberFormat="1" applyFill="1" applyBorder="1" applyProtection="1">
      <protection locked="0"/>
    </xf>
    <xf numFmtId="164" fontId="0" fillId="11" borderId="1" xfId="0" applyNumberFormat="1" applyFill="1" applyBorder="1" applyProtection="1">
      <protection locked="0"/>
    </xf>
    <xf numFmtId="179" fontId="17" fillId="0" borderId="33" xfId="0" applyNumberFormat="1" applyFont="1" applyBorder="1" applyAlignment="1">
      <alignment wrapText="1"/>
    </xf>
    <xf numFmtId="0" fontId="0" fillId="7" borderId="22" xfId="0" applyFill="1" applyBorder="1" applyAlignment="1" applyProtection="1">
      <alignment horizontal="center"/>
      <protection locked="0"/>
    </xf>
    <xf numFmtId="0" fontId="0" fillId="7" borderId="2" xfId="0" applyFill="1" applyBorder="1" applyAlignment="1">
      <alignment horizontal="center"/>
    </xf>
    <xf numFmtId="0" fontId="0" fillId="7" borderId="2" xfId="0" applyFill="1" applyBorder="1" applyAlignment="1" applyProtection="1">
      <alignment horizontal="center"/>
      <protection locked="0"/>
    </xf>
    <xf numFmtId="0" fontId="0" fillId="7" borderId="23" xfId="0" applyFill="1" applyBorder="1" applyAlignment="1" applyProtection="1">
      <alignment horizontal="center"/>
      <protection locked="0"/>
    </xf>
    <xf numFmtId="0" fontId="0" fillId="7" borderId="40" xfId="0" applyFill="1" applyBorder="1" applyAlignment="1" applyProtection="1">
      <alignment horizontal="center"/>
      <protection locked="0"/>
    </xf>
    <xf numFmtId="0" fontId="0" fillId="7" borderId="41" xfId="0" applyFill="1" applyBorder="1" applyAlignment="1">
      <alignment horizontal="center"/>
    </xf>
    <xf numFmtId="0" fontId="0" fillId="7" borderId="41" xfId="0" applyFill="1" applyBorder="1" applyAlignment="1" applyProtection="1">
      <alignment horizontal="center"/>
      <protection locked="0"/>
    </xf>
    <xf numFmtId="0" fontId="0" fillId="7" borderId="42" xfId="0" applyFill="1" applyBorder="1" applyAlignment="1" applyProtection="1">
      <alignment horizontal="center"/>
      <protection locked="0"/>
    </xf>
    <xf numFmtId="164" fontId="0" fillId="11" borderId="4" xfId="0" applyNumberFormat="1" applyFill="1" applyBorder="1" applyProtection="1">
      <protection locked="0"/>
    </xf>
    <xf numFmtId="164" fontId="0" fillId="7" borderId="17" xfId="0" applyNumberFormat="1" applyFill="1" applyBorder="1" applyProtection="1">
      <protection locked="0"/>
    </xf>
    <xf numFmtId="0" fontId="35" fillId="0" borderId="0" xfId="0" applyFont="1" applyAlignment="1">
      <alignment horizontal="right"/>
    </xf>
    <xf numFmtId="0" fontId="2" fillId="0" borderId="0" xfId="0" applyFont="1" applyAlignment="1">
      <alignment horizontal="right"/>
    </xf>
    <xf numFmtId="37" fontId="47" fillId="0" borderId="1" xfId="0" applyNumberFormat="1" applyFont="1" applyBorder="1"/>
    <xf numFmtId="0" fontId="11" fillId="6" borderId="4" xfId="0" applyFont="1" applyFill="1" applyBorder="1" applyAlignment="1">
      <alignment horizontal="center"/>
    </xf>
    <xf numFmtId="174" fontId="28" fillId="11" borderId="1" xfId="0" applyNumberFormat="1" applyFont="1" applyFill="1" applyBorder="1"/>
    <xf numFmtId="0" fontId="49" fillId="0" borderId="0" xfId="3" applyFont="1"/>
    <xf numFmtId="170" fontId="0" fillId="0" borderId="3" xfId="0" applyNumberFormat="1" applyBorder="1" applyAlignment="1">
      <alignment horizontal="center"/>
    </xf>
    <xf numFmtId="168" fontId="45" fillId="0" borderId="0" xfId="0" applyNumberFormat="1" applyFont="1" applyAlignment="1">
      <alignment horizontal="center"/>
    </xf>
    <xf numFmtId="0" fontId="1" fillId="14" borderId="1" xfId="0" applyFont="1" applyFill="1" applyBorder="1" applyAlignment="1">
      <alignment horizontal="center"/>
    </xf>
    <xf numFmtId="0" fontId="45" fillId="0" borderId="0" xfId="0" applyFont="1"/>
    <xf numFmtId="170" fontId="28" fillId="0" borderId="5" xfId="0" applyNumberFormat="1" applyFont="1" applyBorder="1" applyAlignment="1">
      <alignment horizontal="left"/>
    </xf>
    <xf numFmtId="168" fontId="28" fillId="10" borderId="7" xfId="0" applyNumberFormat="1" applyFont="1" applyFill="1" applyBorder="1" applyAlignment="1">
      <alignment horizontal="center"/>
    </xf>
    <xf numFmtId="0" fontId="0" fillId="0" borderId="32" xfId="0" applyBorder="1"/>
    <xf numFmtId="168" fontId="31" fillId="10" borderId="32" xfId="0" applyNumberFormat="1" applyFont="1" applyFill="1" applyBorder="1" applyAlignment="1">
      <alignment horizontal="left"/>
    </xf>
    <xf numFmtId="0" fontId="31" fillId="0" borderId="32" xfId="0" applyFont="1" applyBorder="1"/>
    <xf numFmtId="0" fontId="39" fillId="0" borderId="0" xfId="0" applyFont="1" applyProtection="1">
      <protection hidden="1"/>
    </xf>
    <xf numFmtId="0" fontId="1" fillId="2" borderId="1" xfId="0" applyFont="1" applyFill="1" applyBorder="1"/>
    <xf numFmtId="0" fontId="10" fillId="6" borderId="5" xfId="0" applyFont="1" applyFill="1" applyBorder="1" applyAlignment="1">
      <alignment horizontal="centerContinuous"/>
    </xf>
    <xf numFmtId="0" fontId="10" fillId="6" borderId="6" xfId="0" applyFont="1" applyFill="1" applyBorder="1" applyAlignment="1">
      <alignment horizontal="centerContinuous"/>
    </xf>
    <xf numFmtId="0" fontId="23" fillId="6" borderId="6" xfId="0" applyFont="1" applyFill="1" applyBorder="1" applyAlignment="1">
      <alignment horizontal="centerContinuous"/>
    </xf>
    <xf numFmtId="0" fontId="23" fillId="6" borderId="7" xfId="0" applyFont="1" applyFill="1" applyBorder="1" applyAlignment="1">
      <alignment horizontal="centerContinuous"/>
    </xf>
    <xf numFmtId="0" fontId="7" fillId="0" borderId="6" xfId="0" applyFont="1" applyBorder="1" applyAlignment="1">
      <alignment horizontal="center" vertical="center" wrapText="1"/>
    </xf>
    <xf numFmtId="0" fontId="10" fillId="6" borderId="7" xfId="0" applyFont="1" applyFill="1" applyBorder="1" applyAlignment="1">
      <alignment horizontal="centerContinuous"/>
    </xf>
    <xf numFmtId="0" fontId="10" fillId="6" borderId="5" xfId="0" applyFont="1" applyFill="1" applyBorder="1" applyAlignment="1">
      <alignment horizontal="centerContinuous" vertical="center"/>
    </xf>
    <xf numFmtId="0" fontId="10" fillId="6" borderId="1" xfId="0" applyFont="1" applyFill="1" applyBorder="1" applyAlignment="1">
      <alignment horizontal="center"/>
    </xf>
    <xf numFmtId="0" fontId="10" fillId="0" borderId="0" xfId="0" applyFont="1" applyAlignment="1">
      <alignment horizontal="left"/>
    </xf>
    <xf numFmtId="0" fontId="50" fillId="6" borderId="1" xfId="0" applyFont="1" applyFill="1" applyBorder="1" applyAlignment="1">
      <alignment horizontal="center"/>
    </xf>
    <xf numFmtId="0" fontId="16" fillId="15" borderId="0" xfId="0" applyFont="1" applyFill="1" applyAlignment="1">
      <alignment vertical="center"/>
    </xf>
    <xf numFmtId="0" fontId="51" fillId="15" borderId="0" xfId="0" applyFont="1" applyFill="1" applyAlignment="1">
      <alignment vertical="center"/>
    </xf>
    <xf numFmtId="0" fontId="52" fillId="15" borderId="0" xfId="0" applyFont="1" applyFill="1" applyAlignment="1">
      <alignment vertical="center"/>
    </xf>
    <xf numFmtId="3" fontId="0" fillId="0" borderId="1" xfId="0" applyNumberFormat="1" applyBorder="1" applyAlignment="1">
      <alignment horizontal="right"/>
    </xf>
    <xf numFmtId="0" fontId="2" fillId="16" borderId="1" xfId="0" applyFont="1" applyFill="1" applyBorder="1" applyAlignment="1">
      <alignment horizontal="center"/>
    </xf>
    <xf numFmtId="178" fontId="2" fillId="0" borderId="1" xfId="0" applyNumberFormat="1" applyFont="1" applyBorder="1"/>
    <xf numFmtId="0" fontId="41" fillId="3" borderId="11" xfId="0" applyFont="1" applyFill="1" applyBorder="1" applyAlignment="1">
      <alignment horizontal="center"/>
    </xf>
    <xf numFmtId="0" fontId="41" fillId="3" borderId="11" xfId="0" applyFont="1" applyFill="1" applyBorder="1" applyAlignment="1">
      <alignment horizontal="center" vertical="center"/>
    </xf>
    <xf numFmtId="0" fontId="1" fillId="2" borderId="14" xfId="0" applyFont="1" applyFill="1" applyBorder="1" applyAlignment="1">
      <alignment horizontal="center" vertical="center"/>
    </xf>
    <xf numFmtId="0" fontId="1" fillId="8" borderId="16" xfId="0" applyFont="1" applyFill="1" applyBorder="1" applyAlignment="1">
      <alignment horizontal="center" vertical="center"/>
    </xf>
    <xf numFmtId="0" fontId="15" fillId="0" borderId="0" xfId="0" applyFont="1" applyAlignment="1">
      <alignment horizontal="center"/>
    </xf>
    <xf numFmtId="0" fontId="2" fillId="0" borderId="0" xfId="0" applyFont="1" applyAlignment="1">
      <alignment horizontal="center"/>
    </xf>
    <xf numFmtId="0" fontId="38" fillId="0" borderId="0" xfId="0" applyFont="1" applyAlignment="1">
      <alignment vertical="top" wrapText="1"/>
    </xf>
    <xf numFmtId="166" fontId="15" fillId="4" borderId="1" xfId="0" applyNumberFormat="1" applyFont="1" applyFill="1" applyBorder="1" applyAlignment="1">
      <alignment horizontal="center"/>
    </xf>
    <xf numFmtId="9" fontId="0" fillId="7" borderId="52" xfId="0" applyNumberFormat="1" applyFill="1" applyBorder="1" applyProtection="1">
      <protection locked="0"/>
    </xf>
    <xf numFmtId="9" fontId="0" fillId="7" borderId="4" xfId="0" applyNumberFormat="1" applyFill="1" applyBorder="1" applyProtection="1">
      <protection locked="0"/>
    </xf>
    <xf numFmtId="9" fontId="0" fillId="7" borderId="53" xfId="0" applyNumberFormat="1" applyFill="1" applyBorder="1" applyProtection="1">
      <protection locked="0"/>
    </xf>
    <xf numFmtId="0" fontId="41" fillId="3" borderId="54" xfId="0" applyFont="1" applyFill="1" applyBorder="1" applyAlignment="1">
      <alignment horizontal="center"/>
    </xf>
    <xf numFmtId="0" fontId="1" fillId="2" borderId="55" xfId="0" applyFont="1" applyFill="1" applyBorder="1" applyAlignment="1">
      <alignment horizontal="center"/>
    </xf>
    <xf numFmtId="0" fontId="1" fillId="8" borderId="21" xfId="0" applyFont="1" applyFill="1" applyBorder="1" applyAlignment="1">
      <alignment horizontal="center"/>
    </xf>
    <xf numFmtId="9" fontId="0" fillId="7" borderId="7" xfId="0" applyNumberFormat="1" applyFill="1" applyBorder="1" applyProtection="1">
      <protection locked="0"/>
    </xf>
    <xf numFmtId="9" fontId="0" fillId="7" borderId="23" xfId="0" applyNumberFormat="1" applyFill="1" applyBorder="1" applyProtection="1">
      <protection locked="0"/>
    </xf>
    <xf numFmtId="9" fontId="0" fillId="0" borderId="7" xfId="0" applyNumberFormat="1" applyBorder="1"/>
    <xf numFmtId="9" fontId="0" fillId="0" borderId="42" xfId="0" applyNumberFormat="1" applyBorder="1"/>
    <xf numFmtId="0" fontId="41" fillId="3" borderId="56" xfId="0" applyFont="1" applyFill="1" applyBorder="1" applyAlignment="1">
      <alignment horizontal="center"/>
    </xf>
    <xf numFmtId="0" fontId="1" fillId="2" borderId="57" xfId="0" applyFont="1" applyFill="1" applyBorder="1" applyAlignment="1">
      <alignment horizontal="center"/>
    </xf>
    <xf numFmtId="0" fontId="1" fillId="8" borderId="58" xfId="0" applyFont="1" applyFill="1" applyBorder="1" applyAlignment="1">
      <alignment horizontal="center"/>
    </xf>
    <xf numFmtId="9" fontId="0" fillId="7" borderId="5" xfId="0" applyNumberFormat="1" applyFill="1" applyBorder="1" applyProtection="1">
      <protection locked="0"/>
    </xf>
    <xf numFmtId="9" fontId="0" fillId="10" borderId="5" xfId="0" applyNumberFormat="1" applyFill="1" applyBorder="1"/>
    <xf numFmtId="9" fontId="0" fillId="10" borderId="40" xfId="0" applyNumberFormat="1" applyFill="1" applyBorder="1"/>
    <xf numFmtId="170" fontId="28" fillId="12" borderId="35" xfId="0" applyNumberFormat="1" applyFont="1" applyFill="1" applyBorder="1" applyAlignment="1" applyProtection="1">
      <alignment horizontal="center"/>
      <protection locked="0"/>
    </xf>
    <xf numFmtId="170" fontId="28" fillId="12" borderId="34" xfId="0" applyNumberFormat="1" applyFont="1" applyFill="1" applyBorder="1" applyAlignment="1" applyProtection="1">
      <alignment horizontal="center"/>
      <protection locked="0"/>
    </xf>
    <xf numFmtId="170" fontId="28" fillId="12" borderId="43" xfId="0" applyNumberFormat="1" applyFont="1" applyFill="1" applyBorder="1" applyAlignment="1" applyProtection="1">
      <alignment horizontal="center"/>
      <protection locked="0"/>
    </xf>
    <xf numFmtId="7" fontId="28" fillId="7" borderId="1" xfId="0" applyNumberFormat="1" applyFont="1" applyFill="1" applyBorder="1" applyAlignment="1" applyProtection="1">
      <alignment horizontal="center"/>
      <protection locked="0"/>
    </xf>
    <xf numFmtId="0" fontId="2" fillId="17" borderId="0" xfId="0" applyFont="1" applyFill="1"/>
    <xf numFmtId="0" fontId="0" fillId="17" borderId="0" xfId="0" applyFill="1"/>
    <xf numFmtId="170" fontId="28" fillId="13" borderId="1" xfId="0" applyNumberFormat="1" applyFont="1" applyFill="1" applyBorder="1" applyAlignment="1">
      <alignment horizontal="center"/>
    </xf>
    <xf numFmtId="37" fontId="54" fillId="7" borderId="12" xfId="0" applyNumberFormat="1" applyFont="1" applyFill="1" applyBorder="1" applyAlignment="1" applyProtection="1">
      <alignment horizontal="right"/>
      <protection locked="0"/>
    </xf>
    <xf numFmtId="37" fontId="54" fillId="7" borderId="1" xfId="0" applyNumberFormat="1" applyFont="1" applyFill="1" applyBorder="1" applyAlignment="1" applyProtection="1">
      <alignment horizontal="right"/>
      <protection locked="0"/>
    </xf>
    <xf numFmtId="37" fontId="54" fillId="7" borderId="3" xfId="0" applyNumberFormat="1" applyFont="1" applyFill="1" applyBorder="1" applyAlignment="1" applyProtection="1">
      <alignment horizontal="right"/>
      <protection locked="0"/>
    </xf>
    <xf numFmtId="37" fontId="54" fillId="7" borderId="17" xfId="0" applyNumberFormat="1" applyFont="1" applyFill="1" applyBorder="1" applyAlignment="1" applyProtection="1">
      <alignment horizontal="right"/>
      <protection locked="0"/>
    </xf>
    <xf numFmtId="37" fontId="54" fillId="7" borderId="4" xfId="0" applyNumberFormat="1" applyFont="1" applyFill="1" applyBorder="1" applyAlignment="1" applyProtection="1">
      <alignment horizontal="right"/>
      <protection locked="0"/>
    </xf>
    <xf numFmtId="164" fontId="0" fillId="7" borderId="1" xfId="0" applyNumberFormat="1" applyFill="1" applyBorder="1" applyAlignment="1" applyProtection="1">
      <alignment horizontal="center"/>
      <protection locked="0"/>
    </xf>
    <xf numFmtId="166" fontId="0" fillId="10" borderId="1" xfId="0" applyNumberFormat="1" applyFill="1" applyBorder="1"/>
    <xf numFmtId="166" fontId="2" fillId="4" borderId="1" xfId="0" applyNumberFormat="1" applyFont="1" applyFill="1" applyBorder="1"/>
    <xf numFmtId="9" fontId="0" fillId="7" borderId="56" xfId="0" applyNumberFormat="1" applyFill="1" applyBorder="1" applyProtection="1">
      <protection locked="0"/>
    </xf>
    <xf numFmtId="9" fontId="0" fillId="7" borderId="57" xfId="0" applyNumberFormat="1" applyFill="1" applyBorder="1" applyProtection="1">
      <protection locked="0"/>
    </xf>
    <xf numFmtId="9" fontId="0" fillId="7" borderId="58" xfId="0" applyNumberFormat="1" applyFill="1" applyBorder="1" applyProtection="1">
      <protection locked="0"/>
    </xf>
    <xf numFmtId="9" fontId="0" fillId="7" borderId="59" xfId="0" applyNumberFormat="1" applyFill="1" applyBorder="1" applyProtection="1">
      <protection locked="0"/>
    </xf>
    <xf numFmtId="9" fontId="0" fillId="7" borderId="11" xfId="0" applyNumberFormat="1" applyFill="1" applyBorder="1" applyProtection="1">
      <protection locked="0"/>
    </xf>
    <xf numFmtId="9" fontId="0" fillId="7" borderId="12" xfId="0" applyNumberFormat="1" applyFill="1" applyBorder="1" applyProtection="1">
      <protection locked="0"/>
    </xf>
    <xf numFmtId="9" fontId="0" fillId="7" borderId="13" xfId="0" applyNumberFormat="1" applyFill="1" applyBorder="1" applyProtection="1">
      <protection locked="0"/>
    </xf>
    <xf numFmtId="9" fontId="0" fillId="7" borderId="37" xfId="0" applyNumberFormat="1" applyFill="1" applyBorder="1" applyProtection="1">
      <protection locked="0"/>
    </xf>
    <xf numFmtId="9" fontId="0" fillId="0" borderId="4" xfId="1" applyFont="1" applyBorder="1" applyAlignment="1">
      <alignment horizontal="center"/>
    </xf>
    <xf numFmtId="0" fontId="0" fillId="0" borderId="1" xfId="0" applyBorder="1" applyAlignment="1">
      <alignment horizontal="center"/>
    </xf>
    <xf numFmtId="168" fontId="28" fillId="0" borderId="6" xfId="0" applyNumberFormat="1" applyFont="1" applyBorder="1" applyAlignment="1">
      <alignment horizontal="center"/>
    </xf>
    <xf numFmtId="0" fontId="35" fillId="0" borderId="0" xfId="0" applyFont="1" applyAlignment="1">
      <alignment wrapText="1"/>
    </xf>
    <xf numFmtId="9" fontId="0" fillId="0" borderId="0" xfId="1" applyFont="1"/>
    <xf numFmtId="9" fontId="0" fillId="0" borderId="1" xfId="1" applyFont="1" applyBorder="1"/>
    <xf numFmtId="180" fontId="0" fillId="0" borderId="1" xfId="4" applyNumberFormat="1" applyFont="1" applyBorder="1"/>
    <xf numFmtId="0" fontId="2" fillId="0" borderId="0" xfId="0" applyFont="1" applyAlignment="1">
      <alignment vertical="center"/>
    </xf>
    <xf numFmtId="178" fontId="13" fillId="0" borderId="0" xfId="2" applyNumberFormat="1" applyFont="1" applyFill="1" applyBorder="1" applyAlignment="1">
      <alignment horizontal="right"/>
    </xf>
    <xf numFmtId="1" fontId="26" fillId="0" borderId="0" xfId="0" applyNumberFormat="1" applyFont="1" applyAlignment="1">
      <alignment horizontal="center"/>
    </xf>
    <xf numFmtId="0" fontId="2" fillId="0" borderId="0" xfId="0" applyFont="1" applyAlignment="1">
      <alignment wrapText="1"/>
    </xf>
    <xf numFmtId="178" fontId="0" fillId="10" borderId="1" xfId="2" applyNumberFormat="1" applyFont="1" applyFill="1" applyBorder="1"/>
    <xf numFmtId="0" fontId="24" fillId="0" borderId="0" xfId="0" applyFont="1"/>
    <xf numFmtId="178" fontId="2" fillId="10" borderId="1" xfId="2" applyNumberFormat="1" applyFont="1" applyFill="1" applyBorder="1"/>
    <xf numFmtId="0" fontId="24" fillId="0" borderId="0" xfId="0" applyFont="1" applyAlignment="1">
      <alignment horizontal="center"/>
    </xf>
    <xf numFmtId="0" fontId="56" fillId="0" borderId="0" xfId="0" applyFont="1" applyAlignment="1">
      <alignment horizontal="right"/>
    </xf>
    <xf numFmtId="9" fontId="0" fillId="7" borderId="1" xfId="1" applyFont="1" applyFill="1" applyBorder="1" applyAlignment="1" applyProtection="1">
      <alignment horizontal="center"/>
      <protection locked="0"/>
    </xf>
    <xf numFmtId="0" fontId="2" fillId="7" borderId="1" xfId="0" applyFont="1" applyFill="1" applyBorder="1" applyAlignment="1" applyProtection="1">
      <alignment horizontal="center"/>
      <protection locked="0"/>
    </xf>
    <xf numFmtId="0" fontId="24" fillId="0" borderId="0" xfId="0" applyFont="1" applyAlignment="1">
      <alignment horizontal="left"/>
    </xf>
    <xf numFmtId="0" fontId="41" fillId="7" borderId="1" xfId="0" applyFont="1" applyFill="1" applyBorder="1" applyAlignment="1" applyProtection="1">
      <alignment horizontal="center"/>
      <protection locked="0"/>
    </xf>
    <xf numFmtId="0" fontId="41" fillId="0" borderId="0" xfId="0" applyFont="1" applyAlignment="1">
      <alignment horizontal="left"/>
    </xf>
    <xf numFmtId="168" fontId="0" fillId="18" borderId="1" xfId="0" applyNumberFormat="1" applyFill="1" applyBorder="1" applyAlignment="1">
      <alignment horizontal="center"/>
    </xf>
    <xf numFmtId="168" fontId="0" fillId="18" borderId="5" xfId="0" applyNumberFormat="1" applyFill="1" applyBorder="1" applyAlignment="1">
      <alignment horizontal="center"/>
    </xf>
    <xf numFmtId="168" fontId="28" fillId="18" borderId="1" xfId="0" applyNumberFormat="1" applyFont="1" applyFill="1" applyBorder="1" applyAlignment="1">
      <alignment horizontal="center"/>
    </xf>
    <xf numFmtId="170" fontId="0" fillId="18" borderId="1" xfId="0" applyNumberFormat="1" applyFill="1" applyBorder="1" applyAlignment="1">
      <alignment horizontal="center"/>
    </xf>
    <xf numFmtId="168" fontId="28" fillId="18" borderId="3" xfId="0" applyNumberFormat="1" applyFont="1" applyFill="1" applyBorder="1" applyAlignment="1">
      <alignment horizontal="center"/>
    </xf>
    <xf numFmtId="168" fontId="28" fillId="18" borderId="9" xfId="0" applyNumberFormat="1" applyFont="1" applyFill="1" applyBorder="1" applyAlignment="1">
      <alignment horizontal="center"/>
    </xf>
    <xf numFmtId="168" fontId="28" fillId="18" borderId="5" xfId="0" applyNumberFormat="1" applyFont="1" applyFill="1" applyBorder="1" applyAlignment="1">
      <alignment horizontal="center"/>
    </xf>
    <xf numFmtId="168" fontId="28" fillId="18" borderId="4" xfId="0" applyNumberFormat="1" applyFont="1" applyFill="1" applyBorder="1" applyAlignment="1">
      <alignment horizontal="center"/>
    </xf>
    <xf numFmtId="168" fontId="0" fillId="18" borderId="4" xfId="0" applyNumberFormat="1" applyFill="1" applyBorder="1" applyAlignment="1">
      <alignment horizontal="center"/>
    </xf>
    <xf numFmtId="168" fontId="0" fillId="18" borderId="23" xfId="0" applyNumberFormat="1" applyFill="1" applyBorder="1" applyAlignment="1">
      <alignment horizontal="center"/>
    </xf>
    <xf numFmtId="170" fontId="0" fillId="18" borderId="4" xfId="0" applyNumberFormat="1" applyFill="1" applyBorder="1" applyAlignment="1">
      <alignment horizontal="center"/>
    </xf>
    <xf numFmtId="168" fontId="28" fillId="18" borderId="6" xfId="0" applyNumberFormat="1" applyFont="1" applyFill="1" applyBorder="1" applyAlignment="1">
      <alignment horizontal="center"/>
    </xf>
    <xf numFmtId="168" fontId="28" fillId="18" borderId="1" xfId="0" quotePrefix="1" applyNumberFormat="1" applyFont="1" applyFill="1" applyBorder="1" applyAlignment="1">
      <alignment horizontal="center"/>
    </xf>
    <xf numFmtId="0" fontId="0" fillId="18" borderId="1" xfId="0" applyFill="1" applyBorder="1" applyAlignment="1">
      <alignment horizontal="center"/>
    </xf>
    <xf numFmtId="168" fontId="0" fillId="18" borderId="3" xfId="0" applyNumberFormat="1" applyFill="1" applyBorder="1" applyAlignment="1">
      <alignment horizontal="center"/>
    </xf>
    <xf numFmtId="168" fontId="0" fillId="10" borderId="1" xfId="0" applyNumberFormat="1" applyFill="1" applyBorder="1" applyAlignment="1">
      <alignment horizontal="center"/>
    </xf>
    <xf numFmtId="168" fontId="28" fillId="10" borderId="1" xfId="0" applyNumberFormat="1" applyFont="1" applyFill="1" applyBorder="1" applyAlignment="1">
      <alignment horizontal="center"/>
    </xf>
    <xf numFmtId="0" fontId="10" fillId="3" borderId="5" xfId="0" applyFont="1" applyFill="1" applyBorder="1" applyAlignment="1">
      <alignment horizontal="center"/>
    </xf>
    <xf numFmtId="166" fontId="41" fillId="4" borderId="1" xfId="0" applyNumberFormat="1" applyFont="1" applyFill="1" applyBorder="1"/>
    <xf numFmtId="0" fontId="28" fillId="5" borderId="5" xfId="0" applyFont="1" applyFill="1" applyBorder="1"/>
    <xf numFmtId="0" fontId="41" fillId="5" borderId="6" xfId="0" applyFont="1" applyFill="1" applyBorder="1" applyAlignment="1">
      <alignment horizontal="center"/>
    </xf>
    <xf numFmtId="0" fontId="41" fillId="5" borderId="7" xfId="0" applyFont="1" applyFill="1" applyBorder="1" applyAlignment="1">
      <alignment horizontal="center"/>
    </xf>
    <xf numFmtId="0" fontId="41" fillId="2" borderId="5" xfId="0" applyFont="1" applyFill="1" applyBorder="1" applyAlignment="1">
      <alignment horizontal="center"/>
    </xf>
    <xf numFmtId="0" fontId="41" fillId="2" borderId="6" xfId="0" applyFont="1" applyFill="1" applyBorder="1" applyAlignment="1">
      <alignment horizontal="center"/>
    </xf>
    <xf numFmtId="0" fontId="41" fillId="2" borderId="7" xfId="0" applyFont="1" applyFill="1" applyBorder="1" applyAlignment="1">
      <alignment horizontal="center"/>
    </xf>
    <xf numFmtId="168" fontId="28" fillId="0" borderId="1" xfId="0" applyNumberFormat="1" applyFont="1" applyBorder="1"/>
    <xf numFmtId="170" fontId="0" fillId="12" borderId="34" xfId="0" applyNumberFormat="1" applyFill="1" applyBorder="1" applyAlignment="1" applyProtection="1">
      <alignment horizontal="center"/>
      <protection locked="0"/>
    </xf>
    <xf numFmtId="170" fontId="0" fillId="12" borderId="43" xfId="0" applyNumberFormat="1" applyFill="1" applyBorder="1" applyAlignment="1" applyProtection="1">
      <alignment horizontal="center"/>
      <protection locked="0"/>
    </xf>
    <xf numFmtId="170" fontId="0" fillId="12" borderId="35" xfId="0" applyNumberFormat="1" applyFill="1" applyBorder="1" applyAlignment="1" applyProtection="1">
      <alignment horizontal="center"/>
      <protection locked="0"/>
    </xf>
    <xf numFmtId="9" fontId="0" fillId="7" borderId="60" xfId="0" applyNumberFormat="1" applyFill="1" applyBorder="1" applyProtection="1">
      <protection locked="0"/>
    </xf>
    <xf numFmtId="37" fontId="0" fillId="13" borderId="1" xfId="0" applyNumberFormat="1" applyFill="1" applyBorder="1"/>
    <xf numFmtId="37" fontId="0" fillId="11" borderId="1" xfId="0" applyNumberFormat="1" applyFill="1" applyBorder="1"/>
    <xf numFmtId="37" fontId="17" fillId="0" borderId="1" xfId="0" applyNumberFormat="1" applyFont="1" applyBorder="1"/>
    <xf numFmtId="37" fontId="17" fillId="0" borderId="0" xfId="0" applyNumberFormat="1" applyFont="1"/>
    <xf numFmtId="177" fontId="0" fillId="0" borderId="1" xfId="0" applyNumberFormat="1" applyBorder="1" applyAlignment="1" applyProtection="1">
      <alignment horizontal="center"/>
      <protection locked="0"/>
    </xf>
    <xf numFmtId="0" fontId="0" fillId="0" borderId="44" xfId="0" applyBorder="1" applyAlignment="1">
      <alignment horizontal="left" wrapText="1"/>
    </xf>
    <xf numFmtId="0" fontId="0" fillId="0" borderId="45" xfId="0" applyBorder="1" applyAlignment="1">
      <alignment horizontal="left" wrapText="1"/>
    </xf>
    <xf numFmtId="0" fontId="0" fillId="0" borderId="46" xfId="0" applyBorder="1" applyAlignment="1">
      <alignment horizontal="left" wrapText="1"/>
    </xf>
    <xf numFmtId="0" fontId="0" fillId="0" borderId="47" xfId="0" applyBorder="1" applyAlignment="1">
      <alignment horizontal="left" wrapText="1"/>
    </xf>
    <xf numFmtId="0" fontId="0" fillId="0" borderId="0" xfId="0" applyAlignment="1">
      <alignment horizontal="left" wrapText="1"/>
    </xf>
    <xf numFmtId="0" fontId="0" fillId="0" borderId="48" xfId="0" applyBorder="1" applyAlignment="1">
      <alignment horizontal="left" wrapText="1"/>
    </xf>
    <xf numFmtId="0" fontId="0" fillId="0" borderId="49" xfId="0" applyBorder="1" applyAlignment="1">
      <alignment horizontal="left" wrapText="1"/>
    </xf>
    <xf numFmtId="0" fontId="0" fillId="0" borderId="50" xfId="0" applyBorder="1" applyAlignment="1">
      <alignment horizontal="left" wrapText="1"/>
    </xf>
    <xf numFmtId="0" fontId="0" fillId="0" borderId="51" xfId="0" applyBorder="1" applyAlignment="1">
      <alignment horizontal="left" wrapText="1"/>
    </xf>
    <xf numFmtId="0" fontId="38" fillId="0" borderId="8" xfId="0" applyFont="1" applyBorder="1" applyAlignment="1">
      <alignment horizontal="left" vertical="top" wrapText="1"/>
    </xf>
    <xf numFmtId="0" fontId="38" fillId="0" borderId="9" xfId="0" applyFont="1" applyBorder="1" applyAlignment="1">
      <alignment horizontal="left" vertical="top" wrapText="1"/>
    </xf>
    <xf numFmtId="0" fontId="38" fillId="0" borderId="10" xfId="0" applyFont="1" applyBorder="1" applyAlignment="1">
      <alignment horizontal="left" vertical="top" wrapText="1"/>
    </xf>
    <xf numFmtId="0" fontId="38" fillId="0" borderId="32" xfId="0" applyFont="1" applyBorder="1" applyAlignment="1">
      <alignment horizontal="left" vertical="top" wrapText="1"/>
    </xf>
    <xf numFmtId="0" fontId="38" fillId="0" borderId="0" xfId="0" applyFont="1" applyAlignment="1">
      <alignment horizontal="left" vertical="top" wrapText="1"/>
    </xf>
    <xf numFmtId="0" fontId="38" fillId="0" borderId="33" xfId="0" applyFont="1" applyBorder="1" applyAlignment="1">
      <alignment horizontal="left" vertical="top" wrapText="1"/>
    </xf>
    <xf numFmtId="0" fontId="38" fillId="0" borderId="22" xfId="0" applyFont="1" applyBorder="1" applyAlignment="1">
      <alignment horizontal="left" vertical="top" wrapText="1"/>
    </xf>
    <xf numFmtId="0" fontId="38" fillId="0" borderId="2" xfId="0" applyFont="1" applyBorder="1" applyAlignment="1">
      <alignment horizontal="left" vertical="top" wrapText="1"/>
    </xf>
    <xf numFmtId="0" fontId="38" fillId="0" borderId="23" xfId="0" applyFont="1" applyBorder="1" applyAlignment="1">
      <alignment horizontal="left" vertical="top" wrapText="1"/>
    </xf>
    <xf numFmtId="0" fontId="3" fillId="0" borderId="6" xfId="0" applyFont="1" applyBorder="1" applyAlignment="1">
      <alignment horizontal="center"/>
    </xf>
    <xf numFmtId="0" fontId="10" fillId="6" borderId="5" xfId="0" applyFont="1" applyFill="1" applyBorder="1" applyAlignment="1">
      <alignment horizontal="center"/>
    </xf>
    <xf numFmtId="0" fontId="10" fillId="6" borderId="6" xfId="0" applyFont="1" applyFill="1" applyBorder="1" applyAlignment="1">
      <alignment horizontal="center"/>
    </xf>
    <xf numFmtId="0" fontId="10" fillId="6" borderId="7" xfId="0" applyFont="1" applyFill="1" applyBorder="1" applyAlignment="1">
      <alignment horizontal="center"/>
    </xf>
    <xf numFmtId="0" fontId="0" fillId="0" borderId="37" xfId="0" applyBorder="1" applyAlignment="1">
      <alignment horizontal="left" vertical="center"/>
    </xf>
    <xf numFmtId="0" fontId="0" fillId="0" borderId="38" xfId="0" applyBorder="1" applyAlignment="1">
      <alignment horizontal="left" vertical="center"/>
    </xf>
    <xf numFmtId="0" fontId="0" fillId="0" borderId="61"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62" xfId="0" applyBorder="1" applyAlignment="1">
      <alignment horizontal="left" vertical="center"/>
    </xf>
    <xf numFmtId="0" fontId="0" fillId="0" borderId="40" xfId="0" applyBorder="1" applyAlignment="1">
      <alignment horizontal="left" vertical="center"/>
    </xf>
    <xf numFmtId="0" fontId="0" fillId="0" borderId="41" xfId="0" applyBorder="1" applyAlignment="1">
      <alignment horizontal="left" vertical="center"/>
    </xf>
    <xf numFmtId="0" fontId="0" fillId="0" borderId="63" xfId="0" applyBorder="1" applyAlignment="1">
      <alignment horizontal="left" vertical="center"/>
    </xf>
    <xf numFmtId="0" fontId="50" fillId="6" borderId="5" xfId="0" applyFont="1" applyFill="1" applyBorder="1" applyAlignment="1">
      <alignment horizontal="center"/>
    </xf>
    <xf numFmtId="0" fontId="50" fillId="6" borderId="6" xfId="0" applyFont="1" applyFill="1" applyBorder="1" applyAlignment="1">
      <alignment horizontal="center"/>
    </xf>
    <xf numFmtId="0" fontId="50" fillId="6" borderId="7" xfId="0" applyFont="1" applyFill="1" applyBorder="1" applyAlignment="1">
      <alignment horizontal="center"/>
    </xf>
    <xf numFmtId="0" fontId="10" fillId="6" borderId="0" xfId="0" applyFont="1" applyFill="1" applyAlignment="1">
      <alignment horizontal="center"/>
    </xf>
    <xf numFmtId="178" fontId="0" fillId="0" borderId="5" xfId="2" applyNumberFormat="1" applyFont="1" applyBorder="1" applyAlignment="1">
      <alignment horizontal="center"/>
    </xf>
    <xf numFmtId="178" fontId="0" fillId="0" borderId="6" xfId="2" applyNumberFormat="1" applyFont="1" applyBorder="1" applyAlignment="1">
      <alignment horizontal="center"/>
    </xf>
    <xf numFmtId="178" fontId="0" fillId="0" borderId="7" xfId="2" applyNumberFormat="1" applyFont="1" applyBorder="1" applyAlignment="1">
      <alignment horizontal="center"/>
    </xf>
    <xf numFmtId="0" fontId="15" fillId="5" borderId="5" xfId="0" applyFont="1" applyFill="1" applyBorder="1" applyAlignment="1">
      <alignment horizontal="center"/>
    </xf>
    <xf numFmtId="0" fontId="15" fillId="5" borderId="6" xfId="0" applyFont="1" applyFill="1" applyBorder="1" applyAlignment="1">
      <alignment horizontal="center"/>
    </xf>
    <xf numFmtId="0" fontId="15" fillId="5" borderId="7" xfId="0" applyFont="1" applyFill="1" applyBorder="1" applyAlignment="1">
      <alignment horizontal="center"/>
    </xf>
    <xf numFmtId="0" fontId="15" fillId="2" borderId="5" xfId="0" applyFont="1" applyFill="1" applyBorder="1" applyAlignment="1">
      <alignment horizontal="center"/>
    </xf>
    <xf numFmtId="0" fontId="15" fillId="2" borderId="6" xfId="0" applyFont="1" applyFill="1" applyBorder="1" applyAlignment="1">
      <alignment horizontal="center"/>
    </xf>
    <xf numFmtId="0" fontId="15" fillId="2" borderId="7" xfId="0" applyFont="1" applyFill="1" applyBorder="1" applyAlignment="1">
      <alignment horizontal="center"/>
    </xf>
    <xf numFmtId="0" fontId="15" fillId="16" borderId="5" xfId="0" applyFont="1" applyFill="1" applyBorder="1" applyAlignment="1">
      <alignment horizontal="center"/>
    </xf>
    <xf numFmtId="0" fontId="15" fillId="16" borderId="6" xfId="0" applyFont="1" applyFill="1" applyBorder="1" applyAlignment="1">
      <alignment horizontal="center"/>
    </xf>
    <xf numFmtId="0" fontId="15" fillId="16" borderId="7" xfId="0" applyFont="1" applyFill="1" applyBorder="1" applyAlignment="1">
      <alignment horizontal="center"/>
    </xf>
    <xf numFmtId="0" fontId="57" fillId="0" borderId="0" xfId="0" applyFont="1" applyAlignment="1">
      <alignment horizontal="center" wrapText="1"/>
    </xf>
    <xf numFmtId="0" fontId="1" fillId="14" borderId="5" xfId="0" applyFont="1" applyFill="1" applyBorder="1" applyAlignment="1">
      <alignment horizontal="center"/>
    </xf>
    <xf numFmtId="0" fontId="1" fillId="14" borderId="6" xfId="0" applyFont="1" applyFill="1" applyBorder="1" applyAlignment="1">
      <alignment horizontal="center"/>
    </xf>
    <xf numFmtId="0" fontId="1" fillId="14" borderId="7" xfId="0" applyFont="1" applyFill="1" applyBorder="1" applyAlignment="1">
      <alignment horizontal="center"/>
    </xf>
    <xf numFmtId="0" fontId="2" fillId="0" borderId="0" xfId="0" applyFont="1" applyAlignment="1">
      <alignment horizontal="right"/>
    </xf>
    <xf numFmtId="0" fontId="2" fillId="0" borderId="33" xfId="0" applyFont="1" applyBorder="1" applyAlignment="1">
      <alignment horizontal="right"/>
    </xf>
    <xf numFmtId="0" fontId="6" fillId="0" borderId="0" xfId="0" applyFont="1" applyProtection="1">
      <protection hidden="1"/>
    </xf>
  </cellXfs>
  <cellStyles count="5">
    <cellStyle name="Comma" xfId="2" builtinId="3"/>
    <cellStyle name="Currency" xfId="4" builtinId="4"/>
    <cellStyle name="Hyperlink" xfId="3" builtinId="8"/>
    <cellStyle name="Normal" xfId="0" builtinId="0"/>
    <cellStyle name="Percent" xfId="1" builtinId="5"/>
  </cellStyles>
  <dxfs count="139">
    <dxf>
      <font>
        <color theme="0" tint="-4.9989318521683403E-2"/>
      </font>
      <fill>
        <patternFill>
          <bgColor theme="0" tint="-4.9989318521683403E-2"/>
        </patternFill>
      </fill>
    </dxf>
    <dxf>
      <font>
        <b/>
        <i val="0"/>
        <color rgb="FFFF0000"/>
      </font>
    </dxf>
    <dxf>
      <font>
        <color theme="0"/>
      </font>
    </dxf>
    <dxf>
      <font>
        <color theme="0" tint="-4.9989318521683403E-2"/>
      </font>
      <fill>
        <patternFill>
          <bgColor theme="0" tint="-4.9989318521683403E-2"/>
        </patternFill>
      </fill>
    </dxf>
    <dxf>
      <font>
        <b/>
        <i val="0"/>
        <color rgb="FFFF0000"/>
      </font>
    </dxf>
    <dxf>
      <font>
        <color theme="0"/>
      </font>
    </dxf>
    <dxf>
      <font>
        <color theme="0" tint="-4.9989318521683403E-2"/>
      </font>
      <fill>
        <patternFill>
          <bgColor theme="0" tint="-4.9989318521683403E-2"/>
        </patternFill>
      </fill>
    </dxf>
    <dxf>
      <font>
        <b/>
        <i val="0"/>
        <color rgb="FFFF0000"/>
      </font>
    </dxf>
    <dxf>
      <font>
        <color theme="0"/>
      </font>
    </dxf>
    <dxf>
      <font>
        <color theme="0" tint="-4.9989318521683403E-2"/>
      </font>
      <fill>
        <patternFill>
          <bgColor theme="0" tint="-4.9989318521683403E-2"/>
        </patternFill>
      </fill>
    </dxf>
    <dxf>
      <font>
        <color theme="0" tint="-4.9989318521683403E-2"/>
      </font>
      <fill>
        <patternFill>
          <bgColor theme="0" tint="-4.9989318521683403E-2"/>
        </patternFill>
      </fill>
    </dxf>
    <dxf>
      <numFmt numFmtId="32" formatCode="_(&quot;$&quot;* #,##0_);_(&quot;$&quot;* \(#,##0\);_(&quot;$&quot;* &quot;-&quot;_);_(@_)"/>
    </dxf>
    <dxf>
      <font>
        <color theme="0" tint="-0.34998626667073579"/>
      </font>
      <fill>
        <patternFill>
          <bgColor theme="0" tint="-4.9989318521683403E-2"/>
        </patternFill>
      </fill>
    </dxf>
    <dxf>
      <font>
        <color theme="6" tint="-0.499984740745262"/>
      </font>
      <fill>
        <patternFill>
          <bgColor theme="6" tint="0.59996337778862885"/>
        </patternFill>
      </fill>
    </dxf>
    <dxf>
      <font>
        <color theme="9" tint="-0.499984740745262"/>
      </font>
      <fill>
        <patternFill>
          <bgColor rgb="FFFFFF99"/>
        </patternFill>
      </fill>
    </dxf>
    <dxf>
      <font>
        <color theme="5" tint="-0.499984740745262"/>
      </font>
      <fill>
        <patternFill>
          <bgColor theme="5" tint="0.59996337778862885"/>
        </patternFill>
      </fill>
    </dxf>
    <dxf>
      <fill>
        <patternFill>
          <bgColor rgb="FFFF0000"/>
        </patternFill>
      </fill>
    </dxf>
    <dxf>
      <font>
        <color theme="0" tint="-0.34998626667073579"/>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ill>
        <patternFill>
          <bgColor rgb="FFFF0000"/>
        </patternFill>
      </fill>
    </dxf>
    <dxf>
      <font>
        <color theme="0" tint="-0.34998626667073579"/>
      </font>
      <fill>
        <patternFill>
          <bgColor theme="0" tint="-4.9989318521683403E-2"/>
        </patternFill>
      </fill>
    </dxf>
    <dxf>
      <font>
        <color theme="6" tint="-0.499984740745262"/>
      </font>
      <fill>
        <patternFill>
          <bgColor theme="6" tint="0.59996337778862885"/>
        </patternFill>
      </fill>
    </dxf>
    <dxf>
      <font>
        <color theme="9" tint="-0.499984740745262"/>
      </font>
      <fill>
        <patternFill>
          <bgColor rgb="FFFFFF99"/>
        </patternFill>
      </fill>
    </dxf>
    <dxf>
      <font>
        <color theme="5" tint="-0.499984740745262"/>
      </font>
      <fill>
        <patternFill>
          <bgColor theme="5" tint="0.59996337778862885"/>
        </patternFill>
      </fill>
    </dxf>
    <dxf>
      <font>
        <color rgb="FFFFFFCC"/>
      </font>
    </dxf>
    <dxf>
      <fill>
        <patternFill>
          <bgColor theme="5" tint="0.7999816888943144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5"/>
      </font>
      <fill>
        <patternFill>
          <bgColor rgb="FFFFFF99"/>
        </patternFill>
      </fill>
    </dxf>
    <dxf>
      <font>
        <color theme="6" tint="-0.499984740745262"/>
      </font>
      <fill>
        <patternFill>
          <bgColor theme="6" tint="0.59996337778862885"/>
        </patternFill>
      </fill>
    </dxf>
    <dxf>
      <font>
        <color theme="5"/>
      </font>
      <fill>
        <patternFill>
          <bgColor theme="5" tint="0.79998168889431442"/>
        </patternFill>
      </fill>
    </dxf>
    <dxf>
      <font>
        <color theme="0" tint="-4.9989318521683403E-2"/>
      </font>
      <fill>
        <patternFill patternType="solid">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ill>
        <patternFill>
          <bgColor rgb="FFFF0000"/>
        </patternFill>
      </fill>
    </dxf>
    <dxf>
      <font>
        <color theme="0" tint="-0.34998626667073579"/>
      </font>
      <fill>
        <patternFill>
          <bgColor theme="0" tint="-4.9989318521683403E-2"/>
        </patternFill>
      </fill>
    </dxf>
    <dxf>
      <font>
        <color theme="6" tint="-0.499984740745262"/>
      </font>
      <fill>
        <patternFill>
          <bgColor theme="6" tint="0.59996337778862885"/>
        </patternFill>
      </fill>
    </dxf>
    <dxf>
      <font>
        <color theme="9" tint="-0.499984740745262"/>
      </font>
      <fill>
        <patternFill>
          <bgColor rgb="FFFFFF99"/>
        </patternFill>
      </fill>
    </dxf>
    <dxf>
      <font>
        <color theme="5" tint="-0.499984740745262"/>
      </font>
      <fill>
        <patternFill>
          <bgColor theme="5" tint="0.59996337778862885"/>
        </patternFill>
      </fill>
    </dxf>
    <dxf>
      <font>
        <color theme="1"/>
      </font>
      <fill>
        <patternFill>
          <bgColor theme="0" tint="-0.34998626667073579"/>
        </patternFill>
      </fill>
    </dxf>
    <dxf>
      <font>
        <color theme="5"/>
      </font>
      <fill>
        <patternFill>
          <bgColor rgb="FFFFFF99"/>
        </patternFill>
      </fill>
    </dxf>
    <dxf>
      <font>
        <color theme="6" tint="-0.499984740745262"/>
      </font>
      <fill>
        <patternFill>
          <bgColor theme="6" tint="0.59996337778862885"/>
        </patternFill>
      </fill>
    </dxf>
    <dxf>
      <font>
        <color theme="5"/>
      </font>
      <fill>
        <patternFill>
          <bgColor theme="5" tint="0.79998168889431442"/>
        </patternFill>
      </fill>
    </dxf>
    <dxf>
      <font>
        <color theme="0" tint="-4.9989318521683403E-2"/>
      </font>
      <fill>
        <patternFill patternType="solid">
          <bgColor theme="0" tint="-4.9989318521683403E-2"/>
        </patternFill>
      </fill>
    </dxf>
    <dxf>
      <font>
        <color theme="0" tint="-0.34998626667073579"/>
      </font>
      <fill>
        <patternFill>
          <bgColor theme="0" tint="-0.34998626667073579"/>
        </patternFill>
      </fill>
    </dxf>
    <dxf>
      <font>
        <color theme="1"/>
      </font>
      <fill>
        <patternFill>
          <bgColor theme="0" tint="-0.3499862666707357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6" tint="-0.499984740745262"/>
      </font>
      <fill>
        <patternFill>
          <bgColor theme="6" tint="0.59996337778862885"/>
        </patternFill>
      </fill>
    </dxf>
    <dxf>
      <font>
        <color theme="9" tint="-0.499984740745262"/>
      </font>
      <fill>
        <patternFill>
          <bgColor rgb="FFFFFF99"/>
        </patternFill>
      </fill>
    </dxf>
    <dxf>
      <font>
        <color theme="5" tint="-0.499984740745262"/>
      </font>
      <fill>
        <patternFill>
          <bgColor theme="5" tint="0.59996337778862885"/>
        </patternFill>
      </fill>
    </dxf>
    <dxf>
      <fill>
        <patternFill>
          <bgColor rgb="FFFF0000"/>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6" tint="-0.499984740745262"/>
      </font>
      <fill>
        <patternFill>
          <bgColor theme="6" tint="0.59996337778862885"/>
        </patternFill>
      </fill>
    </dxf>
    <dxf>
      <font>
        <color theme="9" tint="-0.499984740745262"/>
      </font>
      <fill>
        <patternFill>
          <bgColor rgb="FFFFFF99"/>
        </patternFill>
      </fill>
    </dxf>
    <dxf>
      <font>
        <color theme="5" tint="-0.499984740745262"/>
      </font>
      <fill>
        <patternFill>
          <bgColor theme="5" tint="0.59996337778862885"/>
        </patternFill>
      </fill>
    </dxf>
    <dxf>
      <fill>
        <patternFill>
          <bgColor rgb="FFFF0000"/>
        </patternFill>
      </fill>
    </dxf>
    <dxf>
      <font>
        <color theme="0" tint="-0.34998626667073579"/>
      </font>
      <fill>
        <patternFill>
          <bgColor theme="0" tint="-4.9989318521683403E-2"/>
        </patternFill>
      </fill>
    </dxf>
    <dxf>
      <font>
        <color theme="6" tint="-0.499984740745262"/>
      </font>
      <fill>
        <patternFill>
          <bgColor theme="6" tint="0.59996337778862885"/>
        </patternFill>
      </fill>
    </dxf>
    <dxf>
      <font>
        <color theme="9" tint="-0.499984740745262"/>
      </font>
      <fill>
        <patternFill>
          <bgColor rgb="FFFFFF99"/>
        </patternFill>
      </fill>
    </dxf>
    <dxf>
      <font>
        <color theme="5" tint="-0.499984740745262"/>
      </font>
      <fill>
        <patternFill>
          <bgColor theme="5" tint="0.59996337778862885"/>
        </patternFill>
      </fill>
    </dxf>
    <dxf>
      <font>
        <color theme="0" tint="-0.34998626667073579"/>
      </font>
      <fill>
        <patternFill>
          <bgColor theme="0" tint="-4.9989318521683403E-2"/>
        </patternFill>
      </fill>
    </dxf>
    <dxf>
      <font>
        <color theme="6" tint="-0.499984740745262"/>
      </font>
      <fill>
        <patternFill>
          <bgColor theme="6" tint="0.59996337778862885"/>
        </patternFill>
      </fill>
    </dxf>
    <dxf>
      <font>
        <color theme="9" tint="-0.499984740745262"/>
      </font>
      <fill>
        <patternFill>
          <bgColor rgb="FFFFFF99"/>
        </patternFill>
      </fill>
    </dxf>
    <dxf>
      <font>
        <color theme="5" tint="-0.499984740745262"/>
      </font>
      <fill>
        <patternFill>
          <bgColor theme="5" tint="0.59996337778862885"/>
        </patternFill>
      </fill>
    </dxf>
    <dxf>
      <fill>
        <patternFill>
          <bgColor rgb="FFFF0000"/>
        </patternFill>
      </fill>
    </dxf>
    <dxf>
      <font>
        <color theme="0" tint="-0.34998626667073579"/>
      </font>
      <fill>
        <patternFill>
          <bgColor theme="0" tint="-4.9989318521683403E-2"/>
        </patternFill>
      </fill>
    </dxf>
    <dxf>
      <font>
        <color theme="0" tint="-4.9989318521683403E-2"/>
      </font>
      <fill>
        <patternFill>
          <bgColor theme="0" tint="-4.9989318521683403E-2"/>
        </patternFill>
      </fill>
    </dxf>
    <dxf>
      <numFmt numFmtId="181" formatCode="&quot;$&quot;#,##0"/>
    </dxf>
    <dxf>
      <font>
        <color theme="0" tint="-0.34998626667073579"/>
      </font>
      <fill>
        <patternFill>
          <bgColor theme="0" tint="-4.9989318521683403E-2"/>
        </patternFill>
      </fill>
    </dxf>
    <dxf>
      <font>
        <color theme="0" tint="-0.34998626667073579"/>
      </font>
      <fill>
        <patternFill>
          <bgColor theme="0" tint="-4.9989318521683403E-2"/>
        </patternFill>
      </fill>
    </dxf>
    <dxf>
      <font>
        <color theme="6" tint="-0.499984740745262"/>
      </font>
      <fill>
        <patternFill>
          <bgColor theme="6" tint="0.59996337778862885"/>
        </patternFill>
      </fill>
    </dxf>
    <dxf>
      <font>
        <color theme="9" tint="-0.499984740745262"/>
      </font>
      <fill>
        <patternFill>
          <bgColor rgb="FFFFFF99"/>
        </patternFill>
      </fill>
    </dxf>
    <dxf>
      <font>
        <color theme="5" tint="-0.499984740745262"/>
      </font>
      <fill>
        <patternFill>
          <bgColor theme="5" tint="0.59996337778862885"/>
        </patternFill>
      </fill>
    </dxf>
    <dxf>
      <fill>
        <patternFill>
          <bgColor rgb="FFFF0000"/>
        </patternFill>
      </fill>
    </dxf>
    <dxf>
      <font>
        <color theme="0" tint="-0.34998626667073579"/>
      </font>
      <fill>
        <patternFill>
          <bgColor theme="0" tint="-4.9989318521683403E-2"/>
        </patternFill>
      </fill>
    </dxf>
    <dxf>
      <font>
        <b/>
        <i val="0"/>
      </font>
      <fill>
        <patternFill>
          <bgColor theme="6" tint="0.79998168889431442"/>
        </patternFill>
      </fill>
    </dxf>
    <dxf>
      <font>
        <b/>
        <i val="0"/>
      </font>
      <fill>
        <patternFill>
          <bgColor theme="6" tint="0.79998168889431442"/>
        </patternFill>
      </fill>
    </dxf>
    <dxf>
      <font>
        <b/>
        <i val="0"/>
      </font>
      <fill>
        <patternFill>
          <bgColor theme="6" tint="0.7999816888943144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5" tint="0.79998168889431442"/>
        </patternFill>
      </fill>
    </dxf>
    <dxf>
      <fill>
        <patternFill patternType="gray0625">
          <fgColor theme="0" tint="-0.499984740745262"/>
          <bgColor theme="0" tint="-4.9989318521683403E-2"/>
        </patternFill>
      </fill>
    </dxf>
    <dxf>
      <fill>
        <patternFill>
          <bgColor rgb="FFFF0000"/>
        </patternFill>
      </fill>
    </dxf>
    <dxf>
      <fill>
        <patternFill>
          <bgColor rgb="FFFF0000"/>
        </patternFill>
      </fill>
    </dxf>
    <dxf>
      <fill>
        <patternFill patternType="gray0625">
          <fgColor theme="0" tint="-0.499984740745262"/>
          <bgColor theme="0" tint="-4.9989318521683403E-2"/>
        </patternFill>
      </fill>
    </dxf>
    <dxf>
      <fill>
        <patternFill>
          <bgColor rgb="FFFF0000"/>
        </patternFill>
      </fill>
    </dxf>
    <dxf>
      <fill>
        <patternFill>
          <bgColor rgb="FFFFC000"/>
        </patternFill>
      </fill>
    </dxf>
    <dxf>
      <font>
        <color theme="0"/>
      </font>
      <fill>
        <patternFill>
          <bgColor theme="0"/>
        </patternFill>
      </fill>
    </dxf>
    <dxf>
      <font>
        <b/>
        <i val="0"/>
        <color rgb="FFFF0000"/>
      </font>
    </dxf>
    <dxf>
      <font>
        <color rgb="FFFF0000"/>
      </font>
      <border>
        <left style="thin">
          <color rgb="FFFF0000"/>
        </left>
        <right style="thin">
          <color rgb="FFFF0000"/>
        </right>
        <top style="thin">
          <color rgb="FFFF0000"/>
        </top>
        <bottom style="thin">
          <color rgb="FFFF0000"/>
        </bottom>
      </border>
    </dxf>
    <dxf>
      <font>
        <color rgb="FF9C0006"/>
      </font>
      <fill>
        <patternFill>
          <bgColor rgb="FFFFC7CE"/>
        </patternFill>
      </fill>
    </dxf>
    <dxf>
      <font>
        <color rgb="FF9C0006"/>
      </font>
      <fill>
        <patternFill>
          <bgColor rgb="FFFFC7CE"/>
        </patternFill>
      </fill>
    </dxf>
    <dxf>
      <font>
        <b/>
        <i val="0"/>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theme="1"/>
      </font>
      <fill>
        <patternFill>
          <bgColor rgb="FF92D050"/>
        </patternFill>
      </fill>
      <border>
        <left style="thin">
          <color auto="1"/>
        </left>
        <right style="thin">
          <color auto="1"/>
        </right>
        <top style="thin">
          <color auto="1"/>
        </top>
        <bottom style="thin">
          <color auto="1"/>
        </bottom>
        <vertical/>
        <horizontal/>
      </border>
    </dxf>
    <dxf>
      <font>
        <b/>
        <i val="0"/>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b/>
        <i val="0"/>
        <color rgb="FFFF0000"/>
      </font>
    </dxf>
    <dxf>
      <font>
        <b/>
        <i val="0"/>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theme="1"/>
      </font>
      <fill>
        <patternFill>
          <bgColor rgb="FF92D050"/>
        </patternFill>
      </fill>
      <border>
        <left style="thin">
          <color auto="1"/>
        </left>
        <right style="thin">
          <color auto="1"/>
        </right>
        <top style="thin">
          <color auto="1"/>
        </top>
        <bottom style="thin">
          <color auto="1"/>
        </bottom>
        <vertical/>
        <horizontal/>
      </border>
    </dxf>
    <dxf>
      <font>
        <b/>
        <i val="0"/>
        <color rgb="FFFF0000"/>
      </font>
    </dxf>
    <dxf>
      <font>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theme="0" tint="-0.499984740745262"/>
      </font>
    </dxf>
    <dxf>
      <font>
        <color theme="0" tint="-0.499984740745262"/>
      </font>
    </dxf>
  </dxfs>
  <tableStyles count="0" defaultTableStyle="TableStyleMedium2" defaultPivotStyle="PivotStyleLight16"/>
  <colors>
    <mruColors>
      <color rgb="FFB7DEE8"/>
      <color rgb="FF233C66"/>
      <color rgb="FF1F497D"/>
      <color rgb="FFC6EFCE"/>
      <color rgb="FFFFFF99"/>
      <color rgb="FFFFC7CE"/>
      <color rgb="FF9C0006"/>
      <color rgb="FF006100"/>
      <color rgb="FF9C65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19</xdr:col>
      <xdr:colOff>285749</xdr:colOff>
      <xdr:row>6</xdr:row>
      <xdr:rowOff>95250</xdr:rowOff>
    </xdr:from>
    <xdr:to>
      <xdr:col>19</xdr:col>
      <xdr:colOff>287337</xdr:colOff>
      <xdr:row>74</xdr:row>
      <xdr:rowOff>166688</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flipH="1">
          <a:off x="10929937" y="2000250"/>
          <a:ext cx="1588" cy="47505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308770</xdr:colOff>
      <xdr:row>6</xdr:row>
      <xdr:rowOff>140495</xdr:rowOff>
    </xdr:from>
    <xdr:to>
      <xdr:col>15</xdr:col>
      <xdr:colOff>309563</xdr:colOff>
      <xdr:row>40</xdr:row>
      <xdr:rowOff>166688</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a:off x="8857458" y="1473995"/>
          <a:ext cx="793" cy="23717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theglobalfund.org/en/sourcing-management/health-products/antiretroviral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B1:O26"/>
  <sheetViews>
    <sheetView showGridLines="0" tabSelected="1" zoomScale="90" zoomScaleNormal="90" workbookViewId="0"/>
  </sheetViews>
  <sheetFormatPr defaultRowHeight="14.4" x14ac:dyDescent="0.3"/>
  <cols>
    <col min="1" max="1" width="2.77734375" customWidth="1"/>
    <col min="2" max="2" width="11.6640625" customWidth="1"/>
  </cols>
  <sheetData>
    <row r="1" spans="2:15" s="295" customFormat="1" ht="57.6" customHeight="1" x14ac:dyDescent="0.3">
      <c r="B1" s="296" t="s">
        <v>335</v>
      </c>
      <c r="C1" s="296"/>
      <c r="D1" s="297"/>
      <c r="E1" s="297"/>
    </row>
    <row r="2" spans="2:15" ht="15.6" x14ac:dyDescent="0.3">
      <c r="B2" s="60" t="s">
        <v>353</v>
      </c>
      <c r="C2" s="58"/>
    </row>
    <row r="3" spans="2:15" ht="16.2" thickBot="1" x14ac:dyDescent="0.35">
      <c r="B3" s="60"/>
      <c r="C3" s="58"/>
    </row>
    <row r="4" spans="2:15" ht="16.8" customHeight="1" x14ac:dyDescent="0.3">
      <c r="B4" s="404" t="s">
        <v>349</v>
      </c>
      <c r="C4" s="405"/>
      <c r="D4" s="405"/>
      <c r="E4" s="405"/>
      <c r="F4" s="405"/>
      <c r="G4" s="405"/>
      <c r="H4" s="405"/>
      <c r="I4" s="405"/>
      <c r="J4" s="405"/>
      <c r="K4" s="405"/>
      <c r="L4" s="406"/>
    </row>
    <row r="5" spans="2:15" ht="15.6" customHeight="1" x14ac:dyDescent="0.3">
      <c r="B5" s="407"/>
      <c r="C5" s="408"/>
      <c r="D5" s="408"/>
      <c r="E5" s="408"/>
      <c r="F5" s="408"/>
      <c r="G5" s="408"/>
      <c r="H5" s="408"/>
      <c r="I5" s="408"/>
      <c r="J5" s="408"/>
      <c r="K5" s="408"/>
      <c r="L5" s="409"/>
      <c r="N5" s="59"/>
      <c r="O5" s="60" t="s">
        <v>116</v>
      </c>
    </row>
    <row r="6" spans="2:15" ht="15.6" customHeight="1" x14ac:dyDescent="0.3">
      <c r="B6" s="407"/>
      <c r="C6" s="408"/>
      <c r="D6" s="408"/>
      <c r="E6" s="408"/>
      <c r="F6" s="408"/>
      <c r="G6" s="408"/>
      <c r="H6" s="408"/>
      <c r="I6" s="408"/>
      <c r="J6" s="408"/>
      <c r="K6" s="408"/>
      <c r="L6" s="409"/>
      <c r="N6" s="58"/>
      <c r="O6" s="58"/>
    </row>
    <row r="7" spans="2:15" ht="15.6" x14ac:dyDescent="0.3">
      <c r="B7" s="407"/>
      <c r="C7" s="408"/>
      <c r="D7" s="408"/>
      <c r="E7" s="408"/>
      <c r="F7" s="408"/>
      <c r="G7" s="408"/>
      <c r="H7" s="408"/>
      <c r="I7" s="408"/>
      <c r="J7" s="408"/>
      <c r="K7" s="408"/>
      <c r="L7" s="409"/>
      <c r="N7" s="61"/>
      <c r="O7" s="60" t="s">
        <v>117</v>
      </c>
    </row>
    <row r="8" spans="2:15" x14ac:dyDescent="0.3">
      <c r="B8" s="407"/>
      <c r="C8" s="408"/>
      <c r="D8" s="408"/>
      <c r="E8" s="408"/>
      <c r="F8" s="408"/>
      <c r="G8" s="408"/>
      <c r="H8" s="408"/>
      <c r="I8" s="408"/>
      <c r="J8" s="408"/>
      <c r="K8" s="408"/>
      <c r="L8" s="409"/>
    </row>
    <row r="9" spans="2:15" x14ac:dyDescent="0.3">
      <c r="B9" s="407"/>
      <c r="C9" s="408"/>
      <c r="D9" s="408"/>
      <c r="E9" s="408"/>
      <c r="F9" s="408"/>
      <c r="G9" s="408"/>
      <c r="H9" s="408"/>
      <c r="I9" s="408"/>
      <c r="J9" s="408"/>
      <c r="K9" s="408"/>
      <c r="L9" s="409"/>
    </row>
    <row r="10" spans="2:15" x14ac:dyDescent="0.3">
      <c r="B10" s="407"/>
      <c r="C10" s="408"/>
      <c r="D10" s="408"/>
      <c r="E10" s="408"/>
      <c r="F10" s="408"/>
      <c r="G10" s="408"/>
      <c r="H10" s="408"/>
      <c r="I10" s="408"/>
      <c r="J10" s="408"/>
      <c r="K10" s="408"/>
      <c r="L10" s="409"/>
    </row>
    <row r="11" spans="2:15" x14ac:dyDescent="0.3">
      <c r="B11" s="407"/>
      <c r="C11" s="408"/>
      <c r="D11" s="408"/>
      <c r="E11" s="408"/>
      <c r="F11" s="408"/>
      <c r="G11" s="408"/>
      <c r="H11" s="408"/>
      <c r="I11" s="408"/>
      <c r="J11" s="408"/>
      <c r="K11" s="408"/>
      <c r="L11" s="409"/>
    </row>
    <row r="12" spans="2:15" x14ac:dyDescent="0.3">
      <c r="B12" s="407"/>
      <c r="C12" s="408"/>
      <c r="D12" s="408"/>
      <c r="E12" s="408"/>
      <c r="F12" s="408"/>
      <c r="G12" s="408"/>
      <c r="H12" s="408"/>
      <c r="I12" s="408"/>
      <c r="J12" s="408"/>
      <c r="K12" s="408"/>
      <c r="L12" s="409"/>
    </row>
    <row r="13" spans="2:15" x14ac:dyDescent="0.3">
      <c r="B13" s="407"/>
      <c r="C13" s="408"/>
      <c r="D13" s="408"/>
      <c r="E13" s="408"/>
      <c r="F13" s="408"/>
      <c r="G13" s="408"/>
      <c r="H13" s="408"/>
      <c r="I13" s="408"/>
      <c r="J13" s="408"/>
      <c r="K13" s="408"/>
      <c r="L13" s="409"/>
    </row>
    <row r="14" spans="2:15" x14ac:dyDescent="0.3">
      <c r="B14" s="407"/>
      <c r="C14" s="408"/>
      <c r="D14" s="408"/>
      <c r="E14" s="408"/>
      <c r="F14" s="408"/>
      <c r="G14" s="408"/>
      <c r="H14" s="408"/>
      <c r="I14" s="408"/>
      <c r="J14" s="408"/>
      <c r="K14" s="408"/>
      <c r="L14" s="409"/>
    </row>
    <row r="15" spans="2:15" x14ac:dyDescent="0.3">
      <c r="B15" s="407"/>
      <c r="C15" s="408"/>
      <c r="D15" s="408"/>
      <c r="E15" s="408"/>
      <c r="F15" s="408"/>
      <c r="G15" s="408"/>
      <c r="H15" s="408"/>
      <c r="I15" s="408"/>
      <c r="J15" s="408"/>
      <c r="K15" s="408"/>
      <c r="L15" s="409"/>
    </row>
    <row r="16" spans="2:15" x14ac:dyDescent="0.3">
      <c r="B16" s="407"/>
      <c r="C16" s="408"/>
      <c r="D16" s="408"/>
      <c r="E16" s="408"/>
      <c r="F16" s="408"/>
      <c r="G16" s="408"/>
      <c r="H16" s="408"/>
      <c r="I16" s="408"/>
      <c r="J16" s="408"/>
      <c r="K16" s="408"/>
      <c r="L16" s="409"/>
    </row>
    <row r="17" spans="2:12" x14ac:dyDescent="0.3">
      <c r="B17" s="407"/>
      <c r="C17" s="408"/>
      <c r="D17" s="408"/>
      <c r="E17" s="408"/>
      <c r="F17" s="408"/>
      <c r="G17" s="408"/>
      <c r="H17" s="408"/>
      <c r="I17" s="408"/>
      <c r="J17" s="408"/>
      <c r="K17" s="408"/>
      <c r="L17" s="409"/>
    </row>
    <row r="18" spans="2:12" x14ac:dyDescent="0.3">
      <c r="B18" s="407"/>
      <c r="C18" s="408"/>
      <c r="D18" s="408"/>
      <c r="E18" s="408"/>
      <c r="F18" s="408"/>
      <c r="G18" s="408"/>
      <c r="H18" s="408"/>
      <c r="I18" s="408"/>
      <c r="J18" s="408"/>
      <c r="K18" s="408"/>
      <c r="L18" s="409"/>
    </row>
    <row r="19" spans="2:12" x14ac:dyDescent="0.3">
      <c r="B19" s="407"/>
      <c r="C19" s="408"/>
      <c r="D19" s="408"/>
      <c r="E19" s="408"/>
      <c r="F19" s="408"/>
      <c r="G19" s="408"/>
      <c r="H19" s="408"/>
      <c r="I19" s="408"/>
      <c r="J19" s="408"/>
      <c r="K19" s="408"/>
      <c r="L19" s="409"/>
    </row>
    <row r="20" spans="2:12" x14ac:dyDescent="0.3">
      <c r="B20" s="407"/>
      <c r="C20" s="408"/>
      <c r="D20" s="408"/>
      <c r="E20" s="408"/>
      <c r="F20" s="408"/>
      <c r="G20" s="408"/>
      <c r="H20" s="408"/>
      <c r="I20" s="408"/>
      <c r="J20" s="408"/>
      <c r="K20" s="408"/>
      <c r="L20" s="409"/>
    </row>
    <row r="21" spans="2:12" x14ac:dyDescent="0.3">
      <c r="B21" s="407"/>
      <c r="C21" s="408"/>
      <c r="D21" s="408"/>
      <c r="E21" s="408"/>
      <c r="F21" s="408"/>
      <c r="G21" s="408"/>
      <c r="H21" s="408"/>
      <c r="I21" s="408"/>
      <c r="J21" s="408"/>
      <c r="K21" s="408"/>
      <c r="L21" s="409"/>
    </row>
    <row r="22" spans="2:12" x14ac:dyDescent="0.3">
      <c r="B22" s="407"/>
      <c r="C22" s="408"/>
      <c r="D22" s="408"/>
      <c r="E22" s="408"/>
      <c r="F22" s="408"/>
      <c r="G22" s="408"/>
      <c r="H22" s="408"/>
      <c r="I22" s="408"/>
      <c r="J22" s="408"/>
      <c r="K22" s="408"/>
      <c r="L22" s="409"/>
    </row>
    <row r="23" spans="2:12" x14ac:dyDescent="0.3">
      <c r="B23" s="407"/>
      <c r="C23" s="408"/>
      <c r="D23" s="408"/>
      <c r="E23" s="408"/>
      <c r="F23" s="408"/>
      <c r="G23" s="408"/>
      <c r="H23" s="408"/>
      <c r="I23" s="408"/>
      <c r="J23" s="408"/>
      <c r="K23" s="408"/>
      <c r="L23" s="409"/>
    </row>
    <row r="24" spans="2:12" ht="19.8" customHeight="1" x14ac:dyDescent="0.3">
      <c r="B24" s="407"/>
      <c r="C24" s="408"/>
      <c r="D24" s="408"/>
      <c r="E24" s="408"/>
      <c r="F24" s="408"/>
      <c r="G24" s="408"/>
      <c r="H24" s="408"/>
      <c r="I24" s="408"/>
      <c r="J24" s="408"/>
      <c r="K24" s="408"/>
      <c r="L24" s="409"/>
    </row>
    <row r="25" spans="2:12" x14ac:dyDescent="0.3">
      <c r="B25" s="407"/>
      <c r="C25" s="408"/>
      <c r="D25" s="408"/>
      <c r="E25" s="408"/>
      <c r="F25" s="408"/>
      <c r="G25" s="408"/>
      <c r="H25" s="408"/>
      <c r="I25" s="408"/>
      <c r="J25" s="408"/>
      <c r="K25" s="408"/>
      <c r="L25" s="409"/>
    </row>
    <row r="26" spans="2:12" ht="21" customHeight="1" thickBot="1" x14ac:dyDescent="0.35">
      <c r="B26" s="410"/>
      <c r="C26" s="411"/>
      <c r="D26" s="411"/>
      <c r="E26" s="411"/>
      <c r="F26" s="411"/>
      <c r="G26" s="411"/>
      <c r="H26" s="411"/>
      <c r="I26" s="411"/>
      <c r="J26" s="411"/>
      <c r="K26" s="411"/>
      <c r="L26" s="412"/>
    </row>
  </sheetData>
  <sheetProtection algorithmName="SHA-512" hashValue="XeK7+TJuZF9YieEqlyyIgeJvZ52P0ZVF3brfm/23NHEsy9nJbkW5UuRJOdEgxoc+jiUBD3HIRqWyDi35i52j5A==" saltValue="xpvdvoCYMGEqVPNbeBxujA==" spinCount="100000" sheet="1" objects="1" scenarios="1"/>
  <mergeCells count="1">
    <mergeCell ref="B4:L26"/>
  </mergeCells>
  <pageMargins left="0.7" right="0.7" top="0.75" bottom="0.75" header="0.3" footer="0.3"/>
  <pageSetup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sheetPr>
  <dimension ref="B2:AO151"/>
  <sheetViews>
    <sheetView showGridLines="0" zoomScale="85" zoomScaleNormal="85" workbookViewId="0">
      <pane xSplit="3" ySplit="8" topLeftCell="D9" activePane="bottomRight" state="frozen"/>
      <selection pane="topRight" activeCell="D1" sqref="D1"/>
      <selection pane="bottomLeft" activeCell="A9" sqref="A9"/>
      <selection pane="bottomRight" activeCell="D9" sqref="D9"/>
    </sheetView>
  </sheetViews>
  <sheetFormatPr defaultRowHeight="14.4" outlineLevelRow="1" x14ac:dyDescent="0.3"/>
  <cols>
    <col min="1" max="2" width="1.6640625" customWidth="1"/>
    <col min="3" max="3" width="51" customWidth="1"/>
    <col min="4" max="4" width="1.5546875" customWidth="1"/>
    <col min="5" max="5" width="10.109375" customWidth="1"/>
    <col min="6" max="10" width="11.33203125" bestFit="1" customWidth="1"/>
    <col min="11" max="11" width="12" customWidth="1"/>
    <col min="12" max="12" width="10" bestFit="1" customWidth="1"/>
    <col min="13" max="13" width="10.44140625" customWidth="1"/>
    <col min="14" max="14" width="9.5546875" bestFit="1" customWidth="1"/>
    <col min="15" max="15" width="9.6640625" bestFit="1" customWidth="1"/>
    <col min="16" max="16" width="10" customWidth="1"/>
    <col min="17" max="17" width="9.5546875" customWidth="1"/>
    <col min="18" max="18" width="9.6640625" customWidth="1"/>
    <col min="19" max="19" width="9.5546875" customWidth="1"/>
    <col min="20" max="20" width="9.33203125" customWidth="1"/>
    <col min="21" max="21" width="10" customWidth="1"/>
    <col min="22" max="22" width="9.5546875" customWidth="1"/>
    <col min="23" max="25" width="10" customWidth="1"/>
    <col min="26" max="26" width="9.5546875" customWidth="1"/>
    <col min="27" max="27" width="9.6640625" customWidth="1"/>
    <col min="28" max="28" width="10" customWidth="1"/>
    <col min="29" max="29" width="9.5546875" customWidth="1"/>
    <col min="30" max="30" width="9.6640625" customWidth="1"/>
    <col min="31" max="31" width="9.5546875" customWidth="1"/>
    <col min="32" max="32" width="9.33203125" customWidth="1"/>
    <col min="33" max="33" width="10" customWidth="1"/>
    <col min="34" max="34" width="9.5546875" customWidth="1"/>
    <col min="35" max="35" width="8.6640625" customWidth="1"/>
    <col min="36" max="37" width="10" customWidth="1"/>
    <col min="38" max="38" width="9.5546875" customWidth="1"/>
    <col min="39" max="39" width="9.6640625" customWidth="1"/>
    <col min="40" max="40" width="10" customWidth="1"/>
    <col min="41" max="45" width="13" customWidth="1"/>
  </cols>
  <sheetData>
    <row r="2" spans="2:41" s="1" customFormat="1" ht="26.25" x14ac:dyDescent="0.4">
      <c r="B2" s="54" t="s">
        <v>121</v>
      </c>
    </row>
    <row r="4" spans="2:41" ht="15" customHeight="1" x14ac:dyDescent="0.3">
      <c r="C4" s="99" t="s">
        <v>223</v>
      </c>
      <c r="H4" s="115"/>
    </row>
    <row r="5" spans="2:41" x14ac:dyDescent="0.3">
      <c r="C5" s="182">
        <v>44621</v>
      </c>
      <c r="E5" s="368" t="s">
        <v>328</v>
      </c>
    </row>
    <row r="6" spans="2:41" x14ac:dyDescent="0.3">
      <c r="E6" s="2" t="s">
        <v>327</v>
      </c>
    </row>
    <row r="7" spans="2:41" ht="15" x14ac:dyDescent="0.25">
      <c r="E7" s="73">
        <f>'8. SOH &amp; Pipeline'!F6</f>
        <v>0</v>
      </c>
      <c r="F7" s="73">
        <f>'8. SOH &amp; Pipeline'!G6</f>
        <v>31</v>
      </c>
      <c r="G7" s="73">
        <f>'8. SOH &amp; Pipeline'!H6</f>
        <v>62</v>
      </c>
      <c r="H7" s="73">
        <f>'8. SOH &amp; Pipeline'!I6</f>
        <v>93</v>
      </c>
      <c r="I7" s="73">
        <f>'8. SOH &amp; Pipeline'!J6</f>
        <v>123</v>
      </c>
      <c r="J7" s="73">
        <f>'8. SOH &amp; Pipeline'!K6</f>
        <v>154</v>
      </c>
      <c r="K7" s="73">
        <f>'8. SOH &amp; Pipeline'!L6</f>
        <v>184</v>
      </c>
      <c r="L7" s="73">
        <f>'8. SOH &amp; Pipeline'!M6</f>
        <v>215</v>
      </c>
      <c r="M7" s="73">
        <f>'8. SOH &amp; Pipeline'!N6</f>
        <v>246</v>
      </c>
      <c r="N7" s="73">
        <f>'8. SOH &amp; Pipeline'!O6</f>
        <v>276</v>
      </c>
      <c r="O7" s="73">
        <f>'8. SOH &amp; Pipeline'!P6</f>
        <v>307</v>
      </c>
      <c r="P7" s="73">
        <f>'8. SOH &amp; Pipeline'!Q6</f>
        <v>337</v>
      </c>
      <c r="Q7" s="73">
        <f>'8. SOH &amp; Pipeline'!R6</f>
        <v>368</v>
      </c>
      <c r="R7" s="73">
        <f>'8. SOH &amp; Pipeline'!S6</f>
        <v>399</v>
      </c>
      <c r="S7" s="73">
        <f>'8. SOH &amp; Pipeline'!T6</f>
        <v>427</v>
      </c>
      <c r="T7" s="73">
        <f>'8. SOH &amp; Pipeline'!U6</f>
        <v>458</v>
      </c>
      <c r="U7" s="73">
        <f>'8. SOH &amp; Pipeline'!V6</f>
        <v>488</v>
      </c>
      <c r="V7" s="73">
        <f>'8. SOH &amp; Pipeline'!W6</f>
        <v>519</v>
      </c>
      <c r="W7" s="73">
        <f>'8. SOH &amp; Pipeline'!X6</f>
        <v>549</v>
      </c>
      <c r="X7" s="73">
        <f>'8. SOH &amp; Pipeline'!Y6</f>
        <v>580</v>
      </c>
      <c r="Y7" s="73">
        <f>'8. SOH &amp; Pipeline'!Z6</f>
        <v>611</v>
      </c>
      <c r="Z7" s="73">
        <f>'8. SOH &amp; Pipeline'!AA6</f>
        <v>641</v>
      </c>
      <c r="AA7" s="73">
        <f>'8. SOH &amp; Pipeline'!AB6</f>
        <v>672</v>
      </c>
      <c r="AB7" s="73">
        <f>'8. SOH &amp; Pipeline'!AC6</f>
        <v>702</v>
      </c>
      <c r="AC7" s="73">
        <f>'8. SOH &amp; Pipeline'!AD6</f>
        <v>733</v>
      </c>
      <c r="AD7" s="73">
        <f>'8. SOH &amp; Pipeline'!AE6</f>
        <v>764</v>
      </c>
      <c r="AE7" s="73">
        <f>'8. SOH &amp; Pipeline'!AF6</f>
        <v>792</v>
      </c>
      <c r="AF7" s="73">
        <f>'8. SOH &amp; Pipeline'!AG6</f>
        <v>823</v>
      </c>
      <c r="AG7" s="73">
        <f>'8. SOH &amp; Pipeline'!AH6</f>
        <v>853</v>
      </c>
      <c r="AH7" s="73">
        <f>'8. SOH &amp; Pipeline'!AI6</f>
        <v>884</v>
      </c>
      <c r="AI7" s="73">
        <f>'8. SOH &amp; Pipeline'!AJ6</f>
        <v>914</v>
      </c>
      <c r="AJ7" s="73">
        <f>'8. SOH &amp; Pipeline'!AK6</f>
        <v>945</v>
      </c>
      <c r="AK7" s="73">
        <f>'8. SOH &amp; Pipeline'!AL6</f>
        <v>976</v>
      </c>
      <c r="AL7" s="73">
        <f>'8. SOH &amp; Pipeline'!AM6</f>
        <v>1006</v>
      </c>
      <c r="AM7" s="73">
        <f>'8. SOH &amp; Pipeline'!AN6</f>
        <v>1037</v>
      </c>
      <c r="AN7" s="73">
        <f>'8. SOH &amp; Pipeline'!AO6</f>
        <v>1067</v>
      </c>
    </row>
    <row r="8" spans="2:41" x14ac:dyDescent="0.3">
      <c r="B8" s="119" t="s">
        <v>159</v>
      </c>
      <c r="C8" s="120"/>
      <c r="E8" s="72" t="str">
        <f t="shared" ref="E8:AN8" si="0">IF(E7&lt;$C$5,"Y","N")</f>
        <v>Y</v>
      </c>
      <c r="F8" s="74" t="str">
        <f t="shared" si="0"/>
        <v>Y</v>
      </c>
      <c r="G8" s="74" t="str">
        <f t="shared" si="0"/>
        <v>Y</v>
      </c>
      <c r="H8" s="74" t="str">
        <f>IF(H7&lt;$C$5,"Y","N")</f>
        <v>Y</v>
      </c>
      <c r="I8" s="74" t="str">
        <f>IF(I7&lt;$C$5,"Y","N")</f>
        <v>Y</v>
      </c>
      <c r="J8" s="74" t="str">
        <f>IF(J7&lt;$C$5,"Y","N")</f>
        <v>Y</v>
      </c>
      <c r="K8" s="74" t="str">
        <f t="shared" si="0"/>
        <v>Y</v>
      </c>
      <c r="L8" s="74" t="str">
        <f t="shared" si="0"/>
        <v>Y</v>
      </c>
      <c r="M8" s="74" t="str">
        <f t="shared" si="0"/>
        <v>Y</v>
      </c>
      <c r="N8" s="74" t="str">
        <f t="shared" si="0"/>
        <v>Y</v>
      </c>
      <c r="O8" s="74" t="str">
        <f t="shared" si="0"/>
        <v>Y</v>
      </c>
      <c r="P8" s="74" t="str">
        <f t="shared" si="0"/>
        <v>Y</v>
      </c>
      <c r="Q8" s="74" t="str">
        <f>IF(Q7&lt;$C$5,"Y","N")</f>
        <v>Y</v>
      </c>
      <c r="R8" s="74" t="str">
        <f t="shared" si="0"/>
        <v>Y</v>
      </c>
      <c r="S8" s="74" t="str">
        <f t="shared" si="0"/>
        <v>Y</v>
      </c>
      <c r="T8" s="74" t="str">
        <f t="shared" si="0"/>
        <v>Y</v>
      </c>
      <c r="U8" s="74" t="str">
        <f t="shared" si="0"/>
        <v>Y</v>
      </c>
      <c r="V8" s="74" t="str">
        <f t="shared" si="0"/>
        <v>Y</v>
      </c>
      <c r="W8" s="74" t="str">
        <f t="shared" si="0"/>
        <v>Y</v>
      </c>
      <c r="X8" s="74" t="str">
        <f t="shared" si="0"/>
        <v>Y</v>
      </c>
      <c r="Y8" s="74" t="str">
        <f t="shared" si="0"/>
        <v>Y</v>
      </c>
      <c r="Z8" s="74" t="str">
        <f t="shared" si="0"/>
        <v>Y</v>
      </c>
      <c r="AA8" s="74" t="str">
        <f t="shared" si="0"/>
        <v>Y</v>
      </c>
      <c r="AB8" s="74" t="str">
        <f t="shared" si="0"/>
        <v>Y</v>
      </c>
      <c r="AC8" s="74" t="str">
        <f t="shared" si="0"/>
        <v>Y</v>
      </c>
      <c r="AD8" s="74" t="str">
        <f t="shared" si="0"/>
        <v>Y</v>
      </c>
      <c r="AE8" s="74" t="str">
        <f t="shared" si="0"/>
        <v>Y</v>
      </c>
      <c r="AF8" s="74" t="str">
        <f t="shared" si="0"/>
        <v>Y</v>
      </c>
      <c r="AG8" s="74" t="str">
        <f t="shared" si="0"/>
        <v>Y</v>
      </c>
      <c r="AH8" s="74" t="str">
        <f t="shared" si="0"/>
        <v>Y</v>
      </c>
      <c r="AI8" s="74" t="str">
        <f t="shared" si="0"/>
        <v>Y</v>
      </c>
      <c r="AJ8" s="74" t="str">
        <f t="shared" si="0"/>
        <v>Y</v>
      </c>
      <c r="AK8" s="74" t="str">
        <f t="shared" si="0"/>
        <v>Y</v>
      </c>
      <c r="AL8" s="74" t="str">
        <f t="shared" si="0"/>
        <v>Y</v>
      </c>
      <c r="AM8" s="74" t="str">
        <f t="shared" si="0"/>
        <v>Y</v>
      </c>
      <c r="AN8" s="74" t="str">
        <f t="shared" si="0"/>
        <v>Y</v>
      </c>
    </row>
    <row r="9" spans="2:41" ht="15" customHeight="1" x14ac:dyDescent="0.3">
      <c r="B9" s="12"/>
      <c r="C9" s="12" t="str">
        <f>'7. Consumption'!C9</f>
        <v>3TC (150) - 60 tab</v>
      </c>
      <c r="E9" s="114">
        <f>(IF(E$8="Y",0,
MAX(0,'7. Consumption'!AY9-(D106+'8. SOH &amp; Pipeline'!F59-'7. Consumption'!H9-Wastage!D53))))</f>
        <v>0</v>
      </c>
      <c r="F9" s="114">
        <f>(IF(F$8="Y",0,
MAX(0,'7. Consumption'!AZ9-(E106+'8. SOH &amp; Pipeline'!G59-'7. Consumption'!I9-Wastage!E53))))</f>
        <v>0</v>
      </c>
      <c r="G9" s="114">
        <f>(IF(G$8="Y",0,
MAX(0,'7. Consumption'!BA9-(F106+'8. SOH &amp; Pipeline'!H59-'7. Consumption'!J9-Wastage!F53))))</f>
        <v>0</v>
      </c>
      <c r="H9" s="114">
        <f>(IF(H$8="Y",0,
MAX(0,'7. Consumption'!BB9-(G106+'8. SOH &amp; Pipeline'!I59-'7. Consumption'!K9-Wastage!G53))))</f>
        <v>0</v>
      </c>
      <c r="I9" s="114">
        <f>(IF(I$8="Y",0,
MAX(0,'7. Consumption'!BC9-(H106+'8. SOH &amp; Pipeline'!J59-'7. Consumption'!L9-Wastage!H53))))</f>
        <v>0</v>
      </c>
      <c r="J9" s="114">
        <f>(IF(J$8="Y",0,
MAX(0,'7. Consumption'!BD9-(I106+'8. SOH &amp; Pipeline'!K59-'7. Consumption'!M9-Wastage!I53))))</f>
        <v>0</v>
      </c>
      <c r="K9" s="114">
        <f>(IF(K$8="Y",0,
MAX(0,'7. Consumption'!BE9-(J106+'8. SOH &amp; Pipeline'!L59-'7. Consumption'!N9-Wastage!J53))))</f>
        <v>0</v>
      </c>
      <c r="L9" s="114">
        <f>(IF(L$8="Y",0,
MAX(0,'7. Consumption'!BF9-(K106+'8. SOH &amp; Pipeline'!M59-'7. Consumption'!O9-Wastage!K53))))</f>
        <v>0</v>
      </c>
      <c r="M9" s="114">
        <f>(IF(M$8="Y",0,
MAX(0,'7. Consumption'!BG9-(L106+'8. SOH &amp; Pipeline'!N59-'7. Consumption'!P9-Wastage!L53))))</f>
        <v>0</v>
      </c>
      <c r="N9" s="114">
        <f>(IF(N$8="Y",0,
MAX(0,'7. Consumption'!BH9-(M106+'8. SOH &amp; Pipeline'!O59-'7. Consumption'!Q9-Wastage!M53))))</f>
        <v>0</v>
      </c>
      <c r="O9" s="114">
        <f>(IF(O$8="Y",0,
MAX(0,'7. Consumption'!BI9-(N106+'8. SOH &amp; Pipeline'!P59-'7. Consumption'!R9-Wastage!N53))))</f>
        <v>0</v>
      </c>
      <c r="P9" s="114">
        <f>(IF(P$8="Y",0,
MAX(0,'7. Consumption'!BJ9-(O106+'8. SOH &amp; Pipeline'!Q59-'7. Consumption'!S9-Wastage!O53))))</f>
        <v>0</v>
      </c>
      <c r="Q9" s="114">
        <f>(IF(Q$8="Y",0,
MAX(0,'7. Consumption'!BK9-(P106+'8. SOH &amp; Pipeline'!R59-'7. Consumption'!T9-Wastage!P53))))</f>
        <v>0</v>
      </c>
      <c r="R9" s="114">
        <f>(IF(R$8="Y",0,
MAX(0,'7. Consumption'!BL9-(Q106+'8. SOH &amp; Pipeline'!S59-'7. Consumption'!U9-Wastage!Q53))))</f>
        <v>0</v>
      </c>
      <c r="S9" s="114">
        <f>(IF(S$8="Y",0,
MAX(0,'7. Consumption'!BM9-(R106+'8. SOH &amp; Pipeline'!T59-'7. Consumption'!V9-Wastage!R53))))</f>
        <v>0</v>
      </c>
      <c r="T9" s="114">
        <f>(IF(T$8="Y",0,
MAX(0,'7. Consumption'!BN9-(S106+'8. SOH &amp; Pipeline'!U59-'7. Consumption'!W9-Wastage!S53))))</f>
        <v>0</v>
      </c>
      <c r="U9" s="114">
        <f>(IF(U$8="Y",0,
MAX(0,'7. Consumption'!BO9-(T106+'8. SOH &amp; Pipeline'!V59-'7. Consumption'!X9-Wastage!T53))))</f>
        <v>0</v>
      </c>
      <c r="V9" s="114">
        <f>(IF(V$8="Y",0,
MAX(0,'7. Consumption'!BP9-(U106+'8. SOH &amp; Pipeline'!W59-'7. Consumption'!Y9-Wastage!U53))))</f>
        <v>0</v>
      </c>
      <c r="W9" s="114">
        <f>(IF(W$8="Y",0,
MAX(0,'7. Consumption'!BQ9-(V106+'8. SOH &amp; Pipeline'!X59-'7. Consumption'!Z9-Wastage!V53))))</f>
        <v>0</v>
      </c>
      <c r="X9" s="114">
        <f>(IF(X$8="Y",0,
MAX(0,'7. Consumption'!BR9-(W106+'8. SOH &amp; Pipeline'!Y59-'7. Consumption'!AA9-Wastage!W53))))</f>
        <v>0</v>
      </c>
      <c r="Y9" s="114">
        <f>(IF(Y$8="Y",0,
MAX(0,'7. Consumption'!BS9-(X106+'8. SOH &amp; Pipeline'!Z59-'7. Consumption'!AB9-Wastage!X53))))</f>
        <v>0</v>
      </c>
      <c r="Z9" s="114">
        <f>(IF(Z$8="Y",0,
MAX(0,'7. Consumption'!BT9-(Y106+'8. SOH &amp; Pipeline'!AA59-'7. Consumption'!AC9-Wastage!Y53))))</f>
        <v>0</v>
      </c>
      <c r="AA9" s="114">
        <f>(IF(AA$8="Y",0,
MAX(0,'7. Consumption'!BU9-(Z106+'8. SOH &amp; Pipeline'!AB59-'7. Consumption'!AD9-Wastage!Z53))))</f>
        <v>0</v>
      </c>
      <c r="AB9" s="114">
        <f>(IF(AB$8="Y",0,
MAX(0,'7. Consumption'!BV9-(AA106+'8. SOH &amp; Pipeline'!AC59-'7. Consumption'!AE9-Wastage!AA53))))</f>
        <v>0</v>
      </c>
      <c r="AC9" s="114">
        <f>(IF(AC$8="Y",0,
MAX(0,'7. Consumption'!BW9-(AB106+'8. SOH &amp; Pipeline'!AD59-'7. Consumption'!AF9-Wastage!AB53))))</f>
        <v>0</v>
      </c>
      <c r="AD9" s="114">
        <f>(IF(AD$8="Y",0,
MAX(0,'7. Consumption'!BX9-(AC106+'8. SOH &amp; Pipeline'!AE59-'7. Consumption'!AG9-Wastage!AC53))))</f>
        <v>0</v>
      </c>
      <c r="AE9" s="114">
        <f>(IF(AE$8="Y",0,
MAX(0,'7. Consumption'!BY9-(AD106+'8. SOH &amp; Pipeline'!AF59-'7. Consumption'!AH9-Wastage!AD53))))</f>
        <v>0</v>
      </c>
      <c r="AF9" s="114">
        <f>(IF(AF$8="Y",0,
MAX(0,'7. Consumption'!BZ9-(AE106+'8. SOH &amp; Pipeline'!AG59-'7. Consumption'!AI9-Wastage!AE53))))</f>
        <v>0</v>
      </c>
      <c r="AG9" s="114">
        <f>(IF(AG$8="Y",0,
MAX(0,'7. Consumption'!CA9-(AF106+'8. SOH &amp; Pipeline'!AH59-'7. Consumption'!AJ9-Wastage!AF53))))</f>
        <v>0</v>
      </c>
      <c r="AH9" s="114">
        <f>(IF(AH$8="Y",0,
MAX(0,'7. Consumption'!CB9-(AG106+'8. SOH &amp; Pipeline'!AI59-'7. Consumption'!AK9-Wastage!AG53))))</f>
        <v>0</v>
      </c>
      <c r="AI9" s="114">
        <f>(IF(AI$8="Y",0,
MAX(0,'7. Consumption'!CC9-(AH106+'8. SOH &amp; Pipeline'!AJ59-'7. Consumption'!AL9-Wastage!AH53))))</f>
        <v>0</v>
      </c>
      <c r="AJ9" s="114">
        <f>(IF(AJ$8="Y",0,
MAX(0,'7. Consumption'!CD9-(AI106+'8. SOH &amp; Pipeline'!AK59-'7. Consumption'!AM9-Wastage!AI53))))</f>
        <v>0</v>
      </c>
      <c r="AK9" s="114">
        <f>(IF(AK$8="Y",0,
MAX(0,'7. Consumption'!CE9-(AJ106+'8. SOH &amp; Pipeline'!AL59-'7. Consumption'!AN9-Wastage!AJ53))))</f>
        <v>0</v>
      </c>
      <c r="AL9" s="114">
        <f>(IF(AL$8="Y",0,
MAX(0,'7. Consumption'!CF9-(AK106+'8. SOH &amp; Pipeline'!AM59-'7. Consumption'!AO9-Wastage!AK53))))</f>
        <v>0</v>
      </c>
      <c r="AM9" s="114">
        <f>(IF(AM$8="Y",0,
MAX(0,'7. Consumption'!CG9-(AL106+'8. SOH &amp; Pipeline'!AN59-'7. Consumption'!AP9-Wastage!AL53))))</f>
        <v>0</v>
      </c>
      <c r="AN9" s="114">
        <f>(IF(AN$8="Y",0,
MAX(0,'7. Consumption'!CH9-(AM106+'8. SOH &amp; Pipeline'!AO59-'7. Consumption'!AQ9-Wastage!AM53))))</f>
        <v>0</v>
      </c>
      <c r="AO9" s="115"/>
    </row>
    <row r="10" spans="2:41" ht="15" customHeight="1" x14ac:dyDescent="0.3">
      <c r="B10" s="12"/>
      <c r="C10" s="12" t="str">
        <f>'7. Consumption'!C10</f>
        <v>3TC (300) - 30 tab</v>
      </c>
      <c r="E10" s="114">
        <f>(IF(E$8="Y",0,
MAX(0,'7. Consumption'!AY10-(D107+'8. SOH &amp; Pipeline'!F60-'7. Consumption'!H10-Wastage!D54))))</f>
        <v>0</v>
      </c>
      <c r="F10" s="114">
        <f>(IF(F$8="Y",0,
MAX(0,'7. Consumption'!AZ10-(E107+'8. SOH &amp; Pipeline'!G60-'7. Consumption'!I10-Wastage!E54))))</f>
        <v>0</v>
      </c>
      <c r="G10" s="114">
        <f>(IF(G$8="Y",0,
MAX(0,'7. Consumption'!BA10-(F107+'8. SOH &amp; Pipeline'!H60-'7. Consumption'!J10-Wastage!F54))))</f>
        <v>0</v>
      </c>
      <c r="H10" s="114">
        <f>(IF(H$8="Y",0,
MAX(0,'7. Consumption'!BB10-(G107+'8. SOH &amp; Pipeline'!I60-'7. Consumption'!K10-Wastage!G54))))</f>
        <v>0</v>
      </c>
      <c r="I10" s="114">
        <f>(IF(I$8="Y",0,
MAX(0,'7. Consumption'!BC10-(H107+'8. SOH &amp; Pipeline'!J60-'7. Consumption'!L10-Wastage!H54))))</f>
        <v>0</v>
      </c>
      <c r="J10" s="114">
        <f>(IF(J$8="Y",0,
MAX(0,'7. Consumption'!BD10-(I107+'8. SOH &amp; Pipeline'!K60-'7. Consumption'!M10-Wastage!I54))))</f>
        <v>0</v>
      </c>
      <c r="K10" s="114">
        <f>(IF(K$8="Y",0,
MAX(0,'7. Consumption'!BE10-(J107+'8. SOH &amp; Pipeline'!L60-'7. Consumption'!N10-Wastage!J54))))</f>
        <v>0</v>
      </c>
      <c r="L10" s="114">
        <f>(IF(L$8="Y",0,
MAX(0,'7. Consumption'!BF10-(K107+'8. SOH &amp; Pipeline'!M60-'7. Consumption'!O10-Wastage!K54))))</f>
        <v>0</v>
      </c>
      <c r="M10" s="114">
        <f>(IF(M$8="Y",0,
MAX(0,'7. Consumption'!BG10-(L107+'8. SOH &amp; Pipeline'!N60-'7. Consumption'!P10-Wastage!L54))))</f>
        <v>0</v>
      </c>
      <c r="N10" s="114">
        <f>(IF(N$8="Y",0,
MAX(0,'7. Consumption'!BH10-(M107+'8. SOH &amp; Pipeline'!O60-'7. Consumption'!Q10-Wastage!M54))))</f>
        <v>0</v>
      </c>
      <c r="O10" s="114">
        <f>(IF(O$8="Y",0,
MAX(0,'7. Consumption'!BI10-(N107+'8. SOH &amp; Pipeline'!P60-'7. Consumption'!R10-Wastage!N54))))</f>
        <v>0</v>
      </c>
      <c r="P10" s="114">
        <f>(IF(P$8="Y",0,
MAX(0,'7. Consumption'!BJ10-(O107+'8. SOH &amp; Pipeline'!Q60-'7. Consumption'!S10-Wastage!O54))))</f>
        <v>0</v>
      </c>
      <c r="Q10" s="114">
        <f>(IF(Q$8="Y",0,
MAX(0,'7. Consumption'!BK10-(P107+'8. SOH &amp; Pipeline'!R60-'7. Consumption'!T10-Wastage!P54))))</f>
        <v>0</v>
      </c>
      <c r="R10" s="114">
        <f>(IF(R$8="Y",0,
MAX(0,'7. Consumption'!BL10-(Q107+'8. SOH &amp; Pipeline'!S60-'7. Consumption'!U10-Wastage!Q54))))</f>
        <v>0</v>
      </c>
      <c r="S10" s="114">
        <f>(IF(S$8="Y",0,
MAX(0,'7. Consumption'!BM10-(R107+'8. SOH &amp; Pipeline'!T60-'7. Consumption'!V10-Wastage!R54))))</f>
        <v>0</v>
      </c>
      <c r="T10" s="114">
        <f>(IF(T$8="Y",0,
MAX(0,'7. Consumption'!BN10-(S107+'8. SOH &amp; Pipeline'!U60-'7. Consumption'!W10-Wastage!S54))))</f>
        <v>0</v>
      </c>
      <c r="U10" s="114">
        <f>(IF(U$8="Y",0,
MAX(0,'7. Consumption'!BO10-(T107+'8. SOH &amp; Pipeline'!V60-'7. Consumption'!X10-Wastage!T54))))</f>
        <v>0</v>
      </c>
      <c r="V10" s="114">
        <f>(IF(V$8="Y",0,
MAX(0,'7. Consumption'!BP10-(U107+'8. SOH &amp; Pipeline'!W60-'7. Consumption'!Y10-Wastage!U54))))</f>
        <v>0</v>
      </c>
      <c r="W10" s="114">
        <f>(IF(W$8="Y",0,
MAX(0,'7. Consumption'!BQ10-(V107+'8. SOH &amp; Pipeline'!X60-'7. Consumption'!Z10-Wastage!V54))))</f>
        <v>0</v>
      </c>
      <c r="X10" s="114">
        <f>(IF(X$8="Y",0,
MAX(0,'7. Consumption'!BR10-(W107+'8. SOH &amp; Pipeline'!Y60-'7. Consumption'!AA10-Wastage!W54))))</f>
        <v>0</v>
      </c>
      <c r="Y10" s="114">
        <f>(IF(Y$8="Y",0,
MAX(0,'7. Consumption'!BS10-(X107+'8. SOH &amp; Pipeline'!Z60-'7. Consumption'!AB10-Wastage!X54))))</f>
        <v>0</v>
      </c>
      <c r="Z10" s="114">
        <f>(IF(Z$8="Y",0,
MAX(0,'7. Consumption'!BT10-(Y107+'8. SOH &amp; Pipeline'!AA60-'7. Consumption'!AC10-Wastage!Y54))))</f>
        <v>0</v>
      </c>
      <c r="AA10" s="114">
        <f>(IF(AA$8="Y",0,
MAX(0,'7. Consumption'!BU10-(Z107+'8. SOH &amp; Pipeline'!AB60-'7. Consumption'!AD10-Wastage!Z54))))</f>
        <v>0</v>
      </c>
      <c r="AB10" s="114">
        <f>(IF(AB$8="Y",0,
MAX(0,'7. Consumption'!BV10-(AA107+'8. SOH &amp; Pipeline'!AC60-'7. Consumption'!AE10-Wastage!AA54))))</f>
        <v>0</v>
      </c>
      <c r="AC10" s="114">
        <f>(IF(AC$8="Y",0,
MAX(0,'7. Consumption'!BW10-(AB107+'8. SOH &amp; Pipeline'!AD60-'7. Consumption'!AF10-Wastage!AB54))))</f>
        <v>0</v>
      </c>
      <c r="AD10" s="114">
        <f>(IF(AD$8="Y",0,
MAX(0,'7. Consumption'!BX10-(AC107+'8. SOH &amp; Pipeline'!AE60-'7. Consumption'!AG10-Wastage!AC54))))</f>
        <v>0</v>
      </c>
      <c r="AE10" s="114">
        <f>(IF(AE$8="Y",0,
MAX(0,'7. Consumption'!BY10-(AD107+'8. SOH &amp; Pipeline'!AF60-'7. Consumption'!AH10-Wastage!AD54))))</f>
        <v>0</v>
      </c>
      <c r="AF10" s="114">
        <f>(IF(AF$8="Y",0,
MAX(0,'7. Consumption'!BZ10-(AE107+'8. SOH &amp; Pipeline'!AG60-'7. Consumption'!AI10-Wastage!AE54))))</f>
        <v>0</v>
      </c>
      <c r="AG10" s="114">
        <f>(IF(AG$8="Y",0,
MAX(0,'7. Consumption'!CA10-(AF107+'8. SOH &amp; Pipeline'!AH60-'7. Consumption'!AJ10-Wastage!AF54))))</f>
        <v>0</v>
      </c>
      <c r="AH10" s="114">
        <f>(IF(AH$8="Y",0,
MAX(0,'7. Consumption'!CB10-(AG107+'8. SOH &amp; Pipeline'!AI60-'7. Consumption'!AK10-Wastage!AG54))))</f>
        <v>0</v>
      </c>
      <c r="AI10" s="114">
        <f>(IF(AI$8="Y",0,
MAX(0,'7. Consumption'!CC10-(AH107+'8. SOH &amp; Pipeline'!AJ60-'7. Consumption'!AL10-Wastage!AH54))))</f>
        <v>0</v>
      </c>
      <c r="AJ10" s="114">
        <f>(IF(AJ$8="Y",0,
MAX(0,'7. Consumption'!CD10-(AI107+'8. SOH &amp; Pipeline'!AK60-'7. Consumption'!AM10-Wastage!AI54))))</f>
        <v>0</v>
      </c>
      <c r="AK10" s="114">
        <f>(IF(AK$8="Y",0,
MAX(0,'7. Consumption'!CE10-(AJ107+'8. SOH &amp; Pipeline'!AL60-'7. Consumption'!AN10-Wastage!AJ54))))</f>
        <v>0</v>
      </c>
      <c r="AL10" s="114">
        <f>(IF(AL$8="Y",0,
MAX(0,'7. Consumption'!CF10-(AK107+'8. SOH &amp; Pipeline'!AM60-'7. Consumption'!AO10-Wastage!AK54))))</f>
        <v>0</v>
      </c>
      <c r="AM10" s="114">
        <f>(IF(AM$8="Y",0,
MAX(0,'7. Consumption'!CG10-(AL107+'8. SOH &amp; Pipeline'!AN60-'7. Consumption'!AP10-Wastage!AL54))))</f>
        <v>0</v>
      </c>
      <c r="AN10" s="114">
        <f>(IF(AN$8="Y",0,
MAX(0,'7. Consumption'!CH10-(AM107+'8. SOH &amp; Pipeline'!AO60-'7. Consumption'!AQ10-Wastage!AM54))))</f>
        <v>0</v>
      </c>
      <c r="AO10" s="115"/>
    </row>
    <row r="11" spans="2:41" x14ac:dyDescent="0.3">
      <c r="B11" s="12"/>
      <c r="C11" s="12" t="str">
        <f>'7. Consumption'!C11</f>
        <v>ABC (300) - 60 tab</v>
      </c>
      <c r="E11" s="114">
        <f>(IF(E$8="Y",0,
MAX(0,'7. Consumption'!AY11-(D108+'8. SOH &amp; Pipeline'!F61-'7. Consumption'!H11-Wastage!D55))))</f>
        <v>0</v>
      </c>
      <c r="F11" s="114">
        <f>(IF(F$8="Y",0,
MAX(0,'7. Consumption'!AZ11-(E108+'8. SOH &amp; Pipeline'!G61-'7. Consumption'!I11-Wastage!E55))))</f>
        <v>0</v>
      </c>
      <c r="G11" s="114">
        <f>(IF(G$8="Y",0,
MAX(0,'7. Consumption'!BA11-(F108+'8. SOH &amp; Pipeline'!H61-'7. Consumption'!J11-Wastage!F55))))</f>
        <v>0</v>
      </c>
      <c r="H11" s="114">
        <f>(IF(H$8="Y",0,
MAX(0,'7. Consumption'!BB11-(G108+'8. SOH &amp; Pipeline'!I61-'7. Consumption'!K11-Wastage!G55))))</f>
        <v>0</v>
      </c>
      <c r="I11" s="114">
        <f>(IF(I$8="Y",0,
MAX(0,'7. Consumption'!BC11-(H108+'8. SOH &amp; Pipeline'!J61-'7. Consumption'!L11-Wastage!H55))))</f>
        <v>0</v>
      </c>
      <c r="J11" s="114">
        <f>(IF(J$8="Y",0,
MAX(0,'7. Consumption'!BD11-(I108+'8. SOH &amp; Pipeline'!K61-'7. Consumption'!M11-Wastage!I55))))</f>
        <v>0</v>
      </c>
      <c r="K11" s="114">
        <f>(IF(K$8="Y",0,
MAX(0,'7. Consumption'!BE11-(J108+'8. SOH &amp; Pipeline'!L61-'7. Consumption'!N11-Wastage!J55))))</f>
        <v>0</v>
      </c>
      <c r="L11" s="114">
        <f>(IF(L$8="Y",0,
MAX(0,'7. Consumption'!BF11-(K108+'8. SOH &amp; Pipeline'!M61-'7. Consumption'!O11-Wastage!K55))))</f>
        <v>0</v>
      </c>
      <c r="M11" s="114">
        <f>(IF(M$8="Y",0,
MAX(0,'7. Consumption'!BG11-(L108+'8. SOH &amp; Pipeline'!N61-'7. Consumption'!P11-Wastage!L55))))</f>
        <v>0</v>
      </c>
      <c r="N11" s="114">
        <f>(IF(N$8="Y",0,
MAX(0,'7. Consumption'!BH11-(M108+'8. SOH &amp; Pipeline'!O61-'7. Consumption'!Q11-Wastage!M55))))</f>
        <v>0</v>
      </c>
      <c r="O11" s="114">
        <f>(IF(O$8="Y",0,
MAX(0,'7. Consumption'!BI11-(N108+'8. SOH &amp; Pipeline'!P61-'7. Consumption'!R11-Wastage!N55))))</f>
        <v>0</v>
      </c>
      <c r="P11" s="114">
        <f>(IF(P$8="Y",0,
MAX(0,'7. Consumption'!BJ11-(O108+'8. SOH &amp; Pipeline'!Q61-'7. Consumption'!S11-Wastage!O55))))</f>
        <v>0</v>
      </c>
      <c r="Q11" s="114">
        <f>(IF(Q$8="Y",0,
MAX(0,'7. Consumption'!BK11-(P108+'8. SOH &amp; Pipeline'!R61-'7. Consumption'!T11-Wastage!P55))))</f>
        <v>0</v>
      </c>
      <c r="R11" s="114">
        <f>(IF(R$8="Y",0,
MAX(0,'7. Consumption'!BL11-(Q108+'8. SOH &amp; Pipeline'!S61-'7. Consumption'!U11-Wastage!Q55))))</f>
        <v>0</v>
      </c>
      <c r="S11" s="114">
        <f>(IF(S$8="Y",0,
MAX(0,'7. Consumption'!BM11-(R108+'8. SOH &amp; Pipeline'!T61-'7. Consumption'!V11-Wastage!R55))))</f>
        <v>0</v>
      </c>
      <c r="T11" s="114">
        <f>(IF(T$8="Y",0,
MAX(0,'7. Consumption'!BN11-(S108+'8. SOH &amp; Pipeline'!U61-'7. Consumption'!W11-Wastage!S55))))</f>
        <v>0</v>
      </c>
      <c r="U11" s="114">
        <f>(IF(U$8="Y",0,
MAX(0,'7. Consumption'!BO11-(T108+'8. SOH &amp; Pipeline'!V61-'7. Consumption'!X11-Wastage!T55))))</f>
        <v>0</v>
      </c>
      <c r="V11" s="114">
        <f>(IF(V$8="Y",0,
MAX(0,'7. Consumption'!BP11-(U108+'8. SOH &amp; Pipeline'!W61-'7. Consumption'!Y11-Wastage!U55))))</f>
        <v>0</v>
      </c>
      <c r="W11" s="114">
        <f>(IF(W$8="Y",0,
MAX(0,'7. Consumption'!BQ11-(V108+'8. SOH &amp; Pipeline'!X61-'7. Consumption'!Z11-Wastage!V55))))</f>
        <v>0</v>
      </c>
      <c r="X11" s="114">
        <f>(IF(X$8="Y",0,
MAX(0,'7. Consumption'!BR11-(W108+'8. SOH &amp; Pipeline'!Y61-'7. Consumption'!AA11-Wastage!W55))))</f>
        <v>0</v>
      </c>
      <c r="Y11" s="114">
        <f>(IF(Y$8="Y",0,
MAX(0,'7. Consumption'!BS11-(X108+'8. SOH &amp; Pipeline'!Z61-'7. Consumption'!AB11-Wastage!X55))))</f>
        <v>0</v>
      </c>
      <c r="Z11" s="114">
        <f>(IF(Z$8="Y",0,
MAX(0,'7. Consumption'!BT11-(Y108+'8. SOH &amp; Pipeline'!AA61-'7. Consumption'!AC11-Wastage!Y55))))</f>
        <v>0</v>
      </c>
      <c r="AA11" s="114">
        <f>(IF(AA$8="Y",0,
MAX(0,'7. Consumption'!BU11-(Z108+'8. SOH &amp; Pipeline'!AB61-'7. Consumption'!AD11-Wastage!Z55))))</f>
        <v>0</v>
      </c>
      <c r="AB11" s="114">
        <f>(IF(AB$8="Y",0,
MAX(0,'7. Consumption'!BV11-(AA108+'8. SOH &amp; Pipeline'!AC61-'7. Consumption'!AE11-Wastage!AA55))))</f>
        <v>0</v>
      </c>
      <c r="AC11" s="114">
        <f>(IF(AC$8="Y",0,
MAX(0,'7. Consumption'!BW11-(AB108+'8. SOH &amp; Pipeline'!AD61-'7. Consumption'!AF11-Wastage!AB55))))</f>
        <v>0</v>
      </c>
      <c r="AD11" s="114">
        <f>(IF(AD$8="Y",0,
MAX(0,'7. Consumption'!BX11-(AC108+'8. SOH &amp; Pipeline'!AE61-'7. Consumption'!AG11-Wastage!AC55))))</f>
        <v>0</v>
      </c>
      <c r="AE11" s="114">
        <f>(IF(AE$8="Y",0,
MAX(0,'7. Consumption'!BY11-(AD108+'8. SOH &amp; Pipeline'!AF61-'7. Consumption'!AH11-Wastage!AD55))))</f>
        <v>0</v>
      </c>
      <c r="AF11" s="114">
        <f>(IF(AF$8="Y",0,
MAX(0,'7. Consumption'!BZ11-(AE108+'8. SOH &amp; Pipeline'!AG61-'7. Consumption'!AI11-Wastage!AE55))))</f>
        <v>0</v>
      </c>
      <c r="AG11" s="114">
        <f>(IF(AG$8="Y",0,
MAX(0,'7. Consumption'!CA11-(AF108+'8. SOH &amp; Pipeline'!AH61-'7. Consumption'!AJ11-Wastage!AF55))))</f>
        <v>0</v>
      </c>
      <c r="AH11" s="114">
        <f>(IF(AH$8="Y",0,
MAX(0,'7. Consumption'!CB11-(AG108+'8. SOH &amp; Pipeline'!AI61-'7. Consumption'!AK11-Wastage!AG55))))</f>
        <v>0</v>
      </c>
      <c r="AI11" s="114">
        <f>(IF(AI$8="Y",0,
MAX(0,'7. Consumption'!CC11-(AH108+'8. SOH &amp; Pipeline'!AJ61-'7. Consumption'!AL11-Wastage!AH55))))</f>
        <v>0</v>
      </c>
      <c r="AJ11" s="114">
        <f>(IF(AJ$8="Y",0,
MAX(0,'7. Consumption'!CD11-(AI108+'8. SOH &amp; Pipeline'!AK61-'7. Consumption'!AM11-Wastage!AI55))))</f>
        <v>0</v>
      </c>
      <c r="AK11" s="114">
        <f>(IF(AK$8="Y",0,
MAX(0,'7. Consumption'!CE11-(AJ108+'8. SOH &amp; Pipeline'!AL61-'7. Consumption'!AN11-Wastage!AJ55))))</f>
        <v>0</v>
      </c>
      <c r="AL11" s="114">
        <f>(IF(AL$8="Y",0,
MAX(0,'7. Consumption'!CF11-(AK108+'8. SOH &amp; Pipeline'!AM61-'7. Consumption'!AO11-Wastage!AK55))))</f>
        <v>0</v>
      </c>
      <c r="AM11" s="114">
        <f>(IF(AM$8="Y",0,
MAX(0,'7. Consumption'!CG11-(AL108+'8. SOH &amp; Pipeline'!AN61-'7. Consumption'!AP11-Wastage!AL55))))</f>
        <v>0</v>
      </c>
      <c r="AN11" s="114">
        <f>(IF(AN$8="Y",0,
MAX(0,'7. Consumption'!CH11-(AM108+'8. SOH &amp; Pipeline'!AO61-'7. Consumption'!AQ11-Wastage!AM55))))</f>
        <v>0</v>
      </c>
      <c r="AO11" s="115"/>
    </row>
    <row r="12" spans="2:41" ht="15" x14ac:dyDescent="0.25">
      <c r="B12" s="12"/>
      <c r="C12" s="12" t="str">
        <f>'7. Consumption'!C12</f>
        <v>ABC+3TC (600/300) - 30 tab</v>
      </c>
      <c r="E12" s="114">
        <f>(IF(E$8="Y",0,
MAX(0,'7. Consumption'!AY12-(D109+'8. SOH &amp; Pipeline'!F62-'7. Consumption'!H12-Wastage!D56))))</f>
        <v>0</v>
      </c>
      <c r="F12" s="114">
        <f>(IF(F$8="Y",0,
MAX(0,'7. Consumption'!AZ12-(E109+'8. SOH &amp; Pipeline'!G62-'7. Consumption'!I12-Wastage!E56))))</f>
        <v>0</v>
      </c>
      <c r="G12" s="114">
        <f>(IF(G$8="Y",0,
MAX(0,'7. Consumption'!BA12-(F109+'8. SOH &amp; Pipeline'!H62-'7. Consumption'!J12-Wastage!F56))))</f>
        <v>0</v>
      </c>
      <c r="H12" s="114">
        <f>(IF(H$8="Y",0,
MAX(0,'7. Consumption'!BB12-(G109+'8. SOH &amp; Pipeline'!I62-'7. Consumption'!K12-Wastage!G56))))</f>
        <v>0</v>
      </c>
      <c r="I12" s="114">
        <f>(IF(I$8="Y",0,
MAX(0,'7. Consumption'!BC12-(H109+'8. SOH &amp; Pipeline'!J62-'7. Consumption'!L12-Wastage!H56))))</f>
        <v>0</v>
      </c>
      <c r="J12" s="114">
        <f>(IF(J$8="Y",0,
MAX(0,'7. Consumption'!BD12-(I109+'8. SOH &amp; Pipeline'!K62-'7. Consumption'!M12-Wastage!I56))))</f>
        <v>0</v>
      </c>
      <c r="K12" s="114">
        <f>(IF(K$8="Y",0,
MAX(0,'7. Consumption'!BE12-(J109+'8. SOH &amp; Pipeline'!L62-'7. Consumption'!N12-Wastage!J56))))</f>
        <v>0</v>
      </c>
      <c r="L12" s="114">
        <f>(IF(L$8="Y",0,
MAX(0,'7. Consumption'!BF12-(K109+'8. SOH &amp; Pipeline'!M62-'7. Consumption'!O12-Wastage!K56))))</f>
        <v>0</v>
      </c>
      <c r="M12" s="114">
        <f>(IF(M$8="Y",0,
MAX(0,'7. Consumption'!BG12-(L109+'8. SOH &amp; Pipeline'!N62-'7. Consumption'!P12-Wastage!L56))))</f>
        <v>0</v>
      </c>
      <c r="N12" s="114">
        <f>(IF(N$8="Y",0,
MAX(0,'7. Consumption'!BH12-(M109+'8. SOH &amp; Pipeline'!O62-'7. Consumption'!Q12-Wastage!M56))))</f>
        <v>0</v>
      </c>
      <c r="O12" s="114">
        <f>(IF(O$8="Y",0,
MAX(0,'7. Consumption'!BI12-(N109+'8. SOH &amp; Pipeline'!P62-'7. Consumption'!R12-Wastage!N56))))</f>
        <v>0</v>
      </c>
      <c r="P12" s="114">
        <f>(IF(P$8="Y",0,
MAX(0,'7. Consumption'!BJ12-(O109+'8. SOH &amp; Pipeline'!Q62-'7. Consumption'!S12-Wastage!O56))))</f>
        <v>0</v>
      </c>
      <c r="Q12" s="114">
        <f>(IF(Q$8="Y",0,
MAX(0,'7. Consumption'!BK12-(P109+'8. SOH &amp; Pipeline'!R62-'7. Consumption'!T12-Wastage!P56))))</f>
        <v>0</v>
      </c>
      <c r="R12" s="114">
        <f>(IF(R$8="Y",0,
MAX(0,'7. Consumption'!BL12-(Q109+'8. SOH &amp; Pipeline'!S62-'7. Consumption'!U12-Wastage!Q56))))</f>
        <v>0</v>
      </c>
      <c r="S12" s="114">
        <f>(IF(S$8="Y",0,
MAX(0,'7. Consumption'!BM12-(R109+'8. SOH &amp; Pipeline'!T62-'7. Consumption'!V12-Wastage!R56))))</f>
        <v>0</v>
      </c>
      <c r="T12" s="114">
        <f>(IF(T$8="Y",0,
MAX(0,'7. Consumption'!BN12-(S109+'8. SOH &amp; Pipeline'!U62-'7. Consumption'!W12-Wastage!S56))))</f>
        <v>0</v>
      </c>
      <c r="U12" s="114">
        <f>(IF(U$8="Y",0,
MAX(0,'7. Consumption'!BO12-(T109+'8. SOH &amp; Pipeline'!V62-'7. Consumption'!X12-Wastage!T56))))</f>
        <v>0</v>
      </c>
      <c r="V12" s="114">
        <f>(IF(V$8="Y",0,
MAX(0,'7. Consumption'!BP12-(U109+'8. SOH &amp; Pipeline'!W62-'7. Consumption'!Y12-Wastage!U56))))</f>
        <v>0</v>
      </c>
      <c r="W12" s="114">
        <f>(IF(W$8="Y",0,
MAX(0,'7. Consumption'!BQ12-(V109+'8. SOH &amp; Pipeline'!X62-'7. Consumption'!Z12-Wastage!V56))))</f>
        <v>0</v>
      </c>
      <c r="X12" s="114">
        <f>(IF(X$8="Y",0,
MAX(0,'7. Consumption'!BR12-(W109+'8. SOH &amp; Pipeline'!Y62-'7. Consumption'!AA12-Wastage!W56))))</f>
        <v>0</v>
      </c>
      <c r="Y12" s="114">
        <f>(IF(Y$8="Y",0,
MAX(0,'7. Consumption'!BS12-(X109+'8. SOH &amp; Pipeline'!Z62-'7. Consumption'!AB12-Wastage!X56))))</f>
        <v>0</v>
      </c>
      <c r="Z12" s="114">
        <f>(IF(Z$8="Y",0,
MAX(0,'7. Consumption'!BT12-(Y109+'8. SOH &amp; Pipeline'!AA62-'7. Consumption'!AC12-Wastage!Y56))))</f>
        <v>0</v>
      </c>
      <c r="AA12" s="114">
        <f>(IF(AA$8="Y",0,
MAX(0,'7. Consumption'!BU12-(Z109+'8. SOH &amp; Pipeline'!AB62-'7. Consumption'!AD12-Wastage!Z56))))</f>
        <v>0</v>
      </c>
      <c r="AB12" s="114">
        <f>(IF(AB$8="Y",0,
MAX(0,'7. Consumption'!BV12-(AA109+'8. SOH &amp; Pipeline'!AC62-'7. Consumption'!AE12-Wastage!AA56))))</f>
        <v>0</v>
      </c>
      <c r="AC12" s="114">
        <f>(IF(AC$8="Y",0,
MAX(0,'7. Consumption'!BW12-(AB109+'8. SOH &amp; Pipeline'!AD62-'7. Consumption'!AF12-Wastage!AB56))))</f>
        <v>0</v>
      </c>
      <c r="AD12" s="114">
        <f>(IF(AD$8="Y",0,
MAX(0,'7. Consumption'!BX12-(AC109+'8. SOH &amp; Pipeline'!AE62-'7. Consumption'!AG12-Wastage!AC56))))</f>
        <v>0</v>
      </c>
      <c r="AE12" s="114">
        <f>(IF(AE$8="Y",0,
MAX(0,'7. Consumption'!BY12-(AD109+'8. SOH &amp; Pipeline'!AF62-'7. Consumption'!AH12-Wastage!AD56))))</f>
        <v>0</v>
      </c>
      <c r="AF12" s="114">
        <f>(IF(AF$8="Y",0,
MAX(0,'7. Consumption'!BZ12-(AE109+'8. SOH &amp; Pipeline'!AG62-'7. Consumption'!AI12-Wastage!AE56))))</f>
        <v>0</v>
      </c>
      <c r="AG12" s="114">
        <f>(IF(AG$8="Y",0,
MAX(0,'7. Consumption'!CA12-(AF109+'8. SOH &amp; Pipeline'!AH62-'7. Consumption'!AJ12-Wastage!AF56))))</f>
        <v>0</v>
      </c>
      <c r="AH12" s="114">
        <f>(IF(AH$8="Y",0,
MAX(0,'7. Consumption'!CB12-(AG109+'8. SOH &amp; Pipeline'!AI62-'7. Consumption'!AK12-Wastage!AG56))))</f>
        <v>0</v>
      </c>
      <c r="AI12" s="114">
        <f>(IF(AI$8="Y",0,
MAX(0,'7. Consumption'!CC12-(AH109+'8. SOH &amp; Pipeline'!AJ62-'7. Consumption'!AL12-Wastage!AH56))))</f>
        <v>0</v>
      </c>
      <c r="AJ12" s="114">
        <f>(IF(AJ$8="Y",0,
MAX(0,'7. Consumption'!CD12-(AI109+'8. SOH &amp; Pipeline'!AK62-'7. Consumption'!AM12-Wastage!AI56))))</f>
        <v>0</v>
      </c>
      <c r="AK12" s="114">
        <f>(IF(AK$8="Y",0,
MAX(0,'7. Consumption'!CE12-(AJ109+'8. SOH &amp; Pipeline'!AL62-'7. Consumption'!AN12-Wastage!AJ56))))</f>
        <v>0</v>
      </c>
      <c r="AL12" s="114">
        <f>(IF(AL$8="Y",0,
MAX(0,'7. Consumption'!CF12-(AK109+'8. SOH &amp; Pipeline'!AM62-'7. Consumption'!AO12-Wastage!AK56))))</f>
        <v>0</v>
      </c>
      <c r="AM12" s="114">
        <f>(IF(AM$8="Y",0,
MAX(0,'7. Consumption'!CG12-(AL109+'8. SOH &amp; Pipeline'!AN62-'7. Consumption'!AP12-Wastage!AL56))))</f>
        <v>0</v>
      </c>
      <c r="AN12" s="114">
        <f>(IF(AN$8="Y",0,
MAX(0,'7. Consumption'!CH12-(AM109+'8. SOH &amp; Pipeline'!AO62-'7. Consumption'!AQ12-Wastage!AM56))))</f>
        <v>0</v>
      </c>
      <c r="AO12" s="115"/>
    </row>
    <row r="13" spans="2:41" ht="15" x14ac:dyDescent="0.25">
      <c r="B13" s="12"/>
      <c r="C13" s="12" t="str">
        <f>'7. Consumption'!C13</f>
        <v>ABC+3TC+DTG (600/300/50) - 30 tab</v>
      </c>
      <c r="E13" s="114">
        <f>(IF(E$8="Y",0,
MAX(0,'7. Consumption'!AY13-(D110+'8. SOH &amp; Pipeline'!F63-'7. Consumption'!H13-Wastage!D57))))</f>
        <v>0</v>
      </c>
      <c r="F13" s="114">
        <f>(IF(F$8="Y",0,
MAX(0,'7. Consumption'!AZ13-(E110+'8. SOH &amp; Pipeline'!G63-'7. Consumption'!I13-Wastage!E57))))</f>
        <v>0</v>
      </c>
      <c r="G13" s="114">
        <f>(IF(G$8="Y",0,
MAX(0,'7. Consumption'!BA13-(F110+'8. SOH &amp; Pipeline'!H63-'7. Consumption'!J13-Wastage!F57))))</f>
        <v>0</v>
      </c>
      <c r="H13" s="114">
        <f>(IF(H$8="Y",0,
MAX(0,'7. Consumption'!BB13-(G110+'8. SOH &amp; Pipeline'!I63-'7. Consumption'!K13-Wastage!G57))))</f>
        <v>0</v>
      </c>
      <c r="I13" s="114">
        <f>(IF(I$8="Y",0,
MAX(0,'7. Consumption'!BC13-(H110+'8. SOH &amp; Pipeline'!J63-'7. Consumption'!L13-Wastage!H57))))</f>
        <v>0</v>
      </c>
      <c r="J13" s="114">
        <f>(IF(J$8="Y",0,
MAX(0,'7. Consumption'!BD13-(I110+'8. SOH &amp; Pipeline'!K63-'7. Consumption'!M13-Wastage!I57))))</f>
        <v>0</v>
      </c>
      <c r="K13" s="114">
        <f>(IF(K$8="Y",0,
MAX(0,'7. Consumption'!BE13-(J110+'8. SOH &amp; Pipeline'!L63-'7. Consumption'!N13-Wastage!J57))))</f>
        <v>0</v>
      </c>
      <c r="L13" s="114">
        <f>(IF(L$8="Y",0,
MAX(0,'7. Consumption'!BF13-(K110+'8. SOH &amp; Pipeline'!M63-'7. Consumption'!O13-Wastage!K57))))</f>
        <v>0</v>
      </c>
      <c r="M13" s="114">
        <f>(IF(M$8="Y",0,
MAX(0,'7. Consumption'!BG13-(L110+'8. SOH &amp; Pipeline'!N63-'7. Consumption'!P13-Wastage!L57))))</f>
        <v>0</v>
      </c>
      <c r="N13" s="114">
        <f>(IF(N$8="Y",0,
MAX(0,'7. Consumption'!BH13-(M110+'8. SOH &amp; Pipeline'!O63-'7. Consumption'!Q13-Wastage!M57))))</f>
        <v>0</v>
      </c>
      <c r="O13" s="114">
        <f>(IF(O$8="Y",0,
MAX(0,'7. Consumption'!BI13-(N110+'8. SOH &amp; Pipeline'!P63-'7. Consumption'!R13-Wastage!N57))))</f>
        <v>0</v>
      </c>
      <c r="P13" s="114">
        <f>(IF(P$8="Y",0,
MAX(0,'7. Consumption'!BJ13-(O110+'8. SOH &amp; Pipeline'!Q63-'7. Consumption'!S13-Wastage!O57))))</f>
        <v>0</v>
      </c>
      <c r="Q13" s="114">
        <f>(IF(Q$8="Y",0,
MAX(0,'7. Consumption'!BK13-(P110+'8. SOH &amp; Pipeline'!R63-'7. Consumption'!T13-Wastage!P57))))</f>
        <v>0</v>
      </c>
      <c r="R13" s="114">
        <f>(IF(R$8="Y",0,
MAX(0,'7. Consumption'!BL13-(Q110+'8. SOH &amp; Pipeline'!S63-'7. Consumption'!U13-Wastage!Q57))))</f>
        <v>0</v>
      </c>
      <c r="S13" s="114">
        <f>(IF(S$8="Y",0,
MAX(0,'7. Consumption'!BM13-(R110+'8. SOH &amp; Pipeline'!T63-'7. Consumption'!V13-Wastage!R57))))</f>
        <v>0</v>
      </c>
      <c r="T13" s="114">
        <f>(IF(T$8="Y",0,
MAX(0,'7. Consumption'!BN13-(S110+'8. SOH &amp; Pipeline'!U63-'7. Consumption'!W13-Wastage!S57))))</f>
        <v>0</v>
      </c>
      <c r="U13" s="114">
        <f>(IF(U$8="Y",0,
MAX(0,'7. Consumption'!BO13-(T110+'8. SOH &amp; Pipeline'!V63-'7. Consumption'!X13-Wastage!T57))))</f>
        <v>0</v>
      </c>
      <c r="V13" s="114">
        <f>(IF(V$8="Y",0,
MAX(0,'7. Consumption'!BP13-(U110+'8. SOH &amp; Pipeline'!W63-'7. Consumption'!Y13-Wastage!U57))))</f>
        <v>0</v>
      </c>
      <c r="W13" s="114">
        <f>(IF(W$8="Y",0,
MAX(0,'7. Consumption'!BQ13-(V110+'8. SOH &amp; Pipeline'!X63-'7. Consumption'!Z13-Wastage!V57))))</f>
        <v>0</v>
      </c>
      <c r="X13" s="114">
        <f>(IF(X$8="Y",0,
MAX(0,'7. Consumption'!BR13-(W110+'8. SOH &amp; Pipeline'!Y63-'7. Consumption'!AA13-Wastage!W57))))</f>
        <v>0</v>
      </c>
      <c r="Y13" s="114">
        <f>(IF(Y$8="Y",0,
MAX(0,'7. Consumption'!BS13-(X110+'8. SOH &amp; Pipeline'!Z63-'7. Consumption'!AB13-Wastage!X57))))</f>
        <v>0</v>
      </c>
      <c r="Z13" s="114">
        <f>(IF(Z$8="Y",0,
MAX(0,'7. Consumption'!BT13-(Y110+'8. SOH &amp; Pipeline'!AA63-'7. Consumption'!AC13-Wastage!Y57))))</f>
        <v>0</v>
      </c>
      <c r="AA13" s="114">
        <f>(IF(AA$8="Y",0,
MAX(0,'7. Consumption'!BU13-(Z110+'8. SOH &amp; Pipeline'!AB63-'7. Consumption'!AD13-Wastage!Z57))))</f>
        <v>0</v>
      </c>
      <c r="AB13" s="114">
        <f>(IF(AB$8="Y",0,
MAX(0,'7. Consumption'!BV13-(AA110+'8. SOH &amp; Pipeline'!AC63-'7. Consumption'!AE13-Wastage!AA57))))</f>
        <v>0</v>
      </c>
      <c r="AC13" s="114">
        <f>(IF(AC$8="Y",0,
MAX(0,'7. Consumption'!BW13-(AB110+'8. SOH &amp; Pipeline'!AD63-'7. Consumption'!AF13-Wastage!AB57))))</f>
        <v>0</v>
      </c>
      <c r="AD13" s="114">
        <f>(IF(AD$8="Y",0,
MAX(0,'7. Consumption'!BX13-(AC110+'8. SOH &amp; Pipeline'!AE63-'7. Consumption'!AG13-Wastage!AC57))))</f>
        <v>0</v>
      </c>
      <c r="AE13" s="114">
        <f>(IF(AE$8="Y",0,
MAX(0,'7. Consumption'!BY13-(AD110+'8. SOH &amp; Pipeline'!AF63-'7. Consumption'!AH13-Wastage!AD57))))</f>
        <v>0</v>
      </c>
      <c r="AF13" s="114">
        <f>(IF(AF$8="Y",0,
MAX(0,'7. Consumption'!BZ13-(AE110+'8. SOH &amp; Pipeline'!AG63-'7. Consumption'!AI13-Wastage!AE57))))</f>
        <v>0</v>
      </c>
      <c r="AG13" s="114">
        <f>(IF(AG$8="Y",0,
MAX(0,'7. Consumption'!CA13-(AF110+'8. SOH &amp; Pipeline'!AH63-'7. Consumption'!AJ13-Wastage!AF57))))</f>
        <v>0</v>
      </c>
      <c r="AH13" s="114">
        <f>(IF(AH$8="Y",0,
MAX(0,'7. Consumption'!CB13-(AG110+'8. SOH &amp; Pipeline'!AI63-'7. Consumption'!AK13-Wastage!AG57))))</f>
        <v>0</v>
      </c>
      <c r="AI13" s="114">
        <f>(IF(AI$8="Y",0,
MAX(0,'7. Consumption'!CC13-(AH110+'8. SOH &amp; Pipeline'!AJ63-'7. Consumption'!AL13-Wastage!AH57))))</f>
        <v>0</v>
      </c>
      <c r="AJ13" s="114">
        <f>(IF(AJ$8="Y",0,
MAX(0,'7. Consumption'!CD13-(AI110+'8. SOH &amp; Pipeline'!AK63-'7. Consumption'!AM13-Wastage!AI57))))</f>
        <v>0</v>
      </c>
      <c r="AK13" s="114">
        <f>(IF(AK$8="Y",0,
MAX(0,'7. Consumption'!CE13-(AJ110+'8. SOH &amp; Pipeline'!AL63-'7. Consumption'!AN13-Wastage!AJ57))))</f>
        <v>0</v>
      </c>
      <c r="AL13" s="114">
        <f>(IF(AL$8="Y",0,
MAX(0,'7. Consumption'!CF13-(AK110+'8. SOH &amp; Pipeline'!AM63-'7. Consumption'!AO13-Wastage!AK57))))</f>
        <v>0</v>
      </c>
      <c r="AM13" s="114">
        <f>(IF(AM$8="Y",0,
MAX(0,'7. Consumption'!CG13-(AL110+'8. SOH &amp; Pipeline'!AN63-'7. Consumption'!AP13-Wastage!AL57))))</f>
        <v>0</v>
      </c>
      <c r="AN13" s="114">
        <f>(IF(AN$8="Y",0,
MAX(0,'7. Consumption'!CH13-(AM110+'8. SOH &amp; Pipeline'!AO63-'7. Consumption'!AQ13-Wastage!AM57))))</f>
        <v>0</v>
      </c>
      <c r="AO13" s="115"/>
    </row>
    <row r="14" spans="2:41" ht="15" x14ac:dyDescent="0.25">
      <c r="B14" s="12"/>
      <c r="C14" s="12" t="str">
        <f>'7. Consumption'!C14</f>
        <v>ATV/r (300/100) - 30 tab</v>
      </c>
      <c r="E14" s="114">
        <f>(IF(E$8="Y",0,
MAX(0,'7. Consumption'!AY14-(D111+'8. SOH &amp; Pipeline'!F64-'7. Consumption'!H14-Wastage!D58))))</f>
        <v>0</v>
      </c>
      <c r="F14" s="114">
        <f>(IF(F$8="Y",0,
MAX(0,'7. Consumption'!AZ14-(E111+'8. SOH &amp; Pipeline'!G64-'7. Consumption'!I14-Wastage!E58))))</f>
        <v>0</v>
      </c>
      <c r="G14" s="114">
        <f>(IF(G$8="Y",0,
MAX(0,'7. Consumption'!BA14-(F111+'8. SOH &amp; Pipeline'!H64-'7. Consumption'!J14-Wastage!F58))))</f>
        <v>0</v>
      </c>
      <c r="H14" s="114">
        <f>(IF(H$8="Y",0,
MAX(0,'7. Consumption'!BB14-(G111+'8. SOH &amp; Pipeline'!I64-'7. Consumption'!K14-Wastage!G58))))</f>
        <v>0</v>
      </c>
      <c r="I14" s="114">
        <f>(IF(I$8="Y",0,
MAX(0,'7. Consumption'!BC14-(H111+'8. SOH &amp; Pipeline'!J64-'7. Consumption'!L14-Wastage!H58))))</f>
        <v>0</v>
      </c>
      <c r="J14" s="114">
        <f>(IF(J$8="Y",0,
MAX(0,'7. Consumption'!BD14-(I111+'8. SOH &amp; Pipeline'!K64-'7. Consumption'!M14-Wastage!I58))))</f>
        <v>0</v>
      </c>
      <c r="K14" s="114">
        <f>(IF(K$8="Y",0,
MAX(0,'7. Consumption'!BE14-(J111+'8. SOH &amp; Pipeline'!L64-'7. Consumption'!N14-Wastage!J58))))</f>
        <v>0</v>
      </c>
      <c r="L14" s="114">
        <f>(IF(L$8="Y",0,
MAX(0,'7. Consumption'!BF14-(K111+'8. SOH &amp; Pipeline'!M64-'7. Consumption'!O14-Wastage!K58))))</f>
        <v>0</v>
      </c>
      <c r="M14" s="114">
        <f>(IF(M$8="Y",0,
MAX(0,'7. Consumption'!BG14-(L111+'8. SOH &amp; Pipeline'!N64-'7. Consumption'!P14-Wastage!L58))))</f>
        <v>0</v>
      </c>
      <c r="N14" s="114">
        <f>(IF(N$8="Y",0,
MAX(0,'7. Consumption'!BH14-(M111+'8. SOH &amp; Pipeline'!O64-'7. Consumption'!Q14-Wastage!M58))))</f>
        <v>0</v>
      </c>
      <c r="O14" s="114">
        <f>(IF(O$8="Y",0,
MAX(0,'7. Consumption'!BI14-(N111+'8. SOH &amp; Pipeline'!P64-'7. Consumption'!R14-Wastage!N58))))</f>
        <v>0</v>
      </c>
      <c r="P14" s="114">
        <f>(IF(P$8="Y",0,
MAX(0,'7. Consumption'!BJ14-(O111+'8. SOH &amp; Pipeline'!Q64-'7. Consumption'!S14-Wastage!O58))))</f>
        <v>0</v>
      </c>
      <c r="Q14" s="114">
        <f>(IF(Q$8="Y",0,
MAX(0,'7. Consumption'!BK14-(P111+'8. SOH &amp; Pipeline'!R64-'7. Consumption'!T14-Wastage!P58))))</f>
        <v>0</v>
      </c>
      <c r="R14" s="114">
        <f>(IF(R$8="Y",0,
MAX(0,'7. Consumption'!BL14-(Q111+'8. SOH &amp; Pipeline'!S64-'7. Consumption'!U14-Wastage!Q58))))</f>
        <v>0</v>
      </c>
      <c r="S14" s="114">
        <f>(IF(S$8="Y",0,
MAX(0,'7. Consumption'!BM14-(R111+'8. SOH &amp; Pipeline'!T64-'7. Consumption'!V14-Wastage!R58))))</f>
        <v>0</v>
      </c>
      <c r="T14" s="114">
        <f>(IF(T$8="Y",0,
MAX(0,'7. Consumption'!BN14-(S111+'8. SOH &amp; Pipeline'!U64-'7. Consumption'!W14-Wastage!S58))))</f>
        <v>0</v>
      </c>
      <c r="U14" s="114">
        <f>(IF(U$8="Y",0,
MAX(0,'7. Consumption'!BO14-(T111+'8. SOH &amp; Pipeline'!V64-'7. Consumption'!X14-Wastage!T58))))</f>
        <v>0</v>
      </c>
      <c r="V14" s="114">
        <f>(IF(V$8="Y",0,
MAX(0,'7. Consumption'!BP14-(U111+'8. SOH &amp; Pipeline'!W64-'7. Consumption'!Y14-Wastage!U58))))</f>
        <v>0</v>
      </c>
      <c r="W14" s="114">
        <f>(IF(W$8="Y",0,
MAX(0,'7. Consumption'!BQ14-(V111+'8. SOH &amp; Pipeline'!X64-'7. Consumption'!Z14-Wastage!V58))))</f>
        <v>0</v>
      </c>
      <c r="X14" s="114">
        <f>(IF(X$8="Y",0,
MAX(0,'7. Consumption'!BR14-(W111+'8. SOH &amp; Pipeline'!Y64-'7. Consumption'!AA14-Wastage!W58))))</f>
        <v>0</v>
      </c>
      <c r="Y14" s="114">
        <f>(IF(Y$8="Y",0,
MAX(0,'7. Consumption'!BS14-(X111+'8. SOH &amp; Pipeline'!Z64-'7. Consumption'!AB14-Wastage!X58))))</f>
        <v>0</v>
      </c>
      <c r="Z14" s="114">
        <f>(IF(Z$8="Y",0,
MAX(0,'7. Consumption'!BT14-(Y111+'8. SOH &amp; Pipeline'!AA64-'7. Consumption'!AC14-Wastage!Y58))))</f>
        <v>0</v>
      </c>
      <c r="AA14" s="114">
        <f>(IF(AA$8="Y",0,
MAX(0,'7. Consumption'!BU14-(Z111+'8. SOH &amp; Pipeline'!AB64-'7. Consumption'!AD14-Wastage!Z58))))</f>
        <v>0</v>
      </c>
      <c r="AB14" s="114">
        <f>(IF(AB$8="Y",0,
MAX(0,'7. Consumption'!BV14-(AA111+'8. SOH &amp; Pipeline'!AC64-'7. Consumption'!AE14-Wastage!AA58))))</f>
        <v>0</v>
      </c>
      <c r="AC14" s="114">
        <f>(IF(AC$8="Y",0,
MAX(0,'7. Consumption'!BW14-(AB111+'8. SOH &amp; Pipeline'!AD64-'7. Consumption'!AF14-Wastage!AB58))))</f>
        <v>0</v>
      </c>
      <c r="AD14" s="114">
        <f>(IF(AD$8="Y",0,
MAX(0,'7. Consumption'!BX14-(AC111+'8. SOH &amp; Pipeline'!AE64-'7. Consumption'!AG14-Wastage!AC58))))</f>
        <v>0</v>
      </c>
      <c r="AE14" s="114">
        <f>(IF(AE$8="Y",0,
MAX(0,'7. Consumption'!BY14-(AD111+'8. SOH &amp; Pipeline'!AF64-'7. Consumption'!AH14-Wastage!AD58))))</f>
        <v>0</v>
      </c>
      <c r="AF14" s="114">
        <f>(IF(AF$8="Y",0,
MAX(0,'7. Consumption'!BZ14-(AE111+'8. SOH &amp; Pipeline'!AG64-'7. Consumption'!AI14-Wastage!AE58))))</f>
        <v>0</v>
      </c>
      <c r="AG14" s="114">
        <f>(IF(AG$8="Y",0,
MAX(0,'7. Consumption'!CA14-(AF111+'8. SOH &amp; Pipeline'!AH64-'7. Consumption'!AJ14-Wastage!AF58))))</f>
        <v>0</v>
      </c>
      <c r="AH14" s="114">
        <f>(IF(AH$8="Y",0,
MAX(0,'7. Consumption'!CB14-(AG111+'8. SOH &amp; Pipeline'!AI64-'7. Consumption'!AK14-Wastage!AG58))))</f>
        <v>0</v>
      </c>
      <c r="AI14" s="114">
        <f>(IF(AI$8="Y",0,
MAX(0,'7. Consumption'!CC14-(AH111+'8. SOH &amp; Pipeline'!AJ64-'7. Consumption'!AL14-Wastage!AH58))))</f>
        <v>0</v>
      </c>
      <c r="AJ14" s="114">
        <f>(IF(AJ$8="Y",0,
MAX(0,'7. Consumption'!CD14-(AI111+'8. SOH &amp; Pipeline'!AK64-'7. Consumption'!AM14-Wastage!AI58))))</f>
        <v>0</v>
      </c>
      <c r="AK14" s="114">
        <f>(IF(AK$8="Y",0,
MAX(0,'7. Consumption'!CE14-(AJ111+'8. SOH &amp; Pipeline'!AL64-'7. Consumption'!AN14-Wastage!AJ58))))</f>
        <v>0</v>
      </c>
      <c r="AL14" s="114">
        <f>(IF(AL$8="Y",0,
MAX(0,'7. Consumption'!CF14-(AK111+'8. SOH &amp; Pipeline'!AM64-'7. Consumption'!AO14-Wastage!AK58))))</f>
        <v>0</v>
      </c>
      <c r="AM14" s="114">
        <f>(IF(AM$8="Y",0,
MAX(0,'7. Consumption'!CG14-(AL111+'8. SOH &amp; Pipeline'!AN64-'7. Consumption'!AP14-Wastage!AL58))))</f>
        <v>0</v>
      </c>
      <c r="AN14" s="114">
        <f>(IF(AN$8="Y",0,
MAX(0,'7. Consumption'!CH14-(AM111+'8. SOH &amp; Pipeline'!AO64-'7. Consumption'!AQ14-Wastage!AM58))))</f>
        <v>0</v>
      </c>
      <c r="AO14" s="115"/>
    </row>
    <row r="15" spans="2:41" ht="15" x14ac:dyDescent="0.25">
      <c r="B15" s="12"/>
      <c r="C15" s="12" t="str">
        <f>'7. Consumption'!C15</f>
        <v>AZT (300) - 60 tab</v>
      </c>
      <c r="E15" s="114">
        <f>(IF(E$8="Y",0,
MAX(0,'7. Consumption'!AY15-(D112+'8. SOH &amp; Pipeline'!F65-'7. Consumption'!H15-Wastage!D59))))</f>
        <v>0</v>
      </c>
      <c r="F15" s="114">
        <f>(IF(F$8="Y",0,
MAX(0,'7. Consumption'!AZ15-(E112+'8. SOH &amp; Pipeline'!G65-'7. Consumption'!I15-Wastage!E59))))</f>
        <v>0</v>
      </c>
      <c r="G15" s="114">
        <f>(IF(G$8="Y",0,
MAX(0,'7. Consumption'!BA15-(F112+'8. SOH &amp; Pipeline'!H65-'7. Consumption'!J15-Wastage!F59))))</f>
        <v>0</v>
      </c>
      <c r="H15" s="114">
        <f>(IF(H$8="Y",0,
MAX(0,'7. Consumption'!BB15-(G112+'8. SOH &amp; Pipeline'!I65-'7. Consumption'!K15-Wastage!G59))))</f>
        <v>0</v>
      </c>
      <c r="I15" s="114">
        <f>(IF(I$8="Y",0,
MAX(0,'7. Consumption'!BC15-(H112+'8. SOH &amp; Pipeline'!J65-'7. Consumption'!L15-Wastage!H59))))</f>
        <v>0</v>
      </c>
      <c r="J15" s="114">
        <f>(IF(J$8="Y",0,
MAX(0,'7. Consumption'!BD15-(I112+'8. SOH &amp; Pipeline'!K65-'7. Consumption'!M15-Wastage!I59))))</f>
        <v>0</v>
      </c>
      <c r="K15" s="114">
        <f>(IF(K$8="Y",0,
MAX(0,'7. Consumption'!BE15-(J112+'8. SOH &amp; Pipeline'!L65-'7. Consumption'!N15-Wastage!J59))))</f>
        <v>0</v>
      </c>
      <c r="L15" s="114">
        <f>(IF(L$8="Y",0,
MAX(0,'7. Consumption'!BF15-(K112+'8. SOH &amp; Pipeline'!M65-'7. Consumption'!O15-Wastage!K59))))</f>
        <v>0</v>
      </c>
      <c r="M15" s="114">
        <f>(IF(M$8="Y",0,
MAX(0,'7. Consumption'!BG15-(L112+'8. SOH &amp; Pipeline'!N65-'7. Consumption'!P15-Wastage!L59))))</f>
        <v>0</v>
      </c>
      <c r="N15" s="114">
        <f>(IF(N$8="Y",0,
MAX(0,'7. Consumption'!BH15-(M112+'8. SOH &amp; Pipeline'!O65-'7. Consumption'!Q15-Wastage!M59))))</f>
        <v>0</v>
      </c>
      <c r="O15" s="114">
        <f>(IF(O$8="Y",0,
MAX(0,'7. Consumption'!BI15-(N112+'8. SOH &amp; Pipeline'!P65-'7. Consumption'!R15-Wastage!N59))))</f>
        <v>0</v>
      </c>
      <c r="P15" s="114">
        <f>(IF(P$8="Y",0,
MAX(0,'7. Consumption'!BJ15-(O112+'8. SOH &amp; Pipeline'!Q65-'7. Consumption'!S15-Wastage!O59))))</f>
        <v>0</v>
      </c>
      <c r="Q15" s="114">
        <f>(IF(Q$8="Y",0,
MAX(0,'7. Consumption'!BK15-(P112+'8. SOH &amp; Pipeline'!R65-'7. Consumption'!T15-Wastage!P59))))</f>
        <v>0</v>
      </c>
      <c r="R15" s="114">
        <f>(IF(R$8="Y",0,
MAX(0,'7. Consumption'!BL15-(Q112+'8. SOH &amp; Pipeline'!S65-'7. Consumption'!U15-Wastage!Q59))))</f>
        <v>0</v>
      </c>
      <c r="S15" s="114">
        <f>(IF(S$8="Y",0,
MAX(0,'7. Consumption'!BM15-(R112+'8. SOH &amp; Pipeline'!T65-'7. Consumption'!V15-Wastage!R59))))</f>
        <v>0</v>
      </c>
      <c r="T15" s="114">
        <f>(IF(T$8="Y",0,
MAX(0,'7. Consumption'!BN15-(S112+'8. SOH &amp; Pipeline'!U65-'7. Consumption'!W15-Wastage!S59))))</f>
        <v>0</v>
      </c>
      <c r="U15" s="114">
        <f>(IF(U$8="Y",0,
MAX(0,'7. Consumption'!BO15-(T112+'8. SOH &amp; Pipeline'!V65-'7. Consumption'!X15-Wastage!T59))))</f>
        <v>0</v>
      </c>
      <c r="V15" s="114">
        <f>(IF(V$8="Y",0,
MAX(0,'7. Consumption'!BP15-(U112+'8. SOH &amp; Pipeline'!W65-'7. Consumption'!Y15-Wastage!U59))))</f>
        <v>0</v>
      </c>
      <c r="W15" s="114">
        <f>(IF(W$8="Y",0,
MAX(0,'7. Consumption'!BQ15-(V112+'8. SOH &amp; Pipeline'!X65-'7. Consumption'!Z15-Wastage!V59))))</f>
        <v>0</v>
      </c>
      <c r="X15" s="114">
        <f>(IF(X$8="Y",0,
MAX(0,'7. Consumption'!BR15-(W112+'8. SOH &amp; Pipeline'!Y65-'7. Consumption'!AA15-Wastage!W59))))</f>
        <v>0</v>
      </c>
      <c r="Y15" s="114">
        <f>(IF(Y$8="Y",0,
MAX(0,'7. Consumption'!BS15-(X112+'8. SOH &amp; Pipeline'!Z65-'7. Consumption'!AB15-Wastage!X59))))</f>
        <v>0</v>
      </c>
      <c r="Z15" s="114">
        <f>(IF(Z$8="Y",0,
MAX(0,'7. Consumption'!BT15-(Y112+'8. SOH &amp; Pipeline'!AA65-'7. Consumption'!AC15-Wastage!Y59))))</f>
        <v>0</v>
      </c>
      <c r="AA15" s="114">
        <f>(IF(AA$8="Y",0,
MAX(0,'7. Consumption'!BU15-(Z112+'8. SOH &amp; Pipeline'!AB65-'7. Consumption'!AD15-Wastage!Z59))))</f>
        <v>0</v>
      </c>
      <c r="AB15" s="114">
        <f>(IF(AB$8="Y",0,
MAX(0,'7. Consumption'!BV15-(AA112+'8. SOH &amp; Pipeline'!AC65-'7. Consumption'!AE15-Wastage!AA59))))</f>
        <v>0</v>
      </c>
      <c r="AC15" s="114">
        <f>(IF(AC$8="Y",0,
MAX(0,'7. Consumption'!BW15-(AB112+'8. SOH &amp; Pipeline'!AD65-'7. Consumption'!AF15-Wastage!AB59))))</f>
        <v>0</v>
      </c>
      <c r="AD15" s="114">
        <f>(IF(AD$8="Y",0,
MAX(0,'7. Consumption'!BX15-(AC112+'8. SOH &amp; Pipeline'!AE65-'7. Consumption'!AG15-Wastage!AC59))))</f>
        <v>0</v>
      </c>
      <c r="AE15" s="114">
        <f>(IF(AE$8="Y",0,
MAX(0,'7. Consumption'!BY15-(AD112+'8. SOH &amp; Pipeline'!AF65-'7. Consumption'!AH15-Wastage!AD59))))</f>
        <v>0</v>
      </c>
      <c r="AF15" s="114">
        <f>(IF(AF$8="Y",0,
MAX(0,'7. Consumption'!BZ15-(AE112+'8. SOH &amp; Pipeline'!AG65-'7. Consumption'!AI15-Wastage!AE59))))</f>
        <v>0</v>
      </c>
      <c r="AG15" s="114">
        <f>(IF(AG$8="Y",0,
MAX(0,'7. Consumption'!CA15-(AF112+'8. SOH &amp; Pipeline'!AH65-'7. Consumption'!AJ15-Wastage!AF59))))</f>
        <v>0</v>
      </c>
      <c r="AH15" s="114">
        <f>(IF(AH$8="Y",0,
MAX(0,'7. Consumption'!CB15-(AG112+'8. SOH &amp; Pipeline'!AI65-'7. Consumption'!AK15-Wastage!AG59))))</f>
        <v>0</v>
      </c>
      <c r="AI15" s="114">
        <f>(IF(AI$8="Y",0,
MAX(0,'7. Consumption'!CC15-(AH112+'8. SOH &amp; Pipeline'!AJ65-'7. Consumption'!AL15-Wastage!AH59))))</f>
        <v>0</v>
      </c>
      <c r="AJ15" s="114">
        <f>(IF(AJ$8="Y",0,
MAX(0,'7. Consumption'!CD15-(AI112+'8. SOH &amp; Pipeline'!AK65-'7. Consumption'!AM15-Wastage!AI59))))</f>
        <v>0</v>
      </c>
      <c r="AK15" s="114">
        <f>(IF(AK$8="Y",0,
MAX(0,'7. Consumption'!CE15-(AJ112+'8. SOH &amp; Pipeline'!AL65-'7. Consumption'!AN15-Wastage!AJ59))))</f>
        <v>0</v>
      </c>
      <c r="AL15" s="114">
        <f>(IF(AL$8="Y",0,
MAX(0,'7. Consumption'!CF15-(AK112+'8. SOH &amp; Pipeline'!AM65-'7. Consumption'!AO15-Wastage!AK59))))</f>
        <v>0</v>
      </c>
      <c r="AM15" s="114">
        <f>(IF(AM$8="Y",0,
MAX(0,'7. Consumption'!CG15-(AL112+'8. SOH &amp; Pipeline'!AN65-'7. Consumption'!AP15-Wastage!AL59))))</f>
        <v>0</v>
      </c>
      <c r="AN15" s="114">
        <f>(IF(AN$8="Y",0,
MAX(0,'7. Consumption'!CH15-(AM112+'8. SOH &amp; Pipeline'!AO65-'7. Consumption'!AQ15-Wastage!AM59))))</f>
        <v>0</v>
      </c>
      <c r="AO15" s="115"/>
    </row>
    <row r="16" spans="2:41" ht="15" x14ac:dyDescent="0.25">
      <c r="B16" s="12"/>
      <c r="C16" s="12" t="str">
        <f>'7. Consumption'!C16</f>
        <v>AZT+3TC (300/150) - 60 tab</v>
      </c>
      <c r="E16" s="114">
        <f>(IF(E$8="Y",0,
MAX(0,'7. Consumption'!AY16-(D113+'8. SOH &amp; Pipeline'!F66-'7. Consumption'!H16-Wastage!D60))))</f>
        <v>0</v>
      </c>
      <c r="F16" s="114">
        <f>(IF(F$8="Y",0,
MAX(0,'7. Consumption'!AZ16-(E113+'8. SOH &amp; Pipeline'!G66-'7. Consumption'!I16-Wastage!E60))))</f>
        <v>0</v>
      </c>
      <c r="G16" s="114">
        <f>(IF(G$8="Y",0,
MAX(0,'7. Consumption'!BA16-(F113+'8. SOH &amp; Pipeline'!H66-'7. Consumption'!J16-Wastage!F60))))</f>
        <v>0</v>
      </c>
      <c r="H16" s="114">
        <f>(IF(H$8="Y",0,
MAX(0,'7. Consumption'!BB16-(G113+'8. SOH &amp; Pipeline'!I66-'7. Consumption'!K16-Wastage!G60))))</f>
        <v>0</v>
      </c>
      <c r="I16" s="114">
        <f>(IF(I$8="Y",0,
MAX(0,'7. Consumption'!BC16-(H113+'8. SOH &amp; Pipeline'!J66-'7. Consumption'!L16-Wastage!H60))))</f>
        <v>0</v>
      </c>
      <c r="J16" s="114">
        <f>(IF(J$8="Y",0,
MAX(0,'7. Consumption'!BD16-(I113+'8. SOH &amp; Pipeline'!K66-'7. Consumption'!M16-Wastage!I60))))</f>
        <v>0</v>
      </c>
      <c r="K16" s="114">
        <f>(IF(K$8="Y",0,
MAX(0,'7. Consumption'!BE16-(J113+'8. SOH &amp; Pipeline'!L66-'7. Consumption'!N16-Wastage!J60))))</f>
        <v>0</v>
      </c>
      <c r="L16" s="114">
        <f>(IF(L$8="Y",0,
MAX(0,'7. Consumption'!BF16-(K113+'8. SOH &amp; Pipeline'!M66-'7. Consumption'!O16-Wastage!K60))))</f>
        <v>0</v>
      </c>
      <c r="M16" s="114">
        <f>(IF(M$8="Y",0,
MAX(0,'7. Consumption'!BG16-(L113+'8. SOH &amp; Pipeline'!N66-'7. Consumption'!P16-Wastage!L60))))</f>
        <v>0</v>
      </c>
      <c r="N16" s="114">
        <f>(IF(N$8="Y",0,
MAX(0,'7. Consumption'!BH16-(M113+'8. SOH &amp; Pipeline'!O66-'7. Consumption'!Q16-Wastage!M60))))</f>
        <v>0</v>
      </c>
      <c r="O16" s="114">
        <f>(IF(O$8="Y",0,
MAX(0,'7. Consumption'!BI16-(N113+'8. SOH &amp; Pipeline'!P66-'7. Consumption'!R16-Wastage!N60))))</f>
        <v>0</v>
      </c>
      <c r="P16" s="114">
        <f>(IF(P$8="Y",0,
MAX(0,'7. Consumption'!BJ16-(O113+'8. SOH &amp; Pipeline'!Q66-'7. Consumption'!S16-Wastage!O60))))</f>
        <v>0</v>
      </c>
      <c r="Q16" s="114">
        <f>(IF(Q$8="Y",0,
MAX(0,'7. Consumption'!BK16-(P113+'8. SOH &amp; Pipeline'!R66-'7. Consumption'!T16-Wastage!P60))))</f>
        <v>0</v>
      </c>
      <c r="R16" s="114">
        <f>(IF(R$8="Y",0,
MAX(0,'7. Consumption'!BL16-(Q113+'8. SOH &amp; Pipeline'!S66-'7. Consumption'!U16-Wastage!Q60))))</f>
        <v>0</v>
      </c>
      <c r="S16" s="114">
        <f>(IF(S$8="Y",0,
MAX(0,'7. Consumption'!BM16-(R113+'8. SOH &amp; Pipeline'!T66-'7. Consumption'!V16-Wastage!R60))))</f>
        <v>0</v>
      </c>
      <c r="T16" s="114">
        <f>(IF(T$8="Y",0,
MAX(0,'7. Consumption'!BN16-(S113+'8. SOH &amp; Pipeline'!U66-'7. Consumption'!W16-Wastage!S60))))</f>
        <v>0</v>
      </c>
      <c r="U16" s="114">
        <f>(IF(U$8="Y",0,
MAX(0,'7. Consumption'!BO16-(T113+'8. SOH &amp; Pipeline'!V66-'7. Consumption'!X16-Wastage!T60))))</f>
        <v>0</v>
      </c>
      <c r="V16" s="114">
        <f>(IF(V$8="Y",0,
MAX(0,'7. Consumption'!BP16-(U113+'8. SOH &amp; Pipeline'!W66-'7. Consumption'!Y16-Wastage!U60))))</f>
        <v>0</v>
      </c>
      <c r="W16" s="114">
        <f>(IF(W$8="Y",0,
MAX(0,'7. Consumption'!BQ16-(V113+'8. SOH &amp; Pipeline'!X66-'7. Consumption'!Z16-Wastage!V60))))</f>
        <v>0</v>
      </c>
      <c r="X16" s="114">
        <f>(IF(X$8="Y",0,
MAX(0,'7. Consumption'!BR16-(W113+'8. SOH &amp; Pipeline'!Y66-'7. Consumption'!AA16-Wastage!W60))))</f>
        <v>0</v>
      </c>
      <c r="Y16" s="114">
        <f>(IF(Y$8="Y",0,
MAX(0,'7. Consumption'!BS16-(X113+'8. SOH &amp; Pipeline'!Z66-'7. Consumption'!AB16-Wastage!X60))))</f>
        <v>0</v>
      </c>
      <c r="Z16" s="114">
        <f>(IF(Z$8="Y",0,
MAX(0,'7. Consumption'!BT16-(Y113+'8. SOH &amp; Pipeline'!AA66-'7. Consumption'!AC16-Wastage!Y60))))</f>
        <v>0</v>
      </c>
      <c r="AA16" s="114">
        <f>(IF(AA$8="Y",0,
MAX(0,'7. Consumption'!BU16-(Z113+'8. SOH &amp; Pipeline'!AB66-'7. Consumption'!AD16-Wastage!Z60))))</f>
        <v>0</v>
      </c>
      <c r="AB16" s="114">
        <f>(IF(AB$8="Y",0,
MAX(0,'7. Consumption'!BV16-(AA113+'8. SOH &amp; Pipeline'!AC66-'7. Consumption'!AE16-Wastage!AA60))))</f>
        <v>0</v>
      </c>
      <c r="AC16" s="114">
        <f>(IF(AC$8="Y",0,
MAX(0,'7. Consumption'!BW16-(AB113+'8. SOH &amp; Pipeline'!AD66-'7. Consumption'!AF16-Wastage!AB60))))</f>
        <v>0</v>
      </c>
      <c r="AD16" s="114">
        <f>(IF(AD$8="Y",0,
MAX(0,'7. Consumption'!BX16-(AC113+'8. SOH &amp; Pipeline'!AE66-'7. Consumption'!AG16-Wastage!AC60))))</f>
        <v>0</v>
      </c>
      <c r="AE16" s="114">
        <f>(IF(AE$8="Y",0,
MAX(0,'7. Consumption'!BY16-(AD113+'8. SOH &amp; Pipeline'!AF66-'7. Consumption'!AH16-Wastage!AD60))))</f>
        <v>0</v>
      </c>
      <c r="AF16" s="114">
        <f>(IF(AF$8="Y",0,
MAX(0,'7. Consumption'!BZ16-(AE113+'8. SOH &amp; Pipeline'!AG66-'7. Consumption'!AI16-Wastage!AE60))))</f>
        <v>0</v>
      </c>
      <c r="AG16" s="114">
        <f>(IF(AG$8="Y",0,
MAX(0,'7. Consumption'!CA16-(AF113+'8. SOH &amp; Pipeline'!AH66-'7. Consumption'!AJ16-Wastage!AF60))))</f>
        <v>0</v>
      </c>
      <c r="AH16" s="114">
        <f>(IF(AH$8="Y",0,
MAX(0,'7. Consumption'!CB16-(AG113+'8. SOH &amp; Pipeline'!AI66-'7. Consumption'!AK16-Wastage!AG60))))</f>
        <v>0</v>
      </c>
      <c r="AI16" s="114">
        <f>(IF(AI$8="Y",0,
MAX(0,'7. Consumption'!CC16-(AH113+'8. SOH &amp; Pipeline'!AJ66-'7. Consumption'!AL16-Wastage!AH60))))</f>
        <v>0</v>
      </c>
      <c r="AJ16" s="114">
        <f>(IF(AJ$8="Y",0,
MAX(0,'7. Consumption'!CD16-(AI113+'8. SOH &amp; Pipeline'!AK66-'7. Consumption'!AM16-Wastage!AI60))))</f>
        <v>0</v>
      </c>
      <c r="AK16" s="114">
        <f>(IF(AK$8="Y",0,
MAX(0,'7. Consumption'!CE16-(AJ113+'8. SOH &amp; Pipeline'!AL66-'7. Consumption'!AN16-Wastage!AJ60))))</f>
        <v>0</v>
      </c>
      <c r="AL16" s="114">
        <f>(IF(AL$8="Y",0,
MAX(0,'7. Consumption'!CF16-(AK113+'8. SOH &amp; Pipeline'!AM66-'7. Consumption'!AO16-Wastage!AK60))))</f>
        <v>0</v>
      </c>
      <c r="AM16" s="114">
        <f>(IF(AM$8="Y",0,
MAX(0,'7. Consumption'!CG16-(AL113+'8. SOH &amp; Pipeline'!AN66-'7. Consumption'!AP16-Wastage!AL60))))</f>
        <v>0</v>
      </c>
      <c r="AN16" s="114">
        <f>(IF(AN$8="Y",0,
MAX(0,'7. Consumption'!CH16-(AM113+'8. SOH &amp; Pipeline'!AO66-'7. Consumption'!AQ16-Wastage!AM60))))</f>
        <v>0</v>
      </c>
      <c r="AO16" s="115"/>
    </row>
    <row r="17" spans="2:41" ht="15" x14ac:dyDescent="0.25">
      <c r="B17" s="12"/>
      <c r="C17" s="12" t="str">
        <f>'7. Consumption'!C17</f>
        <v>AZT+3TC+ABC (300/150/300) - 60 tab</v>
      </c>
      <c r="E17" s="114">
        <f>(IF(E$8="Y",0,
MAX(0,'7. Consumption'!AY17-(D114+'8. SOH &amp; Pipeline'!F67-'7. Consumption'!H17-Wastage!D61))))</f>
        <v>0</v>
      </c>
      <c r="F17" s="114">
        <f>(IF(F$8="Y",0,
MAX(0,'7. Consumption'!AZ17-(E114+'8. SOH &amp; Pipeline'!G67-'7. Consumption'!I17-Wastage!E61))))</f>
        <v>0</v>
      </c>
      <c r="G17" s="114">
        <f>(IF(G$8="Y",0,
MAX(0,'7. Consumption'!BA17-(F114+'8. SOH &amp; Pipeline'!H67-'7. Consumption'!J17-Wastage!F61))))</f>
        <v>0</v>
      </c>
      <c r="H17" s="114">
        <f>(IF(H$8="Y",0,
MAX(0,'7. Consumption'!BB17-(G114+'8. SOH &amp; Pipeline'!I67-'7. Consumption'!K17-Wastage!G61))))</f>
        <v>0</v>
      </c>
      <c r="I17" s="114">
        <f>(IF(I$8="Y",0,
MAX(0,'7. Consumption'!BC17-(H114+'8. SOH &amp; Pipeline'!J67-'7. Consumption'!L17-Wastage!H61))))</f>
        <v>0</v>
      </c>
      <c r="J17" s="114">
        <f>(IF(J$8="Y",0,
MAX(0,'7. Consumption'!BD17-(I114+'8. SOH &amp; Pipeline'!K67-'7. Consumption'!M17-Wastage!I61))))</f>
        <v>0</v>
      </c>
      <c r="K17" s="114">
        <f>(IF(K$8="Y",0,
MAX(0,'7. Consumption'!BE17-(J114+'8. SOH &amp; Pipeline'!L67-'7. Consumption'!N17-Wastage!J61))))</f>
        <v>0</v>
      </c>
      <c r="L17" s="114">
        <f>(IF(L$8="Y",0,
MAX(0,'7. Consumption'!BF17-(K114+'8. SOH &amp; Pipeline'!M67-'7. Consumption'!O17-Wastage!K61))))</f>
        <v>0</v>
      </c>
      <c r="M17" s="114">
        <f>(IF(M$8="Y",0,
MAX(0,'7. Consumption'!BG17-(L114+'8. SOH &amp; Pipeline'!N67-'7. Consumption'!P17-Wastage!L61))))</f>
        <v>0</v>
      </c>
      <c r="N17" s="114">
        <f>(IF(N$8="Y",0,
MAX(0,'7. Consumption'!BH17-(M114+'8. SOH &amp; Pipeline'!O67-'7. Consumption'!Q17-Wastage!M61))))</f>
        <v>0</v>
      </c>
      <c r="O17" s="114">
        <f>(IF(O$8="Y",0,
MAX(0,'7. Consumption'!BI17-(N114+'8. SOH &amp; Pipeline'!P67-'7. Consumption'!R17-Wastage!N61))))</f>
        <v>0</v>
      </c>
      <c r="P17" s="114">
        <f>(IF(P$8="Y",0,
MAX(0,'7. Consumption'!BJ17-(O114+'8. SOH &amp; Pipeline'!Q67-'7. Consumption'!S17-Wastage!O61))))</f>
        <v>0</v>
      </c>
      <c r="Q17" s="114">
        <f>(IF(Q$8="Y",0,
MAX(0,'7. Consumption'!BK17-(P114+'8. SOH &amp; Pipeline'!R67-'7. Consumption'!T17-Wastage!P61))))</f>
        <v>0</v>
      </c>
      <c r="R17" s="114">
        <f>(IF(R$8="Y",0,
MAX(0,'7. Consumption'!BL17-(Q114+'8. SOH &amp; Pipeline'!S67-'7. Consumption'!U17-Wastage!Q61))))</f>
        <v>0</v>
      </c>
      <c r="S17" s="114">
        <f>(IF(S$8="Y",0,
MAX(0,'7. Consumption'!BM17-(R114+'8. SOH &amp; Pipeline'!T67-'7. Consumption'!V17-Wastage!R61))))</f>
        <v>0</v>
      </c>
      <c r="T17" s="114">
        <f>(IF(T$8="Y",0,
MAX(0,'7. Consumption'!BN17-(S114+'8. SOH &amp; Pipeline'!U67-'7. Consumption'!W17-Wastage!S61))))</f>
        <v>0</v>
      </c>
      <c r="U17" s="114">
        <f>(IF(U$8="Y",0,
MAX(0,'7. Consumption'!BO17-(T114+'8. SOH &amp; Pipeline'!V67-'7. Consumption'!X17-Wastage!T61))))</f>
        <v>0</v>
      </c>
      <c r="V17" s="114">
        <f>(IF(V$8="Y",0,
MAX(0,'7. Consumption'!BP17-(U114+'8. SOH &amp; Pipeline'!W67-'7. Consumption'!Y17-Wastage!U61))))</f>
        <v>0</v>
      </c>
      <c r="W17" s="114">
        <f>(IF(W$8="Y",0,
MAX(0,'7. Consumption'!BQ17-(V114+'8. SOH &amp; Pipeline'!X67-'7. Consumption'!Z17-Wastage!V61))))</f>
        <v>0</v>
      </c>
      <c r="X17" s="114">
        <f>(IF(X$8="Y",0,
MAX(0,'7. Consumption'!BR17-(W114+'8. SOH &amp; Pipeline'!Y67-'7. Consumption'!AA17-Wastage!W61))))</f>
        <v>0</v>
      </c>
      <c r="Y17" s="114">
        <f>(IF(Y$8="Y",0,
MAX(0,'7. Consumption'!BS17-(X114+'8. SOH &amp; Pipeline'!Z67-'7. Consumption'!AB17-Wastage!X61))))</f>
        <v>0</v>
      </c>
      <c r="Z17" s="114">
        <f>(IF(Z$8="Y",0,
MAX(0,'7. Consumption'!BT17-(Y114+'8. SOH &amp; Pipeline'!AA67-'7. Consumption'!AC17-Wastage!Y61))))</f>
        <v>0</v>
      </c>
      <c r="AA17" s="114">
        <f>(IF(AA$8="Y",0,
MAX(0,'7. Consumption'!BU17-(Z114+'8. SOH &amp; Pipeline'!AB67-'7. Consumption'!AD17-Wastage!Z61))))</f>
        <v>0</v>
      </c>
      <c r="AB17" s="114">
        <f>(IF(AB$8="Y",0,
MAX(0,'7. Consumption'!BV17-(AA114+'8. SOH &amp; Pipeline'!AC67-'7. Consumption'!AE17-Wastage!AA61))))</f>
        <v>0</v>
      </c>
      <c r="AC17" s="114">
        <f>(IF(AC$8="Y",0,
MAX(0,'7. Consumption'!BW17-(AB114+'8. SOH &amp; Pipeline'!AD67-'7. Consumption'!AF17-Wastage!AB61))))</f>
        <v>0</v>
      </c>
      <c r="AD17" s="114">
        <f>(IF(AD$8="Y",0,
MAX(0,'7. Consumption'!BX17-(AC114+'8. SOH &amp; Pipeline'!AE67-'7. Consumption'!AG17-Wastage!AC61))))</f>
        <v>0</v>
      </c>
      <c r="AE17" s="114">
        <f>(IF(AE$8="Y",0,
MAX(0,'7. Consumption'!BY17-(AD114+'8. SOH &amp; Pipeline'!AF67-'7. Consumption'!AH17-Wastage!AD61))))</f>
        <v>0</v>
      </c>
      <c r="AF17" s="114">
        <f>(IF(AF$8="Y",0,
MAX(0,'7. Consumption'!BZ17-(AE114+'8. SOH &amp; Pipeline'!AG67-'7. Consumption'!AI17-Wastage!AE61))))</f>
        <v>0</v>
      </c>
      <c r="AG17" s="114">
        <f>(IF(AG$8="Y",0,
MAX(0,'7. Consumption'!CA17-(AF114+'8. SOH &amp; Pipeline'!AH67-'7. Consumption'!AJ17-Wastage!AF61))))</f>
        <v>0</v>
      </c>
      <c r="AH17" s="114">
        <f>(IF(AH$8="Y",0,
MAX(0,'7. Consumption'!CB17-(AG114+'8. SOH &amp; Pipeline'!AI67-'7. Consumption'!AK17-Wastage!AG61))))</f>
        <v>0</v>
      </c>
      <c r="AI17" s="114">
        <f>(IF(AI$8="Y",0,
MAX(0,'7. Consumption'!CC17-(AH114+'8. SOH &amp; Pipeline'!AJ67-'7. Consumption'!AL17-Wastage!AH61))))</f>
        <v>0</v>
      </c>
      <c r="AJ17" s="114">
        <f>(IF(AJ$8="Y",0,
MAX(0,'7. Consumption'!CD17-(AI114+'8. SOH &amp; Pipeline'!AK67-'7. Consumption'!AM17-Wastage!AI61))))</f>
        <v>0</v>
      </c>
      <c r="AK17" s="114">
        <f>(IF(AK$8="Y",0,
MAX(0,'7. Consumption'!CE17-(AJ114+'8. SOH &amp; Pipeline'!AL67-'7. Consumption'!AN17-Wastage!AJ61))))</f>
        <v>0</v>
      </c>
      <c r="AL17" s="114">
        <f>(IF(AL$8="Y",0,
MAX(0,'7. Consumption'!CF17-(AK114+'8. SOH &amp; Pipeline'!AM67-'7. Consumption'!AO17-Wastage!AK61))))</f>
        <v>0</v>
      </c>
      <c r="AM17" s="114">
        <f>(IF(AM$8="Y",0,
MAX(0,'7. Consumption'!CG17-(AL114+'8. SOH &amp; Pipeline'!AN67-'7. Consumption'!AP17-Wastage!AL61))))</f>
        <v>0</v>
      </c>
      <c r="AN17" s="114">
        <f>(IF(AN$8="Y",0,
MAX(0,'7. Consumption'!CH17-(AM114+'8. SOH &amp; Pipeline'!AO67-'7. Consumption'!AQ17-Wastage!AM61))))</f>
        <v>0</v>
      </c>
      <c r="AO17" s="115"/>
    </row>
    <row r="18" spans="2:41" x14ac:dyDescent="0.3">
      <c r="B18" s="12"/>
      <c r="C18" s="12" t="str">
        <f>'7. Consumption'!C18</f>
        <v>AZT+3TC+NVP (300/150/200) - 60 tab</v>
      </c>
      <c r="E18" s="401">
        <f>(IF(E$8="Y",0,
MAX(0,'7. Consumption'!AY18-(D115+'8. SOH &amp; Pipeline'!F68-'7. Consumption'!H18-Wastage!D62))))</f>
        <v>0</v>
      </c>
      <c r="F18" s="114">
        <f>(IF(F$8="Y",0,
MAX(0,'7. Consumption'!AZ18-(E115+'8. SOH &amp; Pipeline'!G68-'7. Consumption'!I18-Wastage!E62))))</f>
        <v>0</v>
      </c>
      <c r="G18" s="114">
        <f>(IF(G$8="Y",0,
MAX(0,'7. Consumption'!BA18-(F115+'8. SOH &amp; Pipeline'!H68-'7. Consumption'!J18-Wastage!F62))))</f>
        <v>0</v>
      </c>
      <c r="H18" s="114">
        <f>(IF(H$8="Y",0,
MAX(0,'7. Consumption'!BB18-(G115+'8. SOH &amp; Pipeline'!I68-'7. Consumption'!K18-Wastage!G62))))</f>
        <v>0</v>
      </c>
      <c r="I18" s="114">
        <f>(IF(I$8="Y",0,
MAX(0,'7. Consumption'!BC18-(H115+'8. SOH &amp; Pipeline'!J68-'7. Consumption'!L18-Wastage!H62))))</f>
        <v>0</v>
      </c>
      <c r="J18" s="114">
        <f>(IF(J$8="Y",0,
MAX(0,'7. Consumption'!BD18-(I115+'8. SOH &amp; Pipeline'!K68-'7. Consumption'!M18-Wastage!I62))))</f>
        <v>0</v>
      </c>
      <c r="K18" s="114">
        <f>(IF(K$8="Y",0,
MAX(0,'7. Consumption'!BE18-(J115+'8. SOH &amp; Pipeline'!L68-'7. Consumption'!N18-Wastage!J62))))</f>
        <v>0</v>
      </c>
      <c r="L18" s="114">
        <f>(IF(L$8="Y",0,
MAX(0,'7. Consumption'!BF18-(K115+'8. SOH &amp; Pipeline'!M68-'7. Consumption'!O18-Wastage!K62))))</f>
        <v>0</v>
      </c>
      <c r="M18" s="114">
        <f>(IF(M$8="Y",0,
MAX(0,'7. Consumption'!BG18-(L115+'8. SOH &amp; Pipeline'!N68-'7. Consumption'!P18-Wastage!L62))))</f>
        <v>0</v>
      </c>
      <c r="N18" s="114">
        <f>(IF(N$8="Y",0,
MAX(0,'7. Consumption'!BH18-(M115+'8. SOH &amp; Pipeline'!O68-'7. Consumption'!Q18-Wastage!M62))))</f>
        <v>0</v>
      </c>
      <c r="O18" s="114">
        <f>(IF(O$8="Y",0,
MAX(0,'7. Consumption'!BI18-(N115+'8. SOH &amp; Pipeline'!P68-'7. Consumption'!R18-Wastage!N62))))</f>
        <v>0</v>
      </c>
      <c r="P18" s="114">
        <f>(IF(P$8="Y",0,
MAX(0,'7. Consumption'!BJ18-(O115+'8. SOH &amp; Pipeline'!Q68-'7. Consumption'!S18-Wastage!O62))))</f>
        <v>0</v>
      </c>
      <c r="Q18" s="114">
        <f>(IF(Q$8="Y",0,
MAX(0,'7. Consumption'!BK18-(P115+'8. SOH &amp; Pipeline'!R68-'7. Consumption'!T18-Wastage!P62))))</f>
        <v>0</v>
      </c>
      <c r="R18" s="114">
        <f>(IF(R$8="Y",0,
MAX(0,'7. Consumption'!BL18-(Q115+'8. SOH &amp; Pipeline'!S68-'7. Consumption'!U18-Wastage!Q62))))</f>
        <v>0</v>
      </c>
      <c r="S18" s="114">
        <f>(IF(S$8="Y",0,
MAX(0,'7. Consumption'!BM18-(R115+'8. SOH &amp; Pipeline'!T68-'7. Consumption'!V18-Wastage!R62))))</f>
        <v>0</v>
      </c>
      <c r="T18" s="114">
        <f>(IF(T$8="Y",0,
MAX(0,'7. Consumption'!BN18-(S115+'8. SOH &amp; Pipeline'!U68-'7. Consumption'!W18-Wastage!S62))))</f>
        <v>0</v>
      </c>
      <c r="U18" s="114">
        <f>(IF(U$8="Y",0,
MAX(0,'7. Consumption'!BO18-(T115+'8. SOH &amp; Pipeline'!V68-'7. Consumption'!X18-Wastage!T62))))</f>
        <v>0</v>
      </c>
      <c r="V18" s="114">
        <f>(IF(V$8="Y",0,
MAX(0,'7. Consumption'!BP18-(U115+'8. SOH &amp; Pipeline'!W68-'7. Consumption'!Y18-Wastage!U62))))</f>
        <v>0</v>
      </c>
      <c r="W18" s="114">
        <f>(IF(W$8="Y",0,
MAX(0,'7. Consumption'!BQ18-(V115+'8. SOH &amp; Pipeline'!X68-'7. Consumption'!Z18-Wastage!V62))))</f>
        <v>0</v>
      </c>
      <c r="X18" s="114">
        <f>(IF(X$8="Y",0,
MAX(0,'7. Consumption'!BR18-(W115+'8. SOH &amp; Pipeline'!Y68-'7. Consumption'!AA18-Wastage!W62))))</f>
        <v>0</v>
      </c>
      <c r="Y18" s="114">
        <f>(IF(Y$8="Y",0,
MAX(0,'7. Consumption'!BS18-(X115+'8. SOH &amp; Pipeline'!Z68-'7. Consumption'!AB18-Wastage!X62))))</f>
        <v>0</v>
      </c>
      <c r="Z18" s="114">
        <f>(IF(Z$8="Y",0,
MAX(0,'7. Consumption'!BT18-(Y115+'8. SOH &amp; Pipeline'!AA68-'7. Consumption'!AC18-Wastage!Y62))))</f>
        <v>0</v>
      </c>
      <c r="AA18" s="114">
        <f>(IF(AA$8="Y",0,
MAX(0,'7. Consumption'!BU18-(Z115+'8. SOH &amp; Pipeline'!AB68-'7. Consumption'!AD18-Wastage!Z62))))</f>
        <v>0</v>
      </c>
      <c r="AB18" s="114">
        <f>(IF(AB$8="Y",0,
MAX(0,'7. Consumption'!BV18-(AA115+'8. SOH &amp; Pipeline'!AC68-'7. Consumption'!AE18-Wastage!AA62))))</f>
        <v>0</v>
      </c>
      <c r="AC18" s="114">
        <f>(IF(AC$8="Y",0,
MAX(0,'7. Consumption'!BW18-(AB115+'8. SOH &amp; Pipeline'!AD68-'7. Consumption'!AF18-Wastage!AB62))))</f>
        <v>0</v>
      </c>
      <c r="AD18" s="114">
        <f>(IF(AD$8="Y",0,
MAX(0,'7. Consumption'!BX18-(AC115+'8. SOH &amp; Pipeline'!AE68-'7. Consumption'!AG18-Wastage!AC62))))</f>
        <v>0</v>
      </c>
      <c r="AE18" s="114">
        <f>(IF(AE$8="Y",0,
MAX(0,'7. Consumption'!BY18-(AD115+'8. SOH &amp; Pipeline'!AF68-'7. Consumption'!AH18-Wastage!AD62))))</f>
        <v>0</v>
      </c>
      <c r="AF18" s="114">
        <f>(IF(AF$8="Y",0,
MAX(0,'7. Consumption'!BZ18-(AE115+'8. SOH &amp; Pipeline'!AG68-'7. Consumption'!AI18-Wastage!AE62))))</f>
        <v>0</v>
      </c>
      <c r="AG18" s="114">
        <f>(IF(AG$8="Y",0,
MAX(0,'7. Consumption'!CA18-(AF115+'8. SOH &amp; Pipeline'!AH68-'7. Consumption'!AJ18-Wastage!AF62))))</f>
        <v>0</v>
      </c>
      <c r="AH18" s="114">
        <f>(IF(AH$8="Y",0,
MAX(0,'7. Consumption'!CB18-(AG115+'8. SOH &amp; Pipeline'!AI68-'7. Consumption'!AK18-Wastage!AG62))))</f>
        <v>0</v>
      </c>
      <c r="AI18" s="114">
        <f>(IF(AI$8="Y",0,
MAX(0,'7. Consumption'!CC18-(AH115+'8. SOH &amp; Pipeline'!AJ68-'7. Consumption'!AL18-Wastage!AH62))))</f>
        <v>0</v>
      </c>
      <c r="AJ18" s="114">
        <f>(IF(AJ$8="Y",0,
MAX(0,'7. Consumption'!CD18-(AI115+'8. SOH &amp; Pipeline'!AK68-'7. Consumption'!AM18-Wastage!AI62))))</f>
        <v>0</v>
      </c>
      <c r="AK18" s="114">
        <f>(IF(AK$8="Y",0,
MAX(0,'7. Consumption'!CE18-(AJ115+'8. SOH &amp; Pipeline'!AL68-'7. Consumption'!AN18-Wastage!AJ62))))</f>
        <v>0</v>
      </c>
      <c r="AL18" s="114">
        <f>(IF(AL$8="Y",0,
MAX(0,'7. Consumption'!CF18-(AK115+'8. SOH &amp; Pipeline'!AM68-'7. Consumption'!AO18-Wastage!AK62))))</f>
        <v>0</v>
      </c>
      <c r="AM18" s="114">
        <f>(IF(AM$8="Y",0,
MAX(0,'7. Consumption'!CG18-(AL115+'8. SOH &amp; Pipeline'!AN68-'7. Consumption'!AP18-Wastage!AL62))))</f>
        <v>0</v>
      </c>
      <c r="AN18" s="114">
        <f>(IF(AN$8="Y",0,
MAX(0,'7. Consumption'!CH18-(AM115+'8. SOH &amp; Pipeline'!AO68-'7. Consumption'!AQ18-Wastage!AM62))))</f>
        <v>0</v>
      </c>
      <c r="AO18" s="115"/>
    </row>
    <row r="19" spans="2:41" ht="15" x14ac:dyDescent="0.25">
      <c r="B19" s="12"/>
      <c r="C19" s="12" t="str">
        <f>'7. Consumption'!C19</f>
        <v>DRV (300) - 240 tab</v>
      </c>
      <c r="E19" s="114">
        <f>(IF(E$8="Y",0,
MAX(0,'7. Consumption'!AY19-(D116+'8. SOH &amp; Pipeline'!F69-'7. Consumption'!H19-Wastage!D63))))</f>
        <v>0</v>
      </c>
      <c r="F19" s="114">
        <f>(IF(F$8="Y",0,
MAX(0,'7. Consumption'!AZ19-(E116+'8. SOH &amp; Pipeline'!G69-'7. Consumption'!I19-Wastage!E63))))</f>
        <v>0</v>
      </c>
      <c r="G19" s="114">
        <f>(IF(G$8="Y",0,
MAX(0,'7. Consumption'!BA19-(F116+'8. SOH &amp; Pipeline'!H69-'7. Consumption'!J19-Wastage!F63))))</f>
        <v>0</v>
      </c>
      <c r="H19" s="114">
        <f>(IF(H$8="Y",0,
MAX(0,'7. Consumption'!BB19-(G116+'8. SOH &amp; Pipeline'!I69-'7. Consumption'!K19-Wastage!G63))))</f>
        <v>0</v>
      </c>
      <c r="I19" s="114">
        <f>(IF(I$8="Y",0,
MAX(0,'7. Consumption'!BC19-(H116+'8. SOH &amp; Pipeline'!J69-'7. Consumption'!L19-Wastage!H63))))</f>
        <v>0</v>
      </c>
      <c r="J19" s="114">
        <f>(IF(J$8="Y",0,
MAX(0,'7. Consumption'!BD19-(I116+'8. SOH &amp; Pipeline'!K69-'7. Consumption'!M19-Wastage!I63))))</f>
        <v>0</v>
      </c>
      <c r="K19" s="114">
        <f>(IF(K$8="Y",0,
MAX(0,'7. Consumption'!BE19-(J116+'8. SOH &amp; Pipeline'!L69-'7. Consumption'!N19-Wastage!J63))))</f>
        <v>0</v>
      </c>
      <c r="L19" s="114">
        <f>(IF(L$8="Y",0,
MAX(0,'7. Consumption'!BF19-(K116+'8. SOH &amp; Pipeline'!M69-'7. Consumption'!O19-Wastage!K63))))</f>
        <v>0</v>
      </c>
      <c r="M19" s="114">
        <f>(IF(M$8="Y",0,
MAX(0,'7. Consumption'!BG19-(L116+'8. SOH &amp; Pipeline'!N69-'7. Consumption'!P19-Wastage!L63))))</f>
        <v>0</v>
      </c>
      <c r="N19" s="114">
        <f>(IF(N$8="Y",0,
MAX(0,'7. Consumption'!BH19-(M116+'8. SOH &amp; Pipeline'!O69-'7. Consumption'!Q19-Wastage!M63))))</f>
        <v>0</v>
      </c>
      <c r="O19" s="114">
        <f>(IF(O$8="Y",0,
MAX(0,'7. Consumption'!BI19-(N116+'8. SOH &amp; Pipeline'!P69-'7. Consumption'!R19-Wastage!N63))))</f>
        <v>0</v>
      </c>
      <c r="P19" s="114">
        <f>(IF(P$8="Y",0,
MAX(0,'7. Consumption'!BJ19-(O116+'8. SOH &amp; Pipeline'!Q69-'7. Consumption'!S19-Wastage!O63))))</f>
        <v>0</v>
      </c>
      <c r="Q19" s="114">
        <f>(IF(Q$8="Y",0,
MAX(0,'7. Consumption'!BK19-(P116+'8. SOH &amp; Pipeline'!R69-'7. Consumption'!T19-Wastage!P63))))</f>
        <v>0</v>
      </c>
      <c r="R19" s="114">
        <f>(IF(R$8="Y",0,
MAX(0,'7. Consumption'!BL19-(Q116+'8. SOH &amp; Pipeline'!S69-'7. Consumption'!U19-Wastage!Q63))))</f>
        <v>0</v>
      </c>
      <c r="S19" s="114">
        <f>(IF(S$8="Y",0,
MAX(0,'7. Consumption'!BM19-(R116+'8. SOH &amp; Pipeline'!T69-'7. Consumption'!V19-Wastage!R63))))</f>
        <v>0</v>
      </c>
      <c r="T19" s="114">
        <f>(IF(T$8="Y",0,
MAX(0,'7. Consumption'!BN19-(S116+'8. SOH &amp; Pipeline'!U69-'7. Consumption'!W19-Wastage!S63))))</f>
        <v>0</v>
      </c>
      <c r="U19" s="114">
        <f>(IF(U$8="Y",0,
MAX(0,'7. Consumption'!BO19-(T116+'8. SOH &amp; Pipeline'!V69-'7. Consumption'!X19-Wastage!T63))))</f>
        <v>0</v>
      </c>
      <c r="V19" s="114">
        <f>(IF(V$8="Y",0,
MAX(0,'7. Consumption'!BP19-(U116+'8. SOH &amp; Pipeline'!W69-'7. Consumption'!Y19-Wastage!U63))))</f>
        <v>0</v>
      </c>
      <c r="W19" s="114">
        <f>(IF(W$8="Y",0,
MAX(0,'7. Consumption'!BQ19-(V116+'8. SOH &amp; Pipeline'!X69-'7. Consumption'!Z19-Wastage!V63))))</f>
        <v>0</v>
      </c>
      <c r="X19" s="114">
        <f>(IF(X$8="Y",0,
MAX(0,'7. Consumption'!BR19-(W116+'8. SOH &amp; Pipeline'!Y69-'7. Consumption'!AA19-Wastage!W63))))</f>
        <v>0</v>
      </c>
      <c r="Y19" s="114">
        <f>(IF(Y$8="Y",0,
MAX(0,'7. Consumption'!BS19-(X116+'8. SOH &amp; Pipeline'!Z69-'7. Consumption'!AB19-Wastage!X63))))</f>
        <v>0</v>
      </c>
      <c r="Z19" s="114">
        <f>(IF(Z$8="Y",0,
MAX(0,'7. Consumption'!BT19-(Y116+'8. SOH &amp; Pipeline'!AA69-'7. Consumption'!AC19-Wastage!Y63))))</f>
        <v>0</v>
      </c>
      <c r="AA19" s="114">
        <f>(IF(AA$8="Y",0,
MAX(0,'7. Consumption'!BU19-(Z116+'8. SOH &amp; Pipeline'!AB69-'7. Consumption'!AD19-Wastage!Z63))))</f>
        <v>0</v>
      </c>
      <c r="AB19" s="114">
        <f>(IF(AB$8="Y",0,
MAX(0,'7. Consumption'!BV19-(AA116+'8. SOH &amp; Pipeline'!AC69-'7. Consumption'!AE19-Wastage!AA63))))</f>
        <v>0</v>
      </c>
      <c r="AC19" s="114">
        <f>(IF(AC$8="Y",0,
MAX(0,'7. Consumption'!BW19-(AB116+'8. SOH &amp; Pipeline'!AD69-'7. Consumption'!AF19-Wastage!AB63))))</f>
        <v>0</v>
      </c>
      <c r="AD19" s="114">
        <f>(IF(AD$8="Y",0,
MAX(0,'7. Consumption'!BX19-(AC116+'8. SOH &amp; Pipeline'!AE69-'7. Consumption'!AG19-Wastage!AC63))))</f>
        <v>0</v>
      </c>
      <c r="AE19" s="114">
        <f>(IF(AE$8="Y",0,
MAX(0,'7. Consumption'!BY19-(AD116+'8. SOH &amp; Pipeline'!AF69-'7. Consumption'!AH19-Wastage!AD63))))</f>
        <v>0</v>
      </c>
      <c r="AF19" s="114">
        <f>(IF(AF$8="Y",0,
MAX(0,'7. Consumption'!BZ19-(AE116+'8. SOH &amp; Pipeline'!AG69-'7. Consumption'!AI19-Wastage!AE63))))</f>
        <v>0</v>
      </c>
      <c r="AG19" s="114">
        <f>(IF(AG$8="Y",0,
MAX(0,'7. Consumption'!CA19-(AF116+'8. SOH &amp; Pipeline'!AH69-'7. Consumption'!AJ19-Wastage!AF63))))</f>
        <v>0</v>
      </c>
      <c r="AH19" s="114">
        <f>(IF(AH$8="Y",0,
MAX(0,'7. Consumption'!CB19-(AG116+'8. SOH &amp; Pipeline'!AI69-'7. Consumption'!AK19-Wastage!AG63))))</f>
        <v>0</v>
      </c>
      <c r="AI19" s="114">
        <f>(IF(AI$8="Y",0,
MAX(0,'7. Consumption'!CC19-(AH116+'8. SOH &amp; Pipeline'!AJ69-'7. Consumption'!AL19-Wastage!AH63))))</f>
        <v>0</v>
      </c>
      <c r="AJ19" s="114">
        <f>(IF(AJ$8="Y",0,
MAX(0,'7. Consumption'!CD19-(AI116+'8. SOH &amp; Pipeline'!AK69-'7. Consumption'!AM19-Wastage!AI63))))</f>
        <v>0</v>
      </c>
      <c r="AK19" s="114">
        <f>(IF(AK$8="Y",0,
MAX(0,'7. Consumption'!CE19-(AJ116+'8. SOH &amp; Pipeline'!AL69-'7. Consumption'!AN19-Wastage!AJ63))))</f>
        <v>0</v>
      </c>
      <c r="AL19" s="114">
        <f>(IF(AL$8="Y",0,
MAX(0,'7. Consumption'!CF19-(AK116+'8. SOH &amp; Pipeline'!AM69-'7. Consumption'!AO19-Wastage!AK63))))</f>
        <v>0</v>
      </c>
      <c r="AM19" s="114">
        <f>(IF(AM$8="Y",0,
MAX(0,'7. Consumption'!CG19-(AL116+'8. SOH &amp; Pipeline'!AN69-'7. Consumption'!AP19-Wastage!AL63))))</f>
        <v>0</v>
      </c>
      <c r="AN19" s="114">
        <f>(IF(AN$8="Y",0,
MAX(0,'7. Consumption'!CH19-(AM116+'8. SOH &amp; Pipeline'!AO69-'7. Consumption'!AQ19-Wastage!AM63))))</f>
        <v>0</v>
      </c>
      <c r="AO19" s="115"/>
    </row>
    <row r="20" spans="2:41" ht="15" x14ac:dyDescent="0.25">
      <c r="B20" s="12"/>
      <c r="C20" s="12" t="str">
        <f>'7. Consumption'!C20</f>
        <v>DRV (400) - 60 tab</v>
      </c>
      <c r="E20" s="114">
        <f>(IF(E$8="Y",0,
MAX(0,'7. Consumption'!AY20-(D117+'8. SOH &amp; Pipeline'!F70-'7. Consumption'!H20-Wastage!D64))))</f>
        <v>0</v>
      </c>
      <c r="F20" s="114">
        <f>(IF(F$8="Y",0,
MAX(0,'7. Consumption'!AZ20-(E117+'8. SOH &amp; Pipeline'!G70-'7. Consumption'!I20-Wastage!E64))))</f>
        <v>0</v>
      </c>
      <c r="G20" s="114">
        <f>(IF(G$8="Y",0,
MAX(0,'7. Consumption'!BA20-(F117+'8. SOH &amp; Pipeline'!H70-'7. Consumption'!J20-Wastage!F64))))</f>
        <v>0</v>
      </c>
      <c r="H20" s="114">
        <f>(IF(H$8="Y",0,
MAX(0,'7. Consumption'!BB20-(G117+'8. SOH &amp; Pipeline'!I70-'7. Consumption'!K20-Wastage!G64))))</f>
        <v>0</v>
      </c>
      <c r="I20" s="114">
        <f>(IF(I$8="Y",0,
MAX(0,'7. Consumption'!BC20-(H117+'8. SOH &amp; Pipeline'!J70-'7. Consumption'!L20-Wastage!H64))))</f>
        <v>0</v>
      </c>
      <c r="J20" s="114">
        <f>(IF(J$8="Y",0,
MAX(0,'7. Consumption'!BD20-(I117+'8. SOH &amp; Pipeline'!K70-'7. Consumption'!M20-Wastage!I64))))</f>
        <v>0</v>
      </c>
      <c r="K20" s="114">
        <f>(IF(K$8="Y",0,
MAX(0,'7. Consumption'!BE20-(J117+'8. SOH &amp; Pipeline'!L70-'7. Consumption'!N20-Wastage!J64))))</f>
        <v>0</v>
      </c>
      <c r="L20" s="114">
        <f>(IF(L$8="Y",0,
MAX(0,'7. Consumption'!BF20-(K117+'8. SOH &amp; Pipeline'!M70-'7. Consumption'!O20-Wastage!K64))))</f>
        <v>0</v>
      </c>
      <c r="M20" s="114">
        <f>(IF(M$8="Y",0,
MAX(0,'7. Consumption'!BG20-(L117+'8. SOH &amp; Pipeline'!N70-'7. Consumption'!P20-Wastage!L64))))</f>
        <v>0</v>
      </c>
      <c r="N20" s="114">
        <f>(IF(N$8="Y",0,
MAX(0,'7. Consumption'!BH20-(M117+'8. SOH &amp; Pipeline'!O70-'7. Consumption'!Q20-Wastage!M64))))</f>
        <v>0</v>
      </c>
      <c r="O20" s="114">
        <f>(IF(O$8="Y",0,
MAX(0,'7. Consumption'!BI20-(N117+'8. SOH &amp; Pipeline'!P70-'7. Consumption'!R20-Wastage!N64))))</f>
        <v>0</v>
      </c>
      <c r="P20" s="114">
        <f>(IF(P$8="Y",0,
MAX(0,'7. Consumption'!BJ20-(O117+'8. SOH &amp; Pipeline'!Q70-'7. Consumption'!S20-Wastage!O64))))</f>
        <v>0</v>
      </c>
      <c r="Q20" s="114">
        <f>(IF(Q$8="Y",0,
MAX(0,'7. Consumption'!BK20-(P117+'8. SOH &amp; Pipeline'!R70-'7. Consumption'!T20-Wastage!P64))))</f>
        <v>0</v>
      </c>
      <c r="R20" s="114">
        <f>(IF(R$8="Y",0,
MAX(0,'7. Consumption'!BL20-(Q117+'8. SOH &amp; Pipeline'!S70-'7. Consumption'!U20-Wastage!Q64))))</f>
        <v>0</v>
      </c>
      <c r="S20" s="114">
        <f>(IF(S$8="Y",0,
MAX(0,'7. Consumption'!BM20-(R117+'8. SOH &amp; Pipeline'!T70-'7. Consumption'!V20-Wastage!R64))))</f>
        <v>0</v>
      </c>
      <c r="T20" s="114">
        <f>(IF(T$8="Y",0,
MAX(0,'7. Consumption'!BN20-(S117+'8. SOH &amp; Pipeline'!U70-'7. Consumption'!W20-Wastage!S64))))</f>
        <v>0</v>
      </c>
      <c r="U20" s="114">
        <f>(IF(U$8="Y",0,
MAX(0,'7. Consumption'!BO20-(T117+'8. SOH &amp; Pipeline'!V70-'7. Consumption'!X20-Wastage!T64))))</f>
        <v>0</v>
      </c>
      <c r="V20" s="114">
        <f>(IF(V$8="Y",0,
MAX(0,'7. Consumption'!BP20-(U117+'8. SOH &amp; Pipeline'!W70-'7. Consumption'!Y20-Wastage!U64))))</f>
        <v>0</v>
      </c>
      <c r="W20" s="114">
        <f>(IF(W$8="Y",0,
MAX(0,'7. Consumption'!BQ20-(V117+'8. SOH &amp; Pipeline'!X70-'7. Consumption'!Z20-Wastage!V64))))</f>
        <v>0</v>
      </c>
      <c r="X20" s="114">
        <f>(IF(X$8="Y",0,
MAX(0,'7. Consumption'!BR20-(W117+'8. SOH &amp; Pipeline'!Y70-'7. Consumption'!AA20-Wastage!W64))))</f>
        <v>0</v>
      </c>
      <c r="Y20" s="114">
        <f>(IF(Y$8="Y",0,
MAX(0,'7. Consumption'!BS20-(X117+'8. SOH &amp; Pipeline'!Z70-'7. Consumption'!AB20-Wastage!X64))))</f>
        <v>0</v>
      </c>
      <c r="Z20" s="114">
        <f>(IF(Z$8="Y",0,
MAX(0,'7. Consumption'!BT20-(Y117+'8. SOH &amp; Pipeline'!AA70-'7. Consumption'!AC20-Wastage!Y64))))</f>
        <v>0</v>
      </c>
      <c r="AA20" s="114">
        <f>(IF(AA$8="Y",0,
MAX(0,'7. Consumption'!BU20-(Z117+'8. SOH &amp; Pipeline'!AB70-'7. Consumption'!AD20-Wastage!Z64))))</f>
        <v>0</v>
      </c>
      <c r="AB20" s="114">
        <f>(IF(AB$8="Y",0,
MAX(0,'7. Consumption'!BV20-(AA117+'8. SOH &amp; Pipeline'!AC70-'7. Consumption'!AE20-Wastage!AA64))))</f>
        <v>0</v>
      </c>
      <c r="AC20" s="114">
        <f>(IF(AC$8="Y",0,
MAX(0,'7. Consumption'!BW20-(AB117+'8. SOH &amp; Pipeline'!AD70-'7. Consumption'!AF20-Wastage!AB64))))</f>
        <v>0</v>
      </c>
      <c r="AD20" s="114">
        <f>(IF(AD$8="Y",0,
MAX(0,'7. Consumption'!BX20-(AC117+'8. SOH &amp; Pipeline'!AE70-'7. Consumption'!AG20-Wastage!AC64))))</f>
        <v>0</v>
      </c>
      <c r="AE20" s="114">
        <f>(IF(AE$8="Y",0,
MAX(0,'7. Consumption'!BY20-(AD117+'8. SOH &amp; Pipeline'!AF70-'7. Consumption'!AH20-Wastage!AD64))))</f>
        <v>0</v>
      </c>
      <c r="AF20" s="114">
        <f>(IF(AF$8="Y",0,
MAX(0,'7. Consumption'!BZ20-(AE117+'8. SOH &amp; Pipeline'!AG70-'7. Consumption'!AI20-Wastage!AE64))))</f>
        <v>0</v>
      </c>
      <c r="AG20" s="114">
        <f>(IF(AG$8="Y",0,
MAX(0,'7. Consumption'!CA20-(AF117+'8. SOH &amp; Pipeline'!AH70-'7. Consumption'!AJ20-Wastage!AF64))))</f>
        <v>0</v>
      </c>
      <c r="AH20" s="114">
        <f>(IF(AH$8="Y",0,
MAX(0,'7. Consumption'!CB20-(AG117+'8. SOH &amp; Pipeline'!AI70-'7. Consumption'!AK20-Wastage!AG64))))</f>
        <v>0</v>
      </c>
      <c r="AI20" s="114">
        <f>(IF(AI$8="Y",0,
MAX(0,'7. Consumption'!CC20-(AH117+'8. SOH &amp; Pipeline'!AJ70-'7. Consumption'!AL20-Wastage!AH64))))</f>
        <v>0</v>
      </c>
      <c r="AJ20" s="114">
        <f>(IF(AJ$8="Y",0,
MAX(0,'7. Consumption'!CD20-(AI117+'8. SOH &amp; Pipeline'!AK70-'7. Consumption'!AM20-Wastage!AI64))))</f>
        <v>0</v>
      </c>
      <c r="AK20" s="114">
        <f>(IF(AK$8="Y",0,
MAX(0,'7. Consumption'!CE20-(AJ117+'8. SOH &amp; Pipeline'!AL70-'7. Consumption'!AN20-Wastage!AJ64))))</f>
        <v>0</v>
      </c>
      <c r="AL20" s="114">
        <f>(IF(AL$8="Y",0,
MAX(0,'7. Consumption'!CF20-(AK117+'8. SOH &amp; Pipeline'!AM70-'7. Consumption'!AO20-Wastage!AK64))))</f>
        <v>0</v>
      </c>
      <c r="AM20" s="114">
        <f>(IF(AM$8="Y",0,
MAX(0,'7. Consumption'!CG20-(AL117+'8. SOH &amp; Pipeline'!AN70-'7. Consumption'!AP20-Wastage!AL64))))</f>
        <v>0</v>
      </c>
      <c r="AN20" s="114">
        <f>(IF(AN$8="Y",0,
MAX(0,'7. Consumption'!CH20-(AM117+'8. SOH &amp; Pipeline'!AO70-'7. Consumption'!AQ20-Wastage!AM64))))</f>
        <v>0</v>
      </c>
      <c r="AO20" s="115"/>
    </row>
    <row r="21" spans="2:41" ht="15" x14ac:dyDescent="0.25">
      <c r="B21" s="12"/>
      <c r="C21" s="12" t="str">
        <f>'7. Consumption'!C21</f>
        <v>DRV (600) - 60 tab</v>
      </c>
      <c r="E21" s="114">
        <f>(IF(E$8="Y",0,
MAX(0,'7. Consumption'!AY21-(D118+'8. SOH &amp; Pipeline'!F71-'7. Consumption'!H21-Wastage!D65))))</f>
        <v>0</v>
      </c>
      <c r="F21" s="114">
        <f>(IF(F$8="Y",0,
MAX(0,'7. Consumption'!AZ21-(E118+'8. SOH &amp; Pipeline'!G71-'7. Consumption'!I21-Wastage!E65))))</f>
        <v>0</v>
      </c>
      <c r="G21" s="114">
        <f>(IF(G$8="Y",0,
MAX(0,'7. Consumption'!BA21-(F118+'8. SOH &amp; Pipeline'!H71-'7. Consumption'!J21-Wastage!F65))))</f>
        <v>0</v>
      </c>
      <c r="H21" s="114">
        <f>(IF(H$8="Y",0,
MAX(0,'7. Consumption'!BB21-(G118+'8. SOH &amp; Pipeline'!I71-'7. Consumption'!K21-Wastage!G65))))</f>
        <v>0</v>
      </c>
      <c r="I21" s="114">
        <f>(IF(I$8="Y",0,
MAX(0,'7. Consumption'!BC21-(H118+'8. SOH &amp; Pipeline'!J71-'7. Consumption'!L21-Wastage!H65))))</f>
        <v>0</v>
      </c>
      <c r="J21" s="114">
        <f>(IF(J$8="Y",0,
MAX(0,'7. Consumption'!BD21-(I118+'8. SOH &amp; Pipeline'!K71-'7. Consumption'!M21-Wastage!I65))))</f>
        <v>0</v>
      </c>
      <c r="K21" s="114">
        <f>(IF(K$8="Y",0,
MAX(0,'7. Consumption'!BE21-(J118+'8. SOH &amp; Pipeline'!L71-'7. Consumption'!N21-Wastage!J65))))</f>
        <v>0</v>
      </c>
      <c r="L21" s="114">
        <f>(IF(L$8="Y",0,
MAX(0,'7. Consumption'!BF21-(K118+'8. SOH &amp; Pipeline'!M71-'7. Consumption'!O21-Wastage!K65))))</f>
        <v>0</v>
      </c>
      <c r="M21" s="114">
        <f>(IF(M$8="Y",0,
MAX(0,'7. Consumption'!BG21-(L118+'8. SOH &amp; Pipeline'!N71-'7. Consumption'!P21-Wastage!L65))))</f>
        <v>0</v>
      </c>
      <c r="N21" s="114">
        <f>(IF(N$8="Y",0,
MAX(0,'7. Consumption'!BH21-(M118+'8. SOH &amp; Pipeline'!O71-'7. Consumption'!Q21-Wastage!M65))))</f>
        <v>0</v>
      </c>
      <c r="O21" s="114">
        <f>(IF(O$8="Y",0,
MAX(0,'7. Consumption'!BI21-(N118+'8. SOH &amp; Pipeline'!P71-'7. Consumption'!R21-Wastage!N65))))</f>
        <v>0</v>
      </c>
      <c r="P21" s="114">
        <f>(IF(P$8="Y",0,
MAX(0,'7. Consumption'!BJ21-(O118+'8. SOH &amp; Pipeline'!Q71-'7. Consumption'!S21-Wastage!O65))))</f>
        <v>0</v>
      </c>
      <c r="Q21" s="114">
        <f>(IF(Q$8="Y",0,
MAX(0,'7. Consumption'!BK21-(P118+'8. SOH &amp; Pipeline'!R71-'7. Consumption'!T21-Wastage!P65))))</f>
        <v>0</v>
      </c>
      <c r="R21" s="114">
        <f>(IF(R$8="Y",0,
MAX(0,'7. Consumption'!BL21-(Q118+'8. SOH &amp; Pipeline'!S71-'7. Consumption'!U21-Wastage!Q65))))</f>
        <v>0</v>
      </c>
      <c r="S21" s="114">
        <f>(IF(S$8="Y",0,
MAX(0,'7. Consumption'!BM21-(R118+'8. SOH &amp; Pipeline'!T71-'7. Consumption'!V21-Wastage!R65))))</f>
        <v>0</v>
      </c>
      <c r="T21" s="114">
        <f>(IF(T$8="Y",0,
MAX(0,'7. Consumption'!BN21-(S118+'8. SOH &amp; Pipeline'!U71-'7. Consumption'!W21-Wastage!S65))))</f>
        <v>0</v>
      </c>
      <c r="U21" s="114">
        <f>(IF(U$8="Y",0,
MAX(0,'7. Consumption'!BO21-(T118+'8. SOH &amp; Pipeline'!V71-'7. Consumption'!X21-Wastage!T65))))</f>
        <v>0</v>
      </c>
      <c r="V21" s="114">
        <f>(IF(V$8="Y",0,
MAX(0,'7. Consumption'!BP21-(U118+'8. SOH &amp; Pipeline'!W71-'7. Consumption'!Y21-Wastage!U65))))</f>
        <v>0</v>
      </c>
      <c r="W21" s="114">
        <f>(IF(W$8="Y",0,
MAX(0,'7. Consumption'!BQ21-(V118+'8. SOH &amp; Pipeline'!X71-'7. Consumption'!Z21-Wastage!V65))))</f>
        <v>0</v>
      </c>
      <c r="X21" s="114">
        <f>(IF(X$8="Y",0,
MAX(0,'7. Consumption'!BR21-(W118+'8. SOH &amp; Pipeline'!Y71-'7. Consumption'!AA21-Wastage!W65))))</f>
        <v>0</v>
      </c>
      <c r="Y21" s="114">
        <f>(IF(Y$8="Y",0,
MAX(0,'7. Consumption'!BS21-(X118+'8. SOH &amp; Pipeline'!Z71-'7. Consumption'!AB21-Wastage!X65))))</f>
        <v>0</v>
      </c>
      <c r="Z21" s="114">
        <f>(IF(Z$8="Y",0,
MAX(0,'7. Consumption'!BT21-(Y118+'8. SOH &amp; Pipeline'!AA71-'7. Consumption'!AC21-Wastage!Y65))))</f>
        <v>0</v>
      </c>
      <c r="AA21" s="114">
        <f>(IF(AA$8="Y",0,
MAX(0,'7. Consumption'!BU21-(Z118+'8. SOH &amp; Pipeline'!AB71-'7. Consumption'!AD21-Wastage!Z65))))</f>
        <v>0</v>
      </c>
      <c r="AB21" s="114">
        <f>(IF(AB$8="Y",0,
MAX(0,'7. Consumption'!BV21-(AA118+'8. SOH &amp; Pipeline'!AC71-'7. Consumption'!AE21-Wastage!AA65))))</f>
        <v>0</v>
      </c>
      <c r="AC21" s="114">
        <f>(IF(AC$8="Y",0,
MAX(0,'7. Consumption'!BW21-(AB118+'8. SOH &amp; Pipeline'!AD71-'7. Consumption'!AF21-Wastage!AB65))))</f>
        <v>0</v>
      </c>
      <c r="AD21" s="114">
        <f>(IF(AD$8="Y",0,
MAX(0,'7. Consumption'!BX21-(AC118+'8. SOH &amp; Pipeline'!AE71-'7. Consumption'!AG21-Wastage!AC65))))</f>
        <v>0</v>
      </c>
      <c r="AE21" s="114">
        <f>(IF(AE$8="Y",0,
MAX(0,'7. Consumption'!BY21-(AD118+'8. SOH &amp; Pipeline'!AF71-'7. Consumption'!AH21-Wastage!AD65))))</f>
        <v>0</v>
      </c>
      <c r="AF21" s="114">
        <f>(IF(AF$8="Y",0,
MAX(0,'7. Consumption'!BZ21-(AE118+'8. SOH &amp; Pipeline'!AG71-'7. Consumption'!AI21-Wastage!AE65))))</f>
        <v>0</v>
      </c>
      <c r="AG21" s="114">
        <f>(IF(AG$8="Y",0,
MAX(0,'7. Consumption'!CA21-(AF118+'8. SOH &amp; Pipeline'!AH71-'7. Consumption'!AJ21-Wastage!AF65))))</f>
        <v>0</v>
      </c>
      <c r="AH21" s="114">
        <f>(IF(AH$8="Y",0,
MAX(0,'7. Consumption'!CB21-(AG118+'8. SOH &amp; Pipeline'!AI71-'7. Consumption'!AK21-Wastage!AG65))))</f>
        <v>0</v>
      </c>
      <c r="AI21" s="114">
        <f>(IF(AI$8="Y",0,
MAX(0,'7. Consumption'!CC21-(AH118+'8. SOH &amp; Pipeline'!AJ71-'7. Consumption'!AL21-Wastage!AH65))))</f>
        <v>0</v>
      </c>
      <c r="AJ21" s="114">
        <f>(IF(AJ$8="Y",0,
MAX(0,'7. Consumption'!CD21-(AI118+'8. SOH &amp; Pipeline'!AK71-'7. Consumption'!AM21-Wastage!AI65))))</f>
        <v>0</v>
      </c>
      <c r="AK21" s="114">
        <f>(IF(AK$8="Y",0,
MAX(0,'7. Consumption'!CE21-(AJ118+'8. SOH &amp; Pipeline'!AL71-'7. Consumption'!AN21-Wastage!AJ65))))</f>
        <v>0</v>
      </c>
      <c r="AL21" s="114">
        <f>(IF(AL$8="Y",0,
MAX(0,'7. Consumption'!CF21-(AK118+'8. SOH &amp; Pipeline'!AM71-'7. Consumption'!AO21-Wastage!AK65))))</f>
        <v>0</v>
      </c>
      <c r="AM21" s="114">
        <f>(IF(AM$8="Y",0,
MAX(0,'7. Consumption'!CG21-(AL118+'8. SOH &amp; Pipeline'!AN71-'7. Consumption'!AP21-Wastage!AL65))))</f>
        <v>0</v>
      </c>
      <c r="AN21" s="114">
        <f>(IF(AN$8="Y",0,
MAX(0,'7. Consumption'!CH21-(AM118+'8. SOH &amp; Pipeline'!AO71-'7. Consumption'!AQ21-Wastage!AM65))))</f>
        <v>0</v>
      </c>
      <c r="AO21" s="115"/>
    </row>
    <row r="22" spans="2:41" ht="15" x14ac:dyDescent="0.25">
      <c r="B22" s="12"/>
      <c r="C22" s="12" t="str">
        <f>'7. Consumption'!C22</f>
        <v>DRV (800) - 60 tab</v>
      </c>
      <c r="E22" s="114">
        <f>(IF(E$8="Y",0,
MAX(0,'7. Consumption'!AY22-(D119+'8. SOH &amp; Pipeline'!F72-'7. Consumption'!H22-Wastage!D66))))</f>
        <v>0</v>
      </c>
      <c r="F22" s="114">
        <f>(IF(F$8="Y",0,
MAX(0,'7. Consumption'!AZ22-(E119+'8. SOH &amp; Pipeline'!G72-'7. Consumption'!I22-Wastage!E66))))</f>
        <v>0</v>
      </c>
      <c r="G22" s="114">
        <f>(IF(G$8="Y",0,
MAX(0,'7. Consumption'!BA22-(F119+'8. SOH &amp; Pipeline'!H72-'7. Consumption'!J22-Wastage!F66))))</f>
        <v>0</v>
      </c>
      <c r="H22" s="114">
        <f>(IF(H$8="Y",0,
MAX(0,'7. Consumption'!BB22-(G119+'8. SOH &amp; Pipeline'!I72-'7. Consumption'!K22-Wastage!G66))))</f>
        <v>0</v>
      </c>
      <c r="I22" s="114">
        <f>(IF(I$8="Y",0,
MAX(0,'7. Consumption'!BC22-(H119+'8. SOH &amp; Pipeline'!J72-'7. Consumption'!L22-Wastage!H66))))</f>
        <v>0</v>
      </c>
      <c r="J22" s="114">
        <f>(IF(J$8="Y",0,
MAX(0,'7. Consumption'!BD22-(I119+'8. SOH &amp; Pipeline'!K72-'7. Consumption'!M22-Wastage!I66))))</f>
        <v>0</v>
      </c>
      <c r="K22" s="114">
        <f>(IF(K$8="Y",0,
MAX(0,'7. Consumption'!BE22-(J119+'8. SOH &amp; Pipeline'!L72-'7. Consumption'!N22-Wastage!J66))))</f>
        <v>0</v>
      </c>
      <c r="L22" s="114">
        <f>(IF(L$8="Y",0,
MAX(0,'7. Consumption'!BF22-(K119+'8. SOH &amp; Pipeline'!M72-'7. Consumption'!O22-Wastage!K66))))</f>
        <v>0</v>
      </c>
      <c r="M22" s="114">
        <f>(IF(M$8="Y",0,
MAX(0,'7. Consumption'!BG22-(L119+'8. SOH &amp; Pipeline'!N72-'7. Consumption'!P22-Wastage!L66))))</f>
        <v>0</v>
      </c>
      <c r="N22" s="114">
        <f>(IF(N$8="Y",0,
MAX(0,'7. Consumption'!BH22-(M119+'8. SOH &amp; Pipeline'!O72-'7. Consumption'!Q22-Wastage!M66))))</f>
        <v>0</v>
      </c>
      <c r="O22" s="114">
        <f>(IF(O$8="Y",0,
MAX(0,'7. Consumption'!BI22-(N119+'8. SOH &amp; Pipeline'!P72-'7. Consumption'!R22-Wastage!N66))))</f>
        <v>0</v>
      </c>
      <c r="P22" s="114">
        <f>(IF(P$8="Y",0,
MAX(0,'7. Consumption'!BJ22-(O119+'8. SOH &amp; Pipeline'!Q72-'7. Consumption'!S22-Wastage!O66))))</f>
        <v>0</v>
      </c>
      <c r="Q22" s="114">
        <f>(IF(Q$8="Y",0,
MAX(0,'7. Consumption'!BK22-(P119+'8. SOH &amp; Pipeline'!R72-'7. Consumption'!T22-Wastage!P66))))</f>
        <v>0</v>
      </c>
      <c r="R22" s="114">
        <f>(IF(R$8="Y",0,
MAX(0,'7. Consumption'!BL22-(Q119+'8. SOH &amp; Pipeline'!S72-'7. Consumption'!U22-Wastage!Q66))))</f>
        <v>0</v>
      </c>
      <c r="S22" s="114">
        <f>(IF(S$8="Y",0,
MAX(0,'7. Consumption'!BM22-(R119+'8. SOH &amp; Pipeline'!T72-'7. Consumption'!V22-Wastage!R66))))</f>
        <v>0</v>
      </c>
      <c r="T22" s="114">
        <f>(IF(T$8="Y",0,
MAX(0,'7. Consumption'!BN22-(S119+'8. SOH &amp; Pipeline'!U72-'7. Consumption'!W22-Wastage!S66))))</f>
        <v>0</v>
      </c>
      <c r="U22" s="114">
        <f>(IF(U$8="Y",0,
MAX(0,'7. Consumption'!BO22-(T119+'8. SOH &amp; Pipeline'!V72-'7. Consumption'!X22-Wastage!T66))))</f>
        <v>0</v>
      </c>
      <c r="V22" s="114">
        <f>(IF(V$8="Y",0,
MAX(0,'7. Consumption'!BP22-(U119+'8. SOH &amp; Pipeline'!W72-'7. Consumption'!Y22-Wastage!U66))))</f>
        <v>0</v>
      </c>
      <c r="W22" s="114">
        <f>(IF(W$8="Y",0,
MAX(0,'7. Consumption'!BQ22-(V119+'8. SOH &amp; Pipeline'!X72-'7. Consumption'!Z22-Wastage!V66))))</f>
        <v>0</v>
      </c>
      <c r="X22" s="114">
        <f>(IF(X$8="Y",0,
MAX(0,'7. Consumption'!BR22-(W119+'8. SOH &amp; Pipeline'!Y72-'7. Consumption'!AA22-Wastage!W66))))</f>
        <v>0</v>
      </c>
      <c r="Y22" s="114">
        <f>(IF(Y$8="Y",0,
MAX(0,'7. Consumption'!BS22-(X119+'8. SOH &amp; Pipeline'!Z72-'7. Consumption'!AB22-Wastage!X66))))</f>
        <v>0</v>
      </c>
      <c r="Z22" s="114">
        <f>(IF(Z$8="Y",0,
MAX(0,'7. Consumption'!BT22-(Y119+'8. SOH &amp; Pipeline'!AA72-'7. Consumption'!AC22-Wastage!Y66))))</f>
        <v>0</v>
      </c>
      <c r="AA22" s="114">
        <f>(IF(AA$8="Y",0,
MAX(0,'7. Consumption'!BU22-(Z119+'8. SOH &amp; Pipeline'!AB72-'7. Consumption'!AD22-Wastage!Z66))))</f>
        <v>0</v>
      </c>
      <c r="AB22" s="114">
        <f>(IF(AB$8="Y",0,
MAX(0,'7. Consumption'!BV22-(AA119+'8. SOH &amp; Pipeline'!AC72-'7. Consumption'!AE22-Wastage!AA66))))</f>
        <v>0</v>
      </c>
      <c r="AC22" s="114">
        <f>(IF(AC$8="Y",0,
MAX(0,'7. Consumption'!BW22-(AB119+'8. SOH &amp; Pipeline'!AD72-'7. Consumption'!AF22-Wastage!AB66))))</f>
        <v>0</v>
      </c>
      <c r="AD22" s="114">
        <f>(IF(AD$8="Y",0,
MAX(0,'7. Consumption'!BX22-(AC119+'8. SOH &amp; Pipeline'!AE72-'7. Consumption'!AG22-Wastage!AC66))))</f>
        <v>0</v>
      </c>
      <c r="AE22" s="114">
        <f>(IF(AE$8="Y",0,
MAX(0,'7. Consumption'!BY22-(AD119+'8. SOH &amp; Pipeline'!AF72-'7. Consumption'!AH22-Wastage!AD66))))</f>
        <v>0</v>
      </c>
      <c r="AF22" s="114">
        <f>(IF(AF$8="Y",0,
MAX(0,'7. Consumption'!BZ22-(AE119+'8. SOH &amp; Pipeline'!AG72-'7. Consumption'!AI22-Wastage!AE66))))</f>
        <v>0</v>
      </c>
      <c r="AG22" s="114">
        <f>(IF(AG$8="Y",0,
MAX(0,'7. Consumption'!CA22-(AF119+'8. SOH &amp; Pipeline'!AH72-'7. Consumption'!AJ22-Wastage!AF66))))</f>
        <v>0</v>
      </c>
      <c r="AH22" s="114">
        <f>(IF(AH$8="Y",0,
MAX(0,'7. Consumption'!CB22-(AG119+'8. SOH &amp; Pipeline'!AI72-'7. Consumption'!AK22-Wastage!AG66))))</f>
        <v>0</v>
      </c>
      <c r="AI22" s="114">
        <f>(IF(AI$8="Y",0,
MAX(0,'7. Consumption'!CC22-(AH119+'8. SOH &amp; Pipeline'!AJ72-'7. Consumption'!AL22-Wastage!AH66))))</f>
        <v>0</v>
      </c>
      <c r="AJ22" s="114">
        <f>(IF(AJ$8="Y",0,
MAX(0,'7. Consumption'!CD22-(AI119+'8. SOH &amp; Pipeline'!AK72-'7. Consumption'!AM22-Wastage!AI66))))</f>
        <v>0</v>
      </c>
      <c r="AK22" s="114">
        <f>(IF(AK$8="Y",0,
MAX(0,'7. Consumption'!CE22-(AJ119+'8. SOH &amp; Pipeline'!AL72-'7. Consumption'!AN22-Wastage!AJ66))))</f>
        <v>0</v>
      </c>
      <c r="AL22" s="114">
        <f>(IF(AL$8="Y",0,
MAX(0,'7. Consumption'!CF22-(AK119+'8. SOH &amp; Pipeline'!AM72-'7. Consumption'!AO22-Wastage!AK66))))</f>
        <v>0</v>
      </c>
      <c r="AM22" s="114">
        <f>(IF(AM$8="Y",0,
MAX(0,'7. Consumption'!CG22-(AL119+'8. SOH &amp; Pipeline'!AN72-'7. Consumption'!AP22-Wastage!AL66))))</f>
        <v>0</v>
      </c>
      <c r="AN22" s="114">
        <f>(IF(AN$8="Y",0,
MAX(0,'7. Consumption'!CH22-(AM119+'8. SOH &amp; Pipeline'!AO72-'7. Consumption'!AQ22-Wastage!AM66))))</f>
        <v>0</v>
      </c>
      <c r="AO22" s="115"/>
    </row>
    <row r="23" spans="2:41" ht="15" x14ac:dyDescent="0.25">
      <c r="B23" s="12"/>
      <c r="C23" s="12" t="str">
        <f>'7. Consumption'!C23</f>
        <v>DRV/r (400/50) - 60 tab</v>
      </c>
      <c r="E23" s="114">
        <f>(IF(E$8="Y",0,
MAX(0,'7. Consumption'!AY23-(D120+'8. SOH &amp; Pipeline'!F73-'7. Consumption'!H23-Wastage!D67))))</f>
        <v>0</v>
      </c>
      <c r="F23" s="114">
        <f>(IF(F$8="Y",0,
MAX(0,'7. Consumption'!AZ23-(E120+'8. SOH &amp; Pipeline'!G73-'7. Consumption'!I23-Wastage!E67))))</f>
        <v>0</v>
      </c>
      <c r="G23" s="114">
        <f>(IF(G$8="Y",0,
MAX(0,'7. Consumption'!BA23-(F120+'8. SOH &amp; Pipeline'!H73-'7. Consumption'!J23-Wastage!F67))))</f>
        <v>0</v>
      </c>
      <c r="H23" s="114">
        <f>(IF(H$8="Y",0,
MAX(0,'7. Consumption'!BB23-(G120+'8. SOH &amp; Pipeline'!I73-'7. Consumption'!K23-Wastage!G67))))</f>
        <v>0</v>
      </c>
      <c r="I23" s="114">
        <f>(IF(I$8="Y",0,
MAX(0,'7. Consumption'!BC23-(H120+'8. SOH &amp; Pipeline'!J73-'7. Consumption'!L23-Wastage!H67))))</f>
        <v>0</v>
      </c>
      <c r="J23" s="114">
        <f>(IF(J$8="Y",0,
MAX(0,'7. Consumption'!BD23-(I120+'8. SOH &amp; Pipeline'!K73-'7. Consumption'!M23-Wastage!I67))))</f>
        <v>0</v>
      </c>
      <c r="K23" s="114">
        <f>(IF(K$8="Y",0,
MAX(0,'7. Consumption'!BE23-(J120+'8. SOH &amp; Pipeline'!L73-'7. Consumption'!N23-Wastage!J67))))</f>
        <v>0</v>
      </c>
      <c r="L23" s="114">
        <f>(IF(L$8="Y",0,
MAX(0,'7. Consumption'!BF23-(K120+'8. SOH &amp; Pipeline'!M73-'7. Consumption'!O23-Wastage!K67))))</f>
        <v>0</v>
      </c>
      <c r="M23" s="114">
        <f>(IF(M$8="Y",0,
MAX(0,'7. Consumption'!BG23-(L120+'8. SOH &amp; Pipeline'!N73-'7. Consumption'!P23-Wastage!L67))))</f>
        <v>0</v>
      </c>
      <c r="N23" s="114">
        <f>(IF(N$8="Y",0,
MAX(0,'7. Consumption'!BH23-(M120+'8. SOH &amp; Pipeline'!O73-'7. Consumption'!Q23-Wastage!M67))))</f>
        <v>0</v>
      </c>
      <c r="O23" s="114">
        <f>(IF(O$8="Y",0,
MAX(0,'7. Consumption'!BI23-(N120+'8. SOH &amp; Pipeline'!P73-'7. Consumption'!R23-Wastage!N67))))</f>
        <v>0</v>
      </c>
      <c r="P23" s="114">
        <f>(IF(P$8="Y",0,
MAX(0,'7. Consumption'!BJ23-(O120+'8. SOH &amp; Pipeline'!Q73-'7. Consumption'!S23-Wastage!O67))))</f>
        <v>0</v>
      </c>
      <c r="Q23" s="114">
        <f>(IF(Q$8="Y",0,
MAX(0,'7. Consumption'!BK23-(P120+'8. SOH &amp; Pipeline'!R73-'7. Consumption'!T23-Wastage!P67))))</f>
        <v>0</v>
      </c>
      <c r="R23" s="114">
        <f>(IF(R$8="Y",0,
MAX(0,'7. Consumption'!BL23-(Q120+'8. SOH &amp; Pipeline'!S73-'7. Consumption'!U23-Wastage!Q67))))</f>
        <v>0</v>
      </c>
      <c r="S23" s="114">
        <f>(IF(S$8="Y",0,
MAX(0,'7. Consumption'!BM23-(R120+'8. SOH &amp; Pipeline'!T73-'7. Consumption'!V23-Wastage!R67))))</f>
        <v>0</v>
      </c>
      <c r="T23" s="114">
        <f>(IF(T$8="Y",0,
MAX(0,'7. Consumption'!BN23-(S120+'8. SOH &amp; Pipeline'!U73-'7. Consumption'!W23-Wastage!S67))))</f>
        <v>0</v>
      </c>
      <c r="U23" s="114">
        <f>(IF(U$8="Y",0,
MAX(0,'7. Consumption'!BO23-(T120+'8. SOH &amp; Pipeline'!V73-'7. Consumption'!X23-Wastage!T67))))</f>
        <v>0</v>
      </c>
      <c r="V23" s="114">
        <f>(IF(V$8="Y",0,
MAX(0,'7. Consumption'!BP23-(U120+'8. SOH &amp; Pipeline'!W73-'7. Consumption'!Y23-Wastage!U67))))</f>
        <v>0</v>
      </c>
      <c r="W23" s="114">
        <f>(IF(W$8="Y",0,
MAX(0,'7. Consumption'!BQ23-(V120+'8. SOH &amp; Pipeline'!X73-'7. Consumption'!Z23-Wastage!V67))))</f>
        <v>0</v>
      </c>
      <c r="X23" s="114">
        <f>(IF(X$8="Y",0,
MAX(0,'7. Consumption'!BR23-(W120+'8. SOH &amp; Pipeline'!Y73-'7. Consumption'!AA23-Wastage!W67))))</f>
        <v>0</v>
      </c>
      <c r="Y23" s="114">
        <f>(IF(Y$8="Y",0,
MAX(0,'7. Consumption'!BS23-(X120+'8. SOH &amp; Pipeline'!Z73-'7. Consumption'!AB23-Wastage!X67))))</f>
        <v>0</v>
      </c>
      <c r="Z23" s="114">
        <f>(IF(Z$8="Y",0,
MAX(0,'7. Consumption'!BT23-(Y120+'8. SOH &amp; Pipeline'!AA73-'7. Consumption'!AC23-Wastage!Y67))))</f>
        <v>0</v>
      </c>
      <c r="AA23" s="114">
        <f>(IF(AA$8="Y",0,
MAX(0,'7. Consumption'!BU23-(Z120+'8. SOH &amp; Pipeline'!AB73-'7. Consumption'!AD23-Wastage!Z67))))</f>
        <v>0</v>
      </c>
      <c r="AB23" s="114">
        <f>(IF(AB$8="Y",0,
MAX(0,'7. Consumption'!BV23-(AA120+'8. SOH &amp; Pipeline'!AC73-'7. Consumption'!AE23-Wastage!AA67))))</f>
        <v>0</v>
      </c>
      <c r="AC23" s="114">
        <f>(IF(AC$8="Y",0,
MAX(0,'7. Consumption'!BW23-(AB120+'8. SOH &amp; Pipeline'!AD73-'7. Consumption'!AF23-Wastage!AB67))))</f>
        <v>0</v>
      </c>
      <c r="AD23" s="114">
        <f>(IF(AD$8="Y",0,
MAX(0,'7. Consumption'!BX23-(AC120+'8. SOH &amp; Pipeline'!AE73-'7. Consumption'!AG23-Wastage!AC67))))</f>
        <v>0</v>
      </c>
      <c r="AE23" s="114">
        <f>(IF(AE$8="Y",0,
MAX(0,'7. Consumption'!BY23-(AD120+'8. SOH &amp; Pipeline'!AF73-'7. Consumption'!AH23-Wastage!AD67))))</f>
        <v>0</v>
      </c>
      <c r="AF23" s="114">
        <f>(IF(AF$8="Y",0,
MAX(0,'7. Consumption'!BZ23-(AE120+'8. SOH &amp; Pipeline'!AG73-'7. Consumption'!AI23-Wastage!AE67))))</f>
        <v>0</v>
      </c>
      <c r="AG23" s="114">
        <f>(IF(AG$8="Y",0,
MAX(0,'7. Consumption'!CA23-(AF120+'8. SOH &amp; Pipeline'!AH73-'7. Consumption'!AJ23-Wastage!AF67))))</f>
        <v>0</v>
      </c>
      <c r="AH23" s="114">
        <f>(IF(AH$8="Y",0,
MAX(0,'7. Consumption'!CB23-(AG120+'8. SOH &amp; Pipeline'!AI73-'7. Consumption'!AK23-Wastage!AG67))))</f>
        <v>0</v>
      </c>
      <c r="AI23" s="114">
        <f>(IF(AI$8="Y",0,
MAX(0,'7. Consumption'!CC23-(AH120+'8. SOH &amp; Pipeline'!AJ73-'7. Consumption'!AL23-Wastage!AH67))))</f>
        <v>0</v>
      </c>
      <c r="AJ23" s="114">
        <f>(IF(AJ$8="Y",0,
MAX(0,'7. Consumption'!CD23-(AI120+'8. SOH &amp; Pipeline'!AK73-'7. Consumption'!AM23-Wastage!AI67))))</f>
        <v>0</v>
      </c>
      <c r="AK23" s="114">
        <f>(IF(AK$8="Y",0,
MAX(0,'7. Consumption'!CE23-(AJ120+'8. SOH &amp; Pipeline'!AL73-'7. Consumption'!AN23-Wastage!AJ67))))</f>
        <v>0</v>
      </c>
      <c r="AL23" s="114">
        <f>(IF(AL$8="Y",0,
MAX(0,'7. Consumption'!CF23-(AK120+'8. SOH &amp; Pipeline'!AM73-'7. Consumption'!AO23-Wastage!AK67))))</f>
        <v>0</v>
      </c>
      <c r="AM23" s="114">
        <f>(IF(AM$8="Y",0,
MAX(0,'7. Consumption'!CG23-(AL120+'8. SOH &amp; Pipeline'!AN73-'7. Consumption'!AP23-Wastage!AL67))))</f>
        <v>0</v>
      </c>
      <c r="AN23" s="114">
        <f>(IF(AN$8="Y",0,
MAX(0,'7. Consumption'!CH23-(AM120+'8. SOH &amp; Pipeline'!AO73-'7. Consumption'!AQ23-Wastage!AM67))))</f>
        <v>0</v>
      </c>
      <c r="AO23" s="115"/>
    </row>
    <row r="24" spans="2:41" ht="15" x14ac:dyDescent="0.25">
      <c r="B24" s="12"/>
      <c r="C24" s="12" t="str">
        <f>'7. Consumption'!C24</f>
        <v>DTG (50) - 30 tab</v>
      </c>
      <c r="E24" s="114">
        <f>(IF(E$8="Y",0,
MAX(0,'7. Consumption'!AY24-(D121+'8. SOH &amp; Pipeline'!F74-'7. Consumption'!H24-Wastage!D68))))</f>
        <v>0</v>
      </c>
      <c r="F24" s="114">
        <f>(IF(F$8="Y",0,
MAX(0,'7. Consumption'!AZ24-(E121+'8. SOH &amp; Pipeline'!G74-'7. Consumption'!I24-Wastage!E68))))</f>
        <v>0</v>
      </c>
      <c r="G24" s="114">
        <f>(IF(G$8="Y",0,
MAX(0,'7. Consumption'!BA24-(F121+'8. SOH &amp; Pipeline'!H74-'7. Consumption'!J24-Wastage!F68))))</f>
        <v>0</v>
      </c>
      <c r="H24" s="114">
        <f>(IF(H$8="Y",0,
MAX(0,'7. Consumption'!BB24-(G121+'8. SOH &amp; Pipeline'!I74-'7. Consumption'!K24-Wastage!G68))))</f>
        <v>0</v>
      </c>
      <c r="I24" s="114">
        <f>(IF(I$8="Y",0,
MAX(0,'7. Consumption'!BC24-(H121+'8. SOH &amp; Pipeline'!J74-'7. Consumption'!L24-Wastage!H68))))</f>
        <v>0</v>
      </c>
      <c r="J24" s="114">
        <f>(IF(J$8="Y",0,
MAX(0,'7. Consumption'!BD24-(I121+'8. SOH &amp; Pipeline'!K74-'7. Consumption'!M24-Wastage!I68))))</f>
        <v>0</v>
      </c>
      <c r="K24" s="114">
        <f>(IF(K$8="Y",0,
MAX(0,'7. Consumption'!BE24-(J121+'8. SOH &amp; Pipeline'!L74-'7. Consumption'!N24-Wastage!J68))))</f>
        <v>0</v>
      </c>
      <c r="L24" s="114">
        <f>(IF(L$8="Y",0,
MAX(0,'7. Consumption'!BF24-(K121+'8. SOH &amp; Pipeline'!M74-'7. Consumption'!O24-Wastage!K68))))</f>
        <v>0</v>
      </c>
      <c r="M24" s="114">
        <f>(IF(M$8="Y",0,
MAX(0,'7. Consumption'!BG24-(L121+'8. SOH &amp; Pipeline'!N74-'7. Consumption'!P24-Wastage!L68))))</f>
        <v>0</v>
      </c>
      <c r="N24" s="114">
        <f>(IF(N$8="Y",0,
MAX(0,'7. Consumption'!BH24-(M121+'8. SOH &amp; Pipeline'!O74-'7. Consumption'!Q24-Wastage!M68))))</f>
        <v>0</v>
      </c>
      <c r="O24" s="114">
        <f>(IF(O$8="Y",0,
MAX(0,'7. Consumption'!BI24-(N121+'8. SOH &amp; Pipeline'!P74-'7. Consumption'!R24-Wastage!N68))))</f>
        <v>0</v>
      </c>
      <c r="P24" s="114">
        <f>(IF(P$8="Y",0,
MAX(0,'7. Consumption'!BJ24-(O121+'8. SOH &amp; Pipeline'!Q74-'7. Consumption'!S24-Wastage!O68))))</f>
        <v>0</v>
      </c>
      <c r="Q24" s="114">
        <f>(IF(Q$8="Y",0,
MAX(0,'7. Consumption'!BK24-(P121+'8. SOH &amp; Pipeline'!R74-'7. Consumption'!T24-Wastage!P68))))</f>
        <v>0</v>
      </c>
      <c r="R24" s="114">
        <f>(IF(R$8="Y",0,
MAX(0,'7. Consumption'!BL24-(Q121+'8. SOH &amp; Pipeline'!S74-'7. Consumption'!U24-Wastage!Q68))))</f>
        <v>0</v>
      </c>
      <c r="S24" s="114">
        <f>(IF(S$8="Y",0,
MAX(0,'7. Consumption'!BM24-(R121+'8. SOH &amp; Pipeline'!T74-'7. Consumption'!V24-Wastage!R68))))</f>
        <v>0</v>
      </c>
      <c r="T24" s="114">
        <f>(IF(T$8="Y",0,
MAX(0,'7. Consumption'!BN24-(S121+'8. SOH &amp; Pipeline'!U74-'7. Consumption'!W24-Wastage!S68))))</f>
        <v>0</v>
      </c>
      <c r="U24" s="114">
        <f>(IF(U$8="Y",0,
MAX(0,'7. Consumption'!BO24-(T121+'8. SOH &amp; Pipeline'!V74-'7. Consumption'!X24-Wastage!T68))))</f>
        <v>0</v>
      </c>
      <c r="V24" s="114">
        <f>(IF(V$8="Y",0,
MAX(0,'7. Consumption'!BP24-(U121+'8. SOH &amp; Pipeline'!W74-'7. Consumption'!Y24-Wastage!U68))))</f>
        <v>0</v>
      </c>
      <c r="W24" s="114">
        <f>(IF(W$8="Y",0,
MAX(0,'7. Consumption'!BQ24-(V121+'8. SOH &amp; Pipeline'!X74-'7. Consumption'!Z24-Wastage!V68))))</f>
        <v>0</v>
      </c>
      <c r="X24" s="114">
        <f>(IF(X$8="Y",0,
MAX(0,'7. Consumption'!BR24-(W121+'8. SOH &amp; Pipeline'!Y74-'7. Consumption'!AA24-Wastage!W68))))</f>
        <v>0</v>
      </c>
      <c r="Y24" s="114">
        <f>(IF(Y$8="Y",0,
MAX(0,'7. Consumption'!BS24-(X121+'8. SOH &amp; Pipeline'!Z74-'7. Consumption'!AB24-Wastage!X68))))</f>
        <v>0</v>
      </c>
      <c r="Z24" s="114">
        <f>(IF(Z$8="Y",0,
MAX(0,'7. Consumption'!BT24-(Y121+'8. SOH &amp; Pipeline'!AA74-'7. Consumption'!AC24-Wastage!Y68))))</f>
        <v>0</v>
      </c>
      <c r="AA24" s="114">
        <f>(IF(AA$8="Y",0,
MAX(0,'7. Consumption'!BU24-(Z121+'8. SOH &amp; Pipeline'!AB74-'7. Consumption'!AD24-Wastage!Z68))))</f>
        <v>0</v>
      </c>
      <c r="AB24" s="114">
        <f>(IF(AB$8="Y",0,
MAX(0,'7. Consumption'!BV24-(AA121+'8. SOH &amp; Pipeline'!AC74-'7. Consumption'!AE24-Wastage!AA68))))</f>
        <v>0</v>
      </c>
      <c r="AC24" s="114">
        <f>(IF(AC$8="Y",0,
MAX(0,'7. Consumption'!BW24-(AB121+'8. SOH &amp; Pipeline'!AD74-'7. Consumption'!AF24-Wastage!AB68))))</f>
        <v>0</v>
      </c>
      <c r="AD24" s="114">
        <f>(IF(AD$8="Y",0,
MAX(0,'7. Consumption'!BX24-(AC121+'8. SOH &amp; Pipeline'!AE74-'7. Consumption'!AG24-Wastage!AC68))))</f>
        <v>0</v>
      </c>
      <c r="AE24" s="114">
        <f>(IF(AE$8="Y",0,
MAX(0,'7. Consumption'!BY24-(AD121+'8. SOH &amp; Pipeline'!AF74-'7. Consumption'!AH24-Wastage!AD68))))</f>
        <v>0</v>
      </c>
      <c r="AF24" s="114">
        <f>(IF(AF$8="Y",0,
MAX(0,'7. Consumption'!BZ24-(AE121+'8. SOH &amp; Pipeline'!AG74-'7. Consumption'!AI24-Wastage!AE68))))</f>
        <v>0</v>
      </c>
      <c r="AG24" s="114">
        <f>(IF(AG$8="Y",0,
MAX(0,'7. Consumption'!CA24-(AF121+'8. SOH &amp; Pipeline'!AH74-'7. Consumption'!AJ24-Wastage!AF68))))</f>
        <v>0</v>
      </c>
      <c r="AH24" s="114">
        <f>(IF(AH$8="Y",0,
MAX(0,'7. Consumption'!CB24-(AG121+'8. SOH &amp; Pipeline'!AI74-'7. Consumption'!AK24-Wastage!AG68))))</f>
        <v>0</v>
      </c>
      <c r="AI24" s="114">
        <f>(IF(AI$8="Y",0,
MAX(0,'7. Consumption'!CC24-(AH121+'8. SOH &amp; Pipeline'!AJ74-'7. Consumption'!AL24-Wastage!AH68))))</f>
        <v>0</v>
      </c>
      <c r="AJ24" s="114">
        <f>(IF(AJ$8="Y",0,
MAX(0,'7. Consumption'!CD24-(AI121+'8. SOH &amp; Pipeline'!AK74-'7. Consumption'!AM24-Wastage!AI68))))</f>
        <v>0</v>
      </c>
      <c r="AK24" s="114">
        <f>(IF(AK$8="Y",0,
MAX(0,'7. Consumption'!CE24-(AJ121+'8. SOH &amp; Pipeline'!AL74-'7. Consumption'!AN24-Wastage!AJ68))))</f>
        <v>0</v>
      </c>
      <c r="AL24" s="114">
        <f>(IF(AL$8="Y",0,
MAX(0,'7. Consumption'!CF24-(AK121+'8. SOH &amp; Pipeline'!AM74-'7. Consumption'!AO24-Wastage!AK68))))</f>
        <v>0</v>
      </c>
      <c r="AM24" s="114">
        <f>(IF(AM$8="Y",0,
MAX(0,'7. Consumption'!CG24-(AL121+'8. SOH &amp; Pipeline'!AN74-'7. Consumption'!AP24-Wastage!AL68))))</f>
        <v>0</v>
      </c>
      <c r="AN24" s="114">
        <f>(IF(AN$8="Y",0,
MAX(0,'7. Consumption'!CH24-(AM121+'8. SOH &amp; Pipeline'!AO74-'7. Consumption'!AQ24-Wastage!AM68))))</f>
        <v>0</v>
      </c>
      <c r="AO24" s="115"/>
    </row>
    <row r="25" spans="2:41" ht="15" x14ac:dyDescent="0.25">
      <c r="B25" s="12"/>
      <c r="C25" s="12" t="str">
        <f>'7. Consumption'!C25</f>
        <v>EFV200 (200) - 90 tab</v>
      </c>
      <c r="E25" s="114">
        <f>(IF(E$8="Y",0,
MAX(0,'7. Consumption'!AY25-(D122+'8. SOH &amp; Pipeline'!F75-'7. Consumption'!H25-Wastage!D69))))</f>
        <v>0</v>
      </c>
      <c r="F25" s="114">
        <f>(IF(F$8="Y",0,
MAX(0,'7. Consumption'!AZ25-(E122+'8. SOH &amp; Pipeline'!G75-'7. Consumption'!I25-Wastage!E69))))</f>
        <v>0</v>
      </c>
      <c r="G25" s="114">
        <f>(IF(G$8="Y",0,
MAX(0,'7. Consumption'!BA25-(F122+'8. SOH &amp; Pipeline'!H75-'7. Consumption'!J25-Wastage!F69))))</f>
        <v>0</v>
      </c>
      <c r="H25" s="114">
        <f>(IF(H$8="Y",0,
MAX(0,'7. Consumption'!BB25-(G122+'8. SOH &amp; Pipeline'!I75-'7. Consumption'!K25-Wastage!G69))))</f>
        <v>0</v>
      </c>
      <c r="I25" s="114">
        <f>(IF(I$8="Y",0,
MAX(0,'7. Consumption'!BC25-(H122+'8. SOH &amp; Pipeline'!J75-'7. Consumption'!L25-Wastage!H69))))</f>
        <v>0</v>
      </c>
      <c r="J25" s="114">
        <f>(IF(J$8="Y",0,
MAX(0,'7. Consumption'!BD25-(I122+'8. SOH &amp; Pipeline'!K75-'7. Consumption'!M25-Wastage!I69))))</f>
        <v>0</v>
      </c>
      <c r="K25" s="114">
        <f>(IF(K$8="Y",0,
MAX(0,'7. Consumption'!BE25-(J122+'8. SOH &amp; Pipeline'!L75-'7. Consumption'!N25-Wastage!J69))))</f>
        <v>0</v>
      </c>
      <c r="L25" s="114">
        <f>(IF(L$8="Y",0,
MAX(0,'7. Consumption'!BF25-(K122+'8. SOH &amp; Pipeline'!M75-'7. Consumption'!O25-Wastage!K69))))</f>
        <v>0</v>
      </c>
      <c r="M25" s="114">
        <f>(IF(M$8="Y",0,
MAX(0,'7. Consumption'!BG25-(L122+'8. SOH &amp; Pipeline'!N75-'7. Consumption'!P25-Wastage!L69))))</f>
        <v>0</v>
      </c>
      <c r="N25" s="114">
        <f>(IF(N$8="Y",0,
MAX(0,'7. Consumption'!BH25-(M122+'8. SOH &amp; Pipeline'!O75-'7. Consumption'!Q25-Wastage!M69))))</f>
        <v>0</v>
      </c>
      <c r="O25" s="114">
        <f>(IF(O$8="Y",0,
MAX(0,'7. Consumption'!BI25-(N122+'8. SOH &amp; Pipeline'!P75-'7. Consumption'!R25-Wastage!N69))))</f>
        <v>0</v>
      </c>
      <c r="P25" s="114">
        <f>(IF(P$8="Y",0,
MAX(0,'7. Consumption'!BJ25-(O122+'8. SOH &amp; Pipeline'!Q75-'7. Consumption'!S25-Wastage!O69))))</f>
        <v>0</v>
      </c>
      <c r="Q25" s="114">
        <f>(IF(Q$8="Y",0,
MAX(0,'7. Consumption'!BK25-(P122+'8. SOH &amp; Pipeline'!R75-'7. Consumption'!T25-Wastage!P69))))</f>
        <v>0</v>
      </c>
      <c r="R25" s="114">
        <f>(IF(R$8="Y",0,
MAX(0,'7. Consumption'!BL25-(Q122+'8. SOH &amp; Pipeline'!S75-'7. Consumption'!U25-Wastage!Q69))))</f>
        <v>0</v>
      </c>
      <c r="S25" s="114">
        <f>(IF(S$8="Y",0,
MAX(0,'7. Consumption'!BM25-(R122+'8. SOH &amp; Pipeline'!T75-'7. Consumption'!V25-Wastage!R69))))</f>
        <v>0</v>
      </c>
      <c r="T25" s="114">
        <f>(IF(T$8="Y",0,
MAX(0,'7. Consumption'!BN25-(S122+'8. SOH &amp; Pipeline'!U75-'7. Consumption'!W25-Wastage!S69))))</f>
        <v>0</v>
      </c>
      <c r="U25" s="114">
        <f>(IF(U$8="Y",0,
MAX(0,'7. Consumption'!BO25-(T122+'8. SOH &amp; Pipeline'!V75-'7. Consumption'!X25-Wastage!T69))))</f>
        <v>0</v>
      </c>
      <c r="V25" s="114">
        <f>(IF(V$8="Y",0,
MAX(0,'7. Consumption'!BP25-(U122+'8. SOH &amp; Pipeline'!W75-'7. Consumption'!Y25-Wastage!U69))))</f>
        <v>0</v>
      </c>
      <c r="W25" s="114">
        <f>(IF(W$8="Y",0,
MAX(0,'7. Consumption'!BQ25-(V122+'8. SOH &amp; Pipeline'!X75-'7. Consumption'!Z25-Wastage!V69))))</f>
        <v>0</v>
      </c>
      <c r="X25" s="114">
        <f>(IF(X$8="Y",0,
MAX(0,'7. Consumption'!BR25-(W122+'8. SOH &amp; Pipeline'!Y75-'7. Consumption'!AA25-Wastage!W69))))</f>
        <v>0</v>
      </c>
      <c r="Y25" s="114">
        <f>(IF(Y$8="Y",0,
MAX(0,'7. Consumption'!BS25-(X122+'8. SOH &amp; Pipeline'!Z75-'7. Consumption'!AB25-Wastage!X69))))</f>
        <v>0</v>
      </c>
      <c r="Z25" s="114">
        <f>(IF(Z$8="Y",0,
MAX(0,'7. Consumption'!BT25-(Y122+'8. SOH &amp; Pipeline'!AA75-'7. Consumption'!AC25-Wastage!Y69))))</f>
        <v>0</v>
      </c>
      <c r="AA25" s="114">
        <f>(IF(AA$8="Y",0,
MAX(0,'7. Consumption'!BU25-(Z122+'8. SOH &amp; Pipeline'!AB75-'7. Consumption'!AD25-Wastage!Z69))))</f>
        <v>0</v>
      </c>
      <c r="AB25" s="114">
        <f>(IF(AB$8="Y",0,
MAX(0,'7. Consumption'!BV25-(AA122+'8. SOH &amp; Pipeline'!AC75-'7. Consumption'!AE25-Wastage!AA69))))</f>
        <v>0</v>
      </c>
      <c r="AC25" s="114">
        <f>(IF(AC$8="Y",0,
MAX(0,'7. Consumption'!BW25-(AB122+'8. SOH &amp; Pipeline'!AD75-'7. Consumption'!AF25-Wastage!AB69))))</f>
        <v>0</v>
      </c>
      <c r="AD25" s="114">
        <f>(IF(AD$8="Y",0,
MAX(0,'7. Consumption'!BX25-(AC122+'8. SOH &amp; Pipeline'!AE75-'7. Consumption'!AG25-Wastage!AC69))))</f>
        <v>0</v>
      </c>
      <c r="AE25" s="114">
        <f>(IF(AE$8="Y",0,
MAX(0,'7. Consumption'!BY25-(AD122+'8. SOH &amp; Pipeline'!AF75-'7. Consumption'!AH25-Wastage!AD69))))</f>
        <v>0</v>
      </c>
      <c r="AF25" s="114">
        <f>(IF(AF$8="Y",0,
MAX(0,'7. Consumption'!BZ25-(AE122+'8. SOH &amp; Pipeline'!AG75-'7. Consumption'!AI25-Wastage!AE69))))</f>
        <v>0</v>
      </c>
      <c r="AG25" s="114">
        <f>(IF(AG$8="Y",0,
MAX(0,'7. Consumption'!CA25-(AF122+'8. SOH &amp; Pipeline'!AH75-'7. Consumption'!AJ25-Wastage!AF69))))</f>
        <v>0</v>
      </c>
      <c r="AH25" s="114">
        <f>(IF(AH$8="Y",0,
MAX(0,'7. Consumption'!CB25-(AG122+'8. SOH &amp; Pipeline'!AI75-'7. Consumption'!AK25-Wastage!AG69))))</f>
        <v>0</v>
      </c>
      <c r="AI25" s="114">
        <f>(IF(AI$8="Y",0,
MAX(0,'7. Consumption'!CC25-(AH122+'8. SOH &amp; Pipeline'!AJ75-'7. Consumption'!AL25-Wastage!AH69))))</f>
        <v>0</v>
      </c>
      <c r="AJ25" s="114">
        <f>(IF(AJ$8="Y",0,
MAX(0,'7. Consumption'!CD25-(AI122+'8. SOH &amp; Pipeline'!AK75-'7. Consumption'!AM25-Wastage!AI69))))</f>
        <v>0</v>
      </c>
      <c r="AK25" s="114">
        <f>(IF(AK$8="Y",0,
MAX(0,'7. Consumption'!CE25-(AJ122+'8. SOH &amp; Pipeline'!AL75-'7. Consumption'!AN25-Wastage!AJ69))))</f>
        <v>0</v>
      </c>
      <c r="AL25" s="114">
        <f>(IF(AL$8="Y",0,
MAX(0,'7. Consumption'!CF25-(AK122+'8. SOH &amp; Pipeline'!AM75-'7. Consumption'!AO25-Wastage!AK69))))</f>
        <v>0</v>
      </c>
      <c r="AM25" s="114">
        <f>(IF(AM$8="Y",0,
MAX(0,'7. Consumption'!CG25-(AL122+'8. SOH &amp; Pipeline'!AN75-'7. Consumption'!AP25-Wastage!AL69))))</f>
        <v>0</v>
      </c>
      <c r="AN25" s="114">
        <f>(IF(AN$8="Y",0,
MAX(0,'7. Consumption'!CH25-(AM122+'8. SOH &amp; Pipeline'!AO75-'7. Consumption'!AQ25-Wastage!AM69))))</f>
        <v>0</v>
      </c>
      <c r="AO25" s="115"/>
    </row>
    <row r="26" spans="2:41" ht="15" x14ac:dyDescent="0.25">
      <c r="B26" s="12"/>
      <c r="C26" s="12" t="str">
        <f>'7. Consumption'!C26</f>
        <v>EFV600 (600) - 30 tab</v>
      </c>
      <c r="E26" s="114">
        <f>(IF(E$8="Y",0,
MAX(0,'7. Consumption'!AY26-(D123+'8. SOH &amp; Pipeline'!F76-'7. Consumption'!H26-Wastage!D70))))</f>
        <v>0</v>
      </c>
      <c r="F26" s="114">
        <f>(IF(F$8="Y",0,
MAX(0,'7. Consumption'!AZ26-(E123+'8. SOH &amp; Pipeline'!G76-'7. Consumption'!I26-Wastage!E70))))</f>
        <v>0</v>
      </c>
      <c r="G26" s="114">
        <f>(IF(G$8="Y",0,
MAX(0,'7. Consumption'!BA26-(F123+'8. SOH &amp; Pipeline'!H76-'7. Consumption'!J26-Wastage!F70))))</f>
        <v>0</v>
      </c>
      <c r="H26" s="114">
        <f>(IF(H$8="Y",0,
MAX(0,'7. Consumption'!BB26-(G123+'8. SOH &amp; Pipeline'!I76-'7. Consumption'!K26-Wastage!G70))))</f>
        <v>0</v>
      </c>
      <c r="I26" s="114">
        <f>(IF(I$8="Y",0,
MAX(0,'7. Consumption'!BC26-(H123+'8. SOH &amp; Pipeline'!J76-'7. Consumption'!L26-Wastage!H70))))</f>
        <v>0</v>
      </c>
      <c r="J26" s="114">
        <f>(IF(J$8="Y",0,
MAX(0,'7. Consumption'!BD26-(I123+'8. SOH &amp; Pipeline'!K76-'7. Consumption'!M26-Wastage!I70))))</f>
        <v>0</v>
      </c>
      <c r="K26" s="114">
        <f>(IF(K$8="Y",0,
MAX(0,'7. Consumption'!BE26-(J123+'8. SOH &amp; Pipeline'!L76-'7. Consumption'!N26-Wastage!J70))))</f>
        <v>0</v>
      </c>
      <c r="L26" s="114">
        <f>(IF(L$8="Y",0,
MAX(0,'7. Consumption'!BF26-(K123+'8. SOH &amp; Pipeline'!M76-'7. Consumption'!O26-Wastage!K70))))</f>
        <v>0</v>
      </c>
      <c r="M26" s="114">
        <f>(IF(M$8="Y",0,
MAX(0,'7. Consumption'!BG26-(L123+'8. SOH &amp; Pipeline'!N76-'7. Consumption'!P26-Wastage!L70))))</f>
        <v>0</v>
      </c>
      <c r="N26" s="114">
        <f>(IF(N$8="Y",0,
MAX(0,'7. Consumption'!BH26-(M123+'8. SOH &amp; Pipeline'!O76-'7. Consumption'!Q26-Wastage!M70))))</f>
        <v>0</v>
      </c>
      <c r="O26" s="114">
        <f>(IF(O$8="Y",0,
MAX(0,'7. Consumption'!BI26-(N123+'8. SOH &amp; Pipeline'!P76-'7. Consumption'!R26-Wastage!N70))))</f>
        <v>0</v>
      </c>
      <c r="P26" s="114">
        <f>(IF(P$8="Y",0,
MAX(0,'7. Consumption'!BJ26-(O123+'8. SOH &amp; Pipeline'!Q76-'7. Consumption'!S26-Wastage!O70))))</f>
        <v>0</v>
      </c>
      <c r="Q26" s="114">
        <f>(IF(Q$8="Y",0,
MAX(0,'7. Consumption'!BK26-(P123+'8. SOH &amp; Pipeline'!R76-'7. Consumption'!T26-Wastage!P70))))</f>
        <v>0</v>
      </c>
      <c r="R26" s="114">
        <f>(IF(R$8="Y",0,
MAX(0,'7. Consumption'!BL26-(Q123+'8. SOH &amp; Pipeline'!S76-'7. Consumption'!U26-Wastage!Q70))))</f>
        <v>0</v>
      </c>
      <c r="S26" s="114">
        <f>(IF(S$8="Y",0,
MAX(0,'7. Consumption'!BM26-(R123+'8. SOH &amp; Pipeline'!T76-'7. Consumption'!V26-Wastage!R70))))</f>
        <v>0</v>
      </c>
      <c r="T26" s="114">
        <f>(IF(T$8="Y",0,
MAX(0,'7. Consumption'!BN26-(S123+'8. SOH &amp; Pipeline'!U76-'7. Consumption'!W26-Wastage!S70))))</f>
        <v>0</v>
      </c>
      <c r="U26" s="114">
        <f>(IF(U$8="Y",0,
MAX(0,'7. Consumption'!BO26-(T123+'8. SOH &amp; Pipeline'!V76-'7. Consumption'!X26-Wastage!T70))))</f>
        <v>0</v>
      </c>
      <c r="V26" s="114">
        <f>(IF(V$8="Y",0,
MAX(0,'7. Consumption'!BP26-(U123+'8. SOH &amp; Pipeline'!W76-'7. Consumption'!Y26-Wastage!U70))))</f>
        <v>0</v>
      </c>
      <c r="W26" s="114">
        <f>(IF(W$8="Y",0,
MAX(0,'7. Consumption'!BQ26-(V123+'8. SOH &amp; Pipeline'!X76-'7. Consumption'!Z26-Wastage!V70))))</f>
        <v>0</v>
      </c>
      <c r="X26" s="114">
        <f>(IF(X$8="Y",0,
MAX(0,'7. Consumption'!BR26-(W123+'8. SOH &amp; Pipeline'!Y76-'7. Consumption'!AA26-Wastage!W70))))</f>
        <v>0</v>
      </c>
      <c r="Y26" s="114">
        <f>(IF(Y$8="Y",0,
MAX(0,'7. Consumption'!BS26-(X123+'8. SOH &amp; Pipeline'!Z76-'7. Consumption'!AB26-Wastage!X70))))</f>
        <v>0</v>
      </c>
      <c r="Z26" s="114">
        <f>(IF(Z$8="Y",0,
MAX(0,'7. Consumption'!BT26-(Y123+'8. SOH &amp; Pipeline'!AA76-'7. Consumption'!AC26-Wastage!Y70))))</f>
        <v>0</v>
      </c>
      <c r="AA26" s="114">
        <f>(IF(AA$8="Y",0,
MAX(0,'7. Consumption'!BU26-(Z123+'8. SOH &amp; Pipeline'!AB76-'7. Consumption'!AD26-Wastage!Z70))))</f>
        <v>0</v>
      </c>
      <c r="AB26" s="114">
        <f>(IF(AB$8="Y",0,
MAX(0,'7. Consumption'!BV26-(AA123+'8. SOH &amp; Pipeline'!AC76-'7. Consumption'!AE26-Wastage!AA70))))</f>
        <v>0</v>
      </c>
      <c r="AC26" s="114">
        <f>(IF(AC$8="Y",0,
MAX(0,'7. Consumption'!BW26-(AB123+'8. SOH &amp; Pipeline'!AD76-'7. Consumption'!AF26-Wastage!AB70))))</f>
        <v>0</v>
      </c>
      <c r="AD26" s="114">
        <f>(IF(AD$8="Y",0,
MAX(0,'7. Consumption'!BX26-(AC123+'8. SOH &amp; Pipeline'!AE76-'7. Consumption'!AG26-Wastage!AC70))))</f>
        <v>0</v>
      </c>
      <c r="AE26" s="114">
        <f>(IF(AE$8="Y",0,
MAX(0,'7. Consumption'!BY26-(AD123+'8. SOH &amp; Pipeline'!AF76-'7. Consumption'!AH26-Wastage!AD70))))</f>
        <v>0</v>
      </c>
      <c r="AF26" s="114">
        <f>(IF(AF$8="Y",0,
MAX(0,'7. Consumption'!BZ26-(AE123+'8. SOH &amp; Pipeline'!AG76-'7. Consumption'!AI26-Wastage!AE70))))</f>
        <v>0</v>
      </c>
      <c r="AG26" s="114">
        <f>(IF(AG$8="Y",0,
MAX(0,'7. Consumption'!CA26-(AF123+'8. SOH &amp; Pipeline'!AH76-'7. Consumption'!AJ26-Wastage!AF70))))</f>
        <v>0</v>
      </c>
      <c r="AH26" s="114">
        <f>(IF(AH$8="Y",0,
MAX(0,'7. Consumption'!CB26-(AG123+'8. SOH &amp; Pipeline'!AI76-'7. Consumption'!AK26-Wastage!AG70))))</f>
        <v>0</v>
      </c>
      <c r="AI26" s="114">
        <f>(IF(AI$8="Y",0,
MAX(0,'7. Consumption'!CC26-(AH123+'8. SOH &amp; Pipeline'!AJ76-'7. Consumption'!AL26-Wastage!AH70))))</f>
        <v>0</v>
      </c>
      <c r="AJ26" s="114">
        <f>(IF(AJ$8="Y",0,
MAX(0,'7. Consumption'!CD26-(AI123+'8. SOH &amp; Pipeline'!AK76-'7. Consumption'!AM26-Wastage!AI70))))</f>
        <v>0</v>
      </c>
      <c r="AK26" s="114">
        <f>(IF(AK$8="Y",0,
MAX(0,'7. Consumption'!CE26-(AJ123+'8. SOH &amp; Pipeline'!AL76-'7. Consumption'!AN26-Wastage!AJ70))))</f>
        <v>0</v>
      </c>
      <c r="AL26" s="114">
        <f>(IF(AL$8="Y",0,
MAX(0,'7. Consumption'!CF26-(AK123+'8. SOH &amp; Pipeline'!AM76-'7. Consumption'!AO26-Wastage!AK70))))</f>
        <v>0</v>
      </c>
      <c r="AM26" s="114">
        <f>(IF(AM$8="Y",0,
MAX(0,'7. Consumption'!CG26-(AL123+'8. SOH &amp; Pipeline'!AN76-'7. Consumption'!AP26-Wastage!AL70))))</f>
        <v>0</v>
      </c>
      <c r="AN26" s="114">
        <f>(IF(AN$8="Y",0,
MAX(0,'7. Consumption'!CH26-(AM123+'8. SOH &amp; Pipeline'!AO76-'7. Consumption'!AQ26-Wastage!AM70))))</f>
        <v>0</v>
      </c>
      <c r="AO26" s="115"/>
    </row>
    <row r="27" spans="2:41" ht="15" x14ac:dyDescent="0.25">
      <c r="B27" s="12"/>
      <c r="C27" s="12" t="str">
        <f>'7. Consumption'!C27</f>
        <v>ETV (100) - 120 tab</v>
      </c>
      <c r="E27" s="114">
        <f>(IF(E$8="Y",0,
MAX(0,'7. Consumption'!AY27-(D124+'8. SOH &amp; Pipeline'!F77-'7. Consumption'!H27-Wastage!D71))))</f>
        <v>0</v>
      </c>
      <c r="F27" s="114">
        <f>(IF(F$8="Y",0,
MAX(0,'7. Consumption'!AZ27-(E124+'8. SOH &amp; Pipeline'!G77-'7. Consumption'!I27-Wastage!E71))))</f>
        <v>0</v>
      </c>
      <c r="G27" s="114">
        <f>(IF(G$8="Y",0,
MAX(0,'7. Consumption'!BA27-(F124+'8. SOH &amp; Pipeline'!H77-'7. Consumption'!J27-Wastage!F71))))</f>
        <v>0</v>
      </c>
      <c r="H27" s="114">
        <f>(IF(H$8="Y",0,
MAX(0,'7. Consumption'!BB27-(G124+'8. SOH &amp; Pipeline'!I77-'7. Consumption'!K27-Wastage!G71))))</f>
        <v>0</v>
      </c>
      <c r="I27" s="114">
        <f>(IF(I$8="Y",0,
MAX(0,'7. Consumption'!BC27-(H124+'8. SOH &amp; Pipeline'!J77-'7. Consumption'!L27-Wastage!H71))))</f>
        <v>0</v>
      </c>
      <c r="J27" s="114">
        <f>(IF(J$8="Y",0,
MAX(0,'7. Consumption'!BD27-(I124+'8. SOH &amp; Pipeline'!K77-'7. Consumption'!M27-Wastage!I71))))</f>
        <v>0</v>
      </c>
      <c r="K27" s="114">
        <f>(IF(K$8="Y",0,
MAX(0,'7. Consumption'!BE27-(J124+'8. SOH &amp; Pipeline'!L77-'7. Consumption'!N27-Wastage!J71))))</f>
        <v>0</v>
      </c>
      <c r="L27" s="114">
        <f>(IF(L$8="Y",0,
MAX(0,'7. Consumption'!BF27-(K124+'8. SOH &amp; Pipeline'!M77-'7. Consumption'!O27-Wastage!K71))))</f>
        <v>0</v>
      </c>
      <c r="M27" s="114">
        <f>(IF(M$8="Y",0,
MAX(0,'7. Consumption'!BG27-(L124+'8. SOH &amp; Pipeline'!N77-'7. Consumption'!P27-Wastage!L71))))</f>
        <v>0</v>
      </c>
      <c r="N27" s="114">
        <f>(IF(N$8="Y",0,
MAX(0,'7. Consumption'!BH27-(M124+'8. SOH &amp; Pipeline'!O77-'7. Consumption'!Q27-Wastage!M71))))</f>
        <v>0</v>
      </c>
      <c r="O27" s="114">
        <f>(IF(O$8="Y",0,
MAX(0,'7. Consumption'!BI27-(N124+'8. SOH &amp; Pipeline'!P77-'7. Consumption'!R27-Wastage!N71))))</f>
        <v>0</v>
      </c>
      <c r="P27" s="114">
        <f>(IF(P$8="Y",0,
MAX(0,'7. Consumption'!BJ27-(O124+'8. SOH &amp; Pipeline'!Q77-'7. Consumption'!S27-Wastage!O71))))</f>
        <v>0</v>
      </c>
      <c r="Q27" s="114">
        <f>(IF(Q$8="Y",0,
MAX(0,'7. Consumption'!BK27-(P124+'8. SOH &amp; Pipeline'!R77-'7. Consumption'!T27-Wastage!P71))))</f>
        <v>0</v>
      </c>
      <c r="R27" s="114">
        <f>(IF(R$8="Y",0,
MAX(0,'7. Consumption'!BL27-(Q124+'8. SOH &amp; Pipeline'!S77-'7. Consumption'!U27-Wastage!Q71))))</f>
        <v>0</v>
      </c>
      <c r="S27" s="114">
        <f>(IF(S$8="Y",0,
MAX(0,'7. Consumption'!BM27-(R124+'8. SOH &amp; Pipeline'!T77-'7. Consumption'!V27-Wastage!R71))))</f>
        <v>0</v>
      </c>
      <c r="T27" s="114">
        <f>(IF(T$8="Y",0,
MAX(0,'7. Consumption'!BN27-(S124+'8. SOH &amp; Pipeline'!U77-'7. Consumption'!W27-Wastage!S71))))</f>
        <v>0</v>
      </c>
      <c r="U27" s="114">
        <f>(IF(U$8="Y",0,
MAX(0,'7. Consumption'!BO27-(T124+'8. SOH &amp; Pipeline'!V77-'7. Consumption'!X27-Wastage!T71))))</f>
        <v>0</v>
      </c>
      <c r="V27" s="114">
        <f>(IF(V$8="Y",0,
MAX(0,'7. Consumption'!BP27-(U124+'8. SOH &amp; Pipeline'!W77-'7. Consumption'!Y27-Wastage!U71))))</f>
        <v>0</v>
      </c>
      <c r="W27" s="114">
        <f>(IF(W$8="Y",0,
MAX(0,'7. Consumption'!BQ27-(V124+'8. SOH &amp; Pipeline'!X77-'7. Consumption'!Z27-Wastage!V71))))</f>
        <v>0</v>
      </c>
      <c r="X27" s="114">
        <f>(IF(X$8="Y",0,
MAX(0,'7. Consumption'!BR27-(W124+'8. SOH &amp; Pipeline'!Y77-'7. Consumption'!AA27-Wastage!W71))))</f>
        <v>0</v>
      </c>
      <c r="Y27" s="114">
        <f>(IF(Y$8="Y",0,
MAX(0,'7. Consumption'!BS27-(X124+'8. SOH &amp; Pipeline'!Z77-'7. Consumption'!AB27-Wastage!X71))))</f>
        <v>0</v>
      </c>
      <c r="Z27" s="114">
        <f>(IF(Z$8="Y",0,
MAX(0,'7. Consumption'!BT27-(Y124+'8. SOH &amp; Pipeline'!AA77-'7. Consumption'!AC27-Wastage!Y71))))</f>
        <v>0</v>
      </c>
      <c r="AA27" s="114">
        <f>(IF(AA$8="Y",0,
MAX(0,'7. Consumption'!BU27-(Z124+'8. SOH &amp; Pipeline'!AB77-'7. Consumption'!AD27-Wastage!Z71))))</f>
        <v>0</v>
      </c>
      <c r="AB27" s="114">
        <f>(IF(AB$8="Y",0,
MAX(0,'7. Consumption'!BV27-(AA124+'8. SOH &amp; Pipeline'!AC77-'7. Consumption'!AE27-Wastage!AA71))))</f>
        <v>0</v>
      </c>
      <c r="AC27" s="114">
        <f>(IF(AC$8="Y",0,
MAX(0,'7. Consumption'!BW27-(AB124+'8. SOH &amp; Pipeline'!AD77-'7. Consumption'!AF27-Wastage!AB71))))</f>
        <v>0</v>
      </c>
      <c r="AD27" s="114">
        <f>(IF(AD$8="Y",0,
MAX(0,'7. Consumption'!BX27-(AC124+'8. SOH &amp; Pipeline'!AE77-'7. Consumption'!AG27-Wastage!AC71))))</f>
        <v>0</v>
      </c>
      <c r="AE27" s="114">
        <f>(IF(AE$8="Y",0,
MAX(0,'7. Consumption'!BY27-(AD124+'8. SOH &amp; Pipeline'!AF77-'7. Consumption'!AH27-Wastage!AD71))))</f>
        <v>0</v>
      </c>
      <c r="AF27" s="114">
        <f>(IF(AF$8="Y",0,
MAX(0,'7. Consumption'!BZ27-(AE124+'8. SOH &amp; Pipeline'!AG77-'7. Consumption'!AI27-Wastage!AE71))))</f>
        <v>0</v>
      </c>
      <c r="AG27" s="114">
        <f>(IF(AG$8="Y",0,
MAX(0,'7. Consumption'!CA27-(AF124+'8. SOH &amp; Pipeline'!AH77-'7. Consumption'!AJ27-Wastage!AF71))))</f>
        <v>0</v>
      </c>
      <c r="AH27" s="114">
        <f>(IF(AH$8="Y",0,
MAX(0,'7. Consumption'!CB27-(AG124+'8. SOH &amp; Pipeline'!AI77-'7. Consumption'!AK27-Wastage!AG71))))</f>
        <v>0</v>
      </c>
      <c r="AI27" s="114">
        <f>(IF(AI$8="Y",0,
MAX(0,'7. Consumption'!CC27-(AH124+'8. SOH &amp; Pipeline'!AJ77-'7. Consumption'!AL27-Wastage!AH71))))</f>
        <v>0</v>
      </c>
      <c r="AJ27" s="114">
        <f>(IF(AJ$8="Y",0,
MAX(0,'7. Consumption'!CD27-(AI124+'8. SOH &amp; Pipeline'!AK77-'7. Consumption'!AM27-Wastage!AI71))))</f>
        <v>0</v>
      </c>
      <c r="AK27" s="114">
        <f>(IF(AK$8="Y",0,
MAX(0,'7. Consumption'!CE27-(AJ124+'8. SOH &amp; Pipeline'!AL77-'7. Consumption'!AN27-Wastage!AJ71))))</f>
        <v>0</v>
      </c>
      <c r="AL27" s="114">
        <f>(IF(AL$8="Y",0,
MAX(0,'7. Consumption'!CF27-(AK124+'8. SOH &amp; Pipeline'!AM77-'7. Consumption'!AO27-Wastage!AK71))))</f>
        <v>0</v>
      </c>
      <c r="AM27" s="114">
        <f>(IF(AM$8="Y",0,
MAX(0,'7. Consumption'!CG27-(AL124+'8. SOH &amp; Pipeline'!AN77-'7. Consumption'!AP27-Wastage!AL71))))</f>
        <v>0</v>
      </c>
      <c r="AN27" s="114">
        <f>(IF(AN$8="Y",0,
MAX(0,'7. Consumption'!CH27-(AM124+'8. SOH &amp; Pipeline'!AO77-'7. Consumption'!AQ27-Wastage!AM71))))</f>
        <v>0</v>
      </c>
      <c r="AO27" s="115"/>
    </row>
    <row r="28" spans="2:41" ht="15" x14ac:dyDescent="0.25">
      <c r="B28" s="12"/>
      <c r="C28" s="12" t="str">
        <f>'7. Consumption'!C28</f>
        <v>ETV (200) - 60 tab</v>
      </c>
      <c r="E28" s="114">
        <f>(IF(E$8="Y",0,
MAX(0,'7. Consumption'!AY28-(D125+'8. SOH &amp; Pipeline'!F78-'7. Consumption'!H28-Wastage!D72))))</f>
        <v>0</v>
      </c>
      <c r="F28" s="114">
        <f>(IF(F$8="Y",0,
MAX(0,'7. Consumption'!AZ28-(E125+'8. SOH &amp; Pipeline'!G78-'7. Consumption'!I28-Wastage!E72))))</f>
        <v>0</v>
      </c>
      <c r="G28" s="114">
        <f>(IF(G$8="Y",0,
MAX(0,'7. Consumption'!BA28-(F125+'8. SOH &amp; Pipeline'!H78-'7. Consumption'!J28-Wastage!F72))))</f>
        <v>0</v>
      </c>
      <c r="H28" s="114">
        <f>(IF(H$8="Y",0,
MAX(0,'7. Consumption'!BB28-(G125+'8. SOH &amp; Pipeline'!I78-'7. Consumption'!K28-Wastage!G72))))</f>
        <v>0</v>
      </c>
      <c r="I28" s="114">
        <f>(IF(I$8="Y",0,
MAX(0,'7. Consumption'!BC28-(H125+'8. SOH &amp; Pipeline'!J78-'7. Consumption'!L28-Wastage!H72))))</f>
        <v>0</v>
      </c>
      <c r="J28" s="114">
        <f>(IF(J$8="Y",0,
MAX(0,'7. Consumption'!BD28-(I125+'8. SOH &amp; Pipeline'!K78-'7. Consumption'!M28-Wastage!I72))))</f>
        <v>0</v>
      </c>
      <c r="K28" s="114">
        <f>(IF(K$8="Y",0,
MAX(0,'7. Consumption'!BE28-(J125+'8. SOH &amp; Pipeline'!L78-'7. Consumption'!N28-Wastage!J72))))</f>
        <v>0</v>
      </c>
      <c r="L28" s="114">
        <f>(IF(L$8="Y",0,
MAX(0,'7. Consumption'!BF28-(K125+'8. SOH &amp; Pipeline'!M78-'7. Consumption'!O28-Wastage!K72))))</f>
        <v>0</v>
      </c>
      <c r="M28" s="114">
        <f>(IF(M$8="Y",0,
MAX(0,'7. Consumption'!BG28-(L125+'8. SOH &amp; Pipeline'!N78-'7. Consumption'!P28-Wastage!L72))))</f>
        <v>0</v>
      </c>
      <c r="N28" s="114">
        <f>(IF(N$8="Y",0,
MAX(0,'7. Consumption'!BH28-(M125+'8. SOH &amp; Pipeline'!O78-'7. Consumption'!Q28-Wastage!M72))))</f>
        <v>0</v>
      </c>
      <c r="O28" s="114">
        <f>(IF(O$8="Y",0,
MAX(0,'7. Consumption'!BI28-(N125+'8. SOH &amp; Pipeline'!P78-'7. Consumption'!R28-Wastage!N72))))</f>
        <v>0</v>
      </c>
      <c r="P28" s="114">
        <f>(IF(P$8="Y",0,
MAX(0,'7. Consumption'!BJ28-(O125+'8. SOH &amp; Pipeline'!Q78-'7. Consumption'!S28-Wastage!O72))))</f>
        <v>0</v>
      </c>
      <c r="Q28" s="114">
        <f>(IF(Q$8="Y",0,
MAX(0,'7. Consumption'!BK28-(P125+'8. SOH &amp; Pipeline'!R78-'7. Consumption'!T28-Wastage!P72))))</f>
        <v>0</v>
      </c>
      <c r="R28" s="114">
        <f>(IF(R$8="Y",0,
MAX(0,'7. Consumption'!BL28-(Q125+'8. SOH &amp; Pipeline'!S78-'7. Consumption'!U28-Wastage!Q72))))</f>
        <v>0</v>
      </c>
      <c r="S28" s="114">
        <f>(IF(S$8="Y",0,
MAX(0,'7. Consumption'!BM28-(R125+'8. SOH &amp; Pipeline'!T78-'7. Consumption'!V28-Wastage!R72))))</f>
        <v>0</v>
      </c>
      <c r="T28" s="114">
        <f>(IF(T$8="Y",0,
MAX(0,'7. Consumption'!BN28-(S125+'8. SOH &amp; Pipeline'!U78-'7. Consumption'!W28-Wastage!S72))))</f>
        <v>0</v>
      </c>
      <c r="U28" s="114">
        <f>(IF(U$8="Y",0,
MAX(0,'7. Consumption'!BO28-(T125+'8. SOH &amp; Pipeline'!V78-'7. Consumption'!X28-Wastage!T72))))</f>
        <v>0</v>
      </c>
      <c r="V28" s="114">
        <f>(IF(V$8="Y",0,
MAX(0,'7. Consumption'!BP28-(U125+'8. SOH &amp; Pipeline'!W78-'7. Consumption'!Y28-Wastage!U72))))</f>
        <v>0</v>
      </c>
      <c r="W28" s="114">
        <f>(IF(W$8="Y",0,
MAX(0,'7. Consumption'!BQ28-(V125+'8. SOH &amp; Pipeline'!X78-'7. Consumption'!Z28-Wastage!V72))))</f>
        <v>0</v>
      </c>
      <c r="X28" s="114">
        <f>(IF(X$8="Y",0,
MAX(0,'7. Consumption'!BR28-(W125+'8. SOH &amp; Pipeline'!Y78-'7. Consumption'!AA28-Wastage!W72))))</f>
        <v>0</v>
      </c>
      <c r="Y28" s="114">
        <f>(IF(Y$8="Y",0,
MAX(0,'7. Consumption'!BS28-(X125+'8. SOH &amp; Pipeline'!Z78-'7. Consumption'!AB28-Wastage!X72))))</f>
        <v>0</v>
      </c>
      <c r="Z28" s="114">
        <f>(IF(Z$8="Y",0,
MAX(0,'7. Consumption'!BT28-(Y125+'8. SOH &amp; Pipeline'!AA78-'7. Consumption'!AC28-Wastage!Y72))))</f>
        <v>0</v>
      </c>
      <c r="AA28" s="114">
        <f>(IF(AA$8="Y",0,
MAX(0,'7. Consumption'!BU28-(Z125+'8. SOH &amp; Pipeline'!AB78-'7. Consumption'!AD28-Wastage!Z72))))</f>
        <v>0</v>
      </c>
      <c r="AB28" s="114">
        <f>(IF(AB$8="Y",0,
MAX(0,'7. Consumption'!BV28-(AA125+'8. SOH &amp; Pipeline'!AC78-'7. Consumption'!AE28-Wastage!AA72))))</f>
        <v>0</v>
      </c>
      <c r="AC28" s="114">
        <f>(IF(AC$8="Y",0,
MAX(0,'7. Consumption'!BW28-(AB125+'8. SOH &amp; Pipeline'!AD78-'7. Consumption'!AF28-Wastage!AB72))))</f>
        <v>0</v>
      </c>
      <c r="AD28" s="114">
        <f>(IF(AD$8="Y",0,
MAX(0,'7. Consumption'!BX28-(AC125+'8. SOH &amp; Pipeline'!AE78-'7. Consumption'!AG28-Wastage!AC72))))</f>
        <v>0</v>
      </c>
      <c r="AE28" s="114">
        <f>(IF(AE$8="Y",0,
MAX(0,'7. Consumption'!BY28-(AD125+'8. SOH &amp; Pipeline'!AF78-'7. Consumption'!AH28-Wastage!AD72))))</f>
        <v>0</v>
      </c>
      <c r="AF28" s="114">
        <f>(IF(AF$8="Y",0,
MAX(0,'7. Consumption'!BZ28-(AE125+'8. SOH &amp; Pipeline'!AG78-'7. Consumption'!AI28-Wastage!AE72))))</f>
        <v>0</v>
      </c>
      <c r="AG28" s="114">
        <f>(IF(AG$8="Y",0,
MAX(0,'7. Consumption'!CA28-(AF125+'8. SOH &amp; Pipeline'!AH78-'7. Consumption'!AJ28-Wastage!AF72))))</f>
        <v>0</v>
      </c>
      <c r="AH28" s="114">
        <f>(IF(AH$8="Y",0,
MAX(0,'7. Consumption'!CB28-(AG125+'8. SOH &amp; Pipeline'!AI78-'7. Consumption'!AK28-Wastage!AG72))))</f>
        <v>0</v>
      </c>
      <c r="AI28" s="114">
        <f>(IF(AI$8="Y",0,
MAX(0,'7. Consumption'!CC28-(AH125+'8. SOH &amp; Pipeline'!AJ78-'7. Consumption'!AL28-Wastage!AH72))))</f>
        <v>0</v>
      </c>
      <c r="AJ28" s="114">
        <f>(IF(AJ$8="Y",0,
MAX(0,'7. Consumption'!CD28-(AI125+'8. SOH &amp; Pipeline'!AK78-'7. Consumption'!AM28-Wastage!AI72))))</f>
        <v>0</v>
      </c>
      <c r="AK28" s="114">
        <f>(IF(AK$8="Y",0,
MAX(0,'7. Consumption'!CE28-(AJ125+'8. SOH &amp; Pipeline'!AL78-'7. Consumption'!AN28-Wastage!AJ72))))</f>
        <v>0</v>
      </c>
      <c r="AL28" s="114">
        <f>(IF(AL$8="Y",0,
MAX(0,'7. Consumption'!CF28-(AK125+'8. SOH &amp; Pipeline'!AM78-'7. Consumption'!AO28-Wastage!AK72))))</f>
        <v>0</v>
      </c>
      <c r="AM28" s="114">
        <f>(IF(AM$8="Y",0,
MAX(0,'7. Consumption'!CG28-(AL125+'8. SOH &amp; Pipeline'!AN78-'7. Consumption'!AP28-Wastage!AL72))))</f>
        <v>0</v>
      </c>
      <c r="AN28" s="114">
        <f>(IF(AN$8="Y",0,
MAX(0,'7. Consumption'!CH28-(AM125+'8. SOH &amp; Pipeline'!AO78-'7. Consumption'!AQ28-Wastage!AM72))))</f>
        <v>0</v>
      </c>
      <c r="AO28" s="115"/>
    </row>
    <row r="29" spans="2:41" ht="15" x14ac:dyDescent="0.25">
      <c r="B29" s="12"/>
      <c r="C29" s="12" t="str">
        <f>'7. Consumption'!C29</f>
        <v>FTC (200) - 30 tab</v>
      </c>
      <c r="E29" s="114">
        <f>(IF(E$8="Y",0,
MAX(0,'7. Consumption'!AY29-(D126+'8. SOH &amp; Pipeline'!F79-'7. Consumption'!H29-Wastage!D73))))</f>
        <v>0</v>
      </c>
      <c r="F29" s="114">
        <f>(IF(F$8="Y",0,
MAX(0,'7. Consumption'!AZ29-(E126+'8. SOH &amp; Pipeline'!G79-'7. Consumption'!I29-Wastage!E73))))</f>
        <v>0</v>
      </c>
      <c r="G29" s="114">
        <f>(IF(G$8="Y",0,
MAX(0,'7. Consumption'!BA29-(F126+'8. SOH &amp; Pipeline'!H79-'7. Consumption'!J29-Wastage!F73))))</f>
        <v>0</v>
      </c>
      <c r="H29" s="114">
        <f>(IF(H$8="Y",0,
MAX(0,'7. Consumption'!BB29-(G126+'8. SOH &amp; Pipeline'!I79-'7. Consumption'!K29-Wastage!G73))))</f>
        <v>0</v>
      </c>
      <c r="I29" s="114">
        <f>(IF(I$8="Y",0,
MAX(0,'7. Consumption'!BC29-(H126+'8. SOH &amp; Pipeline'!J79-'7. Consumption'!L29-Wastage!H73))))</f>
        <v>0</v>
      </c>
      <c r="J29" s="114">
        <f>(IF(J$8="Y",0,
MAX(0,'7. Consumption'!BD29-(I126+'8. SOH &amp; Pipeline'!K79-'7. Consumption'!M29-Wastage!I73))))</f>
        <v>0</v>
      </c>
      <c r="K29" s="114">
        <f>(IF(K$8="Y",0,
MAX(0,'7. Consumption'!BE29-(J126+'8. SOH &amp; Pipeline'!L79-'7. Consumption'!N29-Wastage!J73))))</f>
        <v>0</v>
      </c>
      <c r="L29" s="114">
        <f>(IF(L$8="Y",0,
MAX(0,'7. Consumption'!BF29-(K126+'8. SOH &amp; Pipeline'!M79-'7. Consumption'!O29-Wastage!K73))))</f>
        <v>0</v>
      </c>
      <c r="M29" s="114">
        <f>(IF(M$8="Y",0,
MAX(0,'7. Consumption'!BG29-(L126+'8. SOH &amp; Pipeline'!N79-'7. Consumption'!P29-Wastage!L73))))</f>
        <v>0</v>
      </c>
      <c r="N29" s="114">
        <f>(IF(N$8="Y",0,
MAX(0,'7. Consumption'!BH29-(M126+'8. SOH &amp; Pipeline'!O79-'7. Consumption'!Q29-Wastage!M73))))</f>
        <v>0</v>
      </c>
      <c r="O29" s="114">
        <f>(IF(O$8="Y",0,
MAX(0,'7. Consumption'!BI29-(N126+'8. SOH &amp; Pipeline'!P79-'7. Consumption'!R29-Wastage!N73))))</f>
        <v>0</v>
      </c>
      <c r="P29" s="114">
        <f>(IF(P$8="Y",0,
MAX(0,'7. Consumption'!BJ29-(O126+'8. SOH &amp; Pipeline'!Q79-'7. Consumption'!S29-Wastage!O73))))</f>
        <v>0</v>
      </c>
      <c r="Q29" s="114">
        <f>(IF(Q$8="Y",0,
MAX(0,'7. Consumption'!BK29-(P126+'8. SOH &amp; Pipeline'!R79-'7. Consumption'!T29-Wastage!P73))))</f>
        <v>0</v>
      </c>
      <c r="R29" s="114">
        <f>(IF(R$8="Y",0,
MAX(0,'7. Consumption'!BL29-(Q126+'8. SOH &amp; Pipeline'!S79-'7. Consumption'!U29-Wastage!Q73))))</f>
        <v>0</v>
      </c>
      <c r="S29" s="114">
        <f>(IF(S$8="Y",0,
MAX(0,'7. Consumption'!BM29-(R126+'8. SOH &amp; Pipeline'!T79-'7. Consumption'!V29-Wastage!R73))))</f>
        <v>0</v>
      </c>
      <c r="T29" s="114">
        <f>(IF(T$8="Y",0,
MAX(0,'7. Consumption'!BN29-(S126+'8. SOH &amp; Pipeline'!U79-'7. Consumption'!W29-Wastage!S73))))</f>
        <v>0</v>
      </c>
      <c r="U29" s="114">
        <f>(IF(U$8="Y",0,
MAX(0,'7. Consumption'!BO29-(T126+'8. SOH &amp; Pipeline'!V79-'7. Consumption'!X29-Wastage!T73))))</f>
        <v>0</v>
      </c>
      <c r="V29" s="114">
        <f>(IF(V$8="Y",0,
MAX(0,'7. Consumption'!BP29-(U126+'8. SOH &amp; Pipeline'!W79-'7. Consumption'!Y29-Wastage!U73))))</f>
        <v>0</v>
      </c>
      <c r="W29" s="114">
        <f>(IF(W$8="Y",0,
MAX(0,'7. Consumption'!BQ29-(V126+'8. SOH &amp; Pipeline'!X79-'7. Consumption'!Z29-Wastage!V73))))</f>
        <v>0</v>
      </c>
      <c r="X29" s="114">
        <f>(IF(X$8="Y",0,
MAX(0,'7. Consumption'!BR29-(W126+'8. SOH &amp; Pipeline'!Y79-'7. Consumption'!AA29-Wastage!W73))))</f>
        <v>0</v>
      </c>
      <c r="Y29" s="114">
        <f>(IF(Y$8="Y",0,
MAX(0,'7. Consumption'!BS29-(X126+'8. SOH &amp; Pipeline'!Z79-'7. Consumption'!AB29-Wastage!X73))))</f>
        <v>0</v>
      </c>
      <c r="Z29" s="114">
        <f>(IF(Z$8="Y",0,
MAX(0,'7. Consumption'!BT29-(Y126+'8. SOH &amp; Pipeline'!AA79-'7. Consumption'!AC29-Wastage!Y73))))</f>
        <v>0</v>
      </c>
      <c r="AA29" s="114">
        <f>(IF(AA$8="Y",0,
MAX(0,'7. Consumption'!BU29-(Z126+'8. SOH &amp; Pipeline'!AB79-'7. Consumption'!AD29-Wastage!Z73))))</f>
        <v>0</v>
      </c>
      <c r="AB29" s="114">
        <f>(IF(AB$8="Y",0,
MAX(0,'7. Consumption'!BV29-(AA126+'8. SOH &amp; Pipeline'!AC79-'7. Consumption'!AE29-Wastage!AA73))))</f>
        <v>0</v>
      </c>
      <c r="AC29" s="114">
        <f>(IF(AC$8="Y",0,
MAX(0,'7. Consumption'!BW29-(AB126+'8. SOH &amp; Pipeline'!AD79-'7. Consumption'!AF29-Wastage!AB73))))</f>
        <v>0</v>
      </c>
      <c r="AD29" s="114">
        <f>(IF(AD$8="Y",0,
MAX(0,'7. Consumption'!BX29-(AC126+'8. SOH &amp; Pipeline'!AE79-'7. Consumption'!AG29-Wastage!AC73))))</f>
        <v>0</v>
      </c>
      <c r="AE29" s="114">
        <f>(IF(AE$8="Y",0,
MAX(0,'7. Consumption'!BY29-(AD126+'8. SOH &amp; Pipeline'!AF79-'7. Consumption'!AH29-Wastage!AD73))))</f>
        <v>0</v>
      </c>
      <c r="AF29" s="114">
        <f>(IF(AF$8="Y",0,
MAX(0,'7. Consumption'!BZ29-(AE126+'8. SOH &amp; Pipeline'!AG79-'7. Consumption'!AI29-Wastage!AE73))))</f>
        <v>0</v>
      </c>
      <c r="AG29" s="114">
        <f>(IF(AG$8="Y",0,
MAX(0,'7. Consumption'!CA29-(AF126+'8. SOH &amp; Pipeline'!AH79-'7. Consumption'!AJ29-Wastage!AF73))))</f>
        <v>0</v>
      </c>
      <c r="AH29" s="114">
        <f>(IF(AH$8="Y",0,
MAX(0,'7. Consumption'!CB29-(AG126+'8. SOH &amp; Pipeline'!AI79-'7. Consumption'!AK29-Wastage!AG73))))</f>
        <v>0</v>
      </c>
      <c r="AI29" s="114">
        <f>(IF(AI$8="Y",0,
MAX(0,'7. Consumption'!CC29-(AH126+'8. SOH &amp; Pipeline'!AJ79-'7. Consumption'!AL29-Wastage!AH73))))</f>
        <v>0</v>
      </c>
      <c r="AJ29" s="114">
        <f>(IF(AJ$8="Y",0,
MAX(0,'7. Consumption'!CD29-(AI126+'8. SOH &amp; Pipeline'!AK79-'7. Consumption'!AM29-Wastage!AI73))))</f>
        <v>0</v>
      </c>
      <c r="AK29" s="114">
        <f>(IF(AK$8="Y",0,
MAX(0,'7. Consumption'!CE29-(AJ126+'8. SOH &amp; Pipeline'!AL79-'7. Consumption'!AN29-Wastage!AJ73))))</f>
        <v>0</v>
      </c>
      <c r="AL29" s="114">
        <f>(IF(AL$8="Y",0,
MAX(0,'7. Consumption'!CF29-(AK126+'8. SOH &amp; Pipeline'!AM79-'7. Consumption'!AO29-Wastage!AK73))))</f>
        <v>0</v>
      </c>
      <c r="AM29" s="114">
        <f>(IF(AM$8="Y",0,
MAX(0,'7. Consumption'!CG29-(AL126+'8. SOH &amp; Pipeline'!AN79-'7. Consumption'!AP29-Wastage!AL73))))</f>
        <v>0</v>
      </c>
      <c r="AN29" s="114">
        <f>(IF(AN$8="Y",0,
MAX(0,'7. Consumption'!CH29-(AM126+'8. SOH &amp; Pipeline'!AO79-'7. Consumption'!AQ29-Wastage!AM73))))</f>
        <v>0</v>
      </c>
      <c r="AO29" s="115"/>
    </row>
    <row r="30" spans="2:41" ht="15" x14ac:dyDescent="0.25">
      <c r="B30" s="12"/>
      <c r="C30" s="12" t="str">
        <f>'7. Consumption'!C30</f>
        <v>LPV/r (200/50) - 120 tab</v>
      </c>
      <c r="E30" s="114">
        <f>(IF(E$8="Y",0,
MAX(0,'7. Consumption'!AY30-(D127+'8. SOH &amp; Pipeline'!F80-'7. Consumption'!H30-Wastage!D74))))</f>
        <v>0</v>
      </c>
      <c r="F30" s="114">
        <f>(IF(F$8="Y",0,
MAX(0,'7. Consumption'!AZ30-(E127+'8. SOH &amp; Pipeline'!G80-'7. Consumption'!I30-Wastage!E74))))</f>
        <v>0</v>
      </c>
      <c r="G30" s="114">
        <f>(IF(G$8="Y",0,
MAX(0,'7. Consumption'!BA30-(F127+'8. SOH &amp; Pipeline'!H80-'7. Consumption'!J30-Wastage!F74))))</f>
        <v>0</v>
      </c>
      <c r="H30" s="114">
        <f>(IF(H$8="Y",0,
MAX(0,'7. Consumption'!BB30-(G127+'8. SOH &amp; Pipeline'!I80-'7. Consumption'!K30-Wastage!G74))))</f>
        <v>0</v>
      </c>
      <c r="I30" s="114">
        <f>(IF(I$8="Y",0,
MAX(0,'7. Consumption'!BC30-(H127+'8. SOH &amp; Pipeline'!J80-'7. Consumption'!L30-Wastage!H74))))</f>
        <v>0</v>
      </c>
      <c r="J30" s="114">
        <f>(IF(J$8="Y",0,
MAX(0,'7. Consumption'!BD30-(I127+'8. SOH &amp; Pipeline'!K80-'7. Consumption'!M30-Wastage!I74))))</f>
        <v>0</v>
      </c>
      <c r="K30" s="114">
        <f>(IF(K$8="Y",0,
MAX(0,'7. Consumption'!BE30-(J127+'8. SOH &amp; Pipeline'!L80-'7. Consumption'!N30-Wastage!J74))))</f>
        <v>0</v>
      </c>
      <c r="L30" s="114">
        <f>(IF(L$8="Y",0,
MAX(0,'7. Consumption'!BF30-(K127+'8. SOH &amp; Pipeline'!M80-'7. Consumption'!O30-Wastage!K74))))</f>
        <v>0</v>
      </c>
      <c r="M30" s="114">
        <f>(IF(M$8="Y",0,
MAX(0,'7. Consumption'!BG30-(L127+'8. SOH &amp; Pipeline'!N80-'7. Consumption'!P30-Wastage!L74))))</f>
        <v>0</v>
      </c>
      <c r="N30" s="114">
        <f>(IF(N$8="Y",0,
MAX(0,'7. Consumption'!BH30-(M127+'8. SOH &amp; Pipeline'!O80-'7. Consumption'!Q30-Wastage!M74))))</f>
        <v>0</v>
      </c>
      <c r="O30" s="114">
        <f>(IF(O$8="Y",0,
MAX(0,'7. Consumption'!BI30-(N127+'8. SOH &amp; Pipeline'!P80-'7. Consumption'!R30-Wastage!N74))))</f>
        <v>0</v>
      </c>
      <c r="P30" s="114">
        <f>(IF(P$8="Y",0,
MAX(0,'7. Consumption'!BJ30-(O127+'8. SOH &amp; Pipeline'!Q80-'7. Consumption'!S30-Wastage!O74))))</f>
        <v>0</v>
      </c>
      <c r="Q30" s="114">
        <f>(IF(Q$8="Y",0,
MAX(0,'7. Consumption'!BK30-(P127+'8. SOH &amp; Pipeline'!R80-'7. Consumption'!T30-Wastage!P74))))</f>
        <v>0</v>
      </c>
      <c r="R30" s="114">
        <f>(IF(R$8="Y",0,
MAX(0,'7. Consumption'!BL30-(Q127+'8. SOH &amp; Pipeline'!S80-'7. Consumption'!U30-Wastage!Q74))))</f>
        <v>0</v>
      </c>
      <c r="S30" s="114">
        <f>(IF(S$8="Y",0,
MAX(0,'7. Consumption'!BM30-(R127+'8. SOH &amp; Pipeline'!T80-'7. Consumption'!V30-Wastage!R74))))</f>
        <v>0</v>
      </c>
      <c r="T30" s="114">
        <f>(IF(T$8="Y",0,
MAX(0,'7. Consumption'!BN30-(S127+'8. SOH &amp; Pipeline'!U80-'7. Consumption'!W30-Wastage!S74))))</f>
        <v>0</v>
      </c>
      <c r="U30" s="114">
        <f>(IF(U$8="Y",0,
MAX(0,'7. Consumption'!BO30-(T127+'8. SOH &amp; Pipeline'!V80-'7. Consumption'!X30-Wastage!T74))))</f>
        <v>0</v>
      </c>
      <c r="V30" s="114">
        <f>(IF(V$8="Y",0,
MAX(0,'7. Consumption'!BP30-(U127+'8. SOH &amp; Pipeline'!W80-'7. Consumption'!Y30-Wastage!U74))))</f>
        <v>0</v>
      </c>
      <c r="W30" s="114">
        <f>(IF(W$8="Y",0,
MAX(0,'7. Consumption'!BQ30-(V127+'8. SOH &amp; Pipeline'!X80-'7. Consumption'!Z30-Wastage!V74))))</f>
        <v>0</v>
      </c>
      <c r="X30" s="114">
        <f>(IF(X$8="Y",0,
MAX(0,'7. Consumption'!BR30-(W127+'8. SOH &amp; Pipeline'!Y80-'7. Consumption'!AA30-Wastage!W74))))</f>
        <v>0</v>
      </c>
      <c r="Y30" s="114">
        <f>(IF(Y$8="Y",0,
MAX(0,'7. Consumption'!BS30-(X127+'8. SOH &amp; Pipeline'!Z80-'7. Consumption'!AB30-Wastage!X74))))</f>
        <v>0</v>
      </c>
      <c r="Z30" s="114">
        <f>(IF(Z$8="Y",0,
MAX(0,'7. Consumption'!BT30-(Y127+'8. SOH &amp; Pipeline'!AA80-'7. Consumption'!AC30-Wastage!Y74))))</f>
        <v>0</v>
      </c>
      <c r="AA30" s="114">
        <f>(IF(AA$8="Y",0,
MAX(0,'7. Consumption'!BU30-(Z127+'8. SOH &amp; Pipeline'!AB80-'7. Consumption'!AD30-Wastage!Z74))))</f>
        <v>0</v>
      </c>
      <c r="AB30" s="114">
        <f>(IF(AB$8="Y",0,
MAX(0,'7. Consumption'!BV30-(AA127+'8. SOH &amp; Pipeline'!AC80-'7. Consumption'!AE30-Wastage!AA74))))</f>
        <v>0</v>
      </c>
      <c r="AC30" s="114">
        <f>(IF(AC$8="Y",0,
MAX(0,'7. Consumption'!BW30-(AB127+'8. SOH &amp; Pipeline'!AD80-'7. Consumption'!AF30-Wastage!AB74))))</f>
        <v>0</v>
      </c>
      <c r="AD30" s="114">
        <f>(IF(AD$8="Y",0,
MAX(0,'7. Consumption'!BX30-(AC127+'8. SOH &amp; Pipeline'!AE80-'7. Consumption'!AG30-Wastage!AC74))))</f>
        <v>0</v>
      </c>
      <c r="AE30" s="114">
        <f>(IF(AE$8="Y",0,
MAX(0,'7. Consumption'!BY30-(AD127+'8. SOH &amp; Pipeline'!AF80-'7. Consumption'!AH30-Wastage!AD74))))</f>
        <v>0</v>
      </c>
      <c r="AF30" s="114">
        <f>(IF(AF$8="Y",0,
MAX(0,'7. Consumption'!BZ30-(AE127+'8. SOH &amp; Pipeline'!AG80-'7. Consumption'!AI30-Wastage!AE74))))</f>
        <v>0</v>
      </c>
      <c r="AG30" s="114">
        <f>(IF(AG$8="Y",0,
MAX(0,'7. Consumption'!CA30-(AF127+'8. SOH &amp; Pipeline'!AH80-'7. Consumption'!AJ30-Wastage!AF74))))</f>
        <v>0</v>
      </c>
      <c r="AH30" s="114">
        <f>(IF(AH$8="Y",0,
MAX(0,'7. Consumption'!CB30-(AG127+'8. SOH &amp; Pipeline'!AI80-'7. Consumption'!AK30-Wastage!AG74))))</f>
        <v>0</v>
      </c>
      <c r="AI30" s="114">
        <f>(IF(AI$8="Y",0,
MAX(0,'7. Consumption'!CC30-(AH127+'8. SOH &amp; Pipeline'!AJ80-'7. Consumption'!AL30-Wastage!AH74))))</f>
        <v>0</v>
      </c>
      <c r="AJ30" s="114">
        <f>(IF(AJ$8="Y",0,
MAX(0,'7. Consumption'!CD30-(AI127+'8. SOH &amp; Pipeline'!AK80-'7. Consumption'!AM30-Wastage!AI74))))</f>
        <v>0</v>
      </c>
      <c r="AK30" s="114">
        <f>(IF(AK$8="Y",0,
MAX(0,'7. Consumption'!CE30-(AJ127+'8. SOH &amp; Pipeline'!AL80-'7. Consumption'!AN30-Wastage!AJ74))))</f>
        <v>0</v>
      </c>
      <c r="AL30" s="114">
        <f>(IF(AL$8="Y",0,
MAX(0,'7. Consumption'!CF30-(AK127+'8. SOH &amp; Pipeline'!AM80-'7. Consumption'!AO30-Wastage!AK74))))</f>
        <v>0</v>
      </c>
      <c r="AM30" s="114">
        <f>(IF(AM$8="Y",0,
MAX(0,'7. Consumption'!CG30-(AL127+'8. SOH &amp; Pipeline'!AN80-'7. Consumption'!AP30-Wastage!AL74))))</f>
        <v>0</v>
      </c>
      <c r="AN30" s="114">
        <f>(IF(AN$8="Y",0,
MAX(0,'7. Consumption'!CH30-(AM127+'8. SOH &amp; Pipeline'!AO80-'7. Consumption'!AQ30-Wastage!AM74))))</f>
        <v>0</v>
      </c>
      <c r="AO30" s="115"/>
    </row>
    <row r="31" spans="2:41" ht="15" x14ac:dyDescent="0.25">
      <c r="B31" s="12"/>
      <c r="C31" s="12" t="str">
        <f>'7. Consumption'!C31</f>
        <v>NVP (200) - 60 tab</v>
      </c>
      <c r="E31" s="114">
        <f>(IF(E$8="Y",0,
MAX(0,'7. Consumption'!AY31-(D128+'8. SOH &amp; Pipeline'!F81-'7. Consumption'!H31-Wastage!D75))))</f>
        <v>0</v>
      </c>
      <c r="F31" s="114">
        <f>(IF(F$8="Y",0,
MAX(0,'7. Consumption'!AZ31-(E128+'8. SOH &amp; Pipeline'!G81-'7. Consumption'!I31-Wastage!E75))))</f>
        <v>0</v>
      </c>
      <c r="G31" s="114">
        <f>(IF(G$8="Y",0,
MAX(0,'7. Consumption'!BA31-(F128+'8. SOH &amp; Pipeline'!H81-'7. Consumption'!J31-Wastage!F75))))</f>
        <v>0</v>
      </c>
      <c r="H31" s="114">
        <f>(IF(H$8="Y",0,
MAX(0,'7. Consumption'!BB31-(G128+'8. SOH &amp; Pipeline'!I81-'7. Consumption'!K31-Wastage!G75))))</f>
        <v>0</v>
      </c>
      <c r="I31" s="114">
        <f>(IF(I$8="Y",0,
MAX(0,'7. Consumption'!BC31-(H128+'8. SOH &amp; Pipeline'!J81-'7. Consumption'!L31-Wastage!H75))))</f>
        <v>0</v>
      </c>
      <c r="J31" s="114">
        <f>(IF(J$8="Y",0,
MAX(0,'7. Consumption'!BD31-(I128+'8. SOH &amp; Pipeline'!K81-'7. Consumption'!M31-Wastage!I75))))</f>
        <v>0</v>
      </c>
      <c r="K31" s="114">
        <f>(IF(K$8="Y",0,
MAX(0,'7. Consumption'!BE31-(J128+'8. SOH &amp; Pipeline'!L81-'7. Consumption'!N31-Wastage!J75))))</f>
        <v>0</v>
      </c>
      <c r="L31" s="114">
        <f>(IF(L$8="Y",0,
MAX(0,'7. Consumption'!BF31-(K128+'8. SOH &amp; Pipeline'!M81-'7. Consumption'!O31-Wastage!K75))))</f>
        <v>0</v>
      </c>
      <c r="M31" s="114">
        <f>(IF(M$8="Y",0,
MAX(0,'7. Consumption'!BG31-(L128+'8. SOH &amp; Pipeline'!N81-'7. Consumption'!P31-Wastage!L75))))</f>
        <v>0</v>
      </c>
      <c r="N31" s="114">
        <f>(IF(N$8="Y",0,
MAX(0,'7. Consumption'!BH31-(M128+'8. SOH &amp; Pipeline'!O81-'7. Consumption'!Q31-Wastage!M75))))</f>
        <v>0</v>
      </c>
      <c r="O31" s="114">
        <f>(IF(O$8="Y",0,
MAX(0,'7. Consumption'!BI31-(N128+'8. SOH &amp; Pipeline'!P81-'7. Consumption'!R31-Wastage!N75))))</f>
        <v>0</v>
      </c>
      <c r="P31" s="114">
        <f>(IF(P$8="Y",0,
MAX(0,'7. Consumption'!BJ31-(O128+'8. SOH &amp; Pipeline'!Q81-'7. Consumption'!S31-Wastage!O75))))</f>
        <v>0</v>
      </c>
      <c r="Q31" s="114">
        <f>(IF(Q$8="Y",0,
MAX(0,'7. Consumption'!BK31-(P128+'8. SOH &amp; Pipeline'!R81-'7. Consumption'!T31-Wastage!P75))))</f>
        <v>0</v>
      </c>
      <c r="R31" s="114">
        <f>(IF(R$8="Y",0,
MAX(0,'7. Consumption'!BL31-(Q128+'8. SOH &amp; Pipeline'!S81-'7. Consumption'!U31-Wastage!Q75))))</f>
        <v>0</v>
      </c>
      <c r="S31" s="114">
        <f>(IF(S$8="Y",0,
MAX(0,'7. Consumption'!BM31-(R128+'8. SOH &amp; Pipeline'!T81-'7. Consumption'!V31-Wastage!R75))))</f>
        <v>0</v>
      </c>
      <c r="T31" s="114">
        <f>(IF(T$8="Y",0,
MAX(0,'7. Consumption'!BN31-(S128+'8. SOH &amp; Pipeline'!U81-'7. Consumption'!W31-Wastage!S75))))</f>
        <v>0</v>
      </c>
      <c r="U31" s="114">
        <f>(IF(U$8="Y",0,
MAX(0,'7. Consumption'!BO31-(T128+'8. SOH &amp; Pipeline'!V81-'7. Consumption'!X31-Wastage!T75))))</f>
        <v>0</v>
      </c>
      <c r="V31" s="114">
        <f>(IF(V$8="Y",0,
MAX(0,'7. Consumption'!BP31-(U128+'8. SOH &amp; Pipeline'!W81-'7. Consumption'!Y31-Wastage!U75))))</f>
        <v>0</v>
      </c>
      <c r="W31" s="114">
        <f>(IF(W$8="Y",0,
MAX(0,'7. Consumption'!BQ31-(V128+'8. SOH &amp; Pipeline'!X81-'7. Consumption'!Z31-Wastage!V75))))</f>
        <v>0</v>
      </c>
      <c r="X31" s="114">
        <f>(IF(X$8="Y",0,
MAX(0,'7. Consumption'!BR31-(W128+'8. SOH &amp; Pipeline'!Y81-'7. Consumption'!AA31-Wastage!W75))))</f>
        <v>0</v>
      </c>
      <c r="Y31" s="114">
        <f>(IF(Y$8="Y",0,
MAX(0,'7. Consumption'!BS31-(X128+'8. SOH &amp; Pipeline'!Z81-'7. Consumption'!AB31-Wastage!X75))))</f>
        <v>0</v>
      </c>
      <c r="Z31" s="114">
        <f>(IF(Z$8="Y",0,
MAX(0,'7. Consumption'!BT31-(Y128+'8. SOH &amp; Pipeline'!AA81-'7. Consumption'!AC31-Wastage!Y75))))</f>
        <v>0</v>
      </c>
      <c r="AA31" s="114">
        <f>(IF(AA$8="Y",0,
MAX(0,'7. Consumption'!BU31-(Z128+'8. SOH &amp; Pipeline'!AB81-'7. Consumption'!AD31-Wastage!Z75))))</f>
        <v>0</v>
      </c>
      <c r="AB31" s="114">
        <f>(IF(AB$8="Y",0,
MAX(0,'7. Consumption'!BV31-(AA128+'8. SOH &amp; Pipeline'!AC81-'7. Consumption'!AE31-Wastage!AA75))))</f>
        <v>0</v>
      </c>
      <c r="AC31" s="114">
        <f>(IF(AC$8="Y",0,
MAX(0,'7. Consumption'!BW31-(AB128+'8. SOH &amp; Pipeline'!AD81-'7. Consumption'!AF31-Wastage!AB75))))</f>
        <v>0</v>
      </c>
      <c r="AD31" s="114">
        <f>(IF(AD$8="Y",0,
MAX(0,'7. Consumption'!BX31-(AC128+'8. SOH &amp; Pipeline'!AE81-'7. Consumption'!AG31-Wastage!AC75))))</f>
        <v>0</v>
      </c>
      <c r="AE31" s="114">
        <f>(IF(AE$8="Y",0,
MAX(0,'7. Consumption'!BY31-(AD128+'8. SOH &amp; Pipeline'!AF81-'7. Consumption'!AH31-Wastage!AD75))))</f>
        <v>0</v>
      </c>
      <c r="AF31" s="114">
        <f>(IF(AF$8="Y",0,
MAX(0,'7. Consumption'!BZ31-(AE128+'8. SOH &amp; Pipeline'!AG81-'7. Consumption'!AI31-Wastage!AE75))))</f>
        <v>0</v>
      </c>
      <c r="AG31" s="114">
        <f>(IF(AG$8="Y",0,
MAX(0,'7. Consumption'!CA31-(AF128+'8. SOH &amp; Pipeline'!AH81-'7. Consumption'!AJ31-Wastage!AF75))))</f>
        <v>0</v>
      </c>
      <c r="AH31" s="114">
        <f>(IF(AH$8="Y",0,
MAX(0,'7. Consumption'!CB31-(AG128+'8. SOH &amp; Pipeline'!AI81-'7. Consumption'!AK31-Wastage!AG75))))</f>
        <v>0</v>
      </c>
      <c r="AI31" s="114">
        <f>(IF(AI$8="Y",0,
MAX(0,'7. Consumption'!CC31-(AH128+'8. SOH &amp; Pipeline'!AJ81-'7. Consumption'!AL31-Wastage!AH75))))</f>
        <v>0</v>
      </c>
      <c r="AJ31" s="114">
        <f>(IF(AJ$8="Y",0,
MAX(0,'7. Consumption'!CD31-(AI128+'8. SOH &amp; Pipeline'!AK81-'7. Consumption'!AM31-Wastage!AI75))))</f>
        <v>0</v>
      </c>
      <c r="AK31" s="114">
        <f>(IF(AK$8="Y",0,
MAX(0,'7. Consumption'!CE31-(AJ128+'8. SOH &amp; Pipeline'!AL81-'7. Consumption'!AN31-Wastage!AJ75))))</f>
        <v>0</v>
      </c>
      <c r="AL31" s="114">
        <f>(IF(AL$8="Y",0,
MAX(0,'7. Consumption'!CF31-(AK128+'8. SOH &amp; Pipeline'!AM81-'7. Consumption'!AO31-Wastage!AK75))))</f>
        <v>0</v>
      </c>
      <c r="AM31" s="114">
        <f>(IF(AM$8="Y",0,
MAX(0,'7. Consumption'!CG31-(AL128+'8. SOH &amp; Pipeline'!AN81-'7. Consumption'!AP31-Wastage!AL75))))</f>
        <v>0</v>
      </c>
      <c r="AN31" s="114">
        <f>(IF(AN$8="Y",0,
MAX(0,'7. Consumption'!CH31-(AM128+'8. SOH &amp; Pipeline'!AO81-'7. Consumption'!AQ31-Wastage!AM75))))</f>
        <v>0</v>
      </c>
      <c r="AO31" s="115"/>
    </row>
    <row r="32" spans="2:41" x14ac:dyDescent="0.3">
      <c r="B32" s="12"/>
      <c r="C32" s="12" t="str">
        <f>'7. Consumption'!C32</f>
        <v>RAL (400) - 60 tab</v>
      </c>
      <c r="E32" s="114">
        <f>(IF(E$8="Y",0,
MAX(0,'7. Consumption'!AY32-(D129+'8. SOH &amp; Pipeline'!F82-'7. Consumption'!H32-Wastage!D76))))</f>
        <v>0</v>
      </c>
      <c r="F32" s="114">
        <f>(IF(F$8="Y",0,
MAX(0,'7. Consumption'!AZ32-(E129+'8. SOH &amp; Pipeline'!G82-'7. Consumption'!I32-Wastage!E76))))</f>
        <v>0</v>
      </c>
      <c r="G32" s="114">
        <f>(IF(G$8="Y",0,
MAX(0,'7. Consumption'!BA32-(F129+'8. SOH &amp; Pipeline'!H82-'7. Consumption'!J32-Wastage!F76))))</f>
        <v>0</v>
      </c>
      <c r="H32" s="114">
        <f>(IF(H$8="Y",0,
MAX(0,'7. Consumption'!BB32-(G129+'8. SOH &amp; Pipeline'!I82-'7. Consumption'!K32-Wastage!G76))))</f>
        <v>0</v>
      </c>
      <c r="I32" s="114">
        <f>(IF(I$8="Y",0,
MAX(0,'7. Consumption'!BC32-(H129+'8. SOH &amp; Pipeline'!J82-'7. Consumption'!L32-Wastage!H76))))</f>
        <v>0</v>
      </c>
      <c r="J32" s="114">
        <f>(IF(J$8="Y",0,
MAX(0,'7. Consumption'!BD32-(I129+'8. SOH &amp; Pipeline'!K82-'7. Consumption'!M32-Wastage!I76))))</f>
        <v>0</v>
      </c>
      <c r="K32" s="114">
        <f>(IF(K$8="Y",0,
MAX(0,'7. Consumption'!BE32-(J129+'8. SOH &amp; Pipeline'!L82-'7. Consumption'!N32-Wastage!J76))))</f>
        <v>0</v>
      </c>
      <c r="L32" s="114">
        <f>(IF(L$8="Y",0,
MAX(0,'7. Consumption'!BF32-(K129+'8. SOH &amp; Pipeline'!M82-'7. Consumption'!O32-Wastage!K76))))</f>
        <v>0</v>
      </c>
      <c r="M32" s="114">
        <f>(IF(M$8="Y",0,
MAX(0,'7. Consumption'!BG32-(L129+'8. SOH &amp; Pipeline'!N82-'7. Consumption'!P32-Wastage!L76))))</f>
        <v>0</v>
      </c>
      <c r="N32" s="114">
        <f>(IF(N$8="Y",0,
MAX(0,'7. Consumption'!BH32-(M129+'8. SOH &amp; Pipeline'!O82-'7. Consumption'!Q32-Wastage!M76))))</f>
        <v>0</v>
      </c>
      <c r="O32" s="114">
        <f>(IF(O$8="Y",0,
MAX(0,'7. Consumption'!BI32-(N129+'8. SOH &amp; Pipeline'!P82-'7. Consumption'!R32-Wastage!N76))))</f>
        <v>0</v>
      </c>
      <c r="P32" s="114">
        <f>(IF(P$8="Y",0,
MAX(0,'7. Consumption'!BJ32-(O129+'8. SOH &amp; Pipeline'!Q82-'7. Consumption'!S32-Wastage!O76))))</f>
        <v>0</v>
      </c>
      <c r="Q32" s="114">
        <f>(IF(Q$8="Y",0,
MAX(0,'7. Consumption'!BK32-(P129+'8. SOH &amp; Pipeline'!R82-'7. Consumption'!T32-Wastage!P76))))</f>
        <v>0</v>
      </c>
      <c r="R32" s="114">
        <f>(IF(R$8="Y",0,
MAX(0,'7. Consumption'!BL32-(Q129+'8. SOH &amp; Pipeline'!S82-'7. Consumption'!U32-Wastage!Q76))))</f>
        <v>0</v>
      </c>
      <c r="S32" s="114">
        <f>(IF(S$8="Y",0,
MAX(0,'7. Consumption'!BM32-(R129+'8. SOH &amp; Pipeline'!T82-'7. Consumption'!V32-Wastage!R76))))</f>
        <v>0</v>
      </c>
      <c r="T32" s="114">
        <f>(IF(T$8="Y",0,
MAX(0,'7. Consumption'!BN32-(S129+'8. SOH &amp; Pipeline'!U82-'7. Consumption'!W32-Wastage!S76))))</f>
        <v>0</v>
      </c>
      <c r="U32" s="114">
        <f>(IF(U$8="Y",0,
MAX(0,'7. Consumption'!BO32-(T129+'8. SOH &amp; Pipeline'!V82-'7. Consumption'!X32-Wastage!T76))))</f>
        <v>0</v>
      </c>
      <c r="V32" s="114">
        <f>(IF(V$8="Y",0,
MAX(0,'7. Consumption'!BP32-(U129+'8. SOH &amp; Pipeline'!W82-'7. Consumption'!Y32-Wastage!U76))))</f>
        <v>0</v>
      </c>
      <c r="W32" s="114">
        <f>(IF(W$8="Y",0,
MAX(0,'7. Consumption'!BQ32-(V129+'8. SOH &amp; Pipeline'!X82-'7. Consumption'!Z32-Wastage!V76))))</f>
        <v>0</v>
      </c>
      <c r="X32" s="114">
        <f>(IF(X$8="Y",0,
MAX(0,'7. Consumption'!BR32-(W129+'8. SOH &amp; Pipeline'!Y82-'7. Consumption'!AA32-Wastage!W76))))</f>
        <v>0</v>
      </c>
      <c r="Y32" s="114">
        <f>(IF(Y$8="Y",0,
MAX(0,'7. Consumption'!BS32-(X129+'8. SOH &amp; Pipeline'!Z82-'7. Consumption'!AB32-Wastage!X76))))</f>
        <v>0</v>
      </c>
      <c r="Z32" s="114">
        <f>(IF(Z$8="Y",0,
MAX(0,'7. Consumption'!BT32-(Y129+'8. SOH &amp; Pipeline'!AA82-'7. Consumption'!AC32-Wastage!Y76))))</f>
        <v>0</v>
      </c>
      <c r="AA32" s="114">
        <f>(IF(AA$8="Y",0,
MAX(0,'7. Consumption'!BU32-(Z129+'8. SOH &amp; Pipeline'!AB82-'7. Consumption'!AD32-Wastage!Z76))))</f>
        <v>0</v>
      </c>
      <c r="AB32" s="114">
        <f>(IF(AB$8="Y",0,
MAX(0,'7. Consumption'!BV32-(AA129+'8. SOH &amp; Pipeline'!AC82-'7. Consumption'!AE32-Wastage!AA76))))</f>
        <v>0</v>
      </c>
      <c r="AC32" s="114">
        <f>(IF(AC$8="Y",0,
MAX(0,'7. Consumption'!BW32-(AB129+'8. SOH &amp; Pipeline'!AD82-'7. Consumption'!AF32-Wastage!AB76))))</f>
        <v>0</v>
      </c>
      <c r="AD32" s="114">
        <f>(IF(AD$8="Y",0,
MAX(0,'7. Consumption'!BX32-(AC129+'8. SOH &amp; Pipeline'!AE82-'7. Consumption'!AG32-Wastage!AC76))))</f>
        <v>0</v>
      </c>
      <c r="AE32" s="114">
        <f>(IF(AE$8="Y",0,
MAX(0,'7. Consumption'!BY32-(AD129+'8. SOH &amp; Pipeline'!AF82-'7. Consumption'!AH32-Wastage!AD76))))</f>
        <v>0</v>
      </c>
      <c r="AF32" s="114">
        <f>(IF(AF$8="Y",0,
MAX(0,'7. Consumption'!BZ32-(AE129+'8. SOH &amp; Pipeline'!AG82-'7. Consumption'!AI32-Wastage!AE76))))</f>
        <v>0</v>
      </c>
      <c r="AG32" s="114">
        <f>(IF(AG$8="Y",0,
MAX(0,'7. Consumption'!CA32-(AF129+'8. SOH &amp; Pipeline'!AH82-'7. Consumption'!AJ32-Wastage!AF76))))</f>
        <v>0</v>
      </c>
      <c r="AH32" s="114">
        <f>(IF(AH$8="Y",0,
MAX(0,'7. Consumption'!CB32-(AG129+'8. SOH &amp; Pipeline'!AI82-'7. Consumption'!AK32-Wastage!AG76))))</f>
        <v>0</v>
      </c>
      <c r="AI32" s="114">
        <f>(IF(AI$8="Y",0,
MAX(0,'7. Consumption'!CC32-(AH129+'8. SOH &amp; Pipeline'!AJ82-'7. Consumption'!AL32-Wastage!AH76))))</f>
        <v>0</v>
      </c>
      <c r="AJ32" s="114">
        <f>(IF(AJ$8="Y",0,
MAX(0,'7. Consumption'!CD32-(AI129+'8. SOH &amp; Pipeline'!AK82-'7. Consumption'!AM32-Wastage!AI76))))</f>
        <v>0</v>
      </c>
      <c r="AK32" s="114">
        <f>(IF(AK$8="Y",0,
MAX(0,'7. Consumption'!CE32-(AJ129+'8. SOH &amp; Pipeline'!AL82-'7. Consumption'!AN32-Wastage!AJ76))))</f>
        <v>0</v>
      </c>
      <c r="AL32" s="114">
        <f>(IF(AL$8="Y",0,
MAX(0,'7. Consumption'!CF32-(AK129+'8. SOH &amp; Pipeline'!AM82-'7. Consumption'!AO32-Wastage!AK76))))</f>
        <v>0</v>
      </c>
      <c r="AM32" s="114">
        <f>(IF(AM$8="Y",0,
MAX(0,'7. Consumption'!CG32-(AL129+'8. SOH &amp; Pipeline'!AN82-'7. Consumption'!AP32-Wastage!AL76))))</f>
        <v>0</v>
      </c>
      <c r="AN32" s="114">
        <f>(IF(AN$8="Y",0,
MAX(0,'7. Consumption'!CH32-(AM129+'8. SOH &amp; Pipeline'!AO82-'7. Consumption'!AQ32-Wastage!AM76))))</f>
        <v>0</v>
      </c>
      <c r="AO32" s="115"/>
    </row>
    <row r="33" spans="2:41" x14ac:dyDescent="0.3">
      <c r="B33" s="12"/>
      <c r="C33" s="12" t="str">
        <f>'7. Consumption'!C33</f>
        <v>RTV (100) - 60 tab</v>
      </c>
      <c r="E33" s="114">
        <f>(IF(E$8="Y",0,
MAX(0,'7. Consumption'!AY33-(D130+'8. SOH &amp; Pipeline'!F83-'7. Consumption'!H33-Wastage!D77))))</f>
        <v>0</v>
      </c>
      <c r="F33" s="114">
        <f>(IF(F$8="Y",0,
MAX(0,'7. Consumption'!AZ33-(E130+'8. SOH &amp; Pipeline'!G83-'7. Consumption'!I33-Wastage!E77))))</f>
        <v>0</v>
      </c>
      <c r="G33" s="114">
        <f>(IF(G$8="Y",0,
MAX(0,'7. Consumption'!BA33-(F130+'8. SOH &amp; Pipeline'!H83-'7. Consumption'!J33-Wastage!F77))))</f>
        <v>0</v>
      </c>
      <c r="H33" s="114">
        <f>(IF(H$8="Y",0,
MAX(0,'7. Consumption'!BB33-(G130+'8. SOH &amp; Pipeline'!I83-'7. Consumption'!K33-Wastage!G77))))</f>
        <v>0</v>
      </c>
      <c r="I33" s="114">
        <f>(IF(I$8="Y",0,
MAX(0,'7. Consumption'!BC33-(H130+'8. SOH &amp; Pipeline'!J83-'7. Consumption'!L33-Wastage!H77))))</f>
        <v>0</v>
      </c>
      <c r="J33" s="114">
        <f>(IF(J$8="Y",0,
MAX(0,'7. Consumption'!BD33-(I130+'8. SOH &amp; Pipeline'!K83-'7. Consumption'!M33-Wastage!I77))))</f>
        <v>0</v>
      </c>
      <c r="K33" s="114">
        <f>(IF(K$8="Y",0,
MAX(0,'7. Consumption'!BE33-(J130+'8. SOH &amp; Pipeline'!L83-'7. Consumption'!N33-Wastage!J77))))</f>
        <v>0</v>
      </c>
      <c r="L33" s="114">
        <f>(IF(L$8="Y",0,
MAX(0,'7. Consumption'!BF33-(K130+'8. SOH &amp; Pipeline'!M83-'7. Consumption'!O33-Wastage!K77))))</f>
        <v>0</v>
      </c>
      <c r="M33" s="114">
        <f>(IF(M$8="Y",0,
MAX(0,'7. Consumption'!BG33-(L130+'8. SOH &amp; Pipeline'!N83-'7. Consumption'!P33-Wastage!L77))))</f>
        <v>0</v>
      </c>
      <c r="N33" s="114">
        <f>(IF(N$8="Y",0,
MAX(0,'7. Consumption'!BH33-(M130+'8. SOH &amp; Pipeline'!O83-'7. Consumption'!Q33-Wastage!M77))))</f>
        <v>0</v>
      </c>
      <c r="O33" s="114">
        <f>(IF(O$8="Y",0,
MAX(0,'7. Consumption'!BI33-(N130+'8. SOH &amp; Pipeline'!P83-'7. Consumption'!R33-Wastage!N77))))</f>
        <v>0</v>
      </c>
      <c r="P33" s="114">
        <f>(IF(P$8="Y",0,
MAX(0,'7. Consumption'!BJ33-(O130+'8. SOH &amp; Pipeline'!Q83-'7. Consumption'!S33-Wastage!O77))))</f>
        <v>0</v>
      </c>
      <c r="Q33" s="114">
        <f>(IF(Q$8="Y",0,
MAX(0,'7. Consumption'!BK33-(P130+'8. SOH &amp; Pipeline'!R83-'7. Consumption'!T33-Wastage!P77))))</f>
        <v>0</v>
      </c>
      <c r="R33" s="114">
        <f>(IF(R$8="Y",0,
MAX(0,'7. Consumption'!BL33-(Q130+'8. SOH &amp; Pipeline'!S83-'7. Consumption'!U33-Wastage!Q77))))</f>
        <v>0</v>
      </c>
      <c r="S33" s="114">
        <f>(IF(S$8="Y",0,
MAX(0,'7. Consumption'!BM33-(R130+'8. SOH &amp; Pipeline'!T83-'7. Consumption'!V33-Wastage!R77))))</f>
        <v>0</v>
      </c>
      <c r="T33" s="114">
        <f>(IF(T$8="Y",0,
MAX(0,'7. Consumption'!BN33-(S130+'8. SOH &amp; Pipeline'!U83-'7. Consumption'!W33-Wastage!S77))))</f>
        <v>0</v>
      </c>
      <c r="U33" s="114">
        <f>(IF(U$8="Y",0,
MAX(0,'7. Consumption'!BO33-(T130+'8. SOH &amp; Pipeline'!V83-'7. Consumption'!X33-Wastage!T77))))</f>
        <v>0</v>
      </c>
      <c r="V33" s="114">
        <f>(IF(V$8="Y",0,
MAX(0,'7. Consumption'!BP33-(U130+'8. SOH &amp; Pipeline'!W83-'7. Consumption'!Y33-Wastage!U77))))</f>
        <v>0</v>
      </c>
      <c r="W33" s="114">
        <f>(IF(W$8="Y",0,
MAX(0,'7. Consumption'!BQ33-(V130+'8. SOH &amp; Pipeline'!X83-'7. Consumption'!Z33-Wastage!V77))))</f>
        <v>0</v>
      </c>
      <c r="X33" s="114">
        <f>(IF(X$8="Y",0,
MAX(0,'7. Consumption'!BR33-(W130+'8. SOH &amp; Pipeline'!Y83-'7. Consumption'!AA33-Wastage!W77))))</f>
        <v>0</v>
      </c>
      <c r="Y33" s="114">
        <f>(IF(Y$8="Y",0,
MAX(0,'7. Consumption'!BS33-(X130+'8. SOH &amp; Pipeline'!Z83-'7. Consumption'!AB33-Wastage!X77))))</f>
        <v>0</v>
      </c>
      <c r="Z33" s="114">
        <f>(IF(Z$8="Y",0,
MAX(0,'7. Consumption'!BT33-(Y130+'8. SOH &amp; Pipeline'!AA83-'7. Consumption'!AC33-Wastage!Y77))))</f>
        <v>0</v>
      </c>
      <c r="AA33" s="114">
        <f>(IF(AA$8="Y",0,
MAX(0,'7. Consumption'!BU33-(Z130+'8. SOH &amp; Pipeline'!AB83-'7. Consumption'!AD33-Wastage!Z77))))</f>
        <v>0</v>
      </c>
      <c r="AB33" s="114">
        <f>(IF(AB$8="Y",0,
MAX(0,'7. Consumption'!BV33-(AA130+'8. SOH &amp; Pipeline'!AC83-'7. Consumption'!AE33-Wastage!AA77))))</f>
        <v>0</v>
      </c>
      <c r="AC33" s="114">
        <f>(IF(AC$8="Y",0,
MAX(0,'7. Consumption'!BW33-(AB130+'8. SOH &amp; Pipeline'!AD83-'7. Consumption'!AF33-Wastage!AB77))))</f>
        <v>0</v>
      </c>
      <c r="AD33" s="114">
        <f>(IF(AD$8="Y",0,
MAX(0,'7. Consumption'!BX33-(AC130+'8. SOH &amp; Pipeline'!AE83-'7. Consumption'!AG33-Wastage!AC77))))</f>
        <v>0</v>
      </c>
      <c r="AE33" s="114">
        <f>(IF(AE$8="Y",0,
MAX(0,'7. Consumption'!BY33-(AD130+'8. SOH &amp; Pipeline'!AF83-'7. Consumption'!AH33-Wastage!AD77))))</f>
        <v>0</v>
      </c>
      <c r="AF33" s="114">
        <f>(IF(AF$8="Y",0,
MAX(0,'7. Consumption'!BZ33-(AE130+'8. SOH &amp; Pipeline'!AG83-'7. Consumption'!AI33-Wastage!AE77))))</f>
        <v>0</v>
      </c>
      <c r="AG33" s="114">
        <f>(IF(AG$8="Y",0,
MAX(0,'7. Consumption'!CA33-(AF130+'8. SOH &amp; Pipeline'!AH83-'7. Consumption'!AJ33-Wastage!AF77))))</f>
        <v>0</v>
      </c>
      <c r="AH33" s="114">
        <f>(IF(AH$8="Y",0,
MAX(0,'7. Consumption'!CB33-(AG130+'8. SOH &amp; Pipeline'!AI83-'7. Consumption'!AK33-Wastage!AG77))))</f>
        <v>0</v>
      </c>
      <c r="AI33" s="114">
        <f>(IF(AI$8="Y",0,
MAX(0,'7. Consumption'!CC33-(AH130+'8. SOH &amp; Pipeline'!AJ83-'7. Consumption'!AL33-Wastage!AH77))))</f>
        <v>0</v>
      </c>
      <c r="AJ33" s="114">
        <f>(IF(AJ$8="Y",0,
MAX(0,'7. Consumption'!CD33-(AI130+'8. SOH &amp; Pipeline'!AK83-'7. Consumption'!AM33-Wastage!AI77))))</f>
        <v>0</v>
      </c>
      <c r="AK33" s="114">
        <f>(IF(AK$8="Y",0,
MAX(0,'7. Consumption'!CE33-(AJ130+'8. SOH &amp; Pipeline'!AL83-'7. Consumption'!AN33-Wastage!AJ77))))</f>
        <v>0</v>
      </c>
      <c r="AL33" s="114">
        <f>(IF(AL$8="Y",0,
MAX(0,'7. Consumption'!CF33-(AK130+'8. SOH &amp; Pipeline'!AM83-'7. Consumption'!AO33-Wastage!AK77))))</f>
        <v>0</v>
      </c>
      <c r="AM33" s="114">
        <f>(IF(AM$8="Y",0,
MAX(0,'7. Consumption'!CG33-(AL130+'8. SOH &amp; Pipeline'!AN83-'7. Consumption'!AP33-Wastage!AL77))))</f>
        <v>0</v>
      </c>
      <c r="AN33" s="114">
        <f>(IF(AN$8="Y",0,
MAX(0,'7. Consumption'!CH33-(AM130+'8. SOH &amp; Pipeline'!AO83-'7. Consumption'!AQ33-Wastage!AM77))))</f>
        <v>0</v>
      </c>
      <c r="AO33" s="115"/>
    </row>
    <row r="34" spans="2:41" x14ac:dyDescent="0.3">
      <c r="B34" s="12"/>
      <c r="C34" s="12" t="str">
        <f>'7. Consumption'!C34</f>
        <v>TAF+3TC+DTG (25/300/50) - 180 tab</v>
      </c>
      <c r="E34" s="114">
        <f>(IF(E$8="Y",0,
MAX(0,'7. Consumption'!AY34-(D131+'8. SOH &amp; Pipeline'!F84-'7. Consumption'!H34-Wastage!D78))))</f>
        <v>0</v>
      </c>
      <c r="F34" s="114">
        <f>(IF(F$8="Y",0,
MAX(0,'7. Consumption'!AZ34-(E131+'8. SOH &amp; Pipeline'!G84-'7. Consumption'!I34-Wastage!E78))))</f>
        <v>0</v>
      </c>
      <c r="G34" s="114">
        <f>(IF(G$8="Y",0,
MAX(0,'7. Consumption'!BA34-(F131+'8. SOH &amp; Pipeline'!H84-'7. Consumption'!J34-Wastage!F78))))</f>
        <v>0</v>
      </c>
      <c r="H34" s="114">
        <f>(IF(H$8="Y",0,
MAX(0,'7. Consumption'!BB34-(G131+'8. SOH &amp; Pipeline'!I84-'7. Consumption'!K34-Wastage!G78))))</f>
        <v>0</v>
      </c>
      <c r="I34" s="114">
        <f>(IF(I$8="Y",0,
MAX(0,'7. Consumption'!BC34-(H131+'8. SOH &amp; Pipeline'!J84-'7. Consumption'!L34-Wastage!H78))))</f>
        <v>0</v>
      </c>
      <c r="J34" s="114">
        <f>(IF(J$8="Y",0,
MAX(0,'7. Consumption'!BD34-(I131+'8. SOH &amp; Pipeline'!K84-'7. Consumption'!M34-Wastage!I78))))</f>
        <v>0</v>
      </c>
      <c r="K34" s="114">
        <f>(IF(K$8="Y",0,
MAX(0,'7. Consumption'!BE34-(J131+'8. SOH &amp; Pipeline'!L84-'7. Consumption'!N34-Wastage!J78))))</f>
        <v>0</v>
      </c>
      <c r="L34" s="114">
        <f>(IF(L$8="Y",0,
MAX(0,'7. Consumption'!BF34-(K131+'8. SOH &amp; Pipeline'!M84-'7. Consumption'!O34-Wastage!K78))))</f>
        <v>0</v>
      </c>
      <c r="M34" s="114">
        <f>(IF(M$8="Y",0,
MAX(0,'7. Consumption'!BG34-(L131+'8. SOH &amp; Pipeline'!N84-'7. Consumption'!P34-Wastage!L78))))</f>
        <v>0</v>
      </c>
      <c r="N34" s="114">
        <f>(IF(N$8="Y",0,
MAX(0,'7. Consumption'!BH34-(M131+'8. SOH &amp; Pipeline'!O84-'7. Consumption'!Q34-Wastage!M78))))</f>
        <v>0</v>
      </c>
      <c r="O34" s="114">
        <f>(IF(O$8="Y",0,
MAX(0,'7. Consumption'!BI34-(N131+'8. SOH &amp; Pipeline'!P84-'7. Consumption'!R34-Wastage!N78))))</f>
        <v>0</v>
      </c>
      <c r="P34" s="114">
        <f>(IF(P$8="Y",0,
MAX(0,'7. Consumption'!BJ34-(O131+'8. SOH &amp; Pipeline'!Q84-'7. Consumption'!S34-Wastage!O78))))</f>
        <v>0</v>
      </c>
      <c r="Q34" s="114">
        <f>(IF(Q$8="Y",0,
MAX(0,'7. Consumption'!BK34-(P131+'8. SOH &amp; Pipeline'!R84-'7. Consumption'!T34-Wastage!P78))))</f>
        <v>0</v>
      </c>
      <c r="R34" s="114">
        <f>(IF(R$8="Y",0,
MAX(0,'7. Consumption'!BL34-(Q131+'8. SOH &amp; Pipeline'!S84-'7. Consumption'!U34-Wastage!Q78))))</f>
        <v>0</v>
      </c>
      <c r="S34" s="114">
        <f>(IF(S$8="Y",0,
MAX(0,'7. Consumption'!BM34-(R131+'8. SOH &amp; Pipeline'!T84-'7. Consumption'!V34-Wastage!R78))))</f>
        <v>0</v>
      </c>
      <c r="T34" s="114">
        <f>(IF(T$8="Y",0,
MAX(0,'7. Consumption'!BN34-(S131+'8. SOH &amp; Pipeline'!U84-'7. Consumption'!W34-Wastage!S78))))</f>
        <v>0</v>
      </c>
      <c r="U34" s="114">
        <f>(IF(U$8="Y",0,
MAX(0,'7. Consumption'!BO34-(T131+'8. SOH &amp; Pipeline'!V84-'7. Consumption'!X34-Wastage!T78))))</f>
        <v>0</v>
      </c>
      <c r="V34" s="114">
        <f>(IF(V$8="Y",0,
MAX(0,'7. Consumption'!BP34-(U131+'8. SOH &amp; Pipeline'!W84-'7. Consumption'!Y34-Wastage!U78))))</f>
        <v>0</v>
      </c>
      <c r="W34" s="114">
        <f>(IF(W$8="Y",0,
MAX(0,'7. Consumption'!BQ34-(V131+'8. SOH &amp; Pipeline'!X84-'7. Consumption'!Z34-Wastage!V78))))</f>
        <v>0</v>
      </c>
      <c r="X34" s="114">
        <f>(IF(X$8="Y",0,
MAX(0,'7. Consumption'!BR34-(W131+'8. SOH &amp; Pipeline'!Y84-'7. Consumption'!AA34-Wastage!W78))))</f>
        <v>0</v>
      </c>
      <c r="Y34" s="114">
        <f>(IF(Y$8="Y",0,
MAX(0,'7. Consumption'!BS34-(X131+'8. SOH &amp; Pipeline'!Z84-'7. Consumption'!AB34-Wastage!X78))))</f>
        <v>0</v>
      </c>
      <c r="Z34" s="114">
        <f>(IF(Z$8="Y",0,
MAX(0,'7. Consumption'!BT34-(Y131+'8. SOH &amp; Pipeline'!AA84-'7. Consumption'!AC34-Wastage!Y78))))</f>
        <v>0</v>
      </c>
      <c r="AA34" s="114">
        <f>(IF(AA$8="Y",0,
MAX(0,'7. Consumption'!BU34-(Z131+'8. SOH &amp; Pipeline'!AB84-'7. Consumption'!AD34-Wastage!Z78))))</f>
        <v>0</v>
      </c>
      <c r="AB34" s="114">
        <f>(IF(AB$8="Y",0,
MAX(0,'7. Consumption'!BV34-(AA131+'8. SOH &amp; Pipeline'!AC84-'7. Consumption'!AE34-Wastage!AA78))))</f>
        <v>0</v>
      </c>
      <c r="AC34" s="114">
        <f>(IF(AC$8="Y",0,
MAX(0,'7. Consumption'!BW34-(AB131+'8. SOH &amp; Pipeline'!AD84-'7. Consumption'!AF34-Wastage!AB78))))</f>
        <v>0</v>
      </c>
      <c r="AD34" s="114">
        <f>(IF(AD$8="Y",0,
MAX(0,'7. Consumption'!BX34-(AC131+'8. SOH &amp; Pipeline'!AE84-'7. Consumption'!AG34-Wastage!AC78))))</f>
        <v>0</v>
      </c>
      <c r="AE34" s="114">
        <f>(IF(AE$8="Y",0,
MAX(0,'7. Consumption'!BY34-(AD131+'8. SOH &amp; Pipeline'!AF84-'7. Consumption'!AH34-Wastage!AD78))))</f>
        <v>0</v>
      </c>
      <c r="AF34" s="114">
        <f>(IF(AF$8="Y",0,
MAX(0,'7. Consumption'!BZ34-(AE131+'8. SOH &amp; Pipeline'!AG84-'7. Consumption'!AI34-Wastage!AE78))))</f>
        <v>0</v>
      </c>
      <c r="AG34" s="114">
        <f>(IF(AG$8="Y",0,
MAX(0,'7. Consumption'!CA34-(AF131+'8. SOH &amp; Pipeline'!AH84-'7. Consumption'!AJ34-Wastage!AF78))))</f>
        <v>0</v>
      </c>
      <c r="AH34" s="114">
        <f>(IF(AH$8="Y",0,
MAX(0,'7. Consumption'!CB34-(AG131+'8. SOH &amp; Pipeline'!AI84-'7. Consumption'!AK34-Wastage!AG78))))</f>
        <v>0</v>
      </c>
      <c r="AI34" s="114">
        <f>(IF(AI$8="Y",0,
MAX(0,'7. Consumption'!CC34-(AH131+'8. SOH &amp; Pipeline'!AJ84-'7. Consumption'!AL34-Wastage!AH78))))</f>
        <v>0</v>
      </c>
      <c r="AJ34" s="114">
        <f>(IF(AJ$8="Y",0,
MAX(0,'7. Consumption'!CD34-(AI131+'8. SOH &amp; Pipeline'!AK84-'7. Consumption'!AM34-Wastage!AI78))))</f>
        <v>0</v>
      </c>
      <c r="AK34" s="114">
        <f>(IF(AK$8="Y",0,
MAX(0,'7. Consumption'!CE34-(AJ131+'8. SOH &amp; Pipeline'!AL84-'7. Consumption'!AN34-Wastage!AJ78))))</f>
        <v>0</v>
      </c>
      <c r="AL34" s="114">
        <f>(IF(AL$8="Y",0,
MAX(0,'7. Consumption'!CF34-(AK131+'8. SOH &amp; Pipeline'!AM84-'7. Consumption'!AO34-Wastage!AK78))))</f>
        <v>0</v>
      </c>
      <c r="AM34" s="114">
        <f>(IF(AM$8="Y",0,
MAX(0,'7. Consumption'!CG34-(AL131+'8. SOH &amp; Pipeline'!AN84-'7. Consumption'!AP34-Wastage!AL78))))</f>
        <v>0</v>
      </c>
      <c r="AN34" s="114">
        <f>(IF(AN$8="Y",0,
MAX(0,'7. Consumption'!CH34-(AM131+'8. SOH &amp; Pipeline'!AO84-'7. Consumption'!AQ34-Wastage!AM78))))</f>
        <v>0</v>
      </c>
      <c r="AO34" s="115"/>
    </row>
    <row r="35" spans="2:41" x14ac:dyDescent="0.3">
      <c r="B35" s="12"/>
      <c r="C35" s="12" t="str">
        <f>'7. Consumption'!C35</f>
        <v>TAF+3TC+DTG (25/300/50) - 30 tab</v>
      </c>
      <c r="E35" s="114">
        <f>(IF(E$8="Y",0,
MAX(0,'7. Consumption'!AY35-(D132+'8. SOH &amp; Pipeline'!F85-'7. Consumption'!H35-Wastage!D79))))</f>
        <v>0</v>
      </c>
      <c r="F35" s="114">
        <f>(IF(F$8="Y",0,
MAX(0,'7. Consumption'!AZ35-(E132+'8. SOH &amp; Pipeline'!G85-'7. Consumption'!I35-Wastage!E79))))</f>
        <v>0</v>
      </c>
      <c r="G35" s="114">
        <f>(IF(G$8="Y",0,
MAX(0,'7. Consumption'!BA35-(F132+'8. SOH &amp; Pipeline'!H85-'7. Consumption'!J35-Wastage!F79))))</f>
        <v>0</v>
      </c>
      <c r="H35" s="114">
        <f>(IF(H$8="Y",0,
MAX(0,'7. Consumption'!BB35-(G132+'8. SOH &amp; Pipeline'!I85-'7. Consumption'!K35-Wastage!G79))))</f>
        <v>0</v>
      </c>
      <c r="I35" s="114">
        <f>(IF(I$8="Y",0,
MAX(0,'7. Consumption'!BC35-(H132+'8. SOH &amp; Pipeline'!J85-'7. Consumption'!L35-Wastage!H79))))</f>
        <v>0</v>
      </c>
      <c r="J35" s="114">
        <f>(IF(J$8="Y",0,
MAX(0,'7. Consumption'!BD35-(I132+'8. SOH &amp; Pipeline'!K85-'7. Consumption'!M35-Wastage!I79))))</f>
        <v>0</v>
      </c>
      <c r="K35" s="114">
        <f>(IF(K$8="Y",0,
MAX(0,'7. Consumption'!BE35-(J132+'8. SOH &amp; Pipeline'!L85-'7. Consumption'!N35-Wastage!J79))))</f>
        <v>0</v>
      </c>
      <c r="L35" s="114">
        <f>(IF(L$8="Y",0,
MAX(0,'7. Consumption'!BF35-(K132+'8. SOH &amp; Pipeline'!M85-'7. Consumption'!O35-Wastage!K79))))</f>
        <v>0</v>
      </c>
      <c r="M35" s="114">
        <f>(IF(M$8="Y",0,
MAX(0,'7. Consumption'!BG35-(L132+'8. SOH &amp; Pipeline'!N85-'7. Consumption'!P35-Wastage!L79))))</f>
        <v>0</v>
      </c>
      <c r="N35" s="114">
        <f>(IF(N$8="Y",0,
MAX(0,'7. Consumption'!BH35-(M132+'8. SOH &amp; Pipeline'!O85-'7. Consumption'!Q35-Wastage!M79))))</f>
        <v>0</v>
      </c>
      <c r="O35" s="114">
        <f>(IF(O$8="Y",0,
MAX(0,'7. Consumption'!BI35-(N132+'8. SOH &amp; Pipeline'!P85-'7. Consumption'!R35-Wastage!N79))))</f>
        <v>0</v>
      </c>
      <c r="P35" s="114">
        <f>(IF(P$8="Y",0,
MAX(0,'7. Consumption'!BJ35-(O132+'8. SOH &amp; Pipeline'!Q85-'7. Consumption'!S35-Wastage!O79))))</f>
        <v>0</v>
      </c>
      <c r="Q35" s="114">
        <f>(IF(Q$8="Y",0,
MAX(0,'7. Consumption'!BK35-(P132+'8. SOH &amp; Pipeline'!R85-'7. Consumption'!T35-Wastage!P79))))</f>
        <v>0</v>
      </c>
      <c r="R35" s="114">
        <f>(IF(R$8="Y",0,
MAX(0,'7. Consumption'!BL35-(Q132+'8. SOH &amp; Pipeline'!S85-'7. Consumption'!U35-Wastage!Q79))))</f>
        <v>0</v>
      </c>
      <c r="S35" s="114">
        <f>(IF(S$8="Y",0,
MAX(0,'7. Consumption'!BM35-(R132+'8. SOH &amp; Pipeline'!T85-'7. Consumption'!V35-Wastage!R79))))</f>
        <v>0</v>
      </c>
      <c r="T35" s="114">
        <f>(IF(T$8="Y",0,
MAX(0,'7. Consumption'!BN35-(S132+'8. SOH &amp; Pipeline'!U85-'7. Consumption'!W35-Wastage!S79))))</f>
        <v>0</v>
      </c>
      <c r="U35" s="114">
        <f>(IF(U$8="Y",0,
MAX(0,'7. Consumption'!BO35-(T132+'8. SOH &amp; Pipeline'!V85-'7. Consumption'!X35-Wastage!T79))))</f>
        <v>0</v>
      </c>
      <c r="V35" s="114">
        <f>(IF(V$8="Y",0,
MAX(0,'7. Consumption'!BP35-(U132+'8. SOH &amp; Pipeline'!W85-'7. Consumption'!Y35-Wastage!U79))))</f>
        <v>0</v>
      </c>
      <c r="W35" s="114">
        <f>(IF(W$8="Y",0,
MAX(0,'7. Consumption'!BQ35-(V132+'8. SOH &amp; Pipeline'!X85-'7. Consumption'!Z35-Wastage!V79))))</f>
        <v>0</v>
      </c>
      <c r="X35" s="114">
        <f>(IF(X$8="Y",0,
MAX(0,'7. Consumption'!BR35-(W132+'8. SOH &amp; Pipeline'!Y85-'7. Consumption'!AA35-Wastage!W79))))</f>
        <v>0</v>
      </c>
      <c r="Y35" s="114">
        <f>(IF(Y$8="Y",0,
MAX(0,'7. Consumption'!BS35-(X132+'8. SOH &amp; Pipeline'!Z85-'7. Consumption'!AB35-Wastage!X79))))</f>
        <v>0</v>
      </c>
      <c r="Z35" s="114">
        <f>(IF(Z$8="Y",0,
MAX(0,'7. Consumption'!BT35-(Y132+'8. SOH &amp; Pipeline'!AA85-'7. Consumption'!AC35-Wastage!Y79))))</f>
        <v>0</v>
      </c>
      <c r="AA35" s="114">
        <f>(IF(AA$8="Y",0,
MAX(0,'7. Consumption'!BU35-(Z132+'8. SOH &amp; Pipeline'!AB85-'7. Consumption'!AD35-Wastage!Z79))))</f>
        <v>0</v>
      </c>
      <c r="AB35" s="114">
        <f>(IF(AB$8="Y",0,
MAX(0,'7. Consumption'!BV35-(AA132+'8. SOH &amp; Pipeline'!AC85-'7. Consumption'!AE35-Wastage!AA79))))</f>
        <v>0</v>
      </c>
      <c r="AC35" s="114">
        <f>(IF(AC$8="Y",0,
MAX(0,'7. Consumption'!BW35-(AB132+'8. SOH &amp; Pipeline'!AD85-'7. Consumption'!AF35-Wastage!AB79))))</f>
        <v>0</v>
      </c>
      <c r="AD35" s="114">
        <f>(IF(AD$8="Y",0,
MAX(0,'7. Consumption'!BX35-(AC132+'8. SOH &amp; Pipeline'!AE85-'7. Consumption'!AG35-Wastage!AC79))))</f>
        <v>0</v>
      </c>
      <c r="AE35" s="114">
        <f>(IF(AE$8="Y",0,
MAX(0,'7. Consumption'!BY35-(AD132+'8. SOH &amp; Pipeline'!AF85-'7. Consumption'!AH35-Wastage!AD79))))</f>
        <v>0</v>
      </c>
      <c r="AF35" s="114">
        <f>(IF(AF$8="Y",0,
MAX(0,'7. Consumption'!BZ35-(AE132+'8. SOH &amp; Pipeline'!AG85-'7. Consumption'!AI35-Wastage!AE79))))</f>
        <v>0</v>
      </c>
      <c r="AG35" s="114">
        <f>(IF(AG$8="Y",0,
MAX(0,'7. Consumption'!CA35-(AF132+'8. SOH &amp; Pipeline'!AH85-'7. Consumption'!AJ35-Wastage!AF79))))</f>
        <v>0</v>
      </c>
      <c r="AH35" s="114">
        <f>(IF(AH$8="Y",0,
MAX(0,'7. Consumption'!CB35-(AG132+'8. SOH &amp; Pipeline'!AI85-'7. Consumption'!AK35-Wastage!AG79))))</f>
        <v>0</v>
      </c>
      <c r="AI35" s="114">
        <f>(IF(AI$8="Y",0,
MAX(0,'7. Consumption'!CC35-(AH132+'8. SOH &amp; Pipeline'!AJ85-'7. Consumption'!AL35-Wastage!AH79))))</f>
        <v>0</v>
      </c>
      <c r="AJ35" s="114">
        <f>(IF(AJ$8="Y",0,
MAX(0,'7. Consumption'!CD35-(AI132+'8. SOH &amp; Pipeline'!AK85-'7. Consumption'!AM35-Wastage!AI79))))</f>
        <v>0</v>
      </c>
      <c r="AK35" s="114">
        <f>(IF(AK$8="Y",0,
MAX(0,'7. Consumption'!CE35-(AJ132+'8. SOH &amp; Pipeline'!AL85-'7. Consumption'!AN35-Wastage!AJ79))))</f>
        <v>0</v>
      </c>
      <c r="AL35" s="114">
        <f>(IF(AL$8="Y",0,
MAX(0,'7. Consumption'!CF35-(AK132+'8. SOH &amp; Pipeline'!AM85-'7. Consumption'!AO35-Wastage!AK79))))</f>
        <v>0</v>
      </c>
      <c r="AM35" s="114">
        <f>(IF(AM$8="Y",0,
MAX(0,'7. Consumption'!CG35-(AL132+'8. SOH &amp; Pipeline'!AN85-'7. Consumption'!AP35-Wastage!AL79))))</f>
        <v>0</v>
      </c>
      <c r="AN35" s="114">
        <f>(IF(AN$8="Y",0,
MAX(0,'7. Consumption'!CH35-(AM132+'8. SOH &amp; Pipeline'!AO85-'7. Consumption'!AQ35-Wastage!AM79))))</f>
        <v>0</v>
      </c>
      <c r="AO35" s="115"/>
    </row>
    <row r="36" spans="2:41" x14ac:dyDescent="0.3">
      <c r="B36" s="12"/>
      <c r="C36" s="12" t="str">
        <f>'7. Consumption'!C36</f>
        <v>TAF+3TC+DTG (25/300/50) - 90 tab</v>
      </c>
      <c r="E36" s="114">
        <f>(IF(E$8="Y",0,
MAX(0,'7. Consumption'!AY36-(D133+'8. SOH &amp; Pipeline'!F86-'7. Consumption'!H36-Wastage!D80))))</f>
        <v>0</v>
      </c>
      <c r="F36" s="114">
        <f>(IF(F$8="Y",0,
MAX(0,'7. Consumption'!AZ36-(E133+'8. SOH &amp; Pipeline'!G86-'7. Consumption'!I36-Wastage!E80))))</f>
        <v>0</v>
      </c>
      <c r="G36" s="114">
        <f>(IF(G$8="Y",0,
MAX(0,'7. Consumption'!BA36-(F133+'8. SOH &amp; Pipeline'!H86-'7. Consumption'!J36-Wastage!F80))))</f>
        <v>0</v>
      </c>
      <c r="H36" s="114">
        <f>(IF(H$8="Y",0,
MAX(0,'7. Consumption'!BB36-(G133+'8. SOH &amp; Pipeline'!I86-'7. Consumption'!K36-Wastage!G80))))</f>
        <v>0</v>
      </c>
      <c r="I36" s="114">
        <f>(IF(I$8="Y",0,
MAX(0,'7. Consumption'!BC36-(H133+'8. SOH &amp; Pipeline'!J86-'7. Consumption'!L36-Wastage!H80))))</f>
        <v>0</v>
      </c>
      <c r="J36" s="114">
        <f>(IF(J$8="Y",0,
MAX(0,'7. Consumption'!BD36-(I133+'8. SOH &amp; Pipeline'!K86-'7. Consumption'!M36-Wastage!I80))))</f>
        <v>0</v>
      </c>
      <c r="K36" s="114">
        <f>(IF(K$8="Y",0,
MAX(0,'7. Consumption'!BE36-(J133+'8. SOH &amp; Pipeline'!L86-'7. Consumption'!N36-Wastage!J80))))</f>
        <v>0</v>
      </c>
      <c r="L36" s="114">
        <f>(IF(L$8="Y",0,
MAX(0,'7. Consumption'!BF36-(K133+'8. SOH &amp; Pipeline'!M86-'7. Consumption'!O36-Wastage!K80))))</f>
        <v>0</v>
      </c>
      <c r="M36" s="114">
        <f>(IF(M$8="Y",0,
MAX(0,'7. Consumption'!BG36-(L133+'8. SOH &amp; Pipeline'!N86-'7. Consumption'!P36-Wastage!L80))))</f>
        <v>0</v>
      </c>
      <c r="N36" s="114">
        <f>(IF(N$8="Y",0,
MAX(0,'7. Consumption'!BH36-(M133+'8. SOH &amp; Pipeline'!O86-'7. Consumption'!Q36-Wastage!M80))))</f>
        <v>0</v>
      </c>
      <c r="O36" s="114">
        <f>(IF(O$8="Y",0,
MAX(0,'7. Consumption'!BI36-(N133+'8. SOH &amp; Pipeline'!P86-'7. Consumption'!R36-Wastage!N80))))</f>
        <v>0</v>
      </c>
      <c r="P36" s="114">
        <f>(IF(P$8="Y",0,
MAX(0,'7. Consumption'!BJ36-(O133+'8. SOH &amp; Pipeline'!Q86-'7. Consumption'!S36-Wastage!O80))))</f>
        <v>0</v>
      </c>
      <c r="Q36" s="114">
        <f>(IF(Q$8="Y",0,
MAX(0,'7. Consumption'!BK36-(P133+'8. SOH &amp; Pipeline'!R86-'7. Consumption'!T36-Wastage!P80))))</f>
        <v>0</v>
      </c>
      <c r="R36" s="114">
        <f>(IF(R$8="Y",0,
MAX(0,'7. Consumption'!BL36-(Q133+'8. SOH &amp; Pipeline'!S86-'7. Consumption'!U36-Wastage!Q80))))</f>
        <v>0</v>
      </c>
      <c r="S36" s="114">
        <f>(IF(S$8="Y",0,
MAX(0,'7. Consumption'!BM36-(R133+'8. SOH &amp; Pipeline'!T86-'7. Consumption'!V36-Wastage!R80))))</f>
        <v>0</v>
      </c>
      <c r="T36" s="114">
        <f>(IF(T$8="Y",0,
MAX(0,'7. Consumption'!BN36-(S133+'8. SOH &amp; Pipeline'!U86-'7. Consumption'!W36-Wastage!S80))))</f>
        <v>0</v>
      </c>
      <c r="U36" s="114">
        <f>(IF(U$8="Y",0,
MAX(0,'7. Consumption'!BO36-(T133+'8. SOH &amp; Pipeline'!V86-'7. Consumption'!X36-Wastage!T80))))</f>
        <v>0</v>
      </c>
      <c r="V36" s="114">
        <f>(IF(V$8="Y",0,
MAX(0,'7. Consumption'!BP36-(U133+'8. SOH &amp; Pipeline'!W86-'7. Consumption'!Y36-Wastage!U80))))</f>
        <v>0</v>
      </c>
      <c r="W36" s="114">
        <f>(IF(W$8="Y",0,
MAX(0,'7. Consumption'!BQ36-(V133+'8. SOH &amp; Pipeline'!X86-'7. Consumption'!Z36-Wastage!V80))))</f>
        <v>0</v>
      </c>
      <c r="X36" s="114">
        <f>(IF(X$8="Y",0,
MAX(0,'7. Consumption'!BR36-(W133+'8. SOH &amp; Pipeline'!Y86-'7. Consumption'!AA36-Wastage!W80))))</f>
        <v>0</v>
      </c>
      <c r="Y36" s="114">
        <f>(IF(Y$8="Y",0,
MAX(0,'7. Consumption'!BS36-(X133+'8. SOH &amp; Pipeline'!Z86-'7. Consumption'!AB36-Wastage!X80))))</f>
        <v>0</v>
      </c>
      <c r="Z36" s="114">
        <f>(IF(Z$8="Y",0,
MAX(0,'7. Consumption'!BT36-(Y133+'8. SOH &amp; Pipeline'!AA86-'7. Consumption'!AC36-Wastage!Y80))))</f>
        <v>0</v>
      </c>
      <c r="AA36" s="114">
        <f>(IF(AA$8="Y",0,
MAX(0,'7. Consumption'!BU36-(Z133+'8. SOH &amp; Pipeline'!AB86-'7. Consumption'!AD36-Wastage!Z80))))</f>
        <v>0</v>
      </c>
      <c r="AB36" s="114">
        <f>(IF(AB$8="Y",0,
MAX(0,'7. Consumption'!BV36-(AA133+'8. SOH &amp; Pipeline'!AC86-'7. Consumption'!AE36-Wastage!AA80))))</f>
        <v>0</v>
      </c>
      <c r="AC36" s="114">
        <f>(IF(AC$8="Y",0,
MAX(0,'7. Consumption'!BW36-(AB133+'8. SOH &amp; Pipeline'!AD86-'7. Consumption'!AF36-Wastage!AB80))))</f>
        <v>0</v>
      </c>
      <c r="AD36" s="114">
        <f>(IF(AD$8="Y",0,
MAX(0,'7. Consumption'!BX36-(AC133+'8. SOH &amp; Pipeline'!AE86-'7. Consumption'!AG36-Wastage!AC80))))</f>
        <v>0</v>
      </c>
      <c r="AE36" s="114">
        <f>(IF(AE$8="Y",0,
MAX(0,'7. Consumption'!BY36-(AD133+'8. SOH &amp; Pipeline'!AF86-'7. Consumption'!AH36-Wastage!AD80))))</f>
        <v>0</v>
      </c>
      <c r="AF36" s="114">
        <f>(IF(AF$8="Y",0,
MAX(0,'7. Consumption'!BZ36-(AE133+'8. SOH &amp; Pipeline'!AG86-'7. Consumption'!AI36-Wastage!AE80))))</f>
        <v>0</v>
      </c>
      <c r="AG36" s="114">
        <f>(IF(AG$8="Y",0,
MAX(0,'7. Consumption'!CA36-(AF133+'8. SOH &amp; Pipeline'!AH86-'7. Consumption'!AJ36-Wastage!AF80))))</f>
        <v>0</v>
      </c>
      <c r="AH36" s="114">
        <f>(IF(AH$8="Y",0,
MAX(0,'7. Consumption'!CB36-(AG133+'8. SOH &amp; Pipeline'!AI86-'7. Consumption'!AK36-Wastage!AG80))))</f>
        <v>0</v>
      </c>
      <c r="AI36" s="114">
        <f>(IF(AI$8="Y",0,
MAX(0,'7. Consumption'!CC36-(AH133+'8. SOH &amp; Pipeline'!AJ86-'7. Consumption'!AL36-Wastage!AH80))))</f>
        <v>0</v>
      </c>
      <c r="AJ36" s="114">
        <f>(IF(AJ$8="Y",0,
MAX(0,'7. Consumption'!CD36-(AI133+'8. SOH &amp; Pipeline'!AK86-'7. Consumption'!AM36-Wastage!AI80))))</f>
        <v>0</v>
      </c>
      <c r="AK36" s="114">
        <f>(IF(AK$8="Y",0,
MAX(0,'7. Consumption'!CE36-(AJ133+'8. SOH &amp; Pipeline'!AL86-'7. Consumption'!AN36-Wastage!AJ80))))</f>
        <v>0</v>
      </c>
      <c r="AL36" s="114">
        <f>(IF(AL$8="Y",0,
MAX(0,'7. Consumption'!CF36-(AK133+'8. SOH &amp; Pipeline'!AM86-'7. Consumption'!AO36-Wastage!AK80))))</f>
        <v>0</v>
      </c>
      <c r="AM36" s="114">
        <f>(IF(AM$8="Y",0,
MAX(0,'7. Consumption'!CG36-(AL133+'8. SOH &amp; Pipeline'!AN86-'7. Consumption'!AP36-Wastage!AL80))))</f>
        <v>0</v>
      </c>
      <c r="AN36" s="114">
        <f>(IF(AN$8="Y",0,
MAX(0,'7. Consumption'!CH36-(AM133+'8. SOH &amp; Pipeline'!AO86-'7. Consumption'!AQ36-Wastage!AM80))))</f>
        <v>0</v>
      </c>
      <c r="AO36" s="115"/>
    </row>
    <row r="37" spans="2:41" x14ac:dyDescent="0.3">
      <c r="B37" s="12"/>
      <c r="C37" s="12" t="str">
        <f>'7. Consumption'!C37</f>
        <v>TAF+FTC+DTG (25/200/50) - 180 tab</v>
      </c>
      <c r="E37" s="114">
        <f>(IF(E$8="Y",0,
MAX(0,'7. Consumption'!AY37-(D134+'8. SOH &amp; Pipeline'!F87-'7. Consumption'!H37-Wastage!D81))))</f>
        <v>0</v>
      </c>
      <c r="F37" s="114">
        <f>(IF(F$8="Y",0,
MAX(0,'7. Consumption'!AZ37-(E134+'8. SOH &amp; Pipeline'!G87-'7. Consumption'!I37-Wastage!E81))))</f>
        <v>0</v>
      </c>
      <c r="G37" s="114">
        <f>(IF(G$8="Y",0,
MAX(0,'7. Consumption'!BA37-(F134+'8. SOH &amp; Pipeline'!H87-'7. Consumption'!J37-Wastage!F81))))</f>
        <v>0</v>
      </c>
      <c r="H37" s="114">
        <f>(IF(H$8="Y",0,
MAX(0,'7. Consumption'!BB37-(G134+'8. SOH &amp; Pipeline'!I87-'7. Consumption'!K37-Wastage!G81))))</f>
        <v>0</v>
      </c>
      <c r="I37" s="114">
        <f>(IF(I$8="Y",0,
MAX(0,'7. Consumption'!BC37-(H134+'8. SOH &amp; Pipeline'!J87-'7. Consumption'!L37-Wastage!H81))))</f>
        <v>0</v>
      </c>
      <c r="J37" s="114">
        <f>(IF(J$8="Y",0,
MAX(0,'7. Consumption'!BD37-(I134+'8. SOH &amp; Pipeline'!K87-'7. Consumption'!M37-Wastage!I81))))</f>
        <v>0</v>
      </c>
      <c r="K37" s="114">
        <f>(IF(K$8="Y",0,
MAX(0,'7. Consumption'!BE37-(J134+'8. SOH &amp; Pipeline'!L87-'7. Consumption'!N37-Wastage!J81))))</f>
        <v>0</v>
      </c>
      <c r="L37" s="114">
        <f>(IF(L$8="Y",0,
MAX(0,'7. Consumption'!BF37-(K134+'8. SOH &amp; Pipeline'!M87-'7. Consumption'!O37-Wastage!K81))))</f>
        <v>0</v>
      </c>
      <c r="M37" s="114">
        <f>(IF(M$8="Y",0,
MAX(0,'7. Consumption'!BG37-(L134+'8. SOH &amp; Pipeline'!N87-'7. Consumption'!P37-Wastage!L81))))</f>
        <v>0</v>
      </c>
      <c r="N37" s="114">
        <f>(IF(N$8="Y",0,
MAX(0,'7. Consumption'!BH37-(M134+'8. SOH &amp; Pipeline'!O87-'7. Consumption'!Q37-Wastage!M81))))</f>
        <v>0</v>
      </c>
      <c r="O37" s="114">
        <f>(IF(O$8="Y",0,
MAX(0,'7. Consumption'!BI37-(N134+'8. SOH &amp; Pipeline'!P87-'7. Consumption'!R37-Wastage!N81))))</f>
        <v>0</v>
      </c>
      <c r="P37" s="114">
        <f>(IF(P$8="Y",0,
MAX(0,'7. Consumption'!BJ37-(O134+'8. SOH &amp; Pipeline'!Q87-'7. Consumption'!S37-Wastage!O81))))</f>
        <v>0</v>
      </c>
      <c r="Q37" s="114">
        <f>(IF(Q$8="Y",0,
MAX(0,'7. Consumption'!BK37-(P134+'8. SOH &amp; Pipeline'!R87-'7. Consumption'!T37-Wastage!P81))))</f>
        <v>0</v>
      </c>
      <c r="R37" s="114">
        <f>(IF(R$8="Y",0,
MAX(0,'7. Consumption'!BL37-(Q134+'8. SOH &amp; Pipeline'!S87-'7. Consumption'!U37-Wastage!Q81))))</f>
        <v>0</v>
      </c>
      <c r="S37" s="114">
        <f>(IF(S$8="Y",0,
MAX(0,'7. Consumption'!BM37-(R134+'8. SOH &amp; Pipeline'!T87-'7. Consumption'!V37-Wastage!R81))))</f>
        <v>0</v>
      </c>
      <c r="T37" s="114">
        <f>(IF(T$8="Y",0,
MAX(0,'7. Consumption'!BN37-(S134+'8. SOH &amp; Pipeline'!U87-'7. Consumption'!W37-Wastage!S81))))</f>
        <v>0</v>
      </c>
      <c r="U37" s="114">
        <f>(IF(U$8="Y",0,
MAX(0,'7. Consumption'!BO37-(T134+'8. SOH &amp; Pipeline'!V87-'7. Consumption'!X37-Wastage!T81))))</f>
        <v>0</v>
      </c>
      <c r="V37" s="114">
        <f>(IF(V$8="Y",0,
MAX(0,'7. Consumption'!BP37-(U134+'8. SOH &amp; Pipeline'!W87-'7. Consumption'!Y37-Wastage!U81))))</f>
        <v>0</v>
      </c>
      <c r="W37" s="114">
        <f>(IF(W$8="Y",0,
MAX(0,'7. Consumption'!BQ37-(V134+'8. SOH &amp; Pipeline'!X87-'7. Consumption'!Z37-Wastage!V81))))</f>
        <v>0</v>
      </c>
      <c r="X37" s="114">
        <f>(IF(X$8="Y",0,
MAX(0,'7. Consumption'!BR37-(W134+'8. SOH &amp; Pipeline'!Y87-'7. Consumption'!AA37-Wastage!W81))))</f>
        <v>0</v>
      </c>
      <c r="Y37" s="114">
        <f>(IF(Y$8="Y",0,
MAX(0,'7. Consumption'!BS37-(X134+'8. SOH &amp; Pipeline'!Z87-'7. Consumption'!AB37-Wastage!X81))))</f>
        <v>0</v>
      </c>
      <c r="Z37" s="114">
        <f>(IF(Z$8="Y",0,
MAX(0,'7. Consumption'!BT37-(Y134+'8. SOH &amp; Pipeline'!AA87-'7. Consumption'!AC37-Wastage!Y81))))</f>
        <v>0</v>
      </c>
      <c r="AA37" s="114">
        <f>(IF(AA$8="Y",0,
MAX(0,'7. Consumption'!BU37-(Z134+'8. SOH &amp; Pipeline'!AB87-'7. Consumption'!AD37-Wastage!Z81))))</f>
        <v>0</v>
      </c>
      <c r="AB37" s="114">
        <f>(IF(AB$8="Y",0,
MAX(0,'7. Consumption'!BV37-(AA134+'8. SOH &amp; Pipeline'!AC87-'7. Consumption'!AE37-Wastage!AA81))))</f>
        <v>0</v>
      </c>
      <c r="AC37" s="114">
        <f>(IF(AC$8="Y",0,
MAX(0,'7. Consumption'!BW37-(AB134+'8. SOH &amp; Pipeline'!AD87-'7. Consumption'!AF37-Wastage!AB81))))</f>
        <v>0</v>
      </c>
      <c r="AD37" s="114">
        <f>(IF(AD$8="Y",0,
MAX(0,'7. Consumption'!BX37-(AC134+'8. SOH &amp; Pipeline'!AE87-'7. Consumption'!AG37-Wastage!AC81))))</f>
        <v>0</v>
      </c>
      <c r="AE37" s="114">
        <f>(IF(AE$8="Y",0,
MAX(0,'7. Consumption'!BY37-(AD134+'8. SOH &amp; Pipeline'!AF87-'7. Consumption'!AH37-Wastage!AD81))))</f>
        <v>0</v>
      </c>
      <c r="AF37" s="114">
        <f>(IF(AF$8="Y",0,
MAX(0,'7. Consumption'!BZ37-(AE134+'8. SOH &amp; Pipeline'!AG87-'7. Consumption'!AI37-Wastage!AE81))))</f>
        <v>0</v>
      </c>
      <c r="AG37" s="114">
        <f>(IF(AG$8="Y",0,
MAX(0,'7. Consumption'!CA37-(AF134+'8. SOH &amp; Pipeline'!AH87-'7. Consumption'!AJ37-Wastage!AF81))))</f>
        <v>0</v>
      </c>
      <c r="AH37" s="114">
        <f>(IF(AH$8="Y",0,
MAX(0,'7. Consumption'!CB37-(AG134+'8. SOH &amp; Pipeline'!AI87-'7. Consumption'!AK37-Wastage!AG81))))</f>
        <v>0</v>
      </c>
      <c r="AI37" s="114">
        <f>(IF(AI$8="Y",0,
MAX(0,'7. Consumption'!CC37-(AH134+'8. SOH &amp; Pipeline'!AJ87-'7. Consumption'!AL37-Wastage!AH81))))</f>
        <v>0</v>
      </c>
      <c r="AJ37" s="114">
        <f>(IF(AJ$8="Y",0,
MAX(0,'7. Consumption'!CD37-(AI134+'8. SOH &amp; Pipeline'!AK87-'7. Consumption'!AM37-Wastage!AI81))))</f>
        <v>0</v>
      </c>
      <c r="AK37" s="114">
        <f>(IF(AK$8="Y",0,
MAX(0,'7. Consumption'!CE37-(AJ134+'8. SOH &amp; Pipeline'!AL87-'7. Consumption'!AN37-Wastage!AJ81))))</f>
        <v>0</v>
      </c>
      <c r="AL37" s="114">
        <f>(IF(AL$8="Y",0,
MAX(0,'7. Consumption'!CF37-(AK134+'8. SOH &amp; Pipeline'!AM87-'7. Consumption'!AO37-Wastage!AK81))))</f>
        <v>0</v>
      </c>
      <c r="AM37" s="114">
        <f>(IF(AM$8="Y",0,
MAX(0,'7. Consumption'!CG37-(AL134+'8. SOH &amp; Pipeline'!AN87-'7. Consumption'!AP37-Wastage!AL81))))</f>
        <v>0</v>
      </c>
      <c r="AN37" s="114">
        <f>(IF(AN$8="Y",0,
MAX(0,'7. Consumption'!CH37-(AM134+'8. SOH &amp; Pipeline'!AO87-'7. Consumption'!AQ37-Wastage!AM81))))</f>
        <v>0</v>
      </c>
      <c r="AO37" s="115"/>
    </row>
    <row r="38" spans="2:41" x14ac:dyDescent="0.3">
      <c r="B38" s="12"/>
      <c r="C38" s="12" t="str">
        <f>'7. Consumption'!C38</f>
        <v>TAF+FTC+DTG (25/200/50) - 30 tab</v>
      </c>
      <c r="E38" s="114">
        <f>(IF(E$8="Y",0,
MAX(0,'7. Consumption'!AY38-(D135+'8. SOH &amp; Pipeline'!F88-'7. Consumption'!H38-Wastage!D82))))</f>
        <v>0</v>
      </c>
      <c r="F38" s="114">
        <f>(IF(F$8="Y",0,
MAX(0,'7. Consumption'!AZ38-(E135+'8. SOH &amp; Pipeline'!G88-'7. Consumption'!I38-Wastage!E82))))</f>
        <v>0</v>
      </c>
      <c r="G38" s="114">
        <f>(IF(G$8="Y",0,
MAX(0,'7. Consumption'!BA38-(F135+'8. SOH &amp; Pipeline'!H88-'7. Consumption'!J38-Wastage!F82))))</f>
        <v>0</v>
      </c>
      <c r="H38" s="114">
        <f>(IF(H$8="Y",0,
MAX(0,'7. Consumption'!BB38-(G135+'8. SOH &amp; Pipeline'!I88-'7. Consumption'!K38-Wastage!G82))))</f>
        <v>0</v>
      </c>
      <c r="I38" s="114">
        <f>(IF(I$8="Y",0,
MAX(0,'7. Consumption'!BC38-(H135+'8. SOH &amp; Pipeline'!J88-'7. Consumption'!L38-Wastage!H82))))</f>
        <v>0</v>
      </c>
      <c r="J38" s="114">
        <f>(IF(J$8="Y",0,
MAX(0,'7. Consumption'!BD38-(I135+'8. SOH &amp; Pipeline'!K88-'7. Consumption'!M38-Wastage!I82))))</f>
        <v>0</v>
      </c>
      <c r="K38" s="114">
        <f>(IF(K$8="Y",0,
MAX(0,'7. Consumption'!BE38-(J135+'8. SOH &amp; Pipeline'!L88-'7. Consumption'!N38-Wastage!J82))))</f>
        <v>0</v>
      </c>
      <c r="L38" s="114">
        <f>(IF(L$8="Y",0,
MAX(0,'7. Consumption'!BF38-(K135+'8. SOH &amp; Pipeline'!M88-'7. Consumption'!O38-Wastage!K82))))</f>
        <v>0</v>
      </c>
      <c r="M38" s="114">
        <f>(IF(M$8="Y",0,
MAX(0,'7. Consumption'!BG38-(L135+'8. SOH &amp; Pipeline'!N88-'7. Consumption'!P38-Wastage!L82))))</f>
        <v>0</v>
      </c>
      <c r="N38" s="114">
        <f>(IF(N$8="Y",0,
MAX(0,'7. Consumption'!BH38-(M135+'8. SOH &amp; Pipeline'!O88-'7. Consumption'!Q38-Wastage!M82))))</f>
        <v>0</v>
      </c>
      <c r="O38" s="114">
        <f>(IF(O$8="Y",0,
MAX(0,'7. Consumption'!BI38-(N135+'8. SOH &amp; Pipeline'!P88-'7. Consumption'!R38-Wastage!N82))))</f>
        <v>0</v>
      </c>
      <c r="P38" s="114">
        <f>(IF(P$8="Y",0,
MAX(0,'7. Consumption'!BJ38-(O135+'8. SOH &amp; Pipeline'!Q88-'7. Consumption'!S38-Wastage!O82))))</f>
        <v>0</v>
      </c>
      <c r="Q38" s="114">
        <f>(IF(Q$8="Y",0,
MAX(0,'7. Consumption'!BK38-(P135+'8. SOH &amp; Pipeline'!R88-'7. Consumption'!T38-Wastage!P82))))</f>
        <v>0</v>
      </c>
      <c r="R38" s="114">
        <f>(IF(R$8="Y",0,
MAX(0,'7. Consumption'!BL38-(Q135+'8. SOH &amp; Pipeline'!S88-'7. Consumption'!U38-Wastage!Q82))))</f>
        <v>0</v>
      </c>
      <c r="S38" s="114">
        <f>(IF(S$8="Y",0,
MAX(0,'7. Consumption'!BM38-(R135+'8. SOH &amp; Pipeline'!T88-'7. Consumption'!V38-Wastage!R82))))</f>
        <v>0</v>
      </c>
      <c r="T38" s="114">
        <f>(IF(T$8="Y",0,
MAX(0,'7. Consumption'!BN38-(S135+'8. SOH &amp; Pipeline'!U88-'7. Consumption'!W38-Wastage!S82))))</f>
        <v>0</v>
      </c>
      <c r="U38" s="114">
        <f>(IF(U$8="Y",0,
MAX(0,'7. Consumption'!BO38-(T135+'8. SOH &amp; Pipeline'!V88-'7. Consumption'!X38-Wastage!T82))))</f>
        <v>0</v>
      </c>
      <c r="V38" s="114">
        <f>(IF(V$8="Y",0,
MAX(0,'7. Consumption'!BP38-(U135+'8. SOH &amp; Pipeline'!W88-'7. Consumption'!Y38-Wastage!U82))))</f>
        <v>0</v>
      </c>
      <c r="W38" s="114">
        <f>(IF(W$8="Y",0,
MAX(0,'7. Consumption'!BQ38-(V135+'8. SOH &amp; Pipeline'!X88-'7. Consumption'!Z38-Wastage!V82))))</f>
        <v>0</v>
      </c>
      <c r="X38" s="114">
        <f>(IF(X$8="Y",0,
MAX(0,'7. Consumption'!BR38-(W135+'8. SOH &amp; Pipeline'!Y88-'7. Consumption'!AA38-Wastage!W82))))</f>
        <v>0</v>
      </c>
      <c r="Y38" s="114">
        <f>(IF(Y$8="Y",0,
MAX(0,'7. Consumption'!BS38-(X135+'8. SOH &amp; Pipeline'!Z88-'7. Consumption'!AB38-Wastage!X82))))</f>
        <v>0</v>
      </c>
      <c r="Z38" s="114">
        <f>(IF(Z$8="Y",0,
MAX(0,'7. Consumption'!BT38-(Y135+'8. SOH &amp; Pipeline'!AA88-'7. Consumption'!AC38-Wastage!Y82))))</f>
        <v>0</v>
      </c>
      <c r="AA38" s="114">
        <f>(IF(AA$8="Y",0,
MAX(0,'7. Consumption'!BU38-(Z135+'8. SOH &amp; Pipeline'!AB88-'7. Consumption'!AD38-Wastage!Z82))))</f>
        <v>0</v>
      </c>
      <c r="AB38" s="114">
        <f>(IF(AB$8="Y",0,
MAX(0,'7. Consumption'!BV38-(AA135+'8. SOH &amp; Pipeline'!AC88-'7. Consumption'!AE38-Wastage!AA82))))</f>
        <v>0</v>
      </c>
      <c r="AC38" s="114">
        <f>(IF(AC$8="Y",0,
MAX(0,'7. Consumption'!BW38-(AB135+'8. SOH &amp; Pipeline'!AD88-'7. Consumption'!AF38-Wastage!AB82))))</f>
        <v>0</v>
      </c>
      <c r="AD38" s="114">
        <f>(IF(AD$8="Y",0,
MAX(0,'7. Consumption'!BX38-(AC135+'8. SOH &amp; Pipeline'!AE88-'7. Consumption'!AG38-Wastage!AC82))))</f>
        <v>0</v>
      </c>
      <c r="AE38" s="114">
        <f>(IF(AE$8="Y",0,
MAX(0,'7. Consumption'!BY38-(AD135+'8. SOH &amp; Pipeline'!AF88-'7. Consumption'!AH38-Wastage!AD82))))</f>
        <v>0</v>
      </c>
      <c r="AF38" s="114">
        <f>(IF(AF$8="Y",0,
MAX(0,'7. Consumption'!BZ38-(AE135+'8. SOH &amp; Pipeline'!AG88-'7. Consumption'!AI38-Wastage!AE82))))</f>
        <v>0</v>
      </c>
      <c r="AG38" s="114">
        <f>(IF(AG$8="Y",0,
MAX(0,'7. Consumption'!CA38-(AF135+'8. SOH &amp; Pipeline'!AH88-'7. Consumption'!AJ38-Wastage!AF82))))</f>
        <v>0</v>
      </c>
      <c r="AH38" s="114">
        <f>(IF(AH$8="Y",0,
MAX(0,'7. Consumption'!CB38-(AG135+'8. SOH &amp; Pipeline'!AI88-'7. Consumption'!AK38-Wastage!AG82))))</f>
        <v>0</v>
      </c>
      <c r="AI38" s="114">
        <f>(IF(AI$8="Y",0,
MAX(0,'7. Consumption'!CC38-(AH135+'8. SOH &amp; Pipeline'!AJ88-'7. Consumption'!AL38-Wastage!AH82))))</f>
        <v>0</v>
      </c>
      <c r="AJ38" s="114">
        <f>(IF(AJ$8="Y",0,
MAX(0,'7. Consumption'!CD38-(AI135+'8. SOH &amp; Pipeline'!AK88-'7. Consumption'!AM38-Wastage!AI82))))</f>
        <v>0</v>
      </c>
      <c r="AK38" s="114">
        <f>(IF(AK$8="Y",0,
MAX(0,'7. Consumption'!CE38-(AJ135+'8. SOH &amp; Pipeline'!AL88-'7. Consumption'!AN38-Wastage!AJ82))))</f>
        <v>0</v>
      </c>
      <c r="AL38" s="114">
        <f>(IF(AL$8="Y",0,
MAX(0,'7. Consumption'!CF38-(AK135+'8. SOH &amp; Pipeline'!AM88-'7. Consumption'!AO38-Wastage!AK82))))</f>
        <v>0</v>
      </c>
      <c r="AM38" s="114">
        <f>(IF(AM$8="Y",0,
MAX(0,'7. Consumption'!CG38-(AL135+'8. SOH &amp; Pipeline'!AN88-'7. Consumption'!AP38-Wastage!AL82))))</f>
        <v>0</v>
      </c>
      <c r="AN38" s="114">
        <f>(IF(AN$8="Y",0,
MAX(0,'7. Consumption'!CH38-(AM135+'8. SOH &amp; Pipeline'!AO88-'7. Consumption'!AQ38-Wastage!AM82))))</f>
        <v>0</v>
      </c>
      <c r="AO38" s="115"/>
    </row>
    <row r="39" spans="2:41" x14ac:dyDescent="0.3">
      <c r="B39" s="12"/>
      <c r="C39" s="12" t="str">
        <f>'7. Consumption'!C39</f>
        <v>TAF+FTC+DTG (25/200/50) - 90 tab</v>
      </c>
      <c r="E39" s="114">
        <f>(IF(E$8="Y",0,
MAX(0,'7. Consumption'!AY39-(D136+'8. SOH &amp; Pipeline'!F89-'7. Consumption'!H39-Wastage!D83))))</f>
        <v>0</v>
      </c>
      <c r="F39" s="114">
        <f>(IF(F$8="Y",0,
MAX(0,'7. Consumption'!AZ39-(E136+'8. SOH &amp; Pipeline'!G89-'7. Consumption'!I39-Wastage!E83))))</f>
        <v>0</v>
      </c>
      <c r="G39" s="114">
        <f>(IF(G$8="Y",0,
MAX(0,'7. Consumption'!BA39-(F136+'8. SOH &amp; Pipeline'!H89-'7. Consumption'!J39-Wastage!F83))))</f>
        <v>0</v>
      </c>
      <c r="H39" s="114">
        <f>(IF(H$8="Y",0,
MAX(0,'7. Consumption'!BB39-(G136+'8. SOH &amp; Pipeline'!I89-'7. Consumption'!K39-Wastage!G83))))</f>
        <v>0</v>
      </c>
      <c r="I39" s="114">
        <f>(IF(I$8="Y",0,
MAX(0,'7. Consumption'!BC39-(H136+'8. SOH &amp; Pipeline'!J89-'7. Consumption'!L39-Wastage!H83))))</f>
        <v>0</v>
      </c>
      <c r="J39" s="114">
        <f>(IF(J$8="Y",0,
MAX(0,'7. Consumption'!BD39-(I136+'8. SOH &amp; Pipeline'!K89-'7. Consumption'!M39-Wastage!I83))))</f>
        <v>0</v>
      </c>
      <c r="K39" s="114">
        <f>(IF(K$8="Y",0,
MAX(0,'7. Consumption'!BE39-(J136+'8. SOH &amp; Pipeline'!L89-'7. Consumption'!N39-Wastage!J83))))</f>
        <v>0</v>
      </c>
      <c r="L39" s="114">
        <f>(IF(L$8="Y",0,
MAX(0,'7. Consumption'!BF39-(K136+'8. SOH &amp; Pipeline'!M89-'7. Consumption'!O39-Wastage!K83))))</f>
        <v>0</v>
      </c>
      <c r="M39" s="114">
        <f>(IF(M$8="Y",0,
MAX(0,'7. Consumption'!BG39-(L136+'8. SOH &amp; Pipeline'!N89-'7. Consumption'!P39-Wastage!L83))))</f>
        <v>0</v>
      </c>
      <c r="N39" s="114">
        <f>(IF(N$8="Y",0,
MAX(0,'7. Consumption'!BH39-(M136+'8. SOH &amp; Pipeline'!O89-'7. Consumption'!Q39-Wastage!M83))))</f>
        <v>0</v>
      </c>
      <c r="O39" s="114">
        <f>(IF(O$8="Y",0,
MAX(0,'7. Consumption'!BI39-(N136+'8. SOH &amp; Pipeline'!P89-'7. Consumption'!R39-Wastage!N83))))</f>
        <v>0</v>
      </c>
      <c r="P39" s="114">
        <f>(IF(P$8="Y",0,
MAX(0,'7. Consumption'!BJ39-(O136+'8. SOH &amp; Pipeline'!Q89-'7. Consumption'!S39-Wastage!O83))))</f>
        <v>0</v>
      </c>
      <c r="Q39" s="114">
        <f>(IF(Q$8="Y",0,
MAX(0,'7. Consumption'!BK39-(P136+'8. SOH &amp; Pipeline'!R89-'7. Consumption'!T39-Wastage!P83))))</f>
        <v>0</v>
      </c>
      <c r="R39" s="114">
        <f>(IF(R$8="Y",0,
MAX(0,'7. Consumption'!BL39-(Q136+'8. SOH &amp; Pipeline'!S89-'7. Consumption'!U39-Wastage!Q83))))</f>
        <v>0</v>
      </c>
      <c r="S39" s="114">
        <f>(IF(S$8="Y",0,
MAX(0,'7. Consumption'!BM39-(R136+'8. SOH &amp; Pipeline'!T89-'7. Consumption'!V39-Wastage!R83))))</f>
        <v>0</v>
      </c>
      <c r="T39" s="114">
        <f>(IF(T$8="Y",0,
MAX(0,'7. Consumption'!BN39-(S136+'8. SOH &amp; Pipeline'!U89-'7. Consumption'!W39-Wastage!S83))))</f>
        <v>0</v>
      </c>
      <c r="U39" s="114">
        <f>(IF(U$8="Y",0,
MAX(0,'7. Consumption'!BO39-(T136+'8. SOH &amp; Pipeline'!V89-'7. Consumption'!X39-Wastage!T83))))</f>
        <v>0</v>
      </c>
      <c r="V39" s="114">
        <f>(IF(V$8="Y",0,
MAX(0,'7. Consumption'!BP39-(U136+'8. SOH &amp; Pipeline'!W89-'7. Consumption'!Y39-Wastage!U83))))</f>
        <v>0</v>
      </c>
      <c r="W39" s="114">
        <f>(IF(W$8="Y",0,
MAX(0,'7. Consumption'!BQ39-(V136+'8. SOH &amp; Pipeline'!X89-'7. Consumption'!Z39-Wastage!V83))))</f>
        <v>0</v>
      </c>
      <c r="X39" s="114">
        <f>(IF(X$8="Y",0,
MAX(0,'7. Consumption'!BR39-(W136+'8. SOH &amp; Pipeline'!Y89-'7. Consumption'!AA39-Wastage!W83))))</f>
        <v>0</v>
      </c>
      <c r="Y39" s="114">
        <f>(IF(Y$8="Y",0,
MAX(0,'7. Consumption'!BS39-(X136+'8. SOH &amp; Pipeline'!Z89-'7. Consumption'!AB39-Wastage!X83))))</f>
        <v>0</v>
      </c>
      <c r="Z39" s="114">
        <f>(IF(Z$8="Y",0,
MAX(0,'7. Consumption'!BT39-(Y136+'8. SOH &amp; Pipeline'!AA89-'7. Consumption'!AC39-Wastage!Y83))))</f>
        <v>0</v>
      </c>
      <c r="AA39" s="114">
        <f>(IF(AA$8="Y",0,
MAX(0,'7. Consumption'!BU39-(Z136+'8. SOH &amp; Pipeline'!AB89-'7. Consumption'!AD39-Wastage!Z83))))</f>
        <v>0</v>
      </c>
      <c r="AB39" s="114">
        <f>(IF(AB$8="Y",0,
MAX(0,'7. Consumption'!BV39-(AA136+'8. SOH &amp; Pipeline'!AC89-'7. Consumption'!AE39-Wastage!AA83))))</f>
        <v>0</v>
      </c>
      <c r="AC39" s="114">
        <f>(IF(AC$8="Y",0,
MAX(0,'7. Consumption'!BW39-(AB136+'8. SOH &amp; Pipeline'!AD89-'7. Consumption'!AF39-Wastage!AB83))))</f>
        <v>0</v>
      </c>
      <c r="AD39" s="114">
        <f>(IF(AD$8="Y",0,
MAX(0,'7. Consumption'!BX39-(AC136+'8. SOH &amp; Pipeline'!AE89-'7. Consumption'!AG39-Wastage!AC83))))</f>
        <v>0</v>
      </c>
      <c r="AE39" s="114">
        <f>(IF(AE$8="Y",0,
MAX(0,'7. Consumption'!BY39-(AD136+'8. SOH &amp; Pipeline'!AF89-'7. Consumption'!AH39-Wastage!AD83))))</f>
        <v>0</v>
      </c>
      <c r="AF39" s="114">
        <f>(IF(AF$8="Y",0,
MAX(0,'7. Consumption'!BZ39-(AE136+'8. SOH &amp; Pipeline'!AG89-'7. Consumption'!AI39-Wastage!AE83))))</f>
        <v>0</v>
      </c>
      <c r="AG39" s="114">
        <f>(IF(AG$8="Y",0,
MAX(0,'7. Consumption'!CA39-(AF136+'8. SOH &amp; Pipeline'!AH89-'7. Consumption'!AJ39-Wastage!AF83))))</f>
        <v>0</v>
      </c>
      <c r="AH39" s="114">
        <f>(IF(AH$8="Y",0,
MAX(0,'7. Consumption'!CB39-(AG136+'8. SOH &amp; Pipeline'!AI89-'7. Consumption'!AK39-Wastage!AG83))))</f>
        <v>0</v>
      </c>
      <c r="AI39" s="114">
        <f>(IF(AI$8="Y",0,
MAX(0,'7. Consumption'!CC39-(AH136+'8. SOH &amp; Pipeline'!AJ89-'7. Consumption'!AL39-Wastage!AH83))))</f>
        <v>0</v>
      </c>
      <c r="AJ39" s="114">
        <f>(IF(AJ$8="Y",0,
MAX(0,'7. Consumption'!CD39-(AI136+'8. SOH &amp; Pipeline'!AK89-'7. Consumption'!AM39-Wastage!AI83))))</f>
        <v>0</v>
      </c>
      <c r="AK39" s="114">
        <f>(IF(AK$8="Y",0,
MAX(0,'7. Consumption'!CE39-(AJ136+'8. SOH &amp; Pipeline'!AL89-'7. Consumption'!AN39-Wastage!AJ83))))</f>
        <v>0</v>
      </c>
      <c r="AL39" s="114">
        <f>(IF(AL$8="Y",0,
MAX(0,'7. Consumption'!CF39-(AK136+'8. SOH &amp; Pipeline'!AM89-'7. Consumption'!AO39-Wastage!AK83))))</f>
        <v>0</v>
      </c>
      <c r="AM39" s="114">
        <f>(IF(AM$8="Y",0,
MAX(0,'7. Consumption'!CG39-(AL136+'8. SOH &amp; Pipeline'!AN89-'7. Consumption'!AP39-Wastage!AL83))))</f>
        <v>0</v>
      </c>
      <c r="AN39" s="114">
        <f>(IF(AN$8="Y",0,
MAX(0,'7. Consumption'!CH39-(AM136+'8. SOH &amp; Pipeline'!AO89-'7. Consumption'!AQ39-Wastage!AM83))))</f>
        <v>0</v>
      </c>
    </row>
    <row r="40" spans="2:41" x14ac:dyDescent="0.3">
      <c r="B40" s="12"/>
      <c r="C40" s="12" t="str">
        <f>'7. Consumption'!C40</f>
        <v>TDF (300) - 30 tab</v>
      </c>
      <c r="E40" s="114">
        <f>(IF(E$8="Y",0,
MAX(0,'7. Consumption'!AY40-(D137+'8. SOH &amp; Pipeline'!F90-'7. Consumption'!H40-Wastage!D84))))</f>
        <v>0</v>
      </c>
      <c r="F40" s="114">
        <f>(IF(F$8="Y",0,
MAX(0,'7. Consumption'!AZ40-(E137+'8. SOH &amp; Pipeline'!G90-'7. Consumption'!I40-Wastage!E84))))</f>
        <v>0</v>
      </c>
      <c r="G40" s="114">
        <f>(IF(G$8="Y",0,
MAX(0,'7. Consumption'!BA40-(F137+'8. SOH &amp; Pipeline'!H90-'7. Consumption'!J40-Wastage!F84))))</f>
        <v>0</v>
      </c>
      <c r="H40" s="114">
        <f>(IF(H$8="Y",0,
MAX(0,'7. Consumption'!BB40-(G137+'8. SOH &amp; Pipeline'!I90-'7. Consumption'!K40-Wastage!G84))))</f>
        <v>0</v>
      </c>
      <c r="I40" s="114">
        <f>(IF(I$8="Y",0,
MAX(0,'7. Consumption'!BC40-(H137+'8. SOH &amp; Pipeline'!J90-'7. Consumption'!L40-Wastage!H84))))</f>
        <v>0</v>
      </c>
      <c r="J40" s="114">
        <f>(IF(J$8="Y",0,
MAX(0,'7. Consumption'!BD40-(I137+'8. SOH &amp; Pipeline'!K90-'7. Consumption'!M40-Wastage!I84))))</f>
        <v>0</v>
      </c>
      <c r="K40" s="114">
        <f>(IF(K$8="Y",0,
MAX(0,'7. Consumption'!BE40-(J137+'8. SOH &amp; Pipeline'!L90-'7. Consumption'!N40-Wastage!J84))))</f>
        <v>0</v>
      </c>
      <c r="L40" s="114">
        <f>(IF(L$8="Y",0,
MAX(0,'7. Consumption'!BF40-(K137+'8. SOH &amp; Pipeline'!M90-'7. Consumption'!O40-Wastage!K84))))</f>
        <v>0</v>
      </c>
      <c r="M40" s="114">
        <f>(IF(M$8="Y",0,
MAX(0,'7. Consumption'!BG40-(L137+'8. SOH &amp; Pipeline'!N90-'7. Consumption'!P40-Wastage!L84))))</f>
        <v>0</v>
      </c>
      <c r="N40" s="114">
        <f>(IF(N$8="Y",0,
MAX(0,'7. Consumption'!BH40-(M137+'8. SOH &amp; Pipeline'!O90-'7. Consumption'!Q40-Wastage!M84))))</f>
        <v>0</v>
      </c>
      <c r="O40" s="114">
        <f>(IF(O$8="Y",0,
MAX(0,'7. Consumption'!BI40-(N137+'8. SOH &amp; Pipeline'!P90-'7. Consumption'!R40-Wastage!N84))))</f>
        <v>0</v>
      </c>
      <c r="P40" s="114">
        <f>(IF(P$8="Y",0,
MAX(0,'7. Consumption'!BJ40-(O137+'8. SOH &amp; Pipeline'!Q90-'7. Consumption'!S40-Wastage!O84))))</f>
        <v>0</v>
      </c>
      <c r="Q40" s="114">
        <f>(IF(Q$8="Y",0,
MAX(0,'7. Consumption'!BK40-(P137+'8. SOH &amp; Pipeline'!R90-'7. Consumption'!T40-Wastage!P84))))</f>
        <v>0</v>
      </c>
      <c r="R40" s="114">
        <f>(IF(R$8="Y",0,
MAX(0,'7. Consumption'!BL40-(Q137+'8. SOH &amp; Pipeline'!S90-'7. Consumption'!U40-Wastage!Q84))))</f>
        <v>0</v>
      </c>
      <c r="S40" s="114">
        <f>(IF(S$8="Y",0,
MAX(0,'7. Consumption'!BM40-(R137+'8. SOH &amp; Pipeline'!T90-'7. Consumption'!V40-Wastage!R84))))</f>
        <v>0</v>
      </c>
      <c r="T40" s="114">
        <f>(IF(T$8="Y",0,
MAX(0,'7. Consumption'!BN40-(S137+'8. SOH &amp; Pipeline'!U90-'7. Consumption'!W40-Wastage!S84))))</f>
        <v>0</v>
      </c>
      <c r="U40" s="114">
        <f>(IF(U$8="Y",0,
MAX(0,'7. Consumption'!BO40-(T137+'8. SOH &amp; Pipeline'!V90-'7. Consumption'!X40-Wastage!T84))))</f>
        <v>0</v>
      </c>
      <c r="V40" s="114">
        <f>(IF(V$8="Y",0,
MAX(0,'7. Consumption'!BP40-(U137+'8. SOH &amp; Pipeline'!W90-'7. Consumption'!Y40-Wastage!U84))))</f>
        <v>0</v>
      </c>
      <c r="W40" s="114">
        <f>(IF(W$8="Y",0,
MAX(0,'7. Consumption'!BQ40-(V137+'8. SOH &amp; Pipeline'!X90-'7. Consumption'!Z40-Wastage!V84))))</f>
        <v>0</v>
      </c>
      <c r="X40" s="114">
        <f>(IF(X$8="Y",0,
MAX(0,'7. Consumption'!BR40-(W137+'8. SOH &amp; Pipeline'!Y90-'7. Consumption'!AA40-Wastage!W84))))</f>
        <v>0</v>
      </c>
      <c r="Y40" s="114">
        <f>(IF(Y$8="Y",0,
MAX(0,'7. Consumption'!BS40-(X137+'8. SOH &amp; Pipeline'!Z90-'7. Consumption'!AB40-Wastage!X84))))</f>
        <v>0</v>
      </c>
      <c r="Z40" s="114">
        <f>(IF(Z$8="Y",0,
MAX(0,'7. Consumption'!BT40-(Y137+'8. SOH &amp; Pipeline'!AA90-'7. Consumption'!AC40-Wastage!Y84))))</f>
        <v>0</v>
      </c>
      <c r="AA40" s="114">
        <f>(IF(AA$8="Y",0,
MAX(0,'7. Consumption'!BU40-(Z137+'8. SOH &amp; Pipeline'!AB90-'7. Consumption'!AD40-Wastage!Z84))))</f>
        <v>0</v>
      </c>
      <c r="AB40" s="114">
        <f>(IF(AB$8="Y",0,
MAX(0,'7. Consumption'!BV40-(AA137+'8. SOH &amp; Pipeline'!AC90-'7. Consumption'!AE40-Wastage!AA84))))</f>
        <v>0</v>
      </c>
      <c r="AC40" s="114">
        <f>(IF(AC$8="Y",0,
MAX(0,'7. Consumption'!BW40-(AB137+'8. SOH &amp; Pipeline'!AD90-'7. Consumption'!AF40-Wastage!AB84))))</f>
        <v>0</v>
      </c>
      <c r="AD40" s="114">
        <f>(IF(AD$8="Y",0,
MAX(0,'7. Consumption'!BX40-(AC137+'8. SOH &amp; Pipeline'!AE90-'7. Consumption'!AG40-Wastage!AC84))))</f>
        <v>0</v>
      </c>
      <c r="AE40" s="114">
        <f>(IF(AE$8="Y",0,
MAX(0,'7. Consumption'!BY40-(AD137+'8. SOH &amp; Pipeline'!AF90-'7. Consumption'!AH40-Wastage!AD84))))</f>
        <v>0</v>
      </c>
      <c r="AF40" s="114">
        <f>(IF(AF$8="Y",0,
MAX(0,'7. Consumption'!BZ40-(AE137+'8. SOH &amp; Pipeline'!AG90-'7. Consumption'!AI40-Wastage!AE84))))</f>
        <v>0</v>
      </c>
      <c r="AG40" s="114">
        <f>(IF(AG$8="Y",0,
MAX(0,'7. Consumption'!CA40-(AF137+'8. SOH &amp; Pipeline'!AH90-'7. Consumption'!AJ40-Wastage!AF84))))</f>
        <v>0</v>
      </c>
      <c r="AH40" s="114">
        <f>(IF(AH$8="Y",0,
MAX(0,'7. Consumption'!CB40-(AG137+'8. SOH &amp; Pipeline'!AI90-'7. Consumption'!AK40-Wastage!AG84))))</f>
        <v>0</v>
      </c>
      <c r="AI40" s="114">
        <f>(IF(AI$8="Y",0,
MAX(0,'7. Consumption'!CC40-(AH137+'8. SOH &amp; Pipeline'!AJ90-'7. Consumption'!AL40-Wastage!AH84))))</f>
        <v>0</v>
      </c>
      <c r="AJ40" s="114">
        <f>(IF(AJ$8="Y",0,
MAX(0,'7. Consumption'!CD40-(AI137+'8. SOH &amp; Pipeline'!AK90-'7. Consumption'!AM40-Wastage!AI84))))</f>
        <v>0</v>
      </c>
      <c r="AK40" s="114">
        <f>(IF(AK$8="Y",0,
MAX(0,'7. Consumption'!CE40-(AJ137+'8. SOH &amp; Pipeline'!AL90-'7. Consumption'!AN40-Wastage!AJ84))))</f>
        <v>0</v>
      </c>
      <c r="AL40" s="114">
        <f>(IF(AL$8="Y",0,
MAX(0,'7. Consumption'!CF40-(AK137+'8. SOH &amp; Pipeline'!AM90-'7. Consumption'!AO40-Wastage!AK84))))</f>
        <v>0</v>
      </c>
      <c r="AM40" s="114">
        <f>(IF(AM$8="Y",0,
MAX(0,'7. Consumption'!CG40-(AL137+'8. SOH &amp; Pipeline'!AN90-'7. Consumption'!AP40-Wastage!AL84))))</f>
        <v>0</v>
      </c>
      <c r="AN40" s="114">
        <f>(IF(AN$8="Y",0,
MAX(0,'7. Consumption'!CH40-(AM137+'8. SOH &amp; Pipeline'!AO90-'7. Consumption'!AQ40-Wastage!AM84))))</f>
        <v>0</v>
      </c>
    </row>
    <row r="41" spans="2:41" x14ac:dyDescent="0.3">
      <c r="B41" s="12"/>
      <c r="C41" s="12" t="str">
        <f>'7. Consumption'!C41</f>
        <v>TDF+3TC (300/300) - 30 tab</v>
      </c>
      <c r="E41" s="114">
        <f>(IF(E$8="Y",0,
MAX(0,'7. Consumption'!AY41-(D138+'8. SOH &amp; Pipeline'!F91-'7. Consumption'!H41-Wastage!D85))))</f>
        <v>0</v>
      </c>
      <c r="F41" s="114">
        <f>(IF(F$8="Y",0,
MAX(0,'7. Consumption'!AZ41-(E138+'8. SOH &amp; Pipeline'!G91-'7. Consumption'!I41-Wastage!E85))))</f>
        <v>0</v>
      </c>
      <c r="G41" s="114">
        <f>(IF(G$8="Y",0,
MAX(0,'7. Consumption'!BA41-(F138+'8. SOH &amp; Pipeline'!H91-'7. Consumption'!J41-Wastage!F85))))</f>
        <v>0</v>
      </c>
      <c r="H41" s="114">
        <f>(IF(H$8="Y",0,
MAX(0,'7. Consumption'!BB41-(G138+'8. SOH &amp; Pipeline'!I91-'7. Consumption'!K41-Wastage!G85))))</f>
        <v>0</v>
      </c>
      <c r="I41" s="114">
        <f>(IF(I$8="Y",0,
MAX(0,'7. Consumption'!BC41-(H138+'8. SOH &amp; Pipeline'!J91-'7. Consumption'!L41-Wastage!H85))))</f>
        <v>0</v>
      </c>
      <c r="J41" s="114">
        <f>(IF(J$8="Y",0,
MAX(0,'7. Consumption'!BD41-(I138+'8. SOH &amp; Pipeline'!K91-'7. Consumption'!M41-Wastage!I85))))</f>
        <v>0</v>
      </c>
      <c r="K41" s="114">
        <f>(IF(K$8="Y",0,
MAX(0,'7. Consumption'!BE41-(J138+'8. SOH &amp; Pipeline'!L91-'7. Consumption'!N41-Wastage!J85))))</f>
        <v>0</v>
      </c>
      <c r="L41" s="114">
        <f>(IF(L$8="Y",0,
MAX(0,'7. Consumption'!BF41-(K138+'8. SOH &amp; Pipeline'!M91-'7. Consumption'!O41-Wastage!K85))))</f>
        <v>0</v>
      </c>
      <c r="M41" s="114">
        <f>(IF(M$8="Y",0,
MAX(0,'7. Consumption'!BG41-(L138+'8. SOH &amp; Pipeline'!N91-'7. Consumption'!P41-Wastage!L85))))</f>
        <v>0</v>
      </c>
      <c r="N41" s="114">
        <f>(IF(N$8="Y",0,
MAX(0,'7. Consumption'!BH41-(M138+'8. SOH &amp; Pipeline'!O91-'7. Consumption'!Q41-Wastage!M85))))</f>
        <v>0</v>
      </c>
      <c r="O41" s="114">
        <f>(IF(O$8="Y",0,
MAX(0,'7. Consumption'!BI41-(N138+'8. SOH &amp; Pipeline'!P91-'7. Consumption'!R41-Wastage!N85))))</f>
        <v>0</v>
      </c>
      <c r="P41" s="114">
        <f>(IF(P$8="Y",0,
MAX(0,'7. Consumption'!BJ41-(O138+'8. SOH &amp; Pipeline'!Q91-'7. Consumption'!S41-Wastage!O85))))</f>
        <v>0</v>
      </c>
      <c r="Q41" s="114">
        <f>(IF(Q$8="Y",0,
MAX(0,'7. Consumption'!BK41-(P138+'8. SOH &amp; Pipeline'!R91-'7. Consumption'!T41-Wastage!P85))))</f>
        <v>0</v>
      </c>
      <c r="R41" s="114">
        <f>(IF(R$8="Y",0,
MAX(0,'7. Consumption'!BL41-(Q138+'8. SOH &amp; Pipeline'!S91-'7. Consumption'!U41-Wastage!Q85))))</f>
        <v>0</v>
      </c>
      <c r="S41" s="114">
        <f>(IF(S$8="Y",0,
MAX(0,'7. Consumption'!BM41-(R138+'8. SOH &amp; Pipeline'!T91-'7. Consumption'!V41-Wastage!R85))))</f>
        <v>0</v>
      </c>
      <c r="T41" s="114">
        <f>(IF(T$8="Y",0,
MAX(0,'7. Consumption'!BN41-(S138+'8. SOH &amp; Pipeline'!U91-'7. Consumption'!W41-Wastage!S85))))</f>
        <v>0</v>
      </c>
      <c r="U41" s="114">
        <f>(IF(U$8="Y",0,
MAX(0,'7. Consumption'!BO41-(T138+'8. SOH &amp; Pipeline'!V91-'7. Consumption'!X41-Wastage!T85))))</f>
        <v>0</v>
      </c>
      <c r="V41" s="114">
        <f>(IF(V$8="Y",0,
MAX(0,'7. Consumption'!BP41-(U138+'8. SOH &amp; Pipeline'!W91-'7. Consumption'!Y41-Wastage!U85))))</f>
        <v>0</v>
      </c>
      <c r="W41" s="114">
        <f>(IF(W$8="Y",0,
MAX(0,'7. Consumption'!BQ41-(V138+'8. SOH &amp; Pipeline'!X91-'7. Consumption'!Z41-Wastage!V85))))</f>
        <v>0</v>
      </c>
      <c r="X41" s="114">
        <f>(IF(X$8="Y",0,
MAX(0,'7. Consumption'!BR41-(W138+'8. SOH &amp; Pipeline'!Y91-'7. Consumption'!AA41-Wastage!W85))))</f>
        <v>0</v>
      </c>
      <c r="Y41" s="114">
        <f>(IF(Y$8="Y",0,
MAX(0,'7. Consumption'!BS41-(X138+'8. SOH &amp; Pipeline'!Z91-'7. Consumption'!AB41-Wastage!X85))))</f>
        <v>0</v>
      </c>
      <c r="Z41" s="114">
        <f>(IF(Z$8="Y",0,
MAX(0,'7. Consumption'!BT41-(Y138+'8. SOH &amp; Pipeline'!AA91-'7. Consumption'!AC41-Wastage!Y85))))</f>
        <v>0</v>
      </c>
      <c r="AA41" s="114">
        <f>(IF(AA$8="Y",0,
MAX(0,'7. Consumption'!BU41-(Z138+'8. SOH &amp; Pipeline'!AB91-'7. Consumption'!AD41-Wastage!Z85))))</f>
        <v>0</v>
      </c>
      <c r="AB41" s="114">
        <f>(IF(AB$8="Y",0,
MAX(0,'7. Consumption'!BV41-(AA138+'8. SOH &amp; Pipeline'!AC91-'7. Consumption'!AE41-Wastage!AA85))))</f>
        <v>0</v>
      </c>
      <c r="AC41" s="114">
        <f>(IF(AC$8="Y",0,
MAX(0,'7. Consumption'!BW41-(AB138+'8. SOH &amp; Pipeline'!AD91-'7. Consumption'!AF41-Wastage!AB85))))</f>
        <v>0</v>
      </c>
      <c r="AD41" s="114">
        <f>(IF(AD$8="Y",0,
MAX(0,'7. Consumption'!BX41-(AC138+'8. SOH &amp; Pipeline'!AE91-'7. Consumption'!AG41-Wastage!AC85))))</f>
        <v>0</v>
      </c>
      <c r="AE41" s="114">
        <f>(IF(AE$8="Y",0,
MAX(0,'7. Consumption'!BY41-(AD138+'8. SOH &amp; Pipeline'!AF91-'7. Consumption'!AH41-Wastage!AD85))))</f>
        <v>0</v>
      </c>
      <c r="AF41" s="114">
        <f>(IF(AF$8="Y",0,
MAX(0,'7. Consumption'!BZ41-(AE138+'8. SOH &amp; Pipeline'!AG91-'7. Consumption'!AI41-Wastage!AE85))))</f>
        <v>0</v>
      </c>
      <c r="AG41" s="114">
        <f>(IF(AG$8="Y",0,
MAX(0,'7. Consumption'!CA41-(AF138+'8. SOH &amp; Pipeline'!AH91-'7. Consumption'!AJ41-Wastage!AF85))))</f>
        <v>0</v>
      </c>
      <c r="AH41" s="114">
        <f>(IF(AH$8="Y",0,
MAX(0,'7. Consumption'!CB41-(AG138+'8. SOH &amp; Pipeline'!AI91-'7. Consumption'!AK41-Wastage!AG85))))</f>
        <v>0</v>
      </c>
      <c r="AI41" s="114">
        <f>(IF(AI$8="Y",0,
MAX(0,'7. Consumption'!CC41-(AH138+'8. SOH &amp; Pipeline'!AJ91-'7. Consumption'!AL41-Wastage!AH85))))</f>
        <v>0</v>
      </c>
      <c r="AJ41" s="114">
        <f>(IF(AJ$8="Y",0,
MAX(0,'7. Consumption'!CD41-(AI138+'8. SOH &amp; Pipeline'!AK91-'7. Consumption'!AM41-Wastage!AI85))))</f>
        <v>0</v>
      </c>
      <c r="AK41" s="114">
        <f>(IF(AK$8="Y",0,
MAX(0,'7. Consumption'!CE41-(AJ138+'8. SOH &amp; Pipeline'!AL91-'7. Consumption'!AN41-Wastage!AJ85))))</f>
        <v>0</v>
      </c>
      <c r="AL41" s="114">
        <f>(IF(AL$8="Y",0,
MAX(0,'7. Consumption'!CF41-(AK138+'8. SOH &amp; Pipeline'!AM91-'7. Consumption'!AO41-Wastage!AK85))))</f>
        <v>0</v>
      </c>
      <c r="AM41" s="114">
        <f>(IF(AM$8="Y",0,
MAX(0,'7. Consumption'!CG41-(AL138+'8. SOH &amp; Pipeline'!AN91-'7. Consumption'!AP41-Wastage!AL85))))</f>
        <v>0</v>
      </c>
      <c r="AN41" s="114">
        <f>(IF(AN$8="Y",0,
MAX(0,'7. Consumption'!CH41-(AM138+'8. SOH &amp; Pipeline'!AO91-'7. Consumption'!AQ41-Wastage!AM85))))</f>
        <v>0</v>
      </c>
    </row>
    <row r="42" spans="2:41" x14ac:dyDescent="0.3">
      <c r="B42" s="12"/>
      <c r="C42" s="12" t="str">
        <f>'7. Consumption'!C42</f>
        <v>TDF+3TC+ATV/r ((300/300)+300+100) - 60 co-pack</v>
      </c>
      <c r="E42" s="114">
        <f>(IF(E$8="Y",0,
MAX(0,'7. Consumption'!AY42-(D139+'8. SOH &amp; Pipeline'!F92-'7. Consumption'!H42-Wastage!D86))))</f>
        <v>0</v>
      </c>
      <c r="F42" s="114">
        <f>(IF(F$8="Y",0,
MAX(0,'7. Consumption'!AZ42-(E139+'8. SOH &amp; Pipeline'!G92-'7. Consumption'!I42-Wastage!E86))))</f>
        <v>0</v>
      </c>
      <c r="G42" s="114">
        <f>(IF(G$8="Y",0,
MAX(0,'7. Consumption'!BA42-(F139+'8. SOH &amp; Pipeline'!H92-'7. Consumption'!J42-Wastage!F86))))</f>
        <v>0</v>
      </c>
      <c r="H42" s="114">
        <f>(IF(H$8="Y",0,
MAX(0,'7. Consumption'!BB42-(G139+'8. SOH &amp; Pipeline'!I92-'7. Consumption'!K42-Wastage!G86))))</f>
        <v>0</v>
      </c>
      <c r="I42" s="114">
        <f>(IF(I$8="Y",0,
MAX(0,'7. Consumption'!BC42-(H139+'8. SOH &amp; Pipeline'!J92-'7. Consumption'!L42-Wastage!H86))))</f>
        <v>0</v>
      </c>
      <c r="J42" s="114">
        <f>(IF(J$8="Y",0,
MAX(0,'7. Consumption'!BD42-(I139+'8. SOH &amp; Pipeline'!K92-'7. Consumption'!M42-Wastage!I86))))</f>
        <v>0</v>
      </c>
      <c r="K42" s="114">
        <f>(IF(K$8="Y",0,
MAX(0,'7. Consumption'!BE42-(J139+'8. SOH &amp; Pipeline'!L92-'7. Consumption'!N42-Wastage!J86))))</f>
        <v>0</v>
      </c>
      <c r="L42" s="114">
        <f>(IF(L$8="Y",0,
MAX(0,'7. Consumption'!BF42-(K139+'8. SOH &amp; Pipeline'!M92-'7. Consumption'!O42-Wastage!K86))))</f>
        <v>0</v>
      </c>
      <c r="M42" s="114">
        <f>(IF(M$8="Y",0,
MAX(0,'7. Consumption'!BG42-(L139+'8. SOH &amp; Pipeline'!N92-'7. Consumption'!P42-Wastage!L86))))</f>
        <v>0</v>
      </c>
      <c r="N42" s="114">
        <f>(IF(N$8="Y",0,
MAX(0,'7. Consumption'!BH42-(M139+'8. SOH &amp; Pipeline'!O92-'7. Consumption'!Q42-Wastage!M86))))</f>
        <v>0</v>
      </c>
      <c r="O42" s="114">
        <f>(IF(O$8="Y",0,
MAX(0,'7. Consumption'!BI42-(N139+'8. SOH &amp; Pipeline'!P92-'7. Consumption'!R42-Wastage!N86))))</f>
        <v>0</v>
      </c>
      <c r="P42" s="114">
        <f>(IF(P$8="Y",0,
MAX(0,'7. Consumption'!BJ42-(O139+'8. SOH &amp; Pipeline'!Q92-'7. Consumption'!S42-Wastage!O86))))</f>
        <v>0</v>
      </c>
      <c r="Q42" s="114">
        <f>(IF(Q$8="Y",0,
MAX(0,'7. Consumption'!BK42-(P139+'8. SOH &amp; Pipeline'!R92-'7. Consumption'!T42-Wastage!P86))))</f>
        <v>0</v>
      </c>
      <c r="R42" s="114">
        <f>(IF(R$8="Y",0,
MAX(0,'7. Consumption'!BL42-(Q139+'8. SOH &amp; Pipeline'!S92-'7. Consumption'!U42-Wastage!Q86))))</f>
        <v>0</v>
      </c>
      <c r="S42" s="114">
        <f>(IF(S$8="Y",0,
MAX(0,'7. Consumption'!BM42-(R139+'8. SOH &amp; Pipeline'!T92-'7. Consumption'!V42-Wastage!R86))))</f>
        <v>0</v>
      </c>
      <c r="T42" s="114">
        <f>(IF(T$8="Y",0,
MAX(0,'7. Consumption'!BN42-(S139+'8. SOH &amp; Pipeline'!U92-'7. Consumption'!W42-Wastage!S86))))</f>
        <v>0</v>
      </c>
      <c r="U42" s="114">
        <f>(IF(U$8="Y",0,
MAX(0,'7. Consumption'!BO42-(T139+'8. SOH &amp; Pipeline'!V92-'7. Consumption'!X42-Wastage!T86))))</f>
        <v>0</v>
      </c>
      <c r="V42" s="114">
        <f>(IF(V$8="Y",0,
MAX(0,'7. Consumption'!BP42-(U139+'8. SOH &amp; Pipeline'!W92-'7. Consumption'!Y42-Wastage!U86))))</f>
        <v>0</v>
      </c>
      <c r="W42" s="114">
        <f>(IF(W$8="Y",0,
MAX(0,'7. Consumption'!BQ42-(V139+'8. SOH &amp; Pipeline'!X92-'7. Consumption'!Z42-Wastage!V86))))</f>
        <v>0</v>
      </c>
      <c r="X42" s="114">
        <f>(IF(X$8="Y",0,
MAX(0,'7. Consumption'!BR42-(W139+'8. SOH &amp; Pipeline'!Y92-'7. Consumption'!AA42-Wastage!W86))))</f>
        <v>0</v>
      </c>
      <c r="Y42" s="114">
        <f>(IF(Y$8="Y",0,
MAX(0,'7. Consumption'!BS42-(X139+'8. SOH &amp; Pipeline'!Z92-'7. Consumption'!AB42-Wastage!X86))))</f>
        <v>0</v>
      </c>
      <c r="Z42" s="114">
        <f>(IF(Z$8="Y",0,
MAX(0,'7. Consumption'!BT42-(Y139+'8. SOH &amp; Pipeline'!AA92-'7. Consumption'!AC42-Wastage!Y86))))</f>
        <v>0</v>
      </c>
      <c r="AA42" s="114">
        <f>(IF(AA$8="Y",0,
MAX(0,'7. Consumption'!BU42-(Z139+'8. SOH &amp; Pipeline'!AB92-'7. Consumption'!AD42-Wastage!Z86))))</f>
        <v>0</v>
      </c>
      <c r="AB42" s="114">
        <f>(IF(AB$8="Y",0,
MAX(0,'7. Consumption'!BV42-(AA139+'8. SOH &amp; Pipeline'!AC92-'7. Consumption'!AE42-Wastage!AA86))))</f>
        <v>0</v>
      </c>
      <c r="AC42" s="114">
        <f>(IF(AC$8="Y",0,
MAX(0,'7. Consumption'!BW42-(AB139+'8. SOH &amp; Pipeline'!AD92-'7. Consumption'!AF42-Wastage!AB86))))</f>
        <v>0</v>
      </c>
      <c r="AD42" s="114">
        <f>(IF(AD$8="Y",0,
MAX(0,'7. Consumption'!BX42-(AC139+'8. SOH &amp; Pipeline'!AE92-'7. Consumption'!AG42-Wastage!AC86))))</f>
        <v>0</v>
      </c>
      <c r="AE42" s="114">
        <f>(IF(AE$8="Y",0,
MAX(0,'7. Consumption'!BY42-(AD139+'8. SOH &amp; Pipeline'!AF92-'7. Consumption'!AH42-Wastage!AD86))))</f>
        <v>0</v>
      </c>
      <c r="AF42" s="114">
        <f>(IF(AF$8="Y",0,
MAX(0,'7. Consumption'!BZ42-(AE139+'8. SOH &amp; Pipeline'!AG92-'7. Consumption'!AI42-Wastage!AE86))))</f>
        <v>0</v>
      </c>
      <c r="AG42" s="114">
        <f>(IF(AG$8="Y",0,
MAX(0,'7. Consumption'!CA42-(AF139+'8. SOH &amp; Pipeline'!AH92-'7. Consumption'!AJ42-Wastage!AF86))))</f>
        <v>0</v>
      </c>
      <c r="AH42" s="114">
        <f>(IF(AH$8="Y",0,
MAX(0,'7. Consumption'!CB42-(AG139+'8. SOH &amp; Pipeline'!AI92-'7. Consumption'!AK42-Wastage!AG86))))</f>
        <v>0</v>
      </c>
      <c r="AI42" s="114">
        <f>(IF(AI$8="Y",0,
MAX(0,'7. Consumption'!CC42-(AH139+'8. SOH &amp; Pipeline'!AJ92-'7. Consumption'!AL42-Wastage!AH86))))</f>
        <v>0</v>
      </c>
      <c r="AJ42" s="114">
        <f>(IF(AJ$8="Y",0,
MAX(0,'7. Consumption'!CD42-(AI139+'8. SOH &amp; Pipeline'!AK92-'7. Consumption'!AM42-Wastage!AI86))))</f>
        <v>0</v>
      </c>
      <c r="AK42" s="114">
        <f>(IF(AK$8="Y",0,
MAX(0,'7. Consumption'!CE42-(AJ139+'8. SOH &amp; Pipeline'!AL92-'7. Consumption'!AN42-Wastage!AJ86))))</f>
        <v>0</v>
      </c>
      <c r="AL42" s="114">
        <f>(IF(AL$8="Y",0,
MAX(0,'7. Consumption'!CF42-(AK139+'8. SOH &amp; Pipeline'!AM92-'7. Consumption'!AO42-Wastage!AK86))))</f>
        <v>0</v>
      </c>
      <c r="AM42" s="114">
        <f>(IF(AM$8="Y",0,
MAX(0,'7. Consumption'!CG42-(AL139+'8. SOH &amp; Pipeline'!AN92-'7. Consumption'!AP42-Wastage!AL86))))</f>
        <v>0</v>
      </c>
      <c r="AN42" s="114">
        <f>(IF(AN$8="Y",0,
MAX(0,'7. Consumption'!CH42-(AM139+'8. SOH &amp; Pipeline'!AO92-'7. Consumption'!AQ42-Wastage!AM86))))</f>
        <v>0</v>
      </c>
    </row>
    <row r="43" spans="2:41" x14ac:dyDescent="0.3">
      <c r="B43" s="12"/>
      <c r="C43" s="12" t="str">
        <f>'7. Consumption'!C43</f>
        <v>TDF+3TC+DTG (300/300/50) - 180 tab</v>
      </c>
      <c r="E43" s="114">
        <f>(IF(E$8="Y",0,
MAX(0,'7. Consumption'!AY43-(D140+'8. SOH &amp; Pipeline'!F93-'7. Consumption'!H43-Wastage!D87))))</f>
        <v>0</v>
      </c>
      <c r="F43" s="114">
        <f>(IF(F$8="Y",0,
MAX(0,'7. Consumption'!AZ43-(E140+'8. SOH &amp; Pipeline'!G93-'7. Consumption'!I43-Wastage!E87))))</f>
        <v>0</v>
      </c>
      <c r="G43" s="114">
        <f>(IF(G$8="Y",0,
MAX(0,'7. Consumption'!BA43-(F140+'8. SOH &amp; Pipeline'!H93-'7. Consumption'!J43-Wastage!F87))))</f>
        <v>0</v>
      </c>
      <c r="H43" s="114">
        <f>(IF(H$8="Y",0,
MAX(0,'7. Consumption'!BB43-(G140+'8. SOH &amp; Pipeline'!I93-'7. Consumption'!K43-Wastage!G87))))</f>
        <v>0</v>
      </c>
      <c r="I43" s="114">
        <f>(IF(I$8="Y",0,
MAX(0,'7. Consumption'!BC43-(H140+'8. SOH &amp; Pipeline'!J93-'7. Consumption'!L43-Wastage!H87))))</f>
        <v>0</v>
      </c>
      <c r="J43" s="114">
        <f>(IF(J$8="Y",0,
MAX(0,'7. Consumption'!BD43-(I140+'8. SOH &amp; Pipeline'!K93-'7. Consumption'!M43-Wastage!I87))))</f>
        <v>0</v>
      </c>
      <c r="K43" s="114">
        <f>(IF(K$8="Y",0,
MAX(0,'7. Consumption'!BE43-(J140+'8. SOH &amp; Pipeline'!L93-'7. Consumption'!N43-Wastage!J87))))</f>
        <v>0</v>
      </c>
      <c r="L43" s="114">
        <f>(IF(L$8="Y",0,
MAX(0,'7. Consumption'!BF43-(K140+'8. SOH &amp; Pipeline'!M93-'7. Consumption'!O43-Wastage!K87))))</f>
        <v>0</v>
      </c>
      <c r="M43" s="114">
        <f>(IF(M$8="Y",0,
MAX(0,'7. Consumption'!BG43-(L140+'8. SOH &amp; Pipeline'!N93-'7. Consumption'!P43-Wastage!L87))))</f>
        <v>0</v>
      </c>
      <c r="N43" s="114">
        <f>(IF(N$8="Y",0,
MAX(0,'7. Consumption'!BH43-(M140+'8. SOH &amp; Pipeline'!O93-'7. Consumption'!Q43-Wastage!M87))))</f>
        <v>0</v>
      </c>
      <c r="O43" s="114">
        <f>(IF(O$8="Y",0,
MAX(0,'7. Consumption'!BI43-(N140+'8. SOH &amp; Pipeline'!P93-'7. Consumption'!R43-Wastage!N87))))</f>
        <v>0</v>
      </c>
      <c r="P43" s="114">
        <f>(IF(P$8="Y",0,
MAX(0,'7. Consumption'!BJ43-(O140+'8. SOH &amp; Pipeline'!Q93-'7. Consumption'!S43-Wastage!O87))))</f>
        <v>0</v>
      </c>
      <c r="Q43" s="114">
        <f>(IF(Q$8="Y",0,
MAX(0,'7. Consumption'!BK43-(P140+'8. SOH &amp; Pipeline'!R93-'7. Consumption'!T43-Wastage!P87))))</f>
        <v>0</v>
      </c>
      <c r="R43" s="114">
        <f>(IF(R$8="Y",0,
MAX(0,'7. Consumption'!BL43-(Q140+'8. SOH &amp; Pipeline'!S93-'7. Consumption'!U43-Wastage!Q87))))</f>
        <v>0</v>
      </c>
      <c r="S43" s="114">
        <f>(IF(S$8="Y",0,
MAX(0,'7. Consumption'!BM43-(R140+'8. SOH &amp; Pipeline'!T93-'7. Consumption'!V43-Wastage!R87))))</f>
        <v>0</v>
      </c>
      <c r="T43" s="114">
        <f>(IF(T$8="Y",0,
MAX(0,'7. Consumption'!BN43-(S140+'8. SOH &amp; Pipeline'!U93-'7. Consumption'!W43-Wastage!S87))))</f>
        <v>0</v>
      </c>
      <c r="U43" s="114">
        <f>(IF(U$8="Y",0,
MAX(0,'7. Consumption'!BO43-(T140+'8. SOH &amp; Pipeline'!V93-'7. Consumption'!X43-Wastage!T87))))</f>
        <v>0</v>
      </c>
      <c r="V43" s="114">
        <f>(IF(V$8="Y",0,
MAX(0,'7. Consumption'!BP43-(U140+'8. SOH &amp; Pipeline'!W93-'7. Consumption'!Y43-Wastage!U87))))</f>
        <v>0</v>
      </c>
      <c r="W43" s="114">
        <f>(IF(W$8="Y",0,
MAX(0,'7. Consumption'!BQ43-(V140+'8. SOH &amp; Pipeline'!X93-'7. Consumption'!Z43-Wastage!V87))))</f>
        <v>0</v>
      </c>
      <c r="X43" s="114">
        <f>(IF(X$8="Y",0,
MAX(0,'7. Consumption'!BR43-(W140+'8. SOH &amp; Pipeline'!Y93-'7. Consumption'!AA43-Wastage!W87))))</f>
        <v>0</v>
      </c>
      <c r="Y43" s="114">
        <f>(IF(Y$8="Y",0,
MAX(0,'7. Consumption'!BS43-(X140+'8. SOH &amp; Pipeline'!Z93-'7. Consumption'!AB43-Wastage!X87))))</f>
        <v>0</v>
      </c>
      <c r="Z43" s="114">
        <f>(IF(Z$8="Y",0,
MAX(0,'7. Consumption'!BT43-(Y140+'8. SOH &amp; Pipeline'!AA93-'7. Consumption'!AC43-Wastage!Y87))))</f>
        <v>0</v>
      </c>
      <c r="AA43" s="114">
        <f>(IF(AA$8="Y",0,
MAX(0,'7. Consumption'!BU43-(Z140+'8. SOH &amp; Pipeline'!AB93-'7. Consumption'!AD43-Wastage!Z87))))</f>
        <v>0</v>
      </c>
      <c r="AB43" s="114">
        <f>(IF(AB$8="Y",0,
MAX(0,'7. Consumption'!BV43-(AA140+'8. SOH &amp; Pipeline'!AC93-'7. Consumption'!AE43-Wastage!AA87))))</f>
        <v>0</v>
      </c>
      <c r="AC43" s="114">
        <f>(IF(AC$8="Y",0,
MAX(0,'7. Consumption'!BW43-(AB140+'8. SOH &amp; Pipeline'!AD93-'7. Consumption'!AF43-Wastage!AB87))))</f>
        <v>0</v>
      </c>
      <c r="AD43" s="114">
        <f>(IF(AD$8="Y",0,
MAX(0,'7. Consumption'!BX43-(AC140+'8. SOH &amp; Pipeline'!AE93-'7. Consumption'!AG43-Wastage!AC87))))</f>
        <v>0</v>
      </c>
      <c r="AE43" s="114">
        <f>(IF(AE$8="Y",0,
MAX(0,'7. Consumption'!BY43-(AD140+'8. SOH &amp; Pipeline'!AF93-'7. Consumption'!AH43-Wastage!AD87))))</f>
        <v>0</v>
      </c>
      <c r="AF43" s="114">
        <f>(IF(AF$8="Y",0,
MAX(0,'7. Consumption'!BZ43-(AE140+'8. SOH &amp; Pipeline'!AG93-'7. Consumption'!AI43-Wastage!AE87))))</f>
        <v>0</v>
      </c>
      <c r="AG43" s="114">
        <f>(IF(AG$8="Y",0,
MAX(0,'7. Consumption'!CA43-(AF140+'8. SOH &amp; Pipeline'!AH93-'7. Consumption'!AJ43-Wastage!AF87))))</f>
        <v>0</v>
      </c>
      <c r="AH43" s="114">
        <f>(IF(AH$8="Y",0,
MAX(0,'7. Consumption'!CB43-(AG140+'8. SOH &amp; Pipeline'!AI93-'7. Consumption'!AK43-Wastage!AG87))))</f>
        <v>0</v>
      </c>
      <c r="AI43" s="114">
        <f>(IF(AI$8="Y",0,
MAX(0,'7. Consumption'!CC43-(AH140+'8. SOH &amp; Pipeline'!AJ93-'7. Consumption'!AL43-Wastage!AH87))))</f>
        <v>0</v>
      </c>
      <c r="AJ43" s="114">
        <f>(IF(AJ$8="Y",0,
MAX(0,'7. Consumption'!CD43-(AI140+'8. SOH &amp; Pipeline'!AK93-'7. Consumption'!AM43-Wastage!AI87))))</f>
        <v>0</v>
      </c>
      <c r="AK43" s="114">
        <f>(IF(AK$8="Y",0,
MAX(0,'7. Consumption'!CE43-(AJ140+'8. SOH &amp; Pipeline'!AL93-'7. Consumption'!AN43-Wastage!AJ87))))</f>
        <v>0</v>
      </c>
      <c r="AL43" s="114">
        <f>(IF(AL$8="Y",0,
MAX(0,'7. Consumption'!CF43-(AK140+'8. SOH &amp; Pipeline'!AM93-'7. Consumption'!AO43-Wastage!AK87))))</f>
        <v>0</v>
      </c>
      <c r="AM43" s="114">
        <f>(IF(AM$8="Y",0,
MAX(0,'7. Consumption'!CG43-(AL140+'8. SOH &amp; Pipeline'!AN93-'7. Consumption'!AP43-Wastage!AL87))))</f>
        <v>0</v>
      </c>
      <c r="AN43" s="114">
        <f>(IF(AN$8="Y",0,
MAX(0,'7. Consumption'!CH43-(AM140+'8. SOH &amp; Pipeline'!AO93-'7. Consumption'!AQ43-Wastage!AM87))))</f>
        <v>0</v>
      </c>
    </row>
    <row r="44" spans="2:41" x14ac:dyDescent="0.3">
      <c r="B44" s="12"/>
      <c r="C44" s="12" t="str">
        <f>'7. Consumption'!C44</f>
        <v>TDF+3TC+DTG (300/300/50) - 30 tab</v>
      </c>
      <c r="E44" s="114">
        <f>(IF(E$8="Y",0,
MAX(0,'7. Consumption'!AY44-(D141+'8. SOH &amp; Pipeline'!F94-'7. Consumption'!H44-Wastage!D88))))</f>
        <v>0</v>
      </c>
      <c r="F44" s="114">
        <f>(IF(F$8="Y",0,
MAX(0,'7. Consumption'!AZ44-(E141+'8. SOH &amp; Pipeline'!G94-'7. Consumption'!I44-Wastage!E88))))</f>
        <v>0</v>
      </c>
      <c r="G44" s="114">
        <f>(IF(G$8="Y",0,
MAX(0,'7. Consumption'!BA44-(F141+'8. SOH &amp; Pipeline'!H94-'7. Consumption'!J44-Wastage!F88))))</f>
        <v>0</v>
      </c>
      <c r="H44" s="114">
        <f>(IF(H$8="Y",0,
MAX(0,'7. Consumption'!BB44-(G141+'8. SOH &amp; Pipeline'!I94-'7. Consumption'!K44-Wastage!G88))))</f>
        <v>0</v>
      </c>
      <c r="I44" s="114">
        <f>(IF(I$8="Y",0,
MAX(0,'7. Consumption'!BC44-(H141+'8. SOH &amp; Pipeline'!J94-'7. Consumption'!L44-Wastage!H88))))</f>
        <v>0</v>
      </c>
      <c r="J44" s="114">
        <f>(IF(J$8="Y",0,
MAX(0,'7. Consumption'!BD44-(I141+'8. SOH &amp; Pipeline'!K94-'7. Consumption'!M44-Wastage!I88))))</f>
        <v>0</v>
      </c>
      <c r="K44" s="114">
        <f>(IF(K$8="Y",0,
MAX(0,'7. Consumption'!BE44-(J141+'8. SOH &amp; Pipeline'!L94-'7. Consumption'!N44-Wastage!J88))))</f>
        <v>0</v>
      </c>
      <c r="L44" s="114">
        <f>(IF(L$8="Y",0,
MAX(0,'7. Consumption'!BF44-(K141+'8. SOH &amp; Pipeline'!M94-'7. Consumption'!O44-Wastage!K88))))</f>
        <v>0</v>
      </c>
      <c r="M44" s="114">
        <f>(IF(M$8="Y",0,
MAX(0,'7. Consumption'!BG44-(L141+'8. SOH &amp; Pipeline'!N94-'7. Consumption'!P44-Wastage!L88))))</f>
        <v>0</v>
      </c>
      <c r="N44" s="114">
        <f>(IF(N$8="Y",0,
MAX(0,'7. Consumption'!BH44-(M141+'8. SOH &amp; Pipeline'!O94-'7. Consumption'!Q44-Wastage!M88))))</f>
        <v>0</v>
      </c>
      <c r="O44" s="114">
        <f>(IF(O$8="Y",0,
MAX(0,'7. Consumption'!BI44-(N141+'8. SOH &amp; Pipeline'!P94-'7. Consumption'!R44-Wastage!N88))))</f>
        <v>0</v>
      </c>
      <c r="P44" s="114">
        <f>(IF(P$8="Y",0,
MAX(0,'7. Consumption'!BJ44-(O141+'8. SOH &amp; Pipeline'!Q94-'7. Consumption'!S44-Wastage!O88))))</f>
        <v>0</v>
      </c>
      <c r="Q44" s="114">
        <f>(IF(Q$8="Y",0,
MAX(0,'7. Consumption'!BK44-(P141+'8. SOH &amp; Pipeline'!R94-'7. Consumption'!T44-Wastage!P88))))</f>
        <v>0</v>
      </c>
      <c r="R44" s="114">
        <f>(IF(R$8="Y",0,
MAX(0,'7. Consumption'!BL44-(Q141+'8. SOH &amp; Pipeline'!S94-'7. Consumption'!U44-Wastage!Q88))))</f>
        <v>0</v>
      </c>
      <c r="S44" s="114">
        <f>(IF(S$8="Y",0,
MAX(0,'7. Consumption'!BM44-(R141+'8. SOH &amp; Pipeline'!T94-'7. Consumption'!V44-Wastage!R88))))</f>
        <v>0</v>
      </c>
      <c r="T44" s="114">
        <f>(IF(T$8="Y",0,
MAX(0,'7. Consumption'!BN44-(S141+'8. SOH &amp; Pipeline'!U94-'7. Consumption'!W44-Wastage!S88))))</f>
        <v>0</v>
      </c>
      <c r="U44" s="114">
        <f>(IF(U$8="Y",0,
MAX(0,'7. Consumption'!BO44-(T141+'8. SOH &amp; Pipeline'!V94-'7. Consumption'!X44-Wastage!T88))))</f>
        <v>0</v>
      </c>
      <c r="V44" s="114">
        <f>(IF(V$8="Y",0,
MAX(0,'7. Consumption'!BP44-(U141+'8. SOH &amp; Pipeline'!W94-'7. Consumption'!Y44-Wastage!U88))))</f>
        <v>0</v>
      </c>
      <c r="W44" s="114">
        <f>(IF(W$8="Y",0,
MAX(0,'7. Consumption'!BQ44-(V141+'8. SOH &amp; Pipeline'!X94-'7. Consumption'!Z44-Wastage!V88))))</f>
        <v>0</v>
      </c>
      <c r="X44" s="114">
        <f>(IF(X$8="Y",0,
MAX(0,'7. Consumption'!BR44-(W141+'8. SOH &amp; Pipeline'!Y94-'7. Consumption'!AA44-Wastage!W88))))</f>
        <v>0</v>
      </c>
      <c r="Y44" s="114">
        <f>(IF(Y$8="Y",0,
MAX(0,'7. Consumption'!BS44-(X141+'8. SOH &amp; Pipeline'!Z94-'7. Consumption'!AB44-Wastage!X88))))</f>
        <v>0</v>
      </c>
      <c r="Z44" s="114">
        <f>(IF(Z$8="Y",0,
MAX(0,'7. Consumption'!BT44-(Y141+'8. SOH &amp; Pipeline'!AA94-'7. Consumption'!AC44-Wastage!Y88))))</f>
        <v>0</v>
      </c>
      <c r="AA44" s="114">
        <f>(IF(AA$8="Y",0,
MAX(0,'7. Consumption'!BU44-(Z141+'8. SOH &amp; Pipeline'!AB94-'7. Consumption'!AD44-Wastage!Z88))))</f>
        <v>0</v>
      </c>
      <c r="AB44" s="114">
        <f>(IF(AB$8="Y",0,
MAX(0,'7. Consumption'!BV44-(AA141+'8. SOH &amp; Pipeline'!AC94-'7. Consumption'!AE44-Wastage!AA88))))</f>
        <v>0</v>
      </c>
      <c r="AC44" s="114">
        <f>(IF(AC$8="Y",0,
MAX(0,'7. Consumption'!BW44-(AB141+'8. SOH &amp; Pipeline'!AD94-'7. Consumption'!AF44-Wastage!AB88))))</f>
        <v>0</v>
      </c>
      <c r="AD44" s="114">
        <f>(IF(AD$8="Y",0,
MAX(0,'7. Consumption'!BX44-(AC141+'8. SOH &amp; Pipeline'!AE94-'7. Consumption'!AG44-Wastage!AC88))))</f>
        <v>0</v>
      </c>
      <c r="AE44" s="114">
        <f>(IF(AE$8="Y",0,
MAX(0,'7. Consumption'!BY44-(AD141+'8. SOH &amp; Pipeline'!AF94-'7. Consumption'!AH44-Wastage!AD88))))</f>
        <v>0</v>
      </c>
      <c r="AF44" s="114">
        <f>(IF(AF$8="Y",0,
MAX(0,'7. Consumption'!BZ44-(AE141+'8. SOH &amp; Pipeline'!AG94-'7. Consumption'!AI44-Wastage!AE88))))</f>
        <v>0</v>
      </c>
      <c r="AG44" s="114">
        <f>(IF(AG$8="Y",0,
MAX(0,'7. Consumption'!CA44-(AF141+'8. SOH &amp; Pipeline'!AH94-'7. Consumption'!AJ44-Wastage!AF88))))</f>
        <v>0</v>
      </c>
      <c r="AH44" s="114">
        <f>(IF(AH$8="Y",0,
MAX(0,'7. Consumption'!CB44-(AG141+'8. SOH &amp; Pipeline'!AI94-'7. Consumption'!AK44-Wastage!AG88))))</f>
        <v>0</v>
      </c>
      <c r="AI44" s="114">
        <f>(IF(AI$8="Y",0,
MAX(0,'7. Consumption'!CC44-(AH141+'8. SOH &amp; Pipeline'!AJ94-'7. Consumption'!AL44-Wastage!AH88))))</f>
        <v>0</v>
      </c>
      <c r="AJ44" s="114">
        <f>(IF(AJ$8="Y",0,
MAX(0,'7. Consumption'!CD44-(AI141+'8. SOH &amp; Pipeline'!AK94-'7. Consumption'!AM44-Wastage!AI88))))</f>
        <v>0</v>
      </c>
      <c r="AK44" s="114">
        <f>(IF(AK$8="Y",0,
MAX(0,'7. Consumption'!CE44-(AJ141+'8. SOH &amp; Pipeline'!AL94-'7. Consumption'!AN44-Wastage!AJ88))))</f>
        <v>0</v>
      </c>
      <c r="AL44" s="114">
        <f>(IF(AL$8="Y",0,
MAX(0,'7. Consumption'!CF44-(AK141+'8. SOH &amp; Pipeline'!AM94-'7. Consumption'!AO44-Wastage!AK88))))</f>
        <v>0</v>
      </c>
      <c r="AM44" s="114">
        <f>(IF(AM$8="Y",0,
MAX(0,'7. Consumption'!CG44-(AL141+'8. SOH &amp; Pipeline'!AN94-'7. Consumption'!AP44-Wastage!AL88))))</f>
        <v>0</v>
      </c>
      <c r="AN44" s="114">
        <f>(IF(AN$8="Y",0,
MAX(0,'7. Consumption'!CH44-(AM141+'8. SOH &amp; Pipeline'!AO94-'7. Consumption'!AQ44-Wastage!AM88))))</f>
        <v>0</v>
      </c>
    </row>
    <row r="45" spans="2:41" x14ac:dyDescent="0.3">
      <c r="B45" s="12"/>
      <c r="C45" s="12" t="str">
        <f>'7. Consumption'!C45</f>
        <v>TDF+3TC+DTG (300/300/50) - 90 tab</v>
      </c>
      <c r="E45" s="114">
        <f>(IF(E$8="Y",0,
MAX(0,'7. Consumption'!AY45-(D142+'8. SOH &amp; Pipeline'!F95-'7. Consumption'!H45-Wastage!D89))))</f>
        <v>0</v>
      </c>
      <c r="F45" s="114">
        <f>(IF(F$8="Y",0,
MAX(0,'7. Consumption'!AZ45-(E142+'8. SOH &amp; Pipeline'!G95-'7. Consumption'!I45-Wastage!E89))))</f>
        <v>0</v>
      </c>
      <c r="G45" s="114">
        <f>(IF(G$8="Y",0,
MAX(0,'7. Consumption'!BA45-(F142+'8. SOH &amp; Pipeline'!H95-'7. Consumption'!J45-Wastage!F89))))</f>
        <v>0</v>
      </c>
      <c r="H45" s="114">
        <f>(IF(H$8="Y",0,
MAX(0,'7. Consumption'!BB45-(G142+'8. SOH &amp; Pipeline'!I95-'7. Consumption'!K45-Wastage!G89))))</f>
        <v>0</v>
      </c>
      <c r="I45" s="114">
        <f>(IF(I$8="Y",0,
MAX(0,'7. Consumption'!BC45-(H142+'8. SOH &amp; Pipeline'!J95-'7. Consumption'!L45-Wastage!H89))))</f>
        <v>0</v>
      </c>
      <c r="J45" s="114">
        <f>(IF(J$8="Y",0,
MAX(0,'7. Consumption'!BD45-(I142+'8. SOH &amp; Pipeline'!K95-'7. Consumption'!M45-Wastage!I89))))</f>
        <v>0</v>
      </c>
      <c r="K45" s="114">
        <f>(IF(K$8="Y",0,
MAX(0,'7. Consumption'!BE45-(J142+'8. SOH &amp; Pipeline'!L95-'7. Consumption'!N45-Wastage!J89))))</f>
        <v>0</v>
      </c>
      <c r="L45" s="114">
        <f>(IF(L$8="Y",0,
MAX(0,'7. Consumption'!BF45-(K142+'8. SOH &amp; Pipeline'!M95-'7. Consumption'!O45-Wastage!K89))))</f>
        <v>0</v>
      </c>
      <c r="M45" s="114">
        <f>(IF(M$8="Y",0,
MAX(0,'7. Consumption'!BG45-(L142+'8. SOH &amp; Pipeline'!N95-'7. Consumption'!P45-Wastage!L89))))</f>
        <v>0</v>
      </c>
      <c r="N45" s="114">
        <f>(IF(N$8="Y",0,
MAX(0,'7. Consumption'!BH45-(M142+'8. SOH &amp; Pipeline'!O95-'7. Consumption'!Q45-Wastage!M89))))</f>
        <v>0</v>
      </c>
      <c r="O45" s="114">
        <f>(IF(O$8="Y",0,
MAX(0,'7. Consumption'!BI45-(N142+'8. SOH &amp; Pipeline'!P95-'7. Consumption'!R45-Wastage!N89))))</f>
        <v>0</v>
      </c>
      <c r="P45" s="114">
        <f>(IF(P$8="Y",0,
MAX(0,'7. Consumption'!BJ45-(O142+'8. SOH &amp; Pipeline'!Q95-'7. Consumption'!S45-Wastage!O89))))</f>
        <v>0</v>
      </c>
      <c r="Q45" s="114">
        <f>(IF(Q$8="Y",0,
MAX(0,'7. Consumption'!BK45-(P142+'8. SOH &amp; Pipeline'!R95-'7. Consumption'!T45-Wastage!P89))))</f>
        <v>0</v>
      </c>
      <c r="R45" s="114">
        <f>(IF(R$8="Y",0,
MAX(0,'7. Consumption'!BL45-(Q142+'8. SOH &amp; Pipeline'!S95-'7. Consumption'!U45-Wastage!Q89))))</f>
        <v>0</v>
      </c>
      <c r="S45" s="114">
        <f>(IF(S$8="Y",0,
MAX(0,'7. Consumption'!BM45-(R142+'8. SOH &amp; Pipeline'!T95-'7. Consumption'!V45-Wastage!R89))))</f>
        <v>0</v>
      </c>
      <c r="T45" s="114">
        <f>(IF(T$8="Y",0,
MAX(0,'7. Consumption'!BN45-(S142+'8. SOH &amp; Pipeline'!U95-'7. Consumption'!W45-Wastage!S89))))</f>
        <v>0</v>
      </c>
      <c r="U45" s="114">
        <f>(IF(U$8="Y",0,
MAX(0,'7. Consumption'!BO45-(T142+'8. SOH &amp; Pipeline'!V95-'7. Consumption'!X45-Wastage!T89))))</f>
        <v>0</v>
      </c>
      <c r="V45" s="114">
        <f>(IF(V$8="Y",0,
MAX(0,'7. Consumption'!BP45-(U142+'8. SOH &amp; Pipeline'!W95-'7. Consumption'!Y45-Wastage!U89))))</f>
        <v>0</v>
      </c>
      <c r="W45" s="114">
        <f>(IF(W$8="Y",0,
MAX(0,'7. Consumption'!BQ45-(V142+'8. SOH &amp; Pipeline'!X95-'7. Consumption'!Z45-Wastage!V89))))</f>
        <v>0</v>
      </c>
      <c r="X45" s="114">
        <f>(IF(X$8="Y",0,
MAX(0,'7. Consumption'!BR45-(W142+'8. SOH &amp; Pipeline'!Y95-'7. Consumption'!AA45-Wastage!W89))))</f>
        <v>0</v>
      </c>
      <c r="Y45" s="114">
        <f>(IF(Y$8="Y",0,
MAX(0,'7. Consumption'!BS45-(X142+'8. SOH &amp; Pipeline'!Z95-'7. Consumption'!AB45-Wastage!X89))))</f>
        <v>0</v>
      </c>
      <c r="Z45" s="114">
        <f>(IF(Z$8="Y",0,
MAX(0,'7. Consumption'!BT45-(Y142+'8. SOH &amp; Pipeline'!AA95-'7. Consumption'!AC45-Wastage!Y89))))</f>
        <v>0</v>
      </c>
      <c r="AA45" s="114">
        <f>(IF(AA$8="Y",0,
MAX(0,'7. Consumption'!BU45-(Z142+'8. SOH &amp; Pipeline'!AB95-'7. Consumption'!AD45-Wastage!Z89))))</f>
        <v>0</v>
      </c>
      <c r="AB45" s="114">
        <f>(IF(AB$8="Y",0,
MAX(0,'7. Consumption'!BV45-(AA142+'8. SOH &amp; Pipeline'!AC95-'7. Consumption'!AE45-Wastage!AA89))))</f>
        <v>0</v>
      </c>
      <c r="AC45" s="114">
        <f>(IF(AC$8="Y",0,
MAX(0,'7. Consumption'!BW45-(AB142+'8. SOH &amp; Pipeline'!AD95-'7. Consumption'!AF45-Wastage!AB89))))</f>
        <v>0</v>
      </c>
      <c r="AD45" s="114">
        <f>(IF(AD$8="Y",0,
MAX(0,'7. Consumption'!BX45-(AC142+'8. SOH &amp; Pipeline'!AE95-'7. Consumption'!AG45-Wastage!AC89))))</f>
        <v>0</v>
      </c>
      <c r="AE45" s="114">
        <f>(IF(AE$8="Y",0,
MAX(0,'7. Consumption'!BY45-(AD142+'8. SOH &amp; Pipeline'!AF95-'7. Consumption'!AH45-Wastage!AD89))))</f>
        <v>0</v>
      </c>
      <c r="AF45" s="114">
        <f>(IF(AF$8="Y",0,
MAX(0,'7. Consumption'!BZ45-(AE142+'8. SOH &amp; Pipeline'!AG95-'7. Consumption'!AI45-Wastage!AE89))))</f>
        <v>0</v>
      </c>
      <c r="AG45" s="114">
        <f>(IF(AG$8="Y",0,
MAX(0,'7. Consumption'!CA45-(AF142+'8. SOH &amp; Pipeline'!AH95-'7. Consumption'!AJ45-Wastage!AF89))))</f>
        <v>0</v>
      </c>
      <c r="AH45" s="114">
        <f>(IF(AH$8="Y",0,
MAX(0,'7. Consumption'!CB45-(AG142+'8. SOH &amp; Pipeline'!AI95-'7. Consumption'!AK45-Wastage!AG89))))</f>
        <v>0</v>
      </c>
      <c r="AI45" s="114">
        <f>(IF(AI$8="Y",0,
MAX(0,'7. Consumption'!CC45-(AH142+'8. SOH &amp; Pipeline'!AJ95-'7. Consumption'!AL45-Wastage!AH89))))</f>
        <v>0</v>
      </c>
      <c r="AJ45" s="114">
        <f>(IF(AJ$8="Y",0,
MAX(0,'7. Consumption'!CD45-(AI142+'8. SOH &amp; Pipeline'!AK95-'7. Consumption'!AM45-Wastage!AI89))))</f>
        <v>0</v>
      </c>
      <c r="AK45" s="114">
        <f>(IF(AK$8="Y",0,
MAX(0,'7. Consumption'!CE45-(AJ142+'8. SOH &amp; Pipeline'!AL95-'7. Consumption'!AN45-Wastage!AJ89))))</f>
        <v>0</v>
      </c>
      <c r="AL45" s="114">
        <f>(IF(AL$8="Y",0,
MAX(0,'7. Consumption'!CF45-(AK142+'8. SOH &amp; Pipeline'!AM95-'7. Consumption'!AO45-Wastage!AK89))))</f>
        <v>0</v>
      </c>
      <c r="AM45" s="114">
        <f>(IF(AM$8="Y",0,
MAX(0,'7. Consumption'!CG45-(AL142+'8. SOH &amp; Pipeline'!AN95-'7. Consumption'!AP45-Wastage!AL89))))</f>
        <v>0</v>
      </c>
      <c r="AN45" s="114">
        <f>(IF(AN$8="Y",0,
MAX(0,'7. Consumption'!CH45-(AM142+'8. SOH &amp; Pipeline'!AO95-'7. Consumption'!AQ45-Wastage!AM89))))</f>
        <v>0</v>
      </c>
    </row>
    <row r="46" spans="2:41" x14ac:dyDescent="0.3">
      <c r="B46" s="12"/>
      <c r="C46" s="12" t="str">
        <f>'7. Consumption'!C46</f>
        <v>TDF+3TC+EFV400 (300/300/400) - 30 tab</v>
      </c>
      <c r="E46" s="114">
        <f>(IF(E$8="Y",0,
MAX(0,'7. Consumption'!AY46-(D143+'8. SOH &amp; Pipeline'!F96-'7. Consumption'!H46-Wastage!D90))))</f>
        <v>0</v>
      </c>
      <c r="F46" s="114">
        <f>(IF(F$8="Y",0,
MAX(0,'7. Consumption'!AZ46-(E143+'8. SOH &amp; Pipeline'!G96-'7. Consumption'!I46-Wastage!E90))))</f>
        <v>0</v>
      </c>
      <c r="G46" s="114">
        <f>(IF(G$8="Y",0,
MAX(0,'7. Consumption'!BA46-(F143+'8. SOH &amp; Pipeline'!H96-'7. Consumption'!J46-Wastage!F90))))</f>
        <v>0</v>
      </c>
      <c r="H46" s="114">
        <f>(IF(H$8="Y",0,
MAX(0,'7. Consumption'!BB46-(G143+'8. SOH &amp; Pipeline'!I96-'7. Consumption'!K46-Wastage!G90))))</f>
        <v>0</v>
      </c>
      <c r="I46" s="114">
        <f>(IF(I$8="Y",0,
MAX(0,'7. Consumption'!BC46-(H143+'8. SOH &amp; Pipeline'!J96-'7. Consumption'!L46-Wastage!H90))))</f>
        <v>0</v>
      </c>
      <c r="J46" s="114">
        <f>(IF(J$8="Y",0,
MAX(0,'7. Consumption'!BD46-(I143+'8. SOH &amp; Pipeline'!K96-'7. Consumption'!M46-Wastage!I90))))</f>
        <v>0</v>
      </c>
      <c r="K46" s="114">
        <f>(IF(K$8="Y",0,
MAX(0,'7. Consumption'!BE46-(J143+'8. SOH &amp; Pipeline'!L96-'7. Consumption'!N46-Wastage!J90))))</f>
        <v>0</v>
      </c>
      <c r="L46" s="114">
        <f>(IF(L$8="Y",0,
MAX(0,'7. Consumption'!BF46-(K143+'8. SOH &amp; Pipeline'!M96-'7. Consumption'!O46-Wastage!K90))))</f>
        <v>0</v>
      </c>
      <c r="M46" s="114">
        <f>(IF(M$8="Y",0,
MAX(0,'7. Consumption'!BG46-(L143+'8. SOH &amp; Pipeline'!N96-'7. Consumption'!P46-Wastage!L90))))</f>
        <v>0</v>
      </c>
      <c r="N46" s="114">
        <f>(IF(N$8="Y",0,
MAX(0,'7. Consumption'!BH46-(M143+'8. SOH &amp; Pipeline'!O96-'7. Consumption'!Q46-Wastage!M90))))</f>
        <v>0</v>
      </c>
      <c r="O46" s="114">
        <f>(IF(O$8="Y",0,
MAX(0,'7. Consumption'!BI46-(N143+'8. SOH &amp; Pipeline'!P96-'7. Consumption'!R46-Wastage!N90))))</f>
        <v>0</v>
      </c>
      <c r="P46" s="114">
        <f>(IF(P$8="Y",0,
MAX(0,'7. Consumption'!BJ46-(O143+'8. SOH &amp; Pipeline'!Q96-'7. Consumption'!S46-Wastage!O90))))</f>
        <v>0</v>
      </c>
      <c r="Q46" s="114">
        <f>(IF(Q$8="Y",0,
MAX(0,'7. Consumption'!BK46-(P143+'8. SOH &amp; Pipeline'!R96-'7. Consumption'!T46-Wastage!P90))))</f>
        <v>0</v>
      </c>
      <c r="R46" s="114">
        <f>(IF(R$8="Y",0,
MAX(0,'7. Consumption'!BL46-(Q143+'8. SOH &amp; Pipeline'!S96-'7. Consumption'!U46-Wastage!Q90))))</f>
        <v>0</v>
      </c>
      <c r="S46" s="114">
        <f>(IF(S$8="Y",0,
MAX(0,'7. Consumption'!BM46-(R143+'8. SOH &amp; Pipeline'!T96-'7. Consumption'!V46-Wastage!R90))))</f>
        <v>0</v>
      </c>
      <c r="T46" s="114">
        <f>(IF(T$8="Y",0,
MAX(0,'7. Consumption'!BN46-(S143+'8. SOH &amp; Pipeline'!U96-'7. Consumption'!W46-Wastage!S90))))</f>
        <v>0</v>
      </c>
      <c r="U46" s="114">
        <f>(IF(U$8="Y",0,
MAX(0,'7. Consumption'!BO46-(T143+'8. SOH &amp; Pipeline'!V96-'7. Consumption'!X46-Wastage!T90))))</f>
        <v>0</v>
      </c>
      <c r="V46" s="114">
        <f>(IF(V$8="Y",0,
MAX(0,'7. Consumption'!BP46-(U143+'8. SOH &amp; Pipeline'!W96-'7. Consumption'!Y46-Wastage!U90))))</f>
        <v>0</v>
      </c>
      <c r="W46" s="114">
        <f>(IF(W$8="Y",0,
MAX(0,'7. Consumption'!BQ46-(V143+'8. SOH &amp; Pipeline'!X96-'7. Consumption'!Z46-Wastage!V90))))</f>
        <v>0</v>
      </c>
      <c r="X46" s="114">
        <f>(IF(X$8="Y",0,
MAX(0,'7. Consumption'!BR46-(W143+'8. SOH &amp; Pipeline'!Y96-'7. Consumption'!AA46-Wastage!W90))))</f>
        <v>0</v>
      </c>
      <c r="Y46" s="114">
        <f>(IF(Y$8="Y",0,
MAX(0,'7. Consumption'!BS46-(X143+'8. SOH &amp; Pipeline'!Z96-'7. Consumption'!AB46-Wastage!X90))))</f>
        <v>0</v>
      </c>
      <c r="Z46" s="114">
        <f>(IF(Z$8="Y",0,
MAX(0,'7. Consumption'!BT46-(Y143+'8. SOH &amp; Pipeline'!AA96-'7. Consumption'!AC46-Wastage!Y90))))</f>
        <v>0</v>
      </c>
      <c r="AA46" s="114">
        <f>(IF(AA$8="Y",0,
MAX(0,'7. Consumption'!BU46-(Z143+'8. SOH &amp; Pipeline'!AB96-'7. Consumption'!AD46-Wastage!Z90))))</f>
        <v>0</v>
      </c>
      <c r="AB46" s="114">
        <f>(IF(AB$8="Y",0,
MAX(0,'7. Consumption'!BV46-(AA143+'8. SOH &amp; Pipeline'!AC96-'7. Consumption'!AE46-Wastage!AA90))))</f>
        <v>0</v>
      </c>
      <c r="AC46" s="114">
        <f>(IF(AC$8="Y",0,
MAX(0,'7. Consumption'!BW46-(AB143+'8. SOH &amp; Pipeline'!AD96-'7. Consumption'!AF46-Wastage!AB90))))</f>
        <v>0</v>
      </c>
      <c r="AD46" s="114">
        <f>(IF(AD$8="Y",0,
MAX(0,'7. Consumption'!BX46-(AC143+'8. SOH &amp; Pipeline'!AE96-'7. Consumption'!AG46-Wastage!AC90))))</f>
        <v>0</v>
      </c>
      <c r="AE46" s="114">
        <f>(IF(AE$8="Y",0,
MAX(0,'7. Consumption'!BY46-(AD143+'8. SOH &amp; Pipeline'!AF96-'7. Consumption'!AH46-Wastage!AD90))))</f>
        <v>0</v>
      </c>
      <c r="AF46" s="114">
        <f>(IF(AF$8="Y",0,
MAX(0,'7. Consumption'!BZ46-(AE143+'8. SOH &amp; Pipeline'!AG96-'7. Consumption'!AI46-Wastage!AE90))))</f>
        <v>0</v>
      </c>
      <c r="AG46" s="114">
        <f>(IF(AG$8="Y",0,
MAX(0,'7. Consumption'!CA46-(AF143+'8. SOH &amp; Pipeline'!AH96-'7. Consumption'!AJ46-Wastage!AF90))))</f>
        <v>0</v>
      </c>
      <c r="AH46" s="114">
        <f>(IF(AH$8="Y",0,
MAX(0,'7. Consumption'!CB46-(AG143+'8. SOH &amp; Pipeline'!AI96-'7. Consumption'!AK46-Wastage!AG90))))</f>
        <v>0</v>
      </c>
      <c r="AI46" s="114">
        <f>(IF(AI$8="Y",0,
MAX(0,'7. Consumption'!CC46-(AH143+'8. SOH &amp; Pipeline'!AJ96-'7. Consumption'!AL46-Wastage!AH90))))</f>
        <v>0</v>
      </c>
      <c r="AJ46" s="114">
        <f>(IF(AJ$8="Y",0,
MAX(0,'7. Consumption'!CD46-(AI143+'8. SOH &amp; Pipeline'!AK96-'7. Consumption'!AM46-Wastage!AI90))))</f>
        <v>0</v>
      </c>
      <c r="AK46" s="114">
        <f>(IF(AK$8="Y",0,
MAX(0,'7. Consumption'!CE46-(AJ143+'8. SOH &amp; Pipeline'!AL96-'7. Consumption'!AN46-Wastage!AJ90))))</f>
        <v>0</v>
      </c>
      <c r="AL46" s="114">
        <f>(IF(AL$8="Y",0,
MAX(0,'7. Consumption'!CF46-(AK143+'8. SOH &amp; Pipeline'!AM96-'7. Consumption'!AO46-Wastage!AK90))))</f>
        <v>0</v>
      </c>
      <c r="AM46" s="114">
        <f>(IF(AM$8="Y",0,
MAX(0,'7. Consumption'!CG46-(AL143+'8. SOH &amp; Pipeline'!AN96-'7. Consumption'!AP46-Wastage!AL90))))</f>
        <v>0</v>
      </c>
      <c r="AN46" s="114">
        <f>(IF(AN$8="Y",0,
MAX(0,'7. Consumption'!CH46-(AM143+'8. SOH &amp; Pipeline'!AO96-'7. Consumption'!AQ46-Wastage!AM90))))</f>
        <v>0</v>
      </c>
    </row>
    <row r="47" spans="2:41" x14ac:dyDescent="0.3">
      <c r="B47" s="12"/>
      <c r="C47" s="12" t="str">
        <f>'7. Consumption'!C47</f>
        <v>TDF+3TC+EFV400 (300/300/400) - 90 tab</v>
      </c>
      <c r="E47" s="114">
        <f>(IF(E$8="Y",0,
MAX(0,'7. Consumption'!AY47-(D144+'8. SOH &amp; Pipeline'!F97-'7. Consumption'!H47-Wastage!D91))))</f>
        <v>0</v>
      </c>
      <c r="F47" s="114">
        <f>(IF(F$8="Y",0,
MAX(0,'7. Consumption'!AZ47-(E144+'8. SOH &amp; Pipeline'!G97-'7. Consumption'!I47-Wastage!E91))))</f>
        <v>0</v>
      </c>
      <c r="G47" s="114">
        <f>(IF(G$8="Y",0,
MAX(0,'7. Consumption'!BA47-(F144+'8. SOH &amp; Pipeline'!H97-'7. Consumption'!J47-Wastage!F91))))</f>
        <v>0</v>
      </c>
      <c r="H47" s="114">
        <f>(IF(H$8="Y",0,
MAX(0,'7. Consumption'!BB47-(G144+'8. SOH &amp; Pipeline'!I97-'7. Consumption'!K47-Wastage!G91))))</f>
        <v>0</v>
      </c>
      <c r="I47" s="114">
        <f>(IF(I$8="Y",0,
MAX(0,'7. Consumption'!BC47-(H144+'8. SOH &amp; Pipeline'!J97-'7. Consumption'!L47-Wastage!H91))))</f>
        <v>0</v>
      </c>
      <c r="J47" s="114">
        <f>(IF(J$8="Y",0,
MAX(0,'7. Consumption'!BD47-(I144+'8. SOH &amp; Pipeline'!K97-'7. Consumption'!M47-Wastage!I91))))</f>
        <v>0</v>
      </c>
      <c r="K47" s="114">
        <f>(IF(K$8="Y",0,
MAX(0,'7. Consumption'!BE47-(J144+'8. SOH &amp; Pipeline'!L97-'7. Consumption'!N47-Wastage!J91))))</f>
        <v>0</v>
      </c>
      <c r="L47" s="114">
        <f>(IF(L$8="Y",0,
MAX(0,'7. Consumption'!BF47-(K144+'8. SOH &amp; Pipeline'!M97-'7. Consumption'!O47-Wastage!K91))))</f>
        <v>0</v>
      </c>
      <c r="M47" s="114">
        <f>(IF(M$8="Y",0,
MAX(0,'7. Consumption'!BG47-(L144+'8. SOH &amp; Pipeline'!N97-'7. Consumption'!P47-Wastage!L91))))</f>
        <v>0</v>
      </c>
      <c r="N47" s="114">
        <f>(IF(N$8="Y",0,
MAX(0,'7. Consumption'!BH47-(M144+'8. SOH &amp; Pipeline'!O97-'7. Consumption'!Q47-Wastage!M91))))</f>
        <v>0</v>
      </c>
      <c r="O47" s="114">
        <f>(IF(O$8="Y",0,
MAX(0,'7. Consumption'!BI47-(N144+'8. SOH &amp; Pipeline'!P97-'7. Consumption'!R47-Wastage!N91))))</f>
        <v>0</v>
      </c>
      <c r="P47" s="114">
        <f>(IF(P$8="Y",0,
MAX(0,'7. Consumption'!BJ47-(O144+'8. SOH &amp; Pipeline'!Q97-'7. Consumption'!S47-Wastage!O91))))</f>
        <v>0</v>
      </c>
      <c r="Q47" s="114">
        <f>(IF(Q$8="Y",0,
MAX(0,'7. Consumption'!BK47-(P144+'8. SOH &amp; Pipeline'!R97-'7. Consumption'!T47-Wastage!P91))))</f>
        <v>0</v>
      </c>
      <c r="R47" s="114">
        <f>(IF(R$8="Y",0,
MAX(0,'7. Consumption'!BL47-(Q144+'8. SOH &amp; Pipeline'!S97-'7. Consumption'!U47-Wastage!Q91))))</f>
        <v>0</v>
      </c>
      <c r="S47" s="114">
        <f>(IF(S$8="Y",0,
MAX(0,'7. Consumption'!BM47-(R144+'8. SOH &amp; Pipeline'!T97-'7. Consumption'!V47-Wastage!R91))))</f>
        <v>0</v>
      </c>
      <c r="T47" s="114">
        <f>(IF(T$8="Y",0,
MAX(0,'7. Consumption'!BN47-(S144+'8. SOH &amp; Pipeline'!U97-'7. Consumption'!W47-Wastage!S91))))</f>
        <v>0</v>
      </c>
      <c r="U47" s="114">
        <f>(IF(U$8="Y",0,
MAX(0,'7. Consumption'!BO47-(T144+'8. SOH &amp; Pipeline'!V97-'7. Consumption'!X47-Wastage!T91))))</f>
        <v>0</v>
      </c>
      <c r="V47" s="114">
        <f>(IF(V$8="Y",0,
MAX(0,'7. Consumption'!BP47-(U144+'8. SOH &amp; Pipeline'!W97-'7. Consumption'!Y47-Wastage!U91))))</f>
        <v>0</v>
      </c>
      <c r="W47" s="114">
        <f>(IF(W$8="Y",0,
MAX(0,'7. Consumption'!BQ47-(V144+'8. SOH &amp; Pipeline'!X97-'7. Consumption'!Z47-Wastage!V91))))</f>
        <v>0</v>
      </c>
      <c r="X47" s="114">
        <f>(IF(X$8="Y",0,
MAX(0,'7. Consumption'!BR47-(W144+'8. SOH &amp; Pipeline'!Y97-'7. Consumption'!AA47-Wastage!W91))))</f>
        <v>0</v>
      </c>
      <c r="Y47" s="114">
        <f>(IF(Y$8="Y",0,
MAX(0,'7. Consumption'!BS47-(X144+'8. SOH &amp; Pipeline'!Z97-'7. Consumption'!AB47-Wastage!X91))))</f>
        <v>0</v>
      </c>
      <c r="Z47" s="114">
        <f>(IF(Z$8="Y",0,
MAX(0,'7. Consumption'!BT47-(Y144+'8. SOH &amp; Pipeline'!AA97-'7. Consumption'!AC47-Wastage!Y91))))</f>
        <v>0</v>
      </c>
      <c r="AA47" s="114">
        <f>(IF(AA$8="Y",0,
MAX(0,'7. Consumption'!BU47-(Z144+'8. SOH &amp; Pipeline'!AB97-'7. Consumption'!AD47-Wastage!Z91))))</f>
        <v>0</v>
      </c>
      <c r="AB47" s="114">
        <f>(IF(AB$8="Y",0,
MAX(0,'7. Consumption'!BV47-(AA144+'8. SOH &amp; Pipeline'!AC97-'7. Consumption'!AE47-Wastage!AA91))))</f>
        <v>0</v>
      </c>
      <c r="AC47" s="114">
        <f>(IF(AC$8="Y",0,
MAX(0,'7. Consumption'!BW47-(AB144+'8. SOH &amp; Pipeline'!AD97-'7. Consumption'!AF47-Wastage!AB91))))</f>
        <v>0</v>
      </c>
      <c r="AD47" s="114">
        <f>(IF(AD$8="Y",0,
MAX(0,'7. Consumption'!BX47-(AC144+'8. SOH &amp; Pipeline'!AE97-'7. Consumption'!AG47-Wastage!AC91))))</f>
        <v>0</v>
      </c>
      <c r="AE47" s="114">
        <f>(IF(AE$8="Y",0,
MAX(0,'7. Consumption'!BY47-(AD144+'8. SOH &amp; Pipeline'!AF97-'7. Consumption'!AH47-Wastage!AD91))))</f>
        <v>0</v>
      </c>
      <c r="AF47" s="114">
        <f>(IF(AF$8="Y",0,
MAX(0,'7. Consumption'!BZ47-(AE144+'8. SOH &amp; Pipeline'!AG97-'7. Consumption'!AI47-Wastage!AE91))))</f>
        <v>0</v>
      </c>
      <c r="AG47" s="114">
        <f>(IF(AG$8="Y",0,
MAX(0,'7. Consumption'!CA47-(AF144+'8. SOH &amp; Pipeline'!AH97-'7. Consumption'!AJ47-Wastage!AF91))))</f>
        <v>0</v>
      </c>
      <c r="AH47" s="114">
        <f>(IF(AH$8="Y",0,
MAX(0,'7. Consumption'!CB47-(AG144+'8. SOH &amp; Pipeline'!AI97-'7. Consumption'!AK47-Wastage!AG91))))</f>
        <v>0</v>
      </c>
      <c r="AI47" s="114">
        <f>(IF(AI$8="Y",0,
MAX(0,'7. Consumption'!CC47-(AH144+'8. SOH &amp; Pipeline'!AJ97-'7. Consumption'!AL47-Wastage!AH91))))</f>
        <v>0</v>
      </c>
      <c r="AJ47" s="114">
        <f>(IF(AJ$8="Y",0,
MAX(0,'7. Consumption'!CD47-(AI144+'8. SOH &amp; Pipeline'!AK97-'7. Consumption'!AM47-Wastage!AI91))))</f>
        <v>0</v>
      </c>
      <c r="AK47" s="114">
        <f>(IF(AK$8="Y",0,
MAX(0,'7. Consumption'!CE47-(AJ144+'8. SOH &amp; Pipeline'!AL97-'7. Consumption'!AN47-Wastage!AJ91))))</f>
        <v>0</v>
      </c>
      <c r="AL47" s="114">
        <f>(IF(AL$8="Y",0,
MAX(0,'7. Consumption'!CF47-(AK144+'8. SOH &amp; Pipeline'!AM97-'7. Consumption'!AO47-Wastage!AK91))))</f>
        <v>0</v>
      </c>
      <c r="AM47" s="114">
        <f>(IF(AM$8="Y",0,
MAX(0,'7. Consumption'!CG47-(AL144+'8. SOH &amp; Pipeline'!AN97-'7. Consumption'!AP47-Wastage!AL91))))</f>
        <v>0</v>
      </c>
      <c r="AN47" s="114">
        <f>(IF(AN$8="Y",0,
MAX(0,'7. Consumption'!CH47-(AM144+'8. SOH &amp; Pipeline'!AO97-'7. Consumption'!AQ47-Wastage!AM91))))</f>
        <v>0</v>
      </c>
    </row>
    <row r="48" spans="2:41" x14ac:dyDescent="0.3">
      <c r="B48" s="12"/>
      <c r="C48" s="12" t="str">
        <f>'7. Consumption'!C48</f>
        <v>TDF+3TC+EFV600 (300/300/600) - 30 tab</v>
      </c>
      <c r="E48" s="114">
        <f>(IF(E$8="Y",0,
MAX(0,'7. Consumption'!AY48-(D145+'8. SOH &amp; Pipeline'!F98-'7. Consumption'!H48-Wastage!D92))))</f>
        <v>0</v>
      </c>
      <c r="F48" s="114">
        <f>(IF(F$8="Y",0,
MAX(0,'7. Consumption'!AZ48-(E145+'8. SOH &amp; Pipeline'!G98-'7. Consumption'!I48-Wastage!E92))))</f>
        <v>0</v>
      </c>
      <c r="G48" s="114">
        <f>(IF(G$8="Y",0,
MAX(0,'7. Consumption'!BA48-(F145+'8. SOH &amp; Pipeline'!H98-'7. Consumption'!J48-Wastage!F92))))</f>
        <v>0</v>
      </c>
      <c r="H48" s="114">
        <f>(IF(H$8="Y",0,
MAX(0,'7. Consumption'!BB48-(G145+'8. SOH &amp; Pipeline'!I98-'7. Consumption'!K48-Wastage!G92))))</f>
        <v>0</v>
      </c>
      <c r="I48" s="114">
        <f>(IF(I$8="Y",0,
MAX(0,'7. Consumption'!BC48-(H145+'8. SOH &amp; Pipeline'!J98-'7. Consumption'!L48-Wastage!H92))))</f>
        <v>0</v>
      </c>
      <c r="J48" s="114">
        <f>(IF(J$8="Y",0,
MAX(0,'7. Consumption'!BD48-(I145+'8. SOH &amp; Pipeline'!K98-'7. Consumption'!M48-Wastage!I92))))</f>
        <v>0</v>
      </c>
      <c r="K48" s="114">
        <f>(IF(K$8="Y",0,
MAX(0,'7. Consumption'!BE48-(J145+'8. SOH &amp; Pipeline'!L98-'7. Consumption'!N48-Wastage!J92))))</f>
        <v>0</v>
      </c>
      <c r="L48" s="114">
        <f>(IF(L$8="Y",0,
MAX(0,'7. Consumption'!BF48-(K145+'8. SOH &amp; Pipeline'!M98-'7. Consumption'!O48-Wastage!K92))))</f>
        <v>0</v>
      </c>
      <c r="M48" s="114">
        <f>(IF(M$8="Y",0,
MAX(0,'7. Consumption'!BG48-(L145+'8. SOH &amp; Pipeline'!N98-'7. Consumption'!P48-Wastage!L92))))</f>
        <v>0</v>
      </c>
      <c r="N48" s="114">
        <f>(IF(N$8="Y",0,
MAX(0,'7. Consumption'!BH48-(M145+'8. SOH &amp; Pipeline'!O98-'7. Consumption'!Q48-Wastage!M92))))</f>
        <v>0</v>
      </c>
      <c r="O48" s="114">
        <f>(IF(O$8="Y",0,
MAX(0,'7. Consumption'!BI48-(N145+'8. SOH &amp; Pipeline'!P98-'7. Consumption'!R48-Wastage!N92))))</f>
        <v>0</v>
      </c>
      <c r="P48" s="114">
        <f>(IF(P$8="Y",0,
MAX(0,'7. Consumption'!BJ48-(O145+'8. SOH &amp; Pipeline'!Q98-'7. Consumption'!S48-Wastage!O92))))</f>
        <v>0</v>
      </c>
      <c r="Q48" s="114">
        <f>(IF(Q$8="Y",0,
MAX(0,'7. Consumption'!BK48-(P145+'8. SOH &amp; Pipeline'!R98-'7. Consumption'!T48-Wastage!P92))))</f>
        <v>0</v>
      </c>
      <c r="R48" s="114">
        <f>(IF(R$8="Y",0,
MAX(0,'7. Consumption'!BL48-(Q145+'8. SOH &amp; Pipeline'!S98-'7. Consumption'!U48-Wastage!Q92))))</f>
        <v>0</v>
      </c>
      <c r="S48" s="114">
        <f>(IF(S$8="Y",0,
MAX(0,'7. Consumption'!BM48-(R145+'8. SOH &amp; Pipeline'!T98-'7. Consumption'!V48-Wastage!R92))))</f>
        <v>0</v>
      </c>
      <c r="T48" s="114">
        <f>(IF(T$8="Y",0,
MAX(0,'7. Consumption'!BN48-(S145+'8. SOH &amp; Pipeline'!U98-'7. Consumption'!W48-Wastage!S92))))</f>
        <v>0</v>
      </c>
      <c r="U48" s="114">
        <f>(IF(U$8="Y",0,
MAX(0,'7. Consumption'!BO48-(T145+'8. SOH &amp; Pipeline'!V98-'7. Consumption'!X48-Wastage!T92))))</f>
        <v>0</v>
      </c>
      <c r="V48" s="114">
        <f>(IF(V$8="Y",0,
MAX(0,'7. Consumption'!BP48-(U145+'8. SOH &amp; Pipeline'!W98-'7. Consumption'!Y48-Wastage!U92))))</f>
        <v>0</v>
      </c>
      <c r="W48" s="114">
        <f>(IF(W$8="Y",0,
MAX(0,'7. Consumption'!BQ48-(V145+'8. SOH &amp; Pipeline'!X98-'7. Consumption'!Z48-Wastage!V92))))</f>
        <v>0</v>
      </c>
      <c r="X48" s="114">
        <f>(IF(X$8="Y",0,
MAX(0,'7. Consumption'!BR48-(W145+'8. SOH &amp; Pipeline'!Y98-'7. Consumption'!AA48-Wastage!W92))))</f>
        <v>0</v>
      </c>
      <c r="Y48" s="114">
        <f>(IF(Y$8="Y",0,
MAX(0,'7. Consumption'!BS48-(X145+'8. SOH &amp; Pipeline'!Z98-'7. Consumption'!AB48-Wastage!X92))))</f>
        <v>0</v>
      </c>
      <c r="Z48" s="114">
        <f>(IF(Z$8="Y",0,
MAX(0,'7. Consumption'!BT48-(Y145+'8. SOH &amp; Pipeline'!AA98-'7. Consumption'!AC48-Wastage!Y92))))</f>
        <v>0</v>
      </c>
      <c r="AA48" s="114">
        <f>(IF(AA$8="Y",0,
MAX(0,'7. Consumption'!BU48-(Z145+'8. SOH &amp; Pipeline'!AB98-'7. Consumption'!AD48-Wastage!Z92))))</f>
        <v>0</v>
      </c>
      <c r="AB48" s="114">
        <f>(IF(AB$8="Y",0,
MAX(0,'7. Consumption'!BV48-(AA145+'8. SOH &amp; Pipeline'!AC98-'7. Consumption'!AE48-Wastage!AA92))))</f>
        <v>0</v>
      </c>
      <c r="AC48" s="114">
        <f>(IF(AC$8="Y",0,
MAX(0,'7. Consumption'!BW48-(AB145+'8. SOH &amp; Pipeline'!AD98-'7. Consumption'!AF48-Wastage!AB92))))</f>
        <v>0</v>
      </c>
      <c r="AD48" s="114">
        <f>(IF(AD$8="Y",0,
MAX(0,'7. Consumption'!BX48-(AC145+'8. SOH &amp; Pipeline'!AE98-'7. Consumption'!AG48-Wastage!AC92))))</f>
        <v>0</v>
      </c>
      <c r="AE48" s="114">
        <f>(IF(AE$8="Y",0,
MAX(0,'7. Consumption'!BY48-(AD145+'8. SOH &amp; Pipeline'!AF98-'7. Consumption'!AH48-Wastage!AD92))))</f>
        <v>0</v>
      </c>
      <c r="AF48" s="114">
        <f>(IF(AF$8="Y",0,
MAX(0,'7. Consumption'!BZ48-(AE145+'8. SOH &amp; Pipeline'!AG98-'7. Consumption'!AI48-Wastage!AE92))))</f>
        <v>0</v>
      </c>
      <c r="AG48" s="114">
        <f>(IF(AG$8="Y",0,
MAX(0,'7. Consumption'!CA48-(AF145+'8. SOH &amp; Pipeline'!AH98-'7. Consumption'!AJ48-Wastage!AF92))))</f>
        <v>0</v>
      </c>
      <c r="AH48" s="114">
        <f>(IF(AH$8="Y",0,
MAX(0,'7. Consumption'!CB48-(AG145+'8. SOH &amp; Pipeline'!AI98-'7. Consumption'!AK48-Wastage!AG92))))</f>
        <v>0</v>
      </c>
      <c r="AI48" s="114">
        <f>(IF(AI$8="Y",0,
MAX(0,'7. Consumption'!CC48-(AH145+'8. SOH &amp; Pipeline'!AJ98-'7. Consumption'!AL48-Wastage!AH92))))</f>
        <v>0</v>
      </c>
      <c r="AJ48" s="114">
        <f>(IF(AJ$8="Y",0,
MAX(0,'7. Consumption'!CD48-(AI145+'8. SOH &amp; Pipeline'!AK98-'7. Consumption'!AM48-Wastage!AI92))))</f>
        <v>0</v>
      </c>
      <c r="AK48" s="114">
        <f>(IF(AK$8="Y",0,
MAX(0,'7. Consumption'!CE48-(AJ145+'8. SOH &amp; Pipeline'!AL98-'7. Consumption'!AN48-Wastage!AJ92))))</f>
        <v>0</v>
      </c>
      <c r="AL48" s="114">
        <f>(IF(AL$8="Y",0,
MAX(0,'7. Consumption'!CF48-(AK145+'8. SOH &amp; Pipeline'!AM98-'7. Consumption'!AO48-Wastage!AK92))))</f>
        <v>0</v>
      </c>
      <c r="AM48" s="114">
        <f>(IF(AM$8="Y",0,
MAX(0,'7. Consumption'!CG48-(AL145+'8. SOH &amp; Pipeline'!AN98-'7. Consumption'!AP48-Wastage!AL92))))</f>
        <v>0</v>
      </c>
      <c r="AN48" s="114">
        <f>(IF(AN$8="Y",0,
MAX(0,'7. Consumption'!CH48-(AM145+'8. SOH &amp; Pipeline'!AO98-'7. Consumption'!AQ48-Wastage!AM92))))</f>
        <v>0</v>
      </c>
    </row>
    <row r="49" spans="2:41" x14ac:dyDescent="0.3">
      <c r="B49" s="12"/>
      <c r="C49" s="12" t="str">
        <f>'7. Consumption'!C49</f>
        <v>TDF+FTC (300/200) - 30 tab</v>
      </c>
      <c r="E49" s="114">
        <f>(IF(E$8="Y",0,
MAX(0,'7. Consumption'!AY49-(D146+'8. SOH &amp; Pipeline'!F99-'7. Consumption'!H49-Wastage!D93))))</f>
        <v>0</v>
      </c>
      <c r="F49" s="114">
        <f>(IF(F$8="Y",0,
MAX(0,'7. Consumption'!AZ49-(E146+'8. SOH &amp; Pipeline'!G99-'7. Consumption'!I49-Wastage!E93))))</f>
        <v>0</v>
      </c>
      <c r="G49" s="114">
        <f>(IF(G$8="Y",0,
MAX(0,'7. Consumption'!BA49-(F146+'8. SOH &amp; Pipeline'!H99-'7. Consumption'!J49-Wastage!F93))))</f>
        <v>0</v>
      </c>
      <c r="H49" s="114">
        <f>(IF(H$8="Y",0,
MAX(0,'7. Consumption'!BB49-(G146+'8. SOH &amp; Pipeline'!I99-'7. Consumption'!K49-Wastage!G93))))</f>
        <v>0</v>
      </c>
      <c r="I49" s="114">
        <f>(IF(I$8="Y",0,
MAX(0,'7. Consumption'!BC49-(H146+'8. SOH &amp; Pipeline'!J99-'7. Consumption'!L49-Wastage!H93))))</f>
        <v>0</v>
      </c>
      <c r="J49" s="114">
        <f>(IF(J$8="Y",0,
MAX(0,'7. Consumption'!BD49-(I146+'8. SOH &amp; Pipeline'!K99-'7. Consumption'!M49-Wastage!I93))))</f>
        <v>0</v>
      </c>
      <c r="K49" s="114">
        <f>(IF(K$8="Y",0,
MAX(0,'7. Consumption'!BE49-(J146+'8. SOH &amp; Pipeline'!L99-'7. Consumption'!N49-Wastage!J93))))</f>
        <v>0</v>
      </c>
      <c r="L49" s="114">
        <f>(IF(L$8="Y",0,
MAX(0,'7. Consumption'!BF49-(K146+'8. SOH &amp; Pipeline'!M99-'7. Consumption'!O49-Wastage!K93))))</f>
        <v>0</v>
      </c>
      <c r="M49" s="114">
        <f>(IF(M$8="Y",0,
MAX(0,'7. Consumption'!BG49-(L146+'8. SOH &amp; Pipeline'!N99-'7. Consumption'!P49-Wastage!L93))))</f>
        <v>0</v>
      </c>
      <c r="N49" s="114">
        <f>(IF(N$8="Y",0,
MAX(0,'7. Consumption'!BH49-(M146+'8. SOH &amp; Pipeline'!O99-'7. Consumption'!Q49-Wastage!M93))))</f>
        <v>0</v>
      </c>
      <c r="O49" s="114">
        <f>(IF(O$8="Y",0,
MAX(0,'7. Consumption'!BI49-(N146+'8. SOH &amp; Pipeline'!P99-'7. Consumption'!R49-Wastage!N93))))</f>
        <v>0</v>
      </c>
      <c r="P49" s="114">
        <f>(IF(P$8="Y",0,
MAX(0,'7. Consumption'!BJ49-(O146+'8. SOH &amp; Pipeline'!Q99-'7. Consumption'!S49-Wastage!O93))))</f>
        <v>0</v>
      </c>
      <c r="Q49" s="114">
        <f>(IF(Q$8="Y",0,
MAX(0,'7. Consumption'!BK49-(P146+'8. SOH &amp; Pipeline'!R99-'7. Consumption'!T49-Wastage!P93))))</f>
        <v>0</v>
      </c>
      <c r="R49" s="114">
        <f>(IF(R$8="Y",0,
MAX(0,'7. Consumption'!BL49-(Q146+'8. SOH &amp; Pipeline'!S99-'7. Consumption'!U49-Wastage!Q93))))</f>
        <v>0</v>
      </c>
      <c r="S49" s="114">
        <f>(IF(S$8="Y",0,
MAX(0,'7. Consumption'!BM49-(R146+'8. SOH &amp; Pipeline'!T99-'7. Consumption'!V49-Wastage!R93))))</f>
        <v>0</v>
      </c>
      <c r="T49" s="114">
        <f>(IF(T$8="Y",0,
MAX(0,'7. Consumption'!BN49-(S146+'8. SOH &amp; Pipeline'!U99-'7. Consumption'!W49-Wastage!S93))))</f>
        <v>0</v>
      </c>
      <c r="U49" s="114">
        <f>(IF(U$8="Y",0,
MAX(0,'7. Consumption'!BO49-(T146+'8. SOH &amp; Pipeline'!V99-'7. Consumption'!X49-Wastage!T93))))</f>
        <v>0</v>
      </c>
      <c r="V49" s="114">
        <f>(IF(V$8="Y",0,
MAX(0,'7. Consumption'!BP49-(U146+'8. SOH &amp; Pipeline'!W99-'7. Consumption'!Y49-Wastage!U93))))</f>
        <v>0</v>
      </c>
      <c r="W49" s="114">
        <f>(IF(W$8="Y",0,
MAX(0,'7. Consumption'!BQ49-(V146+'8. SOH &amp; Pipeline'!X99-'7. Consumption'!Z49-Wastage!V93))))</f>
        <v>0</v>
      </c>
      <c r="X49" s="114">
        <f>(IF(X$8="Y",0,
MAX(0,'7. Consumption'!BR49-(W146+'8. SOH &amp; Pipeline'!Y99-'7. Consumption'!AA49-Wastage!W93))))</f>
        <v>0</v>
      </c>
      <c r="Y49" s="114">
        <f>(IF(Y$8="Y",0,
MAX(0,'7. Consumption'!BS49-(X146+'8. SOH &amp; Pipeline'!Z99-'7. Consumption'!AB49-Wastage!X93))))</f>
        <v>0</v>
      </c>
      <c r="Z49" s="114">
        <f>(IF(Z$8="Y",0,
MAX(0,'7. Consumption'!BT49-(Y146+'8. SOH &amp; Pipeline'!AA99-'7. Consumption'!AC49-Wastage!Y93))))</f>
        <v>0</v>
      </c>
      <c r="AA49" s="114">
        <f>(IF(AA$8="Y",0,
MAX(0,'7. Consumption'!BU49-(Z146+'8. SOH &amp; Pipeline'!AB99-'7. Consumption'!AD49-Wastage!Z93))))</f>
        <v>0</v>
      </c>
      <c r="AB49" s="114">
        <f>(IF(AB$8="Y",0,
MAX(0,'7. Consumption'!BV49-(AA146+'8. SOH &amp; Pipeline'!AC99-'7. Consumption'!AE49-Wastage!AA93))))</f>
        <v>0</v>
      </c>
      <c r="AC49" s="114">
        <f>(IF(AC$8="Y",0,
MAX(0,'7. Consumption'!BW49-(AB146+'8. SOH &amp; Pipeline'!AD99-'7. Consumption'!AF49-Wastage!AB93))))</f>
        <v>0</v>
      </c>
      <c r="AD49" s="114">
        <f>(IF(AD$8="Y",0,
MAX(0,'7. Consumption'!BX49-(AC146+'8. SOH &amp; Pipeline'!AE99-'7. Consumption'!AG49-Wastage!AC93))))</f>
        <v>0</v>
      </c>
      <c r="AE49" s="114">
        <f>(IF(AE$8="Y",0,
MAX(0,'7. Consumption'!BY49-(AD146+'8. SOH &amp; Pipeline'!AF99-'7. Consumption'!AH49-Wastage!AD93))))</f>
        <v>0</v>
      </c>
      <c r="AF49" s="114">
        <f>(IF(AF$8="Y",0,
MAX(0,'7. Consumption'!BZ49-(AE146+'8. SOH &amp; Pipeline'!AG99-'7. Consumption'!AI49-Wastage!AE93))))</f>
        <v>0</v>
      </c>
      <c r="AG49" s="114">
        <f>(IF(AG$8="Y",0,
MAX(0,'7. Consumption'!CA49-(AF146+'8. SOH &amp; Pipeline'!AH99-'7. Consumption'!AJ49-Wastage!AF93))))</f>
        <v>0</v>
      </c>
      <c r="AH49" s="114">
        <f>(IF(AH$8="Y",0,
MAX(0,'7. Consumption'!CB49-(AG146+'8. SOH &amp; Pipeline'!AI99-'7. Consumption'!AK49-Wastage!AG93))))</f>
        <v>0</v>
      </c>
      <c r="AI49" s="114">
        <f>(IF(AI$8="Y",0,
MAX(0,'7. Consumption'!CC49-(AH146+'8. SOH &amp; Pipeline'!AJ99-'7. Consumption'!AL49-Wastage!AH93))))</f>
        <v>0</v>
      </c>
      <c r="AJ49" s="114">
        <f>(IF(AJ$8="Y",0,
MAX(0,'7. Consumption'!CD49-(AI146+'8. SOH &amp; Pipeline'!AK99-'7. Consumption'!AM49-Wastage!AI93))))</f>
        <v>0</v>
      </c>
      <c r="AK49" s="114">
        <f>(IF(AK$8="Y",0,
MAX(0,'7. Consumption'!CE49-(AJ146+'8. SOH &amp; Pipeline'!AL99-'7. Consumption'!AN49-Wastage!AJ93))))</f>
        <v>0</v>
      </c>
      <c r="AL49" s="114">
        <f>(IF(AL$8="Y",0,
MAX(0,'7. Consumption'!CF49-(AK146+'8. SOH &amp; Pipeline'!AM99-'7. Consumption'!AO49-Wastage!AK93))))</f>
        <v>0</v>
      </c>
      <c r="AM49" s="114">
        <f>(IF(AM$8="Y",0,
MAX(0,'7. Consumption'!CG49-(AL146+'8. SOH &amp; Pipeline'!AN99-'7. Consumption'!AP49-Wastage!AL93))))</f>
        <v>0</v>
      </c>
      <c r="AN49" s="114">
        <f>(IF(AN$8="Y",0,
MAX(0,'7. Consumption'!CH49-(AM146+'8. SOH &amp; Pipeline'!AO99-'7. Consumption'!AQ49-Wastage!AM93))))</f>
        <v>0</v>
      </c>
    </row>
    <row r="50" spans="2:41" x14ac:dyDescent="0.3">
      <c r="B50" s="12"/>
      <c r="C50" s="12" t="str">
        <f>'7. Consumption'!C50</f>
        <v>TDF+FTC+EFV600 (300/200/600) - 30 tab</v>
      </c>
      <c r="E50" s="114">
        <f>(IF(E$8="Y",0,
MAX(0,'7. Consumption'!AY50-(D147+'8. SOH &amp; Pipeline'!F100-'7. Consumption'!H50-Wastage!D94))))</f>
        <v>0</v>
      </c>
      <c r="F50" s="114">
        <f>(IF(F$8="Y",0,
MAX(0,'7. Consumption'!AZ50-(E147+'8. SOH &amp; Pipeline'!G100-'7. Consumption'!I50-Wastage!E94))))</f>
        <v>0</v>
      </c>
      <c r="G50" s="114">
        <f>(IF(G$8="Y",0,
MAX(0,'7. Consumption'!BA50-(F147+'8. SOH &amp; Pipeline'!H100-'7. Consumption'!J50-Wastage!F94))))</f>
        <v>0</v>
      </c>
      <c r="H50" s="114">
        <f>(IF(H$8="Y",0,
MAX(0,'7. Consumption'!BB50-(G147+'8. SOH &amp; Pipeline'!I100-'7. Consumption'!K50-Wastage!G94))))</f>
        <v>0</v>
      </c>
      <c r="I50" s="114">
        <f>(IF(I$8="Y",0,
MAX(0,'7. Consumption'!BC50-(H147+'8. SOH &amp; Pipeline'!J100-'7. Consumption'!L50-Wastage!H94))))</f>
        <v>0</v>
      </c>
      <c r="J50" s="114">
        <f>(IF(J$8="Y",0,
MAX(0,'7. Consumption'!BD50-(I147+'8. SOH &amp; Pipeline'!K100-'7. Consumption'!M50-Wastage!I94))))</f>
        <v>0</v>
      </c>
      <c r="K50" s="114">
        <f>(IF(K$8="Y",0,
MAX(0,'7. Consumption'!BE50-(J147+'8. SOH &amp; Pipeline'!L100-'7. Consumption'!N50-Wastage!J94))))</f>
        <v>0</v>
      </c>
      <c r="L50" s="114">
        <f>(IF(L$8="Y",0,
MAX(0,'7. Consumption'!BF50-(K147+'8. SOH &amp; Pipeline'!M100-'7. Consumption'!O50-Wastage!K94))))</f>
        <v>0</v>
      </c>
      <c r="M50" s="114">
        <f>(IF(M$8="Y",0,
MAX(0,'7. Consumption'!BG50-(L147+'8. SOH &amp; Pipeline'!N100-'7. Consumption'!P50-Wastage!L94))))</f>
        <v>0</v>
      </c>
      <c r="N50" s="114">
        <f>(IF(N$8="Y",0,
MAX(0,'7. Consumption'!BH50-(M147+'8. SOH &amp; Pipeline'!O100-'7. Consumption'!Q50-Wastage!M94))))</f>
        <v>0</v>
      </c>
      <c r="O50" s="114">
        <f>(IF(O$8="Y",0,
MAX(0,'7. Consumption'!BI50-(N147+'8. SOH &amp; Pipeline'!P100-'7. Consumption'!R50-Wastage!N94))))</f>
        <v>0</v>
      </c>
      <c r="P50" s="114">
        <f>(IF(P$8="Y",0,
MAX(0,'7. Consumption'!BJ50-(O147+'8. SOH &amp; Pipeline'!Q100-'7. Consumption'!S50-Wastage!O94))))</f>
        <v>0</v>
      </c>
      <c r="Q50" s="114">
        <f>(IF(Q$8="Y",0,
MAX(0,'7. Consumption'!BK50-(P147+'8. SOH &amp; Pipeline'!R100-'7. Consumption'!T50-Wastage!P94))))</f>
        <v>0</v>
      </c>
      <c r="R50" s="114">
        <f>(IF(R$8="Y",0,
MAX(0,'7. Consumption'!BL50-(Q147+'8. SOH &amp; Pipeline'!S100-'7. Consumption'!U50-Wastage!Q94))))</f>
        <v>0</v>
      </c>
      <c r="S50" s="114">
        <f>(IF(S$8="Y",0,
MAX(0,'7. Consumption'!BM50-(R147+'8. SOH &amp; Pipeline'!T100-'7. Consumption'!V50-Wastage!R94))))</f>
        <v>0</v>
      </c>
      <c r="T50" s="114">
        <f>(IF(T$8="Y",0,
MAX(0,'7. Consumption'!BN50-(S147+'8. SOH &amp; Pipeline'!U100-'7. Consumption'!W50-Wastage!S94))))</f>
        <v>0</v>
      </c>
      <c r="U50" s="114">
        <f>(IF(U$8="Y",0,
MAX(0,'7. Consumption'!BO50-(T147+'8. SOH &amp; Pipeline'!V100-'7. Consumption'!X50-Wastage!T94))))</f>
        <v>0</v>
      </c>
      <c r="V50" s="114">
        <f>(IF(V$8="Y",0,
MAX(0,'7. Consumption'!BP50-(U147+'8. SOH &amp; Pipeline'!W100-'7. Consumption'!Y50-Wastage!U94))))</f>
        <v>0</v>
      </c>
      <c r="W50" s="114">
        <f>(IF(W$8="Y",0,
MAX(0,'7. Consumption'!BQ50-(V147+'8. SOH &amp; Pipeline'!X100-'7. Consumption'!Z50-Wastage!V94))))</f>
        <v>0</v>
      </c>
      <c r="X50" s="114">
        <f>(IF(X$8="Y",0,
MAX(0,'7. Consumption'!BR50-(W147+'8. SOH &amp; Pipeline'!Y100-'7. Consumption'!AA50-Wastage!W94))))</f>
        <v>0</v>
      </c>
      <c r="Y50" s="114">
        <f>(IF(Y$8="Y",0,
MAX(0,'7. Consumption'!BS50-(X147+'8. SOH &amp; Pipeline'!Z100-'7. Consumption'!AB50-Wastage!X94))))</f>
        <v>0</v>
      </c>
      <c r="Z50" s="114">
        <f>(IF(Z$8="Y",0,
MAX(0,'7. Consumption'!BT50-(Y147+'8. SOH &amp; Pipeline'!AA100-'7. Consumption'!AC50-Wastage!Y94))))</f>
        <v>0</v>
      </c>
      <c r="AA50" s="114">
        <f>(IF(AA$8="Y",0,
MAX(0,'7. Consumption'!BU50-(Z147+'8. SOH &amp; Pipeline'!AB100-'7. Consumption'!AD50-Wastage!Z94))))</f>
        <v>0</v>
      </c>
      <c r="AB50" s="114">
        <f>(IF(AB$8="Y",0,
MAX(0,'7. Consumption'!BV50-(AA147+'8. SOH &amp; Pipeline'!AC100-'7. Consumption'!AE50-Wastage!AA94))))</f>
        <v>0</v>
      </c>
      <c r="AC50" s="114">
        <f>(IF(AC$8="Y",0,
MAX(0,'7. Consumption'!BW50-(AB147+'8. SOH &amp; Pipeline'!AD100-'7. Consumption'!AF50-Wastage!AB94))))</f>
        <v>0</v>
      </c>
      <c r="AD50" s="114">
        <f>(IF(AD$8="Y",0,
MAX(0,'7. Consumption'!BX50-(AC147+'8. SOH &amp; Pipeline'!AE100-'7. Consumption'!AG50-Wastage!AC94))))</f>
        <v>0</v>
      </c>
      <c r="AE50" s="114">
        <f>(IF(AE$8="Y",0,
MAX(0,'7. Consumption'!BY50-(AD147+'8. SOH &amp; Pipeline'!AF100-'7. Consumption'!AH50-Wastage!AD94))))</f>
        <v>0</v>
      </c>
      <c r="AF50" s="114">
        <f>(IF(AF$8="Y",0,
MAX(0,'7. Consumption'!BZ50-(AE147+'8. SOH &amp; Pipeline'!AG100-'7. Consumption'!AI50-Wastage!AE94))))</f>
        <v>0</v>
      </c>
      <c r="AG50" s="114">
        <f>(IF(AG$8="Y",0,
MAX(0,'7. Consumption'!CA50-(AF147+'8. SOH &amp; Pipeline'!AH100-'7. Consumption'!AJ50-Wastage!AF94))))</f>
        <v>0</v>
      </c>
      <c r="AH50" s="114">
        <f>(IF(AH$8="Y",0,
MAX(0,'7. Consumption'!CB50-(AG147+'8. SOH &amp; Pipeline'!AI100-'7. Consumption'!AK50-Wastage!AG94))))</f>
        <v>0</v>
      </c>
      <c r="AI50" s="114">
        <f>(IF(AI$8="Y",0,
MAX(0,'7. Consumption'!CC50-(AH147+'8. SOH &amp; Pipeline'!AJ100-'7. Consumption'!AL50-Wastage!AH94))))</f>
        <v>0</v>
      </c>
      <c r="AJ50" s="114">
        <f>(IF(AJ$8="Y",0,
MAX(0,'7. Consumption'!CD50-(AI147+'8. SOH &amp; Pipeline'!AK100-'7. Consumption'!AM50-Wastage!AI94))))</f>
        <v>0</v>
      </c>
      <c r="AK50" s="114">
        <f>(IF(AK$8="Y",0,
MAX(0,'7. Consumption'!CE50-(AJ147+'8. SOH &amp; Pipeline'!AL100-'7. Consumption'!AN50-Wastage!AJ94))))</f>
        <v>0</v>
      </c>
      <c r="AL50" s="114">
        <f>(IF(AL$8="Y",0,
MAX(0,'7. Consumption'!CF50-(AK147+'8. SOH &amp; Pipeline'!AM100-'7. Consumption'!AO50-Wastage!AK94))))</f>
        <v>0</v>
      </c>
      <c r="AM50" s="114">
        <f>(IF(AM$8="Y",0,
MAX(0,'7. Consumption'!CG50-(AL147+'8. SOH &amp; Pipeline'!AN100-'7. Consumption'!AP50-Wastage!AL94))))</f>
        <v>0</v>
      </c>
      <c r="AN50" s="114">
        <f>(IF(AN$8="Y",0,
MAX(0,'7. Consumption'!CH50-(AM147+'8. SOH &amp; Pipeline'!AO100-'7. Consumption'!AQ50-Wastage!AM94))))</f>
        <v>0</v>
      </c>
    </row>
    <row r="51" spans="2:41" hidden="1" outlineLevel="1" x14ac:dyDescent="0.3">
      <c r="B51" s="12"/>
      <c r="C51" s="12" t="str">
        <f>'7. Consumption'!C51</f>
        <v/>
      </c>
      <c r="E51" s="114">
        <f>(IF(E$8="Y",0,
MAX(0,'7. Consumption'!AY51-(D148+'8. SOH &amp; Pipeline'!F101-'7. Consumption'!H51-Wastage!D95))))</f>
        <v>0</v>
      </c>
      <c r="F51" s="114">
        <f>(IF(F$8="Y",0,
MAX(0,'7. Consumption'!AZ51-(E148+'8. SOH &amp; Pipeline'!G101-'7. Consumption'!I51-Wastage!E95))))</f>
        <v>0</v>
      </c>
      <c r="G51" s="114">
        <f>(IF(G$8="Y",0,
MAX(0,'7. Consumption'!BA51-(F148+'8. SOH &amp; Pipeline'!H101-'7. Consumption'!J51-Wastage!F95))))</f>
        <v>0</v>
      </c>
      <c r="H51" s="114">
        <f>(IF(H$8="Y",0,
MAX(0,'7. Consumption'!BB51-(G148+'8. SOH &amp; Pipeline'!I101-'7. Consumption'!K51-Wastage!G95))))</f>
        <v>0</v>
      </c>
      <c r="I51" s="114">
        <f>(IF(I$8="Y",0,
MAX(0,'7. Consumption'!BC51-(H148+'8. SOH &amp; Pipeline'!J101-'7. Consumption'!L51-Wastage!H95))))</f>
        <v>0</v>
      </c>
      <c r="J51" s="114">
        <f>(IF(J$8="Y",0,
MAX(0,'7. Consumption'!BD51-(I148+'8. SOH &amp; Pipeline'!K101-'7. Consumption'!M51-Wastage!I95))))</f>
        <v>0</v>
      </c>
      <c r="K51" s="114">
        <f>(IF(K$8="Y",0,
MAX(0,'7. Consumption'!BE51-(J148+'8. SOH &amp; Pipeline'!L101-'7. Consumption'!N51-Wastage!J95))))</f>
        <v>0</v>
      </c>
      <c r="L51" s="114">
        <f>(IF(L$8="Y",0,
MAX(0,'7. Consumption'!BF51-(K148+'8. SOH &amp; Pipeline'!M101-'7. Consumption'!O51-Wastage!K95))))</f>
        <v>0</v>
      </c>
      <c r="M51" s="114">
        <f>(IF(M$8="Y",0,
MAX(0,'7. Consumption'!BG51-(L148+'8. SOH &amp; Pipeline'!N101-'7. Consumption'!P51-Wastage!L95))))</f>
        <v>0</v>
      </c>
      <c r="N51" s="114">
        <f>(IF(N$8="Y",0,
MAX(0,'7. Consumption'!BH51-(M148+'8. SOH &amp; Pipeline'!O101-'7. Consumption'!Q51-Wastage!M95))))</f>
        <v>0</v>
      </c>
      <c r="O51" s="114">
        <f>(IF(O$8="Y",0,
MAX(0,'7. Consumption'!BI51-(N148+'8. SOH &amp; Pipeline'!P101-'7. Consumption'!R51-Wastage!N95))))</f>
        <v>0</v>
      </c>
      <c r="P51" s="114">
        <f>(IF(P$8="Y",0,
MAX(0,'7. Consumption'!BJ51-(O148+'8. SOH &amp; Pipeline'!Q101-'7. Consumption'!S51-Wastage!O95))))</f>
        <v>0</v>
      </c>
      <c r="Q51" s="114">
        <f>(IF(Q$8="Y",0,
MAX(0,'7. Consumption'!BK51-(P148+'8. SOH &amp; Pipeline'!R101-'7. Consumption'!T51-Wastage!P95))))</f>
        <v>0</v>
      </c>
      <c r="R51" s="114">
        <f>(IF(R$8="Y",0,
MAX(0,'7. Consumption'!BL51-(Q148+'8. SOH &amp; Pipeline'!S101-'7. Consumption'!U51-Wastage!Q95))))</f>
        <v>0</v>
      </c>
      <c r="S51" s="114">
        <f>(IF(S$8="Y",0,
MAX(0,'7. Consumption'!BM51-(R148+'8. SOH &amp; Pipeline'!T101-'7. Consumption'!V51-Wastage!R95))))</f>
        <v>0</v>
      </c>
      <c r="T51" s="114">
        <f>(IF(T$8="Y",0,
MAX(0,'7. Consumption'!BN51-(S148+'8. SOH &amp; Pipeline'!U101-'7. Consumption'!W51-Wastage!S95))))</f>
        <v>0</v>
      </c>
      <c r="U51" s="114">
        <f>(IF(U$8="Y",0,
MAX(0,'7. Consumption'!BO51-(T148+'8. SOH &amp; Pipeline'!V101-'7. Consumption'!X51-Wastage!T95))))</f>
        <v>0</v>
      </c>
      <c r="V51" s="114">
        <f>(IF(V$8="Y",0,
MAX(0,'7. Consumption'!BP51-(U148+'8. SOH &amp; Pipeline'!W101-'7. Consumption'!Y51-Wastage!U95))))</f>
        <v>0</v>
      </c>
      <c r="W51" s="114">
        <f>(IF(W$8="Y",0,
MAX(0,'7. Consumption'!BQ51-(V148+'8. SOH &amp; Pipeline'!X101-'7. Consumption'!Z51-Wastage!V95))))</f>
        <v>0</v>
      </c>
      <c r="X51" s="114">
        <f>(IF(X$8="Y",0,
MAX(0,'7. Consumption'!BR51-(W148+'8. SOH &amp; Pipeline'!Y101-'7. Consumption'!AA51-Wastage!W95))))</f>
        <v>0</v>
      </c>
      <c r="Y51" s="114">
        <f>(IF(Y$8="Y",0,
MAX(0,'7. Consumption'!BS51-(X148+'8. SOH &amp; Pipeline'!Z101-'7. Consumption'!AB51-Wastage!X95))))</f>
        <v>0</v>
      </c>
      <c r="Z51" s="114">
        <f>(IF(Z$8="Y",0,
MAX(0,'7. Consumption'!BT51-(Y148+'8. SOH &amp; Pipeline'!AA101-'7. Consumption'!AC51-Wastage!Y95))))</f>
        <v>0</v>
      </c>
      <c r="AA51" s="114">
        <f>(IF(AA$8="Y",0,
MAX(0,'7. Consumption'!BU51-(Z148+'8. SOH &amp; Pipeline'!AB101-'7. Consumption'!AD51-Wastage!Z95))))</f>
        <v>0</v>
      </c>
      <c r="AB51" s="114">
        <f>(IF(AB$8="Y",0,
MAX(0,'7. Consumption'!BV51-(AA148+'8. SOH &amp; Pipeline'!AC101-'7. Consumption'!AE51-Wastage!AA95))))</f>
        <v>0</v>
      </c>
      <c r="AC51" s="114">
        <f>(IF(AC$8="Y",0,
MAX(0,'7. Consumption'!BW51-(AB148+'8. SOH &amp; Pipeline'!AD101-'7. Consumption'!AF51-Wastage!AB95))))</f>
        <v>0</v>
      </c>
      <c r="AD51" s="114">
        <f>(IF(AD$8="Y",0,
MAX(0,'7. Consumption'!BX51-(AC148+'8. SOH &amp; Pipeline'!AE101-'7. Consumption'!AG51-Wastage!AC95))))</f>
        <v>0</v>
      </c>
      <c r="AE51" s="114">
        <f>(IF(AE$8="Y",0,
MAX(0,'7. Consumption'!BY51-(AD148+'8. SOH &amp; Pipeline'!AF101-'7. Consumption'!AH51-Wastage!AD95))))</f>
        <v>0</v>
      </c>
      <c r="AF51" s="114">
        <f>(IF(AF$8="Y",0,
MAX(0,'7. Consumption'!BZ51-(AE148+'8. SOH &amp; Pipeline'!AG101-'7. Consumption'!AI51-Wastage!AE95))))</f>
        <v>0</v>
      </c>
      <c r="AG51" s="114">
        <f>(IF(AG$8="Y",0,
MAX(0,'7. Consumption'!CA51-(AF148+'8. SOH &amp; Pipeline'!AH101-'7. Consumption'!AJ51-Wastage!AF95))))</f>
        <v>0</v>
      </c>
      <c r="AH51" s="114">
        <f>(IF(AH$8="Y",0,
MAX(0,'7. Consumption'!CB51-(AG148+'8. SOH &amp; Pipeline'!AI101-'7. Consumption'!AK51-Wastage!AG95))))</f>
        <v>0</v>
      </c>
      <c r="AI51" s="114">
        <f>(IF(AI$8="Y",0,
MAX(0,'7. Consumption'!CC51-(AH148+'8. SOH &amp; Pipeline'!AJ101-'7. Consumption'!AL51-Wastage!AH95))))</f>
        <v>0</v>
      </c>
      <c r="AJ51" s="114">
        <f>(IF(AJ$8="Y",0,
MAX(0,'7. Consumption'!CD51-(AI148+'8. SOH &amp; Pipeline'!AK101-'7. Consumption'!AM51-Wastage!AI95))))</f>
        <v>0</v>
      </c>
      <c r="AK51" s="114">
        <f>(IF(AK$8="Y",0,
MAX(0,'7. Consumption'!CE51-(AJ148+'8. SOH &amp; Pipeline'!AL101-'7. Consumption'!AN51-Wastage!AJ95))))</f>
        <v>0</v>
      </c>
      <c r="AL51" s="114">
        <f>(IF(AL$8="Y",0,
MAX(0,'7. Consumption'!CF51-(AK148+'8. SOH &amp; Pipeline'!AM101-'7. Consumption'!AO51-Wastage!AK95))))</f>
        <v>0</v>
      </c>
      <c r="AM51" s="114">
        <f>(IF(AM$8="Y",0,
MAX(0,'7. Consumption'!CG51-(AL148+'8. SOH &amp; Pipeline'!AN101-'7. Consumption'!AP51-Wastage!AL95))))</f>
        <v>0</v>
      </c>
      <c r="AN51" s="114">
        <f>(IF(AN$8="Y",0,
MAX(0,'7. Consumption'!CH51-(AM148+'8. SOH &amp; Pipeline'!AO101-'7. Consumption'!AQ51-Wastage!AM95))))</f>
        <v>0</v>
      </c>
    </row>
    <row r="52" spans="2:41" hidden="1" outlineLevel="1" x14ac:dyDescent="0.3">
      <c r="B52" s="12"/>
      <c r="C52" s="12" t="str">
        <f>'7. Consumption'!C52</f>
        <v/>
      </c>
      <c r="E52" s="114">
        <f>(IF(E$8="Y",0,
MAX(0,'7. Consumption'!AY52-(D149+'8. SOH &amp; Pipeline'!F102-'7. Consumption'!H52-Wastage!D96))))</f>
        <v>0</v>
      </c>
      <c r="F52" s="114">
        <f>(IF(F$8="Y",0,
MAX(0,'7. Consumption'!AZ52-(E149+'8. SOH &amp; Pipeline'!G102-'7. Consumption'!I52-Wastage!E96))))</f>
        <v>0</v>
      </c>
      <c r="G52" s="114">
        <f>(IF(G$8="Y",0,
MAX(0,'7. Consumption'!BA52-(F149+'8. SOH &amp; Pipeline'!H102-'7. Consumption'!J52-Wastage!F96))))</f>
        <v>0</v>
      </c>
      <c r="H52" s="114">
        <f>(IF(H$8="Y",0,
MAX(0,'7. Consumption'!BB52-(G149+'8. SOH &amp; Pipeline'!I102-'7. Consumption'!K52-Wastage!G96))))</f>
        <v>0</v>
      </c>
      <c r="I52" s="114">
        <f>(IF(I$8="Y",0,
MAX(0,'7. Consumption'!BC52-(H149+'8. SOH &amp; Pipeline'!J102-'7. Consumption'!L52-Wastage!H96))))</f>
        <v>0</v>
      </c>
      <c r="J52" s="114">
        <f>(IF(J$8="Y",0,
MAX(0,'7. Consumption'!BD52-(I149+'8. SOH &amp; Pipeline'!K102-'7. Consumption'!M52-Wastage!I96))))</f>
        <v>0</v>
      </c>
      <c r="K52" s="114">
        <f>(IF(K$8="Y",0,
MAX(0,'7. Consumption'!BE52-(J149+'8. SOH &amp; Pipeline'!L102-'7. Consumption'!N52-Wastage!J96))))</f>
        <v>0</v>
      </c>
      <c r="L52" s="114">
        <f>(IF(L$8="Y",0,
MAX(0,'7. Consumption'!BF52-(K149+'8. SOH &amp; Pipeline'!M102-'7. Consumption'!O52-Wastage!K96))))</f>
        <v>0</v>
      </c>
      <c r="M52" s="114">
        <f>(IF(M$8="Y",0,
MAX(0,'7. Consumption'!BG52-(L149+'8. SOH &amp; Pipeline'!N102-'7. Consumption'!P52-Wastage!L96))))</f>
        <v>0</v>
      </c>
      <c r="N52" s="114">
        <f>(IF(N$8="Y",0,
MAX(0,'7. Consumption'!BH52-(M149+'8. SOH &amp; Pipeline'!O102-'7. Consumption'!Q52-Wastage!M96))))</f>
        <v>0</v>
      </c>
      <c r="O52" s="114">
        <f>(IF(O$8="Y",0,
MAX(0,'7. Consumption'!BI52-(N149+'8. SOH &amp; Pipeline'!P102-'7. Consumption'!R52-Wastage!N96))))</f>
        <v>0</v>
      </c>
      <c r="P52" s="114">
        <f>(IF(P$8="Y",0,
MAX(0,'7. Consumption'!BJ52-(O149+'8. SOH &amp; Pipeline'!Q102-'7. Consumption'!S52-Wastage!O96))))</f>
        <v>0</v>
      </c>
      <c r="Q52" s="114">
        <f>(IF(Q$8="Y",0,
MAX(0,'7. Consumption'!BK52-(P149+'8. SOH &amp; Pipeline'!R102-'7. Consumption'!T52-Wastage!P96))))</f>
        <v>0</v>
      </c>
      <c r="R52" s="114">
        <f>(IF(R$8="Y",0,
MAX(0,'7. Consumption'!BL52-(Q149+'8. SOH &amp; Pipeline'!S102-'7. Consumption'!U52-Wastage!Q96))))</f>
        <v>0</v>
      </c>
      <c r="S52" s="114">
        <f>(IF(S$8="Y",0,
MAX(0,'7. Consumption'!BM52-(R149+'8. SOH &amp; Pipeline'!T102-'7. Consumption'!V52-Wastage!R96))))</f>
        <v>0</v>
      </c>
      <c r="T52" s="114">
        <f>(IF(T$8="Y",0,
MAX(0,'7. Consumption'!BN52-(S149+'8. SOH &amp; Pipeline'!U102-'7. Consumption'!W52-Wastage!S96))))</f>
        <v>0</v>
      </c>
      <c r="U52" s="114">
        <f>(IF(U$8="Y",0,
MAX(0,'7. Consumption'!BO52-(T149+'8. SOH &amp; Pipeline'!V102-'7. Consumption'!X52-Wastage!T96))))</f>
        <v>0</v>
      </c>
      <c r="V52" s="114">
        <f>(IF(V$8="Y",0,
MAX(0,'7. Consumption'!BP52-(U149+'8. SOH &amp; Pipeline'!W102-'7. Consumption'!Y52-Wastage!U96))))</f>
        <v>0</v>
      </c>
      <c r="W52" s="114">
        <f>(IF(W$8="Y",0,
MAX(0,'7. Consumption'!BQ52-(V149+'8. SOH &amp; Pipeline'!X102-'7. Consumption'!Z52-Wastage!V96))))</f>
        <v>0</v>
      </c>
      <c r="X52" s="114">
        <f>(IF(X$8="Y",0,
MAX(0,'7. Consumption'!BR52-(W149+'8. SOH &amp; Pipeline'!Y102-'7. Consumption'!AA52-Wastage!W96))))</f>
        <v>0</v>
      </c>
      <c r="Y52" s="114">
        <f>(IF(Y$8="Y",0,
MAX(0,'7. Consumption'!BS52-(X149+'8. SOH &amp; Pipeline'!Z102-'7. Consumption'!AB52-Wastage!X96))))</f>
        <v>0</v>
      </c>
      <c r="Z52" s="114">
        <f>(IF(Z$8="Y",0,
MAX(0,'7. Consumption'!BT52-(Y149+'8. SOH &amp; Pipeline'!AA102-'7. Consumption'!AC52-Wastage!Y96))))</f>
        <v>0</v>
      </c>
      <c r="AA52" s="114">
        <f>(IF(AA$8="Y",0,
MAX(0,'7. Consumption'!BU52-(Z149+'8. SOH &amp; Pipeline'!AB102-'7. Consumption'!AD52-Wastage!Z96))))</f>
        <v>0</v>
      </c>
      <c r="AB52" s="114">
        <f>(IF(AB$8="Y",0,
MAX(0,'7. Consumption'!BV52-(AA149+'8. SOH &amp; Pipeline'!AC102-'7. Consumption'!AE52-Wastage!AA96))))</f>
        <v>0</v>
      </c>
      <c r="AC52" s="114">
        <f>(IF(AC$8="Y",0,
MAX(0,'7. Consumption'!BW52-(AB149+'8. SOH &amp; Pipeline'!AD102-'7. Consumption'!AF52-Wastage!AB96))))</f>
        <v>0</v>
      </c>
      <c r="AD52" s="114">
        <f>(IF(AD$8="Y",0,
MAX(0,'7. Consumption'!BX52-(AC149+'8. SOH &amp; Pipeline'!AE102-'7. Consumption'!AG52-Wastage!AC96))))</f>
        <v>0</v>
      </c>
      <c r="AE52" s="114">
        <f>(IF(AE$8="Y",0,
MAX(0,'7. Consumption'!BY52-(AD149+'8. SOH &amp; Pipeline'!AF102-'7. Consumption'!AH52-Wastage!AD96))))</f>
        <v>0</v>
      </c>
      <c r="AF52" s="114">
        <f>(IF(AF$8="Y",0,
MAX(0,'7. Consumption'!BZ52-(AE149+'8. SOH &amp; Pipeline'!AG102-'7. Consumption'!AI52-Wastage!AE96))))</f>
        <v>0</v>
      </c>
      <c r="AG52" s="114">
        <f>(IF(AG$8="Y",0,
MAX(0,'7. Consumption'!CA52-(AF149+'8. SOH &amp; Pipeline'!AH102-'7. Consumption'!AJ52-Wastage!AF96))))</f>
        <v>0</v>
      </c>
      <c r="AH52" s="114">
        <f>(IF(AH$8="Y",0,
MAX(0,'7. Consumption'!CB52-(AG149+'8. SOH &amp; Pipeline'!AI102-'7. Consumption'!AK52-Wastage!AG96))))</f>
        <v>0</v>
      </c>
      <c r="AI52" s="114">
        <f>(IF(AI$8="Y",0,
MAX(0,'7. Consumption'!CC52-(AH149+'8. SOH &amp; Pipeline'!AJ102-'7. Consumption'!AL52-Wastage!AH96))))</f>
        <v>0</v>
      </c>
      <c r="AJ52" s="114">
        <f>(IF(AJ$8="Y",0,
MAX(0,'7. Consumption'!CD52-(AI149+'8. SOH &amp; Pipeline'!AK102-'7. Consumption'!AM52-Wastage!AI96))))</f>
        <v>0</v>
      </c>
      <c r="AK52" s="114">
        <f>(IF(AK$8="Y",0,
MAX(0,'7. Consumption'!CE52-(AJ149+'8. SOH &amp; Pipeline'!AL102-'7. Consumption'!AN52-Wastage!AJ96))))</f>
        <v>0</v>
      </c>
      <c r="AL52" s="114">
        <f>(IF(AL$8="Y",0,
MAX(0,'7. Consumption'!CF52-(AK149+'8. SOH &amp; Pipeline'!AM102-'7. Consumption'!AO52-Wastage!AK96))))</f>
        <v>0</v>
      </c>
      <c r="AM52" s="114">
        <f>(IF(AM$8="Y",0,
MAX(0,'7. Consumption'!CG52-(AL149+'8. SOH &amp; Pipeline'!AN102-'7. Consumption'!AP52-Wastage!AL96))))</f>
        <v>0</v>
      </c>
      <c r="AN52" s="114">
        <f>(IF(AN$8="Y",0,
MAX(0,'7. Consumption'!CH52-(AM149+'8. SOH &amp; Pipeline'!AO102-'7. Consumption'!AQ52-Wastage!AM96))))</f>
        <v>0</v>
      </c>
    </row>
    <row r="53" spans="2:41" hidden="1" outlineLevel="1" x14ac:dyDescent="0.3">
      <c r="B53" s="12"/>
      <c r="C53" s="12" t="str">
        <f>'7. Consumption'!C53</f>
        <v/>
      </c>
      <c r="E53" s="114">
        <f>(IF(E$8="Y",0,
MAX(0,'7. Consumption'!AY53-(D150+'8. SOH &amp; Pipeline'!F103-'7. Consumption'!H53-Wastage!D97))))</f>
        <v>0</v>
      </c>
      <c r="F53" s="114">
        <f>(IF(F$8="Y",0,
MAX(0,'7. Consumption'!AZ53-(E150+'8. SOH &amp; Pipeline'!G103-'7. Consumption'!I53-Wastage!E97))))</f>
        <v>0</v>
      </c>
      <c r="G53" s="114">
        <f>(IF(G$8="Y",0,
MAX(0,'7. Consumption'!BA53-(F150+'8. SOH &amp; Pipeline'!H103-'7. Consumption'!J53-Wastage!F97))))</f>
        <v>0</v>
      </c>
      <c r="H53" s="114">
        <f>(IF(H$8="Y",0,
MAX(0,'7. Consumption'!BB53-(G150+'8. SOH &amp; Pipeline'!I103-'7. Consumption'!K53-Wastage!G97))))</f>
        <v>0</v>
      </c>
      <c r="I53" s="114">
        <f>(IF(I$8="Y",0,
MAX(0,'7. Consumption'!BC53-(H150+'8. SOH &amp; Pipeline'!J103-'7. Consumption'!L53-Wastage!H97))))</f>
        <v>0</v>
      </c>
      <c r="J53" s="114">
        <f>(IF(J$8="Y",0,
MAX(0,'7. Consumption'!BD53-(I150+'8. SOH &amp; Pipeline'!K103-'7. Consumption'!M53-Wastage!I97))))</f>
        <v>0</v>
      </c>
      <c r="K53" s="114">
        <f>(IF(K$8="Y",0,
MAX(0,'7. Consumption'!BE53-(J150+'8. SOH &amp; Pipeline'!L103-'7. Consumption'!N53-Wastage!J97))))</f>
        <v>0</v>
      </c>
      <c r="L53" s="114">
        <f>(IF(L$8="Y",0,
MAX(0,'7. Consumption'!BF53-(K150+'8. SOH &amp; Pipeline'!M103-'7. Consumption'!O53-Wastage!K97))))</f>
        <v>0</v>
      </c>
      <c r="M53" s="114">
        <f>(IF(M$8="Y",0,
MAX(0,'7. Consumption'!BG53-(L150+'8. SOH &amp; Pipeline'!N103-'7. Consumption'!P53-Wastage!L97))))</f>
        <v>0</v>
      </c>
      <c r="N53" s="114">
        <f>(IF(N$8="Y",0,
MAX(0,'7. Consumption'!BH53-(M150+'8. SOH &amp; Pipeline'!O103-'7. Consumption'!Q53-Wastage!M97))))</f>
        <v>0</v>
      </c>
      <c r="O53" s="114">
        <f>(IF(O$8="Y",0,
MAX(0,'7. Consumption'!BI53-(N150+'8. SOH &amp; Pipeline'!P103-'7. Consumption'!R53-Wastage!N97))))</f>
        <v>0</v>
      </c>
      <c r="P53" s="114">
        <f>(IF(P$8="Y",0,
MAX(0,'7. Consumption'!BJ53-(O150+'8. SOH &amp; Pipeline'!Q103-'7. Consumption'!S53-Wastage!O97))))</f>
        <v>0</v>
      </c>
      <c r="Q53" s="114">
        <f>(IF(Q$8="Y",0,
MAX(0,'7. Consumption'!BK53-(P150+'8. SOH &amp; Pipeline'!R103-'7. Consumption'!T53-Wastage!P97))))</f>
        <v>0</v>
      </c>
      <c r="R53" s="114">
        <f>(IF(R$8="Y",0,
MAX(0,'7. Consumption'!BL53-(Q150+'8. SOH &amp; Pipeline'!S103-'7. Consumption'!U53-Wastage!Q97))))</f>
        <v>0</v>
      </c>
      <c r="S53" s="114">
        <f>(IF(S$8="Y",0,
MAX(0,'7. Consumption'!BM53-(R150+'8. SOH &amp; Pipeline'!T103-'7. Consumption'!V53-Wastage!R97))))</f>
        <v>0</v>
      </c>
      <c r="T53" s="114">
        <f>(IF(T$8="Y",0,
MAX(0,'7. Consumption'!BN53-(S150+'8. SOH &amp; Pipeline'!U103-'7. Consumption'!W53-Wastage!S97))))</f>
        <v>0</v>
      </c>
      <c r="U53" s="114">
        <f>(IF(U$8="Y",0,
MAX(0,'7. Consumption'!BO53-(T150+'8. SOH &amp; Pipeline'!V103-'7. Consumption'!X53-Wastage!T97))))</f>
        <v>0</v>
      </c>
      <c r="V53" s="114">
        <f>(IF(V$8="Y",0,
MAX(0,'7. Consumption'!BP53-(U150+'8. SOH &amp; Pipeline'!W103-'7. Consumption'!Y53-Wastage!U97))))</f>
        <v>0</v>
      </c>
      <c r="W53" s="114">
        <f>(IF(W$8="Y",0,
MAX(0,'7. Consumption'!BQ53-(V150+'8. SOH &amp; Pipeline'!X103-'7. Consumption'!Z53-Wastage!V97))))</f>
        <v>0</v>
      </c>
      <c r="X53" s="114">
        <f>(IF(X$8="Y",0,
MAX(0,'7. Consumption'!BR53-(W150+'8. SOH &amp; Pipeline'!Y103-'7. Consumption'!AA53-Wastage!W97))))</f>
        <v>0</v>
      </c>
      <c r="Y53" s="114">
        <f>(IF(Y$8="Y",0,
MAX(0,'7. Consumption'!BS53-(X150+'8. SOH &amp; Pipeline'!Z103-'7. Consumption'!AB53-Wastage!X97))))</f>
        <v>0</v>
      </c>
      <c r="Z53" s="114">
        <f>(IF(Z$8="Y",0,
MAX(0,'7. Consumption'!BT53-(Y150+'8. SOH &amp; Pipeline'!AA103-'7. Consumption'!AC53-Wastage!Y97))))</f>
        <v>0</v>
      </c>
      <c r="AA53" s="114">
        <f>(IF(AA$8="Y",0,
MAX(0,'7. Consumption'!BU53-(Z150+'8. SOH &amp; Pipeline'!AB103-'7. Consumption'!AD53-Wastage!Z97))))</f>
        <v>0</v>
      </c>
      <c r="AB53" s="114">
        <f>(IF(AB$8="Y",0,
MAX(0,'7. Consumption'!BV53-(AA150+'8. SOH &amp; Pipeline'!AC103-'7. Consumption'!AE53-Wastage!AA97))))</f>
        <v>0</v>
      </c>
      <c r="AC53" s="114">
        <f>(IF(AC$8="Y",0,
MAX(0,'7. Consumption'!BW53-(AB150+'8. SOH &amp; Pipeline'!AD103-'7. Consumption'!AF53-Wastage!AB97))))</f>
        <v>0</v>
      </c>
      <c r="AD53" s="114">
        <f>(IF(AD$8="Y",0,
MAX(0,'7. Consumption'!BX53-(AC150+'8. SOH &amp; Pipeline'!AE103-'7. Consumption'!AG53-Wastage!AC97))))</f>
        <v>0</v>
      </c>
      <c r="AE53" s="114">
        <f>(IF(AE$8="Y",0,
MAX(0,'7. Consumption'!BY53-(AD150+'8. SOH &amp; Pipeline'!AF103-'7. Consumption'!AH53-Wastage!AD97))))</f>
        <v>0</v>
      </c>
      <c r="AF53" s="114">
        <f>(IF(AF$8="Y",0,
MAX(0,'7. Consumption'!BZ53-(AE150+'8. SOH &amp; Pipeline'!AG103-'7. Consumption'!AI53-Wastage!AE97))))</f>
        <v>0</v>
      </c>
      <c r="AG53" s="114">
        <f>(IF(AG$8="Y",0,
MAX(0,'7. Consumption'!CA53-(AF150+'8. SOH &amp; Pipeline'!AH103-'7. Consumption'!AJ53-Wastage!AF97))))</f>
        <v>0</v>
      </c>
      <c r="AH53" s="114">
        <f>(IF(AH$8="Y",0,
MAX(0,'7. Consumption'!CB53-(AG150+'8. SOH &amp; Pipeline'!AI103-'7. Consumption'!AK53-Wastage!AG97))))</f>
        <v>0</v>
      </c>
      <c r="AI53" s="114">
        <f>(IF(AI$8="Y",0,
MAX(0,'7. Consumption'!CC53-(AH150+'8. SOH &amp; Pipeline'!AJ103-'7. Consumption'!AL53-Wastage!AH97))))</f>
        <v>0</v>
      </c>
      <c r="AJ53" s="114">
        <f>(IF(AJ$8="Y",0,
MAX(0,'7. Consumption'!CD53-(AI150+'8. SOH &amp; Pipeline'!AK103-'7. Consumption'!AM53-Wastage!AI97))))</f>
        <v>0</v>
      </c>
      <c r="AK53" s="114">
        <f>(IF(AK$8="Y",0,
MAX(0,'7. Consumption'!CE53-(AJ150+'8. SOH &amp; Pipeline'!AL103-'7. Consumption'!AN53-Wastage!AJ97))))</f>
        <v>0</v>
      </c>
      <c r="AL53" s="114">
        <f>(IF(AL$8="Y",0,
MAX(0,'7. Consumption'!CF53-(AK150+'8. SOH &amp; Pipeline'!AM103-'7. Consumption'!AO53-Wastage!AK97))))</f>
        <v>0</v>
      </c>
      <c r="AM53" s="114">
        <f>(IF(AM$8="Y",0,
MAX(0,'7. Consumption'!CG53-(AL150+'8. SOH &amp; Pipeline'!AN103-'7. Consumption'!AP53-Wastage!AL97))))</f>
        <v>0</v>
      </c>
      <c r="AN53" s="114">
        <f>(IF(AN$8="Y",0,
MAX(0,'7. Consumption'!CH53-(AM150+'8. SOH &amp; Pipeline'!AO103-'7. Consumption'!AQ53-Wastage!AM97))))</f>
        <v>0</v>
      </c>
    </row>
    <row r="54" spans="2:41" collapsed="1" x14ac:dyDescent="0.3"/>
    <row r="55" spans="2:41" x14ac:dyDescent="0.3">
      <c r="B55" s="119" t="s">
        <v>159</v>
      </c>
      <c r="C55" s="120"/>
      <c r="E55" s="442" t="s">
        <v>52</v>
      </c>
      <c r="F55" s="443"/>
      <c r="G55" s="444"/>
      <c r="H55" s="445" t="s">
        <v>53</v>
      </c>
      <c r="I55" s="446"/>
      <c r="J55" s="447"/>
      <c r="K55" s="442" t="s">
        <v>54</v>
      </c>
      <c r="L55" s="443"/>
      <c r="M55" s="444"/>
      <c r="N55" s="445" t="s">
        <v>55</v>
      </c>
      <c r="O55" s="446"/>
      <c r="P55" s="447"/>
      <c r="Q55" s="442" t="s">
        <v>56</v>
      </c>
      <c r="R55" s="443"/>
      <c r="S55" s="444"/>
      <c r="T55" s="445" t="s">
        <v>57</v>
      </c>
      <c r="U55" s="446"/>
      <c r="V55" s="447"/>
      <c r="W55" s="442" t="s">
        <v>58</v>
      </c>
      <c r="X55" s="443"/>
      <c r="Y55" s="444"/>
      <c r="Z55" s="445" t="s">
        <v>59</v>
      </c>
      <c r="AA55" s="446"/>
      <c r="AB55" s="447"/>
      <c r="AC55" s="442" t="s">
        <v>60</v>
      </c>
      <c r="AD55" s="443"/>
      <c r="AE55" s="444"/>
      <c r="AF55" s="445" t="s">
        <v>61</v>
      </c>
      <c r="AG55" s="446"/>
      <c r="AH55" s="447"/>
      <c r="AI55" s="448" t="s">
        <v>62</v>
      </c>
      <c r="AJ55" s="449"/>
      <c r="AK55" s="450"/>
      <c r="AL55" s="445" t="s">
        <v>63</v>
      </c>
      <c r="AM55" s="446"/>
      <c r="AN55" s="447"/>
      <c r="AO55" s="299" t="s">
        <v>283</v>
      </c>
    </row>
    <row r="56" spans="2:41" x14ac:dyDescent="0.3">
      <c r="B56" s="12"/>
      <c r="C56" s="12" t="str">
        <f>C9</f>
        <v>3TC (150) - 60 tab</v>
      </c>
      <c r="E56" s="439">
        <f>SUM(E9:G9)</f>
        <v>0</v>
      </c>
      <c r="F56" s="440"/>
      <c r="G56" s="441"/>
      <c r="H56" s="439">
        <f>SUM(H9:J9)</f>
        <v>0</v>
      </c>
      <c r="I56" s="440"/>
      <c r="J56" s="441"/>
      <c r="K56" s="439">
        <f>SUM(K9:M9)</f>
        <v>0</v>
      </c>
      <c r="L56" s="440"/>
      <c r="M56" s="441"/>
      <c r="N56" s="439">
        <f>SUM(N9:P9)</f>
        <v>0</v>
      </c>
      <c r="O56" s="440"/>
      <c r="P56" s="441"/>
      <c r="Q56" s="439">
        <f>SUM(Q9:S9)</f>
        <v>0</v>
      </c>
      <c r="R56" s="440"/>
      <c r="S56" s="441"/>
      <c r="T56" s="439">
        <f>SUM(T9:V9)</f>
        <v>0</v>
      </c>
      <c r="U56" s="440"/>
      <c r="V56" s="441"/>
      <c r="W56" s="439">
        <f>SUM(W9:Y9)</f>
        <v>0</v>
      </c>
      <c r="X56" s="440"/>
      <c r="Y56" s="441"/>
      <c r="Z56" s="439">
        <f>SUM(Z9:AB9)</f>
        <v>0</v>
      </c>
      <c r="AA56" s="440"/>
      <c r="AB56" s="441"/>
      <c r="AC56" s="439">
        <f>SUM(AC9:AE9)</f>
        <v>0</v>
      </c>
      <c r="AD56" s="440"/>
      <c r="AE56" s="441"/>
      <c r="AF56" s="439">
        <f>SUM(AF9:AH9)</f>
        <v>0</v>
      </c>
      <c r="AG56" s="440"/>
      <c r="AH56" s="441"/>
      <c r="AI56" s="439">
        <f>SUM(AI9:AK9)</f>
        <v>0</v>
      </c>
      <c r="AJ56" s="440"/>
      <c r="AK56" s="441"/>
      <c r="AL56" s="439">
        <f>SUM(AL9:AN9)</f>
        <v>0</v>
      </c>
      <c r="AM56" s="440"/>
      <c r="AN56" s="441"/>
      <c r="AO56" s="300">
        <f t="shared" ref="AO56:AO61" si="1">SUM(E56:AN56)</f>
        <v>0</v>
      </c>
    </row>
    <row r="57" spans="2:41" x14ac:dyDescent="0.3">
      <c r="B57" s="12"/>
      <c r="C57" s="12" t="str">
        <f t="shared" ref="C57" si="2">C10</f>
        <v>3TC (300) - 30 tab</v>
      </c>
      <c r="E57" s="439">
        <f t="shared" ref="E57:E100" si="3">SUM(E10:G10)</f>
        <v>0</v>
      </c>
      <c r="F57" s="440"/>
      <c r="G57" s="441"/>
      <c r="H57" s="439">
        <f t="shared" ref="H57:H100" si="4">SUM(H10:J10)</f>
        <v>0</v>
      </c>
      <c r="I57" s="440"/>
      <c r="J57" s="441"/>
      <c r="K57" s="439">
        <f t="shared" ref="K57:K100" si="5">SUM(K10:M10)</f>
        <v>0</v>
      </c>
      <c r="L57" s="440"/>
      <c r="M57" s="441"/>
      <c r="N57" s="439">
        <f t="shared" ref="N57:N100" si="6">SUM(N10:P10)</f>
        <v>0</v>
      </c>
      <c r="O57" s="440"/>
      <c r="P57" s="441"/>
      <c r="Q57" s="439">
        <f t="shared" ref="Q57:Q100" si="7">SUM(Q10:S10)</f>
        <v>0</v>
      </c>
      <c r="R57" s="440"/>
      <c r="S57" s="441"/>
      <c r="T57" s="439">
        <f t="shared" ref="T57:T100" si="8">SUM(T10:V10)</f>
        <v>0</v>
      </c>
      <c r="U57" s="440"/>
      <c r="V57" s="441"/>
      <c r="W57" s="439">
        <f t="shared" ref="W57:W100" si="9">SUM(W10:Y10)</f>
        <v>0</v>
      </c>
      <c r="X57" s="440"/>
      <c r="Y57" s="441"/>
      <c r="Z57" s="439">
        <f t="shared" ref="Z57:Z100" si="10">SUM(Z10:AB10)</f>
        <v>0</v>
      </c>
      <c r="AA57" s="440"/>
      <c r="AB57" s="441"/>
      <c r="AC57" s="439">
        <f t="shared" ref="AC57:AC100" si="11">SUM(AC10:AE10)</f>
        <v>0</v>
      </c>
      <c r="AD57" s="440"/>
      <c r="AE57" s="441"/>
      <c r="AF57" s="439">
        <f t="shared" ref="AF57:AF100" si="12">SUM(AF10:AH10)</f>
        <v>0</v>
      </c>
      <c r="AG57" s="440"/>
      <c r="AH57" s="441"/>
      <c r="AI57" s="439">
        <f t="shared" ref="AI57:AI100" si="13">SUM(AI10:AK10)</f>
        <v>0</v>
      </c>
      <c r="AJ57" s="440"/>
      <c r="AK57" s="441"/>
      <c r="AL57" s="439">
        <f t="shared" ref="AL57:AL100" si="14">SUM(AL10:AN10)</f>
        <v>0</v>
      </c>
      <c r="AM57" s="440"/>
      <c r="AN57" s="441"/>
      <c r="AO57" s="300">
        <f t="shared" si="1"/>
        <v>0</v>
      </c>
    </row>
    <row r="58" spans="2:41" x14ac:dyDescent="0.3">
      <c r="B58" s="12"/>
      <c r="C58" s="12" t="str">
        <f t="shared" ref="C58" si="15">C11</f>
        <v>ABC (300) - 60 tab</v>
      </c>
      <c r="E58" s="439">
        <f t="shared" si="3"/>
        <v>0</v>
      </c>
      <c r="F58" s="440"/>
      <c r="G58" s="441"/>
      <c r="H58" s="439">
        <f t="shared" si="4"/>
        <v>0</v>
      </c>
      <c r="I58" s="440"/>
      <c r="J58" s="441"/>
      <c r="K58" s="439">
        <f t="shared" si="5"/>
        <v>0</v>
      </c>
      <c r="L58" s="440"/>
      <c r="M58" s="441"/>
      <c r="N58" s="439">
        <f t="shared" si="6"/>
        <v>0</v>
      </c>
      <c r="O58" s="440"/>
      <c r="P58" s="441"/>
      <c r="Q58" s="439">
        <f t="shared" si="7"/>
        <v>0</v>
      </c>
      <c r="R58" s="440"/>
      <c r="S58" s="441"/>
      <c r="T58" s="439">
        <f t="shared" si="8"/>
        <v>0</v>
      </c>
      <c r="U58" s="440"/>
      <c r="V58" s="441"/>
      <c r="W58" s="439">
        <f t="shared" si="9"/>
        <v>0</v>
      </c>
      <c r="X58" s="440"/>
      <c r="Y58" s="441"/>
      <c r="Z58" s="439">
        <f t="shared" si="10"/>
        <v>0</v>
      </c>
      <c r="AA58" s="440"/>
      <c r="AB58" s="441"/>
      <c r="AC58" s="439">
        <f>SUM(AC11:AE11)</f>
        <v>0</v>
      </c>
      <c r="AD58" s="440"/>
      <c r="AE58" s="441"/>
      <c r="AF58" s="439">
        <f t="shared" si="12"/>
        <v>0</v>
      </c>
      <c r="AG58" s="440"/>
      <c r="AH58" s="441"/>
      <c r="AI58" s="439">
        <f t="shared" si="13"/>
        <v>0</v>
      </c>
      <c r="AJ58" s="440"/>
      <c r="AK58" s="441"/>
      <c r="AL58" s="439">
        <f t="shared" si="14"/>
        <v>0</v>
      </c>
      <c r="AM58" s="440"/>
      <c r="AN58" s="441"/>
      <c r="AO58" s="300">
        <f t="shared" si="1"/>
        <v>0</v>
      </c>
    </row>
    <row r="59" spans="2:41" x14ac:dyDescent="0.3">
      <c r="B59" s="12"/>
      <c r="C59" s="12" t="str">
        <f t="shared" ref="C59" si="16">C12</f>
        <v>ABC+3TC (600/300) - 30 tab</v>
      </c>
      <c r="E59" s="439">
        <f t="shared" si="3"/>
        <v>0</v>
      </c>
      <c r="F59" s="440"/>
      <c r="G59" s="441"/>
      <c r="H59" s="439">
        <f t="shared" si="4"/>
        <v>0</v>
      </c>
      <c r="I59" s="440"/>
      <c r="J59" s="441"/>
      <c r="K59" s="439">
        <f t="shared" si="5"/>
        <v>0</v>
      </c>
      <c r="L59" s="440"/>
      <c r="M59" s="441"/>
      <c r="N59" s="439">
        <f t="shared" si="6"/>
        <v>0</v>
      </c>
      <c r="O59" s="440"/>
      <c r="P59" s="441"/>
      <c r="Q59" s="439">
        <f t="shared" si="7"/>
        <v>0</v>
      </c>
      <c r="R59" s="440"/>
      <c r="S59" s="441"/>
      <c r="T59" s="439">
        <f t="shared" si="8"/>
        <v>0</v>
      </c>
      <c r="U59" s="440"/>
      <c r="V59" s="441"/>
      <c r="W59" s="439">
        <f t="shared" si="9"/>
        <v>0</v>
      </c>
      <c r="X59" s="440"/>
      <c r="Y59" s="441"/>
      <c r="Z59" s="439">
        <f t="shared" si="10"/>
        <v>0</v>
      </c>
      <c r="AA59" s="440"/>
      <c r="AB59" s="441"/>
      <c r="AC59" s="439">
        <f t="shared" si="11"/>
        <v>0</v>
      </c>
      <c r="AD59" s="440"/>
      <c r="AE59" s="441"/>
      <c r="AF59" s="439">
        <f t="shared" si="12"/>
        <v>0</v>
      </c>
      <c r="AG59" s="440"/>
      <c r="AH59" s="441"/>
      <c r="AI59" s="439">
        <f t="shared" si="13"/>
        <v>0</v>
      </c>
      <c r="AJ59" s="440"/>
      <c r="AK59" s="441"/>
      <c r="AL59" s="439">
        <f t="shared" si="14"/>
        <v>0</v>
      </c>
      <c r="AM59" s="440"/>
      <c r="AN59" s="441"/>
      <c r="AO59" s="300">
        <f t="shared" si="1"/>
        <v>0</v>
      </c>
    </row>
    <row r="60" spans="2:41" x14ac:dyDescent="0.3">
      <c r="B60" s="12"/>
      <c r="C60" s="12" t="str">
        <f t="shared" ref="C60" si="17">C13</f>
        <v>ABC+3TC+DTG (600/300/50) - 30 tab</v>
      </c>
      <c r="E60" s="439">
        <f t="shared" si="3"/>
        <v>0</v>
      </c>
      <c r="F60" s="440"/>
      <c r="G60" s="441"/>
      <c r="H60" s="439">
        <f t="shared" si="4"/>
        <v>0</v>
      </c>
      <c r="I60" s="440"/>
      <c r="J60" s="441"/>
      <c r="K60" s="439">
        <f t="shared" si="5"/>
        <v>0</v>
      </c>
      <c r="L60" s="440"/>
      <c r="M60" s="441"/>
      <c r="N60" s="439">
        <f t="shared" si="6"/>
        <v>0</v>
      </c>
      <c r="O60" s="440"/>
      <c r="P60" s="441"/>
      <c r="Q60" s="439">
        <f t="shared" si="7"/>
        <v>0</v>
      </c>
      <c r="R60" s="440"/>
      <c r="S60" s="441"/>
      <c r="T60" s="439">
        <f t="shared" si="8"/>
        <v>0</v>
      </c>
      <c r="U60" s="440"/>
      <c r="V60" s="441"/>
      <c r="W60" s="439">
        <f t="shared" si="9"/>
        <v>0</v>
      </c>
      <c r="X60" s="440"/>
      <c r="Y60" s="441"/>
      <c r="Z60" s="439">
        <f t="shared" si="10"/>
        <v>0</v>
      </c>
      <c r="AA60" s="440"/>
      <c r="AB60" s="441"/>
      <c r="AC60" s="439">
        <f t="shared" si="11"/>
        <v>0</v>
      </c>
      <c r="AD60" s="440"/>
      <c r="AE60" s="441"/>
      <c r="AF60" s="439">
        <f t="shared" si="12"/>
        <v>0</v>
      </c>
      <c r="AG60" s="440"/>
      <c r="AH60" s="441"/>
      <c r="AI60" s="439">
        <f t="shared" si="13"/>
        <v>0</v>
      </c>
      <c r="AJ60" s="440"/>
      <c r="AK60" s="441"/>
      <c r="AL60" s="439">
        <f t="shared" si="14"/>
        <v>0</v>
      </c>
      <c r="AM60" s="440"/>
      <c r="AN60" s="441"/>
      <c r="AO60" s="300">
        <f t="shared" si="1"/>
        <v>0</v>
      </c>
    </row>
    <row r="61" spans="2:41" x14ac:dyDescent="0.3">
      <c r="B61" s="12"/>
      <c r="C61" s="12" t="str">
        <f t="shared" ref="C61" si="18">C14</f>
        <v>ATV/r (300/100) - 30 tab</v>
      </c>
      <c r="E61" s="439">
        <f t="shared" si="3"/>
        <v>0</v>
      </c>
      <c r="F61" s="440"/>
      <c r="G61" s="441"/>
      <c r="H61" s="439">
        <f t="shared" si="4"/>
        <v>0</v>
      </c>
      <c r="I61" s="440"/>
      <c r="J61" s="441"/>
      <c r="K61" s="439">
        <f t="shared" si="5"/>
        <v>0</v>
      </c>
      <c r="L61" s="440"/>
      <c r="M61" s="441"/>
      <c r="N61" s="439">
        <f t="shared" si="6"/>
        <v>0</v>
      </c>
      <c r="O61" s="440"/>
      <c r="P61" s="441"/>
      <c r="Q61" s="439">
        <f t="shared" si="7"/>
        <v>0</v>
      </c>
      <c r="R61" s="440"/>
      <c r="S61" s="441"/>
      <c r="T61" s="439">
        <f t="shared" si="8"/>
        <v>0</v>
      </c>
      <c r="U61" s="440"/>
      <c r="V61" s="441"/>
      <c r="W61" s="439">
        <f t="shared" si="9"/>
        <v>0</v>
      </c>
      <c r="X61" s="440"/>
      <c r="Y61" s="441"/>
      <c r="Z61" s="439">
        <f t="shared" si="10"/>
        <v>0</v>
      </c>
      <c r="AA61" s="440"/>
      <c r="AB61" s="441"/>
      <c r="AC61" s="439">
        <f t="shared" si="11"/>
        <v>0</v>
      </c>
      <c r="AD61" s="440"/>
      <c r="AE61" s="441"/>
      <c r="AF61" s="439">
        <f t="shared" si="12"/>
        <v>0</v>
      </c>
      <c r="AG61" s="440"/>
      <c r="AH61" s="441"/>
      <c r="AI61" s="439">
        <f t="shared" si="13"/>
        <v>0</v>
      </c>
      <c r="AJ61" s="440"/>
      <c r="AK61" s="441"/>
      <c r="AL61" s="439">
        <f t="shared" si="14"/>
        <v>0</v>
      </c>
      <c r="AM61" s="440"/>
      <c r="AN61" s="441"/>
      <c r="AO61" s="300">
        <f t="shared" si="1"/>
        <v>0</v>
      </c>
    </row>
    <row r="62" spans="2:41" x14ac:dyDescent="0.3">
      <c r="B62" s="12"/>
      <c r="C62" s="12" t="str">
        <f t="shared" ref="C62" si="19">C15</f>
        <v>AZT (300) - 60 tab</v>
      </c>
      <c r="E62" s="439">
        <f t="shared" si="3"/>
        <v>0</v>
      </c>
      <c r="F62" s="440"/>
      <c r="G62" s="441"/>
      <c r="H62" s="439">
        <f t="shared" si="4"/>
        <v>0</v>
      </c>
      <c r="I62" s="440"/>
      <c r="J62" s="441"/>
      <c r="K62" s="439">
        <f t="shared" si="5"/>
        <v>0</v>
      </c>
      <c r="L62" s="440"/>
      <c r="M62" s="441"/>
      <c r="N62" s="439">
        <f t="shared" si="6"/>
        <v>0</v>
      </c>
      <c r="O62" s="440"/>
      <c r="P62" s="441"/>
      <c r="Q62" s="439">
        <f t="shared" si="7"/>
        <v>0</v>
      </c>
      <c r="R62" s="440"/>
      <c r="S62" s="441"/>
      <c r="T62" s="439">
        <f t="shared" si="8"/>
        <v>0</v>
      </c>
      <c r="U62" s="440"/>
      <c r="V62" s="441"/>
      <c r="W62" s="439">
        <f t="shared" si="9"/>
        <v>0</v>
      </c>
      <c r="X62" s="440"/>
      <c r="Y62" s="441"/>
      <c r="Z62" s="439">
        <f t="shared" si="10"/>
        <v>0</v>
      </c>
      <c r="AA62" s="440"/>
      <c r="AB62" s="441"/>
      <c r="AC62" s="439">
        <f t="shared" si="11"/>
        <v>0</v>
      </c>
      <c r="AD62" s="440"/>
      <c r="AE62" s="441"/>
      <c r="AF62" s="439">
        <f t="shared" si="12"/>
        <v>0</v>
      </c>
      <c r="AG62" s="440"/>
      <c r="AH62" s="441"/>
      <c r="AI62" s="439">
        <f t="shared" si="13"/>
        <v>0</v>
      </c>
      <c r="AJ62" s="440"/>
      <c r="AK62" s="441"/>
      <c r="AL62" s="439">
        <f t="shared" si="14"/>
        <v>0</v>
      </c>
      <c r="AM62" s="440"/>
      <c r="AN62" s="441"/>
      <c r="AO62" s="300">
        <f t="shared" ref="AO62:AO100" si="20">SUM(E62:AN62)</f>
        <v>0</v>
      </c>
    </row>
    <row r="63" spans="2:41" x14ac:dyDescent="0.3">
      <c r="B63" s="12"/>
      <c r="C63" s="12" t="str">
        <f t="shared" ref="C63" si="21">C16</f>
        <v>AZT+3TC (300/150) - 60 tab</v>
      </c>
      <c r="E63" s="439">
        <f t="shared" si="3"/>
        <v>0</v>
      </c>
      <c r="F63" s="440"/>
      <c r="G63" s="441"/>
      <c r="H63" s="439">
        <f t="shared" si="4"/>
        <v>0</v>
      </c>
      <c r="I63" s="440"/>
      <c r="J63" s="441"/>
      <c r="K63" s="439">
        <f t="shared" si="5"/>
        <v>0</v>
      </c>
      <c r="L63" s="440"/>
      <c r="M63" s="441"/>
      <c r="N63" s="439">
        <f t="shared" si="6"/>
        <v>0</v>
      </c>
      <c r="O63" s="440"/>
      <c r="P63" s="441"/>
      <c r="Q63" s="439">
        <f t="shared" si="7"/>
        <v>0</v>
      </c>
      <c r="R63" s="440"/>
      <c r="S63" s="441"/>
      <c r="T63" s="439">
        <f t="shared" si="8"/>
        <v>0</v>
      </c>
      <c r="U63" s="440"/>
      <c r="V63" s="441"/>
      <c r="W63" s="439">
        <f t="shared" si="9"/>
        <v>0</v>
      </c>
      <c r="X63" s="440"/>
      <c r="Y63" s="441"/>
      <c r="Z63" s="439">
        <f t="shared" si="10"/>
        <v>0</v>
      </c>
      <c r="AA63" s="440"/>
      <c r="AB63" s="441"/>
      <c r="AC63" s="439">
        <f t="shared" si="11"/>
        <v>0</v>
      </c>
      <c r="AD63" s="440"/>
      <c r="AE63" s="441"/>
      <c r="AF63" s="439">
        <f t="shared" si="12"/>
        <v>0</v>
      </c>
      <c r="AG63" s="440"/>
      <c r="AH63" s="441"/>
      <c r="AI63" s="439">
        <f t="shared" si="13"/>
        <v>0</v>
      </c>
      <c r="AJ63" s="440"/>
      <c r="AK63" s="441"/>
      <c r="AL63" s="439">
        <f t="shared" si="14"/>
        <v>0</v>
      </c>
      <c r="AM63" s="440"/>
      <c r="AN63" s="441"/>
      <c r="AO63" s="300">
        <f t="shared" si="20"/>
        <v>0</v>
      </c>
    </row>
    <row r="64" spans="2:41" x14ac:dyDescent="0.3">
      <c r="B64" s="12"/>
      <c r="C64" s="12" t="str">
        <f t="shared" ref="C64" si="22">C17</f>
        <v>AZT+3TC+ABC (300/150/300) - 60 tab</v>
      </c>
      <c r="E64" s="439">
        <f t="shared" si="3"/>
        <v>0</v>
      </c>
      <c r="F64" s="440"/>
      <c r="G64" s="441"/>
      <c r="H64" s="439">
        <f t="shared" si="4"/>
        <v>0</v>
      </c>
      <c r="I64" s="440"/>
      <c r="J64" s="441"/>
      <c r="K64" s="439">
        <f t="shared" si="5"/>
        <v>0</v>
      </c>
      <c r="L64" s="440"/>
      <c r="M64" s="441"/>
      <c r="N64" s="439">
        <f t="shared" si="6"/>
        <v>0</v>
      </c>
      <c r="O64" s="440"/>
      <c r="P64" s="441"/>
      <c r="Q64" s="439">
        <f t="shared" si="7"/>
        <v>0</v>
      </c>
      <c r="R64" s="440"/>
      <c r="S64" s="441"/>
      <c r="T64" s="439">
        <f t="shared" si="8"/>
        <v>0</v>
      </c>
      <c r="U64" s="440"/>
      <c r="V64" s="441"/>
      <c r="W64" s="439">
        <f t="shared" si="9"/>
        <v>0</v>
      </c>
      <c r="X64" s="440"/>
      <c r="Y64" s="441"/>
      <c r="Z64" s="439">
        <f t="shared" si="10"/>
        <v>0</v>
      </c>
      <c r="AA64" s="440"/>
      <c r="AB64" s="441"/>
      <c r="AC64" s="439">
        <f t="shared" si="11"/>
        <v>0</v>
      </c>
      <c r="AD64" s="440"/>
      <c r="AE64" s="441"/>
      <c r="AF64" s="439">
        <f t="shared" si="12"/>
        <v>0</v>
      </c>
      <c r="AG64" s="440"/>
      <c r="AH64" s="441"/>
      <c r="AI64" s="439">
        <f t="shared" si="13"/>
        <v>0</v>
      </c>
      <c r="AJ64" s="440"/>
      <c r="AK64" s="441"/>
      <c r="AL64" s="439">
        <f t="shared" si="14"/>
        <v>0</v>
      </c>
      <c r="AM64" s="440"/>
      <c r="AN64" s="441"/>
      <c r="AO64" s="300">
        <f t="shared" si="20"/>
        <v>0</v>
      </c>
    </row>
    <row r="65" spans="2:41" x14ac:dyDescent="0.3">
      <c r="B65" s="12"/>
      <c r="C65" s="12" t="str">
        <f t="shared" ref="C65" si="23">C18</f>
        <v>AZT+3TC+NVP (300/150/200) - 60 tab</v>
      </c>
      <c r="E65" s="439">
        <f t="shared" si="3"/>
        <v>0</v>
      </c>
      <c r="F65" s="440"/>
      <c r="G65" s="441"/>
      <c r="H65" s="439">
        <f t="shared" si="4"/>
        <v>0</v>
      </c>
      <c r="I65" s="440"/>
      <c r="J65" s="441"/>
      <c r="K65" s="439">
        <f t="shared" si="5"/>
        <v>0</v>
      </c>
      <c r="L65" s="440"/>
      <c r="M65" s="441"/>
      <c r="N65" s="439">
        <f t="shared" si="6"/>
        <v>0</v>
      </c>
      <c r="O65" s="440"/>
      <c r="P65" s="441"/>
      <c r="Q65" s="439">
        <f t="shared" si="7"/>
        <v>0</v>
      </c>
      <c r="R65" s="440"/>
      <c r="S65" s="441"/>
      <c r="T65" s="439">
        <f t="shared" si="8"/>
        <v>0</v>
      </c>
      <c r="U65" s="440"/>
      <c r="V65" s="441"/>
      <c r="W65" s="439">
        <f t="shared" si="9"/>
        <v>0</v>
      </c>
      <c r="X65" s="440"/>
      <c r="Y65" s="441"/>
      <c r="Z65" s="439">
        <f t="shared" si="10"/>
        <v>0</v>
      </c>
      <c r="AA65" s="440"/>
      <c r="AB65" s="441"/>
      <c r="AC65" s="439">
        <f t="shared" si="11"/>
        <v>0</v>
      </c>
      <c r="AD65" s="440"/>
      <c r="AE65" s="441"/>
      <c r="AF65" s="439">
        <f t="shared" si="12"/>
        <v>0</v>
      </c>
      <c r="AG65" s="440"/>
      <c r="AH65" s="441"/>
      <c r="AI65" s="439">
        <f t="shared" si="13"/>
        <v>0</v>
      </c>
      <c r="AJ65" s="440"/>
      <c r="AK65" s="441"/>
      <c r="AL65" s="439">
        <f t="shared" si="14"/>
        <v>0</v>
      </c>
      <c r="AM65" s="440"/>
      <c r="AN65" s="441"/>
      <c r="AO65" s="300">
        <f t="shared" si="20"/>
        <v>0</v>
      </c>
    </row>
    <row r="66" spans="2:41" x14ac:dyDescent="0.3">
      <c r="B66" s="12"/>
      <c r="C66" s="12" t="str">
        <f t="shared" ref="C66" si="24">C19</f>
        <v>DRV (300) - 240 tab</v>
      </c>
      <c r="E66" s="439">
        <f t="shared" si="3"/>
        <v>0</v>
      </c>
      <c r="F66" s="440"/>
      <c r="G66" s="441"/>
      <c r="H66" s="439">
        <f t="shared" si="4"/>
        <v>0</v>
      </c>
      <c r="I66" s="440"/>
      <c r="J66" s="441"/>
      <c r="K66" s="439">
        <f t="shared" si="5"/>
        <v>0</v>
      </c>
      <c r="L66" s="440"/>
      <c r="M66" s="441"/>
      <c r="N66" s="439">
        <f t="shared" si="6"/>
        <v>0</v>
      </c>
      <c r="O66" s="440"/>
      <c r="P66" s="441"/>
      <c r="Q66" s="439">
        <f t="shared" si="7"/>
        <v>0</v>
      </c>
      <c r="R66" s="440"/>
      <c r="S66" s="441"/>
      <c r="T66" s="439">
        <f t="shared" si="8"/>
        <v>0</v>
      </c>
      <c r="U66" s="440"/>
      <c r="V66" s="441"/>
      <c r="W66" s="439">
        <f t="shared" si="9"/>
        <v>0</v>
      </c>
      <c r="X66" s="440"/>
      <c r="Y66" s="441"/>
      <c r="Z66" s="439">
        <f t="shared" si="10"/>
        <v>0</v>
      </c>
      <c r="AA66" s="440"/>
      <c r="AB66" s="441"/>
      <c r="AC66" s="439">
        <f t="shared" si="11"/>
        <v>0</v>
      </c>
      <c r="AD66" s="440"/>
      <c r="AE66" s="441"/>
      <c r="AF66" s="439">
        <f t="shared" si="12"/>
        <v>0</v>
      </c>
      <c r="AG66" s="440"/>
      <c r="AH66" s="441"/>
      <c r="AI66" s="439">
        <f t="shared" si="13"/>
        <v>0</v>
      </c>
      <c r="AJ66" s="440"/>
      <c r="AK66" s="441"/>
      <c r="AL66" s="439">
        <f t="shared" si="14"/>
        <v>0</v>
      </c>
      <c r="AM66" s="440"/>
      <c r="AN66" s="441"/>
      <c r="AO66" s="300">
        <f t="shared" si="20"/>
        <v>0</v>
      </c>
    </row>
    <row r="67" spans="2:41" x14ac:dyDescent="0.3">
      <c r="B67" s="12"/>
      <c r="C67" s="12" t="str">
        <f t="shared" ref="C67" si="25">C20</f>
        <v>DRV (400) - 60 tab</v>
      </c>
      <c r="E67" s="439">
        <f t="shared" si="3"/>
        <v>0</v>
      </c>
      <c r="F67" s="440"/>
      <c r="G67" s="441"/>
      <c r="H67" s="439">
        <f t="shared" si="4"/>
        <v>0</v>
      </c>
      <c r="I67" s="440"/>
      <c r="J67" s="441"/>
      <c r="K67" s="439">
        <f t="shared" si="5"/>
        <v>0</v>
      </c>
      <c r="L67" s="440"/>
      <c r="M67" s="441"/>
      <c r="N67" s="439">
        <f t="shared" si="6"/>
        <v>0</v>
      </c>
      <c r="O67" s="440"/>
      <c r="P67" s="441"/>
      <c r="Q67" s="439">
        <f t="shared" si="7"/>
        <v>0</v>
      </c>
      <c r="R67" s="440"/>
      <c r="S67" s="441"/>
      <c r="T67" s="439">
        <f t="shared" si="8"/>
        <v>0</v>
      </c>
      <c r="U67" s="440"/>
      <c r="V67" s="441"/>
      <c r="W67" s="439">
        <f t="shared" si="9"/>
        <v>0</v>
      </c>
      <c r="X67" s="440"/>
      <c r="Y67" s="441"/>
      <c r="Z67" s="439">
        <f t="shared" si="10"/>
        <v>0</v>
      </c>
      <c r="AA67" s="440"/>
      <c r="AB67" s="441"/>
      <c r="AC67" s="439">
        <f t="shared" si="11"/>
        <v>0</v>
      </c>
      <c r="AD67" s="440"/>
      <c r="AE67" s="441"/>
      <c r="AF67" s="439">
        <f t="shared" si="12"/>
        <v>0</v>
      </c>
      <c r="AG67" s="440"/>
      <c r="AH67" s="441"/>
      <c r="AI67" s="439">
        <f t="shared" si="13"/>
        <v>0</v>
      </c>
      <c r="AJ67" s="440"/>
      <c r="AK67" s="441"/>
      <c r="AL67" s="439">
        <f t="shared" si="14"/>
        <v>0</v>
      </c>
      <c r="AM67" s="440"/>
      <c r="AN67" s="441"/>
      <c r="AO67" s="300">
        <f t="shared" si="20"/>
        <v>0</v>
      </c>
    </row>
    <row r="68" spans="2:41" x14ac:dyDescent="0.3">
      <c r="B68" s="12"/>
      <c r="C68" s="12" t="str">
        <f t="shared" ref="C68" si="26">C21</f>
        <v>DRV (600) - 60 tab</v>
      </c>
      <c r="E68" s="439">
        <f t="shared" si="3"/>
        <v>0</v>
      </c>
      <c r="F68" s="440"/>
      <c r="G68" s="441"/>
      <c r="H68" s="439">
        <f t="shared" si="4"/>
        <v>0</v>
      </c>
      <c r="I68" s="440"/>
      <c r="J68" s="441"/>
      <c r="K68" s="439">
        <f t="shared" si="5"/>
        <v>0</v>
      </c>
      <c r="L68" s="440"/>
      <c r="M68" s="441"/>
      <c r="N68" s="439">
        <f t="shared" si="6"/>
        <v>0</v>
      </c>
      <c r="O68" s="440"/>
      <c r="P68" s="441"/>
      <c r="Q68" s="439">
        <f t="shared" si="7"/>
        <v>0</v>
      </c>
      <c r="R68" s="440"/>
      <c r="S68" s="441"/>
      <c r="T68" s="439">
        <f t="shared" si="8"/>
        <v>0</v>
      </c>
      <c r="U68" s="440"/>
      <c r="V68" s="441"/>
      <c r="W68" s="439">
        <f t="shared" si="9"/>
        <v>0</v>
      </c>
      <c r="X68" s="440"/>
      <c r="Y68" s="441"/>
      <c r="Z68" s="439">
        <f t="shared" si="10"/>
        <v>0</v>
      </c>
      <c r="AA68" s="440"/>
      <c r="AB68" s="441"/>
      <c r="AC68" s="439">
        <f t="shared" si="11"/>
        <v>0</v>
      </c>
      <c r="AD68" s="440"/>
      <c r="AE68" s="441"/>
      <c r="AF68" s="439">
        <f t="shared" si="12"/>
        <v>0</v>
      </c>
      <c r="AG68" s="440"/>
      <c r="AH68" s="441"/>
      <c r="AI68" s="439">
        <f t="shared" si="13"/>
        <v>0</v>
      </c>
      <c r="AJ68" s="440"/>
      <c r="AK68" s="441"/>
      <c r="AL68" s="439">
        <f t="shared" si="14"/>
        <v>0</v>
      </c>
      <c r="AM68" s="440"/>
      <c r="AN68" s="441"/>
      <c r="AO68" s="300">
        <f t="shared" si="20"/>
        <v>0</v>
      </c>
    </row>
    <row r="69" spans="2:41" x14ac:dyDescent="0.3">
      <c r="B69" s="12"/>
      <c r="C69" s="12" t="str">
        <f t="shared" ref="C69" si="27">C22</f>
        <v>DRV (800) - 60 tab</v>
      </c>
      <c r="E69" s="439">
        <f t="shared" si="3"/>
        <v>0</v>
      </c>
      <c r="F69" s="440"/>
      <c r="G69" s="441"/>
      <c r="H69" s="439">
        <f t="shared" si="4"/>
        <v>0</v>
      </c>
      <c r="I69" s="440"/>
      <c r="J69" s="441"/>
      <c r="K69" s="439">
        <f t="shared" si="5"/>
        <v>0</v>
      </c>
      <c r="L69" s="440"/>
      <c r="M69" s="441"/>
      <c r="N69" s="439">
        <f t="shared" si="6"/>
        <v>0</v>
      </c>
      <c r="O69" s="440"/>
      <c r="P69" s="441"/>
      <c r="Q69" s="439">
        <f t="shared" si="7"/>
        <v>0</v>
      </c>
      <c r="R69" s="440"/>
      <c r="S69" s="441"/>
      <c r="T69" s="439">
        <f t="shared" si="8"/>
        <v>0</v>
      </c>
      <c r="U69" s="440"/>
      <c r="V69" s="441"/>
      <c r="W69" s="439">
        <f t="shared" si="9"/>
        <v>0</v>
      </c>
      <c r="X69" s="440"/>
      <c r="Y69" s="441"/>
      <c r="Z69" s="439">
        <f t="shared" si="10"/>
        <v>0</v>
      </c>
      <c r="AA69" s="440"/>
      <c r="AB69" s="441"/>
      <c r="AC69" s="439">
        <f t="shared" si="11"/>
        <v>0</v>
      </c>
      <c r="AD69" s="440"/>
      <c r="AE69" s="441"/>
      <c r="AF69" s="439">
        <f t="shared" si="12"/>
        <v>0</v>
      </c>
      <c r="AG69" s="440"/>
      <c r="AH69" s="441"/>
      <c r="AI69" s="439">
        <f t="shared" si="13"/>
        <v>0</v>
      </c>
      <c r="AJ69" s="440"/>
      <c r="AK69" s="441"/>
      <c r="AL69" s="439">
        <f t="shared" si="14"/>
        <v>0</v>
      </c>
      <c r="AM69" s="440"/>
      <c r="AN69" s="441"/>
      <c r="AO69" s="300">
        <f t="shared" si="20"/>
        <v>0</v>
      </c>
    </row>
    <row r="70" spans="2:41" x14ac:dyDescent="0.3">
      <c r="B70" s="12"/>
      <c r="C70" s="12" t="str">
        <f t="shared" ref="C70" si="28">C23</f>
        <v>DRV/r (400/50) - 60 tab</v>
      </c>
      <c r="E70" s="439">
        <f t="shared" si="3"/>
        <v>0</v>
      </c>
      <c r="F70" s="440"/>
      <c r="G70" s="441"/>
      <c r="H70" s="439">
        <f t="shared" si="4"/>
        <v>0</v>
      </c>
      <c r="I70" s="440"/>
      <c r="J70" s="441"/>
      <c r="K70" s="439">
        <f t="shared" si="5"/>
        <v>0</v>
      </c>
      <c r="L70" s="440"/>
      <c r="M70" s="441"/>
      <c r="N70" s="439">
        <f t="shared" si="6"/>
        <v>0</v>
      </c>
      <c r="O70" s="440"/>
      <c r="P70" s="441"/>
      <c r="Q70" s="439">
        <f t="shared" si="7"/>
        <v>0</v>
      </c>
      <c r="R70" s="440"/>
      <c r="S70" s="441"/>
      <c r="T70" s="439">
        <f t="shared" si="8"/>
        <v>0</v>
      </c>
      <c r="U70" s="440"/>
      <c r="V70" s="441"/>
      <c r="W70" s="439">
        <f t="shared" si="9"/>
        <v>0</v>
      </c>
      <c r="X70" s="440"/>
      <c r="Y70" s="441"/>
      <c r="Z70" s="439">
        <f t="shared" si="10"/>
        <v>0</v>
      </c>
      <c r="AA70" s="440"/>
      <c r="AB70" s="441"/>
      <c r="AC70" s="439">
        <f t="shared" si="11"/>
        <v>0</v>
      </c>
      <c r="AD70" s="440"/>
      <c r="AE70" s="441"/>
      <c r="AF70" s="439">
        <f t="shared" si="12"/>
        <v>0</v>
      </c>
      <c r="AG70" s="440"/>
      <c r="AH70" s="441"/>
      <c r="AI70" s="439">
        <f t="shared" si="13"/>
        <v>0</v>
      </c>
      <c r="AJ70" s="440"/>
      <c r="AK70" s="441"/>
      <c r="AL70" s="439">
        <f t="shared" si="14"/>
        <v>0</v>
      </c>
      <c r="AM70" s="440"/>
      <c r="AN70" s="441"/>
      <c r="AO70" s="300">
        <f t="shared" si="20"/>
        <v>0</v>
      </c>
    </row>
    <row r="71" spans="2:41" x14ac:dyDescent="0.3">
      <c r="B71" s="12"/>
      <c r="C71" s="12" t="str">
        <f t="shared" ref="C71" si="29">C24</f>
        <v>DTG (50) - 30 tab</v>
      </c>
      <c r="E71" s="439">
        <f t="shared" si="3"/>
        <v>0</v>
      </c>
      <c r="F71" s="440"/>
      <c r="G71" s="441"/>
      <c r="H71" s="439">
        <f t="shared" si="4"/>
        <v>0</v>
      </c>
      <c r="I71" s="440"/>
      <c r="J71" s="441"/>
      <c r="K71" s="439">
        <f t="shared" si="5"/>
        <v>0</v>
      </c>
      <c r="L71" s="440"/>
      <c r="M71" s="441"/>
      <c r="N71" s="439">
        <f t="shared" si="6"/>
        <v>0</v>
      </c>
      <c r="O71" s="440"/>
      <c r="P71" s="441"/>
      <c r="Q71" s="439">
        <f>SUM(Q24:S24)</f>
        <v>0</v>
      </c>
      <c r="R71" s="440"/>
      <c r="S71" s="441"/>
      <c r="T71" s="439">
        <f t="shared" si="8"/>
        <v>0</v>
      </c>
      <c r="U71" s="440"/>
      <c r="V71" s="441"/>
      <c r="W71" s="439">
        <f t="shared" si="9"/>
        <v>0</v>
      </c>
      <c r="X71" s="440"/>
      <c r="Y71" s="441"/>
      <c r="Z71" s="439">
        <f t="shared" si="10"/>
        <v>0</v>
      </c>
      <c r="AA71" s="440"/>
      <c r="AB71" s="441"/>
      <c r="AC71" s="439">
        <f t="shared" si="11"/>
        <v>0</v>
      </c>
      <c r="AD71" s="440"/>
      <c r="AE71" s="441"/>
      <c r="AF71" s="439">
        <f t="shared" si="12"/>
        <v>0</v>
      </c>
      <c r="AG71" s="440"/>
      <c r="AH71" s="441"/>
      <c r="AI71" s="439">
        <f t="shared" si="13"/>
        <v>0</v>
      </c>
      <c r="AJ71" s="440"/>
      <c r="AK71" s="441"/>
      <c r="AL71" s="439">
        <f t="shared" si="14"/>
        <v>0</v>
      </c>
      <c r="AM71" s="440"/>
      <c r="AN71" s="441"/>
      <c r="AO71" s="300">
        <f t="shared" si="20"/>
        <v>0</v>
      </c>
    </row>
    <row r="72" spans="2:41" x14ac:dyDescent="0.3">
      <c r="B72" s="12"/>
      <c r="C72" s="12" t="str">
        <f t="shared" ref="C72" si="30">C25</f>
        <v>EFV200 (200) - 90 tab</v>
      </c>
      <c r="E72" s="439">
        <f t="shared" si="3"/>
        <v>0</v>
      </c>
      <c r="F72" s="440"/>
      <c r="G72" s="441"/>
      <c r="H72" s="439">
        <f t="shared" si="4"/>
        <v>0</v>
      </c>
      <c r="I72" s="440"/>
      <c r="J72" s="441"/>
      <c r="K72" s="439">
        <f t="shared" si="5"/>
        <v>0</v>
      </c>
      <c r="L72" s="440"/>
      <c r="M72" s="441"/>
      <c r="N72" s="439">
        <f t="shared" si="6"/>
        <v>0</v>
      </c>
      <c r="O72" s="440"/>
      <c r="P72" s="441"/>
      <c r="Q72" s="439">
        <f t="shared" si="7"/>
        <v>0</v>
      </c>
      <c r="R72" s="440"/>
      <c r="S72" s="441"/>
      <c r="T72" s="439">
        <f t="shared" si="8"/>
        <v>0</v>
      </c>
      <c r="U72" s="440"/>
      <c r="V72" s="441"/>
      <c r="W72" s="439">
        <f t="shared" si="9"/>
        <v>0</v>
      </c>
      <c r="X72" s="440"/>
      <c r="Y72" s="441"/>
      <c r="Z72" s="439">
        <f t="shared" si="10"/>
        <v>0</v>
      </c>
      <c r="AA72" s="440"/>
      <c r="AB72" s="441"/>
      <c r="AC72" s="439">
        <f t="shared" si="11"/>
        <v>0</v>
      </c>
      <c r="AD72" s="440"/>
      <c r="AE72" s="441"/>
      <c r="AF72" s="439">
        <f t="shared" si="12"/>
        <v>0</v>
      </c>
      <c r="AG72" s="440"/>
      <c r="AH72" s="441"/>
      <c r="AI72" s="439">
        <f t="shared" si="13"/>
        <v>0</v>
      </c>
      <c r="AJ72" s="440"/>
      <c r="AK72" s="441"/>
      <c r="AL72" s="439">
        <f t="shared" si="14"/>
        <v>0</v>
      </c>
      <c r="AM72" s="440"/>
      <c r="AN72" s="441"/>
      <c r="AO72" s="300">
        <f t="shared" si="20"/>
        <v>0</v>
      </c>
    </row>
    <row r="73" spans="2:41" x14ac:dyDescent="0.3">
      <c r="B73" s="12"/>
      <c r="C73" s="12" t="str">
        <f t="shared" ref="C73" si="31">C26</f>
        <v>EFV600 (600) - 30 tab</v>
      </c>
      <c r="E73" s="439">
        <f t="shared" si="3"/>
        <v>0</v>
      </c>
      <c r="F73" s="440"/>
      <c r="G73" s="441"/>
      <c r="H73" s="439">
        <f t="shared" si="4"/>
        <v>0</v>
      </c>
      <c r="I73" s="440"/>
      <c r="J73" s="441"/>
      <c r="K73" s="439">
        <f t="shared" si="5"/>
        <v>0</v>
      </c>
      <c r="L73" s="440"/>
      <c r="M73" s="441"/>
      <c r="N73" s="439">
        <f t="shared" si="6"/>
        <v>0</v>
      </c>
      <c r="O73" s="440"/>
      <c r="P73" s="441"/>
      <c r="Q73" s="439">
        <f t="shared" si="7"/>
        <v>0</v>
      </c>
      <c r="R73" s="440"/>
      <c r="S73" s="441"/>
      <c r="T73" s="439">
        <f t="shared" si="8"/>
        <v>0</v>
      </c>
      <c r="U73" s="440"/>
      <c r="V73" s="441"/>
      <c r="W73" s="439">
        <f t="shared" si="9"/>
        <v>0</v>
      </c>
      <c r="X73" s="440"/>
      <c r="Y73" s="441"/>
      <c r="Z73" s="439">
        <f t="shared" si="10"/>
        <v>0</v>
      </c>
      <c r="AA73" s="440"/>
      <c r="AB73" s="441"/>
      <c r="AC73" s="439">
        <f t="shared" si="11"/>
        <v>0</v>
      </c>
      <c r="AD73" s="440"/>
      <c r="AE73" s="441"/>
      <c r="AF73" s="439">
        <f t="shared" si="12"/>
        <v>0</v>
      </c>
      <c r="AG73" s="440"/>
      <c r="AH73" s="441"/>
      <c r="AI73" s="439">
        <f t="shared" si="13"/>
        <v>0</v>
      </c>
      <c r="AJ73" s="440"/>
      <c r="AK73" s="441"/>
      <c r="AL73" s="439">
        <f t="shared" si="14"/>
        <v>0</v>
      </c>
      <c r="AM73" s="440"/>
      <c r="AN73" s="441"/>
      <c r="AO73" s="300">
        <f t="shared" si="20"/>
        <v>0</v>
      </c>
    </row>
    <row r="74" spans="2:41" x14ac:dyDescent="0.3">
      <c r="B74" s="12"/>
      <c r="C74" s="12" t="str">
        <f t="shared" ref="C74" si="32">C27</f>
        <v>ETV (100) - 120 tab</v>
      </c>
      <c r="E74" s="439">
        <f t="shared" si="3"/>
        <v>0</v>
      </c>
      <c r="F74" s="440"/>
      <c r="G74" s="441"/>
      <c r="H74" s="439">
        <f t="shared" si="4"/>
        <v>0</v>
      </c>
      <c r="I74" s="440"/>
      <c r="J74" s="441"/>
      <c r="K74" s="439">
        <f t="shared" si="5"/>
        <v>0</v>
      </c>
      <c r="L74" s="440"/>
      <c r="M74" s="441"/>
      <c r="N74" s="439">
        <f t="shared" si="6"/>
        <v>0</v>
      </c>
      <c r="O74" s="440"/>
      <c r="P74" s="441"/>
      <c r="Q74" s="439">
        <f t="shared" si="7"/>
        <v>0</v>
      </c>
      <c r="R74" s="440"/>
      <c r="S74" s="441"/>
      <c r="T74" s="439">
        <f t="shared" si="8"/>
        <v>0</v>
      </c>
      <c r="U74" s="440"/>
      <c r="V74" s="441"/>
      <c r="W74" s="439">
        <f t="shared" si="9"/>
        <v>0</v>
      </c>
      <c r="X74" s="440"/>
      <c r="Y74" s="441"/>
      <c r="Z74" s="439">
        <f t="shared" si="10"/>
        <v>0</v>
      </c>
      <c r="AA74" s="440"/>
      <c r="AB74" s="441"/>
      <c r="AC74" s="439">
        <f t="shared" si="11"/>
        <v>0</v>
      </c>
      <c r="AD74" s="440"/>
      <c r="AE74" s="441"/>
      <c r="AF74" s="439">
        <f t="shared" si="12"/>
        <v>0</v>
      </c>
      <c r="AG74" s="440"/>
      <c r="AH74" s="441"/>
      <c r="AI74" s="439">
        <f t="shared" si="13"/>
        <v>0</v>
      </c>
      <c r="AJ74" s="440"/>
      <c r="AK74" s="441"/>
      <c r="AL74" s="439">
        <f t="shared" si="14"/>
        <v>0</v>
      </c>
      <c r="AM74" s="440"/>
      <c r="AN74" s="441"/>
      <c r="AO74" s="300">
        <f t="shared" si="20"/>
        <v>0</v>
      </c>
    </row>
    <row r="75" spans="2:41" x14ac:dyDescent="0.3">
      <c r="B75" s="12"/>
      <c r="C75" s="12" t="str">
        <f t="shared" ref="C75" si="33">C28</f>
        <v>ETV (200) - 60 tab</v>
      </c>
      <c r="E75" s="439">
        <f t="shared" si="3"/>
        <v>0</v>
      </c>
      <c r="F75" s="440"/>
      <c r="G75" s="441"/>
      <c r="H75" s="439">
        <f t="shared" si="4"/>
        <v>0</v>
      </c>
      <c r="I75" s="440"/>
      <c r="J75" s="441"/>
      <c r="K75" s="439">
        <f t="shared" si="5"/>
        <v>0</v>
      </c>
      <c r="L75" s="440"/>
      <c r="M75" s="441"/>
      <c r="N75" s="439">
        <f t="shared" si="6"/>
        <v>0</v>
      </c>
      <c r="O75" s="440"/>
      <c r="P75" s="441"/>
      <c r="Q75" s="439">
        <f t="shared" si="7"/>
        <v>0</v>
      </c>
      <c r="R75" s="440"/>
      <c r="S75" s="441"/>
      <c r="T75" s="439">
        <f t="shared" si="8"/>
        <v>0</v>
      </c>
      <c r="U75" s="440"/>
      <c r="V75" s="441"/>
      <c r="W75" s="439">
        <f t="shared" si="9"/>
        <v>0</v>
      </c>
      <c r="X75" s="440"/>
      <c r="Y75" s="441"/>
      <c r="Z75" s="439">
        <f t="shared" si="10"/>
        <v>0</v>
      </c>
      <c r="AA75" s="440"/>
      <c r="AB75" s="441"/>
      <c r="AC75" s="439">
        <f t="shared" si="11"/>
        <v>0</v>
      </c>
      <c r="AD75" s="440"/>
      <c r="AE75" s="441"/>
      <c r="AF75" s="439">
        <f t="shared" si="12"/>
        <v>0</v>
      </c>
      <c r="AG75" s="440"/>
      <c r="AH75" s="441"/>
      <c r="AI75" s="439">
        <f t="shared" si="13"/>
        <v>0</v>
      </c>
      <c r="AJ75" s="440"/>
      <c r="AK75" s="441"/>
      <c r="AL75" s="439">
        <f t="shared" si="14"/>
        <v>0</v>
      </c>
      <c r="AM75" s="440"/>
      <c r="AN75" s="441"/>
      <c r="AO75" s="300">
        <f t="shared" si="20"/>
        <v>0</v>
      </c>
    </row>
    <row r="76" spans="2:41" x14ac:dyDescent="0.3">
      <c r="B76" s="12"/>
      <c r="C76" s="12" t="str">
        <f t="shared" ref="C76" si="34">C29</f>
        <v>FTC (200) - 30 tab</v>
      </c>
      <c r="E76" s="439">
        <f t="shared" si="3"/>
        <v>0</v>
      </c>
      <c r="F76" s="440"/>
      <c r="G76" s="441"/>
      <c r="H76" s="439">
        <f t="shared" si="4"/>
        <v>0</v>
      </c>
      <c r="I76" s="440"/>
      <c r="J76" s="441"/>
      <c r="K76" s="439">
        <f t="shared" si="5"/>
        <v>0</v>
      </c>
      <c r="L76" s="440"/>
      <c r="M76" s="441"/>
      <c r="N76" s="439">
        <f t="shared" si="6"/>
        <v>0</v>
      </c>
      <c r="O76" s="440"/>
      <c r="P76" s="441"/>
      <c r="Q76" s="439">
        <f t="shared" si="7"/>
        <v>0</v>
      </c>
      <c r="R76" s="440"/>
      <c r="S76" s="441"/>
      <c r="T76" s="439">
        <f t="shared" si="8"/>
        <v>0</v>
      </c>
      <c r="U76" s="440"/>
      <c r="V76" s="441"/>
      <c r="W76" s="439">
        <f t="shared" si="9"/>
        <v>0</v>
      </c>
      <c r="X76" s="440"/>
      <c r="Y76" s="441"/>
      <c r="Z76" s="439">
        <f t="shared" si="10"/>
        <v>0</v>
      </c>
      <c r="AA76" s="440"/>
      <c r="AB76" s="441"/>
      <c r="AC76" s="439">
        <f t="shared" si="11"/>
        <v>0</v>
      </c>
      <c r="AD76" s="440"/>
      <c r="AE76" s="441"/>
      <c r="AF76" s="439">
        <f t="shared" si="12"/>
        <v>0</v>
      </c>
      <c r="AG76" s="440"/>
      <c r="AH76" s="441"/>
      <c r="AI76" s="439">
        <f t="shared" si="13"/>
        <v>0</v>
      </c>
      <c r="AJ76" s="440"/>
      <c r="AK76" s="441"/>
      <c r="AL76" s="439">
        <f t="shared" si="14"/>
        <v>0</v>
      </c>
      <c r="AM76" s="440"/>
      <c r="AN76" s="441"/>
      <c r="AO76" s="300">
        <f t="shared" si="20"/>
        <v>0</v>
      </c>
    </row>
    <row r="77" spans="2:41" x14ac:dyDescent="0.3">
      <c r="B77" s="12"/>
      <c r="C77" s="12" t="str">
        <f t="shared" ref="C77" si="35">C30</f>
        <v>LPV/r (200/50) - 120 tab</v>
      </c>
      <c r="E77" s="439">
        <f t="shared" si="3"/>
        <v>0</v>
      </c>
      <c r="F77" s="440"/>
      <c r="G77" s="441"/>
      <c r="H77" s="439">
        <f t="shared" si="4"/>
        <v>0</v>
      </c>
      <c r="I77" s="440"/>
      <c r="J77" s="441"/>
      <c r="K77" s="439">
        <f t="shared" si="5"/>
        <v>0</v>
      </c>
      <c r="L77" s="440"/>
      <c r="M77" s="441"/>
      <c r="N77" s="439">
        <f t="shared" si="6"/>
        <v>0</v>
      </c>
      <c r="O77" s="440"/>
      <c r="P77" s="441"/>
      <c r="Q77" s="439">
        <f t="shared" si="7"/>
        <v>0</v>
      </c>
      <c r="R77" s="440"/>
      <c r="S77" s="441"/>
      <c r="T77" s="439">
        <f t="shared" si="8"/>
        <v>0</v>
      </c>
      <c r="U77" s="440"/>
      <c r="V77" s="441"/>
      <c r="W77" s="439">
        <f t="shared" si="9"/>
        <v>0</v>
      </c>
      <c r="X77" s="440"/>
      <c r="Y77" s="441"/>
      <c r="Z77" s="439">
        <f t="shared" si="10"/>
        <v>0</v>
      </c>
      <c r="AA77" s="440"/>
      <c r="AB77" s="441"/>
      <c r="AC77" s="439">
        <f t="shared" si="11"/>
        <v>0</v>
      </c>
      <c r="AD77" s="440"/>
      <c r="AE77" s="441"/>
      <c r="AF77" s="439">
        <f t="shared" si="12"/>
        <v>0</v>
      </c>
      <c r="AG77" s="440"/>
      <c r="AH77" s="441"/>
      <c r="AI77" s="439">
        <f t="shared" si="13"/>
        <v>0</v>
      </c>
      <c r="AJ77" s="440"/>
      <c r="AK77" s="441"/>
      <c r="AL77" s="439">
        <f t="shared" si="14"/>
        <v>0</v>
      </c>
      <c r="AM77" s="440"/>
      <c r="AN77" s="441"/>
      <c r="AO77" s="300">
        <f t="shared" si="20"/>
        <v>0</v>
      </c>
    </row>
    <row r="78" spans="2:41" x14ac:dyDescent="0.3">
      <c r="B78" s="12"/>
      <c r="C78" s="12" t="str">
        <f t="shared" ref="C78" si="36">C31</f>
        <v>NVP (200) - 60 tab</v>
      </c>
      <c r="E78" s="439">
        <f t="shared" si="3"/>
        <v>0</v>
      </c>
      <c r="F78" s="440"/>
      <c r="G78" s="441"/>
      <c r="H78" s="439">
        <f t="shared" si="4"/>
        <v>0</v>
      </c>
      <c r="I78" s="440"/>
      <c r="J78" s="441"/>
      <c r="K78" s="439">
        <f t="shared" si="5"/>
        <v>0</v>
      </c>
      <c r="L78" s="440"/>
      <c r="M78" s="441"/>
      <c r="N78" s="439">
        <f t="shared" si="6"/>
        <v>0</v>
      </c>
      <c r="O78" s="440"/>
      <c r="P78" s="441"/>
      <c r="Q78" s="439">
        <f t="shared" si="7"/>
        <v>0</v>
      </c>
      <c r="R78" s="440"/>
      <c r="S78" s="441"/>
      <c r="T78" s="439">
        <f t="shared" si="8"/>
        <v>0</v>
      </c>
      <c r="U78" s="440"/>
      <c r="V78" s="441"/>
      <c r="W78" s="439">
        <f t="shared" si="9"/>
        <v>0</v>
      </c>
      <c r="X78" s="440"/>
      <c r="Y78" s="441"/>
      <c r="Z78" s="439">
        <f t="shared" si="10"/>
        <v>0</v>
      </c>
      <c r="AA78" s="440"/>
      <c r="AB78" s="441"/>
      <c r="AC78" s="439">
        <f t="shared" si="11"/>
        <v>0</v>
      </c>
      <c r="AD78" s="440"/>
      <c r="AE78" s="441"/>
      <c r="AF78" s="439">
        <f t="shared" si="12"/>
        <v>0</v>
      </c>
      <c r="AG78" s="440"/>
      <c r="AH78" s="441"/>
      <c r="AI78" s="439">
        <f t="shared" si="13"/>
        <v>0</v>
      </c>
      <c r="AJ78" s="440"/>
      <c r="AK78" s="441"/>
      <c r="AL78" s="439">
        <f t="shared" si="14"/>
        <v>0</v>
      </c>
      <c r="AM78" s="440"/>
      <c r="AN78" s="441"/>
      <c r="AO78" s="300">
        <f t="shared" si="20"/>
        <v>0</v>
      </c>
    </row>
    <row r="79" spans="2:41" x14ac:dyDescent="0.3">
      <c r="B79" s="12"/>
      <c r="C79" s="12" t="str">
        <f t="shared" ref="C79" si="37">C32</f>
        <v>RAL (400) - 60 tab</v>
      </c>
      <c r="E79" s="439">
        <f t="shared" si="3"/>
        <v>0</v>
      </c>
      <c r="F79" s="440"/>
      <c r="G79" s="441"/>
      <c r="H79" s="439">
        <f t="shared" si="4"/>
        <v>0</v>
      </c>
      <c r="I79" s="440"/>
      <c r="J79" s="441"/>
      <c r="K79" s="439">
        <f t="shared" si="5"/>
        <v>0</v>
      </c>
      <c r="L79" s="440"/>
      <c r="M79" s="441"/>
      <c r="N79" s="439">
        <f t="shared" si="6"/>
        <v>0</v>
      </c>
      <c r="O79" s="440"/>
      <c r="P79" s="441"/>
      <c r="Q79" s="439">
        <f t="shared" si="7"/>
        <v>0</v>
      </c>
      <c r="R79" s="440"/>
      <c r="S79" s="441"/>
      <c r="T79" s="439">
        <f t="shared" si="8"/>
        <v>0</v>
      </c>
      <c r="U79" s="440"/>
      <c r="V79" s="441"/>
      <c r="W79" s="439">
        <f t="shared" si="9"/>
        <v>0</v>
      </c>
      <c r="X79" s="440"/>
      <c r="Y79" s="441"/>
      <c r="Z79" s="439">
        <f t="shared" si="10"/>
        <v>0</v>
      </c>
      <c r="AA79" s="440"/>
      <c r="AB79" s="441"/>
      <c r="AC79" s="439">
        <f t="shared" si="11"/>
        <v>0</v>
      </c>
      <c r="AD79" s="440"/>
      <c r="AE79" s="441"/>
      <c r="AF79" s="439">
        <f t="shared" si="12"/>
        <v>0</v>
      </c>
      <c r="AG79" s="440"/>
      <c r="AH79" s="441"/>
      <c r="AI79" s="439">
        <f t="shared" si="13"/>
        <v>0</v>
      </c>
      <c r="AJ79" s="440"/>
      <c r="AK79" s="441"/>
      <c r="AL79" s="439">
        <f t="shared" si="14"/>
        <v>0</v>
      </c>
      <c r="AM79" s="440"/>
      <c r="AN79" s="441"/>
      <c r="AO79" s="300">
        <f t="shared" si="20"/>
        <v>0</v>
      </c>
    </row>
    <row r="80" spans="2:41" x14ac:dyDescent="0.3">
      <c r="B80" s="12"/>
      <c r="C80" s="12" t="str">
        <f t="shared" ref="C80" si="38">C33</f>
        <v>RTV (100) - 60 tab</v>
      </c>
      <c r="E80" s="439">
        <f t="shared" si="3"/>
        <v>0</v>
      </c>
      <c r="F80" s="440"/>
      <c r="G80" s="441"/>
      <c r="H80" s="439">
        <f t="shared" si="4"/>
        <v>0</v>
      </c>
      <c r="I80" s="440"/>
      <c r="J80" s="441"/>
      <c r="K80" s="439">
        <f t="shared" si="5"/>
        <v>0</v>
      </c>
      <c r="L80" s="440"/>
      <c r="M80" s="441"/>
      <c r="N80" s="439">
        <f t="shared" si="6"/>
        <v>0</v>
      </c>
      <c r="O80" s="440"/>
      <c r="P80" s="441"/>
      <c r="Q80" s="439">
        <f t="shared" si="7"/>
        <v>0</v>
      </c>
      <c r="R80" s="440"/>
      <c r="S80" s="441"/>
      <c r="T80" s="439">
        <f t="shared" si="8"/>
        <v>0</v>
      </c>
      <c r="U80" s="440"/>
      <c r="V80" s="441"/>
      <c r="W80" s="439">
        <f t="shared" si="9"/>
        <v>0</v>
      </c>
      <c r="X80" s="440"/>
      <c r="Y80" s="441"/>
      <c r="Z80" s="439">
        <f t="shared" si="10"/>
        <v>0</v>
      </c>
      <c r="AA80" s="440"/>
      <c r="AB80" s="441"/>
      <c r="AC80" s="439">
        <f t="shared" si="11"/>
        <v>0</v>
      </c>
      <c r="AD80" s="440"/>
      <c r="AE80" s="441"/>
      <c r="AF80" s="439">
        <f t="shared" si="12"/>
        <v>0</v>
      </c>
      <c r="AG80" s="440"/>
      <c r="AH80" s="441"/>
      <c r="AI80" s="439">
        <f t="shared" si="13"/>
        <v>0</v>
      </c>
      <c r="AJ80" s="440"/>
      <c r="AK80" s="441"/>
      <c r="AL80" s="439">
        <f t="shared" si="14"/>
        <v>0</v>
      </c>
      <c r="AM80" s="440"/>
      <c r="AN80" s="441"/>
      <c r="AO80" s="300">
        <f t="shared" si="20"/>
        <v>0</v>
      </c>
    </row>
    <row r="81" spans="2:41" x14ac:dyDescent="0.3">
      <c r="B81" s="12"/>
      <c r="C81" s="12" t="str">
        <f t="shared" ref="C81" si="39">C34</f>
        <v>TAF+3TC+DTG (25/300/50) - 180 tab</v>
      </c>
      <c r="E81" s="439">
        <f t="shared" si="3"/>
        <v>0</v>
      </c>
      <c r="F81" s="440"/>
      <c r="G81" s="441"/>
      <c r="H81" s="439">
        <f t="shared" si="4"/>
        <v>0</v>
      </c>
      <c r="I81" s="440"/>
      <c r="J81" s="441"/>
      <c r="K81" s="439">
        <f t="shared" si="5"/>
        <v>0</v>
      </c>
      <c r="L81" s="440"/>
      <c r="M81" s="441"/>
      <c r="N81" s="439">
        <f t="shared" si="6"/>
        <v>0</v>
      </c>
      <c r="O81" s="440"/>
      <c r="P81" s="441"/>
      <c r="Q81" s="439">
        <f t="shared" si="7"/>
        <v>0</v>
      </c>
      <c r="R81" s="440"/>
      <c r="S81" s="441"/>
      <c r="T81" s="439">
        <f t="shared" si="8"/>
        <v>0</v>
      </c>
      <c r="U81" s="440"/>
      <c r="V81" s="441"/>
      <c r="W81" s="439">
        <f t="shared" si="9"/>
        <v>0</v>
      </c>
      <c r="X81" s="440"/>
      <c r="Y81" s="441"/>
      <c r="Z81" s="439">
        <f t="shared" si="10"/>
        <v>0</v>
      </c>
      <c r="AA81" s="440"/>
      <c r="AB81" s="441"/>
      <c r="AC81" s="439">
        <f t="shared" si="11"/>
        <v>0</v>
      </c>
      <c r="AD81" s="440"/>
      <c r="AE81" s="441"/>
      <c r="AF81" s="439">
        <f t="shared" si="12"/>
        <v>0</v>
      </c>
      <c r="AG81" s="440"/>
      <c r="AH81" s="441"/>
      <c r="AI81" s="439">
        <f t="shared" si="13"/>
        <v>0</v>
      </c>
      <c r="AJ81" s="440"/>
      <c r="AK81" s="441"/>
      <c r="AL81" s="439">
        <f t="shared" si="14"/>
        <v>0</v>
      </c>
      <c r="AM81" s="440"/>
      <c r="AN81" s="441"/>
      <c r="AO81" s="300">
        <f t="shared" si="20"/>
        <v>0</v>
      </c>
    </row>
    <row r="82" spans="2:41" x14ac:dyDescent="0.3">
      <c r="B82" s="12"/>
      <c r="C82" s="12" t="str">
        <f t="shared" ref="C82" si="40">C35</f>
        <v>TAF+3TC+DTG (25/300/50) - 30 tab</v>
      </c>
      <c r="E82" s="439">
        <f t="shared" si="3"/>
        <v>0</v>
      </c>
      <c r="F82" s="440"/>
      <c r="G82" s="441"/>
      <c r="H82" s="439">
        <f t="shared" si="4"/>
        <v>0</v>
      </c>
      <c r="I82" s="440"/>
      <c r="J82" s="441"/>
      <c r="K82" s="439">
        <f t="shared" si="5"/>
        <v>0</v>
      </c>
      <c r="L82" s="440"/>
      <c r="M82" s="441"/>
      <c r="N82" s="439">
        <f t="shared" si="6"/>
        <v>0</v>
      </c>
      <c r="O82" s="440"/>
      <c r="P82" s="441"/>
      <c r="Q82" s="439">
        <f t="shared" si="7"/>
        <v>0</v>
      </c>
      <c r="R82" s="440"/>
      <c r="S82" s="441"/>
      <c r="T82" s="439">
        <f t="shared" si="8"/>
        <v>0</v>
      </c>
      <c r="U82" s="440"/>
      <c r="V82" s="441"/>
      <c r="W82" s="439">
        <f t="shared" si="9"/>
        <v>0</v>
      </c>
      <c r="X82" s="440"/>
      <c r="Y82" s="441"/>
      <c r="Z82" s="439">
        <f t="shared" si="10"/>
        <v>0</v>
      </c>
      <c r="AA82" s="440"/>
      <c r="AB82" s="441"/>
      <c r="AC82" s="439">
        <f t="shared" si="11"/>
        <v>0</v>
      </c>
      <c r="AD82" s="440"/>
      <c r="AE82" s="441"/>
      <c r="AF82" s="439">
        <f t="shared" si="12"/>
        <v>0</v>
      </c>
      <c r="AG82" s="440"/>
      <c r="AH82" s="441"/>
      <c r="AI82" s="439">
        <f t="shared" si="13"/>
        <v>0</v>
      </c>
      <c r="AJ82" s="440"/>
      <c r="AK82" s="441"/>
      <c r="AL82" s="439">
        <f t="shared" si="14"/>
        <v>0</v>
      </c>
      <c r="AM82" s="440"/>
      <c r="AN82" s="441"/>
      <c r="AO82" s="300">
        <f t="shared" si="20"/>
        <v>0</v>
      </c>
    </row>
    <row r="83" spans="2:41" x14ac:dyDescent="0.3">
      <c r="B83" s="12"/>
      <c r="C83" s="12" t="str">
        <f t="shared" ref="C83" si="41">C36</f>
        <v>TAF+3TC+DTG (25/300/50) - 90 tab</v>
      </c>
      <c r="E83" s="439">
        <f t="shared" si="3"/>
        <v>0</v>
      </c>
      <c r="F83" s="440"/>
      <c r="G83" s="441"/>
      <c r="H83" s="439">
        <f t="shared" si="4"/>
        <v>0</v>
      </c>
      <c r="I83" s="440"/>
      <c r="J83" s="441"/>
      <c r="K83" s="439">
        <f t="shared" si="5"/>
        <v>0</v>
      </c>
      <c r="L83" s="440"/>
      <c r="M83" s="441"/>
      <c r="N83" s="439">
        <f t="shared" si="6"/>
        <v>0</v>
      </c>
      <c r="O83" s="440"/>
      <c r="P83" s="441"/>
      <c r="Q83" s="439">
        <f t="shared" si="7"/>
        <v>0</v>
      </c>
      <c r="R83" s="440"/>
      <c r="S83" s="441"/>
      <c r="T83" s="439">
        <f t="shared" si="8"/>
        <v>0</v>
      </c>
      <c r="U83" s="440"/>
      <c r="V83" s="441"/>
      <c r="W83" s="439">
        <f>SUM(W36:Y36)</f>
        <v>0</v>
      </c>
      <c r="X83" s="440"/>
      <c r="Y83" s="441"/>
      <c r="Z83" s="439">
        <f t="shared" si="10"/>
        <v>0</v>
      </c>
      <c r="AA83" s="440"/>
      <c r="AB83" s="441"/>
      <c r="AC83" s="439">
        <f t="shared" si="11"/>
        <v>0</v>
      </c>
      <c r="AD83" s="440"/>
      <c r="AE83" s="441"/>
      <c r="AF83" s="439">
        <f t="shared" si="12"/>
        <v>0</v>
      </c>
      <c r="AG83" s="440"/>
      <c r="AH83" s="441"/>
      <c r="AI83" s="439">
        <f t="shared" si="13"/>
        <v>0</v>
      </c>
      <c r="AJ83" s="440"/>
      <c r="AK83" s="441"/>
      <c r="AL83" s="439">
        <f t="shared" si="14"/>
        <v>0</v>
      </c>
      <c r="AM83" s="440"/>
      <c r="AN83" s="441"/>
      <c r="AO83" s="300">
        <f t="shared" si="20"/>
        <v>0</v>
      </c>
    </row>
    <row r="84" spans="2:41" x14ac:dyDescent="0.3">
      <c r="B84" s="12"/>
      <c r="C84" s="12" t="str">
        <f t="shared" ref="C84" si="42">C37</f>
        <v>TAF+FTC+DTG (25/200/50) - 180 tab</v>
      </c>
      <c r="E84" s="439">
        <f t="shared" si="3"/>
        <v>0</v>
      </c>
      <c r="F84" s="440"/>
      <c r="G84" s="441"/>
      <c r="H84" s="439">
        <f t="shared" si="4"/>
        <v>0</v>
      </c>
      <c r="I84" s="440"/>
      <c r="J84" s="441"/>
      <c r="K84" s="439">
        <f t="shared" si="5"/>
        <v>0</v>
      </c>
      <c r="L84" s="440"/>
      <c r="M84" s="441"/>
      <c r="N84" s="439">
        <f t="shared" si="6"/>
        <v>0</v>
      </c>
      <c r="O84" s="440"/>
      <c r="P84" s="441"/>
      <c r="Q84" s="439">
        <f t="shared" si="7"/>
        <v>0</v>
      </c>
      <c r="R84" s="440"/>
      <c r="S84" s="441"/>
      <c r="T84" s="439">
        <f t="shared" si="8"/>
        <v>0</v>
      </c>
      <c r="U84" s="440"/>
      <c r="V84" s="441"/>
      <c r="W84" s="439">
        <f t="shared" si="9"/>
        <v>0</v>
      </c>
      <c r="X84" s="440"/>
      <c r="Y84" s="441"/>
      <c r="Z84" s="439">
        <f t="shared" si="10"/>
        <v>0</v>
      </c>
      <c r="AA84" s="440"/>
      <c r="AB84" s="441"/>
      <c r="AC84" s="439">
        <f t="shared" si="11"/>
        <v>0</v>
      </c>
      <c r="AD84" s="440"/>
      <c r="AE84" s="441"/>
      <c r="AF84" s="439">
        <f t="shared" si="12"/>
        <v>0</v>
      </c>
      <c r="AG84" s="440"/>
      <c r="AH84" s="441"/>
      <c r="AI84" s="439">
        <f t="shared" si="13"/>
        <v>0</v>
      </c>
      <c r="AJ84" s="440"/>
      <c r="AK84" s="441"/>
      <c r="AL84" s="439">
        <f t="shared" si="14"/>
        <v>0</v>
      </c>
      <c r="AM84" s="440"/>
      <c r="AN84" s="441"/>
      <c r="AO84" s="300">
        <f t="shared" si="20"/>
        <v>0</v>
      </c>
    </row>
    <row r="85" spans="2:41" x14ac:dyDescent="0.3">
      <c r="B85" s="12"/>
      <c r="C85" s="12" t="str">
        <f t="shared" ref="C85" si="43">C38</f>
        <v>TAF+FTC+DTG (25/200/50) - 30 tab</v>
      </c>
      <c r="E85" s="439">
        <f t="shared" si="3"/>
        <v>0</v>
      </c>
      <c r="F85" s="440"/>
      <c r="G85" s="441"/>
      <c r="H85" s="439">
        <f t="shared" si="4"/>
        <v>0</v>
      </c>
      <c r="I85" s="440"/>
      <c r="J85" s="441"/>
      <c r="K85" s="439">
        <f t="shared" si="5"/>
        <v>0</v>
      </c>
      <c r="L85" s="440"/>
      <c r="M85" s="441"/>
      <c r="N85" s="439">
        <f t="shared" si="6"/>
        <v>0</v>
      </c>
      <c r="O85" s="440"/>
      <c r="P85" s="441"/>
      <c r="Q85" s="439">
        <f t="shared" si="7"/>
        <v>0</v>
      </c>
      <c r="R85" s="440"/>
      <c r="S85" s="441"/>
      <c r="T85" s="439">
        <f t="shared" si="8"/>
        <v>0</v>
      </c>
      <c r="U85" s="440"/>
      <c r="V85" s="441"/>
      <c r="W85" s="439">
        <f t="shared" si="9"/>
        <v>0</v>
      </c>
      <c r="X85" s="440"/>
      <c r="Y85" s="441"/>
      <c r="Z85" s="439">
        <f t="shared" si="10"/>
        <v>0</v>
      </c>
      <c r="AA85" s="440"/>
      <c r="AB85" s="441"/>
      <c r="AC85" s="439">
        <f t="shared" si="11"/>
        <v>0</v>
      </c>
      <c r="AD85" s="440"/>
      <c r="AE85" s="441"/>
      <c r="AF85" s="439">
        <f t="shared" si="12"/>
        <v>0</v>
      </c>
      <c r="AG85" s="440"/>
      <c r="AH85" s="441"/>
      <c r="AI85" s="439">
        <f t="shared" si="13"/>
        <v>0</v>
      </c>
      <c r="AJ85" s="440"/>
      <c r="AK85" s="441"/>
      <c r="AL85" s="439">
        <f t="shared" si="14"/>
        <v>0</v>
      </c>
      <c r="AM85" s="440"/>
      <c r="AN85" s="441"/>
      <c r="AO85" s="300">
        <f t="shared" si="20"/>
        <v>0</v>
      </c>
    </row>
    <row r="86" spans="2:41" x14ac:dyDescent="0.3">
      <c r="B86" s="12"/>
      <c r="C86" s="12" t="str">
        <f t="shared" ref="C86" si="44">C39</f>
        <v>TAF+FTC+DTG (25/200/50) - 90 tab</v>
      </c>
      <c r="E86" s="439">
        <f t="shared" si="3"/>
        <v>0</v>
      </c>
      <c r="F86" s="440"/>
      <c r="G86" s="441"/>
      <c r="H86" s="439">
        <f t="shared" si="4"/>
        <v>0</v>
      </c>
      <c r="I86" s="440"/>
      <c r="J86" s="441"/>
      <c r="K86" s="439">
        <f t="shared" si="5"/>
        <v>0</v>
      </c>
      <c r="L86" s="440"/>
      <c r="M86" s="441"/>
      <c r="N86" s="439">
        <f t="shared" si="6"/>
        <v>0</v>
      </c>
      <c r="O86" s="440"/>
      <c r="P86" s="441"/>
      <c r="Q86" s="439">
        <f t="shared" si="7"/>
        <v>0</v>
      </c>
      <c r="R86" s="440"/>
      <c r="S86" s="441"/>
      <c r="T86" s="439">
        <f t="shared" si="8"/>
        <v>0</v>
      </c>
      <c r="U86" s="440"/>
      <c r="V86" s="441"/>
      <c r="W86" s="439">
        <f t="shared" si="9"/>
        <v>0</v>
      </c>
      <c r="X86" s="440"/>
      <c r="Y86" s="441"/>
      <c r="Z86" s="439">
        <f t="shared" si="10"/>
        <v>0</v>
      </c>
      <c r="AA86" s="440"/>
      <c r="AB86" s="441"/>
      <c r="AC86" s="439">
        <f t="shared" si="11"/>
        <v>0</v>
      </c>
      <c r="AD86" s="440"/>
      <c r="AE86" s="441"/>
      <c r="AF86" s="439">
        <f t="shared" si="12"/>
        <v>0</v>
      </c>
      <c r="AG86" s="440"/>
      <c r="AH86" s="441"/>
      <c r="AI86" s="439">
        <f t="shared" si="13"/>
        <v>0</v>
      </c>
      <c r="AJ86" s="440"/>
      <c r="AK86" s="441"/>
      <c r="AL86" s="439">
        <f t="shared" si="14"/>
        <v>0</v>
      </c>
      <c r="AM86" s="440"/>
      <c r="AN86" s="441"/>
      <c r="AO86" s="300">
        <f t="shared" si="20"/>
        <v>0</v>
      </c>
    </row>
    <row r="87" spans="2:41" x14ac:dyDescent="0.3">
      <c r="B87" s="12"/>
      <c r="C87" s="12" t="str">
        <f t="shared" ref="C87" si="45">C40</f>
        <v>TDF (300) - 30 tab</v>
      </c>
      <c r="E87" s="439">
        <f t="shared" si="3"/>
        <v>0</v>
      </c>
      <c r="F87" s="440"/>
      <c r="G87" s="441"/>
      <c r="H87" s="439">
        <f t="shared" si="4"/>
        <v>0</v>
      </c>
      <c r="I87" s="440"/>
      <c r="J87" s="441"/>
      <c r="K87" s="439">
        <f t="shared" si="5"/>
        <v>0</v>
      </c>
      <c r="L87" s="440"/>
      <c r="M87" s="441"/>
      <c r="N87" s="439">
        <f t="shared" si="6"/>
        <v>0</v>
      </c>
      <c r="O87" s="440"/>
      <c r="P87" s="441"/>
      <c r="Q87" s="439">
        <f t="shared" si="7"/>
        <v>0</v>
      </c>
      <c r="R87" s="440"/>
      <c r="S87" s="441"/>
      <c r="T87" s="439">
        <f t="shared" si="8"/>
        <v>0</v>
      </c>
      <c r="U87" s="440"/>
      <c r="V87" s="441"/>
      <c r="W87" s="439">
        <f t="shared" si="9"/>
        <v>0</v>
      </c>
      <c r="X87" s="440"/>
      <c r="Y87" s="441"/>
      <c r="Z87" s="439">
        <f t="shared" si="10"/>
        <v>0</v>
      </c>
      <c r="AA87" s="440"/>
      <c r="AB87" s="441"/>
      <c r="AC87" s="439">
        <f t="shared" si="11"/>
        <v>0</v>
      </c>
      <c r="AD87" s="440"/>
      <c r="AE87" s="441"/>
      <c r="AF87" s="439">
        <f t="shared" si="12"/>
        <v>0</v>
      </c>
      <c r="AG87" s="440"/>
      <c r="AH87" s="441"/>
      <c r="AI87" s="439">
        <f t="shared" si="13"/>
        <v>0</v>
      </c>
      <c r="AJ87" s="440"/>
      <c r="AK87" s="441"/>
      <c r="AL87" s="439">
        <f t="shared" si="14"/>
        <v>0</v>
      </c>
      <c r="AM87" s="440"/>
      <c r="AN87" s="441"/>
      <c r="AO87" s="300">
        <f t="shared" si="20"/>
        <v>0</v>
      </c>
    </row>
    <row r="88" spans="2:41" x14ac:dyDescent="0.3">
      <c r="B88" s="12"/>
      <c r="C88" s="12" t="str">
        <f t="shared" ref="C88" si="46">C41</f>
        <v>TDF+3TC (300/300) - 30 tab</v>
      </c>
      <c r="E88" s="439">
        <f t="shared" si="3"/>
        <v>0</v>
      </c>
      <c r="F88" s="440"/>
      <c r="G88" s="441"/>
      <c r="H88" s="439">
        <f t="shared" si="4"/>
        <v>0</v>
      </c>
      <c r="I88" s="440"/>
      <c r="J88" s="441"/>
      <c r="K88" s="439">
        <f t="shared" si="5"/>
        <v>0</v>
      </c>
      <c r="L88" s="440"/>
      <c r="M88" s="441"/>
      <c r="N88" s="439">
        <f t="shared" si="6"/>
        <v>0</v>
      </c>
      <c r="O88" s="440"/>
      <c r="P88" s="441"/>
      <c r="Q88" s="439">
        <f t="shared" si="7"/>
        <v>0</v>
      </c>
      <c r="R88" s="440"/>
      <c r="S88" s="441"/>
      <c r="T88" s="439">
        <f t="shared" si="8"/>
        <v>0</v>
      </c>
      <c r="U88" s="440"/>
      <c r="V88" s="441"/>
      <c r="W88" s="439">
        <f t="shared" si="9"/>
        <v>0</v>
      </c>
      <c r="X88" s="440"/>
      <c r="Y88" s="441"/>
      <c r="Z88" s="439">
        <f t="shared" si="10"/>
        <v>0</v>
      </c>
      <c r="AA88" s="440"/>
      <c r="AB88" s="441"/>
      <c r="AC88" s="439">
        <f t="shared" si="11"/>
        <v>0</v>
      </c>
      <c r="AD88" s="440"/>
      <c r="AE88" s="441"/>
      <c r="AF88" s="439">
        <f t="shared" si="12"/>
        <v>0</v>
      </c>
      <c r="AG88" s="440"/>
      <c r="AH88" s="441"/>
      <c r="AI88" s="439">
        <f t="shared" si="13"/>
        <v>0</v>
      </c>
      <c r="AJ88" s="440"/>
      <c r="AK88" s="441"/>
      <c r="AL88" s="439">
        <f t="shared" si="14"/>
        <v>0</v>
      </c>
      <c r="AM88" s="440"/>
      <c r="AN88" s="441"/>
      <c r="AO88" s="300">
        <f t="shared" si="20"/>
        <v>0</v>
      </c>
    </row>
    <row r="89" spans="2:41" x14ac:dyDescent="0.3">
      <c r="B89" s="12"/>
      <c r="C89" s="12" t="str">
        <f t="shared" ref="C89" si="47">C42</f>
        <v>TDF+3TC+ATV/r ((300/300)+300+100) - 60 co-pack</v>
      </c>
      <c r="E89" s="439">
        <f t="shared" si="3"/>
        <v>0</v>
      </c>
      <c r="F89" s="440"/>
      <c r="G89" s="441"/>
      <c r="H89" s="439">
        <f t="shared" si="4"/>
        <v>0</v>
      </c>
      <c r="I89" s="440"/>
      <c r="J89" s="441"/>
      <c r="K89" s="439">
        <f t="shared" si="5"/>
        <v>0</v>
      </c>
      <c r="L89" s="440"/>
      <c r="M89" s="441"/>
      <c r="N89" s="439">
        <f t="shared" si="6"/>
        <v>0</v>
      </c>
      <c r="O89" s="440"/>
      <c r="P89" s="441"/>
      <c r="Q89" s="439">
        <f t="shared" si="7"/>
        <v>0</v>
      </c>
      <c r="R89" s="440"/>
      <c r="S89" s="441"/>
      <c r="T89" s="439">
        <f t="shared" si="8"/>
        <v>0</v>
      </c>
      <c r="U89" s="440"/>
      <c r="V89" s="441"/>
      <c r="W89" s="439">
        <f t="shared" si="9"/>
        <v>0</v>
      </c>
      <c r="X89" s="440"/>
      <c r="Y89" s="441"/>
      <c r="Z89" s="439">
        <f t="shared" si="10"/>
        <v>0</v>
      </c>
      <c r="AA89" s="440"/>
      <c r="AB89" s="441"/>
      <c r="AC89" s="439">
        <f t="shared" si="11"/>
        <v>0</v>
      </c>
      <c r="AD89" s="440"/>
      <c r="AE89" s="441"/>
      <c r="AF89" s="439">
        <f t="shared" si="12"/>
        <v>0</v>
      </c>
      <c r="AG89" s="440"/>
      <c r="AH89" s="441"/>
      <c r="AI89" s="439">
        <f t="shared" si="13"/>
        <v>0</v>
      </c>
      <c r="AJ89" s="440"/>
      <c r="AK89" s="441"/>
      <c r="AL89" s="439">
        <f t="shared" si="14"/>
        <v>0</v>
      </c>
      <c r="AM89" s="440"/>
      <c r="AN89" s="441"/>
      <c r="AO89" s="300">
        <f t="shared" si="20"/>
        <v>0</v>
      </c>
    </row>
    <row r="90" spans="2:41" x14ac:dyDescent="0.3">
      <c r="B90" s="12"/>
      <c r="C90" s="12" t="str">
        <f t="shared" ref="C90" si="48">C43</f>
        <v>TDF+3TC+DTG (300/300/50) - 180 tab</v>
      </c>
      <c r="E90" s="439">
        <f t="shared" si="3"/>
        <v>0</v>
      </c>
      <c r="F90" s="440"/>
      <c r="G90" s="441"/>
      <c r="H90" s="439">
        <f t="shared" si="4"/>
        <v>0</v>
      </c>
      <c r="I90" s="440"/>
      <c r="J90" s="441"/>
      <c r="K90" s="439">
        <f t="shared" si="5"/>
        <v>0</v>
      </c>
      <c r="L90" s="440"/>
      <c r="M90" s="441"/>
      <c r="N90" s="439">
        <f t="shared" si="6"/>
        <v>0</v>
      </c>
      <c r="O90" s="440"/>
      <c r="P90" s="441"/>
      <c r="Q90" s="439">
        <f t="shared" si="7"/>
        <v>0</v>
      </c>
      <c r="R90" s="440"/>
      <c r="S90" s="441"/>
      <c r="T90" s="439">
        <f t="shared" si="8"/>
        <v>0</v>
      </c>
      <c r="U90" s="440"/>
      <c r="V90" s="441"/>
      <c r="W90" s="439">
        <f t="shared" si="9"/>
        <v>0</v>
      </c>
      <c r="X90" s="440"/>
      <c r="Y90" s="441"/>
      <c r="Z90" s="439">
        <f t="shared" si="10"/>
        <v>0</v>
      </c>
      <c r="AA90" s="440"/>
      <c r="AB90" s="441"/>
      <c r="AC90" s="439">
        <f t="shared" si="11"/>
        <v>0</v>
      </c>
      <c r="AD90" s="440"/>
      <c r="AE90" s="441"/>
      <c r="AF90" s="439">
        <f t="shared" si="12"/>
        <v>0</v>
      </c>
      <c r="AG90" s="440"/>
      <c r="AH90" s="441"/>
      <c r="AI90" s="439">
        <f t="shared" si="13"/>
        <v>0</v>
      </c>
      <c r="AJ90" s="440"/>
      <c r="AK90" s="441"/>
      <c r="AL90" s="439">
        <f t="shared" si="14"/>
        <v>0</v>
      </c>
      <c r="AM90" s="440"/>
      <c r="AN90" s="441"/>
      <c r="AO90" s="300">
        <f t="shared" si="20"/>
        <v>0</v>
      </c>
    </row>
    <row r="91" spans="2:41" x14ac:dyDescent="0.3">
      <c r="B91" s="12"/>
      <c r="C91" s="12" t="str">
        <f t="shared" ref="C91" si="49">C44</f>
        <v>TDF+3TC+DTG (300/300/50) - 30 tab</v>
      </c>
      <c r="E91" s="439">
        <f t="shared" si="3"/>
        <v>0</v>
      </c>
      <c r="F91" s="440"/>
      <c r="G91" s="441"/>
      <c r="H91" s="439">
        <f t="shared" si="4"/>
        <v>0</v>
      </c>
      <c r="I91" s="440"/>
      <c r="J91" s="441"/>
      <c r="K91" s="439">
        <f t="shared" si="5"/>
        <v>0</v>
      </c>
      <c r="L91" s="440"/>
      <c r="M91" s="441"/>
      <c r="N91" s="439">
        <f t="shared" si="6"/>
        <v>0</v>
      </c>
      <c r="O91" s="440"/>
      <c r="P91" s="441"/>
      <c r="Q91" s="439">
        <f t="shared" si="7"/>
        <v>0</v>
      </c>
      <c r="R91" s="440"/>
      <c r="S91" s="441"/>
      <c r="T91" s="439">
        <f t="shared" si="8"/>
        <v>0</v>
      </c>
      <c r="U91" s="440"/>
      <c r="V91" s="441"/>
      <c r="W91" s="439">
        <f t="shared" si="9"/>
        <v>0</v>
      </c>
      <c r="X91" s="440"/>
      <c r="Y91" s="441"/>
      <c r="Z91" s="439">
        <f t="shared" si="10"/>
        <v>0</v>
      </c>
      <c r="AA91" s="440"/>
      <c r="AB91" s="441"/>
      <c r="AC91" s="439">
        <f t="shared" si="11"/>
        <v>0</v>
      </c>
      <c r="AD91" s="440"/>
      <c r="AE91" s="441"/>
      <c r="AF91" s="439">
        <f t="shared" si="12"/>
        <v>0</v>
      </c>
      <c r="AG91" s="440"/>
      <c r="AH91" s="441"/>
      <c r="AI91" s="439">
        <f t="shared" si="13"/>
        <v>0</v>
      </c>
      <c r="AJ91" s="440"/>
      <c r="AK91" s="441"/>
      <c r="AL91" s="439">
        <f t="shared" si="14"/>
        <v>0</v>
      </c>
      <c r="AM91" s="440"/>
      <c r="AN91" s="441"/>
      <c r="AO91" s="300">
        <f t="shared" si="20"/>
        <v>0</v>
      </c>
    </row>
    <row r="92" spans="2:41" x14ac:dyDescent="0.3">
      <c r="B92" s="12"/>
      <c r="C92" s="12" t="str">
        <f t="shared" ref="C92" si="50">C45</f>
        <v>TDF+3TC+DTG (300/300/50) - 90 tab</v>
      </c>
      <c r="E92" s="439">
        <f t="shared" si="3"/>
        <v>0</v>
      </c>
      <c r="F92" s="440"/>
      <c r="G92" s="441"/>
      <c r="H92" s="439">
        <f t="shared" si="4"/>
        <v>0</v>
      </c>
      <c r="I92" s="440"/>
      <c r="J92" s="441"/>
      <c r="K92" s="439">
        <f t="shared" si="5"/>
        <v>0</v>
      </c>
      <c r="L92" s="440"/>
      <c r="M92" s="441"/>
      <c r="N92" s="439">
        <f t="shared" si="6"/>
        <v>0</v>
      </c>
      <c r="O92" s="440"/>
      <c r="P92" s="441"/>
      <c r="Q92" s="439">
        <f t="shared" si="7"/>
        <v>0</v>
      </c>
      <c r="R92" s="440"/>
      <c r="S92" s="441"/>
      <c r="T92" s="439">
        <f t="shared" si="8"/>
        <v>0</v>
      </c>
      <c r="U92" s="440"/>
      <c r="V92" s="441"/>
      <c r="W92" s="439">
        <f t="shared" si="9"/>
        <v>0</v>
      </c>
      <c r="X92" s="440"/>
      <c r="Y92" s="441"/>
      <c r="Z92" s="439">
        <f t="shared" si="10"/>
        <v>0</v>
      </c>
      <c r="AA92" s="440"/>
      <c r="AB92" s="441"/>
      <c r="AC92" s="439">
        <f t="shared" si="11"/>
        <v>0</v>
      </c>
      <c r="AD92" s="440"/>
      <c r="AE92" s="441"/>
      <c r="AF92" s="439">
        <f t="shared" si="12"/>
        <v>0</v>
      </c>
      <c r="AG92" s="440"/>
      <c r="AH92" s="441"/>
      <c r="AI92" s="439">
        <f t="shared" si="13"/>
        <v>0</v>
      </c>
      <c r="AJ92" s="440"/>
      <c r="AK92" s="441"/>
      <c r="AL92" s="439">
        <f t="shared" si="14"/>
        <v>0</v>
      </c>
      <c r="AM92" s="440"/>
      <c r="AN92" s="441"/>
      <c r="AO92" s="300">
        <f t="shared" si="20"/>
        <v>0</v>
      </c>
    </row>
    <row r="93" spans="2:41" x14ac:dyDescent="0.3">
      <c r="B93" s="12"/>
      <c r="C93" s="12" t="str">
        <f t="shared" ref="C93" si="51">C46</f>
        <v>TDF+3TC+EFV400 (300/300/400) - 30 tab</v>
      </c>
      <c r="E93" s="439">
        <f t="shared" si="3"/>
        <v>0</v>
      </c>
      <c r="F93" s="440"/>
      <c r="G93" s="441"/>
      <c r="H93" s="439">
        <f t="shared" si="4"/>
        <v>0</v>
      </c>
      <c r="I93" s="440"/>
      <c r="J93" s="441"/>
      <c r="K93" s="439">
        <f t="shared" si="5"/>
        <v>0</v>
      </c>
      <c r="L93" s="440"/>
      <c r="M93" s="441"/>
      <c r="N93" s="439">
        <f t="shared" si="6"/>
        <v>0</v>
      </c>
      <c r="O93" s="440"/>
      <c r="P93" s="441"/>
      <c r="Q93" s="439">
        <f t="shared" si="7"/>
        <v>0</v>
      </c>
      <c r="R93" s="440"/>
      <c r="S93" s="441"/>
      <c r="T93" s="439">
        <f t="shared" si="8"/>
        <v>0</v>
      </c>
      <c r="U93" s="440"/>
      <c r="V93" s="441"/>
      <c r="W93" s="439">
        <f t="shared" si="9"/>
        <v>0</v>
      </c>
      <c r="X93" s="440"/>
      <c r="Y93" s="441"/>
      <c r="Z93" s="439">
        <f t="shared" si="10"/>
        <v>0</v>
      </c>
      <c r="AA93" s="440"/>
      <c r="AB93" s="441"/>
      <c r="AC93" s="439">
        <f t="shared" si="11"/>
        <v>0</v>
      </c>
      <c r="AD93" s="440"/>
      <c r="AE93" s="441"/>
      <c r="AF93" s="439">
        <f t="shared" si="12"/>
        <v>0</v>
      </c>
      <c r="AG93" s="440"/>
      <c r="AH93" s="441"/>
      <c r="AI93" s="439">
        <f t="shared" si="13"/>
        <v>0</v>
      </c>
      <c r="AJ93" s="440"/>
      <c r="AK93" s="441"/>
      <c r="AL93" s="439">
        <f t="shared" si="14"/>
        <v>0</v>
      </c>
      <c r="AM93" s="440"/>
      <c r="AN93" s="441"/>
      <c r="AO93" s="300">
        <f t="shared" si="20"/>
        <v>0</v>
      </c>
    </row>
    <row r="94" spans="2:41" x14ac:dyDescent="0.3">
      <c r="B94" s="12"/>
      <c r="C94" s="12" t="str">
        <f t="shared" ref="C94" si="52">C47</f>
        <v>TDF+3TC+EFV400 (300/300/400) - 90 tab</v>
      </c>
      <c r="E94" s="439">
        <f t="shared" si="3"/>
        <v>0</v>
      </c>
      <c r="F94" s="440"/>
      <c r="G94" s="441"/>
      <c r="H94" s="439">
        <f t="shared" si="4"/>
        <v>0</v>
      </c>
      <c r="I94" s="440"/>
      <c r="J94" s="441"/>
      <c r="K94" s="439">
        <f t="shared" si="5"/>
        <v>0</v>
      </c>
      <c r="L94" s="440"/>
      <c r="M94" s="441"/>
      <c r="N94" s="439">
        <f t="shared" si="6"/>
        <v>0</v>
      </c>
      <c r="O94" s="440"/>
      <c r="P94" s="441"/>
      <c r="Q94" s="439">
        <f t="shared" si="7"/>
        <v>0</v>
      </c>
      <c r="R94" s="440"/>
      <c r="S94" s="441"/>
      <c r="T94" s="439">
        <f t="shared" si="8"/>
        <v>0</v>
      </c>
      <c r="U94" s="440"/>
      <c r="V94" s="441"/>
      <c r="W94" s="439">
        <f t="shared" si="9"/>
        <v>0</v>
      </c>
      <c r="X94" s="440"/>
      <c r="Y94" s="441"/>
      <c r="Z94" s="439">
        <f t="shared" si="10"/>
        <v>0</v>
      </c>
      <c r="AA94" s="440"/>
      <c r="AB94" s="441"/>
      <c r="AC94" s="439">
        <f t="shared" si="11"/>
        <v>0</v>
      </c>
      <c r="AD94" s="440"/>
      <c r="AE94" s="441"/>
      <c r="AF94" s="439">
        <f t="shared" si="12"/>
        <v>0</v>
      </c>
      <c r="AG94" s="440"/>
      <c r="AH94" s="441"/>
      <c r="AI94" s="439">
        <f t="shared" si="13"/>
        <v>0</v>
      </c>
      <c r="AJ94" s="440"/>
      <c r="AK94" s="441"/>
      <c r="AL94" s="439">
        <f t="shared" si="14"/>
        <v>0</v>
      </c>
      <c r="AM94" s="440"/>
      <c r="AN94" s="441"/>
      <c r="AO94" s="300">
        <f t="shared" si="20"/>
        <v>0</v>
      </c>
    </row>
    <row r="95" spans="2:41" x14ac:dyDescent="0.3">
      <c r="B95" s="12"/>
      <c r="C95" s="12" t="str">
        <f t="shared" ref="C95" si="53">C48</f>
        <v>TDF+3TC+EFV600 (300/300/600) - 30 tab</v>
      </c>
      <c r="E95" s="439">
        <f t="shared" si="3"/>
        <v>0</v>
      </c>
      <c r="F95" s="440"/>
      <c r="G95" s="441"/>
      <c r="H95" s="439">
        <f t="shared" si="4"/>
        <v>0</v>
      </c>
      <c r="I95" s="440"/>
      <c r="J95" s="441"/>
      <c r="K95" s="439">
        <f t="shared" si="5"/>
        <v>0</v>
      </c>
      <c r="L95" s="440"/>
      <c r="M95" s="441"/>
      <c r="N95" s="439">
        <f t="shared" si="6"/>
        <v>0</v>
      </c>
      <c r="O95" s="440"/>
      <c r="P95" s="441"/>
      <c r="Q95" s="439">
        <f t="shared" si="7"/>
        <v>0</v>
      </c>
      <c r="R95" s="440"/>
      <c r="S95" s="441"/>
      <c r="T95" s="439">
        <f t="shared" si="8"/>
        <v>0</v>
      </c>
      <c r="U95" s="440"/>
      <c r="V95" s="441"/>
      <c r="W95" s="439">
        <f t="shared" si="9"/>
        <v>0</v>
      </c>
      <c r="X95" s="440"/>
      <c r="Y95" s="441"/>
      <c r="Z95" s="439">
        <f t="shared" si="10"/>
        <v>0</v>
      </c>
      <c r="AA95" s="440"/>
      <c r="AB95" s="441"/>
      <c r="AC95" s="439">
        <f t="shared" si="11"/>
        <v>0</v>
      </c>
      <c r="AD95" s="440"/>
      <c r="AE95" s="441"/>
      <c r="AF95" s="439">
        <f t="shared" si="12"/>
        <v>0</v>
      </c>
      <c r="AG95" s="440"/>
      <c r="AH95" s="441"/>
      <c r="AI95" s="439">
        <f t="shared" si="13"/>
        <v>0</v>
      </c>
      <c r="AJ95" s="440"/>
      <c r="AK95" s="441"/>
      <c r="AL95" s="439">
        <f t="shared" si="14"/>
        <v>0</v>
      </c>
      <c r="AM95" s="440"/>
      <c r="AN95" s="441"/>
      <c r="AO95" s="300">
        <f t="shared" si="20"/>
        <v>0</v>
      </c>
    </row>
    <row r="96" spans="2:41" x14ac:dyDescent="0.3">
      <c r="B96" s="12"/>
      <c r="C96" s="12" t="str">
        <f t="shared" ref="C96" si="54">C49</f>
        <v>TDF+FTC (300/200) - 30 tab</v>
      </c>
      <c r="E96" s="439">
        <f t="shared" si="3"/>
        <v>0</v>
      </c>
      <c r="F96" s="440"/>
      <c r="G96" s="441"/>
      <c r="H96" s="439">
        <f t="shared" si="4"/>
        <v>0</v>
      </c>
      <c r="I96" s="440"/>
      <c r="J96" s="441"/>
      <c r="K96" s="439">
        <f t="shared" si="5"/>
        <v>0</v>
      </c>
      <c r="L96" s="440"/>
      <c r="M96" s="441"/>
      <c r="N96" s="439">
        <f t="shared" si="6"/>
        <v>0</v>
      </c>
      <c r="O96" s="440"/>
      <c r="P96" s="441"/>
      <c r="Q96" s="439">
        <f t="shared" si="7"/>
        <v>0</v>
      </c>
      <c r="R96" s="440"/>
      <c r="S96" s="441"/>
      <c r="T96" s="439">
        <f t="shared" si="8"/>
        <v>0</v>
      </c>
      <c r="U96" s="440"/>
      <c r="V96" s="441"/>
      <c r="W96" s="439">
        <f t="shared" si="9"/>
        <v>0</v>
      </c>
      <c r="X96" s="440"/>
      <c r="Y96" s="441"/>
      <c r="Z96" s="439">
        <f t="shared" si="10"/>
        <v>0</v>
      </c>
      <c r="AA96" s="440"/>
      <c r="AB96" s="441"/>
      <c r="AC96" s="439">
        <f t="shared" si="11"/>
        <v>0</v>
      </c>
      <c r="AD96" s="440"/>
      <c r="AE96" s="441"/>
      <c r="AF96" s="439">
        <f t="shared" si="12"/>
        <v>0</v>
      </c>
      <c r="AG96" s="440"/>
      <c r="AH96" s="441"/>
      <c r="AI96" s="439">
        <f t="shared" si="13"/>
        <v>0</v>
      </c>
      <c r="AJ96" s="440"/>
      <c r="AK96" s="441"/>
      <c r="AL96" s="439">
        <f t="shared" si="14"/>
        <v>0</v>
      </c>
      <c r="AM96" s="440"/>
      <c r="AN96" s="441"/>
      <c r="AO96" s="300">
        <f t="shared" si="20"/>
        <v>0</v>
      </c>
    </row>
    <row r="97" spans="2:41" ht="14.4" customHeight="1" x14ac:dyDescent="0.3">
      <c r="B97" s="12"/>
      <c r="C97" s="12" t="str">
        <f t="shared" ref="C97" si="55">C50</f>
        <v>TDF+FTC+EFV600 (300/200/600) - 30 tab</v>
      </c>
      <c r="E97" s="439">
        <f t="shared" si="3"/>
        <v>0</v>
      </c>
      <c r="F97" s="440"/>
      <c r="G97" s="441"/>
      <c r="H97" s="439">
        <f t="shared" si="4"/>
        <v>0</v>
      </c>
      <c r="I97" s="440"/>
      <c r="J97" s="441"/>
      <c r="K97" s="439">
        <f t="shared" si="5"/>
        <v>0</v>
      </c>
      <c r="L97" s="440"/>
      <c r="M97" s="441"/>
      <c r="N97" s="439">
        <f t="shared" si="6"/>
        <v>0</v>
      </c>
      <c r="O97" s="440"/>
      <c r="P97" s="441"/>
      <c r="Q97" s="439">
        <f t="shared" si="7"/>
        <v>0</v>
      </c>
      <c r="R97" s="440"/>
      <c r="S97" s="441"/>
      <c r="T97" s="439">
        <f t="shared" si="8"/>
        <v>0</v>
      </c>
      <c r="U97" s="440"/>
      <c r="V97" s="441"/>
      <c r="W97" s="439">
        <f t="shared" si="9"/>
        <v>0</v>
      </c>
      <c r="X97" s="440"/>
      <c r="Y97" s="441"/>
      <c r="Z97" s="439">
        <f t="shared" si="10"/>
        <v>0</v>
      </c>
      <c r="AA97" s="440"/>
      <c r="AB97" s="441"/>
      <c r="AC97" s="439">
        <f t="shared" si="11"/>
        <v>0</v>
      </c>
      <c r="AD97" s="440"/>
      <c r="AE97" s="441"/>
      <c r="AF97" s="439">
        <f t="shared" si="12"/>
        <v>0</v>
      </c>
      <c r="AG97" s="440"/>
      <c r="AH97" s="441"/>
      <c r="AI97" s="439">
        <f t="shared" si="13"/>
        <v>0</v>
      </c>
      <c r="AJ97" s="440"/>
      <c r="AK97" s="441"/>
      <c r="AL97" s="439">
        <f t="shared" si="14"/>
        <v>0</v>
      </c>
      <c r="AM97" s="440"/>
      <c r="AN97" s="441"/>
      <c r="AO97" s="300">
        <f t="shared" si="20"/>
        <v>0</v>
      </c>
    </row>
    <row r="98" spans="2:41" ht="14.4" hidden="1" customHeight="1" outlineLevel="1" x14ac:dyDescent="0.3">
      <c r="B98" s="12"/>
      <c r="C98" s="12" t="str">
        <f t="shared" ref="C98" si="56">C51</f>
        <v/>
      </c>
      <c r="E98" s="439">
        <f t="shared" si="3"/>
        <v>0</v>
      </c>
      <c r="F98" s="440"/>
      <c r="G98" s="441"/>
      <c r="H98" s="439">
        <f t="shared" si="4"/>
        <v>0</v>
      </c>
      <c r="I98" s="440"/>
      <c r="J98" s="441"/>
      <c r="K98" s="439">
        <f t="shared" si="5"/>
        <v>0</v>
      </c>
      <c r="L98" s="440"/>
      <c r="M98" s="441"/>
      <c r="N98" s="439">
        <f t="shared" si="6"/>
        <v>0</v>
      </c>
      <c r="O98" s="440"/>
      <c r="P98" s="441"/>
      <c r="Q98" s="439">
        <f t="shared" si="7"/>
        <v>0</v>
      </c>
      <c r="R98" s="440"/>
      <c r="S98" s="441"/>
      <c r="T98" s="439">
        <f t="shared" si="8"/>
        <v>0</v>
      </c>
      <c r="U98" s="440"/>
      <c r="V98" s="441"/>
      <c r="W98" s="439">
        <f t="shared" si="9"/>
        <v>0</v>
      </c>
      <c r="X98" s="440"/>
      <c r="Y98" s="441"/>
      <c r="Z98" s="439">
        <f t="shared" si="10"/>
        <v>0</v>
      </c>
      <c r="AA98" s="440"/>
      <c r="AB98" s="441"/>
      <c r="AC98" s="439">
        <f t="shared" si="11"/>
        <v>0</v>
      </c>
      <c r="AD98" s="440"/>
      <c r="AE98" s="441"/>
      <c r="AF98" s="439">
        <f t="shared" si="12"/>
        <v>0</v>
      </c>
      <c r="AG98" s="440"/>
      <c r="AH98" s="441"/>
      <c r="AI98" s="439">
        <f t="shared" si="13"/>
        <v>0</v>
      </c>
      <c r="AJ98" s="440"/>
      <c r="AK98" s="441"/>
      <c r="AL98" s="439">
        <f t="shared" si="14"/>
        <v>0</v>
      </c>
      <c r="AM98" s="440"/>
      <c r="AN98" s="441"/>
      <c r="AO98" s="300">
        <f t="shared" si="20"/>
        <v>0</v>
      </c>
    </row>
    <row r="99" spans="2:41" ht="14.4" hidden="1" customHeight="1" outlineLevel="1" x14ac:dyDescent="0.3">
      <c r="B99" s="12"/>
      <c r="C99" s="12" t="str">
        <f t="shared" ref="C99:C100" si="57">C52</f>
        <v/>
      </c>
      <c r="E99" s="439">
        <f t="shared" si="3"/>
        <v>0</v>
      </c>
      <c r="F99" s="440"/>
      <c r="G99" s="441"/>
      <c r="H99" s="439">
        <f t="shared" si="4"/>
        <v>0</v>
      </c>
      <c r="I99" s="440"/>
      <c r="J99" s="441"/>
      <c r="K99" s="439">
        <f t="shared" si="5"/>
        <v>0</v>
      </c>
      <c r="L99" s="440"/>
      <c r="M99" s="441"/>
      <c r="N99" s="439">
        <f t="shared" si="6"/>
        <v>0</v>
      </c>
      <c r="O99" s="440"/>
      <c r="P99" s="441"/>
      <c r="Q99" s="439">
        <f t="shared" si="7"/>
        <v>0</v>
      </c>
      <c r="R99" s="440"/>
      <c r="S99" s="441"/>
      <c r="T99" s="439">
        <f t="shared" si="8"/>
        <v>0</v>
      </c>
      <c r="U99" s="440"/>
      <c r="V99" s="441"/>
      <c r="W99" s="439">
        <f t="shared" si="9"/>
        <v>0</v>
      </c>
      <c r="X99" s="440"/>
      <c r="Y99" s="441"/>
      <c r="Z99" s="439">
        <f t="shared" si="10"/>
        <v>0</v>
      </c>
      <c r="AA99" s="440"/>
      <c r="AB99" s="441"/>
      <c r="AC99" s="439">
        <f t="shared" si="11"/>
        <v>0</v>
      </c>
      <c r="AD99" s="440"/>
      <c r="AE99" s="441"/>
      <c r="AF99" s="439">
        <f t="shared" si="12"/>
        <v>0</v>
      </c>
      <c r="AG99" s="440"/>
      <c r="AH99" s="441"/>
      <c r="AI99" s="439">
        <f t="shared" si="13"/>
        <v>0</v>
      </c>
      <c r="AJ99" s="440"/>
      <c r="AK99" s="441"/>
      <c r="AL99" s="439">
        <f t="shared" si="14"/>
        <v>0</v>
      </c>
      <c r="AM99" s="440"/>
      <c r="AN99" s="441"/>
      <c r="AO99" s="300">
        <f t="shared" si="20"/>
        <v>0</v>
      </c>
    </row>
    <row r="100" spans="2:41" ht="14.4" hidden="1" customHeight="1" outlineLevel="1" x14ac:dyDescent="0.3">
      <c r="B100" s="12"/>
      <c r="C100" s="12" t="str">
        <f t="shared" si="57"/>
        <v/>
      </c>
      <c r="E100" s="439">
        <f t="shared" si="3"/>
        <v>0</v>
      </c>
      <c r="F100" s="440"/>
      <c r="G100" s="441"/>
      <c r="H100" s="439">
        <f t="shared" si="4"/>
        <v>0</v>
      </c>
      <c r="I100" s="440"/>
      <c r="J100" s="441"/>
      <c r="K100" s="439">
        <f t="shared" si="5"/>
        <v>0</v>
      </c>
      <c r="L100" s="440"/>
      <c r="M100" s="441"/>
      <c r="N100" s="439">
        <f t="shared" si="6"/>
        <v>0</v>
      </c>
      <c r="O100" s="440"/>
      <c r="P100" s="441"/>
      <c r="Q100" s="439">
        <f t="shared" si="7"/>
        <v>0</v>
      </c>
      <c r="R100" s="440"/>
      <c r="S100" s="441"/>
      <c r="T100" s="439">
        <f t="shared" si="8"/>
        <v>0</v>
      </c>
      <c r="U100" s="440"/>
      <c r="V100" s="441"/>
      <c r="W100" s="439">
        <f t="shared" si="9"/>
        <v>0</v>
      </c>
      <c r="X100" s="440"/>
      <c r="Y100" s="441"/>
      <c r="Z100" s="439">
        <f t="shared" si="10"/>
        <v>0</v>
      </c>
      <c r="AA100" s="440"/>
      <c r="AB100" s="441"/>
      <c r="AC100" s="439">
        <f t="shared" si="11"/>
        <v>0</v>
      </c>
      <c r="AD100" s="440"/>
      <c r="AE100" s="441"/>
      <c r="AF100" s="439">
        <f t="shared" si="12"/>
        <v>0</v>
      </c>
      <c r="AG100" s="440"/>
      <c r="AH100" s="441"/>
      <c r="AI100" s="439">
        <f t="shared" si="13"/>
        <v>0</v>
      </c>
      <c r="AJ100" s="440"/>
      <c r="AK100" s="441"/>
      <c r="AL100" s="439">
        <f t="shared" si="14"/>
        <v>0</v>
      </c>
      <c r="AM100" s="440"/>
      <c r="AN100" s="441"/>
      <c r="AO100" s="300">
        <f t="shared" si="20"/>
        <v>0</v>
      </c>
    </row>
    <row r="101" spans="2:41" collapsed="1" x14ac:dyDescent="0.3">
      <c r="L101" s="2"/>
      <c r="U101" s="115"/>
    </row>
    <row r="102" spans="2:41" ht="18" x14ac:dyDescent="0.35">
      <c r="B102" s="285" t="s">
        <v>216</v>
      </c>
      <c r="C102" s="290"/>
      <c r="E102" s="2" t="s">
        <v>279</v>
      </c>
      <c r="U102" s="115"/>
    </row>
    <row r="103" spans="2:41" x14ac:dyDescent="0.3">
      <c r="U103" s="115"/>
    </row>
    <row r="104" spans="2:41" x14ac:dyDescent="0.3">
      <c r="E104" s="73">
        <f t="shared" ref="E104:AN104" si="58">E7</f>
        <v>0</v>
      </c>
      <c r="F104" s="73">
        <f t="shared" si="58"/>
        <v>31</v>
      </c>
      <c r="G104" s="73">
        <f t="shared" si="58"/>
        <v>62</v>
      </c>
      <c r="H104" s="73">
        <f t="shared" si="58"/>
        <v>93</v>
      </c>
      <c r="I104" s="73">
        <f t="shared" si="58"/>
        <v>123</v>
      </c>
      <c r="J104" s="73">
        <f t="shared" si="58"/>
        <v>154</v>
      </c>
      <c r="K104" s="73">
        <f t="shared" si="58"/>
        <v>184</v>
      </c>
      <c r="L104" s="73">
        <f t="shared" si="58"/>
        <v>215</v>
      </c>
      <c r="M104" s="73">
        <f t="shared" si="58"/>
        <v>246</v>
      </c>
      <c r="N104" s="73">
        <f t="shared" si="58"/>
        <v>276</v>
      </c>
      <c r="O104" s="73">
        <f t="shared" si="58"/>
        <v>307</v>
      </c>
      <c r="P104" s="73">
        <f t="shared" si="58"/>
        <v>337</v>
      </c>
      <c r="Q104" s="73">
        <f t="shared" si="58"/>
        <v>368</v>
      </c>
      <c r="R104" s="73">
        <f t="shared" si="58"/>
        <v>399</v>
      </c>
      <c r="S104" s="73">
        <f t="shared" si="58"/>
        <v>427</v>
      </c>
      <c r="T104" s="73">
        <f t="shared" si="58"/>
        <v>458</v>
      </c>
      <c r="U104" s="73">
        <f t="shared" si="58"/>
        <v>488</v>
      </c>
      <c r="V104" s="73">
        <f t="shared" si="58"/>
        <v>519</v>
      </c>
      <c r="W104" s="73">
        <f t="shared" si="58"/>
        <v>549</v>
      </c>
      <c r="X104" s="73">
        <f t="shared" si="58"/>
        <v>580</v>
      </c>
      <c r="Y104" s="73">
        <f t="shared" si="58"/>
        <v>611</v>
      </c>
      <c r="Z104" s="73">
        <f t="shared" si="58"/>
        <v>641</v>
      </c>
      <c r="AA104" s="73">
        <f t="shared" si="58"/>
        <v>672</v>
      </c>
      <c r="AB104" s="73">
        <f t="shared" si="58"/>
        <v>702</v>
      </c>
      <c r="AC104" s="73">
        <f t="shared" si="58"/>
        <v>733</v>
      </c>
      <c r="AD104" s="73">
        <f t="shared" si="58"/>
        <v>764</v>
      </c>
      <c r="AE104" s="73">
        <f t="shared" si="58"/>
        <v>792</v>
      </c>
      <c r="AF104" s="73">
        <f t="shared" si="58"/>
        <v>823</v>
      </c>
      <c r="AG104" s="73">
        <f t="shared" si="58"/>
        <v>853</v>
      </c>
      <c r="AH104" s="73">
        <f t="shared" si="58"/>
        <v>884</v>
      </c>
      <c r="AI104" s="73">
        <f t="shared" si="58"/>
        <v>914</v>
      </c>
      <c r="AJ104" s="73">
        <f t="shared" si="58"/>
        <v>945</v>
      </c>
      <c r="AK104" s="73">
        <f t="shared" si="58"/>
        <v>976</v>
      </c>
      <c r="AL104" s="73">
        <f t="shared" si="58"/>
        <v>1006</v>
      </c>
      <c r="AM104" s="73">
        <f t="shared" si="58"/>
        <v>1037</v>
      </c>
      <c r="AN104" s="73">
        <f t="shared" si="58"/>
        <v>1067</v>
      </c>
    </row>
    <row r="105" spans="2:41" x14ac:dyDescent="0.3">
      <c r="B105" s="119" t="s">
        <v>113</v>
      </c>
      <c r="C105" s="120"/>
      <c r="E105" s="72" t="str">
        <f t="shared" ref="E105:AN105" si="59">IF(E104&lt;$C$5,"Y","N")</f>
        <v>Y</v>
      </c>
      <c r="F105" s="74" t="str">
        <f t="shared" si="59"/>
        <v>Y</v>
      </c>
      <c r="G105" s="74" t="str">
        <f t="shared" si="59"/>
        <v>Y</v>
      </c>
      <c r="H105" s="74" t="str">
        <f t="shared" si="59"/>
        <v>Y</v>
      </c>
      <c r="I105" s="74" t="str">
        <f t="shared" si="59"/>
        <v>Y</v>
      </c>
      <c r="J105" s="74" t="str">
        <f t="shared" si="59"/>
        <v>Y</v>
      </c>
      <c r="K105" s="74" t="str">
        <f t="shared" si="59"/>
        <v>Y</v>
      </c>
      <c r="L105" s="74" t="str">
        <f t="shared" si="59"/>
        <v>Y</v>
      </c>
      <c r="M105" s="74" t="str">
        <f t="shared" si="59"/>
        <v>Y</v>
      </c>
      <c r="N105" s="74" t="str">
        <f t="shared" si="59"/>
        <v>Y</v>
      </c>
      <c r="O105" s="74" t="str">
        <f t="shared" si="59"/>
        <v>Y</v>
      </c>
      <c r="P105" s="74" t="str">
        <f t="shared" si="59"/>
        <v>Y</v>
      </c>
      <c r="Q105" s="74" t="str">
        <f t="shared" si="59"/>
        <v>Y</v>
      </c>
      <c r="R105" s="74" t="str">
        <f t="shared" si="59"/>
        <v>Y</v>
      </c>
      <c r="S105" s="74" t="str">
        <f t="shared" si="59"/>
        <v>Y</v>
      </c>
      <c r="T105" s="74" t="str">
        <f t="shared" si="59"/>
        <v>Y</v>
      </c>
      <c r="U105" s="74" t="str">
        <f t="shared" si="59"/>
        <v>Y</v>
      </c>
      <c r="V105" s="74" t="str">
        <f t="shared" si="59"/>
        <v>Y</v>
      </c>
      <c r="W105" s="74" t="str">
        <f t="shared" si="59"/>
        <v>Y</v>
      </c>
      <c r="X105" s="74" t="str">
        <f t="shared" si="59"/>
        <v>Y</v>
      </c>
      <c r="Y105" s="74" t="str">
        <f t="shared" si="59"/>
        <v>Y</v>
      </c>
      <c r="Z105" s="74" t="str">
        <f t="shared" si="59"/>
        <v>Y</v>
      </c>
      <c r="AA105" s="74" t="str">
        <f t="shared" si="59"/>
        <v>Y</v>
      </c>
      <c r="AB105" s="74" t="str">
        <f t="shared" si="59"/>
        <v>Y</v>
      </c>
      <c r="AC105" s="74" t="str">
        <f t="shared" si="59"/>
        <v>Y</v>
      </c>
      <c r="AD105" s="74" t="str">
        <f t="shared" si="59"/>
        <v>Y</v>
      </c>
      <c r="AE105" s="74" t="str">
        <f t="shared" si="59"/>
        <v>Y</v>
      </c>
      <c r="AF105" s="74" t="str">
        <f t="shared" si="59"/>
        <v>Y</v>
      </c>
      <c r="AG105" s="74" t="str">
        <f t="shared" si="59"/>
        <v>Y</v>
      </c>
      <c r="AH105" s="74" t="str">
        <f t="shared" si="59"/>
        <v>Y</v>
      </c>
      <c r="AI105" s="74" t="str">
        <f t="shared" si="59"/>
        <v>Y</v>
      </c>
      <c r="AJ105" s="74" t="str">
        <f t="shared" si="59"/>
        <v>Y</v>
      </c>
      <c r="AK105" s="74" t="str">
        <f t="shared" si="59"/>
        <v>Y</v>
      </c>
      <c r="AL105" s="74" t="str">
        <f t="shared" si="59"/>
        <v>Y</v>
      </c>
      <c r="AM105" s="74" t="str">
        <f t="shared" si="59"/>
        <v>Y</v>
      </c>
      <c r="AN105" s="74" t="str">
        <f t="shared" si="59"/>
        <v>Y</v>
      </c>
    </row>
    <row r="106" spans="2:41" x14ac:dyDescent="0.3">
      <c r="B106" s="12"/>
      <c r="C106" s="12" t="str">
        <f>'7. Consumption'!C9</f>
        <v>3TC (150) - 60 tab</v>
      </c>
      <c r="D106">
        <f>'8. SOH &amp; Pipeline'!E109</f>
        <v>0</v>
      </c>
      <c r="E106" s="114">
        <f ca="1">MAX(0,D106+'8. SOH &amp; Pipeline'!F59-'7. Consumption'!H9-Wastage!D53)+E9</f>
        <v>0</v>
      </c>
      <c r="F106" s="114">
        <f ca="1">MAX(0,E106+'8. SOH &amp; Pipeline'!G59-'7. Consumption'!I9-Wastage!E53)+F9</f>
        <v>0</v>
      </c>
      <c r="G106" s="114">
        <f ca="1">MAX(0,F106+'8. SOH &amp; Pipeline'!H59-'7. Consumption'!J9-Wastage!F53)+G9</f>
        <v>0</v>
      </c>
      <c r="H106" s="114">
        <f ca="1">MAX(0,G106+'8. SOH &amp; Pipeline'!I59-'7. Consumption'!K9-Wastage!G53)+H9</f>
        <v>0</v>
      </c>
      <c r="I106" s="114">
        <f ca="1">MAX(0,H106+'8. SOH &amp; Pipeline'!J59-'7. Consumption'!L9-Wastage!H53)+I9</f>
        <v>0</v>
      </c>
      <c r="J106" s="114">
        <f ca="1">MAX(0,I106+'8. SOH &amp; Pipeline'!K59-'7. Consumption'!M9-Wastage!I53)+J9</f>
        <v>0</v>
      </c>
      <c r="K106" s="114">
        <f ca="1">MAX(0,J106+'8. SOH &amp; Pipeline'!L59-'7. Consumption'!N9-Wastage!J53)+K9</f>
        <v>0</v>
      </c>
      <c r="L106" s="114">
        <f ca="1">MAX(0,K106+'8. SOH &amp; Pipeline'!M59-'7. Consumption'!O9-Wastage!K53)+L9</f>
        <v>0</v>
      </c>
      <c r="M106" s="114">
        <f ca="1">MAX(0,L106+'8. SOH &amp; Pipeline'!N59-'7. Consumption'!P9-Wastage!L53)+M9</f>
        <v>0</v>
      </c>
      <c r="N106" s="114">
        <f ca="1">MAX(0,M106+'8. SOH &amp; Pipeline'!O59-'7. Consumption'!Q9-Wastage!M53)+N9</f>
        <v>0</v>
      </c>
      <c r="O106" s="114">
        <f ca="1">MAX(0,N106+'8. SOH &amp; Pipeline'!P59-'7. Consumption'!R9-Wastage!N53)+O9</f>
        <v>0</v>
      </c>
      <c r="P106" s="114">
        <f ca="1">MAX(0,O106+'8. SOH &amp; Pipeline'!Q59-'7. Consumption'!S9-Wastage!O53)+P9</f>
        <v>0</v>
      </c>
      <c r="Q106" s="114">
        <f ca="1">MAX(0,P106+'8. SOH &amp; Pipeline'!R59-'7. Consumption'!T9-Wastage!P53)+Q9</f>
        <v>0</v>
      </c>
      <c r="R106" s="114">
        <f ca="1">MAX(0,Q106+'8. SOH &amp; Pipeline'!S59-'7. Consumption'!U9-Wastage!Q53)+R9</f>
        <v>0</v>
      </c>
      <c r="S106" s="114">
        <f ca="1">MAX(0,R106+'8. SOH &amp; Pipeline'!T59-'7. Consumption'!V9-Wastage!R53)+S9</f>
        <v>0</v>
      </c>
      <c r="T106" s="114">
        <f ca="1">MAX(0,S106+'8. SOH &amp; Pipeline'!U59-'7. Consumption'!W9-Wastage!S53)+T9</f>
        <v>0</v>
      </c>
      <c r="U106" s="114">
        <f ca="1">MAX(0,T106+'8. SOH &amp; Pipeline'!V59-'7. Consumption'!X9-Wastage!T53)+U9</f>
        <v>0</v>
      </c>
      <c r="V106" s="114">
        <f ca="1">MAX(0,U106+'8. SOH &amp; Pipeline'!W59-'7. Consumption'!Y9-Wastage!U53)+V9</f>
        <v>0</v>
      </c>
      <c r="W106" s="114">
        <f ca="1">MAX(0,V106+'8. SOH &amp; Pipeline'!X59-'7. Consumption'!Z9-Wastage!V53)+W9</f>
        <v>0</v>
      </c>
      <c r="X106" s="114">
        <f ca="1">MAX(0,W106+'8. SOH &amp; Pipeline'!Y59-'7. Consumption'!AA9-Wastage!W53)+X9</f>
        <v>0</v>
      </c>
      <c r="Y106" s="114">
        <f ca="1">MAX(0,X106+'8. SOH &amp; Pipeline'!Z59-'7. Consumption'!AB9-Wastage!X53)+Y9</f>
        <v>0</v>
      </c>
      <c r="Z106" s="114">
        <f ca="1">MAX(0,Y106+'8. SOH &amp; Pipeline'!AA59-'7. Consumption'!AC9-Wastage!Y53)+Z9</f>
        <v>0</v>
      </c>
      <c r="AA106" s="114">
        <f ca="1">MAX(0,Z106+'8. SOH &amp; Pipeline'!AB59-'7. Consumption'!AD9-Wastage!Z53)+AA9</f>
        <v>0</v>
      </c>
      <c r="AB106" s="114">
        <f ca="1">MAX(0,AA106+'8. SOH &amp; Pipeline'!AC59-'7. Consumption'!AE9-Wastage!AA53)+AB9</f>
        <v>0</v>
      </c>
      <c r="AC106" s="114">
        <f ca="1">MAX(0,AB106+'8. SOH &amp; Pipeline'!AD59-'7. Consumption'!AF9-Wastage!AB53)+AC9</f>
        <v>0</v>
      </c>
      <c r="AD106" s="114">
        <f ca="1">MAX(0,AC106+'8. SOH &amp; Pipeline'!AE59-'7. Consumption'!AG9-Wastage!AC53)+AD9</f>
        <v>0</v>
      </c>
      <c r="AE106" s="114">
        <f ca="1">MAX(0,AD106+'8. SOH &amp; Pipeline'!AF59-'7. Consumption'!AH9-Wastage!AD53)+AE9</f>
        <v>0</v>
      </c>
      <c r="AF106" s="114">
        <f ca="1">MAX(0,AE106+'8. SOH &amp; Pipeline'!AG59-'7. Consumption'!AI9-Wastage!AE53)+AF9</f>
        <v>0</v>
      </c>
      <c r="AG106" s="114">
        <f ca="1">MAX(0,AF106+'8. SOH &amp; Pipeline'!AH59-'7. Consumption'!AJ9-Wastage!AF53)+AG9</f>
        <v>0</v>
      </c>
      <c r="AH106" s="114">
        <f ca="1">MAX(0,AG106+'8. SOH &amp; Pipeline'!AI59-'7. Consumption'!AK9-Wastage!AG53)+AH9</f>
        <v>0</v>
      </c>
      <c r="AI106" s="114">
        <f ca="1">MAX(0,AH106+'8. SOH &amp; Pipeline'!AJ59-'7. Consumption'!AL9-Wastage!AH53)+AI9</f>
        <v>0</v>
      </c>
      <c r="AJ106" s="114">
        <f ca="1">MAX(0,AI106+'8. SOH &amp; Pipeline'!AK59-'7. Consumption'!AM9-Wastage!AI53)+AJ9</f>
        <v>0</v>
      </c>
      <c r="AK106" s="114">
        <f ca="1">MAX(0,AJ106+'8. SOH &amp; Pipeline'!AL59-'7. Consumption'!AN9-Wastage!AJ53)+AK9</f>
        <v>0</v>
      </c>
      <c r="AL106" s="114">
        <f ca="1">MAX(0,AK106+'8. SOH &amp; Pipeline'!AM59-'7. Consumption'!AO9-Wastage!AK53)+AL9</f>
        <v>0</v>
      </c>
      <c r="AM106" s="114">
        <f ca="1">MAX(0,AL106+'8. SOH &amp; Pipeline'!AN59-'7. Consumption'!AP9-Wastage!AL53)+AM9</f>
        <v>0</v>
      </c>
      <c r="AN106" s="114">
        <f ca="1">MAX(0,AM106+'8. SOH &amp; Pipeline'!AO59-'7. Consumption'!AQ9-Wastage!AM53)+AN9</f>
        <v>0</v>
      </c>
    </row>
    <row r="107" spans="2:41" x14ac:dyDescent="0.3">
      <c r="B107" s="12"/>
      <c r="C107" s="12" t="str">
        <f>'7. Consumption'!C10</f>
        <v>3TC (300) - 30 tab</v>
      </c>
      <c r="D107">
        <f>'8. SOH &amp; Pipeline'!E110</f>
        <v>0</v>
      </c>
      <c r="E107" s="114">
        <f ca="1">MAX(0,D107+'8. SOH &amp; Pipeline'!F60-'7. Consumption'!H10-Wastage!D54)+E10</f>
        <v>0</v>
      </c>
      <c r="F107" s="114">
        <f ca="1">MAX(0,E107+'8. SOH &amp; Pipeline'!G60-'7. Consumption'!I10-Wastage!E54)+F10</f>
        <v>0</v>
      </c>
      <c r="G107" s="114">
        <f ca="1">MAX(0,F107+'8. SOH &amp; Pipeline'!H60-'7. Consumption'!J10-Wastage!F54)+G10</f>
        <v>0</v>
      </c>
      <c r="H107" s="114">
        <f ca="1">MAX(0,G107+'8. SOH &amp; Pipeline'!I60-'7. Consumption'!K10-Wastage!G54)+H10</f>
        <v>0</v>
      </c>
      <c r="I107" s="114">
        <f ca="1">MAX(0,H107+'8. SOH &amp; Pipeline'!J60-'7. Consumption'!L10-Wastage!H54)+I10</f>
        <v>0</v>
      </c>
      <c r="J107" s="114">
        <f ca="1">MAX(0,I107+'8. SOH &amp; Pipeline'!K60-'7. Consumption'!M10-Wastage!I54)+J10</f>
        <v>0</v>
      </c>
      <c r="K107" s="114">
        <f ca="1">MAX(0,J107+'8. SOH &amp; Pipeline'!L60-'7. Consumption'!N10-Wastage!J54)+K10</f>
        <v>0</v>
      </c>
      <c r="L107" s="114">
        <f ca="1">MAX(0,K107+'8. SOH &amp; Pipeline'!M60-'7. Consumption'!O10-Wastage!K54)+L10</f>
        <v>0</v>
      </c>
      <c r="M107" s="114">
        <f ca="1">MAX(0,L107+'8. SOH &amp; Pipeline'!N60-'7. Consumption'!P10-Wastage!L54)+M10</f>
        <v>0</v>
      </c>
      <c r="N107" s="114">
        <f ca="1">MAX(0,M107+'8. SOH &amp; Pipeline'!O60-'7. Consumption'!Q10-Wastage!M54)+N10</f>
        <v>0</v>
      </c>
      <c r="O107" s="114">
        <f ca="1">MAX(0,N107+'8. SOH &amp; Pipeline'!P60-'7. Consumption'!R10-Wastage!N54)+O10</f>
        <v>0</v>
      </c>
      <c r="P107" s="114">
        <f ca="1">MAX(0,O107+'8. SOH &amp; Pipeline'!Q60-'7. Consumption'!S10-Wastage!O54)+P10</f>
        <v>0</v>
      </c>
      <c r="Q107" s="114">
        <f ca="1">MAX(0,P107+'8. SOH &amp; Pipeline'!R60-'7. Consumption'!T10-Wastage!P54)+Q10</f>
        <v>0</v>
      </c>
      <c r="R107" s="114">
        <f ca="1">MAX(0,Q107+'8. SOH &amp; Pipeline'!S60-'7. Consumption'!U10-Wastage!Q54)+R10</f>
        <v>0</v>
      </c>
      <c r="S107" s="114">
        <f ca="1">MAX(0,R107+'8. SOH &amp; Pipeline'!T60-'7. Consumption'!V10-Wastage!R54)+S10</f>
        <v>0</v>
      </c>
      <c r="T107" s="114">
        <f ca="1">MAX(0,S107+'8. SOH &amp; Pipeline'!U60-'7. Consumption'!W10-Wastage!S54)+T10</f>
        <v>0</v>
      </c>
      <c r="U107" s="114">
        <f ca="1">MAX(0,T107+'8. SOH &amp; Pipeline'!V60-'7. Consumption'!X10-Wastage!T54)+U10</f>
        <v>0</v>
      </c>
      <c r="V107" s="114">
        <f ca="1">MAX(0,U107+'8. SOH &amp; Pipeline'!W60-'7. Consumption'!Y10-Wastage!U54)+V10</f>
        <v>0</v>
      </c>
      <c r="W107" s="114">
        <f ca="1">MAX(0,V107+'8. SOH &amp; Pipeline'!X60-'7. Consumption'!Z10-Wastage!V54)+W10</f>
        <v>0</v>
      </c>
      <c r="X107" s="114">
        <f ca="1">MAX(0,W107+'8. SOH &amp; Pipeline'!Y60-'7. Consumption'!AA10-Wastage!W54)+X10</f>
        <v>0</v>
      </c>
      <c r="Y107" s="114">
        <f ca="1">MAX(0,X107+'8. SOH &amp; Pipeline'!Z60-'7. Consumption'!AB10-Wastage!X54)+Y10</f>
        <v>0</v>
      </c>
      <c r="Z107" s="114">
        <f ca="1">MAX(0,Y107+'8. SOH &amp; Pipeline'!AA60-'7. Consumption'!AC10-Wastage!Y54)+Z10</f>
        <v>0</v>
      </c>
      <c r="AA107" s="114">
        <f ca="1">MAX(0,Z107+'8. SOH &amp; Pipeline'!AB60-'7. Consumption'!AD10-Wastage!Z54)+AA10</f>
        <v>0</v>
      </c>
      <c r="AB107" s="114">
        <f ca="1">MAX(0,AA107+'8. SOH &amp; Pipeline'!AC60-'7. Consumption'!AE10-Wastage!AA54)+AB10</f>
        <v>0</v>
      </c>
      <c r="AC107" s="114">
        <f ca="1">MAX(0,AB107+'8. SOH &amp; Pipeline'!AD60-'7. Consumption'!AF10-Wastage!AB54)+AC10</f>
        <v>0</v>
      </c>
      <c r="AD107" s="114">
        <f ca="1">MAX(0,AC107+'8. SOH &amp; Pipeline'!AE60-'7. Consumption'!AG10-Wastage!AC54)+AD10</f>
        <v>0</v>
      </c>
      <c r="AE107" s="114">
        <f ca="1">MAX(0,AD107+'8. SOH &amp; Pipeline'!AF60-'7. Consumption'!AH10-Wastage!AD54)+AE10</f>
        <v>0</v>
      </c>
      <c r="AF107" s="114">
        <f ca="1">MAX(0,AE107+'8. SOH &amp; Pipeline'!AG60-'7. Consumption'!AI10-Wastage!AE54)+AF10</f>
        <v>0</v>
      </c>
      <c r="AG107" s="114">
        <f ca="1">MAX(0,AF107+'8. SOH &amp; Pipeline'!AH60-'7. Consumption'!AJ10-Wastage!AF54)+AG10</f>
        <v>0</v>
      </c>
      <c r="AH107" s="114">
        <f ca="1">MAX(0,AG107+'8. SOH &amp; Pipeline'!AI60-'7. Consumption'!AK10-Wastage!AG54)+AH10</f>
        <v>0</v>
      </c>
      <c r="AI107" s="114">
        <f ca="1">MAX(0,AH107+'8. SOH &amp; Pipeline'!AJ60-'7. Consumption'!AL10-Wastage!AH54)+AI10</f>
        <v>0</v>
      </c>
      <c r="AJ107" s="114">
        <f ca="1">MAX(0,AI107+'8. SOH &amp; Pipeline'!AK60-'7. Consumption'!AM10-Wastage!AI54)+AJ10</f>
        <v>0</v>
      </c>
      <c r="AK107" s="114">
        <f ca="1">MAX(0,AJ107+'8. SOH &amp; Pipeline'!AL60-'7. Consumption'!AN10-Wastage!AJ54)+AK10</f>
        <v>0</v>
      </c>
      <c r="AL107" s="114">
        <f ca="1">MAX(0,AK107+'8. SOH &amp; Pipeline'!AM60-'7. Consumption'!AO10-Wastage!AK54)+AL10</f>
        <v>0</v>
      </c>
      <c r="AM107" s="114">
        <f ca="1">MAX(0,AL107+'8. SOH &amp; Pipeline'!AN60-'7. Consumption'!AP10-Wastage!AL54)+AM10</f>
        <v>0</v>
      </c>
      <c r="AN107" s="114">
        <f ca="1">MAX(0,AM107+'8. SOH &amp; Pipeline'!AO60-'7. Consumption'!AQ10-Wastage!AM54)+AN10</f>
        <v>0</v>
      </c>
    </row>
    <row r="108" spans="2:41" x14ac:dyDescent="0.3">
      <c r="B108" s="12"/>
      <c r="C108" s="12" t="str">
        <f>'7. Consumption'!C11</f>
        <v>ABC (300) - 60 tab</v>
      </c>
      <c r="D108">
        <f>'8. SOH &amp; Pipeline'!E111</f>
        <v>0</v>
      </c>
      <c r="E108" s="114">
        <f ca="1">MAX(0,D108+'8. SOH &amp; Pipeline'!F61-'7. Consumption'!H11-Wastage!D55)+E11</f>
        <v>0</v>
      </c>
      <c r="F108" s="114">
        <f ca="1">MAX(0,E108+'8. SOH &amp; Pipeline'!G61-'7. Consumption'!I11-Wastage!E55)+F11</f>
        <v>0</v>
      </c>
      <c r="G108" s="114">
        <f ca="1">MAX(0,F108+'8. SOH &amp; Pipeline'!H61-'7. Consumption'!J11-Wastage!F55)+G11</f>
        <v>0</v>
      </c>
      <c r="H108" s="114">
        <f ca="1">MAX(0,G108+'8. SOH &amp; Pipeline'!I61-'7. Consumption'!K11-Wastage!G55)+H11</f>
        <v>0</v>
      </c>
      <c r="I108" s="114">
        <f ca="1">MAX(0,H108+'8. SOH &amp; Pipeline'!J61-'7. Consumption'!L11-Wastage!H55)+I11</f>
        <v>0</v>
      </c>
      <c r="J108" s="114">
        <f ca="1">MAX(0,I108+'8. SOH &amp; Pipeline'!K61-'7. Consumption'!M11-Wastage!I55)+J11</f>
        <v>0</v>
      </c>
      <c r="K108" s="114">
        <f ca="1">MAX(0,J108+'8. SOH &amp; Pipeline'!L61-'7. Consumption'!N11-Wastage!J55)+K11</f>
        <v>0</v>
      </c>
      <c r="L108" s="114">
        <f ca="1">MAX(0,K108+'8. SOH &amp; Pipeline'!M61-'7. Consumption'!O11-Wastage!K55)+L11</f>
        <v>0</v>
      </c>
      <c r="M108" s="114">
        <f ca="1">MAX(0,L108+'8. SOH &amp; Pipeline'!N61-'7. Consumption'!P11-Wastage!L55)+M11</f>
        <v>0</v>
      </c>
      <c r="N108" s="114">
        <f ca="1">MAX(0,M108+'8. SOH &amp; Pipeline'!O61-'7. Consumption'!Q11-Wastage!M55)+N11</f>
        <v>0</v>
      </c>
      <c r="O108" s="114">
        <f ca="1">MAX(0,N108+'8. SOH &amp; Pipeline'!P61-'7. Consumption'!R11-Wastage!N55)+O11</f>
        <v>0</v>
      </c>
      <c r="P108" s="114">
        <f ca="1">MAX(0,O108+'8. SOH &amp; Pipeline'!Q61-'7. Consumption'!S11-Wastage!O55)+P11</f>
        <v>0</v>
      </c>
      <c r="Q108" s="114">
        <f ca="1">MAX(0,P108+'8. SOH &amp; Pipeline'!R61-'7. Consumption'!T11-Wastage!P55)+Q11</f>
        <v>0</v>
      </c>
      <c r="R108" s="114">
        <f ca="1">MAX(0,Q108+'8. SOH &amp; Pipeline'!S61-'7. Consumption'!U11-Wastage!Q55)+R11</f>
        <v>0</v>
      </c>
      <c r="S108" s="114">
        <f ca="1">MAX(0,R108+'8. SOH &amp; Pipeline'!T61-'7. Consumption'!V11-Wastage!R55)+S11</f>
        <v>0</v>
      </c>
      <c r="T108" s="114">
        <f ca="1">MAX(0,S108+'8. SOH &amp; Pipeline'!U61-'7. Consumption'!W11-Wastage!S55)+T11</f>
        <v>0</v>
      </c>
      <c r="U108" s="114">
        <f ca="1">MAX(0,T108+'8. SOH &amp; Pipeline'!V61-'7. Consumption'!X11-Wastage!T55)+U11</f>
        <v>0</v>
      </c>
      <c r="V108" s="114">
        <f ca="1">MAX(0,U108+'8. SOH &amp; Pipeline'!W61-'7. Consumption'!Y11-Wastage!U55)+V11</f>
        <v>0</v>
      </c>
      <c r="W108" s="114">
        <f ca="1">MAX(0,V108+'8. SOH &amp; Pipeline'!X61-'7. Consumption'!Z11-Wastage!V55)+W11</f>
        <v>0</v>
      </c>
      <c r="X108" s="114">
        <f ca="1">MAX(0,W108+'8. SOH &amp; Pipeline'!Y61-'7. Consumption'!AA11-Wastage!W55)+X11</f>
        <v>0</v>
      </c>
      <c r="Y108" s="114">
        <f ca="1">MAX(0,X108+'8. SOH &amp; Pipeline'!Z61-'7. Consumption'!AB11-Wastage!X55)+Y11</f>
        <v>0</v>
      </c>
      <c r="Z108" s="114">
        <f ca="1">MAX(0,Y108+'8. SOH &amp; Pipeline'!AA61-'7. Consumption'!AC11-Wastage!Y55)+Z11</f>
        <v>0</v>
      </c>
      <c r="AA108" s="114">
        <f ca="1">MAX(0,Z108+'8. SOH &amp; Pipeline'!AB61-'7. Consumption'!AD11-Wastage!Z55)+AA11</f>
        <v>0</v>
      </c>
      <c r="AB108" s="114">
        <f ca="1">MAX(0,AA108+'8. SOH &amp; Pipeline'!AC61-'7. Consumption'!AE11-Wastage!AA55)+AB11</f>
        <v>0</v>
      </c>
      <c r="AC108" s="114">
        <f ca="1">MAX(0,AB108+'8. SOH &amp; Pipeline'!AD61-'7. Consumption'!AF11-Wastage!AB55)+AC11</f>
        <v>0</v>
      </c>
      <c r="AD108" s="114">
        <f ca="1">MAX(0,AC108+'8. SOH &amp; Pipeline'!AE61-'7. Consumption'!AG11-Wastage!AC55)+AD11</f>
        <v>0</v>
      </c>
      <c r="AE108" s="114">
        <f ca="1">MAX(0,AD108+'8. SOH &amp; Pipeline'!AF61-'7. Consumption'!AH11-Wastage!AD55)+AE11</f>
        <v>0</v>
      </c>
      <c r="AF108" s="114">
        <f ca="1">MAX(0,AE108+'8. SOH &amp; Pipeline'!AG61-'7. Consumption'!AI11-Wastage!AE55)+AF11</f>
        <v>0</v>
      </c>
      <c r="AG108" s="114">
        <f ca="1">MAX(0,AF108+'8. SOH &amp; Pipeline'!AH61-'7. Consumption'!AJ11-Wastage!AF55)+AG11</f>
        <v>0</v>
      </c>
      <c r="AH108" s="114">
        <f ca="1">MAX(0,AG108+'8. SOH &amp; Pipeline'!AI61-'7. Consumption'!AK11-Wastage!AG55)+AH11</f>
        <v>0</v>
      </c>
      <c r="AI108" s="114">
        <f ca="1">MAX(0,AH108+'8. SOH &amp; Pipeline'!AJ61-'7. Consumption'!AL11-Wastage!AH55)+AI11</f>
        <v>0</v>
      </c>
      <c r="AJ108" s="114">
        <f ca="1">MAX(0,AI108+'8. SOH &amp; Pipeline'!AK61-'7. Consumption'!AM11-Wastage!AI55)+AJ11</f>
        <v>0</v>
      </c>
      <c r="AK108" s="114">
        <f ca="1">MAX(0,AJ108+'8. SOH &amp; Pipeline'!AL61-'7. Consumption'!AN11-Wastage!AJ55)+AK11</f>
        <v>0</v>
      </c>
      <c r="AL108" s="114">
        <f ca="1">MAX(0,AK108+'8. SOH &amp; Pipeline'!AM61-'7. Consumption'!AO11-Wastage!AK55)+AL11</f>
        <v>0</v>
      </c>
      <c r="AM108" s="114">
        <f ca="1">MAX(0,AL108+'8. SOH &amp; Pipeline'!AN61-'7. Consumption'!AP11-Wastage!AL55)+AM11</f>
        <v>0</v>
      </c>
      <c r="AN108" s="114">
        <f ca="1">MAX(0,AM108+'8. SOH &amp; Pipeline'!AO61-'7. Consumption'!AQ11-Wastage!AM55)+AN11</f>
        <v>0</v>
      </c>
    </row>
    <row r="109" spans="2:41" x14ac:dyDescent="0.3">
      <c r="B109" s="12"/>
      <c r="C109" s="12" t="str">
        <f>'7. Consumption'!C12</f>
        <v>ABC+3TC (600/300) - 30 tab</v>
      </c>
      <c r="D109">
        <f>'8. SOH &amp; Pipeline'!E112</f>
        <v>0</v>
      </c>
      <c r="E109" s="114">
        <f ca="1">MAX(0,D109+'8. SOH &amp; Pipeline'!F62-'7. Consumption'!H12-Wastage!D56)+E12</f>
        <v>0</v>
      </c>
      <c r="F109" s="114">
        <f ca="1">MAX(0,E109+'8. SOH &amp; Pipeline'!G62-'7. Consumption'!I12-Wastage!E56)+F12</f>
        <v>0</v>
      </c>
      <c r="G109" s="114">
        <f ca="1">MAX(0,F109+'8. SOH &amp; Pipeline'!H62-'7. Consumption'!J12-Wastage!F56)+G12</f>
        <v>0</v>
      </c>
      <c r="H109" s="114">
        <f ca="1">MAX(0,G109+'8. SOH &amp; Pipeline'!I62-'7. Consumption'!K12-Wastage!G56)+H12</f>
        <v>0</v>
      </c>
      <c r="I109" s="114">
        <f ca="1">MAX(0,H109+'8. SOH &amp; Pipeline'!J62-'7. Consumption'!L12-Wastage!H56)+I12</f>
        <v>0</v>
      </c>
      <c r="J109" s="114">
        <f ca="1">MAX(0,I109+'8. SOH &amp; Pipeline'!K62-'7. Consumption'!M12-Wastage!I56)+J12</f>
        <v>0</v>
      </c>
      <c r="K109" s="114">
        <f ca="1">MAX(0,J109+'8. SOH &amp; Pipeline'!L62-'7. Consumption'!N12-Wastage!J56)+K12</f>
        <v>0</v>
      </c>
      <c r="L109" s="114">
        <f ca="1">MAX(0,K109+'8. SOH &amp; Pipeline'!M62-'7. Consumption'!O12-Wastage!K56)+L12</f>
        <v>0</v>
      </c>
      <c r="M109" s="114">
        <f ca="1">MAX(0,L109+'8. SOH &amp; Pipeline'!N62-'7. Consumption'!P12-Wastage!L56)+M12</f>
        <v>0</v>
      </c>
      <c r="N109" s="114">
        <f ca="1">MAX(0,M109+'8. SOH &amp; Pipeline'!O62-'7. Consumption'!Q12-Wastage!M56)+N12</f>
        <v>0</v>
      </c>
      <c r="O109" s="114">
        <f ca="1">MAX(0,N109+'8. SOH &amp; Pipeline'!P62-'7. Consumption'!R12-Wastage!N56)+O12</f>
        <v>0</v>
      </c>
      <c r="P109" s="114">
        <f ca="1">MAX(0,O109+'8. SOH &amp; Pipeline'!Q62-'7. Consumption'!S12-Wastage!O56)+P12</f>
        <v>0</v>
      </c>
      <c r="Q109" s="114">
        <f ca="1">MAX(0,P109+'8. SOH &amp; Pipeline'!R62-'7. Consumption'!T12-Wastage!P56)+Q12</f>
        <v>0</v>
      </c>
      <c r="R109" s="114">
        <f ca="1">MAX(0,Q109+'8. SOH &amp; Pipeline'!S62-'7. Consumption'!U12-Wastage!Q56)+R12</f>
        <v>0</v>
      </c>
      <c r="S109" s="114">
        <f ca="1">MAX(0,R109+'8. SOH &amp; Pipeline'!T62-'7. Consumption'!V12-Wastage!R56)+S12</f>
        <v>0</v>
      </c>
      <c r="T109" s="114">
        <f ca="1">MAX(0,S109+'8. SOH &amp; Pipeline'!U62-'7. Consumption'!W12-Wastage!S56)+T12</f>
        <v>0</v>
      </c>
      <c r="U109" s="114">
        <f ca="1">MAX(0,T109+'8. SOH &amp; Pipeline'!V62-'7. Consumption'!X12-Wastage!T56)+U12</f>
        <v>0</v>
      </c>
      <c r="V109" s="114">
        <f ca="1">MAX(0,U109+'8. SOH &amp; Pipeline'!W62-'7. Consumption'!Y12-Wastage!U56)+V12</f>
        <v>0</v>
      </c>
      <c r="W109" s="114">
        <f ca="1">MAX(0,V109+'8. SOH &amp; Pipeline'!X62-'7. Consumption'!Z12-Wastage!V56)+W12</f>
        <v>0</v>
      </c>
      <c r="X109" s="114">
        <f ca="1">MAX(0,W109+'8. SOH &amp; Pipeline'!Y62-'7. Consumption'!AA12-Wastage!W56)+X12</f>
        <v>0</v>
      </c>
      <c r="Y109" s="114">
        <f ca="1">MAX(0,X109+'8. SOH &amp; Pipeline'!Z62-'7. Consumption'!AB12-Wastage!X56)+Y12</f>
        <v>0</v>
      </c>
      <c r="Z109" s="114">
        <f ca="1">MAX(0,Y109+'8. SOH &amp; Pipeline'!AA62-'7. Consumption'!AC12-Wastage!Y56)+Z12</f>
        <v>0</v>
      </c>
      <c r="AA109" s="114">
        <f ca="1">MAX(0,Z109+'8. SOH &amp; Pipeline'!AB62-'7. Consumption'!AD12-Wastage!Z56)+AA12</f>
        <v>0</v>
      </c>
      <c r="AB109" s="114">
        <f ca="1">MAX(0,AA109+'8. SOH &amp; Pipeline'!AC62-'7. Consumption'!AE12-Wastage!AA56)+AB12</f>
        <v>0</v>
      </c>
      <c r="AC109" s="114">
        <f ca="1">MAX(0,AB109+'8. SOH &amp; Pipeline'!AD62-'7. Consumption'!AF12-Wastage!AB56)+AC12</f>
        <v>0</v>
      </c>
      <c r="AD109" s="114">
        <f ca="1">MAX(0,AC109+'8. SOH &amp; Pipeline'!AE62-'7. Consumption'!AG12-Wastage!AC56)+AD12</f>
        <v>0</v>
      </c>
      <c r="AE109" s="114">
        <f ca="1">MAX(0,AD109+'8. SOH &amp; Pipeline'!AF62-'7. Consumption'!AH12-Wastage!AD56)+AE12</f>
        <v>0</v>
      </c>
      <c r="AF109" s="114">
        <f ca="1">MAX(0,AE109+'8. SOH &amp; Pipeline'!AG62-'7. Consumption'!AI12-Wastage!AE56)+AF12</f>
        <v>0</v>
      </c>
      <c r="AG109" s="114">
        <f ca="1">MAX(0,AF109+'8. SOH &amp; Pipeline'!AH62-'7. Consumption'!AJ12-Wastage!AF56)+AG12</f>
        <v>0</v>
      </c>
      <c r="AH109" s="114">
        <f ca="1">MAX(0,AG109+'8. SOH &amp; Pipeline'!AI62-'7. Consumption'!AK12-Wastage!AG56)+AH12</f>
        <v>0</v>
      </c>
      <c r="AI109" s="114">
        <f ca="1">MAX(0,AH109+'8. SOH &amp; Pipeline'!AJ62-'7. Consumption'!AL12-Wastage!AH56)+AI12</f>
        <v>0</v>
      </c>
      <c r="AJ109" s="114">
        <f ca="1">MAX(0,AI109+'8. SOH &amp; Pipeline'!AK62-'7. Consumption'!AM12-Wastage!AI56)+AJ12</f>
        <v>0</v>
      </c>
      <c r="AK109" s="114">
        <f ca="1">MAX(0,AJ109+'8. SOH &amp; Pipeline'!AL62-'7. Consumption'!AN12-Wastage!AJ56)+AK12</f>
        <v>0</v>
      </c>
      <c r="AL109" s="114">
        <f ca="1">MAX(0,AK109+'8. SOH &amp; Pipeline'!AM62-'7. Consumption'!AO12-Wastage!AK56)+AL12</f>
        <v>0</v>
      </c>
      <c r="AM109" s="114">
        <f ca="1">MAX(0,AL109+'8. SOH &amp; Pipeline'!AN62-'7. Consumption'!AP12-Wastage!AL56)+AM12</f>
        <v>0</v>
      </c>
      <c r="AN109" s="114">
        <f ca="1">MAX(0,AM109+'8. SOH &amp; Pipeline'!AO62-'7. Consumption'!AQ12-Wastage!AM56)+AN12</f>
        <v>0</v>
      </c>
    </row>
    <row r="110" spans="2:41" x14ac:dyDescent="0.3">
      <c r="B110" s="12"/>
      <c r="C110" s="12" t="str">
        <f>'7. Consumption'!C13</f>
        <v>ABC+3TC+DTG (600/300/50) - 30 tab</v>
      </c>
      <c r="D110">
        <f>'8. SOH &amp; Pipeline'!E113</f>
        <v>0</v>
      </c>
      <c r="E110" s="114">
        <f ca="1">MAX(0,D110+'8. SOH &amp; Pipeline'!F63-'7. Consumption'!H13-Wastage!D57)+E13</f>
        <v>0</v>
      </c>
      <c r="F110" s="114">
        <f ca="1">MAX(0,E110+'8. SOH &amp; Pipeline'!G63-'7. Consumption'!I13-Wastage!E57)+F13</f>
        <v>0</v>
      </c>
      <c r="G110" s="114">
        <f ca="1">MAX(0,F110+'8. SOH &amp; Pipeline'!H63-'7. Consumption'!J13-Wastage!F57)+G13</f>
        <v>0</v>
      </c>
      <c r="H110" s="114">
        <f ca="1">MAX(0,G110+'8. SOH &amp; Pipeline'!I63-'7. Consumption'!K13-Wastage!G57)+H13</f>
        <v>0</v>
      </c>
      <c r="I110" s="114">
        <f ca="1">MAX(0,H110+'8. SOH &amp; Pipeline'!J63-'7. Consumption'!L13-Wastage!H57)+I13</f>
        <v>0</v>
      </c>
      <c r="J110" s="114">
        <f ca="1">MAX(0,I110+'8. SOH &amp; Pipeline'!K63-'7. Consumption'!M13-Wastage!I57)+J13</f>
        <v>0</v>
      </c>
      <c r="K110" s="114">
        <f ca="1">MAX(0,J110+'8. SOH &amp; Pipeline'!L63-'7. Consumption'!N13-Wastage!J57)+K13</f>
        <v>0</v>
      </c>
      <c r="L110" s="114">
        <f ca="1">MAX(0,K110+'8. SOH &amp; Pipeline'!M63-'7. Consumption'!O13-Wastage!K57)+L13</f>
        <v>0</v>
      </c>
      <c r="M110" s="114">
        <f ca="1">MAX(0,L110+'8. SOH &amp; Pipeline'!N63-'7. Consumption'!P13-Wastage!L57)+M13</f>
        <v>0</v>
      </c>
      <c r="N110" s="114">
        <f ca="1">MAX(0,M110+'8. SOH &amp; Pipeline'!O63-'7. Consumption'!Q13-Wastage!M57)+N13</f>
        <v>0</v>
      </c>
      <c r="O110" s="114">
        <f ca="1">MAX(0,N110+'8. SOH &amp; Pipeline'!P63-'7. Consumption'!R13-Wastage!N57)+O13</f>
        <v>0</v>
      </c>
      <c r="P110" s="114">
        <f ca="1">MAX(0,O110+'8. SOH &amp; Pipeline'!Q63-'7. Consumption'!S13-Wastage!O57)+P13</f>
        <v>0</v>
      </c>
      <c r="Q110" s="114">
        <f ca="1">MAX(0,P110+'8. SOH &amp; Pipeline'!R63-'7. Consumption'!T13-Wastage!P57)+Q13</f>
        <v>0</v>
      </c>
      <c r="R110" s="114">
        <f ca="1">MAX(0,Q110+'8. SOH &amp; Pipeline'!S63-'7. Consumption'!U13-Wastage!Q57)+R13</f>
        <v>0</v>
      </c>
      <c r="S110" s="114">
        <f ca="1">MAX(0,R110+'8. SOH &amp; Pipeline'!T63-'7. Consumption'!V13-Wastage!R57)+S13</f>
        <v>0</v>
      </c>
      <c r="T110" s="114">
        <f ca="1">MAX(0,S110+'8. SOH &amp; Pipeline'!U63-'7. Consumption'!W13-Wastage!S57)+T13</f>
        <v>0</v>
      </c>
      <c r="U110" s="114">
        <f ca="1">MAX(0,T110+'8. SOH &amp; Pipeline'!V63-'7. Consumption'!X13-Wastage!T57)+U13</f>
        <v>0</v>
      </c>
      <c r="V110" s="114">
        <f ca="1">MAX(0,U110+'8. SOH &amp; Pipeline'!W63-'7. Consumption'!Y13-Wastage!U57)+V13</f>
        <v>0</v>
      </c>
      <c r="W110" s="114">
        <f ca="1">MAX(0,V110+'8. SOH &amp; Pipeline'!X63-'7. Consumption'!Z13-Wastage!V57)+W13</f>
        <v>0</v>
      </c>
      <c r="X110" s="114">
        <f ca="1">MAX(0,W110+'8. SOH &amp; Pipeline'!Y63-'7. Consumption'!AA13-Wastage!W57)+X13</f>
        <v>0</v>
      </c>
      <c r="Y110" s="114">
        <f ca="1">MAX(0,X110+'8. SOH &amp; Pipeline'!Z63-'7. Consumption'!AB13-Wastage!X57)+Y13</f>
        <v>0</v>
      </c>
      <c r="Z110" s="114">
        <f ca="1">MAX(0,Y110+'8. SOH &amp; Pipeline'!AA63-'7. Consumption'!AC13-Wastage!Y57)+Z13</f>
        <v>0</v>
      </c>
      <c r="AA110" s="114">
        <f ca="1">MAX(0,Z110+'8. SOH &amp; Pipeline'!AB63-'7. Consumption'!AD13-Wastage!Z57)+AA13</f>
        <v>0</v>
      </c>
      <c r="AB110" s="114">
        <f ca="1">MAX(0,AA110+'8. SOH &amp; Pipeline'!AC63-'7. Consumption'!AE13-Wastage!AA57)+AB13</f>
        <v>0</v>
      </c>
      <c r="AC110" s="114">
        <f ca="1">MAX(0,AB110+'8. SOH &amp; Pipeline'!AD63-'7. Consumption'!AF13-Wastage!AB57)+AC13</f>
        <v>0</v>
      </c>
      <c r="AD110" s="114">
        <f ca="1">MAX(0,AC110+'8. SOH &amp; Pipeline'!AE63-'7. Consumption'!AG13-Wastage!AC57)+AD13</f>
        <v>0</v>
      </c>
      <c r="AE110" s="114">
        <f ca="1">MAX(0,AD110+'8. SOH &amp; Pipeline'!AF63-'7. Consumption'!AH13-Wastage!AD57)+AE13</f>
        <v>0</v>
      </c>
      <c r="AF110" s="114">
        <f ca="1">MAX(0,AE110+'8. SOH &amp; Pipeline'!AG63-'7. Consumption'!AI13-Wastage!AE57)+AF13</f>
        <v>0</v>
      </c>
      <c r="AG110" s="114">
        <f ca="1">MAX(0,AF110+'8. SOH &amp; Pipeline'!AH63-'7. Consumption'!AJ13-Wastage!AF57)+AG13</f>
        <v>0</v>
      </c>
      <c r="AH110" s="114">
        <f ca="1">MAX(0,AG110+'8. SOH &amp; Pipeline'!AI63-'7. Consumption'!AK13-Wastage!AG57)+AH13</f>
        <v>0</v>
      </c>
      <c r="AI110" s="114">
        <f ca="1">MAX(0,AH110+'8. SOH &amp; Pipeline'!AJ63-'7. Consumption'!AL13-Wastage!AH57)+AI13</f>
        <v>0</v>
      </c>
      <c r="AJ110" s="114">
        <f ca="1">MAX(0,AI110+'8. SOH &amp; Pipeline'!AK63-'7. Consumption'!AM13-Wastage!AI57)+AJ13</f>
        <v>0</v>
      </c>
      <c r="AK110" s="114">
        <f ca="1">MAX(0,AJ110+'8. SOH &amp; Pipeline'!AL63-'7. Consumption'!AN13-Wastage!AJ57)+AK13</f>
        <v>0</v>
      </c>
      <c r="AL110" s="114">
        <f ca="1">MAX(0,AK110+'8. SOH &amp; Pipeline'!AM63-'7. Consumption'!AO13-Wastage!AK57)+AL13</f>
        <v>0</v>
      </c>
      <c r="AM110" s="114">
        <f ca="1">MAX(0,AL110+'8. SOH &amp; Pipeline'!AN63-'7. Consumption'!AP13-Wastage!AL57)+AM13</f>
        <v>0</v>
      </c>
      <c r="AN110" s="114">
        <f ca="1">MAX(0,AM110+'8. SOH &amp; Pipeline'!AO63-'7. Consumption'!AQ13-Wastage!AM57)+AN13</f>
        <v>0</v>
      </c>
    </row>
    <row r="111" spans="2:41" x14ac:dyDescent="0.3">
      <c r="B111" s="12"/>
      <c r="C111" s="12" t="str">
        <f>'7. Consumption'!C14</f>
        <v>ATV/r (300/100) - 30 tab</v>
      </c>
      <c r="D111">
        <f>'8. SOH &amp; Pipeline'!E114</f>
        <v>0</v>
      </c>
      <c r="E111" s="114">
        <f ca="1">MAX(0,D111+'8. SOH &amp; Pipeline'!F64-'7. Consumption'!H14-Wastage!D58)+E14</f>
        <v>0</v>
      </c>
      <c r="F111" s="114">
        <f ca="1">MAX(0,E111+'8. SOH &amp; Pipeline'!G64-'7. Consumption'!I14-Wastage!E58)+F14</f>
        <v>0</v>
      </c>
      <c r="G111" s="114">
        <f ca="1">MAX(0,F111+'8. SOH &amp; Pipeline'!H64-'7. Consumption'!J14-Wastage!F58)+G14</f>
        <v>0</v>
      </c>
      <c r="H111" s="114">
        <f ca="1">MAX(0,G111+'8. SOH &amp; Pipeline'!I64-'7. Consumption'!K14-Wastage!G58)+H14</f>
        <v>0</v>
      </c>
      <c r="I111" s="114">
        <f ca="1">MAX(0,H111+'8. SOH &amp; Pipeline'!J64-'7. Consumption'!L14-Wastage!H58)+I14</f>
        <v>0</v>
      </c>
      <c r="J111" s="114">
        <f ca="1">MAX(0,I111+'8. SOH &amp; Pipeline'!K64-'7. Consumption'!M14-Wastage!I58)+J14</f>
        <v>0</v>
      </c>
      <c r="K111" s="114">
        <f ca="1">MAX(0,J111+'8. SOH &amp; Pipeline'!L64-'7. Consumption'!N14-Wastage!J58)+K14</f>
        <v>0</v>
      </c>
      <c r="L111" s="114">
        <f ca="1">MAX(0,K111+'8. SOH &amp; Pipeline'!M64-'7. Consumption'!O14-Wastage!K58)+L14</f>
        <v>0</v>
      </c>
      <c r="M111" s="114">
        <f ca="1">MAX(0,L111+'8. SOH &amp; Pipeline'!N64-'7. Consumption'!P14-Wastage!L58)+M14</f>
        <v>0</v>
      </c>
      <c r="N111" s="114">
        <f ca="1">MAX(0,M111+'8. SOH &amp; Pipeline'!O64-'7. Consumption'!Q14-Wastage!M58)+N14</f>
        <v>0</v>
      </c>
      <c r="O111" s="114">
        <f ca="1">MAX(0,N111+'8. SOH &amp; Pipeline'!P64-'7. Consumption'!R14-Wastage!N58)+O14</f>
        <v>0</v>
      </c>
      <c r="P111" s="114">
        <f ca="1">MAX(0,O111+'8. SOH &amp; Pipeline'!Q64-'7. Consumption'!S14-Wastage!O58)+P14</f>
        <v>0</v>
      </c>
      <c r="Q111" s="114">
        <f ca="1">MAX(0,P111+'8. SOH &amp; Pipeline'!R64-'7. Consumption'!T14-Wastage!P58)+Q14</f>
        <v>0</v>
      </c>
      <c r="R111" s="114">
        <f ca="1">MAX(0,Q111+'8. SOH &amp; Pipeline'!S64-'7. Consumption'!U14-Wastage!Q58)+R14</f>
        <v>0</v>
      </c>
      <c r="S111" s="114">
        <f ca="1">MAX(0,R111+'8. SOH &amp; Pipeline'!T64-'7. Consumption'!V14-Wastage!R58)+S14</f>
        <v>0</v>
      </c>
      <c r="T111" s="114">
        <f ca="1">MAX(0,S111+'8. SOH &amp; Pipeline'!U64-'7. Consumption'!W14-Wastage!S58)+T14</f>
        <v>0</v>
      </c>
      <c r="U111" s="114">
        <f ca="1">MAX(0,T111+'8. SOH &amp; Pipeline'!V64-'7. Consumption'!X14-Wastage!T58)+U14</f>
        <v>0</v>
      </c>
      <c r="V111" s="114">
        <f ca="1">MAX(0,U111+'8. SOH &amp; Pipeline'!W64-'7. Consumption'!Y14-Wastage!U58)+V14</f>
        <v>0</v>
      </c>
      <c r="W111" s="114">
        <f ca="1">MAX(0,V111+'8. SOH &amp; Pipeline'!X64-'7. Consumption'!Z14-Wastage!V58)+W14</f>
        <v>0</v>
      </c>
      <c r="X111" s="114">
        <f ca="1">MAX(0,W111+'8. SOH &amp; Pipeline'!Y64-'7. Consumption'!AA14-Wastage!W58)+X14</f>
        <v>0</v>
      </c>
      <c r="Y111" s="114">
        <f ca="1">MAX(0,X111+'8. SOH &amp; Pipeline'!Z64-'7. Consumption'!AB14-Wastage!X58)+Y14</f>
        <v>0</v>
      </c>
      <c r="Z111" s="114">
        <f ca="1">MAX(0,Y111+'8. SOH &amp; Pipeline'!AA64-'7. Consumption'!AC14-Wastage!Y58)+Z14</f>
        <v>0</v>
      </c>
      <c r="AA111" s="114">
        <f ca="1">MAX(0,Z111+'8. SOH &amp; Pipeline'!AB64-'7. Consumption'!AD14-Wastage!Z58)+AA14</f>
        <v>0</v>
      </c>
      <c r="AB111" s="114">
        <f ca="1">MAX(0,AA111+'8. SOH &amp; Pipeline'!AC64-'7. Consumption'!AE14-Wastage!AA58)+AB14</f>
        <v>0</v>
      </c>
      <c r="AC111" s="114">
        <f ca="1">MAX(0,AB111+'8. SOH &amp; Pipeline'!AD64-'7. Consumption'!AF14-Wastage!AB58)+AC14</f>
        <v>0</v>
      </c>
      <c r="AD111" s="114">
        <f ca="1">MAX(0,AC111+'8. SOH &amp; Pipeline'!AE64-'7. Consumption'!AG14-Wastage!AC58)+AD14</f>
        <v>0</v>
      </c>
      <c r="AE111" s="114">
        <f ca="1">MAX(0,AD111+'8. SOH &amp; Pipeline'!AF64-'7. Consumption'!AH14-Wastage!AD58)+AE14</f>
        <v>0</v>
      </c>
      <c r="AF111" s="114">
        <f ca="1">MAX(0,AE111+'8. SOH &amp; Pipeline'!AG64-'7. Consumption'!AI14-Wastage!AE58)+AF14</f>
        <v>0</v>
      </c>
      <c r="AG111" s="114">
        <f ca="1">MAX(0,AF111+'8. SOH &amp; Pipeline'!AH64-'7. Consumption'!AJ14-Wastage!AF58)+AG14</f>
        <v>0</v>
      </c>
      <c r="AH111" s="114">
        <f ca="1">MAX(0,AG111+'8. SOH &amp; Pipeline'!AI64-'7. Consumption'!AK14-Wastage!AG58)+AH14</f>
        <v>0</v>
      </c>
      <c r="AI111" s="114">
        <f ca="1">MAX(0,AH111+'8. SOH &amp; Pipeline'!AJ64-'7. Consumption'!AL14-Wastage!AH58)+AI14</f>
        <v>0</v>
      </c>
      <c r="AJ111" s="114">
        <f ca="1">MAX(0,AI111+'8. SOH &amp; Pipeline'!AK64-'7. Consumption'!AM14-Wastage!AI58)+AJ14</f>
        <v>0</v>
      </c>
      <c r="AK111" s="114">
        <f ca="1">MAX(0,AJ111+'8. SOH &amp; Pipeline'!AL64-'7. Consumption'!AN14-Wastage!AJ58)+AK14</f>
        <v>0</v>
      </c>
      <c r="AL111" s="114">
        <f ca="1">MAX(0,AK111+'8. SOH &amp; Pipeline'!AM64-'7. Consumption'!AO14-Wastage!AK58)+AL14</f>
        <v>0</v>
      </c>
      <c r="AM111" s="114">
        <f ca="1">MAX(0,AL111+'8. SOH &amp; Pipeline'!AN64-'7. Consumption'!AP14-Wastage!AL58)+AM14</f>
        <v>0</v>
      </c>
      <c r="AN111" s="114">
        <f ca="1">MAX(0,AM111+'8. SOH &amp; Pipeline'!AO64-'7. Consumption'!AQ14-Wastage!AM58)+AN14</f>
        <v>0</v>
      </c>
    </row>
    <row r="112" spans="2:41" x14ac:dyDescent="0.3">
      <c r="B112" s="12"/>
      <c r="C112" s="12" t="str">
        <f>'7. Consumption'!C15</f>
        <v>AZT (300) - 60 tab</v>
      </c>
      <c r="D112" s="402">
        <f>'8. SOH &amp; Pipeline'!E115</f>
        <v>0</v>
      </c>
      <c r="E112" s="114">
        <f ca="1">MAX(0,D112+'8. SOH &amp; Pipeline'!F65-'7. Consumption'!H15-Wastage!D59)+E15</f>
        <v>0</v>
      </c>
      <c r="F112" s="114">
        <f ca="1">MAX(0,E112+'8. SOH &amp; Pipeline'!G65-'7. Consumption'!I15-Wastage!E59)+F15</f>
        <v>0</v>
      </c>
      <c r="G112" s="114">
        <f ca="1">MAX(0,F112+'8. SOH &amp; Pipeline'!H65-'7. Consumption'!J15-Wastage!F59)+G15</f>
        <v>0</v>
      </c>
      <c r="H112" s="114">
        <f ca="1">MAX(0,G112+'8. SOH &amp; Pipeline'!I65-'7. Consumption'!K15-Wastage!G59)+H15</f>
        <v>0</v>
      </c>
      <c r="I112" s="114">
        <f ca="1">MAX(0,H112+'8. SOH &amp; Pipeline'!J65-'7. Consumption'!L15-Wastage!H59)+I15</f>
        <v>0</v>
      </c>
      <c r="J112" s="114">
        <f ca="1">MAX(0,I112+'8. SOH &amp; Pipeline'!K65-'7. Consumption'!M15-Wastage!I59)+J15</f>
        <v>0</v>
      </c>
      <c r="K112" s="114">
        <f ca="1">MAX(0,J112+'8. SOH &amp; Pipeline'!L65-'7. Consumption'!N15-Wastage!J59)+K15</f>
        <v>0</v>
      </c>
      <c r="L112" s="114">
        <f ca="1">MAX(0,K112+'8. SOH &amp; Pipeline'!M65-'7. Consumption'!O15-Wastage!K59)+L15</f>
        <v>0</v>
      </c>
      <c r="M112" s="114">
        <f ca="1">MAX(0,L112+'8. SOH &amp; Pipeline'!N65-'7. Consumption'!P15-Wastage!L59)+M15</f>
        <v>0</v>
      </c>
      <c r="N112" s="114">
        <f ca="1">MAX(0,M112+'8. SOH &amp; Pipeline'!O65-'7. Consumption'!Q15-Wastage!M59)+N15</f>
        <v>0</v>
      </c>
      <c r="O112" s="114">
        <f ca="1">MAX(0,N112+'8. SOH &amp; Pipeline'!P65-'7. Consumption'!R15-Wastage!N59)+O15</f>
        <v>0</v>
      </c>
      <c r="P112" s="114">
        <f ca="1">MAX(0,O112+'8. SOH &amp; Pipeline'!Q65-'7. Consumption'!S15-Wastage!O59)+P15</f>
        <v>0</v>
      </c>
      <c r="Q112" s="114">
        <f ca="1">MAX(0,P112+'8. SOH &amp; Pipeline'!R65-'7. Consumption'!T15-Wastage!P59)+Q15</f>
        <v>0</v>
      </c>
      <c r="R112" s="114">
        <f ca="1">MAX(0,Q112+'8. SOH &amp; Pipeline'!S65-'7. Consumption'!U15-Wastage!Q59)+R15</f>
        <v>0</v>
      </c>
      <c r="S112" s="114">
        <f ca="1">MAX(0,R112+'8. SOH &amp; Pipeline'!T65-'7. Consumption'!V15-Wastage!R59)+S15</f>
        <v>0</v>
      </c>
      <c r="T112" s="114">
        <f ca="1">MAX(0,S112+'8. SOH &amp; Pipeline'!U65-'7. Consumption'!W15-Wastage!S59)+T15</f>
        <v>0</v>
      </c>
      <c r="U112" s="114">
        <f ca="1">MAX(0,T112+'8. SOH &amp; Pipeline'!V65-'7. Consumption'!X15-Wastage!T59)+U15</f>
        <v>0</v>
      </c>
      <c r="V112" s="114">
        <f ca="1">MAX(0,U112+'8. SOH &amp; Pipeline'!W65-'7. Consumption'!Y15-Wastage!U59)+V15</f>
        <v>0</v>
      </c>
      <c r="W112" s="114">
        <f ca="1">MAX(0,V112+'8. SOH &amp; Pipeline'!X65-'7. Consumption'!Z15-Wastage!V59)+W15</f>
        <v>0</v>
      </c>
      <c r="X112" s="114">
        <f ca="1">MAX(0,W112+'8. SOH &amp; Pipeline'!Y65-'7. Consumption'!AA15-Wastage!W59)+X15</f>
        <v>0</v>
      </c>
      <c r="Y112" s="114">
        <f ca="1">MAX(0,X112+'8. SOH &amp; Pipeline'!Z65-'7. Consumption'!AB15-Wastage!X59)+Y15</f>
        <v>0</v>
      </c>
      <c r="Z112" s="114">
        <f ca="1">MAX(0,Y112+'8. SOH &amp; Pipeline'!AA65-'7. Consumption'!AC15-Wastage!Y59)+Z15</f>
        <v>0</v>
      </c>
      <c r="AA112" s="114">
        <f ca="1">MAX(0,Z112+'8. SOH &amp; Pipeline'!AB65-'7. Consumption'!AD15-Wastage!Z59)+AA15</f>
        <v>0</v>
      </c>
      <c r="AB112" s="114">
        <f ca="1">MAX(0,AA112+'8. SOH &amp; Pipeline'!AC65-'7. Consumption'!AE15-Wastage!AA59)+AB15</f>
        <v>0</v>
      </c>
      <c r="AC112" s="114">
        <f ca="1">MAX(0,AB112+'8. SOH &amp; Pipeline'!AD65-'7. Consumption'!AF15-Wastage!AB59)+AC15</f>
        <v>0</v>
      </c>
      <c r="AD112" s="114">
        <f ca="1">MAX(0,AC112+'8. SOH &amp; Pipeline'!AE65-'7. Consumption'!AG15-Wastage!AC59)+AD15</f>
        <v>0</v>
      </c>
      <c r="AE112" s="114">
        <f ca="1">MAX(0,AD112+'8. SOH &amp; Pipeline'!AF65-'7. Consumption'!AH15-Wastage!AD59)+AE15</f>
        <v>0</v>
      </c>
      <c r="AF112" s="114">
        <f ca="1">MAX(0,AE112+'8. SOH &amp; Pipeline'!AG65-'7. Consumption'!AI15-Wastage!AE59)+AF15</f>
        <v>0</v>
      </c>
      <c r="AG112" s="114">
        <f ca="1">MAX(0,AF112+'8. SOH &amp; Pipeline'!AH65-'7. Consumption'!AJ15-Wastage!AF59)+AG15</f>
        <v>0</v>
      </c>
      <c r="AH112" s="114">
        <f ca="1">MAX(0,AG112+'8. SOH &amp; Pipeline'!AI65-'7. Consumption'!AK15-Wastage!AG59)+AH15</f>
        <v>0</v>
      </c>
      <c r="AI112" s="114">
        <f ca="1">MAX(0,AH112+'8. SOH &amp; Pipeline'!AJ65-'7. Consumption'!AL15-Wastage!AH59)+AI15</f>
        <v>0</v>
      </c>
      <c r="AJ112" s="114">
        <f ca="1">MAX(0,AI112+'8. SOH &amp; Pipeline'!AK65-'7. Consumption'!AM15-Wastage!AI59)+AJ15</f>
        <v>0</v>
      </c>
      <c r="AK112" s="114">
        <f ca="1">MAX(0,AJ112+'8. SOH &amp; Pipeline'!AL65-'7. Consumption'!AN15-Wastage!AJ59)+AK15</f>
        <v>0</v>
      </c>
      <c r="AL112" s="114">
        <f ca="1">MAX(0,AK112+'8. SOH &amp; Pipeline'!AM65-'7. Consumption'!AO15-Wastage!AK59)+AL15</f>
        <v>0</v>
      </c>
      <c r="AM112" s="114">
        <f ca="1">MAX(0,AL112+'8. SOH &amp; Pipeline'!AN65-'7. Consumption'!AP15-Wastage!AL59)+AM15</f>
        <v>0</v>
      </c>
      <c r="AN112" s="114">
        <f ca="1">MAX(0,AM112+'8. SOH &amp; Pipeline'!AO65-'7. Consumption'!AQ15-Wastage!AM59)+AN15</f>
        <v>0</v>
      </c>
    </row>
    <row r="113" spans="2:40" x14ac:dyDescent="0.3">
      <c r="B113" s="12"/>
      <c r="C113" s="12" t="str">
        <f>'7. Consumption'!C16</f>
        <v>AZT+3TC (300/150) - 60 tab</v>
      </c>
      <c r="D113">
        <f>'8. SOH &amp; Pipeline'!E116</f>
        <v>0</v>
      </c>
      <c r="E113" s="114">
        <f ca="1">MAX(0,D113+'8. SOH &amp; Pipeline'!F66-'7. Consumption'!H16-Wastage!D60)+E16</f>
        <v>0</v>
      </c>
      <c r="F113" s="114">
        <f ca="1">MAX(0,E113+'8. SOH &amp; Pipeline'!G66-'7. Consumption'!I16-Wastage!E60)+F16</f>
        <v>0</v>
      </c>
      <c r="G113" s="114">
        <f ca="1">MAX(0,F113+'8. SOH &amp; Pipeline'!H66-'7. Consumption'!J16-Wastage!F60)+G16</f>
        <v>0</v>
      </c>
      <c r="H113" s="114">
        <f ca="1">MAX(0,G113+'8. SOH &amp; Pipeline'!I66-'7. Consumption'!K16-Wastage!G60)+H16</f>
        <v>0</v>
      </c>
      <c r="I113" s="114">
        <f ca="1">MAX(0,H113+'8. SOH &amp; Pipeline'!J66-'7. Consumption'!L16-Wastage!H60)+I16</f>
        <v>0</v>
      </c>
      <c r="J113" s="114">
        <f ca="1">MAX(0,I113+'8. SOH &amp; Pipeline'!K66-'7. Consumption'!M16-Wastage!I60)+J16</f>
        <v>0</v>
      </c>
      <c r="K113" s="114">
        <f ca="1">MAX(0,J113+'8. SOH &amp; Pipeline'!L66-'7. Consumption'!N16-Wastage!J60)+K16</f>
        <v>0</v>
      </c>
      <c r="L113" s="114">
        <f ca="1">MAX(0,K113+'8. SOH &amp; Pipeline'!M66-'7. Consumption'!O16-Wastage!K60)+L16</f>
        <v>0</v>
      </c>
      <c r="M113" s="114">
        <f ca="1">MAX(0,L113+'8. SOH &amp; Pipeline'!N66-'7. Consumption'!P16-Wastage!L60)+M16</f>
        <v>0</v>
      </c>
      <c r="N113" s="114">
        <f ca="1">MAX(0,M113+'8. SOH &amp; Pipeline'!O66-'7. Consumption'!Q16-Wastage!M60)+N16</f>
        <v>0</v>
      </c>
      <c r="O113" s="114">
        <f ca="1">MAX(0,N113+'8. SOH &amp; Pipeline'!P66-'7. Consumption'!R16-Wastage!N60)+O16</f>
        <v>0</v>
      </c>
      <c r="P113" s="114">
        <f ca="1">MAX(0,O113+'8. SOH &amp; Pipeline'!Q66-'7. Consumption'!S16-Wastage!O60)+P16</f>
        <v>0</v>
      </c>
      <c r="Q113" s="114">
        <f ca="1">MAX(0,P113+'8. SOH &amp; Pipeline'!R66-'7. Consumption'!T16-Wastage!P60)+Q16</f>
        <v>0</v>
      </c>
      <c r="R113" s="114">
        <f ca="1">MAX(0,Q113+'8. SOH &amp; Pipeline'!S66-'7. Consumption'!U16-Wastage!Q60)+R16</f>
        <v>0</v>
      </c>
      <c r="S113" s="114">
        <f ca="1">MAX(0,R113+'8. SOH &amp; Pipeline'!T66-'7. Consumption'!V16-Wastage!R60)+S16</f>
        <v>0</v>
      </c>
      <c r="T113" s="114">
        <f ca="1">MAX(0,S113+'8. SOH &amp; Pipeline'!U66-'7. Consumption'!W16-Wastage!S60)+T16</f>
        <v>0</v>
      </c>
      <c r="U113" s="114">
        <f ca="1">MAX(0,T113+'8. SOH &amp; Pipeline'!V66-'7. Consumption'!X16-Wastage!T60)+U16</f>
        <v>0</v>
      </c>
      <c r="V113" s="114">
        <f ca="1">MAX(0,U113+'8. SOH &amp; Pipeline'!W66-'7. Consumption'!Y16-Wastage!U60)+V16</f>
        <v>0</v>
      </c>
      <c r="W113" s="114">
        <f ca="1">MAX(0,V113+'8. SOH &amp; Pipeline'!X66-'7. Consumption'!Z16-Wastage!V60)+W16</f>
        <v>0</v>
      </c>
      <c r="X113" s="114">
        <f ca="1">MAX(0,W113+'8. SOH &amp; Pipeline'!Y66-'7. Consumption'!AA16-Wastage!W60)+X16</f>
        <v>0</v>
      </c>
      <c r="Y113" s="114">
        <f ca="1">MAX(0,X113+'8. SOH &amp; Pipeline'!Z66-'7. Consumption'!AB16-Wastage!X60)+Y16</f>
        <v>0</v>
      </c>
      <c r="Z113" s="114">
        <f ca="1">MAX(0,Y113+'8. SOH &amp; Pipeline'!AA66-'7. Consumption'!AC16-Wastage!Y60)+Z16</f>
        <v>0</v>
      </c>
      <c r="AA113" s="114">
        <f ca="1">MAX(0,Z113+'8. SOH &amp; Pipeline'!AB66-'7. Consumption'!AD16-Wastage!Z60)+AA16</f>
        <v>0</v>
      </c>
      <c r="AB113" s="114">
        <f ca="1">MAX(0,AA113+'8. SOH &amp; Pipeline'!AC66-'7. Consumption'!AE16-Wastage!AA60)+AB16</f>
        <v>0</v>
      </c>
      <c r="AC113" s="114">
        <f ca="1">MAX(0,AB113+'8. SOH &amp; Pipeline'!AD66-'7. Consumption'!AF16-Wastage!AB60)+AC16</f>
        <v>0</v>
      </c>
      <c r="AD113" s="114">
        <f ca="1">MAX(0,AC113+'8. SOH &amp; Pipeline'!AE66-'7. Consumption'!AG16-Wastage!AC60)+AD16</f>
        <v>0</v>
      </c>
      <c r="AE113" s="114">
        <f ca="1">MAX(0,AD113+'8. SOH &amp; Pipeline'!AF66-'7. Consumption'!AH16-Wastage!AD60)+AE16</f>
        <v>0</v>
      </c>
      <c r="AF113" s="114">
        <f ca="1">MAX(0,AE113+'8. SOH &amp; Pipeline'!AG66-'7. Consumption'!AI16-Wastage!AE60)+AF16</f>
        <v>0</v>
      </c>
      <c r="AG113" s="114">
        <f ca="1">MAX(0,AF113+'8. SOH &amp; Pipeline'!AH66-'7. Consumption'!AJ16-Wastage!AF60)+AG16</f>
        <v>0</v>
      </c>
      <c r="AH113" s="114">
        <f ca="1">MAX(0,AG113+'8. SOH &amp; Pipeline'!AI66-'7. Consumption'!AK16-Wastage!AG60)+AH16</f>
        <v>0</v>
      </c>
      <c r="AI113" s="114">
        <f ca="1">MAX(0,AH113+'8. SOH &amp; Pipeline'!AJ66-'7. Consumption'!AL16-Wastage!AH60)+AI16</f>
        <v>0</v>
      </c>
      <c r="AJ113" s="114">
        <f ca="1">MAX(0,AI113+'8. SOH &amp; Pipeline'!AK66-'7. Consumption'!AM16-Wastage!AI60)+AJ16</f>
        <v>0</v>
      </c>
      <c r="AK113" s="114">
        <f ca="1">MAX(0,AJ113+'8. SOH &amp; Pipeline'!AL66-'7. Consumption'!AN16-Wastage!AJ60)+AK16</f>
        <v>0</v>
      </c>
      <c r="AL113" s="114">
        <f ca="1">MAX(0,AK113+'8. SOH &amp; Pipeline'!AM66-'7. Consumption'!AO16-Wastage!AK60)+AL16</f>
        <v>0</v>
      </c>
      <c r="AM113" s="114">
        <f ca="1">MAX(0,AL113+'8. SOH &amp; Pipeline'!AN66-'7. Consumption'!AP16-Wastage!AL60)+AM16</f>
        <v>0</v>
      </c>
      <c r="AN113" s="114">
        <f ca="1">MAX(0,AM113+'8. SOH &amp; Pipeline'!AO66-'7. Consumption'!AQ16-Wastage!AM60)+AN16</f>
        <v>0</v>
      </c>
    </row>
    <row r="114" spans="2:40" x14ac:dyDescent="0.3">
      <c r="B114" s="12"/>
      <c r="C114" s="12" t="str">
        <f>'7. Consumption'!C17</f>
        <v>AZT+3TC+ABC (300/150/300) - 60 tab</v>
      </c>
      <c r="D114">
        <f>'8. SOH &amp; Pipeline'!E117</f>
        <v>0</v>
      </c>
      <c r="E114" s="114">
        <f ca="1">MAX(0,D114+'8. SOH &amp; Pipeline'!F67-'7. Consumption'!H17-Wastage!D61)+E17</f>
        <v>0</v>
      </c>
      <c r="F114" s="114">
        <f ca="1">MAX(0,E114+'8. SOH &amp; Pipeline'!G67-'7. Consumption'!I17-Wastage!E61)+F17</f>
        <v>0</v>
      </c>
      <c r="G114" s="114">
        <f ca="1">MAX(0,F114+'8. SOH &amp; Pipeline'!H67-'7. Consumption'!J17-Wastage!F61)+G17</f>
        <v>0</v>
      </c>
      <c r="H114" s="114">
        <f ca="1">MAX(0,G114+'8. SOH &amp; Pipeline'!I67-'7. Consumption'!K17-Wastage!G61)+H17</f>
        <v>0</v>
      </c>
      <c r="I114" s="114">
        <f ca="1">MAX(0,H114+'8. SOH &amp; Pipeline'!J67-'7. Consumption'!L17-Wastage!H61)+I17</f>
        <v>0</v>
      </c>
      <c r="J114" s="114">
        <f ca="1">MAX(0,I114+'8. SOH &amp; Pipeline'!K67-'7. Consumption'!M17-Wastage!I61)+J17</f>
        <v>0</v>
      </c>
      <c r="K114" s="114">
        <f ca="1">MAX(0,J114+'8. SOH &amp; Pipeline'!L67-'7. Consumption'!N17-Wastage!J61)+K17</f>
        <v>0</v>
      </c>
      <c r="L114" s="114">
        <f ca="1">MAX(0,K114+'8. SOH &amp; Pipeline'!M67-'7. Consumption'!O17-Wastage!K61)+L17</f>
        <v>0</v>
      </c>
      <c r="M114" s="114">
        <f ca="1">MAX(0,L114+'8. SOH &amp; Pipeline'!N67-'7. Consumption'!P17-Wastage!L61)+M17</f>
        <v>0</v>
      </c>
      <c r="N114" s="114">
        <f ca="1">MAX(0,M114+'8. SOH &amp; Pipeline'!O67-'7. Consumption'!Q17-Wastage!M61)+N17</f>
        <v>0</v>
      </c>
      <c r="O114" s="114">
        <f ca="1">MAX(0,N114+'8. SOH &amp; Pipeline'!P67-'7. Consumption'!R17-Wastage!N61)+O17</f>
        <v>0</v>
      </c>
      <c r="P114" s="114">
        <f ca="1">MAX(0,O114+'8. SOH &amp; Pipeline'!Q67-'7. Consumption'!S17-Wastage!O61)+P17</f>
        <v>0</v>
      </c>
      <c r="Q114" s="114">
        <f ca="1">MAX(0,P114+'8. SOH &amp; Pipeline'!R67-'7. Consumption'!T17-Wastage!P61)+Q17</f>
        <v>0</v>
      </c>
      <c r="R114" s="114">
        <f ca="1">MAX(0,Q114+'8. SOH &amp; Pipeline'!S67-'7. Consumption'!U17-Wastage!Q61)+R17</f>
        <v>0</v>
      </c>
      <c r="S114" s="114">
        <f ca="1">MAX(0,R114+'8. SOH &amp; Pipeline'!T67-'7. Consumption'!V17-Wastage!R61)+S17</f>
        <v>0</v>
      </c>
      <c r="T114" s="114">
        <f ca="1">MAX(0,S114+'8. SOH &amp; Pipeline'!U67-'7. Consumption'!W17-Wastage!S61)+T17</f>
        <v>0</v>
      </c>
      <c r="U114" s="114">
        <f ca="1">MAX(0,T114+'8. SOH &amp; Pipeline'!V67-'7. Consumption'!X17-Wastage!T61)+U17</f>
        <v>0</v>
      </c>
      <c r="V114" s="114">
        <f ca="1">MAX(0,U114+'8. SOH &amp; Pipeline'!W67-'7. Consumption'!Y17-Wastage!U61)+V17</f>
        <v>0</v>
      </c>
      <c r="W114" s="114">
        <f ca="1">MAX(0,V114+'8. SOH &amp; Pipeline'!X67-'7. Consumption'!Z17-Wastage!V61)+W17</f>
        <v>0</v>
      </c>
      <c r="X114" s="114">
        <f ca="1">MAX(0,W114+'8. SOH &amp; Pipeline'!Y67-'7. Consumption'!AA17-Wastage!W61)+X17</f>
        <v>0</v>
      </c>
      <c r="Y114" s="114">
        <f ca="1">MAX(0,X114+'8. SOH &amp; Pipeline'!Z67-'7. Consumption'!AB17-Wastage!X61)+Y17</f>
        <v>0</v>
      </c>
      <c r="Z114" s="114">
        <f ca="1">MAX(0,Y114+'8. SOH &amp; Pipeline'!AA67-'7. Consumption'!AC17-Wastage!Y61)+Z17</f>
        <v>0</v>
      </c>
      <c r="AA114" s="114">
        <f ca="1">MAX(0,Z114+'8. SOH &amp; Pipeline'!AB67-'7. Consumption'!AD17-Wastage!Z61)+AA17</f>
        <v>0</v>
      </c>
      <c r="AB114" s="114">
        <f ca="1">MAX(0,AA114+'8. SOH &amp; Pipeline'!AC67-'7. Consumption'!AE17-Wastage!AA61)+AB17</f>
        <v>0</v>
      </c>
      <c r="AC114" s="114">
        <f ca="1">MAX(0,AB114+'8. SOH &amp; Pipeline'!AD67-'7. Consumption'!AF17-Wastage!AB61)+AC17</f>
        <v>0</v>
      </c>
      <c r="AD114" s="114">
        <f ca="1">MAX(0,AC114+'8. SOH &amp; Pipeline'!AE67-'7. Consumption'!AG17-Wastage!AC61)+AD17</f>
        <v>0</v>
      </c>
      <c r="AE114" s="114">
        <f ca="1">MAX(0,AD114+'8. SOH &amp; Pipeline'!AF67-'7. Consumption'!AH17-Wastage!AD61)+AE17</f>
        <v>0</v>
      </c>
      <c r="AF114" s="114">
        <f ca="1">MAX(0,AE114+'8. SOH &amp; Pipeline'!AG67-'7. Consumption'!AI17-Wastage!AE61)+AF17</f>
        <v>0</v>
      </c>
      <c r="AG114" s="114">
        <f ca="1">MAX(0,AF114+'8. SOH &amp; Pipeline'!AH67-'7. Consumption'!AJ17-Wastage!AF61)+AG17</f>
        <v>0</v>
      </c>
      <c r="AH114" s="114">
        <f ca="1">MAX(0,AG114+'8. SOH &amp; Pipeline'!AI67-'7. Consumption'!AK17-Wastage!AG61)+AH17</f>
        <v>0</v>
      </c>
      <c r="AI114" s="114">
        <f ca="1">MAX(0,AH114+'8. SOH &amp; Pipeline'!AJ67-'7. Consumption'!AL17-Wastage!AH61)+AI17</f>
        <v>0</v>
      </c>
      <c r="AJ114" s="114">
        <f ca="1">MAX(0,AI114+'8. SOH &amp; Pipeline'!AK67-'7. Consumption'!AM17-Wastage!AI61)+AJ17</f>
        <v>0</v>
      </c>
      <c r="AK114" s="114">
        <f ca="1">MAX(0,AJ114+'8. SOH &amp; Pipeline'!AL67-'7. Consumption'!AN17-Wastage!AJ61)+AK17</f>
        <v>0</v>
      </c>
      <c r="AL114" s="114">
        <f ca="1">MAX(0,AK114+'8. SOH &amp; Pipeline'!AM67-'7. Consumption'!AO17-Wastage!AK61)+AL17</f>
        <v>0</v>
      </c>
      <c r="AM114" s="114">
        <f ca="1">MAX(0,AL114+'8. SOH &amp; Pipeline'!AN67-'7. Consumption'!AP17-Wastage!AL61)+AM17</f>
        <v>0</v>
      </c>
      <c r="AN114" s="114">
        <f ca="1">MAX(0,AM114+'8. SOH &amp; Pipeline'!AO67-'7. Consumption'!AQ17-Wastage!AM61)+AN17</f>
        <v>0</v>
      </c>
    </row>
    <row r="115" spans="2:40" x14ac:dyDescent="0.3">
      <c r="B115" s="12"/>
      <c r="C115" s="12" t="str">
        <f>'7. Consumption'!C18</f>
        <v>AZT+3TC+NVP (300/150/200) - 60 tab</v>
      </c>
      <c r="D115">
        <f>'8. SOH &amp; Pipeline'!E118</f>
        <v>0</v>
      </c>
      <c r="E115" s="114">
        <f ca="1">MAX(0,D115+'8. SOH &amp; Pipeline'!F68-'7. Consumption'!H18-Wastage!D62)+E18</f>
        <v>0</v>
      </c>
      <c r="F115" s="114">
        <f ca="1">MAX(0,E115+'8. SOH &amp; Pipeline'!G68-'7. Consumption'!I18-Wastage!E62)+F18</f>
        <v>0</v>
      </c>
      <c r="G115" s="114">
        <f ca="1">MAX(0,F115+'8. SOH &amp; Pipeline'!H68-'7. Consumption'!J18-Wastage!F62)+G18</f>
        <v>0</v>
      </c>
      <c r="H115" s="114">
        <f ca="1">MAX(0,G115+'8. SOH &amp; Pipeline'!I68-'7. Consumption'!K18-Wastage!G62)+H18</f>
        <v>0</v>
      </c>
      <c r="I115" s="114">
        <f ca="1">MAX(0,H115+'8. SOH &amp; Pipeline'!J68-'7. Consumption'!L18-Wastage!H62)+I18</f>
        <v>0</v>
      </c>
      <c r="J115" s="114">
        <f ca="1">MAX(0,I115+'8. SOH &amp; Pipeline'!K68-'7. Consumption'!M18-Wastage!I62)+J18</f>
        <v>0</v>
      </c>
      <c r="K115" s="114">
        <f ca="1">MAX(0,J115+'8. SOH &amp; Pipeline'!L68-'7. Consumption'!N18-Wastage!J62)+K18</f>
        <v>0</v>
      </c>
      <c r="L115" s="114">
        <f ca="1">MAX(0,K115+'8. SOH &amp; Pipeline'!M68-'7. Consumption'!O18-Wastage!K62)+L18</f>
        <v>0</v>
      </c>
      <c r="M115" s="114">
        <f ca="1">MAX(0,L115+'8. SOH &amp; Pipeline'!N68-'7. Consumption'!P18-Wastage!L62)+M18</f>
        <v>0</v>
      </c>
      <c r="N115" s="114">
        <f ca="1">MAX(0,M115+'8. SOH &amp; Pipeline'!O68-'7. Consumption'!Q18-Wastage!M62)+N18</f>
        <v>0</v>
      </c>
      <c r="O115" s="114">
        <f ca="1">MAX(0,N115+'8. SOH &amp; Pipeline'!P68-'7. Consumption'!R18-Wastage!N62)+O18</f>
        <v>0</v>
      </c>
      <c r="P115" s="114">
        <f ca="1">MAX(0,O115+'8. SOH &amp; Pipeline'!Q68-'7. Consumption'!S18-Wastage!O62)+P18</f>
        <v>0</v>
      </c>
      <c r="Q115" s="114">
        <f ca="1">MAX(0,P115+'8. SOH &amp; Pipeline'!R68-'7. Consumption'!T18-Wastage!P62)+Q18</f>
        <v>0</v>
      </c>
      <c r="R115" s="114">
        <f ca="1">MAX(0,Q115+'8. SOH &amp; Pipeline'!S68-'7. Consumption'!U18-Wastage!Q62)+R18</f>
        <v>0</v>
      </c>
      <c r="S115" s="114">
        <f ca="1">MAX(0,R115+'8. SOH &amp; Pipeline'!T68-'7. Consumption'!V18-Wastage!R62)+S18</f>
        <v>0</v>
      </c>
      <c r="T115" s="114">
        <f ca="1">MAX(0,S115+'8. SOH &amp; Pipeline'!U68-'7. Consumption'!W18-Wastage!S62)+T18</f>
        <v>0</v>
      </c>
      <c r="U115" s="114">
        <f ca="1">MAX(0,T115+'8. SOH &amp; Pipeline'!V68-'7. Consumption'!X18-Wastage!T62)+U18</f>
        <v>0</v>
      </c>
      <c r="V115" s="114">
        <f ca="1">MAX(0,U115+'8. SOH &amp; Pipeline'!W68-'7. Consumption'!Y18-Wastage!U62)+V18</f>
        <v>0</v>
      </c>
      <c r="W115" s="114">
        <f ca="1">MAX(0,V115+'8. SOH &amp; Pipeline'!X68-'7. Consumption'!Z18-Wastage!V62)+W18</f>
        <v>0</v>
      </c>
      <c r="X115" s="114">
        <f ca="1">MAX(0,W115+'8. SOH &amp; Pipeline'!Y68-'7. Consumption'!AA18-Wastage!W62)+X18</f>
        <v>0</v>
      </c>
      <c r="Y115" s="114">
        <f ca="1">MAX(0,X115+'8. SOH &amp; Pipeline'!Z68-'7. Consumption'!AB18-Wastage!X62)+Y18</f>
        <v>0</v>
      </c>
      <c r="Z115" s="114">
        <f ca="1">MAX(0,Y115+'8. SOH &amp; Pipeline'!AA68-'7. Consumption'!AC18-Wastage!Y62)+Z18</f>
        <v>0</v>
      </c>
      <c r="AA115" s="114">
        <f ca="1">MAX(0,Z115+'8. SOH &amp; Pipeline'!AB68-'7. Consumption'!AD18-Wastage!Z62)+AA18</f>
        <v>0</v>
      </c>
      <c r="AB115" s="114">
        <f ca="1">MAX(0,AA115+'8. SOH &amp; Pipeline'!AC68-'7. Consumption'!AE18-Wastage!AA62)+AB18</f>
        <v>0</v>
      </c>
      <c r="AC115" s="114">
        <f ca="1">MAX(0,AB115+'8. SOH &amp; Pipeline'!AD68-'7. Consumption'!AF18-Wastage!AB62)+AC18</f>
        <v>0</v>
      </c>
      <c r="AD115" s="114">
        <f ca="1">MAX(0,AC115+'8. SOH &amp; Pipeline'!AE68-'7. Consumption'!AG18-Wastage!AC62)+AD18</f>
        <v>0</v>
      </c>
      <c r="AE115" s="114">
        <f ca="1">MAX(0,AD115+'8. SOH &amp; Pipeline'!AF68-'7. Consumption'!AH18-Wastage!AD62)+AE18</f>
        <v>0</v>
      </c>
      <c r="AF115" s="114">
        <f ca="1">MAX(0,AE115+'8. SOH &amp; Pipeline'!AG68-'7. Consumption'!AI18-Wastage!AE62)+AF18</f>
        <v>0</v>
      </c>
      <c r="AG115" s="114">
        <f ca="1">MAX(0,AF115+'8. SOH &amp; Pipeline'!AH68-'7. Consumption'!AJ18-Wastage!AF62)+AG18</f>
        <v>0</v>
      </c>
      <c r="AH115" s="114">
        <f ca="1">MAX(0,AG115+'8. SOH &amp; Pipeline'!AI68-'7. Consumption'!AK18-Wastage!AG62)+AH18</f>
        <v>0</v>
      </c>
      <c r="AI115" s="114">
        <f ca="1">MAX(0,AH115+'8. SOH &amp; Pipeline'!AJ68-'7. Consumption'!AL18-Wastage!AH62)+AI18</f>
        <v>0</v>
      </c>
      <c r="AJ115" s="114">
        <f ca="1">MAX(0,AI115+'8. SOH &amp; Pipeline'!AK68-'7. Consumption'!AM18-Wastage!AI62)+AJ18</f>
        <v>0</v>
      </c>
      <c r="AK115" s="114">
        <f ca="1">MAX(0,AJ115+'8. SOH &amp; Pipeline'!AL68-'7. Consumption'!AN18-Wastage!AJ62)+AK18</f>
        <v>0</v>
      </c>
      <c r="AL115" s="114">
        <f ca="1">MAX(0,AK115+'8. SOH &amp; Pipeline'!AM68-'7. Consumption'!AO18-Wastage!AK62)+AL18</f>
        <v>0</v>
      </c>
      <c r="AM115" s="114">
        <f ca="1">MAX(0,AL115+'8. SOH &amp; Pipeline'!AN68-'7. Consumption'!AP18-Wastage!AL62)+AM18</f>
        <v>0</v>
      </c>
      <c r="AN115" s="114">
        <f ca="1">MAX(0,AM115+'8. SOH &amp; Pipeline'!AO68-'7. Consumption'!AQ18-Wastage!AM62)+AN18</f>
        <v>0</v>
      </c>
    </row>
    <row r="116" spans="2:40" x14ac:dyDescent="0.3">
      <c r="B116" s="12"/>
      <c r="C116" s="12" t="str">
        <f>'7. Consumption'!C19</f>
        <v>DRV (300) - 240 tab</v>
      </c>
      <c r="D116">
        <f>'8. SOH &amp; Pipeline'!E119</f>
        <v>0</v>
      </c>
      <c r="E116" s="114">
        <f ca="1">MAX(0,D116+'8. SOH &amp; Pipeline'!F69-'7. Consumption'!H19-Wastage!D63)+E19</f>
        <v>0</v>
      </c>
      <c r="F116" s="114">
        <f ca="1">MAX(0,E116+'8. SOH &amp; Pipeline'!G69-'7. Consumption'!I19-Wastage!E63)+F19</f>
        <v>0</v>
      </c>
      <c r="G116" s="114">
        <f ca="1">MAX(0,F116+'8. SOH &amp; Pipeline'!H69-'7. Consumption'!J19-Wastage!F63)+G19</f>
        <v>0</v>
      </c>
      <c r="H116" s="114">
        <f ca="1">MAX(0,G116+'8. SOH &amp; Pipeline'!I69-'7. Consumption'!K19-Wastage!G63)+H19</f>
        <v>0</v>
      </c>
      <c r="I116" s="114">
        <f ca="1">MAX(0,H116+'8. SOH &amp; Pipeline'!J69-'7. Consumption'!L19-Wastage!H63)+I19</f>
        <v>0</v>
      </c>
      <c r="J116" s="114">
        <f ca="1">MAX(0,I116+'8. SOH &amp; Pipeline'!K69-'7. Consumption'!M19-Wastage!I63)+J19</f>
        <v>0</v>
      </c>
      <c r="K116" s="114">
        <f ca="1">MAX(0,J116+'8. SOH &amp; Pipeline'!L69-'7. Consumption'!N19-Wastage!J63)+K19</f>
        <v>0</v>
      </c>
      <c r="L116" s="114">
        <f ca="1">MAX(0,K116+'8. SOH &amp; Pipeline'!M69-'7. Consumption'!O19-Wastage!K63)+L19</f>
        <v>0</v>
      </c>
      <c r="M116" s="114">
        <f ca="1">MAX(0,L116+'8. SOH &amp; Pipeline'!N69-'7. Consumption'!P19-Wastage!L63)+M19</f>
        <v>0</v>
      </c>
      <c r="N116" s="114">
        <f ca="1">MAX(0,M116+'8. SOH &amp; Pipeline'!O69-'7. Consumption'!Q19-Wastage!M63)+N19</f>
        <v>0</v>
      </c>
      <c r="O116" s="114">
        <f ca="1">MAX(0,N116+'8. SOH &amp; Pipeline'!P69-'7. Consumption'!R19-Wastage!N63)+O19</f>
        <v>0</v>
      </c>
      <c r="P116" s="114">
        <f ca="1">MAX(0,O116+'8. SOH &amp; Pipeline'!Q69-'7. Consumption'!S19-Wastage!O63)+P19</f>
        <v>0</v>
      </c>
      <c r="Q116" s="114">
        <f ca="1">MAX(0,P116+'8. SOH &amp; Pipeline'!R69-'7. Consumption'!T19-Wastage!P63)+Q19</f>
        <v>0</v>
      </c>
      <c r="R116" s="114">
        <f ca="1">MAX(0,Q116+'8. SOH &amp; Pipeline'!S69-'7. Consumption'!U19-Wastage!Q63)+R19</f>
        <v>0</v>
      </c>
      <c r="S116" s="114">
        <f ca="1">MAX(0,R116+'8. SOH &amp; Pipeline'!T69-'7. Consumption'!V19-Wastage!R63)+S19</f>
        <v>0</v>
      </c>
      <c r="T116" s="114">
        <f ca="1">MAX(0,S116+'8. SOH &amp; Pipeline'!U69-'7. Consumption'!W19-Wastage!S63)+T19</f>
        <v>0</v>
      </c>
      <c r="U116" s="114">
        <f ca="1">MAX(0,T116+'8. SOH &amp; Pipeline'!V69-'7. Consumption'!X19-Wastage!T63)+U19</f>
        <v>0</v>
      </c>
      <c r="V116" s="114">
        <f ca="1">MAX(0,U116+'8. SOH &amp; Pipeline'!W69-'7. Consumption'!Y19-Wastage!U63)+V19</f>
        <v>0</v>
      </c>
      <c r="W116" s="114">
        <f ca="1">MAX(0,V116+'8. SOH &amp; Pipeline'!X69-'7. Consumption'!Z19-Wastage!V63)+W19</f>
        <v>0</v>
      </c>
      <c r="X116" s="114">
        <f ca="1">MAX(0,W116+'8. SOH &amp; Pipeline'!Y69-'7. Consumption'!AA19-Wastage!W63)+X19</f>
        <v>0</v>
      </c>
      <c r="Y116" s="114">
        <f ca="1">MAX(0,X116+'8. SOH &amp; Pipeline'!Z69-'7. Consumption'!AB19-Wastage!X63)+Y19</f>
        <v>0</v>
      </c>
      <c r="Z116" s="114">
        <f ca="1">MAX(0,Y116+'8. SOH &amp; Pipeline'!AA69-'7. Consumption'!AC19-Wastage!Y63)+Z19</f>
        <v>0</v>
      </c>
      <c r="AA116" s="114">
        <f ca="1">MAX(0,Z116+'8. SOH &amp; Pipeline'!AB69-'7. Consumption'!AD19-Wastage!Z63)+AA19</f>
        <v>0</v>
      </c>
      <c r="AB116" s="114">
        <f ca="1">MAX(0,AA116+'8. SOH &amp; Pipeline'!AC69-'7. Consumption'!AE19-Wastage!AA63)+AB19</f>
        <v>0</v>
      </c>
      <c r="AC116" s="114">
        <f ca="1">MAX(0,AB116+'8. SOH &amp; Pipeline'!AD69-'7. Consumption'!AF19-Wastage!AB63)+AC19</f>
        <v>0</v>
      </c>
      <c r="AD116" s="114">
        <f ca="1">MAX(0,AC116+'8. SOH &amp; Pipeline'!AE69-'7. Consumption'!AG19-Wastage!AC63)+AD19</f>
        <v>0</v>
      </c>
      <c r="AE116" s="114">
        <f ca="1">MAX(0,AD116+'8. SOH &amp; Pipeline'!AF69-'7. Consumption'!AH19-Wastage!AD63)+AE19</f>
        <v>0</v>
      </c>
      <c r="AF116" s="114">
        <f ca="1">MAX(0,AE116+'8. SOH &amp; Pipeline'!AG69-'7. Consumption'!AI19-Wastage!AE63)+AF19</f>
        <v>0</v>
      </c>
      <c r="AG116" s="114">
        <f ca="1">MAX(0,AF116+'8. SOH &amp; Pipeline'!AH69-'7. Consumption'!AJ19-Wastage!AF63)+AG19</f>
        <v>0</v>
      </c>
      <c r="AH116" s="114">
        <f ca="1">MAX(0,AG116+'8. SOH &amp; Pipeline'!AI69-'7. Consumption'!AK19-Wastage!AG63)+AH19</f>
        <v>0</v>
      </c>
      <c r="AI116" s="114">
        <f ca="1">MAX(0,AH116+'8. SOH &amp; Pipeline'!AJ69-'7. Consumption'!AL19-Wastage!AH63)+AI19</f>
        <v>0</v>
      </c>
      <c r="AJ116" s="114">
        <f ca="1">MAX(0,AI116+'8. SOH &amp; Pipeline'!AK69-'7. Consumption'!AM19-Wastage!AI63)+AJ19</f>
        <v>0</v>
      </c>
      <c r="AK116" s="114">
        <f ca="1">MAX(0,AJ116+'8. SOH &amp; Pipeline'!AL69-'7. Consumption'!AN19-Wastage!AJ63)+AK19</f>
        <v>0</v>
      </c>
      <c r="AL116" s="114">
        <f ca="1">MAX(0,AK116+'8. SOH &amp; Pipeline'!AM69-'7. Consumption'!AO19-Wastage!AK63)+AL19</f>
        <v>0</v>
      </c>
      <c r="AM116" s="114">
        <f ca="1">MAX(0,AL116+'8. SOH &amp; Pipeline'!AN69-'7. Consumption'!AP19-Wastage!AL63)+AM19</f>
        <v>0</v>
      </c>
      <c r="AN116" s="114">
        <f ca="1">MAX(0,AM116+'8. SOH &amp; Pipeline'!AO69-'7. Consumption'!AQ19-Wastage!AM63)+AN19</f>
        <v>0</v>
      </c>
    </row>
    <row r="117" spans="2:40" x14ac:dyDescent="0.3">
      <c r="B117" s="12"/>
      <c r="C117" s="12" t="str">
        <f>'7. Consumption'!C20</f>
        <v>DRV (400) - 60 tab</v>
      </c>
      <c r="D117">
        <f>'8. SOH &amp; Pipeline'!E120</f>
        <v>0</v>
      </c>
      <c r="E117" s="114">
        <f ca="1">MAX(0,D117+'8. SOH &amp; Pipeline'!F70-'7. Consumption'!H20-Wastage!D64)+E20</f>
        <v>0</v>
      </c>
      <c r="F117" s="114">
        <f ca="1">MAX(0,E117+'8. SOH &amp; Pipeline'!G70-'7. Consumption'!I20-Wastage!E64)+F20</f>
        <v>0</v>
      </c>
      <c r="G117" s="114">
        <f ca="1">MAX(0,F117+'8. SOH &amp; Pipeline'!H70-'7. Consumption'!J20-Wastage!F64)+G20</f>
        <v>0</v>
      </c>
      <c r="H117" s="114">
        <f ca="1">MAX(0,G117+'8. SOH &amp; Pipeline'!I70-'7. Consumption'!K20-Wastage!G64)+H20</f>
        <v>0</v>
      </c>
      <c r="I117" s="114">
        <f ca="1">MAX(0,H117+'8. SOH &amp; Pipeline'!J70-'7. Consumption'!L20-Wastage!H64)+I20</f>
        <v>0</v>
      </c>
      <c r="J117" s="114">
        <f ca="1">MAX(0,I117+'8. SOH &amp; Pipeline'!K70-'7. Consumption'!M20-Wastage!I64)+J20</f>
        <v>0</v>
      </c>
      <c r="K117" s="114">
        <f ca="1">MAX(0,J117+'8. SOH &amp; Pipeline'!L70-'7. Consumption'!N20-Wastage!J64)+K20</f>
        <v>0</v>
      </c>
      <c r="L117" s="114">
        <f ca="1">MAX(0,K117+'8. SOH &amp; Pipeline'!M70-'7. Consumption'!O20-Wastage!K64)+L20</f>
        <v>0</v>
      </c>
      <c r="M117" s="114">
        <f ca="1">MAX(0,L117+'8. SOH &amp; Pipeline'!N70-'7. Consumption'!P20-Wastage!L64)+M20</f>
        <v>0</v>
      </c>
      <c r="N117" s="114">
        <f ca="1">MAX(0,M117+'8. SOH &amp; Pipeline'!O70-'7. Consumption'!Q20-Wastage!M64)+N20</f>
        <v>0</v>
      </c>
      <c r="O117" s="114">
        <f ca="1">MAX(0,N117+'8. SOH &amp; Pipeline'!P70-'7. Consumption'!R20-Wastage!N64)+O20</f>
        <v>0</v>
      </c>
      <c r="P117" s="114">
        <f ca="1">MAX(0,O117+'8. SOH &amp; Pipeline'!Q70-'7. Consumption'!S20-Wastage!O64)+P20</f>
        <v>0</v>
      </c>
      <c r="Q117" s="114">
        <f ca="1">MAX(0,P117+'8. SOH &amp; Pipeline'!R70-'7. Consumption'!T20-Wastage!P64)+Q20</f>
        <v>0</v>
      </c>
      <c r="R117" s="114">
        <f ca="1">MAX(0,Q117+'8. SOH &amp; Pipeline'!S70-'7. Consumption'!U20-Wastage!Q64)+R20</f>
        <v>0</v>
      </c>
      <c r="S117" s="114">
        <f ca="1">MAX(0,R117+'8. SOH &amp; Pipeline'!T70-'7. Consumption'!V20-Wastage!R64)+S20</f>
        <v>0</v>
      </c>
      <c r="T117" s="114">
        <f ca="1">MAX(0,S117+'8. SOH &amp; Pipeline'!U70-'7. Consumption'!W20-Wastage!S64)+T20</f>
        <v>0</v>
      </c>
      <c r="U117" s="114">
        <f ca="1">MAX(0,T117+'8. SOH &amp; Pipeline'!V70-'7. Consumption'!X20-Wastage!T64)+U20</f>
        <v>0</v>
      </c>
      <c r="V117" s="114">
        <f ca="1">MAX(0,U117+'8. SOH &amp; Pipeline'!W70-'7. Consumption'!Y20-Wastage!U64)+V20</f>
        <v>0</v>
      </c>
      <c r="W117" s="114">
        <f ca="1">MAX(0,V117+'8. SOH &amp; Pipeline'!X70-'7. Consumption'!Z20-Wastage!V64)+W20</f>
        <v>0</v>
      </c>
      <c r="X117" s="114">
        <f ca="1">MAX(0,W117+'8. SOH &amp; Pipeline'!Y70-'7. Consumption'!AA20-Wastage!W64)+X20</f>
        <v>0</v>
      </c>
      <c r="Y117" s="114">
        <f ca="1">MAX(0,X117+'8. SOH &amp; Pipeline'!Z70-'7. Consumption'!AB20-Wastage!X64)+Y20</f>
        <v>0</v>
      </c>
      <c r="Z117" s="114">
        <f ca="1">MAX(0,Y117+'8. SOH &amp; Pipeline'!AA70-'7. Consumption'!AC20-Wastage!Y64)+Z20</f>
        <v>0</v>
      </c>
      <c r="AA117" s="114">
        <f ca="1">MAX(0,Z117+'8. SOH &amp; Pipeline'!AB70-'7. Consumption'!AD20-Wastage!Z64)+AA20</f>
        <v>0</v>
      </c>
      <c r="AB117" s="114">
        <f ca="1">MAX(0,AA117+'8. SOH &amp; Pipeline'!AC70-'7. Consumption'!AE20-Wastage!AA64)+AB20</f>
        <v>0</v>
      </c>
      <c r="AC117" s="114">
        <f ca="1">MAX(0,AB117+'8. SOH &amp; Pipeline'!AD70-'7. Consumption'!AF20-Wastage!AB64)+AC20</f>
        <v>0</v>
      </c>
      <c r="AD117" s="114">
        <f ca="1">MAX(0,AC117+'8. SOH &amp; Pipeline'!AE70-'7. Consumption'!AG20-Wastage!AC64)+AD20</f>
        <v>0</v>
      </c>
      <c r="AE117" s="114">
        <f ca="1">MAX(0,AD117+'8. SOH &amp; Pipeline'!AF70-'7. Consumption'!AH20-Wastage!AD64)+AE20</f>
        <v>0</v>
      </c>
      <c r="AF117" s="114">
        <f ca="1">MAX(0,AE117+'8. SOH &amp; Pipeline'!AG70-'7. Consumption'!AI20-Wastage!AE64)+AF20</f>
        <v>0</v>
      </c>
      <c r="AG117" s="114">
        <f ca="1">MAX(0,AF117+'8. SOH &amp; Pipeline'!AH70-'7. Consumption'!AJ20-Wastage!AF64)+AG20</f>
        <v>0</v>
      </c>
      <c r="AH117" s="114">
        <f ca="1">MAX(0,AG117+'8. SOH &amp; Pipeline'!AI70-'7. Consumption'!AK20-Wastage!AG64)+AH20</f>
        <v>0</v>
      </c>
      <c r="AI117" s="114">
        <f ca="1">MAX(0,AH117+'8. SOH &amp; Pipeline'!AJ70-'7. Consumption'!AL20-Wastage!AH64)+AI20</f>
        <v>0</v>
      </c>
      <c r="AJ117" s="114">
        <f ca="1">MAX(0,AI117+'8. SOH &amp; Pipeline'!AK70-'7. Consumption'!AM20-Wastage!AI64)+AJ20</f>
        <v>0</v>
      </c>
      <c r="AK117" s="114">
        <f ca="1">MAX(0,AJ117+'8. SOH &amp; Pipeline'!AL70-'7. Consumption'!AN20-Wastage!AJ64)+AK20</f>
        <v>0</v>
      </c>
      <c r="AL117" s="114">
        <f ca="1">MAX(0,AK117+'8. SOH &amp; Pipeline'!AM70-'7. Consumption'!AO20-Wastage!AK64)+AL20</f>
        <v>0</v>
      </c>
      <c r="AM117" s="114">
        <f ca="1">MAX(0,AL117+'8. SOH &amp; Pipeline'!AN70-'7. Consumption'!AP20-Wastage!AL64)+AM20</f>
        <v>0</v>
      </c>
      <c r="AN117" s="114">
        <f ca="1">MAX(0,AM117+'8. SOH &amp; Pipeline'!AO70-'7. Consumption'!AQ20-Wastage!AM64)+AN20</f>
        <v>0</v>
      </c>
    </row>
    <row r="118" spans="2:40" x14ac:dyDescent="0.3">
      <c r="B118" s="12"/>
      <c r="C118" s="12" t="str">
        <f>'7. Consumption'!C21</f>
        <v>DRV (600) - 60 tab</v>
      </c>
      <c r="D118">
        <f>'8. SOH &amp; Pipeline'!E121</f>
        <v>0</v>
      </c>
      <c r="E118" s="114">
        <f ca="1">MAX(0,D118+'8. SOH &amp; Pipeline'!F71-'7. Consumption'!H21-Wastage!D65)+E21</f>
        <v>0</v>
      </c>
      <c r="F118" s="114">
        <f ca="1">MAX(0,E118+'8. SOH &amp; Pipeline'!G71-'7. Consumption'!I21-Wastage!E65)+F21</f>
        <v>0</v>
      </c>
      <c r="G118" s="114">
        <f ca="1">MAX(0,F118+'8. SOH &amp; Pipeline'!H71-'7. Consumption'!J21-Wastage!F65)+G21</f>
        <v>0</v>
      </c>
      <c r="H118" s="114">
        <f ca="1">MAX(0,G118+'8. SOH &amp; Pipeline'!I71-'7. Consumption'!K21-Wastage!G65)+H21</f>
        <v>0</v>
      </c>
      <c r="I118" s="114">
        <f ca="1">MAX(0,H118+'8. SOH &amp; Pipeline'!J71-'7. Consumption'!L21-Wastage!H65)+I21</f>
        <v>0</v>
      </c>
      <c r="J118" s="114">
        <f ca="1">MAX(0,I118+'8. SOH &amp; Pipeline'!K71-'7. Consumption'!M21-Wastage!I65)+J21</f>
        <v>0</v>
      </c>
      <c r="K118" s="114">
        <f ca="1">MAX(0,J118+'8. SOH &amp; Pipeline'!L71-'7. Consumption'!N21-Wastage!J65)+K21</f>
        <v>0</v>
      </c>
      <c r="L118" s="114">
        <f ca="1">MAX(0,K118+'8. SOH &amp; Pipeline'!M71-'7. Consumption'!O21-Wastage!K65)+L21</f>
        <v>0</v>
      </c>
      <c r="M118" s="114">
        <f ca="1">MAX(0,L118+'8. SOH &amp; Pipeline'!N71-'7. Consumption'!P21-Wastage!L65)+M21</f>
        <v>0</v>
      </c>
      <c r="N118" s="114">
        <f ca="1">MAX(0,M118+'8. SOH &amp; Pipeline'!O71-'7. Consumption'!Q21-Wastage!M65)+N21</f>
        <v>0</v>
      </c>
      <c r="O118" s="114">
        <f ca="1">MAX(0,N118+'8. SOH &amp; Pipeline'!P71-'7. Consumption'!R21-Wastage!N65)+O21</f>
        <v>0</v>
      </c>
      <c r="P118" s="114">
        <f ca="1">MAX(0,O118+'8. SOH &amp; Pipeline'!Q71-'7. Consumption'!S21-Wastage!O65)+P21</f>
        <v>0</v>
      </c>
      <c r="Q118" s="114">
        <f ca="1">MAX(0,P118+'8. SOH &amp; Pipeline'!R71-'7. Consumption'!T21-Wastage!P65)+Q21</f>
        <v>0</v>
      </c>
      <c r="R118" s="114">
        <f ca="1">MAX(0,Q118+'8. SOH &amp; Pipeline'!S71-'7. Consumption'!U21-Wastage!Q65)+R21</f>
        <v>0</v>
      </c>
      <c r="S118" s="114">
        <f ca="1">MAX(0,R118+'8. SOH &amp; Pipeline'!T71-'7. Consumption'!V21-Wastage!R65)+S21</f>
        <v>0</v>
      </c>
      <c r="T118" s="114">
        <f ca="1">MAX(0,S118+'8. SOH &amp; Pipeline'!U71-'7. Consumption'!W21-Wastage!S65)+T21</f>
        <v>0</v>
      </c>
      <c r="U118" s="114">
        <f ca="1">MAX(0,T118+'8. SOH &amp; Pipeline'!V71-'7. Consumption'!X21-Wastage!T65)+U21</f>
        <v>0</v>
      </c>
      <c r="V118" s="114">
        <f ca="1">MAX(0,U118+'8. SOH &amp; Pipeline'!W71-'7. Consumption'!Y21-Wastage!U65)+V21</f>
        <v>0</v>
      </c>
      <c r="W118" s="114">
        <f ca="1">MAX(0,V118+'8. SOH &amp; Pipeline'!X71-'7. Consumption'!Z21-Wastage!V65)+W21</f>
        <v>0</v>
      </c>
      <c r="X118" s="114">
        <f ca="1">MAX(0,W118+'8. SOH &amp; Pipeline'!Y71-'7. Consumption'!AA21-Wastage!W65)+X21</f>
        <v>0</v>
      </c>
      <c r="Y118" s="114">
        <f ca="1">MAX(0,X118+'8. SOH &amp; Pipeline'!Z71-'7. Consumption'!AB21-Wastage!X65)+Y21</f>
        <v>0</v>
      </c>
      <c r="Z118" s="114">
        <f ca="1">MAX(0,Y118+'8. SOH &amp; Pipeline'!AA71-'7. Consumption'!AC21-Wastage!Y65)+Z21</f>
        <v>0</v>
      </c>
      <c r="AA118" s="114">
        <f ca="1">MAX(0,Z118+'8. SOH &amp; Pipeline'!AB71-'7. Consumption'!AD21-Wastage!Z65)+AA21</f>
        <v>0</v>
      </c>
      <c r="AB118" s="114">
        <f ca="1">MAX(0,AA118+'8. SOH &amp; Pipeline'!AC71-'7. Consumption'!AE21-Wastage!AA65)+AB21</f>
        <v>0</v>
      </c>
      <c r="AC118" s="114">
        <f ca="1">MAX(0,AB118+'8. SOH &amp; Pipeline'!AD71-'7. Consumption'!AF21-Wastage!AB65)+AC21</f>
        <v>0</v>
      </c>
      <c r="AD118" s="114">
        <f ca="1">MAX(0,AC118+'8. SOH &amp; Pipeline'!AE71-'7. Consumption'!AG21-Wastage!AC65)+AD21</f>
        <v>0</v>
      </c>
      <c r="AE118" s="114">
        <f ca="1">MAX(0,AD118+'8. SOH &amp; Pipeline'!AF71-'7. Consumption'!AH21-Wastage!AD65)+AE21</f>
        <v>0</v>
      </c>
      <c r="AF118" s="114">
        <f ca="1">MAX(0,AE118+'8. SOH &amp; Pipeline'!AG71-'7. Consumption'!AI21-Wastage!AE65)+AF21</f>
        <v>0</v>
      </c>
      <c r="AG118" s="114">
        <f ca="1">MAX(0,AF118+'8. SOH &amp; Pipeline'!AH71-'7. Consumption'!AJ21-Wastage!AF65)+AG21</f>
        <v>0</v>
      </c>
      <c r="AH118" s="114">
        <f ca="1">MAX(0,AG118+'8. SOH &amp; Pipeline'!AI71-'7. Consumption'!AK21-Wastage!AG65)+AH21</f>
        <v>0</v>
      </c>
      <c r="AI118" s="114">
        <f ca="1">MAX(0,AH118+'8. SOH &amp; Pipeline'!AJ71-'7. Consumption'!AL21-Wastage!AH65)+AI21</f>
        <v>0</v>
      </c>
      <c r="AJ118" s="114">
        <f ca="1">MAX(0,AI118+'8. SOH &amp; Pipeline'!AK71-'7. Consumption'!AM21-Wastage!AI65)+AJ21</f>
        <v>0</v>
      </c>
      <c r="AK118" s="114">
        <f ca="1">MAX(0,AJ118+'8. SOH &amp; Pipeline'!AL71-'7. Consumption'!AN21-Wastage!AJ65)+AK21</f>
        <v>0</v>
      </c>
      <c r="AL118" s="114">
        <f ca="1">MAX(0,AK118+'8. SOH &amp; Pipeline'!AM71-'7. Consumption'!AO21-Wastage!AK65)+AL21</f>
        <v>0</v>
      </c>
      <c r="AM118" s="114">
        <f ca="1">MAX(0,AL118+'8. SOH &amp; Pipeline'!AN71-'7. Consumption'!AP21-Wastage!AL65)+AM21</f>
        <v>0</v>
      </c>
      <c r="AN118" s="114">
        <f ca="1">MAX(0,AM118+'8. SOH &amp; Pipeline'!AO71-'7. Consumption'!AQ21-Wastage!AM65)+AN21</f>
        <v>0</v>
      </c>
    </row>
    <row r="119" spans="2:40" x14ac:dyDescent="0.3">
      <c r="B119" s="12"/>
      <c r="C119" s="12" t="str">
        <f>'7. Consumption'!C22</f>
        <v>DRV (800) - 60 tab</v>
      </c>
      <c r="D119">
        <f>'8. SOH &amp; Pipeline'!E122</f>
        <v>0</v>
      </c>
      <c r="E119" s="114">
        <f ca="1">MAX(0,D119+'8. SOH &amp; Pipeline'!F72-'7. Consumption'!H22-Wastage!D66)+E22</f>
        <v>0</v>
      </c>
      <c r="F119" s="114">
        <f ca="1">MAX(0,E119+'8. SOH &amp; Pipeline'!G72-'7. Consumption'!I22-Wastage!E66)+F22</f>
        <v>0</v>
      </c>
      <c r="G119" s="114">
        <f ca="1">MAX(0,F119+'8. SOH &amp; Pipeline'!H72-'7. Consumption'!J22-Wastage!F66)+G22</f>
        <v>0</v>
      </c>
      <c r="H119" s="114">
        <f ca="1">MAX(0,G119+'8. SOH &amp; Pipeline'!I72-'7. Consumption'!K22-Wastage!G66)+H22</f>
        <v>0</v>
      </c>
      <c r="I119" s="114">
        <f ca="1">MAX(0,H119+'8. SOH &amp; Pipeline'!J72-'7. Consumption'!L22-Wastage!H66)+I22</f>
        <v>0</v>
      </c>
      <c r="J119" s="114">
        <f ca="1">MAX(0,I119+'8. SOH &amp; Pipeline'!K72-'7. Consumption'!M22-Wastage!I66)+J22</f>
        <v>0</v>
      </c>
      <c r="K119" s="114">
        <f ca="1">MAX(0,J119+'8. SOH &amp; Pipeline'!L72-'7. Consumption'!N22-Wastage!J66)+K22</f>
        <v>0</v>
      </c>
      <c r="L119" s="114">
        <f ca="1">MAX(0,K119+'8. SOH &amp; Pipeline'!M72-'7. Consumption'!O22-Wastage!K66)+L22</f>
        <v>0</v>
      </c>
      <c r="M119" s="114">
        <f ca="1">MAX(0,L119+'8. SOH &amp; Pipeline'!N72-'7. Consumption'!P22-Wastage!L66)+M22</f>
        <v>0</v>
      </c>
      <c r="N119" s="114">
        <f ca="1">MAX(0,M119+'8. SOH &amp; Pipeline'!O72-'7. Consumption'!Q22-Wastage!M66)+N22</f>
        <v>0</v>
      </c>
      <c r="O119" s="114">
        <f ca="1">MAX(0,N119+'8. SOH &amp; Pipeline'!P72-'7. Consumption'!R22-Wastage!N66)+O22</f>
        <v>0</v>
      </c>
      <c r="P119" s="114">
        <f ca="1">MAX(0,O119+'8. SOH &amp; Pipeline'!Q72-'7. Consumption'!S22-Wastage!O66)+P22</f>
        <v>0</v>
      </c>
      <c r="Q119" s="114">
        <f ca="1">MAX(0,P119+'8. SOH &amp; Pipeline'!R72-'7. Consumption'!T22-Wastage!P66)+Q22</f>
        <v>0</v>
      </c>
      <c r="R119" s="114">
        <f ca="1">MAX(0,Q119+'8. SOH &amp; Pipeline'!S72-'7. Consumption'!U22-Wastage!Q66)+R22</f>
        <v>0</v>
      </c>
      <c r="S119" s="114">
        <f ca="1">MAX(0,R119+'8. SOH &amp; Pipeline'!T72-'7. Consumption'!V22-Wastage!R66)+S22</f>
        <v>0</v>
      </c>
      <c r="T119" s="114">
        <f ca="1">MAX(0,S119+'8. SOH &amp; Pipeline'!U72-'7. Consumption'!W22-Wastage!S66)+T22</f>
        <v>0</v>
      </c>
      <c r="U119" s="114">
        <f ca="1">MAX(0,T119+'8. SOH &amp; Pipeline'!V72-'7. Consumption'!X22-Wastage!T66)+U22</f>
        <v>0</v>
      </c>
      <c r="V119" s="114">
        <f ca="1">MAX(0,U119+'8. SOH &amp; Pipeline'!W72-'7. Consumption'!Y22-Wastage!U66)+V22</f>
        <v>0</v>
      </c>
      <c r="W119" s="114">
        <f ca="1">MAX(0,V119+'8. SOH &amp; Pipeline'!X72-'7. Consumption'!Z22-Wastage!V66)+W22</f>
        <v>0</v>
      </c>
      <c r="X119" s="114">
        <f ca="1">MAX(0,W119+'8. SOH &amp; Pipeline'!Y72-'7. Consumption'!AA22-Wastage!W66)+X22</f>
        <v>0</v>
      </c>
      <c r="Y119" s="114">
        <f ca="1">MAX(0,X119+'8. SOH &amp; Pipeline'!Z72-'7. Consumption'!AB22-Wastage!X66)+Y22</f>
        <v>0</v>
      </c>
      <c r="Z119" s="114">
        <f ca="1">MAX(0,Y119+'8. SOH &amp; Pipeline'!AA72-'7. Consumption'!AC22-Wastage!Y66)+Z22</f>
        <v>0</v>
      </c>
      <c r="AA119" s="114">
        <f ca="1">MAX(0,Z119+'8. SOH &amp; Pipeline'!AB72-'7. Consumption'!AD22-Wastage!Z66)+AA22</f>
        <v>0</v>
      </c>
      <c r="AB119" s="114">
        <f ca="1">MAX(0,AA119+'8. SOH &amp; Pipeline'!AC72-'7. Consumption'!AE22-Wastage!AA66)+AB22</f>
        <v>0</v>
      </c>
      <c r="AC119" s="114">
        <f ca="1">MAX(0,AB119+'8. SOH &amp; Pipeline'!AD72-'7. Consumption'!AF22-Wastage!AB66)+AC22</f>
        <v>0</v>
      </c>
      <c r="AD119" s="114">
        <f ca="1">MAX(0,AC119+'8. SOH &amp; Pipeline'!AE72-'7. Consumption'!AG22-Wastage!AC66)+AD22</f>
        <v>0</v>
      </c>
      <c r="AE119" s="114">
        <f ca="1">MAX(0,AD119+'8. SOH &amp; Pipeline'!AF72-'7. Consumption'!AH22-Wastage!AD66)+AE22</f>
        <v>0</v>
      </c>
      <c r="AF119" s="114">
        <f ca="1">MAX(0,AE119+'8. SOH &amp; Pipeline'!AG72-'7. Consumption'!AI22-Wastage!AE66)+AF22</f>
        <v>0</v>
      </c>
      <c r="AG119" s="114">
        <f ca="1">MAX(0,AF119+'8. SOH &amp; Pipeline'!AH72-'7. Consumption'!AJ22-Wastage!AF66)+AG22</f>
        <v>0</v>
      </c>
      <c r="AH119" s="114">
        <f ca="1">MAX(0,AG119+'8. SOH &amp; Pipeline'!AI72-'7. Consumption'!AK22-Wastage!AG66)+AH22</f>
        <v>0</v>
      </c>
      <c r="AI119" s="114">
        <f ca="1">MAX(0,AH119+'8. SOH &amp; Pipeline'!AJ72-'7. Consumption'!AL22-Wastage!AH66)+AI22</f>
        <v>0</v>
      </c>
      <c r="AJ119" s="114">
        <f ca="1">MAX(0,AI119+'8. SOH &amp; Pipeline'!AK72-'7. Consumption'!AM22-Wastage!AI66)+AJ22</f>
        <v>0</v>
      </c>
      <c r="AK119" s="114">
        <f ca="1">MAX(0,AJ119+'8. SOH &amp; Pipeline'!AL72-'7. Consumption'!AN22-Wastage!AJ66)+AK22</f>
        <v>0</v>
      </c>
      <c r="AL119" s="114">
        <f ca="1">MAX(0,AK119+'8. SOH &amp; Pipeline'!AM72-'7. Consumption'!AO22-Wastage!AK66)+AL22</f>
        <v>0</v>
      </c>
      <c r="AM119" s="114">
        <f ca="1">MAX(0,AL119+'8. SOH &amp; Pipeline'!AN72-'7. Consumption'!AP22-Wastage!AL66)+AM22</f>
        <v>0</v>
      </c>
      <c r="AN119" s="114">
        <f ca="1">MAX(0,AM119+'8. SOH &amp; Pipeline'!AO72-'7. Consumption'!AQ22-Wastage!AM66)+AN22</f>
        <v>0</v>
      </c>
    </row>
    <row r="120" spans="2:40" x14ac:dyDescent="0.3">
      <c r="B120" s="12"/>
      <c r="C120" s="12" t="str">
        <f>'7. Consumption'!C23</f>
        <v>DRV/r (400/50) - 60 tab</v>
      </c>
      <c r="D120">
        <f>'8. SOH &amp; Pipeline'!E123</f>
        <v>0</v>
      </c>
      <c r="E120" s="114">
        <f ca="1">MAX(0,D120+'8. SOH &amp; Pipeline'!F73-'7. Consumption'!H23-Wastage!D67)+E23</f>
        <v>0</v>
      </c>
      <c r="F120" s="114">
        <f ca="1">MAX(0,E120+'8. SOH &amp; Pipeline'!G73-'7. Consumption'!I23-Wastage!E67)+F23</f>
        <v>0</v>
      </c>
      <c r="G120" s="114">
        <f ca="1">MAX(0,F120+'8. SOH &amp; Pipeline'!H73-'7. Consumption'!J23-Wastage!F67)+G23</f>
        <v>0</v>
      </c>
      <c r="H120" s="114">
        <f ca="1">MAX(0,G120+'8. SOH &amp; Pipeline'!I73-'7. Consumption'!K23-Wastage!G67)+H23</f>
        <v>0</v>
      </c>
      <c r="I120" s="114">
        <f ca="1">MAX(0,H120+'8. SOH &amp; Pipeline'!J73-'7. Consumption'!L23-Wastage!H67)+I23</f>
        <v>0</v>
      </c>
      <c r="J120" s="114">
        <f ca="1">MAX(0,I120+'8. SOH &amp; Pipeline'!K73-'7. Consumption'!M23-Wastage!I67)+J23</f>
        <v>0</v>
      </c>
      <c r="K120" s="114">
        <f ca="1">MAX(0,J120+'8. SOH &amp; Pipeline'!L73-'7. Consumption'!N23-Wastage!J67)+K23</f>
        <v>0</v>
      </c>
      <c r="L120" s="114">
        <f ca="1">MAX(0,K120+'8. SOH &amp; Pipeline'!M73-'7. Consumption'!O23-Wastage!K67)+L23</f>
        <v>0</v>
      </c>
      <c r="M120" s="114">
        <f ca="1">MAX(0,L120+'8. SOH &amp; Pipeline'!N73-'7. Consumption'!P23-Wastage!L67)+M23</f>
        <v>0</v>
      </c>
      <c r="N120" s="114">
        <f ca="1">MAX(0,M120+'8. SOH &amp; Pipeline'!O73-'7. Consumption'!Q23-Wastage!M67)+N23</f>
        <v>0</v>
      </c>
      <c r="O120" s="114">
        <f ca="1">MAX(0,N120+'8. SOH &amp; Pipeline'!P73-'7. Consumption'!R23-Wastage!N67)+O23</f>
        <v>0</v>
      </c>
      <c r="P120" s="114">
        <f ca="1">MAX(0,O120+'8. SOH &amp; Pipeline'!Q73-'7. Consumption'!S23-Wastage!O67)+P23</f>
        <v>0</v>
      </c>
      <c r="Q120" s="114">
        <f ca="1">MAX(0,P120+'8. SOH &amp; Pipeline'!R73-'7. Consumption'!T23-Wastage!P67)+Q23</f>
        <v>0</v>
      </c>
      <c r="R120" s="114">
        <f ca="1">MAX(0,Q120+'8. SOH &amp; Pipeline'!S73-'7. Consumption'!U23-Wastage!Q67)+R23</f>
        <v>0</v>
      </c>
      <c r="S120" s="114">
        <f ca="1">MAX(0,R120+'8. SOH &amp; Pipeline'!T73-'7. Consumption'!V23-Wastage!R67)+S23</f>
        <v>0</v>
      </c>
      <c r="T120" s="114">
        <f ca="1">MAX(0,S120+'8. SOH &amp; Pipeline'!U73-'7. Consumption'!W23-Wastage!S67)+T23</f>
        <v>0</v>
      </c>
      <c r="U120" s="114">
        <f ca="1">MAX(0,T120+'8. SOH &amp; Pipeline'!V73-'7. Consumption'!X23-Wastage!T67)+U23</f>
        <v>0</v>
      </c>
      <c r="V120" s="114">
        <f ca="1">MAX(0,U120+'8. SOH &amp; Pipeline'!W73-'7. Consumption'!Y23-Wastage!U67)+V23</f>
        <v>0</v>
      </c>
      <c r="W120" s="114">
        <f ca="1">MAX(0,V120+'8. SOH &amp; Pipeline'!X73-'7. Consumption'!Z23-Wastage!V67)+W23</f>
        <v>0</v>
      </c>
      <c r="X120" s="114">
        <f ca="1">MAX(0,W120+'8. SOH &amp; Pipeline'!Y73-'7. Consumption'!AA23-Wastage!W67)+X23</f>
        <v>0</v>
      </c>
      <c r="Y120" s="114">
        <f ca="1">MAX(0,X120+'8. SOH &amp; Pipeline'!Z73-'7. Consumption'!AB23-Wastage!X67)+Y23</f>
        <v>0</v>
      </c>
      <c r="Z120" s="114">
        <f ca="1">MAX(0,Y120+'8. SOH &amp; Pipeline'!AA73-'7. Consumption'!AC23-Wastage!Y67)+Z23</f>
        <v>0</v>
      </c>
      <c r="AA120" s="114">
        <f ca="1">MAX(0,Z120+'8. SOH &amp; Pipeline'!AB73-'7. Consumption'!AD23-Wastage!Z67)+AA23</f>
        <v>0</v>
      </c>
      <c r="AB120" s="114">
        <f ca="1">MAX(0,AA120+'8. SOH &amp; Pipeline'!AC73-'7. Consumption'!AE23-Wastage!AA67)+AB23</f>
        <v>0</v>
      </c>
      <c r="AC120" s="114">
        <f ca="1">MAX(0,AB120+'8. SOH &amp; Pipeline'!AD73-'7. Consumption'!AF23-Wastage!AB67)+AC23</f>
        <v>0</v>
      </c>
      <c r="AD120" s="114">
        <f ca="1">MAX(0,AC120+'8. SOH &amp; Pipeline'!AE73-'7. Consumption'!AG23-Wastage!AC67)+AD23</f>
        <v>0</v>
      </c>
      <c r="AE120" s="114">
        <f ca="1">MAX(0,AD120+'8. SOH &amp; Pipeline'!AF73-'7. Consumption'!AH23-Wastage!AD67)+AE23</f>
        <v>0</v>
      </c>
      <c r="AF120" s="114">
        <f ca="1">MAX(0,AE120+'8. SOH &amp; Pipeline'!AG73-'7. Consumption'!AI23-Wastage!AE67)+AF23</f>
        <v>0</v>
      </c>
      <c r="AG120" s="114">
        <f ca="1">MAX(0,AF120+'8. SOH &amp; Pipeline'!AH73-'7. Consumption'!AJ23-Wastage!AF67)+AG23</f>
        <v>0</v>
      </c>
      <c r="AH120" s="114">
        <f ca="1">MAX(0,AG120+'8. SOH &amp; Pipeline'!AI73-'7. Consumption'!AK23-Wastage!AG67)+AH23</f>
        <v>0</v>
      </c>
      <c r="AI120" s="114">
        <f ca="1">MAX(0,AH120+'8. SOH &amp; Pipeline'!AJ73-'7. Consumption'!AL23-Wastage!AH67)+AI23</f>
        <v>0</v>
      </c>
      <c r="AJ120" s="114">
        <f ca="1">MAX(0,AI120+'8. SOH &amp; Pipeline'!AK73-'7. Consumption'!AM23-Wastage!AI67)+AJ23</f>
        <v>0</v>
      </c>
      <c r="AK120" s="114">
        <f ca="1">MAX(0,AJ120+'8. SOH &amp; Pipeline'!AL73-'7. Consumption'!AN23-Wastage!AJ67)+AK23</f>
        <v>0</v>
      </c>
      <c r="AL120" s="114">
        <f ca="1">MAX(0,AK120+'8. SOH &amp; Pipeline'!AM73-'7. Consumption'!AO23-Wastage!AK67)+AL23</f>
        <v>0</v>
      </c>
      <c r="AM120" s="114">
        <f ca="1">MAX(0,AL120+'8. SOH &amp; Pipeline'!AN73-'7. Consumption'!AP23-Wastage!AL67)+AM23</f>
        <v>0</v>
      </c>
      <c r="AN120" s="114">
        <f ca="1">MAX(0,AM120+'8. SOH &amp; Pipeline'!AO73-'7. Consumption'!AQ23-Wastage!AM67)+AN23</f>
        <v>0</v>
      </c>
    </row>
    <row r="121" spans="2:40" x14ac:dyDescent="0.3">
      <c r="B121" s="12"/>
      <c r="C121" s="12" t="str">
        <f>'7. Consumption'!C24</f>
        <v>DTG (50) - 30 tab</v>
      </c>
      <c r="D121">
        <f>'8. SOH &amp; Pipeline'!E124</f>
        <v>0</v>
      </c>
      <c r="E121" s="114">
        <f ca="1">MAX(0,D121+'8. SOH &amp; Pipeline'!F74-'7. Consumption'!H24-Wastage!D68)+E24</f>
        <v>0</v>
      </c>
      <c r="F121" s="114">
        <f ca="1">MAX(0,E121+'8. SOH &amp; Pipeline'!G74-'7. Consumption'!I24-Wastage!E68)+F24</f>
        <v>0</v>
      </c>
      <c r="G121" s="114">
        <f ca="1">MAX(0,F121+'8. SOH &amp; Pipeline'!H74-'7. Consumption'!J24-Wastage!F68)+G24</f>
        <v>0</v>
      </c>
      <c r="H121" s="114">
        <f ca="1">MAX(0,G121+'8. SOH &amp; Pipeline'!I74-'7. Consumption'!K24-Wastage!G68)+H24</f>
        <v>0</v>
      </c>
      <c r="I121" s="114">
        <f ca="1">MAX(0,H121+'8. SOH &amp; Pipeline'!J74-'7. Consumption'!L24-Wastage!H68)+I24</f>
        <v>0</v>
      </c>
      <c r="J121" s="114">
        <f ca="1">MAX(0,I121+'8. SOH &amp; Pipeline'!K74-'7. Consumption'!M24-Wastage!I68)+J24</f>
        <v>0</v>
      </c>
      <c r="K121" s="114">
        <f ca="1">MAX(0,J121+'8. SOH &amp; Pipeline'!L74-'7. Consumption'!N24-Wastage!J68)+K24</f>
        <v>0</v>
      </c>
      <c r="L121" s="114">
        <f ca="1">MAX(0,K121+'8. SOH &amp; Pipeline'!M74-'7. Consumption'!O24-Wastage!K68)+L24</f>
        <v>0</v>
      </c>
      <c r="M121" s="114">
        <f ca="1">MAX(0,L121+'8. SOH &amp; Pipeline'!N74-'7. Consumption'!P24-Wastage!L68)+M24</f>
        <v>0</v>
      </c>
      <c r="N121" s="114">
        <f ca="1">MAX(0,M121+'8. SOH &amp; Pipeline'!O74-'7. Consumption'!Q24-Wastage!M68)+N24</f>
        <v>0</v>
      </c>
      <c r="O121" s="114">
        <f ca="1">MAX(0,N121+'8. SOH &amp; Pipeline'!P74-'7. Consumption'!R24-Wastage!N68)+O24</f>
        <v>0</v>
      </c>
      <c r="P121" s="114">
        <f ca="1">MAX(0,O121+'8. SOH &amp; Pipeline'!Q74-'7. Consumption'!S24-Wastage!O68)+P24</f>
        <v>0</v>
      </c>
      <c r="Q121" s="114">
        <f ca="1">MAX(0,P121+'8. SOH &amp; Pipeline'!R74-'7. Consumption'!T24-Wastage!P68)+Q24</f>
        <v>0</v>
      </c>
      <c r="R121" s="114">
        <f ca="1">MAX(0,Q121+'8. SOH &amp; Pipeline'!S74-'7. Consumption'!U24-Wastage!Q68)+R24</f>
        <v>0</v>
      </c>
      <c r="S121" s="114">
        <f ca="1">MAX(0,R121+'8. SOH &amp; Pipeline'!T74-'7. Consumption'!V24-Wastage!R68)+S24</f>
        <v>0</v>
      </c>
      <c r="T121" s="114">
        <f ca="1">MAX(0,S121+'8. SOH &amp; Pipeline'!U74-'7. Consumption'!W24-Wastage!S68)+T24</f>
        <v>0</v>
      </c>
      <c r="U121" s="114">
        <f ca="1">MAX(0,T121+'8. SOH &amp; Pipeline'!V74-'7. Consumption'!X24-Wastage!T68)+U24</f>
        <v>0</v>
      </c>
      <c r="V121" s="114">
        <f ca="1">MAX(0,U121+'8. SOH &amp; Pipeline'!W74-'7. Consumption'!Y24-Wastage!U68)+V24</f>
        <v>0</v>
      </c>
      <c r="W121" s="114">
        <f ca="1">MAX(0,V121+'8. SOH &amp; Pipeline'!X74-'7. Consumption'!Z24-Wastage!V68)+W24</f>
        <v>0</v>
      </c>
      <c r="X121" s="114">
        <f ca="1">MAX(0,W121+'8. SOH &amp; Pipeline'!Y74-'7. Consumption'!AA24-Wastage!W68)+X24</f>
        <v>0</v>
      </c>
      <c r="Y121" s="114">
        <f ca="1">MAX(0,X121+'8. SOH &amp; Pipeline'!Z74-'7. Consumption'!AB24-Wastage!X68)+Y24</f>
        <v>0</v>
      </c>
      <c r="Z121" s="114">
        <f ca="1">MAX(0,Y121+'8. SOH &amp; Pipeline'!AA74-'7. Consumption'!AC24-Wastage!Y68)+Z24</f>
        <v>0</v>
      </c>
      <c r="AA121" s="114">
        <f ca="1">MAX(0,Z121+'8. SOH &amp; Pipeline'!AB74-'7. Consumption'!AD24-Wastage!Z68)+AA24</f>
        <v>0</v>
      </c>
      <c r="AB121" s="114">
        <f ca="1">MAX(0,AA121+'8. SOH &amp; Pipeline'!AC74-'7. Consumption'!AE24-Wastage!AA68)+AB24</f>
        <v>0</v>
      </c>
      <c r="AC121" s="114">
        <f ca="1">MAX(0,AB121+'8. SOH &amp; Pipeline'!AD74-'7. Consumption'!AF24-Wastage!AB68)+AC24</f>
        <v>0</v>
      </c>
      <c r="AD121" s="114">
        <f ca="1">MAX(0,AC121+'8. SOH &amp; Pipeline'!AE74-'7. Consumption'!AG24-Wastage!AC68)+AD24</f>
        <v>0</v>
      </c>
      <c r="AE121" s="114">
        <f ca="1">MAX(0,AD121+'8. SOH &amp; Pipeline'!AF74-'7. Consumption'!AH24-Wastage!AD68)+AE24</f>
        <v>0</v>
      </c>
      <c r="AF121" s="114">
        <f ca="1">MAX(0,AE121+'8. SOH &amp; Pipeline'!AG74-'7. Consumption'!AI24-Wastage!AE68)+AF24</f>
        <v>0</v>
      </c>
      <c r="AG121" s="114">
        <f ca="1">MAX(0,AF121+'8. SOH &amp; Pipeline'!AH74-'7. Consumption'!AJ24-Wastage!AF68)+AG24</f>
        <v>0</v>
      </c>
      <c r="AH121" s="114">
        <f ca="1">MAX(0,AG121+'8. SOH &amp; Pipeline'!AI74-'7. Consumption'!AK24-Wastage!AG68)+AH24</f>
        <v>0</v>
      </c>
      <c r="AI121" s="114">
        <f ca="1">MAX(0,AH121+'8. SOH &amp; Pipeline'!AJ74-'7. Consumption'!AL24-Wastage!AH68)+AI24</f>
        <v>0</v>
      </c>
      <c r="AJ121" s="114">
        <f ca="1">MAX(0,AI121+'8. SOH &amp; Pipeline'!AK74-'7. Consumption'!AM24-Wastage!AI68)+AJ24</f>
        <v>0</v>
      </c>
      <c r="AK121" s="114">
        <f ca="1">MAX(0,AJ121+'8. SOH &amp; Pipeline'!AL74-'7. Consumption'!AN24-Wastage!AJ68)+AK24</f>
        <v>0</v>
      </c>
      <c r="AL121" s="114">
        <f ca="1">MAX(0,AK121+'8. SOH &amp; Pipeline'!AM74-'7. Consumption'!AO24-Wastage!AK68)+AL24</f>
        <v>0</v>
      </c>
      <c r="AM121" s="114">
        <f ca="1">MAX(0,AL121+'8. SOH &amp; Pipeline'!AN74-'7. Consumption'!AP24-Wastage!AL68)+AM24</f>
        <v>0</v>
      </c>
      <c r="AN121" s="114">
        <f ca="1">MAX(0,AM121+'8. SOH &amp; Pipeline'!AO74-'7. Consumption'!AQ24-Wastage!AM68)+AN24</f>
        <v>0</v>
      </c>
    </row>
    <row r="122" spans="2:40" x14ac:dyDescent="0.3">
      <c r="B122" s="12"/>
      <c r="C122" s="12" t="str">
        <f>'7. Consumption'!C25</f>
        <v>EFV200 (200) - 90 tab</v>
      </c>
      <c r="D122">
        <f>'8. SOH &amp; Pipeline'!E125</f>
        <v>0</v>
      </c>
      <c r="E122" s="114">
        <f ca="1">MAX(0,D122+'8. SOH &amp; Pipeline'!F75-'7. Consumption'!H25-Wastage!D69)+E25</f>
        <v>0</v>
      </c>
      <c r="F122" s="114">
        <f ca="1">MAX(0,E122+'8. SOH &amp; Pipeline'!G75-'7. Consumption'!I25-Wastage!E69)+F25</f>
        <v>0</v>
      </c>
      <c r="G122" s="114">
        <f ca="1">MAX(0,F122+'8. SOH &amp; Pipeline'!H75-'7. Consumption'!J25-Wastage!F69)+G25</f>
        <v>0</v>
      </c>
      <c r="H122" s="114">
        <f ca="1">MAX(0,G122+'8. SOH &amp; Pipeline'!I75-'7. Consumption'!K25-Wastage!G69)+H25</f>
        <v>0</v>
      </c>
      <c r="I122" s="114">
        <f ca="1">MAX(0,H122+'8. SOH &amp; Pipeline'!J75-'7. Consumption'!L25-Wastage!H69)+I25</f>
        <v>0</v>
      </c>
      <c r="J122" s="114">
        <f ca="1">MAX(0,I122+'8. SOH &amp; Pipeline'!K75-'7. Consumption'!M25-Wastage!I69)+J25</f>
        <v>0</v>
      </c>
      <c r="K122" s="114">
        <f ca="1">MAX(0,J122+'8. SOH &amp; Pipeline'!L75-'7. Consumption'!N25-Wastage!J69)+K25</f>
        <v>0</v>
      </c>
      <c r="L122" s="114">
        <f ca="1">MAX(0,K122+'8. SOH &amp; Pipeline'!M75-'7. Consumption'!O25-Wastage!K69)+L25</f>
        <v>0</v>
      </c>
      <c r="M122" s="114">
        <f ca="1">MAX(0,L122+'8. SOH &amp; Pipeline'!N75-'7. Consumption'!P25-Wastage!L69)+M25</f>
        <v>0</v>
      </c>
      <c r="N122" s="114">
        <f ca="1">MAX(0,M122+'8. SOH &amp; Pipeline'!O75-'7. Consumption'!Q25-Wastage!M69)+N25</f>
        <v>0</v>
      </c>
      <c r="O122" s="114">
        <f ca="1">MAX(0,N122+'8. SOH &amp; Pipeline'!P75-'7. Consumption'!R25-Wastage!N69)+O25</f>
        <v>0</v>
      </c>
      <c r="P122" s="114">
        <f ca="1">MAX(0,O122+'8. SOH &amp; Pipeline'!Q75-'7. Consumption'!S25-Wastage!O69)+P25</f>
        <v>0</v>
      </c>
      <c r="Q122" s="114">
        <f ca="1">MAX(0,P122+'8. SOH &amp; Pipeline'!R75-'7. Consumption'!T25-Wastage!P69)+Q25</f>
        <v>0</v>
      </c>
      <c r="R122" s="114">
        <f ca="1">MAX(0,Q122+'8. SOH &amp; Pipeline'!S75-'7. Consumption'!U25-Wastage!Q69)+R25</f>
        <v>0</v>
      </c>
      <c r="S122" s="114">
        <f ca="1">MAX(0,R122+'8. SOH &amp; Pipeline'!T75-'7. Consumption'!V25-Wastage!R69)+S25</f>
        <v>0</v>
      </c>
      <c r="T122" s="114">
        <f ca="1">MAX(0,S122+'8. SOH &amp; Pipeline'!U75-'7. Consumption'!W25-Wastage!S69)+T25</f>
        <v>0</v>
      </c>
      <c r="U122" s="114">
        <f ca="1">MAX(0,T122+'8. SOH &amp; Pipeline'!V75-'7. Consumption'!X25-Wastage!T69)+U25</f>
        <v>0</v>
      </c>
      <c r="V122" s="114">
        <f ca="1">MAX(0,U122+'8. SOH &amp; Pipeline'!W75-'7. Consumption'!Y25-Wastage!U69)+V25</f>
        <v>0</v>
      </c>
      <c r="W122" s="114">
        <f ca="1">MAX(0,V122+'8. SOH &amp; Pipeline'!X75-'7. Consumption'!Z25-Wastage!V69)+W25</f>
        <v>0</v>
      </c>
      <c r="X122" s="114">
        <f ca="1">MAX(0,W122+'8. SOH &amp; Pipeline'!Y75-'7. Consumption'!AA25-Wastage!W69)+X25</f>
        <v>0</v>
      </c>
      <c r="Y122" s="114">
        <f ca="1">MAX(0,X122+'8. SOH &amp; Pipeline'!Z75-'7. Consumption'!AB25-Wastage!X69)+Y25</f>
        <v>0</v>
      </c>
      <c r="Z122" s="114">
        <f ca="1">MAX(0,Y122+'8. SOH &amp; Pipeline'!AA75-'7. Consumption'!AC25-Wastage!Y69)+Z25</f>
        <v>0</v>
      </c>
      <c r="AA122" s="114">
        <f ca="1">MAX(0,Z122+'8. SOH &amp; Pipeline'!AB75-'7. Consumption'!AD25-Wastage!Z69)+AA25</f>
        <v>0</v>
      </c>
      <c r="AB122" s="114">
        <f ca="1">MAX(0,AA122+'8. SOH &amp; Pipeline'!AC75-'7. Consumption'!AE25-Wastage!AA69)+AB25</f>
        <v>0</v>
      </c>
      <c r="AC122" s="114">
        <f ca="1">MAX(0,AB122+'8. SOH &amp; Pipeline'!AD75-'7. Consumption'!AF25-Wastage!AB69)+AC25</f>
        <v>0</v>
      </c>
      <c r="AD122" s="114">
        <f ca="1">MAX(0,AC122+'8. SOH &amp; Pipeline'!AE75-'7. Consumption'!AG25-Wastage!AC69)+AD25</f>
        <v>0</v>
      </c>
      <c r="AE122" s="114">
        <f ca="1">MAX(0,AD122+'8. SOH &amp; Pipeline'!AF75-'7. Consumption'!AH25-Wastage!AD69)+AE25</f>
        <v>0</v>
      </c>
      <c r="AF122" s="114">
        <f ca="1">MAX(0,AE122+'8. SOH &amp; Pipeline'!AG75-'7. Consumption'!AI25-Wastage!AE69)+AF25</f>
        <v>0</v>
      </c>
      <c r="AG122" s="114">
        <f ca="1">MAX(0,AF122+'8. SOH &amp; Pipeline'!AH75-'7. Consumption'!AJ25-Wastage!AF69)+AG25</f>
        <v>0</v>
      </c>
      <c r="AH122" s="114">
        <f ca="1">MAX(0,AG122+'8. SOH &amp; Pipeline'!AI75-'7. Consumption'!AK25-Wastage!AG69)+AH25</f>
        <v>0</v>
      </c>
      <c r="AI122" s="114">
        <f ca="1">MAX(0,AH122+'8. SOH &amp; Pipeline'!AJ75-'7. Consumption'!AL25-Wastage!AH69)+AI25</f>
        <v>0</v>
      </c>
      <c r="AJ122" s="114">
        <f ca="1">MAX(0,AI122+'8. SOH &amp; Pipeline'!AK75-'7. Consumption'!AM25-Wastage!AI69)+AJ25</f>
        <v>0</v>
      </c>
      <c r="AK122" s="114">
        <f ca="1">MAX(0,AJ122+'8. SOH &amp; Pipeline'!AL75-'7. Consumption'!AN25-Wastage!AJ69)+AK25</f>
        <v>0</v>
      </c>
      <c r="AL122" s="114">
        <f ca="1">MAX(0,AK122+'8. SOH &amp; Pipeline'!AM75-'7. Consumption'!AO25-Wastage!AK69)+AL25</f>
        <v>0</v>
      </c>
      <c r="AM122" s="114">
        <f ca="1">MAX(0,AL122+'8. SOH &amp; Pipeline'!AN75-'7. Consumption'!AP25-Wastage!AL69)+AM25</f>
        <v>0</v>
      </c>
      <c r="AN122" s="114">
        <f ca="1">MAX(0,AM122+'8. SOH &amp; Pipeline'!AO75-'7. Consumption'!AQ25-Wastage!AM69)+AN25</f>
        <v>0</v>
      </c>
    </row>
    <row r="123" spans="2:40" x14ac:dyDescent="0.3">
      <c r="B123" s="12"/>
      <c r="C123" s="12" t="str">
        <f>'7. Consumption'!C26</f>
        <v>EFV600 (600) - 30 tab</v>
      </c>
      <c r="D123">
        <f>'8. SOH &amp; Pipeline'!E126</f>
        <v>0</v>
      </c>
      <c r="E123" s="114">
        <f ca="1">MAX(0,D123+'8. SOH &amp; Pipeline'!F76-'7. Consumption'!H26-Wastage!D70)+E26</f>
        <v>0</v>
      </c>
      <c r="F123" s="114">
        <f ca="1">MAX(0,E123+'8. SOH &amp; Pipeline'!G76-'7. Consumption'!I26-Wastage!E70)+F26</f>
        <v>0</v>
      </c>
      <c r="G123" s="114">
        <f ca="1">MAX(0,F123+'8. SOH &amp; Pipeline'!H76-'7. Consumption'!J26-Wastage!F70)+G26</f>
        <v>0</v>
      </c>
      <c r="H123" s="114">
        <f ca="1">MAX(0,G123+'8. SOH &amp; Pipeline'!I76-'7. Consumption'!K26-Wastage!G70)+H26</f>
        <v>0</v>
      </c>
      <c r="I123" s="114">
        <f ca="1">MAX(0,H123+'8. SOH &amp; Pipeline'!J76-'7. Consumption'!L26-Wastage!H70)+I26</f>
        <v>0</v>
      </c>
      <c r="J123" s="114">
        <f ca="1">MAX(0,I123+'8. SOH &amp; Pipeline'!K76-'7. Consumption'!M26-Wastage!I70)+J26</f>
        <v>0</v>
      </c>
      <c r="K123" s="114">
        <f ca="1">MAX(0,J123+'8. SOH &amp; Pipeline'!L76-'7. Consumption'!N26-Wastage!J70)+K26</f>
        <v>0</v>
      </c>
      <c r="L123" s="114">
        <f ca="1">MAX(0,K123+'8. SOH &amp; Pipeline'!M76-'7. Consumption'!O26-Wastage!K70)+L26</f>
        <v>0</v>
      </c>
      <c r="M123" s="114">
        <f ca="1">MAX(0,L123+'8. SOH &amp; Pipeline'!N76-'7. Consumption'!P26-Wastage!L70)+M26</f>
        <v>0</v>
      </c>
      <c r="N123" s="114">
        <f ca="1">MAX(0,M123+'8. SOH &amp; Pipeline'!O76-'7. Consumption'!Q26-Wastage!M70)+N26</f>
        <v>0</v>
      </c>
      <c r="O123" s="114">
        <f ca="1">MAX(0,N123+'8. SOH &amp; Pipeline'!P76-'7. Consumption'!R26-Wastage!N70)+O26</f>
        <v>0</v>
      </c>
      <c r="P123" s="114">
        <f ca="1">MAX(0,O123+'8. SOH &amp; Pipeline'!Q76-'7. Consumption'!S26-Wastage!O70)+P26</f>
        <v>0</v>
      </c>
      <c r="Q123" s="114">
        <f ca="1">MAX(0,P123+'8. SOH &amp; Pipeline'!R76-'7. Consumption'!T26-Wastage!P70)+Q26</f>
        <v>0</v>
      </c>
      <c r="R123" s="114">
        <f ca="1">MAX(0,Q123+'8. SOH &amp; Pipeline'!S76-'7. Consumption'!U26-Wastage!Q70)+R26</f>
        <v>0</v>
      </c>
      <c r="S123" s="114">
        <f ca="1">MAX(0,R123+'8. SOH &amp; Pipeline'!T76-'7. Consumption'!V26-Wastage!R70)+S26</f>
        <v>0</v>
      </c>
      <c r="T123" s="114">
        <f ca="1">MAX(0,S123+'8. SOH &amp; Pipeline'!U76-'7. Consumption'!W26-Wastage!S70)+T26</f>
        <v>0</v>
      </c>
      <c r="U123" s="114">
        <f ca="1">MAX(0,T123+'8. SOH &amp; Pipeline'!V76-'7. Consumption'!X26-Wastage!T70)+U26</f>
        <v>0</v>
      </c>
      <c r="V123" s="114">
        <f ca="1">MAX(0,U123+'8. SOH &amp; Pipeline'!W76-'7. Consumption'!Y26-Wastage!U70)+V26</f>
        <v>0</v>
      </c>
      <c r="W123" s="114">
        <f ca="1">MAX(0,V123+'8. SOH &amp; Pipeline'!X76-'7. Consumption'!Z26-Wastage!V70)+W26</f>
        <v>0</v>
      </c>
      <c r="X123" s="114">
        <f ca="1">MAX(0,W123+'8. SOH &amp; Pipeline'!Y76-'7. Consumption'!AA26-Wastage!W70)+X26</f>
        <v>0</v>
      </c>
      <c r="Y123" s="114">
        <f ca="1">MAX(0,X123+'8. SOH &amp; Pipeline'!Z76-'7. Consumption'!AB26-Wastage!X70)+Y26</f>
        <v>0</v>
      </c>
      <c r="Z123" s="114">
        <f ca="1">MAX(0,Y123+'8. SOH &amp; Pipeline'!AA76-'7. Consumption'!AC26-Wastage!Y70)+Z26</f>
        <v>0</v>
      </c>
      <c r="AA123" s="114">
        <f ca="1">MAX(0,Z123+'8. SOH &amp; Pipeline'!AB76-'7. Consumption'!AD26-Wastage!Z70)+AA26</f>
        <v>0</v>
      </c>
      <c r="AB123" s="114">
        <f ca="1">MAX(0,AA123+'8. SOH &amp; Pipeline'!AC76-'7. Consumption'!AE26-Wastage!AA70)+AB26</f>
        <v>0</v>
      </c>
      <c r="AC123" s="114">
        <f ca="1">MAX(0,AB123+'8. SOH &amp; Pipeline'!AD76-'7. Consumption'!AF26-Wastage!AB70)+AC26</f>
        <v>0</v>
      </c>
      <c r="AD123" s="114">
        <f ca="1">MAX(0,AC123+'8. SOH &amp; Pipeline'!AE76-'7. Consumption'!AG26-Wastage!AC70)+AD26</f>
        <v>0</v>
      </c>
      <c r="AE123" s="114">
        <f ca="1">MAX(0,AD123+'8. SOH &amp; Pipeline'!AF76-'7. Consumption'!AH26-Wastage!AD70)+AE26</f>
        <v>0</v>
      </c>
      <c r="AF123" s="114">
        <f ca="1">MAX(0,AE123+'8. SOH &amp; Pipeline'!AG76-'7. Consumption'!AI26-Wastage!AE70)+AF26</f>
        <v>0</v>
      </c>
      <c r="AG123" s="114">
        <f ca="1">MAX(0,AF123+'8. SOH &amp; Pipeline'!AH76-'7. Consumption'!AJ26-Wastage!AF70)+AG26</f>
        <v>0</v>
      </c>
      <c r="AH123" s="114">
        <f ca="1">MAX(0,AG123+'8. SOH &amp; Pipeline'!AI76-'7. Consumption'!AK26-Wastage!AG70)+AH26</f>
        <v>0</v>
      </c>
      <c r="AI123" s="114">
        <f ca="1">MAX(0,AH123+'8. SOH &amp; Pipeline'!AJ76-'7. Consumption'!AL26-Wastage!AH70)+AI26</f>
        <v>0</v>
      </c>
      <c r="AJ123" s="114">
        <f ca="1">MAX(0,AI123+'8. SOH &amp; Pipeline'!AK76-'7. Consumption'!AM26-Wastage!AI70)+AJ26</f>
        <v>0</v>
      </c>
      <c r="AK123" s="114">
        <f ca="1">MAX(0,AJ123+'8. SOH &amp; Pipeline'!AL76-'7. Consumption'!AN26-Wastage!AJ70)+AK26</f>
        <v>0</v>
      </c>
      <c r="AL123" s="114">
        <f ca="1">MAX(0,AK123+'8. SOH &amp; Pipeline'!AM76-'7. Consumption'!AO26-Wastage!AK70)+AL26</f>
        <v>0</v>
      </c>
      <c r="AM123" s="114">
        <f ca="1">MAX(0,AL123+'8. SOH &amp; Pipeline'!AN76-'7. Consumption'!AP26-Wastage!AL70)+AM26</f>
        <v>0</v>
      </c>
      <c r="AN123" s="114">
        <f ca="1">MAX(0,AM123+'8. SOH &amp; Pipeline'!AO76-'7. Consumption'!AQ26-Wastage!AM70)+AN26</f>
        <v>0</v>
      </c>
    </row>
    <row r="124" spans="2:40" x14ac:dyDescent="0.3">
      <c r="B124" s="12"/>
      <c r="C124" s="12" t="str">
        <f>'7. Consumption'!C27</f>
        <v>ETV (100) - 120 tab</v>
      </c>
      <c r="D124">
        <f>'8. SOH &amp; Pipeline'!E127</f>
        <v>0</v>
      </c>
      <c r="E124" s="114">
        <f ca="1">MAX(0,D124+'8. SOH &amp; Pipeline'!F77-'7. Consumption'!H27-Wastage!D71)+E27</f>
        <v>0</v>
      </c>
      <c r="F124" s="114">
        <f ca="1">MAX(0,E124+'8. SOH &amp; Pipeline'!G77-'7. Consumption'!I27-Wastage!E71)+F27</f>
        <v>0</v>
      </c>
      <c r="G124" s="114">
        <f ca="1">MAX(0,F124+'8. SOH &amp; Pipeline'!H77-'7. Consumption'!J27-Wastage!F71)+G27</f>
        <v>0</v>
      </c>
      <c r="H124" s="114">
        <f ca="1">MAX(0,G124+'8. SOH &amp; Pipeline'!I77-'7. Consumption'!K27-Wastage!G71)+H27</f>
        <v>0</v>
      </c>
      <c r="I124" s="114">
        <f ca="1">MAX(0,H124+'8. SOH &amp; Pipeline'!J77-'7. Consumption'!L27-Wastage!H71)+I27</f>
        <v>0</v>
      </c>
      <c r="J124" s="114">
        <f ca="1">MAX(0,I124+'8. SOH &amp; Pipeline'!K77-'7. Consumption'!M27-Wastage!I71)+J27</f>
        <v>0</v>
      </c>
      <c r="K124" s="114">
        <f ca="1">MAX(0,J124+'8. SOH &amp; Pipeline'!L77-'7. Consumption'!N27-Wastage!J71)+K27</f>
        <v>0</v>
      </c>
      <c r="L124" s="114">
        <f ca="1">MAX(0,K124+'8. SOH &amp; Pipeline'!M77-'7. Consumption'!O27-Wastage!K71)+L27</f>
        <v>0</v>
      </c>
      <c r="M124" s="114">
        <f ca="1">MAX(0,L124+'8. SOH &amp; Pipeline'!N77-'7. Consumption'!P27-Wastage!L71)+M27</f>
        <v>0</v>
      </c>
      <c r="N124" s="114">
        <f ca="1">MAX(0,M124+'8. SOH &amp; Pipeline'!O77-'7. Consumption'!Q27-Wastage!M71)+N27</f>
        <v>0</v>
      </c>
      <c r="O124" s="114">
        <f ca="1">MAX(0,N124+'8. SOH &amp; Pipeline'!P77-'7. Consumption'!R27-Wastage!N71)+O27</f>
        <v>0</v>
      </c>
      <c r="P124" s="114">
        <f ca="1">MAX(0,O124+'8. SOH &amp; Pipeline'!Q77-'7. Consumption'!S27-Wastage!O71)+P27</f>
        <v>0</v>
      </c>
      <c r="Q124" s="114">
        <f ca="1">MAX(0,P124+'8. SOH &amp; Pipeline'!R77-'7. Consumption'!T27-Wastage!P71)+Q27</f>
        <v>0</v>
      </c>
      <c r="R124" s="114">
        <f ca="1">MAX(0,Q124+'8. SOH &amp; Pipeline'!S77-'7. Consumption'!U27-Wastage!Q71)+R27</f>
        <v>0</v>
      </c>
      <c r="S124" s="114">
        <f ca="1">MAX(0,R124+'8. SOH &amp; Pipeline'!T77-'7. Consumption'!V27-Wastage!R71)+S27</f>
        <v>0</v>
      </c>
      <c r="T124" s="114">
        <f ca="1">MAX(0,S124+'8. SOH &amp; Pipeline'!U77-'7. Consumption'!W27-Wastage!S71)+T27</f>
        <v>0</v>
      </c>
      <c r="U124" s="114">
        <f ca="1">MAX(0,T124+'8. SOH &amp; Pipeline'!V77-'7. Consumption'!X27-Wastage!T71)+U27</f>
        <v>0</v>
      </c>
      <c r="V124" s="114">
        <f ca="1">MAX(0,U124+'8. SOH &amp; Pipeline'!W77-'7. Consumption'!Y27-Wastage!U71)+V27</f>
        <v>0</v>
      </c>
      <c r="W124" s="114">
        <f ca="1">MAX(0,V124+'8. SOH &amp; Pipeline'!X77-'7. Consumption'!Z27-Wastage!V71)+W27</f>
        <v>0</v>
      </c>
      <c r="X124" s="114">
        <f ca="1">MAX(0,W124+'8. SOH &amp; Pipeline'!Y77-'7. Consumption'!AA27-Wastage!W71)+X27</f>
        <v>0</v>
      </c>
      <c r="Y124" s="114">
        <f ca="1">MAX(0,X124+'8. SOH &amp; Pipeline'!Z77-'7. Consumption'!AB27-Wastage!X71)+Y27</f>
        <v>0</v>
      </c>
      <c r="Z124" s="114">
        <f ca="1">MAX(0,Y124+'8. SOH &amp; Pipeline'!AA77-'7. Consumption'!AC27-Wastage!Y71)+Z27</f>
        <v>0</v>
      </c>
      <c r="AA124" s="114">
        <f ca="1">MAX(0,Z124+'8. SOH &amp; Pipeline'!AB77-'7. Consumption'!AD27-Wastage!Z71)+AA27</f>
        <v>0</v>
      </c>
      <c r="AB124" s="114">
        <f ca="1">MAX(0,AA124+'8. SOH &amp; Pipeline'!AC77-'7. Consumption'!AE27-Wastage!AA71)+AB27</f>
        <v>0</v>
      </c>
      <c r="AC124" s="114">
        <f ca="1">MAX(0,AB124+'8. SOH &amp; Pipeline'!AD77-'7. Consumption'!AF27-Wastage!AB71)+AC27</f>
        <v>0</v>
      </c>
      <c r="AD124" s="114">
        <f ca="1">MAX(0,AC124+'8. SOH &amp; Pipeline'!AE77-'7. Consumption'!AG27-Wastage!AC71)+AD27</f>
        <v>0</v>
      </c>
      <c r="AE124" s="114">
        <f ca="1">MAX(0,AD124+'8. SOH &amp; Pipeline'!AF77-'7. Consumption'!AH27-Wastage!AD71)+AE27</f>
        <v>0</v>
      </c>
      <c r="AF124" s="114">
        <f ca="1">MAX(0,AE124+'8. SOH &amp; Pipeline'!AG77-'7. Consumption'!AI27-Wastage!AE71)+AF27</f>
        <v>0</v>
      </c>
      <c r="AG124" s="114">
        <f ca="1">MAX(0,AF124+'8. SOH &amp; Pipeline'!AH77-'7. Consumption'!AJ27-Wastage!AF71)+AG27</f>
        <v>0</v>
      </c>
      <c r="AH124" s="114">
        <f ca="1">MAX(0,AG124+'8. SOH &amp; Pipeline'!AI77-'7. Consumption'!AK27-Wastage!AG71)+AH27</f>
        <v>0</v>
      </c>
      <c r="AI124" s="114">
        <f ca="1">MAX(0,AH124+'8. SOH &amp; Pipeline'!AJ77-'7. Consumption'!AL27-Wastage!AH71)+AI27</f>
        <v>0</v>
      </c>
      <c r="AJ124" s="114">
        <f ca="1">MAX(0,AI124+'8. SOH &amp; Pipeline'!AK77-'7. Consumption'!AM27-Wastage!AI71)+AJ27</f>
        <v>0</v>
      </c>
      <c r="AK124" s="114">
        <f ca="1">MAX(0,AJ124+'8. SOH &amp; Pipeline'!AL77-'7. Consumption'!AN27-Wastage!AJ71)+AK27</f>
        <v>0</v>
      </c>
      <c r="AL124" s="114">
        <f ca="1">MAX(0,AK124+'8. SOH &amp; Pipeline'!AM77-'7. Consumption'!AO27-Wastage!AK71)+AL27</f>
        <v>0</v>
      </c>
      <c r="AM124" s="114">
        <f ca="1">MAX(0,AL124+'8. SOH &amp; Pipeline'!AN77-'7. Consumption'!AP27-Wastage!AL71)+AM27</f>
        <v>0</v>
      </c>
      <c r="AN124" s="114">
        <f ca="1">MAX(0,AM124+'8. SOH &amp; Pipeline'!AO77-'7. Consumption'!AQ27-Wastage!AM71)+AN27</f>
        <v>0</v>
      </c>
    </row>
    <row r="125" spans="2:40" x14ac:dyDescent="0.3">
      <c r="B125" s="12"/>
      <c r="C125" s="12" t="str">
        <f>'7. Consumption'!C28</f>
        <v>ETV (200) - 60 tab</v>
      </c>
      <c r="D125">
        <f>'8. SOH &amp; Pipeline'!E128</f>
        <v>0</v>
      </c>
      <c r="E125" s="114">
        <f ca="1">MAX(0,D125+'8. SOH &amp; Pipeline'!F78-'7. Consumption'!H28-Wastage!D72)+E28</f>
        <v>0</v>
      </c>
      <c r="F125" s="114">
        <f ca="1">MAX(0,E125+'8. SOH &amp; Pipeline'!G78-'7. Consumption'!I28-Wastage!E72)+F28</f>
        <v>0</v>
      </c>
      <c r="G125" s="114">
        <f ca="1">MAX(0,F125+'8. SOH &amp; Pipeline'!H78-'7. Consumption'!J28-Wastage!F72)+G28</f>
        <v>0</v>
      </c>
      <c r="H125" s="114">
        <f ca="1">MAX(0,G125+'8. SOH &amp; Pipeline'!I78-'7. Consumption'!K28-Wastage!G72)+H28</f>
        <v>0</v>
      </c>
      <c r="I125" s="114">
        <f ca="1">MAX(0,H125+'8. SOH &amp; Pipeline'!J78-'7. Consumption'!L28-Wastage!H72)+I28</f>
        <v>0</v>
      </c>
      <c r="J125" s="114">
        <f ca="1">MAX(0,I125+'8. SOH &amp; Pipeline'!K78-'7. Consumption'!M28-Wastage!I72)+J28</f>
        <v>0</v>
      </c>
      <c r="K125" s="114">
        <f ca="1">MAX(0,J125+'8. SOH &amp; Pipeline'!L78-'7. Consumption'!N28-Wastage!J72)+K28</f>
        <v>0</v>
      </c>
      <c r="L125" s="114">
        <f ca="1">MAX(0,K125+'8. SOH &amp; Pipeline'!M78-'7. Consumption'!O28-Wastage!K72)+L28</f>
        <v>0</v>
      </c>
      <c r="M125" s="114">
        <f ca="1">MAX(0,L125+'8. SOH &amp; Pipeline'!N78-'7. Consumption'!P28-Wastage!L72)+M28</f>
        <v>0</v>
      </c>
      <c r="N125" s="114">
        <f ca="1">MAX(0,M125+'8. SOH &amp; Pipeline'!O78-'7. Consumption'!Q28-Wastage!M72)+N28</f>
        <v>0</v>
      </c>
      <c r="O125" s="114">
        <f ca="1">MAX(0,N125+'8. SOH &amp; Pipeline'!P78-'7. Consumption'!R28-Wastage!N72)+O28</f>
        <v>0</v>
      </c>
      <c r="P125" s="114">
        <f ca="1">MAX(0,O125+'8. SOH &amp; Pipeline'!Q78-'7. Consumption'!S28-Wastage!O72)+P28</f>
        <v>0</v>
      </c>
      <c r="Q125" s="114">
        <f ca="1">MAX(0,P125+'8. SOH &amp; Pipeline'!R78-'7. Consumption'!T28-Wastage!P72)+Q28</f>
        <v>0</v>
      </c>
      <c r="R125" s="114">
        <f ca="1">MAX(0,Q125+'8. SOH &amp; Pipeline'!S78-'7. Consumption'!U28-Wastage!Q72)+R28</f>
        <v>0</v>
      </c>
      <c r="S125" s="114">
        <f ca="1">MAX(0,R125+'8. SOH &amp; Pipeline'!T78-'7. Consumption'!V28-Wastage!R72)+S28</f>
        <v>0</v>
      </c>
      <c r="T125" s="114">
        <f ca="1">MAX(0,S125+'8. SOH &amp; Pipeline'!U78-'7. Consumption'!W28-Wastage!S72)+T28</f>
        <v>0</v>
      </c>
      <c r="U125" s="114">
        <f ca="1">MAX(0,T125+'8. SOH &amp; Pipeline'!V78-'7. Consumption'!X28-Wastage!T72)+U28</f>
        <v>0</v>
      </c>
      <c r="V125" s="114">
        <f ca="1">MAX(0,U125+'8. SOH &amp; Pipeline'!W78-'7. Consumption'!Y28-Wastage!U72)+V28</f>
        <v>0</v>
      </c>
      <c r="W125" s="114">
        <f ca="1">MAX(0,V125+'8. SOH &amp; Pipeline'!X78-'7. Consumption'!Z28-Wastage!V72)+W28</f>
        <v>0</v>
      </c>
      <c r="X125" s="114">
        <f ca="1">MAX(0,W125+'8. SOH &amp; Pipeline'!Y78-'7. Consumption'!AA28-Wastage!W72)+X28</f>
        <v>0</v>
      </c>
      <c r="Y125" s="114">
        <f ca="1">MAX(0,X125+'8. SOH &amp; Pipeline'!Z78-'7. Consumption'!AB28-Wastage!X72)+Y28</f>
        <v>0</v>
      </c>
      <c r="Z125" s="114">
        <f ca="1">MAX(0,Y125+'8. SOH &amp; Pipeline'!AA78-'7. Consumption'!AC28-Wastage!Y72)+Z28</f>
        <v>0</v>
      </c>
      <c r="AA125" s="114">
        <f ca="1">MAX(0,Z125+'8. SOH &amp; Pipeline'!AB78-'7. Consumption'!AD28-Wastage!Z72)+AA28</f>
        <v>0</v>
      </c>
      <c r="AB125" s="114">
        <f ca="1">MAX(0,AA125+'8. SOH &amp; Pipeline'!AC78-'7. Consumption'!AE28-Wastage!AA72)+AB28</f>
        <v>0</v>
      </c>
      <c r="AC125" s="114">
        <f ca="1">MAX(0,AB125+'8. SOH &amp; Pipeline'!AD78-'7. Consumption'!AF28-Wastage!AB72)+AC28</f>
        <v>0</v>
      </c>
      <c r="AD125" s="114">
        <f ca="1">MAX(0,AC125+'8. SOH &amp; Pipeline'!AE78-'7. Consumption'!AG28-Wastage!AC72)+AD28</f>
        <v>0</v>
      </c>
      <c r="AE125" s="114">
        <f ca="1">MAX(0,AD125+'8. SOH &amp; Pipeline'!AF78-'7. Consumption'!AH28-Wastage!AD72)+AE28</f>
        <v>0</v>
      </c>
      <c r="AF125" s="114">
        <f ca="1">MAX(0,AE125+'8. SOH &amp; Pipeline'!AG78-'7. Consumption'!AI28-Wastage!AE72)+AF28</f>
        <v>0</v>
      </c>
      <c r="AG125" s="114">
        <f ca="1">MAX(0,AF125+'8. SOH &amp; Pipeline'!AH78-'7. Consumption'!AJ28-Wastage!AF72)+AG28</f>
        <v>0</v>
      </c>
      <c r="AH125" s="114">
        <f ca="1">MAX(0,AG125+'8. SOH &amp; Pipeline'!AI78-'7. Consumption'!AK28-Wastage!AG72)+AH28</f>
        <v>0</v>
      </c>
      <c r="AI125" s="114">
        <f ca="1">MAX(0,AH125+'8. SOH &amp; Pipeline'!AJ78-'7. Consumption'!AL28-Wastage!AH72)+AI28</f>
        <v>0</v>
      </c>
      <c r="AJ125" s="114">
        <f ca="1">MAX(0,AI125+'8. SOH &amp; Pipeline'!AK78-'7. Consumption'!AM28-Wastage!AI72)+AJ28</f>
        <v>0</v>
      </c>
      <c r="AK125" s="114">
        <f ca="1">MAX(0,AJ125+'8. SOH &amp; Pipeline'!AL78-'7. Consumption'!AN28-Wastage!AJ72)+AK28</f>
        <v>0</v>
      </c>
      <c r="AL125" s="114">
        <f ca="1">MAX(0,AK125+'8. SOH &amp; Pipeline'!AM78-'7. Consumption'!AO28-Wastage!AK72)+AL28</f>
        <v>0</v>
      </c>
      <c r="AM125" s="114">
        <f ca="1">MAX(0,AL125+'8. SOH &amp; Pipeline'!AN78-'7. Consumption'!AP28-Wastage!AL72)+AM28</f>
        <v>0</v>
      </c>
      <c r="AN125" s="114">
        <f ca="1">MAX(0,AM125+'8. SOH &amp; Pipeline'!AO78-'7. Consumption'!AQ28-Wastage!AM72)+AN28</f>
        <v>0</v>
      </c>
    </row>
    <row r="126" spans="2:40" x14ac:dyDescent="0.3">
      <c r="B126" s="12"/>
      <c r="C126" s="12" t="str">
        <f>'7. Consumption'!C29</f>
        <v>FTC (200) - 30 tab</v>
      </c>
      <c r="D126">
        <f>'8. SOH &amp; Pipeline'!E129</f>
        <v>0</v>
      </c>
      <c r="E126" s="114">
        <f ca="1">MAX(0,D126+'8. SOH &amp; Pipeline'!F79-'7. Consumption'!H29-Wastage!D73)+E29</f>
        <v>0</v>
      </c>
      <c r="F126" s="114">
        <f ca="1">MAX(0,E126+'8. SOH &amp; Pipeline'!G79-'7. Consumption'!I29-Wastage!E73)+F29</f>
        <v>0</v>
      </c>
      <c r="G126" s="114">
        <f ca="1">MAX(0,F126+'8. SOH &amp; Pipeline'!H79-'7. Consumption'!J29-Wastage!F73)+G29</f>
        <v>0</v>
      </c>
      <c r="H126" s="114">
        <f ca="1">MAX(0,G126+'8. SOH &amp; Pipeline'!I79-'7. Consumption'!K29-Wastage!G73)+H29</f>
        <v>0</v>
      </c>
      <c r="I126" s="114">
        <f ca="1">MAX(0,H126+'8. SOH &amp; Pipeline'!J79-'7. Consumption'!L29-Wastage!H73)+I29</f>
        <v>0</v>
      </c>
      <c r="J126" s="114">
        <f ca="1">MAX(0,I126+'8. SOH &amp; Pipeline'!K79-'7. Consumption'!M29-Wastage!I73)+J29</f>
        <v>0</v>
      </c>
      <c r="K126" s="114">
        <f ca="1">MAX(0,J126+'8. SOH &amp; Pipeline'!L79-'7. Consumption'!N29-Wastage!J73)+K29</f>
        <v>0</v>
      </c>
      <c r="L126" s="114">
        <f ca="1">MAX(0,K126+'8. SOH &amp; Pipeline'!M79-'7. Consumption'!O29-Wastage!K73)+L29</f>
        <v>0</v>
      </c>
      <c r="M126" s="114">
        <f ca="1">MAX(0,L126+'8. SOH &amp; Pipeline'!N79-'7. Consumption'!P29-Wastage!L73)+M29</f>
        <v>0</v>
      </c>
      <c r="N126" s="114">
        <f ca="1">MAX(0,M126+'8. SOH &amp; Pipeline'!O79-'7. Consumption'!Q29-Wastage!M73)+N29</f>
        <v>0</v>
      </c>
      <c r="O126" s="114">
        <f ca="1">MAX(0,N126+'8. SOH &amp; Pipeline'!P79-'7. Consumption'!R29-Wastage!N73)+O29</f>
        <v>0</v>
      </c>
      <c r="P126" s="114">
        <f ca="1">MAX(0,O126+'8. SOH &amp; Pipeline'!Q79-'7. Consumption'!S29-Wastage!O73)+P29</f>
        <v>0</v>
      </c>
      <c r="Q126" s="114">
        <f ca="1">MAX(0,P126+'8. SOH &amp; Pipeline'!R79-'7. Consumption'!T29-Wastage!P73)+Q29</f>
        <v>0</v>
      </c>
      <c r="R126" s="114">
        <f ca="1">MAX(0,Q126+'8. SOH &amp; Pipeline'!S79-'7. Consumption'!U29-Wastage!Q73)+R29</f>
        <v>0</v>
      </c>
      <c r="S126" s="114">
        <f ca="1">MAX(0,R126+'8. SOH &amp; Pipeline'!T79-'7. Consumption'!V29-Wastage!R73)+S29</f>
        <v>0</v>
      </c>
      <c r="T126" s="114">
        <f ca="1">MAX(0,S126+'8. SOH &amp; Pipeline'!U79-'7. Consumption'!W29-Wastage!S73)+T29</f>
        <v>0</v>
      </c>
      <c r="U126" s="114">
        <f ca="1">MAX(0,T126+'8. SOH &amp; Pipeline'!V79-'7. Consumption'!X29-Wastage!T73)+U29</f>
        <v>0</v>
      </c>
      <c r="V126" s="114">
        <f ca="1">MAX(0,U126+'8. SOH &amp; Pipeline'!W79-'7. Consumption'!Y29-Wastage!U73)+V29</f>
        <v>0</v>
      </c>
      <c r="W126" s="114">
        <f ca="1">MAX(0,V126+'8. SOH &amp; Pipeline'!X79-'7. Consumption'!Z29-Wastage!V73)+W29</f>
        <v>0</v>
      </c>
      <c r="X126" s="114">
        <f ca="1">MAX(0,W126+'8. SOH &amp; Pipeline'!Y79-'7. Consumption'!AA29-Wastage!W73)+X29</f>
        <v>0</v>
      </c>
      <c r="Y126" s="114">
        <f ca="1">MAX(0,X126+'8. SOH &amp; Pipeline'!Z79-'7. Consumption'!AB29-Wastage!X73)+Y29</f>
        <v>0</v>
      </c>
      <c r="Z126" s="114">
        <f ca="1">MAX(0,Y126+'8. SOH &amp; Pipeline'!AA79-'7. Consumption'!AC29-Wastage!Y73)+Z29</f>
        <v>0</v>
      </c>
      <c r="AA126" s="114">
        <f ca="1">MAX(0,Z126+'8. SOH &amp; Pipeline'!AB79-'7. Consumption'!AD29-Wastage!Z73)+AA29</f>
        <v>0</v>
      </c>
      <c r="AB126" s="114">
        <f ca="1">MAX(0,AA126+'8. SOH &amp; Pipeline'!AC79-'7. Consumption'!AE29-Wastage!AA73)+AB29</f>
        <v>0</v>
      </c>
      <c r="AC126" s="114">
        <f ca="1">MAX(0,AB126+'8. SOH &amp; Pipeline'!AD79-'7. Consumption'!AF29-Wastage!AB73)+AC29</f>
        <v>0</v>
      </c>
      <c r="AD126" s="114">
        <f ca="1">MAX(0,AC126+'8. SOH &amp; Pipeline'!AE79-'7. Consumption'!AG29-Wastage!AC73)+AD29</f>
        <v>0</v>
      </c>
      <c r="AE126" s="114">
        <f ca="1">MAX(0,AD126+'8. SOH &amp; Pipeline'!AF79-'7. Consumption'!AH29-Wastage!AD73)+AE29</f>
        <v>0</v>
      </c>
      <c r="AF126" s="114">
        <f ca="1">MAX(0,AE126+'8. SOH &amp; Pipeline'!AG79-'7. Consumption'!AI29-Wastage!AE73)+AF29</f>
        <v>0</v>
      </c>
      <c r="AG126" s="114">
        <f ca="1">MAX(0,AF126+'8. SOH &amp; Pipeline'!AH79-'7. Consumption'!AJ29-Wastage!AF73)+AG29</f>
        <v>0</v>
      </c>
      <c r="AH126" s="114">
        <f ca="1">MAX(0,AG126+'8. SOH &amp; Pipeline'!AI79-'7. Consumption'!AK29-Wastage!AG73)+AH29</f>
        <v>0</v>
      </c>
      <c r="AI126" s="114">
        <f ca="1">MAX(0,AH126+'8. SOH &amp; Pipeline'!AJ79-'7. Consumption'!AL29-Wastage!AH73)+AI29</f>
        <v>0</v>
      </c>
      <c r="AJ126" s="114">
        <f ca="1">MAX(0,AI126+'8. SOH &amp; Pipeline'!AK79-'7. Consumption'!AM29-Wastage!AI73)+AJ29</f>
        <v>0</v>
      </c>
      <c r="AK126" s="114">
        <f ca="1">MAX(0,AJ126+'8. SOH &amp; Pipeline'!AL79-'7. Consumption'!AN29-Wastage!AJ73)+AK29</f>
        <v>0</v>
      </c>
      <c r="AL126" s="114">
        <f ca="1">MAX(0,AK126+'8. SOH &amp; Pipeline'!AM79-'7. Consumption'!AO29-Wastage!AK73)+AL29</f>
        <v>0</v>
      </c>
      <c r="AM126" s="114">
        <f ca="1">MAX(0,AL126+'8. SOH &amp; Pipeline'!AN79-'7. Consumption'!AP29-Wastage!AL73)+AM29</f>
        <v>0</v>
      </c>
      <c r="AN126" s="114">
        <f ca="1">MAX(0,AM126+'8. SOH &amp; Pipeline'!AO79-'7. Consumption'!AQ29-Wastage!AM73)+AN29</f>
        <v>0</v>
      </c>
    </row>
    <row r="127" spans="2:40" x14ac:dyDescent="0.3">
      <c r="B127" s="12"/>
      <c r="C127" s="12" t="str">
        <f>'7. Consumption'!C30</f>
        <v>LPV/r (200/50) - 120 tab</v>
      </c>
      <c r="D127">
        <f>'8. SOH &amp; Pipeline'!E130</f>
        <v>0</v>
      </c>
      <c r="E127" s="114">
        <f ca="1">MAX(0,D127+'8. SOH &amp; Pipeline'!F80-'7. Consumption'!H30-Wastage!D74)+E30</f>
        <v>0</v>
      </c>
      <c r="F127" s="114">
        <f ca="1">MAX(0,E127+'8. SOH &amp; Pipeline'!G80-'7. Consumption'!I30-Wastage!E74)+F30</f>
        <v>0</v>
      </c>
      <c r="G127" s="114">
        <f ca="1">MAX(0,F127+'8. SOH &amp; Pipeline'!H80-'7. Consumption'!J30-Wastage!F74)+G30</f>
        <v>0</v>
      </c>
      <c r="H127" s="114">
        <f ca="1">MAX(0,G127+'8. SOH &amp; Pipeline'!I80-'7. Consumption'!K30-Wastage!G74)+H30</f>
        <v>0</v>
      </c>
      <c r="I127" s="114">
        <f ca="1">MAX(0,H127+'8. SOH &amp; Pipeline'!J80-'7. Consumption'!L30-Wastage!H74)+I30</f>
        <v>0</v>
      </c>
      <c r="J127" s="114">
        <f ca="1">MAX(0,I127+'8. SOH &amp; Pipeline'!K80-'7. Consumption'!M30-Wastage!I74)+J30</f>
        <v>0</v>
      </c>
      <c r="K127" s="114">
        <f ca="1">MAX(0,J127+'8. SOH &amp; Pipeline'!L80-'7. Consumption'!N30-Wastage!J74)+K30</f>
        <v>0</v>
      </c>
      <c r="L127" s="114">
        <f ca="1">MAX(0,K127+'8. SOH &amp; Pipeline'!M80-'7. Consumption'!O30-Wastage!K74)+L30</f>
        <v>0</v>
      </c>
      <c r="M127" s="114">
        <f ca="1">MAX(0,L127+'8. SOH &amp; Pipeline'!N80-'7. Consumption'!P30-Wastage!L74)+M30</f>
        <v>0</v>
      </c>
      <c r="N127" s="114">
        <f ca="1">MAX(0,M127+'8. SOH &amp; Pipeline'!O80-'7. Consumption'!Q30-Wastage!M74)+N30</f>
        <v>0</v>
      </c>
      <c r="O127" s="114">
        <f ca="1">MAX(0,N127+'8. SOH &amp; Pipeline'!P80-'7. Consumption'!R30-Wastage!N74)+O30</f>
        <v>0</v>
      </c>
      <c r="P127" s="114">
        <f ca="1">MAX(0,O127+'8. SOH &amp; Pipeline'!Q80-'7. Consumption'!S30-Wastage!O74)+P30</f>
        <v>0</v>
      </c>
      <c r="Q127" s="114">
        <f ca="1">MAX(0,P127+'8. SOH &amp; Pipeline'!R80-'7. Consumption'!T30-Wastage!P74)+Q30</f>
        <v>0</v>
      </c>
      <c r="R127" s="114">
        <f ca="1">MAX(0,Q127+'8. SOH &amp; Pipeline'!S80-'7. Consumption'!U30-Wastage!Q74)+R30</f>
        <v>0</v>
      </c>
      <c r="S127" s="114">
        <f ca="1">MAX(0,R127+'8. SOH &amp; Pipeline'!T80-'7. Consumption'!V30-Wastage!R74)+S30</f>
        <v>0</v>
      </c>
      <c r="T127" s="114">
        <f ca="1">MAX(0,S127+'8. SOH &amp; Pipeline'!U80-'7. Consumption'!W30-Wastage!S74)+T30</f>
        <v>0</v>
      </c>
      <c r="U127" s="114">
        <f ca="1">MAX(0,T127+'8. SOH &amp; Pipeline'!V80-'7. Consumption'!X30-Wastage!T74)+U30</f>
        <v>0</v>
      </c>
      <c r="V127" s="114">
        <f ca="1">MAX(0,U127+'8. SOH &amp; Pipeline'!W80-'7. Consumption'!Y30-Wastage!U74)+V30</f>
        <v>0</v>
      </c>
      <c r="W127" s="114">
        <f ca="1">MAX(0,V127+'8. SOH &amp; Pipeline'!X80-'7. Consumption'!Z30-Wastage!V74)+W30</f>
        <v>0</v>
      </c>
      <c r="X127" s="114">
        <f ca="1">MAX(0,W127+'8. SOH &amp; Pipeline'!Y80-'7. Consumption'!AA30-Wastage!W74)+X30</f>
        <v>0</v>
      </c>
      <c r="Y127" s="114">
        <f ca="1">MAX(0,X127+'8. SOH &amp; Pipeline'!Z80-'7. Consumption'!AB30-Wastage!X74)+Y30</f>
        <v>0</v>
      </c>
      <c r="Z127" s="114">
        <f ca="1">MAX(0,Y127+'8. SOH &amp; Pipeline'!AA80-'7. Consumption'!AC30-Wastage!Y74)+Z30</f>
        <v>0</v>
      </c>
      <c r="AA127" s="114">
        <f ca="1">MAX(0,Z127+'8. SOH &amp; Pipeline'!AB80-'7. Consumption'!AD30-Wastage!Z74)+AA30</f>
        <v>0</v>
      </c>
      <c r="AB127" s="114">
        <f ca="1">MAX(0,AA127+'8. SOH &amp; Pipeline'!AC80-'7. Consumption'!AE30-Wastage!AA74)+AB30</f>
        <v>0</v>
      </c>
      <c r="AC127" s="114">
        <f ca="1">MAX(0,AB127+'8. SOH &amp; Pipeline'!AD80-'7. Consumption'!AF30-Wastage!AB74)+AC30</f>
        <v>0</v>
      </c>
      <c r="AD127" s="114">
        <f ca="1">MAX(0,AC127+'8. SOH &amp; Pipeline'!AE80-'7. Consumption'!AG30-Wastage!AC74)+AD30</f>
        <v>0</v>
      </c>
      <c r="AE127" s="114">
        <f ca="1">MAX(0,AD127+'8. SOH &amp; Pipeline'!AF80-'7. Consumption'!AH30-Wastage!AD74)+AE30</f>
        <v>0</v>
      </c>
      <c r="AF127" s="114">
        <f ca="1">MAX(0,AE127+'8. SOH &amp; Pipeline'!AG80-'7. Consumption'!AI30-Wastage!AE74)+AF30</f>
        <v>0</v>
      </c>
      <c r="AG127" s="114">
        <f ca="1">MAX(0,AF127+'8. SOH &amp; Pipeline'!AH80-'7. Consumption'!AJ30-Wastage!AF74)+AG30</f>
        <v>0</v>
      </c>
      <c r="AH127" s="114">
        <f ca="1">MAX(0,AG127+'8. SOH &amp; Pipeline'!AI80-'7. Consumption'!AK30-Wastage!AG74)+AH30</f>
        <v>0</v>
      </c>
      <c r="AI127" s="114">
        <f ca="1">MAX(0,AH127+'8. SOH &amp; Pipeline'!AJ80-'7. Consumption'!AL30-Wastage!AH74)+AI30</f>
        <v>0</v>
      </c>
      <c r="AJ127" s="114">
        <f ca="1">MAX(0,AI127+'8. SOH &amp; Pipeline'!AK80-'7. Consumption'!AM30-Wastage!AI74)+AJ30</f>
        <v>0</v>
      </c>
      <c r="AK127" s="114">
        <f ca="1">MAX(0,AJ127+'8. SOH &amp; Pipeline'!AL80-'7. Consumption'!AN30-Wastage!AJ74)+AK30</f>
        <v>0</v>
      </c>
      <c r="AL127" s="114">
        <f ca="1">MAX(0,AK127+'8. SOH &amp; Pipeline'!AM80-'7. Consumption'!AO30-Wastage!AK74)+AL30</f>
        <v>0</v>
      </c>
      <c r="AM127" s="114">
        <f ca="1">MAX(0,AL127+'8. SOH &amp; Pipeline'!AN80-'7. Consumption'!AP30-Wastage!AL74)+AM30</f>
        <v>0</v>
      </c>
      <c r="AN127" s="114">
        <f ca="1">MAX(0,AM127+'8. SOH &amp; Pipeline'!AO80-'7. Consumption'!AQ30-Wastage!AM74)+AN30</f>
        <v>0</v>
      </c>
    </row>
    <row r="128" spans="2:40" x14ac:dyDescent="0.3">
      <c r="B128" s="12"/>
      <c r="C128" s="12" t="str">
        <f>'7. Consumption'!C31</f>
        <v>NVP (200) - 60 tab</v>
      </c>
      <c r="D128">
        <f>'8. SOH &amp; Pipeline'!E131</f>
        <v>0</v>
      </c>
      <c r="E128" s="114">
        <f ca="1">MAX(0,D128+'8. SOH &amp; Pipeline'!F81-'7. Consumption'!H31-Wastage!D75)+E31</f>
        <v>0</v>
      </c>
      <c r="F128" s="114">
        <f ca="1">MAX(0,E128+'8. SOH &amp; Pipeline'!G81-'7. Consumption'!I31-Wastage!E75)+F31</f>
        <v>0</v>
      </c>
      <c r="G128" s="114">
        <f ca="1">MAX(0,F128+'8. SOH &amp; Pipeline'!H81-'7. Consumption'!J31-Wastage!F75)+G31</f>
        <v>0</v>
      </c>
      <c r="H128" s="114">
        <f ca="1">MAX(0,G128+'8. SOH &amp; Pipeline'!I81-'7. Consumption'!K31-Wastage!G75)+H31</f>
        <v>0</v>
      </c>
      <c r="I128" s="114">
        <f ca="1">MAX(0,H128+'8. SOH &amp; Pipeline'!J81-'7. Consumption'!L31-Wastage!H75)+I31</f>
        <v>0</v>
      </c>
      <c r="J128" s="114">
        <f ca="1">MAX(0,I128+'8. SOH &amp; Pipeline'!K81-'7. Consumption'!M31-Wastage!I75)+J31</f>
        <v>0</v>
      </c>
      <c r="K128" s="114">
        <f ca="1">MAX(0,J128+'8. SOH &amp; Pipeline'!L81-'7. Consumption'!N31-Wastage!J75)+K31</f>
        <v>0</v>
      </c>
      <c r="L128" s="114">
        <f ca="1">MAX(0,K128+'8. SOH &amp; Pipeline'!M81-'7. Consumption'!O31-Wastage!K75)+L31</f>
        <v>0</v>
      </c>
      <c r="M128" s="114">
        <f ca="1">MAX(0,L128+'8. SOH &amp; Pipeline'!N81-'7. Consumption'!P31-Wastage!L75)+M31</f>
        <v>0</v>
      </c>
      <c r="N128" s="114">
        <f ca="1">MAX(0,M128+'8. SOH &amp; Pipeline'!O81-'7. Consumption'!Q31-Wastage!M75)+N31</f>
        <v>0</v>
      </c>
      <c r="O128" s="114">
        <f ca="1">MAX(0,N128+'8. SOH &amp; Pipeline'!P81-'7. Consumption'!R31-Wastage!N75)+O31</f>
        <v>0</v>
      </c>
      <c r="P128" s="114">
        <f ca="1">MAX(0,O128+'8. SOH &amp; Pipeline'!Q81-'7. Consumption'!S31-Wastage!O75)+P31</f>
        <v>0</v>
      </c>
      <c r="Q128" s="114">
        <f ca="1">MAX(0,P128+'8. SOH &amp; Pipeline'!R81-'7. Consumption'!T31-Wastage!P75)+Q31</f>
        <v>0</v>
      </c>
      <c r="R128" s="114">
        <f ca="1">MAX(0,Q128+'8. SOH &amp; Pipeline'!S81-'7. Consumption'!U31-Wastage!Q75)+R31</f>
        <v>0</v>
      </c>
      <c r="S128" s="114">
        <f ca="1">MAX(0,R128+'8. SOH &amp; Pipeline'!T81-'7. Consumption'!V31-Wastage!R75)+S31</f>
        <v>0</v>
      </c>
      <c r="T128" s="114">
        <f ca="1">MAX(0,S128+'8. SOH &amp; Pipeline'!U81-'7. Consumption'!W31-Wastage!S75)+T31</f>
        <v>0</v>
      </c>
      <c r="U128" s="114">
        <f ca="1">MAX(0,T128+'8. SOH &amp; Pipeline'!V81-'7. Consumption'!X31-Wastage!T75)+U31</f>
        <v>0</v>
      </c>
      <c r="V128" s="114">
        <f ca="1">MAX(0,U128+'8. SOH &amp; Pipeline'!W81-'7. Consumption'!Y31-Wastage!U75)+V31</f>
        <v>0</v>
      </c>
      <c r="W128" s="114">
        <f ca="1">MAX(0,V128+'8. SOH &amp; Pipeline'!X81-'7. Consumption'!Z31-Wastage!V75)+W31</f>
        <v>0</v>
      </c>
      <c r="X128" s="114">
        <f ca="1">MAX(0,W128+'8. SOH &amp; Pipeline'!Y81-'7. Consumption'!AA31-Wastage!W75)+X31</f>
        <v>0</v>
      </c>
      <c r="Y128" s="114">
        <f ca="1">MAX(0,X128+'8. SOH &amp; Pipeline'!Z81-'7. Consumption'!AB31-Wastage!X75)+Y31</f>
        <v>0</v>
      </c>
      <c r="Z128" s="114">
        <f ca="1">MAX(0,Y128+'8. SOH &amp; Pipeline'!AA81-'7. Consumption'!AC31-Wastage!Y75)+Z31</f>
        <v>0</v>
      </c>
      <c r="AA128" s="114">
        <f ca="1">MAX(0,Z128+'8. SOH &amp; Pipeline'!AB81-'7. Consumption'!AD31-Wastage!Z75)+AA31</f>
        <v>0</v>
      </c>
      <c r="AB128" s="114">
        <f ca="1">MAX(0,AA128+'8. SOH &amp; Pipeline'!AC81-'7. Consumption'!AE31-Wastage!AA75)+AB31</f>
        <v>0</v>
      </c>
      <c r="AC128" s="114">
        <f ca="1">MAX(0,AB128+'8. SOH &amp; Pipeline'!AD81-'7. Consumption'!AF31-Wastage!AB75)+AC31</f>
        <v>0</v>
      </c>
      <c r="AD128" s="114">
        <f ca="1">MAX(0,AC128+'8. SOH &amp; Pipeline'!AE81-'7. Consumption'!AG31-Wastage!AC75)+AD31</f>
        <v>0</v>
      </c>
      <c r="AE128" s="114">
        <f ca="1">MAX(0,AD128+'8. SOH &amp; Pipeline'!AF81-'7. Consumption'!AH31-Wastage!AD75)+AE31</f>
        <v>0</v>
      </c>
      <c r="AF128" s="114">
        <f ca="1">MAX(0,AE128+'8. SOH &amp; Pipeline'!AG81-'7. Consumption'!AI31-Wastage!AE75)+AF31</f>
        <v>0</v>
      </c>
      <c r="AG128" s="114">
        <f ca="1">MAX(0,AF128+'8. SOH &amp; Pipeline'!AH81-'7. Consumption'!AJ31-Wastage!AF75)+AG31</f>
        <v>0</v>
      </c>
      <c r="AH128" s="114">
        <f ca="1">MAX(0,AG128+'8. SOH &amp; Pipeline'!AI81-'7. Consumption'!AK31-Wastage!AG75)+AH31</f>
        <v>0</v>
      </c>
      <c r="AI128" s="114">
        <f ca="1">MAX(0,AH128+'8. SOH &amp; Pipeline'!AJ81-'7. Consumption'!AL31-Wastage!AH75)+AI31</f>
        <v>0</v>
      </c>
      <c r="AJ128" s="114">
        <f ca="1">MAX(0,AI128+'8. SOH &amp; Pipeline'!AK81-'7. Consumption'!AM31-Wastage!AI75)+AJ31</f>
        <v>0</v>
      </c>
      <c r="AK128" s="114">
        <f ca="1">MAX(0,AJ128+'8. SOH &amp; Pipeline'!AL81-'7. Consumption'!AN31-Wastage!AJ75)+AK31</f>
        <v>0</v>
      </c>
      <c r="AL128" s="114">
        <f ca="1">MAX(0,AK128+'8. SOH &amp; Pipeline'!AM81-'7. Consumption'!AO31-Wastage!AK75)+AL31</f>
        <v>0</v>
      </c>
      <c r="AM128" s="114">
        <f ca="1">MAX(0,AL128+'8. SOH &amp; Pipeline'!AN81-'7. Consumption'!AP31-Wastage!AL75)+AM31</f>
        <v>0</v>
      </c>
      <c r="AN128" s="114">
        <f ca="1">MAX(0,AM128+'8. SOH &amp; Pipeline'!AO81-'7. Consumption'!AQ31-Wastage!AM75)+AN31</f>
        <v>0</v>
      </c>
    </row>
    <row r="129" spans="2:40" x14ac:dyDescent="0.3">
      <c r="B129" s="12"/>
      <c r="C129" s="12" t="str">
        <f>'7. Consumption'!C32</f>
        <v>RAL (400) - 60 tab</v>
      </c>
      <c r="D129">
        <f>'8. SOH &amp; Pipeline'!E132</f>
        <v>0</v>
      </c>
      <c r="E129" s="114">
        <f ca="1">MAX(0,D129+'8. SOH &amp; Pipeline'!F82-'7. Consumption'!H32-Wastage!D76)+E32</f>
        <v>0</v>
      </c>
      <c r="F129" s="114">
        <f ca="1">MAX(0,E129+'8. SOH &amp; Pipeline'!G82-'7. Consumption'!I32-Wastage!E76)+F32</f>
        <v>0</v>
      </c>
      <c r="G129" s="114">
        <f ca="1">MAX(0,F129+'8. SOH &amp; Pipeline'!H82-'7. Consumption'!J32-Wastage!F76)+G32</f>
        <v>0</v>
      </c>
      <c r="H129" s="114">
        <f ca="1">MAX(0,G129+'8. SOH &amp; Pipeline'!I82-'7. Consumption'!K32-Wastage!G76)+H32</f>
        <v>0</v>
      </c>
      <c r="I129" s="114">
        <f ca="1">MAX(0,H129+'8. SOH &amp; Pipeline'!J82-'7. Consumption'!L32-Wastage!H76)+I32</f>
        <v>0</v>
      </c>
      <c r="J129" s="114">
        <f ca="1">MAX(0,I129+'8. SOH &amp; Pipeline'!K82-'7. Consumption'!M32-Wastage!I76)+J32</f>
        <v>0</v>
      </c>
      <c r="K129" s="114">
        <f ca="1">MAX(0,J129+'8. SOH &amp; Pipeline'!L82-'7. Consumption'!N32-Wastage!J76)+K32</f>
        <v>0</v>
      </c>
      <c r="L129" s="114">
        <f ca="1">MAX(0,K129+'8. SOH &amp; Pipeline'!M82-'7. Consumption'!O32-Wastage!K76)+L32</f>
        <v>0</v>
      </c>
      <c r="M129" s="114">
        <f ca="1">MAX(0,L129+'8. SOH &amp; Pipeline'!N82-'7. Consumption'!P32-Wastage!L76)+M32</f>
        <v>0</v>
      </c>
      <c r="N129" s="114">
        <f ca="1">MAX(0,M129+'8. SOH &amp; Pipeline'!O82-'7. Consumption'!Q32-Wastage!M76)+N32</f>
        <v>0</v>
      </c>
      <c r="O129" s="114">
        <f ca="1">MAX(0,N129+'8. SOH &amp; Pipeline'!P82-'7. Consumption'!R32-Wastage!N76)+O32</f>
        <v>0</v>
      </c>
      <c r="P129" s="114">
        <f ca="1">MAX(0,O129+'8. SOH &amp; Pipeline'!Q82-'7. Consumption'!S32-Wastage!O76)+P32</f>
        <v>0</v>
      </c>
      <c r="Q129" s="114">
        <f ca="1">MAX(0,P129+'8. SOH &amp; Pipeline'!R82-'7. Consumption'!T32-Wastage!P76)+Q32</f>
        <v>0</v>
      </c>
      <c r="R129" s="114">
        <f ca="1">MAX(0,Q129+'8. SOH &amp; Pipeline'!S82-'7. Consumption'!U32-Wastage!Q76)+R32</f>
        <v>0</v>
      </c>
      <c r="S129" s="114">
        <f ca="1">MAX(0,R129+'8. SOH &amp; Pipeline'!T82-'7. Consumption'!V32-Wastage!R76)+S32</f>
        <v>0</v>
      </c>
      <c r="T129" s="114">
        <f ca="1">MAX(0,S129+'8. SOH &amp; Pipeline'!U82-'7. Consumption'!W32-Wastage!S76)+T32</f>
        <v>0</v>
      </c>
      <c r="U129" s="114">
        <f ca="1">MAX(0,T129+'8. SOH &amp; Pipeline'!V82-'7. Consumption'!X32-Wastage!T76)+U32</f>
        <v>0</v>
      </c>
      <c r="V129" s="114">
        <f ca="1">MAX(0,U129+'8. SOH &amp; Pipeline'!W82-'7. Consumption'!Y32-Wastage!U76)+V32</f>
        <v>0</v>
      </c>
      <c r="W129" s="114">
        <f ca="1">MAX(0,V129+'8. SOH &amp; Pipeline'!X82-'7. Consumption'!Z32-Wastage!V76)+W32</f>
        <v>0</v>
      </c>
      <c r="X129" s="114">
        <f ca="1">MAX(0,W129+'8. SOH &amp; Pipeline'!Y82-'7. Consumption'!AA32-Wastage!W76)+X32</f>
        <v>0</v>
      </c>
      <c r="Y129" s="114">
        <f ca="1">MAX(0,X129+'8. SOH &amp; Pipeline'!Z82-'7. Consumption'!AB32-Wastage!X76)+Y32</f>
        <v>0</v>
      </c>
      <c r="Z129" s="114">
        <f ca="1">MAX(0,Y129+'8. SOH &amp; Pipeline'!AA82-'7. Consumption'!AC32-Wastage!Y76)+Z32</f>
        <v>0</v>
      </c>
      <c r="AA129" s="114">
        <f ca="1">MAX(0,Z129+'8. SOH &amp; Pipeline'!AB82-'7. Consumption'!AD32-Wastage!Z76)+AA32</f>
        <v>0</v>
      </c>
      <c r="AB129" s="114">
        <f ca="1">MAX(0,AA129+'8. SOH &amp; Pipeline'!AC82-'7. Consumption'!AE32-Wastage!AA76)+AB32</f>
        <v>0</v>
      </c>
      <c r="AC129" s="114">
        <f ca="1">MAX(0,AB129+'8. SOH &amp; Pipeline'!AD82-'7. Consumption'!AF32-Wastage!AB76)+AC32</f>
        <v>0</v>
      </c>
      <c r="AD129" s="114">
        <f ca="1">MAX(0,AC129+'8. SOH &amp; Pipeline'!AE82-'7. Consumption'!AG32-Wastage!AC76)+AD32</f>
        <v>0</v>
      </c>
      <c r="AE129" s="114">
        <f ca="1">MAX(0,AD129+'8. SOH &amp; Pipeline'!AF82-'7. Consumption'!AH32-Wastage!AD76)+AE32</f>
        <v>0</v>
      </c>
      <c r="AF129" s="114">
        <f ca="1">MAX(0,AE129+'8. SOH &amp; Pipeline'!AG82-'7. Consumption'!AI32-Wastage!AE76)+AF32</f>
        <v>0</v>
      </c>
      <c r="AG129" s="114">
        <f ca="1">MAX(0,AF129+'8. SOH &amp; Pipeline'!AH82-'7. Consumption'!AJ32-Wastage!AF76)+AG32</f>
        <v>0</v>
      </c>
      <c r="AH129" s="114">
        <f ca="1">MAX(0,AG129+'8. SOH &amp; Pipeline'!AI82-'7. Consumption'!AK32-Wastage!AG76)+AH32</f>
        <v>0</v>
      </c>
      <c r="AI129" s="114">
        <f ca="1">MAX(0,AH129+'8. SOH &amp; Pipeline'!AJ82-'7. Consumption'!AL32-Wastage!AH76)+AI32</f>
        <v>0</v>
      </c>
      <c r="AJ129" s="114">
        <f ca="1">MAX(0,AI129+'8. SOH &amp; Pipeline'!AK82-'7. Consumption'!AM32-Wastage!AI76)+AJ32</f>
        <v>0</v>
      </c>
      <c r="AK129" s="114">
        <f ca="1">MAX(0,AJ129+'8. SOH &amp; Pipeline'!AL82-'7. Consumption'!AN32-Wastage!AJ76)+AK32</f>
        <v>0</v>
      </c>
      <c r="AL129" s="114">
        <f ca="1">MAX(0,AK129+'8. SOH &amp; Pipeline'!AM82-'7. Consumption'!AO32-Wastage!AK76)+AL32</f>
        <v>0</v>
      </c>
      <c r="AM129" s="114">
        <f ca="1">MAX(0,AL129+'8. SOH &amp; Pipeline'!AN82-'7. Consumption'!AP32-Wastage!AL76)+AM32</f>
        <v>0</v>
      </c>
      <c r="AN129" s="114">
        <f ca="1">MAX(0,AM129+'8. SOH &amp; Pipeline'!AO82-'7. Consumption'!AQ32-Wastage!AM76)+AN32</f>
        <v>0</v>
      </c>
    </row>
    <row r="130" spans="2:40" x14ac:dyDescent="0.3">
      <c r="B130" s="12"/>
      <c r="C130" s="12" t="str">
        <f>'7. Consumption'!C33</f>
        <v>RTV (100) - 60 tab</v>
      </c>
      <c r="D130">
        <f>'8. SOH &amp; Pipeline'!E133</f>
        <v>0</v>
      </c>
      <c r="E130" s="114">
        <f ca="1">MAX(0,D130+'8. SOH &amp; Pipeline'!F83-'7. Consumption'!H33-Wastage!D77)+E33</f>
        <v>0</v>
      </c>
      <c r="F130" s="114">
        <f ca="1">MAX(0,E130+'8. SOH &amp; Pipeline'!G83-'7. Consumption'!I33-Wastage!E77)+F33</f>
        <v>0</v>
      </c>
      <c r="G130" s="114">
        <f ca="1">MAX(0,F130+'8. SOH &amp; Pipeline'!H83-'7. Consumption'!J33-Wastage!F77)+G33</f>
        <v>0</v>
      </c>
      <c r="H130" s="114">
        <f ca="1">MAX(0,G130+'8. SOH &amp; Pipeline'!I83-'7. Consumption'!K33-Wastage!G77)+H33</f>
        <v>0</v>
      </c>
      <c r="I130" s="114">
        <f ca="1">MAX(0,H130+'8. SOH &amp; Pipeline'!J83-'7. Consumption'!L33-Wastage!H77)+I33</f>
        <v>0</v>
      </c>
      <c r="J130" s="114">
        <f ca="1">MAX(0,I130+'8. SOH &amp; Pipeline'!K83-'7. Consumption'!M33-Wastage!I77)+J33</f>
        <v>0</v>
      </c>
      <c r="K130" s="114">
        <f ca="1">MAX(0,J130+'8. SOH &amp; Pipeline'!L83-'7. Consumption'!N33-Wastage!J77)+K33</f>
        <v>0</v>
      </c>
      <c r="L130" s="114">
        <f ca="1">MAX(0,K130+'8. SOH &amp; Pipeline'!M83-'7. Consumption'!O33-Wastage!K77)+L33</f>
        <v>0</v>
      </c>
      <c r="M130" s="114">
        <f ca="1">MAX(0,L130+'8. SOH &amp; Pipeline'!N83-'7. Consumption'!P33-Wastage!L77)+M33</f>
        <v>0</v>
      </c>
      <c r="N130" s="114">
        <f ca="1">MAX(0,M130+'8. SOH &amp; Pipeline'!O83-'7. Consumption'!Q33-Wastage!M77)+N33</f>
        <v>0</v>
      </c>
      <c r="O130" s="114">
        <f ca="1">MAX(0,N130+'8. SOH &amp; Pipeline'!P83-'7. Consumption'!R33-Wastage!N77)+O33</f>
        <v>0</v>
      </c>
      <c r="P130" s="114">
        <f ca="1">MAX(0,O130+'8. SOH &amp; Pipeline'!Q83-'7. Consumption'!S33-Wastage!O77)+P33</f>
        <v>0</v>
      </c>
      <c r="Q130" s="114">
        <f ca="1">MAX(0,P130+'8. SOH &amp; Pipeline'!R83-'7. Consumption'!T33-Wastage!P77)+Q33</f>
        <v>0</v>
      </c>
      <c r="R130" s="114">
        <f ca="1">MAX(0,Q130+'8. SOH &amp; Pipeline'!S83-'7. Consumption'!U33-Wastage!Q77)+R33</f>
        <v>0</v>
      </c>
      <c r="S130" s="114">
        <f ca="1">MAX(0,R130+'8. SOH &amp; Pipeline'!T83-'7. Consumption'!V33-Wastage!R77)+S33</f>
        <v>0</v>
      </c>
      <c r="T130" s="114">
        <f ca="1">MAX(0,S130+'8. SOH &amp; Pipeline'!U83-'7. Consumption'!W33-Wastage!S77)+T33</f>
        <v>0</v>
      </c>
      <c r="U130" s="114">
        <f ca="1">MAX(0,T130+'8. SOH &amp; Pipeline'!V83-'7. Consumption'!X33-Wastage!T77)+U33</f>
        <v>0</v>
      </c>
      <c r="V130" s="114">
        <f ca="1">MAX(0,U130+'8. SOH &amp; Pipeline'!W83-'7. Consumption'!Y33-Wastage!U77)+V33</f>
        <v>0</v>
      </c>
      <c r="W130" s="114">
        <f ca="1">MAX(0,V130+'8. SOH &amp; Pipeline'!X83-'7. Consumption'!Z33-Wastage!V77)+W33</f>
        <v>0</v>
      </c>
      <c r="X130" s="114">
        <f ca="1">MAX(0,W130+'8. SOH &amp; Pipeline'!Y83-'7. Consumption'!AA33-Wastage!W77)+X33</f>
        <v>0</v>
      </c>
      <c r="Y130" s="114">
        <f ca="1">MAX(0,X130+'8. SOH &amp; Pipeline'!Z83-'7. Consumption'!AB33-Wastage!X77)+Y33</f>
        <v>0</v>
      </c>
      <c r="Z130" s="114">
        <f ca="1">MAX(0,Y130+'8. SOH &amp; Pipeline'!AA83-'7. Consumption'!AC33-Wastage!Y77)+Z33</f>
        <v>0</v>
      </c>
      <c r="AA130" s="114">
        <f ca="1">MAX(0,Z130+'8. SOH &amp; Pipeline'!AB83-'7. Consumption'!AD33-Wastage!Z77)+AA33</f>
        <v>0</v>
      </c>
      <c r="AB130" s="114">
        <f ca="1">MAX(0,AA130+'8. SOH &amp; Pipeline'!AC83-'7. Consumption'!AE33-Wastage!AA77)+AB33</f>
        <v>0</v>
      </c>
      <c r="AC130" s="114">
        <f ca="1">MAX(0,AB130+'8. SOH &amp; Pipeline'!AD83-'7. Consumption'!AF33-Wastage!AB77)+AC33</f>
        <v>0</v>
      </c>
      <c r="AD130" s="114">
        <f ca="1">MAX(0,AC130+'8. SOH &amp; Pipeline'!AE83-'7. Consumption'!AG33-Wastage!AC77)+AD33</f>
        <v>0</v>
      </c>
      <c r="AE130" s="114">
        <f ca="1">MAX(0,AD130+'8. SOH &amp; Pipeline'!AF83-'7. Consumption'!AH33-Wastage!AD77)+AE33</f>
        <v>0</v>
      </c>
      <c r="AF130" s="114">
        <f ca="1">MAX(0,AE130+'8. SOH &amp; Pipeline'!AG83-'7. Consumption'!AI33-Wastage!AE77)+AF33</f>
        <v>0</v>
      </c>
      <c r="AG130" s="114">
        <f ca="1">MAX(0,AF130+'8. SOH &amp; Pipeline'!AH83-'7. Consumption'!AJ33-Wastage!AF77)+AG33</f>
        <v>0</v>
      </c>
      <c r="AH130" s="114">
        <f ca="1">MAX(0,AG130+'8. SOH &amp; Pipeline'!AI83-'7. Consumption'!AK33-Wastage!AG77)+AH33</f>
        <v>0</v>
      </c>
      <c r="AI130" s="114">
        <f ca="1">MAX(0,AH130+'8. SOH &amp; Pipeline'!AJ83-'7. Consumption'!AL33-Wastage!AH77)+AI33</f>
        <v>0</v>
      </c>
      <c r="AJ130" s="114">
        <f ca="1">MAX(0,AI130+'8. SOH &amp; Pipeline'!AK83-'7. Consumption'!AM33-Wastage!AI77)+AJ33</f>
        <v>0</v>
      </c>
      <c r="AK130" s="114">
        <f ca="1">MAX(0,AJ130+'8. SOH &amp; Pipeline'!AL83-'7. Consumption'!AN33-Wastage!AJ77)+AK33</f>
        <v>0</v>
      </c>
      <c r="AL130" s="114">
        <f ca="1">MAX(0,AK130+'8. SOH &amp; Pipeline'!AM83-'7. Consumption'!AO33-Wastage!AK77)+AL33</f>
        <v>0</v>
      </c>
      <c r="AM130" s="114">
        <f ca="1">MAX(0,AL130+'8. SOH &amp; Pipeline'!AN83-'7. Consumption'!AP33-Wastage!AL77)+AM33</f>
        <v>0</v>
      </c>
      <c r="AN130" s="114">
        <f ca="1">MAX(0,AM130+'8. SOH &amp; Pipeline'!AO83-'7. Consumption'!AQ33-Wastage!AM77)+AN33</f>
        <v>0</v>
      </c>
    </row>
    <row r="131" spans="2:40" x14ac:dyDescent="0.3">
      <c r="B131" s="12"/>
      <c r="C131" s="12" t="str">
        <f>'7. Consumption'!C34</f>
        <v>TAF+3TC+DTG (25/300/50) - 180 tab</v>
      </c>
      <c r="D131">
        <f>'8. SOH &amp; Pipeline'!E134</f>
        <v>0</v>
      </c>
      <c r="E131" s="114">
        <f ca="1">MAX(0,D131+'8. SOH &amp; Pipeline'!F84-'7. Consumption'!H34-Wastage!D78)+E34</f>
        <v>0</v>
      </c>
      <c r="F131" s="114">
        <f ca="1">MAX(0,E131+'8. SOH &amp; Pipeline'!G84-'7. Consumption'!I34-Wastage!E78)+F34</f>
        <v>0</v>
      </c>
      <c r="G131" s="114">
        <f ca="1">MAX(0,F131+'8. SOH &amp; Pipeline'!H84-'7. Consumption'!J34-Wastage!F78)+G34</f>
        <v>0</v>
      </c>
      <c r="H131" s="114">
        <f ca="1">MAX(0,G131+'8. SOH &amp; Pipeline'!I84-'7. Consumption'!K34-Wastage!G78)+H34</f>
        <v>0</v>
      </c>
      <c r="I131" s="114">
        <f ca="1">MAX(0,H131+'8. SOH &amp; Pipeline'!J84-'7. Consumption'!L34-Wastage!H78)+I34</f>
        <v>0</v>
      </c>
      <c r="J131" s="114">
        <f ca="1">MAX(0,I131+'8. SOH &amp; Pipeline'!K84-'7. Consumption'!M34-Wastage!I78)+J34</f>
        <v>0</v>
      </c>
      <c r="K131" s="114">
        <f ca="1">MAX(0,J131+'8. SOH &amp; Pipeline'!L84-'7. Consumption'!N34-Wastage!J78)+K34</f>
        <v>0</v>
      </c>
      <c r="L131" s="114">
        <f ca="1">MAX(0,K131+'8. SOH &amp; Pipeline'!M84-'7. Consumption'!O34-Wastage!K78)+L34</f>
        <v>0</v>
      </c>
      <c r="M131" s="114">
        <f ca="1">MAX(0,L131+'8. SOH &amp; Pipeline'!N84-'7. Consumption'!P34-Wastage!L78)+M34</f>
        <v>0</v>
      </c>
      <c r="N131" s="114">
        <f ca="1">MAX(0,M131+'8. SOH &amp; Pipeline'!O84-'7. Consumption'!Q34-Wastage!M78)+N34</f>
        <v>0</v>
      </c>
      <c r="O131" s="114">
        <f ca="1">MAX(0,N131+'8. SOH &amp; Pipeline'!P84-'7. Consumption'!R34-Wastage!N78)+O34</f>
        <v>0</v>
      </c>
      <c r="P131" s="114">
        <f ca="1">MAX(0,O131+'8. SOH &amp; Pipeline'!Q84-'7. Consumption'!S34-Wastage!O78)+P34</f>
        <v>0</v>
      </c>
      <c r="Q131" s="114">
        <f ca="1">MAX(0,P131+'8. SOH &amp; Pipeline'!R84-'7. Consumption'!T34-Wastage!P78)+Q34</f>
        <v>0</v>
      </c>
      <c r="R131" s="114">
        <f ca="1">MAX(0,Q131+'8. SOH &amp; Pipeline'!S84-'7. Consumption'!U34-Wastage!Q78)+R34</f>
        <v>0</v>
      </c>
      <c r="S131" s="114">
        <f ca="1">MAX(0,R131+'8. SOH &amp; Pipeline'!T84-'7. Consumption'!V34-Wastage!R78)+S34</f>
        <v>0</v>
      </c>
      <c r="T131" s="114">
        <f ca="1">MAX(0,S131+'8. SOH &amp; Pipeline'!U84-'7. Consumption'!W34-Wastage!S78)+T34</f>
        <v>0</v>
      </c>
      <c r="U131" s="114">
        <f ca="1">MAX(0,T131+'8. SOH &amp; Pipeline'!V84-'7. Consumption'!X34-Wastage!T78)+U34</f>
        <v>0</v>
      </c>
      <c r="V131" s="114">
        <f ca="1">MAX(0,U131+'8. SOH &amp; Pipeline'!W84-'7. Consumption'!Y34-Wastage!U78)+V34</f>
        <v>0</v>
      </c>
      <c r="W131" s="114">
        <f ca="1">MAX(0,V131+'8. SOH &amp; Pipeline'!X84-'7. Consumption'!Z34-Wastage!V78)+W34</f>
        <v>0</v>
      </c>
      <c r="X131" s="114">
        <f ca="1">MAX(0,W131+'8. SOH &amp; Pipeline'!Y84-'7. Consumption'!AA34-Wastage!W78)+X34</f>
        <v>0</v>
      </c>
      <c r="Y131" s="114">
        <f ca="1">MAX(0,X131+'8. SOH &amp; Pipeline'!Z84-'7. Consumption'!AB34-Wastage!X78)+Y34</f>
        <v>0</v>
      </c>
      <c r="Z131" s="114">
        <f ca="1">MAX(0,Y131+'8. SOH &amp; Pipeline'!AA84-'7. Consumption'!AC34-Wastage!Y78)+Z34</f>
        <v>0</v>
      </c>
      <c r="AA131" s="114">
        <f ca="1">MAX(0,Z131+'8. SOH &amp; Pipeline'!AB84-'7. Consumption'!AD34-Wastage!Z78)+AA34</f>
        <v>0</v>
      </c>
      <c r="AB131" s="114">
        <f ca="1">MAX(0,AA131+'8. SOH &amp; Pipeline'!AC84-'7. Consumption'!AE34-Wastage!AA78)+AB34</f>
        <v>0</v>
      </c>
      <c r="AC131" s="114">
        <f ca="1">MAX(0,AB131+'8. SOH &amp; Pipeline'!AD84-'7. Consumption'!AF34-Wastage!AB78)+AC34</f>
        <v>0</v>
      </c>
      <c r="AD131" s="114">
        <f ca="1">MAX(0,AC131+'8. SOH &amp; Pipeline'!AE84-'7. Consumption'!AG34-Wastage!AC78)+AD34</f>
        <v>0</v>
      </c>
      <c r="AE131" s="114">
        <f ca="1">MAX(0,AD131+'8. SOH &amp; Pipeline'!AF84-'7. Consumption'!AH34-Wastage!AD78)+AE34</f>
        <v>0</v>
      </c>
      <c r="AF131" s="114">
        <f ca="1">MAX(0,AE131+'8. SOH &amp; Pipeline'!AG84-'7. Consumption'!AI34-Wastage!AE78)+AF34</f>
        <v>0</v>
      </c>
      <c r="AG131" s="114">
        <f ca="1">MAX(0,AF131+'8. SOH &amp; Pipeline'!AH84-'7. Consumption'!AJ34-Wastage!AF78)+AG34</f>
        <v>0</v>
      </c>
      <c r="AH131" s="114">
        <f ca="1">MAX(0,AG131+'8. SOH &amp; Pipeline'!AI84-'7. Consumption'!AK34-Wastage!AG78)+AH34</f>
        <v>0</v>
      </c>
      <c r="AI131" s="114">
        <f ca="1">MAX(0,AH131+'8. SOH &amp; Pipeline'!AJ84-'7. Consumption'!AL34-Wastage!AH78)+AI34</f>
        <v>0</v>
      </c>
      <c r="AJ131" s="114">
        <f ca="1">MAX(0,AI131+'8. SOH &amp; Pipeline'!AK84-'7. Consumption'!AM34-Wastage!AI78)+AJ34</f>
        <v>0</v>
      </c>
      <c r="AK131" s="114">
        <f ca="1">MAX(0,AJ131+'8. SOH &amp; Pipeline'!AL84-'7. Consumption'!AN34-Wastage!AJ78)+AK34</f>
        <v>0</v>
      </c>
      <c r="AL131" s="114">
        <f ca="1">MAX(0,AK131+'8. SOH &amp; Pipeline'!AM84-'7. Consumption'!AO34-Wastage!AK78)+AL34</f>
        <v>0</v>
      </c>
      <c r="AM131" s="114">
        <f ca="1">MAX(0,AL131+'8. SOH &amp; Pipeline'!AN84-'7. Consumption'!AP34-Wastage!AL78)+AM34</f>
        <v>0</v>
      </c>
      <c r="AN131" s="114">
        <f ca="1">MAX(0,AM131+'8. SOH &amp; Pipeline'!AO84-'7. Consumption'!AQ34-Wastage!AM78)+AN34</f>
        <v>0</v>
      </c>
    </row>
    <row r="132" spans="2:40" x14ac:dyDescent="0.3">
      <c r="B132" s="12"/>
      <c r="C132" s="12" t="str">
        <f>'7. Consumption'!C35</f>
        <v>TAF+3TC+DTG (25/300/50) - 30 tab</v>
      </c>
      <c r="D132">
        <f>'8. SOH &amp; Pipeline'!E135</f>
        <v>0</v>
      </c>
      <c r="E132" s="114">
        <f ca="1">MAX(0,D132+'8. SOH &amp; Pipeline'!F85-'7. Consumption'!H35-Wastage!D79)+E35</f>
        <v>0</v>
      </c>
      <c r="F132" s="114">
        <f ca="1">MAX(0,E132+'8. SOH &amp; Pipeline'!G85-'7. Consumption'!I35-Wastage!E79)+F35</f>
        <v>0</v>
      </c>
      <c r="G132" s="114">
        <f ca="1">MAX(0,F132+'8. SOH &amp; Pipeline'!H85-'7. Consumption'!J35-Wastage!F79)+G35</f>
        <v>0</v>
      </c>
      <c r="H132" s="114">
        <f ca="1">MAX(0,G132+'8. SOH &amp; Pipeline'!I85-'7. Consumption'!K35-Wastage!G79)+H35</f>
        <v>0</v>
      </c>
      <c r="I132" s="114">
        <f ca="1">MAX(0,H132+'8. SOH &amp; Pipeline'!J85-'7. Consumption'!L35-Wastage!H79)+I35</f>
        <v>0</v>
      </c>
      <c r="J132" s="114">
        <f ca="1">MAX(0,I132+'8. SOH &amp; Pipeline'!K85-'7. Consumption'!M35-Wastage!I79)+J35</f>
        <v>0</v>
      </c>
      <c r="K132" s="114">
        <f ca="1">MAX(0,J132+'8. SOH &amp; Pipeline'!L85-'7. Consumption'!N35-Wastage!J79)+K35</f>
        <v>0</v>
      </c>
      <c r="L132" s="114">
        <f ca="1">MAX(0,K132+'8. SOH &amp; Pipeline'!M85-'7. Consumption'!O35-Wastage!K79)+L35</f>
        <v>0</v>
      </c>
      <c r="M132" s="114">
        <f ca="1">MAX(0,L132+'8. SOH &amp; Pipeline'!N85-'7. Consumption'!P35-Wastage!L79)+M35</f>
        <v>0</v>
      </c>
      <c r="N132" s="114">
        <f ca="1">MAX(0,M132+'8. SOH &amp; Pipeline'!O85-'7. Consumption'!Q35-Wastage!M79)+N35</f>
        <v>0</v>
      </c>
      <c r="O132" s="114">
        <f ca="1">MAX(0,N132+'8. SOH &amp; Pipeline'!P85-'7. Consumption'!R35-Wastage!N79)+O35</f>
        <v>0</v>
      </c>
      <c r="P132" s="114">
        <f ca="1">MAX(0,O132+'8. SOH &amp; Pipeline'!Q85-'7. Consumption'!S35-Wastage!O79)+P35</f>
        <v>0</v>
      </c>
      <c r="Q132" s="114">
        <f ca="1">MAX(0,P132+'8. SOH &amp; Pipeline'!R85-'7. Consumption'!T35-Wastage!P79)+Q35</f>
        <v>0</v>
      </c>
      <c r="R132" s="114">
        <f ca="1">MAX(0,Q132+'8. SOH &amp; Pipeline'!S85-'7. Consumption'!U35-Wastage!Q79)+R35</f>
        <v>0</v>
      </c>
      <c r="S132" s="114">
        <f ca="1">MAX(0,R132+'8. SOH &amp; Pipeline'!T85-'7. Consumption'!V35-Wastage!R79)+S35</f>
        <v>0</v>
      </c>
      <c r="T132" s="114">
        <f ca="1">MAX(0,S132+'8. SOH &amp; Pipeline'!U85-'7. Consumption'!W35-Wastage!S79)+T35</f>
        <v>0</v>
      </c>
      <c r="U132" s="114">
        <f ca="1">MAX(0,T132+'8. SOH &amp; Pipeline'!V85-'7. Consumption'!X35-Wastage!T79)+U35</f>
        <v>0</v>
      </c>
      <c r="V132" s="114">
        <f ca="1">MAX(0,U132+'8. SOH &amp; Pipeline'!W85-'7. Consumption'!Y35-Wastage!U79)+V35</f>
        <v>0</v>
      </c>
      <c r="W132" s="114">
        <f ca="1">MAX(0,V132+'8. SOH &amp; Pipeline'!X85-'7. Consumption'!Z35-Wastage!V79)+W35</f>
        <v>0</v>
      </c>
      <c r="X132" s="114">
        <f ca="1">MAX(0,W132+'8. SOH &amp; Pipeline'!Y85-'7. Consumption'!AA35-Wastage!W79)+X35</f>
        <v>0</v>
      </c>
      <c r="Y132" s="114">
        <f ca="1">MAX(0,X132+'8. SOH &amp; Pipeline'!Z85-'7. Consumption'!AB35-Wastage!X79)+Y35</f>
        <v>0</v>
      </c>
      <c r="Z132" s="114">
        <f ca="1">MAX(0,Y132+'8. SOH &amp; Pipeline'!AA85-'7. Consumption'!AC35-Wastage!Y79)+Z35</f>
        <v>0</v>
      </c>
      <c r="AA132" s="114">
        <f ca="1">MAX(0,Z132+'8. SOH &amp; Pipeline'!AB85-'7. Consumption'!AD35-Wastage!Z79)+AA35</f>
        <v>0</v>
      </c>
      <c r="AB132" s="114">
        <f ca="1">MAX(0,AA132+'8. SOH &amp; Pipeline'!AC85-'7. Consumption'!AE35-Wastage!AA79)+AB35</f>
        <v>0</v>
      </c>
      <c r="AC132" s="114">
        <f ca="1">MAX(0,AB132+'8. SOH &amp; Pipeline'!AD85-'7. Consumption'!AF35-Wastage!AB79)+AC35</f>
        <v>0</v>
      </c>
      <c r="AD132" s="114">
        <f ca="1">MAX(0,AC132+'8. SOH &amp; Pipeline'!AE85-'7. Consumption'!AG35-Wastage!AC79)+AD35</f>
        <v>0</v>
      </c>
      <c r="AE132" s="114">
        <f ca="1">MAX(0,AD132+'8. SOH &amp; Pipeline'!AF85-'7. Consumption'!AH35-Wastage!AD79)+AE35</f>
        <v>0</v>
      </c>
      <c r="AF132" s="114">
        <f ca="1">MAX(0,AE132+'8. SOH &amp; Pipeline'!AG85-'7. Consumption'!AI35-Wastage!AE79)+AF35</f>
        <v>0</v>
      </c>
      <c r="AG132" s="114">
        <f ca="1">MAX(0,AF132+'8. SOH &amp; Pipeline'!AH85-'7. Consumption'!AJ35-Wastage!AF79)+AG35</f>
        <v>0</v>
      </c>
      <c r="AH132" s="114">
        <f ca="1">MAX(0,AG132+'8. SOH &amp; Pipeline'!AI85-'7. Consumption'!AK35-Wastage!AG79)+AH35</f>
        <v>0</v>
      </c>
      <c r="AI132" s="114">
        <f ca="1">MAX(0,AH132+'8. SOH &amp; Pipeline'!AJ85-'7. Consumption'!AL35-Wastage!AH79)+AI35</f>
        <v>0</v>
      </c>
      <c r="AJ132" s="114">
        <f ca="1">MAX(0,AI132+'8. SOH &amp; Pipeline'!AK85-'7. Consumption'!AM35-Wastage!AI79)+AJ35</f>
        <v>0</v>
      </c>
      <c r="AK132" s="114">
        <f ca="1">MAX(0,AJ132+'8. SOH &amp; Pipeline'!AL85-'7. Consumption'!AN35-Wastage!AJ79)+AK35</f>
        <v>0</v>
      </c>
      <c r="AL132" s="114">
        <f ca="1">MAX(0,AK132+'8. SOH &amp; Pipeline'!AM85-'7. Consumption'!AO35-Wastage!AK79)+AL35</f>
        <v>0</v>
      </c>
      <c r="AM132" s="114">
        <f ca="1">MAX(0,AL132+'8. SOH &amp; Pipeline'!AN85-'7. Consumption'!AP35-Wastage!AL79)+AM35</f>
        <v>0</v>
      </c>
      <c r="AN132" s="114">
        <f ca="1">MAX(0,AM132+'8. SOH &amp; Pipeline'!AO85-'7. Consumption'!AQ35-Wastage!AM79)+AN35</f>
        <v>0</v>
      </c>
    </row>
    <row r="133" spans="2:40" x14ac:dyDescent="0.3">
      <c r="B133" s="12"/>
      <c r="C133" s="12" t="str">
        <f>'7. Consumption'!C36</f>
        <v>TAF+3TC+DTG (25/300/50) - 90 tab</v>
      </c>
      <c r="D133">
        <f>'8. SOH &amp; Pipeline'!E136</f>
        <v>0</v>
      </c>
      <c r="E133" s="114">
        <f ca="1">MAX(0,D133+'8. SOH &amp; Pipeline'!F86-'7. Consumption'!H36-Wastage!D80)+E36</f>
        <v>0</v>
      </c>
      <c r="F133" s="114">
        <f ca="1">MAX(0,E133+'8. SOH &amp; Pipeline'!G86-'7. Consumption'!I36-Wastage!E80)+F36</f>
        <v>0</v>
      </c>
      <c r="G133" s="114">
        <f ca="1">MAX(0,F133+'8. SOH &amp; Pipeline'!H86-'7. Consumption'!J36-Wastage!F80)+G36</f>
        <v>0</v>
      </c>
      <c r="H133" s="114">
        <f ca="1">MAX(0,G133+'8. SOH &amp; Pipeline'!I86-'7. Consumption'!K36-Wastage!G80)+H36</f>
        <v>0</v>
      </c>
      <c r="I133" s="114">
        <f ca="1">MAX(0,H133+'8. SOH &amp; Pipeline'!J86-'7. Consumption'!L36-Wastage!H80)+I36</f>
        <v>0</v>
      </c>
      <c r="J133" s="114">
        <f ca="1">MAX(0,I133+'8. SOH &amp; Pipeline'!K86-'7. Consumption'!M36-Wastage!I80)+J36</f>
        <v>0</v>
      </c>
      <c r="K133" s="114">
        <f ca="1">MAX(0,J133+'8. SOH &amp; Pipeline'!L86-'7. Consumption'!N36-Wastage!J80)+K36</f>
        <v>0</v>
      </c>
      <c r="L133" s="114">
        <f ca="1">MAX(0,K133+'8. SOH &amp; Pipeline'!M86-'7. Consumption'!O36-Wastage!K80)+L36</f>
        <v>0</v>
      </c>
      <c r="M133" s="114">
        <f ca="1">MAX(0,L133+'8. SOH &amp; Pipeline'!N86-'7. Consumption'!P36-Wastage!L80)+M36</f>
        <v>0</v>
      </c>
      <c r="N133" s="114">
        <f ca="1">MAX(0,M133+'8. SOH &amp; Pipeline'!O86-'7. Consumption'!Q36-Wastage!M80)+N36</f>
        <v>0</v>
      </c>
      <c r="O133" s="114">
        <f ca="1">MAX(0,N133+'8. SOH &amp; Pipeline'!P86-'7. Consumption'!R36-Wastage!N80)+O36</f>
        <v>0</v>
      </c>
      <c r="P133" s="114">
        <f ca="1">MAX(0,O133+'8. SOH &amp; Pipeline'!Q86-'7. Consumption'!S36-Wastage!O80)+P36</f>
        <v>0</v>
      </c>
      <c r="Q133" s="114">
        <f ca="1">MAX(0,P133+'8. SOH &amp; Pipeline'!R86-'7. Consumption'!T36-Wastage!P80)+Q36</f>
        <v>0</v>
      </c>
      <c r="R133" s="114">
        <f ca="1">MAX(0,Q133+'8. SOH &amp; Pipeline'!S86-'7. Consumption'!U36-Wastage!Q80)+R36</f>
        <v>0</v>
      </c>
      <c r="S133" s="114">
        <f ca="1">MAX(0,R133+'8. SOH &amp; Pipeline'!T86-'7. Consumption'!V36-Wastage!R80)+S36</f>
        <v>0</v>
      </c>
      <c r="T133" s="114">
        <f ca="1">MAX(0,S133+'8. SOH &amp; Pipeline'!U86-'7. Consumption'!W36-Wastage!S80)+T36</f>
        <v>0</v>
      </c>
      <c r="U133" s="114">
        <f ca="1">MAX(0,T133+'8. SOH &amp; Pipeline'!V86-'7. Consumption'!X36-Wastage!T80)+U36</f>
        <v>0</v>
      </c>
      <c r="V133" s="114">
        <f ca="1">MAX(0,U133+'8. SOH &amp; Pipeline'!W86-'7. Consumption'!Y36-Wastage!U80)+V36</f>
        <v>0</v>
      </c>
      <c r="W133" s="114">
        <f ca="1">MAX(0,V133+'8. SOH &amp; Pipeline'!X86-'7. Consumption'!Z36-Wastage!V80)+W36</f>
        <v>0</v>
      </c>
      <c r="X133" s="114">
        <f ca="1">MAX(0,W133+'8. SOH &amp; Pipeline'!Y86-'7. Consumption'!AA36-Wastage!W80)+X36</f>
        <v>0</v>
      </c>
      <c r="Y133" s="114">
        <f ca="1">MAX(0,X133+'8. SOH &amp; Pipeline'!Z86-'7. Consumption'!AB36-Wastage!X80)+Y36</f>
        <v>0</v>
      </c>
      <c r="Z133" s="114">
        <f ca="1">MAX(0,Y133+'8. SOH &amp; Pipeline'!AA86-'7. Consumption'!AC36-Wastage!Y80)+Z36</f>
        <v>0</v>
      </c>
      <c r="AA133" s="114">
        <f ca="1">MAX(0,Z133+'8. SOH &amp; Pipeline'!AB86-'7. Consumption'!AD36-Wastage!Z80)+AA36</f>
        <v>0</v>
      </c>
      <c r="AB133" s="114">
        <f ca="1">MAX(0,AA133+'8. SOH &amp; Pipeline'!AC86-'7. Consumption'!AE36-Wastage!AA80)+AB36</f>
        <v>0</v>
      </c>
      <c r="AC133" s="114">
        <f ca="1">MAX(0,AB133+'8. SOH &amp; Pipeline'!AD86-'7. Consumption'!AF36-Wastage!AB80)+AC36</f>
        <v>0</v>
      </c>
      <c r="AD133" s="114">
        <f ca="1">MAX(0,AC133+'8. SOH &amp; Pipeline'!AE86-'7. Consumption'!AG36-Wastage!AC80)+AD36</f>
        <v>0</v>
      </c>
      <c r="AE133" s="114">
        <f ca="1">MAX(0,AD133+'8. SOH &amp; Pipeline'!AF86-'7. Consumption'!AH36-Wastage!AD80)+AE36</f>
        <v>0</v>
      </c>
      <c r="AF133" s="114">
        <f ca="1">MAX(0,AE133+'8. SOH &amp; Pipeline'!AG86-'7. Consumption'!AI36-Wastage!AE80)+AF36</f>
        <v>0</v>
      </c>
      <c r="AG133" s="114">
        <f ca="1">MAX(0,AF133+'8. SOH &amp; Pipeline'!AH86-'7. Consumption'!AJ36-Wastage!AF80)+AG36</f>
        <v>0</v>
      </c>
      <c r="AH133" s="114">
        <f ca="1">MAX(0,AG133+'8. SOH &amp; Pipeline'!AI86-'7. Consumption'!AK36-Wastage!AG80)+AH36</f>
        <v>0</v>
      </c>
      <c r="AI133" s="114">
        <f ca="1">MAX(0,AH133+'8. SOH &amp; Pipeline'!AJ86-'7. Consumption'!AL36-Wastage!AH80)+AI36</f>
        <v>0</v>
      </c>
      <c r="AJ133" s="114">
        <f ca="1">MAX(0,AI133+'8. SOH &amp; Pipeline'!AK86-'7. Consumption'!AM36-Wastage!AI80)+AJ36</f>
        <v>0</v>
      </c>
      <c r="AK133" s="114">
        <f ca="1">MAX(0,AJ133+'8. SOH &amp; Pipeline'!AL86-'7. Consumption'!AN36-Wastage!AJ80)+AK36</f>
        <v>0</v>
      </c>
      <c r="AL133" s="114">
        <f ca="1">MAX(0,AK133+'8. SOH &amp; Pipeline'!AM86-'7. Consumption'!AO36-Wastage!AK80)+AL36</f>
        <v>0</v>
      </c>
      <c r="AM133" s="114">
        <f ca="1">MAX(0,AL133+'8. SOH &amp; Pipeline'!AN86-'7. Consumption'!AP36-Wastage!AL80)+AM36</f>
        <v>0</v>
      </c>
      <c r="AN133" s="114">
        <f ca="1">MAX(0,AM133+'8. SOH &amp; Pipeline'!AO86-'7. Consumption'!AQ36-Wastage!AM80)+AN36</f>
        <v>0</v>
      </c>
    </row>
    <row r="134" spans="2:40" x14ac:dyDescent="0.3">
      <c r="B134" s="12"/>
      <c r="C134" s="12" t="str">
        <f>'7. Consumption'!C37</f>
        <v>TAF+FTC+DTG (25/200/50) - 180 tab</v>
      </c>
      <c r="D134">
        <f>'8. SOH &amp; Pipeline'!E137</f>
        <v>0</v>
      </c>
      <c r="E134" s="114">
        <f ca="1">MAX(0,D134+'8. SOH &amp; Pipeline'!F87-'7. Consumption'!H37-Wastage!D81)+E37</f>
        <v>0</v>
      </c>
      <c r="F134" s="114">
        <f ca="1">MAX(0,E134+'8. SOH &amp; Pipeline'!G87-'7. Consumption'!I37-Wastage!E81)+F37</f>
        <v>0</v>
      </c>
      <c r="G134" s="114">
        <f ca="1">MAX(0,F134+'8. SOH &amp; Pipeline'!H87-'7. Consumption'!J37-Wastage!F81)+G37</f>
        <v>0</v>
      </c>
      <c r="H134" s="114">
        <f ca="1">MAX(0,G134+'8. SOH &amp; Pipeline'!I87-'7. Consumption'!K37-Wastage!G81)+H37</f>
        <v>0</v>
      </c>
      <c r="I134" s="114">
        <f ca="1">MAX(0,H134+'8. SOH &amp; Pipeline'!J87-'7. Consumption'!L37-Wastage!H81)+I37</f>
        <v>0</v>
      </c>
      <c r="J134" s="114">
        <f ca="1">MAX(0,I134+'8. SOH &amp; Pipeline'!K87-'7. Consumption'!M37-Wastage!I81)+J37</f>
        <v>0</v>
      </c>
      <c r="K134" s="114">
        <f ca="1">MAX(0,J134+'8. SOH &amp; Pipeline'!L87-'7. Consumption'!N37-Wastage!J81)+K37</f>
        <v>0</v>
      </c>
      <c r="L134" s="114">
        <f ca="1">MAX(0,K134+'8. SOH &amp; Pipeline'!M87-'7. Consumption'!O37-Wastage!K81)+L37</f>
        <v>0</v>
      </c>
      <c r="M134" s="114">
        <f ca="1">MAX(0,L134+'8. SOH &amp; Pipeline'!N87-'7. Consumption'!P37-Wastage!L81)+M37</f>
        <v>0</v>
      </c>
      <c r="N134" s="114">
        <f ca="1">MAX(0,M134+'8. SOH &amp; Pipeline'!O87-'7. Consumption'!Q37-Wastage!M81)+N37</f>
        <v>0</v>
      </c>
      <c r="O134" s="114">
        <f ca="1">MAX(0,N134+'8. SOH &amp; Pipeline'!P87-'7. Consumption'!R37-Wastage!N81)+O37</f>
        <v>0</v>
      </c>
      <c r="P134" s="114">
        <f ca="1">MAX(0,O134+'8. SOH &amp; Pipeline'!Q87-'7. Consumption'!S37-Wastage!O81)+P37</f>
        <v>0</v>
      </c>
      <c r="Q134" s="114">
        <f ca="1">MAX(0,P134+'8. SOH &amp; Pipeline'!R87-'7. Consumption'!T37-Wastage!P81)+Q37</f>
        <v>0</v>
      </c>
      <c r="R134" s="114">
        <f ca="1">MAX(0,Q134+'8. SOH &amp; Pipeline'!S87-'7. Consumption'!U37-Wastage!Q81)+R37</f>
        <v>0</v>
      </c>
      <c r="S134" s="114">
        <f ca="1">MAX(0,R134+'8. SOH &amp; Pipeline'!T87-'7. Consumption'!V37-Wastage!R81)+S37</f>
        <v>0</v>
      </c>
      <c r="T134" s="114">
        <f ca="1">MAX(0,S134+'8. SOH &amp; Pipeline'!U87-'7. Consumption'!W37-Wastage!S81)+T37</f>
        <v>0</v>
      </c>
      <c r="U134" s="114">
        <f ca="1">MAX(0,T134+'8. SOH &amp; Pipeline'!V87-'7. Consumption'!X37-Wastage!T81)+U37</f>
        <v>0</v>
      </c>
      <c r="V134" s="114">
        <f ca="1">MAX(0,U134+'8. SOH &amp; Pipeline'!W87-'7. Consumption'!Y37-Wastage!U81)+V37</f>
        <v>0</v>
      </c>
      <c r="W134" s="114">
        <f ca="1">MAX(0,V134+'8. SOH &amp; Pipeline'!X87-'7. Consumption'!Z37-Wastage!V81)+W37</f>
        <v>0</v>
      </c>
      <c r="X134" s="114">
        <f ca="1">MAX(0,W134+'8. SOH &amp; Pipeline'!Y87-'7. Consumption'!AA37-Wastage!W81)+X37</f>
        <v>0</v>
      </c>
      <c r="Y134" s="114">
        <f ca="1">MAX(0,X134+'8. SOH &amp; Pipeline'!Z87-'7. Consumption'!AB37-Wastage!X81)+Y37</f>
        <v>0</v>
      </c>
      <c r="Z134" s="114">
        <f ca="1">MAX(0,Y134+'8. SOH &amp; Pipeline'!AA87-'7. Consumption'!AC37-Wastage!Y81)+Z37</f>
        <v>0</v>
      </c>
      <c r="AA134" s="114">
        <f ca="1">MAX(0,Z134+'8. SOH &amp; Pipeline'!AB87-'7. Consumption'!AD37-Wastage!Z81)+AA37</f>
        <v>0</v>
      </c>
      <c r="AB134" s="114">
        <f ca="1">MAX(0,AA134+'8. SOH &amp; Pipeline'!AC87-'7. Consumption'!AE37-Wastage!AA81)+AB37</f>
        <v>0</v>
      </c>
      <c r="AC134" s="114">
        <f ca="1">MAX(0,AB134+'8. SOH &amp; Pipeline'!AD87-'7. Consumption'!AF37-Wastage!AB81)+AC37</f>
        <v>0</v>
      </c>
      <c r="AD134" s="114">
        <f ca="1">MAX(0,AC134+'8. SOH &amp; Pipeline'!AE87-'7. Consumption'!AG37-Wastage!AC81)+AD37</f>
        <v>0</v>
      </c>
      <c r="AE134" s="114">
        <f ca="1">MAX(0,AD134+'8. SOH &amp; Pipeline'!AF87-'7. Consumption'!AH37-Wastage!AD81)+AE37</f>
        <v>0</v>
      </c>
      <c r="AF134" s="114">
        <f ca="1">MAX(0,AE134+'8. SOH &amp; Pipeline'!AG87-'7. Consumption'!AI37-Wastage!AE81)+AF37</f>
        <v>0</v>
      </c>
      <c r="AG134" s="114">
        <f ca="1">MAX(0,AF134+'8. SOH &amp; Pipeline'!AH87-'7. Consumption'!AJ37-Wastage!AF81)+AG37</f>
        <v>0</v>
      </c>
      <c r="AH134" s="114">
        <f ca="1">MAX(0,AG134+'8. SOH &amp; Pipeline'!AI87-'7. Consumption'!AK37-Wastage!AG81)+AH37</f>
        <v>0</v>
      </c>
      <c r="AI134" s="114">
        <f ca="1">MAX(0,AH134+'8. SOH &amp; Pipeline'!AJ87-'7. Consumption'!AL37-Wastage!AH81)+AI37</f>
        <v>0</v>
      </c>
      <c r="AJ134" s="114">
        <f ca="1">MAX(0,AI134+'8. SOH &amp; Pipeline'!AK87-'7. Consumption'!AM37-Wastage!AI81)+AJ37</f>
        <v>0</v>
      </c>
      <c r="AK134" s="114">
        <f ca="1">MAX(0,AJ134+'8. SOH &amp; Pipeline'!AL87-'7. Consumption'!AN37-Wastage!AJ81)+AK37</f>
        <v>0</v>
      </c>
      <c r="AL134" s="114">
        <f ca="1">MAX(0,AK134+'8. SOH &amp; Pipeline'!AM87-'7. Consumption'!AO37-Wastage!AK81)+AL37</f>
        <v>0</v>
      </c>
      <c r="AM134" s="114">
        <f ca="1">MAX(0,AL134+'8. SOH &amp; Pipeline'!AN87-'7. Consumption'!AP37-Wastage!AL81)+AM37</f>
        <v>0</v>
      </c>
      <c r="AN134" s="114">
        <f ca="1">MAX(0,AM134+'8. SOH &amp; Pipeline'!AO87-'7. Consumption'!AQ37-Wastage!AM81)+AN37</f>
        <v>0</v>
      </c>
    </row>
    <row r="135" spans="2:40" x14ac:dyDescent="0.3">
      <c r="B135" s="12"/>
      <c r="C135" s="12" t="str">
        <f>'7. Consumption'!C38</f>
        <v>TAF+FTC+DTG (25/200/50) - 30 tab</v>
      </c>
      <c r="D135">
        <f>'8. SOH &amp; Pipeline'!E138</f>
        <v>0</v>
      </c>
      <c r="E135" s="114">
        <f ca="1">MAX(0,D135+'8. SOH &amp; Pipeline'!F88-'7. Consumption'!H38-Wastage!D82)+E38</f>
        <v>0</v>
      </c>
      <c r="F135" s="114">
        <f ca="1">MAX(0,E135+'8. SOH &amp; Pipeline'!G88-'7. Consumption'!I38-Wastage!E82)+F38</f>
        <v>0</v>
      </c>
      <c r="G135" s="114">
        <f ca="1">MAX(0,F135+'8. SOH &amp; Pipeline'!H88-'7. Consumption'!J38-Wastage!F82)+G38</f>
        <v>0</v>
      </c>
      <c r="H135" s="114">
        <f ca="1">MAX(0,G135+'8. SOH &amp; Pipeline'!I88-'7. Consumption'!K38-Wastage!G82)+H38</f>
        <v>0</v>
      </c>
      <c r="I135" s="114">
        <f ca="1">MAX(0,H135+'8. SOH &amp; Pipeline'!J88-'7. Consumption'!L38-Wastage!H82)+I38</f>
        <v>0</v>
      </c>
      <c r="J135" s="114">
        <f ca="1">MAX(0,I135+'8. SOH &amp; Pipeline'!K88-'7. Consumption'!M38-Wastage!I82)+J38</f>
        <v>0</v>
      </c>
      <c r="K135" s="114">
        <f ca="1">MAX(0,J135+'8. SOH &amp; Pipeline'!L88-'7. Consumption'!N38-Wastage!J82)+K38</f>
        <v>0</v>
      </c>
      <c r="L135" s="114">
        <f ca="1">MAX(0,K135+'8. SOH &amp; Pipeline'!M88-'7. Consumption'!O38-Wastage!K82)+L38</f>
        <v>0</v>
      </c>
      <c r="M135" s="114">
        <f ca="1">MAX(0,L135+'8. SOH &amp; Pipeline'!N88-'7. Consumption'!P38-Wastage!L82)+M38</f>
        <v>0</v>
      </c>
      <c r="N135" s="114">
        <f ca="1">MAX(0,M135+'8. SOH &amp; Pipeline'!O88-'7. Consumption'!Q38-Wastage!M82)+N38</f>
        <v>0</v>
      </c>
      <c r="O135" s="114">
        <f ca="1">MAX(0,N135+'8. SOH &amp; Pipeline'!P88-'7. Consumption'!R38-Wastage!N82)+O38</f>
        <v>0</v>
      </c>
      <c r="P135" s="114">
        <f ca="1">MAX(0,O135+'8. SOH &amp; Pipeline'!Q88-'7. Consumption'!S38-Wastage!O82)+P38</f>
        <v>0</v>
      </c>
      <c r="Q135" s="114">
        <f ca="1">MAX(0,P135+'8. SOH &amp; Pipeline'!R88-'7. Consumption'!T38-Wastage!P82)+Q38</f>
        <v>0</v>
      </c>
      <c r="R135" s="114">
        <f ca="1">MAX(0,Q135+'8. SOH &amp; Pipeline'!S88-'7. Consumption'!U38-Wastage!Q82)+R38</f>
        <v>0</v>
      </c>
      <c r="S135" s="114">
        <f ca="1">MAX(0,R135+'8. SOH &amp; Pipeline'!T88-'7. Consumption'!V38-Wastage!R82)+S38</f>
        <v>0</v>
      </c>
      <c r="T135" s="114">
        <f ca="1">MAX(0,S135+'8. SOH &amp; Pipeline'!U88-'7. Consumption'!W38-Wastage!S82)+T38</f>
        <v>0</v>
      </c>
      <c r="U135" s="114">
        <f ca="1">MAX(0,T135+'8. SOH &amp; Pipeline'!V88-'7. Consumption'!X38-Wastage!T82)+U38</f>
        <v>0</v>
      </c>
      <c r="V135" s="114">
        <f ca="1">MAX(0,U135+'8. SOH &amp; Pipeline'!W88-'7. Consumption'!Y38-Wastage!U82)+V38</f>
        <v>0</v>
      </c>
      <c r="W135" s="114">
        <f ca="1">MAX(0,V135+'8. SOH &amp; Pipeline'!X88-'7. Consumption'!Z38-Wastage!V82)+W38</f>
        <v>0</v>
      </c>
      <c r="X135" s="114">
        <f ca="1">MAX(0,W135+'8. SOH &amp; Pipeline'!Y88-'7. Consumption'!AA38-Wastage!W82)+X38</f>
        <v>0</v>
      </c>
      <c r="Y135" s="114">
        <f ca="1">MAX(0,X135+'8. SOH &amp; Pipeline'!Z88-'7. Consumption'!AB38-Wastage!X82)+Y38</f>
        <v>0</v>
      </c>
      <c r="Z135" s="114">
        <f ca="1">MAX(0,Y135+'8. SOH &amp; Pipeline'!AA88-'7. Consumption'!AC38-Wastage!Y82)+Z38</f>
        <v>0</v>
      </c>
      <c r="AA135" s="114">
        <f ca="1">MAX(0,Z135+'8. SOH &amp; Pipeline'!AB88-'7. Consumption'!AD38-Wastage!Z82)+AA38</f>
        <v>0</v>
      </c>
      <c r="AB135" s="114">
        <f ca="1">MAX(0,AA135+'8. SOH &amp; Pipeline'!AC88-'7. Consumption'!AE38-Wastage!AA82)+AB38</f>
        <v>0</v>
      </c>
      <c r="AC135" s="114">
        <f ca="1">MAX(0,AB135+'8. SOH &amp; Pipeline'!AD88-'7. Consumption'!AF38-Wastage!AB82)+AC38</f>
        <v>0</v>
      </c>
      <c r="AD135" s="114">
        <f ca="1">MAX(0,AC135+'8. SOH &amp; Pipeline'!AE88-'7. Consumption'!AG38-Wastage!AC82)+AD38</f>
        <v>0</v>
      </c>
      <c r="AE135" s="114">
        <f ca="1">MAX(0,AD135+'8. SOH &amp; Pipeline'!AF88-'7. Consumption'!AH38-Wastage!AD82)+AE38</f>
        <v>0</v>
      </c>
      <c r="AF135" s="114">
        <f ca="1">MAX(0,AE135+'8. SOH &amp; Pipeline'!AG88-'7. Consumption'!AI38-Wastage!AE82)+AF38</f>
        <v>0</v>
      </c>
      <c r="AG135" s="114">
        <f ca="1">MAX(0,AF135+'8. SOH &amp; Pipeline'!AH88-'7. Consumption'!AJ38-Wastage!AF82)+AG38</f>
        <v>0</v>
      </c>
      <c r="AH135" s="114">
        <f ca="1">MAX(0,AG135+'8. SOH &amp; Pipeline'!AI88-'7. Consumption'!AK38-Wastage!AG82)+AH38</f>
        <v>0</v>
      </c>
      <c r="AI135" s="114">
        <f ca="1">MAX(0,AH135+'8. SOH &amp; Pipeline'!AJ88-'7. Consumption'!AL38-Wastage!AH82)+AI38</f>
        <v>0</v>
      </c>
      <c r="AJ135" s="114">
        <f ca="1">MAX(0,AI135+'8. SOH &amp; Pipeline'!AK88-'7. Consumption'!AM38-Wastage!AI82)+AJ38</f>
        <v>0</v>
      </c>
      <c r="AK135" s="114">
        <f ca="1">MAX(0,AJ135+'8. SOH &amp; Pipeline'!AL88-'7. Consumption'!AN38-Wastage!AJ82)+AK38</f>
        <v>0</v>
      </c>
      <c r="AL135" s="114">
        <f ca="1">MAX(0,AK135+'8. SOH &amp; Pipeline'!AM88-'7. Consumption'!AO38-Wastage!AK82)+AL38</f>
        <v>0</v>
      </c>
      <c r="AM135" s="114">
        <f ca="1">MAX(0,AL135+'8. SOH &amp; Pipeline'!AN88-'7. Consumption'!AP38-Wastage!AL82)+AM38</f>
        <v>0</v>
      </c>
      <c r="AN135" s="114">
        <f ca="1">MAX(0,AM135+'8. SOH &amp; Pipeline'!AO88-'7. Consumption'!AQ38-Wastage!AM82)+AN38</f>
        <v>0</v>
      </c>
    </row>
    <row r="136" spans="2:40" x14ac:dyDescent="0.3">
      <c r="B136" s="12"/>
      <c r="C136" s="12" t="str">
        <f>'7. Consumption'!C39</f>
        <v>TAF+FTC+DTG (25/200/50) - 90 tab</v>
      </c>
      <c r="D136">
        <f>'8. SOH &amp; Pipeline'!E139</f>
        <v>0</v>
      </c>
      <c r="E136" s="114">
        <f ca="1">MAX(0,D136+'8. SOH &amp; Pipeline'!F89-'7. Consumption'!H39-Wastage!D83)+E39</f>
        <v>0</v>
      </c>
      <c r="F136" s="114">
        <f ca="1">MAX(0,E136+'8. SOH &amp; Pipeline'!G89-'7. Consumption'!I39-Wastage!E83)+F39</f>
        <v>0</v>
      </c>
      <c r="G136" s="114">
        <f ca="1">MAX(0,F136+'8. SOH &amp; Pipeline'!H89-'7. Consumption'!J39-Wastage!F83)+G39</f>
        <v>0</v>
      </c>
      <c r="H136" s="114">
        <f ca="1">MAX(0,G136+'8. SOH &amp; Pipeline'!I89-'7. Consumption'!K39-Wastage!G83)+H39</f>
        <v>0</v>
      </c>
      <c r="I136" s="114">
        <f ca="1">MAX(0,H136+'8. SOH &amp; Pipeline'!J89-'7. Consumption'!L39-Wastage!H83)+I39</f>
        <v>0</v>
      </c>
      <c r="J136" s="114">
        <f ca="1">MAX(0,I136+'8. SOH &amp; Pipeline'!K89-'7. Consumption'!M39-Wastage!I83)+J39</f>
        <v>0</v>
      </c>
      <c r="K136" s="114">
        <f ca="1">MAX(0,J136+'8. SOH &amp; Pipeline'!L89-'7. Consumption'!N39-Wastage!J83)+K39</f>
        <v>0</v>
      </c>
      <c r="L136" s="114">
        <f ca="1">MAX(0,K136+'8. SOH &amp; Pipeline'!M89-'7. Consumption'!O39-Wastage!K83)+L39</f>
        <v>0</v>
      </c>
      <c r="M136" s="114">
        <f ca="1">MAX(0,L136+'8. SOH &amp; Pipeline'!N89-'7. Consumption'!P39-Wastage!L83)+M39</f>
        <v>0</v>
      </c>
      <c r="N136" s="114">
        <f ca="1">MAX(0,M136+'8. SOH &amp; Pipeline'!O89-'7. Consumption'!Q39-Wastage!M83)+N39</f>
        <v>0</v>
      </c>
      <c r="O136" s="114">
        <f ca="1">MAX(0,N136+'8. SOH &amp; Pipeline'!P89-'7. Consumption'!R39-Wastage!N83)+O39</f>
        <v>0</v>
      </c>
      <c r="P136" s="114">
        <f ca="1">MAX(0,O136+'8. SOH &amp; Pipeline'!Q89-'7. Consumption'!S39-Wastage!O83)+P39</f>
        <v>0</v>
      </c>
      <c r="Q136" s="114">
        <f ca="1">MAX(0,P136+'8. SOH &amp; Pipeline'!R89-'7. Consumption'!T39-Wastage!P83)+Q39</f>
        <v>0</v>
      </c>
      <c r="R136" s="114">
        <f ca="1">MAX(0,Q136+'8. SOH &amp; Pipeline'!S89-'7. Consumption'!U39-Wastage!Q83)+R39</f>
        <v>0</v>
      </c>
      <c r="S136" s="114">
        <f ca="1">MAX(0,R136+'8. SOH &amp; Pipeline'!T89-'7. Consumption'!V39-Wastage!R83)+S39</f>
        <v>0</v>
      </c>
      <c r="T136" s="114">
        <f ca="1">MAX(0,S136+'8. SOH &amp; Pipeline'!U89-'7. Consumption'!W39-Wastage!S83)+T39</f>
        <v>0</v>
      </c>
      <c r="U136" s="114">
        <f ca="1">MAX(0,T136+'8. SOH &amp; Pipeline'!V89-'7. Consumption'!X39-Wastage!T83)+U39</f>
        <v>0</v>
      </c>
      <c r="V136" s="114">
        <f ca="1">MAX(0,U136+'8. SOH &amp; Pipeline'!W89-'7. Consumption'!Y39-Wastage!U83)+V39</f>
        <v>0</v>
      </c>
      <c r="W136" s="114">
        <f ca="1">MAX(0,V136+'8. SOH &amp; Pipeline'!X89-'7. Consumption'!Z39-Wastage!V83)+W39</f>
        <v>0</v>
      </c>
      <c r="X136" s="114">
        <f ca="1">MAX(0,W136+'8. SOH &amp; Pipeline'!Y89-'7. Consumption'!AA39-Wastage!W83)+X39</f>
        <v>0</v>
      </c>
      <c r="Y136" s="114">
        <f ca="1">MAX(0,X136+'8. SOH &amp; Pipeline'!Z89-'7. Consumption'!AB39-Wastage!X83)+Y39</f>
        <v>0</v>
      </c>
      <c r="Z136" s="114">
        <f ca="1">MAX(0,Y136+'8. SOH &amp; Pipeline'!AA89-'7. Consumption'!AC39-Wastage!Y83)+Z39</f>
        <v>0</v>
      </c>
      <c r="AA136" s="114">
        <f ca="1">MAX(0,Z136+'8. SOH &amp; Pipeline'!AB89-'7. Consumption'!AD39-Wastage!Z83)+AA39</f>
        <v>0</v>
      </c>
      <c r="AB136" s="114">
        <f ca="1">MAX(0,AA136+'8. SOH &amp; Pipeline'!AC89-'7. Consumption'!AE39-Wastage!AA83)+AB39</f>
        <v>0</v>
      </c>
      <c r="AC136" s="114">
        <f ca="1">MAX(0,AB136+'8. SOH &amp; Pipeline'!AD89-'7. Consumption'!AF39-Wastage!AB83)+AC39</f>
        <v>0</v>
      </c>
      <c r="AD136" s="114">
        <f ca="1">MAX(0,AC136+'8. SOH &amp; Pipeline'!AE89-'7. Consumption'!AG39-Wastage!AC83)+AD39</f>
        <v>0</v>
      </c>
      <c r="AE136" s="114">
        <f ca="1">MAX(0,AD136+'8. SOH &amp; Pipeline'!AF89-'7. Consumption'!AH39-Wastage!AD83)+AE39</f>
        <v>0</v>
      </c>
      <c r="AF136" s="114">
        <f ca="1">MAX(0,AE136+'8. SOH &amp; Pipeline'!AG89-'7. Consumption'!AI39-Wastage!AE83)+AF39</f>
        <v>0</v>
      </c>
      <c r="AG136" s="114">
        <f ca="1">MAX(0,AF136+'8. SOH &amp; Pipeline'!AH89-'7. Consumption'!AJ39-Wastage!AF83)+AG39</f>
        <v>0</v>
      </c>
      <c r="AH136" s="114">
        <f ca="1">MAX(0,AG136+'8. SOH &amp; Pipeline'!AI89-'7. Consumption'!AK39-Wastage!AG83)+AH39</f>
        <v>0</v>
      </c>
      <c r="AI136" s="114">
        <f ca="1">MAX(0,AH136+'8. SOH &amp; Pipeline'!AJ89-'7. Consumption'!AL39-Wastage!AH83)+AI39</f>
        <v>0</v>
      </c>
      <c r="AJ136" s="114">
        <f ca="1">MAX(0,AI136+'8. SOH &amp; Pipeline'!AK89-'7. Consumption'!AM39-Wastage!AI83)+AJ39</f>
        <v>0</v>
      </c>
      <c r="AK136" s="114">
        <f ca="1">MAX(0,AJ136+'8. SOH &amp; Pipeline'!AL89-'7. Consumption'!AN39-Wastage!AJ83)+AK39</f>
        <v>0</v>
      </c>
      <c r="AL136" s="114">
        <f ca="1">MAX(0,AK136+'8. SOH &amp; Pipeline'!AM89-'7. Consumption'!AO39-Wastage!AK83)+AL39</f>
        <v>0</v>
      </c>
      <c r="AM136" s="114">
        <f ca="1">MAX(0,AL136+'8. SOH &amp; Pipeline'!AN89-'7. Consumption'!AP39-Wastage!AL83)+AM39</f>
        <v>0</v>
      </c>
      <c r="AN136" s="114">
        <f ca="1">MAX(0,AM136+'8. SOH &amp; Pipeline'!AO89-'7. Consumption'!AQ39-Wastage!AM83)+AN39</f>
        <v>0</v>
      </c>
    </row>
    <row r="137" spans="2:40" x14ac:dyDescent="0.3">
      <c r="B137" s="12"/>
      <c r="C137" s="12" t="str">
        <f>'7. Consumption'!C40</f>
        <v>TDF (300) - 30 tab</v>
      </c>
      <c r="D137">
        <f>'8. SOH &amp; Pipeline'!E140</f>
        <v>0</v>
      </c>
      <c r="E137" s="114">
        <f ca="1">MAX(0,D137+'8. SOH &amp; Pipeline'!F90-'7. Consumption'!H40-Wastage!D84)+E40</f>
        <v>0</v>
      </c>
      <c r="F137" s="114">
        <f ca="1">MAX(0,E137+'8. SOH &amp; Pipeline'!G90-'7. Consumption'!I40-Wastage!E84)+F40</f>
        <v>0</v>
      </c>
      <c r="G137" s="114">
        <f ca="1">MAX(0,F137+'8. SOH &amp; Pipeline'!H90-'7. Consumption'!J40-Wastage!F84)+G40</f>
        <v>0</v>
      </c>
      <c r="H137" s="114">
        <f ca="1">MAX(0,G137+'8. SOH &amp; Pipeline'!I90-'7. Consumption'!K40-Wastage!G84)+H40</f>
        <v>0</v>
      </c>
      <c r="I137" s="114">
        <f ca="1">MAX(0,H137+'8. SOH &amp; Pipeline'!J90-'7. Consumption'!L40-Wastage!H84)+I40</f>
        <v>0</v>
      </c>
      <c r="J137" s="114">
        <f ca="1">MAX(0,I137+'8. SOH &amp; Pipeline'!K90-'7. Consumption'!M40-Wastage!I84)+J40</f>
        <v>0</v>
      </c>
      <c r="K137" s="114">
        <f ca="1">MAX(0,J137+'8. SOH &amp; Pipeline'!L90-'7. Consumption'!N40-Wastage!J84)+K40</f>
        <v>0</v>
      </c>
      <c r="L137" s="114">
        <f ca="1">MAX(0,K137+'8. SOH &amp; Pipeline'!M90-'7. Consumption'!O40-Wastage!K84)+L40</f>
        <v>0</v>
      </c>
      <c r="M137" s="114">
        <f ca="1">MAX(0,L137+'8. SOH &amp; Pipeline'!N90-'7. Consumption'!P40-Wastage!L84)+M40</f>
        <v>0</v>
      </c>
      <c r="N137" s="114">
        <f ca="1">MAX(0,M137+'8. SOH &amp; Pipeline'!O90-'7. Consumption'!Q40-Wastage!M84)+N40</f>
        <v>0</v>
      </c>
      <c r="O137" s="114">
        <f ca="1">MAX(0,N137+'8. SOH &amp; Pipeline'!P90-'7. Consumption'!R40-Wastage!N84)+O40</f>
        <v>0</v>
      </c>
      <c r="P137" s="114">
        <f ca="1">MAX(0,O137+'8. SOH &amp; Pipeline'!Q90-'7. Consumption'!S40-Wastage!O84)+P40</f>
        <v>0</v>
      </c>
      <c r="Q137" s="114">
        <f ca="1">MAX(0,P137+'8. SOH &amp; Pipeline'!R90-'7. Consumption'!T40-Wastage!P84)+Q40</f>
        <v>0</v>
      </c>
      <c r="R137" s="114">
        <f ca="1">MAX(0,Q137+'8. SOH &amp; Pipeline'!S90-'7. Consumption'!U40-Wastage!Q84)+R40</f>
        <v>0</v>
      </c>
      <c r="S137" s="114">
        <f ca="1">MAX(0,R137+'8. SOH &amp; Pipeline'!T90-'7. Consumption'!V40-Wastage!R84)+S40</f>
        <v>0</v>
      </c>
      <c r="T137" s="114">
        <f ca="1">MAX(0,S137+'8. SOH &amp; Pipeline'!U90-'7. Consumption'!W40-Wastage!S84)+T40</f>
        <v>0</v>
      </c>
      <c r="U137" s="114">
        <f ca="1">MAX(0,T137+'8. SOH &amp; Pipeline'!V90-'7. Consumption'!X40-Wastage!T84)+U40</f>
        <v>0</v>
      </c>
      <c r="V137" s="114">
        <f ca="1">MAX(0,U137+'8. SOH &amp; Pipeline'!W90-'7. Consumption'!Y40-Wastage!U84)+V40</f>
        <v>0</v>
      </c>
      <c r="W137" s="114">
        <f ca="1">MAX(0,V137+'8. SOH &amp; Pipeline'!X90-'7. Consumption'!Z40-Wastage!V84)+W40</f>
        <v>0</v>
      </c>
      <c r="X137" s="114">
        <f ca="1">MAX(0,W137+'8. SOH &amp; Pipeline'!Y90-'7. Consumption'!AA40-Wastage!W84)+X40</f>
        <v>0</v>
      </c>
      <c r="Y137" s="114">
        <f ca="1">MAX(0,X137+'8. SOH &amp; Pipeline'!Z90-'7. Consumption'!AB40-Wastage!X84)+Y40</f>
        <v>0</v>
      </c>
      <c r="Z137" s="114">
        <f ca="1">MAX(0,Y137+'8. SOH &amp; Pipeline'!AA90-'7. Consumption'!AC40-Wastage!Y84)+Z40</f>
        <v>0</v>
      </c>
      <c r="AA137" s="114">
        <f ca="1">MAX(0,Z137+'8. SOH &amp; Pipeline'!AB90-'7. Consumption'!AD40-Wastage!Z84)+AA40</f>
        <v>0</v>
      </c>
      <c r="AB137" s="114">
        <f ca="1">MAX(0,AA137+'8. SOH &amp; Pipeline'!AC90-'7. Consumption'!AE40-Wastage!AA84)+AB40</f>
        <v>0</v>
      </c>
      <c r="AC137" s="114">
        <f ca="1">MAX(0,AB137+'8. SOH &amp; Pipeline'!AD90-'7. Consumption'!AF40-Wastage!AB84)+AC40</f>
        <v>0</v>
      </c>
      <c r="AD137" s="114">
        <f ca="1">MAX(0,AC137+'8. SOH &amp; Pipeline'!AE90-'7. Consumption'!AG40-Wastage!AC84)+AD40</f>
        <v>0</v>
      </c>
      <c r="AE137" s="114">
        <f ca="1">MAX(0,AD137+'8. SOH &amp; Pipeline'!AF90-'7. Consumption'!AH40-Wastage!AD84)+AE40</f>
        <v>0</v>
      </c>
      <c r="AF137" s="114">
        <f ca="1">MAX(0,AE137+'8. SOH &amp; Pipeline'!AG90-'7. Consumption'!AI40-Wastage!AE84)+AF40</f>
        <v>0</v>
      </c>
      <c r="AG137" s="114">
        <f ca="1">MAX(0,AF137+'8. SOH &amp; Pipeline'!AH90-'7. Consumption'!AJ40-Wastage!AF84)+AG40</f>
        <v>0</v>
      </c>
      <c r="AH137" s="114">
        <f ca="1">MAX(0,AG137+'8. SOH &amp; Pipeline'!AI90-'7. Consumption'!AK40-Wastage!AG84)+AH40</f>
        <v>0</v>
      </c>
      <c r="AI137" s="114">
        <f ca="1">MAX(0,AH137+'8. SOH &amp; Pipeline'!AJ90-'7. Consumption'!AL40-Wastage!AH84)+AI40</f>
        <v>0</v>
      </c>
      <c r="AJ137" s="114">
        <f ca="1">MAX(0,AI137+'8. SOH &amp; Pipeline'!AK90-'7. Consumption'!AM40-Wastage!AI84)+AJ40</f>
        <v>0</v>
      </c>
      <c r="AK137" s="114">
        <f ca="1">MAX(0,AJ137+'8. SOH &amp; Pipeline'!AL90-'7. Consumption'!AN40-Wastage!AJ84)+AK40</f>
        <v>0</v>
      </c>
      <c r="AL137" s="114">
        <f ca="1">MAX(0,AK137+'8. SOH &amp; Pipeline'!AM90-'7. Consumption'!AO40-Wastage!AK84)+AL40</f>
        <v>0</v>
      </c>
      <c r="AM137" s="114">
        <f ca="1">MAX(0,AL137+'8. SOH &amp; Pipeline'!AN90-'7. Consumption'!AP40-Wastage!AL84)+AM40</f>
        <v>0</v>
      </c>
      <c r="AN137" s="114">
        <f ca="1">MAX(0,AM137+'8. SOH &amp; Pipeline'!AO90-'7. Consumption'!AQ40-Wastage!AM84)+AN40</f>
        <v>0</v>
      </c>
    </row>
    <row r="138" spans="2:40" x14ac:dyDescent="0.3">
      <c r="B138" s="12"/>
      <c r="C138" s="12" t="str">
        <f>'7. Consumption'!C41</f>
        <v>TDF+3TC (300/300) - 30 tab</v>
      </c>
      <c r="D138">
        <f>'8. SOH &amp; Pipeline'!E141</f>
        <v>0</v>
      </c>
      <c r="E138" s="114">
        <f ca="1">MAX(0,D138+'8. SOH &amp; Pipeline'!F91-'7. Consumption'!H41-Wastage!D85)+E41</f>
        <v>0</v>
      </c>
      <c r="F138" s="114">
        <f ca="1">MAX(0,E138+'8. SOH &amp; Pipeline'!G91-'7. Consumption'!I41-Wastage!E85)+F41</f>
        <v>0</v>
      </c>
      <c r="G138" s="114">
        <f ca="1">MAX(0,F138+'8. SOH &amp; Pipeline'!H91-'7. Consumption'!J41-Wastage!F85)+G41</f>
        <v>0</v>
      </c>
      <c r="H138" s="114">
        <f ca="1">MAX(0,G138+'8. SOH &amp; Pipeline'!I91-'7. Consumption'!K41-Wastage!G85)+H41</f>
        <v>0</v>
      </c>
      <c r="I138" s="114">
        <f ca="1">MAX(0,H138+'8. SOH &amp; Pipeline'!J91-'7. Consumption'!L41-Wastage!H85)+I41</f>
        <v>0</v>
      </c>
      <c r="J138" s="114">
        <f ca="1">MAX(0,I138+'8. SOH &amp; Pipeline'!K91-'7. Consumption'!M41-Wastage!I85)+J41</f>
        <v>0</v>
      </c>
      <c r="K138" s="114">
        <f ca="1">MAX(0,J138+'8. SOH &amp; Pipeline'!L91-'7. Consumption'!N41-Wastage!J85)+K41</f>
        <v>0</v>
      </c>
      <c r="L138" s="114">
        <f ca="1">MAX(0,K138+'8. SOH &amp; Pipeline'!M91-'7. Consumption'!O41-Wastage!K85)+L41</f>
        <v>0</v>
      </c>
      <c r="M138" s="114">
        <f ca="1">MAX(0,L138+'8. SOH &amp; Pipeline'!N91-'7. Consumption'!P41-Wastage!L85)+M41</f>
        <v>0</v>
      </c>
      <c r="N138" s="114">
        <f ca="1">MAX(0,M138+'8. SOH &amp; Pipeline'!O91-'7. Consumption'!Q41-Wastage!M85)+N41</f>
        <v>0</v>
      </c>
      <c r="O138" s="114">
        <f ca="1">MAX(0,N138+'8. SOH &amp; Pipeline'!P91-'7. Consumption'!R41-Wastage!N85)+O41</f>
        <v>0</v>
      </c>
      <c r="P138" s="114">
        <f ca="1">MAX(0,O138+'8. SOH &amp; Pipeline'!Q91-'7. Consumption'!S41-Wastage!O85)+P41</f>
        <v>0</v>
      </c>
      <c r="Q138" s="114">
        <f ca="1">MAX(0,P138+'8. SOH &amp; Pipeline'!R91-'7. Consumption'!T41-Wastage!P85)+Q41</f>
        <v>0</v>
      </c>
      <c r="R138" s="114">
        <f ca="1">MAX(0,Q138+'8. SOH &amp; Pipeline'!S91-'7. Consumption'!U41-Wastage!Q85)+R41</f>
        <v>0</v>
      </c>
      <c r="S138" s="114">
        <f ca="1">MAX(0,R138+'8. SOH &amp; Pipeline'!T91-'7. Consumption'!V41-Wastage!R85)+S41</f>
        <v>0</v>
      </c>
      <c r="T138" s="114">
        <f ca="1">MAX(0,S138+'8. SOH &amp; Pipeline'!U91-'7. Consumption'!W41-Wastage!S85)+T41</f>
        <v>0</v>
      </c>
      <c r="U138" s="114">
        <f ca="1">MAX(0,T138+'8. SOH &amp; Pipeline'!V91-'7. Consumption'!X41-Wastage!T85)+U41</f>
        <v>0</v>
      </c>
      <c r="V138" s="114">
        <f ca="1">MAX(0,U138+'8. SOH &amp; Pipeline'!W91-'7. Consumption'!Y41-Wastage!U85)+V41</f>
        <v>0</v>
      </c>
      <c r="W138" s="114">
        <f ca="1">MAX(0,V138+'8. SOH &amp; Pipeline'!X91-'7. Consumption'!Z41-Wastage!V85)+W41</f>
        <v>0</v>
      </c>
      <c r="X138" s="114">
        <f ca="1">MAX(0,W138+'8. SOH &amp; Pipeline'!Y91-'7. Consumption'!AA41-Wastage!W85)+X41</f>
        <v>0</v>
      </c>
      <c r="Y138" s="114">
        <f ca="1">MAX(0,X138+'8. SOH &amp; Pipeline'!Z91-'7. Consumption'!AB41-Wastage!X85)+Y41</f>
        <v>0</v>
      </c>
      <c r="Z138" s="114">
        <f ca="1">MAX(0,Y138+'8. SOH &amp; Pipeline'!AA91-'7. Consumption'!AC41-Wastage!Y85)+Z41</f>
        <v>0</v>
      </c>
      <c r="AA138" s="114">
        <f ca="1">MAX(0,Z138+'8. SOH &amp; Pipeline'!AB91-'7. Consumption'!AD41-Wastage!Z85)+AA41</f>
        <v>0</v>
      </c>
      <c r="AB138" s="114">
        <f ca="1">MAX(0,AA138+'8. SOH &amp; Pipeline'!AC91-'7. Consumption'!AE41-Wastage!AA85)+AB41</f>
        <v>0</v>
      </c>
      <c r="AC138" s="114">
        <f ca="1">MAX(0,AB138+'8. SOH &amp; Pipeline'!AD91-'7. Consumption'!AF41-Wastage!AB85)+AC41</f>
        <v>0</v>
      </c>
      <c r="AD138" s="114">
        <f ca="1">MAX(0,AC138+'8. SOH &amp; Pipeline'!AE91-'7. Consumption'!AG41-Wastage!AC85)+AD41</f>
        <v>0</v>
      </c>
      <c r="AE138" s="114">
        <f ca="1">MAX(0,AD138+'8. SOH &amp; Pipeline'!AF91-'7. Consumption'!AH41-Wastage!AD85)+AE41</f>
        <v>0</v>
      </c>
      <c r="AF138" s="114">
        <f ca="1">MAX(0,AE138+'8. SOH &amp; Pipeline'!AG91-'7. Consumption'!AI41-Wastage!AE85)+AF41</f>
        <v>0</v>
      </c>
      <c r="AG138" s="114">
        <f ca="1">MAX(0,AF138+'8. SOH &amp; Pipeline'!AH91-'7. Consumption'!AJ41-Wastage!AF85)+AG41</f>
        <v>0</v>
      </c>
      <c r="AH138" s="114">
        <f ca="1">MAX(0,AG138+'8. SOH &amp; Pipeline'!AI91-'7. Consumption'!AK41-Wastage!AG85)+AH41</f>
        <v>0</v>
      </c>
      <c r="AI138" s="114">
        <f ca="1">MAX(0,AH138+'8. SOH &amp; Pipeline'!AJ91-'7. Consumption'!AL41-Wastage!AH85)+AI41</f>
        <v>0</v>
      </c>
      <c r="AJ138" s="114">
        <f ca="1">MAX(0,AI138+'8. SOH &amp; Pipeline'!AK91-'7. Consumption'!AM41-Wastage!AI85)+AJ41</f>
        <v>0</v>
      </c>
      <c r="AK138" s="114">
        <f ca="1">MAX(0,AJ138+'8. SOH &amp; Pipeline'!AL91-'7. Consumption'!AN41-Wastage!AJ85)+AK41</f>
        <v>0</v>
      </c>
      <c r="AL138" s="114">
        <f ca="1">MAX(0,AK138+'8. SOH &amp; Pipeline'!AM91-'7. Consumption'!AO41-Wastage!AK85)+AL41</f>
        <v>0</v>
      </c>
      <c r="AM138" s="114">
        <f ca="1">MAX(0,AL138+'8. SOH &amp; Pipeline'!AN91-'7. Consumption'!AP41-Wastage!AL85)+AM41</f>
        <v>0</v>
      </c>
      <c r="AN138" s="114">
        <f ca="1">MAX(0,AM138+'8. SOH &amp; Pipeline'!AO91-'7. Consumption'!AQ41-Wastage!AM85)+AN41</f>
        <v>0</v>
      </c>
    </row>
    <row r="139" spans="2:40" x14ac:dyDescent="0.3">
      <c r="B139" s="12"/>
      <c r="C139" s="12" t="str">
        <f>'7. Consumption'!C42</f>
        <v>TDF+3TC+ATV/r ((300/300)+300+100) - 60 co-pack</v>
      </c>
      <c r="D139">
        <f>'8. SOH &amp; Pipeline'!E142</f>
        <v>0</v>
      </c>
      <c r="E139" s="114">
        <f ca="1">MAX(0,D139+'8. SOH &amp; Pipeline'!F92-'7. Consumption'!H42-Wastage!D86)+E42</f>
        <v>0</v>
      </c>
      <c r="F139" s="114">
        <f ca="1">MAX(0,E139+'8. SOH &amp; Pipeline'!G92-'7. Consumption'!I42-Wastage!E86)+F42</f>
        <v>0</v>
      </c>
      <c r="G139" s="114">
        <f ca="1">MAX(0,F139+'8. SOH &amp; Pipeline'!H92-'7. Consumption'!J42-Wastage!F86)+G42</f>
        <v>0</v>
      </c>
      <c r="H139" s="114">
        <f ca="1">MAX(0,G139+'8. SOH &amp; Pipeline'!I92-'7. Consumption'!K42-Wastage!G86)+H42</f>
        <v>0</v>
      </c>
      <c r="I139" s="114">
        <f ca="1">MAX(0,H139+'8. SOH &amp; Pipeline'!J92-'7. Consumption'!L42-Wastage!H86)+I42</f>
        <v>0</v>
      </c>
      <c r="J139" s="114">
        <f ca="1">MAX(0,I139+'8. SOH &amp; Pipeline'!K92-'7. Consumption'!M42-Wastage!I86)+J42</f>
        <v>0</v>
      </c>
      <c r="K139" s="114">
        <f ca="1">MAX(0,J139+'8. SOH &amp; Pipeline'!L92-'7. Consumption'!N42-Wastage!J86)+K42</f>
        <v>0</v>
      </c>
      <c r="L139" s="114">
        <f ca="1">MAX(0,K139+'8. SOH &amp; Pipeline'!M92-'7. Consumption'!O42-Wastage!K86)+L42</f>
        <v>0</v>
      </c>
      <c r="M139" s="114">
        <f ca="1">MAX(0,L139+'8. SOH &amp; Pipeline'!N92-'7. Consumption'!P42-Wastage!L86)+M42</f>
        <v>0</v>
      </c>
      <c r="N139" s="114">
        <f ca="1">MAX(0,M139+'8. SOH &amp; Pipeline'!O92-'7. Consumption'!Q42-Wastage!M86)+N42</f>
        <v>0</v>
      </c>
      <c r="O139" s="114">
        <f ca="1">MAX(0,N139+'8. SOH &amp; Pipeline'!P92-'7. Consumption'!R42-Wastage!N86)+O42</f>
        <v>0</v>
      </c>
      <c r="P139" s="114">
        <f ca="1">MAX(0,O139+'8. SOH &amp; Pipeline'!Q92-'7. Consumption'!S42-Wastage!O86)+P42</f>
        <v>0</v>
      </c>
      <c r="Q139" s="114">
        <f ca="1">MAX(0,P139+'8. SOH &amp; Pipeline'!R92-'7. Consumption'!T42-Wastage!P86)+Q42</f>
        <v>0</v>
      </c>
      <c r="R139" s="114">
        <f ca="1">MAX(0,Q139+'8. SOH &amp; Pipeline'!S92-'7. Consumption'!U42-Wastage!Q86)+R42</f>
        <v>0</v>
      </c>
      <c r="S139" s="114">
        <f ca="1">MAX(0,R139+'8. SOH &amp; Pipeline'!T92-'7. Consumption'!V42-Wastage!R86)+S42</f>
        <v>0</v>
      </c>
      <c r="T139" s="114">
        <f ca="1">MAX(0,S139+'8. SOH &amp; Pipeline'!U92-'7. Consumption'!W42-Wastage!S86)+T42</f>
        <v>0</v>
      </c>
      <c r="U139" s="114">
        <f ca="1">MAX(0,T139+'8. SOH &amp; Pipeline'!V92-'7. Consumption'!X42-Wastage!T86)+U42</f>
        <v>0</v>
      </c>
      <c r="V139" s="114">
        <f ca="1">MAX(0,U139+'8. SOH &amp; Pipeline'!W92-'7. Consumption'!Y42-Wastage!U86)+V42</f>
        <v>0</v>
      </c>
      <c r="W139" s="114">
        <f ca="1">MAX(0,V139+'8. SOH &amp; Pipeline'!X92-'7. Consumption'!Z42-Wastage!V86)+W42</f>
        <v>0</v>
      </c>
      <c r="X139" s="114">
        <f ca="1">MAX(0,W139+'8. SOH &amp; Pipeline'!Y92-'7. Consumption'!AA42-Wastage!W86)+X42</f>
        <v>0</v>
      </c>
      <c r="Y139" s="114">
        <f ca="1">MAX(0,X139+'8. SOH &amp; Pipeline'!Z92-'7. Consumption'!AB42-Wastage!X86)+Y42</f>
        <v>0</v>
      </c>
      <c r="Z139" s="114">
        <f ca="1">MAX(0,Y139+'8. SOH &amp; Pipeline'!AA92-'7. Consumption'!AC42-Wastage!Y86)+Z42</f>
        <v>0</v>
      </c>
      <c r="AA139" s="114">
        <f ca="1">MAX(0,Z139+'8. SOH &amp; Pipeline'!AB92-'7. Consumption'!AD42-Wastage!Z86)+AA42</f>
        <v>0</v>
      </c>
      <c r="AB139" s="114">
        <f ca="1">MAX(0,AA139+'8. SOH &amp; Pipeline'!AC92-'7. Consumption'!AE42-Wastage!AA86)+AB42</f>
        <v>0</v>
      </c>
      <c r="AC139" s="114">
        <f ca="1">MAX(0,AB139+'8. SOH &amp; Pipeline'!AD92-'7. Consumption'!AF42-Wastage!AB86)+AC42</f>
        <v>0</v>
      </c>
      <c r="AD139" s="114">
        <f ca="1">MAX(0,AC139+'8. SOH &amp; Pipeline'!AE92-'7. Consumption'!AG42-Wastage!AC86)+AD42</f>
        <v>0</v>
      </c>
      <c r="AE139" s="114">
        <f ca="1">MAX(0,AD139+'8. SOH &amp; Pipeline'!AF92-'7. Consumption'!AH42-Wastage!AD86)+AE42</f>
        <v>0</v>
      </c>
      <c r="AF139" s="114">
        <f ca="1">MAX(0,AE139+'8. SOH &amp; Pipeline'!AG92-'7. Consumption'!AI42-Wastage!AE86)+AF42</f>
        <v>0</v>
      </c>
      <c r="AG139" s="114">
        <f ca="1">MAX(0,AF139+'8. SOH &amp; Pipeline'!AH92-'7. Consumption'!AJ42-Wastage!AF86)+AG42</f>
        <v>0</v>
      </c>
      <c r="AH139" s="114">
        <f ca="1">MAX(0,AG139+'8. SOH &amp; Pipeline'!AI92-'7. Consumption'!AK42-Wastage!AG86)+AH42</f>
        <v>0</v>
      </c>
      <c r="AI139" s="114">
        <f ca="1">MAX(0,AH139+'8. SOH &amp; Pipeline'!AJ92-'7. Consumption'!AL42-Wastage!AH86)+AI42</f>
        <v>0</v>
      </c>
      <c r="AJ139" s="114">
        <f ca="1">MAX(0,AI139+'8. SOH &amp; Pipeline'!AK92-'7. Consumption'!AM42-Wastage!AI86)+AJ42</f>
        <v>0</v>
      </c>
      <c r="AK139" s="114">
        <f ca="1">MAX(0,AJ139+'8. SOH &amp; Pipeline'!AL92-'7. Consumption'!AN42-Wastage!AJ86)+AK42</f>
        <v>0</v>
      </c>
      <c r="AL139" s="114">
        <f ca="1">MAX(0,AK139+'8. SOH &amp; Pipeline'!AM92-'7. Consumption'!AO42-Wastage!AK86)+AL42</f>
        <v>0</v>
      </c>
      <c r="AM139" s="114">
        <f ca="1">MAX(0,AL139+'8. SOH &amp; Pipeline'!AN92-'7. Consumption'!AP42-Wastage!AL86)+AM42</f>
        <v>0</v>
      </c>
      <c r="AN139" s="114">
        <f ca="1">MAX(0,AM139+'8. SOH &amp; Pipeline'!AO92-'7. Consumption'!AQ42-Wastage!AM86)+AN42</f>
        <v>0</v>
      </c>
    </row>
    <row r="140" spans="2:40" x14ac:dyDescent="0.3">
      <c r="B140" s="12"/>
      <c r="C140" s="12" t="str">
        <f>'7. Consumption'!C43</f>
        <v>TDF+3TC+DTG (300/300/50) - 180 tab</v>
      </c>
      <c r="D140">
        <f>'8. SOH &amp; Pipeline'!E143</f>
        <v>0</v>
      </c>
      <c r="E140" s="114">
        <f ca="1">MAX(0,D140+'8. SOH &amp; Pipeline'!F93-'7. Consumption'!H43-Wastage!D87)+E43</f>
        <v>0</v>
      </c>
      <c r="F140" s="114">
        <f ca="1">MAX(0,E140+'8. SOH &amp; Pipeline'!G93-'7. Consumption'!I43-Wastage!E87)+F43</f>
        <v>0</v>
      </c>
      <c r="G140" s="114">
        <f ca="1">MAX(0,F140+'8. SOH &amp; Pipeline'!H93-'7. Consumption'!J43-Wastage!F87)+G43</f>
        <v>0</v>
      </c>
      <c r="H140" s="114">
        <f ca="1">MAX(0,G140+'8. SOH &amp; Pipeline'!I93-'7. Consumption'!K43-Wastage!G87)+H43</f>
        <v>0</v>
      </c>
      <c r="I140" s="114">
        <f ca="1">MAX(0,H140+'8. SOH &amp; Pipeline'!J93-'7. Consumption'!L43-Wastage!H87)+I43</f>
        <v>0</v>
      </c>
      <c r="J140" s="114">
        <f ca="1">MAX(0,I140+'8. SOH &amp; Pipeline'!K93-'7. Consumption'!M43-Wastage!I87)+J43</f>
        <v>0</v>
      </c>
      <c r="K140" s="114">
        <f ca="1">MAX(0,J140+'8. SOH &amp; Pipeline'!L93-'7. Consumption'!N43-Wastage!J87)+K43</f>
        <v>0</v>
      </c>
      <c r="L140" s="114">
        <f ca="1">MAX(0,K140+'8. SOH &amp; Pipeline'!M93-'7. Consumption'!O43-Wastage!K87)+L43</f>
        <v>0</v>
      </c>
      <c r="M140" s="114">
        <f ca="1">MAX(0,L140+'8. SOH &amp; Pipeline'!N93-'7. Consumption'!P43-Wastage!L87)+M43</f>
        <v>0</v>
      </c>
      <c r="N140" s="114">
        <f ca="1">MAX(0,M140+'8. SOH &amp; Pipeline'!O93-'7. Consumption'!Q43-Wastage!M87)+N43</f>
        <v>0</v>
      </c>
      <c r="O140" s="114">
        <f ca="1">MAX(0,N140+'8. SOH &amp; Pipeline'!P93-'7. Consumption'!R43-Wastage!N87)+O43</f>
        <v>0</v>
      </c>
      <c r="P140" s="114">
        <f ca="1">MAX(0,O140+'8. SOH &amp; Pipeline'!Q93-'7. Consumption'!S43-Wastage!O87)+P43</f>
        <v>0</v>
      </c>
      <c r="Q140" s="114">
        <f ca="1">MAX(0,P140+'8. SOH &amp; Pipeline'!R93-'7. Consumption'!T43-Wastage!P87)+Q43</f>
        <v>0</v>
      </c>
      <c r="R140" s="114">
        <f ca="1">MAX(0,Q140+'8. SOH &amp; Pipeline'!S93-'7. Consumption'!U43-Wastage!Q87)+R43</f>
        <v>0</v>
      </c>
      <c r="S140" s="114">
        <f ca="1">MAX(0,R140+'8. SOH &amp; Pipeline'!T93-'7. Consumption'!V43-Wastage!R87)+S43</f>
        <v>0</v>
      </c>
      <c r="T140" s="114">
        <f ca="1">MAX(0,S140+'8. SOH &amp; Pipeline'!U93-'7. Consumption'!W43-Wastage!S87)+T43</f>
        <v>0</v>
      </c>
      <c r="U140" s="114">
        <f ca="1">MAX(0,T140+'8. SOH &amp; Pipeline'!V93-'7. Consumption'!X43-Wastage!T87)+U43</f>
        <v>0</v>
      </c>
      <c r="V140" s="114">
        <f ca="1">MAX(0,U140+'8. SOH &amp; Pipeline'!W93-'7. Consumption'!Y43-Wastage!U87)+V43</f>
        <v>0</v>
      </c>
      <c r="W140" s="114">
        <f ca="1">MAX(0,V140+'8. SOH &amp; Pipeline'!X93-'7. Consumption'!Z43-Wastage!V87)+W43</f>
        <v>0</v>
      </c>
      <c r="X140" s="114">
        <f ca="1">MAX(0,W140+'8. SOH &amp; Pipeline'!Y93-'7. Consumption'!AA43-Wastage!W87)+X43</f>
        <v>0</v>
      </c>
      <c r="Y140" s="114">
        <f ca="1">MAX(0,X140+'8. SOH &amp; Pipeline'!Z93-'7. Consumption'!AB43-Wastage!X87)+Y43</f>
        <v>0</v>
      </c>
      <c r="Z140" s="114">
        <f ca="1">MAX(0,Y140+'8. SOH &amp; Pipeline'!AA93-'7. Consumption'!AC43-Wastage!Y87)+Z43</f>
        <v>0</v>
      </c>
      <c r="AA140" s="114">
        <f ca="1">MAX(0,Z140+'8. SOH &amp; Pipeline'!AB93-'7. Consumption'!AD43-Wastage!Z87)+AA43</f>
        <v>0</v>
      </c>
      <c r="AB140" s="114">
        <f ca="1">MAX(0,AA140+'8. SOH &amp; Pipeline'!AC93-'7. Consumption'!AE43-Wastage!AA87)+AB43</f>
        <v>0</v>
      </c>
      <c r="AC140" s="114">
        <f ca="1">MAX(0,AB140+'8. SOH &amp; Pipeline'!AD93-'7. Consumption'!AF43-Wastage!AB87)+AC43</f>
        <v>0</v>
      </c>
      <c r="AD140" s="114">
        <f ca="1">MAX(0,AC140+'8. SOH &amp; Pipeline'!AE93-'7. Consumption'!AG43-Wastage!AC87)+AD43</f>
        <v>0</v>
      </c>
      <c r="AE140" s="114">
        <f ca="1">MAX(0,AD140+'8. SOH &amp; Pipeline'!AF93-'7. Consumption'!AH43-Wastage!AD87)+AE43</f>
        <v>0</v>
      </c>
      <c r="AF140" s="114">
        <f ca="1">MAX(0,AE140+'8. SOH &amp; Pipeline'!AG93-'7. Consumption'!AI43-Wastage!AE87)+AF43</f>
        <v>0</v>
      </c>
      <c r="AG140" s="114">
        <f ca="1">MAX(0,AF140+'8. SOH &amp; Pipeline'!AH93-'7. Consumption'!AJ43-Wastage!AF87)+AG43</f>
        <v>0</v>
      </c>
      <c r="AH140" s="114">
        <f ca="1">MAX(0,AG140+'8. SOH &amp; Pipeline'!AI93-'7. Consumption'!AK43-Wastage!AG87)+AH43</f>
        <v>0</v>
      </c>
      <c r="AI140" s="114">
        <f ca="1">MAX(0,AH140+'8. SOH &amp; Pipeline'!AJ93-'7. Consumption'!AL43-Wastage!AH87)+AI43</f>
        <v>0</v>
      </c>
      <c r="AJ140" s="114">
        <f ca="1">MAX(0,AI140+'8. SOH &amp; Pipeline'!AK93-'7. Consumption'!AM43-Wastage!AI87)+AJ43</f>
        <v>0</v>
      </c>
      <c r="AK140" s="114">
        <f ca="1">MAX(0,AJ140+'8. SOH &amp; Pipeline'!AL93-'7. Consumption'!AN43-Wastage!AJ87)+AK43</f>
        <v>0</v>
      </c>
      <c r="AL140" s="114">
        <f ca="1">MAX(0,AK140+'8. SOH &amp; Pipeline'!AM93-'7. Consumption'!AO43-Wastage!AK87)+AL43</f>
        <v>0</v>
      </c>
      <c r="AM140" s="114">
        <f ca="1">MAX(0,AL140+'8. SOH &amp; Pipeline'!AN93-'7. Consumption'!AP43-Wastage!AL87)+AM43</f>
        <v>0</v>
      </c>
      <c r="AN140" s="114">
        <f ca="1">MAX(0,AM140+'8. SOH &amp; Pipeline'!AO93-'7. Consumption'!AQ43-Wastage!AM87)+AN43</f>
        <v>0</v>
      </c>
    </row>
    <row r="141" spans="2:40" x14ac:dyDescent="0.3">
      <c r="B141" s="12"/>
      <c r="C141" s="12" t="str">
        <f>'7. Consumption'!C44</f>
        <v>TDF+3TC+DTG (300/300/50) - 30 tab</v>
      </c>
      <c r="D141">
        <f>'8. SOH &amp; Pipeline'!E144</f>
        <v>0</v>
      </c>
      <c r="E141" s="114">
        <f ca="1">MAX(0,D141+'8. SOH &amp; Pipeline'!F94-'7. Consumption'!H44-Wastage!D88)+E44</f>
        <v>0</v>
      </c>
      <c r="F141" s="114">
        <f ca="1">MAX(0,E141+'8. SOH &amp; Pipeline'!G94-'7. Consumption'!I44-Wastage!E88)+F44</f>
        <v>0</v>
      </c>
      <c r="G141" s="114">
        <f ca="1">MAX(0,F141+'8. SOH &amp; Pipeline'!H94-'7. Consumption'!J44-Wastage!F88)+G44</f>
        <v>0</v>
      </c>
      <c r="H141" s="114">
        <f ca="1">MAX(0,G141+'8. SOH &amp; Pipeline'!I94-'7. Consumption'!K44-Wastage!G88)+H44</f>
        <v>0</v>
      </c>
      <c r="I141" s="114">
        <f ca="1">MAX(0,H141+'8. SOH &amp; Pipeline'!J94-'7. Consumption'!L44-Wastage!H88)+I44</f>
        <v>0</v>
      </c>
      <c r="J141" s="114">
        <f ca="1">MAX(0,I141+'8. SOH &amp; Pipeline'!K94-'7. Consumption'!M44-Wastage!I88)+J44</f>
        <v>0</v>
      </c>
      <c r="K141" s="114">
        <f ca="1">MAX(0,J141+'8. SOH &amp; Pipeline'!L94-'7. Consumption'!N44-Wastage!J88)+K44</f>
        <v>0</v>
      </c>
      <c r="L141" s="114">
        <f ca="1">MAX(0,K141+'8. SOH &amp; Pipeline'!M94-'7. Consumption'!O44-Wastage!K88)+L44</f>
        <v>0</v>
      </c>
      <c r="M141" s="114">
        <f ca="1">MAX(0,L141+'8. SOH &amp; Pipeline'!N94-'7. Consumption'!P44-Wastage!L88)+M44</f>
        <v>0</v>
      </c>
      <c r="N141" s="114">
        <f ca="1">MAX(0,M141+'8. SOH &amp; Pipeline'!O94-'7. Consumption'!Q44-Wastage!M88)+N44</f>
        <v>0</v>
      </c>
      <c r="O141" s="114">
        <f ca="1">MAX(0,N141+'8. SOH &amp; Pipeline'!P94-'7. Consumption'!R44-Wastage!N88)+O44</f>
        <v>0</v>
      </c>
      <c r="P141" s="114">
        <f ca="1">MAX(0,O141+'8. SOH &amp; Pipeline'!Q94-'7. Consumption'!S44-Wastage!O88)+P44</f>
        <v>0</v>
      </c>
      <c r="Q141" s="114">
        <f ca="1">MAX(0,P141+'8. SOH &amp; Pipeline'!R94-'7. Consumption'!T44-Wastage!P88)+Q44</f>
        <v>0</v>
      </c>
      <c r="R141" s="114">
        <f ca="1">MAX(0,Q141+'8. SOH &amp; Pipeline'!S94-'7. Consumption'!U44-Wastage!Q88)+R44</f>
        <v>0</v>
      </c>
      <c r="S141" s="114">
        <f ca="1">MAX(0,R141+'8. SOH &amp; Pipeline'!T94-'7. Consumption'!V44-Wastage!R88)+S44</f>
        <v>0</v>
      </c>
      <c r="T141" s="114">
        <f ca="1">MAX(0,S141+'8. SOH &amp; Pipeline'!U94-'7. Consumption'!W44-Wastage!S88)+T44</f>
        <v>0</v>
      </c>
      <c r="U141" s="114">
        <f ca="1">MAX(0,T141+'8. SOH &amp; Pipeline'!V94-'7. Consumption'!X44-Wastage!T88)+U44</f>
        <v>0</v>
      </c>
      <c r="V141" s="114">
        <f ca="1">MAX(0,U141+'8. SOH &amp; Pipeline'!W94-'7. Consumption'!Y44-Wastage!U88)+V44</f>
        <v>0</v>
      </c>
      <c r="W141" s="114">
        <f ca="1">MAX(0,V141+'8. SOH &amp; Pipeline'!X94-'7. Consumption'!Z44-Wastage!V88)+W44</f>
        <v>0</v>
      </c>
      <c r="X141" s="114">
        <f ca="1">MAX(0,W141+'8. SOH &amp; Pipeline'!Y94-'7. Consumption'!AA44-Wastage!W88)+X44</f>
        <v>0</v>
      </c>
      <c r="Y141" s="114">
        <f ca="1">MAX(0,X141+'8. SOH &amp; Pipeline'!Z94-'7. Consumption'!AB44-Wastage!X88)+Y44</f>
        <v>0</v>
      </c>
      <c r="Z141" s="114">
        <f ca="1">MAX(0,Y141+'8. SOH &amp; Pipeline'!AA94-'7. Consumption'!AC44-Wastage!Y88)+Z44</f>
        <v>0</v>
      </c>
      <c r="AA141" s="114">
        <f ca="1">MAX(0,Z141+'8. SOH &amp; Pipeline'!AB94-'7. Consumption'!AD44-Wastage!Z88)+AA44</f>
        <v>0</v>
      </c>
      <c r="AB141" s="114">
        <f ca="1">MAX(0,AA141+'8. SOH &amp; Pipeline'!AC94-'7. Consumption'!AE44-Wastage!AA88)+AB44</f>
        <v>0</v>
      </c>
      <c r="AC141" s="114">
        <f ca="1">MAX(0,AB141+'8. SOH &amp; Pipeline'!AD94-'7. Consumption'!AF44-Wastage!AB88)+AC44</f>
        <v>0</v>
      </c>
      <c r="AD141" s="114">
        <f ca="1">MAX(0,AC141+'8. SOH &amp; Pipeline'!AE94-'7. Consumption'!AG44-Wastage!AC88)+AD44</f>
        <v>0</v>
      </c>
      <c r="AE141" s="114">
        <f ca="1">MAX(0,AD141+'8. SOH &amp; Pipeline'!AF94-'7. Consumption'!AH44-Wastage!AD88)+AE44</f>
        <v>0</v>
      </c>
      <c r="AF141" s="114">
        <f ca="1">MAX(0,AE141+'8. SOH &amp; Pipeline'!AG94-'7. Consumption'!AI44-Wastage!AE88)+AF44</f>
        <v>0</v>
      </c>
      <c r="AG141" s="114">
        <f ca="1">MAX(0,AF141+'8. SOH &amp; Pipeline'!AH94-'7. Consumption'!AJ44-Wastage!AF88)+AG44</f>
        <v>0</v>
      </c>
      <c r="AH141" s="114">
        <f ca="1">MAX(0,AG141+'8. SOH &amp; Pipeline'!AI94-'7. Consumption'!AK44-Wastage!AG88)+AH44</f>
        <v>0</v>
      </c>
      <c r="AI141" s="114">
        <f ca="1">MAX(0,AH141+'8. SOH &amp; Pipeline'!AJ94-'7. Consumption'!AL44-Wastage!AH88)+AI44</f>
        <v>0</v>
      </c>
      <c r="AJ141" s="114">
        <f ca="1">MAX(0,AI141+'8. SOH &amp; Pipeline'!AK94-'7. Consumption'!AM44-Wastage!AI88)+AJ44</f>
        <v>0</v>
      </c>
      <c r="AK141" s="114">
        <f ca="1">MAX(0,AJ141+'8. SOH &amp; Pipeline'!AL94-'7. Consumption'!AN44-Wastage!AJ88)+AK44</f>
        <v>0</v>
      </c>
      <c r="AL141" s="114">
        <f ca="1">MAX(0,AK141+'8. SOH &amp; Pipeline'!AM94-'7. Consumption'!AO44-Wastage!AK88)+AL44</f>
        <v>0</v>
      </c>
      <c r="AM141" s="114">
        <f ca="1">MAX(0,AL141+'8. SOH &amp; Pipeline'!AN94-'7. Consumption'!AP44-Wastage!AL88)+AM44</f>
        <v>0</v>
      </c>
      <c r="AN141" s="114">
        <f ca="1">MAX(0,AM141+'8. SOH &amp; Pipeline'!AO94-'7. Consumption'!AQ44-Wastage!AM88)+AN44</f>
        <v>0</v>
      </c>
    </row>
    <row r="142" spans="2:40" x14ac:dyDescent="0.3">
      <c r="B142" s="12"/>
      <c r="C142" s="12" t="str">
        <f>'7. Consumption'!C45</f>
        <v>TDF+3TC+DTG (300/300/50) - 90 tab</v>
      </c>
      <c r="D142">
        <f>'8. SOH &amp; Pipeline'!E145</f>
        <v>0</v>
      </c>
      <c r="E142" s="114">
        <f ca="1">MAX(0,D142+'8. SOH &amp; Pipeline'!F95-'7. Consumption'!H45-Wastage!D89)+E45</f>
        <v>0</v>
      </c>
      <c r="F142" s="114">
        <f ca="1">MAX(0,E142+'8. SOH &amp; Pipeline'!G95-'7. Consumption'!I45-Wastage!E89)+F45</f>
        <v>0</v>
      </c>
      <c r="G142" s="114">
        <f ca="1">MAX(0,F142+'8. SOH &amp; Pipeline'!H95-'7. Consumption'!J45-Wastage!F89)+G45</f>
        <v>0</v>
      </c>
      <c r="H142" s="114">
        <f ca="1">MAX(0,G142+'8. SOH &amp; Pipeline'!I95-'7. Consumption'!K45-Wastage!G89)+H45</f>
        <v>0</v>
      </c>
      <c r="I142" s="114">
        <f ca="1">MAX(0,H142+'8. SOH &amp; Pipeline'!J95-'7. Consumption'!L45-Wastage!H89)+I45</f>
        <v>0</v>
      </c>
      <c r="J142" s="114">
        <f ca="1">MAX(0,I142+'8. SOH &amp; Pipeline'!K95-'7. Consumption'!M45-Wastage!I89)+J45</f>
        <v>0</v>
      </c>
      <c r="K142" s="114">
        <f ca="1">MAX(0,J142+'8. SOH &amp; Pipeline'!L95-'7. Consumption'!N45-Wastage!J89)+K45</f>
        <v>0</v>
      </c>
      <c r="L142" s="114">
        <f ca="1">MAX(0,K142+'8. SOH &amp; Pipeline'!M95-'7. Consumption'!O45-Wastage!K89)+L45</f>
        <v>0</v>
      </c>
      <c r="M142" s="114">
        <f ca="1">MAX(0,L142+'8. SOH &amp; Pipeline'!N95-'7. Consumption'!P45-Wastage!L89)+M45</f>
        <v>0</v>
      </c>
      <c r="N142" s="114">
        <f ca="1">MAX(0,M142+'8. SOH &amp; Pipeline'!O95-'7. Consumption'!Q45-Wastage!M89)+N45</f>
        <v>0</v>
      </c>
      <c r="O142" s="114">
        <f ca="1">MAX(0,N142+'8. SOH &amp; Pipeline'!P95-'7. Consumption'!R45-Wastage!N89)+O45</f>
        <v>0</v>
      </c>
      <c r="P142" s="114">
        <f ca="1">MAX(0,O142+'8. SOH &amp; Pipeline'!Q95-'7. Consumption'!S45-Wastage!O89)+P45</f>
        <v>0</v>
      </c>
      <c r="Q142" s="114">
        <f ca="1">MAX(0,P142+'8. SOH &amp; Pipeline'!R95-'7. Consumption'!T45-Wastage!P89)+Q45</f>
        <v>0</v>
      </c>
      <c r="R142" s="114">
        <f ca="1">MAX(0,Q142+'8. SOH &amp; Pipeline'!S95-'7. Consumption'!U45-Wastage!Q89)+R45</f>
        <v>0</v>
      </c>
      <c r="S142" s="114">
        <f ca="1">MAX(0,R142+'8. SOH &amp; Pipeline'!T95-'7. Consumption'!V45-Wastage!R89)+S45</f>
        <v>0</v>
      </c>
      <c r="T142" s="114">
        <f ca="1">MAX(0,S142+'8. SOH &amp; Pipeline'!U95-'7. Consumption'!W45-Wastage!S89)+T45</f>
        <v>0</v>
      </c>
      <c r="U142" s="114">
        <f ca="1">MAX(0,T142+'8. SOH &amp; Pipeline'!V95-'7. Consumption'!X45-Wastage!T89)+U45</f>
        <v>0</v>
      </c>
      <c r="V142" s="114">
        <f ca="1">MAX(0,U142+'8. SOH &amp; Pipeline'!W95-'7. Consumption'!Y45-Wastage!U89)+V45</f>
        <v>0</v>
      </c>
      <c r="W142" s="114">
        <f ca="1">MAX(0,V142+'8. SOH &amp; Pipeline'!X95-'7. Consumption'!Z45-Wastage!V89)+W45</f>
        <v>0</v>
      </c>
      <c r="X142" s="114">
        <f ca="1">MAX(0,W142+'8. SOH &amp; Pipeline'!Y95-'7. Consumption'!AA45-Wastage!W89)+X45</f>
        <v>0</v>
      </c>
      <c r="Y142" s="114">
        <f ca="1">MAX(0,X142+'8. SOH &amp; Pipeline'!Z95-'7. Consumption'!AB45-Wastage!X89)+Y45</f>
        <v>0</v>
      </c>
      <c r="Z142" s="114">
        <f ca="1">MAX(0,Y142+'8. SOH &amp; Pipeline'!AA95-'7. Consumption'!AC45-Wastage!Y89)+Z45</f>
        <v>0</v>
      </c>
      <c r="AA142" s="114">
        <f ca="1">MAX(0,Z142+'8. SOH &amp; Pipeline'!AB95-'7. Consumption'!AD45-Wastage!Z89)+AA45</f>
        <v>0</v>
      </c>
      <c r="AB142" s="114">
        <f ca="1">MAX(0,AA142+'8. SOH &amp; Pipeline'!AC95-'7. Consumption'!AE45-Wastage!AA89)+AB45</f>
        <v>0</v>
      </c>
      <c r="AC142" s="114">
        <f ca="1">MAX(0,AB142+'8. SOH &amp; Pipeline'!AD95-'7. Consumption'!AF45-Wastage!AB89)+AC45</f>
        <v>0</v>
      </c>
      <c r="AD142" s="114">
        <f ca="1">MAX(0,AC142+'8. SOH &amp; Pipeline'!AE95-'7. Consumption'!AG45-Wastage!AC89)+AD45</f>
        <v>0</v>
      </c>
      <c r="AE142" s="114">
        <f ca="1">MAX(0,AD142+'8. SOH &amp; Pipeline'!AF95-'7. Consumption'!AH45-Wastage!AD89)+AE45</f>
        <v>0</v>
      </c>
      <c r="AF142" s="114">
        <f ca="1">MAX(0,AE142+'8. SOH &amp; Pipeline'!AG95-'7. Consumption'!AI45-Wastage!AE89)+AF45</f>
        <v>0</v>
      </c>
      <c r="AG142" s="114">
        <f ca="1">MAX(0,AF142+'8. SOH &amp; Pipeline'!AH95-'7. Consumption'!AJ45-Wastage!AF89)+AG45</f>
        <v>0</v>
      </c>
      <c r="AH142" s="114">
        <f ca="1">MAX(0,AG142+'8. SOH &amp; Pipeline'!AI95-'7. Consumption'!AK45-Wastage!AG89)+AH45</f>
        <v>0</v>
      </c>
      <c r="AI142" s="114">
        <f ca="1">MAX(0,AH142+'8. SOH &amp; Pipeline'!AJ95-'7. Consumption'!AL45-Wastage!AH89)+AI45</f>
        <v>0</v>
      </c>
      <c r="AJ142" s="114">
        <f ca="1">MAX(0,AI142+'8. SOH &amp; Pipeline'!AK95-'7. Consumption'!AM45-Wastage!AI89)+AJ45</f>
        <v>0</v>
      </c>
      <c r="AK142" s="114">
        <f ca="1">MAX(0,AJ142+'8. SOH &amp; Pipeline'!AL95-'7. Consumption'!AN45-Wastage!AJ89)+AK45</f>
        <v>0</v>
      </c>
      <c r="AL142" s="114">
        <f ca="1">MAX(0,AK142+'8. SOH &amp; Pipeline'!AM95-'7. Consumption'!AO45-Wastage!AK89)+AL45</f>
        <v>0</v>
      </c>
      <c r="AM142" s="114">
        <f ca="1">MAX(0,AL142+'8. SOH &amp; Pipeline'!AN95-'7. Consumption'!AP45-Wastage!AL89)+AM45</f>
        <v>0</v>
      </c>
      <c r="AN142" s="114">
        <f ca="1">MAX(0,AM142+'8. SOH &amp; Pipeline'!AO95-'7. Consumption'!AQ45-Wastage!AM89)+AN45</f>
        <v>0</v>
      </c>
    </row>
    <row r="143" spans="2:40" x14ac:dyDescent="0.3">
      <c r="B143" s="12"/>
      <c r="C143" s="12" t="str">
        <f>'7. Consumption'!C46</f>
        <v>TDF+3TC+EFV400 (300/300/400) - 30 tab</v>
      </c>
      <c r="D143">
        <f>'8. SOH &amp; Pipeline'!E146</f>
        <v>0</v>
      </c>
      <c r="E143" s="114">
        <f ca="1">MAX(0,D143+'8. SOH &amp; Pipeline'!F96-'7. Consumption'!H46-Wastage!D90)+E46</f>
        <v>0</v>
      </c>
      <c r="F143" s="114">
        <f ca="1">MAX(0,E143+'8. SOH &amp; Pipeline'!G96-'7. Consumption'!I46-Wastage!E90)+F46</f>
        <v>0</v>
      </c>
      <c r="G143" s="114">
        <f ca="1">MAX(0,F143+'8. SOH &amp; Pipeline'!H96-'7. Consumption'!J46-Wastage!F90)+G46</f>
        <v>0</v>
      </c>
      <c r="H143" s="114">
        <f ca="1">MAX(0,G143+'8. SOH &amp; Pipeline'!I96-'7. Consumption'!K46-Wastage!G90)+H46</f>
        <v>0</v>
      </c>
      <c r="I143" s="114">
        <f ca="1">MAX(0,H143+'8. SOH &amp; Pipeline'!J96-'7. Consumption'!L46-Wastage!H90)+I46</f>
        <v>0</v>
      </c>
      <c r="J143" s="114">
        <f ca="1">MAX(0,I143+'8. SOH &amp; Pipeline'!K96-'7. Consumption'!M46-Wastage!I90)+J46</f>
        <v>0</v>
      </c>
      <c r="K143" s="114">
        <f ca="1">MAX(0,J143+'8. SOH &amp; Pipeline'!L96-'7. Consumption'!N46-Wastage!J90)+K46</f>
        <v>0</v>
      </c>
      <c r="L143" s="114">
        <f ca="1">MAX(0,K143+'8. SOH &amp; Pipeline'!M96-'7. Consumption'!O46-Wastage!K90)+L46</f>
        <v>0</v>
      </c>
      <c r="M143" s="114">
        <f ca="1">MAX(0,L143+'8. SOH &amp; Pipeline'!N96-'7. Consumption'!P46-Wastage!L90)+M46</f>
        <v>0</v>
      </c>
      <c r="N143" s="114">
        <f ca="1">MAX(0,M143+'8. SOH &amp; Pipeline'!O96-'7. Consumption'!Q46-Wastage!M90)+N46</f>
        <v>0</v>
      </c>
      <c r="O143" s="114">
        <f ca="1">MAX(0,N143+'8. SOH &amp; Pipeline'!P96-'7. Consumption'!R46-Wastage!N90)+O46</f>
        <v>0</v>
      </c>
      <c r="P143" s="114">
        <f ca="1">MAX(0,O143+'8. SOH &amp; Pipeline'!Q96-'7. Consumption'!S46-Wastage!O90)+P46</f>
        <v>0</v>
      </c>
      <c r="Q143" s="114">
        <f ca="1">MAX(0,P143+'8. SOH &amp; Pipeline'!R96-'7. Consumption'!T46-Wastage!P90)+Q46</f>
        <v>0</v>
      </c>
      <c r="R143" s="114">
        <f ca="1">MAX(0,Q143+'8. SOH &amp; Pipeline'!S96-'7. Consumption'!U46-Wastage!Q90)+R46</f>
        <v>0</v>
      </c>
      <c r="S143" s="114">
        <f ca="1">MAX(0,R143+'8. SOH &amp; Pipeline'!T96-'7. Consumption'!V46-Wastage!R90)+S46</f>
        <v>0</v>
      </c>
      <c r="T143" s="114">
        <f ca="1">MAX(0,S143+'8. SOH &amp; Pipeline'!U96-'7. Consumption'!W46-Wastage!S90)+T46</f>
        <v>0</v>
      </c>
      <c r="U143" s="114">
        <f ca="1">MAX(0,T143+'8. SOH &amp; Pipeline'!V96-'7. Consumption'!X46-Wastage!T90)+U46</f>
        <v>0</v>
      </c>
      <c r="V143" s="114">
        <f ca="1">MAX(0,U143+'8. SOH &amp; Pipeline'!W96-'7. Consumption'!Y46-Wastage!U90)+V46</f>
        <v>0</v>
      </c>
      <c r="W143" s="114">
        <f ca="1">MAX(0,V143+'8. SOH &amp; Pipeline'!X96-'7. Consumption'!Z46-Wastage!V90)+W46</f>
        <v>0</v>
      </c>
      <c r="X143" s="114">
        <f ca="1">MAX(0,W143+'8. SOH &amp; Pipeline'!Y96-'7. Consumption'!AA46-Wastage!W90)+X46</f>
        <v>0</v>
      </c>
      <c r="Y143" s="114">
        <f ca="1">MAX(0,X143+'8. SOH &amp; Pipeline'!Z96-'7. Consumption'!AB46-Wastage!X90)+Y46</f>
        <v>0</v>
      </c>
      <c r="Z143" s="114">
        <f ca="1">MAX(0,Y143+'8. SOH &amp; Pipeline'!AA96-'7. Consumption'!AC46-Wastage!Y90)+Z46</f>
        <v>0</v>
      </c>
      <c r="AA143" s="114">
        <f ca="1">MAX(0,Z143+'8. SOH &amp; Pipeline'!AB96-'7. Consumption'!AD46-Wastage!Z90)+AA46</f>
        <v>0</v>
      </c>
      <c r="AB143" s="114">
        <f ca="1">MAX(0,AA143+'8. SOH &amp; Pipeline'!AC96-'7. Consumption'!AE46-Wastage!AA90)+AB46</f>
        <v>0</v>
      </c>
      <c r="AC143" s="114">
        <f ca="1">MAX(0,AB143+'8. SOH &amp; Pipeline'!AD96-'7. Consumption'!AF46-Wastage!AB90)+AC46</f>
        <v>0</v>
      </c>
      <c r="AD143" s="114">
        <f ca="1">MAX(0,AC143+'8. SOH &amp; Pipeline'!AE96-'7. Consumption'!AG46-Wastage!AC90)+AD46</f>
        <v>0</v>
      </c>
      <c r="AE143" s="114">
        <f ca="1">MAX(0,AD143+'8. SOH &amp; Pipeline'!AF96-'7. Consumption'!AH46-Wastage!AD90)+AE46</f>
        <v>0</v>
      </c>
      <c r="AF143" s="114">
        <f ca="1">MAX(0,AE143+'8. SOH &amp; Pipeline'!AG96-'7. Consumption'!AI46-Wastage!AE90)+AF46</f>
        <v>0</v>
      </c>
      <c r="AG143" s="114">
        <f ca="1">MAX(0,AF143+'8. SOH &amp; Pipeline'!AH96-'7. Consumption'!AJ46-Wastage!AF90)+AG46</f>
        <v>0</v>
      </c>
      <c r="AH143" s="114">
        <f ca="1">MAX(0,AG143+'8. SOH &amp; Pipeline'!AI96-'7. Consumption'!AK46-Wastage!AG90)+AH46</f>
        <v>0</v>
      </c>
      <c r="AI143" s="114">
        <f ca="1">MAX(0,AH143+'8. SOH &amp; Pipeline'!AJ96-'7. Consumption'!AL46-Wastage!AH90)+AI46</f>
        <v>0</v>
      </c>
      <c r="AJ143" s="114">
        <f ca="1">MAX(0,AI143+'8. SOH &amp; Pipeline'!AK96-'7. Consumption'!AM46-Wastage!AI90)+AJ46</f>
        <v>0</v>
      </c>
      <c r="AK143" s="114">
        <f ca="1">MAX(0,AJ143+'8. SOH &amp; Pipeline'!AL96-'7. Consumption'!AN46-Wastage!AJ90)+AK46</f>
        <v>0</v>
      </c>
      <c r="AL143" s="114">
        <f ca="1">MAX(0,AK143+'8. SOH &amp; Pipeline'!AM96-'7. Consumption'!AO46-Wastage!AK90)+AL46</f>
        <v>0</v>
      </c>
      <c r="AM143" s="114">
        <f ca="1">MAX(0,AL143+'8. SOH &amp; Pipeline'!AN96-'7. Consumption'!AP46-Wastage!AL90)+AM46</f>
        <v>0</v>
      </c>
      <c r="AN143" s="114">
        <f ca="1">MAX(0,AM143+'8. SOH &amp; Pipeline'!AO96-'7. Consumption'!AQ46-Wastage!AM90)+AN46</f>
        <v>0</v>
      </c>
    </row>
    <row r="144" spans="2:40" x14ac:dyDescent="0.3">
      <c r="B144" s="12"/>
      <c r="C144" s="12" t="str">
        <f>'7. Consumption'!C47</f>
        <v>TDF+3TC+EFV400 (300/300/400) - 90 tab</v>
      </c>
      <c r="D144">
        <f>'8. SOH &amp; Pipeline'!E147</f>
        <v>0</v>
      </c>
      <c r="E144" s="114">
        <f ca="1">MAX(0,D144+'8. SOH &amp; Pipeline'!F97-'7. Consumption'!H47-Wastage!D91)+E47</f>
        <v>0</v>
      </c>
      <c r="F144" s="114">
        <f ca="1">MAX(0,E144+'8. SOH &amp; Pipeline'!G97-'7. Consumption'!I47-Wastage!E91)+F47</f>
        <v>0</v>
      </c>
      <c r="G144" s="114">
        <f ca="1">MAX(0,F144+'8. SOH &amp; Pipeline'!H97-'7. Consumption'!J47-Wastage!F91)+G47</f>
        <v>0</v>
      </c>
      <c r="H144" s="114">
        <f ca="1">MAX(0,G144+'8. SOH &amp; Pipeline'!I97-'7. Consumption'!K47-Wastage!G91)+H47</f>
        <v>0</v>
      </c>
      <c r="I144" s="114">
        <f ca="1">MAX(0,H144+'8. SOH &amp; Pipeline'!J97-'7. Consumption'!L47-Wastage!H91)+I47</f>
        <v>0</v>
      </c>
      <c r="J144" s="114">
        <f ca="1">MAX(0,I144+'8. SOH &amp; Pipeline'!K97-'7. Consumption'!M47-Wastage!I91)+J47</f>
        <v>0</v>
      </c>
      <c r="K144" s="114">
        <f ca="1">MAX(0,J144+'8. SOH &amp; Pipeline'!L97-'7. Consumption'!N47-Wastage!J91)+K47</f>
        <v>0</v>
      </c>
      <c r="L144" s="114">
        <f ca="1">MAX(0,K144+'8. SOH &amp; Pipeline'!M97-'7. Consumption'!O47-Wastage!K91)+L47</f>
        <v>0</v>
      </c>
      <c r="M144" s="114">
        <f ca="1">MAX(0,L144+'8. SOH &amp; Pipeline'!N97-'7. Consumption'!P47-Wastage!L91)+M47</f>
        <v>0</v>
      </c>
      <c r="N144" s="114">
        <f ca="1">MAX(0,M144+'8. SOH &amp; Pipeline'!O97-'7. Consumption'!Q47-Wastage!M91)+N47</f>
        <v>0</v>
      </c>
      <c r="O144" s="114">
        <f ca="1">MAX(0,N144+'8. SOH &amp; Pipeline'!P97-'7. Consumption'!R47-Wastage!N91)+O47</f>
        <v>0</v>
      </c>
      <c r="P144" s="114">
        <f ca="1">MAX(0,O144+'8. SOH &amp; Pipeline'!Q97-'7. Consumption'!S47-Wastage!O91)+P47</f>
        <v>0</v>
      </c>
      <c r="Q144" s="114">
        <f ca="1">MAX(0,P144+'8. SOH &amp; Pipeline'!R97-'7. Consumption'!T47-Wastage!P91)+Q47</f>
        <v>0</v>
      </c>
      <c r="R144" s="114">
        <f ca="1">MAX(0,Q144+'8. SOH &amp; Pipeline'!S97-'7. Consumption'!U47-Wastage!Q91)+R47</f>
        <v>0</v>
      </c>
      <c r="S144" s="114">
        <f ca="1">MAX(0,R144+'8. SOH &amp; Pipeline'!T97-'7. Consumption'!V47-Wastage!R91)+S47</f>
        <v>0</v>
      </c>
      <c r="T144" s="114">
        <f ca="1">MAX(0,S144+'8. SOH &amp; Pipeline'!U97-'7. Consumption'!W47-Wastage!S91)+T47</f>
        <v>0</v>
      </c>
      <c r="U144" s="114">
        <f ca="1">MAX(0,T144+'8. SOH &amp; Pipeline'!V97-'7. Consumption'!X47-Wastage!T91)+U47</f>
        <v>0</v>
      </c>
      <c r="V144" s="114">
        <f ca="1">MAX(0,U144+'8. SOH &amp; Pipeline'!W97-'7. Consumption'!Y47-Wastage!U91)+V47</f>
        <v>0</v>
      </c>
      <c r="W144" s="114">
        <f ca="1">MAX(0,V144+'8. SOH &amp; Pipeline'!X97-'7. Consumption'!Z47-Wastage!V91)+W47</f>
        <v>0</v>
      </c>
      <c r="X144" s="114">
        <f ca="1">MAX(0,W144+'8. SOH &amp; Pipeline'!Y97-'7. Consumption'!AA47-Wastage!W91)+X47</f>
        <v>0</v>
      </c>
      <c r="Y144" s="114">
        <f ca="1">MAX(0,X144+'8. SOH &amp; Pipeline'!Z97-'7. Consumption'!AB47-Wastage!X91)+Y47</f>
        <v>0</v>
      </c>
      <c r="Z144" s="114">
        <f ca="1">MAX(0,Y144+'8. SOH &amp; Pipeline'!AA97-'7. Consumption'!AC47-Wastage!Y91)+Z47</f>
        <v>0</v>
      </c>
      <c r="AA144" s="114">
        <f ca="1">MAX(0,Z144+'8. SOH &amp; Pipeline'!AB97-'7. Consumption'!AD47-Wastage!Z91)+AA47</f>
        <v>0</v>
      </c>
      <c r="AB144" s="114">
        <f ca="1">MAX(0,AA144+'8. SOH &amp; Pipeline'!AC97-'7. Consumption'!AE47-Wastage!AA91)+AB47</f>
        <v>0</v>
      </c>
      <c r="AC144" s="114">
        <f ca="1">MAX(0,AB144+'8. SOH &amp; Pipeline'!AD97-'7. Consumption'!AF47-Wastage!AB91)+AC47</f>
        <v>0</v>
      </c>
      <c r="AD144" s="114">
        <f ca="1">MAX(0,AC144+'8. SOH &amp; Pipeline'!AE97-'7. Consumption'!AG47-Wastage!AC91)+AD47</f>
        <v>0</v>
      </c>
      <c r="AE144" s="114">
        <f ca="1">MAX(0,AD144+'8. SOH &amp; Pipeline'!AF97-'7. Consumption'!AH47-Wastage!AD91)+AE47</f>
        <v>0</v>
      </c>
      <c r="AF144" s="114">
        <f ca="1">MAX(0,AE144+'8. SOH &amp; Pipeline'!AG97-'7. Consumption'!AI47-Wastage!AE91)+AF47</f>
        <v>0</v>
      </c>
      <c r="AG144" s="114">
        <f ca="1">MAX(0,AF144+'8. SOH &amp; Pipeline'!AH97-'7. Consumption'!AJ47-Wastage!AF91)+AG47</f>
        <v>0</v>
      </c>
      <c r="AH144" s="114">
        <f ca="1">MAX(0,AG144+'8. SOH &amp; Pipeline'!AI97-'7. Consumption'!AK47-Wastage!AG91)+AH47</f>
        <v>0</v>
      </c>
      <c r="AI144" s="114">
        <f ca="1">MAX(0,AH144+'8. SOH &amp; Pipeline'!AJ97-'7. Consumption'!AL47-Wastage!AH91)+AI47</f>
        <v>0</v>
      </c>
      <c r="AJ144" s="114">
        <f ca="1">MAX(0,AI144+'8. SOH &amp; Pipeline'!AK97-'7. Consumption'!AM47-Wastage!AI91)+AJ47</f>
        <v>0</v>
      </c>
      <c r="AK144" s="114">
        <f ca="1">MAX(0,AJ144+'8. SOH &amp; Pipeline'!AL97-'7. Consumption'!AN47-Wastage!AJ91)+AK47</f>
        <v>0</v>
      </c>
      <c r="AL144" s="114">
        <f ca="1">MAX(0,AK144+'8. SOH &amp; Pipeline'!AM97-'7. Consumption'!AO47-Wastage!AK91)+AL47</f>
        <v>0</v>
      </c>
      <c r="AM144" s="114">
        <f ca="1">MAX(0,AL144+'8. SOH &amp; Pipeline'!AN97-'7. Consumption'!AP47-Wastage!AL91)+AM47</f>
        <v>0</v>
      </c>
      <c r="AN144" s="114">
        <f ca="1">MAX(0,AM144+'8. SOH &amp; Pipeline'!AO97-'7. Consumption'!AQ47-Wastage!AM91)+AN47</f>
        <v>0</v>
      </c>
    </row>
    <row r="145" spans="2:40" x14ac:dyDescent="0.3">
      <c r="B145" s="12"/>
      <c r="C145" s="12" t="str">
        <f>'7. Consumption'!C48</f>
        <v>TDF+3TC+EFV600 (300/300/600) - 30 tab</v>
      </c>
      <c r="D145">
        <f>'8. SOH &amp; Pipeline'!E148</f>
        <v>0</v>
      </c>
      <c r="E145" s="114">
        <f ca="1">MAX(0,D145+'8. SOH &amp; Pipeline'!F98-'7. Consumption'!H48-Wastage!D92)+E48</f>
        <v>0</v>
      </c>
      <c r="F145" s="114">
        <f ca="1">MAX(0,E145+'8. SOH &amp; Pipeline'!G98-'7. Consumption'!I48-Wastage!E92)+F48</f>
        <v>0</v>
      </c>
      <c r="G145" s="114">
        <f ca="1">MAX(0,F145+'8. SOH &amp; Pipeline'!H98-'7. Consumption'!J48-Wastage!F92)+G48</f>
        <v>0</v>
      </c>
      <c r="H145" s="114">
        <f ca="1">MAX(0,G145+'8. SOH &amp; Pipeline'!I98-'7. Consumption'!K48-Wastage!G92)+H48</f>
        <v>0</v>
      </c>
      <c r="I145" s="114">
        <f ca="1">MAX(0,H145+'8. SOH &amp; Pipeline'!J98-'7. Consumption'!L48-Wastage!H92)+I48</f>
        <v>0</v>
      </c>
      <c r="J145" s="114">
        <f ca="1">MAX(0,I145+'8. SOH &amp; Pipeline'!K98-'7. Consumption'!M48-Wastage!I92)+J48</f>
        <v>0</v>
      </c>
      <c r="K145" s="114">
        <f ca="1">MAX(0,J145+'8. SOH &amp; Pipeline'!L98-'7. Consumption'!N48-Wastage!J92)+K48</f>
        <v>0</v>
      </c>
      <c r="L145" s="114">
        <f ca="1">MAX(0,K145+'8. SOH &amp; Pipeline'!M98-'7. Consumption'!O48-Wastage!K92)+L48</f>
        <v>0</v>
      </c>
      <c r="M145" s="114">
        <f ca="1">MAX(0,L145+'8. SOH &amp; Pipeline'!N98-'7. Consumption'!P48-Wastage!L92)+M48</f>
        <v>0</v>
      </c>
      <c r="N145" s="114">
        <f ca="1">MAX(0,M145+'8. SOH &amp; Pipeline'!O98-'7. Consumption'!Q48-Wastage!M92)+N48</f>
        <v>0</v>
      </c>
      <c r="O145" s="114">
        <f ca="1">MAX(0,N145+'8. SOH &amp; Pipeline'!P98-'7. Consumption'!R48-Wastage!N92)+O48</f>
        <v>0</v>
      </c>
      <c r="P145" s="114">
        <f ca="1">MAX(0,O145+'8. SOH &amp; Pipeline'!Q98-'7. Consumption'!S48-Wastage!O92)+P48</f>
        <v>0</v>
      </c>
      <c r="Q145" s="114">
        <f ca="1">MAX(0,P145+'8. SOH &amp; Pipeline'!R98-'7. Consumption'!T48-Wastage!P92)+Q48</f>
        <v>0</v>
      </c>
      <c r="R145" s="114">
        <f ca="1">MAX(0,Q145+'8. SOH &amp; Pipeline'!S98-'7. Consumption'!U48-Wastage!Q92)+R48</f>
        <v>0</v>
      </c>
      <c r="S145" s="114">
        <f ca="1">MAX(0,R145+'8. SOH &amp; Pipeline'!T98-'7. Consumption'!V48-Wastage!R92)+S48</f>
        <v>0</v>
      </c>
      <c r="T145" s="114">
        <f ca="1">MAX(0,S145+'8. SOH &amp; Pipeline'!U98-'7. Consumption'!W48-Wastage!S92)+T48</f>
        <v>0</v>
      </c>
      <c r="U145" s="114">
        <f ca="1">MAX(0,T145+'8. SOH &amp; Pipeline'!V98-'7. Consumption'!X48-Wastage!T92)+U48</f>
        <v>0</v>
      </c>
      <c r="V145" s="114">
        <f ca="1">MAX(0,U145+'8. SOH &amp; Pipeline'!W98-'7. Consumption'!Y48-Wastage!U92)+V48</f>
        <v>0</v>
      </c>
      <c r="W145" s="114">
        <f ca="1">MAX(0,V145+'8. SOH &amp; Pipeline'!X98-'7. Consumption'!Z48-Wastage!V92)+W48</f>
        <v>0</v>
      </c>
      <c r="X145" s="114">
        <f ca="1">MAX(0,W145+'8. SOH &amp; Pipeline'!Y98-'7. Consumption'!AA48-Wastage!W92)+X48</f>
        <v>0</v>
      </c>
      <c r="Y145" s="114">
        <f ca="1">MAX(0,X145+'8. SOH &amp; Pipeline'!Z98-'7. Consumption'!AB48-Wastage!X92)+Y48</f>
        <v>0</v>
      </c>
      <c r="Z145" s="114">
        <f ca="1">MAX(0,Y145+'8. SOH &amp; Pipeline'!AA98-'7. Consumption'!AC48-Wastage!Y92)+Z48</f>
        <v>0</v>
      </c>
      <c r="AA145" s="114">
        <f ca="1">MAX(0,Z145+'8. SOH &amp; Pipeline'!AB98-'7. Consumption'!AD48-Wastage!Z92)+AA48</f>
        <v>0</v>
      </c>
      <c r="AB145" s="114">
        <f ca="1">MAX(0,AA145+'8. SOH &amp; Pipeline'!AC98-'7. Consumption'!AE48-Wastage!AA92)+AB48</f>
        <v>0</v>
      </c>
      <c r="AC145" s="114">
        <f ca="1">MAX(0,AB145+'8. SOH &amp; Pipeline'!AD98-'7. Consumption'!AF48-Wastage!AB92)+AC48</f>
        <v>0</v>
      </c>
      <c r="AD145" s="114">
        <f ca="1">MAX(0,AC145+'8. SOH &amp; Pipeline'!AE98-'7. Consumption'!AG48-Wastage!AC92)+AD48</f>
        <v>0</v>
      </c>
      <c r="AE145" s="114">
        <f ca="1">MAX(0,AD145+'8. SOH &amp; Pipeline'!AF98-'7. Consumption'!AH48-Wastage!AD92)+AE48</f>
        <v>0</v>
      </c>
      <c r="AF145" s="114">
        <f ca="1">MAX(0,AE145+'8. SOH &amp; Pipeline'!AG98-'7. Consumption'!AI48-Wastage!AE92)+AF48</f>
        <v>0</v>
      </c>
      <c r="AG145" s="114">
        <f ca="1">MAX(0,AF145+'8. SOH &amp; Pipeline'!AH98-'7. Consumption'!AJ48-Wastage!AF92)+AG48</f>
        <v>0</v>
      </c>
      <c r="AH145" s="114">
        <f ca="1">MAX(0,AG145+'8. SOH &amp; Pipeline'!AI98-'7. Consumption'!AK48-Wastage!AG92)+AH48</f>
        <v>0</v>
      </c>
      <c r="AI145" s="114">
        <f ca="1">MAX(0,AH145+'8. SOH &amp; Pipeline'!AJ98-'7. Consumption'!AL48-Wastage!AH92)+AI48</f>
        <v>0</v>
      </c>
      <c r="AJ145" s="114">
        <f ca="1">MAX(0,AI145+'8. SOH &amp; Pipeline'!AK98-'7. Consumption'!AM48-Wastage!AI92)+AJ48</f>
        <v>0</v>
      </c>
      <c r="AK145" s="114">
        <f ca="1">MAX(0,AJ145+'8. SOH &amp; Pipeline'!AL98-'7. Consumption'!AN48-Wastage!AJ92)+AK48</f>
        <v>0</v>
      </c>
      <c r="AL145" s="114">
        <f ca="1">MAX(0,AK145+'8. SOH &amp; Pipeline'!AM98-'7. Consumption'!AO48-Wastage!AK92)+AL48</f>
        <v>0</v>
      </c>
      <c r="AM145" s="114">
        <f ca="1">MAX(0,AL145+'8. SOH &amp; Pipeline'!AN98-'7. Consumption'!AP48-Wastage!AL92)+AM48</f>
        <v>0</v>
      </c>
      <c r="AN145" s="114">
        <f ca="1">MAX(0,AM145+'8. SOH &amp; Pipeline'!AO98-'7. Consumption'!AQ48-Wastage!AM92)+AN48</f>
        <v>0</v>
      </c>
    </row>
    <row r="146" spans="2:40" x14ac:dyDescent="0.3">
      <c r="B146" s="12"/>
      <c r="C146" s="12" t="str">
        <f>'7. Consumption'!C49</f>
        <v>TDF+FTC (300/200) - 30 tab</v>
      </c>
      <c r="D146">
        <f>'8. SOH &amp; Pipeline'!E149</f>
        <v>0</v>
      </c>
      <c r="E146" s="114">
        <f ca="1">MAX(0,D146+'8. SOH &amp; Pipeline'!F99-'7. Consumption'!H49-Wastage!D93)+E49</f>
        <v>0</v>
      </c>
      <c r="F146" s="114">
        <f ca="1">MAX(0,E146+'8. SOH &amp; Pipeline'!G99-'7. Consumption'!I49-Wastage!E93)+F49</f>
        <v>0</v>
      </c>
      <c r="G146" s="114">
        <f ca="1">MAX(0,F146+'8. SOH &amp; Pipeline'!H99-'7. Consumption'!J49-Wastage!F93)+G49</f>
        <v>0</v>
      </c>
      <c r="H146" s="114">
        <f ca="1">MAX(0,G146+'8. SOH &amp; Pipeline'!I99-'7. Consumption'!K49-Wastage!G93)+H49</f>
        <v>0</v>
      </c>
      <c r="I146" s="114">
        <f ca="1">MAX(0,H146+'8. SOH &amp; Pipeline'!J99-'7. Consumption'!L49-Wastage!H93)+I49</f>
        <v>0</v>
      </c>
      <c r="J146" s="114">
        <f ca="1">MAX(0,I146+'8. SOH &amp; Pipeline'!K99-'7. Consumption'!M49-Wastage!I93)+J49</f>
        <v>0</v>
      </c>
      <c r="K146" s="114">
        <f ca="1">MAX(0,J146+'8. SOH &amp; Pipeline'!L99-'7. Consumption'!N49-Wastage!J93)+K49</f>
        <v>0</v>
      </c>
      <c r="L146" s="114">
        <f ca="1">MAX(0,K146+'8. SOH &amp; Pipeline'!M99-'7. Consumption'!O49-Wastage!K93)+L49</f>
        <v>0</v>
      </c>
      <c r="M146" s="114">
        <f ca="1">MAX(0,L146+'8. SOH &amp; Pipeline'!N99-'7. Consumption'!P49-Wastage!L93)+M49</f>
        <v>0</v>
      </c>
      <c r="N146" s="114">
        <f ca="1">MAX(0,M146+'8. SOH &amp; Pipeline'!O99-'7. Consumption'!Q49-Wastage!M93)+N49</f>
        <v>0</v>
      </c>
      <c r="O146" s="114">
        <f ca="1">MAX(0,N146+'8. SOH &amp; Pipeline'!P99-'7. Consumption'!R49-Wastage!N93)+O49</f>
        <v>0</v>
      </c>
      <c r="P146" s="114">
        <f ca="1">MAX(0,O146+'8. SOH &amp; Pipeline'!Q99-'7. Consumption'!S49-Wastage!O93)+P49</f>
        <v>0</v>
      </c>
      <c r="Q146" s="114">
        <f ca="1">MAX(0,P146+'8. SOH &amp; Pipeline'!R99-'7. Consumption'!T49-Wastage!P93)+Q49</f>
        <v>0</v>
      </c>
      <c r="R146" s="114">
        <f ca="1">MAX(0,Q146+'8. SOH &amp; Pipeline'!S99-'7. Consumption'!U49-Wastage!Q93)+R49</f>
        <v>0</v>
      </c>
      <c r="S146" s="114">
        <f ca="1">MAX(0,R146+'8. SOH &amp; Pipeline'!T99-'7. Consumption'!V49-Wastage!R93)+S49</f>
        <v>0</v>
      </c>
      <c r="T146" s="114">
        <f ca="1">MAX(0,S146+'8. SOH &amp; Pipeline'!U99-'7. Consumption'!W49-Wastage!S93)+T49</f>
        <v>0</v>
      </c>
      <c r="U146" s="114">
        <f ca="1">MAX(0,T146+'8. SOH &amp; Pipeline'!V99-'7. Consumption'!X49-Wastage!T93)+U49</f>
        <v>0</v>
      </c>
      <c r="V146" s="114">
        <f ca="1">MAX(0,U146+'8. SOH &amp; Pipeline'!W99-'7. Consumption'!Y49-Wastage!U93)+V49</f>
        <v>0</v>
      </c>
      <c r="W146" s="114">
        <f ca="1">MAX(0,V146+'8. SOH &amp; Pipeline'!X99-'7. Consumption'!Z49-Wastage!V93)+W49</f>
        <v>0</v>
      </c>
      <c r="X146" s="114">
        <f ca="1">MAX(0,W146+'8. SOH &amp; Pipeline'!Y99-'7. Consumption'!AA49-Wastage!W93)+X49</f>
        <v>0</v>
      </c>
      <c r="Y146" s="114">
        <f ca="1">MAX(0,X146+'8. SOH &amp; Pipeline'!Z99-'7. Consumption'!AB49-Wastage!X93)+Y49</f>
        <v>0</v>
      </c>
      <c r="Z146" s="114">
        <f ca="1">MAX(0,Y146+'8. SOH &amp; Pipeline'!AA99-'7. Consumption'!AC49-Wastage!Y93)+Z49</f>
        <v>0</v>
      </c>
      <c r="AA146" s="114">
        <f ca="1">MAX(0,Z146+'8. SOH &amp; Pipeline'!AB99-'7. Consumption'!AD49-Wastage!Z93)+AA49</f>
        <v>0</v>
      </c>
      <c r="AB146" s="114">
        <f ca="1">MAX(0,AA146+'8. SOH &amp; Pipeline'!AC99-'7. Consumption'!AE49-Wastage!AA93)+AB49</f>
        <v>0</v>
      </c>
      <c r="AC146" s="114">
        <f ca="1">MAX(0,AB146+'8. SOH &amp; Pipeline'!AD99-'7. Consumption'!AF49-Wastage!AB93)+AC49</f>
        <v>0</v>
      </c>
      <c r="AD146" s="114">
        <f ca="1">MAX(0,AC146+'8. SOH &amp; Pipeline'!AE99-'7. Consumption'!AG49-Wastage!AC93)+AD49</f>
        <v>0</v>
      </c>
      <c r="AE146" s="114">
        <f ca="1">MAX(0,AD146+'8. SOH &amp; Pipeline'!AF99-'7. Consumption'!AH49-Wastage!AD93)+AE49</f>
        <v>0</v>
      </c>
      <c r="AF146" s="114">
        <f ca="1">MAX(0,AE146+'8. SOH &amp; Pipeline'!AG99-'7. Consumption'!AI49-Wastage!AE93)+AF49</f>
        <v>0</v>
      </c>
      <c r="AG146" s="114">
        <f ca="1">MAX(0,AF146+'8. SOH &amp; Pipeline'!AH99-'7. Consumption'!AJ49-Wastage!AF93)+AG49</f>
        <v>0</v>
      </c>
      <c r="AH146" s="114">
        <f ca="1">MAX(0,AG146+'8. SOH &amp; Pipeline'!AI99-'7. Consumption'!AK49-Wastage!AG93)+AH49</f>
        <v>0</v>
      </c>
      <c r="AI146" s="114">
        <f ca="1">MAX(0,AH146+'8. SOH &amp; Pipeline'!AJ99-'7. Consumption'!AL49-Wastage!AH93)+AI49</f>
        <v>0</v>
      </c>
      <c r="AJ146" s="114">
        <f ca="1">MAX(0,AI146+'8. SOH &amp; Pipeline'!AK99-'7. Consumption'!AM49-Wastage!AI93)+AJ49</f>
        <v>0</v>
      </c>
      <c r="AK146" s="114">
        <f ca="1">MAX(0,AJ146+'8. SOH &amp; Pipeline'!AL99-'7. Consumption'!AN49-Wastage!AJ93)+AK49</f>
        <v>0</v>
      </c>
      <c r="AL146" s="114">
        <f ca="1">MAX(0,AK146+'8. SOH &amp; Pipeline'!AM99-'7. Consumption'!AO49-Wastage!AK93)+AL49</f>
        <v>0</v>
      </c>
      <c r="AM146" s="114">
        <f ca="1">MAX(0,AL146+'8. SOH &amp; Pipeline'!AN99-'7. Consumption'!AP49-Wastage!AL93)+AM49</f>
        <v>0</v>
      </c>
      <c r="AN146" s="114">
        <f ca="1">MAX(0,AM146+'8. SOH &amp; Pipeline'!AO99-'7. Consumption'!AQ49-Wastage!AM93)+AN49</f>
        <v>0</v>
      </c>
    </row>
    <row r="147" spans="2:40" ht="15" customHeight="1" x14ac:dyDescent="0.3">
      <c r="B147" s="12"/>
      <c r="C147" s="12" t="str">
        <f>'7. Consumption'!C50</f>
        <v>TDF+FTC+EFV600 (300/200/600) - 30 tab</v>
      </c>
      <c r="D147">
        <f>'8. SOH &amp; Pipeline'!E150</f>
        <v>0</v>
      </c>
      <c r="E147" s="114">
        <f ca="1">MAX(0,D147+'8. SOH &amp; Pipeline'!F100-'7. Consumption'!H50+MIN(0,(SUM('7. Consumption'!$G50:G50)-'8. SOH &amp; Pipeline'!F49))+E50)</f>
        <v>0</v>
      </c>
      <c r="F147" s="114">
        <f ca="1">MAX(0,E147+'8. SOH &amp; Pipeline'!G100-'7. Consumption'!I50+MIN(0,(SUM('7. Consumption'!$G50:H50)-'8. SOH &amp; Pipeline'!G49))+F50)</f>
        <v>0</v>
      </c>
      <c r="G147" s="114">
        <f ca="1">MAX(0,F147+'8. SOH &amp; Pipeline'!H100-'7. Consumption'!J50+MIN(0,(SUM('7. Consumption'!$G50:I50)-'8. SOH &amp; Pipeline'!H49))+G50)</f>
        <v>0</v>
      </c>
      <c r="H147" s="114">
        <f ca="1">MAX(0,G147+'8. SOH &amp; Pipeline'!I100-'7. Consumption'!K50+MIN(0,(SUM('7. Consumption'!$G50:J50)-'8. SOH &amp; Pipeline'!I49))+H50)</f>
        <v>0</v>
      </c>
      <c r="I147" s="114">
        <f ca="1">MAX(0,H147+'8. SOH &amp; Pipeline'!J100-'7. Consumption'!L50+MIN(0,(SUM('7. Consumption'!$G50:K50)-'8. SOH &amp; Pipeline'!J49))+I50)</f>
        <v>0</v>
      </c>
      <c r="J147" s="114">
        <f ca="1">MAX(0,I147+'8. SOH &amp; Pipeline'!K100-'7. Consumption'!M50+MIN(0,(SUM('7. Consumption'!$G50:L50)-'8. SOH &amp; Pipeline'!K49))+J50)</f>
        <v>0</v>
      </c>
      <c r="K147" s="114">
        <f ca="1">MAX(0,J147+'8. SOH &amp; Pipeline'!L100-'7. Consumption'!N50+MIN(0,(SUM('7. Consumption'!$G50:M50)-'8. SOH &amp; Pipeline'!L49))+K50)</f>
        <v>0</v>
      </c>
      <c r="L147" s="114">
        <f ca="1">MAX(0,K147+'8. SOH &amp; Pipeline'!M100-'7. Consumption'!O50+MIN(0,(SUM('7. Consumption'!$G50:N50)-'8. SOH &amp; Pipeline'!M49))+L50)</f>
        <v>0</v>
      </c>
      <c r="M147" s="114">
        <f ca="1">MAX(0,L147+'8. SOH &amp; Pipeline'!N100-'7. Consumption'!P50+MIN(0,(SUM('7. Consumption'!$G50:O50)-'8. SOH &amp; Pipeline'!N49))+M50)</f>
        <v>0</v>
      </c>
      <c r="N147" s="114">
        <f ca="1">MAX(0,M147+'8. SOH &amp; Pipeline'!O100-'7. Consumption'!Q50+MIN(0,(SUM('7. Consumption'!$G50:P50)-'8. SOH &amp; Pipeline'!O49))+N50)</f>
        <v>0</v>
      </c>
      <c r="O147" s="114">
        <f ca="1">MAX(0,N147+'8. SOH &amp; Pipeline'!P100-'7. Consumption'!R50+MIN(0,(SUM('7. Consumption'!$G50:Q50)-'8. SOH &amp; Pipeline'!P49))+O50)</f>
        <v>0</v>
      </c>
      <c r="P147" s="114">
        <f ca="1">MAX(0,O147+'8. SOH &amp; Pipeline'!Q100-'7. Consumption'!S50+MIN(0,(SUM('7. Consumption'!$G50:R50)-'8. SOH &amp; Pipeline'!Q49))+P50)</f>
        <v>0</v>
      </c>
      <c r="Q147" s="114">
        <f ca="1">MAX(0,P147+'8. SOH &amp; Pipeline'!R100-'7. Consumption'!T50+MIN(0,(SUM('7. Consumption'!$G50:S50)-'8. SOH &amp; Pipeline'!R49))+Q50)</f>
        <v>0</v>
      </c>
      <c r="R147" s="114">
        <f ca="1">MAX(0,Q147+'8. SOH &amp; Pipeline'!S100-'7. Consumption'!U50+MIN(0,(SUM('7. Consumption'!$G50:T50)-'8. SOH &amp; Pipeline'!S49))+R50)</f>
        <v>0</v>
      </c>
      <c r="S147" s="114">
        <f ca="1">MAX(0,R147+'8. SOH &amp; Pipeline'!T100-'7. Consumption'!V50+MIN(0,(SUM('7. Consumption'!$G50:U50)-'8. SOH &amp; Pipeline'!T49))+S50)</f>
        <v>0</v>
      </c>
      <c r="T147" s="114">
        <f ca="1">MAX(0,S147+'8. SOH &amp; Pipeline'!U100-'7. Consumption'!W50+MIN(0,(SUM('7. Consumption'!$G50:V50)-'8. SOH &amp; Pipeline'!U49))+T50)</f>
        <v>0</v>
      </c>
      <c r="U147" s="114">
        <f ca="1">MAX(0,T147+'8. SOH &amp; Pipeline'!V100-'7. Consumption'!X50+MIN(0,(SUM('7. Consumption'!$G50:W50)-'8. SOH &amp; Pipeline'!V49))+U50)</f>
        <v>0</v>
      </c>
      <c r="V147" s="114">
        <f ca="1">MAX(0,U147+'8. SOH &amp; Pipeline'!W100-'7. Consumption'!Y50+MIN(0,(SUM('7. Consumption'!$G50:X50)-'8. SOH &amp; Pipeline'!W49))+V50)</f>
        <v>0</v>
      </c>
      <c r="W147" s="114">
        <f ca="1">MAX(0,V147+'8. SOH &amp; Pipeline'!X100-'7. Consumption'!Z50+MIN(0,(SUM('7. Consumption'!$G50:Y50)-'8. SOH &amp; Pipeline'!X49))+W50)</f>
        <v>0</v>
      </c>
      <c r="X147" s="114">
        <f ca="1">MAX(0,W147+'8. SOH &amp; Pipeline'!Y100-'7. Consumption'!AA50+MIN(0,(SUM('7. Consumption'!$G50:Z50)-'8. SOH &amp; Pipeline'!Y49))+X50)</f>
        <v>0</v>
      </c>
      <c r="Y147" s="114">
        <f ca="1">MAX(0,X147+'8. SOH &amp; Pipeline'!Z100-'7. Consumption'!AB50+MIN(0,(SUM('7. Consumption'!$G50:AA50)-'8. SOH &amp; Pipeline'!Z49))+Y50)</f>
        <v>0</v>
      </c>
      <c r="Z147" s="114">
        <f ca="1">MAX(0,Y147+'8. SOH &amp; Pipeline'!AA100-'7. Consumption'!AC50+MIN(0,(SUM('7. Consumption'!$G50:AB50)-'8. SOH &amp; Pipeline'!AA49))+Z50)</f>
        <v>0</v>
      </c>
      <c r="AA147" s="114">
        <f ca="1">MAX(0,Z147+'8. SOH &amp; Pipeline'!AB100-'7. Consumption'!AD50+MIN(0,(SUM('7. Consumption'!$G50:AC50)-'8. SOH &amp; Pipeline'!AB49))+AA50)</f>
        <v>0</v>
      </c>
      <c r="AB147" s="114">
        <f ca="1">MAX(0,AA147+'8. SOH &amp; Pipeline'!AC100-'7. Consumption'!AE50+MIN(0,(SUM('7. Consumption'!$G50:AD50)-'8. SOH &amp; Pipeline'!AC49))+AB50)</f>
        <v>0</v>
      </c>
      <c r="AC147" s="114">
        <f ca="1">MAX(0,AB147+'8. SOH &amp; Pipeline'!AD100-'7. Consumption'!AF50+MIN(0,(SUM('7. Consumption'!$G50:AE50)-'8. SOH &amp; Pipeline'!AD49))+AC50)</f>
        <v>0</v>
      </c>
      <c r="AD147" s="114">
        <f ca="1">MAX(0,AC147+'8. SOH &amp; Pipeline'!AE100-'7. Consumption'!AG50+MIN(0,(SUM('7. Consumption'!$G50:AF50)-'8. SOH &amp; Pipeline'!AE49))+AD50)</f>
        <v>0</v>
      </c>
      <c r="AE147" s="114">
        <f ca="1">MAX(0,AD147+'8. SOH &amp; Pipeline'!AF100-'7. Consumption'!AH50+MIN(0,(SUM('7. Consumption'!$G50:AG50)-'8. SOH &amp; Pipeline'!AF49))+AE50)</f>
        <v>0</v>
      </c>
      <c r="AF147" s="114">
        <f ca="1">MAX(0,AE147+'8. SOH &amp; Pipeline'!AG100-'7. Consumption'!AI50+MIN(0,(SUM('7. Consumption'!$G50:AH50)-'8. SOH &amp; Pipeline'!AG49))+AF50)</f>
        <v>0</v>
      </c>
      <c r="AG147" s="114">
        <f ca="1">MAX(0,AF147+'8. SOH &amp; Pipeline'!AH100-'7. Consumption'!AJ50+MIN(0,(SUM('7. Consumption'!$G50:AI50)-'8. SOH &amp; Pipeline'!AH49))+AG50)</f>
        <v>0</v>
      </c>
      <c r="AH147" s="114">
        <f ca="1">MAX(0,AG147+'8. SOH &amp; Pipeline'!AI100-'7. Consumption'!AK50+MIN(0,(SUM('7. Consumption'!$G50:AJ50)-'8. SOH &amp; Pipeline'!AI49))+AH50)</f>
        <v>0</v>
      </c>
      <c r="AI147" s="114">
        <f ca="1">MAX(0,AH147+'8. SOH &amp; Pipeline'!AJ100-'7. Consumption'!AL50+MIN(0,(SUM('7. Consumption'!$G50:AK50)-'8. SOH &amp; Pipeline'!AJ49))+AI50)</f>
        <v>0</v>
      </c>
      <c r="AJ147" s="114">
        <f ca="1">MAX(0,AI147+'8. SOH &amp; Pipeline'!AK100-'7. Consumption'!AM50+MIN(0,(SUM('7. Consumption'!$G50:AL50)-'8. SOH &amp; Pipeline'!AK49))+AJ50)</f>
        <v>0</v>
      </c>
      <c r="AK147" s="114">
        <f ca="1">MAX(0,AJ147+'8. SOH &amp; Pipeline'!AL100-'7. Consumption'!AN50+MIN(0,(SUM('7. Consumption'!$G50:AM50)-'8. SOH &amp; Pipeline'!AL49))+AK50)</f>
        <v>0</v>
      </c>
      <c r="AL147" s="114">
        <f ca="1">MAX(0,AK147+'8. SOH &amp; Pipeline'!AM100-'7. Consumption'!AO50+MIN(0,(SUM('7. Consumption'!$G50:AN50)-'8. SOH &amp; Pipeline'!AM49))+AL50)</f>
        <v>0</v>
      </c>
      <c r="AM147" s="114">
        <f ca="1">MAX(0,AL147+'8. SOH &amp; Pipeline'!AN100-'7. Consumption'!AP50+MIN(0,(SUM('7. Consumption'!$G50:AO50)-'8. SOH &amp; Pipeline'!AN49))+AM50)</f>
        <v>0</v>
      </c>
      <c r="AN147" s="114">
        <f ca="1">MAX(0,AM147+'8. SOH &amp; Pipeline'!AO100-'7. Consumption'!AQ50+MIN(0,(SUM('7. Consumption'!$G50:AP50)-'8. SOH &amp; Pipeline'!AO49))+AN50)</f>
        <v>0</v>
      </c>
    </row>
    <row r="148" spans="2:40" hidden="1" outlineLevel="1" x14ac:dyDescent="0.3">
      <c r="B148" s="12"/>
      <c r="C148" s="12" t="str">
        <f>'7. Consumption'!C51</f>
        <v/>
      </c>
      <c r="D148">
        <f>'8. SOH &amp; Pipeline'!E151</f>
        <v>0</v>
      </c>
      <c r="E148" s="114">
        <f ca="1">MAX(0,D148+'8. SOH &amp; Pipeline'!F101-'7. Consumption'!H51+MIN(0,(SUM('7. Consumption'!$G51:G51)-'8. SOH &amp; Pipeline'!F50))+E51)</f>
        <v>0</v>
      </c>
      <c r="F148" s="114">
        <f ca="1">MAX(0,E148+'8. SOH &amp; Pipeline'!G101-'7. Consumption'!I51+MIN(0,(SUM('7. Consumption'!$G51:H51)-'8. SOH &amp; Pipeline'!G50))+F51)</f>
        <v>0</v>
      </c>
      <c r="G148" s="114">
        <f ca="1">MAX(0,F148+'8. SOH &amp; Pipeline'!H101-'7. Consumption'!J51+MIN(0,(SUM('7. Consumption'!$G51:I51)-'8. SOH &amp; Pipeline'!H50))+G51)</f>
        <v>0</v>
      </c>
      <c r="H148" s="114">
        <f ca="1">MAX(0,G148+'8. SOH &amp; Pipeline'!I101-'7. Consumption'!K51+MIN(0,(SUM('7. Consumption'!$G51:J51)-'8. SOH &amp; Pipeline'!I50))+H51)</f>
        <v>0</v>
      </c>
      <c r="I148" s="114">
        <f ca="1">MAX(0,H148+'8. SOH &amp; Pipeline'!J101-'7. Consumption'!L51+MIN(0,(SUM('7. Consumption'!$G51:K51)-'8. SOH &amp; Pipeline'!J50))+I51)</f>
        <v>0</v>
      </c>
      <c r="J148" s="114">
        <f ca="1">MAX(0,I148+'8. SOH &amp; Pipeline'!K101-'7. Consumption'!M51+MIN(0,(SUM('7. Consumption'!$G51:L51)-'8. SOH &amp; Pipeline'!K50))+J51)</f>
        <v>0</v>
      </c>
      <c r="K148" s="114">
        <f ca="1">MAX(0,J148+'8. SOH &amp; Pipeline'!L101-'7. Consumption'!N51+MIN(0,(SUM('7. Consumption'!$G51:M51)-'8. SOH &amp; Pipeline'!L50))+K51)</f>
        <v>0</v>
      </c>
      <c r="L148" s="114">
        <f ca="1">MAX(0,K148+'8. SOH &amp; Pipeline'!M101-'7. Consumption'!O51+MIN(0,(SUM('7. Consumption'!$G51:N51)-'8. SOH &amp; Pipeline'!M50))+L51)</f>
        <v>0</v>
      </c>
      <c r="M148" s="114">
        <f ca="1">MAX(0,L148+'8. SOH &amp; Pipeline'!N101-'7. Consumption'!P51+MIN(0,(SUM('7. Consumption'!$G51:O51)-'8. SOH &amp; Pipeline'!N50))+M51)</f>
        <v>0</v>
      </c>
      <c r="N148" s="114">
        <f ca="1">MAX(0,M148+'8. SOH &amp; Pipeline'!O101-'7. Consumption'!Q51+MIN(0,(SUM('7. Consumption'!$G51:P51)-'8. SOH &amp; Pipeline'!O50))+N51)</f>
        <v>0</v>
      </c>
      <c r="O148" s="114">
        <f ca="1">MAX(0,N148+'8. SOH &amp; Pipeline'!P101-'7. Consumption'!R51+MIN(0,(SUM('7. Consumption'!$G51:Q51)-'8. SOH &amp; Pipeline'!P50))+O51)</f>
        <v>0</v>
      </c>
      <c r="P148" s="114">
        <f ca="1">MAX(0,O148+'8. SOH &amp; Pipeline'!Q101-'7. Consumption'!S51+MIN(0,(SUM('7. Consumption'!$G51:R51)-'8. SOH &amp; Pipeline'!Q50))+P51)</f>
        <v>0</v>
      </c>
      <c r="Q148" s="114">
        <f ca="1">MAX(0,P148+'8. SOH &amp; Pipeline'!R101-'7. Consumption'!T51+MIN(0,(SUM('7. Consumption'!$G51:S51)-'8. SOH &amp; Pipeline'!R50))+Q51)</f>
        <v>0</v>
      </c>
      <c r="R148" s="114">
        <f ca="1">MAX(0,Q148+'8. SOH &amp; Pipeline'!S101-'7. Consumption'!U51+MIN(0,(SUM('7. Consumption'!$G51:T51)-'8. SOH &amp; Pipeline'!S50))+R51)</f>
        <v>0</v>
      </c>
      <c r="S148" s="114">
        <f ca="1">MAX(0,R148+'8. SOH &amp; Pipeline'!T101-'7. Consumption'!V51+MIN(0,(SUM('7. Consumption'!$G51:U51)-'8. SOH &amp; Pipeline'!T50))+S51)</f>
        <v>0</v>
      </c>
      <c r="T148" s="114">
        <f ca="1">MAX(0,S148+'8. SOH &amp; Pipeline'!U101-'7. Consumption'!W51+MIN(0,(SUM('7. Consumption'!$G51:V51)-'8. SOH &amp; Pipeline'!U50))+T51)</f>
        <v>0</v>
      </c>
      <c r="U148" s="114">
        <f ca="1">MAX(0,T148+'8. SOH &amp; Pipeline'!V101-'7. Consumption'!X51+MIN(0,(SUM('7. Consumption'!$G51:W51)-'8. SOH &amp; Pipeline'!V50))+U51)</f>
        <v>0</v>
      </c>
      <c r="V148" s="114">
        <f ca="1">MAX(0,U148+'8. SOH &amp; Pipeline'!W101-'7. Consumption'!Y51+MIN(0,(SUM('7. Consumption'!$G51:X51)-'8. SOH &amp; Pipeline'!W50))+V51)</f>
        <v>0</v>
      </c>
      <c r="W148" s="114">
        <f ca="1">MAX(0,V148+'8. SOH &amp; Pipeline'!X101-'7. Consumption'!Z51+MIN(0,(SUM('7. Consumption'!$G51:Y51)-'8. SOH &amp; Pipeline'!X50))+W51)</f>
        <v>0</v>
      </c>
      <c r="X148" s="114">
        <f ca="1">MAX(0,W148+'8. SOH &amp; Pipeline'!Y101-'7. Consumption'!AA51+MIN(0,(SUM('7. Consumption'!$G51:Z51)-'8. SOH &amp; Pipeline'!Y50))+X51)</f>
        <v>0</v>
      </c>
      <c r="Y148" s="114">
        <f ca="1">MAX(0,X148+'8. SOH &amp; Pipeline'!Z101-'7. Consumption'!AB51+MIN(0,(SUM('7. Consumption'!$G51:AA51)-'8. SOH &amp; Pipeline'!Z50))+Y51)</f>
        <v>0</v>
      </c>
      <c r="Z148" s="114">
        <f ca="1">MAX(0,Y148+'8. SOH &amp; Pipeline'!AA101-'7. Consumption'!AC51+MIN(0,(SUM('7. Consumption'!$G51:AB51)-'8. SOH &amp; Pipeline'!AA50))+Z51)</f>
        <v>0</v>
      </c>
      <c r="AA148" s="114">
        <f ca="1">MAX(0,Z148+'8. SOH &amp; Pipeline'!AB101-'7. Consumption'!AD51+MIN(0,(SUM('7. Consumption'!$G51:AC51)-'8. SOH &amp; Pipeline'!AB50))+AA51)</f>
        <v>0</v>
      </c>
      <c r="AB148" s="114">
        <f ca="1">MAX(0,AA148+'8. SOH &amp; Pipeline'!AC101-'7. Consumption'!AE51+MIN(0,(SUM('7. Consumption'!$G51:AD51)-'8. SOH &amp; Pipeline'!AC50))+AB51)</f>
        <v>0</v>
      </c>
      <c r="AC148" s="114">
        <f ca="1">MAX(0,AB148+'8. SOH &amp; Pipeline'!AD101-'7. Consumption'!AF51+MIN(0,(SUM('7. Consumption'!$G51:AE51)-'8. SOH &amp; Pipeline'!AD50))+AC51)</f>
        <v>0</v>
      </c>
      <c r="AD148" s="114">
        <f ca="1">MAX(0,AC148+'8. SOH &amp; Pipeline'!AE101-'7. Consumption'!AG51+MIN(0,(SUM('7. Consumption'!$G51:AF51)-'8. SOH &amp; Pipeline'!AE50))+AD51)</f>
        <v>0</v>
      </c>
      <c r="AE148" s="114">
        <f ca="1">MAX(0,AD148+'8. SOH &amp; Pipeline'!AF101-'7. Consumption'!AH51+MIN(0,(SUM('7. Consumption'!$G51:AG51)-'8. SOH &amp; Pipeline'!AF50))+AE51)</f>
        <v>0</v>
      </c>
      <c r="AF148" s="114">
        <f ca="1">MAX(0,AE148+'8. SOH &amp; Pipeline'!AG101-'7. Consumption'!AI51+MIN(0,(SUM('7. Consumption'!$G51:AH51)-'8. SOH &amp; Pipeline'!AG50))+AF51)</f>
        <v>0</v>
      </c>
      <c r="AG148" s="114">
        <f ca="1">MAX(0,AF148+'8. SOH &amp; Pipeline'!AH101-'7. Consumption'!AJ51+MIN(0,(SUM('7. Consumption'!$G51:AI51)-'8. SOH &amp; Pipeline'!AH50))+AG51)</f>
        <v>0</v>
      </c>
      <c r="AH148" s="114">
        <f ca="1">MAX(0,AG148+'8. SOH &amp; Pipeline'!AI101-'7. Consumption'!AK51+MIN(0,(SUM('7. Consumption'!$G51:AJ51)-'8. SOH &amp; Pipeline'!AI50))+AH51)</f>
        <v>0</v>
      </c>
      <c r="AI148" s="114">
        <f ca="1">MAX(0,AH148+'8. SOH &amp; Pipeline'!AJ101-'7. Consumption'!AL51+MIN(0,(SUM('7. Consumption'!$G51:AK51)-'8. SOH &amp; Pipeline'!AJ50))+AI51)</f>
        <v>0</v>
      </c>
      <c r="AJ148" s="114">
        <f ca="1">MAX(0,AI148+'8. SOH &amp; Pipeline'!AK101-'7. Consumption'!AM51+MIN(0,(SUM('7. Consumption'!$G51:AL51)-'8. SOH &amp; Pipeline'!AK50))+AJ51)</f>
        <v>0</v>
      </c>
      <c r="AK148" s="114">
        <f ca="1">MAX(0,AJ148+'8. SOH &amp; Pipeline'!AL101-'7. Consumption'!AN51+MIN(0,(SUM('7. Consumption'!$G51:AM51)-'8. SOH &amp; Pipeline'!AL50))+AK51)</f>
        <v>0</v>
      </c>
      <c r="AL148" s="114">
        <f ca="1">MAX(0,AK148+'8. SOH &amp; Pipeline'!AM101-'7. Consumption'!AO51+MIN(0,(SUM('7. Consumption'!$G51:AN51)-'8. SOH &amp; Pipeline'!AM50))+AL51)</f>
        <v>0</v>
      </c>
      <c r="AM148" s="114">
        <f ca="1">MAX(0,AL148+'8. SOH &amp; Pipeline'!AN101-'7. Consumption'!AP51+MIN(0,(SUM('7. Consumption'!$G51:AO51)-'8. SOH &amp; Pipeline'!AN50))+AM51)</f>
        <v>0</v>
      </c>
      <c r="AN148" s="114">
        <f ca="1">MAX(0,AM148+'8. SOH &amp; Pipeline'!AO101-'7. Consumption'!AQ51+MIN(0,(SUM('7. Consumption'!$G51:AP51)-'8. SOH &amp; Pipeline'!AO50))+AN51)</f>
        <v>0</v>
      </c>
    </row>
    <row r="149" spans="2:40" hidden="1" outlineLevel="1" x14ac:dyDescent="0.3">
      <c r="B149" s="12"/>
      <c r="C149" s="12" t="str">
        <f>'7. Consumption'!C52</f>
        <v/>
      </c>
      <c r="D149">
        <f>'8. SOH &amp; Pipeline'!E152</f>
        <v>0</v>
      </c>
      <c r="E149" s="114">
        <f ca="1">MAX(0,D149+'8. SOH &amp; Pipeline'!F102-'7. Consumption'!H52+MIN(0,(SUM('7. Consumption'!$G52:G52)-'8. SOH &amp; Pipeline'!F51))+E52)</f>
        <v>0</v>
      </c>
      <c r="F149" s="114">
        <f ca="1">MAX(0,E149+'8. SOH &amp; Pipeline'!G102-'7. Consumption'!I52+MIN(0,(SUM('7. Consumption'!$G52:H52)-'8. SOH &amp; Pipeline'!G51))+F52)</f>
        <v>0</v>
      </c>
      <c r="G149" s="114">
        <f ca="1">MAX(0,F149+'8. SOH &amp; Pipeline'!H102-'7. Consumption'!J52+MIN(0,(SUM('7. Consumption'!$G52:I52)-'8. SOH &amp; Pipeline'!H51))+G52)</f>
        <v>0</v>
      </c>
      <c r="H149" s="114">
        <f ca="1">MAX(0,G149+'8. SOH &amp; Pipeline'!I102-'7. Consumption'!K52+MIN(0,(SUM('7. Consumption'!$G52:J52)-'8. SOH &amp; Pipeline'!I51))+H52)</f>
        <v>0</v>
      </c>
      <c r="I149" s="114">
        <f ca="1">MAX(0,H149+'8. SOH &amp; Pipeline'!J102-'7. Consumption'!L52+MIN(0,(SUM('7. Consumption'!$G52:K52)-'8. SOH &amp; Pipeline'!J51))+I52)</f>
        <v>0</v>
      </c>
      <c r="J149" s="114">
        <f ca="1">MAX(0,I149+'8. SOH &amp; Pipeline'!K102-'7. Consumption'!M52+MIN(0,(SUM('7. Consumption'!$G52:L52)-'8. SOH &amp; Pipeline'!K51))+J52)</f>
        <v>0</v>
      </c>
      <c r="K149" s="114">
        <f ca="1">MAX(0,J149+'8. SOH &amp; Pipeline'!L102-'7. Consumption'!N52+MIN(0,(SUM('7. Consumption'!$G52:M52)-'8. SOH &amp; Pipeline'!L51))+K52)</f>
        <v>0</v>
      </c>
      <c r="L149" s="114">
        <f ca="1">MAX(0,K149+'8. SOH &amp; Pipeline'!M102-'7. Consumption'!O52+MIN(0,(SUM('7. Consumption'!$G52:N52)-'8. SOH &amp; Pipeline'!M51))+L52)</f>
        <v>0</v>
      </c>
      <c r="M149" s="114">
        <f ca="1">MAX(0,L149+'8. SOH &amp; Pipeline'!N102-'7. Consumption'!P52+MIN(0,(SUM('7. Consumption'!$G52:O52)-'8. SOH &amp; Pipeline'!N51))+M52)</f>
        <v>0</v>
      </c>
      <c r="N149" s="114">
        <f ca="1">MAX(0,M149+'8. SOH &amp; Pipeline'!O102-'7. Consumption'!Q52+MIN(0,(SUM('7. Consumption'!$G52:P52)-'8. SOH &amp; Pipeline'!O51))+N52)</f>
        <v>0</v>
      </c>
      <c r="O149" s="114">
        <f ca="1">MAX(0,N149+'8. SOH &amp; Pipeline'!P102-'7. Consumption'!R52+MIN(0,(SUM('7. Consumption'!$G52:Q52)-'8. SOH &amp; Pipeline'!P51))+O52)</f>
        <v>0</v>
      </c>
      <c r="P149" s="114">
        <f ca="1">MAX(0,O149+'8. SOH &amp; Pipeline'!Q102-'7. Consumption'!S52+MIN(0,(SUM('7. Consumption'!$G52:R52)-'8. SOH &amp; Pipeline'!Q51))+P52)</f>
        <v>0</v>
      </c>
      <c r="Q149" s="114">
        <f ca="1">MAX(0,P149+'8. SOH &amp; Pipeline'!R102-'7. Consumption'!T52+MIN(0,(SUM('7. Consumption'!$G52:S52)-'8. SOH &amp; Pipeline'!R51))+Q52)</f>
        <v>0</v>
      </c>
      <c r="R149" s="114">
        <f ca="1">MAX(0,Q149+'8. SOH &amp; Pipeline'!S102-'7. Consumption'!U52+MIN(0,(SUM('7. Consumption'!$G52:T52)-'8. SOH &amp; Pipeline'!S51))+R52)</f>
        <v>0</v>
      </c>
      <c r="S149" s="114">
        <f ca="1">MAX(0,R149+'8. SOH &amp; Pipeline'!T102-'7. Consumption'!V52+MIN(0,(SUM('7. Consumption'!$G52:U52)-'8. SOH &amp; Pipeline'!T51))+S52)</f>
        <v>0</v>
      </c>
      <c r="T149" s="114">
        <f ca="1">MAX(0,S149+'8. SOH &amp; Pipeline'!U102-'7. Consumption'!W52+MIN(0,(SUM('7. Consumption'!$G52:V52)-'8. SOH &amp; Pipeline'!U51))+T52)</f>
        <v>0</v>
      </c>
      <c r="U149" s="114">
        <f ca="1">MAX(0,T149+'8. SOH &amp; Pipeline'!V102-'7. Consumption'!X52+MIN(0,(SUM('7. Consumption'!$G52:W52)-'8. SOH &amp; Pipeline'!V51))+U52)</f>
        <v>0</v>
      </c>
      <c r="V149" s="114">
        <f ca="1">MAX(0,U149+'8. SOH &amp; Pipeline'!W102-'7. Consumption'!Y52+MIN(0,(SUM('7. Consumption'!$G52:X52)-'8. SOH &amp; Pipeline'!W51))+V52)</f>
        <v>0</v>
      </c>
      <c r="W149" s="114">
        <f ca="1">MAX(0,V149+'8. SOH &amp; Pipeline'!X102-'7. Consumption'!Z52+MIN(0,(SUM('7. Consumption'!$G52:Y52)-'8. SOH &amp; Pipeline'!X51))+W52)</f>
        <v>0</v>
      </c>
      <c r="X149" s="114">
        <f ca="1">MAX(0,W149+'8. SOH &amp; Pipeline'!Y102-'7. Consumption'!AA52+MIN(0,(SUM('7. Consumption'!$G52:Z52)-'8. SOH &amp; Pipeline'!Y51))+X52)</f>
        <v>0</v>
      </c>
      <c r="Y149" s="114">
        <f ca="1">MAX(0,X149+'8. SOH &amp; Pipeline'!Z102-'7. Consumption'!AB52+MIN(0,(SUM('7. Consumption'!$G52:AA52)-'8. SOH &amp; Pipeline'!Z51))+Y52)</f>
        <v>0</v>
      </c>
      <c r="Z149" s="114">
        <f ca="1">MAX(0,Y149+'8. SOH &amp; Pipeline'!AA102-'7. Consumption'!AC52+MIN(0,(SUM('7. Consumption'!$G52:AB52)-'8. SOH &amp; Pipeline'!AA51))+Z52)</f>
        <v>0</v>
      </c>
      <c r="AA149" s="114">
        <f ca="1">MAX(0,Z149+'8. SOH &amp; Pipeline'!AB102-'7. Consumption'!AD52+MIN(0,(SUM('7. Consumption'!$G52:AC52)-'8. SOH &amp; Pipeline'!AB51))+AA52)</f>
        <v>0</v>
      </c>
      <c r="AB149" s="114">
        <f ca="1">MAX(0,AA149+'8. SOH &amp; Pipeline'!AC102-'7. Consumption'!AE52+MIN(0,(SUM('7. Consumption'!$G52:AD52)-'8. SOH &amp; Pipeline'!AC51))+AB52)</f>
        <v>0</v>
      </c>
      <c r="AC149" s="114">
        <f ca="1">MAX(0,AB149+'8. SOH &amp; Pipeline'!AD102-'7. Consumption'!AF52+MIN(0,(SUM('7. Consumption'!$G52:AE52)-'8. SOH &amp; Pipeline'!AD51))+AC52)</f>
        <v>0</v>
      </c>
      <c r="AD149" s="114">
        <f ca="1">MAX(0,AC149+'8. SOH &amp; Pipeline'!AE102-'7. Consumption'!AG52+MIN(0,(SUM('7. Consumption'!$G52:AF52)-'8. SOH &amp; Pipeline'!AE51))+AD52)</f>
        <v>0</v>
      </c>
      <c r="AE149" s="114">
        <f ca="1">MAX(0,AD149+'8. SOH &amp; Pipeline'!AF102-'7. Consumption'!AH52+MIN(0,(SUM('7. Consumption'!$G52:AG52)-'8. SOH &amp; Pipeline'!AF51))+AE52)</f>
        <v>0</v>
      </c>
      <c r="AF149" s="114">
        <f ca="1">MAX(0,AE149+'8. SOH &amp; Pipeline'!AG102-'7. Consumption'!AI52+MIN(0,(SUM('7. Consumption'!$G52:AH52)-'8. SOH &amp; Pipeline'!AG51))+AF52)</f>
        <v>0</v>
      </c>
      <c r="AG149" s="114">
        <f ca="1">MAX(0,AF149+'8. SOH &amp; Pipeline'!AH102-'7. Consumption'!AJ52+MIN(0,(SUM('7. Consumption'!$G52:AI52)-'8. SOH &amp; Pipeline'!AH51))+AG52)</f>
        <v>0</v>
      </c>
      <c r="AH149" s="114">
        <f ca="1">MAX(0,AG149+'8. SOH &amp; Pipeline'!AI102-'7. Consumption'!AK52+MIN(0,(SUM('7. Consumption'!$G52:AJ52)-'8. SOH &amp; Pipeline'!AI51))+AH52)</f>
        <v>0</v>
      </c>
      <c r="AI149" s="114">
        <f ca="1">MAX(0,AH149+'8. SOH &amp; Pipeline'!AJ102-'7. Consumption'!AL52+MIN(0,(SUM('7. Consumption'!$G52:AK52)-'8. SOH &amp; Pipeline'!AJ51))+AI52)</f>
        <v>0</v>
      </c>
      <c r="AJ149" s="114">
        <f ca="1">MAX(0,AI149+'8. SOH &amp; Pipeline'!AK102-'7. Consumption'!AM52+MIN(0,(SUM('7. Consumption'!$G52:AL52)-'8. SOH &amp; Pipeline'!AK51))+AJ52)</f>
        <v>0</v>
      </c>
      <c r="AK149" s="114">
        <f ca="1">MAX(0,AJ149+'8. SOH &amp; Pipeline'!AL102-'7. Consumption'!AN52+MIN(0,(SUM('7. Consumption'!$G52:AM52)-'8. SOH &amp; Pipeline'!AL51))+AK52)</f>
        <v>0</v>
      </c>
      <c r="AL149" s="114">
        <f ca="1">MAX(0,AK149+'8. SOH &amp; Pipeline'!AM102-'7. Consumption'!AO52+MIN(0,(SUM('7. Consumption'!$G52:AN52)-'8. SOH &amp; Pipeline'!AM51))+AL52)</f>
        <v>0</v>
      </c>
      <c r="AM149" s="114">
        <f ca="1">MAX(0,AL149+'8. SOH &amp; Pipeline'!AN102-'7. Consumption'!AP52+MIN(0,(SUM('7. Consumption'!$G52:AO52)-'8. SOH &amp; Pipeline'!AN51))+AM52)</f>
        <v>0</v>
      </c>
      <c r="AN149" s="114">
        <f ca="1">MAX(0,AM149+'8. SOH &amp; Pipeline'!AO102-'7. Consumption'!AQ52+MIN(0,(SUM('7. Consumption'!$G52:AP52)-'8. SOH &amp; Pipeline'!AO51))+AN52)</f>
        <v>0</v>
      </c>
    </row>
    <row r="150" spans="2:40" hidden="1" outlineLevel="1" x14ac:dyDescent="0.3">
      <c r="B150" s="12"/>
      <c r="C150" s="12" t="str">
        <f>'7. Consumption'!C53</f>
        <v/>
      </c>
      <c r="D150">
        <f>'8. SOH &amp; Pipeline'!E153</f>
        <v>0</v>
      </c>
      <c r="E150" s="114">
        <f ca="1">MAX(0,D150+'8. SOH &amp; Pipeline'!F103-'7. Consumption'!H53+MIN(0,(SUM('7. Consumption'!$G53:G53)-'8. SOH &amp; Pipeline'!F52))+E53)</f>
        <v>0</v>
      </c>
      <c r="F150" s="114">
        <f ca="1">MAX(0,E150+'8. SOH &amp; Pipeline'!G103-'7. Consumption'!I53+MIN(0,(SUM('7. Consumption'!$G53:H53)-'8. SOH &amp; Pipeline'!G52))+F53)</f>
        <v>0</v>
      </c>
      <c r="G150" s="114">
        <f ca="1">MAX(0,F150+'8. SOH &amp; Pipeline'!H103-'7. Consumption'!J53+MIN(0,(SUM('7. Consumption'!$G53:I53)-'8. SOH &amp; Pipeline'!H52))+G53)</f>
        <v>0</v>
      </c>
      <c r="H150" s="114">
        <f ca="1">MAX(0,G150+'8. SOH &amp; Pipeline'!I103-'7. Consumption'!K53+MIN(0,(SUM('7. Consumption'!$G53:J53)-'8. SOH &amp; Pipeline'!I52))+H53)</f>
        <v>0</v>
      </c>
      <c r="I150" s="114">
        <f ca="1">MAX(0,H150+'8. SOH &amp; Pipeline'!J103-'7. Consumption'!L53+MIN(0,(SUM('7. Consumption'!$G53:K53)-'8. SOH &amp; Pipeline'!J52))+I53)</f>
        <v>0</v>
      </c>
      <c r="J150" s="114">
        <f ca="1">MAX(0,I150+'8. SOH &amp; Pipeline'!K103-'7. Consumption'!M53+MIN(0,(SUM('7. Consumption'!$G53:L53)-'8. SOH &amp; Pipeline'!K52))+J53)</f>
        <v>0</v>
      </c>
      <c r="K150" s="114">
        <f ca="1">MAX(0,J150+'8. SOH &amp; Pipeline'!L103-'7. Consumption'!N53+MIN(0,(SUM('7. Consumption'!$G53:M53)-'8. SOH &amp; Pipeline'!L52))+K53)</f>
        <v>0</v>
      </c>
      <c r="L150" s="114">
        <f ca="1">MAX(0,K150+'8. SOH &amp; Pipeline'!M103-'7. Consumption'!O53+MIN(0,(SUM('7. Consumption'!$G53:N53)-'8. SOH &amp; Pipeline'!M52))+L53)</f>
        <v>0</v>
      </c>
      <c r="M150" s="114">
        <f ca="1">MAX(0,L150+'8. SOH &amp; Pipeline'!N103-'7. Consumption'!P53+MIN(0,(SUM('7. Consumption'!$G53:O53)-'8. SOH &amp; Pipeline'!N52))+M53)</f>
        <v>0</v>
      </c>
      <c r="N150" s="114">
        <f ca="1">MAX(0,M150+'8. SOH &amp; Pipeline'!O103-'7. Consumption'!Q53+MIN(0,(SUM('7. Consumption'!$G53:P53)-'8. SOH &amp; Pipeline'!O52))+N53)</f>
        <v>0</v>
      </c>
      <c r="O150" s="114">
        <f ca="1">MAX(0,N150+'8. SOH &amp; Pipeline'!P103-'7. Consumption'!R53+MIN(0,(SUM('7. Consumption'!$G53:Q53)-'8. SOH &amp; Pipeline'!P52))+O53)</f>
        <v>0</v>
      </c>
      <c r="P150" s="114">
        <f ca="1">MAX(0,O150+'8. SOH &amp; Pipeline'!Q103-'7. Consumption'!S53+MIN(0,(SUM('7. Consumption'!$G53:R53)-'8. SOH &amp; Pipeline'!Q52))+P53)</f>
        <v>0</v>
      </c>
      <c r="Q150" s="114">
        <f ca="1">MAX(0,P150+'8. SOH &amp; Pipeline'!R103-'7. Consumption'!T53+MIN(0,(SUM('7. Consumption'!$G53:S53)-'8. SOH &amp; Pipeline'!R52))+Q53)</f>
        <v>0</v>
      </c>
      <c r="R150" s="114">
        <f ca="1">MAX(0,Q150+'8. SOH &amp; Pipeline'!S103-'7. Consumption'!U53+MIN(0,(SUM('7. Consumption'!$G53:T53)-'8. SOH &amp; Pipeline'!S52))+R53)</f>
        <v>0</v>
      </c>
      <c r="S150" s="114">
        <f ca="1">MAX(0,R150+'8. SOH &amp; Pipeline'!T103-'7. Consumption'!V53+MIN(0,(SUM('7. Consumption'!$G53:U53)-'8. SOH &amp; Pipeline'!T52))+S53)</f>
        <v>0</v>
      </c>
      <c r="T150" s="114">
        <f ca="1">MAX(0,S150+'8. SOH &amp; Pipeline'!U103-'7. Consumption'!W53+MIN(0,(SUM('7. Consumption'!$G53:V53)-'8. SOH &amp; Pipeline'!U52))+T53)</f>
        <v>0</v>
      </c>
      <c r="U150" s="114">
        <f ca="1">MAX(0,T150+'8. SOH &amp; Pipeline'!V103-'7. Consumption'!X53+MIN(0,(SUM('7. Consumption'!$G53:W53)-'8. SOH &amp; Pipeline'!V52))+U53)</f>
        <v>0</v>
      </c>
      <c r="V150" s="114">
        <f ca="1">MAX(0,U150+'8. SOH &amp; Pipeline'!W103-'7. Consumption'!Y53+MIN(0,(SUM('7. Consumption'!$G53:X53)-'8. SOH &amp; Pipeline'!W52))+V53)</f>
        <v>0</v>
      </c>
      <c r="W150" s="114">
        <f ca="1">MAX(0,V150+'8. SOH &amp; Pipeline'!X103-'7. Consumption'!Z53+MIN(0,(SUM('7. Consumption'!$G53:Y53)-'8. SOH &amp; Pipeline'!X52))+W53)</f>
        <v>0</v>
      </c>
      <c r="X150" s="114">
        <f ca="1">MAX(0,W150+'8. SOH &amp; Pipeline'!Y103-'7. Consumption'!AA53+MIN(0,(SUM('7. Consumption'!$G53:Z53)-'8. SOH &amp; Pipeline'!Y52))+X53)</f>
        <v>0</v>
      </c>
      <c r="Y150" s="114">
        <f ca="1">MAX(0,X150+'8. SOH &amp; Pipeline'!Z103-'7. Consumption'!AB53+MIN(0,(SUM('7. Consumption'!$G53:AA53)-'8. SOH &amp; Pipeline'!Z52))+Y53)</f>
        <v>0</v>
      </c>
      <c r="Z150" s="114">
        <f ca="1">MAX(0,Y150+'8. SOH &amp; Pipeline'!AA103-'7. Consumption'!AC53+MIN(0,(SUM('7. Consumption'!$G53:AB53)-'8. SOH &amp; Pipeline'!AA52))+Z53)</f>
        <v>0</v>
      </c>
      <c r="AA150" s="114">
        <f ca="1">MAX(0,Z150+'8. SOH &amp; Pipeline'!AB103-'7. Consumption'!AD53+MIN(0,(SUM('7. Consumption'!$G53:AC53)-'8. SOH &amp; Pipeline'!AB52))+AA53)</f>
        <v>0</v>
      </c>
      <c r="AB150" s="114">
        <f ca="1">MAX(0,AA150+'8. SOH &amp; Pipeline'!AC103-'7. Consumption'!AE53+MIN(0,(SUM('7. Consumption'!$G53:AD53)-'8. SOH &amp; Pipeline'!AC52))+AB53)</f>
        <v>0</v>
      </c>
      <c r="AC150" s="114">
        <f ca="1">MAX(0,AB150+'8. SOH &amp; Pipeline'!AD103-'7. Consumption'!AF53+MIN(0,(SUM('7. Consumption'!$G53:AE53)-'8. SOH &amp; Pipeline'!AD52))+AC53)</f>
        <v>0</v>
      </c>
      <c r="AD150" s="114">
        <f ca="1">MAX(0,AC150+'8. SOH &amp; Pipeline'!AE103-'7. Consumption'!AG53+MIN(0,(SUM('7. Consumption'!$G53:AF53)-'8. SOH &amp; Pipeline'!AE52))+AD53)</f>
        <v>0</v>
      </c>
      <c r="AE150" s="114">
        <f ca="1">MAX(0,AD150+'8. SOH &amp; Pipeline'!AF103-'7. Consumption'!AH53+MIN(0,(SUM('7. Consumption'!$G53:AG53)-'8. SOH &amp; Pipeline'!AF52))+AE53)</f>
        <v>0</v>
      </c>
      <c r="AF150" s="114">
        <f ca="1">MAX(0,AE150+'8. SOH &amp; Pipeline'!AG103-'7. Consumption'!AI53+MIN(0,(SUM('7. Consumption'!$G53:AH53)-'8. SOH &amp; Pipeline'!AG52))+AF53)</f>
        <v>0</v>
      </c>
      <c r="AG150" s="114">
        <f ca="1">MAX(0,AF150+'8. SOH &amp; Pipeline'!AH103-'7. Consumption'!AJ53+MIN(0,(SUM('7. Consumption'!$G53:AI53)-'8. SOH &amp; Pipeline'!AH52))+AG53)</f>
        <v>0</v>
      </c>
      <c r="AH150" s="114">
        <f ca="1">MAX(0,AG150+'8. SOH &amp; Pipeline'!AI103-'7. Consumption'!AK53+MIN(0,(SUM('7. Consumption'!$G53:AJ53)-'8. SOH &amp; Pipeline'!AI52))+AH53)</f>
        <v>0</v>
      </c>
      <c r="AI150" s="114">
        <f ca="1">MAX(0,AH150+'8. SOH &amp; Pipeline'!AJ103-'7. Consumption'!AL53+MIN(0,(SUM('7. Consumption'!$G53:AK53)-'8. SOH &amp; Pipeline'!AJ52))+AI53)</f>
        <v>0</v>
      </c>
      <c r="AJ150" s="114">
        <f ca="1">MAX(0,AI150+'8. SOH &amp; Pipeline'!AK103-'7. Consumption'!AM53+MIN(0,(SUM('7. Consumption'!$G53:AL53)-'8. SOH &amp; Pipeline'!AK52))+AJ53)</f>
        <v>0</v>
      </c>
      <c r="AK150" s="114">
        <f ca="1">MAX(0,AJ150+'8. SOH &amp; Pipeline'!AL103-'7. Consumption'!AN53+MIN(0,(SUM('7. Consumption'!$G53:AM53)-'8. SOH &amp; Pipeline'!AL52))+AK53)</f>
        <v>0</v>
      </c>
      <c r="AL150" s="114">
        <f ca="1">MAX(0,AK150+'8. SOH &amp; Pipeline'!AM103-'7. Consumption'!AO53+MIN(0,(SUM('7. Consumption'!$G53:AN53)-'8. SOH &amp; Pipeline'!AM52))+AL53)</f>
        <v>0</v>
      </c>
      <c r="AM150" s="114">
        <f ca="1">MAX(0,AL150+'8. SOH &amp; Pipeline'!AN103-'7. Consumption'!AP53+MIN(0,(SUM('7. Consumption'!$G53:AO53)-'8. SOH &amp; Pipeline'!AN52))+AM53)</f>
        <v>0</v>
      </c>
      <c r="AN150" s="114">
        <f ca="1">MAX(0,AM150+'8. SOH &amp; Pipeline'!AO103-'7. Consumption'!AQ53+MIN(0,(SUM('7. Consumption'!$G53:AP53)-'8. SOH &amp; Pipeline'!AO52))+AN53)</f>
        <v>0</v>
      </c>
    </row>
    <row r="151" spans="2:40" collapsed="1" x14ac:dyDescent="0.3"/>
  </sheetData>
  <sheetProtection algorithmName="SHA-512" hashValue="QOqgZ9u/MRk2RmkMzqeQUbBMTAEuR5O4r0Y+P2XUh/8BaPPvpt1qxvhHRvVGRVK6GXTJd9azm8yjwNzIqPnEaQ==" saltValue="N6x7Fxb/34ciMj7rP7+rJQ==" spinCount="100000" sheet="1" objects="1" scenarios="1" formatColumns="0" formatRows="0"/>
  <mergeCells count="552">
    <mergeCell ref="W55:Y55"/>
    <mergeCell ref="Z55:AB55"/>
    <mergeCell ref="AC55:AE55"/>
    <mergeCell ref="AF55:AH55"/>
    <mergeCell ref="AI55:AK55"/>
    <mergeCell ref="AL55:AN55"/>
    <mergeCell ref="E55:G55"/>
    <mergeCell ref="H55:J55"/>
    <mergeCell ref="K55:M55"/>
    <mergeCell ref="N55:P55"/>
    <mergeCell ref="Q55:S55"/>
    <mergeCell ref="T55:V55"/>
    <mergeCell ref="W56:Y56"/>
    <mergeCell ref="Z56:AB56"/>
    <mergeCell ref="AC56:AE56"/>
    <mergeCell ref="AF56:AH56"/>
    <mergeCell ref="AI56:AK56"/>
    <mergeCell ref="AL56:AN56"/>
    <mergeCell ref="E56:G56"/>
    <mergeCell ref="H56:J56"/>
    <mergeCell ref="K56:M56"/>
    <mergeCell ref="N56:P56"/>
    <mergeCell ref="Q56:S56"/>
    <mergeCell ref="T56:V56"/>
    <mergeCell ref="W57:Y57"/>
    <mergeCell ref="Z57:AB57"/>
    <mergeCell ref="AC57:AE57"/>
    <mergeCell ref="AF57:AH57"/>
    <mergeCell ref="AI57:AK57"/>
    <mergeCell ref="AL57:AN57"/>
    <mergeCell ref="E57:G57"/>
    <mergeCell ref="H57:J57"/>
    <mergeCell ref="K57:M57"/>
    <mergeCell ref="N57:P57"/>
    <mergeCell ref="Q57:S57"/>
    <mergeCell ref="T57:V57"/>
    <mergeCell ref="W58:Y58"/>
    <mergeCell ref="Z58:AB58"/>
    <mergeCell ref="AC58:AE58"/>
    <mergeCell ref="AF58:AH58"/>
    <mergeCell ref="AI58:AK58"/>
    <mergeCell ref="AL58:AN58"/>
    <mergeCell ref="E58:G58"/>
    <mergeCell ref="H58:J58"/>
    <mergeCell ref="K58:M58"/>
    <mergeCell ref="N58:P58"/>
    <mergeCell ref="Q58:S58"/>
    <mergeCell ref="T58:V58"/>
    <mergeCell ref="W59:Y59"/>
    <mergeCell ref="Z59:AB59"/>
    <mergeCell ref="AC59:AE59"/>
    <mergeCell ref="AF59:AH59"/>
    <mergeCell ref="AI59:AK59"/>
    <mergeCell ref="AL59:AN59"/>
    <mergeCell ref="E59:G59"/>
    <mergeCell ref="H59:J59"/>
    <mergeCell ref="K59:M59"/>
    <mergeCell ref="N59:P59"/>
    <mergeCell ref="Q59:S59"/>
    <mergeCell ref="T59:V59"/>
    <mergeCell ref="W60:Y60"/>
    <mergeCell ref="Z60:AB60"/>
    <mergeCell ref="AC60:AE60"/>
    <mergeCell ref="AF60:AH60"/>
    <mergeCell ref="AI60:AK60"/>
    <mergeCell ref="AL60:AN60"/>
    <mergeCell ref="E60:G60"/>
    <mergeCell ref="H60:J60"/>
    <mergeCell ref="K60:M60"/>
    <mergeCell ref="N60:P60"/>
    <mergeCell ref="Q60:S60"/>
    <mergeCell ref="T60:V60"/>
    <mergeCell ref="W61:Y61"/>
    <mergeCell ref="Z61:AB61"/>
    <mergeCell ref="AC61:AE61"/>
    <mergeCell ref="AF61:AH61"/>
    <mergeCell ref="AI61:AK61"/>
    <mergeCell ref="AL61:AN61"/>
    <mergeCell ref="E61:G61"/>
    <mergeCell ref="H61:J61"/>
    <mergeCell ref="K61:M61"/>
    <mergeCell ref="N61:P61"/>
    <mergeCell ref="Q61:S61"/>
    <mergeCell ref="T61:V61"/>
    <mergeCell ref="W62:Y62"/>
    <mergeCell ref="Z62:AB62"/>
    <mergeCell ref="AC62:AE62"/>
    <mergeCell ref="AF62:AH62"/>
    <mergeCell ref="AI62:AK62"/>
    <mergeCell ref="AL62:AN62"/>
    <mergeCell ref="E62:G62"/>
    <mergeCell ref="H62:J62"/>
    <mergeCell ref="K62:M62"/>
    <mergeCell ref="N62:P62"/>
    <mergeCell ref="Q62:S62"/>
    <mergeCell ref="T62:V62"/>
    <mergeCell ref="W63:Y63"/>
    <mergeCell ref="Z63:AB63"/>
    <mergeCell ref="AC63:AE63"/>
    <mergeCell ref="AF63:AH63"/>
    <mergeCell ref="AI63:AK63"/>
    <mergeCell ref="AL63:AN63"/>
    <mergeCell ref="E63:G63"/>
    <mergeCell ref="H63:J63"/>
    <mergeCell ref="K63:M63"/>
    <mergeCell ref="N63:P63"/>
    <mergeCell ref="Q63:S63"/>
    <mergeCell ref="T63:V63"/>
    <mergeCell ref="W64:Y64"/>
    <mergeCell ref="Z64:AB64"/>
    <mergeCell ref="AC64:AE64"/>
    <mergeCell ref="AF64:AH64"/>
    <mergeCell ref="AI64:AK64"/>
    <mergeCell ref="AL64:AN64"/>
    <mergeCell ref="E64:G64"/>
    <mergeCell ref="H64:J64"/>
    <mergeCell ref="K64:M64"/>
    <mergeCell ref="N64:P64"/>
    <mergeCell ref="Q64:S64"/>
    <mergeCell ref="T64:V64"/>
    <mergeCell ref="W65:Y65"/>
    <mergeCell ref="Z65:AB65"/>
    <mergeCell ref="AC65:AE65"/>
    <mergeCell ref="AF65:AH65"/>
    <mergeCell ref="AI65:AK65"/>
    <mergeCell ref="AL65:AN65"/>
    <mergeCell ref="E65:G65"/>
    <mergeCell ref="H65:J65"/>
    <mergeCell ref="K65:M65"/>
    <mergeCell ref="N65:P65"/>
    <mergeCell ref="Q65:S65"/>
    <mergeCell ref="T65:V65"/>
    <mergeCell ref="W66:Y66"/>
    <mergeCell ref="Z66:AB66"/>
    <mergeCell ref="AC66:AE66"/>
    <mergeCell ref="AF66:AH66"/>
    <mergeCell ref="AI66:AK66"/>
    <mergeCell ref="AL66:AN66"/>
    <mergeCell ref="E66:G66"/>
    <mergeCell ref="H66:J66"/>
    <mergeCell ref="K66:M66"/>
    <mergeCell ref="N66:P66"/>
    <mergeCell ref="Q66:S66"/>
    <mergeCell ref="T66:V66"/>
    <mergeCell ref="W67:Y67"/>
    <mergeCell ref="Z67:AB67"/>
    <mergeCell ref="AC67:AE67"/>
    <mergeCell ref="AF67:AH67"/>
    <mergeCell ref="AI67:AK67"/>
    <mergeCell ref="AL67:AN67"/>
    <mergeCell ref="E67:G67"/>
    <mergeCell ref="H67:J67"/>
    <mergeCell ref="K67:M67"/>
    <mergeCell ref="N67:P67"/>
    <mergeCell ref="Q67:S67"/>
    <mergeCell ref="T67:V67"/>
    <mergeCell ref="W68:Y68"/>
    <mergeCell ref="Z68:AB68"/>
    <mergeCell ref="AC68:AE68"/>
    <mergeCell ref="AF68:AH68"/>
    <mergeCell ref="AI68:AK68"/>
    <mergeCell ref="AL68:AN68"/>
    <mergeCell ref="E68:G68"/>
    <mergeCell ref="H68:J68"/>
    <mergeCell ref="K68:M68"/>
    <mergeCell ref="N68:P68"/>
    <mergeCell ref="Q68:S68"/>
    <mergeCell ref="T68:V68"/>
    <mergeCell ref="W69:Y69"/>
    <mergeCell ref="Z69:AB69"/>
    <mergeCell ref="AC69:AE69"/>
    <mergeCell ref="AF69:AH69"/>
    <mergeCell ref="AI69:AK69"/>
    <mergeCell ref="AL69:AN69"/>
    <mergeCell ref="E69:G69"/>
    <mergeCell ref="H69:J69"/>
    <mergeCell ref="K69:M69"/>
    <mergeCell ref="N69:P69"/>
    <mergeCell ref="Q69:S69"/>
    <mergeCell ref="T69:V69"/>
    <mergeCell ref="W70:Y70"/>
    <mergeCell ref="Z70:AB70"/>
    <mergeCell ref="AC70:AE70"/>
    <mergeCell ref="AF70:AH70"/>
    <mergeCell ref="AI70:AK70"/>
    <mergeCell ref="AL70:AN70"/>
    <mergeCell ref="E70:G70"/>
    <mergeCell ref="H70:J70"/>
    <mergeCell ref="K70:M70"/>
    <mergeCell ref="N70:P70"/>
    <mergeCell ref="Q70:S70"/>
    <mergeCell ref="T70:V70"/>
    <mergeCell ref="W71:Y71"/>
    <mergeCell ref="Z71:AB71"/>
    <mergeCell ref="AC71:AE71"/>
    <mergeCell ref="AF71:AH71"/>
    <mergeCell ref="AI71:AK71"/>
    <mergeCell ref="AL71:AN71"/>
    <mergeCell ref="E71:G71"/>
    <mergeCell ref="H71:J71"/>
    <mergeCell ref="K71:M71"/>
    <mergeCell ref="N71:P71"/>
    <mergeCell ref="Q71:S71"/>
    <mergeCell ref="T71:V71"/>
    <mergeCell ref="W72:Y72"/>
    <mergeCell ref="Z72:AB72"/>
    <mergeCell ref="AC72:AE72"/>
    <mergeCell ref="AF72:AH72"/>
    <mergeCell ref="AI72:AK72"/>
    <mergeCell ref="AL72:AN72"/>
    <mergeCell ref="E72:G72"/>
    <mergeCell ref="H72:J72"/>
    <mergeCell ref="K72:M72"/>
    <mergeCell ref="N72:P72"/>
    <mergeCell ref="Q72:S72"/>
    <mergeCell ref="T72:V72"/>
    <mergeCell ref="W73:Y73"/>
    <mergeCell ref="Z73:AB73"/>
    <mergeCell ref="AC73:AE73"/>
    <mergeCell ref="AF73:AH73"/>
    <mergeCell ref="AI73:AK73"/>
    <mergeCell ref="AL73:AN73"/>
    <mergeCell ref="E73:G73"/>
    <mergeCell ref="H73:J73"/>
    <mergeCell ref="K73:M73"/>
    <mergeCell ref="N73:P73"/>
    <mergeCell ref="Q73:S73"/>
    <mergeCell ref="T73:V73"/>
    <mergeCell ref="W74:Y74"/>
    <mergeCell ref="Z74:AB74"/>
    <mergeCell ref="AC74:AE74"/>
    <mergeCell ref="AF74:AH74"/>
    <mergeCell ref="AI74:AK74"/>
    <mergeCell ref="AL74:AN74"/>
    <mergeCell ref="E74:G74"/>
    <mergeCell ref="H74:J74"/>
    <mergeCell ref="K74:M74"/>
    <mergeCell ref="N74:P74"/>
    <mergeCell ref="Q74:S74"/>
    <mergeCell ref="T74:V74"/>
    <mergeCell ref="W75:Y75"/>
    <mergeCell ref="Z75:AB75"/>
    <mergeCell ref="AC75:AE75"/>
    <mergeCell ref="AF75:AH75"/>
    <mergeCell ref="AI75:AK75"/>
    <mergeCell ref="AL75:AN75"/>
    <mergeCell ref="E75:G75"/>
    <mergeCell ref="H75:J75"/>
    <mergeCell ref="K75:M75"/>
    <mergeCell ref="N75:P75"/>
    <mergeCell ref="Q75:S75"/>
    <mergeCell ref="T75:V75"/>
    <mergeCell ref="W76:Y76"/>
    <mergeCell ref="Z76:AB76"/>
    <mergeCell ref="AC76:AE76"/>
    <mergeCell ref="AF76:AH76"/>
    <mergeCell ref="AI76:AK76"/>
    <mergeCell ref="AL76:AN76"/>
    <mergeCell ref="E76:G76"/>
    <mergeCell ref="H76:J76"/>
    <mergeCell ref="K76:M76"/>
    <mergeCell ref="N76:P76"/>
    <mergeCell ref="Q76:S76"/>
    <mergeCell ref="T76:V76"/>
    <mergeCell ref="W77:Y77"/>
    <mergeCell ref="Z77:AB77"/>
    <mergeCell ref="AC77:AE77"/>
    <mergeCell ref="AF77:AH77"/>
    <mergeCell ref="AI77:AK77"/>
    <mergeCell ref="AL77:AN77"/>
    <mergeCell ref="E77:G77"/>
    <mergeCell ref="H77:J77"/>
    <mergeCell ref="K77:M77"/>
    <mergeCell ref="N77:P77"/>
    <mergeCell ref="Q77:S77"/>
    <mergeCell ref="T77:V77"/>
    <mergeCell ref="W78:Y78"/>
    <mergeCell ref="Z78:AB78"/>
    <mergeCell ref="AC78:AE78"/>
    <mergeCell ref="AF78:AH78"/>
    <mergeCell ref="AI78:AK78"/>
    <mergeCell ref="AL78:AN78"/>
    <mergeCell ref="E78:G78"/>
    <mergeCell ref="H78:J78"/>
    <mergeCell ref="K78:M78"/>
    <mergeCell ref="N78:P78"/>
    <mergeCell ref="Q78:S78"/>
    <mergeCell ref="T78:V78"/>
    <mergeCell ref="W79:Y79"/>
    <mergeCell ref="Z79:AB79"/>
    <mergeCell ref="AC79:AE79"/>
    <mergeCell ref="AF79:AH79"/>
    <mergeCell ref="AI79:AK79"/>
    <mergeCell ref="AL79:AN79"/>
    <mergeCell ref="E79:G79"/>
    <mergeCell ref="H79:J79"/>
    <mergeCell ref="K79:M79"/>
    <mergeCell ref="N79:P79"/>
    <mergeCell ref="Q79:S79"/>
    <mergeCell ref="T79:V79"/>
    <mergeCell ref="W80:Y80"/>
    <mergeCell ref="Z80:AB80"/>
    <mergeCell ref="AC80:AE80"/>
    <mergeCell ref="AF80:AH80"/>
    <mergeCell ref="AI80:AK80"/>
    <mergeCell ref="AL80:AN80"/>
    <mergeCell ref="E80:G80"/>
    <mergeCell ref="H80:J80"/>
    <mergeCell ref="K80:M80"/>
    <mergeCell ref="N80:P80"/>
    <mergeCell ref="Q80:S80"/>
    <mergeCell ref="T80:V80"/>
    <mergeCell ref="W81:Y81"/>
    <mergeCell ref="Z81:AB81"/>
    <mergeCell ref="AC81:AE81"/>
    <mergeCell ref="AF81:AH81"/>
    <mergeCell ref="AI81:AK81"/>
    <mergeCell ref="AL81:AN81"/>
    <mergeCell ref="E81:G81"/>
    <mergeCell ref="H81:J81"/>
    <mergeCell ref="K81:M81"/>
    <mergeCell ref="N81:P81"/>
    <mergeCell ref="Q81:S81"/>
    <mergeCell ref="T81:V81"/>
    <mergeCell ref="W82:Y82"/>
    <mergeCell ref="Z82:AB82"/>
    <mergeCell ref="AC82:AE82"/>
    <mergeCell ref="AF82:AH82"/>
    <mergeCell ref="AI82:AK82"/>
    <mergeCell ref="AL82:AN82"/>
    <mergeCell ref="E82:G82"/>
    <mergeCell ref="H82:J82"/>
    <mergeCell ref="K82:M82"/>
    <mergeCell ref="N82:P82"/>
    <mergeCell ref="Q82:S82"/>
    <mergeCell ref="T82:V82"/>
    <mergeCell ref="W83:Y83"/>
    <mergeCell ref="Z83:AB83"/>
    <mergeCell ref="AC83:AE83"/>
    <mergeCell ref="AF83:AH83"/>
    <mergeCell ref="AI83:AK83"/>
    <mergeCell ref="AL83:AN83"/>
    <mergeCell ref="E83:G83"/>
    <mergeCell ref="H83:J83"/>
    <mergeCell ref="K83:M83"/>
    <mergeCell ref="N83:P83"/>
    <mergeCell ref="Q83:S83"/>
    <mergeCell ref="T83:V83"/>
    <mergeCell ref="W84:Y84"/>
    <mergeCell ref="Z84:AB84"/>
    <mergeCell ref="AC84:AE84"/>
    <mergeCell ref="AF84:AH84"/>
    <mergeCell ref="AI84:AK84"/>
    <mergeCell ref="AL84:AN84"/>
    <mergeCell ref="E84:G84"/>
    <mergeCell ref="H84:J84"/>
    <mergeCell ref="K84:M84"/>
    <mergeCell ref="N84:P84"/>
    <mergeCell ref="Q84:S84"/>
    <mergeCell ref="T84:V84"/>
    <mergeCell ref="W85:Y85"/>
    <mergeCell ref="Z85:AB85"/>
    <mergeCell ref="AC85:AE85"/>
    <mergeCell ref="AF85:AH85"/>
    <mergeCell ref="AI85:AK85"/>
    <mergeCell ref="AL85:AN85"/>
    <mergeCell ref="E85:G85"/>
    <mergeCell ref="H85:J85"/>
    <mergeCell ref="K85:M85"/>
    <mergeCell ref="N85:P85"/>
    <mergeCell ref="Q85:S85"/>
    <mergeCell ref="T85:V85"/>
    <mergeCell ref="W86:Y86"/>
    <mergeCell ref="Z86:AB86"/>
    <mergeCell ref="AC86:AE86"/>
    <mergeCell ref="AF86:AH86"/>
    <mergeCell ref="AI86:AK86"/>
    <mergeCell ref="AL86:AN86"/>
    <mergeCell ref="E86:G86"/>
    <mergeCell ref="H86:J86"/>
    <mergeCell ref="K86:M86"/>
    <mergeCell ref="N86:P86"/>
    <mergeCell ref="Q86:S86"/>
    <mergeCell ref="T86:V86"/>
    <mergeCell ref="W87:Y87"/>
    <mergeCell ref="Z87:AB87"/>
    <mergeCell ref="AC87:AE87"/>
    <mergeCell ref="AF87:AH87"/>
    <mergeCell ref="AI87:AK87"/>
    <mergeCell ref="AL87:AN87"/>
    <mergeCell ref="E87:G87"/>
    <mergeCell ref="H87:J87"/>
    <mergeCell ref="K87:M87"/>
    <mergeCell ref="N87:P87"/>
    <mergeCell ref="Q87:S87"/>
    <mergeCell ref="T87:V87"/>
    <mergeCell ref="W88:Y88"/>
    <mergeCell ref="Z88:AB88"/>
    <mergeCell ref="AC88:AE88"/>
    <mergeCell ref="AF88:AH88"/>
    <mergeCell ref="AI88:AK88"/>
    <mergeCell ref="AL88:AN88"/>
    <mergeCell ref="E88:G88"/>
    <mergeCell ref="H88:J88"/>
    <mergeCell ref="K88:M88"/>
    <mergeCell ref="N88:P88"/>
    <mergeCell ref="Q88:S88"/>
    <mergeCell ref="T88:V88"/>
    <mergeCell ref="W89:Y89"/>
    <mergeCell ref="Z89:AB89"/>
    <mergeCell ref="AC89:AE89"/>
    <mergeCell ref="AF89:AH89"/>
    <mergeCell ref="AI89:AK89"/>
    <mergeCell ref="AL89:AN89"/>
    <mergeCell ref="E89:G89"/>
    <mergeCell ref="H89:J89"/>
    <mergeCell ref="K89:M89"/>
    <mergeCell ref="N89:P89"/>
    <mergeCell ref="Q89:S89"/>
    <mergeCell ref="T89:V89"/>
    <mergeCell ref="W90:Y90"/>
    <mergeCell ref="Z90:AB90"/>
    <mergeCell ref="AC90:AE90"/>
    <mergeCell ref="AF90:AH90"/>
    <mergeCell ref="AI90:AK90"/>
    <mergeCell ref="AL90:AN90"/>
    <mergeCell ref="E90:G90"/>
    <mergeCell ref="H90:J90"/>
    <mergeCell ref="K90:M90"/>
    <mergeCell ref="N90:P90"/>
    <mergeCell ref="Q90:S90"/>
    <mergeCell ref="T90:V90"/>
    <mergeCell ref="W91:Y91"/>
    <mergeCell ref="Z91:AB91"/>
    <mergeCell ref="AC91:AE91"/>
    <mergeCell ref="AF91:AH91"/>
    <mergeCell ref="AI91:AK91"/>
    <mergeCell ref="AL91:AN91"/>
    <mergeCell ref="E91:G91"/>
    <mergeCell ref="H91:J91"/>
    <mergeCell ref="K91:M91"/>
    <mergeCell ref="N91:P91"/>
    <mergeCell ref="Q91:S91"/>
    <mergeCell ref="T91:V91"/>
    <mergeCell ref="W92:Y92"/>
    <mergeCell ref="Z92:AB92"/>
    <mergeCell ref="AC92:AE92"/>
    <mergeCell ref="AF92:AH92"/>
    <mergeCell ref="AI92:AK92"/>
    <mergeCell ref="AL92:AN92"/>
    <mergeCell ref="E92:G92"/>
    <mergeCell ref="H92:J92"/>
    <mergeCell ref="K92:M92"/>
    <mergeCell ref="N92:P92"/>
    <mergeCell ref="Q92:S92"/>
    <mergeCell ref="T92:V92"/>
    <mergeCell ref="W93:Y93"/>
    <mergeCell ref="Z93:AB93"/>
    <mergeCell ref="AC93:AE93"/>
    <mergeCell ref="AF93:AH93"/>
    <mergeCell ref="AI93:AK93"/>
    <mergeCell ref="AL93:AN93"/>
    <mergeCell ref="E93:G93"/>
    <mergeCell ref="H93:J93"/>
    <mergeCell ref="K93:M93"/>
    <mergeCell ref="N93:P93"/>
    <mergeCell ref="Q93:S93"/>
    <mergeCell ref="T93:V93"/>
    <mergeCell ref="W94:Y94"/>
    <mergeCell ref="Z94:AB94"/>
    <mergeCell ref="AC94:AE94"/>
    <mergeCell ref="AF94:AH94"/>
    <mergeCell ref="AI94:AK94"/>
    <mergeCell ref="AL94:AN94"/>
    <mergeCell ref="E94:G94"/>
    <mergeCell ref="H94:J94"/>
    <mergeCell ref="K94:M94"/>
    <mergeCell ref="N94:P94"/>
    <mergeCell ref="Q94:S94"/>
    <mergeCell ref="T94:V94"/>
    <mergeCell ref="W95:Y95"/>
    <mergeCell ref="Z95:AB95"/>
    <mergeCell ref="AC95:AE95"/>
    <mergeCell ref="AF95:AH95"/>
    <mergeCell ref="AI95:AK95"/>
    <mergeCell ref="AL95:AN95"/>
    <mergeCell ref="E95:G95"/>
    <mergeCell ref="H95:J95"/>
    <mergeCell ref="K95:M95"/>
    <mergeCell ref="N95:P95"/>
    <mergeCell ref="Q95:S95"/>
    <mergeCell ref="T95:V95"/>
    <mergeCell ref="W96:Y96"/>
    <mergeCell ref="Z96:AB96"/>
    <mergeCell ref="AC96:AE96"/>
    <mergeCell ref="AF96:AH96"/>
    <mergeCell ref="AI96:AK96"/>
    <mergeCell ref="AL96:AN96"/>
    <mergeCell ref="E96:G96"/>
    <mergeCell ref="H96:J96"/>
    <mergeCell ref="K96:M96"/>
    <mergeCell ref="N96:P96"/>
    <mergeCell ref="Q96:S96"/>
    <mergeCell ref="T96:V96"/>
    <mergeCell ref="W97:Y97"/>
    <mergeCell ref="Z97:AB97"/>
    <mergeCell ref="AC97:AE97"/>
    <mergeCell ref="AF97:AH97"/>
    <mergeCell ref="AI97:AK97"/>
    <mergeCell ref="AL97:AN97"/>
    <mergeCell ref="E97:G97"/>
    <mergeCell ref="H97:J97"/>
    <mergeCell ref="K97:M97"/>
    <mergeCell ref="N97:P97"/>
    <mergeCell ref="Q97:S97"/>
    <mergeCell ref="T97:V97"/>
    <mergeCell ref="W98:Y98"/>
    <mergeCell ref="Z98:AB98"/>
    <mergeCell ref="AC98:AE98"/>
    <mergeCell ref="AF98:AH98"/>
    <mergeCell ref="AI98:AK98"/>
    <mergeCell ref="AL98:AN98"/>
    <mergeCell ref="E98:G98"/>
    <mergeCell ref="H98:J98"/>
    <mergeCell ref="K98:M98"/>
    <mergeCell ref="N98:P98"/>
    <mergeCell ref="Q98:S98"/>
    <mergeCell ref="T98:V98"/>
    <mergeCell ref="W99:Y99"/>
    <mergeCell ref="Z99:AB99"/>
    <mergeCell ref="AC99:AE99"/>
    <mergeCell ref="AF99:AH99"/>
    <mergeCell ref="AI99:AK99"/>
    <mergeCell ref="AL99:AN99"/>
    <mergeCell ref="E99:G99"/>
    <mergeCell ref="H99:J99"/>
    <mergeCell ref="K99:M99"/>
    <mergeCell ref="N99:P99"/>
    <mergeCell ref="Q99:S99"/>
    <mergeCell ref="T99:V99"/>
    <mergeCell ref="W100:Y100"/>
    <mergeCell ref="Z100:AB100"/>
    <mergeCell ref="AC100:AE100"/>
    <mergeCell ref="AF100:AH100"/>
    <mergeCell ref="AI100:AK100"/>
    <mergeCell ref="AL100:AN100"/>
    <mergeCell ref="E100:G100"/>
    <mergeCell ref="H100:J100"/>
    <mergeCell ref="K100:M100"/>
    <mergeCell ref="N100:P100"/>
    <mergeCell ref="Q100:S100"/>
    <mergeCell ref="T100:V100"/>
  </mergeCells>
  <conditionalFormatting sqref="B9:B53">
    <cfRule type="expression" dxfId="49" priority="38">
      <formula>SUM($E9:$AN9)=0</formula>
    </cfRule>
  </conditionalFormatting>
  <conditionalFormatting sqref="B106:B150">
    <cfRule type="expression" dxfId="47" priority="33">
      <formula>SUM($E106:$AN106)=0</formula>
    </cfRule>
  </conditionalFormatting>
  <conditionalFormatting sqref="B56:C100">
    <cfRule type="expression" dxfId="46" priority="1181">
      <formula>SUM($L56:$AN56)=0</formula>
    </cfRule>
  </conditionalFormatting>
  <conditionalFormatting sqref="C9:C53 C106:C150">
    <cfRule type="expression" dxfId="45" priority="225">
      <formula>SUM($E9:$AN9)=0</formula>
    </cfRule>
  </conditionalFormatting>
  <conditionalFormatting sqref="E56:E100 H56:H100 K56:K100">
    <cfRule type="expression" dxfId="44" priority="10">
      <formula>SUM(E9:G9)=0</formula>
    </cfRule>
  </conditionalFormatting>
  <conditionalFormatting sqref="E9:AN53">
    <cfRule type="expression" dxfId="43" priority="44">
      <formula>IF(E$8="Y",TRUE,FALSE)</formula>
    </cfRule>
    <cfRule type="expression" dxfId="42" priority="60">
      <formula>E9=0</formula>
    </cfRule>
  </conditionalFormatting>
  <conditionalFormatting sqref="E106:AN150">
    <cfRule type="cellIs" dxfId="40" priority="57" operator="lessThanOrEqual">
      <formula>0</formula>
    </cfRule>
  </conditionalFormatting>
  <conditionalFormatting sqref="N56:N100 Q56:Q100 T56:T100 W56:W100 Z56:Z100 AC56:AC100 AF56:AF100 AI56:AI100 AL56:AL100">
    <cfRule type="expression" dxfId="37" priority="9">
      <formula>SUM(N9:P9)=0</formula>
    </cfRule>
  </conditionalFormatting>
  <conditionalFormatting sqref="AO56:AO100">
    <cfRule type="expression" dxfId="36" priority="1">
      <formula>SUM($E56:$AN56)=0</formula>
    </cfRule>
  </conditionalFormatting>
  <dataValidations count="1">
    <dataValidation type="list" allowBlank="1" showInputMessage="1" showErrorMessage="1" sqref="C5" xr:uid="{00000000-0002-0000-0900-000000000000}">
      <formula1>$E$7:$AN$7</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734" id="{038D83C3-3897-4642-9729-CDADCE4E16B6}">
            <xm:f>INDEX('5. Dosing'!#REF!,MATCH($C9,'5. Dosing'!$J$12:$J$73,0))='5. Dosing'!#REF!</xm:f>
            <x14:dxf>
              <font>
                <color theme="5" tint="-0.499984740745262"/>
              </font>
              <fill>
                <patternFill>
                  <bgColor theme="5" tint="0.59996337778862885"/>
                </patternFill>
              </fill>
            </x14:dxf>
          </x14:cfRule>
          <x14:cfRule type="expression" priority="1735" id="{B9E86A8D-EA22-46BD-B966-117A224561A0}">
            <xm:f>INDEX('5. Dosing'!#REF!,MATCH($C9,'5. Dosing'!$J$12:$J$73,0))='5. Dosing'!#REF!</xm:f>
            <x14:dxf>
              <font>
                <color theme="9" tint="-0.499984740745262"/>
              </font>
              <fill>
                <patternFill>
                  <bgColor rgb="FFFFFF99"/>
                </patternFill>
              </fill>
            </x14:dxf>
          </x14:cfRule>
          <x14:cfRule type="expression" priority="1736" id="{4AAD3D50-AFD3-47D8-AA76-D50FB37E764C}">
            <xm:f>INDEX('5. Dosing'!#REF!,MATCH($C9,'5. Dosing'!$J$12:$J$73,0))='5. Dosing'!#REF!</xm:f>
            <x14:dxf>
              <font>
                <color theme="6" tint="-0.499984740745262"/>
              </font>
              <fill>
                <patternFill>
                  <bgColor theme="6" tint="0.59996337778862885"/>
                </patternFill>
              </fill>
            </x14:dxf>
          </x14:cfRule>
          <xm:sqref>B9:B53 B56:B100 B106:B150</xm:sqref>
        </x14:conditionalFormatting>
        <x14:conditionalFormatting xmlns:xm="http://schemas.microsoft.com/office/excel/2006/main">
          <x14:cfRule type="expression" priority="1733" id="{07C59753-1AE8-40D1-992A-8C3A5689E6CA}">
            <xm:f>INDEX('5. Dosing'!#REF!,MATCH($C9,'5. Dosing'!$J$12:$J$73,0))='5. Dosing'!#REF!</xm:f>
            <x14:dxf>
              <fill>
                <patternFill>
                  <bgColor rgb="FFFF0000"/>
                </patternFill>
              </fill>
            </x14:dxf>
          </x14:cfRule>
          <xm:sqref>B56:B100 B9:B53 B106:B150</xm:sqref>
        </x14:conditionalFormatting>
        <x14:conditionalFormatting xmlns:xm="http://schemas.microsoft.com/office/excel/2006/main">
          <x14:cfRule type="expression" priority="56" id="{1D382DB6-4079-493F-9AC0-52A318B51631}">
            <xm:f>'7. Consumption'!AY9=0</xm:f>
            <x14:dxf>
              <font>
                <color theme="0" tint="-4.9989318521683403E-2"/>
              </font>
              <fill>
                <patternFill patternType="solid">
                  <bgColor theme="0" tint="-4.9989318521683403E-2"/>
                </patternFill>
              </fill>
            </x14:dxf>
          </x14:cfRule>
          <x14:cfRule type="cellIs" priority="116" operator="greaterThanOrEqual" id="{3B9B6516-B011-4846-885D-414366B2A455}">
            <xm:f>'7. Consumption'!AY9</xm:f>
            <x14:dxf>
              <font>
                <color theme="6" tint="-0.499984740745262"/>
              </font>
              <fill>
                <patternFill>
                  <bgColor theme="6" tint="0.59996337778862885"/>
                </patternFill>
              </fill>
            </x14:dxf>
          </x14:cfRule>
          <x14:cfRule type="cellIs" priority="117" operator="between" id="{508E750F-78B5-421B-B304-B9E593A65919}">
            <xm:f>1</xm:f>
            <xm:f>'7. Consumption'!AY9</xm:f>
            <x14:dxf>
              <font>
                <color theme="5"/>
              </font>
              <fill>
                <patternFill>
                  <bgColor rgb="FFFFFF99"/>
                </patternFill>
              </fill>
            </x14:dxf>
          </x14:cfRule>
          <xm:sqref>E106:AN150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7B8E0-7757-4D10-B248-BC1F854DB6CB}">
  <sheetPr>
    <tabColor theme="0" tint="-0.499984740745262"/>
  </sheetPr>
  <dimension ref="A1:AM93"/>
  <sheetViews>
    <sheetView zoomScale="85" zoomScaleNormal="85" workbookViewId="0">
      <selection activeCell="C3" sqref="C3"/>
    </sheetView>
  </sheetViews>
  <sheetFormatPr defaultRowHeight="14.4" x14ac:dyDescent="0.3"/>
  <cols>
    <col min="2" max="2" width="45.88671875" bestFit="1" customWidth="1"/>
  </cols>
  <sheetData>
    <row r="1" spans="2:39" ht="44.25" customHeight="1" x14ac:dyDescent="0.3">
      <c r="B1" s="451" t="s">
        <v>338</v>
      </c>
      <c r="C1" s="451"/>
      <c r="D1" s="451"/>
      <c r="E1" s="451"/>
      <c r="F1" s="451"/>
      <c r="G1" s="451"/>
      <c r="H1" s="451"/>
      <c r="I1" s="451"/>
      <c r="J1" s="451"/>
      <c r="K1" s="451"/>
      <c r="L1" s="451"/>
      <c r="M1" s="451"/>
      <c r="N1" s="451"/>
      <c r="O1" s="115"/>
    </row>
    <row r="2" spans="2:39" x14ac:dyDescent="0.3">
      <c r="B2" s="2" t="s">
        <v>339</v>
      </c>
      <c r="D2">
        <v>1</v>
      </c>
      <c r="E2">
        <v>2</v>
      </c>
      <c r="F2">
        <v>3</v>
      </c>
      <c r="G2">
        <v>4</v>
      </c>
      <c r="H2">
        <v>5</v>
      </c>
      <c r="I2">
        <v>6</v>
      </c>
      <c r="J2">
        <v>7</v>
      </c>
      <c r="K2">
        <v>8</v>
      </c>
      <c r="L2">
        <v>9</v>
      </c>
      <c r="M2">
        <v>10</v>
      </c>
      <c r="N2">
        <v>11</v>
      </c>
      <c r="O2">
        <v>12</v>
      </c>
      <c r="P2">
        <v>13</v>
      </c>
      <c r="Q2">
        <v>14</v>
      </c>
      <c r="R2">
        <v>15</v>
      </c>
      <c r="S2">
        <v>16</v>
      </c>
      <c r="T2">
        <v>17</v>
      </c>
      <c r="U2">
        <v>18</v>
      </c>
      <c r="V2">
        <v>19</v>
      </c>
      <c r="W2">
        <v>20</v>
      </c>
      <c r="X2">
        <v>21</v>
      </c>
      <c r="Y2">
        <v>22</v>
      </c>
      <c r="Z2">
        <v>23</v>
      </c>
      <c r="AA2">
        <v>24</v>
      </c>
      <c r="AB2">
        <v>25</v>
      </c>
      <c r="AC2">
        <v>26</v>
      </c>
      <c r="AD2">
        <v>27</v>
      </c>
      <c r="AE2">
        <v>28</v>
      </c>
      <c r="AF2">
        <v>29</v>
      </c>
      <c r="AG2">
        <v>30</v>
      </c>
      <c r="AH2">
        <v>31</v>
      </c>
      <c r="AI2">
        <v>32</v>
      </c>
      <c r="AJ2">
        <v>33</v>
      </c>
      <c r="AK2">
        <v>34</v>
      </c>
      <c r="AL2">
        <v>35</v>
      </c>
      <c r="AM2">
        <v>36</v>
      </c>
    </row>
    <row r="3" spans="2:39" x14ac:dyDescent="0.3">
      <c r="D3" s="73">
        <f>'9. Ordering'!E7</f>
        <v>0</v>
      </c>
      <c r="E3" s="67">
        <f>DATE(YEAR(D3),MONTH(D3)+1,DAY(D3))</f>
        <v>31</v>
      </c>
      <c r="F3" s="67">
        <f t="shared" ref="F3:AM3" si="0">DATE(YEAR(E3),MONTH(E3)+1,DAY(E3))</f>
        <v>62</v>
      </c>
      <c r="G3" s="67">
        <f t="shared" si="0"/>
        <v>93</v>
      </c>
      <c r="H3" s="67">
        <f t="shared" si="0"/>
        <v>123</v>
      </c>
      <c r="I3" s="67">
        <f t="shared" si="0"/>
        <v>154</v>
      </c>
      <c r="J3" s="67">
        <f t="shared" si="0"/>
        <v>184</v>
      </c>
      <c r="K3" s="67">
        <f t="shared" si="0"/>
        <v>215</v>
      </c>
      <c r="L3" s="67">
        <f t="shared" si="0"/>
        <v>246</v>
      </c>
      <c r="M3" s="67">
        <f t="shared" si="0"/>
        <v>276</v>
      </c>
      <c r="N3" s="67">
        <f t="shared" si="0"/>
        <v>307</v>
      </c>
      <c r="O3" s="67">
        <f t="shared" si="0"/>
        <v>337</v>
      </c>
      <c r="P3" s="67">
        <f t="shared" si="0"/>
        <v>368</v>
      </c>
      <c r="Q3" s="67">
        <f t="shared" si="0"/>
        <v>399</v>
      </c>
      <c r="R3" s="67">
        <f t="shared" si="0"/>
        <v>427</v>
      </c>
      <c r="S3" s="67">
        <f t="shared" si="0"/>
        <v>458</v>
      </c>
      <c r="T3" s="67">
        <f t="shared" si="0"/>
        <v>488</v>
      </c>
      <c r="U3" s="67">
        <f t="shared" si="0"/>
        <v>519</v>
      </c>
      <c r="V3" s="67">
        <f t="shared" si="0"/>
        <v>549</v>
      </c>
      <c r="W3" s="67">
        <f t="shared" si="0"/>
        <v>580</v>
      </c>
      <c r="X3" s="67">
        <f t="shared" si="0"/>
        <v>611</v>
      </c>
      <c r="Y3" s="67">
        <f t="shared" si="0"/>
        <v>641</v>
      </c>
      <c r="Z3" s="67">
        <f t="shared" si="0"/>
        <v>672</v>
      </c>
      <c r="AA3" s="67">
        <f t="shared" si="0"/>
        <v>702</v>
      </c>
      <c r="AB3" s="67">
        <f t="shared" si="0"/>
        <v>733</v>
      </c>
      <c r="AC3" s="67">
        <f t="shared" si="0"/>
        <v>764</v>
      </c>
      <c r="AD3" s="67">
        <f t="shared" si="0"/>
        <v>792</v>
      </c>
      <c r="AE3" s="67">
        <f t="shared" si="0"/>
        <v>823</v>
      </c>
      <c r="AF3" s="67">
        <f t="shared" si="0"/>
        <v>853</v>
      </c>
      <c r="AG3" s="67">
        <f t="shared" si="0"/>
        <v>884</v>
      </c>
      <c r="AH3" s="67">
        <f t="shared" si="0"/>
        <v>914</v>
      </c>
      <c r="AI3" s="67">
        <f t="shared" si="0"/>
        <v>945</v>
      </c>
      <c r="AJ3" s="67">
        <f t="shared" si="0"/>
        <v>976</v>
      </c>
      <c r="AK3" s="67">
        <f t="shared" si="0"/>
        <v>1006</v>
      </c>
      <c r="AL3" s="67">
        <f t="shared" si="0"/>
        <v>1037</v>
      </c>
      <c r="AM3" s="67">
        <f t="shared" si="0"/>
        <v>1067</v>
      </c>
    </row>
    <row r="4" spans="2:39" x14ac:dyDescent="0.3">
      <c r="B4" s="120"/>
      <c r="D4" s="72" t="s">
        <v>340</v>
      </c>
      <c r="E4" s="74" t="s">
        <v>340</v>
      </c>
      <c r="F4" s="74" t="s">
        <v>340</v>
      </c>
      <c r="G4" s="74" t="s">
        <v>340</v>
      </c>
      <c r="H4" s="74" t="s">
        <v>340</v>
      </c>
      <c r="I4" s="74" t="s">
        <v>340</v>
      </c>
      <c r="J4" s="74" t="s">
        <v>340</v>
      </c>
      <c r="K4" s="74" t="s">
        <v>340</v>
      </c>
      <c r="L4" s="74" t="s">
        <v>340</v>
      </c>
      <c r="M4" s="74" t="s">
        <v>341</v>
      </c>
      <c r="N4" s="74" t="s">
        <v>341</v>
      </c>
      <c r="O4" s="74" t="s">
        <v>341</v>
      </c>
      <c r="P4" s="74" t="s">
        <v>341</v>
      </c>
      <c r="Q4" s="74" t="s">
        <v>341</v>
      </c>
      <c r="R4" s="74" t="s">
        <v>341</v>
      </c>
      <c r="S4" s="74" t="s">
        <v>341</v>
      </c>
      <c r="T4" s="74" t="s">
        <v>341</v>
      </c>
      <c r="U4" s="74" t="s">
        <v>341</v>
      </c>
      <c r="V4" s="74" t="s">
        <v>341</v>
      </c>
      <c r="W4" s="74" t="s">
        <v>341</v>
      </c>
      <c r="X4" s="74" t="s">
        <v>341</v>
      </c>
      <c r="Y4" s="74" t="s">
        <v>341</v>
      </c>
      <c r="Z4" s="74" t="s">
        <v>341</v>
      </c>
      <c r="AA4" s="74" t="s">
        <v>341</v>
      </c>
      <c r="AB4" s="74" t="s">
        <v>341</v>
      </c>
      <c r="AC4" s="74" t="s">
        <v>341</v>
      </c>
      <c r="AD4" s="74" t="s">
        <v>341</v>
      </c>
      <c r="AE4" s="74" t="s">
        <v>341</v>
      </c>
      <c r="AF4" s="74" t="s">
        <v>341</v>
      </c>
      <c r="AG4" s="74" t="s">
        <v>341</v>
      </c>
      <c r="AH4" s="74" t="s">
        <v>341</v>
      </c>
      <c r="AI4" s="74" t="s">
        <v>341</v>
      </c>
      <c r="AJ4" s="74" t="s">
        <v>341</v>
      </c>
      <c r="AK4" s="74" t="s">
        <v>341</v>
      </c>
      <c r="AL4" s="74" t="s">
        <v>341</v>
      </c>
      <c r="AM4" s="74" t="s">
        <v>341</v>
      </c>
    </row>
    <row r="5" spans="2:39" x14ac:dyDescent="0.3">
      <c r="B5" s="12" t="str">
        <f>'7. Consumption'!C9</f>
        <v>3TC (150) - 60 tab</v>
      </c>
      <c r="D5" s="114">
        <f ca="1">SUM('7. Consumption'!$H9:H9)</f>
        <v>0</v>
      </c>
      <c r="E5" s="114">
        <f ca="1">SUM('7. Consumption'!$H9:I9)</f>
        <v>0</v>
      </c>
      <c r="F5" s="114">
        <f ca="1">SUM('7. Consumption'!$H9:J9)</f>
        <v>0</v>
      </c>
      <c r="G5" s="114">
        <f ca="1">SUM('7. Consumption'!$H9:K9)</f>
        <v>0</v>
      </c>
      <c r="H5" s="114">
        <f ca="1">SUM('7. Consumption'!$H9:L9)</f>
        <v>0</v>
      </c>
      <c r="I5" s="114">
        <f ca="1">SUM('7. Consumption'!$H9:M9)</f>
        <v>0</v>
      </c>
      <c r="J5" s="114">
        <f ca="1">SUM('7. Consumption'!$H9:N9)</f>
        <v>0</v>
      </c>
      <c r="K5" s="114">
        <f ca="1">SUM('7. Consumption'!$H9:O9)</f>
        <v>0</v>
      </c>
      <c r="L5" s="114">
        <f ca="1">SUM('7. Consumption'!$H9:P9)</f>
        <v>0</v>
      </c>
      <c r="M5" s="114">
        <f ca="1">SUM('7. Consumption'!$H9:Q9)</f>
        <v>0</v>
      </c>
      <c r="N5" s="114">
        <f ca="1">SUM('7. Consumption'!$H9:R9)</f>
        <v>0</v>
      </c>
      <c r="O5" s="114">
        <f ca="1">SUM('7. Consumption'!$H9:S9)</f>
        <v>0</v>
      </c>
      <c r="P5" s="114">
        <f ca="1">SUM('7. Consumption'!$H9:T9)</f>
        <v>0</v>
      </c>
      <c r="Q5" s="114">
        <f ca="1">SUM('7. Consumption'!$H9:U9)</f>
        <v>0</v>
      </c>
      <c r="R5" s="114">
        <f ca="1">SUM('7. Consumption'!$H9:V9)</f>
        <v>0</v>
      </c>
      <c r="S5" s="114">
        <f ca="1">SUM('7. Consumption'!$H9:W9)</f>
        <v>0</v>
      </c>
      <c r="T5" s="114">
        <f ca="1">SUM('7. Consumption'!$H9:X9)</f>
        <v>0</v>
      </c>
      <c r="U5" s="114">
        <f ca="1">SUM('7. Consumption'!$H9:Y9)</f>
        <v>0</v>
      </c>
      <c r="V5" s="114">
        <f ca="1">SUM('7. Consumption'!$H9:Z9)</f>
        <v>0</v>
      </c>
      <c r="W5" s="114">
        <f ca="1">SUM('7. Consumption'!$H9:AA9)</f>
        <v>0</v>
      </c>
      <c r="X5" s="114">
        <f ca="1">SUM('7. Consumption'!$H9:AB9)</f>
        <v>0</v>
      </c>
      <c r="Y5" s="114">
        <f ca="1">SUM('7. Consumption'!$H9:AC9)</f>
        <v>0</v>
      </c>
      <c r="Z5" s="114">
        <f ca="1">SUM('7. Consumption'!$H9:AD9)</f>
        <v>0</v>
      </c>
      <c r="AA5" s="114">
        <f ca="1">SUM('7. Consumption'!$H9:AE9)</f>
        <v>0</v>
      </c>
      <c r="AB5" s="114">
        <f ca="1">SUM('7. Consumption'!$H9:AF9)</f>
        <v>0</v>
      </c>
      <c r="AC5" s="114">
        <f ca="1">SUM('7. Consumption'!$H9:AG9)</f>
        <v>0</v>
      </c>
      <c r="AD5" s="114">
        <f ca="1">SUM('7. Consumption'!$H9:AH9)</f>
        <v>0</v>
      </c>
      <c r="AE5" s="114">
        <f ca="1">SUM('7. Consumption'!$H9:AI9)</f>
        <v>0</v>
      </c>
      <c r="AF5" s="114">
        <f ca="1">SUM('7. Consumption'!$H9:AJ9)</f>
        <v>0</v>
      </c>
      <c r="AG5" s="114">
        <f ca="1">SUM('7. Consumption'!$H9:AK9)</f>
        <v>0</v>
      </c>
      <c r="AH5" s="114">
        <f ca="1">SUM('7. Consumption'!$H9:AL9)</f>
        <v>0</v>
      </c>
      <c r="AI5" s="114">
        <f ca="1">SUM('7. Consumption'!$H9:AM9)</f>
        <v>0</v>
      </c>
      <c r="AJ5" s="114">
        <f ca="1">SUM('7. Consumption'!$H9:AN9)</f>
        <v>0</v>
      </c>
      <c r="AK5" s="114">
        <f ca="1">SUM('7. Consumption'!$H9:AO9)</f>
        <v>0</v>
      </c>
      <c r="AL5" s="114">
        <f ca="1">SUM('7. Consumption'!$H9:AP9)</f>
        <v>0</v>
      </c>
      <c r="AM5" s="114">
        <f ca="1">SUM('7. Consumption'!$H9:AQ9)</f>
        <v>0</v>
      </c>
    </row>
    <row r="6" spans="2:39" x14ac:dyDescent="0.3">
      <c r="B6" s="12" t="str">
        <f>'7. Consumption'!C10</f>
        <v>3TC (300) - 30 tab</v>
      </c>
      <c r="D6" s="114">
        <f ca="1">SUM('7. Consumption'!$H10:H10)</f>
        <v>0</v>
      </c>
      <c r="E6" s="114">
        <f ca="1">SUM('7. Consumption'!$H10:I10)</f>
        <v>0</v>
      </c>
      <c r="F6" s="114">
        <f ca="1">SUM('7. Consumption'!$H10:J10)</f>
        <v>0</v>
      </c>
      <c r="G6" s="114">
        <f ca="1">SUM('7. Consumption'!$H10:K10)</f>
        <v>0</v>
      </c>
      <c r="H6" s="114">
        <f ca="1">SUM('7. Consumption'!$H10:L10)</f>
        <v>0</v>
      </c>
      <c r="I6" s="114">
        <f ca="1">SUM('7. Consumption'!$H10:M10)</f>
        <v>0</v>
      </c>
      <c r="J6" s="114">
        <f ca="1">SUM('7. Consumption'!$H10:N10)</f>
        <v>0</v>
      </c>
      <c r="K6" s="114">
        <f ca="1">SUM('7. Consumption'!$H10:O10)</f>
        <v>0</v>
      </c>
      <c r="L6" s="114">
        <f ca="1">SUM('7. Consumption'!$H10:P10)</f>
        <v>0</v>
      </c>
      <c r="M6" s="114">
        <f ca="1">SUM('7. Consumption'!$H10:Q10)</f>
        <v>0</v>
      </c>
      <c r="N6" s="114">
        <f ca="1">SUM('7. Consumption'!$H10:R10)</f>
        <v>0</v>
      </c>
      <c r="O6" s="114">
        <f ca="1">SUM('7. Consumption'!$H10:S10)</f>
        <v>0</v>
      </c>
      <c r="P6" s="114">
        <f ca="1">SUM('7. Consumption'!$H10:T10)</f>
        <v>0</v>
      </c>
      <c r="Q6" s="114">
        <f ca="1">SUM('7. Consumption'!$H10:U10)</f>
        <v>0</v>
      </c>
      <c r="R6" s="114">
        <f ca="1">SUM('7. Consumption'!$H10:V10)</f>
        <v>0</v>
      </c>
      <c r="S6" s="114">
        <f ca="1">SUM('7. Consumption'!$H10:W10)</f>
        <v>0</v>
      </c>
      <c r="T6" s="114">
        <f ca="1">SUM('7. Consumption'!$H10:X10)</f>
        <v>0</v>
      </c>
      <c r="U6" s="114">
        <f ca="1">SUM('7. Consumption'!$H10:Y10)</f>
        <v>0</v>
      </c>
      <c r="V6" s="114">
        <f ca="1">SUM('7. Consumption'!$H10:Z10)</f>
        <v>0</v>
      </c>
      <c r="W6" s="114">
        <f ca="1">SUM('7. Consumption'!$H10:AA10)</f>
        <v>0</v>
      </c>
      <c r="X6" s="114">
        <f ca="1">SUM('7. Consumption'!$H10:AB10)</f>
        <v>0</v>
      </c>
      <c r="Y6" s="114">
        <f ca="1">SUM('7. Consumption'!$H10:AC10)</f>
        <v>0</v>
      </c>
      <c r="Z6" s="114">
        <f ca="1">SUM('7. Consumption'!$H10:AD10)</f>
        <v>0</v>
      </c>
      <c r="AA6" s="114">
        <f ca="1">SUM('7. Consumption'!$H10:AE10)</f>
        <v>0</v>
      </c>
      <c r="AB6" s="114">
        <f ca="1">SUM('7. Consumption'!$H10:AF10)</f>
        <v>0</v>
      </c>
      <c r="AC6" s="114">
        <f ca="1">SUM('7. Consumption'!$H10:AG10)</f>
        <v>0</v>
      </c>
      <c r="AD6" s="114">
        <f ca="1">SUM('7. Consumption'!$H10:AH10)</f>
        <v>0</v>
      </c>
      <c r="AE6" s="114">
        <f ca="1">SUM('7. Consumption'!$H10:AI10)</f>
        <v>0</v>
      </c>
      <c r="AF6" s="114">
        <f ca="1">SUM('7. Consumption'!$H10:AJ10)</f>
        <v>0</v>
      </c>
      <c r="AG6" s="114">
        <f ca="1">SUM('7. Consumption'!$H10:AK10)</f>
        <v>0</v>
      </c>
      <c r="AH6" s="114">
        <f ca="1">SUM('7. Consumption'!$H10:AL10)</f>
        <v>0</v>
      </c>
      <c r="AI6" s="114">
        <f ca="1">SUM('7. Consumption'!$H10:AM10)</f>
        <v>0</v>
      </c>
      <c r="AJ6" s="114">
        <f ca="1">SUM('7. Consumption'!$H10:AN10)</f>
        <v>0</v>
      </c>
      <c r="AK6" s="114">
        <f ca="1">SUM('7. Consumption'!$H10:AO10)</f>
        <v>0</v>
      </c>
      <c r="AL6" s="114">
        <f ca="1">SUM('7. Consumption'!$H10:AP10)</f>
        <v>0</v>
      </c>
      <c r="AM6" s="114">
        <f ca="1">SUM('7. Consumption'!$H10:AQ10)</f>
        <v>0</v>
      </c>
    </row>
    <row r="7" spans="2:39" x14ac:dyDescent="0.3">
      <c r="B7" s="12" t="str">
        <f>'7. Consumption'!C11</f>
        <v>ABC (300) - 60 tab</v>
      </c>
      <c r="D7" s="114">
        <f ca="1">SUM('7. Consumption'!$H11:H11)</f>
        <v>0</v>
      </c>
      <c r="E7" s="114">
        <f ca="1">SUM('7. Consumption'!$H11:I11)</f>
        <v>0</v>
      </c>
      <c r="F7" s="114">
        <f ca="1">SUM('7. Consumption'!$H11:J11)</f>
        <v>0</v>
      </c>
      <c r="G7" s="114">
        <f ca="1">SUM('7. Consumption'!$H11:K11)</f>
        <v>0</v>
      </c>
      <c r="H7" s="114">
        <f ca="1">SUM('7. Consumption'!$H11:L11)</f>
        <v>0</v>
      </c>
      <c r="I7" s="114">
        <f ca="1">SUM('7. Consumption'!$H11:M11)</f>
        <v>0</v>
      </c>
      <c r="J7" s="114">
        <f ca="1">SUM('7. Consumption'!$H11:N11)</f>
        <v>0</v>
      </c>
      <c r="K7" s="114">
        <f ca="1">SUM('7. Consumption'!$H11:O11)</f>
        <v>0</v>
      </c>
      <c r="L7" s="114">
        <f ca="1">SUM('7. Consumption'!$H11:P11)</f>
        <v>0</v>
      </c>
      <c r="M7" s="114">
        <f ca="1">SUM('7. Consumption'!$H11:Q11)</f>
        <v>0</v>
      </c>
      <c r="N7" s="114">
        <f ca="1">SUM('7. Consumption'!$H11:R11)</f>
        <v>0</v>
      </c>
      <c r="O7" s="114">
        <f ca="1">SUM('7. Consumption'!$H11:S11)</f>
        <v>0</v>
      </c>
      <c r="P7" s="114">
        <f ca="1">SUM('7. Consumption'!$H11:T11)</f>
        <v>0</v>
      </c>
      <c r="Q7" s="114">
        <f ca="1">SUM('7. Consumption'!$H11:U11)</f>
        <v>0</v>
      </c>
      <c r="R7" s="114">
        <f ca="1">SUM('7. Consumption'!$H11:V11)</f>
        <v>0</v>
      </c>
      <c r="S7" s="114">
        <f ca="1">SUM('7. Consumption'!$H11:W11)</f>
        <v>0</v>
      </c>
      <c r="T7" s="114">
        <f ca="1">SUM('7. Consumption'!$H11:X11)</f>
        <v>0</v>
      </c>
      <c r="U7" s="114">
        <f ca="1">SUM('7. Consumption'!$H11:Y11)</f>
        <v>0</v>
      </c>
      <c r="V7" s="114">
        <f ca="1">SUM('7. Consumption'!$H11:Z11)</f>
        <v>0</v>
      </c>
      <c r="W7" s="114">
        <f ca="1">SUM('7. Consumption'!$H11:AA11)</f>
        <v>0</v>
      </c>
      <c r="X7" s="114">
        <f ca="1">SUM('7. Consumption'!$H11:AB11)</f>
        <v>0</v>
      </c>
      <c r="Y7" s="114">
        <f ca="1">SUM('7. Consumption'!$H11:AC11)</f>
        <v>0</v>
      </c>
      <c r="Z7" s="114">
        <f ca="1">SUM('7. Consumption'!$H11:AD11)</f>
        <v>0</v>
      </c>
      <c r="AA7" s="114">
        <f ca="1">SUM('7. Consumption'!$H11:AE11)</f>
        <v>0</v>
      </c>
      <c r="AB7" s="114">
        <f ca="1">SUM('7. Consumption'!$H11:AF11)</f>
        <v>0</v>
      </c>
      <c r="AC7" s="114">
        <f ca="1">SUM('7. Consumption'!$H11:AG11)</f>
        <v>0</v>
      </c>
      <c r="AD7" s="114">
        <f ca="1">SUM('7. Consumption'!$H11:AH11)</f>
        <v>0</v>
      </c>
      <c r="AE7" s="114">
        <f ca="1">SUM('7. Consumption'!$H11:AI11)</f>
        <v>0</v>
      </c>
      <c r="AF7" s="114">
        <f ca="1">SUM('7. Consumption'!$H11:AJ11)</f>
        <v>0</v>
      </c>
      <c r="AG7" s="114">
        <f ca="1">SUM('7. Consumption'!$H11:AK11)</f>
        <v>0</v>
      </c>
      <c r="AH7" s="114">
        <f ca="1">SUM('7. Consumption'!$H11:AL11)</f>
        <v>0</v>
      </c>
      <c r="AI7" s="114">
        <f ca="1">SUM('7. Consumption'!$H11:AM11)</f>
        <v>0</v>
      </c>
      <c r="AJ7" s="114">
        <f ca="1">SUM('7. Consumption'!$H11:AN11)</f>
        <v>0</v>
      </c>
      <c r="AK7" s="114">
        <f ca="1">SUM('7. Consumption'!$H11:AO11)</f>
        <v>0</v>
      </c>
      <c r="AL7" s="114">
        <f ca="1">SUM('7. Consumption'!$H11:AP11)</f>
        <v>0</v>
      </c>
      <c r="AM7" s="114">
        <f ca="1">SUM('7. Consumption'!$H11:AQ11)</f>
        <v>0</v>
      </c>
    </row>
    <row r="8" spans="2:39" x14ac:dyDescent="0.3">
      <c r="B8" s="12" t="str">
        <f>'7. Consumption'!C12</f>
        <v>ABC+3TC (600/300) - 30 tab</v>
      </c>
      <c r="D8" s="114">
        <f ca="1">SUM('7. Consumption'!$H12:H12)</f>
        <v>0</v>
      </c>
      <c r="E8" s="114">
        <f ca="1">SUM('7. Consumption'!$H12:I12)</f>
        <v>0</v>
      </c>
      <c r="F8" s="114">
        <f ca="1">SUM('7. Consumption'!$H12:J12)</f>
        <v>0</v>
      </c>
      <c r="G8" s="114">
        <f ca="1">SUM('7. Consumption'!$H12:K12)</f>
        <v>0</v>
      </c>
      <c r="H8" s="114">
        <f ca="1">SUM('7. Consumption'!$H12:L12)</f>
        <v>0</v>
      </c>
      <c r="I8" s="114">
        <f ca="1">SUM('7. Consumption'!$H12:M12)</f>
        <v>0</v>
      </c>
      <c r="J8" s="114">
        <f ca="1">SUM('7. Consumption'!$H12:N12)</f>
        <v>0</v>
      </c>
      <c r="K8" s="114">
        <f ca="1">SUM('7. Consumption'!$H12:O12)</f>
        <v>0</v>
      </c>
      <c r="L8" s="114">
        <f ca="1">SUM('7. Consumption'!$H12:P12)</f>
        <v>0</v>
      </c>
      <c r="M8" s="114">
        <f ca="1">SUM('7. Consumption'!$H12:Q12)</f>
        <v>0</v>
      </c>
      <c r="N8" s="114">
        <f ca="1">SUM('7. Consumption'!$H12:R12)</f>
        <v>0</v>
      </c>
      <c r="O8" s="114">
        <f ca="1">SUM('7. Consumption'!$H12:S12)</f>
        <v>0</v>
      </c>
      <c r="P8" s="114">
        <f ca="1">SUM('7. Consumption'!$H12:T12)</f>
        <v>0</v>
      </c>
      <c r="Q8" s="114">
        <f ca="1">SUM('7. Consumption'!$H12:U12)</f>
        <v>0</v>
      </c>
      <c r="R8" s="114">
        <f ca="1">SUM('7. Consumption'!$H12:V12)</f>
        <v>0</v>
      </c>
      <c r="S8" s="114">
        <f ca="1">SUM('7. Consumption'!$H12:W12)</f>
        <v>0</v>
      </c>
      <c r="T8" s="114">
        <f ca="1">SUM('7. Consumption'!$H12:X12)</f>
        <v>0</v>
      </c>
      <c r="U8" s="114">
        <f ca="1">SUM('7. Consumption'!$H12:Y12)</f>
        <v>0</v>
      </c>
      <c r="V8" s="114">
        <f ca="1">SUM('7. Consumption'!$H12:Z12)</f>
        <v>0</v>
      </c>
      <c r="W8" s="114">
        <f ca="1">SUM('7. Consumption'!$H12:AA12)</f>
        <v>0</v>
      </c>
      <c r="X8" s="114">
        <f ca="1">SUM('7. Consumption'!$H12:AB12)</f>
        <v>0</v>
      </c>
      <c r="Y8" s="114">
        <f ca="1">SUM('7. Consumption'!$H12:AC12)</f>
        <v>0</v>
      </c>
      <c r="Z8" s="114">
        <f ca="1">SUM('7. Consumption'!$H12:AD12)</f>
        <v>0</v>
      </c>
      <c r="AA8" s="114">
        <f ca="1">SUM('7. Consumption'!$H12:AE12)</f>
        <v>0</v>
      </c>
      <c r="AB8" s="114">
        <f ca="1">SUM('7. Consumption'!$H12:AF12)</f>
        <v>0</v>
      </c>
      <c r="AC8" s="114">
        <f ca="1">SUM('7. Consumption'!$H12:AG12)</f>
        <v>0</v>
      </c>
      <c r="AD8" s="114">
        <f ca="1">SUM('7. Consumption'!$H12:AH12)</f>
        <v>0</v>
      </c>
      <c r="AE8" s="114">
        <f ca="1">SUM('7. Consumption'!$H12:AI12)</f>
        <v>0</v>
      </c>
      <c r="AF8" s="114">
        <f ca="1">SUM('7. Consumption'!$H12:AJ12)</f>
        <v>0</v>
      </c>
      <c r="AG8" s="114">
        <f ca="1">SUM('7. Consumption'!$H12:AK12)</f>
        <v>0</v>
      </c>
      <c r="AH8" s="114">
        <f ca="1">SUM('7. Consumption'!$H12:AL12)</f>
        <v>0</v>
      </c>
      <c r="AI8" s="114">
        <f ca="1">SUM('7. Consumption'!$H12:AM12)</f>
        <v>0</v>
      </c>
      <c r="AJ8" s="114">
        <f ca="1">SUM('7. Consumption'!$H12:AN12)</f>
        <v>0</v>
      </c>
      <c r="AK8" s="114">
        <f ca="1">SUM('7. Consumption'!$H12:AO12)</f>
        <v>0</v>
      </c>
      <c r="AL8" s="114">
        <f ca="1">SUM('7. Consumption'!$H12:AP12)</f>
        <v>0</v>
      </c>
      <c r="AM8" s="114">
        <f ca="1">SUM('7. Consumption'!$H12:AQ12)</f>
        <v>0</v>
      </c>
    </row>
    <row r="9" spans="2:39" x14ac:dyDescent="0.3">
      <c r="B9" s="12" t="str">
        <f>'7. Consumption'!C13</f>
        <v>ABC+3TC+DTG (600/300/50) - 30 tab</v>
      </c>
      <c r="D9" s="114">
        <f ca="1">SUM('7. Consumption'!$H13:H13)</f>
        <v>0</v>
      </c>
      <c r="E9" s="114">
        <f ca="1">SUM('7. Consumption'!$H13:I13)</f>
        <v>0</v>
      </c>
      <c r="F9" s="114">
        <f ca="1">SUM('7. Consumption'!$H13:J13)</f>
        <v>0</v>
      </c>
      <c r="G9" s="114">
        <f ca="1">SUM('7. Consumption'!$H13:K13)</f>
        <v>0</v>
      </c>
      <c r="H9" s="114">
        <f ca="1">SUM('7. Consumption'!$H13:L13)</f>
        <v>0</v>
      </c>
      <c r="I9" s="114">
        <f ca="1">SUM('7. Consumption'!$H13:M13)</f>
        <v>0</v>
      </c>
      <c r="J9" s="114">
        <f ca="1">SUM('7. Consumption'!$H13:N13)</f>
        <v>0</v>
      </c>
      <c r="K9" s="114">
        <f ca="1">SUM('7. Consumption'!$H13:O13)</f>
        <v>0</v>
      </c>
      <c r="L9" s="114">
        <f ca="1">SUM('7. Consumption'!$H13:P13)</f>
        <v>0</v>
      </c>
      <c r="M9" s="114">
        <f ca="1">SUM('7. Consumption'!$H13:Q13)</f>
        <v>0</v>
      </c>
      <c r="N9" s="114">
        <f ca="1">SUM('7. Consumption'!$H13:R13)</f>
        <v>0</v>
      </c>
      <c r="O9" s="114">
        <f ca="1">SUM('7. Consumption'!$H13:S13)</f>
        <v>0</v>
      </c>
      <c r="P9" s="114">
        <f ca="1">SUM('7. Consumption'!$H13:T13)</f>
        <v>0</v>
      </c>
      <c r="Q9" s="114">
        <f ca="1">SUM('7. Consumption'!$H13:U13)</f>
        <v>0</v>
      </c>
      <c r="R9" s="114">
        <f ca="1">SUM('7. Consumption'!$H13:V13)</f>
        <v>0</v>
      </c>
      <c r="S9" s="114">
        <f ca="1">SUM('7. Consumption'!$H13:W13)</f>
        <v>0</v>
      </c>
      <c r="T9" s="114">
        <f ca="1">SUM('7. Consumption'!$H13:X13)</f>
        <v>0</v>
      </c>
      <c r="U9" s="114">
        <f ca="1">SUM('7. Consumption'!$H13:Y13)</f>
        <v>0</v>
      </c>
      <c r="V9" s="114">
        <f ca="1">SUM('7. Consumption'!$H13:Z13)</f>
        <v>0</v>
      </c>
      <c r="W9" s="114">
        <f ca="1">SUM('7. Consumption'!$H13:AA13)</f>
        <v>0</v>
      </c>
      <c r="X9" s="114">
        <f ca="1">SUM('7. Consumption'!$H13:AB13)</f>
        <v>0</v>
      </c>
      <c r="Y9" s="114">
        <f ca="1">SUM('7. Consumption'!$H13:AC13)</f>
        <v>0</v>
      </c>
      <c r="Z9" s="114">
        <f ca="1">SUM('7. Consumption'!$H13:AD13)</f>
        <v>0</v>
      </c>
      <c r="AA9" s="114">
        <f ca="1">SUM('7. Consumption'!$H13:AE13)</f>
        <v>0</v>
      </c>
      <c r="AB9" s="114">
        <f ca="1">SUM('7. Consumption'!$H13:AF13)</f>
        <v>0</v>
      </c>
      <c r="AC9" s="114">
        <f ca="1">SUM('7. Consumption'!$H13:AG13)</f>
        <v>0</v>
      </c>
      <c r="AD9" s="114">
        <f ca="1">SUM('7. Consumption'!$H13:AH13)</f>
        <v>0</v>
      </c>
      <c r="AE9" s="114">
        <f ca="1">SUM('7. Consumption'!$H13:AI13)</f>
        <v>0</v>
      </c>
      <c r="AF9" s="114">
        <f ca="1">SUM('7. Consumption'!$H13:AJ13)</f>
        <v>0</v>
      </c>
      <c r="AG9" s="114">
        <f ca="1">SUM('7. Consumption'!$H13:AK13)</f>
        <v>0</v>
      </c>
      <c r="AH9" s="114">
        <f ca="1">SUM('7. Consumption'!$H13:AL13)</f>
        <v>0</v>
      </c>
      <c r="AI9" s="114">
        <f ca="1">SUM('7. Consumption'!$H13:AM13)</f>
        <v>0</v>
      </c>
      <c r="AJ9" s="114">
        <f ca="1">SUM('7. Consumption'!$H13:AN13)</f>
        <v>0</v>
      </c>
      <c r="AK9" s="114">
        <f ca="1">SUM('7. Consumption'!$H13:AO13)</f>
        <v>0</v>
      </c>
      <c r="AL9" s="114">
        <f ca="1">SUM('7. Consumption'!$H13:AP13)</f>
        <v>0</v>
      </c>
      <c r="AM9" s="114">
        <f ca="1">SUM('7. Consumption'!$H13:AQ13)</f>
        <v>0</v>
      </c>
    </row>
    <row r="10" spans="2:39" x14ac:dyDescent="0.3">
      <c r="B10" s="12" t="str">
        <f>'7. Consumption'!C14</f>
        <v>ATV/r (300/100) - 30 tab</v>
      </c>
      <c r="D10" s="114">
        <f ca="1">SUM('7. Consumption'!$H14:H14)</f>
        <v>0</v>
      </c>
      <c r="E10" s="114">
        <f ca="1">SUM('7. Consumption'!$H14:I14)</f>
        <v>0</v>
      </c>
      <c r="F10" s="114">
        <f ca="1">SUM('7. Consumption'!$H14:J14)</f>
        <v>0</v>
      </c>
      <c r="G10" s="114">
        <f ca="1">SUM('7. Consumption'!$H14:K14)</f>
        <v>0</v>
      </c>
      <c r="H10" s="114">
        <f ca="1">SUM('7. Consumption'!$H14:L14)</f>
        <v>0</v>
      </c>
      <c r="I10" s="114">
        <f ca="1">SUM('7. Consumption'!$H14:M14)</f>
        <v>0</v>
      </c>
      <c r="J10" s="114">
        <f ca="1">SUM('7. Consumption'!$H14:N14)</f>
        <v>0</v>
      </c>
      <c r="K10" s="114">
        <f ca="1">SUM('7. Consumption'!$H14:O14)</f>
        <v>0</v>
      </c>
      <c r="L10" s="114">
        <f ca="1">SUM('7. Consumption'!$H14:P14)</f>
        <v>0</v>
      </c>
      <c r="M10" s="114">
        <f ca="1">SUM('7. Consumption'!$H14:Q14)</f>
        <v>0</v>
      </c>
      <c r="N10" s="114">
        <f ca="1">SUM('7. Consumption'!$H14:R14)</f>
        <v>0</v>
      </c>
      <c r="O10" s="114">
        <f ca="1">SUM('7. Consumption'!$H14:S14)</f>
        <v>0</v>
      </c>
      <c r="P10" s="114">
        <f ca="1">SUM('7. Consumption'!$H14:T14)</f>
        <v>0</v>
      </c>
      <c r="Q10" s="114">
        <f ca="1">SUM('7. Consumption'!$H14:U14)</f>
        <v>0</v>
      </c>
      <c r="R10" s="114">
        <f ca="1">SUM('7. Consumption'!$H14:V14)</f>
        <v>0</v>
      </c>
      <c r="S10" s="114">
        <f ca="1">SUM('7. Consumption'!$H14:W14)</f>
        <v>0</v>
      </c>
      <c r="T10" s="114">
        <f ca="1">SUM('7. Consumption'!$H14:X14)</f>
        <v>0</v>
      </c>
      <c r="U10" s="114">
        <f ca="1">SUM('7. Consumption'!$H14:Y14)</f>
        <v>0</v>
      </c>
      <c r="V10" s="114">
        <f ca="1">SUM('7. Consumption'!$H14:Z14)</f>
        <v>0</v>
      </c>
      <c r="W10" s="114">
        <f ca="1">SUM('7. Consumption'!$H14:AA14)</f>
        <v>0</v>
      </c>
      <c r="X10" s="114">
        <f ca="1">SUM('7. Consumption'!$H14:AB14)</f>
        <v>0</v>
      </c>
      <c r="Y10" s="114">
        <f ca="1">SUM('7. Consumption'!$H14:AC14)</f>
        <v>0</v>
      </c>
      <c r="Z10" s="114">
        <f ca="1">SUM('7. Consumption'!$H14:AD14)</f>
        <v>0</v>
      </c>
      <c r="AA10" s="114">
        <f ca="1">SUM('7. Consumption'!$H14:AE14)</f>
        <v>0</v>
      </c>
      <c r="AB10" s="114">
        <f ca="1">SUM('7. Consumption'!$H14:AF14)</f>
        <v>0</v>
      </c>
      <c r="AC10" s="114">
        <f ca="1">SUM('7. Consumption'!$H14:AG14)</f>
        <v>0</v>
      </c>
      <c r="AD10" s="114">
        <f ca="1">SUM('7. Consumption'!$H14:AH14)</f>
        <v>0</v>
      </c>
      <c r="AE10" s="114">
        <f ca="1">SUM('7. Consumption'!$H14:AI14)</f>
        <v>0</v>
      </c>
      <c r="AF10" s="114">
        <f ca="1">SUM('7. Consumption'!$H14:AJ14)</f>
        <v>0</v>
      </c>
      <c r="AG10" s="114">
        <f ca="1">SUM('7. Consumption'!$H14:AK14)</f>
        <v>0</v>
      </c>
      <c r="AH10" s="114">
        <f ca="1">SUM('7. Consumption'!$H14:AL14)</f>
        <v>0</v>
      </c>
      <c r="AI10" s="114">
        <f ca="1">SUM('7. Consumption'!$H14:AM14)</f>
        <v>0</v>
      </c>
      <c r="AJ10" s="114">
        <f ca="1">SUM('7. Consumption'!$H14:AN14)</f>
        <v>0</v>
      </c>
      <c r="AK10" s="114">
        <f ca="1">SUM('7. Consumption'!$H14:AO14)</f>
        <v>0</v>
      </c>
      <c r="AL10" s="114">
        <f ca="1">SUM('7. Consumption'!$H14:AP14)</f>
        <v>0</v>
      </c>
      <c r="AM10" s="114">
        <f ca="1">SUM('7. Consumption'!$H14:AQ14)</f>
        <v>0</v>
      </c>
    </row>
    <row r="11" spans="2:39" x14ac:dyDescent="0.3">
      <c r="B11" s="12" t="str">
        <f>'7. Consumption'!C15</f>
        <v>AZT (300) - 60 tab</v>
      </c>
      <c r="C11" s="115"/>
      <c r="D11" s="114">
        <f ca="1">SUM('7. Consumption'!$H15:H15)</f>
        <v>0</v>
      </c>
      <c r="E11" s="114">
        <f ca="1">SUM('7. Consumption'!$H15:I15)</f>
        <v>0</v>
      </c>
      <c r="F11" s="114">
        <f ca="1">SUM('7. Consumption'!$H15:J15)</f>
        <v>0</v>
      </c>
      <c r="G11" s="114">
        <f ca="1">SUM('7. Consumption'!$H15:K15)</f>
        <v>0</v>
      </c>
      <c r="H11" s="114">
        <f ca="1">SUM('7. Consumption'!$H15:L15)</f>
        <v>0</v>
      </c>
      <c r="I11" s="114">
        <f ca="1">SUM('7. Consumption'!$H15:M15)</f>
        <v>0</v>
      </c>
      <c r="J11" s="114">
        <f ca="1">SUM('7. Consumption'!$H15:N15)</f>
        <v>0</v>
      </c>
      <c r="K11" s="114">
        <f ca="1">SUM('7. Consumption'!$H15:O15)</f>
        <v>0</v>
      </c>
      <c r="L11" s="114">
        <f ca="1">SUM('7. Consumption'!$H15:P15)</f>
        <v>0</v>
      </c>
      <c r="M11" s="114">
        <f ca="1">SUM('7. Consumption'!$H15:Q15)</f>
        <v>0</v>
      </c>
      <c r="N11" s="114">
        <f ca="1">SUM('7. Consumption'!$H15:R15)</f>
        <v>0</v>
      </c>
      <c r="O11" s="114">
        <f ca="1">SUM('7. Consumption'!$H15:S15)</f>
        <v>0</v>
      </c>
      <c r="P11" s="114">
        <f ca="1">SUM('7. Consumption'!$H15:T15)</f>
        <v>0</v>
      </c>
      <c r="Q11" s="114">
        <f ca="1">SUM('7. Consumption'!$H15:U15)</f>
        <v>0</v>
      </c>
      <c r="R11" s="114">
        <f ca="1">SUM('7. Consumption'!$H15:V15)</f>
        <v>0</v>
      </c>
      <c r="S11" s="114">
        <f ca="1">SUM('7. Consumption'!$H15:W15)</f>
        <v>0</v>
      </c>
      <c r="T11" s="114">
        <f ca="1">SUM('7. Consumption'!$H15:X15)</f>
        <v>0</v>
      </c>
      <c r="U11" s="114">
        <f ca="1">SUM('7. Consumption'!$H15:Y15)</f>
        <v>0</v>
      </c>
      <c r="V11" s="114">
        <f ca="1">SUM('7. Consumption'!$H15:Z15)</f>
        <v>0</v>
      </c>
      <c r="W11" s="114">
        <f ca="1">SUM('7. Consumption'!$H15:AA15)</f>
        <v>0</v>
      </c>
      <c r="X11" s="114">
        <f ca="1">SUM('7. Consumption'!$H15:AB15)</f>
        <v>0</v>
      </c>
      <c r="Y11" s="114">
        <f ca="1">SUM('7. Consumption'!$H15:AC15)</f>
        <v>0</v>
      </c>
      <c r="Z11" s="114">
        <f ca="1">SUM('7. Consumption'!$H15:AD15)</f>
        <v>0</v>
      </c>
      <c r="AA11" s="114">
        <f ca="1">SUM('7. Consumption'!$H15:AE15)</f>
        <v>0</v>
      </c>
      <c r="AB11" s="114">
        <f ca="1">SUM('7. Consumption'!$H15:AF15)</f>
        <v>0</v>
      </c>
      <c r="AC11" s="114">
        <f ca="1">SUM('7. Consumption'!$H15:AG15)</f>
        <v>0</v>
      </c>
      <c r="AD11" s="114">
        <f ca="1">SUM('7. Consumption'!$H15:AH15)</f>
        <v>0</v>
      </c>
      <c r="AE11" s="114">
        <f ca="1">SUM('7. Consumption'!$H15:AI15)</f>
        <v>0</v>
      </c>
      <c r="AF11" s="114">
        <f ca="1">SUM('7. Consumption'!$H15:AJ15)</f>
        <v>0</v>
      </c>
      <c r="AG11" s="114">
        <f ca="1">SUM('7. Consumption'!$H15:AK15)</f>
        <v>0</v>
      </c>
      <c r="AH11" s="114">
        <f ca="1">SUM('7. Consumption'!$H15:AL15)</f>
        <v>0</v>
      </c>
      <c r="AI11" s="114">
        <f ca="1">SUM('7. Consumption'!$H15:AM15)</f>
        <v>0</v>
      </c>
      <c r="AJ11" s="114">
        <f ca="1">SUM('7. Consumption'!$H15:AN15)</f>
        <v>0</v>
      </c>
      <c r="AK11" s="114">
        <f ca="1">SUM('7. Consumption'!$H15:AO15)</f>
        <v>0</v>
      </c>
      <c r="AL11" s="114">
        <f ca="1">SUM('7. Consumption'!$H15:AP15)</f>
        <v>0</v>
      </c>
      <c r="AM11" s="114">
        <f ca="1">SUM('7. Consumption'!$H15:AQ15)</f>
        <v>0</v>
      </c>
    </row>
    <row r="12" spans="2:39" x14ac:dyDescent="0.3">
      <c r="B12" s="12" t="str">
        <f>'7. Consumption'!C16</f>
        <v>AZT+3TC (300/150) - 60 tab</v>
      </c>
      <c r="D12" s="114">
        <f ca="1">SUM('7. Consumption'!$H16:H16)</f>
        <v>0</v>
      </c>
      <c r="E12" s="114">
        <f ca="1">SUM('7. Consumption'!$H16:I16)</f>
        <v>0</v>
      </c>
      <c r="F12" s="114">
        <f ca="1">SUM('7. Consumption'!$H16:J16)</f>
        <v>0</v>
      </c>
      <c r="G12" s="114">
        <f ca="1">SUM('7. Consumption'!$H16:K16)</f>
        <v>0</v>
      </c>
      <c r="H12" s="114">
        <f ca="1">SUM('7. Consumption'!$H16:L16)</f>
        <v>0</v>
      </c>
      <c r="I12" s="114">
        <f ca="1">SUM('7. Consumption'!$H16:M16)</f>
        <v>0</v>
      </c>
      <c r="J12" s="114">
        <f ca="1">SUM('7. Consumption'!$H16:N16)</f>
        <v>0</v>
      </c>
      <c r="K12" s="114">
        <f ca="1">SUM('7. Consumption'!$H16:O16)</f>
        <v>0</v>
      </c>
      <c r="L12" s="114">
        <f ca="1">SUM('7. Consumption'!$H16:P16)</f>
        <v>0</v>
      </c>
      <c r="M12" s="114">
        <f ca="1">SUM('7. Consumption'!$H16:Q16)</f>
        <v>0</v>
      </c>
      <c r="N12" s="114">
        <f ca="1">SUM('7. Consumption'!$H16:R16)</f>
        <v>0</v>
      </c>
      <c r="O12" s="114">
        <f ca="1">SUM('7. Consumption'!$H16:S16)</f>
        <v>0</v>
      </c>
      <c r="P12" s="114">
        <f ca="1">SUM('7. Consumption'!$H16:T16)</f>
        <v>0</v>
      </c>
      <c r="Q12" s="114">
        <f ca="1">SUM('7. Consumption'!$H16:U16)</f>
        <v>0</v>
      </c>
      <c r="R12" s="114">
        <f ca="1">SUM('7. Consumption'!$H16:V16)</f>
        <v>0</v>
      </c>
      <c r="S12" s="114">
        <f ca="1">SUM('7. Consumption'!$H16:W16)</f>
        <v>0</v>
      </c>
      <c r="T12" s="114">
        <f ca="1">SUM('7. Consumption'!$H16:X16)</f>
        <v>0</v>
      </c>
      <c r="U12" s="114">
        <f ca="1">SUM('7. Consumption'!$H16:Y16)</f>
        <v>0</v>
      </c>
      <c r="V12" s="114">
        <f ca="1">SUM('7. Consumption'!$H16:Z16)</f>
        <v>0</v>
      </c>
      <c r="W12" s="114">
        <f ca="1">SUM('7. Consumption'!$H16:AA16)</f>
        <v>0</v>
      </c>
      <c r="X12" s="114">
        <f ca="1">SUM('7. Consumption'!$H16:AB16)</f>
        <v>0</v>
      </c>
      <c r="Y12" s="114">
        <f ca="1">SUM('7. Consumption'!$H16:AC16)</f>
        <v>0</v>
      </c>
      <c r="Z12" s="114">
        <f ca="1">SUM('7. Consumption'!$H16:AD16)</f>
        <v>0</v>
      </c>
      <c r="AA12" s="114">
        <f ca="1">SUM('7. Consumption'!$H16:AE16)</f>
        <v>0</v>
      </c>
      <c r="AB12" s="114">
        <f ca="1">SUM('7. Consumption'!$H16:AF16)</f>
        <v>0</v>
      </c>
      <c r="AC12" s="114">
        <f ca="1">SUM('7. Consumption'!$H16:AG16)</f>
        <v>0</v>
      </c>
      <c r="AD12" s="114">
        <f ca="1">SUM('7. Consumption'!$H16:AH16)</f>
        <v>0</v>
      </c>
      <c r="AE12" s="114">
        <f ca="1">SUM('7. Consumption'!$H16:AI16)</f>
        <v>0</v>
      </c>
      <c r="AF12" s="114">
        <f ca="1">SUM('7. Consumption'!$H16:AJ16)</f>
        <v>0</v>
      </c>
      <c r="AG12" s="114">
        <f ca="1">SUM('7. Consumption'!$H16:AK16)</f>
        <v>0</v>
      </c>
      <c r="AH12" s="114">
        <f ca="1">SUM('7. Consumption'!$H16:AL16)</f>
        <v>0</v>
      </c>
      <c r="AI12" s="114">
        <f ca="1">SUM('7. Consumption'!$H16:AM16)</f>
        <v>0</v>
      </c>
      <c r="AJ12" s="114">
        <f ca="1">SUM('7. Consumption'!$H16:AN16)</f>
        <v>0</v>
      </c>
      <c r="AK12" s="114">
        <f ca="1">SUM('7. Consumption'!$H16:AO16)</f>
        <v>0</v>
      </c>
      <c r="AL12" s="114">
        <f ca="1">SUM('7. Consumption'!$H16:AP16)</f>
        <v>0</v>
      </c>
      <c r="AM12" s="114">
        <f ca="1">SUM('7. Consumption'!$H16:AQ16)</f>
        <v>0</v>
      </c>
    </row>
    <row r="13" spans="2:39" x14ac:dyDescent="0.3">
      <c r="B13" s="12" t="str">
        <f>'7. Consumption'!C17</f>
        <v>AZT+3TC+ABC (300/150/300) - 60 tab</v>
      </c>
      <c r="D13" s="114">
        <f ca="1">SUM('7. Consumption'!$H17:H17)</f>
        <v>0</v>
      </c>
      <c r="E13" s="114">
        <f ca="1">SUM('7. Consumption'!$H17:I17)</f>
        <v>0</v>
      </c>
      <c r="F13" s="114">
        <f ca="1">SUM('7. Consumption'!$H17:J17)</f>
        <v>0</v>
      </c>
      <c r="G13" s="114">
        <f ca="1">SUM('7. Consumption'!$H17:K17)</f>
        <v>0</v>
      </c>
      <c r="H13" s="114">
        <f ca="1">SUM('7. Consumption'!$H17:L17)</f>
        <v>0</v>
      </c>
      <c r="I13" s="114">
        <f ca="1">SUM('7. Consumption'!$H17:M17)</f>
        <v>0</v>
      </c>
      <c r="J13" s="114">
        <f ca="1">SUM('7. Consumption'!$H17:N17)</f>
        <v>0</v>
      </c>
      <c r="K13" s="114">
        <f ca="1">SUM('7. Consumption'!$H17:O17)</f>
        <v>0</v>
      </c>
      <c r="L13" s="114">
        <f ca="1">SUM('7. Consumption'!$H17:P17)</f>
        <v>0</v>
      </c>
      <c r="M13" s="114">
        <f ca="1">SUM('7. Consumption'!$H17:Q17)</f>
        <v>0</v>
      </c>
      <c r="N13" s="114">
        <f ca="1">SUM('7. Consumption'!$H17:R17)</f>
        <v>0</v>
      </c>
      <c r="O13" s="114">
        <f ca="1">SUM('7. Consumption'!$H17:S17)</f>
        <v>0</v>
      </c>
      <c r="P13" s="114">
        <f ca="1">SUM('7. Consumption'!$H17:T17)</f>
        <v>0</v>
      </c>
      <c r="Q13" s="114">
        <f ca="1">SUM('7. Consumption'!$H17:U17)</f>
        <v>0</v>
      </c>
      <c r="R13" s="114">
        <f ca="1">SUM('7. Consumption'!$H17:V17)</f>
        <v>0</v>
      </c>
      <c r="S13" s="114">
        <f ca="1">SUM('7. Consumption'!$H17:W17)</f>
        <v>0</v>
      </c>
      <c r="T13" s="114">
        <f ca="1">SUM('7. Consumption'!$H17:X17)</f>
        <v>0</v>
      </c>
      <c r="U13" s="114">
        <f ca="1">SUM('7. Consumption'!$H17:Y17)</f>
        <v>0</v>
      </c>
      <c r="V13" s="114">
        <f ca="1">SUM('7. Consumption'!$H17:Z17)</f>
        <v>0</v>
      </c>
      <c r="W13" s="114">
        <f ca="1">SUM('7. Consumption'!$H17:AA17)</f>
        <v>0</v>
      </c>
      <c r="X13" s="114">
        <f ca="1">SUM('7. Consumption'!$H17:AB17)</f>
        <v>0</v>
      </c>
      <c r="Y13" s="114">
        <f ca="1">SUM('7. Consumption'!$H17:AC17)</f>
        <v>0</v>
      </c>
      <c r="Z13" s="114">
        <f ca="1">SUM('7. Consumption'!$H17:AD17)</f>
        <v>0</v>
      </c>
      <c r="AA13" s="114">
        <f ca="1">SUM('7. Consumption'!$H17:AE17)</f>
        <v>0</v>
      </c>
      <c r="AB13" s="114">
        <f ca="1">SUM('7. Consumption'!$H17:AF17)</f>
        <v>0</v>
      </c>
      <c r="AC13" s="114">
        <f ca="1">SUM('7. Consumption'!$H17:AG17)</f>
        <v>0</v>
      </c>
      <c r="AD13" s="114">
        <f ca="1">SUM('7. Consumption'!$H17:AH17)</f>
        <v>0</v>
      </c>
      <c r="AE13" s="114">
        <f ca="1">SUM('7. Consumption'!$H17:AI17)</f>
        <v>0</v>
      </c>
      <c r="AF13" s="114">
        <f ca="1">SUM('7. Consumption'!$H17:AJ17)</f>
        <v>0</v>
      </c>
      <c r="AG13" s="114">
        <f ca="1">SUM('7. Consumption'!$H17:AK17)</f>
        <v>0</v>
      </c>
      <c r="AH13" s="114">
        <f ca="1">SUM('7. Consumption'!$H17:AL17)</f>
        <v>0</v>
      </c>
      <c r="AI13" s="114">
        <f ca="1">SUM('7. Consumption'!$H17:AM17)</f>
        <v>0</v>
      </c>
      <c r="AJ13" s="114">
        <f ca="1">SUM('7. Consumption'!$H17:AN17)</f>
        <v>0</v>
      </c>
      <c r="AK13" s="114">
        <f ca="1">SUM('7. Consumption'!$H17:AO17)</f>
        <v>0</v>
      </c>
      <c r="AL13" s="114">
        <f ca="1">SUM('7. Consumption'!$H17:AP17)</f>
        <v>0</v>
      </c>
      <c r="AM13" s="114">
        <f ca="1">SUM('7. Consumption'!$H17:AQ17)</f>
        <v>0</v>
      </c>
    </row>
    <row r="14" spans="2:39" x14ac:dyDescent="0.3">
      <c r="B14" s="12" t="str">
        <f>'7. Consumption'!C18</f>
        <v>AZT+3TC+NVP (300/150/200) - 60 tab</v>
      </c>
      <c r="D14" s="114">
        <f ca="1">SUM('7. Consumption'!$H18:H18)</f>
        <v>0</v>
      </c>
      <c r="E14" s="114">
        <f ca="1">SUM('7. Consumption'!$H18:I18)</f>
        <v>0</v>
      </c>
      <c r="F14" s="114">
        <f ca="1">SUM('7. Consumption'!$H18:J18)</f>
        <v>0</v>
      </c>
      <c r="G14" s="114">
        <f ca="1">SUM('7. Consumption'!$H18:K18)</f>
        <v>0</v>
      </c>
      <c r="H14" s="114">
        <f ca="1">SUM('7. Consumption'!$H18:L18)</f>
        <v>0</v>
      </c>
      <c r="I14" s="114">
        <f ca="1">SUM('7. Consumption'!$H18:M18)</f>
        <v>0</v>
      </c>
      <c r="J14" s="114">
        <f ca="1">SUM('7. Consumption'!$H18:N18)</f>
        <v>0</v>
      </c>
      <c r="K14" s="114">
        <f ca="1">SUM('7. Consumption'!$H18:O18)</f>
        <v>0</v>
      </c>
      <c r="L14" s="114">
        <f ca="1">SUM('7. Consumption'!$H18:P18)</f>
        <v>0</v>
      </c>
      <c r="M14" s="114">
        <f ca="1">SUM('7. Consumption'!$H18:Q18)</f>
        <v>0</v>
      </c>
      <c r="N14" s="114">
        <f ca="1">SUM('7. Consumption'!$H18:R18)</f>
        <v>0</v>
      </c>
      <c r="O14" s="114">
        <f ca="1">SUM('7. Consumption'!$H18:S18)</f>
        <v>0</v>
      </c>
      <c r="P14" s="114">
        <f ca="1">SUM('7. Consumption'!$H18:T18)</f>
        <v>0</v>
      </c>
      <c r="Q14" s="114">
        <f ca="1">SUM('7. Consumption'!$H18:U18)</f>
        <v>0</v>
      </c>
      <c r="R14" s="114">
        <f ca="1">SUM('7. Consumption'!$H18:V18)</f>
        <v>0</v>
      </c>
      <c r="S14" s="114">
        <f ca="1">SUM('7. Consumption'!$H18:W18)</f>
        <v>0</v>
      </c>
      <c r="T14" s="114">
        <f ca="1">SUM('7. Consumption'!$H18:X18)</f>
        <v>0</v>
      </c>
      <c r="U14" s="114">
        <f ca="1">SUM('7. Consumption'!$H18:Y18)</f>
        <v>0</v>
      </c>
      <c r="V14" s="114">
        <f ca="1">SUM('7. Consumption'!$H18:Z18)</f>
        <v>0</v>
      </c>
      <c r="W14" s="114">
        <f ca="1">SUM('7. Consumption'!$H18:AA18)</f>
        <v>0</v>
      </c>
      <c r="X14" s="114">
        <f ca="1">SUM('7. Consumption'!$H18:AB18)</f>
        <v>0</v>
      </c>
      <c r="Y14" s="114">
        <f ca="1">SUM('7. Consumption'!$H18:AC18)</f>
        <v>0</v>
      </c>
      <c r="Z14" s="114">
        <f ca="1">SUM('7. Consumption'!$H18:AD18)</f>
        <v>0</v>
      </c>
      <c r="AA14" s="114">
        <f ca="1">SUM('7. Consumption'!$H18:AE18)</f>
        <v>0</v>
      </c>
      <c r="AB14" s="114">
        <f ca="1">SUM('7. Consumption'!$H18:AF18)</f>
        <v>0</v>
      </c>
      <c r="AC14" s="114">
        <f ca="1">SUM('7. Consumption'!$H18:AG18)</f>
        <v>0</v>
      </c>
      <c r="AD14" s="114">
        <f ca="1">SUM('7. Consumption'!$H18:AH18)</f>
        <v>0</v>
      </c>
      <c r="AE14" s="114">
        <f ca="1">SUM('7. Consumption'!$H18:AI18)</f>
        <v>0</v>
      </c>
      <c r="AF14" s="114">
        <f ca="1">SUM('7. Consumption'!$H18:AJ18)</f>
        <v>0</v>
      </c>
      <c r="AG14" s="114">
        <f ca="1">SUM('7. Consumption'!$H18:AK18)</f>
        <v>0</v>
      </c>
      <c r="AH14" s="114">
        <f ca="1">SUM('7. Consumption'!$H18:AL18)</f>
        <v>0</v>
      </c>
      <c r="AI14" s="114">
        <f ca="1">SUM('7. Consumption'!$H18:AM18)</f>
        <v>0</v>
      </c>
      <c r="AJ14" s="114">
        <f ca="1">SUM('7. Consumption'!$H18:AN18)</f>
        <v>0</v>
      </c>
      <c r="AK14" s="114">
        <f ca="1">SUM('7. Consumption'!$H18:AO18)</f>
        <v>0</v>
      </c>
      <c r="AL14" s="114">
        <f ca="1">SUM('7. Consumption'!$H18:AP18)</f>
        <v>0</v>
      </c>
      <c r="AM14" s="114">
        <f ca="1">SUM('7. Consumption'!$H18:AQ18)</f>
        <v>0</v>
      </c>
    </row>
    <row r="15" spans="2:39" x14ac:dyDescent="0.3">
      <c r="B15" s="12" t="str">
        <f>'7. Consumption'!C19</f>
        <v>DRV (300) - 240 tab</v>
      </c>
      <c r="D15" s="114">
        <f ca="1">SUM('7. Consumption'!$H19:H19)</f>
        <v>0</v>
      </c>
      <c r="E15" s="114">
        <f ca="1">SUM('7. Consumption'!$H19:I19)</f>
        <v>0</v>
      </c>
      <c r="F15" s="114">
        <f ca="1">SUM('7. Consumption'!$H19:J19)</f>
        <v>0</v>
      </c>
      <c r="G15" s="114">
        <f ca="1">SUM('7. Consumption'!$H19:K19)</f>
        <v>0</v>
      </c>
      <c r="H15" s="114">
        <f ca="1">SUM('7. Consumption'!$H19:L19)</f>
        <v>0</v>
      </c>
      <c r="I15" s="114">
        <f ca="1">SUM('7. Consumption'!$H19:M19)</f>
        <v>0</v>
      </c>
      <c r="J15" s="114">
        <f ca="1">SUM('7. Consumption'!$H19:N19)</f>
        <v>0</v>
      </c>
      <c r="K15" s="114">
        <f ca="1">SUM('7. Consumption'!$H19:O19)</f>
        <v>0</v>
      </c>
      <c r="L15" s="114">
        <f ca="1">SUM('7. Consumption'!$H19:P19)</f>
        <v>0</v>
      </c>
      <c r="M15" s="114">
        <f ca="1">SUM('7. Consumption'!$H19:Q19)</f>
        <v>0</v>
      </c>
      <c r="N15" s="114">
        <f ca="1">SUM('7. Consumption'!$H19:R19)</f>
        <v>0</v>
      </c>
      <c r="O15" s="114">
        <f ca="1">SUM('7. Consumption'!$H19:S19)</f>
        <v>0</v>
      </c>
      <c r="P15" s="114">
        <f ca="1">SUM('7. Consumption'!$H19:T19)</f>
        <v>0</v>
      </c>
      <c r="Q15" s="114">
        <f ca="1">SUM('7. Consumption'!$H19:U19)</f>
        <v>0</v>
      </c>
      <c r="R15" s="114">
        <f ca="1">SUM('7. Consumption'!$H19:V19)</f>
        <v>0</v>
      </c>
      <c r="S15" s="114">
        <f ca="1">SUM('7. Consumption'!$H19:W19)</f>
        <v>0</v>
      </c>
      <c r="T15" s="114">
        <f ca="1">SUM('7. Consumption'!$H19:X19)</f>
        <v>0</v>
      </c>
      <c r="U15" s="114">
        <f ca="1">SUM('7. Consumption'!$H19:Y19)</f>
        <v>0</v>
      </c>
      <c r="V15" s="114">
        <f ca="1">SUM('7. Consumption'!$H19:Z19)</f>
        <v>0</v>
      </c>
      <c r="W15" s="114">
        <f ca="1">SUM('7. Consumption'!$H19:AA19)</f>
        <v>0</v>
      </c>
      <c r="X15" s="114">
        <f ca="1">SUM('7. Consumption'!$H19:AB19)</f>
        <v>0</v>
      </c>
      <c r="Y15" s="114">
        <f ca="1">SUM('7. Consumption'!$H19:AC19)</f>
        <v>0</v>
      </c>
      <c r="Z15" s="114">
        <f ca="1">SUM('7. Consumption'!$H19:AD19)</f>
        <v>0</v>
      </c>
      <c r="AA15" s="114">
        <f ca="1">SUM('7. Consumption'!$H19:AE19)</f>
        <v>0</v>
      </c>
      <c r="AB15" s="114">
        <f ca="1">SUM('7. Consumption'!$H19:AF19)</f>
        <v>0</v>
      </c>
      <c r="AC15" s="114">
        <f ca="1">SUM('7. Consumption'!$H19:AG19)</f>
        <v>0</v>
      </c>
      <c r="AD15" s="114">
        <f ca="1">SUM('7. Consumption'!$H19:AH19)</f>
        <v>0</v>
      </c>
      <c r="AE15" s="114">
        <f ca="1">SUM('7. Consumption'!$H19:AI19)</f>
        <v>0</v>
      </c>
      <c r="AF15" s="114">
        <f ca="1">SUM('7. Consumption'!$H19:AJ19)</f>
        <v>0</v>
      </c>
      <c r="AG15" s="114">
        <f ca="1">SUM('7. Consumption'!$H19:AK19)</f>
        <v>0</v>
      </c>
      <c r="AH15" s="114">
        <f ca="1">SUM('7. Consumption'!$H19:AL19)</f>
        <v>0</v>
      </c>
      <c r="AI15" s="114">
        <f ca="1">SUM('7. Consumption'!$H19:AM19)</f>
        <v>0</v>
      </c>
      <c r="AJ15" s="114">
        <f ca="1">SUM('7. Consumption'!$H19:AN19)</f>
        <v>0</v>
      </c>
      <c r="AK15" s="114">
        <f ca="1">SUM('7. Consumption'!$H19:AO19)</f>
        <v>0</v>
      </c>
      <c r="AL15" s="114">
        <f ca="1">SUM('7. Consumption'!$H19:AP19)</f>
        <v>0</v>
      </c>
      <c r="AM15" s="114">
        <f ca="1">SUM('7. Consumption'!$H19:AQ19)</f>
        <v>0</v>
      </c>
    </row>
    <row r="16" spans="2:39" x14ac:dyDescent="0.3">
      <c r="B16" s="12" t="str">
        <f>'7. Consumption'!C20</f>
        <v>DRV (400) - 60 tab</v>
      </c>
      <c r="D16" s="114">
        <f ca="1">SUM('7. Consumption'!$H20:H20)</f>
        <v>0</v>
      </c>
      <c r="E16" s="114">
        <f ca="1">SUM('7. Consumption'!$H20:I20)</f>
        <v>0</v>
      </c>
      <c r="F16" s="114">
        <f ca="1">SUM('7. Consumption'!$H20:J20)</f>
        <v>0</v>
      </c>
      <c r="G16" s="114">
        <f ca="1">SUM('7. Consumption'!$H20:K20)</f>
        <v>0</v>
      </c>
      <c r="H16" s="114">
        <f ca="1">SUM('7. Consumption'!$H20:L20)</f>
        <v>0</v>
      </c>
      <c r="I16" s="114">
        <f ca="1">SUM('7. Consumption'!$H20:M20)</f>
        <v>0</v>
      </c>
      <c r="J16" s="114">
        <f ca="1">SUM('7. Consumption'!$H20:N20)</f>
        <v>0</v>
      </c>
      <c r="K16" s="114">
        <f ca="1">SUM('7. Consumption'!$H20:O20)</f>
        <v>0</v>
      </c>
      <c r="L16" s="114">
        <f ca="1">SUM('7. Consumption'!$H20:P20)</f>
        <v>0</v>
      </c>
      <c r="M16" s="114">
        <f ca="1">SUM('7. Consumption'!$H20:Q20)</f>
        <v>0</v>
      </c>
      <c r="N16" s="114">
        <f ca="1">SUM('7. Consumption'!$H20:R20)</f>
        <v>0</v>
      </c>
      <c r="O16" s="114">
        <f ca="1">SUM('7. Consumption'!$H20:S20)</f>
        <v>0</v>
      </c>
      <c r="P16" s="114">
        <f ca="1">SUM('7. Consumption'!$H20:T20)</f>
        <v>0</v>
      </c>
      <c r="Q16" s="114">
        <f ca="1">SUM('7. Consumption'!$H20:U20)</f>
        <v>0</v>
      </c>
      <c r="R16" s="114">
        <f ca="1">SUM('7. Consumption'!$H20:V20)</f>
        <v>0</v>
      </c>
      <c r="S16" s="114">
        <f ca="1">SUM('7. Consumption'!$H20:W20)</f>
        <v>0</v>
      </c>
      <c r="T16" s="114">
        <f ca="1">SUM('7. Consumption'!$H20:X20)</f>
        <v>0</v>
      </c>
      <c r="U16" s="114">
        <f ca="1">SUM('7. Consumption'!$H20:Y20)</f>
        <v>0</v>
      </c>
      <c r="V16" s="114">
        <f ca="1">SUM('7. Consumption'!$H20:Z20)</f>
        <v>0</v>
      </c>
      <c r="W16" s="114">
        <f ca="1">SUM('7. Consumption'!$H20:AA20)</f>
        <v>0</v>
      </c>
      <c r="X16" s="114">
        <f ca="1">SUM('7. Consumption'!$H20:AB20)</f>
        <v>0</v>
      </c>
      <c r="Y16" s="114">
        <f ca="1">SUM('7. Consumption'!$H20:AC20)</f>
        <v>0</v>
      </c>
      <c r="Z16" s="114">
        <f ca="1">SUM('7. Consumption'!$H20:AD20)</f>
        <v>0</v>
      </c>
      <c r="AA16" s="114">
        <f ca="1">SUM('7. Consumption'!$H20:AE20)</f>
        <v>0</v>
      </c>
      <c r="AB16" s="114">
        <f ca="1">SUM('7. Consumption'!$H20:AF20)</f>
        <v>0</v>
      </c>
      <c r="AC16" s="114">
        <f ca="1">SUM('7. Consumption'!$H20:AG20)</f>
        <v>0</v>
      </c>
      <c r="AD16" s="114">
        <f ca="1">SUM('7. Consumption'!$H20:AH20)</f>
        <v>0</v>
      </c>
      <c r="AE16" s="114">
        <f ca="1">SUM('7. Consumption'!$H20:AI20)</f>
        <v>0</v>
      </c>
      <c r="AF16" s="114">
        <f ca="1">SUM('7. Consumption'!$H20:AJ20)</f>
        <v>0</v>
      </c>
      <c r="AG16" s="114">
        <f ca="1">SUM('7. Consumption'!$H20:AK20)</f>
        <v>0</v>
      </c>
      <c r="AH16" s="114">
        <f ca="1">SUM('7. Consumption'!$H20:AL20)</f>
        <v>0</v>
      </c>
      <c r="AI16" s="114">
        <f ca="1">SUM('7. Consumption'!$H20:AM20)</f>
        <v>0</v>
      </c>
      <c r="AJ16" s="114">
        <f ca="1">SUM('7. Consumption'!$H20:AN20)</f>
        <v>0</v>
      </c>
      <c r="AK16" s="114">
        <f ca="1">SUM('7. Consumption'!$H20:AO20)</f>
        <v>0</v>
      </c>
      <c r="AL16" s="114">
        <f ca="1">SUM('7. Consumption'!$H20:AP20)</f>
        <v>0</v>
      </c>
      <c r="AM16" s="114">
        <f ca="1">SUM('7. Consumption'!$H20:AQ20)</f>
        <v>0</v>
      </c>
    </row>
    <row r="17" spans="2:39" x14ac:dyDescent="0.3">
      <c r="B17" s="12" t="str">
        <f>'7. Consumption'!C21</f>
        <v>DRV (600) - 60 tab</v>
      </c>
      <c r="D17" s="114">
        <f ca="1">SUM('7. Consumption'!$H21:H21)</f>
        <v>0</v>
      </c>
      <c r="E17" s="114">
        <f ca="1">SUM('7. Consumption'!$H21:I21)</f>
        <v>0</v>
      </c>
      <c r="F17" s="114">
        <f ca="1">SUM('7. Consumption'!$H21:J21)</f>
        <v>0</v>
      </c>
      <c r="G17" s="114">
        <f ca="1">SUM('7. Consumption'!$H21:K21)</f>
        <v>0</v>
      </c>
      <c r="H17" s="114">
        <f ca="1">SUM('7. Consumption'!$H21:L21)</f>
        <v>0</v>
      </c>
      <c r="I17" s="114">
        <f ca="1">SUM('7. Consumption'!$H21:M21)</f>
        <v>0</v>
      </c>
      <c r="J17" s="114">
        <f ca="1">SUM('7. Consumption'!$H21:N21)</f>
        <v>0</v>
      </c>
      <c r="K17" s="114">
        <f ca="1">SUM('7. Consumption'!$H21:O21)</f>
        <v>0</v>
      </c>
      <c r="L17" s="114">
        <f ca="1">SUM('7. Consumption'!$H21:P21)</f>
        <v>0</v>
      </c>
      <c r="M17" s="114">
        <f ca="1">SUM('7. Consumption'!$H21:Q21)</f>
        <v>0</v>
      </c>
      <c r="N17" s="114">
        <f ca="1">SUM('7. Consumption'!$H21:R21)</f>
        <v>0</v>
      </c>
      <c r="O17" s="114">
        <f ca="1">SUM('7. Consumption'!$H21:S21)</f>
        <v>0</v>
      </c>
      <c r="P17" s="114">
        <f ca="1">SUM('7. Consumption'!$H21:T21)</f>
        <v>0</v>
      </c>
      <c r="Q17" s="114">
        <f ca="1">SUM('7. Consumption'!$H21:U21)</f>
        <v>0</v>
      </c>
      <c r="R17" s="114">
        <f ca="1">SUM('7. Consumption'!$H21:V21)</f>
        <v>0</v>
      </c>
      <c r="S17" s="114">
        <f ca="1">SUM('7. Consumption'!$H21:W21)</f>
        <v>0</v>
      </c>
      <c r="T17" s="114">
        <f ca="1">SUM('7. Consumption'!$H21:X21)</f>
        <v>0</v>
      </c>
      <c r="U17" s="114">
        <f ca="1">SUM('7. Consumption'!$H21:Y21)</f>
        <v>0</v>
      </c>
      <c r="V17" s="114">
        <f ca="1">SUM('7. Consumption'!$H21:Z21)</f>
        <v>0</v>
      </c>
      <c r="W17" s="114">
        <f ca="1">SUM('7. Consumption'!$H21:AA21)</f>
        <v>0</v>
      </c>
      <c r="X17" s="114">
        <f ca="1">SUM('7. Consumption'!$H21:AB21)</f>
        <v>0</v>
      </c>
      <c r="Y17" s="114">
        <f ca="1">SUM('7. Consumption'!$H21:AC21)</f>
        <v>0</v>
      </c>
      <c r="Z17" s="114">
        <f ca="1">SUM('7. Consumption'!$H21:AD21)</f>
        <v>0</v>
      </c>
      <c r="AA17" s="114">
        <f ca="1">SUM('7. Consumption'!$H21:AE21)</f>
        <v>0</v>
      </c>
      <c r="AB17" s="114">
        <f ca="1">SUM('7. Consumption'!$H21:AF21)</f>
        <v>0</v>
      </c>
      <c r="AC17" s="114">
        <f ca="1">SUM('7. Consumption'!$H21:AG21)</f>
        <v>0</v>
      </c>
      <c r="AD17" s="114">
        <f ca="1">SUM('7. Consumption'!$H21:AH21)</f>
        <v>0</v>
      </c>
      <c r="AE17" s="114">
        <f ca="1">SUM('7. Consumption'!$H21:AI21)</f>
        <v>0</v>
      </c>
      <c r="AF17" s="114">
        <f ca="1">SUM('7. Consumption'!$H21:AJ21)</f>
        <v>0</v>
      </c>
      <c r="AG17" s="114">
        <f ca="1">SUM('7. Consumption'!$H21:AK21)</f>
        <v>0</v>
      </c>
      <c r="AH17" s="114">
        <f ca="1">SUM('7. Consumption'!$H21:AL21)</f>
        <v>0</v>
      </c>
      <c r="AI17" s="114">
        <f ca="1">SUM('7. Consumption'!$H21:AM21)</f>
        <v>0</v>
      </c>
      <c r="AJ17" s="114">
        <f ca="1">SUM('7. Consumption'!$H21:AN21)</f>
        <v>0</v>
      </c>
      <c r="AK17" s="114">
        <f ca="1">SUM('7. Consumption'!$H21:AO21)</f>
        <v>0</v>
      </c>
      <c r="AL17" s="114">
        <f ca="1">SUM('7. Consumption'!$H21:AP21)</f>
        <v>0</v>
      </c>
      <c r="AM17" s="114">
        <f ca="1">SUM('7. Consumption'!$H21:AQ21)</f>
        <v>0</v>
      </c>
    </row>
    <row r="18" spans="2:39" x14ac:dyDescent="0.3">
      <c r="B18" s="12" t="str">
        <f>'7. Consumption'!C22</f>
        <v>DRV (800) - 60 tab</v>
      </c>
      <c r="D18" s="114">
        <f ca="1">SUM('7. Consumption'!$H22:H22)</f>
        <v>0</v>
      </c>
      <c r="E18" s="114">
        <f ca="1">SUM('7. Consumption'!$H22:I22)</f>
        <v>0</v>
      </c>
      <c r="F18" s="114">
        <f ca="1">SUM('7. Consumption'!$H22:J22)</f>
        <v>0</v>
      </c>
      <c r="G18" s="114">
        <f ca="1">SUM('7. Consumption'!$H22:K22)</f>
        <v>0</v>
      </c>
      <c r="H18" s="114">
        <f ca="1">SUM('7. Consumption'!$H22:L22)</f>
        <v>0</v>
      </c>
      <c r="I18" s="114">
        <f ca="1">SUM('7. Consumption'!$H22:M22)</f>
        <v>0</v>
      </c>
      <c r="J18" s="114">
        <f ca="1">SUM('7. Consumption'!$H22:N22)</f>
        <v>0</v>
      </c>
      <c r="K18" s="114">
        <f ca="1">SUM('7. Consumption'!$H22:O22)</f>
        <v>0</v>
      </c>
      <c r="L18" s="114">
        <f ca="1">SUM('7. Consumption'!$H22:P22)</f>
        <v>0</v>
      </c>
      <c r="M18" s="114">
        <f ca="1">SUM('7. Consumption'!$H22:Q22)</f>
        <v>0</v>
      </c>
      <c r="N18" s="114">
        <f ca="1">SUM('7. Consumption'!$H22:R22)</f>
        <v>0</v>
      </c>
      <c r="O18" s="114">
        <f ca="1">SUM('7. Consumption'!$H22:S22)</f>
        <v>0</v>
      </c>
      <c r="P18" s="114">
        <f ca="1">SUM('7. Consumption'!$H22:T22)</f>
        <v>0</v>
      </c>
      <c r="Q18" s="114">
        <f ca="1">SUM('7. Consumption'!$H22:U22)</f>
        <v>0</v>
      </c>
      <c r="R18" s="114">
        <f ca="1">SUM('7. Consumption'!$H22:V22)</f>
        <v>0</v>
      </c>
      <c r="S18" s="114">
        <f ca="1">SUM('7. Consumption'!$H22:W22)</f>
        <v>0</v>
      </c>
      <c r="T18" s="114">
        <f ca="1">SUM('7. Consumption'!$H22:X22)</f>
        <v>0</v>
      </c>
      <c r="U18" s="114">
        <f ca="1">SUM('7. Consumption'!$H22:Y22)</f>
        <v>0</v>
      </c>
      <c r="V18" s="114">
        <f ca="1">SUM('7. Consumption'!$H22:Z22)</f>
        <v>0</v>
      </c>
      <c r="W18" s="114">
        <f ca="1">SUM('7. Consumption'!$H22:AA22)</f>
        <v>0</v>
      </c>
      <c r="X18" s="114">
        <f ca="1">SUM('7. Consumption'!$H22:AB22)</f>
        <v>0</v>
      </c>
      <c r="Y18" s="114">
        <f ca="1">SUM('7. Consumption'!$H22:AC22)</f>
        <v>0</v>
      </c>
      <c r="Z18" s="114">
        <f ca="1">SUM('7. Consumption'!$H22:AD22)</f>
        <v>0</v>
      </c>
      <c r="AA18" s="114">
        <f ca="1">SUM('7. Consumption'!$H22:AE22)</f>
        <v>0</v>
      </c>
      <c r="AB18" s="114">
        <f ca="1">SUM('7. Consumption'!$H22:AF22)</f>
        <v>0</v>
      </c>
      <c r="AC18" s="114">
        <f ca="1">SUM('7. Consumption'!$H22:AG22)</f>
        <v>0</v>
      </c>
      <c r="AD18" s="114">
        <f ca="1">SUM('7. Consumption'!$H22:AH22)</f>
        <v>0</v>
      </c>
      <c r="AE18" s="114">
        <f ca="1">SUM('7. Consumption'!$H22:AI22)</f>
        <v>0</v>
      </c>
      <c r="AF18" s="114">
        <f ca="1">SUM('7. Consumption'!$H22:AJ22)</f>
        <v>0</v>
      </c>
      <c r="AG18" s="114">
        <f ca="1">SUM('7. Consumption'!$H22:AK22)</f>
        <v>0</v>
      </c>
      <c r="AH18" s="114">
        <f ca="1">SUM('7. Consumption'!$H22:AL22)</f>
        <v>0</v>
      </c>
      <c r="AI18" s="114">
        <f ca="1">SUM('7. Consumption'!$H22:AM22)</f>
        <v>0</v>
      </c>
      <c r="AJ18" s="114">
        <f ca="1">SUM('7. Consumption'!$H22:AN22)</f>
        <v>0</v>
      </c>
      <c r="AK18" s="114">
        <f ca="1">SUM('7. Consumption'!$H22:AO22)</f>
        <v>0</v>
      </c>
      <c r="AL18" s="114">
        <f ca="1">SUM('7. Consumption'!$H22:AP22)</f>
        <v>0</v>
      </c>
      <c r="AM18" s="114">
        <f ca="1">SUM('7. Consumption'!$H22:AQ22)</f>
        <v>0</v>
      </c>
    </row>
    <row r="19" spans="2:39" x14ac:dyDescent="0.3">
      <c r="B19" s="12" t="str">
        <f>'7. Consumption'!C23</f>
        <v>DRV/r (400/50) - 60 tab</v>
      </c>
      <c r="D19" s="114">
        <f ca="1">SUM('7. Consumption'!$H23:H23)</f>
        <v>0</v>
      </c>
      <c r="E19" s="114">
        <f ca="1">SUM('7. Consumption'!$H23:I23)</f>
        <v>0</v>
      </c>
      <c r="F19" s="114">
        <f ca="1">SUM('7. Consumption'!$H23:J23)</f>
        <v>0</v>
      </c>
      <c r="G19" s="114">
        <f ca="1">SUM('7. Consumption'!$H23:K23)</f>
        <v>0</v>
      </c>
      <c r="H19" s="114">
        <f ca="1">SUM('7. Consumption'!$H23:L23)</f>
        <v>0</v>
      </c>
      <c r="I19" s="114">
        <f ca="1">SUM('7. Consumption'!$H23:M23)</f>
        <v>0</v>
      </c>
      <c r="J19" s="114">
        <f ca="1">SUM('7. Consumption'!$H23:N23)</f>
        <v>0</v>
      </c>
      <c r="K19" s="114">
        <f ca="1">SUM('7. Consumption'!$H23:O23)</f>
        <v>0</v>
      </c>
      <c r="L19" s="114">
        <f ca="1">SUM('7. Consumption'!$H23:P23)</f>
        <v>0</v>
      </c>
      <c r="M19" s="114">
        <f ca="1">SUM('7. Consumption'!$H23:Q23)</f>
        <v>0</v>
      </c>
      <c r="N19" s="114">
        <f ca="1">SUM('7. Consumption'!$H23:R23)</f>
        <v>0</v>
      </c>
      <c r="O19" s="114">
        <f ca="1">SUM('7. Consumption'!$H23:S23)</f>
        <v>0</v>
      </c>
      <c r="P19" s="114">
        <f ca="1">SUM('7. Consumption'!$H23:T23)</f>
        <v>0</v>
      </c>
      <c r="Q19" s="114">
        <f ca="1">SUM('7. Consumption'!$H23:U23)</f>
        <v>0</v>
      </c>
      <c r="R19" s="114">
        <f ca="1">SUM('7. Consumption'!$H23:V23)</f>
        <v>0</v>
      </c>
      <c r="S19" s="114">
        <f ca="1">SUM('7. Consumption'!$H23:W23)</f>
        <v>0</v>
      </c>
      <c r="T19" s="114">
        <f ca="1">SUM('7. Consumption'!$H23:X23)</f>
        <v>0</v>
      </c>
      <c r="U19" s="114">
        <f ca="1">SUM('7. Consumption'!$H23:Y23)</f>
        <v>0</v>
      </c>
      <c r="V19" s="114">
        <f ca="1">SUM('7. Consumption'!$H23:Z23)</f>
        <v>0</v>
      </c>
      <c r="W19" s="114">
        <f ca="1">SUM('7. Consumption'!$H23:AA23)</f>
        <v>0</v>
      </c>
      <c r="X19" s="114">
        <f ca="1">SUM('7. Consumption'!$H23:AB23)</f>
        <v>0</v>
      </c>
      <c r="Y19" s="114">
        <f ca="1">SUM('7. Consumption'!$H23:AC23)</f>
        <v>0</v>
      </c>
      <c r="Z19" s="114">
        <f ca="1">SUM('7. Consumption'!$H23:AD23)</f>
        <v>0</v>
      </c>
      <c r="AA19" s="114">
        <f ca="1">SUM('7. Consumption'!$H23:AE23)</f>
        <v>0</v>
      </c>
      <c r="AB19" s="114">
        <f ca="1">SUM('7. Consumption'!$H23:AF23)</f>
        <v>0</v>
      </c>
      <c r="AC19" s="114">
        <f ca="1">SUM('7. Consumption'!$H23:AG23)</f>
        <v>0</v>
      </c>
      <c r="AD19" s="114">
        <f ca="1">SUM('7. Consumption'!$H23:AH23)</f>
        <v>0</v>
      </c>
      <c r="AE19" s="114">
        <f ca="1">SUM('7. Consumption'!$H23:AI23)</f>
        <v>0</v>
      </c>
      <c r="AF19" s="114">
        <f ca="1">SUM('7. Consumption'!$H23:AJ23)</f>
        <v>0</v>
      </c>
      <c r="AG19" s="114">
        <f ca="1">SUM('7. Consumption'!$H23:AK23)</f>
        <v>0</v>
      </c>
      <c r="AH19" s="114">
        <f ca="1">SUM('7. Consumption'!$H23:AL23)</f>
        <v>0</v>
      </c>
      <c r="AI19" s="114">
        <f ca="1">SUM('7. Consumption'!$H23:AM23)</f>
        <v>0</v>
      </c>
      <c r="AJ19" s="114">
        <f ca="1">SUM('7. Consumption'!$H23:AN23)</f>
        <v>0</v>
      </c>
      <c r="AK19" s="114">
        <f ca="1">SUM('7. Consumption'!$H23:AO23)</f>
        <v>0</v>
      </c>
      <c r="AL19" s="114">
        <f ca="1">SUM('7. Consumption'!$H23:AP23)</f>
        <v>0</v>
      </c>
      <c r="AM19" s="114">
        <f ca="1">SUM('7. Consumption'!$H23:AQ23)</f>
        <v>0</v>
      </c>
    </row>
    <row r="20" spans="2:39" x14ac:dyDescent="0.3">
      <c r="B20" s="12" t="str">
        <f>'7. Consumption'!C24</f>
        <v>DTG (50) - 30 tab</v>
      </c>
      <c r="D20" s="114">
        <f ca="1">SUM('7. Consumption'!$H24:H24)</f>
        <v>0</v>
      </c>
      <c r="E20" s="114">
        <f ca="1">SUM('7. Consumption'!$H24:I24)</f>
        <v>0</v>
      </c>
      <c r="F20" s="114">
        <f ca="1">SUM('7. Consumption'!$H24:J24)</f>
        <v>0</v>
      </c>
      <c r="G20" s="114">
        <f ca="1">SUM('7. Consumption'!$H24:K24)</f>
        <v>0</v>
      </c>
      <c r="H20" s="114">
        <f ca="1">SUM('7. Consumption'!$H24:L24)</f>
        <v>0</v>
      </c>
      <c r="I20" s="114">
        <f ca="1">SUM('7. Consumption'!$H24:M24)</f>
        <v>0</v>
      </c>
      <c r="J20" s="114">
        <f ca="1">SUM('7. Consumption'!$H24:N24)</f>
        <v>0</v>
      </c>
      <c r="K20" s="114">
        <f ca="1">SUM('7. Consumption'!$H24:O24)</f>
        <v>0</v>
      </c>
      <c r="L20" s="114">
        <f ca="1">SUM('7. Consumption'!$H24:P24)</f>
        <v>0</v>
      </c>
      <c r="M20" s="114">
        <f ca="1">SUM('7. Consumption'!$H24:Q24)</f>
        <v>0</v>
      </c>
      <c r="N20" s="114">
        <f ca="1">SUM('7. Consumption'!$H24:R24)</f>
        <v>0</v>
      </c>
      <c r="O20" s="114">
        <f ca="1">SUM('7. Consumption'!$H24:S24)</f>
        <v>0</v>
      </c>
      <c r="P20" s="114">
        <f ca="1">SUM('7. Consumption'!$H24:T24)</f>
        <v>0</v>
      </c>
      <c r="Q20" s="114">
        <f ca="1">SUM('7. Consumption'!$H24:U24)</f>
        <v>0</v>
      </c>
      <c r="R20" s="114">
        <f ca="1">SUM('7. Consumption'!$H24:V24)</f>
        <v>0</v>
      </c>
      <c r="S20" s="114">
        <f ca="1">SUM('7. Consumption'!$H24:W24)</f>
        <v>0</v>
      </c>
      <c r="T20" s="114">
        <f ca="1">SUM('7. Consumption'!$H24:X24)</f>
        <v>0</v>
      </c>
      <c r="U20" s="114">
        <f ca="1">SUM('7. Consumption'!$H24:Y24)</f>
        <v>0</v>
      </c>
      <c r="V20" s="114">
        <f ca="1">SUM('7. Consumption'!$H24:Z24)</f>
        <v>0</v>
      </c>
      <c r="W20" s="114">
        <f ca="1">SUM('7. Consumption'!$H24:AA24)</f>
        <v>0</v>
      </c>
      <c r="X20" s="114">
        <f ca="1">SUM('7. Consumption'!$H24:AB24)</f>
        <v>0</v>
      </c>
      <c r="Y20" s="114">
        <f ca="1">SUM('7. Consumption'!$H24:AC24)</f>
        <v>0</v>
      </c>
      <c r="Z20" s="114">
        <f ca="1">SUM('7. Consumption'!$H24:AD24)</f>
        <v>0</v>
      </c>
      <c r="AA20" s="114">
        <f ca="1">SUM('7. Consumption'!$H24:AE24)</f>
        <v>0</v>
      </c>
      <c r="AB20" s="114">
        <f ca="1">SUM('7. Consumption'!$H24:AF24)</f>
        <v>0</v>
      </c>
      <c r="AC20" s="114">
        <f ca="1">SUM('7. Consumption'!$H24:AG24)</f>
        <v>0</v>
      </c>
      <c r="AD20" s="114">
        <f ca="1">SUM('7. Consumption'!$H24:AH24)</f>
        <v>0</v>
      </c>
      <c r="AE20" s="114">
        <f ca="1">SUM('7. Consumption'!$H24:AI24)</f>
        <v>0</v>
      </c>
      <c r="AF20" s="114">
        <f ca="1">SUM('7. Consumption'!$H24:AJ24)</f>
        <v>0</v>
      </c>
      <c r="AG20" s="114">
        <f ca="1">SUM('7. Consumption'!$H24:AK24)</f>
        <v>0</v>
      </c>
      <c r="AH20" s="114">
        <f ca="1">SUM('7. Consumption'!$H24:AL24)</f>
        <v>0</v>
      </c>
      <c r="AI20" s="114">
        <f ca="1">SUM('7. Consumption'!$H24:AM24)</f>
        <v>0</v>
      </c>
      <c r="AJ20" s="114">
        <f ca="1">SUM('7. Consumption'!$H24:AN24)</f>
        <v>0</v>
      </c>
      <c r="AK20" s="114">
        <f ca="1">SUM('7. Consumption'!$H24:AO24)</f>
        <v>0</v>
      </c>
      <c r="AL20" s="114">
        <f ca="1">SUM('7. Consumption'!$H24:AP24)</f>
        <v>0</v>
      </c>
      <c r="AM20" s="114">
        <f ca="1">SUM('7. Consumption'!$H24:AQ24)</f>
        <v>0</v>
      </c>
    </row>
    <row r="21" spans="2:39" x14ac:dyDescent="0.3">
      <c r="B21" s="12" t="str">
        <f>'7. Consumption'!C25</f>
        <v>EFV200 (200) - 90 tab</v>
      </c>
      <c r="D21" s="114">
        <f ca="1">SUM('7. Consumption'!$H25:H25)</f>
        <v>0</v>
      </c>
      <c r="E21" s="114">
        <f ca="1">SUM('7. Consumption'!$H25:I25)</f>
        <v>0</v>
      </c>
      <c r="F21" s="114">
        <f ca="1">SUM('7. Consumption'!$H25:J25)</f>
        <v>0</v>
      </c>
      <c r="G21" s="114">
        <f ca="1">SUM('7. Consumption'!$H25:K25)</f>
        <v>0</v>
      </c>
      <c r="H21" s="114">
        <f ca="1">SUM('7. Consumption'!$H25:L25)</f>
        <v>0</v>
      </c>
      <c r="I21" s="114">
        <f ca="1">SUM('7. Consumption'!$H25:M25)</f>
        <v>0</v>
      </c>
      <c r="J21" s="114">
        <f ca="1">SUM('7. Consumption'!$H25:N25)</f>
        <v>0</v>
      </c>
      <c r="K21" s="114">
        <f ca="1">SUM('7. Consumption'!$H25:O25)</f>
        <v>0</v>
      </c>
      <c r="L21" s="114">
        <f ca="1">SUM('7. Consumption'!$H25:P25)</f>
        <v>0</v>
      </c>
      <c r="M21" s="114">
        <f ca="1">SUM('7. Consumption'!$H25:Q25)</f>
        <v>0</v>
      </c>
      <c r="N21" s="114">
        <f ca="1">SUM('7. Consumption'!$H25:R25)</f>
        <v>0</v>
      </c>
      <c r="O21" s="114">
        <f ca="1">SUM('7. Consumption'!$H25:S25)</f>
        <v>0</v>
      </c>
      <c r="P21" s="114">
        <f ca="1">SUM('7. Consumption'!$H25:T25)</f>
        <v>0</v>
      </c>
      <c r="Q21" s="114">
        <f ca="1">SUM('7. Consumption'!$H25:U25)</f>
        <v>0</v>
      </c>
      <c r="R21" s="114">
        <f ca="1">SUM('7. Consumption'!$H25:V25)</f>
        <v>0</v>
      </c>
      <c r="S21" s="114">
        <f ca="1">SUM('7. Consumption'!$H25:W25)</f>
        <v>0</v>
      </c>
      <c r="T21" s="114">
        <f ca="1">SUM('7. Consumption'!$H25:X25)</f>
        <v>0</v>
      </c>
      <c r="U21" s="114">
        <f ca="1">SUM('7. Consumption'!$H25:Y25)</f>
        <v>0</v>
      </c>
      <c r="V21" s="114">
        <f ca="1">SUM('7. Consumption'!$H25:Z25)</f>
        <v>0</v>
      </c>
      <c r="W21" s="114">
        <f ca="1">SUM('7. Consumption'!$H25:AA25)</f>
        <v>0</v>
      </c>
      <c r="X21" s="114">
        <f ca="1">SUM('7. Consumption'!$H25:AB25)</f>
        <v>0</v>
      </c>
      <c r="Y21" s="114">
        <f ca="1">SUM('7. Consumption'!$H25:AC25)</f>
        <v>0</v>
      </c>
      <c r="Z21" s="114">
        <f ca="1">SUM('7. Consumption'!$H25:AD25)</f>
        <v>0</v>
      </c>
      <c r="AA21" s="114">
        <f ca="1">SUM('7. Consumption'!$H25:AE25)</f>
        <v>0</v>
      </c>
      <c r="AB21" s="114">
        <f ca="1">SUM('7. Consumption'!$H25:AF25)</f>
        <v>0</v>
      </c>
      <c r="AC21" s="114">
        <f ca="1">SUM('7. Consumption'!$H25:AG25)</f>
        <v>0</v>
      </c>
      <c r="AD21" s="114">
        <f ca="1">SUM('7. Consumption'!$H25:AH25)</f>
        <v>0</v>
      </c>
      <c r="AE21" s="114">
        <f ca="1">SUM('7. Consumption'!$H25:AI25)</f>
        <v>0</v>
      </c>
      <c r="AF21" s="114">
        <f ca="1">SUM('7. Consumption'!$H25:AJ25)</f>
        <v>0</v>
      </c>
      <c r="AG21" s="114">
        <f ca="1">SUM('7. Consumption'!$H25:AK25)</f>
        <v>0</v>
      </c>
      <c r="AH21" s="114">
        <f ca="1">SUM('7. Consumption'!$H25:AL25)</f>
        <v>0</v>
      </c>
      <c r="AI21" s="114">
        <f ca="1">SUM('7. Consumption'!$H25:AM25)</f>
        <v>0</v>
      </c>
      <c r="AJ21" s="114">
        <f ca="1">SUM('7. Consumption'!$H25:AN25)</f>
        <v>0</v>
      </c>
      <c r="AK21" s="114">
        <f ca="1">SUM('7. Consumption'!$H25:AO25)</f>
        <v>0</v>
      </c>
      <c r="AL21" s="114">
        <f ca="1">SUM('7. Consumption'!$H25:AP25)</f>
        <v>0</v>
      </c>
      <c r="AM21" s="114">
        <f ca="1">SUM('7. Consumption'!$H25:AQ25)</f>
        <v>0</v>
      </c>
    </row>
    <row r="22" spans="2:39" x14ac:dyDescent="0.3">
      <c r="B22" s="12" t="str">
        <f>'7. Consumption'!C26</f>
        <v>EFV600 (600) - 30 tab</v>
      </c>
      <c r="D22" s="114">
        <f ca="1">SUM('7. Consumption'!$H26:H26)</f>
        <v>0</v>
      </c>
      <c r="E22" s="114">
        <f ca="1">SUM('7. Consumption'!$H26:I26)</f>
        <v>0</v>
      </c>
      <c r="F22" s="114">
        <f ca="1">SUM('7. Consumption'!$H26:J26)</f>
        <v>0</v>
      </c>
      <c r="G22" s="114">
        <f ca="1">SUM('7. Consumption'!$H26:K26)</f>
        <v>0</v>
      </c>
      <c r="H22" s="114">
        <f ca="1">SUM('7. Consumption'!$H26:L26)</f>
        <v>0</v>
      </c>
      <c r="I22" s="114">
        <f ca="1">SUM('7. Consumption'!$H26:M26)</f>
        <v>0</v>
      </c>
      <c r="J22" s="114">
        <f ca="1">SUM('7. Consumption'!$H26:N26)</f>
        <v>0</v>
      </c>
      <c r="K22" s="114">
        <f ca="1">SUM('7. Consumption'!$H26:O26)</f>
        <v>0</v>
      </c>
      <c r="L22" s="114">
        <f ca="1">SUM('7. Consumption'!$H26:P26)</f>
        <v>0</v>
      </c>
      <c r="M22" s="114">
        <f ca="1">SUM('7. Consumption'!$H26:Q26)</f>
        <v>0</v>
      </c>
      <c r="N22" s="114">
        <f ca="1">SUM('7. Consumption'!$H26:R26)</f>
        <v>0</v>
      </c>
      <c r="O22" s="114">
        <f ca="1">SUM('7. Consumption'!$H26:S26)</f>
        <v>0</v>
      </c>
      <c r="P22" s="114">
        <f ca="1">SUM('7. Consumption'!$H26:T26)</f>
        <v>0</v>
      </c>
      <c r="Q22" s="114">
        <f ca="1">SUM('7. Consumption'!$H26:U26)</f>
        <v>0</v>
      </c>
      <c r="R22" s="114">
        <f ca="1">SUM('7. Consumption'!$H26:V26)</f>
        <v>0</v>
      </c>
      <c r="S22" s="114">
        <f ca="1">SUM('7. Consumption'!$H26:W26)</f>
        <v>0</v>
      </c>
      <c r="T22" s="114">
        <f ca="1">SUM('7. Consumption'!$H26:X26)</f>
        <v>0</v>
      </c>
      <c r="U22" s="114">
        <f ca="1">SUM('7. Consumption'!$H26:Y26)</f>
        <v>0</v>
      </c>
      <c r="V22" s="114">
        <f ca="1">SUM('7. Consumption'!$H26:Z26)</f>
        <v>0</v>
      </c>
      <c r="W22" s="114">
        <f ca="1">SUM('7. Consumption'!$H26:AA26)</f>
        <v>0</v>
      </c>
      <c r="X22" s="114">
        <f ca="1">SUM('7. Consumption'!$H26:AB26)</f>
        <v>0</v>
      </c>
      <c r="Y22" s="114">
        <f ca="1">SUM('7. Consumption'!$H26:AC26)</f>
        <v>0</v>
      </c>
      <c r="Z22" s="114">
        <f ca="1">SUM('7. Consumption'!$H26:AD26)</f>
        <v>0</v>
      </c>
      <c r="AA22" s="114">
        <f ca="1">SUM('7. Consumption'!$H26:AE26)</f>
        <v>0</v>
      </c>
      <c r="AB22" s="114">
        <f ca="1">SUM('7. Consumption'!$H26:AF26)</f>
        <v>0</v>
      </c>
      <c r="AC22" s="114">
        <f ca="1">SUM('7. Consumption'!$H26:AG26)</f>
        <v>0</v>
      </c>
      <c r="AD22" s="114">
        <f ca="1">SUM('7. Consumption'!$H26:AH26)</f>
        <v>0</v>
      </c>
      <c r="AE22" s="114">
        <f ca="1">SUM('7. Consumption'!$H26:AI26)</f>
        <v>0</v>
      </c>
      <c r="AF22" s="114">
        <f ca="1">SUM('7. Consumption'!$H26:AJ26)</f>
        <v>0</v>
      </c>
      <c r="AG22" s="114">
        <f ca="1">SUM('7. Consumption'!$H26:AK26)</f>
        <v>0</v>
      </c>
      <c r="AH22" s="114">
        <f ca="1">SUM('7. Consumption'!$H26:AL26)</f>
        <v>0</v>
      </c>
      <c r="AI22" s="114">
        <f ca="1">SUM('7. Consumption'!$H26:AM26)</f>
        <v>0</v>
      </c>
      <c r="AJ22" s="114">
        <f ca="1">SUM('7. Consumption'!$H26:AN26)</f>
        <v>0</v>
      </c>
      <c r="AK22" s="114">
        <f ca="1">SUM('7. Consumption'!$H26:AO26)</f>
        <v>0</v>
      </c>
      <c r="AL22" s="114">
        <f ca="1">SUM('7. Consumption'!$H26:AP26)</f>
        <v>0</v>
      </c>
      <c r="AM22" s="114">
        <f ca="1">SUM('7. Consumption'!$H26:AQ26)</f>
        <v>0</v>
      </c>
    </row>
    <row r="23" spans="2:39" x14ac:dyDescent="0.3">
      <c r="B23" s="12" t="str">
        <f>'7. Consumption'!C27</f>
        <v>ETV (100) - 120 tab</v>
      </c>
      <c r="D23" s="114">
        <f ca="1">SUM('7. Consumption'!$H27:H27)</f>
        <v>0</v>
      </c>
      <c r="E23" s="114">
        <f ca="1">SUM('7. Consumption'!$H27:I27)</f>
        <v>0</v>
      </c>
      <c r="F23" s="114">
        <f ca="1">SUM('7. Consumption'!$H27:J27)</f>
        <v>0</v>
      </c>
      <c r="G23" s="114">
        <f ca="1">SUM('7. Consumption'!$H27:K27)</f>
        <v>0</v>
      </c>
      <c r="H23" s="114">
        <f ca="1">SUM('7. Consumption'!$H27:L27)</f>
        <v>0</v>
      </c>
      <c r="I23" s="114">
        <f ca="1">SUM('7. Consumption'!$H27:M27)</f>
        <v>0</v>
      </c>
      <c r="J23" s="114">
        <f ca="1">SUM('7. Consumption'!$H27:N27)</f>
        <v>0</v>
      </c>
      <c r="K23" s="114">
        <f ca="1">SUM('7. Consumption'!$H27:O27)</f>
        <v>0</v>
      </c>
      <c r="L23" s="114">
        <f ca="1">SUM('7. Consumption'!$H27:P27)</f>
        <v>0</v>
      </c>
      <c r="M23" s="114">
        <f ca="1">SUM('7. Consumption'!$H27:Q27)</f>
        <v>0</v>
      </c>
      <c r="N23" s="114">
        <f ca="1">SUM('7. Consumption'!$H27:R27)</f>
        <v>0</v>
      </c>
      <c r="O23" s="114">
        <f ca="1">SUM('7. Consumption'!$H27:S27)</f>
        <v>0</v>
      </c>
      <c r="P23" s="114">
        <f ca="1">SUM('7. Consumption'!$H27:T27)</f>
        <v>0</v>
      </c>
      <c r="Q23" s="114">
        <f ca="1">SUM('7. Consumption'!$H27:U27)</f>
        <v>0</v>
      </c>
      <c r="R23" s="114">
        <f ca="1">SUM('7. Consumption'!$H27:V27)</f>
        <v>0</v>
      </c>
      <c r="S23" s="114">
        <f ca="1">SUM('7. Consumption'!$H27:W27)</f>
        <v>0</v>
      </c>
      <c r="T23" s="114">
        <f ca="1">SUM('7. Consumption'!$H27:X27)</f>
        <v>0</v>
      </c>
      <c r="U23" s="114">
        <f ca="1">SUM('7. Consumption'!$H27:Y27)</f>
        <v>0</v>
      </c>
      <c r="V23" s="114">
        <f ca="1">SUM('7. Consumption'!$H27:Z27)</f>
        <v>0</v>
      </c>
      <c r="W23" s="114">
        <f ca="1">SUM('7. Consumption'!$H27:AA27)</f>
        <v>0</v>
      </c>
      <c r="X23" s="114">
        <f ca="1">SUM('7. Consumption'!$H27:AB27)</f>
        <v>0</v>
      </c>
      <c r="Y23" s="114">
        <f ca="1">SUM('7. Consumption'!$H27:AC27)</f>
        <v>0</v>
      </c>
      <c r="Z23" s="114">
        <f ca="1">SUM('7. Consumption'!$H27:AD27)</f>
        <v>0</v>
      </c>
      <c r="AA23" s="114">
        <f ca="1">SUM('7. Consumption'!$H27:AE27)</f>
        <v>0</v>
      </c>
      <c r="AB23" s="114">
        <f ca="1">SUM('7. Consumption'!$H27:AF27)</f>
        <v>0</v>
      </c>
      <c r="AC23" s="114">
        <f ca="1">SUM('7. Consumption'!$H27:AG27)</f>
        <v>0</v>
      </c>
      <c r="AD23" s="114">
        <f ca="1">SUM('7. Consumption'!$H27:AH27)</f>
        <v>0</v>
      </c>
      <c r="AE23" s="114">
        <f ca="1">SUM('7. Consumption'!$H27:AI27)</f>
        <v>0</v>
      </c>
      <c r="AF23" s="114">
        <f ca="1">SUM('7. Consumption'!$H27:AJ27)</f>
        <v>0</v>
      </c>
      <c r="AG23" s="114">
        <f ca="1">SUM('7. Consumption'!$H27:AK27)</f>
        <v>0</v>
      </c>
      <c r="AH23" s="114">
        <f ca="1">SUM('7. Consumption'!$H27:AL27)</f>
        <v>0</v>
      </c>
      <c r="AI23" s="114">
        <f ca="1">SUM('7. Consumption'!$H27:AM27)</f>
        <v>0</v>
      </c>
      <c r="AJ23" s="114">
        <f ca="1">SUM('7. Consumption'!$H27:AN27)</f>
        <v>0</v>
      </c>
      <c r="AK23" s="114">
        <f ca="1">SUM('7. Consumption'!$H27:AO27)</f>
        <v>0</v>
      </c>
      <c r="AL23" s="114">
        <f ca="1">SUM('7. Consumption'!$H27:AP27)</f>
        <v>0</v>
      </c>
      <c r="AM23" s="114">
        <f ca="1">SUM('7. Consumption'!$H27:AQ27)</f>
        <v>0</v>
      </c>
    </row>
    <row r="24" spans="2:39" x14ac:dyDescent="0.3">
      <c r="B24" s="12" t="str">
        <f>'7. Consumption'!C28</f>
        <v>ETV (200) - 60 tab</v>
      </c>
      <c r="D24" s="114">
        <f ca="1">SUM('7. Consumption'!$H28:H28)</f>
        <v>0</v>
      </c>
      <c r="E24" s="114">
        <f ca="1">SUM('7. Consumption'!$H28:I28)</f>
        <v>0</v>
      </c>
      <c r="F24" s="114">
        <f ca="1">SUM('7. Consumption'!$H28:J28)</f>
        <v>0</v>
      </c>
      <c r="G24" s="114">
        <f ca="1">SUM('7. Consumption'!$H28:K28)</f>
        <v>0</v>
      </c>
      <c r="H24" s="114">
        <f ca="1">SUM('7. Consumption'!$H28:L28)</f>
        <v>0</v>
      </c>
      <c r="I24" s="114">
        <f ca="1">SUM('7. Consumption'!$H28:M28)</f>
        <v>0</v>
      </c>
      <c r="J24" s="114">
        <f ca="1">SUM('7. Consumption'!$H28:N28)</f>
        <v>0</v>
      </c>
      <c r="K24" s="114">
        <f ca="1">SUM('7. Consumption'!$H28:O28)</f>
        <v>0</v>
      </c>
      <c r="L24" s="114">
        <f ca="1">SUM('7. Consumption'!$H28:P28)</f>
        <v>0</v>
      </c>
      <c r="M24" s="114">
        <f ca="1">SUM('7. Consumption'!$H28:Q28)</f>
        <v>0</v>
      </c>
      <c r="N24" s="114">
        <f ca="1">SUM('7. Consumption'!$H28:R28)</f>
        <v>0</v>
      </c>
      <c r="O24" s="114">
        <f ca="1">SUM('7. Consumption'!$H28:S28)</f>
        <v>0</v>
      </c>
      <c r="P24" s="114">
        <f ca="1">SUM('7. Consumption'!$H28:T28)</f>
        <v>0</v>
      </c>
      <c r="Q24" s="114">
        <f ca="1">SUM('7. Consumption'!$H28:U28)</f>
        <v>0</v>
      </c>
      <c r="R24" s="114">
        <f ca="1">SUM('7. Consumption'!$H28:V28)</f>
        <v>0</v>
      </c>
      <c r="S24" s="114">
        <f ca="1">SUM('7. Consumption'!$H28:W28)</f>
        <v>0</v>
      </c>
      <c r="T24" s="114">
        <f ca="1">SUM('7. Consumption'!$H28:X28)</f>
        <v>0</v>
      </c>
      <c r="U24" s="114">
        <f ca="1">SUM('7. Consumption'!$H28:Y28)</f>
        <v>0</v>
      </c>
      <c r="V24" s="114">
        <f ca="1">SUM('7. Consumption'!$H28:Z28)</f>
        <v>0</v>
      </c>
      <c r="W24" s="114">
        <f ca="1">SUM('7. Consumption'!$H28:AA28)</f>
        <v>0</v>
      </c>
      <c r="X24" s="114">
        <f ca="1">SUM('7. Consumption'!$H28:AB28)</f>
        <v>0</v>
      </c>
      <c r="Y24" s="114">
        <f ca="1">SUM('7. Consumption'!$H28:AC28)</f>
        <v>0</v>
      </c>
      <c r="Z24" s="114">
        <f ca="1">SUM('7. Consumption'!$H28:AD28)</f>
        <v>0</v>
      </c>
      <c r="AA24" s="114">
        <f ca="1">SUM('7. Consumption'!$H28:AE28)</f>
        <v>0</v>
      </c>
      <c r="AB24" s="114">
        <f ca="1">SUM('7. Consumption'!$H28:AF28)</f>
        <v>0</v>
      </c>
      <c r="AC24" s="114">
        <f ca="1">SUM('7. Consumption'!$H28:AG28)</f>
        <v>0</v>
      </c>
      <c r="AD24" s="114">
        <f ca="1">SUM('7. Consumption'!$H28:AH28)</f>
        <v>0</v>
      </c>
      <c r="AE24" s="114">
        <f ca="1">SUM('7. Consumption'!$H28:AI28)</f>
        <v>0</v>
      </c>
      <c r="AF24" s="114">
        <f ca="1">SUM('7. Consumption'!$H28:AJ28)</f>
        <v>0</v>
      </c>
      <c r="AG24" s="114">
        <f ca="1">SUM('7. Consumption'!$H28:AK28)</f>
        <v>0</v>
      </c>
      <c r="AH24" s="114">
        <f ca="1">SUM('7. Consumption'!$H28:AL28)</f>
        <v>0</v>
      </c>
      <c r="AI24" s="114">
        <f ca="1">SUM('7. Consumption'!$H28:AM28)</f>
        <v>0</v>
      </c>
      <c r="AJ24" s="114">
        <f ca="1">SUM('7. Consumption'!$H28:AN28)</f>
        <v>0</v>
      </c>
      <c r="AK24" s="114">
        <f ca="1">SUM('7. Consumption'!$H28:AO28)</f>
        <v>0</v>
      </c>
      <c r="AL24" s="114">
        <f ca="1">SUM('7. Consumption'!$H28:AP28)</f>
        <v>0</v>
      </c>
      <c r="AM24" s="114">
        <f ca="1">SUM('7. Consumption'!$H28:AQ28)</f>
        <v>0</v>
      </c>
    </row>
    <row r="25" spans="2:39" x14ac:dyDescent="0.3">
      <c r="B25" s="12" t="str">
        <f>'7. Consumption'!C29</f>
        <v>FTC (200) - 30 tab</v>
      </c>
      <c r="D25" s="114">
        <f ca="1">SUM('7. Consumption'!$H29:H29)</f>
        <v>0</v>
      </c>
      <c r="E25" s="114">
        <f ca="1">SUM('7. Consumption'!$H29:I29)</f>
        <v>0</v>
      </c>
      <c r="F25" s="114">
        <f ca="1">SUM('7. Consumption'!$H29:J29)</f>
        <v>0</v>
      </c>
      <c r="G25" s="114">
        <f ca="1">SUM('7. Consumption'!$H29:K29)</f>
        <v>0</v>
      </c>
      <c r="H25" s="114">
        <f ca="1">SUM('7. Consumption'!$H29:L29)</f>
        <v>0</v>
      </c>
      <c r="I25" s="114">
        <f ca="1">SUM('7. Consumption'!$H29:M29)</f>
        <v>0</v>
      </c>
      <c r="J25" s="114">
        <f ca="1">SUM('7. Consumption'!$H29:N29)</f>
        <v>0</v>
      </c>
      <c r="K25" s="114">
        <f ca="1">SUM('7. Consumption'!$H29:O29)</f>
        <v>0</v>
      </c>
      <c r="L25" s="114">
        <f ca="1">SUM('7. Consumption'!$H29:P29)</f>
        <v>0</v>
      </c>
      <c r="M25" s="114">
        <f ca="1">SUM('7. Consumption'!$H29:Q29)</f>
        <v>0</v>
      </c>
      <c r="N25" s="114">
        <f ca="1">SUM('7. Consumption'!$H29:R29)</f>
        <v>0</v>
      </c>
      <c r="O25" s="114">
        <f ca="1">SUM('7. Consumption'!$H29:S29)</f>
        <v>0</v>
      </c>
      <c r="P25" s="114">
        <f ca="1">SUM('7. Consumption'!$H29:T29)</f>
        <v>0</v>
      </c>
      <c r="Q25" s="114">
        <f ca="1">SUM('7. Consumption'!$H29:U29)</f>
        <v>0</v>
      </c>
      <c r="R25" s="114">
        <f ca="1">SUM('7. Consumption'!$H29:V29)</f>
        <v>0</v>
      </c>
      <c r="S25" s="114">
        <f ca="1">SUM('7. Consumption'!$H29:W29)</f>
        <v>0</v>
      </c>
      <c r="T25" s="114">
        <f ca="1">SUM('7. Consumption'!$H29:X29)</f>
        <v>0</v>
      </c>
      <c r="U25" s="114">
        <f ca="1">SUM('7. Consumption'!$H29:Y29)</f>
        <v>0</v>
      </c>
      <c r="V25" s="114">
        <f ca="1">SUM('7. Consumption'!$H29:Z29)</f>
        <v>0</v>
      </c>
      <c r="W25" s="114">
        <f ca="1">SUM('7. Consumption'!$H29:AA29)</f>
        <v>0</v>
      </c>
      <c r="X25" s="114">
        <f ca="1">SUM('7. Consumption'!$H29:AB29)</f>
        <v>0</v>
      </c>
      <c r="Y25" s="114">
        <f ca="1">SUM('7. Consumption'!$H29:AC29)</f>
        <v>0</v>
      </c>
      <c r="Z25" s="114">
        <f ca="1">SUM('7. Consumption'!$H29:AD29)</f>
        <v>0</v>
      </c>
      <c r="AA25" s="114">
        <f ca="1">SUM('7. Consumption'!$H29:AE29)</f>
        <v>0</v>
      </c>
      <c r="AB25" s="114">
        <f ca="1">SUM('7. Consumption'!$H29:AF29)</f>
        <v>0</v>
      </c>
      <c r="AC25" s="114">
        <f ca="1">SUM('7. Consumption'!$H29:AG29)</f>
        <v>0</v>
      </c>
      <c r="AD25" s="114">
        <f ca="1">SUM('7. Consumption'!$H29:AH29)</f>
        <v>0</v>
      </c>
      <c r="AE25" s="114">
        <f ca="1">SUM('7. Consumption'!$H29:AI29)</f>
        <v>0</v>
      </c>
      <c r="AF25" s="114">
        <f ca="1">SUM('7. Consumption'!$H29:AJ29)</f>
        <v>0</v>
      </c>
      <c r="AG25" s="114">
        <f ca="1">SUM('7. Consumption'!$H29:AK29)</f>
        <v>0</v>
      </c>
      <c r="AH25" s="114">
        <f ca="1">SUM('7. Consumption'!$H29:AL29)</f>
        <v>0</v>
      </c>
      <c r="AI25" s="114">
        <f ca="1">SUM('7. Consumption'!$H29:AM29)</f>
        <v>0</v>
      </c>
      <c r="AJ25" s="114">
        <f ca="1">SUM('7. Consumption'!$H29:AN29)</f>
        <v>0</v>
      </c>
      <c r="AK25" s="114">
        <f ca="1">SUM('7. Consumption'!$H29:AO29)</f>
        <v>0</v>
      </c>
      <c r="AL25" s="114">
        <f ca="1">SUM('7. Consumption'!$H29:AP29)</f>
        <v>0</v>
      </c>
      <c r="AM25" s="114">
        <f ca="1">SUM('7. Consumption'!$H29:AQ29)</f>
        <v>0</v>
      </c>
    </row>
    <row r="26" spans="2:39" x14ac:dyDescent="0.3">
      <c r="B26" s="12" t="str">
        <f>'7. Consumption'!C30</f>
        <v>LPV/r (200/50) - 120 tab</v>
      </c>
      <c r="D26" s="114">
        <f ca="1">SUM('7. Consumption'!$H30:H30)</f>
        <v>0</v>
      </c>
      <c r="E26" s="114">
        <f ca="1">SUM('7. Consumption'!$H30:I30)</f>
        <v>0</v>
      </c>
      <c r="F26" s="114">
        <f ca="1">SUM('7. Consumption'!$H30:J30)</f>
        <v>0</v>
      </c>
      <c r="G26" s="114">
        <f ca="1">SUM('7. Consumption'!$H30:K30)</f>
        <v>0</v>
      </c>
      <c r="H26" s="114">
        <f ca="1">SUM('7. Consumption'!$H30:L30)</f>
        <v>0</v>
      </c>
      <c r="I26" s="114">
        <f ca="1">SUM('7. Consumption'!$H30:M30)</f>
        <v>0</v>
      </c>
      <c r="J26" s="114">
        <f ca="1">SUM('7. Consumption'!$H30:N30)</f>
        <v>0</v>
      </c>
      <c r="K26" s="114">
        <f ca="1">SUM('7. Consumption'!$H30:O30)</f>
        <v>0</v>
      </c>
      <c r="L26" s="114">
        <f ca="1">SUM('7. Consumption'!$H30:P30)</f>
        <v>0</v>
      </c>
      <c r="M26" s="114">
        <f ca="1">SUM('7. Consumption'!$H30:Q30)</f>
        <v>0</v>
      </c>
      <c r="N26" s="114">
        <f ca="1">SUM('7. Consumption'!$H30:R30)</f>
        <v>0</v>
      </c>
      <c r="O26" s="114">
        <f ca="1">SUM('7. Consumption'!$H30:S30)</f>
        <v>0</v>
      </c>
      <c r="P26" s="114">
        <f ca="1">SUM('7. Consumption'!$H30:T30)</f>
        <v>0</v>
      </c>
      <c r="Q26" s="114">
        <f ca="1">SUM('7. Consumption'!$H30:U30)</f>
        <v>0</v>
      </c>
      <c r="R26" s="114">
        <f ca="1">SUM('7. Consumption'!$H30:V30)</f>
        <v>0</v>
      </c>
      <c r="S26" s="114">
        <f ca="1">SUM('7. Consumption'!$H30:W30)</f>
        <v>0</v>
      </c>
      <c r="T26" s="114">
        <f ca="1">SUM('7. Consumption'!$H30:X30)</f>
        <v>0</v>
      </c>
      <c r="U26" s="114">
        <f ca="1">SUM('7. Consumption'!$H30:Y30)</f>
        <v>0</v>
      </c>
      <c r="V26" s="114">
        <f ca="1">SUM('7. Consumption'!$H30:Z30)</f>
        <v>0</v>
      </c>
      <c r="W26" s="114">
        <f ca="1">SUM('7. Consumption'!$H30:AA30)</f>
        <v>0</v>
      </c>
      <c r="X26" s="114">
        <f ca="1">SUM('7. Consumption'!$H30:AB30)</f>
        <v>0</v>
      </c>
      <c r="Y26" s="114">
        <f ca="1">SUM('7. Consumption'!$H30:AC30)</f>
        <v>0</v>
      </c>
      <c r="Z26" s="114">
        <f ca="1">SUM('7. Consumption'!$H30:AD30)</f>
        <v>0</v>
      </c>
      <c r="AA26" s="114">
        <f ca="1">SUM('7. Consumption'!$H30:AE30)</f>
        <v>0</v>
      </c>
      <c r="AB26" s="114">
        <f ca="1">SUM('7. Consumption'!$H30:AF30)</f>
        <v>0</v>
      </c>
      <c r="AC26" s="114">
        <f ca="1">SUM('7. Consumption'!$H30:AG30)</f>
        <v>0</v>
      </c>
      <c r="AD26" s="114">
        <f ca="1">SUM('7. Consumption'!$H30:AH30)</f>
        <v>0</v>
      </c>
      <c r="AE26" s="114">
        <f ca="1">SUM('7. Consumption'!$H30:AI30)</f>
        <v>0</v>
      </c>
      <c r="AF26" s="114">
        <f ca="1">SUM('7. Consumption'!$H30:AJ30)</f>
        <v>0</v>
      </c>
      <c r="AG26" s="114">
        <f ca="1">SUM('7. Consumption'!$H30:AK30)</f>
        <v>0</v>
      </c>
      <c r="AH26" s="114">
        <f ca="1">SUM('7. Consumption'!$H30:AL30)</f>
        <v>0</v>
      </c>
      <c r="AI26" s="114">
        <f ca="1">SUM('7. Consumption'!$H30:AM30)</f>
        <v>0</v>
      </c>
      <c r="AJ26" s="114">
        <f ca="1">SUM('7. Consumption'!$H30:AN30)</f>
        <v>0</v>
      </c>
      <c r="AK26" s="114">
        <f ca="1">SUM('7. Consumption'!$H30:AO30)</f>
        <v>0</v>
      </c>
      <c r="AL26" s="114">
        <f ca="1">SUM('7. Consumption'!$H30:AP30)</f>
        <v>0</v>
      </c>
      <c r="AM26" s="114">
        <f ca="1">SUM('7. Consumption'!$H30:AQ30)</f>
        <v>0</v>
      </c>
    </row>
    <row r="27" spans="2:39" x14ac:dyDescent="0.3">
      <c r="B27" s="12" t="str">
        <f>'7. Consumption'!C31</f>
        <v>NVP (200) - 60 tab</v>
      </c>
      <c r="D27" s="114">
        <f ca="1">SUM('7. Consumption'!$H31:H31)</f>
        <v>0</v>
      </c>
      <c r="E27" s="114">
        <f ca="1">SUM('7. Consumption'!$H31:I31)</f>
        <v>0</v>
      </c>
      <c r="F27" s="114">
        <f ca="1">SUM('7. Consumption'!$H31:J31)</f>
        <v>0</v>
      </c>
      <c r="G27" s="114">
        <f ca="1">SUM('7. Consumption'!$H31:K31)</f>
        <v>0</v>
      </c>
      <c r="H27" s="114">
        <f ca="1">SUM('7. Consumption'!$H31:L31)</f>
        <v>0</v>
      </c>
      <c r="I27" s="114">
        <f ca="1">SUM('7. Consumption'!$H31:M31)</f>
        <v>0</v>
      </c>
      <c r="J27" s="114">
        <f ca="1">SUM('7. Consumption'!$H31:N31)</f>
        <v>0</v>
      </c>
      <c r="K27" s="114">
        <f ca="1">SUM('7. Consumption'!$H31:O31)</f>
        <v>0</v>
      </c>
      <c r="L27" s="114">
        <f ca="1">SUM('7. Consumption'!$H31:P31)</f>
        <v>0</v>
      </c>
      <c r="M27" s="114">
        <f ca="1">SUM('7. Consumption'!$H31:Q31)</f>
        <v>0</v>
      </c>
      <c r="N27" s="114">
        <f ca="1">SUM('7. Consumption'!$H31:R31)</f>
        <v>0</v>
      </c>
      <c r="O27" s="114">
        <f ca="1">SUM('7. Consumption'!$H31:S31)</f>
        <v>0</v>
      </c>
      <c r="P27" s="114">
        <f ca="1">SUM('7. Consumption'!$H31:T31)</f>
        <v>0</v>
      </c>
      <c r="Q27" s="114">
        <f ca="1">SUM('7. Consumption'!$H31:U31)</f>
        <v>0</v>
      </c>
      <c r="R27" s="114">
        <f ca="1">SUM('7. Consumption'!$H31:V31)</f>
        <v>0</v>
      </c>
      <c r="S27" s="114">
        <f ca="1">SUM('7. Consumption'!$H31:W31)</f>
        <v>0</v>
      </c>
      <c r="T27" s="114">
        <f ca="1">SUM('7. Consumption'!$H31:X31)</f>
        <v>0</v>
      </c>
      <c r="U27" s="114">
        <f ca="1">SUM('7. Consumption'!$H31:Y31)</f>
        <v>0</v>
      </c>
      <c r="V27" s="114">
        <f ca="1">SUM('7. Consumption'!$H31:Z31)</f>
        <v>0</v>
      </c>
      <c r="W27" s="114">
        <f ca="1">SUM('7. Consumption'!$H31:AA31)</f>
        <v>0</v>
      </c>
      <c r="X27" s="114">
        <f ca="1">SUM('7. Consumption'!$H31:AB31)</f>
        <v>0</v>
      </c>
      <c r="Y27" s="114">
        <f ca="1">SUM('7. Consumption'!$H31:AC31)</f>
        <v>0</v>
      </c>
      <c r="Z27" s="114">
        <f ca="1">SUM('7. Consumption'!$H31:AD31)</f>
        <v>0</v>
      </c>
      <c r="AA27" s="114">
        <f ca="1">SUM('7. Consumption'!$H31:AE31)</f>
        <v>0</v>
      </c>
      <c r="AB27" s="114">
        <f ca="1">SUM('7. Consumption'!$H31:AF31)</f>
        <v>0</v>
      </c>
      <c r="AC27" s="114">
        <f ca="1">SUM('7. Consumption'!$H31:AG31)</f>
        <v>0</v>
      </c>
      <c r="AD27" s="114">
        <f ca="1">SUM('7. Consumption'!$H31:AH31)</f>
        <v>0</v>
      </c>
      <c r="AE27" s="114">
        <f ca="1">SUM('7. Consumption'!$H31:AI31)</f>
        <v>0</v>
      </c>
      <c r="AF27" s="114">
        <f ca="1">SUM('7. Consumption'!$H31:AJ31)</f>
        <v>0</v>
      </c>
      <c r="AG27" s="114">
        <f ca="1">SUM('7. Consumption'!$H31:AK31)</f>
        <v>0</v>
      </c>
      <c r="AH27" s="114">
        <f ca="1">SUM('7. Consumption'!$H31:AL31)</f>
        <v>0</v>
      </c>
      <c r="AI27" s="114">
        <f ca="1">SUM('7. Consumption'!$H31:AM31)</f>
        <v>0</v>
      </c>
      <c r="AJ27" s="114">
        <f ca="1">SUM('7. Consumption'!$H31:AN31)</f>
        <v>0</v>
      </c>
      <c r="AK27" s="114">
        <f ca="1">SUM('7. Consumption'!$H31:AO31)</f>
        <v>0</v>
      </c>
      <c r="AL27" s="114">
        <f ca="1">SUM('7. Consumption'!$H31:AP31)</f>
        <v>0</v>
      </c>
      <c r="AM27" s="114">
        <f ca="1">SUM('7. Consumption'!$H31:AQ31)</f>
        <v>0</v>
      </c>
    </row>
    <row r="28" spans="2:39" x14ac:dyDescent="0.3">
      <c r="B28" s="12" t="str">
        <f>'7. Consumption'!C32</f>
        <v>RAL (400) - 60 tab</v>
      </c>
      <c r="D28" s="114">
        <f ca="1">SUM('7. Consumption'!$H32:H32)</f>
        <v>0</v>
      </c>
      <c r="E28" s="114">
        <f ca="1">SUM('7. Consumption'!$H32:I32)</f>
        <v>0</v>
      </c>
      <c r="F28" s="114">
        <f ca="1">SUM('7. Consumption'!$H32:J32)</f>
        <v>0</v>
      </c>
      <c r="G28" s="114">
        <f ca="1">SUM('7. Consumption'!$H32:K32)</f>
        <v>0</v>
      </c>
      <c r="H28" s="114">
        <f ca="1">SUM('7. Consumption'!$H32:L32)</f>
        <v>0</v>
      </c>
      <c r="I28" s="114">
        <f ca="1">SUM('7. Consumption'!$H32:M32)</f>
        <v>0</v>
      </c>
      <c r="J28" s="114">
        <f ca="1">SUM('7. Consumption'!$H32:N32)</f>
        <v>0</v>
      </c>
      <c r="K28" s="114">
        <f ca="1">SUM('7. Consumption'!$H32:O32)</f>
        <v>0</v>
      </c>
      <c r="L28" s="114">
        <f ca="1">SUM('7. Consumption'!$H32:P32)</f>
        <v>0</v>
      </c>
      <c r="M28" s="114">
        <f ca="1">SUM('7. Consumption'!$H32:Q32)</f>
        <v>0</v>
      </c>
      <c r="N28" s="114">
        <f ca="1">SUM('7. Consumption'!$H32:R32)</f>
        <v>0</v>
      </c>
      <c r="O28" s="114">
        <f ca="1">SUM('7. Consumption'!$H32:S32)</f>
        <v>0</v>
      </c>
      <c r="P28" s="114">
        <f ca="1">SUM('7. Consumption'!$H32:T32)</f>
        <v>0</v>
      </c>
      <c r="Q28" s="114">
        <f ca="1">SUM('7. Consumption'!$H32:U32)</f>
        <v>0</v>
      </c>
      <c r="R28" s="114">
        <f ca="1">SUM('7. Consumption'!$H32:V32)</f>
        <v>0</v>
      </c>
      <c r="S28" s="114">
        <f ca="1">SUM('7. Consumption'!$H32:W32)</f>
        <v>0</v>
      </c>
      <c r="T28" s="114">
        <f ca="1">SUM('7. Consumption'!$H32:X32)</f>
        <v>0</v>
      </c>
      <c r="U28" s="114">
        <f ca="1">SUM('7. Consumption'!$H32:Y32)</f>
        <v>0</v>
      </c>
      <c r="V28" s="114">
        <f ca="1">SUM('7. Consumption'!$H32:Z32)</f>
        <v>0</v>
      </c>
      <c r="W28" s="114">
        <f ca="1">SUM('7. Consumption'!$H32:AA32)</f>
        <v>0</v>
      </c>
      <c r="X28" s="114">
        <f ca="1">SUM('7. Consumption'!$H32:AB32)</f>
        <v>0</v>
      </c>
      <c r="Y28" s="114">
        <f ca="1">SUM('7. Consumption'!$H32:AC32)</f>
        <v>0</v>
      </c>
      <c r="Z28" s="114">
        <f ca="1">SUM('7. Consumption'!$H32:AD32)</f>
        <v>0</v>
      </c>
      <c r="AA28" s="114">
        <f ca="1">SUM('7. Consumption'!$H32:AE32)</f>
        <v>0</v>
      </c>
      <c r="AB28" s="114">
        <f ca="1">SUM('7. Consumption'!$H32:AF32)</f>
        <v>0</v>
      </c>
      <c r="AC28" s="114">
        <f ca="1">SUM('7. Consumption'!$H32:AG32)</f>
        <v>0</v>
      </c>
      <c r="AD28" s="114">
        <f ca="1">SUM('7. Consumption'!$H32:AH32)</f>
        <v>0</v>
      </c>
      <c r="AE28" s="114">
        <f ca="1">SUM('7. Consumption'!$H32:AI32)</f>
        <v>0</v>
      </c>
      <c r="AF28" s="114">
        <f ca="1">SUM('7. Consumption'!$H32:AJ32)</f>
        <v>0</v>
      </c>
      <c r="AG28" s="114">
        <f ca="1">SUM('7. Consumption'!$H32:AK32)</f>
        <v>0</v>
      </c>
      <c r="AH28" s="114">
        <f ca="1">SUM('7. Consumption'!$H32:AL32)</f>
        <v>0</v>
      </c>
      <c r="AI28" s="114">
        <f ca="1">SUM('7. Consumption'!$H32:AM32)</f>
        <v>0</v>
      </c>
      <c r="AJ28" s="114">
        <f ca="1">SUM('7. Consumption'!$H32:AN32)</f>
        <v>0</v>
      </c>
      <c r="AK28" s="114">
        <f ca="1">SUM('7. Consumption'!$H32:AO32)</f>
        <v>0</v>
      </c>
      <c r="AL28" s="114">
        <f ca="1">SUM('7. Consumption'!$H32:AP32)</f>
        <v>0</v>
      </c>
      <c r="AM28" s="114">
        <f ca="1">SUM('7. Consumption'!$H32:AQ32)</f>
        <v>0</v>
      </c>
    </row>
    <row r="29" spans="2:39" x14ac:dyDescent="0.3">
      <c r="B29" s="12" t="str">
        <f>'7. Consumption'!C33</f>
        <v>RTV (100) - 60 tab</v>
      </c>
      <c r="D29" s="114">
        <f ca="1">SUM('7. Consumption'!$H33:H33)</f>
        <v>0</v>
      </c>
      <c r="E29" s="114">
        <f ca="1">SUM('7. Consumption'!$H33:I33)</f>
        <v>0</v>
      </c>
      <c r="F29" s="114">
        <f ca="1">SUM('7. Consumption'!$H33:J33)</f>
        <v>0</v>
      </c>
      <c r="G29" s="114">
        <f ca="1">SUM('7. Consumption'!$H33:K33)</f>
        <v>0</v>
      </c>
      <c r="H29" s="114">
        <f ca="1">SUM('7. Consumption'!$H33:L33)</f>
        <v>0</v>
      </c>
      <c r="I29" s="114">
        <f ca="1">SUM('7. Consumption'!$H33:M33)</f>
        <v>0</v>
      </c>
      <c r="J29" s="114">
        <f ca="1">SUM('7. Consumption'!$H33:N33)</f>
        <v>0</v>
      </c>
      <c r="K29" s="114">
        <f ca="1">SUM('7. Consumption'!$H33:O33)</f>
        <v>0</v>
      </c>
      <c r="L29" s="114">
        <f ca="1">SUM('7. Consumption'!$H33:P33)</f>
        <v>0</v>
      </c>
      <c r="M29" s="114">
        <f ca="1">SUM('7. Consumption'!$H33:Q33)</f>
        <v>0</v>
      </c>
      <c r="N29" s="114">
        <f ca="1">SUM('7. Consumption'!$H33:R33)</f>
        <v>0</v>
      </c>
      <c r="O29" s="114">
        <f ca="1">SUM('7. Consumption'!$H33:S33)</f>
        <v>0</v>
      </c>
      <c r="P29" s="114">
        <f ca="1">SUM('7. Consumption'!$H33:T33)</f>
        <v>0</v>
      </c>
      <c r="Q29" s="114">
        <f ca="1">SUM('7. Consumption'!$H33:U33)</f>
        <v>0</v>
      </c>
      <c r="R29" s="114">
        <f ca="1">SUM('7. Consumption'!$H33:V33)</f>
        <v>0</v>
      </c>
      <c r="S29" s="114">
        <f ca="1">SUM('7. Consumption'!$H33:W33)</f>
        <v>0</v>
      </c>
      <c r="T29" s="114">
        <f ca="1">SUM('7. Consumption'!$H33:X33)</f>
        <v>0</v>
      </c>
      <c r="U29" s="114">
        <f ca="1">SUM('7. Consumption'!$H33:Y33)</f>
        <v>0</v>
      </c>
      <c r="V29" s="114">
        <f ca="1">SUM('7. Consumption'!$H33:Z33)</f>
        <v>0</v>
      </c>
      <c r="W29" s="114">
        <f ca="1">SUM('7. Consumption'!$H33:AA33)</f>
        <v>0</v>
      </c>
      <c r="X29" s="114">
        <f ca="1">SUM('7. Consumption'!$H33:AB33)</f>
        <v>0</v>
      </c>
      <c r="Y29" s="114">
        <f ca="1">SUM('7. Consumption'!$H33:AC33)</f>
        <v>0</v>
      </c>
      <c r="Z29" s="114">
        <f ca="1">SUM('7. Consumption'!$H33:AD33)</f>
        <v>0</v>
      </c>
      <c r="AA29" s="114">
        <f ca="1">SUM('7. Consumption'!$H33:AE33)</f>
        <v>0</v>
      </c>
      <c r="AB29" s="114">
        <f ca="1">SUM('7. Consumption'!$H33:AF33)</f>
        <v>0</v>
      </c>
      <c r="AC29" s="114">
        <f ca="1">SUM('7. Consumption'!$H33:AG33)</f>
        <v>0</v>
      </c>
      <c r="AD29" s="114">
        <f ca="1">SUM('7. Consumption'!$H33:AH33)</f>
        <v>0</v>
      </c>
      <c r="AE29" s="114">
        <f ca="1">SUM('7. Consumption'!$H33:AI33)</f>
        <v>0</v>
      </c>
      <c r="AF29" s="114">
        <f ca="1">SUM('7. Consumption'!$H33:AJ33)</f>
        <v>0</v>
      </c>
      <c r="AG29" s="114">
        <f ca="1">SUM('7. Consumption'!$H33:AK33)</f>
        <v>0</v>
      </c>
      <c r="AH29" s="114">
        <f ca="1">SUM('7. Consumption'!$H33:AL33)</f>
        <v>0</v>
      </c>
      <c r="AI29" s="114">
        <f ca="1">SUM('7. Consumption'!$H33:AM33)</f>
        <v>0</v>
      </c>
      <c r="AJ29" s="114">
        <f ca="1">SUM('7. Consumption'!$H33:AN33)</f>
        <v>0</v>
      </c>
      <c r="AK29" s="114">
        <f ca="1">SUM('7. Consumption'!$H33:AO33)</f>
        <v>0</v>
      </c>
      <c r="AL29" s="114">
        <f ca="1">SUM('7. Consumption'!$H33:AP33)</f>
        <v>0</v>
      </c>
      <c r="AM29" s="114">
        <f ca="1">SUM('7. Consumption'!$H33:AQ33)</f>
        <v>0</v>
      </c>
    </row>
    <row r="30" spans="2:39" x14ac:dyDescent="0.3">
      <c r="B30" s="12" t="str">
        <f>'7. Consumption'!C34</f>
        <v>TAF+3TC+DTG (25/300/50) - 180 tab</v>
      </c>
      <c r="D30" s="114">
        <f ca="1">SUM('7. Consumption'!$H34:H34)</f>
        <v>0</v>
      </c>
      <c r="E30" s="114">
        <f ca="1">SUM('7. Consumption'!$H34:I34)</f>
        <v>0</v>
      </c>
      <c r="F30" s="114">
        <f ca="1">SUM('7. Consumption'!$H34:J34)</f>
        <v>0</v>
      </c>
      <c r="G30" s="114">
        <f ca="1">SUM('7. Consumption'!$H34:K34)</f>
        <v>0</v>
      </c>
      <c r="H30" s="114">
        <f ca="1">SUM('7. Consumption'!$H34:L34)</f>
        <v>0</v>
      </c>
      <c r="I30" s="114">
        <f ca="1">SUM('7. Consumption'!$H34:M34)</f>
        <v>0</v>
      </c>
      <c r="J30" s="114">
        <f ca="1">SUM('7. Consumption'!$H34:N34)</f>
        <v>0</v>
      </c>
      <c r="K30" s="114">
        <f ca="1">SUM('7. Consumption'!$H34:O34)</f>
        <v>0</v>
      </c>
      <c r="L30" s="114">
        <f ca="1">SUM('7. Consumption'!$H34:P34)</f>
        <v>0</v>
      </c>
      <c r="M30" s="114">
        <f ca="1">SUM('7. Consumption'!$H34:Q34)</f>
        <v>0</v>
      </c>
      <c r="N30" s="114">
        <f ca="1">SUM('7. Consumption'!$H34:R34)</f>
        <v>0</v>
      </c>
      <c r="O30" s="114">
        <f ca="1">SUM('7. Consumption'!$H34:S34)</f>
        <v>0</v>
      </c>
      <c r="P30" s="114">
        <f ca="1">SUM('7. Consumption'!$H34:T34)</f>
        <v>0</v>
      </c>
      <c r="Q30" s="114">
        <f ca="1">SUM('7. Consumption'!$H34:U34)</f>
        <v>0</v>
      </c>
      <c r="R30" s="114">
        <f ca="1">SUM('7. Consumption'!$H34:V34)</f>
        <v>0</v>
      </c>
      <c r="S30" s="114">
        <f ca="1">SUM('7. Consumption'!$H34:W34)</f>
        <v>0</v>
      </c>
      <c r="T30" s="114">
        <f ca="1">SUM('7. Consumption'!$H34:X34)</f>
        <v>0</v>
      </c>
      <c r="U30" s="114">
        <f ca="1">SUM('7. Consumption'!$H34:Y34)</f>
        <v>0</v>
      </c>
      <c r="V30" s="114">
        <f ca="1">SUM('7. Consumption'!$H34:Z34)</f>
        <v>0</v>
      </c>
      <c r="W30" s="114">
        <f ca="1">SUM('7. Consumption'!$H34:AA34)</f>
        <v>0</v>
      </c>
      <c r="X30" s="114">
        <f ca="1">SUM('7. Consumption'!$H34:AB34)</f>
        <v>0</v>
      </c>
      <c r="Y30" s="114">
        <f ca="1">SUM('7. Consumption'!$H34:AC34)</f>
        <v>0</v>
      </c>
      <c r="Z30" s="114">
        <f ca="1">SUM('7. Consumption'!$H34:AD34)</f>
        <v>0</v>
      </c>
      <c r="AA30" s="114">
        <f ca="1">SUM('7. Consumption'!$H34:AE34)</f>
        <v>0</v>
      </c>
      <c r="AB30" s="114">
        <f ca="1">SUM('7. Consumption'!$H34:AF34)</f>
        <v>0</v>
      </c>
      <c r="AC30" s="114">
        <f ca="1">SUM('7. Consumption'!$H34:AG34)</f>
        <v>0</v>
      </c>
      <c r="AD30" s="114">
        <f ca="1">SUM('7. Consumption'!$H34:AH34)</f>
        <v>0</v>
      </c>
      <c r="AE30" s="114">
        <f ca="1">SUM('7. Consumption'!$H34:AI34)</f>
        <v>0</v>
      </c>
      <c r="AF30" s="114">
        <f ca="1">SUM('7. Consumption'!$H34:AJ34)</f>
        <v>0</v>
      </c>
      <c r="AG30" s="114">
        <f ca="1">SUM('7. Consumption'!$H34:AK34)</f>
        <v>0</v>
      </c>
      <c r="AH30" s="114">
        <f ca="1">SUM('7. Consumption'!$H34:AL34)</f>
        <v>0</v>
      </c>
      <c r="AI30" s="114">
        <f ca="1">SUM('7. Consumption'!$H34:AM34)</f>
        <v>0</v>
      </c>
      <c r="AJ30" s="114">
        <f ca="1">SUM('7. Consumption'!$H34:AN34)</f>
        <v>0</v>
      </c>
      <c r="AK30" s="114">
        <f ca="1">SUM('7. Consumption'!$H34:AO34)</f>
        <v>0</v>
      </c>
      <c r="AL30" s="114">
        <f ca="1">SUM('7. Consumption'!$H34:AP34)</f>
        <v>0</v>
      </c>
      <c r="AM30" s="114">
        <f ca="1">SUM('7. Consumption'!$H34:AQ34)</f>
        <v>0</v>
      </c>
    </row>
    <row r="31" spans="2:39" x14ac:dyDescent="0.3">
      <c r="B31" s="12" t="str">
        <f>'7. Consumption'!C35</f>
        <v>TAF+3TC+DTG (25/300/50) - 30 tab</v>
      </c>
      <c r="D31" s="114">
        <f ca="1">SUM('7. Consumption'!$H35:H35)</f>
        <v>0</v>
      </c>
      <c r="E31" s="114">
        <f ca="1">SUM('7. Consumption'!$H35:I35)</f>
        <v>0</v>
      </c>
      <c r="F31" s="114">
        <f ca="1">SUM('7. Consumption'!$H35:J35)</f>
        <v>0</v>
      </c>
      <c r="G31" s="114">
        <f ca="1">SUM('7. Consumption'!$H35:K35)</f>
        <v>0</v>
      </c>
      <c r="H31" s="114">
        <f ca="1">SUM('7. Consumption'!$H35:L35)</f>
        <v>0</v>
      </c>
      <c r="I31" s="114">
        <f ca="1">SUM('7. Consumption'!$H35:M35)</f>
        <v>0</v>
      </c>
      <c r="J31" s="114">
        <f ca="1">SUM('7. Consumption'!$H35:N35)</f>
        <v>0</v>
      </c>
      <c r="K31" s="114">
        <f ca="1">SUM('7. Consumption'!$H35:O35)</f>
        <v>0</v>
      </c>
      <c r="L31" s="114">
        <f ca="1">SUM('7. Consumption'!$H35:P35)</f>
        <v>0</v>
      </c>
      <c r="M31" s="114">
        <f ca="1">SUM('7. Consumption'!$H35:Q35)</f>
        <v>0</v>
      </c>
      <c r="N31" s="114">
        <f ca="1">SUM('7. Consumption'!$H35:R35)</f>
        <v>0</v>
      </c>
      <c r="O31" s="114">
        <f ca="1">SUM('7. Consumption'!$H35:S35)</f>
        <v>0</v>
      </c>
      <c r="P31" s="114">
        <f ca="1">SUM('7. Consumption'!$H35:T35)</f>
        <v>0</v>
      </c>
      <c r="Q31" s="114">
        <f ca="1">SUM('7. Consumption'!$H35:U35)</f>
        <v>0</v>
      </c>
      <c r="R31" s="114">
        <f ca="1">SUM('7. Consumption'!$H35:V35)</f>
        <v>0</v>
      </c>
      <c r="S31" s="114">
        <f ca="1">SUM('7. Consumption'!$H35:W35)</f>
        <v>0</v>
      </c>
      <c r="T31" s="114">
        <f ca="1">SUM('7. Consumption'!$H35:X35)</f>
        <v>0</v>
      </c>
      <c r="U31" s="114">
        <f ca="1">SUM('7. Consumption'!$H35:Y35)</f>
        <v>0</v>
      </c>
      <c r="V31" s="114">
        <f ca="1">SUM('7. Consumption'!$H35:Z35)</f>
        <v>0</v>
      </c>
      <c r="W31" s="114">
        <f ca="1">SUM('7. Consumption'!$H35:AA35)</f>
        <v>0</v>
      </c>
      <c r="X31" s="114">
        <f ca="1">SUM('7. Consumption'!$H35:AB35)</f>
        <v>0</v>
      </c>
      <c r="Y31" s="114">
        <f ca="1">SUM('7. Consumption'!$H35:AC35)</f>
        <v>0</v>
      </c>
      <c r="Z31" s="114">
        <f ca="1">SUM('7. Consumption'!$H35:AD35)</f>
        <v>0</v>
      </c>
      <c r="AA31" s="114">
        <f ca="1">SUM('7. Consumption'!$H35:AE35)</f>
        <v>0</v>
      </c>
      <c r="AB31" s="114">
        <f ca="1">SUM('7. Consumption'!$H35:AF35)</f>
        <v>0</v>
      </c>
      <c r="AC31" s="114">
        <f ca="1">SUM('7. Consumption'!$H35:AG35)</f>
        <v>0</v>
      </c>
      <c r="AD31" s="114">
        <f ca="1">SUM('7. Consumption'!$H35:AH35)</f>
        <v>0</v>
      </c>
      <c r="AE31" s="114">
        <f ca="1">SUM('7. Consumption'!$H35:AI35)</f>
        <v>0</v>
      </c>
      <c r="AF31" s="114">
        <f ca="1">SUM('7. Consumption'!$H35:AJ35)</f>
        <v>0</v>
      </c>
      <c r="AG31" s="114">
        <f ca="1">SUM('7. Consumption'!$H35:AK35)</f>
        <v>0</v>
      </c>
      <c r="AH31" s="114">
        <f ca="1">SUM('7. Consumption'!$H35:AL35)</f>
        <v>0</v>
      </c>
      <c r="AI31" s="114">
        <f ca="1">SUM('7. Consumption'!$H35:AM35)</f>
        <v>0</v>
      </c>
      <c r="AJ31" s="114">
        <f ca="1">SUM('7. Consumption'!$H35:AN35)</f>
        <v>0</v>
      </c>
      <c r="AK31" s="114">
        <f ca="1">SUM('7. Consumption'!$H35:AO35)</f>
        <v>0</v>
      </c>
      <c r="AL31" s="114">
        <f ca="1">SUM('7. Consumption'!$H35:AP35)</f>
        <v>0</v>
      </c>
      <c r="AM31" s="114">
        <f ca="1">SUM('7. Consumption'!$H35:AQ35)</f>
        <v>0</v>
      </c>
    </row>
    <row r="32" spans="2:39" x14ac:dyDescent="0.3">
      <c r="B32" s="12" t="str">
        <f>'7. Consumption'!C36</f>
        <v>TAF+3TC+DTG (25/300/50) - 90 tab</v>
      </c>
      <c r="D32" s="114">
        <f ca="1">SUM('7. Consumption'!$H36:H36)</f>
        <v>0</v>
      </c>
      <c r="E32" s="114">
        <f ca="1">SUM('7. Consumption'!$H36:I36)</f>
        <v>0</v>
      </c>
      <c r="F32" s="114">
        <f ca="1">SUM('7. Consumption'!$H36:J36)</f>
        <v>0</v>
      </c>
      <c r="G32" s="114">
        <f ca="1">SUM('7. Consumption'!$H36:K36)</f>
        <v>0</v>
      </c>
      <c r="H32" s="114">
        <f ca="1">SUM('7. Consumption'!$H36:L36)</f>
        <v>0</v>
      </c>
      <c r="I32" s="114">
        <f ca="1">SUM('7. Consumption'!$H36:M36)</f>
        <v>0</v>
      </c>
      <c r="J32" s="114">
        <f ca="1">SUM('7. Consumption'!$H36:N36)</f>
        <v>0</v>
      </c>
      <c r="K32" s="114">
        <f ca="1">SUM('7. Consumption'!$H36:O36)</f>
        <v>0</v>
      </c>
      <c r="L32" s="114">
        <f ca="1">SUM('7. Consumption'!$H36:P36)</f>
        <v>0</v>
      </c>
      <c r="M32" s="114">
        <f ca="1">SUM('7. Consumption'!$H36:Q36)</f>
        <v>0</v>
      </c>
      <c r="N32" s="114">
        <f ca="1">SUM('7. Consumption'!$H36:R36)</f>
        <v>0</v>
      </c>
      <c r="O32" s="114">
        <f ca="1">SUM('7. Consumption'!$H36:S36)</f>
        <v>0</v>
      </c>
      <c r="P32" s="114">
        <f ca="1">SUM('7. Consumption'!$H36:T36)</f>
        <v>0</v>
      </c>
      <c r="Q32" s="114">
        <f ca="1">SUM('7. Consumption'!$H36:U36)</f>
        <v>0</v>
      </c>
      <c r="R32" s="114">
        <f ca="1">SUM('7. Consumption'!$H36:V36)</f>
        <v>0</v>
      </c>
      <c r="S32" s="114">
        <f ca="1">SUM('7. Consumption'!$H36:W36)</f>
        <v>0</v>
      </c>
      <c r="T32" s="114">
        <f ca="1">SUM('7. Consumption'!$H36:X36)</f>
        <v>0</v>
      </c>
      <c r="U32" s="114">
        <f ca="1">SUM('7. Consumption'!$H36:Y36)</f>
        <v>0</v>
      </c>
      <c r="V32" s="114">
        <f ca="1">SUM('7. Consumption'!$H36:Z36)</f>
        <v>0</v>
      </c>
      <c r="W32" s="114">
        <f ca="1">SUM('7. Consumption'!$H36:AA36)</f>
        <v>0</v>
      </c>
      <c r="X32" s="114">
        <f ca="1">SUM('7. Consumption'!$H36:AB36)</f>
        <v>0</v>
      </c>
      <c r="Y32" s="114">
        <f ca="1">SUM('7. Consumption'!$H36:AC36)</f>
        <v>0</v>
      </c>
      <c r="Z32" s="114">
        <f ca="1">SUM('7. Consumption'!$H36:AD36)</f>
        <v>0</v>
      </c>
      <c r="AA32" s="114">
        <f ca="1">SUM('7. Consumption'!$H36:AE36)</f>
        <v>0</v>
      </c>
      <c r="AB32" s="114">
        <f ca="1">SUM('7. Consumption'!$H36:AF36)</f>
        <v>0</v>
      </c>
      <c r="AC32" s="114">
        <f ca="1">SUM('7. Consumption'!$H36:AG36)</f>
        <v>0</v>
      </c>
      <c r="AD32" s="114">
        <f ca="1">SUM('7. Consumption'!$H36:AH36)</f>
        <v>0</v>
      </c>
      <c r="AE32" s="114">
        <f ca="1">SUM('7. Consumption'!$H36:AI36)</f>
        <v>0</v>
      </c>
      <c r="AF32" s="114">
        <f ca="1">SUM('7. Consumption'!$H36:AJ36)</f>
        <v>0</v>
      </c>
      <c r="AG32" s="114">
        <f ca="1">SUM('7. Consumption'!$H36:AK36)</f>
        <v>0</v>
      </c>
      <c r="AH32" s="114">
        <f ca="1">SUM('7. Consumption'!$H36:AL36)</f>
        <v>0</v>
      </c>
      <c r="AI32" s="114">
        <f ca="1">SUM('7. Consumption'!$H36:AM36)</f>
        <v>0</v>
      </c>
      <c r="AJ32" s="114">
        <f ca="1">SUM('7. Consumption'!$H36:AN36)</f>
        <v>0</v>
      </c>
      <c r="AK32" s="114">
        <f ca="1">SUM('7. Consumption'!$H36:AO36)</f>
        <v>0</v>
      </c>
      <c r="AL32" s="114">
        <f ca="1">SUM('7. Consumption'!$H36:AP36)</f>
        <v>0</v>
      </c>
      <c r="AM32" s="114">
        <f ca="1">SUM('7. Consumption'!$H36:AQ36)</f>
        <v>0</v>
      </c>
    </row>
    <row r="33" spans="2:39" x14ac:dyDescent="0.3">
      <c r="B33" s="12" t="str">
        <f>'7. Consumption'!C37</f>
        <v>TAF+FTC+DTG (25/200/50) - 180 tab</v>
      </c>
      <c r="D33" s="114">
        <f ca="1">SUM('7. Consumption'!$H37:H37)</f>
        <v>0</v>
      </c>
      <c r="E33" s="114">
        <f ca="1">SUM('7. Consumption'!$H37:I37)</f>
        <v>0</v>
      </c>
      <c r="F33" s="114">
        <f ca="1">SUM('7. Consumption'!$H37:J37)</f>
        <v>0</v>
      </c>
      <c r="G33" s="114">
        <f ca="1">SUM('7. Consumption'!$H37:K37)</f>
        <v>0</v>
      </c>
      <c r="H33" s="114">
        <f ca="1">SUM('7. Consumption'!$H37:L37)</f>
        <v>0</v>
      </c>
      <c r="I33" s="114">
        <f ca="1">SUM('7. Consumption'!$H37:M37)</f>
        <v>0</v>
      </c>
      <c r="J33" s="114">
        <f ca="1">SUM('7. Consumption'!$H37:N37)</f>
        <v>0</v>
      </c>
      <c r="K33" s="114">
        <f ca="1">SUM('7. Consumption'!$H37:O37)</f>
        <v>0</v>
      </c>
      <c r="L33" s="114">
        <f ca="1">SUM('7. Consumption'!$H37:P37)</f>
        <v>0</v>
      </c>
      <c r="M33" s="114">
        <f ca="1">SUM('7. Consumption'!$H37:Q37)</f>
        <v>0</v>
      </c>
      <c r="N33" s="114">
        <f ca="1">SUM('7. Consumption'!$H37:R37)</f>
        <v>0</v>
      </c>
      <c r="O33" s="114">
        <f ca="1">SUM('7. Consumption'!$H37:S37)</f>
        <v>0</v>
      </c>
      <c r="P33" s="114">
        <f ca="1">SUM('7. Consumption'!$H37:T37)</f>
        <v>0</v>
      </c>
      <c r="Q33" s="114">
        <f ca="1">SUM('7. Consumption'!$H37:U37)</f>
        <v>0</v>
      </c>
      <c r="R33" s="114">
        <f ca="1">SUM('7. Consumption'!$H37:V37)</f>
        <v>0</v>
      </c>
      <c r="S33" s="114">
        <f ca="1">SUM('7. Consumption'!$H37:W37)</f>
        <v>0</v>
      </c>
      <c r="T33" s="114">
        <f ca="1">SUM('7. Consumption'!$H37:X37)</f>
        <v>0</v>
      </c>
      <c r="U33" s="114">
        <f ca="1">SUM('7. Consumption'!$H37:Y37)</f>
        <v>0</v>
      </c>
      <c r="V33" s="114">
        <f ca="1">SUM('7. Consumption'!$H37:Z37)</f>
        <v>0</v>
      </c>
      <c r="W33" s="114">
        <f ca="1">SUM('7. Consumption'!$H37:AA37)</f>
        <v>0</v>
      </c>
      <c r="X33" s="114">
        <f ca="1">SUM('7. Consumption'!$H37:AB37)</f>
        <v>0</v>
      </c>
      <c r="Y33" s="114">
        <f ca="1">SUM('7. Consumption'!$H37:AC37)</f>
        <v>0</v>
      </c>
      <c r="Z33" s="114">
        <f ca="1">SUM('7. Consumption'!$H37:AD37)</f>
        <v>0</v>
      </c>
      <c r="AA33" s="114">
        <f ca="1">SUM('7. Consumption'!$H37:AE37)</f>
        <v>0</v>
      </c>
      <c r="AB33" s="114">
        <f ca="1">SUM('7. Consumption'!$H37:AF37)</f>
        <v>0</v>
      </c>
      <c r="AC33" s="114">
        <f ca="1">SUM('7. Consumption'!$H37:AG37)</f>
        <v>0</v>
      </c>
      <c r="AD33" s="114">
        <f ca="1">SUM('7. Consumption'!$H37:AH37)</f>
        <v>0</v>
      </c>
      <c r="AE33" s="114">
        <f ca="1">SUM('7. Consumption'!$H37:AI37)</f>
        <v>0</v>
      </c>
      <c r="AF33" s="114">
        <f ca="1">SUM('7. Consumption'!$H37:AJ37)</f>
        <v>0</v>
      </c>
      <c r="AG33" s="114">
        <f ca="1">SUM('7. Consumption'!$H37:AK37)</f>
        <v>0</v>
      </c>
      <c r="AH33" s="114">
        <f ca="1">SUM('7. Consumption'!$H37:AL37)</f>
        <v>0</v>
      </c>
      <c r="AI33" s="114">
        <f ca="1">SUM('7. Consumption'!$H37:AM37)</f>
        <v>0</v>
      </c>
      <c r="AJ33" s="114">
        <f ca="1">SUM('7. Consumption'!$H37:AN37)</f>
        <v>0</v>
      </c>
      <c r="AK33" s="114">
        <f ca="1">SUM('7. Consumption'!$H37:AO37)</f>
        <v>0</v>
      </c>
      <c r="AL33" s="114">
        <f ca="1">SUM('7. Consumption'!$H37:AP37)</f>
        <v>0</v>
      </c>
      <c r="AM33" s="114">
        <f ca="1">SUM('7. Consumption'!$H37:AQ37)</f>
        <v>0</v>
      </c>
    </row>
    <row r="34" spans="2:39" x14ac:dyDescent="0.3">
      <c r="B34" s="12" t="str">
        <f>'7. Consumption'!C38</f>
        <v>TAF+FTC+DTG (25/200/50) - 30 tab</v>
      </c>
      <c r="D34" s="114">
        <f ca="1">SUM('7. Consumption'!$H38:H38)</f>
        <v>0</v>
      </c>
      <c r="E34" s="114">
        <f ca="1">SUM('7. Consumption'!$H38:I38)</f>
        <v>0</v>
      </c>
      <c r="F34" s="114">
        <f ca="1">SUM('7. Consumption'!$H38:J38)</f>
        <v>0</v>
      </c>
      <c r="G34" s="114">
        <f ca="1">SUM('7. Consumption'!$H38:K38)</f>
        <v>0</v>
      </c>
      <c r="H34" s="114">
        <f ca="1">SUM('7. Consumption'!$H38:L38)</f>
        <v>0</v>
      </c>
      <c r="I34" s="114">
        <f ca="1">SUM('7. Consumption'!$H38:M38)</f>
        <v>0</v>
      </c>
      <c r="J34" s="114">
        <f ca="1">SUM('7. Consumption'!$H38:N38)</f>
        <v>0</v>
      </c>
      <c r="K34" s="114">
        <f ca="1">SUM('7. Consumption'!$H38:O38)</f>
        <v>0</v>
      </c>
      <c r="L34" s="114">
        <f ca="1">SUM('7. Consumption'!$H38:P38)</f>
        <v>0</v>
      </c>
      <c r="M34" s="114">
        <f ca="1">SUM('7. Consumption'!$H38:Q38)</f>
        <v>0</v>
      </c>
      <c r="N34" s="114">
        <f ca="1">SUM('7. Consumption'!$H38:R38)</f>
        <v>0</v>
      </c>
      <c r="O34" s="114">
        <f ca="1">SUM('7. Consumption'!$H38:S38)</f>
        <v>0</v>
      </c>
      <c r="P34" s="114">
        <f ca="1">SUM('7. Consumption'!$H38:T38)</f>
        <v>0</v>
      </c>
      <c r="Q34" s="114">
        <f ca="1">SUM('7. Consumption'!$H38:U38)</f>
        <v>0</v>
      </c>
      <c r="R34" s="114">
        <f ca="1">SUM('7. Consumption'!$H38:V38)</f>
        <v>0</v>
      </c>
      <c r="S34" s="114">
        <f ca="1">SUM('7. Consumption'!$H38:W38)</f>
        <v>0</v>
      </c>
      <c r="T34" s="114">
        <f ca="1">SUM('7. Consumption'!$H38:X38)</f>
        <v>0</v>
      </c>
      <c r="U34" s="114">
        <f ca="1">SUM('7. Consumption'!$H38:Y38)</f>
        <v>0</v>
      </c>
      <c r="V34" s="114">
        <f ca="1">SUM('7. Consumption'!$H38:Z38)</f>
        <v>0</v>
      </c>
      <c r="W34" s="114">
        <f ca="1">SUM('7. Consumption'!$H38:AA38)</f>
        <v>0</v>
      </c>
      <c r="X34" s="114">
        <f ca="1">SUM('7. Consumption'!$H38:AB38)</f>
        <v>0</v>
      </c>
      <c r="Y34" s="114">
        <f ca="1">SUM('7. Consumption'!$H38:AC38)</f>
        <v>0</v>
      </c>
      <c r="Z34" s="114">
        <f ca="1">SUM('7. Consumption'!$H38:AD38)</f>
        <v>0</v>
      </c>
      <c r="AA34" s="114">
        <f ca="1">SUM('7. Consumption'!$H38:AE38)</f>
        <v>0</v>
      </c>
      <c r="AB34" s="114">
        <f ca="1">SUM('7. Consumption'!$H38:AF38)</f>
        <v>0</v>
      </c>
      <c r="AC34" s="114">
        <f ca="1">SUM('7. Consumption'!$H38:AG38)</f>
        <v>0</v>
      </c>
      <c r="AD34" s="114">
        <f ca="1">SUM('7. Consumption'!$H38:AH38)</f>
        <v>0</v>
      </c>
      <c r="AE34" s="114">
        <f ca="1">SUM('7. Consumption'!$H38:AI38)</f>
        <v>0</v>
      </c>
      <c r="AF34" s="114">
        <f ca="1">SUM('7. Consumption'!$H38:AJ38)</f>
        <v>0</v>
      </c>
      <c r="AG34" s="114">
        <f ca="1">SUM('7. Consumption'!$H38:AK38)</f>
        <v>0</v>
      </c>
      <c r="AH34" s="114">
        <f ca="1">SUM('7. Consumption'!$H38:AL38)</f>
        <v>0</v>
      </c>
      <c r="AI34" s="114">
        <f ca="1">SUM('7. Consumption'!$H38:AM38)</f>
        <v>0</v>
      </c>
      <c r="AJ34" s="114">
        <f ca="1">SUM('7. Consumption'!$H38:AN38)</f>
        <v>0</v>
      </c>
      <c r="AK34" s="114">
        <f ca="1">SUM('7. Consumption'!$H38:AO38)</f>
        <v>0</v>
      </c>
      <c r="AL34" s="114">
        <f ca="1">SUM('7. Consumption'!$H38:AP38)</f>
        <v>0</v>
      </c>
      <c r="AM34" s="114">
        <f ca="1">SUM('7. Consumption'!$H38:AQ38)</f>
        <v>0</v>
      </c>
    </row>
    <row r="35" spans="2:39" x14ac:dyDescent="0.3">
      <c r="B35" s="12" t="str">
        <f>'7. Consumption'!C39</f>
        <v>TAF+FTC+DTG (25/200/50) - 90 tab</v>
      </c>
      <c r="D35" s="114">
        <f ca="1">SUM('7. Consumption'!$H39:H39)</f>
        <v>0</v>
      </c>
      <c r="E35" s="114">
        <f ca="1">SUM('7. Consumption'!$H39:I39)</f>
        <v>0</v>
      </c>
      <c r="F35" s="114">
        <f ca="1">SUM('7. Consumption'!$H39:J39)</f>
        <v>0</v>
      </c>
      <c r="G35" s="114">
        <f ca="1">SUM('7. Consumption'!$H39:K39)</f>
        <v>0</v>
      </c>
      <c r="H35" s="114">
        <f ca="1">SUM('7. Consumption'!$H39:L39)</f>
        <v>0</v>
      </c>
      <c r="I35" s="114">
        <f ca="1">SUM('7. Consumption'!$H39:M39)</f>
        <v>0</v>
      </c>
      <c r="J35" s="114">
        <f ca="1">SUM('7. Consumption'!$H39:N39)</f>
        <v>0</v>
      </c>
      <c r="K35" s="114">
        <f ca="1">SUM('7. Consumption'!$H39:O39)</f>
        <v>0</v>
      </c>
      <c r="L35" s="114">
        <f ca="1">SUM('7. Consumption'!$H39:P39)</f>
        <v>0</v>
      </c>
      <c r="M35" s="114">
        <f ca="1">SUM('7. Consumption'!$H39:Q39)</f>
        <v>0</v>
      </c>
      <c r="N35" s="114">
        <f ca="1">SUM('7. Consumption'!$H39:R39)</f>
        <v>0</v>
      </c>
      <c r="O35" s="114">
        <f ca="1">SUM('7. Consumption'!$H39:S39)</f>
        <v>0</v>
      </c>
      <c r="P35" s="114">
        <f ca="1">SUM('7. Consumption'!$H39:T39)</f>
        <v>0</v>
      </c>
      <c r="Q35" s="114">
        <f ca="1">SUM('7. Consumption'!$H39:U39)</f>
        <v>0</v>
      </c>
      <c r="R35" s="114">
        <f ca="1">SUM('7. Consumption'!$H39:V39)</f>
        <v>0</v>
      </c>
      <c r="S35" s="114">
        <f ca="1">SUM('7. Consumption'!$H39:W39)</f>
        <v>0</v>
      </c>
      <c r="T35" s="114">
        <f ca="1">SUM('7. Consumption'!$H39:X39)</f>
        <v>0</v>
      </c>
      <c r="U35" s="114">
        <f ca="1">SUM('7. Consumption'!$H39:Y39)</f>
        <v>0</v>
      </c>
      <c r="V35" s="114">
        <f ca="1">SUM('7. Consumption'!$H39:Z39)</f>
        <v>0</v>
      </c>
      <c r="W35" s="114">
        <f ca="1">SUM('7. Consumption'!$H39:AA39)</f>
        <v>0</v>
      </c>
      <c r="X35" s="114">
        <f ca="1">SUM('7. Consumption'!$H39:AB39)</f>
        <v>0</v>
      </c>
      <c r="Y35" s="114">
        <f ca="1">SUM('7. Consumption'!$H39:AC39)</f>
        <v>0</v>
      </c>
      <c r="Z35" s="114">
        <f ca="1">SUM('7. Consumption'!$H39:AD39)</f>
        <v>0</v>
      </c>
      <c r="AA35" s="114">
        <f ca="1">SUM('7. Consumption'!$H39:AE39)</f>
        <v>0</v>
      </c>
      <c r="AB35" s="114">
        <f ca="1">SUM('7. Consumption'!$H39:AF39)</f>
        <v>0</v>
      </c>
      <c r="AC35" s="114">
        <f ca="1">SUM('7. Consumption'!$H39:AG39)</f>
        <v>0</v>
      </c>
      <c r="AD35" s="114">
        <f ca="1">SUM('7. Consumption'!$H39:AH39)</f>
        <v>0</v>
      </c>
      <c r="AE35" s="114">
        <f ca="1">SUM('7. Consumption'!$H39:AI39)</f>
        <v>0</v>
      </c>
      <c r="AF35" s="114">
        <f ca="1">SUM('7. Consumption'!$H39:AJ39)</f>
        <v>0</v>
      </c>
      <c r="AG35" s="114">
        <f ca="1">SUM('7. Consumption'!$H39:AK39)</f>
        <v>0</v>
      </c>
      <c r="AH35" s="114">
        <f ca="1">SUM('7. Consumption'!$H39:AL39)</f>
        <v>0</v>
      </c>
      <c r="AI35" s="114">
        <f ca="1">SUM('7. Consumption'!$H39:AM39)</f>
        <v>0</v>
      </c>
      <c r="AJ35" s="114">
        <f ca="1">SUM('7. Consumption'!$H39:AN39)</f>
        <v>0</v>
      </c>
      <c r="AK35" s="114">
        <f ca="1">SUM('7. Consumption'!$H39:AO39)</f>
        <v>0</v>
      </c>
      <c r="AL35" s="114">
        <f ca="1">SUM('7. Consumption'!$H39:AP39)</f>
        <v>0</v>
      </c>
      <c r="AM35" s="114">
        <f ca="1">SUM('7. Consumption'!$H39:AQ39)</f>
        <v>0</v>
      </c>
    </row>
    <row r="36" spans="2:39" x14ac:dyDescent="0.3">
      <c r="B36" s="12" t="str">
        <f>'7. Consumption'!C40</f>
        <v>TDF (300) - 30 tab</v>
      </c>
      <c r="D36" s="114">
        <f ca="1">SUM('7. Consumption'!$H40:H40)</f>
        <v>0</v>
      </c>
      <c r="E36" s="114">
        <f ca="1">SUM('7. Consumption'!$H40:I40)</f>
        <v>0</v>
      </c>
      <c r="F36" s="114">
        <f ca="1">SUM('7. Consumption'!$H40:J40)</f>
        <v>0</v>
      </c>
      <c r="G36" s="114">
        <f ca="1">SUM('7. Consumption'!$H40:K40)</f>
        <v>0</v>
      </c>
      <c r="H36" s="114">
        <f ca="1">SUM('7. Consumption'!$H40:L40)</f>
        <v>0</v>
      </c>
      <c r="I36" s="114">
        <f ca="1">SUM('7. Consumption'!$H40:M40)</f>
        <v>0</v>
      </c>
      <c r="J36" s="114">
        <f ca="1">SUM('7. Consumption'!$H40:N40)</f>
        <v>0</v>
      </c>
      <c r="K36" s="114">
        <f ca="1">SUM('7. Consumption'!$H40:O40)</f>
        <v>0</v>
      </c>
      <c r="L36" s="114">
        <f ca="1">SUM('7. Consumption'!$H40:P40)</f>
        <v>0</v>
      </c>
      <c r="M36" s="114">
        <f ca="1">SUM('7. Consumption'!$H40:Q40)</f>
        <v>0</v>
      </c>
      <c r="N36" s="114">
        <f ca="1">SUM('7. Consumption'!$H40:R40)</f>
        <v>0</v>
      </c>
      <c r="O36" s="114">
        <f ca="1">SUM('7. Consumption'!$H40:S40)</f>
        <v>0</v>
      </c>
      <c r="P36" s="114">
        <f ca="1">SUM('7. Consumption'!$H40:T40)</f>
        <v>0</v>
      </c>
      <c r="Q36" s="114">
        <f ca="1">SUM('7. Consumption'!$H40:U40)</f>
        <v>0</v>
      </c>
      <c r="R36" s="114">
        <f ca="1">SUM('7. Consumption'!$H40:V40)</f>
        <v>0</v>
      </c>
      <c r="S36" s="114">
        <f ca="1">SUM('7. Consumption'!$H40:W40)</f>
        <v>0</v>
      </c>
      <c r="T36" s="114">
        <f ca="1">SUM('7. Consumption'!$H40:X40)</f>
        <v>0</v>
      </c>
      <c r="U36" s="114">
        <f ca="1">SUM('7. Consumption'!$H40:Y40)</f>
        <v>0</v>
      </c>
      <c r="V36" s="114">
        <f ca="1">SUM('7. Consumption'!$H40:Z40)</f>
        <v>0</v>
      </c>
      <c r="W36" s="114">
        <f ca="1">SUM('7. Consumption'!$H40:AA40)</f>
        <v>0</v>
      </c>
      <c r="X36" s="114">
        <f ca="1">SUM('7. Consumption'!$H40:AB40)</f>
        <v>0</v>
      </c>
      <c r="Y36" s="114">
        <f ca="1">SUM('7. Consumption'!$H40:AC40)</f>
        <v>0</v>
      </c>
      <c r="Z36" s="114">
        <f ca="1">SUM('7. Consumption'!$H40:AD40)</f>
        <v>0</v>
      </c>
      <c r="AA36" s="114">
        <f ca="1">SUM('7. Consumption'!$H40:AE40)</f>
        <v>0</v>
      </c>
      <c r="AB36" s="114">
        <f ca="1">SUM('7. Consumption'!$H40:AF40)</f>
        <v>0</v>
      </c>
      <c r="AC36" s="114">
        <f ca="1">SUM('7. Consumption'!$H40:AG40)</f>
        <v>0</v>
      </c>
      <c r="AD36" s="114">
        <f ca="1">SUM('7. Consumption'!$H40:AH40)</f>
        <v>0</v>
      </c>
      <c r="AE36" s="114">
        <f ca="1">SUM('7. Consumption'!$H40:AI40)</f>
        <v>0</v>
      </c>
      <c r="AF36" s="114">
        <f ca="1">SUM('7. Consumption'!$H40:AJ40)</f>
        <v>0</v>
      </c>
      <c r="AG36" s="114">
        <f ca="1">SUM('7. Consumption'!$H40:AK40)</f>
        <v>0</v>
      </c>
      <c r="AH36" s="114">
        <f ca="1">SUM('7. Consumption'!$H40:AL40)</f>
        <v>0</v>
      </c>
      <c r="AI36" s="114">
        <f ca="1">SUM('7. Consumption'!$H40:AM40)</f>
        <v>0</v>
      </c>
      <c r="AJ36" s="114">
        <f ca="1">SUM('7. Consumption'!$H40:AN40)</f>
        <v>0</v>
      </c>
      <c r="AK36" s="114">
        <f ca="1">SUM('7. Consumption'!$H40:AO40)</f>
        <v>0</v>
      </c>
      <c r="AL36" s="114">
        <f ca="1">SUM('7. Consumption'!$H40:AP40)</f>
        <v>0</v>
      </c>
      <c r="AM36" s="114">
        <f ca="1">SUM('7. Consumption'!$H40:AQ40)</f>
        <v>0</v>
      </c>
    </row>
    <row r="37" spans="2:39" x14ac:dyDescent="0.3">
      <c r="B37" s="12" t="str">
        <f>'7. Consumption'!C41</f>
        <v>TDF+3TC (300/300) - 30 tab</v>
      </c>
      <c r="D37" s="114">
        <f ca="1">SUM('7. Consumption'!$H41:H41)</f>
        <v>0</v>
      </c>
      <c r="E37" s="114">
        <f ca="1">SUM('7. Consumption'!$H41:I41)</f>
        <v>0</v>
      </c>
      <c r="F37" s="114">
        <f ca="1">SUM('7. Consumption'!$H41:J41)</f>
        <v>0</v>
      </c>
      <c r="G37" s="114">
        <f ca="1">SUM('7. Consumption'!$H41:K41)</f>
        <v>0</v>
      </c>
      <c r="H37" s="114">
        <f ca="1">SUM('7. Consumption'!$H41:L41)</f>
        <v>0</v>
      </c>
      <c r="I37" s="114">
        <f ca="1">SUM('7. Consumption'!$H41:M41)</f>
        <v>0</v>
      </c>
      <c r="J37" s="114">
        <f ca="1">SUM('7. Consumption'!$H41:N41)</f>
        <v>0</v>
      </c>
      <c r="K37" s="114">
        <f ca="1">SUM('7. Consumption'!$H41:O41)</f>
        <v>0</v>
      </c>
      <c r="L37" s="114">
        <f ca="1">SUM('7. Consumption'!$H41:P41)</f>
        <v>0</v>
      </c>
      <c r="M37" s="114">
        <f ca="1">SUM('7. Consumption'!$H41:Q41)</f>
        <v>0</v>
      </c>
      <c r="N37" s="114">
        <f ca="1">SUM('7. Consumption'!$H41:R41)</f>
        <v>0</v>
      </c>
      <c r="O37" s="114">
        <f ca="1">SUM('7. Consumption'!$H41:S41)</f>
        <v>0</v>
      </c>
      <c r="P37" s="114">
        <f ca="1">SUM('7. Consumption'!$H41:T41)</f>
        <v>0</v>
      </c>
      <c r="Q37" s="114">
        <f ca="1">SUM('7. Consumption'!$H41:U41)</f>
        <v>0</v>
      </c>
      <c r="R37" s="114">
        <f ca="1">SUM('7. Consumption'!$H41:V41)</f>
        <v>0</v>
      </c>
      <c r="S37" s="114">
        <f ca="1">SUM('7. Consumption'!$H41:W41)</f>
        <v>0</v>
      </c>
      <c r="T37" s="114">
        <f ca="1">SUM('7. Consumption'!$H41:X41)</f>
        <v>0</v>
      </c>
      <c r="U37" s="114">
        <f ca="1">SUM('7. Consumption'!$H41:Y41)</f>
        <v>0</v>
      </c>
      <c r="V37" s="114">
        <f ca="1">SUM('7. Consumption'!$H41:Z41)</f>
        <v>0</v>
      </c>
      <c r="W37" s="114">
        <f ca="1">SUM('7. Consumption'!$H41:AA41)</f>
        <v>0</v>
      </c>
      <c r="X37" s="114">
        <f ca="1">SUM('7. Consumption'!$H41:AB41)</f>
        <v>0</v>
      </c>
      <c r="Y37" s="114">
        <f ca="1">SUM('7. Consumption'!$H41:AC41)</f>
        <v>0</v>
      </c>
      <c r="Z37" s="114">
        <f ca="1">SUM('7. Consumption'!$H41:AD41)</f>
        <v>0</v>
      </c>
      <c r="AA37" s="114">
        <f ca="1">SUM('7. Consumption'!$H41:AE41)</f>
        <v>0</v>
      </c>
      <c r="AB37" s="114">
        <f ca="1">SUM('7. Consumption'!$H41:AF41)</f>
        <v>0</v>
      </c>
      <c r="AC37" s="114">
        <f ca="1">SUM('7. Consumption'!$H41:AG41)</f>
        <v>0</v>
      </c>
      <c r="AD37" s="114">
        <f ca="1">SUM('7. Consumption'!$H41:AH41)</f>
        <v>0</v>
      </c>
      <c r="AE37" s="114">
        <f ca="1">SUM('7. Consumption'!$H41:AI41)</f>
        <v>0</v>
      </c>
      <c r="AF37" s="114">
        <f ca="1">SUM('7. Consumption'!$H41:AJ41)</f>
        <v>0</v>
      </c>
      <c r="AG37" s="114">
        <f ca="1">SUM('7. Consumption'!$H41:AK41)</f>
        <v>0</v>
      </c>
      <c r="AH37" s="114">
        <f ca="1">SUM('7. Consumption'!$H41:AL41)</f>
        <v>0</v>
      </c>
      <c r="AI37" s="114">
        <f ca="1">SUM('7. Consumption'!$H41:AM41)</f>
        <v>0</v>
      </c>
      <c r="AJ37" s="114">
        <f ca="1">SUM('7. Consumption'!$H41:AN41)</f>
        <v>0</v>
      </c>
      <c r="AK37" s="114">
        <f ca="1">SUM('7. Consumption'!$H41:AO41)</f>
        <v>0</v>
      </c>
      <c r="AL37" s="114">
        <f ca="1">SUM('7. Consumption'!$H41:AP41)</f>
        <v>0</v>
      </c>
      <c r="AM37" s="114">
        <f ca="1">SUM('7. Consumption'!$H41:AQ41)</f>
        <v>0</v>
      </c>
    </row>
    <row r="38" spans="2:39" x14ac:dyDescent="0.3">
      <c r="B38" s="12" t="str">
        <f>'7. Consumption'!C42</f>
        <v>TDF+3TC+ATV/r ((300/300)+300+100) - 60 co-pack</v>
      </c>
      <c r="D38" s="114">
        <f ca="1">SUM('7. Consumption'!$H42:H42)</f>
        <v>0</v>
      </c>
      <c r="E38" s="114">
        <f ca="1">SUM('7. Consumption'!$H42:I42)</f>
        <v>0</v>
      </c>
      <c r="F38" s="114">
        <f ca="1">SUM('7. Consumption'!$H42:J42)</f>
        <v>0</v>
      </c>
      <c r="G38" s="114">
        <f ca="1">SUM('7. Consumption'!$H42:K42)</f>
        <v>0</v>
      </c>
      <c r="H38" s="114">
        <f ca="1">SUM('7. Consumption'!$H42:L42)</f>
        <v>0</v>
      </c>
      <c r="I38" s="114">
        <f ca="1">SUM('7. Consumption'!$H42:M42)</f>
        <v>0</v>
      </c>
      <c r="J38" s="114">
        <f ca="1">SUM('7. Consumption'!$H42:N42)</f>
        <v>0</v>
      </c>
      <c r="K38" s="114">
        <f ca="1">SUM('7. Consumption'!$H42:O42)</f>
        <v>0</v>
      </c>
      <c r="L38" s="114">
        <f ca="1">SUM('7. Consumption'!$H42:P42)</f>
        <v>0</v>
      </c>
      <c r="M38" s="114">
        <f ca="1">SUM('7. Consumption'!$H42:Q42)</f>
        <v>0</v>
      </c>
      <c r="N38" s="114">
        <f ca="1">SUM('7. Consumption'!$H42:R42)</f>
        <v>0</v>
      </c>
      <c r="O38" s="114">
        <f ca="1">SUM('7. Consumption'!$H42:S42)</f>
        <v>0</v>
      </c>
      <c r="P38" s="114">
        <f ca="1">SUM('7. Consumption'!$H42:T42)</f>
        <v>0</v>
      </c>
      <c r="Q38" s="114">
        <f ca="1">SUM('7. Consumption'!$H42:U42)</f>
        <v>0</v>
      </c>
      <c r="R38" s="114">
        <f ca="1">SUM('7. Consumption'!$H42:V42)</f>
        <v>0</v>
      </c>
      <c r="S38" s="114">
        <f ca="1">SUM('7. Consumption'!$H42:W42)</f>
        <v>0</v>
      </c>
      <c r="T38" s="114">
        <f ca="1">SUM('7. Consumption'!$H42:X42)</f>
        <v>0</v>
      </c>
      <c r="U38" s="114">
        <f ca="1">SUM('7. Consumption'!$H42:Y42)</f>
        <v>0</v>
      </c>
      <c r="V38" s="114">
        <f ca="1">SUM('7. Consumption'!$H42:Z42)</f>
        <v>0</v>
      </c>
      <c r="W38" s="114">
        <f ca="1">SUM('7. Consumption'!$H42:AA42)</f>
        <v>0</v>
      </c>
      <c r="X38" s="114">
        <f ca="1">SUM('7. Consumption'!$H42:AB42)</f>
        <v>0</v>
      </c>
      <c r="Y38" s="114">
        <f ca="1">SUM('7. Consumption'!$H42:AC42)</f>
        <v>0</v>
      </c>
      <c r="Z38" s="114">
        <f ca="1">SUM('7. Consumption'!$H42:AD42)</f>
        <v>0</v>
      </c>
      <c r="AA38" s="114">
        <f ca="1">SUM('7. Consumption'!$H42:AE42)</f>
        <v>0</v>
      </c>
      <c r="AB38" s="114">
        <f ca="1">SUM('7. Consumption'!$H42:AF42)</f>
        <v>0</v>
      </c>
      <c r="AC38" s="114">
        <f ca="1">SUM('7. Consumption'!$H42:AG42)</f>
        <v>0</v>
      </c>
      <c r="AD38" s="114">
        <f ca="1">SUM('7. Consumption'!$H42:AH42)</f>
        <v>0</v>
      </c>
      <c r="AE38" s="114">
        <f ca="1">SUM('7. Consumption'!$H42:AI42)</f>
        <v>0</v>
      </c>
      <c r="AF38" s="114">
        <f ca="1">SUM('7. Consumption'!$H42:AJ42)</f>
        <v>0</v>
      </c>
      <c r="AG38" s="114">
        <f ca="1">SUM('7. Consumption'!$H42:AK42)</f>
        <v>0</v>
      </c>
      <c r="AH38" s="114">
        <f ca="1">SUM('7. Consumption'!$H42:AL42)</f>
        <v>0</v>
      </c>
      <c r="AI38" s="114">
        <f ca="1">SUM('7. Consumption'!$H42:AM42)</f>
        <v>0</v>
      </c>
      <c r="AJ38" s="114">
        <f ca="1">SUM('7. Consumption'!$H42:AN42)</f>
        <v>0</v>
      </c>
      <c r="AK38" s="114">
        <f ca="1">SUM('7. Consumption'!$H42:AO42)</f>
        <v>0</v>
      </c>
      <c r="AL38" s="114">
        <f ca="1">SUM('7. Consumption'!$H42:AP42)</f>
        <v>0</v>
      </c>
      <c r="AM38" s="114">
        <f ca="1">SUM('7. Consumption'!$H42:AQ42)</f>
        <v>0</v>
      </c>
    </row>
    <row r="39" spans="2:39" x14ac:dyDescent="0.3">
      <c r="B39" s="12" t="str">
        <f>'7. Consumption'!C43</f>
        <v>TDF+3TC+DTG (300/300/50) - 180 tab</v>
      </c>
      <c r="D39" s="114">
        <f ca="1">SUM('7. Consumption'!$H43:H43)</f>
        <v>0</v>
      </c>
      <c r="E39" s="114">
        <f ca="1">SUM('7. Consumption'!$H43:I43)</f>
        <v>0</v>
      </c>
      <c r="F39" s="114">
        <f ca="1">SUM('7. Consumption'!$H43:J43)</f>
        <v>0</v>
      </c>
      <c r="G39" s="114">
        <f ca="1">SUM('7. Consumption'!$H43:K43)</f>
        <v>0</v>
      </c>
      <c r="H39" s="114">
        <f ca="1">SUM('7. Consumption'!$H43:L43)</f>
        <v>0</v>
      </c>
      <c r="I39" s="114">
        <f ca="1">SUM('7. Consumption'!$H43:M43)</f>
        <v>0</v>
      </c>
      <c r="J39" s="114">
        <f ca="1">SUM('7. Consumption'!$H43:N43)</f>
        <v>0</v>
      </c>
      <c r="K39" s="114">
        <f ca="1">SUM('7. Consumption'!$H43:O43)</f>
        <v>0</v>
      </c>
      <c r="L39" s="114">
        <f ca="1">SUM('7. Consumption'!$H43:P43)</f>
        <v>0</v>
      </c>
      <c r="M39" s="114">
        <f ca="1">SUM('7. Consumption'!$H43:Q43)</f>
        <v>0</v>
      </c>
      <c r="N39" s="114">
        <f ca="1">SUM('7. Consumption'!$H43:R43)</f>
        <v>0</v>
      </c>
      <c r="O39" s="114">
        <f ca="1">SUM('7. Consumption'!$H43:S43)</f>
        <v>0</v>
      </c>
      <c r="P39" s="114">
        <f ca="1">SUM('7. Consumption'!$H43:T43)</f>
        <v>0</v>
      </c>
      <c r="Q39" s="114">
        <f ca="1">SUM('7. Consumption'!$H43:U43)</f>
        <v>0</v>
      </c>
      <c r="R39" s="114">
        <f ca="1">SUM('7. Consumption'!$H43:V43)</f>
        <v>0</v>
      </c>
      <c r="S39" s="114">
        <f ca="1">SUM('7. Consumption'!$H43:W43)</f>
        <v>0</v>
      </c>
      <c r="T39" s="114">
        <f ca="1">SUM('7. Consumption'!$H43:X43)</f>
        <v>0</v>
      </c>
      <c r="U39" s="114">
        <f ca="1">SUM('7. Consumption'!$H43:Y43)</f>
        <v>0</v>
      </c>
      <c r="V39" s="114">
        <f ca="1">SUM('7. Consumption'!$H43:Z43)</f>
        <v>0</v>
      </c>
      <c r="W39" s="114">
        <f ca="1">SUM('7. Consumption'!$H43:AA43)</f>
        <v>0</v>
      </c>
      <c r="X39" s="114">
        <f ca="1">SUM('7. Consumption'!$H43:AB43)</f>
        <v>0</v>
      </c>
      <c r="Y39" s="114">
        <f ca="1">SUM('7. Consumption'!$H43:AC43)</f>
        <v>0</v>
      </c>
      <c r="Z39" s="114">
        <f ca="1">SUM('7. Consumption'!$H43:AD43)</f>
        <v>0</v>
      </c>
      <c r="AA39" s="114">
        <f ca="1">SUM('7. Consumption'!$H43:AE43)</f>
        <v>0</v>
      </c>
      <c r="AB39" s="114">
        <f ca="1">SUM('7. Consumption'!$H43:AF43)</f>
        <v>0</v>
      </c>
      <c r="AC39" s="114">
        <f ca="1">SUM('7. Consumption'!$H43:AG43)</f>
        <v>0</v>
      </c>
      <c r="AD39" s="114">
        <f ca="1">SUM('7. Consumption'!$H43:AH43)</f>
        <v>0</v>
      </c>
      <c r="AE39" s="114">
        <f ca="1">SUM('7. Consumption'!$H43:AI43)</f>
        <v>0</v>
      </c>
      <c r="AF39" s="114">
        <f ca="1">SUM('7. Consumption'!$H43:AJ43)</f>
        <v>0</v>
      </c>
      <c r="AG39" s="114">
        <f ca="1">SUM('7. Consumption'!$H43:AK43)</f>
        <v>0</v>
      </c>
      <c r="AH39" s="114">
        <f ca="1">SUM('7. Consumption'!$H43:AL43)</f>
        <v>0</v>
      </c>
      <c r="AI39" s="114">
        <f ca="1">SUM('7. Consumption'!$H43:AM43)</f>
        <v>0</v>
      </c>
      <c r="AJ39" s="114">
        <f ca="1">SUM('7. Consumption'!$H43:AN43)</f>
        <v>0</v>
      </c>
      <c r="AK39" s="114">
        <f ca="1">SUM('7. Consumption'!$H43:AO43)</f>
        <v>0</v>
      </c>
      <c r="AL39" s="114">
        <f ca="1">SUM('7. Consumption'!$H43:AP43)</f>
        <v>0</v>
      </c>
      <c r="AM39" s="114">
        <f ca="1">SUM('7. Consumption'!$H43:AQ43)</f>
        <v>0</v>
      </c>
    </row>
    <row r="40" spans="2:39" x14ac:dyDescent="0.3">
      <c r="B40" s="12" t="str">
        <f>'7. Consumption'!C44</f>
        <v>TDF+3TC+DTG (300/300/50) - 30 tab</v>
      </c>
      <c r="D40" s="114">
        <f ca="1">SUM('7. Consumption'!$H44:H44)</f>
        <v>0</v>
      </c>
      <c r="E40" s="114">
        <f ca="1">SUM('7. Consumption'!$H44:I44)</f>
        <v>0</v>
      </c>
      <c r="F40" s="114">
        <f ca="1">SUM('7. Consumption'!$H44:J44)</f>
        <v>0</v>
      </c>
      <c r="G40" s="114">
        <f ca="1">SUM('7. Consumption'!$H44:K44)</f>
        <v>0</v>
      </c>
      <c r="H40" s="114">
        <f ca="1">SUM('7. Consumption'!$H44:L44)</f>
        <v>0</v>
      </c>
      <c r="I40" s="114">
        <f ca="1">SUM('7. Consumption'!$H44:M44)</f>
        <v>0</v>
      </c>
      <c r="J40" s="114">
        <f ca="1">SUM('7. Consumption'!$H44:N44)</f>
        <v>0</v>
      </c>
      <c r="K40" s="114">
        <f ca="1">SUM('7. Consumption'!$H44:O44)</f>
        <v>0</v>
      </c>
      <c r="L40" s="114">
        <f ca="1">SUM('7. Consumption'!$H44:P44)</f>
        <v>0</v>
      </c>
      <c r="M40" s="114">
        <f ca="1">SUM('7. Consumption'!$H44:Q44)</f>
        <v>0</v>
      </c>
      <c r="N40" s="114">
        <f ca="1">SUM('7. Consumption'!$H44:R44)</f>
        <v>0</v>
      </c>
      <c r="O40" s="114">
        <f ca="1">SUM('7. Consumption'!$H44:S44)</f>
        <v>0</v>
      </c>
      <c r="P40" s="114">
        <f ca="1">SUM('7. Consumption'!$H44:T44)</f>
        <v>0</v>
      </c>
      <c r="Q40" s="114">
        <f ca="1">SUM('7. Consumption'!$H44:U44)</f>
        <v>0</v>
      </c>
      <c r="R40" s="114">
        <f ca="1">SUM('7. Consumption'!$H44:V44)</f>
        <v>0</v>
      </c>
      <c r="S40" s="114">
        <f ca="1">SUM('7. Consumption'!$H44:W44)</f>
        <v>0</v>
      </c>
      <c r="T40" s="114">
        <f ca="1">SUM('7. Consumption'!$H44:X44)</f>
        <v>0</v>
      </c>
      <c r="U40" s="114">
        <f ca="1">SUM('7. Consumption'!$H44:Y44)</f>
        <v>0</v>
      </c>
      <c r="V40" s="114">
        <f ca="1">SUM('7. Consumption'!$H44:Z44)</f>
        <v>0</v>
      </c>
      <c r="W40" s="114">
        <f ca="1">SUM('7. Consumption'!$H44:AA44)</f>
        <v>0</v>
      </c>
      <c r="X40" s="114">
        <f ca="1">SUM('7. Consumption'!$H44:AB44)</f>
        <v>0</v>
      </c>
      <c r="Y40" s="114">
        <f ca="1">SUM('7. Consumption'!$H44:AC44)</f>
        <v>0</v>
      </c>
      <c r="Z40" s="114">
        <f ca="1">SUM('7. Consumption'!$H44:AD44)</f>
        <v>0</v>
      </c>
      <c r="AA40" s="114">
        <f ca="1">SUM('7. Consumption'!$H44:AE44)</f>
        <v>0</v>
      </c>
      <c r="AB40" s="114">
        <f ca="1">SUM('7. Consumption'!$H44:AF44)</f>
        <v>0</v>
      </c>
      <c r="AC40" s="114">
        <f ca="1">SUM('7. Consumption'!$H44:AG44)</f>
        <v>0</v>
      </c>
      <c r="AD40" s="114">
        <f ca="1">SUM('7. Consumption'!$H44:AH44)</f>
        <v>0</v>
      </c>
      <c r="AE40" s="114">
        <f ca="1">SUM('7. Consumption'!$H44:AI44)</f>
        <v>0</v>
      </c>
      <c r="AF40" s="114">
        <f ca="1">SUM('7. Consumption'!$H44:AJ44)</f>
        <v>0</v>
      </c>
      <c r="AG40" s="114">
        <f ca="1">SUM('7. Consumption'!$H44:AK44)</f>
        <v>0</v>
      </c>
      <c r="AH40" s="114">
        <f ca="1">SUM('7. Consumption'!$H44:AL44)</f>
        <v>0</v>
      </c>
      <c r="AI40" s="114">
        <f ca="1">SUM('7. Consumption'!$H44:AM44)</f>
        <v>0</v>
      </c>
      <c r="AJ40" s="114">
        <f ca="1">SUM('7. Consumption'!$H44:AN44)</f>
        <v>0</v>
      </c>
      <c r="AK40" s="114">
        <f ca="1">SUM('7. Consumption'!$H44:AO44)</f>
        <v>0</v>
      </c>
      <c r="AL40" s="114">
        <f ca="1">SUM('7. Consumption'!$H44:AP44)</f>
        <v>0</v>
      </c>
      <c r="AM40" s="114">
        <f ca="1">SUM('7. Consumption'!$H44:AQ44)</f>
        <v>0</v>
      </c>
    </row>
    <row r="41" spans="2:39" x14ac:dyDescent="0.3">
      <c r="B41" s="12" t="str">
        <f>'7. Consumption'!C45</f>
        <v>TDF+3TC+DTG (300/300/50) - 90 tab</v>
      </c>
      <c r="D41" s="114">
        <f ca="1">SUM('7. Consumption'!$H45:H45)</f>
        <v>0</v>
      </c>
      <c r="E41" s="114">
        <f ca="1">SUM('7. Consumption'!$H45:I45)</f>
        <v>0</v>
      </c>
      <c r="F41" s="114">
        <f ca="1">SUM('7. Consumption'!$H45:J45)</f>
        <v>0</v>
      </c>
      <c r="G41" s="114">
        <f ca="1">SUM('7. Consumption'!$H45:K45)</f>
        <v>0</v>
      </c>
      <c r="H41" s="114">
        <f ca="1">SUM('7. Consumption'!$H45:L45)</f>
        <v>0</v>
      </c>
      <c r="I41" s="114">
        <f ca="1">SUM('7. Consumption'!$H45:M45)</f>
        <v>0</v>
      </c>
      <c r="J41" s="114">
        <f ca="1">SUM('7. Consumption'!$H45:N45)</f>
        <v>0</v>
      </c>
      <c r="K41" s="114">
        <f ca="1">SUM('7. Consumption'!$H45:O45)</f>
        <v>0</v>
      </c>
      <c r="L41" s="114">
        <f ca="1">SUM('7. Consumption'!$H45:P45)</f>
        <v>0</v>
      </c>
      <c r="M41" s="114">
        <f ca="1">SUM('7. Consumption'!$H45:Q45)</f>
        <v>0</v>
      </c>
      <c r="N41" s="114">
        <f ca="1">SUM('7. Consumption'!$H45:R45)</f>
        <v>0</v>
      </c>
      <c r="O41" s="114">
        <f ca="1">SUM('7. Consumption'!$H45:S45)</f>
        <v>0</v>
      </c>
      <c r="P41" s="114">
        <f ca="1">SUM('7. Consumption'!$H45:T45)</f>
        <v>0</v>
      </c>
      <c r="Q41" s="114">
        <f ca="1">SUM('7. Consumption'!$H45:U45)</f>
        <v>0</v>
      </c>
      <c r="R41" s="114">
        <f ca="1">SUM('7. Consumption'!$H45:V45)</f>
        <v>0</v>
      </c>
      <c r="S41" s="114">
        <f ca="1">SUM('7. Consumption'!$H45:W45)</f>
        <v>0</v>
      </c>
      <c r="T41" s="114">
        <f ca="1">SUM('7. Consumption'!$H45:X45)</f>
        <v>0</v>
      </c>
      <c r="U41" s="114">
        <f ca="1">SUM('7. Consumption'!$H45:Y45)</f>
        <v>0</v>
      </c>
      <c r="V41" s="114">
        <f ca="1">SUM('7. Consumption'!$H45:Z45)</f>
        <v>0</v>
      </c>
      <c r="W41" s="114">
        <f ca="1">SUM('7. Consumption'!$H45:AA45)</f>
        <v>0</v>
      </c>
      <c r="X41" s="114">
        <f ca="1">SUM('7. Consumption'!$H45:AB45)</f>
        <v>0</v>
      </c>
      <c r="Y41" s="114">
        <f ca="1">SUM('7. Consumption'!$H45:AC45)</f>
        <v>0</v>
      </c>
      <c r="Z41" s="114">
        <f ca="1">SUM('7. Consumption'!$H45:AD45)</f>
        <v>0</v>
      </c>
      <c r="AA41" s="114">
        <f ca="1">SUM('7. Consumption'!$H45:AE45)</f>
        <v>0</v>
      </c>
      <c r="AB41" s="114">
        <f ca="1">SUM('7. Consumption'!$H45:AF45)</f>
        <v>0</v>
      </c>
      <c r="AC41" s="114">
        <f ca="1">SUM('7. Consumption'!$H45:AG45)</f>
        <v>0</v>
      </c>
      <c r="AD41" s="114">
        <f ca="1">SUM('7. Consumption'!$H45:AH45)</f>
        <v>0</v>
      </c>
      <c r="AE41" s="114">
        <f ca="1">SUM('7. Consumption'!$H45:AI45)</f>
        <v>0</v>
      </c>
      <c r="AF41" s="114">
        <f ca="1">SUM('7. Consumption'!$H45:AJ45)</f>
        <v>0</v>
      </c>
      <c r="AG41" s="114">
        <f ca="1">SUM('7. Consumption'!$H45:AK45)</f>
        <v>0</v>
      </c>
      <c r="AH41" s="114">
        <f ca="1">SUM('7. Consumption'!$H45:AL45)</f>
        <v>0</v>
      </c>
      <c r="AI41" s="114">
        <f ca="1">SUM('7. Consumption'!$H45:AM45)</f>
        <v>0</v>
      </c>
      <c r="AJ41" s="114">
        <f ca="1">SUM('7. Consumption'!$H45:AN45)</f>
        <v>0</v>
      </c>
      <c r="AK41" s="114">
        <f ca="1">SUM('7. Consumption'!$H45:AO45)</f>
        <v>0</v>
      </c>
      <c r="AL41" s="114">
        <f ca="1">SUM('7. Consumption'!$H45:AP45)</f>
        <v>0</v>
      </c>
      <c r="AM41" s="114">
        <f ca="1">SUM('7. Consumption'!$H45:AQ45)</f>
        <v>0</v>
      </c>
    </row>
    <row r="42" spans="2:39" x14ac:dyDescent="0.3">
      <c r="B42" s="12" t="str">
        <f>'7. Consumption'!C46</f>
        <v>TDF+3TC+EFV400 (300/300/400) - 30 tab</v>
      </c>
      <c r="D42" s="114">
        <f ca="1">SUM('7. Consumption'!$H46:H46)</f>
        <v>0</v>
      </c>
      <c r="E42" s="114">
        <f ca="1">SUM('7. Consumption'!$H46:I46)</f>
        <v>0</v>
      </c>
      <c r="F42" s="114">
        <f ca="1">SUM('7. Consumption'!$H46:J46)</f>
        <v>0</v>
      </c>
      <c r="G42" s="114">
        <f ca="1">SUM('7. Consumption'!$H46:K46)</f>
        <v>0</v>
      </c>
      <c r="H42" s="114">
        <f ca="1">SUM('7. Consumption'!$H46:L46)</f>
        <v>0</v>
      </c>
      <c r="I42" s="114">
        <f ca="1">SUM('7. Consumption'!$H46:M46)</f>
        <v>0</v>
      </c>
      <c r="J42" s="114">
        <f ca="1">SUM('7. Consumption'!$H46:N46)</f>
        <v>0</v>
      </c>
      <c r="K42" s="114">
        <f ca="1">SUM('7. Consumption'!$H46:O46)</f>
        <v>0</v>
      </c>
      <c r="L42" s="114">
        <f ca="1">SUM('7. Consumption'!$H46:P46)</f>
        <v>0</v>
      </c>
      <c r="M42" s="114">
        <f ca="1">SUM('7. Consumption'!$H46:Q46)</f>
        <v>0</v>
      </c>
      <c r="N42" s="114">
        <f ca="1">SUM('7. Consumption'!$H46:R46)</f>
        <v>0</v>
      </c>
      <c r="O42" s="114">
        <f ca="1">SUM('7. Consumption'!$H46:S46)</f>
        <v>0</v>
      </c>
      <c r="P42" s="114">
        <f ca="1">SUM('7. Consumption'!$H46:T46)</f>
        <v>0</v>
      </c>
      <c r="Q42" s="114">
        <f ca="1">SUM('7. Consumption'!$H46:U46)</f>
        <v>0</v>
      </c>
      <c r="R42" s="114">
        <f ca="1">SUM('7. Consumption'!$H46:V46)</f>
        <v>0</v>
      </c>
      <c r="S42" s="114">
        <f ca="1">SUM('7. Consumption'!$H46:W46)</f>
        <v>0</v>
      </c>
      <c r="T42" s="114">
        <f ca="1">SUM('7. Consumption'!$H46:X46)</f>
        <v>0</v>
      </c>
      <c r="U42" s="114">
        <f ca="1">SUM('7. Consumption'!$H46:Y46)</f>
        <v>0</v>
      </c>
      <c r="V42" s="114">
        <f ca="1">SUM('7. Consumption'!$H46:Z46)</f>
        <v>0</v>
      </c>
      <c r="W42" s="114">
        <f ca="1">SUM('7. Consumption'!$H46:AA46)</f>
        <v>0</v>
      </c>
      <c r="X42" s="114">
        <f ca="1">SUM('7. Consumption'!$H46:AB46)</f>
        <v>0</v>
      </c>
      <c r="Y42" s="114">
        <f ca="1">SUM('7. Consumption'!$H46:AC46)</f>
        <v>0</v>
      </c>
      <c r="Z42" s="114">
        <f ca="1">SUM('7. Consumption'!$H46:AD46)</f>
        <v>0</v>
      </c>
      <c r="AA42" s="114">
        <f ca="1">SUM('7. Consumption'!$H46:AE46)</f>
        <v>0</v>
      </c>
      <c r="AB42" s="114">
        <f ca="1">SUM('7. Consumption'!$H46:AF46)</f>
        <v>0</v>
      </c>
      <c r="AC42" s="114">
        <f ca="1">SUM('7. Consumption'!$H46:AG46)</f>
        <v>0</v>
      </c>
      <c r="AD42" s="114">
        <f ca="1">SUM('7. Consumption'!$H46:AH46)</f>
        <v>0</v>
      </c>
      <c r="AE42" s="114">
        <f ca="1">SUM('7. Consumption'!$H46:AI46)</f>
        <v>0</v>
      </c>
      <c r="AF42" s="114">
        <f ca="1">SUM('7. Consumption'!$H46:AJ46)</f>
        <v>0</v>
      </c>
      <c r="AG42" s="114">
        <f ca="1">SUM('7. Consumption'!$H46:AK46)</f>
        <v>0</v>
      </c>
      <c r="AH42" s="114">
        <f ca="1">SUM('7. Consumption'!$H46:AL46)</f>
        <v>0</v>
      </c>
      <c r="AI42" s="114">
        <f ca="1">SUM('7. Consumption'!$H46:AM46)</f>
        <v>0</v>
      </c>
      <c r="AJ42" s="114">
        <f ca="1">SUM('7. Consumption'!$H46:AN46)</f>
        <v>0</v>
      </c>
      <c r="AK42" s="114">
        <f ca="1">SUM('7. Consumption'!$H46:AO46)</f>
        <v>0</v>
      </c>
      <c r="AL42" s="114">
        <f ca="1">SUM('7. Consumption'!$H46:AP46)</f>
        <v>0</v>
      </c>
      <c r="AM42" s="114">
        <f ca="1">SUM('7. Consumption'!$H46:AQ46)</f>
        <v>0</v>
      </c>
    </row>
    <row r="43" spans="2:39" x14ac:dyDescent="0.3">
      <c r="B43" s="12" t="str">
        <f>'7. Consumption'!C47</f>
        <v>TDF+3TC+EFV400 (300/300/400) - 90 tab</v>
      </c>
      <c r="D43" s="114">
        <f ca="1">SUM('7. Consumption'!$H47:H47)</f>
        <v>0</v>
      </c>
      <c r="E43" s="114">
        <f ca="1">SUM('7. Consumption'!$H47:I47)</f>
        <v>0</v>
      </c>
      <c r="F43" s="114">
        <f ca="1">SUM('7. Consumption'!$H47:J47)</f>
        <v>0</v>
      </c>
      <c r="G43" s="114">
        <f ca="1">SUM('7. Consumption'!$H47:K47)</f>
        <v>0</v>
      </c>
      <c r="H43" s="114">
        <f ca="1">SUM('7. Consumption'!$H47:L47)</f>
        <v>0</v>
      </c>
      <c r="I43" s="114">
        <f ca="1">SUM('7. Consumption'!$H47:M47)</f>
        <v>0</v>
      </c>
      <c r="J43" s="114">
        <f ca="1">SUM('7. Consumption'!$H47:N47)</f>
        <v>0</v>
      </c>
      <c r="K43" s="114">
        <f ca="1">SUM('7. Consumption'!$H47:O47)</f>
        <v>0</v>
      </c>
      <c r="L43" s="114">
        <f ca="1">SUM('7. Consumption'!$H47:P47)</f>
        <v>0</v>
      </c>
      <c r="M43" s="114">
        <f ca="1">SUM('7. Consumption'!$H47:Q47)</f>
        <v>0</v>
      </c>
      <c r="N43" s="114">
        <f ca="1">SUM('7. Consumption'!$H47:R47)</f>
        <v>0</v>
      </c>
      <c r="O43" s="114">
        <f ca="1">SUM('7. Consumption'!$H47:S47)</f>
        <v>0</v>
      </c>
      <c r="P43" s="114">
        <f ca="1">SUM('7. Consumption'!$H47:T47)</f>
        <v>0</v>
      </c>
      <c r="Q43" s="114">
        <f ca="1">SUM('7. Consumption'!$H47:U47)</f>
        <v>0</v>
      </c>
      <c r="R43" s="114">
        <f ca="1">SUM('7. Consumption'!$H47:V47)</f>
        <v>0</v>
      </c>
      <c r="S43" s="114">
        <f ca="1">SUM('7. Consumption'!$H47:W47)</f>
        <v>0</v>
      </c>
      <c r="T43" s="114">
        <f ca="1">SUM('7. Consumption'!$H47:X47)</f>
        <v>0</v>
      </c>
      <c r="U43" s="114">
        <f ca="1">SUM('7. Consumption'!$H47:Y47)</f>
        <v>0</v>
      </c>
      <c r="V43" s="114">
        <f ca="1">SUM('7. Consumption'!$H47:Z47)</f>
        <v>0</v>
      </c>
      <c r="W43" s="114">
        <f ca="1">SUM('7. Consumption'!$H47:AA47)</f>
        <v>0</v>
      </c>
      <c r="X43" s="114">
        <f ca="1">SUM('7. Consumption'!$H47:AB47)</f>
        <v>0</v>
      </c>
      <c r="Y43" s="114">
        <f ca="1">SUM('7. Consumption'!$H47:AC47)</f>
        <v>0</v>
      </c>
      <c r="Z43" s="114">
        <f ca="1">SUM('7. Consumption'!$H47:AD47)</f>
        <v>0</v>
      </c>
      <c r="AA43" s="114">
        <f ca="1">SUM('7. Consumption'!$H47:AE47)</f>
        <v>0</v>
      </c>
      <c r="AB43" s="114">
        <f ca="1">SUM('7. Consumption'!$H47:AF47)</f>
        <v>0</v>
      </c>
      <c r="AC43" s="114">
        <f ca="1">SUM('7. Consumption'!$H47:AG47)</f>
        <v>0</v>
      </c>
      <c r="AD43" s="114">
        <f ca="1">SUM('7. Consumption'!$H47:AH47)</f>
        <v>0</v>
      </c>
      <c r="AE43" s="114">
        <f ca="1">SUM('7. Consumption'!$H47:AI47)</f>
        <v>0</v>
      </c>
      <c r="AF43" s="114">
        <f ca="1">SUM('7. Consumption'!$H47:AJ47)</f>
        <v>0</v>
      </c>
      <c r="AG43" s="114">
        <f ca="1">SUM('7. Consumption'!$H47:AK47)</f>
        <v>0</v>
      </c>
      <c r="AH43" s="114">
        <f ca="1">SUM('7. Consumption'!$H47:AL47)</f>
        <v>0</v>
      </c>
      <c r="AI43" s="114">
        <f ca="1">SUM('7. Consumption'!$H47:AM47)</f>
        <v>0</v>
      </c>
      <c r="AJ43" s="114">
        <f ca="1">SUM('7. Consumption'!$H47:AN47)</f>
        <v>0</v>
      </c>
      <c r="AK43" s="114">
        <f ca="1">SUM('7. Consumption'!$H47:AO47)</f>
        <v>0</v>
      </c>
      <c r="AL43" s="114">
        <f ca="1">SUM('7. Consumption'!$H47:AP47)</f>
        <v>0</v>
      </c>
      <c r="AM43" s="114">
        <f ca="1">SUM('7. Consumption'!$H47:AQ47)</f>
        <v>0</v>
      </c>
    </row>
    <row r="44" spans="2:39" x14ac:dyDescent="0.3">
      <c r="B44" s="12" t="str">
        <f>'7. Consumption'!C48</f>
        <v>TDF+3TC+EFV600 (300/300/600) - 30 tab</v>
      </c>
      <c r="D44" s="114">
        <f ca="1">SUM('7. Consumption'!$H48:H48)</f>
        <v>0</v>
      </c>
      <c r="E44" s="114">
        <f ca="1">SUM('7. Consumption'!$H48:I48)</f>
        <v>0</v>
      </c>
      <c r="F44" s="114">
        <f ca="1">SUM('7. Consumption'!$H48:J48)</f>
        <v>0</v>
      </c>
      <c r="G44" s="114">
        <f ca="1">SUM('7. Consumption'!$H48:K48)</f>
        <v>0</v>
      </c>
      <c r="H44" s="114">
        <f ca="1">SUM('7. Consumption'!$H48:L48)</f>
        <v>0</v>
      </c>
      <c r="I44" s="114">
        <f ca="1">SUM('7. Consumption'!$H48:M48)</f>
        <v>0</v>
      </c>
      <c r="J44" s="114">
        <f ca="1">SUM('7. Consumption'!$H48:N48)</f>
        <v>0</v>
      </c>
      <c r="K44" s="114">
        <f ca="1">SUM('7. Consumption'!$H48:O48)</f>
        <v>0</v>
      </c>
      <c r="L44" s="114">
        <f ca="1">SUM('7. Consumption'!$H48:P48)</f>
        <v>0</v>
      </c>
      <c r="M44" s="114">
        <f ca="1">SUM('7. Consumption'!$H48:Q48)</f>
        <v>0</v>
      </c>
      <c r="N44" s="114">
        <f ca="1">SUM('7. Consumption'!$H48:R48)</f>
        <v>0</v>
      </c>
      <c r="O44" s="114">
        <f ca="1">SUM('7. Consumption'!$H48:S48)</f>
        <v>0</v>
      </c>
      <c r="P44" s="114">
        <f ca="1">SUM('7. Consumption'!$H48:T48)</f>
        <v>0</v>
      </c>
      <c r="Q44" s="114">
        <f ca="1">SUM('7. Consumption'!$H48:U48)</f>
        <v>0</v>
      </c>
      <c r="R44" s="114">
        <f ca="1">SUM('7. Consumption'!$H48:V48)</f>
        <v>0</v>
      </c>
      <c r="S44" s="114">
        <f ca="1">SUM('7. Consumption'!$H48:W48)</f>
        <v>0</v>
      </c>
      <c r="T44" s="114">
        <f ca="1">SUM('7. Consumption'!$H48:X48)</f>
        <v>0</v>
      </c>
      <c r="U44" s="114">
        <f ca="1">SUM('7. Consumption'!$H48:Y48)</f>
        <v>0</v>
      </c>
      <c r="V44" s="114">
        <f ca="1">SUM('7. Consumption'!$H48:Z48)</f>
        <v>0</v>
      </c>
      <c r="W44" s="114">
        <f ca="1">SUM('7. Consumption'!$H48:AA48)</f>
        <v>0</v>
      </c>
      <c r="X44" s="114">
        <f ca="1">SUM('7. Consumption'!$H48:AB48)</f>
        <v>0</v>
      </c>
      <c r="Y44" s="114">
        <f ca="1">SUM('7. Consumption'!$H48:AC48)</f>
        <v>0</v>
      </c>
      <c r="Z44" s="114">
        <f ca="1">SUM('7. Consumption'!$H48:AD48)</f>
        <v>0</v>
      </c>
      <c r="AA44" s="114">
        <f ca="1">SUM('7. Consumption'!$H48:AE48)</f>
        <v>0</v>
      </c>
      <c r="AB44" s="114">
        <f ca="1">SUM('7. Consumption'!$H48:AF48)</f>
        <v>0</v>
      </c>
      <c r="AC44" s="114">
        <f ca="1">SUM('7. Consumption'!$H48:AG48)</f>
        <v>0</v>
      </c>
      <c r="AD44" s="114">
        <f ca="1">SUM('7. Consumption'!$H48:AH48)</f>
        <v>0</v>
      </c>
      <c r="AE44" s="114">
        <f ca="1">SUM('7. Consumption'!$H48:AI48)</f>
        <v>0</v>
      </c>
      <c r="AF44" s="114">
        <f ca="1">SUM('7. Consumption'!$H48:AJ48)</f>
        <v>0</v>
      </c>
      <c r="AG44" s="114">
        <f ca="1">SUM('7. Consumption'!$H48:AK48)</f>
        <v>0</v>
      </c>
      <c r="AH44" s="114">
        <f ca="1">SUM('7. Consumption'!$H48:AL48)</f>
        <v>0</v>
      </c>
      <c r="AI44" s="114">
        <f ca="1">SUM('7. Consumption'!$H48:AM48)</f>
        <v>0</v>
      </c>
      <c r="AJ44" s="114">
        <f ca="1">SUM('7. Consumption'!$H48:AN48)</f>
        <v>0</v>
      </c>
      <c r="AK44" s="114">
        <f ca="1">SUM('7. Consumption'!$H48:AO48)</f>
        <v>0</v>
      </c>
      <c r="AL44" s="114">
        <f ca="1">SUM('7. Consumption'!$H48:AP48)</f>
        <v>0</v>
      </c>
      <c r="AM44" s="114">
        <f ca="1">SUM('7. Consumption'!$H48:AQ48)</f>
        <v>0</v>
      </c>
    </row>
    <row r="45" spans="2:39" x14ac:dyDescent="0.3">
      <c r="B45" s="12" t="str">
        <f>'7. Consumption'!C49</f>
        <v>TDF+FTC (300/200) - 30 tab</v>
      </c>
      <c r="D45" s="114">
        <f ca="1">SUM('7. Consumption'!$H49:H49)</f>
        <v>0</v>
      </c>
      <c r="E45" s="114">
        <f ca="1">SUM('7. Consumption'!$H49:I49)</f>
        <v>0</v>
      </c>
      <c r="F45" s="114">
        <f ca="1">SUM('7. Consumption'!$H49:J49)</f>
        <v>0</v>
      </c>
      <c r="G45" s="114">
        <f ca="1">SUM('7. Consumption'!$H49:K49)</f>
        <v>0</v>
      </c>
      <c r="H45" s="114">
        <f ca="1">SUM('7. Consumption'!$H49:L49)</f>
        <v>0</v>
      </c>
      <c r="I45" s="114">
        <f ca="1">SUM('7. Consumption'!$H49:M49)</f>
        <v>0</v>
      </c>
      <c r="J45" s="114">
        <f ca="1">SUM('7. Consumption'!$H49:N49)</f>
        <v>0</v>
      </c>
      <c r="K45" s="114">
        <f ca="1">SUM('7. Consumption'!$H49:O49)</f>
        <v>0</v>
      </c>
      <c r="L45" s="114">
        <f ca="1">SUM('7. Consumption'!$H49:P49)</f>
        <v>0</v>
      </c>
      <c r="M45" s="114">
        <f ca="1">SUM('7. Consumption'!$H49:Q49)</f>
        <v>0</v>
      </c>
      <c r="N45" s="114">
        <f ca="1">SUM('7. Consumption'!$H49:R49)</f>
        <v>0</v>
      </c>
      <c r="O45" s="114">
        <f ca="1">SUM('7. Consumption'!$H49:S49)</f>
        <v>0</v>
      </c>
      <c r="P45" s="114">
        <f ca="1">SUM('7. Consumption'!$H49:T49)</f>
        <v>0</v>
      </c>
      <c r="Q45" s="114">
        <f ca="1">SUM('7. Consumption'!$H49:U49)</f>
        <v>0</v>
      </c>
      <c r="R45" s="114">
        <f ca="1">SUM('7. Consumption'!$H49:V49)</f>
        <v>0</v>
      </c>
      <c r="S45" s="114">
        <f ca="1">SUM('7. Consumption'!$H49:W49)</f>
        <v>0</v>
      </c>
      <c r="T45" s="114">
        <f ca="1">SUM('7. Consumption'!$H49:X49)</f>
        <v>0</v>
      </c>
      <c r="U45" s="114">
        <f ca="1">SUM('7. Consumption'!$H49:Y49)</f>
        <v>0</v>
      </c>
      <c r="V45" s="114">
        <f ca="1">SUM('7. Consumption'!$H49:Z49)</f>
        <v>0</v>
      </c>
      <c r="W45" s="114">
        <f ca="1">SUM('7. Consumption'!$H49:AA49)</f>
        <v>0</v>
      </c>
      <c r="X45" s="114">
        <f ca="1">SUM('7. Consumption'!$H49:AB49)</f>
        <v>0</v>
      </c>
      <c r="Y45" s="114">
        <f ca="1">SUM('7. Consumption'!$H49:AC49)</f>
        <v>0</v>
      </c>
      <c r="Z45" s="114">
        <f ca="1">SUM('7. Consumption'!$H49:AD49)</f>
        <v>0</v>
      </c>
      <c r="AA45" s="114">
        <f ca="1">SUM('7. Consumption'!$H49:AE49)</f>
        <v>0</v>
      </c>
      <c r="AB45" s="114">
        <f ca="1">SUM('7. Consumption'!$H49:AF49)</f>
        <v>0</v>
      </c>
      <c r="AC45" s="114">
        <f ca="1">SUM('7. Consumption'!$H49:AG49)</f>
        <v>0</v>
      </c>
      <c r="AD45" s="114">
        <f ca="1">SUM('7. Consumption'!$H49:AH49)</f>
        <v>0</v>
      </c>
      <c r="AE45" s="114">
        <f ca="1">SUM('7. Consumption'!$H49:AI49)</f>
        <v>0</v>
      </c>
      <c r="AF45" s="114">
        <f ca="1">SUM('7. Consumption'!$H49:AJ49)</f>
        <v>0</v>
      </c>
      <c r="AG45" s="114">
        <f ca="1">SUM('7. Consumption'!$H49:AK49)</f>
        <v>0</v>
      </c>
      <c r="AH45" s="114">
        <f ca="1">SUM('7. Consumption'!$H49:AL49)</f>
        <v>0</v>
      </c>
      <c r="AI45" s="114">
        <f ca="1">SUM('7. Consumption'!$H49:AM49)</f>
        <v>0</v>
      </c>
      <c r="AJ45" s="114">
        <f ca="1">SUM('7. Consumption'!$H49:AN49)</f>
        <v>0</v>
      </c>
      <c r="AK45" s="114">
        <f ca="1">SUM('7. Consumption'!$H49:AO49)</f>
        <v>0</v>
      </c>
      <c r="AL45" s="114">
        <f ca="1">SUM('7. Consumption'!$H49:AP49)</f>
        <v>0</v>
      </c>
      <c r="AM45" s="114">
        <f ca="1">SUM('7. Consumption'!$H49:AQ49)</f>
        <v>0</v>
      </c>
    </row>
    <row r="48" spans="2:39" ht="51.6" customHeight="1" x14ac:dyDescent="0.3">
      <c r="B48" s="451" t="s">
        <v>344</v>
      </c>
      <c r="C48" s="451"/>
      <c r="D48" s="451"/>
      <c r="E48" s="451"/>
      <c r="F48" s="451"/>
      <c r="G48" s="451"/>
      <c r="H48" s="451"/>
      <c r="I48" s="451"/>
      <c r="J48" s="451"/>
      <c r="K48" s="451"/>
      <c r="L48" s="451"/>
      <c r="M48" s="451"/>
      <c r="N48" s="451"/>
    </row>
    <row r="50" spans="1:39" x14ac:dyDescent="0.3">
      <c r="B50" s="2" t="s">
        <v>342</v>
      </c>
      <c r="D50" s="202" t="s">
        <v>343</v>
      </c>
      <c r="H50" s="115"/>
    </row>
    <row r="51" spans="1:39" x14ac:dyDescent="0.3">
      <c r="D51" s="73">
        <f>D3</f>
        <v>0</v>
      </c>
      <c r="E51" s="73">
        <f t="shared" ref="E51:AM51" si="1">E3</f>
        <v>31</v>
      </c>
      <c r="F51" s="73">
        <f t="shared" si="1"/>
        <v>62</v>
      </c>
      <c r="G51" s="73">
        <f t="shared" si="1"/>
        <v>93</v>
      </c>
      <c r="H51" s="73">
        <f t="shared" si="1"/>
        <v>123</v>
      </c>
      <c r="I51" s="73">
        <f t="shared" si="1"/>
        <v>154</v>
      </c>
      <c r="J51" s="73">
        <f t="shared" si="1"/>
        <v>184</v>
      </c>
      <c r="K51" s="73">
        <f t="shared" si="1"/>
        <v>215</v>
      </c>
      <c r="L51" s="73">
        <f t="shared" si="1"/>
        <v>246</v>
      </c>
      <c r="M51" s="73">
        <f t="shared" si="1"/>
        <v>276</v>
      </c>
      <c r="N51" s="73">
        <f t="shared" si="1"/>
        <v>307</v>
      </c>
      <c r="O51" s="73">
        <f t="shared" si="1"/>
        <v>337</v>
      </c>
      <c r="P51" s="73">
        <f t="shared" si="1"/>
        <v>368</v>
      </c>
      <c r="Q51" s="73">
        <f t="shared" si="1"/>
        <v>399</v>
      </c>
      <c r="R51" s="73">
        <f t="shared" si="1"/>
        <v>427</v>
      </c>
      <c r="S51" s="73">
        <f t="shared" si="1"/>
        <v>458</v>
      </c>
      <c r="T51" s="73">
        <f t="shared" si="1"/>
        <v>488</v>
      </c>
      <c r="U51" s="73">
        <f t="shared" si="1"/>
        <v>519</v>
      </c>
      <c r="V51" s="73">
        <f t="shared" si="1"/>
        <v>549</v>
      </c>
      <c r="W51" s="73">
        <f t="shared" si="1"/>
        <v>580</v>
      </c>
      <c r="X51" s="73">
        <f t="shared" si="1"/>
        <v>611</v>
      </c>
      <c r="Y51" s="73">
        <f t="shared" si="1"/>
        <v>641</v>
      </c>
      <c r="Z51" s="73">
        <f t="shared" si="1"/>
        <v>672</v>
      </c>
      <c r="AA51" s="73">
        <f t="shared" si="1"/>
        <v>702</v>
      </c>
      <c r="AB51" s="73">
        <f t="shared" si="1"/>
        <v>733</v>
      </c>
      <c r="AC51" s="73">
        <f t="shared" si="1"/>
        <v>764</v>
      </c>
      <c r="AD51" s="73">
        <f t="shared" si="1"/>
        <v>792</v>
      </c>
      <c r="AE51" s="73">
        <f t="shared" si="1"/>
        <v>823</v>
      </c>
      <c r="AF51" s="73">
        <f t="shared" si="1"/>
        <v>853</v>
      </c>
      <c r="AG51" s="73">
        <f t="shared" si="1"/>
        <v>884</v>
      </c>
      <c r="AH51" s="73">
        <f t="shared" si="1"/>
        <v>914</v>
      </c>
      <c r="AI51" s="73">
        <f t="shared" si="1"/>
        <v>945</v>
      </c>
      <c r="AJ51" s="73">
        <f t="shared" si="1"/>
        <v>976</v>
      </c>
      <c r="AK51" s="73">
        <f t="shared" si="1"/>
        <v>1006</v>
      </c>
      <c r="AL51" s="73">
        <f t="shared" si="1"/>
        <v>1037</v>
      </c>
      <c r="AM51" s="73">
        <f t="shared" si="1"/>
        <v>1067</v>
      </c>
    </row>
    <row r="52" spans="1:39" x14ac:dyDescent="0.3">
      <c r="B52" s="120"/>
      <c r="D52" s="72" t="s">
        <v>340</v>
      </c>
      <c r="E52" s="74" t="s">
        <v>340</v>
      </c>
      <c r="F52" s="74" t="s">
        <v>340</v>
      </c>
      <c r="G52" s="74" t="s">
        <v>340</v>
      </c>
      <c r="H52" s="74" t="s">
        <v>340</v>
      </c>
      <c r="I52" s="74" t="s">
        <v>340</v>
      </c>
      <c r="J52" s="74" t="s">
        <v>340</v>
      </c>
      <c r="K52" s="74" t="s">
        <v>340</v>
      </c>
      <c r="L52" s="74" t="s">
        <v>340</v>
      </c>
      <c r="M52" s="74" t="s">
        <v>341</v>
      </c>
      <c r="N52" s="74" t="s">
        <v>341</v>
      </c>
      <c r="O52" s="74" t="s">
        <v>341</v>
      </c>
      <c r="P52" s="74" t="s">
        <v>341</v>
      </c>
      <c r="Q52" s="74" t="s">
        <v>341</v>
      </c>
      <c r="R52" s="74" t="s">
        <v>341</v>
      </c>
      <c r="S52" s="74" t="s">
        <v>341</v>
      </c>
      <c r="T52" s="74" t="s">
        <v>341</v>
      </c>
      <c r="U52" s="74" t="s">
        <v>341</v>
      </c>
      <c r="V52" s="74" t="s">
        <v>341</v>
      </c>
      <c r="W52" s="74" t="s">
        <v>341</v>
      </c>
      <c r="X52" s="74" t="s">
        <v>341</v>
      </c>
      <c r="Y52" s="74" t="s">
        <v>341</v>
      </c>
      <c r="Z52" s="74" t="s">
        <v>341</v>
      </c>
      <c r="AA52" s="74" t="s">
        <v>341</v>
      </c>
      <c r="AB52" s="74" t="s">
        <v>341</v>
      </c>
      <c r="AC52" s="74" t="s">
        <v>341</v>
      </c>
      <c r="AD52" s="74" t="s">
        <v>341</v>
      </c>
      <c r="AE52" s="74" t="s">
        <v>341</v>
      </c>
      <c r="AF52" s="74" t="s">
        <v>341</v>
      </c>
      <c r="AG52" s="74" t="s">
        <v>341</v>
      </c>
      <c r="AH52" s="74" t="s">
        <v>341</v>
      </c>
      <c r="AI52" s="74" t="s">
        <v>341</v>
      </c>
      <c r="AJ52" s="74" t="s">
        <v>341</v>
      </c>
      <c r="AK52" s="74" t="s">
        <v>341</v>
      </c>
      <c r="AL52" s="74" t="s">
        <v>341</v>
      </c>
      <c r="AM52" s="74" t="s">
        <v>341</v>
      </c>
    </row>
    <row r="53" spans="1:39" x14ac:dyDescent="0.3">
      <c r="A53">
        <v>4</v>
      </c>
      <c r="B53" s="12" t="str">
        <f>B5</f>
        <v>3TC (150) - 60 tab</v>
      </c>
      <c r="D53" s="399">
        <f>IF('8. SOH &amp; Pipeline'!F8&lt;&gt;0,'8. SOH &amp; Pipeline'!F8-HLOOKUP(D$2,$D$2:$AM$45,A53,FALSE),0)</f>
        <v>0</v>
      </c>
      <c r="E53" s="400">
        <f ca="1">MAX(0,
IF(SUM(Wastage!$C53:D53)&gt;0,
'8. SOH &amp; Pipeline'!G8-HLOOKUP(E$2,$D$2:$AM$45,$A53,FALSE)+(SUM('8. SOH &amp; Pipeline'!$F8:F8)-SUM(Wastage!$C53:D53)),
'8. SOH &amp; Pipeline'!G8-HLOOKUP(E$2,$D$2:$AM$45,$A53,FALSE)))</f>
        <v>0</v>
      </c>
      <c r="F53" s="400">
        <f ca="1">MAX(0,IF(SUM(Wastage!$C53:E53)&gt;0,
'8. SOH &amp; Pipeline'!H8-HLOOKUP(F$2,$D$2:$AM$45,$A53,FALSE)+(SUM('8. SOH &amp; Pipeline'!$F8:G8)-SUM(Wastage!$C53:E53)),
'8. SOH &amp; Pipeline'!H8-HLOOKUP(F$2,$D$2:$AM$45,$A53,FALSE)))</f>
        <v>0</v>
      </c>
      <c r="G53" s="400">
        <f ca="1">MAX(0,IF(SUM(Wastage!$C53:F53)&gt;0,
'8. SOH &amp; Pipeline'!I8-HLOOKUP(G$2,$D$2:$AM$45,$A53,FALSE)+(SUM('8. SOH &amp; Pipeline'!$F8:H8)-SUM(Wastage!$C53:F53)),
'8. SOH &amp; Pipeline'!I8-HLOOKUP(G$2,$D$2:$AM$45,$A53,FALSE)))</f>
        <v>0</v>
      </c>
      <c r="H53" s="400">
        <f ca="1">MAX(0,IF(SUM(Wastage!$C53:G53)&gt;0,
'8. SOH &amp; Pipeline'!J8-HLOOKUP(H$2,$D$2:$AM$45,$A53,FALSE)+(SUM('8. SOH &amp; Pipeline'!$F8:I8)-SUM(Wastage!$C53:G53)),
'8. SOH &amp; Pipeline'!J8-HLOOKUP(H$2,$D$2:$AM$45,$A53,FALSE)))</f>
        <v>0</v>
      </c>
      <c r="I53" s="400">
        <f ca="1">MAX(0,IF(SUM(Wastage!$C53:H53)&gt;0,
'8. SOH &amp; Pipeline'!K8-HLOOKUP(I$2,$D$2:$AM$45,$A53,FALSE)+(SUM('8. SOH &amp; Pipeline'!$F8:J8)-SUM(Wastage!$C53:H53)),
'8. SOH &amp; Pipeline'!K8-HLOOKUP(I$2,$D$2:$AM$45,$A53,FALSE)))</f>
        <v>0</v>
      </c>
      <c r="J53" s="400">
        <f ca="1">MAX(0,IF(SUM(Wastage!$C53:I53)&gt;0,
'8. SOH &amp; Pipeline'!L8-HLOOKUP(J$2,$D$2:$AM$45,$A53,FALSE)+(SUM('8. SOH &amp; Pipeline'!$F8:K8)-SUM(Wastage!$C53:I53)),
'8. SOH &amp; Pipeline'!L8-HLOOKUP(J$2,$D$2:$AM$45,$A53,FALSE)))</f>
        <v>0</v>
      </c>
      <c r="K53" s="400">
        <f ca="1">MAX(0,IF(SUM(Wastage!$C53:J53)&gt;0,
'8. SOH &amp; Pipeline'!M8-HLOOKUP(K$2,$D$2:$AM$45,$A53,FALSE)+(SUM('8. SOH &amp; Pipeline'!$F8:L8)-SUM(Wastage!$C53:J53)),
'8. SOH &amp; Pipeline'!M8-HLOOKUP(K$2,$D$2:$AM$45,$A53,FALSE)))</f>
        <v>0</v>
      </c>
      <c r="L53" s="400">
        <f ca="1">MAX(0,IF(SUM(Wastage!$C53:K53)&gt;0,
'8. SOH &amp; Pipeline'!N8-HLOOKUP(L$2,$D$2:$AM$45,$A53,FALSE)+(SUM('8. SOH &amp; Pipeline'!$F8:M8)-SUM(Wastage!$C53:K53)),
'8. SOH &amp; Pipeline'!N8-HLOOKUP(L$2,$D$2:$AM$45,$A53,FALSE)))</f>
        <v>0</v>
      </c>
      <c r="M53" s="400">
        <f ca="1">MAX(0,IF(SUM(Wastage!$C53:L53)&gt;0,
'8. SOH &amp; Pipeline'!O8-HLOOKUP(M$2,$D$2:$AM$45,$A53,FALSE)+(SUM('8. SOH &amp; Pipeline'!$F8:N8)-SUM(Wastage!$C53:L53)),
'8. SOH &amp; Pipeline'!O8-HLOOKUP(M$2,$D$2:$AM$45,$A53,FALSE)))</f>
        <v>0</v>
      </c>
      <c r="N53" s="400">
        <f ca="1">MAX(0,IF(SUM(Wastage!$C53:M53)&gt;0,
'8. SOH &amp; Pipeline'!P8-HLOOKUP(N$2,$D$2:$AM$45,$A53,FALSE)+(SUM('8. SOH &amp; Pipeline'!$F8:O8)-SUM(Wastage!$C53:M53)),
'8. SOH &amp; Pipeline'!P8-HLOOKUP(N$2,$D$2:$AM$45,$A53,FALSE)))</f>
        <v>0</v>
      </c>
      <c r="O53" s="400">
        <f ca="1">MAX(0,IF(SUM(Wastage!$C53:N53)&gt;0,
'8. SOH &amp; Pipeline'!Q8-HLOOKUP(O$2,$D$2:$AM$45,$A53,FALSE)+(SUM('8. SOH &amp; Pipeline'!$F8:P8)-SUM(Wastage!$C53:N53)),
'8. SOH &amp; Pipeline'!Q8-HLOOKUP(O$2,$D$2:$AM$45,$A53,FALSE)))</f>
        <v>0</v>
      </c>
      <c r="P53" s="400">
        <f ca="1">MAX(0,IF(SUM(Wastage!$C53:O53)&gt;0,
'8. SOH &amp; Pipeline'!R8-HLOOKUP(P$2,$D$2:$AM$45,$A53,FALSE)+(SUM('8. SOH &amp; Pipeline'!$F8:Q8)-SUM(Wastage!$C53:O53)),
'8. SOH &amp; Pipeline'!R8-HLOOKUP(P$2,$D$2:$AM$45,$A53,FALSE)))</f>
        <v>0</v>
      </c>
      <c r="Q53" s="400">
        <f ca="1">MAX(0,IF(SUM(Wastage!$C53:P53)&gt;0,
'8. SOH &amp; Pipeline'!S8-HLOOKUP(Q$2,$D$2:$AM$45,$A53,FALSE)+(SUM('8. SOH &amp; Pipeline'!$F8:R8)-SUM(Wastage!$C53:P53)),
'8. SOH &amp; Pipeline'!S8-HLOOKUP(Q$2,$D$2:$AM$45,$A53,FALSE)))</f>
        <v>0</v>
      </c>
      <c r="R53" s="400">
        <f ca="1">MAX(0,IF(SUM(Wastage!$C53:Q53)&gt;0,
'8. SOH &amp; Pipeline'!T8-HLOOKUP(R$2,$D$2:$AM$45,$A53,FALSE)+(SUM('8. SOH &amp; Pipeline'!$F8:S8)-SUM(Wastage!$C53:Q53)),
'8. SOH &amp; Pipeline'!T8-HLOOKUP(R$2,$D$2:$AM$45,$A53,FALSE)))</f>
        <v>0</v>
      </c>
      <c r="S53" s="400">
        <f ca="1">MAX(0,IF(SUM(Wastage!$C53:R53)&gt;0,
'8. SOH &amp; Pipeline'!U8-HLOOKUP(S$2,$D$2:$AM$45,$A53,FALSE)+(SUM('8. SOH &amp; Pipeline'!$F8:T8)-SUM(Wastage!$C53:R53)),
'8. SOH &amp; Pipeline'!U8-HLOOKUP(S$2,$D$2:$AM$45,$A53,FALSE)))</f>
        <v>0</v>
      </c>
      <c r="T53" s="400">
        <f ca="1">MAX(0,IF(SUM(Wastage!$C53:S53)&gt;0,
'8. SOH &amp; Pipeline'!V8-HLOOKUP(T$2,$D$2:$AM$45,$A53,FALSE)+(SUM('8. SOH &amp; Pipeline'!$F8:U8)-SUM(Wastage!$C53:S53)),
'8. SOH &amp; Pipeline'!V8-HLOOKUP(T$2,$D$2:$AM$45,$A53,FALSE)))</f>
        <v>0</v>
      </c>
      <c r="U53" s="400">
        <f ca="1">MAX(0,IF(SUM(Wastage!$C53:T53)&gt;0,
'8. SOH &amp; Pipeline'!W8-HLOOKUP(U$2,$D$2:$AM$45,$A53,FALSE)+(SUM('8. SOH &amp; Pipeline'!$F8:V8)-SUM(Wastage!$C53:T53)),
'8. SOH &amp; Pipeline'!W8-HLOOKUP(U$2,$D$2:$AM$45,$A53,FALSE)))</f>
        <v>0</v>
      </c>
      <c r="V53" s="400">
        <f ca="1">MAX(0,IF(SUM(Wastage!$C53:U53)&gt;0,
'8. SOH &amp; Pipeline'!X8-HLOOKUP(V$2,$D$2:$AM$45,$A53,FALSE)+(SUM('8. SOH &amp; Pipeline'!$F8:W8)-SUM(Wastage!$C53:U53)),
'8. SOH &amp; Pipeline'!X8-HLOOKUP(V$2,$D$2:$AM$45,$A53,FALSE)))</f>
        <v>0</v>
      </c>
      <c r="W53" s="400">
        <f ca="1">MAX(0,IF(SUM(Wastage!$C53:V53)&gt;0,
'8. SOH &amp; Pipeline'!Y8-HLOOKUP(W$2,$D$2:$AM$45,$A53,FALSE)+(SUM('8. SOH &amp; Pipeline'!$F8:X8)-SUM(Wastage!$C53:V53)),
'8. SOH &amp; Pipeline'!Y8-HLOOKUP(W$2,$D$2:$AM$45,$A53,FALSE)))</f>
        <v>0</v>
      </c>
      <c r="X53" s="400">
        <f ca="1">MAX(0,IF(SUM(Wastage!$C53:W53)&gt;0,
'8. SOH &amp; Pipeline'!Z8-HLOOKUP(X$2,$D$2:$AM$45,$A53,FALSE)+(SUM('8. SOH &amp; Pipeline'!$F8:Y8)-SUM(Wastage!$C53:W53)),
'8. SOH &amp; Pipeline'!Z8-HLOOKUP(X$2,$D$2:$AM$45,$A53,FALSE)))</f>
        <v>0</v>
      </c>
      <c r="Y53" s="400">
        <f ca="1">MAX(0,IF(SUM(Wastage!$C53:X53)&gt;0,
'8. SOH &amp; Pipeline'!AA8-HLOOKUP(Y$2,$D$2:$AM$45,$A53,FALSE)+(SUM('8. SOH &amp; Pipeline'!$F8:Z8)-SUM(Wastage!$C53:X53)),
'8. SOH &amp; Pipeline'!AA8-HLOOKUP(Y$2,$D$2:$AM$45,$A53,FALSE)))</f>
        <v>0</v>
      </c>
      <c r="Z53" s="400">
        <f ca="1">MAX(0,IF(SUM(Wastage!$C53:Y53)&gt;0,
'8. SOH &amp; Pipeline'!AB8-HLOOKUP(Z$2,$D$2:$AM$45,$A53,FALSE)+(SUM('8. SOH &amp; Pipeline'!$F8:AA8)-SUM(Wastage!$C53:Y53)),
'8. SOH &amp; Pipeline'!AB8-HLOOKUP(Z$2,$D$2:$AM$45,$A53,FALSE)))</f>
        <v>0</v>
      </c>
      <c r="AA53" s="400">
        <f ca="1">MAX(0,IF(SUM(Wastage!$C53:Z53)&gt;0,
'8. SOH &amp; Pipeline'!AC8-HLOOKUP(AA$2,$D$2:$AM$45,$A53,FALSE)+(SUM('8. SOH &amp; Pipeline'!$F8:AB8)-SUM(Wastage!$C53:Z53)),
'8. SOH &amp; Pipeline'!AC8-HLOOKUP(AA$2,$D$2:$AM$45,$A53,FALSE)))</f>
        <v>0</v>
      </c>
      <c r="AB53" s="400">
        <f ca="1">MAX(0,IF(SUM(Wastage!$C53:AA53)&gt;0,
'8. SOH &amp; Pipeline'!AD8-HLOOKUP(AB$2,$D$2:$AM$45,$A53,FALSE)+(SUM('8. SOH &amp; Pipeline'!$F8:AC8)-SUM(Wastage!$C53:AA53)),
'8. SOH &amp; Pipeline'!AD8-HLOOKUP(AB$2,$D$2:$AM$45,$A53,FALSE)))</f>
        <v>0</v>
      </c>
      <c r="AC53" s="400">
        <f ca="1">MAX(0,IF(SUM(Wastage!$C53:AB53)&gt;0,
'8. SOH &amp; Pipeline'!AE8-HLOOKUP(AC$2,$D$2:$AM$45,$A53,FALSE)+(SUM('8. SOH &amp; Pipeline'!$F8:AD8)-SUM(Wastage!$C53:AB53)),
'8. SOH &amp; Pipeline'!AE8-HLOOKUP(AC$2,$D$2:$AM$45,$A53,FALSE)))</f>
        <v>0</v>
      </c>
      <c r="AD53" s="400">
        <f ca="1">MAX(0,IF(SUM(Wastage!$C53:AC53)&gt;0,
'8. SOH &amp; Pipeline'!AF8-HLOOKUP(AD$2,$D$2:$AM$45,$A53,FALSE)+(SUM('8. SOH &amp; Pipeline'!$F8:AE8)-SUM(Wastage!$C53:AC53)),
'8. SOH &amp; Pipeline'!AF8-HLOOKUP(AD$2,$D$2:$AM$45,$A53,FALSE)))</f>
        <v>0</v>
      </c>
      <c r="AE53" s="400">
        <f ca="1">MAX(0,IF(SUM(Wastage!$C53:AD53)&gt;0,
'8. SOH &amp; Pipeline'!AG8-HLOOKUP(AE$2,$D$2:$AM$45,$A53,FALSE)+(SUM('8. SOH &amp; Pipeline'!$F8:AF8)-SUM(Wastage!$C53:AD53)),
'8. SOH &amp; Pipeline'!AG8-HLOOKUP(AE$2,$D$2:$AM$45,$A53,FALSE)))</f>
        <v>0</v>
      </c>
      <c r="AF53" s="400">
        <f ca="1">MAX(0,IF(SUM(Wastage!$C53:AE53)&gt;0,
'8. SOH &amp; Pipeline'!AH8-HLOOKUP(AF$2,$D$2:$AM$45,$A53,FALSE)+(SUM('8. SOH &amp; Pipeline'!$F8:AG8)-SUM(Wastage!$C53:AE53)),
'8. SOH &amp; Pipeline'!AH8-HLOOKUP(AF$2,$D$2:$AM$45,$A53,FALSE)))</f>
        <v>0</v>
      </c>
      <c r="AG53" s="400">
        <f ca="1">MAX(0,IF(SUM(Wastage!$C53:AF53)&gt;0,
'8. SOH &amp; Pipeline'!AI8-HLOOKUP(AG$2,$D$2:$AM$45,$A53,FALSE)+(SUM('8. SOH &amp; Pipeline'!$F8:AH8)-SUM(Wastage!$C53:AF53)),
'8. SOH &amp; Pipeline'!AI8-HLOOKUP(AG$2,$D$2:$AM$45,$A53,FALSE)))</f>
        <v>0</v>
      </c>
      <c r="AH53" s="400">
        <f ca="1">MAX(0,IF(SUM(Wastage!$C53:AG53)&gt;0,
'8. SOH &amp; Pipeline'!AJ8-HLOOKUP(AH$2,$D$2:$AM$45,$A53,FALSE)+(SUM('8. SOH &amp; Pipeline'!$F8:AI8)-SUM(Wastage!$C53:AG53)),
'8. SOH &amp; Pipeline'!AJ8-HLOOKUP(AH$2,$D$2:$AM$45,$A53,FALSE)))</f>
        <v>0</v>
      </c>
      <c r="AI53" s="400">
        <f ca="1">MAX(0,IF(SUM(Wastage!$C53:AH53)&gt;0,
'8. SOH &amp; Pipeline'!AK8-HLOOKUP(AI$2,$D$2:$AM$45,$A53,FALSE)+(SUM('8. SOH &amp; Pipeline'!$F8:AJ8)-SUM(Wastage!$C53:AH53)),
'8. SOH &amp; Pipeline'!AK8-HLOOKUP(AI$2,$D$2:$AM$45,$A53,FALSE)))</f>
        <v>0</v>
      </c>
      <c r="AJ53" s="400">
        <f ca="1">MAX(0,IF(SUM(Wastage!$C53:AI53)&gt;0,
'8. SOH &amp; Pipeline'!AL8-HLOOKUP(AJ$2,$D$2:$AM$45,$A53,FALSE)+(SUM('8. SOH &amp; Pipeline'!$F8:AK8)-SUM(Wastage!$C53:AI53)),
'8. SOH &amp; Pipeline'!AL8-HLOOKUP(AJ$2,$D$2:$AM$45,$A53,FALSE)))</f>
        <v>0</v>
      </c>
      <c r="AK53" s="400">
        <f ca="1">MAX(0,IF(SUM(Wastage!$C53:AJ53)&gt;0,
'8. SOH &amp; Pipeline'!AM8-HLOOKUP(AK$2,$D$2:$AM$45,$A53,FALSE)+(SUM('8. SOH &amp; Pipeline'!$F8:AL8)-SUM(Wastage!$C53:AJ53)),
'8. SOH &amp; Pipeline'!AM8-HLOOKUP(AK$2,$D$2:$AM$45,$A53,FALSE)))</f>
        <v>0</v>
      </c>
      <c r="AL53" s="400">
        <f ca="1">MAX(0,IF(SUM(Wastage!$C53:AK53)&gt;0,
'8. SOH &amp; Pipeline'!AN8-HLOOKUP(AL$2,$D$2:$AM$45,$A53,FALSE)+(SUM('8. SOH &amp; Pipeline'!$F8:AM8)-SUM(Wastage!$C53:AK53)),
'8. SOH &amp; Pipeline'!AN8-HLOOKUP(AL$2,$D$2:$AM$45,$A53,FALSE)))</f>
        <v>0</v>
      </c>
      <c r="AM53" s="400">
        <f ca="1">MAX(0,IF(SUM(Wastage!$C53:AL53)&gt;0,
'8. SOH &amp; Pipeline'!AO8-HLOOKUP(AM$2,$D$2:$AM$45,$A53,FALSE)+(SUM('8. SOH &amp; Pipeline'!$F8:AN8)-SUM(Wastage!$C53:AL53)),
'8. SOH &amp; Pipeline'!AO8-HLOOKUP(AM$2,$D$2:$AM$45,$A53,FALSE)))</f>
        <v>0</v>
      </c>
    </row>
    <row r="54" spans="1:39" x14ac:dyDescent="0.3">
      <c r="A54">
        <v>5</v>
      </c>
      <c r="B54" s="12" t="str">
        <f t="shared" ref="B54:B93" si="2">B6</f>
        <v>3TC (300) - 30 tab</v>
      </c>
      <c r="D54" s="399">
        <f>IF('8. SOH &amp; Pipeline'!F9&lt;&gt;0,'8. SOH &amp; Pipeline'!F9-HLOOKUP(D$2,$D$2:$AM$45,A54,FALSE),0)</f>
        <v>0</v>
      </c>
      <c r="E54" s="400">
        <f ca="1">MAX(0,IF(SUM(Wastage!$C54:D54)&gt;0,
'8. SOH &amp; Pipeline'!G9-HLOOKUP(E$2,$D$2:$AM$45,$A54,FALSE)+(SUM('8. SOH &amp; Pipeline'!$F9:F9)-SUM(Wastage!$C54:D54)),
'8. SOH &amp; Pipeline'!G9-HLOOKUP(E$2,$D$2:$AM$45,$A54,FALSE)))</f>
        <v>0</v>
      </c>
      <c r="F54" s="400">
        <f ca="1">MAX(0,IF(SUM(Wastage!$C54:E54)&gt;0,
'8. SOH &amp; Pipeline'!H9-HLOOKUP(F$2,$D$2:$AM$45,$A54,FALSE)+(SUM('8. SOH &amp; Pipeline'!$F9:G9)-SUM(Wastage!$C54:E54)),
'8. SOH &amp; Pipeline'!H9-HLOOKUP(F$2,$D$2:$AM$45,$A54,FALSE)))</f>
        <v>0</v>
      </c>
      <c r="G54" s="400">
        <f ca="1">MAX(0,IF(SUM(Wastage!$C54:F54)&gt;0,
'8. SOH &amp; Pipeline'!I9-HLOOKUP(G$2,$D$2:$AM$45,$A54,FALSE)+(SUM('8. SOH &amp; Pipeline'!$F9:H9)-SUM(Wastage!$C54:F54)),
'8. SOH &amp; Pipeline'!I9-HLOOKUP(G$2,$D$2:$AM$45,$A54,FALSE)))</f>
        <v>0</v>
      </c>
      <c r="H54" s="400">
        <f ca="1">MAX(0,IF(SUM(Wastage!$C54:G54)&gt;0,
'8. SOH &amp; Pipeline'!J9-HLOOKUP(H$2,$D$2:$AM$45,$A54,FALSE)+(SUM('8. SOH &amp; Pipeline'!$F9:I9)-SUM(Wastage!$C54:G54)),
'8. SOH &amp; Pipeline'!J9-HLOOKUP(H$2,$D$2:$AM$45,$A54,FALSE)))</f>
        <v>0</v>
      </c>
      <c r="I54" s="400">
        <f ca="1">MAX(0,IF(SUM(Wastage!$C54:H54)&gt;0,
'8. SOH &amp; Pipeline'!K9-HLOOKUP(I$2,$D$2:$AM$45,$A54,FALSE)+(SUM('8. SOH &amp; Pipeline'!$F9:J9)-SUM(Wastage!$C54:H54)),
'8. SOH &amp; Pipeline'!K9-HLOOKUP(I$2,$D$2:$AM$45,$A54,FALSE)))</f>
        <v>0</v>
      </c>
      <c r="J54" s="400">
        <f ca="1">MAX(0,IF(SUM(Wastage!$C54:I54)&gt;0,
'8. SOH &amp; Pipeline'!L9-HLOOKUP(J$2,$D$2:$AM$45,$A54,FALSE)+(SUM('8. SOH &amp; Pipeline'!$F9:K9)-SUM(Wastage!$C54:I54)),
'8. SOH &amp; Pipeline'!L9-HLOOKUP(J$2,$D$2:$AM$45,$A54,FALSE)))</f>
        <v>0</v>
      </c>
      <c r="K54" s="400">
        <f ca="1">MAX(0,IF(SUM(Wastage!$C54:J54)&gt;0,
'8. SOH &amp; Pipeline'!M9-HLOOKUP(K$2,$D$2:$AM$45,$A54,FALSE)+(SUM('8. SOH &amp; Pipeline'!$F9:L9)-SUM(Wastage!$C54:J54)),
'8. SOH &amp; Pipeline'!M9-HLOOKUP(K$2,$D$2:$AM$45,$A54,FALSE)))</f>
        <v>0</v>
      </c>
      <c r="L54" s="400">
        <f ca="1">MAX(0,IF(SUM(Wastage!$C54:K54)&gt;0,
'8. SOH &amp; Pipeline'!N9-HLOOKUP(L$2,$D$2:$AM$45,$A54,FALSE)+(SUM('8. SOH &amp; Pipeline'!$F9:M9)-SUM(Wastage!$C54:K54)),
'8. SOH &amp; Pipeline'!N9-HLOOKUP(L$2,$D$2:$AM$45,$A54,FALSE)))</f>
        <v>0</v>
      </c>
      <c r="M54" s="400">
        <f ca="1">MAX(0,IF(SUM(Wastage!$C54:L54)&gt;0,
'8. SOH &amp; Pipeline'!O9-HLOOKUP(M$2,$D$2:$AM$45,$A54,FALSE)+(SUM('8. SOH &amp; Pipeline'!$F9:N9)-SUM(Wastage!$C54:L54)),
'8. SOH &amp; Pipeline'!O9-HLOOKUP(M$2,$D$2:$AM$45,$A54,FALSE)))</f>
        <v>0</v>
      </c>
      <c r="N54" s="400">
        <f ca="1">MAX(0,IF(SUM(Wastage!$C54:M54)&gt;0,
'8. SOH &amp; Pipeline'!P9-HLOOKUP(N$2,$D$2:$AM$45,$A54,FALSE)+(SUM('8. SOH &amp; Pipeline'!$F9:O9)-SUM(Wastage!$C54:M54)),
'8. SOH &amp; Pipeline'!P9-HLOOKUP(N$2,$D$2:$AM$45,$A54,FALSE)))</f>
        <v>0</v>
      </c>
      <c r="O54" s="400">
        <f ca="1">MAX(0,IF(SUM(Wastage!$C54:N54)&gt;0,
'8. SOH &amp; Pipeline'!Q9-HLOOKUP(O$2,$D$2:$AM$45,$A54,FALSE)+(SUM('8. SOH &amp; Pipeline'!$F9:P9)-SUM(Wastage!$C54:N54)),
'8. SOH &amp; Pipeline'!Q9-HLOOKUP(O$2,$D$2:$AM$45,$A54,FALSE)))</f>
        <v>0</v>
      </c>
      <c r="P54" s="400">
        <f ca="1">MAX(0,IF(SUM(Wastage!$C54:O54)&gt;0,
'8. SOH &amp; Pipeline'!R9-HLOOKUP(P$2,$D$2:$AM$45,$A54,FALSE)+(SUM('8. SOH &amp; Pipeline'!$F9:Q9)-SUM(Wastage!$C54:O54)),
'8. SOH &amp; Pipeline'!R9-HLOOKUP(P$2,$D$2:$AM$45,$A54,FALSE)))</f>
        <v>0</v>
      </c>
      <c r="Q54" s="400">
        <f ca="1">MAX(0,IF(SUM(Wastage!$C54:P54)&gt;0,
'8. SOH &amp; Pipeline'!S9-HLOOKUP(Q$2,$D$2:$AM$45,$A54,FALSE)+(SUM('8. SOH &amp; Pipeline'!$F9:R9)-SUM(Wastage!$C54:P54)),
'8. SOH &amp; Pipeline'!S9-HLOOKUP(Q$2,$D$2:$AM$45,$A54,FALSE)))</f>
        <v>0</v>
      </c>
      <c r="R54" s="400">
        <f ca="1">MAX(0,IF(SUM(Wastage!$C54:Q54)&gt;0,
'8. SOH &amp; Pipeline'!T9-HLOOKUP(R$2,$D$2:$AM$45,$A54,FALSE)+(SUM('8. SOH &amp; Pipeline'!$F9:S9)-SUM(Wastage!$C54:Q54)),
'8. SOH &amp; Pipeline'!T9-HLOOKUP(R$2,$D$2:$AM$45,$A54,FALSE)))</f>
        <v>0</v>
      </c>
      <c r="S54" s="400">
        <f ca="1">MAX(0,IF(SUM(Wastage!$C54:R54)&gt;0,
'8. SOH &amp; Pipeline'!U9-HLOOKUP(S$2,$D$2:$AM$45,$A54,FALSE)+(SUM('8. SOH &amp; Pipeline'!$F9:T9)-SUM(Wastage!$C54:R54)),
'8. SOH &amp; Pipeline'!U9-HLOOKUP(S$2,$D$2:$AM$45,$A54,FALSE)))</f>
        <v>0</v>
      </c>
      <c r="T54" s="400">
        <f ca="1">MAX(0,IF(SUM(Wastage!$C54:S54)&gt;0,
'8. SOH &amp; Pipeline'!V9-HLOOKUP(T$2,$D$2:$AM$45,$A54,FALSE)+(SUM('8. SOH &amp; Pipeline'!$F9:U9)-SUM(Wastage!$C54:S54)),
'8. SOH &amp; Pipeline'!V9-HLOOKUP(T$2,$D$2:$AM$45,$A54,FALSE)))</f>
        <v>0</v>
      </c>
      <c r="U54" s="400">
        <f ca="1">MAX(0,IF(SUM(Wastage!$C54:T54)&gt;0,
'8. SOH &amp; Pipeline'!W9-HLOOKUP(U$2,$D$2:$AM$45,$A54,FALSE)+(SUM('8. SOH &amp; Pipeline'!$F9:V9)-SUM(Wastage!$C54:T54)),
'8. SOH &amp; Pipeline'!W9-HLOOKUP(U$2,$D$2:$AM$45,$A54,FALSE)))</f>
        <v>0</v>
      </c>
      <c r="V54" s="400">
        <f ca="1">MAX(0,IF(SUM(Wastage!$C54:U54)&gt;0,
'8. SOH &amp; Pipeline'!X9-HLOOKUP(V$2,$D$2:$AM$45,$A54,FALSE)+(SUM('8. SOH &amp; Pipeline'!$F9:W9)-SUM(Wastage!$C54:U54)),
'8. SOH &amp; Pipeline'!X9-HLOOKUP(V$2,$D$2:$AM$45,$A54,FALSE)))</f>
        <v>0</v>
      </c>
      <c r="W54" s="400">
        <f ca="1">MAX(0,IF(SUM(Wastage!$C54:V54)&gt;0,
'8. SOH &amp; Pipeline'!Y9-HLOOKUP(W$2,$D$2:$AM$45,$A54,FALSE)+(SUM('8. SOH &amp; Pipeline'!$F9:X9)-SUM(Wastage!$C54:V54)),
'8. SOH &amp; Pipeline'!Y9-HLOOKUP(W$2,$D$2:$AM$45,$A54,FALSE)))</f>
        <v>0</v>
      </c>
      <c r="X54" s="400">
        <f ca="1">MAX(0,IF(SUM(Wastage!$C54:W54)&gt;0,
'8. SOH &amp; Pipeline'!Z9-HLOOKUP(X$2,$D$2:$AM$45,$A54,FALSE)+(SUM('8. SOH &amp; Pipeline'!$F9:Y9)-SUM(Wastage!$C54:W54)),
'8. SOH &amp; Pipeline'!Z9-HLOOKUP(X$2,$D$2:$AM$45,$A54,FALSE)))</f>
        <v>0</v>
      </c>
      <c r="Y54" s="400">
        <f ca="1">MAX(0,IF(SUM(Wastage!$C54:X54)&gt;0,
'8. SOH &amp; Pipeline'!AA9-HLOOKUP(Y$2,$D$2:$AM$45,$A54,FALSE)+(SUM('8. SOH &amp; Pipeline'!$F9:Z9)-SUM(Wastage!$C54:X54)),
'8. SOH &amp; Pipeline'!AA9-HLOOKUP(Y$2,$D$2:$AM$45,$A54,FALSE)))</f>
        <v>0</v>
      </c>
      <c r="Z54" s="400">
        <f ca="1">MAX(0,IF(SUM(Wastage!$C54:Y54)&gt;0,
'8. SOH &amp; Pipeline'!AB9-HLOOKUP(Z$2,$D$2:$AM$45,$A54,FALSE)+(SUM('8. SOH &amp; Pipeline'!$F9:AA9)-SUM(Wastage!$C54:Y54)),
'8. SOH &amp; Pipeline'!AB9-HLOOKUP(Z$2,$D$2:$AM$45,$A54,FALSE)))</f>
        <v>0</v>
      </c>
      <c r="AA54" s="400">
        <f ca="1">MAX(0,IF(SUM(Wastage!$C54:Z54)&gt;0,
'8. SOH &amp; Pipeline'!AC9-HLOOKUP(AA$2,$D$2:$AM$45,$A54,FALSE)+(SUM('8. SOH &amp; Pipeline'!$F9:AB9)-SUM(Wastage!$C54:Z54)),
'8. SOH &amp; Pipeline'!AC9-HLOOKUP(AA$2,$D$2:$AM$45,$A54,FALSE)))</f>
        <v>0</v>
      </c>
      <c r="AB54" s="400">
        <f ca="1">MAX(0,IF(SUM(Wastage!$C54:AA54)&gt;0,
'8. SOH &amp; Pipeline'!AD9-HLOOKUP(AB$2,$D$2:$AM$45,$A54,FALSE)+(SUM('8. SOH &amp; Pipeline'!$F9:AC9)-SUM(Wastage!$C54:AA54)),
'8. SOH &amp; Pipeline'!AD9-HLOOKUP(AB$2,$D$2:$AM$45,$A54,FALSE)))</f>
        <v>0</v>
      </c>
      <c r="AC54" s="400">
        <f ca="1">MAX(0,IF(SUM(Wastage!$C54:AB54)&gt;0,
'8. SOH &amp; Pipeline'!AE9-HLOOKUP(AC$2,$D$2:$AM$45,$A54,FALSE)+(SUM('8. SOH &amp; Pipeline'!$F9:AD9)-SUM(Wastage!$C54:AB54)),
'8. SOH &amp; Pipeline'!AE9-HLOOKUP(AC$2,$D$2:$AM$45,$A54,FALSE)))</f>
        <v>0</v>
      </c>
      <c r="AD54" s="400">
        <f ca="1">MAX(0,IF(SUM(Wastage!$C54:AC54)&gt;0,
'8. SOH &amp; Pipeline'!AF9-HLOOKUP(AD$2,$D$2:$AM$45,$A54,FALSE)+(SUM('8. SOH &amp; Pipeline'!$F9:AE9)-SUM(Wastage!$C54:AC54)),
'8. SOH &amp; Pipeline'!AF9-HLOOKUP(AD$2,$D$2:$AM$45,$A54,FALSE)))</f>
        <v>0</v>
      </c>
      <c r="AE54" s="400">
        <f ca="1">MAX(0,IF(SUM(Wastage!$C54:AD54)&gt;0,
'8. SOH &amp; Pipeline'!AG9-HLOOKUP(AE$2,$D$2:$AM$45,$A54,FALSE)+(SUM('8. SOH &amp; Pipeline'!$F9:AF9)-SUM(Wastage!$C54:AD54)),
'8. SOH &amp; Pipeline'!AG9-HLOOKUP(AE$2,$D$2:$AM$45,$A54,FALSE)))</f>
        <v>0</v>
      </c>
      <c r="AF54" s="400">
        <f ca="1">MAX(0,IF(SUM(Wastage!$C54:AE54)&gt;0,
'8. SOH &amp; Pipeline'!AH9-HLOOKUP(AF$2,$D$2:$AM$45,$A54,FALSE)+(SUM('8. SOH &amp; Pipeline'!$F9:AG9)-SUM(Wastage!$C54:AE54)),
'8. SOH &amp; Pipeline'!AH9-HLOOKUP(AF$2,$D$2:$AM$45,$A54,FALSE)))</f>
        <v>0</v>
      </c>
      <c r="AG54" s="400">
        <f ca="1">MAX(0,IF(SUM(Wastage!$C54:AF54)&gt;0,
'8. SOH &amp; Pipeline'!AI9-HLOOKUP(AG$2,$D$2:$AM$45,$A54,FALSE)+(SUM('8. SOH &amp; Pipeline'!$F9:AH9)-SUM(Wastage!$C54:AF54)),
'8. SOH &amp; Pipeline'!AI9-HLOOKUP(AG$2,$D$2:$AM$45,$A54,FALSE)))</f>
        <v>0</v>
      </c>
      <c r="AH54" s="400">
        <f ca="1">MAX(0,IF(SUM(Wastage!$C54:AG54)&gt;0,
'8. SOH &amp; Pipeline'!AJ9-HLOOKUP(AH$2,$D$2:$AM$45,$A54,FALSE)+(SUM('8. SOH &amp; Pipeline'!$F9:AI9)-SUM(Wastage!$C54:AG54)),
'8. SOH &amp; Pipeline'!AJ9-HLOOKUP(AH$2,$D$2:$AM$45,$A54,FALSE)))</f>
        <v>0</v>
      </c>
      <c r="AI54" s="400">
        <f ca="1">MAX(0,IF(SUM(Wastage!$C54:AH54)&gt;0,
'8. SOH &amp; Pipeline'!AK9-HLOOKUP(AI$2,$D$2:$AM$45,$A54,FALSE)+(SUM('8. SOH &amp; Pipeline'!$F9:AJ9)-SUM(Wastage!$C54:AH54)),
'8. SOH &amp; Pipeline'!AK9-HLOOKUP(AI$2,$D$2:$AM$45,$A54,FALSE)))</f>
        <v>0</v>
      </c>
      <c r="AJ54" s="400">
        <f ca="1">MAX(0,IF(SUM(Wastage!$C54:AI54)&gt;0,
'8. SOH &amp; Pipeline'!AL9-HLOOKUP(AJ$2,$D$2:$AM$45,$A54,FALSE)+(SUM('8. SOH &amp; Pipeline'!$F9:AK9)-SUM(Wastage!$C54:AI54)),
'8. SOH &amp; Pipeline'!AL9-HLOOKUP(AJ$2,$D$2:$AM$45,$A54,FALSE)))</f>
        <v>0</v>
      </c>
      <c r="AK54" s="400">
        <f ca="1">MAX(0,IF(SUM(Wastage!$C54:AJ54)&gt;0,
'8. SOH &amp; Pipeline'!AM9-HLOOKUP(AK$2,$D$2:$AM$45,$A54,FALSE)+(SUM('8. SOH &amp; Pipeline'!$F9:AL9)-SUM(Wastage!$C54:AJ54)),
'8. SOH &amp; Pipeline'!AM9-HLOOKUP(AK$2,$D$2:$AM$45,$A54,FALSE)))</f>
        <v>0</v>
      </c>
      <c r="AL54" s="400">
        <f ca="1">MAX(0,IF(SUM(Wastage!$C54:AK54)&gt;0,
'8. SOH &amp; Pipeline'!AN9-HLOOKUP(AL$2,$D$2:$AM$45,$A54,FALSE)+(SUM('8. SOH &amp; Pipeline'!$F9:AM9)-SUM(Wastage!$C54:AK54)),
'8. SOH &amp; Pipeline'!AN9-HLOOKUP(AL$2,$D$2:$AM$45,$A54,FALSE)))</f>
        <v>0</v>
      </c>
      <c r="AM54" s="400">
        <f ca="1">MAX(0,IF(SUM(Wastage!$C54:AL54)&gt;0,
'8. SOH &amp; Pipeline'!AO9-HLOOKUP(AM$2,$D$2:$AM$45,$A54,FALSE)+(SUM('8. SOH &amp; Pipeline'!$F9:AN9)-SUM(Wastage!$C54:AL54)),
'8. SOH &amp; Pipeline'!AO9-HLOOKUP(AM$2,$D$2:$AM$45,$A54,FALSE)))</f>
        <v>0</v>
      </c>
    </row>
    <row r="55" spans="1:39" x14ac:dyDescent="0.3">
      <c r="A55">
        <v>6</v>
      </c>
      <c r="B55" s="12" t="str">
        <f t="shared" si="2"/>
        <v>ABC (300) - 60 tab</v>
      </c>
      <c r="D55" s="399">
        <f>IF('8. SOH &amp; Pipeline'!F10&lt;&gt;0,'8. SOH &amp; Pipeline'!F10-HLOOKUP(D$2,$D$2:$AM$45,A55,FALSE),0)</f>
        <v>0</v>
      </c>
      <c r="E55" s="400">
        <f ca="1">MAX(0,IF(SUM(Wastage!$C55:D55)&gt;0,
'8. SOH &amp; Pipeline'!G10-HLOOKUP(E$2,$D$2:$AM$45,$A55,FALSE)+(SUM('8. SOH &amp; Pipeline'!$F10:F10)-SUM(Wastage!$C55:D55)),
'8. SOH &amp; Pipeline'!G10-HLOOKUP(E$2,$D$2:$AM$45,$A55,FALSE)))</f>
        <v>0</v>
      </c>
      <c r="F55" s="400">
        <f ca="1">MAX(0,IF(SUM(Wastage!$C55:E55)&gt;0,
'8. SOH &amp; Pipeline'!H10-HLOOKUP(F$2,$D$2:$AM$45,$A55,FALSE)+(SUM('8. SOH &amp; Pipeline'!$F10:G10)-SUM(Wastage!$C55:E55)),
'8. SOH &amp; Pipeline'!H10-HLOOKUP(F$2,$D$2:$AM$45,$A55,FALSE)))</f>
        <v>0</v>
      </c>
      <c r="G55" s="400">
        <f ca="1">MAX(0,IF(SUM(Wastage!$C55:F55)&gt;0,
'8. SOH &amp; Pipeline'!I10-HLOOKUP(G$2,$D$2:$AM$45,$A55,FALSE)+(SUM('8. SOH &amp; Pipeline'!$F10:H10)-SUM(Wastage!$C55:F55)),
'8. SOH &amp; Pipeline'!I10-HLOOKUP(G$2,$D$2:$AM$45,$A55,FALSE)))</f>
        <v>0</v>
      </c>
      <c r="H55" s="400">
        <f ca="1">MAX(0,IF(SUM(Wastage!$C55:G55)&gt;0,
'8. SOH &amp; Pipeline'!J10-HLOOKUP(H$2,$D$2:$AM$45,$A55,FALSE)+(SUM('8. SOH &amp; Pipeline'!$F10:I10)-SUM(Wastage!$C55:G55)),
'8. SOH &amp; Pipeline'!J10-HLOOKUP(H$2,$D$2:$AM$45,$A55,FALSE)))</f>
        <v>0</v>
      </c>
      <c r="I55" s="400">
        <f ca="1">MAX(0,IF(SUM(Wastage!$C55:H55)&gt;0,
'8. SOH &amp; Pipeline'!K10-HLOOKUP(I$2,$D$2:$AM$45,$A55,FALSE)+(SUM('8. SOH &amp; Pipeline'!$F10:J10)-SUM(Wastage!$C55:H55)),
'8. SOH &amp; Pipeline'!K10-HLOOKUP(I$2,$D$2:$AM$45,$A55,FALSE)))</f>
        <v>0</v>
      </c>
      <c r="J55" s="400">
        <f ca="1">MAX(0,IF(SUM(Wastage!$C55:I55)&gt;0,
'8. SOH &amp; Pipeline'!L10-HLOOKUP(J$2,$D$2:$AM$45,$A55,FALSE)+(SUM('8. SOH &amp; Pipeline'!$F10:K10)-SUM(Wastage!$C55:I55)),
'8. SOH &amp; Pipeline'!L10-HLOOKUP(J$2,$D$2:$AM$45,$A55,FALSE)))</f>
        <v>0</v>
      </c>
      <c r="K55" s="400">
        <f ca="1">MAX(0,IF(SUM(Wastage!$C55:J55)&gt;0,
'8. SOH &amp; Pipeline'!M10-HLOOKUP(K$2,$D$2:$AM$45,$A55,FALSE)+(SUM('8. SOH &amp; Pipeline'!$F10:L10)-SUM(Wastage!$C55:J55)),
'8. SOH &amp; Pipeline'!M10-HLOOKUP(K$2,$D$2:$AM$45,$A55,FALSE)))</f>
        <v>0</v>
      </c>
      <c r="L55" s="400">
        <f ca="1">MAX(0,IF(SUM(Wastage!$C55:K55)&gt;0,
'8. SOH &amp; Pipeline'!N10-HLOOKUP(L$2,$D$2:$AM$45,$A55,FALSE)+(SUM('8. SOH &amp; Pipeline'!$F10:M10)-SUM(Wastage!$C55:K55)),
'8. SOH &amp; Pipeline'!N10-HLOOKUP(L$2,$D$2:$AM$45,$A55,FALSE)))</f>
        <v>0</v>
      </c>
      <c r="M55" s="400">
        <f ca="1">MAX(0,IF(SUM(Wastage!$C55:L55)&gt;0,
'8. SOH &amp; Pipeline'!O10-HLOOKUP(M$2,$D$2:$AM$45,$A55,FALSE)+(SUM('8. SOH &amp; Pipeline'!$F10:N10)-SUM(Wastage!$C55:L55)),
'8. SOH &amp; Pipeline'!O10-HLOOKUP(M$2,$D$2:$AM$45,$A55,FALSE)))</f>
        <v>0</v>
      </c>
      <c r="N55" s="400">
        <f ca="1">MAX(0,IF(SUM(Wastage!$C55:M55)&gt;0,
'8. SOH &amp; Pipeline'!P10-HLOOKUP(N$2,$D$2:$AM$45,$A55,FALSE)+(SUM('8. SOH &amp; Pipeline'!$F10:O10)-SUM(Wastage!$C55:M55)),
'8. SOH &amp; Pipeline'!P10-HLOOKUP(N$2,$D$2:$AM$45,$A55,FALSE)))</f>
        <v>0</v>
      </c>
      <c r="O55" s="400">
        <f ca="1">MAX(0,IF(SUM(Wastage!$C55:N55)&gt;0,
'8. SOH &amp; Pipeline'!Q10-HLOOKUP(O$2,$D$2:$AM$45,$A55,FALSE)+(SUM('8. SOH &amp; Pipeline'!$F10:P10)-SUM(Wastage!$C55:N55)),
'8. SOH &amp; Pipeline'!Q10-HLOOKUP(O$2,$D$2:$AM$45,$A55,FALSE)))</f>
        <v>0</v>
      </c>
      <c r="P55" s="400">
        <f ca="1">MAX(0,IF(SUM(Wastage!$C55:O55)&gt;0,
'8. SOH &amp; Pipeline'!R10-HLOOKUP(P$2,$D$2:$AM$45,$A55,FALSE)+(SUM('8. SOH &amp; Pipeline'!$F10:Q10)-SUM(Wastage!$C55:O55)),
'8. SOH &amp; Pipeline'!R10-HLOOKUP(P$2,$D$2:$AM$45,$A55,FALSE)))</f>
        <v>0</v>
      </c>
      <c r="Q55" s="400">
        <f ca="1">MAX(0,IF(SUM(Wastage!$C55:P55)&gt;0,
'8. SOH &amp; Pipeline'!S10-HLOOKUP(Q$2,$D$2:$AM$45,$A55,FALSE)+(SUM('8. SOH &amp; Pipeline'!$F10:R10)-SUM(Wastage!$C55:P55)),
'8. SOH &amp; Pipeline'!S10-HLOOKUP(Q$2,$D$2:$AM$45,$A55,FALSE)))</f>
        <v>0</v>
      </c>
      <c r="R55" s="400">
        <f ca="1">MAX(0,IF(SUM(Wastage!$C55:Q55)&gt;0,
'8. SOH &amp; Pipeline'!T10-HLOOKUP(R$2,$D$2:$AM$45,$A55,FALSE)+(SUM('8. SOH &amp; Pipeline'!$F10:S10)-SUM(Wastage!$C55:Q55)),
'8. SOH &amp; Pipeline'!T10-HLOOKUP(R$2,$D$2:$AM$45,$A55,FALSE)))</f>
        <v>0</v>
      </c>
      <c r="S55" s="400">
        <f ca="1">MAX(0,IF(SUM(Wastage!$C55:R55)&gt;0,
'8. SOH &amp; Pipeline'!U10-HLOOKUP(S$2,$D$2:$AM$45,$A55,FALSE)+(SUM('8. SOH &amp; Pipeline'!$F10:T10)-SUM(Wastage!$C55:R55)),
'8. SOH &amp; Pipeline'!U10-HLOOKUP(S$2,$D$2:$AM$45,$A55,FALSE)))</f>
        <v>0</v>
      </c>
      <c r="T55" s="400">
        <f ca="1">MAX(0,IF(SUM(Wastage!$C55:S55)&gt;0,
'8. SOH &amp; Pipeline'!V10-HLOOKUP(T$2,$D$2:$AM$45,$A55,FALSE)+(SUM('8. SOH &amp; Pipeline'!$F10:U10)-SUM(Wastage!$C55:S55)),
'8. SOH &amp; Pipeline'!V10-HLOOKUP(T$2,$D$2:$AM$45,$A55,FALSE)))</f>
        <v>0</v>
      </c>
      <c r="U55" s="400">
        <f ca="1">MAX(0,IF(SUM(Wastage!$C55:T55)&gt;0,
'8. SOH &amp; Pipeline'!W10-HLOOKUP(U$2,$D$2:$AM$45,$A55,FALSE)+(SUM('8. SOH &amp; Pipeline'!$F10:V10)-SUM(Wastage!$C55:T55)),
'8. SOH &amp; Pipeline'!W10-HLOOKUP(U$2,$D$2:$AM$45,$A55,FALSE)))</f>
        <v>0</v>
      </c>
      <c r="V55" s="400">
        <f ca="1">MAX(0,IF(SUM(Wastage!$C55:U55)&gt;0,
'8. SOH &amp; Pipeline'!X10-HLOOKUP(V$2,$D$2:$AM$45,$A55,FALSE)+(SUM('8. SOH &amp; Pipeline'!$F10:W10)-SUM(Wastage!$C55:U55)),
'8. SOH &amp; Pipeline'!X10-HLOOKUP(V$2,$D$2:$AM$45,$A55,FALSE)))</f>
        <v>0</v>
      </c>
      <c r="W55" s="400">
        <f ca="1">MAX(0,IF(SUM(Wastage!$C55:V55)&gt;0,
'8. SOH &amp; Pipeline'!Y10-HLOOKUP(W$2,$D$2:$AM$45,$A55,FALSE)+(SUM('8. SOH &amp; Pipeline'!$F10:X10)-SUM(Wastage!$C55:V55)),
'8. SOH &amp; Pipeline'!Y10-HLOOKUP(W$2,$D$2:$AM$45,$A55,FALSE)))</f>
        <v>0</v>
      </c>
      <c r="X55" s="400">
        <f ca="1">MAX(0,IF(SUM(Wastage!$C55:W55)&gt;0,
'8. SOH &amp; Pipeline'!Z10-HLOOKUP(X$2,$D$2:$AM$45,$A55,FALSE)+(SUM('8. SOH &amp; Pipeline'!$F10:Y10)-SUM(Wastage!$C55:W55)),
'8. SOH &amp; Pipeline'!Z10-HLOOKUP(X$2,$D$2:$AM$45,$A55,FALSE)))</f>
        <v>0</v>
      </c>
      <c r="Y55" s="400">
        <f ca="1">MAX(0,IF(SUM(Wastage!$C55:X55)&gt;0,
'8. SOH &amp; Pipeline'!AA10-HLOOKUP(Y$2,$D$2:$AM$45,$A55,FALSE)+(SUM('8. SOH &amp; Pipeline'!$F10:Z10)-SUM(Wastage!$C55:X55)),
'8. SOH &amp; Pipeline'!AA10-HLOOKUP(Y$2,$D$2:$AM$45,$A55,FALSE)))</f>
        <v>0</v>
      </c>
      <c r="Z55" s="400">
        <f ca="1">MAX(0,IF(SUM(Wastage!$C55:Y55)&gt;0,
'8. SOH &amp; Pipeline'!AB10-HLOOKUP(Z$2,$D$2:$AM$45,$A55,FALSE)+(SUM('8. SOH &amp; Pipeline'!$F10:AA10)-SUM(Wastage!$C55:Y55)),
'8. SOH &amp; Pipeline'!AB10-HLOOKUP(Z$2,$D$2:$AM$45,$A55,FALSE)))</f>
        <v>0</v>
      </c>
      <c r="AA55" s="400">
        <f ca="1">MAX(0,IF(SUM(Wastage!$C55:Z55)&gt;0,
'8. SOH &amp; Pipeline'!AC10-HLOOKUP(AA$2,$D$2:$AM$45,$A55,FALSE)+(SUM('8. SOH &amp; Pipeline'!$F10:AB10)-SUM(Wastage!$C55:Z55)),
'8. SOH &amp; Pipeline'!AC10-HLOOKUP(AA$2,$D$2:$AM$45,$A55,FALSE)))</f>
        <v>0</v>
      </c>
      <c r="AB55" s="400">
        <f ca="1">MAX(0,IF(SUM(Wastage!$C55:AA55)&gt;0,
'8. SOH &amp; Pipeline'!AD10-HLOOKUP(AB$2,$D$2:$AM$45,$A55,FALSE)+(SUM('8. SOH &amp; Pipeline'!$F10:AC10)-SUM(Wastage!$C55:AA55)),
'8. SOH &amp; Pipeline'!AD10-HLOOKUP(AB$2,$D$2:$AM$45,$A55,FALSE)))</f>
        <v>0</v>
      </c>
      <c r="AC55" s="400">
        <f ca="1">MAX(0,IF(SUM(Wastage!$C55:AB55)&gt;0,
'8. SOH &amp; Pipeline'!AE10-HLOOKUP(AC$2,$D$2:$AM$45,$A55,FALSE)+(SUM('8. SOH &amp; Pipeline'!$F10:AD10)-SUM(Wastage!$C55:AB55)),
'8. SOH &amp; Pipeline'!AE10-HLOOKUP(AC$2,$D$2:$AM$45,$A55,FALSE)))</f>
        <v>0</v>
      </c>
      <c r="AD55" s="400">
        <f ca="1">MAX(0,IF(SUM(Wastage!$C55:AC55)&gt;0,
'8. SOH &amp; Pipeline'!AF10-HLOOKUP(AD$2,$D$2:$AM$45,$A55,FALSE)+(SUM('8. SOH &amp; Pipeline'!$F10:AE10)-SUM(Wastage!$C55:AC55)),
'8. SOH &amp; Pipeline'!AF10-HLOOKUP(AD$2,$D$2:$AM$45,$A55,FALSE)))</f>
        <v>0</v>
      </c>
      <c r="AE55" s="400">
        <f ca="1">MAX(0,IF(SUM(Wastage!$C55:AD55)&gt;0,
'8. SOH &amp; Pipeline'!AG10-HLOOKUP(AE$2,$D$2:$AM$45,$A55,FALSE)+(SUM('8. SOH &amp; Pipeline'!$F10:AF10)-SUM(Wastage!$C55:AD55)),
'8. SOH &amp; Pipeline'!AG10-HLOOKUP(AE$2,$D$2:$AM$45,$A55,FALSE)))</f>
        <v>0</v>
      </c>
      <c r="AF55" s="400">
        <f ca="1">MAX(0,IF(SUM(Wastage!$C55:AE55)&gt;0,
'8. SOH &amp; Pipeline'!AH10-HLOOKUP(AF$2,$D$2:$AM$45,$A55,FALSE)+(SUM('8. SOH &amp; Pipeline'!$F10:AG10)-SUM(Wastage!$C55:AE55)),
'8. SOH &amp; Pipeline'!AH10-HLOOKUP(AF$2,$D$2:$AM$45,$A55,FALSE)))</f>
        <v>0</v>
      </c>
      <c r="AG55" s="400">
        <f ca="1">MAX(0,IF(SUM(Wastage!$C55:AF55)&gt;0,
'8. SOH &amp; Pipeline'!AI10-HLOOKUP(AG$2,$D$2:$AM$45,$A55,FALSE)+(SUM('8. SOH &amp; Pipeline'!$F10:AH10)-SUM(Wastage!$C55:AF55)),
'8. SOH &amp; Pipeline'!AI10-HLOOKUP(AG$2,$D$2:$AM$45,$A55,FALSE)))</f>
        <v>0</v>
      </c>
      <c r="AH55" s="400">
        <f ca="1">MAX(0,IF(SUM(Wastage!$C55:AG55)&gt;0,
'8. SOH &amp; Pipeline'!AJ10-HLOOKUP(AH$2,$D$2:$AM$45,$A55,FALSE)+(SUM('8. SOH &amp; Pipeline'!$F10:AI10)-SUM(Wastage!$C55:AG55)),
'8. SOH &amp; Pipeline'!AJ10-HLOOKUP(AH$2,$D$2:$AM$45,$A55,FALSE)))</f>
        <v>0</v>
      </c>
      <c r="AI55" s="400">
        <f ca="1">MAX(0,IF(SUM(Wastage!$C55:AH55)&gt;0,
'8. SOH &amp; Pipeline'!AK10-HLOOKUP(AI$2,$D$2:$AM$45,$A55,FALSE)+(SUM('8. SOH &amp; Pipeline'!$F10:AJ10)-SUM(Wastage!$C55:AH55)),
'8. SOH &amp; Pipeline'!AK10-HLOOKUP(AI$2,$D$2:$AM$45,$A55,FALSE)))</f>
        <v>0</v>
      </c>
      <c r="AJ55" s="400">
        <f ca="1">MAX(0,IF(SUM(Wastage!$C55:AI55)&gt;0,
'8. SOH &amp; Pipeline'!AL10-HLOOKUP(AJ$2,$D$2:$AM$45,$A55,FALSE)+(SUM('8. SOH &amp; Pipeline'!$F10:AK10)-SUM(Wastage!$C55:AI55)),
'8. SOH &amp; Pipeline'!AL10-HLOOKUP(AJ$2,$D$2:$AM$45,$A55,FALSE)))</f>
        <v>0</v>
      </c>
      <c r="AK55" s="400">
        <f ca="1">MAX(0,IF(SUM(Wastage!$C55:AJ55)&gt;0,
'8. SOH &amp; Pipeline'!AM10-HLOOKUP(AK$2,$D$2:$AM$45,$A55,FALSE)+(SUM('8. SOH &amp; Pipeline'!$F10:AL10)-SUM(Wastage!$C55:AJ55)),
'8. SOH &amp; Pipeline'!AM10-HLOOKUP(AK$2,$D$2:$AM$45,$A55,FALSE)))</f>
        <v>0</v>
      </c>
      <c r="AL55" s="400">
        <f ca="1">MAX(0,IF(SUM(Wastage!$C55:AK55)&gt;0,
'8. SOH &amp; Pipeline'!AN10-HLOOKUP(AL$2,$D$2:$AM$45,$A55,FALSE)+(SUM('8. SOH &amp; Pipeline'!$F10:AM10)-SUM(Wastage!$C55:AK55)),
'8. SOH &amp; Pipeline'!AN10-HLOOKUP(AL$2,$D$2:$AM$45,$A55,FALSE)))</f>
        <v>0</v>
      </c>
      <c r="AM55" s="400">
        <f ca="1">MAX(0,IF(SUM(Wastage!$C55:AL55)&gt;0,
'8. SOH &amp; Pipeline'!AO10-HLOOKUP(AM$2,$D$2:$AM$45,$A55,FALSE)+(SUM('8. SOH &amp; Pipeline'!$F10:AN10)-SUM(Wastage!$C55:AL55)),
'8. SOH &amp; Pipeline'!AO10-HLOOKUP(AM$2,$D$2:$AM$45,$A55,FALSE)))</f>
        <v>0</v>
      </c>
    </row>
    <row r="56" spans="1:39" x14ac:dyDescent="0.3">
      <c r="A56">
        <v>7</v>
      </c>
      <c r="B56" s="12" t="str">
        <f t="shared" si="2"/>
        <v>ABC+3TC (600/300) - 30 tab</v>
      </c>
      <c r="D56" s="399">
        <f>IF('8. SOH &amp; Pipeline'!F11&lt;&gt;0,'8. SOH &amp; Pipeline'!F11-HLOOKUP(D$2,$D$2:$AM$45,A56,FALSE),0)</f>
        <v>0</v>
      </c>
      <c r="E56" s="400">
        <f ca="1">MAX(0,IF(SUM(Wastage!$C56:D56)&gt;0,
'8. SOH &amp; Pipeline'!G11-HLOOKUP(E$2,$D$2:$AM$45,$A56,FALSE)+(SUM('8. SOH &amp; Pipeline'!$F11:F11)-SUM(Wastage!$C56:D56)),
'8. SOH &amp; Pipeline'!G11-HLOOKUP(E$2,$D$2:$AM$45,$A56,FALSE)))</f>
        <v>0</v>
      </c>
      <c r="F56" s="400">
        <f ca="1">MAX(0,IF(SUM(Wastage!$C56:E56)&gt;0,
'8. SOH &amp; Pipeline'!H11-HLOOKUP(F$2,$D$2:$AM$45,$A56,FALSE)+(SUM('8. SOH &amp; Pipeline'!$F11:G11)-SUM(Wastage!$C56:E56)),
'8. SOH &amp; Pipeline'!H11-HLOOKUP(F$2,$D$2:$AM$45,$A56,FALSE)))</f>
        <v>0</v>
      </c>
      <c r="G56" s="400">
        <f ca="1">MAX(0,IF(SUM(Wastage!$C56:F56)&gt;0,
'8. SOH &amp; Pipeline'!I11-HLOOKUP(G$2,$D$2:$AM$45,$A56,FALSE)+(SUM('8. SOH &amp; Pipeline'!$F11:H11)-SUM(Wastage!$C56:F56)),
'8. SOH &amp; Pipeline'!I11-HLOOKUP(G$2,$D$2:$AM$45,$A56,FALSE)))</f>
        <v>0</v>
      </c>
      <c r="H56" s="400">
        <f ca="1">MAX(0,IF(SUM(Wastage!$C56:G56)&gt;0,
'8. SOH &amp; Pipeline'!J11-HLOOKUP(H$2,$D$2:$AM$45,$A56,FALSE)+(SUM('8. SOH &amp; Pipeline'!$F11:I11)-SUM(Wastage!$C56:G56)),
'8. SOH &amp; Pipeline'!J11-HLOOKUP(H$2,$D$2:$AM$45,$A56,FALSE)))</f>
        <v>0</v>
      </c>
      <c r="I56" s="400">
        <f ca="1">MAX(0,IF(SUM(Wastage!$C56:H56)&gt;0,
'8. SOH &amp; Pipeline'!K11-HLOOKUP(I$2,$D$2:$AM$45,$A56,FALSE)+(SUM('8. SOH &amp; Pipeline'!$F11:J11)-SUM(Wastage!$C56:H56)),
'8. SOH &amp; Pipeline'!K11-HLOOKUP(I$2,$D$2:$AM$45,$A56,FALSE)))</f>
        <v>0</v>
      </c>
      <c r="J56" s="400">
        <f ca="1">MAX(0,IF(SUM(Wastage!$C56:I56)&gt;0,
'8. SOH &amp; Pipeline'!L11-HLOOKUP(J$2,$D$2:$AM$45,$A56,FALSE)+(SUM('8. SOH &amp; Pipeline'!$F11:K11)-SUM(Wastage!$C56:I56)),
'8. SOH &amp; Pipeline'!L11-HLOOKUP(J$2,$D$2:$AM$45,$A56,FALSE)))</f>
        <v>0</v>
      </c>
      <c r="K56" s="400">
        <f ca="1">MAX(0,IF(SUM(Wastage!$C56:J56)&gt;0,
'8. SOH &amp; Pipeline'!M11-HLOOKUP(K$2,$D$2:$AM$45,$A56,FALSE)+(SUM('8. SOH &amp; Pipeline'!$F11:L11)-SUM(Wastage!$C56:J56)),
'8. SOH &amp; Pipeline'!M11-HLOOKUP(K$2,$D$2:$AM$45,$A56,FALSE)))</f>
        <v>0</v>
      </c>
      <c r="L56" s="400">
        <f ca="1">MAX(0,IF(SUM(Wastage!$C56:K56)&gt;0,
'8. SOH &amp; Pipeline'!N11-HLOOKUP(L$2,$D$2:$AM$45,$A56,FALSE)+(SUM('8. SOH &amp; Pipeline'!$F11:M11)-SUM(Wastage!$C56:K56)),
'8. SOH &amp; Pipeline'!N11-HLOOKUP(L$2,$D$2:$AM$45,$A56,FALSE)))</f>
        <v>0</v>
      </c>
      <c r="M56" s="400">
        <f ca="1">MAX(0,IF(SUM(Wastage!$C56:L56)&gt;0,
'8. SOH &amp; Pipeline'!O11-HLOOKUP(M$2,$D$2:$AM$45,$A56,FALSE)+(SUM('8. SOH &amp; Pipeline'!$F11:N11)-SUM(Wastage!$C56:L56)),
'8. SOH &amp; Pipeline'!O11-HLOOKUP(M$2,$D$2:$AM$45,$A56,FALSE)))</f>
        <v>0</v>
      </c>
      <c r="N56" s="400">
        <f ca="1">MAX(0,IF(SUM(Wastage!$C56:M56)&gt;0,
'8. SOH &amp; Pipeline'!P11-HLOOKUP(N$2,$D$2:$AM$45,$A56,FALSE)+(SUM('8. SOH &amp; Pipeline'!$F11:O11)-SUM(Wastage!$C56:M56)),
'8. SOH &amp; Pipeline'!P11-HLOOKUP(N$2,$D$2:$AM$45,$A56,FALSE)))</f>
        <v>0</v>
      </c>
      <c r="O56" s="400">
        <f ca="1">MAX(0,IF(SUM(Wastage!$C56:N56)&gt;0,
'8. SOH &amp; Pipeline'!Q11-HLOOKUP(O$2,$D$2:$AM$45,$A56,FALSE)+(SUM('8. SOH &amp; Pipeline'!$F11:P11)-SUM(Wastage!$C56:N56)),
'8. SOH &amp; Pipeline'!Q11-HLOOKUP(O$2,$D$2:$AM$45,$A56,FALSE)))</f>
        <v>0</v>
      </c>
      <c r="P56" s="400">
        <f ca="1">MAX(0,IF(SUM(Wastage!$C56:O56)&gt;0,
'8. SOH &amp; Pipeline'!R11-HLOOKUP(P$2,$D$2:$AM$45,$A56,FALSE)+(SUM('8. SOH &amp; Pipeline'!$F11:Q11)-SUM(Wastage!$C56:O56)),
'8. SOH &amp; Pipeline'!R11-HLOOKUP(P$2,$D$2:$AM$45,$A56,FALSE)))</f>
        <v>0</v>
      </c>
      <c r="Q56" s="400">
        <f ca="1">MAX(0,IF(SUM(Wastage!$C56:P56)&gt;0,
'8. SOH &amp; Pipeline'!S11-HLOOKUP(Q$2,$D$2:$AM$45,$A56,FALSE)+(SUM('8. SOH &amp; Pipeline'!$F11:R11)-SUM(Wastage!$C56:P56)),
'8. SOH &amp; Pipeline'!S11-HLOOKUP(Q$2,$D$2:$AM$45,$A56,FALSE)))</f>
        <v>0</v>
      </c>
      <c r="R56" s="400">
        <f ca="1">MAX(0,IF(SUM(Wastage!$C56:Q56)&gt;0,
'8. SOH &amp; Pipeline'!T11-HLOOKUP(R$2,$D$2:$AM$45,$A56,FALSE)+(SUM('8. SOH &amp; Pipeline'!$F11:S11)-SUM(Wastage!$C56:Q56)),
'8. SOH &amp; Pipeline'!T11-HLOOKUP(R$2,$D$2:$AM$45,$A56,FALSE)))</f>
        <v>0</v>
      </c>
      <c r="S56" s="400">
        <f ca="1">MAX(0,IF(SUM(Wastage!$C56:R56)&gt;0,
'8. SOH &amp; Pipeline'!U11-HLOOKUP(S$2,$D$2:$AM$45,$A56,FALSE)+(SUM('8. SOH &amp; Pipeline'!$F11:T11)-SUM(Wastage!$C56:R56)),
'8. SOH &amp; Pipeline'!U11-HLOOKUP(S$2,$D$2:$AM$45,$A56,FALSE)))</f>
        <v>0</v>
      </c>
      <c r="T56" s="400">
        <f ca="1">MAX(0,IF(SUM(Wastage!$C56:S56)&gt;0,
'8. SOH &amp; Pipeline'!V11-HLOOKUP(T$2,$D$2:$AM$45,$A56,FALSE)+(SUM('8. SOH &amp; Pipeline'!$F11:U11)-SUM(Wastage!$C56:S56)),
'8. SOH &amp; Pipeline'!V11-HLOOKUP(T$2,$D$2:$AM$45,$A56,FALSE)))</f>
        <v>0</v>
      </c>
      <c r="U56" s="400">
        <f ca="1">MAX(0,IF(SUM(Wastage!$C56:T56)&gt;0,
'8. SOH &amp; Pipeline'!W11-HLOOKUP(U$2,$D$2:$AM$45,$A56,FALSE)+(SUM('8. SOH &amp; Pipeline'!$F11:V11)-SUM(Wastage!$C56:T56)),
'8. SOH &amp; Pipeline'!W11-HLOOKUP(U$2,$D$2:$AM$45,$A56,FALSE)))</f>
        <v>0</v>
      </c>
      <c r="V56" s="400">
        <f ca="1">MAX(0,IF(SUM(Wastage!$C56:U56)&gt;0,
'8. SOH &amp; Pipeline'!X11-HLOOKUP(V$2,$D$2:$AM$45,$A56,FALSE)+(SUM('8. SOH &amp; Pipeline'!$F11:W11)-SUM(Wastage!$C56:U56)),
'8. SOH &amp; Pipeline'!X11-HLOOKUP(V$2,$D$2:$AM$45,$A56,FALSE)))</f>
        <v>0</v>
      </c>
      <c r="W56" s="400">
        <f ca="1">MAX(0,IF(SUM(Wastage!$C56:V56)&gt;0,
'8. SOH &amp; Pipeline'!Y11-HLOOKUP(W$2,$D$2:$AM$45,$A56,FALSE)+(SUM('8. SOH &amp; Pipeline'!$F11:X11)-SUM(Wastage!$C56:V56)),
'8. SOH &amp; Pipeline'!Y11-HLOOKUP(W$2,$D$2:$AM$45,$A56,FALSE)))</f>
        <v>0</v>
      </c>
      <c r="X56" s="400">
        <f ca="1">MAX(0,IF(SUM(Wastage!$C56:W56)&gt;0,
'8. SOH &amp; Pipeline'!Z11-HLOOKUP(X$2,$D$2:$AM$45,$A56,FALSE)+(SUM('8. SOH &amp; Pipeline'!$F11:Y11)-SUM(Wastage!$C56:W56)),
'8. SOH &amp; Pipeline'!Z11-HLOOKUP(X$2,$D$2:$AM$45,$A56,FALSE)))</f>
        <v>0</v>
      </c>
      <c r="Y56" s="400">
        <f ca="1">MAX(0,IF(SUM(Wastage!$C56:X56)&gt;0,
'8. SOH &amp; Pipeline'!AA11-HLOOKUP(Y$2,$D$2:$AM$45,$A56,FALSE)+(SUM('8. SOH &amp; Pipeline'!$F11:Z11)-SUM(Wastage!$C56:X56)),
'8. SOH &amp; Pipeline'!AA11-HLOOKUP(Y$2,$D$2:$AM$45,$A56,FALSE)))</f>
        <v>0</v>
      </c>
      <c r="Z56" s="400">
        <f ca="1">MAX(0,IF(SUM(Wastage!$C56:Y56)&gt;0,
'8. SOH &amp; Pipeline'!AB11-HLOOKUP(Z$2,$D$2:$AM$45,$A56,FALSE)+(SUM('8. SOH &amp; Pipeline'!$F11:AA11)-SUM(Wastage!$C56:Y56)),
'8. SOH &amp; Pipeline'!AB11-HLOOKUP(Z$2,$D$2:$AM$45,$A56,FALSE)))</f>
        <v>0</v>
      </c>
      <c r="AA56" s="400">
        <f ca="1">MAX(0,IF(SUM(Wastage!$C56:Z56)&gt;0,
'8. SOH &amp; Pipeline'!AC11-HLOOKUP(AA$2,$D$2:$AM$45,$A56,FALSE)+(SUM('8. SOH &amp; Pipeline'!$F11:AB11)-SUM(Wastage!$C56:Z56)),
'8. SOH &amp; Pipeline'!AC11-HLOOKUP(AA$2,$D$2:$AM$45,$A56,FALSE)))</f>
        <v>0</v>
      </c>
      <c r="AB56" s="400">
        <f ca="1">MAX(0,IF(SUM(Wastage!$C56:AA56)&gt;0,
'8. SOH &amp; Pipeline'!AD11-HLOOKUP(AB$2,$D$2:$AM$45,$A56,FALSE)+(SUM('8. SOH &amp; Pipeline'!$F11:AC11)-SUM(Wastage!$C56:AA56)),
'8. SOH &amp; Pipeline'!AD11-HLOOKUP(AB$2,$D$2:$AM$45,$A56,FALSE)))</f>
        <v>0</v>
      </c>
      <c r="AC56" s="400">
        <f ca="1">MAX(0,IF(SUM(Wastage!$C56:AB56)&gt;0,
'8. SOH &amp; Pipeline'!AE11-HLOOKUP(AC$2,$D$2:$AM$45,$A56,FALSE)+(SUM('8. SOH &amp; Pipeline'!$F11:AD11)-SUM(Wastage!$C56:AB56)),
'8. SOH &amp; Pipeline'!AE11-HLOOKUP(AC$2,$D$2:$AM$45,$A56,FALSE)))</f>
        <v>0</v>
      </c>
      <c r="AD56" s="400">
        <f ca="1">MAX(0,IF(SUM(Wastage!$C56:AC56)&gt;0,
'8. SOH &amp; Pipeline'!AF11-HLOOKUP(AD$2,$D$2:$AM$45,$A56,FALSE)+(SUM('8. SOH &amp; Pipeline'!$F11:AE11)-SUM(Wastage!$C56:AC56)),
'8. SOH &amp; Pipeline'!AF11-HLOOKUP(AD$2,$D$2:$AM$45,$A56,FALSE)))</f>
        <v>0</v>
      </c>
      <c r="AE56" s="400">
        <f ca="1">MAX(0,IF(SUM(Wastage!$C56:AD56)&gt;0,
'8. SOH &amp; Pipeline'!AG11-HLOOKUP(AE$2,$D$2:$AM$45,$A56,FALSE)+(SUM('8. SOH &amp; Pipeline'!$F11:AF11)-SUM(Wastage!$C56:AD56)),
'8. SOH &amp; Pipeline'!AG11-HLOOKUP(AE$2,$D$2:$AM$45,$A56,FALSE)))</f>
        <v>0</v>
      </c>
      <c r="AF56" s="400">
        <f ca="1">MAX(0,IF(SUM(Wastage!$C56:AE56)&gt;0,
'8. SOH &amp; Pipeline'!AH11-HLOOKUP(AF$2,$D$2:$AM$45,$A56,FALSE)+(SUM('8. SOH &amp; Pipeline'!$F11:AG11)-SUM(Wastage!$C56:AE56)),
'8. SOH &amp; Pipeline'!AH11-HLOOKUP(AF$2,$D$2:$AM$45,$A56,FALSE)))</f>
        <v>0</v>
      </c>
      <c r="AG56" s="400">
        <f ca="1">MAX(0,IF(SUM(Wastage!$C56:AF56)&gt;0,
'8. SOH &amp; Pipeline'!AI11-HLOOKUP(AG$2,$D$2:$AM$45,$A56,FALSE)+(SUM('8. SOH &amp; Pipeline'!$F11:AH11)-SUM(Wastage!$C56:AF56)),
'8. SOH &amp; Pipeline'!AI11-HLOOKUP(AG$2,$D$2:$AM$45,$A56,FALSE)))</f>
        <v>0</v>
      </c>
      <c r="AH56" s="400">
        <f ca="1">MAX(0,IF(SUM(Wastage!$C56:AG56)&gt;0,
'8. SOH &amp; Pipeline'!AJ11-HLOOKUP(AH$2,$D$2:$AM$45,$A56,FALSE)+(SUM('8. SOH &amp; Pipeline'!$F11:AI11)-SUM(Wastage!$C56:AG56)),
'8. SOH &amp; Pipeline'!AJ11-HLOOKUP(AH$2,$D$2:$AM$45,$A56,FALSE)))</f>
        <v>0</v>
      </c>
      <c r="AI56" s="400">
        <f ca="1">MAX(0,IF(SUM(Wastage!$C56:AH56)&gt;0,
'8. SOH &amp; Pipeline'!AK11-HLOOKUP(AI$2,$D$2:$AM$45,$A56,FALSE)+(SUM('8. SOH &amp; Pipeline'!$F11:AJ11)-SUM(Wastage!$C56:AH56)),
'8. SOH &amp; Pipeline'!AK11-HLOOKUP(AI$2,$D$2:$AM$45,$A56,FALSE)))</f>
        <v>0</v>
      </c>
      <c r="AJ56" s="400">
        <f ca="1">MAX(0,IF(SUM(Wastage!$C56:AI56)&gt;0,
'8. SOH &amp; Pipeline'!AL11-HLOOKUP(AJ$2,$D$2:$AM$45,$A56,FALSE)+(SUM('8. SOH &amp; Pipeline'!$F11:AK11)-SUM(Wastage!$C56:AI56)),
'8. SOH &amp; Pipeline'!AL11-HLOOKUP(AJ$2,$D$2:$AM$45,$A56,FALSE)))</f>
        <v>0</v>
      </c>
      <c r="AK56" s="400">
        <f ca="1">MAX(0,IF(SUM(Wastage!$C56:AJ56)&gt;0,
'8. SOH &amp; Pipeline'!AM11-HLOOKUP(AK$2,$D$2:$AM$45,$A56,FALSE)+(SUM('8. SOH &amp; Pipeline'!$F11:AL11)-SUM(Wastage!$C56:AJ56)),
'8. SOH &amp; Pipeline'!AM11-HLOOKUP(AK$2,$D$2:$AM$45,$A56,FALSE)))</f>
        <v>0</v>
      </c>
      <c r="AL56" s="400">
        <f ca="1">MAX(0,IF(SUM(Wastage!$C56:AK56)&gt;0,
'8. SOH &amp; Pipeline'!AN11-HLOOKUP(AL$2,$D$2:$AM$45,$A56,FALSE)+(SUM('8. SOH &amp; Pipeline'!$F11:AM11)-SUM(Wastage!$C56:AK56)),
'8. SOH &amp; Pipeline'!AN11-HLOOKUP(AL$2,$D$2:$AM$45,$A56,FALSE)))</f>
        <v>0</v>
      </c>
      <c r="AM56" s="400">
        <f ca="1">MAX(0,IF(SUM(Wastage!$C56:AL56)&gt;0,
'8. SOH &amp; Pipeline'!AO11-HLOOKUP(AM$2,$D$2:$AM$45,$A56,FALSE)+(SUM('8. SOH &amp; Pipeline'!$F11:AN11)-SUM(Wastage!$C56:AL56)),
'8. SOH &amp; Pipeline'!AO11-HLOOKUP(AM$2,$D$2:$AM$45,$A56,FALSE)))</f>
        <v>0</v>
      </c>
    </row>
    <row r="57" spans="1:39" x14ac:dyDescent="0.3">
      <c r="A57">
        <v>8</v>
      </c>
      <c r="B57" s="12" t="str">
        <f t="shared" si="2"/>
        <v>ABC+3TC+DTG (600/300/50) - 30 tab</v>
      </c>
      <c r="D57" s="399">
        <f>IF('8. SOH &amp; Pipeline'!F12&lt;&gt;0,'8. SOH &amp; Pipeline'!F12-HLOOKUP(D$2,$D$2:$AM$45,A57,FALSE),0)</f>
        <v>0</v>
      </c>
      <c r="E57" s="400">
        <f ca="1">MAX(0,IF(SUM(Wastage!$C57:D57)&gt;0,
'8. SOH &amp; Pipeline'!G12-HLOOKUP(E$2,$D$2:$AM$45,$A57,FALSE)+(SUM('8. SOH &amp; Pipeline'!$F12:F12)-SUM(Wastage!$C57:D57)),
'8. SOH &amp; Pipeline'!G12-HLOOKUP(E$2,$D$2:$AM$45,$A57,FALSE)))</f>
        <v>0</v>
      </c>
      <c r="F57" s="400">
        <f ca="1">MAX(0,IF(SUM(Wastage!$C57:E57)&gt;0,
'8. SOH &amp; Pipeline'!H12-HLOOKUP(F$2,$D$2:$AM$45,$A57,FALSE)+(SUM('8. SOH &amp; Pipeline'!$F12:G12)-SUM(Wastage!$C57:E57)),
'8. SOH &amp; Pipeline'!H12-HLOOKUP(F$2,$D$2:$AM$45,$A57,FALSE)))</f>
        <v>0</v>
      </c>
      <c r="G57" s="400">
        <f ca="1">MAX(0,IF(SUM(Wastage!$C57:F57)&gt;0,
'8. SOH &amp; Pipeline'!I12-HLOOKUP(G$2,$D$2:$AM$45,$A57,FALSE)+(SUM('8. SOH &amp; Pipeline'!$F12:H12)-SUM(Wastage!$C57:F57)),
'8. SOH &amp; Pipeline'!I12-HLOOKUP(G$2,$D$2:$AM$45,$A57,FALSE)))</f>
        <v>0</v>
      </c>
      <c r="H57" s="400">
        <f ca="1">MAX(0,IF(SUM(Wastage!$C57:G57)&gt;0,
'8. SOH &amp; Pipeline'!J12-HLOOKUP(H$2,$D$2:$AM$45,$A57,FALSE)+(SUM('8. SOH &amp; Pipeline'!$F12:I12)-SUM(Wastage!$C57:G57)),
'8. SOH &amp; Pipeline'!J12-HLOOKUP(H$2,$D$2:$AM$45,$A57,FALSE)))</f>
        <v>0</v>
      </c>
      <c r="I57" s="400">
        <f ca="1">MAX(0,IF(SUM(Wastage!$C57:H57)&gt;0,
'8. SOH &amp; Pipeline'!K12-HLOOKUP(I$2,$D$2:$AM$45,$A57,FALSE)+(SUM('8. SOH &amp; Pipeline'!$F12:J12)-SUM(Wastage!$C57:H57)),
'8. SOH &amp; Pipeline'!K12-HLOOKUP(I$2,$D$2:$AM$45,$A57,FALSE)))</f>
        <v>0</v>
      </c>
      <c r="J57" s="400">
        <f ca="1">MAX(0,IF(SUM(Wastage!$C57:I57)&gt;0,
'8. SOH &amp; Pipeline'!L12-HLOOKUP(J$2,$D$2:$AM$45,$A57,FALSE)+(SUM('8. SOH &amp; Pipeline'!$F12:K12)-SUM(Wastage!$C57:I57)),
'8. SOH &amp; Pipeline'!L12-HLOOKUP(J$2,$D$2:$AM$45,$A57,FALSE)))</f>
        <v>0</v>
      </c>
      <c r="K57" s="400">
        <f ca="1">MAX(0,IF(SUM(Wastage!$C57:J57)&gt;0,
'8. SOH &amp; Pipeline'!M12-HLOOKUP(K$2,$D$2:$AM$45,$A57,FALSE)+(SUM('8. SOH &amp; Pipeline'!$F12:L12)-SUM(Wastage!$C57:J57)),
'8. SOH &amp; Pipeline'!M12-HLOOKUP(K$2,$D$2:$AM$45,$A57,FALSE)))</f>
        <v>0</v>
      </c>
      <c r="L57" s="400">
        <f ca="1">MAX(0,IF(SUM(Wastage!$C57:K57)&gt;0,
'8. SOH &amp; Pipeline'!N12-HLOOKUP(L$2,$D$2:$AM$45,$A57,FALSE)+(SUM('8. SOH &amp; Pipeline'!$F12:M12)-SUM(Wastage!$C57:K57)),
'8. SOH &amp; Pipeline'!N12-HLOOKUP(L$2,$D$2:$AM$45,$A57,FALSE)))</f>
        <v>0</v>
      </c>
      <c r="M57" s="400">
        <f ca="1">MAX(0,IF(SUM(Wastage!$C57:L57)&gt;0,
'8. SOH &amp; Pipeline'!O12-HLOOKUP(M$2,$D$2:$AM$45,$A57,FALSE)+(SUM('8. SOH &amp; Pipeline'!$F12:N12)-SUM(Wastage!$C57:L57)),
'8. SOH &amp; Pipeline'!O12-HLOOKUP(M$2,$D$2:$AM$45,$A57,FALSE)))</f>
        <v>0</v>
      </c>
      <c r="N57" s="400">
        <f ca="1">MAX(0,IF(SUM(Wastage!$C57:M57)&gt;0,
'8. SOH &amp; Pipeline'!P12-HLOOKUP(N$2,$D$2:$AM$45,$A57,FALSE)+(SUM('8. SOH &amp; Pipeline'!$F12:O12)-SUM(Wastage!$C57:M57)),
'8. SOH &amp; Pipeline'!P12-HLOOKUP(N$2,$D$2:$AM$45,$A57,FALSE)))</f>
        <v>0</v>
      </c>
      <c r="O57" s="400">
        <f ca="1">MAX(0,IF(SUM(Wastage!$C57:N57)&gt;0,
'8. SOH &amp; Pipeline'!Q12-HLOOKUP(O$2,$D$2:$AM$45,$A57,FALSE)+(SUM('8. SOH &amp; Pipeline'!$F12:P12)-SUM(Wastage!$C57:N57)),
'8. SOH &amp; Pipeline'!Q12-HLOOKUP(O$2,$D$2:$AM$45,$A57,FALSE)))</f>
        <v>0</v>
      </c>
      <c r="P57" s="400">
        <f ca="1">MAX(0,IF(SUM(Wastage!$C57:O57)&gt;0,
'8. SOH &amp; Pipeline'!R12-HLOOKUP(P$2,$D$2:$AM$45,$A57,FALSE)+(SUM('8. SOH &amp; Pipeline'!$F12:Q12)-SUM(Wastage!$C57:O57)),
'8. SOH &amp; Pipeline'!R12-HLOOKUP(P$2,$D$2:$AM$45,$A57,FALSE)))</f>
        <v>0</v>
      </c>
      <c r="Q57" s="400">
        <f ca="1">MAX(0,IF(SUM(Wastage!$C57:P57)&gt;0,
'8. SOH &amp; Pipeline'!S12-HLOOKUP(Q$2,$D$2:$AM$45,$A57,FALSE)+(SUM('8. SOH &amp; Pipeline'!$F12:R12)-SUM(Wastage!$C57:P57)),
'8. SOH &amp; Pipeline'!S12-HLOOKUP(Q$2,$D$2:$AM$45,$A57,FALSE)))</f>
        <v>0</v>
      </c>
      <c r="R57" s="400">
        <f ca="1">MAX(0,IF(SUM(Wastage!$C57:Q57)&gt;0,
'8. SOH &amp; Pipeline'!T12-HLOOKUP(R$2,$D$2:$AM$45,$A57,FALSE)+(SUM('8. SOH &amp; Pipeline'!$F12:S12)-SUM(Wastage!$C57:Q57)),
'8. SOH &amp; Pipeline'!T12-HLOOKUP(R$2,$D$2:$AM$45,$A57,FALSE)))</f>
        <v>0</v>
      </c>
      <c r="S57" s="400">
        <f ca="1">MAX(0,IF(SUM(Wastage!$C57:R57)&gt;0,
'8. SOH &amp; Pipeline'!U12-HLOOKUP(S$2,$D$2:$AM$45,$A57,FALSE)+(SUM('8. SOH &amp; Pipeline'!$F12:T12)-SUM(Wastage!$C57:R57)),
'8. SOH &amp; Pipeline'!U12-HLOOKUP(S$2,$D$2:$AM$45,$A57,FALSE)))</f>
        <v>0</v>
      </c>
      <c r="T57" s="400">
        <f ca="1">MAX(0,IF(SUM(Wastage!$C57:S57)&gt;0,
'8. SOH &amp; Pipeline'!V12-HLOOKUP(T$2,$D$2:$AM$45,$A57,FALSE)+(SUM('8. SOH &amp; Pipeline'!$F12:U12)-SUM(Wastage!$C57:S57)),
'8. SOH &amp; Pipeline'!V12-HLOOKUP(T$2,$D$2:$AM$45,$A57,FALSE)))</f>
        <v>0</v>
      </c>
      <c r="U57" s="400">
        <f ca="1">MAX(0,IF(SUM(Wastage!$C57:T57)&gt;0,
'8. SOH &amp; Pipeline'!W12-HLOOKUP(U$2,$D$2:$AM$45,$A57,FALSE)+(SUM('8. SOH &amp; Pipeline'!$F12:V12)-SUM(Wastage!$C57:T57)),
'8. SOH &amp; Pipeline'!W12-HLOOKUP(U$2,$D$2:$AM$45,$A57,FALSE)))</f>
        <v>0</v>
      </c>
      <c r="V57" s="400">
        <f ca="1">MAX(0,IF(SUM(Wastage!$C57:U57)&gt;0,
'8. SOH &amp; Pipeline'!X12-HLOOKUP(V$2,$D$2:$AM$45,$A57,FALSE)+(SUM('8. SOH &amp; Pipeline'!$F12:W12)-SUM(Wastage!$C57:U57)),
'8. SOH &amp; Pipeline'!X12-HLOOKUP(V$2,$D$2:$AM$45,$A57,FALSE)))</f>
        <v>0</v>
      </c>
      <c r="W57" s="400">
        <f ca="1">MAX(0,IF(SUM(Wastage!$C57:V57)&gt;0,
'8. SOH &amp; Pipeline'!Y12-HLOOKUP(W$2,$D$2:$AM$45,$A57,FALSE)+(SUM('8. SOH &amp; Pipeline'!$F12:X12)-SUM(Wastage!$C57:V57)),
'8. SOH &amp; Pipeline'!Y12-HLOOKUP(W$2,$D$2:$AM$45,$A57,FALSE)))</f>
        <v>0</v>
      </c>
      <c r="X57" s="400">
        <f ca="1">MAX(0,IF(SUM(Wastage!$C57:W57)&gt;0,
'8. SOH &amp; Pipeline'!Z12-HLOOKUP(X$2,$D$2:$AM$45,$A57,FALSE)+(SUM('8. SOH &amp; Pipeline'!$F12:Y12)-SUM(Wastage!$C57:W57)),
'8. SOH &amp; Pipeline'!Z12-HLOOKUP(X$2,$D$2:$AM$45,$A57,FALSE)))</f>
        <v>0</v>
      </c>
      <c r="Y57" s="400">
        <f ca="1">MAX(0,IF(SUM(Wastage!$C57:X57)&gt;0,
'8. SOH &amp; Pipeline'!AA12-HLOOKUP(Y$2,$D$2:$AM$45,$A57,FALSE)+(SUM('8. SOH &amp; Pipeline'!$F12:Z12)-SUM(Wastage!$C57:X57)),
'8. SOH &amp; Pipeline'!AA12-HLOOKUP(Y$2,$D$2:$AM$45,$A57,FALSE)))</f>
        <v>0</v>
      </c>
      <c r="Z57" s="400">
        <f ca="1">MAX(0,IF(SUM(Wastage!$C57:Y57)&gt;0,
'8. SOH &amp; Pipeline'!AB12-HLOOKUP(Z$2,$D$2:$AM$45,$A57,FALSE)+(SUM('8. SOH &amp; Pipeline'!$F12:AA12)-SUM(Wastage!$C57:Y57)),
'8. SOH &amp; Pipeline'!AB12-HLOOKUP(Z$2,$D$2:$AM$45,$A57,FALSE)))</f>
        <v>0</v>
      </c>
      <c r="AA57" s="400">
        <f ca="1">MAX(0,IF(SUM(Wastage!$C57:Z57)&gt;0,
'8. SOH &amp; Pipeline'!AC12-HLOOKUP(AA$2,$D$2:$AM$45,$A57,FALSE)+(SUM('8. SOH &amp; Pipeline'!$F12:AB12)-SUM(Wastage!$C57:Z57)),
'8. SOH &amp; Pipeline'!AC12-HLOOKUP(AA$2,$D$2:$AM$45,$A57,FALSE)))</f>
        <v>0</v>
      </c>
      <c r="AB57" s="400">
        <f ca="1">MAX(0,IF(SUM(Wastage!$C57:AA57)&gt;0,
'8. SOH &amp; Pipeline'!AD12-HLOOKUP(AB$2,$D$2:$AM$45,$A57,FALSE)+(SUM('8. SOH &amp; Pipeline'!$F12:AC12)-SUM(Wastage!$C57:AA57)),
'8. SOH &amp; Pipeline'!AD12-HLOOKUP(AB$2,$D$2:$AM$45,$A57,FALSE)))</f>
        <v>0</v>
      </c>
      <c r="AC57" s="400">
        <f ca="1">MAX(0,IF(SUM(Wastage!$C57:AB57)&gt;0,
'8. SOH &amp; Pipeline'!AE12-HLOOKUP(AC$2,$D$2:$AM$45,$A57,FALSE)+(SUM('8. SOH &amp; Pipeline'!$F12:AD12)-SUM(Wastage!$C57:AB57)),
'8. SOH &amp; Pipeline'!AE12-HLOOKUP(AC$2,$D$2:$AM$45,$A57,FALSE)))</f>
        <v>0</v>
      </c>
      <c r="AD57" s="400">
        <f ca="1">MAX(0,IF(SUM(Wastage!$C57:AC57)&gt;0,
'8. SOH &amp; Pipeline'!AF12-HLOOKUP(AD$2,$D$2:$AM$45,$A57,FALSE)+(SUM('8. SOH &amp; Pipeline'!$F12:AE12)-SUM(Wastage!$C57:AC57)),
'8. SOH &amp; Pipeline'!AF12-HLOOKUP(AD$2,$D$2:$AM$45,$A57,FALSE)))</f>
        <v>0</v>
      </c>
      <c r="AE57" s="400">
        <f ca="1">MAX(0,IF(SUM(Wastage!$C57:AD57)&gt;0,
'8. SOH &amp; Pipeline'!AG12-HLOOKUP(AE$2,$D$2:$AM$45,$A57,FALSE)+(SUM('8. SOH &amp; Pipeline'!$F12:AF12)-SUM(Wastage!$C57:AD57)),
'8. SOH &amp; Pipeline'!AG12-HLOOKUP(AE$2,$D$2:$AM$45,$A57,FALSE)))</f>
        <v>0</v>
      </c>
      <c r="AF57" s="400">
        <f ca="1">MAX(0,IF(SUM(Wastage!$C57:AE57)&gt;0,
'8. SOH &amp; Pipeline'!AH12-HLOOKUP(AF$2,$D$2:$AM$45,$A57,FALSE)+(SUM('8. SOH &amp; Pipeline'!$F12:AG12)-SUM(Wastage!$C57:AE57)),
'8. SOH &amp; Pipeline'!AH12-HLOOKUP(AF$2,$D$2:$AM$45,$A57,FALSE)))</f>
        <v>0</v>
      </c>
      <c r="AG57" s="400">
        <f ca="1">MAX(0,IF(SUM(Wastage!$C57:AF57)&gt;0,
'8. SOH &amp; Pipeline'!AI12-HLOOKUP(AG$2,$D$2:$AM$45,$A57,FALSE)+(SUM('8. SOH &amp; Pipeline'!$F12:AH12)-SUM(Wastage!$C57:AF57)),
'8. SOH &amp; Pipeline'!AI12-HLOOKUP(AG$2,$D$2:$AM$45,$A57,FALSE)))</f>
        <v>0</v>
      </c>
      <c r="AH57" s="400">
        <f ca="1">MAX(0,IF(SUM(Wastage!$C57:AG57)&gt;0,
'8. SOH &amp; Pipeline'!AJ12-HLOOKUP(AH$2,$D$2:$AM$45,$A57,FALSE)+(SUM('8. SOH &amp; Pipeline'!$F12:AI12)-SUM(Wastage!$C57:AG57)),
'8. SOH &amp; Pipeline'!AJ12-HLOOKUP(AH$2,$D$2:$AM$45,$A57,FALSE)))</f>
        <v>0</v>
      </c>
      <c r="AI57" s="400">
        <f ca="1">MAX(0,IF(SUM(Wastage!$C57:AH57)&gt;0,
'8. SOH &amp; Pipeline'!AK12-HLOOKUP(AI$2,$D$2:$AM$45,$A57,FALSE)+(SUM('8. SOH &amp; Pipeline'!$F12:AJ12)-SUM(Wastage!$C57:AH57)),
'8. SOH &amp; Pipeline'!AK12-HLOOKUP(AI$2,$D$2:$AM$45,$A57,FALSE)))</f>
        <v>0</v>
      </c>
      <c r="AJ57" s="400">
        <f ca="1">MAX(0,IF(SUM(Wastage!$C57:AI57)&gt;0,
'8. SOH &amp; Pipeline'!AL12-HLOOKUP(AJ$2,$D$2:$AM$45,$A57,FALSE)+(SUM('8. SOH &amp; Pipeline'!$F12:AK12)-SUM(Wastage!$C57:AI57)),
'8. SOH &amp; Pipeline'!AL12-HLOOKUP(AJ$2,$D$2:$AM$45,$A57,FALSE)))</f>
        <v>0</v>
      </c>
      <c r="AK57" s="400">
        <f ca="1">MAX(0,IF(SUM(Wastage!$C57:AJ57)&gt;0,
'8. SOH &amp; Pipeline'!AM12-HLOOKUP(AK$2,$D$2:$AM$45,$A57,FALSE)+(SUM('8. SOH &amp; Pipeline'!$F12:AL12)-SUM(Wastage!$C57:AJ57)),
'8. SOH &amp; Pipeline'!AM12-HLOOKUP(AK$2,$D$2:$AM$45,$A57,FALSE)))</f>
        <v>0</v>
      </c>
      <c r="AL57" s="400">
        <f ca="1">MAX(0,IF(SUM(Wastage!$C57:AK57)&gt;0,
'8. SOH &amp; Pipeline'!AN12-HLOOKUP(AL$2,$D$2:$AM$45,$A57,FALSE)+(SUM('8. SOH &amp; Pipeline'!$F12:AM12)-SUM(Wastage!$C57:AK57)),
'8. SOH &amp; Pipeline'!AN12-HLOOKUP(AL$2,$D$2:$AM$45,$A57,FALSE)))</f>
        <v>0</v>
      </c>
      <c r="AM57" s="400">
        <f ca="1">MAX(0,IF(SUM(Wastage!$C57:AL57)&gt;0,
'8. SOH &amp; Pipeline'!AO12-HLOOKUP(AM$2,$D$2:$AM$45,$A57,FALSE)+(SUM('8. SOH &amp; Pipeline'!$F12:AN12)-SUM(Wastage!$C57:AL57)),
'8. SOH &amp; Pipeline'!AO12-HLOOKUP(AM$2,$D$2:$AM$45,$A57,FALSE)))</f>
        <v>0</v>
      </c>
    </row>
    <row r="58" spans="1:39" x14ac:dyDescent="0.3">
      <c r="A58">
        <v>9</v>
      </c>
      <c r="B58" s="12" t="str">
        <f t="shared" si="2"/>
        <v>ATV/r (300/100) - 30 tab</v>
      </c>
      <c r="D58" s="399">
        <f>IF('8. SOH &amp; Pipeline'!F13&lt;&gt;0,'8. SOH &amp; Pipeline'!F13-HLOOKUP(D$2,$D$2:$AM$45,A58,FALSE),0)</f>
        <v>0</v>
      </c>
      <c r="E58" s="400">
        <f ca="1">MAX(0,IF(SUM(Wastage!$C58:D58)&gt;0,
'8. SOH &amp; Pipeline'!G13-HLOOKUP(E$2,$D$2:$AM$45,$A58,FALSE)+(SUM('8. SOH &amp; Pipeline'!$F13:F13)-SUM(Wastage!$C58:D58)),
'8. SOH &amp; Pipeline'!G13-HLOOKUP(E$2,$D$2:$AM$45,$A58,FALSE)))</f>
        <v>0</v>
      </c>
      <c r="F58" s="400">
        <f ca="1">MAX(0,IF(SUM(Wastage!$C58:E58)&gt;0,
'8. SOH &amp; Pipeline'!H13-HLOOKUP(F$2,$D$2:$AM$45,$A58,FALSE)+(SUM('8. SOH &amp; Pipeline'!$F13:G13)-SUM(Wastage!$C58:E58)),
'8. SOH &amp; Pipeline'!H13-HLOOKUP(F$2,$D$2:$AM$45,$A58,FALSE)))</f>
        <v>0</v>
      </c>
      <c r="G58" s="400">
        <f ca="1">MAX(0,IF(SUM(Wastage!$C58:F58)&gt;0,
'8. SOH &amp; Pipeline'!I13-HLOOKUP(G$2,$D$2:$AM$45,$A58,FALSE)+(SUM('8. SOH &amp; Pipeline'!$F13:H13)-SUM(Wastage!$C58:F58)),
'8. SOH &amp; Pipeline'!I13-HLOOKUP(G$2,$D$2:$AM$45,$A58,FALSE)))</f>
        <v>0</v>
      </c>
      <c r="H58" s="400">
        <f ca="1">MAX(0,IF(SUM(Wastage!$C58:G58)&gt;0,
'8. SOH &amp; Pipeline'!J13-HLOOKUP(H$2,$D$2:$AM$45,$A58,FALSE)+(SUM('8. SOH &amp; Pipeline'!$F13:I13)-SUM(Wastage!$C58:G58)),
'8. SOH &amp; Pipeline'!J13-HLOOKUP(H$2,$D$2:$AM$45,$A58,FALSE)))</f>
        <v>0</v>
      </c>
      <c r="I58" s="400">
        <f ca="1">MAX(0,IF(SUM(Wastage!$C58:H58)&gt;0,
'8. SOH &amp; Pipeline'!K13-HLOOKUP(I$2,$D$2:$AM$45,$A58,FALSE)+(SUM('8. SOH &amp; Pipeline'!$F13:J13)-SUM(Wastage!$C58:H58)),
'8. SOH &amp; Pipeline'!K13-HLOOKUP(I$2,$D$2:$AM$45,$A58,FALSE)))</f>
        <v>0</v>
      </c>
      <c r="J58" s="400">
        <f ca="1">MAX(0,IF(SUM(Wastage!$C58:I58)&gt;0,
'8. SOH &amp; Pipeline'!L13-HLOOKUP(J$2,$D$2:$AM$45,$A58,FALSE)+(SUM('8. SOH &amp; Pipeline'!$F13:K13)-SUM(Wastage!$C58:I58)),
'8. SOH &amp; Pipeline'!L13-HLOOKUP(J$2,$D$2:$AM$45,$A58,FALSE)))</f>
        <v>0</v>
      </c>
      <c r="K58" s="400">
        <f ca="1">MAX(0,IF(SUM(Wastage!$C58:J58)&gt;0,
'8. SOH &amp; Pipeline'!M13-HLOOKUP(K$2,$D$2:$AM$45,$A58,FALSE)+(SUM('8. SOH &amp; Pipeline'!$F13:L13)-SUM(Wastage!$C58:J58)),
'8. SOH &amp; Pipeline'!M13-HLOOKUP(K$2,$D$2:$AM$45,$A58,FALSE)))</f>
        <v>0</v>
      </c>
      <c r="L58" s="400">
        <f ca="1">MAX(0,IF(SUM(Wastage!$C58:K58)&gt;0,
'8. SOH &amp; Pipeline'!N13-HLOOKUP(L$2,$D$2:$AM$45,$A58,FALSE)+(SUM('8. SOH &amp; Pipeline'!$F13:M13)-SUM(Wastage!$C58:K58)),
'8. SOH &amp; Pipeline'!N13-HLOOKUP(L$2,$D$2:$AM$45,$A58,FALSE)))</f>
        <v>0</v>
      </c>
      <c r="M58" s="400">
        <f ca="1">MAX(0,IF(SUM(Wastage!$C58:L58)&gt;0,
'8. SOH &amp; Pipeline'!O13-HLOOKUP(M$2,$D$2:$AM$45,$A58,FALSE)+(SUM('8. SOH &amp; Pipeline'!$F13:N13)-SUM(Wastage!$C58:L58)),
'8. SOH &amp; Pipeline'!O13-HLOOKUP(M$2,$D$2:$AM$45,$A58,FALSE)))</f>
        <v>0</v>
      </c>
      <c r="N58" s="400">
        <f ca="1">MAX(0,IF(SUM(Wastage!$C58:M58)&gt;0,
'8. SOH &amp; Pipeline'!P13-HLOOKUP(N$2,$D$2:$AM$45,$A58,FALSE)+(SUM('8. SOH &amp; Pipeline'!$F13:O13)-SUM(Wastage!$C58:M58)),
'8. SOH &amp; Pipeline'!P13-HLOOKUP(N$2,$D$2:$AM$45,$A58,FALSE)))</f>
        <v>0</v>
      </c>
      <c r="O58" s="400">
        <f ca="1">MAX(0,IF(SUM(Wastage!$C58:N58)&gt;0,
'8. SOH &amp; Pipeline'!Q13-HLOOKUP(O$2,$D$2:$AM$45,$A58,FALSE)+(SUM('8. SOH &amp; Pipeline'!$F13:P13)-SUM(Wastage!$C58:N58)),
'8. SOH &amp; Pipeline'!Q13-HLOOKUP(O$2,$D$2:$AM$45,$A58,FALSE)))</f>
        <v>0</v>
      </c>
      <c r="P58" s="400">
        <f ca="1">MAX(0,IF(SUM(Wastage!$C58:O58)&gt;0,
'8. SOH &amp; Pipeline'!R13-HLOOKUP(P$2,$D$2:$AM$45,$A58,FALSE)+(SUM('8. SOH &amp; Pipeline'!$F13:Q13)-SUM(Wastage!$C58:O58)),
'8. SOH &amp; Pipeline'!R13-HLOOKUP(P$2,$D$2:$AM$45,$A58,FALSE)))</f>
        <v>0</v>
      </c>
      <c r="Q58" s="400">
        <f ca="1">MAX(0,IF(SUM(Wastage!$C58:P58)&gt;0,
'8. SOH &amp; Pipeline'!S13-HLOOKUP(Q$2,$D$2:$AM$45,$A58,FALSE)+(SUM('8. SOH &amp; Pipeline'!$F13:R13)-SUM(Wastage!$C58:P58)),
'8. SOH &amp; Pipeline'!S13-HLOOKUP(Q$2,$D$2:$AM$45,$A58,FALSE)))</f>
        <v>0</v>
      </c>
      <c r="R58" s="400">
        <f ca="1">MAX(0,IF(SUM(Wastage!$C58:Q58)&gt;0,
'8. SOH &amp; Pipeline'!T13-HLOOKUP(R$2,$D$2:$AM$45,$A58,FALSE)+(SUM('8. SOH &amp; Pipeline'!$F13:S13)-SUM(Wastage!$C58:Q58)),
'8. SOH &amp; Pipeline'!T13-HLOOKUP(R$2,$D$2:$AM$45,$A58,FALSE)))</f>
        <v>0</v>
      </c>
      <c r="S58" s="400">
        <f ca="1">MAX(0,IF(SUM(Wastage!$C58:R58)&gt;0,
'8. SOH &amp; Pipeline'!U13-HLOOKUP(S$2,$D$2:$AM$45,$A58,FALSE)+(SUM('8. SOH &amp; Pipeline'!$F13:T13)-SUM(Wastage!$C58:R58)),
'8. SOH &amp; Pipeline'!U13-HLOOKUP(S$2,$D$2:$AM$45,$A58,FALSE)))</f>
        <v>0</v>
      </c>
      <c r="T58" s="400">
        <f ca="1">MAX(0,IF(SUM(Wastage!$C58:S58)&gt;0,
'8. SOH &amp; Pipeline'!V13-HLOOKUP(T$2,$D$2:$AM$45,$A58,FALSE)+(SUM('8. SOH &amp; Pipeline'!$F13:U13)-SUM(Wastage!$C58:S58)),
'8. SOH &amp; Pipeline'!V13-HLOOKUP(T$2,$D$2:$AM$45,$A58,FALSE)))</f>
        <v>0</v>
      </c>
      <c r="U58" s="400">
        <f ca="1">MAX(0,IF(SUM(Wastage!$C58:T58)&gt;0,
'8. SOH &amp; Pipeline'!W13-HLOOKUP(U$2,$D$2:$AM$45,$A58,FALSE)+(SUM('8. SOH &amp; Pipeline'!$F13:V13)-SUM(Wastage!$C58:T58)),
'8. SOH &amp; Pipeline'!W13-HLOOKUP(U$2,$D$2:$AM$45,$A58,FALSE)))</f>
        <v>0</v>
      </c>
      <c r="V58" s="400">
        <f ca="1">MAX(0,IF(SUM(Wastage!$C58:U58)&gt;0,
'8. SOH &amp; Pipeline'!X13-HLOOKUP(V$2,$D$2:$AM$45,$A58,FALSE)+(SUM('8. SOH &amp; Pipeline'!$F13:W13)-SUM(Wastage!$C58:U58)),
'8. SOH &amp; Pipeline'!X13-HLOOKUP(V$2,$D$2:$AM$45,$A58,FALSE)))</f>
        <v>0</v>
      </c>
      <c r="W58" s="400">
        <f ca="1">MAX(0,IF(SUM(Wastage!$C58:V58)&gt;0,
'8. SOH &amp; Pipeline'!Y13-HLOOKUP(W$2,$D$2:$AM$45,$A58,FALSE)+(SUM('8. SOH &amp; Pipeline'!$F13:X13)-SUM(Wastage!$C58:V58)),
'8. SOH &amp; Pipeline'!Y13-HLOOKUP(W$2,$D$2:$AM$45,$A58,FALSE)))</f>
        <v>0</v>
      </c>
      <c r="X58" s="400">
        <f ca="1">MAX(0,IF(SUM(Wastage!$C58:W58)&gt;0,
'8. SOH &amp; Pipeline'!Z13-HLOOKUP(X$2,$D$2:$AM$45,$A58,FALSE)+(SUM('8. SOH &amp; Pipeline'!$F13:Y13)-SUM(Wastage!$C58:W58)),
'8. SOH &amp; Pipeline'!Z13-HLOOKUP(X$2,$D$2:$AM$45,$A58,FALSE)))</f>
        <v>0</v>
      </c>
      <c r="Y58" s="400">
        <f ca="1">MAX(0,IF(SUM(Wastage!$C58:X58)&gt;0,
'8. SOH &amp; Pipeline'!AA13-HLOOKUP(Y$2,$D$2:$AM$45,$A58,FALSE)+(SUM('8. SOH &amp; Pipeline'!$F13:Z13)-SUM(Wastage!$C58:X58)),
'8. SOH &amp; Pipeline'!AA13-HLOOKUP(Y$2,$D$2:$AM$45,$A58,FALSE)))</f>
        <v>0</v>
      </c>
      <c r="Z58" s="400">
        <f ca="1">MAX(0,IF(SUM(Wastage!$C58:Y58)&gt;0,
'8. SOH &amp; Pipeline'!AB13-HLOOKUP(Z$2,$D$2:$AM$45,$A58,FALSE)+(SUM('8. SOH &amp; Pipeline'!$F13:AA13)-SUM(Wastage!$C58:Y58)),
'8. SOH &amp; Pipeline'!AB13-HLOOKUP(Z$2,$D$2:$AM$45,$A58,FALSE)))</f>
        <v>0</v>
      </c>
      <c r="AA58" s="400">
        <f ca="1">MAX(0,IF(SUM(Wastage!$C58:Z58)&gt;0,
'8. SOH &amp; Pipeline'!AC13-HLOOKUP(AA$2,$D$2:$AM$45,$A58,FALSE)+(SUM('8. SOH &amp; Pipeline'!$F13:AB13)-SUM(Wastage!$C58:Z58)),
'8. SOH &amp; Pipeline'!AC13-HLOOKUP(AA$2,$D$2:$AM$45,$A58,FALSE)))</f>
        <v>0</v>
      </c>
      <c r="AB58" s="400">
        <f ca="1">MAX(0,IF(SUM(Wastage!$C58:AA58)&gt;0,
'8. SOH &amp; Pipeline'!AD13-HLOOKUP(AB$2,$D$2:$AM$45,$A58,FALSE)+(SUM('8. SOH &amp; Pipeline'!$F13:AC13)-SUM(Wastage!$C58:AA58)),
'8. SOH &amp; Pipeline'!AD13-HLOOKUP(AB$2,$D$2:$AM$45,$A58,FALSE)))</f>
        <v>0</v>
      </c>
      <c r="AC58" s="400">
        <f ca="1">MAX(0,IF(SUM(Wastage!$C58:AB58)&gt;0,
'8. SOH &amp; Pipeline'!AE13-HLOOKUP(AC$2,$D$2:$AM$45,$A58,FALSE)+(SUM('8. SOH &amp; Pipeline'!$F13:AD13)-SUM(Wastage!$C58:AB58)),
'8. SOH &amp; Pipeline'!AE13-HLOOKUP(AC$2,$D$2:$AM$45,$A58,FALSE)))</f>
        <v>0</v>
      </c>
      <c r="AD58" s="400">
        <f ca="1">MAX(0,IF(SUM(Wastage!$C58:AC58)&gt;0,
'8. SOH &amp; Pipeline'!AF13-HLOOKUP(AD$2,$D$2:$AM$45,$A58,FALSE)+(SUM('8. SOH &amp; Pipeline'!$F13:AE13)-SUM(Wastage!$C58:AC58)),
'8. SOH &amp; Pipeline'!AF13-HLOOKUP(AD$2,$D$2:$AM$45,$A58,FALSE)))</f>
        <v>0</v>
      </c>
      <c r="AE58" s="400">
        <f ca="1">MAX(0,IF(SUM(Wastage!$C58:AD58)&gt;0,
'8. SOH &amp; Pipeline'!AG13-HLOOKUP(AE$2,$D$2:$AM$45,$A58,FALSE)+(SUM('8. SOH &amp; Pipeline'!$F13:AF13)-SUM(Wastage!$C58:AD58)),
'8. SOH &amp; Pipeline'!AG13-HLOOKUP(AE$2,$D$2:$AM$45,$A58,FALSE)))</f>
        <v>0</v>
      </c>
      <c r="AF58" s="400">
        <f ca="1">MAX(0,IF(SUM(Wastage!$C58:AE58)&gt;0,
'8. SOH &amp; Pipeline'!AH13-HLOOKUP(AF$2,$D$2:$AM$45,$A58,FALSE)+(SUM('8. SOH &amp; Pipeline'!$F13:AG13)-SUM(Wastage!$C58:AE58)),
'8. SOH &amp; Pipeline'!AH13-HLOOKUP(AF$2,$D$2:$AM$45,$A58,FALSE)))</f>
        <v>0</v>
      </c>
      <c r="AG58" s="400">
        <f ca="1">MAX(0,IF(SUM(Wastage!$C58:AF58)&gt;0,
'8. SOH &amp; Pipeline'!AI13-HLOOKUP(AG$2,$D$2:$AM$45,$A58,FALSE)+(SUM('8. SOH &amp; Pipeline'!$F13:AH13)-SUM(Wastage!$C58:AF58)),
'8. SOH &amp; Pipeline'!AI13-HLOOKUP(AG$2,$D$2:$AM$45,$A58,FALSE)))</f>
        <v>0</v>
      </c>
      <c r="AH58" s="400">
        <f ca="1">MAX(0,IF(SUM(Wastage!$C58:AG58)&gt;0,
'8. SOH &amp; Pipeline'!AJ13-HLOOKUP(AH$2,$D$2:$AM$45,$A58,FALSE)+(SUM('8. SOH &amp; Pipeline'!$F13:AI13)-SUM(Wastage!$C58:AG58)),
'8. SOH &amp; Pipeline'!AJ13-HLOOKUP(AH$2,$D$2:$AM$45,$A58,FALSE)))</f>
        <v>0</v>
      </c>
      <c r="AI58" s="400">
        <f ca="1">MAX(0,IF(SUM(Wastage!$C58:AH58)&gt;0,
'8. SOH &amp; Pipeline'!AK13-HLOOKUP(AI$2,$D$2:$AM$45,$A58,FALSE)+(SUM('8. SOH &amp; Pipeline'!$F13:AJ13)-SUM(Wastage!$C58:AH58)),
'8. SOH &amp; Pipeline'!AK13-HLOOKUP(AI$2,$D$2:$AM$45,$A58,FALSE)))</f>
        <v>0</v>
      </c>
      <c r="AJ58" s="400">
        <f ca="1">MAX(0,IF(SUM(Wastage!$C58:AI58)&gt;0,
'8. SOH &amp; Pipeline'!AL13-HLOOKUP(AJ$2,$D$2:$AM$45,$A58,FALSE)+(SUM('8. SOH &amp; Pipeline'!$F13:AK13)-SUM(Wastage!$C58:AI58)),
'8. SOH &amp; Pipeline'!AL13-HLOOKUP(AJ$2,$D$2:$AM$45,$A58,FALSE)))</f>
        <v>0</v>
      </c>
      <c r="AK58" s="400">
        <f ca="1">MAX(0,IF(SUM(Wastage!$C58:AJ58)&gt;0,
'8. SOH &amp; Pipeline'!AM13-HLOOKUP(AK$2,$D$2:$AM$45,$A58,FALSE)+(SUM('8. SOH &amp; Pipeline'!$F13:AL13)-SUM(Wastage!$C58:AJ58)),
'8. SOH &amp; Pipeline'!AM13-HLOOKUP(AK$2,$D$2:$AM$45,$A58,FALSE)))</f>
        <v>0</v>
      </c>
      <c r="AL58" s="400">
        <f ca="1">MAX(0,IF(SUM(Wastage!$C58:AK58)&gt;0,
'8. SOH &amp; Pipeline'!AN13-HLOOKUP(AL$2,$D$2:$AM$45,$A58,FALSE)+(SUM('8. SOH &amp; Pipeline'!$F13:AM13)-SUM(Wastage!$C58:AK58)),
'8. SOH &amp; Pipeline'!AN13-HLOOKUP(AL$2,$D$2:$AM$45,$A58,FALSE)))</f>
        <v>0</v>
      </c>
      <c r="AM58" s="400">
        <f ca="1">MAX(0,IF(SUM(Wastage!$C58:AL58)&gt;0,
'8. SOH &amp; Pipeline'!AO13-HLOOKUP(AM$2,$D$2:$AM$45,$A58,FALSE)+(SUM('8. SOH &amp; Pipeline'!$F13:AN13)-SUM(Wastage!$C58:AL58)),
'8. SOH &amp; Pipeline'!AO13-HLOOKUP(AM$2,$D$2:$AM$45,$A58,FALSE)))</f>
        <v>0</v>
      </c>
    </row>
    <row r="59" spans="1:39" x14ac:dyDescent="0.3">
      <c r="A59">
        <v>10</v>
      </c>
      <c r="B59" s="12" t="str">
        <f t="shared" si="2"/>
        <v>AZT (300) - 60 tab</v>
      </c>
      <c r="C59" s="115"/>
      <c r="D59" s="399">
        <f>IF('8. SOH &amp; Pipeline'!F14&lt;&gt;0,'8. SOH &amp; Pipeline'!F14-HLOOKUP(D$2,$D$2:$AM$45,A59,FALSE),0)</f>
        <v>0</v>
      </c>
      <c r="E59" s="400">
        <f ca="1">MAX(0,IF(SUM(Wastage!$C59:D59)&gt;0,
'8. SOH &amp; Pipeline'!G14-HLOOKUP(E$2,$D$2:$AM$45,$A59,FALSE)+(SUM('8. SOH &amp; Pipeline'!$F14:F14)-SUM(Wastage!$C59:D59)),
'8. SOH &amp; Pipeline'!G14-HLOOKUP(E$2,$D$2:$AM$45,$A59,FALSE)))</f>
        <v>0</v>
      </c>
      <c r="F59" s="400">
        <f ca="1">MAX(0,IF(SUM(Wastage!$C59:E59)&gt;0,
'8. SOH &amp; Pipeline'!H14-HLOOKUP(F$2,$D$2:$AM$45,$A59,FALSE)+(SUM('8. SOH &amp; Pipeline'!$F14:G14)-SUM(Wastage!$C59:E59)),
'8. SOH &amp; Pipeline'!H14-HLOOKUP(F$2,$D$2:$AM$45,$A59,FALSE)))</f>
        <v>0</v>
      </c>
      <c r="G59" s="400">
        <f ca="1">MAX(0,IF(SUM(Wastage!$C59:F59)&gt;0,
'8. SOH &amp; Pipeline'!I14-HLOOKUP(G$2,$D$2:$AM$45,$A59,FALSE)+(SUM('8. SOH &amp; Pipeline'!$F14:H14)-SUM(Wastage!$C59:F59)),
'8. SOH &amp; Pipeline'!I14-HLOOKUP(G$2,$D$2:$AM$45,$A59,FALSE)))</f>
        <v>0</v>
      </c>
      <c r="H59" s="400">
        <f ca="1">MAX(0,IF(SUM(Wastage!$C59:G59)&gt;0,
'8. SOH &amp; Pipeline'!J14-HLOOKUP(H$2,$D$2:$AM$45,$A59,FALSE)+(SUM('8. SOH &amp; Pipeline'!$F14:I14)-SUM(Wastage!$C59:G59)),
'8. SOH &amp; Pipeline'!J14-HLOOKUP(H$2,$D$2:$AM$45,$A59,FALSE)))</f>
        <v>0</v>
      </c>
      <c r="I59" s="400">
        <f ca="1">MAX(0,IF(SUM(Wastage!$C59:H59)&gt;0,
'8. SOH &amp; Pipeline'!K14-HLOOKUP(I$2,$D$2:$AM$45,$A59,FALSE)+(SUM('8. SOH &amp; Pipeline'!$F14:J14)-SUM(Wastage!$C59:H59)),
'8. SOH &amp; Pipeline'!K14-HLOOKUP(I$2,$D$2:$AM$45,$A59,FALSE)))</f>
        <v>0</v>
      </c>
      <c r="J59" s="400">
        <f ca="1">MAX(0,IF(SUM(Wastage!$C59:I59)&gt;0,
'8. SOH &amp; Pipeline'!L14-HLOOKUP(J$2,$D$2:$AM$45,$A59,FALSE)+(SUM('8. SOH &amp; Pipeline'!$F14:K14)-SUM(Wastage!$C59:I59)),
'8. SOH &amp; Pipeline'!L14-HLOOKUP(J$2,$D$2:$AM$45,$A59,FALSE)))</f>
        <v>0</v>
      </c>
      <c r="K59" s="400">
        <f ca="1">MAX(0,IF(SUM(Wastage!$C59:J59)&gt;0,
'8. SOH &amp; Pipeline'!M14-HLOOKUP(K$2,$D$2:$AM$45,$A59,FALSE)+(SUM('8. SOH &amp; Pipeline'!$F14:L14)-SUM(Wastage!$C59:J59)),
'8. SOH &amp; Pipeline'!M14-HLOOKUP(K$2,$D$2:$AM$45,$A59,FALSE)))</f>
        <v>0</v>
      </c>
      <c r="L59" s="400">
        <f ca="1">MAX(0,IF(SUM(Wastage!$C59:K59)&gt;0,
'8. SOH &amp; Pipeline'!N14-HLOOKUP(L$2,$D$2:$AM$45,$A59,FALSE)+(SUM('8. SOH &amp; Pipeline'!$F14:M14)-SUM(Wastage!$C59:K59)),
'8. SOH &amp; Pipeline'!N14-HLOOKUP(L$2,$D$2:$AM$45,$A59,FALSE)))</f>
        <v>0</v>
      </c>
      <c r="M59" s="400">
        <f ca="1">MAX(0,IF(SUM(Wastage!$C59:L59)&gt;0,
'8. SOH &amp; Pipeline'!O14-HLOOKUP(M$2,$D$2:$AM$45,$A59,FALSE)+(SUM('8. SOH &amp; Pipeline'!$F14:N14)-SUM(Wastage!$C59:L59)),
'8. SOH &amp; Pipeline'!O14-HLOOKUP(M$2,$D$2:$AM$45,$A59,FALSE)))</f>
        <v>0</v>
      </c>
      <c r="N59" s="400">
        <f ca="1">MAX(0,IF(SUM(Wastage!$C59:M59)&gt;0,
'8. SOH &amp; Pipeline'!P14-HLOOKUP(N$2,$D$2:$AM$45,$A59,FALSE)+(SUM('8. SOH &amp; Pipeline'!$F14:O14)-SUM(Wastage!$C59:M59)),
'8. SOH &amp; Pipeline'!P14-HLOOKUP(N$2,$D$2:$AM$45,$A59,FALSE)))</f>
        <v>0</v>
      </c>
      <c r="O59" s="400">
        <f ca="1">MAX(0,IF(SUM(Wastage!$C59:N59)&gt;0,
'8. SOH &amp; Pipeline'!Q14-HLOOKUP(O$2,$D$2:$AM$45,$A59,FALSE)+(SUM('8. SOH &amp; Pipeline'!$F14:P14)-SUM(Wastage!$C59:N59)),
'8. SOH &amp; Pipeline'!Q14-HLOOKUP(O$2,$D$2:$AM$45,$A59,FALSE)))</f>
        <v>0</v>
      </c>
      <c r="P59" s="400">
        <f ca="1">MAX(0,IF(SUM(Wastage!$C59:O59)&gt;0,
'8. SOH &amp; Pipeline'!R14-HLOOKUP(P$2,$D$2:$AM$45,$A59,FALSE)+(SUM('8. SOH &amp; Pipeline'!$F14:Q14)-SUM(Wastage!$C59:O59)),
'8. SOH &amp; Pipeline'!R14-HLOOKUP(P$2,$D$2:$AM$45,$A59,FALSE)))</f>
        <v>0</v>
      </c>
      <c r="Q59" s="400">
        <f ca="1">MAX(0,IF(SUM(Wastage!$C59:P59)&gt;0,
'8. SOH &amp; Pipeline'!S14-HLOOKUP(Q$2,$D$2:$AM$45,$A59,FALSE)+(SUM('8. SOH &amp; Pipeline'!$F14:R14)-SUM(Wastage!$C59:P59)),
'8. SOH &amp; Pipeline'!S14-HLOOKUP(Q$2,$D$2:$AM$45,$A59,FALSE)))</f>
        <v>0</v>
      </c>
      <c r="R59" s="400">
        <f ca="1">MAX(0,IF(SUM(Wastage!$C59:Q59)&gt;0,
'8. SOH &amp; Pipeline'!T14-HLOOKUP(R$2,$D$2:$AM$45,$A59,FALSE)+(SUM('8. SOH &amp; Pipeline'!$F14:S14)-SUM(Wastage!$C59:Q59)),
'8. SOH &amp; Pipeline'!T14-HLOOKUP(R$2,$D$2:$AM$45,$A59,FALSE)))</f>
        <v>0</v>
      </c>
      <c r="S59" s="400">
        <f ca="1">MAX(0,IF(SUM(Wastage!$C59:R59)&gt;0,
'8. SOH &amp; Pipeline'!U14-HLOOKUP(S$2,$D$2:$AM$45,$A59,FALSE)+(SUM('8. SOH &amp; Pipeline'!$F14:T14)-SUM(Wastage!$C59:R59)),
'8. SOH &amp; Pipeline'!U14-HLOOKUP(S$2,$D$2:$AM$45,$A59,FALSE)))</f>
        <v>0</v>
      </c>
      <c r="T59" s="400">
        <f ca="1">MAX(0,IF(SUM(Wastage!$C59:S59)&gt;0,
'8. SOH &amp; Pipeline'!V14-HLOOKUP(T$2,$D$2:$AM$45,$A59,FALSE)+(SUM('8. SOH &amp; Pipeline'!$F14:U14)-SUM(Wastage!$C59:S59)),
'8. SOH &amp; Pipeline'!V14-HLOOKUP(T$2,$D$2:$AM$45,$A59,FALSE)))</f>
        <v>0</v>
      </c>
      <c r="U59" s="400">
        <f ca="1">MAX(0,IF(SUM(Wastage!$C59:T59)&gt;0,
'8. SOH &amp; Pipeline'!W14-HLOOKUP(U$2,$D$2:$AM$45,$A59,FALSE)+(SUM('8. SOH &amp; Pipeline'!$F14:V14)-SUM(Wastage!$C59:T59)),
'8. SOH &amp; Pipeline'!W14-HLOOKUP(U$2,$D$2:$AM$45,$A59,FALSE)))</f>
        <v>0</v>
      </c>
      <c r="V59" s="400">
        <f ca="1">MAX(0,IF(SUM(Wastage!$C59:U59)&gt;0,
'8. SOH &amp; Pipeline'!X14-HLOOKUP(V$2,$D$2:$AM$45,$A59,FALSE)+(SUM('8. SOH &amp; Pipeline'!$F14:W14)-SUM(Wastage!$C59:U59)),
'8. SOH &amp; Pipeline'!X14-HLOOKUP(V$2,$D$2:$AM$45,$A59,FALSE)))</f>
        <v>0</v>
      </c>
      <c r="W59" s="400">
        <f ca="1">MAX(0,IF(SUM(Wastage!$C59:V59)&gt;0,
'8. SOH &amp; Pipeline'!Y14-HLOOKUP(W$2,$D$2:$AM$45,$A59,FALSE)+(SUM('8. SOH &amp; Pipeline'!$F14:X14)-SUM(Wastage!$C59:V59)),
'8. SOH &amp; Pipeline'!Y14-HLOOKUP(W$2,$D$2:$AM$45,$A59,FALSE)))</f>
        <v>0</v>
      </c>
      <c r="X59" s="400">
        <f ca="1">MAX(0,IF(SUM(Wastage!$C59:W59)&gt;0,
'8. SOH &amp; Pipeline'!Z14-HLOOKUP(X$2,$D$2:$AM$45,$A59,FALSE)+(SUM('8. SOH &amp; Pipeline'!$F14:Y14)-SUM(Wastage!$C59:W59)),
'8. SOH &amp; Pipeline'!Z14-HLOOKUP(X$2,$D$2:$AM$45,$A59,FALSE)))</f>
        <v>0</v>
      </c>
      <c r="Y59" s="400">
        <f ca="1">MAX(0,IF(SUM(Wastage!$C59:X59)&gt;0,
'8. SOH &amp; Pipeline'!AA14-HLOOKUP(Y$2,$D$2:$AM$45,$A59,FALSE)+(SUM('8. SOH &amp; Pipeline'!$F14:Z14)-SUM(Wastage!$C59:X59)),
'8. SOH &amp; Pipeline'!AA14-HLOOKUP(Y$2,$D$2:$AM$45,$A59,FALSE)))</f>
        <v>0</v>
      </c>
      <c r="Z59" s="400">
        <f ca="1">MAX(0,IF(SUM(Wastage!$C59:Y59)&gt;0,
'8. SOH &amp; Pipeline'!AB14-HLOOKUP(Z$2,$D$2:$AM$45,$A59,FALSE)+(SUM('8. SOH &amp; Pipeline'!$F14:AA14)-SUM(Wastage!$C59:Y59)),
'8. SOH &amp; Pipeline'!AB14-HLOOKUP(Z$2,$D$2:$AM$45,$A59,FALSE)))</f>
        <v>0</v>
      </c>
      <c r="AA59" s="400">
        <f ca="1">MAX(0,IF(SUM(Wastage!$C59:Z59)&gt;0,
'8. SOH &amp; Pipeline'!AC14-HLOOKUP(AA$2,$D$2:$AM$45,$A59,FALSE)+(SUM('8. SOH &amp; Pipeline'!$F14:AB14)-SUM(Wastage!$C59:Z59)),
'8. SOH &amp; Pipeline'!AC14-HLOOKUP(AA$2,$D$2:$AM$45,$A59,FALSE)))</f>
        <v>0</v>
      </c>
      <c r="AB59" s="400">
        <f ca="1">MAX(0,IF(SUM(Wastage!$C59:AA59)&gt;0,
'8. SOH &amp; Pipeline'!AD14-HLOOKUP(AB$2,$D$2:$AM$45,$A59,FALSE)+(SUM('8. SOH &amp; Pipeline'!$F14:AC14)-SUM(Wastage!$C59:AA59)),
'8. SOH &amp; Pipeline'!AD14-HLOOKUP(AB$2,$D$2:$AM$45,$A59,FALSE)))</f>
        <v>0</v>
      </c>
      <c r="AC59" s="400">
        <f ca="1">MAX(0,IF(SUM(Wastage!$C59:AB59)&gt;0,
'8. SOH &amp; Pipeline'!AE14-HLOOKUP(AC$2,$D$2:$AM$45,$A59,FALSE)+(SUM('8. SOH &amp; Pipeline'!$F14:AD14)-SUM(Wastage!$C59:AB59)),
'8. SOH &amp; Pipeline'!AE14-HLOOKUP(AC$2,$D$2:$AM$45,$A59,FALSE)))</f>
        <v>0</v>
      </c>
      <c r="AD59" s="400">
        <f ca="1">MAX(0,IF(SUM(Wastage!$C59:AC59)&gt;0,
'8. SOH &amp; Pipeline'!AF14-HLOOKUP(AD$2,$D$2:$AM$45,$A59,FALSE)+(SUM('8. SOH &amp; Pipeline'!$F14:AE14)-SUM(Wastage!$C59:AC59)),
'8. SOH &amp; Pipeline'!AF14-HLOOKUP(AD$2,$D$2:$AM$45,$A59,FALSE)))</f>
        <v>0</v>
      </c>
      <c r="AE59" s="400">
        <f ca="1">MAX(0,IF(SUM(Wastage!$C59:AD59)&gt;0,
'8. SOH &amp; Pipeline'!AG14-HLOOKUP(AE$2,$D$2:$AM$45,$A59,FALSE)+(SUM('8. SOH &amp; Pipeline'!$F14:AF14)-SUM(Wastage!$C59:AD59)),
'8. SOH &amp; Pipeline'!AG14-HLOOKUP(AE$2,$D$2:$AM$45,$A59,FALSE)))</f>
        <v>0</v>
      </c>
      <c r="AF59" s="400">
        <f ca="1">MAX(0,IF(SUM(Wastage!$C59:AE59)&gt;0,
'8. SOH &amp; Pipeline'!AH14-HLOOKUP(AF$2,$D$2:$AM$45,$A59,FALSE)+(SUM('8. SOH &amp; Pipeline'!$F14:AG14)-SUM(Wastage!$C59:AE59)),
'8. SOH &amp; Pipeline'!AH14-HLOOKUP(AF$2,$D$2:$AM$45,$A59,FALSE)))</f>
        <v>0</v>
      </c>
      <c r="AG59" s="400">
        <f ca="1">MAX(0,IF(SUM(Wastage!$C59:AF59)&gt;0,
'8. SOH &amp; Pipeline'!AI14-HLOOKUP(AG$2,$D$2:$AM$45,$A59,FALSE)+(SUM('8. SOH &amp; Pipeline'!$F14:AH14)-SUM(Wastage!$C59:AF59)),
'8. SOH &amp; Pipeline'!AI14-HLOOKUP(AG$2,$D$2:$AM$45,$A59,FALSE)))</f>
        <v>0</v>
      </c>
      <c r="AH59" s="400">
        <f ca="1">MAX(0,IF(SUM(Wastage!$C59:AG59)&gt;0,
'8. SOH &amp; Pipeline'!AJ14-HLOOKUP(AH$2,$D$2:$AM$45,$A59,FALSE)+(SUM('8. SOH &amp; Pipeline'!$F14:AI14)-SUM(Wastage!$C59:AG59)),
'8. SOH &amp; Pipeline'!AJ14-HLOOKUP(AH$2,$D$2:$AM$45,$A59,FALSE)))</f>
        <v>0</v>
      </c>
      <c r="AI59" s="400">
        <f ca="1">MAX(0,IF(SUM(Wastage!$C59:AH59)&gt;0,
'8. SOH &amp; Pipeline'!AK14-HLOOKUP(AI$2,$D$2:$AM$45,$A59,FALSE)+(SUM('8. SOH &amp; Pipeline'!$F14:AJ14)-SUM(Wastage!$C59:AH59)),
'8. SOH &amp; Pipeline'!AK14-HLOOKUP(AI$2,$D$2:$AM$45,$A59,FALSE)))</f>
        <v>0</v>
      </c>
      <c r="AJ59" s="400">
        <f ca="1">MAX(0,IF(SUM(Wastage!$C59:AI59)&gt;0,
'8. SOH &amp; Pipeline'!AL14-HLOOKUP(AJ$2,$D$2:$AM$45,$A59,FALSE)+(SUM('8. SOH &amp; Pipeline'!$F14:AK14)-SUM(Wastage!$C59:AI59)),
'8. SOH &amp; Pipeline'!AL14-HLOOKUP(AJ$2,$D$2:$AM$45,$A59,FALSE)))</f>
        <v>0</v>
      </c>
      <c r="AK59" s="400">
        <f ca="1">MAX(0,IF(SUM(Wastage!$C59:AJ59)&gt;0,
'8. SOH &amp; Pipeline'!AM14-HLOOKUP(AK$2,$D$2:$AM$45,$A59,FALSE)+(SUM('8. SOH &amp; Pipeline'!$F14:AL14)-SUM(Wastage!$C59:AJ59)),
'8. SOH &amp; Pipeline'!AM14-HLOOKUP(AK$2,$D$2:$AM$45,$A59,FALSE)))</f>
        <v>0</v>
      </c>
      <c r="AL59" s="400">
        <f ca="1">MAX(0,IF(SUM(Wastage!$C59:AK59)&gt;0,
'8. SOH &amp; Pipeline'!AN14-HLOOKUP(AL$2,$D$2:$AM$45,$A59,FALSE)+(SUM('8. SOH &amp; Pipeline'!$F14:AM14)-SUM(Wastage!$C59:AK59)),
'8. SOH &amp; Pipeline'!AN14-HLOOKUP(AL$2,$D$2:$AM$45,$A59,FALSE)))</f>
        <v>0</v>
      </c>
      <c r="AM59" s="400">
        <f ca="1">MAX(0,IF(SUM(Wastage!$C59:AL59)&gt;0,
'8. SOH &amp; Pipeline'!AO14-HLOOKUP(AM$2,$D$2:$AM$45,$A59,FALSE)+(SUM('8. SOH &amp; Pipeline'!$F14:AN14)-SUM(Wastage!$C59:AL59)),
'8. SOH &amp; Pipeline'!AO14-HLOOKUP(AM$2,$D$2:$AM$45,$A59,FALSE)))</f>
        <v>0</v>
      </c>
    </row>
    <row r="60" spans="1:39" x14ac:dyDescent="0.3">
      <c r="A60">
        <v>11</v>
      </c>
      <c r="B60" s="12" t="str">
        <f t="shared" si="2"/>
        <v>AZT+3TC (300/150) - 60 tab</v>
      </c>
      <c r="D60" s="399">
        <f>IF('8. SOH &amp; Pipeline'!F15&lt;&gt;0,'8. SOH &amp; Pipeline'!F15-HLOOKUP(D$2,$D$2:$AM$45,A60,FALSE),0)</f>
        <v>0</v>
      </c>
      <c r="E60" s="400">
        <f ca="1">MAX(0,IF(SUM(Wastage!$C60:D60)&gt;0,
'8. SOH &amp; Pipeline'!G15-HLOOKUP(E$2,$D$2:$AM$45,$A60,FALSE)+(SUM('8. SOH &amp; Pipeline'!$F15:F15)-SUM(Wastage!$C60:D60)),
'8. SOH &amp; Pipeline'!G15-HLOOKUP(E$2,$D$2:$AM$45,$A60,FALSE)))</f>
        <v>0</v>
      </c>
      <c r="F60" s="400">
        <f ca="1">MAX(0,IF(SUM(Wastage!$C60:E60)&gt;0,
'8. SOH &amp; Pipeline'!H15-HLOOKUP(F$2,$D$2:$AM$45,$A60,FALSE)+(SUM('8. SOH &amp; Pipeline'!$F15:G15)-SUM(Wastage!$C60:E60)),
'8. SOH &amp; Pipeline'!H15-HLOOKUP(F$2,$D$2:$AM$45,$A60,FALSE)))</f>
        <v>0</v>
      </c>
      <c r="G60" s="400">
        <f ca="1">MAX(0,IF(SUM(Wastage!$C60:F60)&gt;0,
'8. SOH &amp; Pipeline'!I15-HLOOKUP(G$2,$D$2:$AM$45,$A60,FALSE)+(SUM('8. SOH &amp; Pipeline'!$F15:H15)-SUM(Wastage!$C60:F60)),
'8. SOH &amp; Pipeline'!I15-HLOOKUP(G$2,$D$2:$AM$45,$A60,FALSE)))</f>
        <v>0</v>
      </c>
      <c r="H60" s="400">
        <f ca="1">MAX(0,IF(SUM(Wastage!$C60:G60)&gt;0,
'8. SOH &amp; Pipeline'!J15-HLOOKUP(H$2,$D$2:$AM$45,$A60,FALSE)+(SUM('8. SOH &amp; Pipeline'!$F15:I15)-SUM(Wastage!$C60:G60)),
'8. SOH &amp; Pipeline'!J15-HLOOKUP(H$2,$D$2:$AM$45,$A60,FALSE)))</f>
        <v>0</v>
      </c>
      <c r="I60" s="400">
        <f ca="1">MAX(0,IF(SUM(Wastage!$C60:H60)&gt;0,
'8. SOH &amp; Pipeline'!K15-HLOOKUP(I$2,$D$2:$AM$45,$A60,FALSE)+(SUM('8. SOH &amp; Pipeline'!$F15:J15)-SUM(Wastage!$C60:H60)),
'8. SOH &amp; Pipeline'!K15-HLOOKUP(I$2,$D$2:$AM$45,$A60,FALSE)))</f>
        <v>0</v>
      </c>
      <c r="J60" s="400">
        <f ca="1">MAX(0,IF(SUM(Wastage!$C60:I60)&gt;0,
'8. SOH &amp; Pipeline'!L15-HLOOKUP(J$2,$D$2:$AM$45,$A60,FALSE)+(SUM('8. SOH &amp; Pipeline'!$F15:K15)-SUM(Wastage!$C60:I60)),
'8. SOH &amp; Pipeline'!L15-HLOOKUP(J$2,$D$2:$AM$45,$A60,FALSE)))</f>
        <v>0</v>
      </c>
      <c r="K60" s="400">
        <f ca="1">MAX(0,IF(SUM(Wastage!$C60:J60)&gt;0,
'8. SOH &amp; Pipeline'!M15-HLOOKUP(K$2,$D$2:$AM$45,$A60,FALSE)+(SUM('8. SOH &amp; Pipeline'!$F15:L15)-SUM(Wastage!$C60:J60)),
'8. SOH &amp; Pipeline'!M15-HLOOKUP(K$2,$D$2:$AM$45,$A60,FALSE)))</f>
        <v>0</v>
      </c>
      <c r="L60" s="400">
        <f ca="1">MAX(0,IF(SUM(Wastage!$C60:K60)&gt;0,
'8. SOH &amp; Pipeline'!N15-HLOOKUP(L$2,$D$2:$AM$45,$A60,FALSE)+(SUM('8. SOH &amp; Pipeline'!$F15:M15)-SUM(Wastage!$C60:K60)),
'8. SOH &amp; Pipeline'!N15-HLOOKUP(L$2,$D$2:$AM$45,$A60,FALSE)))</f>
        <v>0</v>
      </c>
      <c r="M60" s="400">
        <f ca="1">MAX(0,IF(SUM(Wastage!$C60:L60)&gt;0,
'8. SOH &amp; Pipeline'!O15-HLOOKUP(M$2,$D$2:$AM$45,$A60,FALSE)+(SUM('8. SOH &amp; Pipeline'!$F15:N15)-SUM(Wastage!$C60:L60)),
'8. SOH &amp; Pipeline'!O15-HLOOKUP(M$2,$D$2:$AM$45,$A60,FALSE)))</f>
        <v>0</v>
      </c>
      <c r="N60" s="400">
        <f ca="1">MAX(0,IF(SUM(Wastage!$C60:M60)&gt;0,
'8. SOH &amp; Pipeline'!P15-HLOOKUP(N$2,$D$2:$AM$45,$A60,FALSE)+(SUM('8. SOH &amp; Pipeline'!$F15:O15)-SUM(Wastage!$C60:M60)),
'8. SOH &amp; Pipeline'!P15-HLOOKUP(N$2,$D$2:$AM$45,$A60,FALSE)))</f>
        <v>0</v>
      </c>
      <c r="O60" s="400">
        <f ca="1">MAX(0,IF(SUM(Wastage!$C60:N60)&gt;0,
'8. SOH &amp; Pipeline'!Q15-HLOOKUP(O$2,$D$2:$AM$45,$A60,FALSE)+(SUM('8. SOH &amp; Pipeline'!$F15:P15)-SUM(Wastage!$C60:N60)),
'8. SOH &amp; Pipeline'!Q15-HLOOKUP(O$2,$D$2:$AM$45,$A60,FALSE)))</f>
        <v>0</v>
      </c>
      <c r="P60" s="400">
        <f ca="1">MAX(0,IF(SUM(Wastage!$C60:O60)&gt;0,
'8. SOH &amp; Pipeline'!R15-HLOOKUP(P$2,$D$2:$AM$45,$A60,FALSE)+(SUM('8. SOH &amp; Pipeline'!$F15:Q15)-SUM(Wastage!$C60:O60)),
'8. SOH &amp; Pipeline'!R15-HLOOKUP(P$2,$D$2:$AM$45,$A60,FALSE)))</f>
        <v>0</v>
      </c>
      <c r="Q60" s="400">
        <f ca="1">MAX(0,IF(SUM(Wastage!$C60:P60)&gt;0,
'8. SOH &amp; Pipeline'!S15-HLOOKUP(Q$2,$D$2:$AM$45,$A60,FALSE)+(SUM('8. SOH &amp; Pipeline'!$F15:R15)-SUM(Wastage!$C60:P60)),
'8. SOH &amp; Pipeline'!S15-HLOOKUP(Q$2,$D$2:$AM$45,$A60,FALSE)))</f>
        <v>0</v>
      </c>
      <c r="R60" s="400">
        <f ca="1">MAX(0,IF(SUM(Wastage!$C60:Q60)&gt;0,
'8. SOH &amp; Pipeline'!T15-HLOOKUP(R$2,$D$2:$AM$45,$A60,FALSE)+(SUM('8. SOH &amp; Pipeline'!$F15:S15)-SUM(Wastage!$C60:Q60)),
'8. SOH &amp; Pipeline'!T15-HLOOKUP(R$2,$D$2:$AM$45,$A60,FALSE)))</f>
        <v>0</v>
      </c>
      <c r="S60" s="400">
        <f ca="1">MAX(0,IF(SUM(Wastage!$C60:R60)&gt;0,
'8. SOH &amp; Pipeline'!U15-HLOOKUP(S$2,$D$2:$AM$45,$A60,FALSE)+(SUM('8. SOH &amp; Pipeline'!$F15:T15)-SUM(Wastage!$C60:R60)),
'8. SOH &amp; Pipeline'!U15-HLOOKUP(S$2,$D$2:$AM$45,$A60,FALSE)))</f>
        <v>0</v>
      </c>
      <c r="T60" s="400">
        <f ca="1">MAX(0,IF(SUM(Wastage!$C60:S60)&gt;0,
'8. SOH &amp; Pipeline'!V15-HLOOKUP(T$2,$D$2:$AM$45,$A60,FALSE)+(SUM('8. SOH &amp; Pipeline'!$F15:U15)-SUM(Wastage!$C60:S60)),
'8. SOH &amp; Pipeline'!V15-HLOOKUP(T$2,$D$2:$AM$45,$A60,FALSE)))</f>
        <v>0</v>
      </c>
      <c r="U60" s="400">
        <f ca="1">MAX(0,IF(SUM(Wastage!$C60:T60)&gt;0,
'8. SOH &amp; Pipeline'!W15-HLOOKUP(U$2,$D$2:$AM$45,$A60,FALSE)+(SUM('8. SOH &amp; Pipeline'!$F15:V15)-SUM(Wastage!$C60:T60)),
'8. SOH &amp; Pipeline'!W15-HLOOKUP(U$2,$D$2:$AM$45,$A60,FALSE)))</f>
        <v>0</v>
      </c>
      <c r="V60" s="400">
        <f ca="1">MAX(0,IF(SUM(Wastage!$C60:U60)&gt;0,
'8. SOH &amp; Pipeline'!X15-HLOOKUP(V$2,$D$2:$AM$45,$A60,FALSE)+(SUM('8. SOH &amp; Pipeline'!$F15:W15)-SUM(Wastage!$C60:U60)),
'8. SOH &amp; Pipeline'!X15-HLOOKUP(V$2,$D$2:$AM$45,$A60,FALSE)))</f>
        <v>0</v>
      </c>
      <c r="W60" s="400">
        <f ca="1">MAX(0,IF(SUM(Wastage!$C60:V60)&gt;0,
'8. SOH &amp; Pipeline'!Y15-HLOOKUP(W$2,$D$2:$AM$45,$A60,FALSE)+(SUM('8. SOH &amp; Pipeline'!$F15:X15)-SUM(Wastage!$C60:V60)),
'8. SOH &amp; Pipeline'!Y15-HLOOKUP(W$2,$D$2:$AM$45,$A60,FALSE)))</f>
        <v>0</v>
      </c>
      <c r="X60" s="400">
        <f ca="1">MAX(0,IF(SUM(Wastage!$C60:W60)&gt;0,
'8. SOH &amp; Pipeline'!Z15-HLOOKUP(X$2,$D$2:$AM$45,$A60,FALSE)+(SUM('8. SOH &amp; Pipeline'!$F15:Y15)-SUM(Wastage!$C60:W60)),
'8. SOH &amp; Pipeline'!Z15-HLOOKUP(X$2,$D$2:$AM$45,$A60,FALSE)))</f>
        <v>0</v>
      </c>
      <c r="Y60" s="400">
        <f ca="1">MAX(0,IF(SUM(Wastage!$C60:X60)&gt;0,
'8. SOH &amp; Pipeline'!AA15-HLOOKUP(Y$2,$D$2:$AM$45,$A60,FALSE)+(SUM('8. SOH &amp; Pipeline'!$F15:Z15)-SUM(Wastage!$C60:X60)),
'8. SOH &amp; Pipeline'!AA15-HLOOKUP(Y$2,$D$2:$AM$45,$A60,FALSE)))</f>
        <v>0</v>
      </c>
      <c r="Z60" s="400">
        <f ca="1">MAX(0,IF(SUM(Wastage!$C60:Y60)&gt;0,
'8. SOH &amp; Pipeline'!AB15-HLOOKUP(Z$2,$D$2:$AM$45,$A60,FALSE)+(SUM('8. SOH &amp; Pipeline'!$F15:AA15)-SUM(Wastage!$C60:Y60)),
'8. SOH &amp; Pipeline'!AB15-HLOOKUP(Z$2,$D$2:$AM$45,$A60,FALSE)))</f>
        <v>0</v>
      </c>
      <c r="AA60" s="400">
        <f ca="1">MAX(0,IF(SUM(Wastage!$C60:Z60)&gt;0,
'8. SOH &amp; Pipeline'!AC15-HLOOKUP(AA$2,$D$2:$AM$45,$A60,FALSE)+(SUM('8. SOH &amp; Pipeline'!$F15:AB15)-SUM(Wastage!$C60:Z60)),
'8. SOH &amp; Pipeline'!AC15-HLOOKUP(AA$2,$D$2:$AM$45,$A60,FALSE)))</f>
        <v>0</v>
      </c>
      <c r="AB60" s="400">
        <f ca="1">MAX(0,IF(SUM(Wastage!$C60:AA60)&gt;0,
'8. SOH &amp; Pipeline'!AD15-HLOOKUP(AB$2,$D$2:$AM$45,$A60,FALSE)+(SUM('8. SOH &amp; Pipeline'!$F15:AC15)-SUM(Wastage!$C60:AA60)),
'8. SOH &amp; Pipeline'!AD15-HLOOKUP(AB$2,$D$2:$AM$45,$A60,FALSE)))</f>
        <v>0</v>
      </c>
      <c r="AC60" s="400">
        <f ca="1">MAX(0,IF(SUM(Wastage!$C60:AB60)&gt;0,
'8. SOH &amp; Pipeline'!AE15-HLOOKUP(AC$2,$D$2:$AM$45,$A60,FALSE)+(SUM('8. SOH &amp; Pipeline'!$F15:AD15)-SUM(Wastage!$C60:AB60)),
'8. SOH &amp; Pipeline'!AE15-HLOOKUP(AC$2,$D$2:$AM$45,$A60,FALSE)))</f>
        <v>0</v>
      </c>
      <c r="AD60" s="400">
        <f ca="1">MAX(0,IF(SUM(Wastage!$C60:AC60)&gt;0,
'8. SOH &amp; Pipeline'!AF15-HLOOKUP(AD$2,$D$2:$AM$45,$A60,FALSE)+(SUM('8. SOH &amp; Pipeline'!$F15:AE15)-SUM(Wastage!$C60:AC60)),
'8. SOH &amp; Pipeline'!AF15-HLOOKUP(AD$2,$D$2:$AM$45,$A60,FALSE)))</f>
        <v>0</v>
      </c>
      <c r="AE60" s="400">
        <f ca="1">MAX(0,IF(SUM(Wastage!$C60:AD60)&gt;0,
'8. SOH &amp; Pipeline'!AG15-HLOOKUP(AE$2,$D$2:$AM$45,$A60,FALSE)+(SUM('8. SOH &amp; Pipeline'!$F15:AF15)-SUM(Wastage!$C60:AD60)),
'8. SOH &amp; Pipeline'!AG15-HLOOKUP(AE$2,$D$2:$AM$45,$A60,FALSE)))</f>
        <v>0</v>
      </c>
      <c r="AF60" s="400">
        <f ca="1">MAX(0,IF(SUM(Wastage!$C60:AE60)&gt;0,
'8. SOH &amp; Pipeline'!AH15-HLOOKUP(AF$2,$D$2:$AM$45,$A60,FALSE)+(SUM('8. SOH &amp; Pipeline'!$F15:AG15)-SUM(Wastage!$C60:AE60)),
'8. SOH &amp; Pipeline'!AH15-HLOOKUP(AF$2,$D$2:$AM$45,$A60,FALSE)))</f>
        <v>0</v>
      </c>
      <c r="AG60" s="400">
        <f ca="1">MAX(0,IF(SUM(Wastage!$C60:AF60)&gt;0,
'8. SOH &amp; Pipeline'!AI15-HLOOKUP(AG$2,$D$2:$AM$45,$A60,FALSE)+(SUM('8. SOH &amp; Pipeline'!$F15:AH15)-SUM(Wastage!$C60:AF60)),
'8. SOH &amp; Pipeline'!AI15-HLOOKUP(AG$2,$D$2:$AM$45,$A60,FALSE)))</f>
        <v>0</v>
      </c>
      <c r="AH60" s="400">
        <f ca="1">MAX(0,IF(SUM(Wastage!$C60:AG60)&gt;0,
'8. SOH &amp; Pipeline'!AJ15-HLOOKUP(AH$2,$D$2:$AM$45,$A60,FALSE)+(SUM('8. SOH &amp; Pipeline'!$F15:AI15)-SUM(Wastage!$C60:AG60)),
'8. SOH &amp; Pipeline'!AJ15-HLOOKUP(AH$2,$D$2:$AM$45,$A60,FALSE)))</f>
        <v>0</v>
      </c>
      <c r="AI60" s="400">
        <f ca="1">MAX(0,IF(SUM(Wastage!$C60:AH60)&gt;0,
'8. SOH &amp; Pipeline'!AK15-HLOOKUP(AI$2,$D$2:$AM$45,$A60,FALSE)+(SUM('8. SOH &amp; Pipeline'!$F15:AJ15)-SUM(Wastage!$C60:AH60)),
'8. SOH &amp; Pipeline'!AK15-HLOOKUP(AI$2,$D$2:$AM$45,$A60,FALSE)))</f>
        <v>0</v>
      </c>
      <c r="AJ60" s="400">
        <f ca="1">MAX(0,IF(SUM(Wastage!$C60:AI60)&gt;0,
'8. SOH &amp; Pipeline'!AL15-HLOOKUP(AJ$2,$D$2:$AM$45,$A60,FALSE)+(SUM('8. SOH &amp; Pipeline'!$F15:AK15)-SUM(Wastage!$C60:AI60)),
'8. SOH &amp; Pipeline'!AL15-HLOOKUP(AJ$2,$D$2:$AM$45,$A60,FALSE)))</f>
        <v>0</v>
      </c>
      <c r="AK60" s="400">
        <f ca="1">MAX(0,IF(SUM(Wastage!$C60:AJ60)&gt;0,
'8. SOH &amp; Pipeline'!AM15-HLOOKUP(AK$2,$D$2:$AM$45,$A60,FALSE)+(SUM('8. SOH &amp; Pipeline'!$F15:AL15)-SUM(Wastage!$C60:AJ60)),
'8. SOH &amp; Pipeline'!AM15-HLOOKUP(AK$2,$D$2:$AM$45,$A60,FALSE)))</f>
        <v>0</v>
      </c>
      <c r="AL60" s="400">
        <f ca="1">MAX(0,IF(SUM(Wastage!$C60:AK60)&gt;0,
'8. SOH &amp; Pipeline'!AN15-HLOOKUP(AL$2,$D$2:$AM$45,$A60,FALSE)+(SUM('8. SOH &amp; Pipeline'!$F15:AM15)-SUM(Wastage!$C60:AK60)),
'8. SOH &amp; Pipeline'!AN15-HLOOKUP(AL$2,$D$2:$AM$45,$A60,FALSE)))</f>
        <v>0</v>
      </c>
      <c r="AM60" s="400">
        <f ca="1">MAX(0,IF(SUM(Wastage!$C60:AL60)&gt;0,
'8. SOH &amp; Pipeline'!AO15-HLOOKUP(AM$2,$D$2:$AM$45,$A60,FALSE)+(SUM('8. SOH &amp; Pipeline'!$F15:AN15)-SUM(Wastage!$C60:AL60)),
'8. SOH &amp; Pipeline'!AO15-HLOOKUP(AM$2,$D$2:$AM$45,$A60,FALSE)))</f>
        <v>0</v>
      </c>
    </row>
    <row r="61" spans="1:39" x14ac:dyDescent="0.3">
      <c r="A61">
        <v>12</v>
      </c>
      <c r="B61" s="12" t="str">
        <f t="shared" si="2"/>
        <v>AZT+3TC+ABC (300/150/300) - 60 tab</v>
      </c>
      <c r="D61" s="399">
        <f>IF('8. SOH &amp; Pipeline'!F16&lt;&gt;0,'8. SOH &amp; Pipeline'!F16-HLOOKUP(D$2,$D$2:$AM$45,A61,FALSE),0)</f>
        <v>0</v>
      </c>
      <c r="E61" s="400">
        <f ca="1">MAX(0,IF(SUM(Wastage!$C61:D61)&gt;0,
'8. SOH &amp; Pipeline'!G16-HLOOKUP(E$2,$D$2:$AM$45,$A61,FALSE)+(SUM('8. SOH &amp; Pipeline'!$F16:F16)-SUM(Wastage!$C61:D61)),
'8. SOH &amp; Pipeline'!G16-HLOOKUP(E$2,$D$2:$AM$45,$A61,FALSE)))</f>
        <v>0</v>
      </c>
      <c r="F61" s="400">
        <f ca="1">MAX(0,IF(SUM(Wastage!$C61:E61)&gt;0,
'8. SOH &amp; Pipeline'!H16-HLOOKUP(F$2,$D$2:$AM$45,$A61,FALSE)+(SUM('8. SOH &amp; Pipeline'!$F16:G16)-SUM(Wastage!$C61:E61)),
'8. SOH &amp; Pipeline'!H16-HLOOKUP(F$2,$D$2:$AM$45,$A61,FALSE)))</f>
        <v>0</v>
      </c>
      <c r="G61" s="400">
        <f ca="1">MAX(0,IF(SUM(Wastage!$C61:F61)&gt;0,
'8. SOH &amp; Pipeline'!I16-HLOOKUP(G$2,$D$2:$AM$45,$A61,FALSE)+(SUM('8. SOH &amp; Pipeline'!$F16:H16)-SUM(Wastage!$C61:F61)),
'8. SOH &amp; Pipeline'!I16-HLOOKUP(G$2,$D$2:$AM$45,$A61,FALSE)))</f>
        <v>0</v>
      </c>
      <c r="H61" s="400">
        <f ca="1">MAX(0,IF(SUM(Wastage!$C61:G61)&gt;0,
'8. SOH &amp; Pipeline'!J16-HLOOKUP(H$2,$D$2:$AM$45,$A61,FALSE)+(SUM('8. SOH &amp; Pipeline'!$F16:I16)-SUM(Wastage!$C61:G61)),
'8. SOH &amp; Pipeline'!J16-HLOOKUP(H$2,$D$2:$AM$45,$A61,FALSE)))</f>
        <v>0</v>
      </c>
      <c r="I61" s="400">
        <f ca="1">MAX(0,IF(SUM(Wastage!$C61:H61)&gt;0,
'8. SOH &amp; Pipeline'!K16-HLOOKUP(I$2,$D$2:$AM$45,$A61,FALSE)+(SUM('8. SOH &amp; Pipeline'!$F16:J16)-SUM(Wastage!$C61:H61)),
'8. SOH &amp; Pipeline'!K16-HLOOKUP(I$2,$D$2:$AM$45,$A61,FALSE)))</f>
        <v>0</v>
      </c>
      <c r="J61" s="400">
        <f ca="1">MAX(0,IF(SUM(Wastage!$C61:I61)&gt;0,
'8. SOH &amp; Pipeline'!L16-HLOOKUP(J$2,$D$2:$AM$45,$A61,FALSE)+(SUM('8. SOH &amp; Pipeline'!$F16:K16)-SUM(Wastage!$C61:I61)),
'8. SOH &amp; Pipeline'!L16-HLOOKUP(J$2,$D$2:$AM$45,$A61,FALSE)))</f>
        <v>0</v>
      </c>
      <c r="K61" s="400">
        <f ca="1">MAX(0,IF(SUM(Wastage!$C61:J61)&gt;0,
'8. SOH &amp; Pipeline'!M16-HLOOKUP(K$2,$D$2:$AM$45,$A61,FALSE)+(SUM('8. SOH &amp; Pipeline'!$F16:L16)-SUM(Wastage!$C61:J61)),
'8. SOH &amp; Pipeline'!M16-HLOOKUP(K$2,$D$2:$AM$45,$A61,FALSE)))</f>
        <v>0</v>
      </c>
      <c r="L61" s="400">
        <f ca="1">MAX(0,IF(SUM(Wastage!$C61:K61)&gt;0,
'8. SOH &amp; Pipeline'!N16-HLOOKUP(L$2,$D$2:$AM$45,$A61,FALSE)+(SUM('8. SOH &amp; Pipeline'!$F16:M16)-SUM(Wastage!$C61:K61)),
'8. SOH &amp; Pipeline'!N16-HLOOKUP(L$2,$D$2:$AM$45,$A61,FALSE)))</f>
        <v>0</v>
      </c>
      <c r="M61" s="400">
        <f ca="1">MAX(0,IF(SUM(Wastage!$C61:L61)&gt;0,
'8. SOH &amp; Pipeline'!O16-HLOOKUP(M$2,$D$2:$AM$45,$A61,FALSE)+(SUM('8. SOH &amp; Pipeline'!$F16:N16)-SUM(Wastage!$C61:L61)),
'8. SOH &amp; Pipeline'!O16-HLOOKUP(M$2,$D$2:$AM$45,$A61,FALSE)))</f>
        <v>0</v>
      </c>
      <c r="N61" s="400">
        <f ca="1">MAX(0,IF(SUM(Wastage!$C61:M61)&gt;0,
'8. SOH &amp; Pipeline'!P16-HLOOKUP(N$2,$D$2:$AM$45,$A61,FALSE)+(SUM('8. SOH &amp; Pipeline'!$F16:O16)-SUM(Wastage!$C61:M61)),
'8. SOH &amp; Pipeline'!P16-HLOOKUP(N$2,$D$2:$AM$45,$A61,FALSE)))</f>
        <v>0</v>
      </c>
      <c r="O61" s="400">
        <f ca="1">MAX(0,IF(SUM(Wastage!$C61:N61)&gt;0,
'8. SOH &amp; Pipeline'!Q16-HLOOKUP(O$2,$D$2:$AM$45,$A61,FALSE)+(SUM('8. SOH &amp; Pipeline'!$F16:P16)-SUM(Wastage!$C61:N61)),
'8. SOH &amp; Pipeline'!Q16-HLOOKUP(O$2,$D$2:$AM$45,$A61,FALSE)))</f>
        <v>0</v>
      </c>
      <c r="P61" s="400">
        <f ca="1">MAX(0,IF(SUM(Wastage!$C61:O61)&gt;0,
'8. SOH &amp; Pipeline'!R16-HLOOKUP(P$2,$D$2:$AM$45,$A61,FALSE)+(SUM('8. SOH &amp; Pipeline'!$F16:Q16)-SUM(Wastage!$C61:O61)),
'8. SOH &amp; Pipeline'!R16-HLOOKUP(P$2,$D$2:$AM$45,$A61,FALSE)))</f>
        <v>0</v>
      </c>
      <c r="Q61" s="400">
        <f ca="1">MAX(0,IF(SUM(Wastage!$C61:P61)&gt;0,
'8. SOH &amp; Pipeline'!S16-HLOOKUP(Q$2,$D$2:$AM$45,$A61,FALSE)+(SUM('8. SOH &amp; Pipeline'!$F16:R16)-SUM(Wastage!$C61:P61)),
'8. SOH &amp; Pipeline'!S16-HLOOKUP(Q$2,$D$2:$AM$45,$A61,FALSE)))</f>
        <v>0</v>
      </c>
      <c r="R61" s="400">
        <f ca="1">MAX(0,IF(SUM(Wastage!$C61:Q61)&gt;0,
'8. SOH &amp; Pipeline'!T16-HLOOKUP(R$2,$D$2:$AM$45,$A61,FALSE)+(SUM('8. SOH &amp; Pipeline'!$F16:S16)-SUM(Wastage!$C61:Q61)),
'8. SOH &amp; Pipeline'!T16-HLOOKUP(R$2,$D$2:$AM$45,$A61,FALSE)))</f>
        <v>0</v>
      </c>
      <c r="S61" s="400">
        <f ca="1">MAX(0,IF(SUM(Wastage!$C61:R61)&gt;0,
'8. SOH &amp; Pipeline'!U16-HLOOKUP(S$2,$D$2:$AM$45,$A61,FALSE)+(SUM('8. SOH &amp; Pipeline'!$F16:T16)-SUM(Wastage!$C61:R61)),
'8. SOH &amp; Pipeline'!U16-HLOOKUP(S$2,$D$2:$AM$45,$A61,FALSE)))</f>
        <v>0</v>
      </c>
      <c r="T61" s="400">
        <f ca="1">MAX(0,IF(SUM(Wastage!$C61:S61)&gt;0,
'8. SOH &amp; Pipeline'!V16-HLOOKUP(T$2,$D$2:$AM$45,$A61,FALSE)+(SUM('8. SOH &amp; Pipeline'!$F16:U16)-SUM(Wastage!$C61:S61)),
'8. SOH &amp; Pipeline'!V16-HLOOKUP(T$2,$D$2:$AM$45,$A61,FALSE)))</f>
        <v>0</v>
      </c>
      <c r="U61" s="400">
        <f ca="1">MAX(0,IF(SUM(Wastage!$C61:T61)&gt;0,
'8. SOH &amp; Pipeline'!W16-HLOOKUP(U$2,$D$2:$AM$45,$A61,FALSE)+(SUM('8. SOH &amp; Pipeline'!$F16:V16)-SUM(Wastage!$C61:T61)),
'8. SOH &amp; Pipeline'!W16-HLOOKUP(U$2,$D$2:$AM$45,$A61,FALSE)))</f>
        <v>0</v>
      </c>
      <c r="V61" s="400">
        <f ca="1">MAX(0,IF(SUM(Wastage!$C61:U61)&gt;0,
'8. SOH &amp; Pipeline'!X16-HLOOKUP(V$2,$D$2:$AM$45,$A61,FALSE)+(SUM('8. SOH &amp; Pipeline'!$F16:W16)-SUM(Wastage!$C61:U61)),
'8. SOH &amp; Pipeline'!X16-HLOOKUP(V$2,$D$2:$AM$45,$A61,FALSE)))</f>
        <v>0</v>
      </c>
      <c r="W61" s="400">
        <f ca="1">MAX(0,IF(SUM(Wastage!$C61:V61)&gt;0,
'8. SOH &amp; Pipeline'!Y16-HLOOKUP(W$2,$D$2:$AM$45,$A61,FALSE)+(SUM('8. SOH &amp; Pipeline'!$F16:X16)-SUM(Wastage!$C61:V61)),
'8. SOH &amp; Pipeline'!Y16-HLOOKUP(W$2,$D$2:$AM$45,$A61,FALSE)))</f>
        <v>0</v>
      </c>
      <c r="X61" s="400">
        <f ca="1">MAX(0,IF(SUM(Wastage!$C61:W61)&gt;0,
'8. SOH &amp; Pipeline'!Z16-HLOOKUP(X$2,$D$2:$AM$45,$A61,FALSE)+(SUM('8. SOH &amp; Pipeline'!$F16:Y16)-SUM(Wastage!$C61:W61)),
'8. SOH &amp; Pipeline'!Z16-HLOOKUP(X$2,$D$2:$AM$45,$A61,FALSE)))</f>
        <v>0</v>
      </c>
      <c r="Y61" s="400">
        <f ca="1">MAX(0,IF(SUM(Wastage!$C61:X61)&gt;0,
'8. SOH &amp; Pipeline'!AA16-HLOOKUP(Y$2,$D$2:$AM$45,$A61,FALSE)+(SUM('8. SOH &amp; Pipeline'!$F16:Z16)-SUM(Wastage!$C61:X61)),
'8. SOH &amp; Pipeline'!AA16-HLOOKUP(Y$2,$D$2:$AM$45,$A61,FALSE)))</f>
        <v>0</v>
      </c>
      <c r="Z61" s="400">
        <f ca="1">MAX(0,IF(SUM(Wastage!$C61:Y61)&gt;0,
'8. SOH &amp; Pipeline'!AB16-HLOOKUP(Z$2,$D$2:$AM$45,$A61,FALSE)+(SUM('8. SOH &amp; Pipeline'!$F16:AA16)-SUM(Wastage!$C61:Y61)),
'8. SOH &amp; Pipeline'!AB16-HLOOKUP(Z$2,$D$2:$AM$45,$A61,FALSE)))</f>
        <v>0</v>
      </c>
      <c r="AA61" s="400">
        <f ca="1">MAX(0,IF(SUM(Wastage!$C61:Z61)&gt;0,
'8. SOH &amp; Pipeline'!AC16-HLOOKUP(AA$2,$D$2:$AM$45,$A61,FALSE)+(SUM('8. SOH &amp; Pipeline'!$F16:AB16)-SUM(Wastage!$C61:Z61)),
'8. SOH &amp; Pipeline'!AC16-HLOOKUP(AA$2,$D$2:$AM$45,$A61,FALSE)))</f>
        <v>0</v>
      </c>
      <c r="AB61" s="400">
        <f ca="1">MAX(0,IF(SUM(Wastage!$C61:AA61)&gt;0,
'8. SOH &amp; Pipeline'!AD16-HLOOKUP(AB$2,$D$2:$AM$45,$A61,FALSE)+(SUM('8. SOH &amp; Pipeline'!$F16:AC16)-SUM(Wastage!$C61:AA61)),
'8. SOH &amp; Pipeline'!AD16-HLOOKUP(AB$2,$D$2:$AM$45,$A61,FALSE)))</f>
        <v>0</v>
      </c>
      <c r="AC61" s="400">
        <f ca="1">MAX(0,IF(SUM(Wastage!$C61:AB61)&gt;0,
'8. SOH &amp; Pipeline'!AE16-HLOOKUP(AC$2,$D$2:$AM$45,$A61,FALSE)+(SUM('8. SOH &amp; Pipeline'!$F16:AD16)-SUM(Wastage!$C61:AB61)),
'8. SOH &amp; Pipeline'!AE16-HLOOKUP(AC$2,$D$2:$AM$45,$A61,FALSE)))</f>
        <v>0</v>
      </c>
      <c r="AD61" s="400">
        <f ca="1">MAX(0,IF(SUM(Wastage!$C61:AC61)&gt;0,
'8. SOH &amp; Pipeline'!AF16-HLOOKUP(AD$2,$D$2:$AM$45,$A61,FALSE)+(SUM('8. SOH &amp; Pipeline'!$F16:AE16)-SUM(Wastage!$C61:AC61)),
'8. SOH &amp; Pipeline'!AF16-HLOOKUP(AD$2,$D$2:$AM$45,$A61,FALSE)))</f>
        <v>0</v>
      </c>
      <c r="AE61" s="400">
        <f ca="1">MAX(0,IF(SUM(Wastage!$C61:AD61)&gt;0,
'8. SOH &amp; Pipeline'!AG16-HLOOKUP(AE$2,$D$2:$AM$45,$A61,FALSE)+(SUM('8. SOH &amp; Pipeline'!$F16:AF16)-SUM(Wastage!$C61:AD61)),
'8. SOH &amp; Pipeline'!AG16-HLOOKUP(AE$2,$D$2:$AM$45,$A61,FALSE)))</f>
        <v>0</v>
      </c>
      <c r="AF61" s="400">
        <f ca="1">MAX(0,IF(SUM(Wastage!$C61:AE61)&gt;0,
'8. SOH &amp; Pipeline'!AH16-HLOOKUP(AF$2,$D$2:$AM$45,$A61,FALSE)+(SUM('8. SOH &amp; Pipeline'!$F16:AG16)-SUM(Wastage!$C61:AE61)),
'8. SOH &amp; Pipeline'!AH16-HLOOKUP(AF$2,$D$2:$AM$45,$A61,FALSE)))</f>
        <v>0</v>
      </c>
      <c r="AG61" s="400">
        <f ca="1">MAX(0,IF(SUM(Wastage!$C61:AF61)&gt;0,
'8. SOH &amp; Pipeline'!AI16-HLOOKUP(AG$2,$D$2:$AM$45,$A61,FALSE)+(SUM('8. SOH &amp; Pipeline'!$F16:AH16)-SUM(Wastage!$C61:AF61)),
'8. SOH &amp; Pipeline'!AI16-HLOOKUP(AG$2,$D$2:$AM$45,$A61,FALSE)))</f>
        <v>0</v>
      </c>
      <c r="AH61" s="400">
        <f ca="1">MAX(0,IF(SUM(Wastage!$C61:AG61)&gt;0,
'8. SOH &amp; Pipeline'!AJ16-HLOOKUP(AH$2,$D$2:$AM$45,$A61,FALSE)+(SUM('8. SOH &amp; Pipeline'!$F16:AI16)-SUM(Wastage!$C61:AG61)),
'8. SOH &amp; Pipeline'!AJ16-HLOOKUP(AH$2,$D$2:$AM$45,$A61,FALSE)))</f>
        <v>0</v>
      </c>
      <c r="AI61" s="400">
        <f ca="1">MAX(0,IF(SUM(Wastage!$C61:AH61)&gt;0,
'8. SOH &amp; Pipeline'!AK16-HLOOKUP(AI$2,$D$2:$AM$45,$A61,FALSE)+(SUM('8. SOH &amp; Pipeline'!$F16:AJ16)-SUM(Wastage!$C61:AH61)),
'8. SOH &amp; Pipeline'!AK16-HLOOKUP(AI$2,$D$2:$AM$45,$A61,FALSE)))</f>
        <v>0</v>
      </c>
      <c r="AJ61" s="400">
        <f ca="1">MAX(0,IF(SUM(Wastage!$C61:AI61)&gt;0,
'8. SOH &amp; Pipeline'!AL16-HLOOKUP(AJ$2,$D$2:$AM$45,$A61,FALSE)+(SUM('8. SOH &amp; Pipeline'!$F16:AK16)-SUM(Wastage!$C61:AI61)),
'8. SOH &amp; Pipeline'!AL16-HLOOKUP(AJ$2,$D$2:$AM$45,$A61,FALSE)))</f>
        <v>0</v>
      </c>
      <c r="AK61" s="400">
        <f ca="1">MAX(0,IF(SUM(Wastage!$C61:AJ61)&gt;0,
'8. SOH &amp; Pipeline'!AM16-HLOOKUP(AK$2,$D$2:$AM$45,$A61,FALSE)+(SUM('8. SOH &amp; Pipeline'!$F16:AL16)-SUM(Wastage!$C61:AJ61)),
'8. SOH &amp; Pipeline'!AM16-HLOOKUP(AK$2,$D$2:$AM$45,$A61,FALSE)))</f>
        <v>0</v>
      </c>
      <c r="AL61" s="400">
        <f ca="1">MAX(0,IF(SUM(Wastage!$C61:AK61)&gt;0,
'8. SOH &amp; Pipeline'!AN16-HLOOKUP(AL$2,$D$2:$AM$45,$A61,FALSE)+(SUM('8. SOH &amp; Pipeline'!$F16:AM16)-SUM(Wastage!$C61:AK61)),
'8. SOH &amp; Pipeline'!AN16-HLOOKUP(AL$2,$D$2:$AM$45,$A61,FALSE)))</f>
        <v>0</v>
      </c>
      <c r="AM61" s="400">
        <f ca="1">MAX(0,IF(SUM(Wastage!$C61:AL61)&gt;0,
'8. SOH &amp; Pipeline'!AO16-HLOOKUP(AM$2,$D$2:$AM$45,$A61,FALSE)+(SUM('8. SOH &amp; Pipeline'!$F16:AN16)-SUM(Wastage!$C61:AL61)),
'8. SOH &amp; Pipeline'!AO16-HLOOKUP(AM$2,$D$2:$AM$45,$A61,FALSE)))</f>
        <v>0</v>
      </c>
    </row>
    <row r="62" spans="1:39" x14ac:dyDescent="0.3">
      <c r="A62">
        <v>13</v>
      </c>
      <c r="B62" s="12" t="str">
        <f t="shared" si="2"/>
        <v>AZT+3TC+NVP (300/150/200) - 60 tab</v>
      </c>
      <c r="D62" s="399">
        <f>IF('8. SOH &amp; Pipeline'!F17&lt;&gt;0,'8. SOH &amp; Pipeline'!F17-HLOOKUP(D$2,$D$2:$AM$45,A62,FALSE),0)</f>
        <v>0</v>
      </c>
      <c r="E62" s="400">
        <f ca="1">MAX(0,IF(SUM(Wastage!$C62:D62)&gt;0,
'8. SOH &amp; Pipeline'!G17-HLOOKUP(E$2,$D$2:$AM$45,$A62,FALSE)+(SUM('8. SOH &amp; Pipeline'!$F17:F17)-SUM(Wastage!$C62:D62)),
'8. SOH &amp; Pipeline'!G17-HLOOKUP(E$2,$D$2:$AM$45,$A62,FALSE)))</f>
        <v>0</v>
      </c>
      <c r="F62" s="400">
        <f ca="1">MAX(0,IF(SUM(Wastage!$C62:E62)&gt;0,
'8. SOH &amp; Pipeline'!H17-HLOOKUP(F$2,$D$2:$AM$45,$A62,FALSE)+(SUM('8. SOH &amp; Pipeline'!$F17:G17)-SUM(Wastage!$C62:E62)),
'8. SOH &amp; Pipeline'!H17-HLOOKUP(F$2,$D$2:$AM$45,$A62,FALSE)))</f>
        <v>0</v>
      </c>
      <c r="G62" s="400">
        <f ca="1">MAX(0,IF(SUM(Wastage!$C62:F62)&gt;0,
'8. SOH &amp; Pipeline'!I17-HLOOKUP(G$2,$D$2:$AM$45,$A62,FALSE)+(SUM('8. SOH &amp; Pipeline'!$F17:H17)-SUM(Wastage!$C62:F62)),
'8. SOH &amp; Pipeline'!I17-HLOOKUP(G$2,$D$2:$AM$45,$A62,FALSE)))</f>
        <v>0</v>
      </c>
      <c r="H62" s="400">
        <f ca="1">MAX(0,IF(SUM(Wastage!$C62:G62)&gt;0,
'8. SOH &amp; Pipeline'!J17-HLOOKUP(H$2,$D$2:$AM$45,$A62,FALSE)+(SUM('8. SOH &amp; Pipeline'!$F17:I17)-SUM(Wastage!$C62:G62)),
'8. SOH &amp; Pipeline'!J17-HLOOKUP(H$2,$D$2:$AM$45,$A62,FALSE)))</f>
        <v>0</v>
      </c>
      <c r="I62" s="400">
        <f ca="1">MAX(0,IF(SUM(Wastage!$C62:H62)&gt;0,
'8. SOH &amp; Pipeline'!K17-HLOOKUP(I$2,$D$2:$AM$45,$A62,FALSE)+(SUM('8. SOH &amp; Pipeline'!$F17:J17)-SUM(Wastage!$C62:H62)),
'8. SOH &amp; Pipeline'!K17-HLOOKUP(I$2,$D$2:$AM$45,$A62,FALSE)))</f>
        <v>0</v>
      </c>
      <c r="J62" s="400">
        <f ca="1">MAX(0,IF(SUM(Wastage!$C62:I62)&gt;0,
'8. SOH &amp; Pipeline'!L17-HLOOKUP(J$2,$D$2:$AM$45,$A62,FALSE)+(SUM('8. SOH &amp; Pipeline'!$F17:K17)-SUM(Wastage!$C62:I62)),
'8. SOH &amp; Pipeline'!L17-HLOOKUP(J$2,$D$2:$AM$45,$A62,FALSE)))</f>
        <v>0</v>
      </c>
      <c r="K62" s="400">
        <f ca="1">MAX(0,IF(SUM(Wastage!$C62:J62)&gt;0,
'8. SOH &amp; Pipeline'!M17-HLOOKUP(K$2,$D$2:$AM$45,$A62,FALSE)+(SUM('8. SOH &amp; Pipeline'!$F17:L17)-SUM(Wastage!$C62:J62)),
'8. SOH &amp; Pipeline'!M17-HLOOKUP(K$2,$D$2:$AM$45,$A62,FALSE)))</f>
        <v>0</v>
      </c>
      <c r="L62" s="400">
        <f ca="1">MAX(0,IF(SUM(Wastage!$C62:K62)&gt;0,
'8. SOH &amp; Pipeline'!N17-HLOOKUP(L$2,$D$2:$AM$45,$A62,FALSE)+(SUM('8. SOH &amp; Pipeline'!$F17:M17)-SUM(Wastage!$C62:K62)),
'8. SOH &amp; Pipeline'!N17-HLOOKUP(L$2,$D$2:$AM$45,$A62,FALSE)))</f>
        <v>0</v>
      </c>
      <c r="M62" s="400">
        <f ca="1">MAX(0,IF(SUM(Wastage!$C62:L62)&gt;0,
'8. SOH &amp; Pipeline'!O17-HLOOKUP(M$2,$D$2:$AM$45,$A62,FALSE)+(SUM('8. SOH &amp; Pipeline'!$F17:N17)-SUM(Wastage!$C62:L62)),
'8. SOH &amp; Pipeline'!O17-HLOOKUP(M$2,$D$2:$AM$45,$A62,FALSE)))</f>
        <v>0</v>
      </c>
      <c r="N62" s="400">
        <f ca="1">MAX(0,IF(SUM(Wastage!$C62:M62)&gt;0,
'8. SOH &amp; Pipeline'!P17-HLOOKUP(N$2,$D$2:$AM$45,$A62,FALSE)+(SUM('8. SOH &amp; Pipeline'!$F17:O17)-SUM(Wastage!$C62:M62)),
'8. SOH &amp; Pipeline'!P17-HLOOKUP(N$2,$D$2:$AM$45,$A62,FALSE)))</f>
        <v>0</v>
      </c>
      <c r="O62" s="400">
        <f ca="1">MAX(0,IF(SUM(Wastage!$C62:N62)&gt;0,
'8. SOH &amp; Pipeline'!Q17-HLOOKUP(O$2,$D$2:$AM$45,$A62,FALSE)+(SUM('8. SOH &amp; Pipeline'!$F17:P17)-SUM(Wastage!$C62:N62)),
'8. SOH &amp; Pipeline'!Q17-HLOOKUP(O$2,$D$2:$AM$45,$A62,FALSE)))</f>
        <v>0</v>
      </c>
      <c r="P62" s="400">
        <f ca="1">MAX(0,IF(SUM(Wastage!$C62:O62)&gt;0,
'8. SOH &amp; Pipeline'!R17-HLOOKUP(P$2,$D$2:$AM$45,$A62,FALSE)+(SUM('8. SOH &amp; Pipeline'!$F17:Q17)-SUM(Wastage!$C62:O62)),
'8. SOH &amp; Pipeline'!R17-HLOOKUP(P$2,$D$2:$AM$45,$A62,FALSE)))</f>
        <v>0</v>
      </c>
      <c r="Q62" s="400">
        <f ca="1">MAX(0,IF(SUM(Wastage!$C62:P62)&gt;0,
'8. SOH &amp; Pipeline'!S17-HLOOKUP(Q$2,$D$2:$AM$45,$A62,FALSE)+(SUM('8. SOH &amp; Pipeline'!$F17:R17)-SUM(Wastage!$C62:P62)),
'8. SOH &amp; Pipeline'!S17-HLOOKUP(Q$2,$D$2:$AM$45,$A62,FALSE)))</f>
        <v>0</v>
      </c>
      <c r="R62" s="400">
        <f ca="1">MAX(0,IF(SUM(Wastage!$C62:Q62)&gt;0,
'8. SOH &amp; Pipeline'!T17-HLOOKUP(R$2,$D$2:$AM$45,$A62,FALSE)+(SUM('8. SOH &amp; Pipeline'!$F17:S17)-SUM(Wastage!$C62:Q62)),
'8. SOH &amp; Pipeline'!T17-HLOOKUP(R$2,$D$2:$AM$45,$A62,FALSE)))</f>
        <v>0</v>
      </c>
      <c r="S62" s="400">
        <f ca="1">MAX(0,IF(SUM(Wastage!$C62:R62)&gt;0,
'8. SOH &amp; Pipeline'!U17-HLOOKUP(S$2,$D$2:$AM$45,$A62,FALSE)+(SUM('8. SOH &amp; Pipeline'!$F17:T17)-SUM(Wastage!$C62:R62)),
'8. SOH &amp; Pipeline'!U17-HLOOKUP(S$2,$D$2:$AM$45,$A62,FALSE)))</f>
        <v>0</v>
      </c>
      <c r="T62" s="400">
        <f ca="1">MAX(0,IF(SUM(Wastage!$C62:S62)&gt;0,
'8. SOH &amp; Pipeline'!V17-HLOOKUP(T$2,$D$2:$AM$45,$A62,FALSE)+(SUM('8. SOH &amp; Pipeline'!$F17:U17)-SUM(Wastage!$C62:S62)),
'8. SOH &amp; Pipeline'!V17-HLOOKUP(T$2,$D$2:$AM$45,$A62,FALSE)))</f>
        <v>0</v>
      </c>
      <c r="U62" s="400">
        <f ca="1">MAX(0,IF(SUM(Wastage!$C62:T62)&gt;0,
'8. SOH &amp; Pipeline'!W17-HLOOKUP(U$2,$D$2:$AM$45,$A62,FALSE)+(SUM('8. SOH &amp; Pipeline'!$F17:V17)-SUM(Wastage!$C62:T62)),
'8. SOH &amp; Pipeline'!W17-HLOOKUP(U$2,$D$2:$AM$45,$A62,FALSE)))</f>
        <v>0</v>
      </c>
      <c r="V62" s="400">
        <f ca="1">MAX(0,IF(SUM(Wastage!$C62:U62)&gt;0,
'8. SOH &amp; Pipeline'!X17-HLOOKUP(V$2,$D$2:$AM$45,$A62,FALSE)+(SUM('8. SOH &amp; Pipeline'!$F17:W17)-SUM(Wastage!$C62:U62)),
'8. SOH &amp; Pipeline'!X17-HLOOKUP(V$2,$D$2:$AM$45,$A62,FALSE)))</f>
        <v>0</v>
      </c>
      <c r="W62" s="400">
        <f ca="1">MAX(0,IF(SUM(Wastage!$C62:V62)&gt;0,
'8. SOH &amp; Pipeline'!Y17-HLOOKUP(W$2,$D$2:$AM$45,$A62,FALSE)+(SUM('8. SOH &amp; Pipeline'!$F17:X17)-SUM(Wastage!$C62:V62)),
'8. SOH &amp; Pipeline'!Y17-HLOOKUP(W$2,$D$2:$AM$45,$A62,FALSE)))</f>
        <v>0</v>
      </c>
      <c r="X62" s="400">
        <f ca="1">MAX(0,IF(SUM(Wastage!$C62:W62)&gt;0,
'8. SOH &amp; Pipeline'!Z17-HLOOKUP(X$2,$D$2:$AM$45,$A62,FALSE)+(SUM('8. SOH &amp; Pipeline'!$F17:Y17)-SUM(Wastage!$C62:W62)),
'8. SOH &amp; Pipeline'!Z17-HLOOKUP(X$2,$D$2:$AM$45,$A62,FALSE)))</f>
        <v>0</v>
      </c>
      <c r="Y62" s="400">
        <f ca="1">MAX(0,IF(SUM(Wastage!$C62:X62)&gt;0,
'8. SOH &amp; Pipeline'!AA17-HLOOKUP(Y$2,$D$2:$AM$45,$A62,FALSE)+(SUM('8. SOH &amp; Pipeline'!$F17:Z17)-SUM(Wastage!$C62:X62)),
'8. SOH &amp; Pipeline'!AA17-HLOOKUP(Y$2,$D$2:$AM$45,$A62,FALSE)))</f>
        <v>0</v>
      </c>
      <c r="Z62" s="400">
        <f ca="1">MAX(0,IF(SUM(Wastage!$C62:Y62)&gt;0,
'8. SOH &amp; Pipeline'!AB17-HLOOKUP(Z$2,$D$2:$AM$45,$A62,FALSE)+(SUM('8. SOH &amp; Pipeline'!$F17:AA17)-SUM(Wastage!$C62:Y62)),
'8. SOH &amp; Pipeline'!AB17-HLOOKUP(Z$2,$D$2:$AM$45,$A62,FALSE)))</f>
        <v>0</v>
      </c>
      <c r="AA62" s="400">
        <f ca="1">MAX(0,IF(SUM(Wastage!$C62:Z62)&gt;0,
'8. SOH &amp; Pipeline'!AC17-HLOOKUP(AA$2,$D$2:$AM$45,$A62,FALSE)+(SUM('8. SOH &amp; Pipeline'!$F17:AB17)-SUM(Wastage!$C62:Z62)),
'8. SOH &amp; Pipeline'!AC17-HLOOKUP(AA$2,$D$2:$AM$45,$A62,FALSE)))</f>
        <v>0</v>
      </c>
      <c r="AB62" s="400">
        <f ca="1">MAX(0,IF(SUM(Wastage!$C62:AA62)&gt;0,
'8. SOH &amp; Pipeline'!AD17-HLOOKUP(AB$2,$D$2:$AM$45,$A62,FALSE)+(SUM('8. SOH &amp; Pipeline'!$F17:AC17)-SUM(Wastage!$C62:AA62)),
'8. SOH &amp; Pipeline'!AD17-HLOOKUP(AB$2,$D$2:$AM$45,$A62,FALSE)))</f>
        <v>0</v>
      </c>
      <c r="AC62" s="400">
        <f ca="1">MAX(0,IF(SUM(Wastage!$C62:AB62)&gt;0,
'8. SOH &amp; Pipeline'!AE17-HLOOKUP(AC$2,$D$2:$AM$45,$A62,FALSE)+(SUM('8. SOH &amp; Pipeline'!$F17:AD17)-SUM(Wastage!$C62:AB62)),
'8. SOH &amp; Pipeline'!AE17-HLOOKUP(AC$2,$D$2:$AM$45,$A62,FALSE)))</f>
        <v>0</v>
      </c>
      <c r="AD62" s="400">
        <f ca="1">MAX(0,IF(SUM(Wastage!$C62:AC62)&gt;0,
'8. SOH &amp; Pipeline'!AF17-HLOOKUP(AD$2,$D$2:$AM$45,$A62,FALSE)+(SUM('8. SOH &amp; Pipeline'!$F17:AE17)-SUM(Wastage!$C62:AC62)),
'8. SOH &amp; Pipeline'!AF17-HLOOKUP(AD$2,$D$2:$AM$45,$A62,FALSE)))</f>
        <v>0</v>
      </c>
      <c r="AE62" s="400">
        <f ca="1">MAX(0,IF(SUM(Wastage!$C62:AD62)&gt;0,
'8. SOH &amp; Pipeline'!AG17-HLOOKUP(AE$2,$D$2:$AM$45,$A62,FALSE)+(SUM('8. SOH &amp; Pipeline'!$F17:AF17)-SUM(Wastage!$C62:AD62)),
'8. SOH &amp; Pipeline'!AG17-HLOOKUP(AE$2,$D$2:$AM$45,$A62,FALSE)))</f>
        <v>0</v>
      </c>
      <c r="AF62" s="400">
        <f ca="1">MAX(0,IF(SUM(Wastage!$C62:AE62)&gt;0,
'8. SOH &amp; Pipeline'!AH17-HLOOKUP(AF$2,$D$2:$AM$45,$A62,FALSE)+(SUM('8. SOH &amp; Pipeline'!$F17:AG17)-SUM(Wastage!$C62:AE62)),
'8. SOH &amp; Pipeline'!AH17-HLOOKUP(AF$2,$D$2:$AM$45,$A62,FALSE)))</f>
        <v>0</v>
      </c>
      <c r="AG62" s="400">
        <f ca="1">MAX(0,IF(SUM(Wastage!$C62:AF62)&gt;0,
'8. SOH &amp; Pipeline'!AI17-HLOOKUP(AG$2,$D$2:$AM$45,$A62,FALSE)+(SUM('8. SOH &amp; Pipeline'!$F17:AH17)-SUM(Wastage!$C62:AF62)),
'8. SOH &amp; Pipeline'!AI17-HLOOKUP(AG$2,$D$2:$AM$45,$A62,FALSE)))</f>
        <v>0</v>
      </c>
      <c r="AH62" s="400">
        <f ca="1">MAX(0,IF(SUM(Wastage!$C62:AG62)&gt;0,
'8. SOH &amp; Pipeline'!AJ17-HLOOKUP(AH$2,$D$2:$AM$45,$A62,FALSE)+(SUM('8. SOH &amp; Pipeline'!$F17:AI17)-SUM(Wastage!$C62:AG62)),
'8. SOH &amp; Pipeline'!AJ17-HLOOKUP(AH$2,$D$2:$AM$45,$A62,FALSE)))</f>
        <v>0</v>
      </c>
      <c r="AI62" s="400">
        <f ca="1">MAX(0,IF(SUM(Wastage!$C62:AH62)&gt;0,
'8. SOH &amp; Pipeline'!AK17-HLOOKUP(AI$2,$D$2:$AM$45,$A62,FALSE)+(SUM('8. SOH &amp; Pipeline'!$F17:AJ17)-SUM(Wastage!$C62:AH62)),
'8. SOH &amp; Pipeline'!AK17-HLOOKUP(AI$2,$D$2:$AM$45,$A62,FALSE)))</f>
        <v>0</v>
      </c>
      <c r="AJ62" s="400">
        <f ca="1">MAX(0,IF(SUM(Wastage!$C62:AI62)&gt;0,
'8. SOH &amp; Pipeline'!AL17-HLOOKUP(AJ$2,$D$2:$AM$45,$A62,FALSE)+(SUM('8. SOH &amp; Pipeline'!$F17:AK17)-SUM(Wastage!$C62:AI62)),
'8. SOH &amp; Pipeline'!AL17-HLOOKUP(AJ$2,$D$2:$AM$45,$A62,FALSE)))</f>
        <v>0</v>
      </c>
      <c r="AK62" s="400">
        <f ca="1">MAX(0,IF(SUM(Wastage!$C62:AJ62)&gt;0,
'8. SOH &amp; Pipeline'!AM17-HLOOKUP(AK$2,$D$2:$AM$45,$A62,FALSE)+(SUM('8. SOH &amp; Pipeline'!$F17:AL17)-SUM(Wastage!$C62:AJ62)),
'8. SOH &amp; Pipeline'!AM17-HLOOKUP(AK$2,$D$2:$AM$45,$A62,FALSE)))</f>
        <v>0</v>
      </c>
      <c r="AL62" s="400">
        <f ca="1">MAX(0,IF(SUM(Wastage!$C62:AK62)&gt;0,
'8. SOH &amp; Pipeline'!AN17-HLOOKUP(AL$2,$D$2:$AM$45,$A62,FALSE)+(SUM('8. SOH &amp; Pipeline'!$F17:AM17)-SUM(Wastage!$C62:AK62)),
'8. SOH &amp; Pipeline'!AN17-HLOOKUP(AL$2,$D$2:$AM$45,$A62,FALSE)))</f>
        <v>0</v>
      </c>
      <c r="AM62" s="400">
        <f ca="1">MAX(0,IF(SUM(Wastage!$C62:AL62)&gt;0,
'8. SOH &amp; Pipeline'!AO17-HLOOKUP(AM$2,$D$2:$AM$45,$A62,FALSE)+(SUM('8. SOH &amp; Pipeline'!$F17:AN17)-SUM(Wastage!$C62:AL62)),
'8. SOH &amp; Pipeline'!AO17-HLOOKUP(AM$2,$D$2:$AM$45,$A62,FALSE)))</f>
        <v>0</v>
      </c>
    </row>
    <row r="63" spans="1:39" x14ac:dyDescent="0.3">
      <c r="A63">
        <v>14</v>
      </c>
      <c r="B63" s="12" t="str">
        <f t="shared" si="2"/>
        <v>DRV (300) - 240 tab</v>
      </c>
      <c r="D63" s="399">
        <f>IF('8. SOH &amp; Pipeline'!F18&lt;&gt;0,'8. SOH &amp; Pipeline'!F18-HLOOKUP(D$2,$D$2:$AM$45,A63,FALSE),0)</f>
        <v>0</v>
      </c>
      <c r="E63" s="400">
        <f ca="1">MAX(0,IF(SUM(Wastage!$C63:D63)&gt;0,
'8. SOH &amp; Pipeline'!G18-HLOOKUP(E$2,$D$2:$AM$45,$A63,FALSE)+(SUM('8. SOH &amp; Pipeline'!$F18:F18)-SUM(Wastage!$C63:D63)),
'8. SOH &amp; Pipeline'!G18-HLOOKUP(E$2,$D$2:$AM$45,$A63,FALSE)))</f>
        <v>0</v>
      </c>
      <c r="F63" s="400">
        <f ca="1">MAX(0,IF(SUM(Wastage!$C63:E63)&gt;0,
'8. SOH &amp; Pipeline'!H18-HLOOKUP(F$2,$D$2:$AM$45,$A63,FALSE)+(SUM('8. SOH &amp; Pipeline'!$F18:G18)-SUM(Wastage!$C63:E63)),
'8. SOH &amp; Pipeline'!H18-HLOOKUP(F$2,$D$2:$AM$45,$A63,FALSE)))</f>
        <v>0</v>
      </c>
      <c r="G63" s="400">
        <f ca="1">MAX(0,IF(SUM(Wastage!$C63:F63)&gt;0,
'8. SOH &amp; Pipeline'!I18-HLOOKUP(G$2,$D$2:$AM$45,$A63,FALSE)+(SUM('8. SOH &amp; Pipeline'!$F18:H18)-SUM(Wastage!$C63:F63)),
'8. SOH &amp; Pipeline'!I18-HLOOKUP(G$2,$D$2:$AM$45,$A63,FALSE)))</f>
        <v>0</v>
      </c>
      <c r="H63" s="400">
        <f ca="1">MAX(0,IF(SUM(Wastage!$C63:G63)&gt;0,
'8. SOH &amp; Pipeline'!J18-HLOOKUP(H$2,$D$2:$AM$45,$A63,FALSE)+(SUM('8. SOH &amp; Pipeline'!$F18:I18)-SUM(Wastage!$C63:G63)),
'8. SOH &amp; Pipeline'!J18-HLOOKUP(H$2,$D$2:$AM$45,$A63,FALSE)))</f>
        <v>0</v>
      </c>
      <c r="I63" s="400">
        <f ca="1">MAX(0,IF(SUM(Wastage!$C63:H63)&gt;0,
'8. SOH &amp; Pipeline'!K18-HLOOKUP(I$2,$D$2:$AM$45,$A63,FALSE)+(SUM('8. SOH &amp; Pipeline'!$F18:J18)-SUM(Wastage!$C63:H63)),
'8. SOH &amp; Pipeline'!K18-HLOOKUP(I$2,$D$2:$AM$45,$A63,FALSE)))</f>
        <v>0</v>
      </c>
      <c r="J63" s="400">
        <f ca="1">MAX(0,IF(SUM(Wastage!$C63:I63)&gt;0,
'8. SOH &amp; Pipeline'!L18-HLOOKUP(J$2,$D$2:$AM$45,$A63,FALSE)+(SUM('8. SOH &amp; Pipeline'!$F18:K18)-SUM(Wastage!$C63:I63)),
'8. SOH &amp; Pipeline'!L18-HLOOKUP(J$2,$D$2:$AM$45,$A63,FALSE)))</f>
        <v>0</v>
      </c>
      <c r="K63" s="400">
        <f ca="1">MAX(0,IF(SUM(Wastage!$C63:J63)&gt;0,
'8. SOH &amp; Pipeline'!M18-HLOOKUP(K$2,$D$2:$AM$45,$A63,FALSE)+(SUM('8. SOH &amp; Pipeline'!$F18:L18)-SUM(Wastage!$C63:J63)),
'8. SOH &amp; Pipeline'!M18-HLOOKUP(K$2,$D$2:$AM$45,$A63,FALSE)))</f>
        <v>0</v>
      </c>
      <c r="L63" s="400">
        <f ca="1">MAX(0,IF(SUM(Wastage!$C63:K63)&gt;0,
'8. SOH &amp; Pipeline'!N18-HLOOKUP(L$2,$D$2:$AM$45,$A63,FALSE)+(SUM('8. SOH &amp; Pipeline'!$F18:M18)-SUM(Wastage!$C63:K63)),
'8. SOH &amp; Pipeline'!N18-HLOOKUP(L$2,$D$2:$AM$45,$A63,FALSE)))</f>
        <v>0</v>
      </c>
      <c r="M63" s="400">
        <f ca="1">MAX(0,IF(SUM(Wastage!$C63:L63)&gt;0,
'8. SOH &amp; Pipeline'!O18-HLOOKUP(M$2,$D$2:$AM$45,$A63,FALSE)+(SUM('8. SOH &amp; Pipeline'!$F18:N18)-SUM(Wastage!$C63:L63)),
'8. SOH &amp; Pipeline'!O18-HLOOKUP(M$2,$D$2:$AM$45,$A63,FALSE)))</f>
        <v>0</v>
      </c>
      <c r="N63" s="400">
        <f ca="1">MAX(0,IF(SUM(Wastage!$C63:M63)&gt;0,
'8. SOH &amp; Pipeline'!P18-HLOOKUP(N$2,$D$2:$AM$45,$A63,FALSE)+(SUM('8. SOH &amp; Pipeline'!$F18:O18)-SUM(Wastage!$C63:M63)),
'8. SOH &amp; Pipeline'!P18-HLOOKUP(N$2,$D$2:$AM$45,$A63,FALSE)))</f>
        <v>0</v>
      </c>
      <c r="O63" s="400">
        <f ca="1">MAX(0,IF(SUM(Wastage!$C63:N63)&gt;0,
'8. SOH &amp; Pipeline'!Q18-HLOOKUP(O$2,$D$2:$AM$45,$A63,FALSE)+(SUM('8. SOH &amp; Pipeline'!$F18:P18)-SUM(Wastage!$C63:N63)),
'8. SOH &amp; Pipeline'!Q18-HLOOKUP(O$2,$D$2:$AM$45,$A63,FALSE)))</f>
        <v>0</v>
      </c>
      <c r="P63" s="400">
        <f ca="1">MAX(0,IF(SUM(Wastage!$C63:O63)&gt;0,
'8. SOH &amp; Pipeline'!R18-HLOOKUP(P$2,$D$2:$AM$45,$A63,FALSE)+(SUM('8. SOH &amp; Pipeline'!$F18:Q18)-SUM(Wastage!$C63:O63)),
'8. SOH &amp; Pipeline'!R18-HLOOKUP(P$2,$D$2:$AM$45,$A63,FALSE)))</f>
        <v>0</v>
      </c>
      <c r="Q63" s="400">
        <f ca="1">MAX(0,IF(SUM(Wastage!$C63:P63)&gt;0,
'8. SOH &amp; Pipeline'!S18-HLOOKUP(Q$2,$D$2:$AM$45,$A63,FALSE)+(SUM('8. SOH &amp; Pipeline'!$F18:R18)-SUM(Wastage!$C63:P63)),
'8. SOH &amp; Pipeline'!S18-HLOOKUP(Q$2,$D$2:$AM$45,$A63,FALSE)))</f>
        <v>0</v>
      </c>
      <c r="R63" s="400">
        <f ca="1">MAX(0,IF(SUM(Wastage!$C63:Q63)&gt;0,
'8. SOH &amp; Pipeline'!T18-HLOOKUP(R$2,$D$2:$AM$45,$A63,FALSE)+(SUM('8. SOH &amp; Pipeline'!$F18:S18)-SUM(Wastage!$C63:Q63)),
'8. SOH &amp; Pipeline'!T18-HLOOKUP(R$2,$D$2:$AM$45,$A63,FALSE)))</f>
        <v>0</v>
      </c>
      <c r="S63" s="400">
        <f ca="1">MAX(0,IF(SUM(Wastage!$C63:R63)&gt;0,
'8. SOH &amp; Pipeline'!U18-HLOOKUP(S$2,$D$2:$AM$45,$A63,FALSE)+(SUM('8. SOH &amp; Pipeline'!$F18:T18)-SUM(Wastage!$C63:R63)),
'8. SOH &amp; Pipeline'!U18-HLOOKUP(S$2,$D$2:$AM$45,$A63,FALSE)))</f>
        <v>0</v>
      </c>
      <c r="T63" s="400">
        <f ca="1">MAX(0,IF(SUM(Wastage!$C63:S63)&gt;0,
'8. SOH &amp; Pipeline'!V18-HLOOKUP(T$2,$D$2:$AM$45,$A63,FALSE)+(SUM('8. SOH &amp; Pipeline'!$F18:U18)-SUM(Wastage!$C63:S63)),
'8. SOH &amp; Pipeline'!V18-HLOOKUP(T$2,$D$2:$AM$45,$A63,FALSE)))</f>
        <v>0</v>
      </c>
      <c r="U63" s="400">
        <f ca="1">MAX(0,IF(SUM(Wastage!$C63:T63)&gt;0,
'8. SOH &amp; Pipeline'!W18-HLOOKUP(U$2,$D$2:$AM$45,$A63,FALSE)+(SUM('8. SOH &amp; Pipeline'!$F18:V18)-SUM(Wastage!$C63:T63)),
'8. SOH &amp; Pipeline'!W18-HLOOKUP(U$2,$D$2:$AM$45,$A63,FALSE)))</f>
        <v>0</v>
      </c>
      <c r="V63" s="400">
        <f ca="1">MAX(0,IF(SUM(Wastage!$C63:U63)&gt;0,
'8. SOH &amp; Pipeline'!X18-HLOOKUP(V$2,$D$2:$AM$45,$A63,FALSE)+(SUM('8. SOH &amp; Pipeline'!$F18:W18)-SUM(Wastage!$C63:U63)),
'8. SOH &amp; Pipeline'!X18-HLOOKUP(V$2,$D$2:$AM$45,$A63,FALSE)))</f>
        <v>0</v>
      </c>
      <c r="W63" s="400">
        <f ca="1">MAX(0,IF(SUM(Wastage!$C63:V63)&gt;0,
'8. SOH &amp; Pipeline'!Y18-HLOOKUP(W$2,$D$2:$AM$45,$A63,FALSE)+(SUM('8. SOH &amp; Pipeline'!$F18:X18)-SUM(Wastage!$C63:V63)),
'8. SOH &amp; Pipeline'!Y18-HLOOKUP(W$2,$D$2:$AM$45,$A63,FALSE)))</f>
        <v>0</v>
      </c>
      <c r="X63" s="400">
        <f ca="1">MAX(0,IF(SUM(Wastage!$C63:W63)&gt;0,
'8. SOH &amp; Pipeline'!Z18-HLOOKUP(X$2,$D$2:$AM$45,$A63,FALSE)+(SUM('8. SOH &amp; Pipeline'!$F18:Y18)-SUM(Wastage!$C63:W63)),
'8. SOH &amp; Pipeline'!Z18-HLOOKUP(X$2,$D$2:$AM$45,$A63,FALSE)))</f>
        <v>0</v>
      </c>
      <c r="Y63" s="400">
        <f ca="1">MAX(0,IF(SUM(Wastage!$C63:X63)&gt;0,
'8. SOH &amp; Pipeline'!AA18-HLOOKUP(Y$2,$D$2:$AM$45,$A63,FALSE)+(SUM('8. SOH &amp; Pipeline'!$F18:Z18)-SUM(Wastage!$C63:X63)),
'8. SOH &amp; Pipeline'!AA18-HLOOKUP(Y$2,$D$2:$AM$45,$A63,FALSE)))</f>
        <v>0</v>
      </c>
      <c r="Z63" s="400">
        <f ca="1">MAX(0,IF(SUM(Wastage!$C63:Y63)&gt;0,
'8. SOH &amp; Pipeline'!AB18-HLOOKUP(Z$2,$D$2:$AM$45,$A63,FALSE)+(SUM('8. SOH &amp; Pipeline'!$F18:AA18)-SUM(Wastage!$C63:Y63)),
'8. SOH &amp; Pipeline'!AB18-HLOOKUP(Z$2,$D$2:$AM$45,$A63,FALSE)))</f>
        <v>0</v>
      </c>
      <c r="AA63" s="400">
        <f ca="1">MAX(0,IF(SUM(Wastage!$C63:Z63)&gt;0,
'8. SOH &amp; Pipeline'!AC18-HLOOKUP(AA$2,$D$2:$AM$45,$A63,FALSE)+(SUM('8. SOH &amp; Pipeline'!$F18:AB18)-SUM(Wastage!$C63:Z63)),
'8. SOH &amp; Pipeline'!AC18-HLOOKUP(AA$2,$D$2:$AM$45,$A63,FALSE)))</f>
        <v>0</v>
      </c>
      <c r="AB63" s="400">
        <f ca="1">MAX(0,IF(SUM(Wastage!$C63:AA63)&gt;0,
'8. SOH &amp; Pipeline'!AD18-HLOOKUP(AB$2,$D$2:$AM$45,$A63,FALSE)+(SUM('8. SOH &amp; Pipeline'!$F18:AC18)-SUM(Wastage!$C63:AA63)),
'8. SOH &amp; Pipeline'!AD18-HLOOKUP(AB$2,$D$2:$AM$45,$A63,FALSE)))</f>
        <v>0</v>
      </c>
      <c r="AC63" s="400">
        <f ca="1">MAX(0,IF(SUM(Wastage!$C63:AB63)&gt;0,
'8. SOH &amp; Pipeline'!AE18-HLOOKUP(AC$2,$D$2:$AM$45,$A63,FALSE)+(SUM('8. SOH &amp; Pipeline'!$F18:AD18)-SUM(Wastage!$C63:AB63)),
'8. SOH &amp; Pipeline'!AE18-HLOOKUP(AC$2,$D$2:$AM$45,$A63,FALSE)))</f>
        <v>0</v>
      </c>
      <c r="AD63" s="400">
        <f ca="1">MAX(0,IF(SUM(Wastage!$C63:AC63)&gt;0,
'8. SOH &amp; Pipeline'!AF18-HLOOKUP(AD$2,$D$2:$AM$45,$A63,FALSE)+(SUM('8. SOH &amp; Pipeline'!$F18:AE18)-SUM(Wastage!$C63:AC63)),
'8. SOH &amp; Pipeline'!AF18-HLOOKUP(AD$2,$D$2:$AM$45,$A63,FALSE)))</f>
        <v>0</v>
      </c>
      <c r="AE63" s="400">
        <f ca="1">MAX(0,IF(SUM(Wastage!$C63:AD63)&gt;0,
'8. SOH &amp; Pipeline'!AG18-HLOOKUP(AE$2,$D$2:$AM$45,$A63,FALSE)+(SUM('8. SOH &amp; Pipeline'!$F18:AF18)-SUM(Wastage!$C63:AD63)),
'8. SOH &amp; Pipeline'!AG18-HLOOKUP(AE$2,$D$2:$AM$45,$A63,FALSE)))</f>
        <v>0</v>
      </c>
      <c r="AF63" s="400">
        <f ca="1">MAX(0,IF(SUM(Wastage!$C63:AE63)&gt;0,
'8. SOH &amp; Pipeline'!AH18-HLOOKUP(AF$2,$D$2:$AM$45,$A63,FALSE)+(SUM('8. SOH &amp; Pipeline'!$F18:AG18)-SUM(Wastage!$C63:AE63)),
'8. SOH &amp; Pipeline'!AH18-HLOOKUP(AF$2,$D$2:$AM$45,$A63,FALSE)))</f>
        <v>0</v>
      </c>
      <c r="AG63" s="400">
        <f ca="1">MAX(0,IF(SUM(Wastage!$C63:AF63)&gt;0,
'8. SOH &amp; Pipeline'!AI18-HLOOKUP(AG$2,$D$2:$AM$45,$A63,FALSE)+(SUM('8. SOH &amp; Pipeline'!$F18:AH18)-SUM(Wastage!$C63:AF63)),
'8. SOH &amp; Pipeline'!AI18-HLOOKUP(AG$2,$D$2:$AM$45,$A63,FALSE)))</f>
        <v>0</v>
      </c>
      <c r="AH63" s="400">
        <f ca="1">MAX(0,IF(SUM(Wastage!$C63:AG63)&gt;0,
'8. SOH &amp; Pipeline'!AJ18-HLOOKUP(AH$2,$D$2:$AM$45,$A63,FALSE)+(SUM('8. SOH &amp; Pipeline'!$F18:AI18)-SUM(Wastage!$C63:AG63)),
'8. SOH &amp; Pipeline'!AJ18-HLOOKUP(AH$2,$D$2:$AM$45,$A63,FALSE)))</f>
        <v>0</v>
      </c>
      <c r="AI63" s="400">
        <f ca="1">MAX(0,IF(SUM(Wastage!$C63:AH63)&gt;0,
'8. SOH &amp; Pipeline'!AK18-HLOOKUP(AI$2,$D$2:$AM$45,$A63,FALSE)+(SUM('8. SOH &amp; Pipeline'!$F18:AJ18)-SUM(Wastage!$C63:AH63)),
'8. SOH &amp; Pipeline'!AK18-HLOOKUP(AI$2,$D$2:$AM$45,$A63,FALSE)))</f>
        <v>0</v>
      </c>
      <c r="AJ63" s="400">
        <f ca="1">MAX(0,IF(SUM(Wastage!$C63:AI63)&gt;0,
'8. SOH &amp; Pipeline'!AL18-HLOOKUP(AJ$2,$D$2:$AM$45,$A63,FALSE)+(SUM('8. SOH &amp; Pipeline'!$F18:AK18)-SUM(Wastage!$C63:AI63)),
'8. SOH &amp; Pipeline'!AL18-HLOOKUP(AJ$2,$D$2:$AM$45,$A63,FALSE)))</f>
        <v>0</v>
      </c>
      <c r="AK63" s="400">
        <f ca="1">MAX(0,IF(SUM(Wastage!$C63:AJ63)&gt;0,
'8. SOH &amp; Pipeline'!AM18-HLOOKUP(AK$2,$D$2:$AM$45,$A63,FALSE)+(SUM('8. SOH &amp; Pipeline'!$F18:AL18)-SUM(Wastage!$C63:AJ63)),
'8. SOH &amp; Pipeline'!AM18-HLOOKUP(AK$2,$D$2:$AM$45,$A63,FALSE)))</f>
        <v>0</v>
      </c>
      <c r="AL63" s="400">
        <f ca="1">MAX(0,IF(SUM(Wastage!$C63:AK63)&gt;0,
'8. SOH &amp; Pipeline'!AN18-HLOOKUP(AL$2,$D$2:$AM$45,$A63,FALSE)+(SUM('8. SOH &amp; Pipeline'!$F18:AM18)-SUM(Wastage!$C63:AK63)),
'8. SOH &amp; Pipeline'!AN18-HLOOKUP(AL$2,$D$2:$AM$45,$A63,FALSE)))</f>
        <v>0</v>
      </c>
      <c r="AM63" s="400">
        <f ca="1">MAX(0,IF(SUM(Wastage!$C63:AL63)&gt;0,
'8. SOH &amp; Pipeline'!AO18-HLOOKUP(AM$2,$D$2:$AM$45,$A63,FALSE)+(SUM('8. SOH &amp; Pipeline'!$F18:AN18)-SUM(Wastage!$C63:AL63)),
'8. SOH &amp; Pipeline'!AO18-HLOOKUP(AM$2,$D$2:$AM$45,$A63,FALSE)))</f>
        <v>0</v>
      </c>
    </row>
    <row r="64" spans="1:39" x14ac:dyDescent="0.3">
      <c r="A64">
        <v>15</v>
      </c>
      <c r="B64" s="12" t="str">
        <f t="shared" si="2"/>
        <v>DRV (400) - 60 tab</v>
      </c>
      <c r="D64" s="399">
        <f>IF('8. SOH &amp; Pipeline'!F19&lt;&gt;0,'8. SOH &amp; Pipeline'!F19-HLOOKUP(D$2,$D$2:$AM$45,A64,FALSE),0)</f>
        <v>0</v>
      </c>
      <c r="E64" s="400">
        <f ca="1">MAX(0,IF(SUM(Wastage!$C64:D64)&gt;0,
'8. SOH &amp; Pipeline'!G19-HLOOKUP(E$2,$D$2:$AM$45,$A64,FALSE)+(SUM('8. SOH &amp; Pipeline'!$F19:F19)-SUM(Wastage!$C64:D64)),
'8. SOH &amp; Pipeline'!G19-HLOOKUP(E$2,$D$2:$AM$45,$A64,FALSE)))</f>
        <v>0</v>
      </c>
      <c r="F64" s="400">
        <f ca="1">MAX(0,IF(SUM(Wastage!$C64:E64)&gt;0,
'8. SOH &amp; Pipeline'!H19-HLOOKUP(F$2,$D$2:$AM$45,$A64,FALSE)+(SUM('8. SOH &amp; Pipeline'!$F19:G19)-SUM(Wastage!$C64:E64)),
'8. SOH &amp; Pipeline'!H19-HLOOKUP(F$2,$D$2:$AM$45,$A64,FALSE)))</f>
        <v>0</v>
      </c>
      <c r="G64" s="400">
        <f ca="1">MAX(0,IF(SUM(Wastage!$C64:F64)&gt;0,
'8. SOH &amp; Pipeline'!I19-HLOOKUP(G$2,$D$2:$AM$45,$A64,FALSE)+(SUM('8. SOH &amp; Pipeline'!$F19:H19)-SUM(Wastage!$C64:F64)),
'8. SOH &amp; Pipeline'!I19-HLOOKUP(G$2,$D$2:$AM$45,$A64,FALSE)))</f>
        <v>0</v>
      </c>
      <c r="H64" s="400">
        <f ca="1">MAX(0,IF(SUM(Wastage!$C64:G64)&gt;0,
'8. SOH &amp; Pipeline'!J19-HLOOKUP(H$2,$D$2:$AM$45,$A64,FALSE)+(SUM('8. SOH &amp; Pipeline'!$F19:I19)-SUM(Wastage!$C64:G64)),
'8. SOH &amp; Pipeline'!J19-HLOOKUP(H$2,$D$2:$AM$45,$A64,FALSE)))</f>
        <v>0</v>
      </c>
      <c r="I64" s="400">
        <f ca="1">MAX(0,IF(SUM(Wastage!$C64:H64)&gt;0,
'8. SOH &amp; Pipeline'!K19-HLOOKUP(I$2,$D$2:$AM$45,$A64,FALSE)+(SUM('8. SOH &amp; Pipeline'!$F19:J19)-SUM(Wastage!$C64:H64)),
'8. SOH &amp; Pipeline'!K19-HLOOKUP(I$2,$D$2:$AM$45,$A64,FALSE)))</f>
        <v>0</v>
      </c>
      <c r="J64" s="400">
        <f ca="1">MAX(0,IF(SUM(Wastage!$C64:I64)&gt;0,
'8. SOH &amp; Pipeline'!L19-HLOOKUP(J$2,$D$2:$AM$45,$A64,FALSE)+(SUM('8. SOH &amp; Pipeline'!$F19:K19)-SUM(Wastage!$C64:I64)),
'8. SOH &amp; Pipeline'!L19-HLOOKUP(J$2,$D$2:$AM$45,$A64,FALSE)))</f>
        <v>0</v>
      </c>
      <c r="K64" s="400">
        <f ca="1">MAX(0,IF(SUM(Wastage!$C64:J64)&gt;0,
'8. SOH &amp; Pipeline'!M19-HLOOKUP(K$2,$D$2:$AM$45,$A64,FALSE)+(SUM('8. SOH &amp; Pipeline'!$F19:L19)-SUM(Wastage!$C64:J64)),
'8. SOH &amp; Pipeline'!M19-HLOOKUP(K$2,$D$2:$AM$45,$A64,FALSE)))</f>
        <v>0</v>
      </c>
      <c r="L64" s="400">
        <f ca="1">MAX(0,IF(SUM(Wastage!$C64:K64)&gt;0,
'8. SOH &amp; Pipeline'!N19-HLOOKUP(L$2,$D$2:$AM$45,$A64,FALSE)+(SUM('8. SOH &amp; Pipeline'!$F19:M19)-SUM(Wastage!$C64:K64)),
'8. SOH &amp; Pipeline'!N19-HLOOKUP(L$2,$D$2:$AM$45,$A64,FALSE)))</f>
        <v>0</v>
      </c>
      <c r="M64" s="400">
        <f ca="1">MAX(0,IF(SUM(Wastage!$C64:L64)&gt;0,
'8. SOH &amp; Pipeline'!O19-HLOOKUP(M$2,$D$2:$AM$45,$A64,FALSE)+(SUM('8. SOH &amp; Pipeline'!$F19:N19)-SUM(Wastage!$C64:L64)),
'8. SOH &amp; Pipeline'!O19-HLOOKUP(M$2,$D$2:$AM$45,$A64,FALSE)))</f>
        <v>0</v>
      </c>
      <c r="N64" s="400">
        <f ca="1">MAX(0,IF(SUM(Wastage!$C64:M64)&gt;0,
'8. SOH &amp; Pipeline'!P19-HLOOKUP(N$2,$D$2:$AM$45,$A64,FALSE)+(SUM('8. SOH &amp; Pipeline'!$F19:O19)-SUM(Wastage!$C64:M64)),
'8. SOH &amp; Pipeline'!P19-HLOOKUP(N$2,$D$2:$AM$45,$A64,FALSE)))</f>
        <v>0</v>
      </c>
      <c r="O64" s="400">
        <f ca="1">MAX(0,IF(SUM(Wastage!$C64:N64)&gt;0,
'8. SOH &amp; Pipeline'!Q19-HLOOKUP(O$2,$D$2:$AM$45,$A64,FALSE)+(SUM('8. SOH &amp; Pipeline'!$F19:P19)-SUM(Wastage!$C64:N64)),
'8. SOH &amp; Pipeline'!Q19-HLOOKUP(O$2,$D$2:$AM$45,$A64,FALSE)))</f>
        <v>0</v>
      </c>
      <c r="P64" s="400">
        <f ca="1">MAX(0,IF(SUM(Wastage!$C64:O64)&gt;0,
'8. SOH &amp; Pipeline'!R19-HLOOKUP(P$2,$D$2:$AM$45,$A64,FALSE)+(SUM('8. SOH &amp; Pipeline'!$F19:Q19)-SUM(Wastage!$C64:O64)),
'8. SOH &amp; Pipeline'!R19-HLOOKUP(P$2,$D$2:$AM$45,$A64,FALSE)))</f>
        <v>0</v>
      </c>
      <c r="Q64" s="400">
        <f ca="1">MAX(0,IF(SUM(Wastage!$C64:P64)&gt;0,
'8. SOH &amp; Pipeline'!S19-HLOOKUP(Q$2,$D$2:$AM$45,$A64,FALSE)+(SUM('8. SOH &amp; Pipeline'!$F19:R19)-SUM(Wastage!$C64:P64)),
'8. SOH &amp; Pipeline'!S19-HLOOKUP(Q$2,$D$2:$AM$45,$A64,FALSE)))</f>
        <v>0</v>
      </c>
      <c r="R64" s="400">
        <f ca="1">MAX(0,IF(SUM(Wastage!$C64:Q64)&gt;0,
'8. SOH &amp; Pipeline'!T19-HLOOKUP(R$2,$D$2:$AM$45,$A64,FALSE)+(SUM('8. SOH &amp; Pipeline'!$F19:S19)-SUM(Wastage!$C64:Q64)),
'8. SOH &amp; Pipeline'!T19-HLOOKUP(R$2,$D$2:$AM$45,$A64,FALSE)))</f>
        <v>0</v>
      </c>
      <c r="S64" s="400">
        <f ca="1">MAX(0,IF(SUM(Wastage!$C64:R64)&gt;0,
'8. SOH &amp; Pipeline'!U19-HLOOKUP(S$2,$D$2:$AM$45,$A64,FALSE)+(SUM('8. SOH &amp; Pipeline'!$F19:T19)-SUM(Wastage!$C64:R64)),
'8. SOH &amp; Pipeline'!U19-HLOOKUP(S$2,$D$2:$AM$45,$A64,FALSE)))</f>
        <v>0</v>
      </c>
      <c r="T64" s="400">
        <f ca="1">MAX(0,IF(SUM(Wastage!$C64:S64)&gt;0,
'8. SOH &amp; Pipeline'!V19-HLOOKUP(T$2,$D$2:$AM$45,$A64,FALSE)+(SUM('8. SOH &amp; Pipeline'!$F19:U19)-SUM(Wastage!$C64:S64)),
'8. SOH &amp; Pipeline'!V19-HLOOKUP(T$2,$D$2:$AM$45,$A64,FALSE)))</f>
        <v>0</v>
      </c>
      <c r="U64" s="400">
        <f ca="1">MAX(0,IF(SUM(Wastage!$C64:T64)&gt;0,
'8. SOH &amp; Pipeline'!W19-HLOOKUP(U$2,$D$2:$AM$45,$A64,FALSE)+(SUM('8. SOH &amp; Pipeline'!$F19:V19)-SUM(Wastage!$C64:T64)),
'8. SOH &amp; Pipeline'!W19-HLOOKUP(U$2,$D$2:$AM$45,$A64,FALSE)))</f>
        <v>0</v>
      </c>
      <c r="V64" s="400">
        <f ca="1">MAX(0,IF(SUM(Wastage!$C64:U64)&gt;0,
'8. SOH &amp; Pipeline'!X19-HLOOKUP(V$2,$D$2:$AM$45,$A64,FALSE)+(SUM('8. SOH &amp; Pipeline'!$F19:W19)-SUM(Wastage!$C64:U64)),
'8. SOH &amp; Pipeline'!X19-HLOOKUP(V$2,$D$2:$AM$45,$A64,FALSE)))</f>
        <v>0</v>
      </c>
      <c r="W64" s="400">
        <f ca="1">MAX(0,IF(SUM(Wastage!$C64:V64)&gt;0,
'8. SOH &amp; Pipeline'!Y19-HLOOKUP(W$2,$D$2:$AM$45,$A64,FALSE)+(SUM('8. SOH &amp; Pipeline'!$F19:X19)-SUM(Wastage!$C64:V64)),
'8. SOH &amp; Pipeline'!Y19-HLOOKUP(W$2,$D$2:$AM$45,$A64,FALSE)))</f>
        <v>0</v>
      </c>
      <c r="X64" s="400">
        <f ca="1">MAX(0,IF(SUM(Wastage!$C64:W64)&gt;0,
'8. SOH &amp; Pipeline'!Z19-HLOOKUP(X$2,$D$2:$AM$45,$A64,FALSE)+(SUM('8. SOH &amp; Pipeline'!$F19:Y19)-SUM(Wastage!$C64:W64)),
'8. SOH &amp; Pipeline'!Z19-HLOOKUP(X$2,$D$2:$AM$45,$A64,FALSE)))</f>
        <v>0</v>
      </c>
      <c r="Y64" s="400">
        <f ca="1">MAX(0,IF(SUM(Wastage!$C64:X64)&gt;0,
'8. SOH &amp; Pipeline'!AA19-HLOOKUP(Y$2,$D$2:$AM$45,$A64,FALSE)+(SUM('8. SOH &amp; Pipeline'!$F19:Z19)-SUM(Wastage!$C64:X64)),
'8. SOH &amp; Pipeline'!AA19-HLOOKUP(Y$2,$D$2:$AM$45,$A64,FALSE)))</f>
        <v>0</v>
      </c>
      <c r="Z64" s="400">
        <f ca="1">MAX(0,IF(SUM(Wastage!$C64:Y64)&gt;0,
'8. SOH &amp; Pipeline'!AB19-HLOOKUP(Z$2,$D$2:$AM$45,$A64,FALSE)+(SUM('8. SOH &amp; Pipeline'!$F19:AA19)-SUM(Wastage!$C64:Y64)),
'8. SOH &amp; Pipeline'!AB19-HLOOKUP(Z$2,$D$2:$AM$45,$A64,FALSE)))</f>
        <v>0</v>
      </c>
      <c r="AA64" s="400">
        <f ca="1">MAX(0,IF(SUM(Wastage!$C64:Z64)&gt;0,
'8. SOH &amp; Pipeline'!AC19-HLOOKUP(AA$2,$D$2:$AM$45,$A64,FALSE)+(SUM('8. SOH &amp; Pipeline'!$F19:AB19)-SUM(Wastage!$C64:Z64)),
'8. SOH &amp; Pipeline'!AC19-HLOOKUP(AA$2,$D$2:$AM$45,$A64,FALSE)))</f>
        <v>0</v>
      </c>
      <c r="AB64" s="400">
        <f ca="1">MAX(0,IF(SUM(Wastage!$C64:AA64)&gt;0,
'8. SOH &amp; Pipeline'!AD19-HLOOKUP(AB$2,$D$2:$AM$45,$A64,FALSE)+(SUM('8. SOH &amp; Pipeline'!$F19:AC19)-SUM(Wastage!$C64:AA64)),
'8. SOH &amp; Pipeline'!AD19-HLOOKUP(AB$2,$D$2:$AM$45,$A64,FALSE)))</f>
        <v>0</v>
      </c>
      <c r="AC64" s="400">
        <f ca="1">MAX(0,IF(SUM(Wastage!$C64:AB64)&gt;0,
'8. SOH &amp; Pipeline'!AE19-HLOOKUP(AC$2,$D$2:$AM$45,$A64,FALSE)+(SUM('8. SOH &amp; Pipeline'!$F19:AD19)-SUM(Wastage!$C64:AB64)),
'8. SOH &amp; Pipeline'!AE19-HLOOKUP(AC$2,$D$2:$AM$45,$A64,FALSE)))</f>
        <v>0</v>
      </c>
      <c r="AD64" s="400">
        <f ca="1">MAX(0,IF(SUM(Wastage!$C64:AC64)&gt;0,
'8. SOH &amp; Pipeline'!AF19-HLOOKUP(AD$2,$D$2:$AM$45,$A64,FALSE)+(SUM('8. SOH &amp; Pipeline'!$F19:AE19)-SUM(Wastage!$C64:AC64)),
'8. SOH &amp; Pipeline'!AF19-HLOOKUP(AD$2,$D$2:$AM$45,$A64,FALSE)))</f>
        <v>0</v>
      </c>
      <c r="AE64" s="400">
        <f ca="1">MAX(0,IF(SUM(Wastage!$C64:AD64)&gt;0,
'8. SOH &amp; Pipeline'!AG19-HLOOKUP(AE$2,$D$2:$AM$45,$A64,FALSE)+(SUM('8. SOH &amp; Pipeline'!$F19:AF19)-SUM(Wastage!$C64:AD64)),
'8. SOH &amp; Pipeline'!AG19-HLOOKUP(AE$2,$D$2:$AM$45,$A64,FALSE)))</f>
        <v>0</v>
      </c>
      <c r="AF64" s="400">
        <f ca="1">MAX(0,IF(SUM(Wastage!$C64:AE64)&gt;0,
'8. SOH &amp; Pipeline'!AH19-HLOOKUP(AF$2,$D$2:$AM$45,$A64,FALSE)+(SUM('8. SOH &amp; Pipeline'!$F19:AG19)-SUM(Wastage!$C64:AE64)),
'8. SOH &amp; Pipeline'!AH19-HLOOKUP(AF$2,$D$2:$AM$45,$A64,FALSE)))</f>
        <v>0</v>
      </c>
      <c r="AG64" s="400">
        <f ca="1">MAX(0,IF(SUM(Wastage!$C64:AF64)&gt;0,
'8. SOH &amp; Pipeline'!AI19-HLOOKUP(AG$2,$D$2:$AM$45,$A64,FALSE)+(SUM('8. SOH &amp; Pipeline'!$F19:AH19)-SUM(Wastage!$C64:AF64)),
'8. SOH &amp; Pipeline'!AI19-HLOOKUP(AG$2,$D$2:$AM$45,$A64,FALSE)))</f>
        <v>0</v>
      </c>
      <c r="AH64" s="400">
        <f ca="1">MAX(0,IF(SUM(Wastage!$C64:AG64)&gt;0,
'8. SOH &amp; Pipeline'!AJ19-HLOOKUP(AH$2,$D$2:$AM$45,$A64,FALSE)+(SUM('8. SOH &amp; Pipeline'!$F19:AI19)-SUM(Wastage!$C64:AG64)),
'8. SOH &amp; Pipeline'!AJ19-HLOOKUP(AH$2,$D$2:$AM$45,$A64,FALSE)))</f>
        <v>0</v>
      </c>
      <c r="AI64" s="400">
        <f ca="1">MAX(0,IF(SUM(Wastage!$C64:AH64)&gt;0,
'8. SOH &amp; Pipeline'!AK19-HLOOKUP(AI$2,$D$2:$AM$45,$A64,FALSE)+(SUM('8. SOH &amp; Pipeline'!$F19:AJ19)-SUM(Wastage!$C64:AH64)),
'8. SOH &amp; Pipeline'!AK19-HLOOKUP(AI$2,$D$2:$AM$45,$A64,FALSE)))</f>
        <v>0</v>
      </c>
      <c r="AJ64" s="400">
        <f ca="1">MAX(0,IF(SUM(Wastage!$C64:AI64)&gt;0,
'8. SOH &amp; Pipeline'!AL19-HLOOKUP(AJ$2,$D$2:$AM$45,$A64,FALSE)+(SUM('8. SOH &amp; Pipeline'!$F19:AK19)-SUM(Wastage!$C64:AI64)),
'8. SOH &amp; Pipeline'!AL19-HLOOKUP(AJ$2,$D$2:$AM$45,$A64,FALSE)))</f>
        <v>0</v>
      </c>
      <c r="AK64" s="400">
        <f ca="1">MAX(0,IF(SUM(Wastage!$C64:AJ64)&gt;0,
'8. SOH &amp; Pipeline'!AM19-HLOOKUP(AK$2,$D$2:$AM$45,$A64,FALSE)+(SUM('8. SOH &amp; Pipeline'!$F19:AL19)-SUM(Wastage!$C64:AJ64)),
'8. SOH &amp; Pipeline'!AM19-HLOOKUP(AK$2,$D$2:$AM$45,$A64,FALSE)))</f>
        <v>0</v>
      </c>
      <c r="AL64" s="400">
        <f ca="1">MAX(0,IF(SUM(Wastage!$C64:AK64)&gt;0,
'8. SOH &amp; Pipeline'!AN19-HLOOKUP(AL$2,$D$2:$AM$45,$A64,FALSE)+(SUM('8. SOH &amp; Pipeline'!$F19:AM19)-SUM(Wastage!$C64:AK64)),
'8. SOH &amp; Pipeline'!AN19-HLOOKUP(AL$2,$D$2:$AM$45,$A64,FALSE)))</f>
        <v>0</v>
      </c>
      <c r="AM64" s="400">
        <f ca="1">MAX(0,IF(SUM(Wastage!$C64:AL64)&gt;0,
'8. SOH &amp; Pipeline'!AO19-HLOOKUP(AM$2,$D$2:$AM$45,$A64,FALSE)+(SUM('8. SOH &amp; Pipeline'!$F19:AN19)-SUM(Wastage!$C64:AL64)),
'8. SOH &amp; Pipeline'!AO19-HLOOKUP(AM$2,$D$2:$AM$45,$A64,FALSE)))</f>
        <v>0</v>
      </c>
    </row>
    <row r="65" spans="1:39" x14ac:dyDescent="0.3">
      <c r="A65">
        <v>16</v>
      </c>
      <c r="B65" s="12" t="str">
        <f t="shared" si="2"/>
        <v>DRV (600) - 60 tab</v>
      </c>
      <c r="D65" s="399">
        <f>IF('8. SOH &amp; Pipeline'!F20&lt;&gt;0,'8. SOH &amp; Pipeline'!F20-HLOOKUP(D$2,$D$2:$AM$45,A65,FALSE),0)</f>
        <v>0</v>
      </c>
      <c r="E65" s="400">
        <f ca="1">MAX(0,IF(SUM(Wastage!$C65:D65)&gt;0,
'8. SOH &amp; Pipeline'!G20-HLOOKUP(E$2,$D$2:$AM$45,$A65,FALSE)+(SUM('8. SOH &amp; Pipeline'!$F20:F20)-SUM(Wastage!$C65:D65)),
'8. SOH &amp; Pipeline'!G20-HLOOKUP(E$2,$D$2:$AM$45,$A65,FALSE)))</f>
        <v>0</v>
      </c>
      <c r="F65" s="400">
        <f ca="1">MAX(0,IF(SUM(Wastage!$C65:E65)&gt;0,
'8. SOH &amp; Pipeline'!H20-HLOOKUP(F$2,$D$2:$AM$45,$A65,FALSE)+(SUM('8. SOH &amp; Pipeline'!$F20:G20)-SUM(Wastage!$C65:E65)),
'8. SOH &amp; Pipeline'!H20-HLOOKUP(F$2,$D$2:$AM$45,$A65,FALSE)))</f>
        <v>0</v>
      </c>
      <c r="G65" s="400">
        <f ca="1">MAX(0,IF(SUM(Wastage!$C65:F65)&gt;0,
'8. SOH &amp; Pipeline'!I20-HLOOKUP(G$2,$D$2:$AM$45,$A65,FALSE)+(SUM('8. SOH &amp; Pipeline'!$F20:H20)-SUM(Wastage!$C65:F65)),
'8. SOH &amp; Pipeline'!I20-HLOOKUP(G$2,$D$2:$AM$45,$A65,FALSE)))</f>
        <v>0</v>
      </c>
      <c r="H65" s="400">
        <f ca="1">MAX(0,IF(SUM(Wastage!$C65:G65)&gt;0,
'8. SOH &amp; Pipeline'!J20-HLOOKUP(H$2,$D$2:$AM$45,$A65,FALSE)+(SUM('8. SOH &amp; Pipeline'!$F20:I20)-SUM(Wastage!$C65:G65)),
'8. SOH &amp; Pipeline'!J20-HLOOKUP(H$2,$D$2:$AM$45,$A65,FALSE)))</f>
        <v>0</v>
      </c>
      <c r="I65" s="400">
        <f ca="1">MAX(0,IF(SUM(Wastage!$C65:H65)&gt;0,
'8. SOH &amp; Pipeline'!K20-HLOOKUP(I$2,$D$2:$AM$45,$A65,FALSE)+(SUM('8. SOH &amp; Pipeline'!$F20:J20)-SUM(Wastage!$C65:H65)),
'8. SOH &amp; Pipeline'!K20-HLOOKUP(I$2,$D$2:$AM$45,$A65,FALSE)))</f>
        <v>0</v>
      </c>
      <c r="J65" s="400">
        <f ca="1">MAX(0,IF(SUM(Wastage!$C65:I65)&gt;0,
'8. SOH &amp; Pipeline'!L20-HLOOKUP(J$2,$D$2:$AM$45,$A65,FALSE)+(SUM('8. SOH &amp; Pipeline'!$F20:K20)-SUM(Wastage!$C65:I65)),
'8. SOH &amp; Pipeline'!L20-HLOOKUP(J$2,$D$2:$AM$45,$A65,FALSE)))</f>
        <v>0</v>
      </c>
      <c r="K65" s="400">
        <f ca="1">MAX(0,IF(SUM(Wastage!$C65:J65)&gt;0,
'8. SOH &amp; Pipeline'!M20-HLOOKUP(K$2,$D$2:$AM$45,$A65,FALSE)+(SUM('8. SOH &amp; Pipeline'!$F20:L20)-SUM(Wastage!$C65:J65)),
'8. SOH &amp; Pipeline'!M20-HLOOKUP(K$2,$D$2:$AM$45,$A65,FALSE)))</f>
        <v>0</v>
      </c>
      <c r="L65" s="400">
        <f ca="1">MAX(0,IF(SUM(Wastage!$C65:K65)&gt;0,
'8. SOH &amp; Pipeline'!N20-HLOOKUP(L$2,$D$2:$AM$45,$A65,FALSE)+(SUM('8. SOH &amp; Pipeline'!$F20:M20)-SUM(Wastage!$C65:K65)),
'8. SOH &amp; Pipeline'!N20-HLOOKUP(L$2,$D$2:$AM$45,$A65,FALSE)))</f>
        <v>0</v>
      </c>
      <c r="M65" s="400">
        <f ca="1">MAX(0,IF(SUM(Wastage!$C65:L65)&gt;0,
'8. SOH &amp; Pipeline'!O20-HLOOKUP(M$2,$D$2:$AM$45,$A65,FALSE)+(SUM('8. SOH &amp; Pipeline'!$F20:N20)-SUM(Wastage!$C65:L65)),
'8. SOH &amp; Pipeline'!O20-HLOOKUP(M$2,$D$2:$AM$45,$A65,FALSE)))</f>
        <v>0</v>
      </c>
      <c r="N65" s="400">
        <f ca="1">MAX(0,IF(SUM(Wastage!$C65:M65)&gt;0,
'8. SOH &amp; Pipeline'!P20-HLOOKUP(N$2,$D$2:$AM$45,$A65,FALSE)+(SUM('8. SOH &amp; Pipeline'!$F20:O20)-SUM(Wastage!$C65:M65)),
'8. SOH &amp; Pipeline'!P20-HLOOKUP(N$2,$D$2:$AM$45,$A65,FALSE)))</f>
        <v>0</v>
      </c>
      <c r="O65" s="400">
        <f ca="1">MAX(0,IF(SUM(Wastage!$C65:N65)&gt;0,
'8. SOH &amp; Pipeline'!Q20-HLOOKUP(O$2,$D$2:$AM$45,$A65,FALSE)+(SUM('8. SOH &amp; Pipeline'!$F20:P20)-SUM(Wastage!$C65:N65)),
'8. SOH &amp; Pipeline'!Q20-HLOOKUP(O$2,$D$2:$AM$45,$A65,FALSE)))</f>
        <v>0</v>
      </c>
      <c r="P65" s="400">
        <f ca="1">MAX(0,IF(SUM(Wastage!$C65:O65)&gt;0,
'8. SOH &amp; Pipeline'!R20-HLOOKUP(P$2,$D$2:$AM$45,$A65,FALSE)+(SUM('8. SOH &amp; Pipeline'!$F20:Q20)-SUM(Wastage!$C65:O65)),
'8. SOH &amp; Pipeline'!R20-HLOOKUP(P$2,$D$2:$AM$45,$A65,FALSE)))</f>
        <v>0</v>
      </c>
      <c r="Q65" s="400">
        <f ca="1">MAX(0,IF(SUM(Wastage!$C65:P65)&gt;0,
'8. SOH &amp; Pipeline'!S20-HLOOKUP(Q$2,$D$2:$AM$45,$A65,FALSE)+(SUM('8. SOH &amp; Pipeline'!$F20:R20)-SUM(Wastage!$C65:P65)),
'8. SOH &amp; Pipeline'!S20-HLOOKUP(Q$2,$D$2:$AM$45,$A65,FALSE)))</f>
        <v>0</v>
      </c>
      <c r="R65" s="400">
        <f ca="1">MAX(0,IF(SUM(Wastage!$C65:Q65)&gt;0,
'8. SOH &amp; Pipeline'!T20-HLOOKUP(R$2,$D$2:$AM$45,$A65,FALSE)+(SUM('8. SOH &amp; Pipeline'!$F20:S20)-SUM(Wastage!$C65:Q65)),
'8. SOH &amp; Pipeline'!T20-HLOOKUP(R$2,$D$2:$AM$45,$A65,FALSE)))</f>
        <v>0</v>
      </c>
      <c r="S65" s="400">
        <f ca="1">MAX(0,IF(SUM(Wastage!$C65:R65)&gt;0,
'8. SOH &amp; Pipeline'!U20-HLOOKUP(S$2,$D$2:$AM$45,$A65,FALSE)+(SUM('8. SOH &amp; Pipeline'!$F20:T20)-SUM(Wastage!$C65:R65)),
'8. SOH &amp; Pipeline'!U20-HLOOKUP(S$2,$D$2:$AM$45,$A65,FALSE)))</f>
        <v>0</v>
      </c>
      <c r="T65" s="400">
        <f ca="1">MAX(0,IF(SUM(Wastage!$C65:S65)&gt;0,
'8. SOH &amp; Pipeline'!V20-HLOOKUP(T$2,$D$2:$AM$45,$A65,FALSE)+(SUM('8. SOH &amp; Pipeline'!$F20:U20)-SUM(Wastage!$C65:S65)),
'8. SOH &amp; Pipeline'!V20-HLOOKUP(T$2,$D$2:$AM$45,$A65,FALSE)))</f>
        <v>0</v>
      </c>
      <c r="U65" s="400">
        <f ca="1">MAX(0,IF(SUM(Wastage!$C65:T65)&gt;0,
'8. SOH &amp; Pipeline'!W20-HLOOKUP(U$2,$D$2:$AM$45,$A65,FALSE)+(SUM('8. SOH &amp; Pipeline'!$F20:V20)-SUM(Wastage!$C65:T65)),
'8. SOH &amp; Pipeline'!W20-HLOOKUP(U$2,$D$2:$AM$45,$A65,FALSE)))</f>
        <v>0</v>
      </c>
      <c r="V65" s="400">
        <f ca="1">MAX(0,IF(SUM(Wastage!$C65:U65)&gt;0,
'8. SOH &amp; Pipeline'!X20-HLOOKUP(V$2,$D$2:$AM$45,$A65,FALSE)+(SUM('8. SOH &amp; Pipeline'!$F20:W20)-SUM(Wastage!$C65:U65)),
'8. SOH &amp; Pipeline'!X20-HLOOKUP(V$2,$D$2:$AM$45,$A65,FALSE)))</f>
        <v>0</v>
      </c>
      <c r="W65" s="400">
        <f ca="1">MAX(0,IF(SUM(Wastage!$C65:V65)&gt;0,
'8. SOH &amp; Pipeline'!Y20-HLOOKUP(W$2,$D$2:$AM$45,$A65,FALSE)+(SUM('8. SOH &amp; Pipeline'!$F20:X20)-SUM(Wastage!$C65:V65)),
'8. SOH &amp; Pipeline'!Y20-HLOOKUP(W$2,$D$2:$AM$45,$A65,FALSE)))</f>
        <v>0</v>
      </c>
      <c r="X65" s="400">
        <f ca="1">MAX(0,IF(SUM(Wastage!$C65:W65)&gt;0,
'8. SOH &amp; Pipeline'!Z20-HLOOKUP(X$2,$D$2:$AM$45,$A65,FALSE)+(SUM('8. SOH &amp; Pipeline'!$F20:Y20)-SUM(Wastage!$C65:W65)),
'8. SOH &amp; Pipeline'!Z20-HLOOKUP(X$2,$D$2:$AM$45,$A65,FALSE)))</f>
        <v>0</v>
      </c>
      <c r="Y65" s="400">
        <f ca="1">MAX(0,IF(SUM(Wastage!$C65:X65)&gt;0,
'8. SOH &amp; Pipeline'!AA20-HLOOKUP(Y$2,$D$2:$AM$45,$A65,FALSE)+(SUM('8. SOH &amp; Pipeline'!$F20:Z20)-SUM(Wastage!$C65:X65)),
'8. SOH &amp; Pipeline'!AA20-HLOOKUP(Y$2,$D$2:$AM$45,$A65,FALSE)))</f>
        <v>0</v>
      </c>
      <c r="Z65" s="400">
        <f ca="1">MAX(0,IF(SUM(Wastage!$C65:Y65)&gt;0,
'8. SOH &amp; Pipeline'!AB20-HLOOKUP(Z$2,$D$2:$AM$45,$A65,FALSE)+(SUM('8. SOH &amp; Pipeline'!$F20:AA20)-SUM(Wastage!$C65:Y65)),
'8. SOH &amp; Pipeline'!AB20-HLOOKUP(Z$2,$D$2:$AM$45,$A65,FALSE)))</f>
        <v>0</v>
      </c>
      <c r="AA65" s="400">
        <f ca="1">MAX(0,IF(SUM(Wastage!$C65:Z65)&gt;0,
'8. SOH &amp; Pipeline'!AC20-HLOOKUP(AA$2,$D$2:$AM$45,$A65,FALSE)+(SUM('8. SOH &amp; Pipeline'!$F20:AB20)-SUM(Wastage!$C65:Z65)),
'8. SOH &amp; Pipeline'!AC20-HLOOKUP(AA$2,$D$2:$AM$45,$A65,FALSE)))</f>
        <v>0</v>
      </c>
      <c r="AB65" s="400">
        <f ca="1">MAX(0,IF(SUM(Wastage!$C65:AA65)&gt;0,
'8. SOH &amp; Pipeline'!AD20-HLOOKUP(AB$2,$D$2:$AM$45,$A65,FALSE)+(SUM('8. SOH &amp; Pipeline'!$F20:AC20)-SUM(Wastage!$C65:AA65)),
'8. SOH &amp; Pipeline'!AD20-HLOOKUP(AB$2,$D$2:$AM$45,$A65,FALSE)))</f>
        <v>0</v>
      </c>
      <c r="AC65" s="400">
        <f ca="1">MAX(0,IF(SUM(Wastage!$C65:AB65)&gt;0,
'8. SOH &amp; Pipeline'!AE20-HLOOKUP(AC$2,$D$2:$AM$45,$A65,FALSE)+(SUM('8. SOH &amp; Pipeline'!$F20:AD20)-SUM(Wastage!$C65:AB65)),
'8. SOH &amp; Pipeline'!AE20-HLOOKUP(AC$2,$D$2:$AM$45,$A65,FALSE)))</f>
        <v>0</v>
      </c>
      <c r="AD65" s="400">
        <f ca="1">MAX(0,IF(SUM(Wastage!$C65:AC65)&gt;0,
'8. SOH &amp; Pipeline'!AF20-HLOOKUP(AD$2,$D$2:$AM$45,$A65,FALSE)+(SUM('8. SOH &amp; Pipeline'!$F20:AE20)-SUM(Wastage!$C65:AC65)),
'8. SOH &amp; Pipeline'!AF20-HLOOKUP(AD$2,$D$2:$AM$45,$A65,FALSE)))</f>
        <v>0</v>
      </c>
      <c r="AE65" s="400">
        <f ca="1">MAX(0,IF(SUM(Wastage!$C65:AD65)&gt;0,
'8. SOH &amp; Pipeline'!AG20-HLOOKUP(AE$2,$D$2:$AM$45,$A65,FALSE)+(SUM('8. SOH &amp; Pipeline'!$F20:AF20)-SUM(Wastage!$C65:AD65)),
'8. SOH &amp; Pipeline'!AG20-HLOOKUP(AE$2,$D$2:$AM$45,$A65,FALSE)))</f>
        <v>0</v>
      </c>
      <c r="AF65" s="400">
        <f ca="1">MAX(0,IF(SUM(Wastage!$C65:AE65)&gt;0,
'8. SOH &amp; Pipeline'!AH20-HLOOKUP(AF$2,$D$2:$AM$45,$A65,FALSE)+(SUM('8. SOH &amp; Pipeline'!$F20:AG20)-SUM(Wastage!$C65:AE65)),
'8. SOH &amp; Pipeline'!AH20-HLOOKUP(AF$2,$D$2:$AM$45,$A65,FALSE)))</f>
        <v>0</v>
      </c>
      <c r="AG65" s="400">
        <f ca="1">MAX(0,IF(SUM(Wastage!$C65:AF65)&gt;0,
'8. SOH &amp; Pipeline'!AI20-HLOOKUP(AG$2,$D$2:$AM$45,$A65,FALSE)+(SUM('8. SOH &amp; Pipeline'!$F20:AH20)-SUM(Wastage!$C65:AF65)),
'8. SOH &amp; Pipeline'!AI20-HLOOKUP(AG$2,$D$2:$AM$45,$A65,FALSE)))</f>
        <v>0</v>
      </c>
      <c r="AH65" s="400">
        <f ca="1">MAX(0,IF(SUM(Wastage!$C65:AG65)&gt;0,
'8. SOH &amp; Pipeline'!AJ20-HLOOKUP(AH$2,$D$2:$AM$45,$A65,FALSE)+(SUM('8. SOH &amp; Pipeline'!$F20:AI20)-SUM(Wastage!$C65:AG65)),
'8. SOH &amp; Pipeline'!AJ20-HLOOKUP(AH$2,$D$2:$AM$45,$A65,FALSE)))</f>
        <v>0</v>
      </c>
      <c r="AI65" s="400">
        <f ca="1">MAX(0,IF(SUM(Wastage!$C65:AH65)&gt;0,
'8. SOH &amp; Pipeline'!AK20-HLOOKUP(AI$2,$D$2:$AM$45,$A65,FALSE)+(SUM('8. SOH &amp; Pipeline'!$F20:AJ20)-SUM(Wastage!$C65:AH65)),
'8. SOH &amp; Pipeline'!AK20-HLOOKUP(AI$2,$D$2:$AM$45,$A65,FALSE)))</f>
        <v>0</v>
      </c>
      <c r="AJ65" s="400">
        <f ca="1">MAX(0,IF(SUM(Wastage!$C65:AI65)&gt;0,
'8. SOH &amp; Pipeline'!AL20-HLOOKUP(AJ$2,$D$2:$AM$45,$A65,FALSE)+(SUM('8. SOH &amp; Pipeline'!$F20:AK20)-SUM(Wastage!$C65:AI65)),
'8. SOH &amp; Pipeline'!AL20-HLOOKUP(AJ$2,$D$2:$AM$45,$A65,FALSE)))</f>
        <v>0</v>
      </c>
      <c r="AK65" s="400">
        <f ca="1">MAX(0,IF(SUM(Wastage!$C65:AJ65)&gt;0,
'8. SOH &amp; Pipeline'!AM20-HLOOKUP(AK$2,$D$2:$AM$45,$A65,FALSE)+(SUM('8. SOH &amp; Pipeline'!$F20:AL20)-SUM(Wastage!$C65:AJ65)),
'8. SOH &amp; Pipeline'!AM20-HLOOKUP(AK$2,$D$2:$AM$45,$A65,FALSE)))</f>
        <v>0</v>
      </c>
      <c r="AL65" s="400">
        <f ca="1">MAX(0,IF(SUM(Wastage!$C65:AK65)&gt;0,
'8. SOH &amp; Pipeline'!AN20-HLOOKUP(AL$2,$D$2:$AM$45,$A65,FALSE)+(SUM('8. SOH &amp; Pipeline'!$F20:AM20)-SUM(Wastage!$C65:AK65)),
'8. SOH &amp; Pipeline'!AN20-HLOOKUP(AL$2,$D$2:$AM$45,$A65,FALSE)))</f>
        <v>0</v>
      </c>
      <c r="AM65" s="400">
        <f ca="1">MAX(0,IF(SUM(Wastage!$C65:AL65)&gt;0,
'8. SOH &amp; Pipeline'!AO20-HLOOKUP(AM$2,$D$2:$AM$45,$A65,FALSE)+(SUM('8. SOH &amp; Pipeline'!$F20:AN20)-SUM(Wastage!$C65:AL65)),
'8. SOH &amp; Pipeline'!AO20-HLOOKUP(AM$2,$D$2:$AM$45,$A65,FALSE)))</f>
        <v>0</v>
      </c>
    </row>
    <row r="66" spans="1:39" x14ac:dyDescent="0.3">
      <c r="A66">
        <v>17</v>
      </c>
      <c r="B66" s="12" t="str">
        <f t="shared" si="2"/>
        <v>DRV (800) - 60 tab</v>
      </c>
      <c r="D66" s="399">
        <f>IF('8. SOH &amp; Pipeline'!F21&lt;&gt;0,'8. SOH &amp; Pipeline'!F21-HLOOKUP(D$2,$D$2:$AM$45,A66,FALSE),0)</f>
        <v>0</v>
      </c>
      <c r="E66" s="400">
        <f ca="1">MAX(0,IF(SUM(Wastage!$C66:D66)&gt;0,
'8. SOH &amp; Pipeline'!G21-HLOOKUP(E$2,$D$2:$AM$45,$A66,FALSE)+(SUM('8. SOH &amp; Pipeline'!$F21:F21)-SUM(Wastage!$C66:D66)),
'8. SOH &amp; Pipeline'!G21-HLOOKUP(E$2,$D$2:$AM$45,$A66,FALSE)))</f>
        <v>0</v>
      </c>
      <c r="F66" s="400">
        <f ca="1">MAX(0,IF(SUM(Wastage!$C66:E66)&gt;0,
'8. SOH &amp; Pipeline'!H21-HLOOKUP(F$2,$D$2:$AM$45,$A66,FALSE)+(SUM('8. SOH &amp; Pipeline'!$F21:G21)-SUM(Wastage!$C66:E66)),
'8. SOH &amp; Pipeline'!H21-HLOOKUP(F$2,$D$2:$AM$45,$A66,FALSE)))</f>
        <v>0</v>
      </c>
      <c r="G66" s="400">
        <f ca="1">MAX(0,IF(SUM(Wastage!$C66:F66)&gt;0,
'8. SOH &amp; Pipeline'!I21-HLOOKUP(G$2,$D$2:$AM$45,$A66,FALSE)+(SUM('8. SOH &amp; Pipeline'!$F21:H21)-SUM(Wastage!$C66:F66)),
'8. SOH &amp; Pipeline'!I21-HLOOKUP(G$2,$D$2:$AM$45,$A66,FALSE)))</f>
        <v>0</v>
      </c>
      <c r="H66" s="400">
        <f ca="1">MAX(0,IF(SUM(Wastage!$C66:G66)&gt;0,
'8. SOH &amp; Pipeline'!J21-HLOOKUP(H$2,$D$2:$AM$45,$A66,FALSE)+(SUM('8. SOH &amp; Pipeline'!$F21:I21)-SUM(Wastage!$C66:G66)),
'8. SOH &amp; Pipeline'!J21-HLOOKUP(H$2,$D$2:$AM$45,$A66,FALSE)))</f>
        <v>0</v>
      </c>
      <c r="I66" s="400">
        <f ca="1">MAX(0,IF(SUM(Wastage!$C66:H66)&gt;0,
'8. SOH &amp; Pipeline'!K21-HLOOKUP(I$2,$D$2:$AM$45,$A66,FALSE)+(SUM('8. SOH &amp; Pipeline'!$F21:J21)-SUM(Wastage!$C66:H66)),
'8. SOH &amp; Pipeline'!K21-HLOOKUP(I$2,$D$2:$AM$45,$A66,FALSE)))</f>
        <v>0</v>
      </c>
      <c r="J66" s="400">
        <f ca="1">MAX(0,IF(SUM(Wastage!$C66:I66)&gt;0,
'8. SOH &amp; Pipeline'!L21-HLOOKUP(J$2,$D$2:$AM$45,$A66,FALSE)+(SUM('8. SOH &amp; Pipeline'!$F21:K21)-SUM(Wastage!$C66:I66)),
'8. SOH &amp; Pipeline'!L21-HLOOKUP(J$2,$D$2:$AM$45,$A66,FALSE)))</f>
        <v>0</v>
      </c>
      <c r="K66" s="400">
        <f ca="1">MAX(0,IF(SUM(Wastage!$C66:J66)&gt;0,
'8. SOH &amp; Pipeline'!M21-HLOOKUP(K$2,$D$2:$AM$45,$A66,FALSE)+(SUM('8. SOH &amp; Pipeline'!$F21:L21)-SUM(Wastage!$C66:J66)),
'8. SOH &amp; Pipeline'!M21-HLOOKUP(K$2,$D$2:$AM$45,$A66,FALSE)))</f>
        <v>0</v>
      </c>
      <c r="L66" s="400">
        <f ca="1">MAX(0,IF(SUM(Wastage!$C66:K66)&gt;0,
'8. SOH &amp; Pipeline'!N21-HLOOKUP(L$2,$D$2:$AM$45,$A66,FALSE)+(SUM('8. SOH &amp; Pipeline'!$F21:M21)-SUM(Wastage!$C66:K66)),
'8. SOH &amp; Pipeline'!N21-HLOOKUP(L$2,$D$2:$AM$45,$A66,FALSE)))</f>
        <v>0</v>
      </c>
      <c r="M66" s="400">
        <f ca="1">MAX(0,IF(SUM(Wastage!$C66:L66)&gt;0,
'8. SOH &amp; Pipeline'!O21-HLOOKUP(M$2,$D$2:$AM$45,$A66,FALSE)+(SUM('8. SOH &amp; Pipeline'!$F21:N21)-SUM(Wastage!$C66:L66)),
'8. SOH &amp; Pipeline'!O21-HLOOKUP(M$2,$D$2:$AM$45,$A66,FALSE)))</f>
        <v>0</v>
      </c>
      <c r="N66" s="400">
        <f ca="1">MAX(0,IF(SUM(Wastage!$C66:M66)&gt;0,
'8. SOH &amp; Pipeline'!P21-HLOOKUP(N$2,$D$2:$AM$45,$A66,FALSE)+(SUM('8. SOH &amp; Pipeline'!$F21:O21)-SUM(Wastage!$C66:M66)),
'8. SOH &amp; Pipeline'!P21-HLOOKUP(N$2,$D$2:$AM$45,$A66,FALSE)))</f>
        <v>0</v>
      </c>
      <c r="O66" s="400">
        <f ca="1">MAX(0,IF(SUM(Wastage!$C66:N66)&gt;0,
'8. SOH &amp; Pipeline'!Q21-HLOOKUP(O$2,$D$2:$AM$45,$A66,FALSE)+(SUM('8. SOH &amp; Pipeline'!$F21:P21)-SUM(Wastage!$C66:N66)),
'8. SOH &amp; Pipeline'!Q21-HLOOKUP(O$2,$D$2:$AM$45,$A66,FALSE)))</f>
        <v>0</v>
      </c>
      <c r="P66" s="400">
        <f ca="1">MAX(0,IF(SUM(Wastage!$C66:O66)&gt;0,
'8. SOH &amp; Pipeline'!R21-HLOOKUP(P$2,$D$2:$AM$45,$A66,FALSE)+(SUM('8. SOH &amp; Pipeline'!$F21:Q21)-SUM(Wastage!$C66:O66)),
'8. SOH &amp; Pipeline'!R21-HLOOKUP(P$2,$D$2:$AM$45,$A66,FALSE)))</f>
        <v>0</v>
      </c>
      <c r="Q66" s="400">
        <f ca="1">MAX(0,IF(SUM(Wastage!$C66:P66)&gt;0,
'8. SOH &amp; Pipeline'!S21-HLOOKUP(Q$2,$D$2:$AM$45,$A66,FALSE)+(SUM('8. SOH &amp; Pipeline'!$F21:R21)-SUM(Wastage!$C66:P66)),
'8. SOH &amp; Pipeline'!S21-HLOOKUP(Q$2,$D$2:$AM$45,$A66,FALSE)))</f>
        <v>0</v>
      </c>
      <c r="R66" s="400">
        <f ca="1">MAX(0,IF(SUM(Wastage!$C66:Q66)&gt;0,
'8. SOH &amp; Pipeline'!T21-HLOOKUP(R$2,$D$2:$AM$45,$A66,FALSE)+(SUM('8. SOH &amp; Pipeline'!$F21:S21)-SUM(Wastage!$C66:Q66)),
'8. SOH &amp; Pipeline'!T21-HLOOKUP(R$2,$D$2:$AM$45,$A66,FALSE)))</f>
        <v>0</v>
      </c>
      <c r="S66" s="400">
        <f ca="1">MAX(0,IF(SUM(Wastage!$C66:R66)&gt;0,
'8. SOH &amp; Pipeline'!U21-HLOOKUP(S$2,$D$2:$AM$45,$A66,FALSE)+(SUM('8. SOH &amp; Pipeline'!$F21:T21)-SUM(Wastage!$C66:R66)),
'8. SOH &amp; Pipeline'!U21-HLOOKUP(S$2,$D$2:$AM$45,$A66,FALSE)))</f>
        <v>0</v>
      </c>
      <c r="T66" s="400">
        <f ca="1">MAX(0,IF(SUM(Wastage!$C66:S66)&gt;0,
'8. SOH &amp; Pipeline'!V21-HLOOKUP(T$2,$D$2:$AM$45,$A66,FALSE)+(SUM('8. SOH &amp; Pipeline'!$F21:U21)-SUM(Wastage!$C66:S66)),
'8. SOH &amp; Pipeline'!V21-HLOOKUP(T$2,$D$2:$AM$45,$A66,FALSE)))</f>
        <v>0</v>
      </c>
      <c r="U66" s="400">
        <f ca="1">MAX(0,IF(SUM(Wastage!$C66:T66)&gt;0,
'8. SOH &amp; Pipeline'!W21-HLOOKUP(U$2,$D$2:$AM$45,$A66,FALSE)+(SUM('8. SOH &amp; Pipeline'!$F21:V21)-SUM(Wastage!$C66:T66)),
'8. SOH &amp; Pipeline'!W21-HLOOKUP(U$2,$D$2:$AM$45,$A66,FALSE)))</f>
        <v>0</v>
      </c>
      <c r="V66" s="400">
        <f ca="1">MAX(0,IF(SUM(Wastage!$C66:U66)&gt;0,
'8. SOH &amp; Pipeline'!X21-HLOOKUP(V$2,$D$2:$AM$45,$A66,FALSE)+(SUM('8. SOH &amp; Pipeline'!$F21:W21)-SUM(Wastage!$C66:U66)),
'8. SOH &amp; Pipeline'!X21-HLOOKUP(V$2,$D$2:$AM$45,$A66,FALSE)))</f>
        <v>0</v>
      </c>
      <c r="W66" s="400">
        <f ca="1">MAX(0,IF(SUM(Wastage!$C66:V66)&gt;0,
'8. SOH &amp; Pipeline'!Y21-HLOOKUP(W$2,$D$2:$AM$45,$A66,FALSE)+(SUM('8. SOH &amp; Pipeline'!$F21:X21)-SUM(Wastage!$C66:V66)),
'8. SOH &amp; Pipeline'!Y21-HLOOKUP(W$2,$D$2:$AM$45,$A66,FALSE)))</f>
        <v>0</v>
      </c>
      <c r="X66" s="400">
        <f ca="1">MAX(0,IF(SUM(Wastage!$C66:W66)&gt;0,
'8. SOH &amp; Pipeline'!Z21-HLOOKUP(X$2,$D$2:$AM$45,$A66,FALSE)+(SUM('8. SOH &amp; Pipeline'!$F21:Y21)-SUM(Wastage!$C66:W66)),
'8. SOH &amp; Pipeline'!Z21-HLOOKUP(X$2,$D$2:$AM$45,$A66,FALSE)))</f>
        <v>0</v>
      </c>
      <c r="Y66" s="400">
        <f ca="1">MAX(0,IF(SUM(Wastage!$C66:X66)&gt;0,
'8. SOH &amp; Pipeline'!AA21-HLOOKUP(Y$2,$D$2:$AM$45,$A66,FALSE)+(SUM('8. SOH &amp; Pipeline'!$F21:Z21)-SUM(Wastage!$C66:X66)),
'8. SOH &amp; Pipeline'!AA21-HLOOKUP(Y$2,$D$2:$AM$45,$A66,FALSE)))</f>
        <v>0</v>
      </c>
      <c r="Z66" s="400">
        <f ca="1">MAX(0,IF(SUM(Wastage!$C66:Y66)&gt;0,
'8. SOH &amp; Pipeline'!AB21-HLOOKUP(Z$2,$D$2:$AM$45,$A66,FALSE)+(SUM('8. SOH &amp; Pipeline'!$F21:AA21)-SUM(Wastage!$C66:Y66)),
'8. SOH &amp; Pipeline'!AB21-HLOOKUP(Z$2,$D$2:$AM$45,$A66,FALSE)))</f>
        <v>0</v>
      </c>
      <c r="AA66" s="400">
        <f ca="1">MAX(0,IF(SUM(Wastage!$C66:Z66)&gt;0,
'8. SOH &amp; Pipeline'!AC21-HLOOKUP(AA$2,$D$2:$AM$45,$A66,FALSE)+(SUM('8. SOH &amp; Pipeline'!$F21:AB21)-SUM(Wastage!$C66:Z66)),
'8. SOH &amp; Pipeline'!AC21-HLOOKUP(AA$2,$D$2:$AM$45,$A66,FALSE)))</f>
        <v>0</v>
      </c>
      <c r="AB66" s="400">
        <f ca="1">MAX(0,IF(SUM(Wastage!$C66:AA66)&gt;0,
'8. SOH &amp; Pipeline'!AD21-HLOOKUP(AB$2,$D$2:$AM$45,$A66,FALSE)+(SUM('8. SOH &amp; Pipeline'!$F21:AC21)-SUM(Wastage!$C66:AA66)),
'8. SOH &amp; Pipeline'!AD21-HLOOKUP(AB$2,$D$2:$AM$45,$A66,FALSE)))</f>
        <v>0</v>
      </c>
      <c r="AC66" s="400">
        <f ca="1">MAX(0,IF(SUM(Wastage!$C66:AB66)&gt;0,
'8. SOH &amp; Pipeline'!AE21-HLOOKUP(AC$2,$D$2:$AM$45,$A66,FALSE)+(SUM('8. SOH &amp; Pipeline'!$F21:AD21)-SUM(Wastage!$C66:AB66)),
'8. SOH &amp; Pipeline'!AE21-HLOOKUP(AC$2,$D$2:$AM$45,$A66,FALSE)))</f>
        <v>0</v>
      </c>
      <c r="AD66" s="400">
        <f ca="1">MAX(0,IF(SUM(Wastage!$C66:AC66)&gt;0,
'8. SOH &amp; Pipeline'!AF21-HLOOKUP(AD$2,$D$2:$AM$45,$A66,FALSE)+(SUM('8. SOH &amp; Pipeline'!$F21:AE21)-SUM(Wastage!$C66:AC66)),
'8. SOH &amp; Pipeline'!AF21-HLOOKUP(AD$2,$D$2:$AM$45,$A66,FALSE)))</f>
        <v>0</v>
      </c>
      <c r="AE66" s="400">
        <f ca="1">MAX(0,IF(SUM(Wastage!$C66:AD66)&gt;0,
'8. SOH &amp; Pipeline'!AG21-HLOOKUP(AE$2,$D$2:$AM$45,$A66,FALSE)+(SUM('8. SOH &amp; Pipeline'!$F21:AF21)-SUM(Wastage!$C66:AD66)),
'8. SOH &amp; Pipeline'!AG21-HLOOKUP(AE$2,$D$2:$AM$45,$A66,FALSE)))</f>
        <v>0</v>
      </c>
      <c r="AF66" s="400">
        <f ca="1">MAX(0,IF(SUM(Wastage!$C66:AE66)&gt;0,
'8. SOH &amp; Pipeline'!AH21-HLOOKUP(AF$2,$D$2:$AM$45,$A66,FALSE)+(SUM('8. SOH &amp; Pipeline'!$F21:AG21)-SUM(Wastage!$C66:AE66)),
'8. SOH &amp; Pipeline'!AH21-HLOOKUP(AF$2,$D$2:$AM$45,$A66,FALSE)))</f>
        <v>0</v>
      </c>
      <c r="AG66" s="400">
        <f ca="1">MAX(0,IF(SUM(Wastage!$C66:AF66)&gt;0,
'8. SOH &amp; Pipeline'!AI21-HLOOKUP(AG$2,$D$2:$AM$45,$A66,FALSE)+(SUM('8. SOH &amp; Pipeline'!$F21:AH21)-SUM(Wastage!$C66:AF66)),
'8. SOH &amp; Pipeline'!AI21-HLOOKUP(AG$2,$D$2:$AM$45,$A66,FALSE)))</f>
        <v>0</v>
      </c>
      <c r="AH66" s="400">
        <f ca="1">MAX(0,IF(SUM(Wastage!$C66:AG66)&gt;0,
'8. SOH &amp; Pipeline'!AJ21-HLOOKUP(AH$2,$D$2:$AM$45,$A66,FALSE)+(SUM('8. SOH &amp; Pipeline'!$F21:AI21)-SUM(Wastage!$C66:AG66)),
'8. SOH &amp; Pipeline'!AJ21-HLOOKUP(AH$2,$D$2:$AM$45,$A66,FALSE)))</f>
        <v>0</v>
      </c>
      <c r="AI66" s="400">
        <f ca="1">MAX(0,IF(SUM(Wastage!$C66:AH66)&gt;0,
'8. SOH &amp; Pipeline'!AK21-HLOOKUP(AI$2,$D$2:$AM$45,$A66,FALSE)+(SUM('8. SOH &amp; Pipeline'!$F21:AJ21)-SUM(Wastage!$C66:AH66)),
'8. SOH &amp; Pipeline'!AK21-HLOOKUP(AI$2,$D$2:$AM$45,$A66,FALSE)))</f>
        <v>0</v>
      </c>
      <c r="AJ66" s="400">
        <f ca="1">MAX(0,IF(SUM(Wastage!$C66:AI66)&gt;0,
'8. SOH &amp; Pipeline'!AL21-HLOOKUP(AJ$2,$D$2:$AM$45,$A66,FALSE)+(SUM('8. SOH &amp; Pipeline'!$F21:AK21)-SUM(Wastage!$C66:AI66)),
'8. SOH &amp; Pipeline'!AL21-HLOOKUP(AJ$2,$D$2:$AM$45,$A66,FALSE)))</f>
        <v>0</v>
      </c>
      <c r="AK66" s="400">
        <f ca="1">MAX(0,IF(SUM(Wastage!$C66:AJ66)&gt;0,
'8. SOH &amp; Pipeline'!AM21-HLOOKUP(AK$2,$D$2:$AM$45,$A66,FALSE)+(SUM('8. SOH &amp; Pipeline'!$F21:AL21)-SUM(Wastage!$C66:AJ66)),
'8. SOH &amp; Pipeline'!AM21-HLOOKUP(AK$2,$D$2:$AM$45,$A66,FALSE)))</f>
        <v>0</v>
      </c>
      <c r="AL66" s="400">
        <f ca="1">MAX(0,IF(SUM(Wastage!$C66:AK66)&gt;0,
'8. SOH &amp; Pipeline'!AN21-HLOOKUP(AL$2,$D$2:$AM$45,$A66,FALSE)+(SUM('8. SOH &amp; Pipeline'!$F21:AM21)-SUM(Wastage!$C66:AK66)),
'8. SOH &amp; Pipeline'!AN21-HLOOKUP(AL$2,$D$2:$AM$45,$A66,FALSE)))</f>
        <v>0</v>
      </c>
      <c r="AM66" s="400">
        <f ca="1">MAX(0,IF(SUM(Wastage!$C66:AL66)&gt;0,
'8. SOH &amp; Pipeline'!AO21-HLOOKUP(AM$2,$D$2:$AM$45,$A66,FALSE)+(SUM('8. SOH &amp; Pipeline'!$F21:AN21)-SUM(Wastage!$C66:AL66)),
'8. SOH &amp; Pipeline'!AO21-HLOOKUP(AM$2,$D$2:$AM$45,$A66,FALSE)))</f>
        <v>0</v>
      </c>
    </row>
    <row r="67" spans="1:39" x14ac:dyDescent="0.3">
      <c r="A67">
        <v>18</v>
      </c>
      <c r="B67" s="12" t="str">
        <f t="shared" si="2"/>
        <v>DRV/r (400/50) - 60 tab</v>
      </c>
      <c r="D67" s="399">
        <f>IF('8. SOH &amp; Pipeline'!F22&lt;&gt;0,'8. SOH &amp; Pipeline'!F22-HLOOKUP(D$2,$D$2:$AM$45,A67,FALSE),0)</f>
        <v>0</v>
      </c>
      <c r="E67" s="400">
        <f ca="1">MAX(0,IF(SUM(Wastage!$C67:D67)&gt;0,
'8. SOH &amp; Pipeline'!G22-HLOOKUP(E$2,$D$2:$AM$45,$A67,FALSE)+(SUM('8. SOH &amp; Pipeline'!$F22:F22)-SUM(Wastage!$C67:D67)),
'8. SOH &amp; Pipeline'!G22-HLOOKUP(E$2,$D$2:$AM$45,$A67,FALSE)))</f>
        <v>0</v>
      </c>
      <c r="F67" s="400">
        <f ca="1">MAX(0,IF(SUM(Wastage!$C67:E67)&gt;0,
'8. SOH &amp; Pipeline'!H22-HLOOKUP(F$2,$D$2:$AM$45,$A67,FALSE)+(SUM('8. SOH &amp; Pipeline'!$F22:G22)-SUM(Wastage!$C67:E67)),
'8. SOH &amp; Pipeline'!H22-HLOOKUP(F$2,$D$2:$AM$45,$A67,FALSE)))</f>
        <v>0</v>
      </c>
      <c r="G67" s="400">
        <f ca="1">MAX(0,IF(SUM(Wastage!$C67:F67)&gt;0,
'8. SOH &amp; Pipeline'!I22-HLOOKUP(G$2,$D$2:$AM$45,$A67,FALSE)+(SUM('8. SOH &amp; Pipeline'!$F22:H22)-SUM(Wastage!$C67:F67)),
'8. SOH &amp; Pipeline'!I22-HLOOKUP(G$2,$D$2:$AM$45,$A67,FALSE)))</f>
        <v>0</v>
      </c>
      <c r="H67" s="400">
        <f ca="1">MAX(0,IF(SUM(Wastage!$C67:G67)&gt;0,
'8. SOH &amp; Pipeline'!J22-HLOOKUP(H$2,$D$2:$AM$45,$A67,FALSE)+(SUM('8. SOH &amp; Pipeline'!$F22:I22)-SUM(Wastage!$C67:G67)),
'8. SOH &amp; Pipeline'!J22-HLOOKUP(H$2,$D$2:$AM$45,$A67,FALSE)))</f>
        <v>0</v>
      </c>
      <c r="I67" s="400">
        <f ca="1">MAX(0,IF(SUM(Wastage!$C67:H67)&gt;0,
'8. SOH &amp; Pipeline'!K22-HLOOKUP(I$2,$D$2:$AM$45,$A67,FALSE)+(SUM('8. SOH &amp; Pipeline'!$F22:J22)-SUM(Wastage!$C67:H67)),
'8. SOH &amp; Pipeline'!K22-HLOOKUP(I$2,$D$2:$AM$45,$A67,FALSE)))</f>
        <v>0</v>
      </c>
      <c r="J67" s="400">
        <f ca="1">MAX(0,IF(SUM(Wastage!$C67:I67)&gt;0,
'8. SOH &amp; Pipeline'!L22-HLOOKUP(J$2,$D$2:$AM$45,$A67,FALSE)+(SUM('8. SOH &amp; Pipeline'!$F22:K22)-SUM(Wastage!$C67:I67)),
'8. SOH &amp; Pipeline'!L22-HLOOKUP(J$2,$D$2:$AM$45,$A67,FALSE)))</f>
        <v>0</v>
      </c>
      <c r="K67" s="400">
        <f ca="1">MAX(0,IF(SUM(Wastage!$C67:J67)&gt;0,
'8. SOH &amp; Pipeline'!M22-HLOOKUP(K$2,$D$2:$AM$45,$A67,FALSE)+(SUM('8. SOH &amp; Pipeline'!$F22:L22)-SUM(Wastage!$C67:J67)),
'8. SOH &amp; Pipeline'!M22-HLOOKUP(K$2,$D$2:$AM$45,$A67,FALSE)))</f>
        <v>0</v>
      </c>
      <c r="L67" s="400">
        <f ca="1">MAX(0,IF(SUM(Wastage!$C67:K67)&gt;0,
'8. SOH &amp; Pipeline'!N22-HLOOKUP(L$2,$D$2:$AM$45,$A67,FALSE)+(SUM('8. SOH &amp; Pipeline'!$F22:M22)-SUM(Wastage!$C67:K67)),
'8. SOH &amp; Pipeline'!N22-HLOOKUP(L$2,$D$2:$AM$45,$A67,FALSE)))</f>
        <v>0</v>
      </c>
      <c r="M67" s="400">
        <f ca="1">MAX(0,IF(SUM(Wastage!$C67:L67)&gt;0,
'8. SOH &amp; Pipeline'!O22-HLOOKUP(M$2,$D$2:$AM$45,$A67,FALSE)+(SUM('8. SOH &amp; Pipeline'!$F22:N22)-SUM(Wastage!$C67:L67)),
'8. SOH &amp; Pipeline'!O22-HLOOKUP(M$2,$D$2:$AM$45,$A67,FALSE)))</f>
        <v>0</v>
      </c>
      <c r="N67" s="400">
        <f ca="1">MAX(0,IF(SUM(Wastage!$C67:M67)&gt;0,
'8. SOH &amp; Pipeline'!P22-HLOOKUP(N$2,$D$2:$AM$45,$A67,FALSE)+(SUM('8. SOH &amp; Pipeline'!$F22:O22)-SUM(Wastage!$C67:M67)),
'8. SOH &amp; Pipeline'!P22-HLOOKUP(N$2,$D$2:$AM$45,$A67,FALSE)))</f>
        <v>0</v>
      </c>
      <c r="O67" s="400">
        <f ca="1">MAX(0,IF(SUM(Wastage!$C67:N67)&gt;0,
'8. SOH &amp; Pipeline'!Q22-HLOOKUP(O$2,$D$2:$AM$45,$A67,FALSE)+(SUM('8. SOH &amp; Pipeline'!$F22:P22)-SUM(Wastage!$C67:N67)),
'8. SOH &amp; Pipeline'!Q22-HLOOKUP(O$2,$D$2:$AM$45,$A67,FALSE)))</f>
        <v>0</v>
      </c>
      <c r="P67" s="400">
        <f ca="1">MAX(0,IF(SUM(Wastage!$C67:O67)&gt;0,
'8. SOH &amp; Pipeline'!R22-HLOOKUP(P$2,$D$2:$AM$45,$A67,FALSE)+(SUM('8. SOH &amp; Pipeline'!$F22:Q22)-SUM(Wastage!$C67:O67)),
'8. SOH &amp; Pipeline'!R22-HLOOKUP(P$2,$D$2:$AM$45,$A67,FALSE)))</f>
        <v>0</v>
      </c>
      <c r="Q67" s="400">
        <f ca="1">MAX(0,IF(SUM(Wastage!$C67:P67)&gt;0,
'8. SOH &amp; Pipeline'!S22-HLOOKUP(Q$2,$D$2:$AM$45,$A67,FALSE)+(SUM('8. SOH &amp; Pipeline'!$F22:R22)-SUM(Wastage!$C67:P67)),
'8. SOH &amp; Pipeline'!S22-HLOOKUP(Q$2,$D$2:$AM$45,$A67,FALSE)))</f>
        <v>0</v>
      </c>
      <c r="R67" s="400">
        <f ca="1">MAX(0,IF(SUM(Wastage!$C67:Q67)&gt;0,
'8. SOH &amp; Pipeline'!T22-HLOOKUP(R$2,$D$2:$AM$45,$A67,FALSE)+(SUM('8. SOH &amp; Pipeline'!$F22:S22)-SUM(Wastage!$C67:Q67)),
'8. SOH &amp; Pipeline'!T22-HLOOKUP(R$2,$D$2:$AM$45,$A67,FALSE)))</f>
        <v>0</v>
      </c>
      <c r="S67" s="400">
        <f ca="1">MAX(0,IF(SUM(Wastage!$C67:R67)&gt;0,
'8. SOH &amp; Pipeline'!U22-HLOOKUP(S$2,$D$2:$AM$45,$A67,FALSE)+(SUM('8. SOH &amp; Pipeline'!$F22:T22)-SUM(Wastage!$C67:R67)),
'8. SOH &amp; Pipeline'!U22-HLOOKUP(S$2,$D$2:$AM$45,$A67,FALSE)))</f>
        <v>0</v>
      </c>
      <c r="T67" s="400">
        <f ca="1">MAX(0,IF(SUM(Wastage!$C67:S67)&gt;0,
'8. SOH &amp; Pipeline'!V22-HLOOKUP(T$2,$D$2:$AM$45,$A67,FALSE)+(SUM('8. SOH &amp; Pipeline'!$F22:U22)-SUM(Wastage!$C67:S67)),
'8. SOH &amp; Pipeline'!V22-HLOOKUP(T$2,$D$2:$AM$45,$A67,FALSE)))</f>
        <v>0</v>
      </c>
      <c r="U67" s="400">
        <f ca="1">MAX(0,IF(SUM(Wastage!$C67:T67)&gt;0,
'8. SOH &amp; Pipeline'!W22-HLOOKUP(U$2,$D$2:$AM$45,$A67,FALSE)+(SUM('8. SOH &amp; Pipeline'!$F22:V22)-SUM(Wastage!$C67:T67)),
'8. SOH &amp; Pipeline'!W22-HLOOKUP(U$2,$D$2:$AM$45,$A67,FALSE)))</f>
        <v>0</v>
      </c>
      <c r="V67" s="400">
        <f ca="1">MAX(0,IF(SUM(Wastage!$C67:U67)&gt;0,
'8. SOH &amp; Pipeline'!X22-HLOOKUP(V$2,$D$2:$AM$45,$A67,FALSE)+(SUM('8. SOH &amp; Pipeline'!$F22:W22)-SUM(Wastage!$C67:U67)),
'8. SOH &amp; Pipeline'!X22-HLOOKUP(V$2,$D$2:$AM$45,$A67,FALSE)))</f>
        <v>0</v>
      </c>
      <c r="W67" s="400">
        <f ca="1">MAX(0,IF(SUM(Wastage!$C67:V67)&gt;0,
'8. SOH &amp; Pipeline'!Y22-HLOOKUP(W$2,$D$2:$AM$45,$A67,FALSE)+(SUM('8. SOH &amp; Pipeline'!$F22:X22)-SUM(Wastage!$C67:V67)),
'8. SOH &amp; Pipeline'!Y22-HLOOKUP(W$2,$D$2:$AM$45,$A67,FALSE)))</f>
        <v>0</v>
      </c>
      <c r="X67" s="400">
        <f ca="1">MAX(0,IF(SUM(Wastage!$C67:W67)&gt;0,
'8. SOH &amp; Pipeline'!Z22-HLOOKUP(X$2,$D$2:$AM$45,$A67,FALSE)+(SUM('8. SOH &amp; Pipeline'!$F22:Y22)-SUM(Wastage!$C67:W67)),
'8. SOH &amp; Pipeline'!Z22-HLOOKUP(X$2,$D$2:$AM$45,$A67,FALSE)))</f>
        <v>0</v>
      </c>
      <c r="Y67" s="400">
        <f ca="1">MAX(0,IF(SUM(Wastage!$C67:X67)&gt;0,
'8. SOH &amp; Pipeline'!AA22-HLOOKUP(Y$2,$D$2:$AM$45,$A67,FALSE)+(SUM('8. SOH &amp; Pipeline'!$F22:Z22)-SUM(Wastage!$C67:X67)),
'8. SOH &amp; Pipeline'!AA22-HLOOKUP(Y$2,$D$2:$AM$45,$A67,FALSE)))</f>
        <v>0</v>
      </c>
      <c r="Z67" s="400">
        <f ca="1">MAX(0,IF(SUM(Wastage!$C67:Y67)&gt;0,
'8. SOH &amp; Pipeline'!AB22-HLOOKUP(Z$2,$D$2:$AM$45,$A67,FALSE)+(SUM('8. SOH &amp; Pipeline'!$F22:AA22)-SUM(Wastage!$C67:Y67)),
'8. SOH &amp; Pipeline'!AB22-HLOOKUP(Z$2,$D$2:$AM$45,$A67,FALSE)))</f>
        <v>0</v>
      </c>
      <c r="AA67" s="400">
        <f ca="1">MAX(0,IF(SUM(Wastage!$C67:Z67)&gt;0,
'8. SOH &amp; Pipeline'!AC22-HLOOKUP(AA$2,$D$2:$AM$45,$A67,FALSE)+(SUM('8. SOH &amp; Pipeline'!$F22:AB22)-SUM(Wastage!$C67:Z67)),
'8. SOH &amp; Pipeline'!AC22-HLOOKUP(AA$2,$D$2:$AM$45,$A67,FALSE)))</f>
        <v>0</v>
      </c>
      <c r="AB67" s="400">
        <f ca="1">MAX(0,IF(SUM(Wastage!$C67:AA67)&gt;0,
'8. SOH &amp; Pipeline'!AD22-HLOOKUP(AB$2,$D$2:$AM$45,$A67,FALSE)+(SUM('8. SOH &amp; Pipeline'!$F22:AC22)-SUM(Wastage!$C67:AA67)),
'8. SOH &amp; Pipeline'!AD22-HLOOKUP(AB$2,$D$2:$AM$45,$A67,FALSE)))</f>
        <v>0</v>
      </c>
      <c r="AC67" s="400">
        <f ca="1">MAX(0,IF(SUM(Wastage!$C67:AB67)&gt;0,
'8. SOH &amp; Pipeline'!AE22-HLOOKUP(AC$2,$D$2:$AM$45,$A67,FALSE)+(SUM('8. SOH &amp; Pipeline'!$F22:AD22)-SUM(Wastage!$C67:AB67)),
'8. SOH &amp; Pipeline'!AE22-HLOOKUP(AC$2,$D$2:$AM$45,$A67,FALSE)))</f>
        <v>0</v>
      </c>
      <c r="AD67" s="400">
        <f ca="1">MAX(0,IF(SUM(Wastage!$C67:AC67)&gt;0,
'8. SOH &amp; Pipeline'!AF22-HLOOKUP(AD$2,$D$2:$AM$45,$A67,FALSE)+(SUM('8. SOH &amp; Pipeline'!$F22:AE22)-SUM(Wastage!$C67:AC67)),
'8. SOH &amp; Pipeline'!AF22-HLOOKUP(AD$2,$D$2:$AM$45,$A67,FALSE)))</f>
        <v>0</v>
      </c>
      <c r="AE67" s="400">
        <f ca="1">MAX(0,IF(SUM(Wastage!$C67:AD67)&gt;0,
'8. SOH &amp; Pipeline'!AG22-HLOOKUP(AE$2,$D$2:$AM$45,$A67,FALSE)+(SUM('8. SOH &amp; Pipeline'!$F22:AF22)-SUM(Wastage!$C67:AD67)),
'8. SOH &amp; Pipeline'!AG22-HLOOKUP(AE$2,$D$2:$AM$45,$A67,FALSE)))</f>
        <v>0</v>
      </c>
      <c r="AF67" s="400">
        <f ca="1">MAX(0,IF(SUM(Wastage!$C67:AE67)&gt;0,
'8. SOH &amp; Pipeline'!AH22-HLOOKUP(AF$2,$D$2:$AM$45,$A67,FALSE)+(SUM('8. SOH &amp; Pipeline'!$F22:AG22)-SUM(Wastage!$C67:AE67)),
'8. SOH &amp; Pipeline'!AH22-HLOOKUP(AF$2,$D$2:$AM$45,$A67,FALSE)))</f>
        <v>0</v>
      </c>
      <c r="AG67" s="400">
        <f ca="1">MAX(0,IF(SUM(Wastage!$C67:AF67)&gt;0,
'8. SOH &amp; Pipeline'!AI22-HLOOKUP(AG$2,$D$2:$AM$45,$A67,FALSE)+(SUM('8. SOH &amp; Pipeline'!$F22:AH22)-SUM(Wastage!$C67:AF67)),
'8. SOH &amp; Pipeline'!AI22-HLOOKUP(AG$2,$D$2:$AM$45,$A67,FALSE)))</f>
        <v>0</v>
      </c>
      <c r="AH67" s="400">
        <f ca="1">MAX(0,IF(SUM(Wastage!$C67:AG67)&gt;0,
'8. SOH &amp; Pipeline'!AJ22-HLOOKUP(AH$2,$D$2:$AM$45,$A67,FALSE)+(SUM('8. SOH &amp; Pipeline'!$F22:AI22)-SUM(Wastage!$C67:AG67)),
'8. SOH &amp; Pipeline'!AJ22-HLOOKUP(AH$2,$D$2:$AM$45,$A67,FALSE)))</f>
        <v>0</v>
      </c>
      <c r="AI67" s="400">
        <f ca="1">MAX(0,IF(SUM(Wastage!$C67:AH67)&gt;0,
'8. SOH &amp; Pipeline'!AK22-HLOOKUP(AI$2,$D$2:$AM$45,$A67,FALSE)+(SUM('8. SOH &amp; Pipeline'!$F22:AJ22)-SUM(Wastage!$C67:AH67)),
'8. SOH &amp; Pipeline'!AK22-HLOOKUP(AI$2,$D$2:$AM$45,$A67,FALSE)))</f>
        <v>0</v>
      </c>
      <c r="AJ67" s="400">
        <f ca="1">MAX(0,IF(SUM(Wastage!$C67:AI67)&gt;0,
'8. SOH &amp; Pipeline'!AL22-HLOOKUP(AJ$2,$D$2:$AM$45,$A67,FALSE)+(SUM('8. SOH &amp; Pipeline'!$F22:AK22)-SUM(Wastage!$C67:AI67)),
'8. SOH &amp; Pipeline'!AL22-HLOOKUP(AJ$2,$D$2:$AM$45,$A67,FALSE)))</f>
        <v>0</v>
      </c>
      <c r="AK67" s="400">
        <f ca="1">MAX(0,IF(SUM(Wastage!$C67:AJ67)&gt;0,
'8. SOH &amp; Pipeline'!AM22-HLOOKUP(AK$2,$D$2:$AM$45,$A67,FALSE)+(SUM('8. SOH &amp; Pipeline'!$F22:AL22)-SUM(Wastage!$C67:AJ67)),
'8. SOH &amp; Pipeline'!AM22-HLOOKUP(AK$2,$D$2:$AM$45,$A67,FALSE)))</f>
        <v>0</v>
      </c>
      <c r="AL67" s="400">
        <f ca="1">MAX(0,IF(SUM(Wastage!$C67:AK67)&gt;0,
'8. SOH &amp; Pipeline'!AN22-HLOOKUP(AL$2,$D$2:$AM$45,$A67,FALSE)+(SUM('8. SOH &amp; Pipeline'!$F22:AM22)-SUM(Wastage!$C67:AK67)),
'8. SOH &amp; Pipeline'!AN22-HLOOKUP(AL$2,$D$2:$AM$45,$A67,FALSE)))</f>
        <v>0</v>
      </c>
      <c r="AM67" s="400">
        <f ca="1">MAX(0,IF(SUM(Wastage!$C67:AL67)&gt;0,
'8. SOH &amp; Pipeline'!AO22-HLOOKUP(AM$2,$D$2:$AM$45,$A67,FALSE)+(SUM('8. SOH &amp; Pipeline'!$F22:AN22)-SUM(Wastage!$C67:AL67)),
'8. SOH &amp; Pipeline'!AO22-HLOOKUP(AM$2,$D$2:$AM$45,$A67,FALSE)))</f>
        <v>0</v>
      </c>
    </row>
    <row r="68" spans="1:39" x14ac:dyDescent="0.3">
      <c r="A68">
        <v>19</v>
      </c>
      <c r="B68" s="12" t="str">
        <f t="shared" si="2"/>
        <v>DTG (50) - 30 tab</v>
      </c>
      <c r="D68" s="399">
        <f>IF('8. SOH &amp; Pipeline'!F23&lt;&gt;0,'8. SOH &amp; Pipeline'!F23-HLOOKUP(D$2,$D$2:$AM$45,A68,FALSE),0)</f>
        <v>0</v>
      </c>
      <c r="E68" s="400">
        <f ca="1">MAX(0,IF(SUM(Wastage!$C68:D68)&gt;0,
'8. SOH &amp; Pipeline'!G23-HLOOKUP(E$2,$D$2:$AM$45,$A68,FALSE)+(SUM('8. SOH &amp; Pipeline'!$F23:F23)-SUM(Wastage!$C68:D68)),
'8. SOH &amp; Pipeline'!G23-HLOOKUP(E$2,$D$2:$AM$45,$A68,FALSE)))</f>
        <v>0</v>
      </c>
      <c r="F68" s="400">
        <f ca="1">MAX(0,IF(SUM(Wastage!$C68:E68)&gt;0,
'8. SOH &amp; Pipeline'!H23-HLOOKUP(F$2,$D$2:$AM$45,$A68,FALSE)+(SUM('8. SOH &amp; Pipeline'!$F23:G23)-SUM(Wastage!$C68:E68)),
'8. SOH &amp; Pipeline'!H23-HLOOKUP(F$2,$D$2:$AM$45,$A68,FALSE)))</f>
        <v>0</v>
      </c>
      <c r="G68" s="400">
        <f ca="1">MAX(0,IF(SUM(Wastage!$C68:F68)&gt;0,
'8. SOH &amp; Pipeline'!I23-HLOOKUP(G$2,$D$2:$AM$45,$A68,FALSE)+(SUM('8. SOH &amp; Pipeline'!$F23:H23)-SUM(Wastage!$C68:F68)),
'8. SOH &amp; Pipeline'!I23-HLOOKUP(G$2,$D$2:$AM$45,$A68,FALSE)))</f>
        <v>0</v>
      </c>
      <c r="H68" s="400">
        <f ca="1">MAX(0,IF(SUM(Wastage!$C68:G68)&gt;0,
'8. SOH &amp; Pipeline'!J23-HLOOKUP(H$2,$D$2:$AM$45,$A68,FALSE)+(SUM('8. SOH &amp; Pipeline'!$F23:I23)-SUM(Wastage!$C68:G68)),
'8. SOH &amp; Pipeline'!J23-HLOOKUP(H$2,$D$2:$AM$45,$A68,FALSE)))</f>
        <v>0</v>
      </c>
      <c r="I68" s="400">
        <f ca="1">MAX(0,IF(SUM(Wastage!$C68:H68)&gt;0,
'8. SOH &amp; Pipeline'!K23-HLOOKUP(I$2,$D$2:$AM$45,$A68,FALSE)+(SUM('8. SOH &amp; Pipeline'!$F23:J23)-SUM(Wastage!$C68:H68)),
'8. SOH &amp; Pipeline'!K23-HLOOKUP(I$2,$D$2:$AM$45,$A68,FALSE)))</f>
        <v>0</v>
      </c>
      <c r="J68" s="400">
        <f ca="1">MAX(0,IF(SUM(Wastage!$C68:I68)&gt;0,
'8. SOH &amp; Pipeline'!L23-HLOOKUP(J$2,$D$2:$AM$45,$A68,FALSE)+(SUM('8. SOH &amp; Pipeline'!$F23:K23)-SUM(Wastage!$C68:I68)),
'8. SOH &amp; Pipeline'!L23-HLOOKUP(J$2,$D$2:$AM$45,$A68,FALSE)))</f>
        <v>0</v>
      </c>
      <c r="K68" s="400">
        <f ca="1">MAX(0,IF(SUM(Wastage!$C68:J68)&gt;0,
'8. SOH &amp; Pipeline'!M23-HLOOKUP(K$2,$D$2:$AM$45,$A68,FALSE)+(SUM('8. SOH &amp; Pipeline'!$F23:L23)-SUM(Wastage!$C68:J68)),
'8. SOH &amp; Pipeline'!M23-HLOOKUP(K$2,$D$2:$AM$45,$A68,FALSE)))</f>
        <v>0</v>
      </c>
      <c r="L68" s="400">
        <f ca="1">MAX(0,IF(SUM(Wastage!$C68:K68)&gt;0,
'8. SOH &amp; Pipeline'!N23-HLOOKUP(L$2,$D$2:$AM$45,$A68,FALSE)+(SUM('8. SOH &amp; Pipeline'!$F23:M23)-SUM(Wastage!$C68:K68)),
'8. SOH &amp; Pipeline'!N23-HLOOKUP(L$2,$D$2:$AM$45,$A68,FALSE)))</f>
        <v>0</v>
      </c>
      <c r="M68" s="400">
        <f ca="1">MAX(0,IF(SUM(Wastage!$C68:L68)&gt;0,
'8. SOH &amp; Pipeline'!O23-HLOOKUP(M$2,$D$2:$AM$45,$A68,FALSE)+(SUM('8. SOH &amp; Pipeline'!$F23:N23)-SUM(Wastage!$C68:L68)),
'8. SOH &amp; Pipeline'!O23-HLOOKUP(M$2,$D$2:$AM$45,$A68,FALSE)))</f>
        <v>0</v>
      </c>
      <c r="N68" s="400">
        <f ca="1">MAX(0,IF(SUM(Wastage!$C68:M68)&gt;0,
'8. SOH &amp; Pipeline'!P23-HLOOKUP(N$2,$D$2:$AM$45,$A68,FALSE)+(SUM('8. SOH &amp; Pipeline'!$F23:O23)-SUM(Wastage!$C68:M68)),
'8. SOH &amp; Pipeline'!P23-HLOOKUP(N$2,$D$2:$AM$45,$A68,FALSE)))</f>
        <v>0</v>
      </c>
      <c r="O68" s="400">
        <f ca="1">MAX(0,IF(SUM(Wastage!$C68:N68)&gt;0,
'8. SOH &amp; Pipeline'!Q23-HLOOKUP(O$2,$D$2:$AM$45,$A68,FALSE)+(SUM('8. SOH &amp; Pipeline'!$F23:P23)-SUM(Wastage!$C68:N68)),
'8. SOH &amp; Pipeline'!Q23-HLOOKUP(O$2,$D$2:$AM$45,$A68,FALSE)))</f>
        <v>0</v>
      </c>
      <c r="P68" s="400">
        <f ca="1">MAX(0,IF(SUM(Wastage!$C68:O68)&gt;0,
'8. SOH &amp; Pipeline'!R23-HLOOKUP(P$2,$D$2:$AM$45,$A68,FALSE)+(SUM('8. SOH &amp; Pipeline'!$F23:Q23)-SUM(Wastage!$C68:O68)),
'8. SOH &amp; Pipeline'!R23-HLOOKUP(P$2,$D$2:$AM$45,$A68,FALSE)))</f>
        <v>0</v>
      </c>
      <c r="Q68" s="400">
        <f ca="1">MAX(0,IF(SUM(Wastage!$C68:P68)&gt;0,
'8. SOH &amp; Pipeline'!S23-HLOOKUP(Q$2,$D$2:$AM$45,$A68,FALSE)+(SUM('8. SOH &amp; Pipeline'!$F23:R23)-SUM(Wastage!$C68:P68)),
'8. SOH &amp; Pipeline'!S23-HLOOKUP(Q$2,$D$2:$AM$45,$A68,FALSE)))</f>
        <v>0</v>
      </c>
      <c r="R68" s="400">
        <f ca="1">MAX(0,IF(SUM(Wastage!$C68:Q68)&gt;0,
'8. SOH &amp; Pipeline'!T23-HLOOKUP(R$2,$D$2:$AM$45,$A68,FALSE)+(SUM('8. SOH &amp; Pipeline'!$F23:S23)-SUM(Wastage!$C68:Q68)),
'8. SOH &amp; Pipeline'!T23-HLOOKUP(R$2,$D$2:$AM$45,$A68,FALSE)))</f>
        <v>0</v>
      </c>
      <c r="S68" s="400">
        <f ca="1">MAX(0,IF(SUM(Wastage!$C68:R68)&gt;0,
'8. SOH &amp; Pipeline'!U23-HLOOKUP(S$2,$D$2:$AM$45,$A68,FALSE)+(SUM('8. SOH &amp; Pipeline'!$F23:T23)-SUM(Wastage!$C68:R68)),
'8. SOH &amp; Pipeline'!U23-HLOOKUP(S$2,$D$2:$AM$45,$A68,FALSE)))</f>
        <v>0</v>
      </c>
      <c r="T68" s="400">
        <f ca="1">MAX(0,IF(SUM(Wastage!$C68:S68)&gt;0,
'8. SOH &amp; Pipeline'!V23-HLOOKUP(T$2,$D$2:$AM$45,$A68,FALSE)+(SUM('8. SOH &amp; Pipeline'!$F23:U23)-SUM(Wastage!$C68:S68)),
'8. SOH &amp; Pipeline'!V23-HLOOKUP(T$2,$D$2:$AM$45,$A68,FALSE)))</f>
        <v>0</v>
      </c>
      <c r="U68" s="400">
        <f ca="1">MAX(0,IF(SUM(Wastage!$C68:T68)&gt;0,
'8. SOH &amp; Pipeline'!W23-HLOOKUP(U$2,$D$2:$AM$45,$A68,FALSE)+(SUM('8. SOH &amp; Pipeline'!$F23:V23)-SUM(Wastage!$C68:T68)),
'8. SOH &amp; Pipeline'!W23-HLOOKUP(U$2,$D$2:$AM$45,$A68,FALSE)))</f>
        <v>0</v>
      </c>
      <c r="V68" s="400">
        <f ca="1">MAX(0,IF(SUM(Wastage!$C68:U68)&gt;0,
'8. SOH &amp; Pipeline'!X23-HLOOKUP(V$2,$D$2:$AM$45,$A68,FALSE)+(SUM('8. SOH &amp; Pipeline'!$F23:W23)-SUM(Wastage!$C68:U68)),
'8. SOH &amp; Pipeline'!X23-HLOOKUP(V$2,$D$2:$AM$45,$A68,FALSE)))</f>
        <v>0</v>
      </c>
      <c r="W68" s="400">
        <f ca="1">MAX(0,IF(SUM(Wastage!$C68:V68)&gt;0,
'8. SOH &amp; Pipeline'!Y23-HLOOKUP(W$2,$D$2:$AM$45,$A68,FALSE)+(SUM('8. SOH &amp; Pipeline'!$F23:X23)-SUM(Wastage!$C68:V68)),
'8. SOH &amp; Pipeline'!Y23-HLOOKUP(W$2,$D$2:$AM$45,$A68,FALSE)))</f>
        <v>0</v>
      </c>
      <c r="X68" s="400">
        <f ca="1">MAX(0,IF(SUM(Wastage!$C68:W68)&gt;0,
'8. SOH &amp; Pipeline'!Z23-HLOOKUP(X$2,$D$2:$AM$45,$A68,FALSE)+(SUM('8. SOH &amp; Pipeline'!$F23:Y23)-SUM(Wastage!$C68:W68)),
'8. SOH &amp; Pipeline'!Z23-HLOOKUP(X$2,$D$2:$AM$45,$A68,FALSE)))</f>
        <v>0</v>
      </c>
      <c r="Y68" s="400">
        <f ca="1">MAX(0,IF(SUM(Wastage!$C68:X68)&gt;0,
'8. SOH &amp; Pipeline'!AA23-HLOOKUP(Y$2,$D$2:$AM$45,$A68,FALSE)+(SUM('8. SOH &amp; Pipeline'!$F23:Z23)-SUM(Wastage!$C68:X68)),
'8. SOH &amp; Pipeline'!AA23-HLOOKUP(Y$2,$D$2:$AM$45,$A68,FALSE)))</f>
        <v>0</v>
      </c>
      <c r="Z68" s="400">
        <f ca="1">MAX(0,IF(SUM(Wastage!$C68:Y68)&gt;0,
'8. SOH &amp; Pipeline'!AB23-HLOOKUP(Z$2,$D$2:$AM$45,$A68,FALSE)+(SUM('8. SOH &amp; Pipeline'!$F23:AA23)-SUM(Wastage!$C68:Y68)),
'8. SOH &amp; Pipeline'!AB23-HLOOKUP(Z$2,$D$2:$AM$45,$A68,FALSE)))</f>
        <v>0</v>
      </c>
      <c r="AA68" s="400">
        <f ca="1">MAX(0,IF(SUM(Wastage!$C68:Z68)&gt;0,
'8. SOH &amp; Pipeline'!AC23-HLOOKUP(AA$2,$D$2:$AM$45,$A68,FALSE)+(SUM('8. SOH &amp; Pipeline'!$F23:AB23)-SUM(Wastage!$C68:Z68)),
'8. SOH &amp; Pipeline'!AC23-HLOOKUP(AA$2,$D$2:$AM$45,$A68,FALSE)))</f>
        <v>0</v>
      </c>
      <c r="AB68" s="400">
        <f ca="1">MAX(0,IF(SUM(Wastage!$C68:AA68)&gt;0,
'8. SOH &amp; Pipeline'!AD23-HLOOKUP(AB$2,$D$2:$AM$45,$A68,FALSE)+(SUM('8. SOH &amp; Pipeline'!$F23:AC23)-SUM(Wastage!$C68:AA68)),
'8. SOH &amp; Pipeline'!AD23-HLOOKUP(AB$2,$D$2:$AM$45,$A68,FALSE)))</f>
        <v>0</v>
      </c>
      <c r="AC68" s="400">
        <f ca="1">MAX(0,IF(SUM(Wastage!$C68:AB68)&gt;0,
'8. SOH &amp; Pipeline'!AE23-HLOOKUP(AC$2,$D$2:$AM$45,$A68,FALSE)+(SUM('8. SOH &amp; Pipeline'!$F23:AD23)-SUM(Wastage!$C68:AB68)),
'8. SOH &amp; Pipeline'!AE23-HLOOKUP(AC$2,$D$2:$AM$45,$A68,FALSE)))</f>
        <v>0</v>
      </c>
      <c r="AD68" s="400">
        <f ca="1">MAX(0,IF(SUM(Wastage!$C68:AC68)&gt;0,
'8. SOH &amp; Pipeline'!AF23-HLOOKUP(AD$2,$D$2:$AM$45,$A68,FALSE)+(SUM('8. SOH &amp; Pipeline'!$F23:AE23)-SUM(Wastage!$C68:AC68)),
'8. SOH &amp; Pipeline'!AF23-HLOOKUP(AD$2,$D$2:$AM$45,$A68,FALSE)))</f>
        <v>0</v>
      </c>
      <c r="AE68" s="400">
        <f ca="1">MAX(0,IF(SUM(Wastage!$C68:AD68)&gt;0,
'8. SOH &amp; Pipeline'!AG23-HLOOKUP(AE$2,$D$2:$AM$45,$A68,FALSE)+(SUM('8. SOH &amp; Pipeline'!$F23:AF23)-SUM(Wastage!$C68:AD68)),
'8. SOH &amp; Pipeline'!AG23-HLOOKUP(AE$2,$D$2:$AM$45,$A68,FALSE)))</f>
        <v>0</v>
      </c>
      <c r="AF68" s="400">
        <f ca="1">MAX(0,IF(SUM(Wastage!$C68:AE68)&gt;0,
'8. SOH &amp; Pipeline'!AH23-HLOOKUP(AF$2,$D$2:$AM$45,$A68,FALSE)+(SUM('8. SOH &amp; Pipeline'!$F23:AG23)-SUM(Wastage!$C68:AE68)),
'8. SOH &amp; Pipeline'!AH23-HLOOKUP(AF$2,$D$2:$AM$45,$A68,FALSE)))</f>
        <v>0</v>
      </c>
      <c r="AG68" s="400">
        <f ca="1">MAX(0,IF(SUM(Wastage!$C68:AF68)&gt;0,
'8. SOH &amp; Pipeline'!AI23-HLOOKUP(AG$2,$D$2:$AM$45,$A68,FALSE)+(SUM('8. SOH &amp; Pipeline'!$F23:AH23)-SUM(Wastage!$C68:AF68)),
'8. SOH &amp; Pipeline'!AI23-HLOOKUP(AG$2,$D$2:$AM$45,$A68,FALSE)))</f>
        <v>0</v>
      </c>
      <c r="AH68" s="400">
        <f ca="1">MAX(0,IF(SUM(Wastage!$C68:AG68)&gt;0,
'8. SOH &amp; Pipeline'!AJ23-HLOOKUP(AH$2,$D$2:$AM$45,$A68,FALSE)+(SUM('8. SOH &amp; Pipeline'!$F23:AI23)-SUM(Wastage!$C68:AG68)),
'8. SOH &amp; Pipeline'!AJ23-HLOOKUP(AH$2,$D$2:$AM$45,$A68,FALSE)))</f>
        <v>0</v>
      </c>
      <c r="AI68" s="400">
        <f ca="1">MAX(0,IF(SUM(Wastage!$C68:AH68)&gt;0,
'8. SOH &amp; Pipeline'!AK23-HLOOKUP(AI$2,$D$2:$AM$45,$A68,FALSE)+(SUM('8. SOH &amp; Pipeline'!$F23:AJ23)-SUM(Wastage!$C68:AH68)),
'8. SOH &amp; Pipeline'!AK23-HLOOKUP(AI$2,$D$2:$AM$45,$A68,FALSE)))</f>
        <v>0</v>
      </c>
      <c r="AJ68" s="400">
        <f ca="1">MAX(0,IF(SUM(Wastage!$C68:AI68)&gt;0,
'8. SOH &amp; Pipeline'!AL23-HLOOKUP(AJ$2,$D$2:$AM$45,$A68,FALSE)+(SUM('8. SOH &amp; Pipeline'!$F23:AK23)-SUM(Wastage!$C68:AI68)),
'8. SOH &amp; Pipeline'!AL23-HLOOKUP(AJ$2,$D$2:$AM$45,$A68,FALSE)))</f>
        <v>0</v>
      </c>
      <c r="AK68" s="400">
        <f ca="1">MAX(0,IF(SUM(Wastage!$C68:AJ68)&gt;0,
'8. SOH &amp; Pipeline'!AM23-HLOOKUP(AK$2,$D$2:$AM$45,$A68,FALSE)+(SUM('8. SOH &amp; Pipeline'!$F23:AL23)-SUM(Wastage!$C68:AJ68)),
'8. SOH &amp; Pipeline'!AM23-HLOOKUP(AK$2,$D$2:$AM$45,$A68,FALSE)))</f>
        <v>0</v>
      </c>
      <c r="AL68" s="400">
        <f ca="1">MAX(0,IF(SUM(Wastage!$C68:AK68)&gt;0,
'8. SOH &amp; Pipeline'!AN23-HLOOKUP(AL$2,$D$2:$AM$45,$A68,FALSE)+(SUM('8. SOH &amp; Pipeline'!$F23:AM23)-SUM(Wastage!$C68:AK68)),
'8. SOH &amp; Pipeline'!AN23-HLOOKUP(AL$2,$D$2:$AM$45,$A68,FALSE)))</f>
        <v>0</v>
      </c>
      <c r="AM68" s="400">
        <f ca="1">MAX(0,IF(SUM(Wastage!$C68:AL68)&gt;0,
'8. SOH &amp; Pipeline'!AO23-HLOOKUP(AM$2,$D$2:$AM$45,$A68,FALSE)+(SUM('8. SOH &amp; Pipeline'!$F23:AN23)-SUM(Wastage!$C68:AL68)),
'8. SOH &amp; Pipeline'!AO23-HLOOKUP(AM$2,$D$2:$AM$45,$A68,FALSE)))</f>
        <v>0</v>
      </c>
    </row>
    <row r="69" spans="1:39" x14ac:dyDescent="0.3">
      <c r="A69">
        <v>20</v>
      </c>
      <c r="B69" s="12" t="str">
        <f t="shared" si="2"/>
        <v>EFV200 (200) - 90 tab</v>
      </c>
      <c r="D69" s="399">
        <f>IF('8. SOH &amp; Pipeline'!F24&lt;&gt;0,'8. SOH &amp; Pipeline'!F24-HLOOKUP(D$2,$D$2:$AM$45,A69,FALSE),0)</f>
        <v>0</v>
      </c>
      <c r="E69" s="400">
        <f ca="1">MAX(0,IF(SUM(Wastage!$C69:D69)&gt;0,
'8. SOH &amp; Pipeline'!G24-HLOOKUP(E$2,$D$2:$AM$45,$A69,FALSE)+(SUM('8. SOH &amp; Pipeline'!$F24:F24)-SUM(Wastage!$C69:D69)),
'8. SOH &amp; Pipeline'!G24-HLOOKUP(E$2,$D$2:$AM$45,$A69,FALSE)))</f>
        <v>0</v>
      </c>
      <c r="F69" s="400">
        <f ca="1">MAX(0,IF(SUM(Wastage!$C69:E69)&gt;0,
'8. SOH &amp; Pipeline'!H24-HLOOKUP(F$2,$D$2:$AM$45,$A69,FALSE)+(SUM('8. SOH &amp; Pipeline'!$F24:G24)-SUM(Wastage!$C69:E69)),
'8. SOH &amp; Pipeline'!H24-HLOOKUP(F$2,$D$2:$AM$45,$A69,FALSE)))</f>
        <v>0</v>
      </c>
      <c r="G69" s="400">
        <f ca="1">MAX(0,IF(SUM(Wastage!$C69:F69)&gt;0,
'8. SOH &amp; Pipeline'!I24-HLOOKUP(G$2,$D$2:$AM$45,$A69,FALSE)+(SUM('8. SOH &amp; Pipeline'!$F24:H24)-SUM(Wastage!$C69:F69)),
'8. SOH &amp; Pipeline'!I24-HLOOKUP(G$2,$D$2:$AM$45,$A69,FALSE)))</f>
        <v>0</v>
      </c>
      <c r="H69" s="400">
        <f ca="1">MAX(0,IF(SUM(Wastage!$C69:G69)&gt;0,
'8. SOH &amp; Pipeline'!J24-HLOOKUP(H$2,$D$2:$AM$45,$A69,FALSE)+(SUM('8. SOH &amp; Pipeline'!$F24:I24)-SUM(Wastage!$C69:G69)),
'8. SOH &amp; Pipeline'!J24-HLOOKUP(H$2,$D$2:$AM$45,$A69,FALSE)))</f>
        <v>0</v>
      </c>
      <c r="I69" s="400">
        <f ca="1">MAX(0,IF(SUM(Wastage!$C69:H69)&gt;0,
'8. SOH &amp; Pipeline'!K24-HLOOKUP(I$2,$D$2:$AM$45,$A69,FALSE)+(SUM('8. SOH &amp; Pipeline'!$F24:J24)-SUM(Wastage!$C69:H69)),
'8. SOH &amp; Pipeline'!K24-HLOOKUP(I$2,$D$2:$AM$45,$A69,FALSE)))</f>
        <v>0</v>
      </c>
      <c r="J69" s="400">
        <f ca="1">MAX(0,IF(SUM(Wastage!$C69:I69)&gt;0,
'8. SOH &amp; Pipeline'!L24-HLOOKUP(J$2,$D$2:$AM$45,$A69,FALSE)+(SUM('8. SOH &amp; Pipeline'!$F24:K24)-SUM(Wastage!$C69:I69)),
'8. SOH &amp; Pipeline'!L24-HLOOKUP(J$2,$D$2:$AM$45,$A69,FALSE)))</f>
        <v>0</v>
      </c>
      <c r="K69" s="400">
        <f ca="1">MAX(0,IF(SUM(Wastage!$C69:J69)&gt;0,
'8. SOH &amp; Pipeline'!M24-HLOOKUP(K$2,$D$2:$AM$45,$A69,FALSE)+(SUM('8. SOH &amp; Pipeline'!$F24:L24)-SUM(Wastage!$C69:J69)),
'8. SOH &amp; Pipeline'!M24-HLOOKUP(K$2,$D$2:$AM$45,$A69,FALSE)))</f>
        <v>0</v>
      </c>
      <c r="L69" s="400">
        <f ca="1">MAX(0,IF(SUM(Wastage!$C69:K69)&gt;0,
'8. SOH &amp; Pipeline'!N24-HLOOKUP(L$2,$D$2:$AM$45,$A69,FALSE)+(SUM('8. SOH &amp; Pipeline'!$F24:M24)-SUM(Wastage!$C69:K69)),
'8. SOH &amp; Pipeline'!N24-HLOOKUP(L$2,$D$2:$AM$45,$A69,FALSE)))</f>
        <v>0</v>
      </c>
      <c r="M69" s="400">
        <f ca="1">MAX(0,IF(SUM(Wastage!$C69:L69)&gt;0,
'8. SOH &amp; Pipeline'!O24-HLOOKUP(M$2,$D$2:$AM$45,$A69,FALSE)+(SUM('8. SOH &amp; Pipeline'!$F24:N24)-SUM(Wastage!$C69:L69)),
'8. SOH &amp; Pipeline'!O24-HLOOKUP(M$2,$D$2:$AM$45,$A69,FALSE)))</f>
        <v>0</v>
      </c>
      <c r="N69" s="400">
        <f ca="1">MAX(0,IF(SUM(Wastage!$C69:M69)&gt;0,
'8. SOH &amp; Pipeline'!P24-HLOOKUP(N$2,$D$2:$AM$45,$A69,FALSE)+(SUM('8. SOH &amp; Pipeline'!$F24:O24)-SUM(Wastage!$C69:M69)),
'8. SOH &amp; Pipeline'!P24-HLOOKUP(N$2,$D$2:$AM$45,$A69,FALSE)))</f>
        <v>0</v>
      </c>
      <c r="O69" s="400">
        <f ca="1">MAX(0,IF(SUM(Wastage!$C69:N69)&gt;0,
'8. SOH &amp; Pipeline'!Q24-HLOOKUP(O$2,$D$2:$AM$45,$A69,FALSE)+(SUM('8. SOH &amp; Pipeline'!$F24:P24)-SUM(Wastage!$C69:N69)),
'8. SOH &amp; Pipeline'!Q24-HLOOKUP(O$2,$D$2:$AM$45,$A69,FALSE)))</f>
        <v>0</v>
      </c>
      <c r="P69" s="400">
        <f ca="1">MAX(0,IF(SUM(Wastage!$C69:O69)&gt;0,
'8. SOH &amp; Pipeline'!R24-HLOOKUP(P$2,$D$2:$AM$45,$A69,FALSE)+(SUM('8. SOH &amp; Pipeline'!$F24:Q24)-SUM(Wastage!$C69:O69)),
'8. SOH &amp; Pipeline'!R24-HLOOKUP(P$2,$D$2:$AM$45,$A69,FALSE)))</f>
        <v>0</v>
      </c>
      <c r="Q69" s="400">
        <f ca="1">MAX(0,IF(SUM(Wastage!$C69:P69)&gt;0,
'8. SOH &amp; Pipeline'!S24-HLOOKUP(Q$2,$D$2:$AM$45,$A69,FALSE)+(SUM('8. SOH &amp; Pipeline'!$F24:R24)-SUM(Wastage!$C69:P69)),
'8. SOH &amp; Pipeline'!S24-HLOOKUP(Q$2,$D$2:$AM$45,$A69,FALSE)))</f>
        <v>0</v>
      </c>
      <c r="R69" s="400">
        <f ca="1">MAX(0,IF(SUM(Wastage!$C69:Q69)&gt;0,
'8. SOH &amp; Pipeline'!T24-HLOOKUP(R$2,$D$2:$AM$45,$A69,FALSE)+(SUM('8. SOH &amp; Pipeline'!$F24:S24)-SUM(Wastage!$C69:Q69)),
'8. SOH &amp; Pipeline'!T24-HLOOKUP(R$2,$D$2:$AM$45,$A69,FALSE)))</f>
        <v>0</v>
      </c>
      <c r="S69" s="400">
        <f ca="1">MAX(0,IF(SUM(Wastage!$C69:R69)&gt;0,
'8. SOH &amp; Pipeline'!U24-HLOOKUP(S$2,$D$2:$AM$45,$A69,FALSE)+(SUM('8. SOH &amp; Pipeline'!$F24:T24)-SUM(Wastage!$C69:R69)),
'8. SOH &amp; Pipeline'!U24-HLOOKUP(S$2,$D$2:$AM$45,$A69,FALSE)))</f>
        <v>0</v>
      </c>
      <c r="T69" s="400">
        <f ca="1">MAX(0,IF(SUM(Wastage!$C69:S69)&gt;0,
'8. SOH &amp; Pipeline'!V24-HLOOKUP(T$2,$D$2:$AM$45,$A69,FALSE)+(SUM('8. SOH &amp; Pipeline'!$F24:U24)-SUM(Wastage!$C69:S69)),
'8. SOH &amp; Pipeline'!V24-HLOOKUP(T$2,$D$2:$AM$45,$A69,FALSE)))</f>
        <v>0</v>
      </c>
      <c r="U69" s="400">
        <f ca="1">MAX(0,IF(SUM(Wastage!$C69:T69)&gt;0,
'8. SOH &amp; Pipeline'!W24-HLOOKUP(U$2,$D$2:$AM$45,$A69,FALSE)+(SUM('8. SOH &amp; Pipeline'!$F24:V24)-SUM(Wastage!$C69:T69)),
'8. SOH &amp; Pipeline'!W24-HLOOKUP(U$2,$D$2:$AM$45,$A69,FALSE)))</f>
        <v>0</v>
      </c>
      <c r="V69" s="400">
        <f ca="1">MAX(0,IF(SUM(Wastage!$C69:U69)&gt;0,
'8. SOH &amp; Pipeline'!X24-HLOOKUP(V$2,$D$2:$AM$45,$A69,FALSE)+(SUM('8. SOH &amp; Pipeline'!$F24:W24)-SUM(Wastage!$C69:U69)),
'8. SOH &amp; Pipeline'!X24-HLOOKUP(V$2,$D$2:$AM$45,$A69,FALSE)))</f>
        <v>0</v>
      </c>
      <c r="W69" s="400">
        <f ca="1">MAX(0,IF(SUM(Wastage!$C69:V69)&gt;0,
'8. SOH &amp; Pipeline'!Y24-HLOOKUP(W$2,$D$2:$AM$45,$A69,FALSE)+(SUM('8. SOH &amp; Pipeline'!$F24:X24)-SUM(Wastage!$C69:V69)),
'8. SOH &amp; Pipeline'!Y24-HLOOKUP(W$2,$D$2:$AM$45,$A69,FALSE)))</f>
        <v>0</v>
      </c>
      <c r="X69" s="400">
        <f ca="1">MAX(0,IF(SUM(Wastage!$C69:W69)&gt;0,
'8. SOH &amp; Pipeline'!Z24-HLOOKUP(X$2,$D$2:$AM$45,$A69,FALSE)+(SUM('8. SOH &amp; Pipeline'!$F24:Y24)-SUM(Wastage!$C69:W69)),
'8. SOH &amp; Pipeline'!Z24-HLOOKUP(X$2,$D$2:$AM$45,$A69,FALSE)))</f>
        <v>0</v>
      </c>
      <c r="Y69" s="400">
        <f ca="1">MAX(0,IF(SUM(Wastage!$C69:X69)&gt;0,
'8. SOH &amp; Pipeline'!AA24-HLOOKUP(Y$2,$D$2:$AM$45,$A69,FALSE)+(SUM('8. SOH &amp; Pipeline'!$F24:Z24)-SUM(Wastage!$C69:X69)),
'8. SOH &amp; Pipeline'!AA24-HLOOKUP(Y$2,$D$2:$AM$45,$A69,FALSE)))</f>
        <v>0</v>
      </c>
      <c r="Z69" s="400">
        <f ca="1">MAX(0,IF(SUM(Wastage!$C69:Y69)&gt;0,
'8. SOH &amp; Pipeline'!AB24-HLOOKUP(Z$2,$D$2:$AM$45,$A69,FALSE)+(SUM('8. SOH &amp; Pipeline'!$F24:AA24)-SUM(Wastage!$C69:Y69)),
'8. SOH &amp; Pipeline'!AB24-HLOOKUP(Z$2,$D$2:$AM$45,$A69,FALSE)))</f>
        <v>0</v>
      </c>
      <c r="AA69" s="400">
        <f ca="1">MAX(0,IF(SUM(Wastage!$C69:Z69)&gt;0,
'8. SOH &amp; Pipeline'!AC24-HLOOKUP(AA$2,$D$2:$AM$45,$A69,FALSE)+(SUM('8. SOH &amp; Pipeline'!$F24:AB24)-SUM(Wastage!$C69:Z69)),
'8. SOH &amp; Pipeline'!AC24-HLOOKUP(AA$2,$D$2:$AM$45,$A69,FALSE)))</f>
        <v>0</v>
      </c>
      <c r="AB69" s="400">
        <f ca="1">MAX(0,IF(SUM(Wastage!$C69:AA69)&gt;0,
'8. SOH &amp; Pipeline'!AD24-HLOOKUP(AB$2,$D$2:$AM$45,$A69,FALSE)+(SUM('8. SOH &amp; Pipeline'!$F24:AC24)-SUM(Wastage!$C69:AA69)),
'8. SOH &amp; Pipeline'!AD24-HLOOKUP(AB$2,$D$2:$AM$45,$A69,FALSE)))</f>
        <v>0</v>
      </c>
      <c r="AC69" s="400">
        <f ca="1">MAX(0,IF(SUM(Wastage!$C69:AB69)&gt;0,
'8. SOH &amp; Pipeline'!AE24-HLOOKUP(AC$2,$D$2:$AM$45,$A69,FALSE)+(SUM('8. SOH &amp; Pipeline'!$F24:AD24)-SUM(Wastage!$C69:AB69)),
'8. SOH &amp; Pipeline'!AE24-HLOOKUP(AC$2,$D$2:$AM$45,$A69,FALSE)))</f>
        <v>0</v>
      </c>
      <c r="AD69" s="400">
        <f ca="1">MAX(0,IF(SUM(Wastage!$C69:AC69)&gt;0,
'8. SOH &amp; Pipeline'!AF24-HLOOKUP(AD$2,$D$2:$AM$45,$A69,FALSE)+(SUM('8. SOH &amp; Pipeline'!$F24:AE24)-SUM(Wastage!$C69:AC69)),
'8. SOH &amp; Pipeline'!AF24-HLOOKUP(AD$2,$D$2:$AM$45,$A69,FALSE)))</f>
        <v>0</v>
      </c>
      <c r="AE69" s="400">
        <f ca="1">MAX(0,IF(SUM(Wastage!$C69:AD69)&gt;0,
'8. SOH &amp; Pipeline'!AG24-HLOOKUP(AE$2,$D$2:$AM$45,$A69,FALSE)+(SUM('8. SOH &amp; Pipeline'!$F24:AF24)-SUM(Wastage!$C69:AD69)),
'8. SOH &amp; Pipeline'!AG24-HLOOKUP(AE$2,$D$2:$AM$45,$A69,FALSE)))</f>
        <v>0</v>
      </c>
      <c r="AF69" s="400">
        <f ca="1">MAX(0,IF(SUM(Wastage!$C69:AE69)&gt;0,
'8. SOH &amp; Pipeline'!AH24-HLOOKUP(AF$2,$D$2:$AM$45,$A69,FALSE)+(SUM('8. SOH &amp; Pipeline'!$F24:AG24)-SUM(Wastage!$C69:AE69)),
'8. SOH &amp; Pipeline'!AH24-HLOOKUP(AF$2,$D$2:$AM$45,$A69,FALSE)))</f>
        <v>0</v>
      </c>
      <c r="AG69" s="400">
        <f ca="1">MAX(0,IF(SUM(Wastage!$C69:AF69)&gt;0,
'8. SOH &amp; Pipeline'!AI24-HLOOKUP(AG$2,$D$2:$AM$45,$A69,FALSE)+(SUM('8. SOH &amp; Pipeline'!$F24:AH24)-SUM(Wastage!$C69:AF69)),
'8. SOH &amp; Pipeline'!AI24-HLOOKUP(AG$2,$D$2:$AM$45,$A69,FALSE)))</f>
        <v>0</v>
      </c>
      <c r="AH69" s="400">
        <f ca="1">MAX(0,IF(SUM(Wastage!$C69:AG69)&gt;0,
'8. SOH &amp; Pipeline'!AJ24-HLOOKUP(AH$2,$D$2:$AM$45,$A69,FALSE)+(SUM('8. SOH &amp; Pipeline'!$F24:AI24)-SUM(Wastage!$C69:AG69)),
'8. SOH &amp; Pipeline'!AJ24-HLOOKUP(AH$2,$D$2:$AM$45,$A69,FALSE)))</f>
        <v>0</v>
      </c>
      <c r="AI69" s="400">
        <f ca="1">MAX(0,IF(SUM(Wastage!$C69:AH69)&gt;0,
'8. SOH &amp; Pipeline'!AK24-HLOOKUP(AI$2,$D$2:$AM$45,$A69,FALSE)+(SUM('8. SOH &amp; Pipeline'!$F24:AJ24)-SUM(Wastage!$C69:AH69)),
'8. SOH &amp; Pipeline'!AK24-HLOOKUP(AI$2,$D$2:$AM$45,$A69,FALSE)))</f>
        <v>0</v>
      </c>
      <c r="AJ69" s="400">
        <f ca="1">MAX(0,IF(SUM(Wastage!$C69:AI69)&gt;0,
'8. SOH &amp; Pipeline'!AL24-HLOOKUP(AJ$2,$D$2:$AM$45,$A69,FALSE)+(SUM('8. SOH &amp; Pipeline'!$F24:AK24)-SUM(Wastage!$C69:AI69)),
'8. SOH &amp; Pipeline'!AL24-HLOOKUP(AJ$2,$D$2:$AM$45,$A69,FALSE)))</f>
        <v>0</v>
      </c>
      <c r="AK69" s="400">
        <f ca="1">MAX(0,IF(SUM(Wastage!$C69:AJ69)&gt;0,
'8. SOH &amp; Pipeline'!AM24-HLOOKUP(AK$2,$D$2:$AM$45,$A69,FALSE)+(SUM('8. SOH &amp; Pipeline'!$F24:AL24)-SUM(Wastage!$C69:AJ69)),
'8. SOH &amp; Pipeline'!AM24-HLOOKUP(AK$2,$D$2:$AM$45,$A69,FALSE)))</f>
        <v>0</v>
      </c>
      <c r="AL69" s="400">
        <f ca="1">MAX(0,IF(SUM(Wastage!$C69:AK69)&gt;0,
'8. SOH &amp; Pipeline'!AN24-HLOOKUP(AL$2,$D$2:$AM$45,$A69,FALSE)+(SUM('8. SOH &amp; Pipeline'!$F24:AM24)-SUM(Wastage!$C69:AK69)),
'8. SOH &amp; Pipeline'!AN24-HLOOKUP(AL$2,$D$2:$AM$45,$A69,FALSE)))</f>
        <v>0</v>
      </c>
      <c r="AM69" s="400">
        <f ca="1">MAX(0,IF(SUM(Wastage!$C69:AL69)&gt;0,
'8. SOH &amp; Pipeline'!AO24-HLOOKUP(AM$2,$D$2:$AM$45,$A69,FALSE)+(SUM('8. SOH &amp; Pipeline'!$F24:AN24)-SUM(Wastage!$C69:AL69)),
'8. SOH &amp; Pipeline'!AO24-HLOOKUP(AM$2,$D$2:$AM$45,$A69,FALSE)))</f>
        <v>0</v>
      </c>
    </row>
    <row r="70" spans="1:39" x14ac:dyDescent="0.3">
      <c r="A70">
        <v>21</v>
      </c>
      <c r="B70" s="12" t="str">
        <f t="shared" si="2"/>
        <v>EFV600 (600) - 30 tab</v>
      </c>
      <c r="D70" s="399">
        <f>IF('8. SOH &amp; Pipeline'!F25&lt;&gt;0,'8. SOH &amp; Pipeline'!F25-HLOOKUP(D$2,$D$2:$AM$45,A70,FALSE),0)</f>
        <v>0</v>
      </c>
      <c r="E70" s="400">
        <f ca="1">MAX(0,IF(SUM(Wastage!$C70:D70)&gt;0,
'8. SOH &amp; Pipeline'!G25-HLOOKUP(E$2,$D$2:$AM$45,$A70,FALSE)+(SUM('8. SOH &amp; Pipeline'!$F25:F25)-SUM(Wastage!$C70:D70)),
'8. SOH &amp; Pipeline'!G25-HLOOKUP(E$2,$D$2:$AM$45,$A70,FALSE)))</f>
        <v>0</v>
      </c>
      <c r="F70" s="400">
        <f ca="1">MAX(0,IF(SUM(Wastage!$C70:E70)&gt;0,
'8. SOH &amp; Pipeline'!H25-HLOOKUP(F$2,$D$2:$AM$45,$A70,FALSE)+(SUM('8. SOH &amp; Pipeline'!$F25:G25)-SUM(Wastage!$C70:E70)),
'8. SOH &amp; Pipeline'!H25-HLOOKUP(F$2,$D$2:$AM$45,$A70,FALSE)))</f>
        <v>0</v>
      </c>
      <c r="G70" s="400">
        <f ca="1">MAX(0,IF(SUM(Wastage!$C70:F70)&gt;0,
'8. SOH &amp; Pipeline'!I25-HLOOKUP(G$2,$D$2:$AM$45,$A70,FALSE)+(SUM('8. SOH &amp; Pipeline'!$F25:H25)-SUM(Wastage!$C70:F70)),
'8. SOH &amp; Pipeline'!I25-HLOOKUP(G$2,$D$2:$AM$45,$A70,FALSE)))</f>
        <v>0</v>
      </c>
      <c r="H70" s="400">
        <f ca="1">MAX(0,IF(SUM(Wastage!$C70:G70)&gt;0,
'8. SOH &amp; Pipeline'!J25-HLOOKUP(H$2,$D$2:$AM$45,$A70,FALSE)+(SUM('8. SOH &amp; Pipeline'!$F25:I25)-SUM(Wastage!$C70:G70)),
'8. SOH &amp; Pipeline'!J25-HLOOKUP(H$2,$D$2:$AM$45,$A70,FALSE)))</f>
        <v>0</v>
      </c>
      <c r="I70" s="400">
        <f ca="1">MAX(0,IF(SUM(Wastage!$C70:H70)&gt;0,
'8. SOH &amp; Pipeline'!K25-HLOOKUP(I$2,$D$2:$AM$45,$A70,FALSE)+(SUM('8. SOH &amp; Pipeline'!$F25:J25)-SUM(Wastage!$C70:H70)),
'8. SOH &amp; Pipeline'!K25-HLOOKUP(I$2,$D$2:$AM$45,$A70,FALSE)))</f>
        <v>0</v>
      </c>
      <c r="J70" s="400">
        <f ca="1">MAX(0,IF(SUM(Wastage!$C70:I70)&gt;0,
'8. SOH &amp; Pipeline'!L25-HLOOKUP(J$2,$D$2:$AM$45,$A70,FALSE)+(SUM('8. SOH &amp; Pipeline'!$F25:K25)-SUM(Wastage!$C70:I70)),
'8. SOH &amp; Pipeline'!L25-HLOOKUP(J$2,$D$2:$AM$45,$A70,FALSE)))</f>
        <v>0</v>
      </c>
      <c r="K70" s="400">
        <f ca="1">MAX(0,IF(SUM(Wastage!$C70:J70)&gt;0,
'8. SOH &amp; Pipeline'!M25-HLOOKUP(K$2,$D$2:$AM$45,$A70,FALSE)+(SUM('8. SOH &amp; Pipeline'!$F25:L25)-SUM(Wastage!$C70:J70)),
'8. SOH &amp; Pipeline'!M25-HLOOKUP(K$2,$D$2:$AM$45,$A70,FALSE)))</f>
        <v>0</v>
      </c>
      <c r="L70" s="400">
        <f ca="1">MAX(0,IF(SUM(Wastage!$C70:K70)&gt;0,
'8. SOH &amp; Pipeline'!N25-HLOOKUP(L$2,$D$2:$AM$45,$A70,FALSE)+(SUM('8. SOH &amp; Pipeline'!$F25:M25)-SUM(Wastage!$C70:K70)),
'8. SOH &amp; Pipeline'!N25-HLOOKUP(L$2,$D$2:$AM$45,$A70,FALSE)))</f>
        <v>0</v>
      </c>
      <c r="M70" s="400">
        <f ca="1">MAX(0,IF(SUM(Wastage!$C70:L70)&gt;0,
'8. SOH &amp; Pipeline'!O25-HLOOKUP(M$2,$D$2:$AM$45,$A70,FALSE)+(SUM('8. SOH &amp; Pipeline'!$F25:N25)-SUM(Wastage!$C70:L70)),
'8. SOH &amp; Pipeline'!O25-HLOOKUP(M$2,$D$2:$AM$45,$A70,FALSE)))</f>
        <v>0</v>
      </c>
      <c r="N70" s="400">
        <f ca="1">MAX(0,IF(SUM(Wastage!$C70:M70)&gt;0,
'8. SOH &amp; Pipeline'!P25-HLOOKUP(N$2,$D$2:$AM$45,$A70,FALSE)+(SUM('8. SOH &amp; Pipeline'!$F25:O25)-SUM(Wastage!$C70:M70)),
'8. SOH &amp; Pipeline'!P25-HLOOKUP(N$2,$D$2:$AM$45,$A70,FALSE)))</f>
        <v>0</v>
      </c>
      <c r="O70" s="400">
        <f ca="1">MAX(0,IF(SUM(Wastage!$C70:N70)&gt;0,
'8. SOH &amp; Pipeline'!Q25-HLOOKUP(O$2,$D$2:$AM$45,$A70,FALSE)+(SUM('8. SOH &amp; Pipeline'!$F25:P25)-SUM(Wastage!$C70:N70)),
'8. SOH &amp; Pipeline'!Q25-HLOOKUP(O$2,$D$2:$AM$45,$A70,FALSE)))</f>
        <v>0</v>
      </c>
      <c r="P70" s="400">
        <f ca="1">MAX(0,IF(SUM(Wastage!$C70:O70)&gt;0,
'8. SOH &amp; Pipeline'!R25-HLOOKUP(P$2,$D$2:$AM$45,$A70,FALSE)+(SUM('8. SOH &amp; Pipeline'!$F25:Q25)-SUM(Wastage!$C70:O70)),
'8. SOH &amp; Pipeline'!R25-HLOOKUP(P$2,$D$2:$AM$45,$A70,FALSE)))</f>
        <v>0</v>
      </c>
      <c r="Q70" s="400">
        <f ca="1">MAX(0,IF(SUM(Wastage!$C70:P70)&gt;0,
'8. SOH &amp; Pipeline'!S25-HLOOKUP(Q$2,$D$2:$AM$45,$A70,FALSE)+(SUM('8. SOH &amp; Pipeline'!$F25:R25)-SUM(Wastage!$C70:P70)),
'8. SOH &amp; Pipeline'!S25-HLOOKUP(Q$2,$D$2:$AM$45,$A70,FALSE)))</f>
        <v>0</v>
      </c>
      <c r="R70" s="400">
        <f ca="1">MAX(0,IF(SUM(Wastage!$C70:Q70)&gt;0,
'8. SOH &amp; Pipeline'!T25-HLOOKUP(R$2,$D$2:$AM$45,$A70,FALSE)+(SUM('8. SOH &amp; Pipeline'!$F25:S25)-SUM(Wastage!$C70:Q70)),
'8. SOH &amp; Pipeline'!T25-HLOOKUP(R$2,$D$2:$AM$45,$A70,FALSE)))</f>
        <v>0</v>
      </c>
      <c r="S70" s="400">
        <f ca="1">MAX(0,IF(SUM(Wastage!$C70:R70)&gt;0,
'8. SOH &amp; Pipeline'!U25-HLOOKUP(S$2,$D$2:$AM$45,$A70,FALSE)+(SUM('8. SOH &amp; Pipeline'!$F25:T25)-SUM(Wastage!$C70:R70)),
'8. SOH &amp; Pipeline'!U25-HLOOKUP(S$2,$D$2:$AM$45,$A70,FALSE)))</f>
        <v>0</v>
      </c>
      <c r="T70" s="400">
        <f ca="1">MAX(0,IF(SUM(Wastage!$C70:S70)&gt;0,
'8. SOH &amp; Pipeline'!V25-HLOOKUP(T$2,$D$2:$AM$45,$A70,FALSE)+(SUM('8. SOH &amp; Pipeline'!$F25:U25)-SUM(Wastage!$C70:S70)),
'8. SOH &amp; Pipeline'!V25-HLOOKUP(T$2,$D$2:$AM$45,$A70,FALSE)))</f>
        <v>0</v>
      </c>
      <c r="U70" s="400">
        <f ca="1">MAX(0,IF(SUM(Wastage!$C70:T70)&gt;0,
'8. SOH &amp; Pipeline'!W25-HLOOKUP(U$2,$D$2:$AM$45,$A70,FALSE)+(SUM('8. SOH &amp; Pipeline'!$F25:V25)-SUM(Wastage!$C70:T70)),
'8. SOH &amp; Pipeline'!W25-HLOOKUP(U$2,$D$2:$AM$45,$A70,FALSE)))</f>
        <v>0</v>
      </c>
      <c r="V70" s="400">
        <f ca="1">MAX(0,IF(SUM(Wastage!$C70:U70)&gt;0,
'8. SOH &amp; Pipeline'!X25-HLOOKUP(V$2,$D$2:$AM$45,$A70,FALSE)+(SUM('8. SOH &amp; Pipeline'!$F25:W25)-SUM(Wastage!$C70:U70)),
'8. SOH &amp; Pipeline'!X25-HLOOKUP(V$2,$D$2:$AM$45,$A70,FALSE)))</f>
        <v>0</v>
      </c>
      <c r="W70" s="400">
        <f ca="1">MAX(0,IF(SUM(Wastage!$C70:V70)&gt;0,
'8. SOH &amp; Pipeline'!Y25-HLOOKUP(W$2,$D$2:$AM$45,$A70,FALSE)+(SUM('8. SOH &amp; Pipeline'!$F25:X25)-SUM(Wastage!$C70:V70)),
'8. SOH &amp; Pipeline'!Y25-HLOOKUP(W$2,$D$2:$AM$45,$A70,FALSE)))</f>
        <v>0</v>
      </c>
      <c r="X70" s="400">
        <f ca="1">MAX(0,IF(SUM(Wastage!$C70:W70)&gt;0,
'8. SOH &amp; Pipeline'!Z25-HLOOKUP(X$2,$D$2:$AM$45,$A70,FALSE)+(SUM('8. SOH &amp; Pipeline'!$F25:Y25)-SUM(Wastage!$C70:W70)),
'8. SOH &amp; Pipeline'!Z25-HLOOKUP(X$2,$D$2:$AM$45,$A70,FALSE)))</f>
        <v>0</v>
      </c>
      <c r="Y70" s="400">
        <f ca="1">MAX(0,IF(SUM(Wastage!$C70:X70)&gt;0,
'8. SOH &amp; Pipeline'!AA25-HLOOKUP(Y$2,$D$2:$AM$45,$A70,FALSE)+(SUM('8. SOH &amp; Pipeline'!$F25:Z25)-SUM(Wastage!$C70:X70)),
'8. SOH &amp; Pipeline'!AA25-HLOOKUP(Y$2,$D$2:$AM$45,$A70,FALSE)))</f>
        <v>0</v>
      </c>
      <c r="Z70" s="400">
        <f ca="1">MAX(0,IF(SUM(Wastage!$C70:Y70)&gt;0,
'8. SOH &amp; Pipeline'!AB25-HLOOKUP(Z$2,$D$2:$AM$45,$A70,FALSE)+(SUM('8. SOH &amp; Pipeline'!$F25:AA25)-SUM(Wastage!$C70:Y70)),
'8. SOH &amp; Pipeline'!AB25-HLOOKUP(Z$2,$D$2:$AM$45,$A70,FALSE)))</f>
        <v>0</v>
      </c>
      <c r="AA70" s="400">
        <f ca="1">MAX(0,IF(SUM(Wastage!$C70:Z70)&gt;0,
'8. SOH &amp; Pipeline'!AC25-HLOOKUP(AA$2,$D$2:$AM$45,$A70,FALSE)+(SUM('8. SOH &amp; Pipeline'!$F25:AB25)-SUM(Wastage!$C70:Z70)),
'8. SOH &amp; Pipeline'!AC25-HLOOKUP(AA$2,$D$2:$AM$45,$A70,FALSE)))</f>
        <v>0</v>
      </c>
      <c r="AB70" s="400">
        <f ca="1">MAX(0,IF(SUM(Wastage!$C70:AA70)&gt;0,
'8. SOH &amp; Pipeline'!AD25-HLOOKUP(AB$2,$D$2:$AM$45,$A70,FALSE)+(SUM('8. SOH &amp; Pipeline'!$F25:AC25)-SUM(Wastage!$C70:AA70)),
'8. SOH &amp; Pipeline'!AD25-HLOOKUP(AB$2,$D$2:$AM$45,$A70,FALSE)))</f>
        <v>0</v>
      </c>
      <c r="AC70" s="400">
        <f ca="1">MAX(0,IF(SUM(Wastage!$C70:AB70)&gt;0,
'8. SOH &amp; Pipeline'!AE25-HLOOKUP(AC$2,$D$2:$AM$45,$A70,FALSE)+(SUM('8. SOH &amp; Pipeline'!$F25:AD25)-SUM(Wastage!$C70:AB70)),
'8. SOH &amp; Pipeline'!AE25-HLOOKUP(AC$2,$D$2:$AM$45,$A70,FALSE)))</f>
        <v>0</v>
      </c>
      <c r="AD70" s="400">
        <f ca="1">MAX(0,IF(SUM(Wastage!$C70:AC70)&gt;0,
'8. SOH &amp; Pipeline'!AF25-HLOOKUP(AD$2,$D$2:$AM$45,$A70,FALSE)+(SUM('8. SOH &amp; Pipeline'!$F25:AE25)-SUM(Wastage!$C70:AC70)),
'8. SOH &amp; Pipeline'!AF25-HLOOKUP(AD$2,$D$2:$AM$45,$A70,FALSE)))</f>
        <v>0</v>
      </c>
      <c r="AE70" s="400">
        <f ca="1">MAX(0,IF(SUM(Wastage!$C70:AD70)&gt;0,
'8. SOH &amp; Pipeline'!AG25-HLOOKUP(AE$2,$D$2:$AM$45,$A70,FALSE)+(SUM('8. SOH &amp; Pipeline'!$F25:AF25)-SUM(Wastage!$C70:AD70)),
'8. SOH &amp; Pipeline'!AG25-HLOOKUP(AE$2,$D$2:$AM$45,$A70,FALSE)))</f>
        <v>0</v>
      </c>
      <c r="AF70" s="400">
        <f ca="1">MAX(0,IF(SUM(Wastage!$C70:AE70)&gt;0,
'8. SOH &amp; Pipeline'!AH25-HLOOKUP(AF$2,$D$2:$AM$45,$A70,FALSE)+(SUM('8. SOH &amp; Pipeline'!$F25:AG25)-SUM(Wastage!$C70:AE70)),
'8. SOH &amp; Pipeline'!AH25-HLOOKUP(AF$2,$D$2:$AM$45,$A70,FALSE)))</f>
        <v>0</v>
      </c>
      <c r="AG70" s="400">
        <f ca="1">MAX(0,IF(SUM(Wastage!$C70:AF70)&gt;0,
'8. SOH &amp; Pipeline'!AI25-HLOOKUP(AG$2,$D$2:$AM$45,$A70,FALSE)+(SUM('8. SOH &amp; Pipeline'!$F25:AH25)-SUM(Wastage!$C70:AF70)),
'8. SOH &amp; Pipeline'!AI25-HLOOKUP(AG$2,$D$2:$AM$45,$A70,FALSE)))</f>
        <v>0</v>
      </c>
      <c r="AH70" s="400">
        <f ca="1">MAX(0,IF(SUM(Wastage!$C70:AG70)&gt;0,
'8. SOH &amp; Pipeline'!AJ25-HLOOKUP(AH$2,$D$2:$AM$45,$A70,FALSE)+(SUM('8. SOH &amp; Pipeline'!$F25:AI25)-SUM(Wastage!$C70:AG70)),
'8. SOH &amp; Pipeline'!AJ25-HLOOKUP(AH$2,$D$2:$AM$45,$A70,FALSE)))</f>
        <v>0</v>
      </c>
      <c r="AI70" s="400">
        <f ca="1">MAX(0,IF(SUM(Wastage!$C70:AH70)&gt;0,
'8. SOH &amp; Pipeline'!AK25-HLOOKUP(AI$2,$D$2:$AM$45,$A70,FALSE)+(SUM('8. SOH &amp; Pipeline'!$F25:AJ25)-SUM(Wastage!$C70:AH70)),
'8. SOH &amp; Pipeline'!AK25-HLOOKUP(AI$2,$D$2:$AM$45,$A70,FALSE)))</f>
        <v>0</v>
      </c>
      <c r="AJ70" s="400">
        <f ca="1">MAX(0,IF(SUM(Wastage!$C70:AI70)&gt;0,
'8. SOH &amp; Pipeline'!AL25-HLOOKUP(AJ$2,$D$2:$AM$45,$A70,FALSE)+(SUM('8. SOH &amp; Pipeline'!$F25:AK25)-SUM(Wastage!$C70:AI70)),
'8. SOH &amp; Pipeline'!AL25-HLOOKUP(AJ$2,$D$2:$AM$45,$A70,FALSE)))</f>
        <v>0</v>
      </c>
      <c r="AK70" s="400">
        <f ca="1">MAX(0,IF(SUM(Wastage!$C70:AJ70)&gt;0,
'8. SOH &amp; Pipeline'!AM25-HLOOKUP(AK$2,$D$2:$AM$45,$A70,FALSE)+(SUM('8. SOH &amp; Pipeline'!$F25:AL25)-SUM(Wastage!$C70:AJ70)),
'8. SOH &amp; Pipeline'!AM25-HLOOKUP(AK$2,$D$2:$AM$45,$A70,FALSE)))</f>
        <v>0</v>
      </c>
      <c r="AL70" s="400">
        <f ca="1">MAX(0,IF(SUM(Wastage!$C70:AK70)&gt;0,
'8. SOH &amp; Pipeline'!AN25-HLOOKUP(AL$2,$D$2:$AM$45,$A70,FALSE)+(SUM('8. SOH &amp; Pipeline'!$F25:AM25)-SUM(Wastage!$C70:AK70)),
'8. SOH &amp; Pipeline'!AN25-HLOOKUP(AL$2,$D$2:$AM$45,$A70,FALSE)))</f>
        <v>0</v>
      </c>
      <c r="AM70" s="400">
        <f ca="1">MAX(0,IF(SUM(Wastage!$C70:AL70)&gt;0,
'8. SOH &amp; Pipeline'!AO25-HLOOKUP(AM$2,$D$2:$AM$45,$A70,FALSE)+(SUM('8. SOH &amp; Pipeline'!$F25:AN25)-SUM(Wastage!$C70:AL70)),
'8. SOH &amp; Pipeline'!AO25-HLOOKUP(AM$2,$D$2:$AM$45,$A70,FALSE)))</f>
        <v>0</v>
      </c>
    </row>
    <row r="71" spans="1:39" x14ac:dyDescent="0.3">
      <c r="A71">
        <v>22</v>
      </c>
      <c r="B71" s="12" t="str">
        <f t="shared" si="2"/>
        <v>ETV (100) - 120 tab</v>
      </c>
      <c r="D71" s="399">
        <f>IF('8. SOH &amp; Pipeline'!F26&lt;&gt;0,'8. SOH &amp; Pipeline'!F26-HLOOKUP(D$2,$D$2:$AM$45,A71,FALSE),0)</f>
        <v>0</v>
      </c>
      <c r="E71" s="400">
        <f ca="1">MAX(0,IF(SUM(Wastage!$C71:D71)&gt;0,
'8. SOH &amp; Pipeline'!G26-HLOOKUP(E$2,$D$2:$AM$45,$A71,FALSE)+(SUM('8. SOH &amp; Pipeline'!$F26:F26)-SUM(Wastage!$C71:D71)),
'8. SOH &amp; Pipeline'!G26-HLOOKUP(E$2,$D$2:$AM$45,$A71,FALSE)))</f>
        <v>0</v>
      </c>
      <c r="F71" s="400">
        <f ca="1">MAX(0,IF(SUM(Wastage!$C71:E71)&gt;0,
'8. SOH &amp; Pipeline'!H26-HLOOKUP(F$2,$D$2:$AM$45,$A71,FALSE)+(SUM('8. SOH &amp; Pipeline'!$F26:G26)-SUM(Wastage!$C71:E71)),
'8. SOH &amp; Pipeline'!H26-HLOOKUP(F$2,$D$2:$AM$45,$A71,FALSE)))</f>
        <v>0</v>
      </c>
      <c r="G71" s="400">
        <f ca="1">MAX(0,IF(SUM(Wastage!$C71:F71)&gt;0,
'8. SOH &amp; Pipeline'!I26-HLOOKUP(G$2,$D$2:$AM$45,$A71,FALSE)+(SUM('8. SOH &amp; Pipeline'!$F26:H26)-SUM(Wastage!$C71:F71)),
'8. SOH &amp; Pipeline'!I26-HLOOKUP(G$2,$D$2:$AM$45,$A71,FALSE)))</f>
        <v>0</v>
      </c>
      <c r="H71" s="400">
        <f ca="1">MAX(0,IF(SUM(Wastage!$C71:G71)&gt;0,
'8. SOH &amp; Pipeline'!J26-HLOOKUP(H$2,$D$2:$AM$45,$A71,FALSE)+(SUM('8. SOH &amp; Pipeline'!$F26:I26)-SUM(Wastage!$C71:G71)),
'8. SOH &amp; Pipeline'!J26-HLOOKUP(H$2,$D$2:$AM$45,$A71,FALSE)))</f>
        <v>0</v>
      </c>
      <c r="I71" s="400">
        <f ca="1">MAX(0,IF(SUM(Wastage!$C71:H71)&gt;0,
'8. SOH &amp; Pipeline'!K26-HLOOKUP(I$2,$D$2:$AM$45,$A71,FALSE)+(SUM('8. SOH &amp; Pipeline'!$F26:J26)-SUM(Wastage!$C71:H71)),
'8. SOH &amp; Pipeline'!K26-HLOOKUP(I$2,$D$2:$AM$45,$A71,FALSE)))</f>
        <v>0</v>
      </c>
      <c r="J71" s="400">
        <f ca="1">MAX(0,IF(SUM(Wastage!$C71:I71)&gt;0,
'8. SOH &amp; Pipeline'!L26-HLOOKUP(J$2,$D$2:$AM$45,$A71,FALSE)+(SUM('8. SOH &amp; Pipeline'!$F26:K26)-SUM(Wastage!$C71:I71)),
'8. SOH &amp; Pipeline'!L26-HLOOKUP(J$2,$D$2:$AM$45,$A71,FALSE)))</f>
        <v>0</v>
      </c>
      <c r="K71" s="400">
        <f ca="1">MAX(0,IF(SUM(Wastage!$C71:J71)&gt;0,
'8. SOH &amp; Pipeline'!M26-HLOOKUP(K$2,$D$2:$AM$45,$A71,FALSE)+(SUM('8. SOH &amp; Pipeline'!$F26:L26)-SUM(Wastage!$C71:J71)),
'8. SOH &amp; Pipeline'!M26-HLOOKUP(K$2,$D$2:$AM$45,$A71,FALSE)))</f>
        <v>0</v>
      </c>
      <c r="L71" s="400">
        <f ca="1">MAX(0,IF(SUM(Wastage!$C71:K71)&gt;0,
'8. SOH &amp; Pipeline'!N26-HLOOKUP(L$2,$D$2:$AM$45,$A71,FALSE)+(SUM('8. SOH &amp; Pipeline'!$F26:M26)-SUM(Wastage!$C71:K71)),
'8. SOH &amp; Pipeline'!N26-HLOOKUP(L$2,$D$2:$AM$45,$A71,FALSE)))</f>
        <v>0</v>
      </c>
      <c r="M71" s="400">
        <f ca="1">MAX(0,IF(SUM(Wastage!$C71:L71)&gt;0,
'8. SOH &amp; Pipeline'!O26-HLOOKUP(M$2,$D$2:$AM$45,$A71,FALSE)+(SUM('8. SOH &amp; Pipeline'!$F26:N26)-SUM(Wastage!$C71:L71)),
'8. SOH &amp; Pipeline'!O26-HLOOKUP(M$2,$D$2:$AM$45,$A71,FALSE)))</f>
        <v>0</v>
      </c>
      <c r="N71" s="400">
        <f ca="1">MAX(0,IF(SUM(Wastage!$C71:M71)&gt;0,
'8. SOH &amp; Pipeline'!P26-HLOOKUP(N$2,$D$2:$AM$45,$A71,FALSE)+(SUM('8. SOH &amp; Pipeline'!$F26:O26)-SUM(Wastage!$C71:M71)),
'8. SOH &amp; Pipeline'!P26-HLOOKUP(N$2,$D$2:$AM$45,$A71,FALSE)))</f>
        <v>0</v>
      </c>
      <c r="O71" s="400">
        <f ca="1">MAX(0,IF(SUM(Wastage!$C71:N71)&gt;0,
'8. SOH &amp; Pipeline'!Q26-HLOOKUP(O$2,$D$2:$AM$45,$A71,FALSE)+(SUM('8. SOH &amp; Pipeline'!$F26:P26)-SUM(Wastage!$C71:N71)),
'8. SOH &amp; Pipeline'!Q26-HLOOKUP(O$2,$D$2:$AM$45,$A71,FALSE)))</f>
        <v>0</v>
      </c>
      <c r="P71" s="400">
        <f ca="1">MAX(0,IF(SUM(Wastage!$C71:O71)&gt;0,
'8. SOH &amp; Pipeline'!R26-HLOOKUP(P$2,$D$2:$AM$45,$A71,FALSE)+(SUM('8. SOH &amp; Pipeline'!$F26:Q26)-SUM(Wastage!$C71:O71)),
'8. SOH &amp; Pipeline'!R26-HLOOKUP(P$2,$D$2:$AM$45,$A71,FALSE)))</f>
        <v>0</v>
      </c>
      <c r="Q71" s="400">
        <f ca="1">MAX(0,IF(SUM(Wastage!$C71:P71)&gt;0,
'8. SOH &amp; Pipeline'!S26-HLOOKUP(Q$2,$D$2:$AM$45,$A71,FALSE)+(SUM('8. SOH &amp; Pipeline'!$F26:R26)-SUM(Wastage!$C71:P71)),
'8. SOH &amp; Pipeline'!S26-HLOOKUP(Q$2,$D$2:$AM$45,$A71,FALSE)))</f>
        <v>0</v>
      </c>
      <c r="R71" s="400">
        <f ca="1">MAX(0,IF(SUM(Wastage!$C71:Q71)&gt;0,
'8. SOH &amp; Pipeline'!T26-HLOOKUP(R$2,$D$2:$AM$45,$A71,FALSE)+(SUM('8. SOH &amp; Pipeline'!$F26:S26)-SUM(Wastage!$C71:Q71)),
'8. SOH &amp; Pipeline'!T26-HLOOKUP(R$2,$D$2:$AM$45,$A71,FALSE)))</f>
        <v>0</v>
      </c>
      <c r="S71" s="400">
        <f ca="1">MAX(0,IF(SUM(Wastage!$C71:R71)&gt;0,
'8. SOH &amp; Pipeline'!U26-HLOOKUP(S$2,$D$2:$AM$45,$A71,FALSE)+(SUM('8. SOH &amp; Pipeline'!$F26:T26)-SUM(Wastage!$C71:R71)),
'8. SOH &amp; Pipeline'!U26-HLOOKUP(S$2,$D$2:$AM$45,$A71,FALSE)))</f>
        <v>0</v>
      </c>
      <c r="T71" s="400">
        <f ca="1">MAX(0,IF(SUM(Wastage!$C71:S71)&gt;0,
'8. SOH &amp; Pipeline'!V26-HLOOKUP(T$2,$D$2:$AM$45,$A71,FALSE)+(SUM('8. SOH &amp; Pipeline'!$F26:U26)-SUM(Wastage!$C71:S71)),
'8. SOH &amp; Pipeline'!V26-HLOOKUP(T$2,$D$2:$AM$45,$A71,FALSE)))</f>
        <v>0</v>
      </c>
      <c r="U71" s="400">
        <f ca="1">MAX(0,IF(SUM(Wastage!$C71:T71)&gt;0,
'8. SOH &amp; Pipeline'!W26-HLOOKUP(U$2,$D$2:$AM$45,$A71,FALSE)+(SUM('8. SOH &amp; Pipeline'!$F26:V26)-SUM(Wastage!$C71:T71)),
'8. SOH &amp; Pipeline'!W26-HLOOKUP(U$2,$D$2:$AM$45,$A71,FALSE)))</f>
        <v>0</v>
      </c>
      <c r="V71" s="400">
        <f ca="1">MAX(0,IF(SUM(Wastage!$C71:U71)&gt;0,
'8. SOH &amp; Pipeline'!X26-HLOOKUP(V$2,$D$2:$AM$45,$A71,FALSE)+(SUM('8. SOH &amp; Pipeline'!$F26:W26)-SUM(Wastage!$C71:U71)),
'8. SOH &amp; Pipeline'!X26-HLOOKUP(V$2,$D$2:$AM$45,$A71,FALSE)))</f>
        <v>0</v>
      </c>
      <c r="W71" s="400">
        <f ca="1">MAX(0,IF(SUM(Wastage!$C71:V71)&gt;0,
'8. SOH &amp; Pipeline'!Y26-HLOOKUP(W$2,$D$2:$AM$45,$A71,FALSE)+(SUM('8. SOH &amp; Pipeline'!$F26:X26)-SUM(Wastage!$C71:V71)),
'8. SOH &amp; Pipeline'!Y26-HLOOKUP(W$2,$D$2:$AM$45,$A71,FALSE)))</f>
        <v>0</v>
      </c>
      <c r="X71" s="400">
        <f ca="1">MAX(0,IF(SUM(Wastage!$C71:W71)&gt;0,
'8. SOH &amp; Pipeline'!Z26-HLOOKUP(X$2,$D$2:$AM$45,$A71,FALSE)+(SUM('8. SOH &amp; Pipeline'!$F26:Y26)-SUM(Wastage!$C71:W71)),
'8. SOH &amp; Pipeline'!Z26-HLOOKUP(X$2,$D$2:$AM$45,$A71,FALSE)))</f>
        <v>0</v>
      </c>
      <c r="Y71" s="400">
        <f ca="1">MAX(0,IF(SUM(Wastage!$C71:X71)&gt;0,
'8. SOH &amp; Pipeline'!AA26-HLOOKUP(Y$2,$D$2:$AM$45,$A71,FALSE)+(SUM('8. SOH &amp; Pipeline'!$F26:Z26)-SUM(Wastage!$C71:X71)),
'8. SOH &amp; Pipeline'!AA26-HLOOKUP(Y$2,$D$2:$AM$45,$A71,FALSE)))</f>
        <v>0</v>
      </c>
      <c r="Z71" s="400">
        <f ca="1">MAX(0,IF(SUM(Wastage!$C71:Y71)&gt;0,
'8. SOH &amp; Pipeline'!AB26-HLOOKUP(Z$2,$D$2:$AM$45,$A71,FALSE)+(SUM('8. SOH &amp; Pipeline'!$F26:AA26)-SUM(Wastage!$C71:Y71)),
'8. SOH &amp; Pipeline'!AB26-HLOOKUP(Z$2,$D$2:$AM$45,$A71,FALSE)))</f>
        <v>0</v>
      </c>
      <c r="AA71" s="400">
        <f ca="1">MAX(0,IF(SUM(Wastage!$C71:Z71)&gt;0,
'8. SOH &amp; Pipeline'!AC26-HLOOKUP(AA$2,$D$2:$AM$45,$A71,FALSE)+(SUM('8. SOH &amp; Pipeline'!$F26:AB26)-SUM(Wastage!$C71:Z71)),
'8. SOH &amp; Pipeline'!AC26-HLOOKUP(AA$2,$D$2:$AM$45,$A71,FALSE)))</f>
        <v>0</v>
      </c>
      <c r="AB71" s="400">
        <f ca="1">MAX(0,IF(SUM(Wastage!$C71:AA71)&gt;0,
'8. SOH &amp; Pipeline'!AD26-HLOOKUP(AB$2,$D$2:$AM$45,$A71,FALSE)+(SUM('8. SOH &amp; Pipeline'!$F26:AC26)-SUM(Wastage!$C71:AA71)),
'8. SOH &amp; Pipeline'!AD26-HLOOKUP(AB$2,$D$2:$AM$45,$A71,FALSE)))</f>
        <v>0</v>
      </c>
      <c r="AC71" s="400">
        <f ca="1">MAX(0,IF(SUM(Wastage!$C71:AB71)&gt;0,
'8. SOH &amp; Pipeline'!AE26-HLOOKUP(AC$2,$D$2:$AM$45,$A71,FALSE)+(SUM('8. SOH &amp; Pipeline'!$F26:AD26)-SUM(Wastage!$C71:AB71)),
'8. SOH &amp; Pipeline'!AE26-HLOOKUP(AC$2,$D$2:$AM$45,$A71,FALSE)))</f>
        <v>0</v>
      </c>
      <c r="AD71" s="400">
        <f ca="1">MAX(0,IF(SUM(Wastage!$C71:AC71)&gt;0,
'8. SOH &amp; Pipeline'!AF26-HLOOKUP(AD$2,$D$2:$AM$45,$A71,FALSE)+(SUM('8. SOH &amp; Pipeline'!$F26:AE26)-SUM(Wastage!$C71:AC71)),
'8. SOH &amp; Pipeline'!AF26-HLOOKUP(AD$2,$D$2:$AM$45,$A71,FALSE)))</f>
        <v>0</v>
      </c>
      <c r="AE71" s="400">
        <f ca="1">MAX(0,IF(SUM(Wastage!$C71:AD71)&gt;0,
'8. SOH &amp; Pipeline'!AG26-HLOOKUP(AE$2,$D$2:$AM$45,$A71,FALSE)+(SUM('8. SOH &amp; Pipeline'!$F26:AF26)-SUM(Wastage!$C71:AD71)),
'8. SOH &amp; Pipeline'!AG26-HLOOKUP(AE$2,$D$2:$AM$45,$A71,FALSE)))</f>
        <v>0</v>
      </c>
      <c r="AF71" s="400">
        <f ca="1">MAX(0,IF(SUM(Wastage!$C71:AE71)&gt;0,
'8. SOH &amp; Pipeline'!AH26-HLOOKUP(AF$2,$D$2:$AM$45,$A71,FALSE)+(SUM('8. SOH &amp; Pipeline'!$F26:AG26)-SUM(Wastage!$C71:AE71)),
'8. SOH &amp; Pipeline'!AH26-HLOOKUP(AF$2,$D$2:$AM$45,$A71,FALSE)))</f>
        <v>0</v>
      </c>
      <c r="AG71" s="400">
        <f ca="1">MAX(0,IF(SUM(Wastage!$C71:AF71)&gt;0,
'8. SOH &amp; Pipeline'!AI26-HLOOKUP(AG$2,$D$2:$AM$45,$A71,FALSE)+(SUM('8. SOH &amp; Pipeline'!$F26:AH26)-SUM(Wastage!$C71:AF71)),
'8. SOH &amp; Pipeline'!AI26-HLOOKUP(AG$2,$D$2:$AM$45,$A71,FALSE)))</f>
        <v>0</v>
      </c>
      <c r="AH71" s="400">
        <f ca="1">MAX(0,IF(SUM(Wastage!$C71:AG71)&gt;0,
'8. SOH &amp; Pipeline'!AJ26-HLOOKUP(AH$2,$D$2:$AM$45,$A71,FALSE)+(SUM('8. SOH &amp; Pipeline'!$F26:AI26)-SUM(Wastage!$C71:AG71)),
'8. SOH &amp; Pipeline'!AJ26-HLOOKUP(AH$2,$D$2:$AM$45,$A71,FALSE)))</f>
        <v>0</v>
      </c>
      <c r="AI71" s="400">
        <f ca="1">MAX(0,IF(SUM(Wastage!$C71:AH71)&gt;0,
'8. SOH &amp; Pipeline'!AK26-HLOOKUP(AI$2,$D$2:$AM$45,$A71,FALSE)+(SUM('8. SOH &amp; Pipeline'!$F26:AJ26)-SUM(Wastage!$C71:AH71)),
'8. SOH &amp; Pipeline'!AK26-HLOOKUP(AI$2,$D$2:$AM$45,$A71,FALSE)))</f>
        <v>0</v>
      </c>
      <c r="AJ71" s="400">
        <f ca="1">MAX(0,IF(SUM(Wastage!$C71:AI71)&gt;0,
'8. SOH &amp; Pipeline'!AL26-HLOOKUP(AJ$2,$D$2:$AM$45,$A71,FALSE)+(SUM('8. SOH &amp; Pipeline'!$F26:AK26)-SUM(Wastage!$C71:AI71)),
'8. SOH &amp; Pipeline'!AL26-HLOOKUP(AJ$2,$D$2:$AM$45,$A71,FALSE)))</f>
        <v>0</v>
      </c>
      <c r="AK71" s="400">
        <f ca="1">MAX(0,IF(SUM(Wastage!$C71:AJ71)&gt;0,
'8. SOH &amp; Pipeline'!AM26-HLOOKUP(AK$2,$D$2:$AM$45,$A71,FALSE)+(SUM('8. SOH &amp; Pipeline'!$F26:AL26)-SUM(Wastage!$C71:AJ71)),
'8. SOH &amp; Pipeline'!AM26-HLOOKUP(AK$2,$D$2:$AM$45,$A71,FALSE)))</f>
        <v>0</v>
      </c>
      <c r="AL71" s="400">
        <f ca="1">MAX(0,IF(SUM(Wastage!$C71:AK71)&gt;0,
'8. SOH &amp; Pipeline'!AN26-HLOOKUP(AL$2,$D$2:$AM$45,$A71,FALSE)+(SUM('8. SOH &amp; Pipeline'!$F26:AM26)-SUM(Wastage!$C71:AK71)),
'8. SOH &amp; Pipeline'!AN26-HLOOKUP(AL$2,$D$2:$AM$45,$A71,FALSE)))</f>
        <v>0</v>
      </c>
      <c r="AM71" s="400">
        <f ca="1">MAX(0,IF(SUM(Wastage!$C71:AL71)&gt;0,
'8. SOH &amp; Pipeline'!AO26-HLOOKUP(AM$2,$D$2:$AM$45,$A71,FALSE)+(SUM('8. SOH &amp; Pipeline'!$F26:AN26)-SUM(Wastage!$C71:AL71)),
'8. SOH &amp; Pipeline'!AO26-HLOOKUP(AM$2,$D$2:$AM$45,$A71,FALSE)))</f>
        <v>0</v>
      </c>
    </row>
    <row r="72" spans="1:39" x14ac:dyDescent="0.3">
      <c r="A72">
        <v>23</v>
      </c>
      <c r="B72" s="12" t="str">
        <f t="shared" si="2"/>
        <v>ETV (200) - 60 tab</v>
      </c>
      <c r="D72" s="399">
        <f>IF('8. SOH &amp; Pipeline'!F27&lt;&gt;0,'8. SOH &amp; Pipeline'!F27-HLOOKUP(D$2,$D$2:$AM$45,A72,FALSE),0)</f>
        <v>0</v>
      </c>
      <c r="E72" s="400">
        <f ca="1">MAX(0,IF(SUM(Wastage!$C72:D72)&gt;0,
'8. SOH &amp; Pipeline'!G27-HLOOKUP(E$2,$D$2:$AM$45,$A72,FALSE)+(SUM('8. SOH &amp; Pipeline'!$F27:F27)-SUM(Wastage!$C72:D72)),
'8. SOH &amp; Pipeline'!G27-HLOOKUP(E$2,$D$2:$AM$45,$A72,FALSE)))</f>
        <v>0</v>
      </c>
      <c r="F72" s="400">
        <f ca="1">MAX(0,IF(SUM(Wastage!$C72:E72)&gt;0,
'8. SOH &amp; Pipeline'!H27-HLOOKUP(F$2,$D$2:$AM$45,$A72,FALSE)+(SUM('8. SOH &amp; Pipeline'!$F27:G27)-SUM(Wastage!$C72:E72)),
'8. SOH &amp; Pipeline'!H27-HLOOKUP(F$2,$D$2:$AM$45,$A72,FALSE)))</f>
        <v>0</v>
      </c>
      <c r="G72" s="400">
        <f ca="1">MAX(0,IF(SUM(Wastage!$C72:F72)&gt;0,
'8. SOH &amp; Pipeline'!I27-HLOOKUP(G$2,$D$2:$AM$45,$A72,FALSE)+(SUM('8. SOH &amp; Pipeline'!$F27:H27)-SUM(Wastage!$C72:F72)),
'8. SOH &amp; Pipeline'!I27-HLOOKUP(G$2,$D$2:$AM$45,$A72,FALSE)))</f>
        <v>0</v>
      </c>
      <c r="H72" s="400">
        <f ca="1">MAX(0,IF(SUM(Wastage!$C72:G72)&gt;0,
'8. SOH &amp; Pipeline'!J27-HLOOKUP(H$2,$D$2:$AM$45,$A72,FALSE)+(SUM('8. SOH &amp; Pipeline'!$F27:I27)-SUM(Wastage!$C72:G72)),
'8. SOH &amp; Pipeline'!J27-HLOOKUP(H$2,$D$2:$AM$45,$A72,FALSE)))</f>
        <v>0</v>
      </c>
      <c r="I72" s="400">
        <f ca="1">MAX(0,IF(SUM(Wastage!$C72:H72)&gt;0,
'8. SOH &amp; Pipeline'!K27-HLOOKUP(I$2,$D$2:$AM$45,$A72,FALSE)+(SUM('8. SOH &amp; Pipeline'!$F27:J27)-SUM(Wastage!$C72:H72)),
'8. SOH &amp; Pipeline'!K27-HLOOKUP(I$2,$D$2:$AM$45,$A72,FALSE)))</f>
        <v>0</v>
      </c>
      <c r="J72" s="400">
        <f ca="1">MAX(0,IF(SUM(Wastage!$C72:I72)&gt;0,
'8. SOH &amp; Pipeline'!L27-HLOOKUP(J$2,$D$2:$AM$45,$A72,FALSE)+(SUM('8. SOH &amp; Pipeline'!$F27:K27)-SUM(Wastage!$C72:I72)),
'8. SOH &amp; Pipeline'!L27-HLOOKUP(J$2,$D$2:$AM$45,$A72,FALSE)))</f>
        <v>0</v>
      </c>
      <c r="K72" s="400">
        <f ca="1">MAX(0,IF(SUM(Wastage!$C72:J72)&gt;0,
'8. SOH &amp; Pipeline'!M27-HLOOKUP(K$2,$D$2:$AM$45,$A72,FALSE)+(SUM('8. SOH &amp; Pipeline'!$F27:L27)-SUM(Wastage!$C72:J72)),
'8. SOH &amp; Pipeline'!M27-HLOOKUP(K$2,$D$2:$AM$45,$A72,FALSE)))</f>
        <v>0</v>
      </c>
      <c r="L72" s="400">
        <f ca="1">MAX(0,IF(SUM(Wastage!$C72:K72)&gt;0,
'8. SOH &amp; Pipeline'!N27-HLOOKUP(L$2,$D$2:$AM$45,$A72,FALSE)+(SUM('8. SOH &amp; Pipeline'!$F27:M27)-SUM(Wastage!$C72:K72)),
'8. SOH &amp; Pipeline'!N27-HLOOKUP(L$2,$D$2:$AM$45,$A72,FALSE)))</f>
        <v>0</v>
      </c>
      <c r="M72" s="400">
        <f ca="1">MAX(0,IF(SUM(Wastage!$C72:L72)&gt;0,
'8. SOH &amp; Pipeline'!O27-HLOOKUP(M$2,$D$2:$AM$45,$A72,FALSE)+(SUM('8. SOH &amp; Pipeline'!$F27:N27)-SUM(Wastage!$C72:L72)),
'8. SOH &amp; Pipeline'!O27-HLOOKUP(M$2,$D$2:$AM$45,$A72,FALSE)))</f>
        <v>0</v>
      </c>
      <c r="N72" s="400">
        <f ca="1">MAX(0,IF(SUM(Wastage!$C72:M72)&gt;0,
'8. SOH &amp; Pipeline'!P27-HLOOKUP(N$2,$D$2:$AM$45,$A72,FALSE)+(SUM('8. SOH &amp; Pipeline'!$F27:O27)-SUM(Wastage!$C72:M72)),
'8. SOH &amp; Pipeline'!P27-HLOOKUP(N$2,$D$2:$AM$45,$A72,FALSE)))</f>
        <v>0</v>
      </c>
      <c r="O72" s="400">
        <f ca="1">MAX(0,IF(SUM(Wastage!$C72:N72)&gt;0,
'8. SOH &amp; Pipeline'!Q27-HLOOKUP(O$2,$D$2:$AM$45,$A72,FALSE)+(SUM('8. SOH &amp; Pipeline'!$F27:P27)-SUM(Wastage!$C72:N72)),
'8. SOH &amp; Pipeline'!Q27-HLOOKUP(O$2,$D$2:$AM$45,$A72,FALSE)))</f>
        <v>0</v>
      </c>
      <c r="P72" s="400">
        <f ca="1">MAX(0,IF(SUM(Wastage!$C72:O72)&gt;0,
'8. SOH &amp; Pipeline'!R27-HLOOKUP(P$2,$D$2:$AM$45,$A72,FALSE)+(SUM('8. SOH &amp; Pipeline'!$F27:Q27)-SUM(Wastage!$C72:O72)),
'8. SOH &amp; Pipeline'!R27-HLOOKUP(P$2,$D$2:$AM$45,$A72,FALSE)))</f>
        <v>0</v>
      </c>
      <c r="Q72" s="400">
        <f ca="1">MAX(0,IF(SUM(Wastage!$C72:P72)&gt;0,
'8. SOH &amp; Pipeline'!S27-HLOOKUP(Q$2,$D$2:$AM$45,$A72,FALSE)+(SUM('8. SOH &amp; Pipeline'!$F27:R27)-SUM(Wastage!$C72:P72)),
'8. SOH &amp; Pipeline'!S27-HLOOKUP(Q$2,$D$2:$AM$45,$A72,FALSE)))</f>
        <v>0</v>
      </c>
      <c r="R72" s="400">
        <f ca="1">MAX(0,IF(SUM(Wastage!$C72:Q72)&gt;0,
'8. SOH &amp; Pipeline'!T27-HLOOKUP(R$2,$D$2:$AM$45,$A72,FALSE)+(SUM('8. SOH &amp; Pipeline'!$F27:S27)-SUM(Wastage!$C72:Q72)),
'8. SOH &amp; Pipeline'!T27-HLOOKUP(R$2,$D$2:$AM$45,$A72,FALSE)))</f>
        <v>0</v>
      </c>
      <c r="S72" s="400">
        <f ca="1">MAX(0,IF(SUM(Wastage!$C72:R72)&gt;0,
'8. SOH &amp; Pipeline'!U27-HLOOKUP(S$2,$D$2:$AM$45,$A72,FALSE)+(SUM('8. SOH &amp; Pipeline'!$F27:T27)-SUM(Wastage!$C72:R72)),
'8. SOH &amp; Pipeline'!U27-HLOOKUP(S$2,$D$2:$AM$45,$A72,FALSE)))</f>
        <v>0</v>
      </c>
      <c r="T72" s="400">
        <f ca="1">MAX(0,IF(SUM(Wastage!$C72:S72)&gt;0,
'8. SOH &amp; Pipeline'!V27-HLOOKUP(T$2,$D$2:$AM$45,$A72,FALSE)+(SUM('8. SOH &amp; Pipeline'!$F27:U27)-SUM(Wastage!$C72:S72)),
'8. SOH &amp; Pipeline'!V27-HLOOKUP(T$2,$D$2:$AM$45,$A72,FALSE)))</f>
        <v>0</v>
      </c>
      <c r="U72" s="400">
        <f ca="1">MAX(0,IF(SUM(Wastage!$C72:T72)&gt;0,
'8. SOH &amp; Pipeline'!W27-HLOOKUP(U$2,$D$2:$AM$45,$A72,FALSE)+(SUM('8. SOH &amp; Pipeline'!$F27:V27)-SUM(Wastage!$C72:T72)),
'8. SOH &amp; Pipeline'!W27-HLOOKUP(U$2,$D$2:$AM$45,$A72,FALSE)))</f>
        <v>0</v>
      </c>
      <c r="V72" s="400">
        <f ca="1">MAX(0,IF(SUM(Wastage!$C72:U72)&gt;0,
'8. SOH &amp; Pipeline'!X27-HLOOKUP(V$2,$D$2:$AM$45,$A72,FALSE)+(SUM('8. SOH &amp; Pipeline'!$F27:W27)-SUM(Wastage!$C72:U72)),
'8. SOH &amp; Pipeline'!X27-HLOOKUP(V$2,$D$2:$AM$45,$A72,FALSE)))</f>
        <v>0</v>
      </c>
      <c r="W72" s="400">
        <f ca="1">MAX(0,IF(SUM(Wastage!$C72:V72)&gt;0,
'8. SOH &amp; Pipeline'!Y27-HLOOKUP(W$2,$D$2:$AM$45,$A72,FALSE)+(SUM('8. SOH &amp; Pipeline'!$F27:X27)-SUM(Wastage!$C72:V72)),
'8. SOH &amp; Pipeline'!Y27-HLOOKUP(W$2,$D$2:$AM$45,$A72,FALSE)))</f>
        <v>0</v>
      </c>
      <c r="X72" s="400">
        <f ca="1">MAX(0,IF(SUM(Wastage!$C72:W72)&gt;0,
'8. SOH &amp; Pipeline'!Z27-HLOOKUP(X$2,$D$2:$AM$45,$A72,FALSE)+(SUM('8. SOH &amp; Pipeline'!$F27:Y27)-SUM(Wastage!$C72:W72)),
'8. SOH &amp; Pipeline'!Z27-HLOOKUP(X$2,$D$2:$AM$45,$A72,FALSE)))</f>
        <v>0</v>
      </c>
      <c r="Y72" s="400">
        <f ca="1">MAX(0,IF(SUM(Wastage!$C72:X72)&gt;0,
'8. SOH &amp; Pipeline'!AA27-HLOOKUP(Y$2,$D$2:$AM$45,$A72,FALSE)+(SUM('8. SOH &amp; Pipeline'!$F27:Z27)-SUM(Wastage!$C72:X72)),
'8. SOH &amp; Pipeline'!AA27-HLOOKUP(Y$2,$D$2:$AM$45,$A72,FALSE)))</f>
        <v>0</v>
      </c>
      <c r="Z72" s="400">
        <f ca="1">MAX(0,IF(SUM(Wastage!$C72:Y72)&gt;0,
'8. SOH &amp; Pipeline'!AB27-HLOOKUP(Z$2,$D$2:$AM$45,$A72,FALSE)+(SUM('8. SOH &amp; Pipeline'!$F27:AA27)-SUM(Wastage!$C72:Y72)),
'8. SOH &amp; Pipeline'!AB27-HLOOKUP(Z$2,$D$2:$AM$45,$A72,FALSE)))</f>
        <v>0</v>
      </c>
      <c r="AA72" s="400">
        <f ca="1">MAX(0,IF(SUM(Wastage!$C72:Z72)&gt;0,
'8. SOH &amp; Pipeline'!AC27-HLOOKUP(AA$2,$D$2:$AM$45,$A72,FALSE)+(SUM('8. SOH &amp; Pipeline'!$F27:AB27)-SUM(Wastage!$C72:Z72)),
'8. SOH &amp; Pipeline'!AC27-HLOOKUP(AA$2,$D$2:$AM$45,$A72,FALSE)))</f>
        <v>0</v>
      </c>
      <c r="AB72" s="400">
        <f ca="1">MAX(0,IF(SUM(Wastage!$C72:AA72)&gt;0,
'8. SOH &amp; Pipeline'!AD27-HLOOKUP(AB$2,$D$2:$AM$45,$A72,FALSE)+(SUM('8. SOH &amp; Pipeline'!$F27:AC27)-SUM(Wastage!$C72:AA72)),
'8. SOH &amp; Pipeline'!AD27-HLOOKUP(AB$2,$D$2:$AM$45,$A72,FALSE)))</f>
        <v>0</v>
      </c>
      <c r="AC72" s="400">
        <f ca="1">MAX(0,IF(SUM(Wastage!$C72:AB72)&gt;0,
'8. SOH &amp; Pipeline'!AE27-HLOOKUP(AC$2,$D$2:$AM$45,$A72,FALSE)+(SUM('8. SOH &amp; Pipeline'!$F27:AD27)-SUM(Wastage!$C72:AB72)),
'8. SOH &amp; Pipeline'!AE27-HLOOKUP(AC$2,$D$2:$AM$45,$A72,FALSE)))</f>
        <v>0</v>
      </c>
      <c r="AD72" s="400">
        <f ca="1">MAX(0,IF(SUM(Wastage!$C72:AC72)&gt;0,
'8. SOH &amp; Pipeline'!AF27-HLOOKUP(AD$2,$D$2:$AM$45,$A72,FALSE)+(SUM('8. SOH &amp; Pipeline'!$F27:AE27)-SUM(Wastage!$C72:AC72)),
'8. SOH &amp; Pipeline'!AF27-HLOOKUP(AD$2,$D$2:$AM$45,$A72,FALSE)))</f>
        <v>0</v>
      </c>
      <c r="AE72" s="400">
        <f ca="1">MAX(0,IF(SUM(Wastage!$C72:AD72)&gt;0,
'8. SOH &amp; Pipeline'!AG27-HLOOKUP(AE$2,$D$2:$AM$45,$A72,FALSE)+(SUM('8. SOH &amp; Pipeline'!$F27:AF27)-SUM(Wastage!$C72:AD72)),
'8. SOH &amp; Pipeline'!AG27-HLOOKUP(AE$2,$D$2:$AM$45,$A72,FALSE)))</f>
        <v>0</v>
      </c>
      <c r="AF72" s="400">
        <f ca="1">MAX(0,IF(SUM(Wastage!$C72:AE72)&gt;0,
'8. SOH &amp; Pipeline'!AH27-HLOOKUP(AF$2,$D$2:$AM$45,$A72,FALSE)+(SUM('8. SOH &amp; Pipeline'!$F27:AG27)-SUM(Wastage!$C72:AE72)),
'8. SOH &amp; Pipeline'!AH27-HLOOKUP(AF$2,$D$2:$AM$45,$A72,FALSE)))</f>
        <v>0</v>
      </c>
      <c r="AG72" s="400">
        <f ca="1">MAX(0,IF(SUM(Wastage!$C72:AF72)&gt;0,
'8. SOH &amp; Pipeline'!AI27-HLOOKUP(AG$2,$D$2:$AM$45,$A72,FALSE)+(SUM('8. SOH &amp; Pipeline'!$F27:AH27)-SUM(Wastage!$C72:AF72)),
'8. SOH &amp; Pipeline'!AI27-HLOOKUP(AG$2,$D$2:$AM$45,$A72,FALSE)))</f>
        <v>0</v>
      </c>
      <c r="AH72" s="400">
        <f ca="1">MAX(0,IF(SUM(Wastage!$C72:AG72)&gt;0,
'8. SOH &amp; Pipeline'!AJ27-HLOOKUP(AH$2,$D$2:$AM$45,$A72,FALSE)+(SUM('8. SOH &amp; Pipeline'!$F27:AI27)-SUM(Wastage!$C72:AG72)),
'8. SOH &amp; Pipeline'!AJ27-HLOOKUP(AH$2,$D$2:$AM$45,$A72,FALSE)))</f>
        <v>0</v>
      </c>
      <c r="AI72" s="400">
        <f ca="1">MAX(0,IF(SUM(Wastage!$C72:AH72)&gt;0,
'8. SOH &amp; Pipeline'!AK27-HLOOKUP(AI$2,$D$2:$AM$45,$A72,FALSE)+(SUM('8. SOH &amp; Pipeline'!$F27:AJ27)-SUM(Wastage!$C72:AH72)),
'8. SOH &amp; Pipeline'!AK27-HLOOKUP(AI$2,$D$2:$AM$45,$A72,FALSE)))</f>
        <v>0</v>
      </c>
      <c r="AJ72" s="400">
        <f ca="1">MAX(0,IF(SUM(Wastage!$C72:AI72)&gt;0,
'8. SOH &amp; Pipeline'!AL27-HLOOKUP(AJ$2,$D$2:$AM$45,$A72,FALSE)+(SUM('8. SOH &amp; Pipeline'!$F27:AK27)-SUM(Wastage!$C72:AI72)),
'8. SOH &amp; Pipeline'!AL27-HLOOKUP(AJ$2,$D$2:$AM$45,$A72,FALSE)))</f>
        <v>0</v>
      </c>
      <c r="AK72" s="400">
        <f ca="1">MAX(0,IF(SUM(Wastage!$C72:AJ72)&gt;0,
'8. SOH &amp; Pipeline'!AM27-HLOOKUP(AK$2,$D$2:$AM$45,$A72,FALSE)+(SUM('8. SOH &amp; Pipeline'!$F27:AL27)-SUM(Wastage!$C72:AJ72)),
'8. SOH &amp; Pipeline'!AM27-HLOOKUP(AK$2,$D$2:$AM$45,$A72,FALSE)))</f>
        <v>0</v>
      </c>
      <c r="AL72" s="400">
        <f ca="1">MAX(0,IF(SUM(Wastage!$C72:AK72)&gt;0,
'8. SOH &amp; Pipeline'!AN27-HLOOKUP(AL$2,$D$2:$AM$45,$A72,FALSE)+(SUM('8. SOH &amp; Pipeline'!$F27:AM27)-SUM(Wastage!$C72:AK72)),
'8. SOH &amp; Pipeline'!AN27-HLOOKUP(AL$2,$D$2:$AM$45,$A72,FALSE)))</f>
        <v>0</v>
      </c>
      <c r="AM72" s="400">
        <f ca="1">MAX(0,IF(SUM(Wastage!$C72:AL72)&gt;0,
'8. SOH &amp; Pipeline'!AO27-HLOOKUP(AM$2,$D$2:$AM$45,$A72,FALSE)+(SUM('8. SOH &amp; Pipeline'!$F27:AN27)-SUM(Wastage!$C72:AL72)),
'8. SOH &amp; Pipeline'!AO27-HLOOKUP(AM$2,$D$2:$AM$45,$A72,FALSE)))</f>
        <v>0</v>
      </c>
    </row>
    <row r="73" spans="1:39" x14ac:dyDescent="0.3">
      <c r="A73">
        <v>24</v>
      </c>
      <c r="B73" s="12" t="str">
        <f t="shared" si="2"/>
        <v>FTC (200) - 30 tab</v>
      </c>
      <c r="D73" s="399">
        <f>IF('8. SOH &amp; Pipeline'!F28&lt;&gt;0,'8. SOH &amp; Pipeline'!F28-HLOOKUP(D$2,$D$2:$AM$45,A73,FALSE),0)</f>
        <v>0</v>
      </c>
      <c r="E73" s="400">
        <f ca="1">MAX(0,IF(SUM(Wastage!$C73:D73)&gt;0,
'8. SOH &amp; Pipeline'!G28-HLOOKUP(E$2,$D$2:$AM$45,$A73,FALSE)+(SUM('8. SOH &amp; Pipeline'!$F28:F28)-SUM(Wastage!$C73:D73)),
'8. SOH &amp; Pipeline'!G28-HLOOKUP(E$2,$D$2:$AM$45,$A73,FALSE)))</f>
        <v>0</v>
      </c>
      <c r="F73" s="400">
        <f ca="1">MAX(0,IF(SUM(Wastage!$C73:E73)&gt;0,
'8. SOH &amp; Pipeline'!H28-HLOOKUP(F$2,$D$2:$AM$45,$A73,FALSE)+(SUM('8. SOH &amp; Pipeline'!$F28:G28)-SUM(Wastage!$C73:E73)),
'8. SOH &amp; Pipeline'!H28-HLOOKUP(F$2,$D$2:$AM$45,$A73,FALSE)))</f>
        <v>0</v>
      </c>
      <c r="G73" s="400">
        <f ca="1">MAX(0,IF(SUM(Wastage!$C73:F73)&gt;0,
'8. SOH &amp; Pipeline'!I28-HLOOKUP(G$2,$D$2:$AM$45,$A73,FALSE)+(SUM('8. SOH &amp; Pipeline'!$F28:H28)-SUM(Wastage!$C73:F73)),
'8. SOH &amp; Pipeline'!I28-HLOOKUP(G$2,$D$2:$AM$45,$A73,FALSE)))</f>
        <v>0</v>
      </c>
      <c r="H73" s="400">
        <f ca="1">MAX(0,IF(SUM(Wastage!$C73:G73)&gt;0,
'8. SOH &amp; Pipeline'!J28-HLOOKUP(H$2,$D$2:$AM$45,$A73,FALSE)+(SUM('8. SOH &amp; Pipeline'!$F28:I28)-SUM(Wastage!$C73:G73)),
'8. SOH &amp; Pipeline'!J28-HLOOKUP(H$2,$D$2:$AM$45,$A73,FALSE)))</f>
        <v>0</v>
      </c>
      <c r="I73" s="400">
        <f ca="1">MAX(0,IF(SUM(Wastage!$C73:H73)&gt;0,
'8. SOH &amp; Pipeline'!K28-HLOOKUP(I$2,$D$2:$AM$45,$A73,FALSE)+(SUM('8. SOH &amp; Pipeline'!$F28:J28)-SUM(Wastage!$C73:H73)),
'8. SOH &amp; Pipeline'!K28-HLOOKUP(I$2,$D$2:$AM$45,$A73,FALSE)))</f>
        <v>0</v>
      </c>
      <c r="J73" s="400">
        <f ca="1">MAX(0,IF(SUM(Wastage!$C73:I73)&gt;0,
'8. SOH &amp; Pipeline'!L28-HLOOKUP(J$2,$D$2:$AM$45,$A73,FALSE)+(SUM('8. SOH &amp; Pipeline'!$F28:K28)-SUM(Wastage!$C73:I73)),
'8. SOH &amp; Pipeline'!L28-HLOOKUP(J$2,$D$2:$AM$45,$A73,FALSE)))</f>
        <v>0</v>
      </c>
      <c r="K73" s="400">
        <f ca="1">MAX(0,IF(SUM(Wastage!$C73:J73)&gt;0,
'8. SOH &amp; Pipeline'!M28-HLOOKUP(K$2,$D$2:$AM$45,$A73,FALSE)+(SUM('8. SOH &amp; Pipeline'!$F28:L28)-SUM(Wastage!$C73:J73)),
'8. SOH &amp; Pipeline'!M28-HLOOKUP(K$2,$D$2:$AM$45,$A73,FALSE)))</f>
        <v>0</v>
      </c>
      <c r="L73" s="400">
        <f ca="1">MAX(0,IF(SUM(Wastage!$C73:K73)&gt;0,
'8. SOH &amp; Pipeline'!N28-HLOOKUP(L$2,$D$2:$AM$45,$A73,FALSE)+(SUM('8. SOH &amp; Pipeline'!$F28:M28)-SUM(Wastage!$C73:K73)),
'8. SOH &amp; Pipeline'!N28-HLOOKUP(L$2,$D$2:$AM$45,$A73,FALSE)))</f>
        <v>0</v>
      </c>
      <c r="M73" s="400">
        <f ca="1">MAX(0,IF(SUM(Wastage!$C73:L73)&gt;0,
'8. SOH &amp; Pipeline'!O28-HLOOKUP(M$2,$D$2:$AM$45,$A73,FALSE)+(SUM('8. SOH &amp; Pipeline'!$F28:N28)-SUM(Wastage!$C73:L73)),
'8. SOH &amp; Pipeline'!O28-HLOOKUP(M$2,$D$2:$AM$45,$A73,FALSE)))</f>
        <v>0</v>
      </c>
      <c r="N73" s="400">
        <f ca="1">MAX(0,IF(SUM(Wastage!$C73:M73)&gt;0,
'8. SOH &amp; Pipeline'!P28-HLOOKUP(N$2,$D$2:$AM$45,$A73,FALSE)+(SUM('8. SOH &amp; Pipeline'!$F28:O28)-SUM(Wastage!$C73:M73)),
'8. SOH &amp; Pipeline'!P28-HLOOKUP(N$2,$D$2:$AM$45,$A73,FALSE)))</f>
        <v>0</v>
      </c>
      <c r="O73" s="400">
        <f ca="1">MAX(0,IF(SUM(Wastage!$C73:N73)&gt;0,
'8. SOH &amp; Pipeline'!Q28-HLOOKUP(O$2,$D$2:$AM$45,$A73,FALSE)+(SUM('8. SOH &amp; Pipeline'!$F28:P28)-SUM(Wastage!$C73:N73)),
'8. SOH &amp; Pipeline'!Q28-HLOOKUP(O$2,$D$2:$AM$45,$A73,FALSE)))</f>
        <v>0</v>
      </c>
      <c r="P73" s="400">
        <f ca="1">MAX(0,IF(SUM(Wastage!$C73:O73)&gt;0,
'8. SOH &amp; Pipeline'!R28-HLOOKUP(P$2,$D$2:$AM$45,$A73,FALSE)+(SUM('8. SOH &amp; Pipeline'!$F28:Q28)-SUM(Wastage!$C73:O73)),
'8. SOH &amp; Pipeline'!R28-HLOOKUP(P$2,$D$2:$AM$45,$A73,FALSE)))</f>
        <v>0</v>
      </c>
      <c r="Q73" s="400">
        <f ca="1">MAX(0,IF(SUM(Wastage!$C73:P73)&gt;0,
'8. SOH &amp; Pipeline'!S28-HLOOKUP(Q$2,$D$2:$AM$45,$A73,FALSE)+(SUM('8. SOH &amp; Pipeline'!$F28:R28)-SUM(Wastage!$C73:P73)),
'8. SOH &amp; Pipeline'!S28-HLOOKUP(Q$2,$D$2:$AM$45,$A73,FALSE)))</f>
        <v>0</v>
      </c>
      <c r="R73" s="400">
        <f ca="1">MAX(0,IF(SUM(Wastage!$C73:Q73)&gt;0,
'8. SOH &amp; Pipeline'!T28-HLOOKUP(R$2,$D$2:$AM$45,$A73,FALSE)+(SUM('8. SOH &amp; Pipeline'!$F28:S28)-SUM(Wastage!$C73:Q73)),
'8. SOH &amp; Pipeline'!T28-HLOOKUP(R$2,$D$2:$AM$45,$A73,FALSE)))</f>
        <v>0</v>
      </c>
      <c r="S73" s="400">
        <f ca="1">MAX(0,IF(SUM(Wastage!$C73:R73)&gt;0,
'8. SOH &amp; Pipeline'!U28-HLOOKUP(S$2,$D$2:$AM$45,$A73,FALSE)+(SUM('8. SOH &amp; Pipeline'!$F28:T28)-SUM(Wastage!$C73:R73)),
'8. SOH &amp; Pipeline'!U28-HLOOKUP(S$2,$D$2:$AM$45,$A73,FALSE)))</f>
        <v>0</v>
      </c>
      <c r="T73" s="400">
        <f ca="1">MAX(0,IF(SUM(Wastage!$C73:S73)&gt;0,
'8. SOH &amp; Pipeline'!V28-HLOOKUP(T$2,$D$2:$AM$45,$A73,FALSE)+(SUM('8. SOH &amp; Pipeline'!$F28:U28)-SUM(Wastage!$C73:S73)),
'8. SOH &amp; Pipeline'!V28-HLOOKUP(T$2,$D$2:$AM$45,$A73,FALSE)))</f>
        <v>0</v>
      </c>
      <c r="U73" s="400">
        <f ca="1">MAX(0,IF(SUM(Wastage!$C73:T73)&gt;0,
'8. SOH &amp; Pipeline'!W28-HLOOKUP(U$2,$D$2:$AM$45,$A73,FALSE)+(SUM('8. SOH &amp; Pipeline'!$F28:V28)-SUM(Wastage!$C73:T73)),
'8. SOH &amp; Pipeline'!W28-HLOOKUP(U$2,$D$2:$AM$45,$A73,FALSE)))</f>
        <v>0</v>
      </c>
      <c r="V73" s="400">
        <f ca="1">MAX(0,IF(SUM(Wastage!$C73:U73)&gt;0,
'8. SOH &amp; Pipeline'!X28-HLOOKUP(V$2,$D$2:$AM$45,$A73,FALSE)+(SUM('8. SOH &amp; Pipeline'!$F28:W28)-SUM(Wastage!$C73:U73)),
'8. SOH &amp; Pipeline'!X28-HLOOKUP(V$2,$D$2:$AM$45,$A73,FALSE)))</f>
        <v>0</v>
      </c>
      <c r="W73" s="400">
        <f ca="1">MAX(0,IF(SUM(Wastage!$C73:V73)&gt;0,
'8. SOH &amp; Pipeline'!Y28-HLOOKUP(W$2,$D$2:$AM$45,$A73,FALSE)+(SUM('8. SOH &amp; Pipeline'!$F28:X28)-SUM(Wastage!$C73:V73)),
'8. SOH &amp; Pipeline'!Y28-HLOOKUP(W$2,$D$2:$AM$45,$A73,FALSE)))</f>
        <v>0</v>
      </c>
      <c r="X73" s="400">
        <f ca="1">MAX(0,IF(SUM(Wastage!$C73:W73)&gt;0,
'8. SOH &amp; Pipeline'!Z28-HLOOKUP(X$2,$D$2:$AM$45,$A73,FALSE)+(SUM('8. SOH &amp; Pipeline'!$F28:Y28)-SUM(Wastage!$C73:W73)),
'8. SOH &amp; Pipeline'!Z28-HLOOKUP(X$2,$D$2:$AM$45,$A73,FALSE)))</f>
        <v>0</v>
      </c>
      <c r="Y73" s="400">
        <f ca="1">MAX(0,IF(SUM(Wastage!$C73:X73)&gt;0,
'8. SOH &amp; Pipeline'!AA28-HLOOKUP(Y$2,$D$2:$AM$45,$A73,FALSE)+(SUM('8. SOH &amp; Pipeline'!$F28:Z28)-SUM(Wastage!$C73:X73)),
'8. SOH &amp; Pipeline'!AA28-HLOOKUP(Y$2,$D$2:$AM$45,$A73,FALSE)))</f>
        <v>0</v>
      </c>
      <c r="Z73" s="400">
        <f ca="1">MAX(0,IF(SUM(Wastage!$C73:Y73)&gt;0,
'8. SOH &amp; Pipeline'!AB28-HLOOKUP(Z$2,$D$2:$AM$45,$A73,FALSE)+(SUM('8. SOH &amp; Pipeline'!$F28:AA28)-SUM(Wastage!$C73:Y73)),
'8. SOH &amp; Pipeline'!AB28-HLOOKUP(Z$2,$D$2:$AM$45,$A73,FALSE)))</f>
        <v>0</v>
      </c>
      <c r="AA73" s="400">
        <f ca="1">MAX(0,IF(SUM(Wastage!$C73:Z73)&gt;0,
'8. SOH &amp; Pipeline'!AC28-HLOOKUP(AA$2,$D$2:$AM$45,$A73,FALSE)+(SUM('8. SOH &amp; Pipeline'!$F28:AB28)-SUM(Wastage!$C73:Z73)),
'8. SOH &amp; Pipeline'!AC28-HLOOKUP(AA$2,$D$2:$AM$45,$A73,FALSE)))</f>
        <v>0</v>
      </c>
      <c r="AB73" s="400">
        <f ca="1">MAX(0,IF(SUM(Wastage!$C73:AA73)&gt;0,
'8. SOH &amp; Pipeline'!AD28-HLOOKUP(AB$2,$D$2:$AM$45,$A73,FALSE)+(SUM('8. SOH &amp; Pipeline'!$F28:AC28)-SUM(Wastage!$C73:AA73)),
'8. SOH &amp; Pipeline'!AD28-HLOOKUP(AB$2,$D$2:$AM$45,$A73,FALSE)))</f>
        <v>0</v>
      </c>
      <c r="AC73" s="400">
        <f ca="1">MAX(0,IF(SUM(Wastage!$C73:AB73)&gt;0,
'8. SOH &amp; Pipeline'!AE28-HLOOKUP(AC$2,$D$2:$AM$45,$A73,FALSE)+(SUM('8. SOH &amp; Pipeline'!$F28:AD28)-SUM(Wastage!$C73:AB73)),
'8. SOH &amp; Pipeline'!AE28-HLOOKUP(AC$2,$D$2:$AM$45,$A73,FALSE)))</f>
        <v>0</v>
      </c>
      <c r="AD73" s="400">
        <f ca="1">MAX(0,IF(SUM(Wastage!$C73:AC73)&gt;0,
'8. SOH &amp; Pipeline'!AF28-HLOOKUP(AD$2,$D$2:$AM$45,$A73,FALSE)+(SUM('8. SOH &amp; Pipeline'!$F28:AE28)-SUM(Wastage!$C73:AC73)),
'8. SOH &amp; Pipeline'!AF28-HLOOKUP(AD$2,$D$2:$AM$45,$A73,FALSE)))</f>
        <v>0</v>
      </c>
      <c r="AE73" s="400">
        <f ca="1">MAX(0,IF(SUM(Wastage!$C73:AD73)&gt;0,
'8. SOH &amp; Pipeline'!AG28-HLOOKUP(AE$2,$D$2:$AM$45,$A73,FALSE)+(SUM('8. SOH &amp; Pipeline'!$F28:AF28)-SUM(Wastage!$C73:AD73)),
'8. SOH &amp; Pipeline'!AG28-HLOOKUP(AE$2,$D$2:$AM$45,$A73,FALSE)))</f>
        <v>0</v>
      </c>
      <c r="AF73" s="400">
        <f ca="1">MAX(0,IF(SUM(Wastage!$C73:AE73)&gt;0,
'8. SOH &amp; Pipeline'!AH28-HLOOKUP(AF$2,$D$2:$AM$45,$A73,FALSE)+(SUM('8. SOH &amp; Pipeline'!$F28:AG28)-SUM(Wastage!$C73:AE73)),
'8. SOH &amp; Pipeline'!AH28-HLOOKUP(AF$2,$D$2:$AM$45,$A73,FALSE)))</f>
        <v>0</v>
      </c>
      <c r="AG73" s="400">
        <f ca="1">MAX(0,IF(SUM(Wastage!$C73:AF73)&gt;0,
'8. SOH &amp; Pipeline'!AI28-HLOOKUP(AG$2,$D$2:$AM$45,$A73,FALSE)+(SUM('8. SOH &amp; Pipeline'!$F28:AH28)-SUM(Wastage!$C73:AF73)),
'8. SOH &amp; Pipeline'!AI28-HLOOKUP(AG$2,$D$2:$AM$45,$A73,FALSE)))</f>
        <v>0</v>
      </c>
      <c r="AH73" s="400">
        <f ca="1">MAX(0,IF(SUM(Wastage!$C73:AG73)&gt;0,
'8. SOH &amp; Pipeline'!AJ28-HLOOKUP(AH$2,$D$2:$AM$45,$A73,FALSE)+(SUM('8. SOH &amp; Pipeline'!$F28:AI28)-SUM(Wastage!$C73:AG73)),
'8. SOH &amp; Pipeline'!AJ28-HLOOKUP(AH$2,$D$2:$AM$45,$A73,FALSE)))</f>
        <v>0</v>
      </c>
      <c r="AI73" s="400">
        <f ca="1">MAX(0,IF(SUM(Wastage!$C73:AH73)&gt;0,
'8. SOH &amp; Pipeline'!AK28-HLOOKUP(AI$2,$D$2:$AM$45,$A73,FALSE)+(SUM('8. SOH &amp; Pipeline'!$F28:AJ28)-SUM(Wastage!$C73:AH73)),
'8. SOH &amp; Pipeline'!AK28-HLOOKUP(AI$2,$D$2:$AM$45,$A73,FALSE)))</f>
        <v>0</v>
      </c>
      <c r="AJ73" s="400">
        <f ca="1">MAX(0,IF(SUM(Wastage!$C73:AI73)&gt;0,
'8. SOH &amp; Pipeline'!AL28-HLOOKUP(AJ$2,$D$2:$AM$45,$A73,FALSE)+(SUM('8. SOH &amp; Pipeline'!$F28:AK28)-SUM(Wastage!$C73:AI73)),
'8. SOH &amp; Pipeline'!AL28-HLOOKUP(AJ$2,$D$2:$AM$45,$A73,FALSE)))</f>
        <v>0</v>
      </c>
      <c r="AK73" s="400">
        <f ca="1">MAX(0,IF(SUM(Wastage!$C73:AJ73)&gt;0,
'8. SOH &amp; Pipeline'!AM28-HLOOKUP(AK$2,$D$2:$AM$45,$A73,FALSE)+(SUM('8. SOH &amp; Pipeline'!$F28:AL28)-SUM(Wastage!$C73:AJ73)),
'8. SOH &amp; Pipeline'!AM28-HLOOKUP(AK$2,$D$2:$AM$45,$A73,FALSE)))</f>
        <v>0</v>
      </c>
      <c r="AL73" s="400">
        <f ca="1">MAX(0,IF(SUM(Wastage!$C73:AK73)&gt;0,
'8. SOH &amp; Pipeline'!AN28-HLOOKUP(AL$2,$D$2:$AM$45,$A73,FALSE)+(SUM('8. SOH &amp; Pipeline'!$F28:AM28)-SUM(Wastage!$C73:AK73)),
'8. SOH &amp; Pipeline'!AN28-HLOOKUP(AL$2,$D$2:$AM$45,$A73,FALSE)))</f>
        <v>0</v>
      </c>
      <c r="AM73" s="400">
        <f ca="1">MAX(0,IF(SUM(Wastage!$C73:AL73)&gt;0,
'8. SOH &amp; Pipeline'!AO28-HLOOKUP(AM$2,$D$2:$AM$45,$A73,FALSE)+(SUM('8. SOH &amp; Pipeline'!$F28:AN28)-SUM(Wastage!$C73:AL73)),
'8. SOH &amp; Pipeline'!AO28-HLOOKUP(AM$2,$D$2:$AM$45,$A73,FALSE)))</f>
        <v>0</v>
      </c>
    </row>
    <row r="74" spans="1:39" x14ac:dyDescent="0.3">
      <c r="A74">
        <v>25</v>
      </c>
      <c r="B74" s="12" t="str">
        <f t="shared" si="2"/>
        <v>LPV/r (200/50) - 120 tab</v>
      </c>
      <c r="D74" s="399">
        <f>IF('8. SOH &amp; Pipeline'!F29&lt;&gt;0,'8. SOH &amp; Pipeline'!F29-HLOOKUP(D$2,$D$2:$AM$45,A74,FALSE),0)</f>
        <v>0</v>
      </c>
      <c r="E74" s="400">
        <f ca="1">MAX(0,IF(SUM(Wastage!$C74:D74)&gt;0,
'8. SOH &amp; Pipeline'!G29-HLOOKUP(E$2,$D$2:$AM$45,$A74,FALSE)+(SUM('8. SOH &amp; Pipeline'!$F29:F29)-SUM(Wastage!$C74:D74)),
'8. SOH &amp; Pipeline'!G29-HLOOKUP(E$2,$D$2:$AM$45,$A74,FALSE)))</f>
        <v>0</v>
      </c>
      <c r="F74" s="400">
        <f ca="1">MAX(0,IF(SUM(Wastage!$C74:E74)&gt;0,
'8. SOH &amp; Pipeline'!H29-HLOOKUP(F$2,$D$2:$AM$45,$A74,FALSE)+(SUM('8. SOH &amp; Pipeline'!$F29:G29)-SUM(Wastage!$C74:E74)),
'8. SOH &amp; Pipeline'!H29-HLOOKUP(F$2,$D$2:$AM$45,$A74,FALSE)))</f>
        <v>0</v>
      </c>
      <c r="G74" s="400">
        <f ca="1">MAX(0,IF(SUM(Wastage!$C74:F74)&gt;0,
'8. SOH &amp; Pipeline'!I29-HLOOKUP(G$2,$D$2:$AM$45,$A74,FALSE)+(SUM('8. SOH &amp; Pipeline'!$F29:H29)-SUM(Wastage!$C74:F74)),
'8. SOH &amp; Pipeline'!I29-HLOOKUP(G$2,$D$2:$AM$45,$A74,FALSE)))</f>
        <v>0</v>
      </c>
      <c r="H74" s="400">
        <f ca="1">MAX(0,IF(SUM(Wastage!$C74:G74)&gt;0,
'8. SOH &amp; Pipeline'!J29-HLOOKUP(H$2,$D$2:$AM$45,$A74,FALSE)+(SUM('8. SOH &amp; Pipeline'!$F29:I29)-SUM(Wastage!$C74:G74)),
'8. SOH &amp; Pipeline'!J29-HLOOKUP(H$2,$D$2:$AM$45,$A74,FALSE)))</f>
        <v>0</v>
      </c>
      <c r="I74" s="400">
        <f ca="1">MAX(0,IF(SUM(Wastage!$C74:H74)&gt;0,
'8. SOH &amp; Pipeline'!K29-HLOOKUP(I$2,$D$2:$AM$45,$A74,FALSE)+(SUM('8. SOH &amp; Pipeline'!$F29:J29)-SUM(Wastage!$C74:H74)),
'8. SOH &amp; Pipeline'!K29-HLOOKUP(I$2,$D$2:$AM$45,$A74,FALSE)))</f>
        <v>0</v>
      </c>
      <c r="J74" s="400">
        <f ca="1">MAX(0,IF(SUM(Wastage!$C74:I74)&gt;0,
'8. SOH &amp; Pipeline'!L29-HLOOKUP(J$2,$D$2:$AM$45,$A74,FALSE)+(SUM('8. SOH &amp; Pipeline'!$F29:K29)-SUM(Wastage!$C74:I74)),
'8. SOH &amp; Pipeline'!L29-HLOOKUP(J$2,$D$2:$AM$45,$A74,FALSE)))</f>
        <v>0</v>
      </c>
      <c r="K74" s="400">
        <f ca="1">MAX(0,IF(SUM(Wastage!$C74:J74)&gt;0,
'8. SOH &amp; Pipeline'!M29-HLOOKUP(K$2,$D$2:$AM$45,$A74,FALSE)+(SUM('8. SOH &amp; Pipeline'!$F29:L29)-SUM(Wastage!$C74:J74)),
'8. SOH &amp; Pipeline'!M29-HLOOKUP(K$2,$D$2:$AM$45,$A74,FALSE)))</f>
        <v>0</v>
      </c>
      <c r="L74" s="400">
        <f ca="1">MAX(0,IF(SUM(Wastage!$C74:K74)&gt;0,
'8. SOH &amp; Pipeline'!N29-HLOOKUP(L$2,$D$2:$AM$45,$A74,FALSE)+(SUM('8. SOH &amp; Pipeline'!$F29:M29)-SUM(Wastage!$C74:K74)),
'8. SOH &amp; Pipeline'!N29-HLOOKUP(L$2,$D$2:$AM$45,$A74,FALSE)))</f>
        <v>0</v>
      </c>
      <c r="M74" s="400">
        <f ca="1">MAX(0,IF(SUM(Wastage!$C74:L74)&gt;0,
'8. SOH &amp; Pipeline'!O29-HLOOKUP(M$2,$D$2:$AM$45,$A74,FALSE)+(SUM('8. SOH &amp; Pipeline'!$F29:N29)-SUM(Wastage!$C74:L74)),
'8. SOH &amp; Pipeline'!O29-HLOOKUP(M$2,$D$2:$AM$45,$A74,FALSE)))</f>
        <v>0</v>
      </c>
      <c r="N74" s="400">
        <f ca="1">MAX(0,IF(SUM(Wastage!$C74:M74)&gt;0,
'8. SOH &amp; Pipeline'!P29-HLOOKUP(N$2,$D$2:$AM$45,$A74,FALSE)+(SUM('8. SOH &amp; Pipeline'!$F29:O29)-SUM(Wastage!$C74:M74)),
'8. SOH &amp; Pipeline'!P29-HLOOKUP(N$2,$D$2:$AM$45,$A74,FALSE)))</f>
        <v>0</v>
      </c>
      <c r="O74" s="400">
        <f ca="1">MAX(0,IF(SUM(Wastage!$C74:N74)&gt;0,
'8. SOH &amp; Pipeline'!Q29-HLOOKUP(O$2,$D$2:$AM$45,$A74,FALSE)+(SUM('8. SOH &amp; Pipeline'!$F29:P29)-SUM(Wastage!$C74:N74)),
'8. SOH &amp; Pipeline'!Q29-HLOOKUP(O$2,$D$2:$AM$45,$A74,FALSE)))</f>
        <v>0</v>
      </c>
      <c r="P74" s="400">
        <f ca="1">MAX(0,IF(SUM(Wastage!$C74:O74)&gt;0,
'8. SOH &amp; Pipeline'!R29-HLOOKUP(P$2,$D$2:$AM$45,$A74,FALSE)+(SUM('8. SOH &amp; Pipeline'!$F29:Q29)-SUM(Wastage!$C74:O74)),
'8. SOH &amp; Pipeline'!R29-HLOOKUP(P$2,$D$2:$AM$45,$A74,FALSE)))</f>
        <v>0</v>
      </c>
      <c r="Q74" s="400">
        <f ca="1">MAX(0,IF(SUM(Wastage!$C74:P74)&gt;0,
'8. SOH &amp; Pipeline'!S29-HLOOKUP(Q$2,$D$2:$AM$45,$A74,FALSE)+(SUM('8. SOH &amp; Pipeline'!$F29:R29)-SUM(Wastage!$C74:P74)),
'8. SOH &amp; Pipeline'!S29-HLOOKUP(Q$2,$D$2:$AM$45,$A74,FALSE)))</f>
        <v>0</v>
      </c>
      <c r="R74" s="400">
        <f ca="1">MAX(0,IF(SUM(Wastage!$C74:Q74)&gt;0,
'8. SOH &amp; Pipeline'!T29-HLOOKUP(R$2,$D$2:$AM$45,$A74,FALSE)+(SUM('8. SOH &amp; Pipeline'!$F29:S29)-SUM(Wastage!$C74:Q74)),
'8. SOH &amp; Pipeline'!T29-HLOOKUP(R$2,$D$2:$AM$45,$A74,FALSE)))</f>
        <v>0</v>
      </c>
      <c r="S74" s="400">
        <f ca="1">MAX(0,IF(SUM(Wastage!$C74:R74)&gt;0,
'8. SOH &amp; Pipeline'!U29-HLOOKUP(S$2,$D$2:$AM$45,$A74,FALSE)+(SUM('8. SOH &amp; Pipeline'!$F29:T29)-SUM(Wastage!$C74:R74)),
'8. SOH &amp; Pipeline'!U29-HLOOKUP(S$2,$D$2:$AM$45,$A74,FALSE)))</f>
        <v>0</v>
      </c>
      <c r="T74" s="400">
        <f ca="1">MAX(0,IF(SUM(Wastage!$C74:S74)&gt;0,
'8. SOH &amp; Pipeline'!V29-HLOOKUP(T$2,$D$2:$AM$45,$A74,FALSE)+(SUM('8. SOH &amp; Pipeline'!$F29:U29)-SUM(Wastage!$C74:S74)),
'8. SOH &amp; Pipeline'!V29-HLOOKUP(T$2,$D$2:$AM$45,$A74,FALSE)))</f>
        <v>0</v>
      </c>
      <c r="U74" s="400">
        <f ca="1">MAX(0,IF(SUM(Wastage!$C74:T74)&gt;0,
'8. SOH &amp; Pipeline'!W29-HLOOKUP(U$2,$D$2:$AM$45,$A74,FALSE)+(SUM('8. SOH &amp; Pipeline'!$F29:V29)-SUM(Wastage!$C74:T74)),
'8. SOH &amp; Pipeline'!W29-HLOOKUP(U$2,$D$2:$AM$45,$A74,FALSE)))</f>
        <v>0</v>
      </c>
      <c r="V74" s="400">
        <f ca="1">MAX(0,IF(SUM(Wastage!$C74:U74)&gt;0,
'8. SOH &amp; Pipeline'!X29-HLOOKUP(V$2,$D$2:$AM$45,$A74,FALSE)+(SUM('8. SOH &amp; Pipeline'!$F29:W29)-SUM(Wastage!$C74:U74)),
'8. SOH &amp; Pipeline'!X29-HLOOKUP(V$2,$D$2:$AM$45,$A74,FALSE)))</f>
        <v>0</v>
      </c>
      <c r="W74" s="400">
        <f ca="1">MAX(0,IF(SUM(Wastage!$C74:V74)&gt;0,
'8. SOH &amp; Pipeline'!Y29-HLOOKUP(W$2,$D$2:$AM$45,$A74,FALSE)+(SUM('8. SOH &amp; Pipeline'!$F29:X29)-SUM(Wastage!$C74:V74)),
'8. SOH &amp; Pipeline'!Y29-HLOOKUP(W$2,$D$2:$AM$45,$A74,FALSE)))</f>
        <v>0</v>
      </c>
      <c r="X74" s="400">
        <f ca="1">MAX(0,IF(SUM(Wastage!$C74:W74)&gt;0,
'8. SOH &amp; Pipeline'!Z29-HLOOKUP(X$2,$D$2:$AM$45,$A74,FALSE)+(SUM('8. SOH &amp; Pipeline'!$F29:Y29)-SUM(Wastage!$C74:W74)),
'8. SOH &amp; Pipeline'!Z29-HLOOKUP(X$2,$D$2:$AM$45,$A74,FALSE)))</f>
        <v>0</v>
      </c>
      <c r="Y74" s="400">
        <f ca="1">MAX(0,IF(SUM(Wastage!$C74:X74)&gt;0,
'8. SOH &amp; Pipeline'!AA29-HLOOKUP(Y$2,$D$2:$AM$45,$A74,FALSE)+(SUM('8. SOH &amp; Pipeline'!$F29:Z29)-SUM(Wastage!$C74:X74)),
'8. SOH &amp; Pipeline'!AA29-HLOOKUP(Y$2,$D$2:$AM$45,$A74,FALSE)))</f>
        <v>0</v>
      </c>
      <c r="Z74" s="400">
        <f ca="1">MAX(0,IF(SUM(Wastage!$C74:Y74)&gt;0,
'8. SOH &amp; Pipeline'!AB29-HLOOKUP(Z$2,$D$2:$AM$45,$A74,FALSE)+(SUM('8. SOH &amp; Pipeline'!$F29:AA29)-SUM(Wastage!$C74:Y74)),
'8. SOH &amp; Pipeline'!AB29-HLOOKUP(Z$2,$D$2:$AM$45,$A74,FALSE)))</f>
        <v>0</v>
      </c>
      <c r="AA74" s="400">
        <f ca="1">MAX(0,IF(SUM(Wastage!$C74:Z74)&gt;0,
'8. SOH &amp; Pipeline'!AC29-HLOOKUP(AA$2,$D$2:$AM$45,$A74,FALSE)+(SUM('8. SOH &amp; Pipeline'!$F29:AB29)-SUM(Wastage!$C74:Z74)),
'8. SOH &amp; Pipeline'!AC29-HLOOKUP(AA$2,$D$2:$AM$45,$A74,FALSE)))</f>
        <v>0</v>
      </c>
      <c r="AB74" s="400">
        <f ca="1">MAX(0,IF(SUM(Wastage!$C74:AA74)&gt;0,
'8. SOH &amp; Pipeline'!AD29-HLOOKUP(AB$2,$D$2:$AM$45,$A74,FALSE)+(SUM('8. SOH &amp; Pipeline'!$F29:AC29)-SUM(Wastage!$C74:AA74)),
'8. SOH &amp; Pipeline'!AD29-HLOOKUP(AB$2,$D$2:$AM$45,$A74,FALSE)))</f>
        <v>0</v>
      </c>
      <c r="AC74" s="400">
        <f ca="1">MAX(0,IF(SUM(Wastage!$C74:AB74)&gt;0,
'8. SOH &amp; Pipeline'!AE29-HLOOKUP(AC$2,$D$2:$AM$45,$A74,FALSE)+(SUM('8. SOH &amp; Pipeline'!$F29:AD29)-SUM(Wastage!$C74:AB74)),
'8. SOH &amp; Pipeline'!AE29-HLOOKUP(AC$2,$D$2:$AM$45,$A74,FALSE)))</f>
        <v>0</v>
      </c>
      <c r="AD74" s="400">
        <f ca="1">MAX(0,IF(SUM(Wastage!$C74:AC74)&gt;0,
'8. SOH &amp; Pipeline'!AF29-HLOOKUP(AD$2,$D$2:$AM$45,$A74,FALSE)+(SUM('8. SOH &amp; Pipeline'!$F29:AE29)-SUM(Wastage!$C74:AC74)),
'8. SOH &amp; Pipeline'!AF29-HLOOKUP(AD$2,$D$2:$AM$45,$A74,FALSE)))</f>
        <v>0</v>
      </c>
      <c r="AE74" s="400">
        <f ca="1">MAX(0,IF(SUM(Wastage!$C74:AD74)&gt;0,
'8. SOH &amp; Pipeline'!AG29-HLOOKUP(AE$2,$D$2:$AM$45,$A74,FALSE)+(SUM('8. SOH &amp; Pipeline'!$F29:AF29)-SUM(Wastage!$C74:AD74)),
'8. SOH &amp; Pipeline'!AG29-HLOOKUP(AE$2,$D$2:$AM$45,$A74,FALSE)))</f>
        <v>0</v>
      </c>
      <c r="AF74" s="400">
        <f ca="1">MAX(0,IF(SUM(Wastage!$C74:AE74)&gt;0,
'8. SOH &amp; Pipeline'!AH29-HLOOKUP(AF$2,$D$2:$AM$45,$A74,FALSE)+(SUM('8. SOH &amp; Pipeline'!$F29:AG29)-SUM(Wastage!$C74:AE74)),
'8. SOH &amp; Pipeline'!AH29-HLOOKUP(AF$2,$D$2:$AM$45,$A74,FALSE)))</f>
        <v>0</v>
      </c>
      <c r="AG74" s="400">
        <f ca="1">MAX(0,IF(SUM(Wastage!$C74:AF74)&gt;0,
'8. SOH &amp; Pipeline'!AI29-HLOOKUP(AG$2,$D$2:$AM$45,$A74,FALSE)+(SUM('8. SOH &amp; Pipeline'!$F29:AH29)-SUM(Wastage!$C74:AF74)),
'8. SOH &amp; Pipeline'!AI29-HLOOKUP(AG$2,$D$2:$AM$45,$A74,FALSE)))</f>
        <v>0</v>
      </c>
      <c r="AH74" s="400">
        <f ca="1">MAX(0,IF(SUM(Wastage!$C74:AG74)&gt;0,
'8. SOH &amp; Pipeline'!AJ29-HLOOKUP(AH$2,$D$2:$AM$45,$A74,FALSE)+(SUM('8. SOH &amp; Pipeline'!$F29:AI29)-SUM(Wastage!$C74:AG74)),
'8. SOH &amp; Pipeline'!AJ29-HLOOKUP(AH$2,$D$2:$AM$45,$A74,FALSE)))</f>
        <v>0</v>
      </c>
      <c r="AI74" s="400">
        <f ca="1">MAX(0,IF(SUM(Wastage!$C74:AH74)&gt;0,
'8. SOH &amp; Pipeline'!AK29-HLOOKUP(AI$2,$D$2:$AM$45,$A74,FALSE)+(SUM('8. SOH &amp; Pipeline'!$F29:AJ29)-SUM(Wastage!$C74:AH74)),
'8. SOH &amp; Pipeline'!AK29-HLOOKUP(AI$2,$D$2:$AM$45,$A74,FALSE)))</f>
        <v>0</v>
      </c>
      <c r="AJ74" s="400">
        <f ca="1">MAX(0,IF(SUM(Wastage!$C74:AI74)&gt;0,
'8. SOH &amp; Pipeline'!AL29-HLOOKUP(AJ$2,$D$2:$AM$45,$A74,FALSE)+(SUM('8. SOH &amp; Pipeline'!$F29:AK29)-SUM(Wastage!$C74:AI74)),
'8. SOH &amp; Pipeline'!AL29-HLOOKUP(AJ$2,$D$2:$AM$45,$A74,FALSE)))</f>
        <v>0</v>
      </c>
      <c r="AK74" s="400">
        <f ca="1">MAX(0,IF(SUM(Wastage!$C74:AJ74)&gt;0,
'8. SOH &amp; Pipeline'!AM29-HLOOKUP(AK$2,$D$2:$AM$45,$A74,FALSE)+(SUM('8. SOH &amp; Pipeline'!$F29:AL29)-SUM(Wastage!$C74:AJ74)),
'8. SOH &amp; Pipeline'!AM29-HLOOKUP(AK$2,$D$2:$AM$45,$A74,FALSE)))</f>
        <v>0</v>
      </c>
      <c r="AL74" s="400">
        <f ca="1">MAX(0,IF(SUM(Wastage!$C74:AK74)&gt;0,
'8. SOH &amp; Pipeline'!AN29-HLOOKUP(AL$2,$D$2:$AM$45,$A74,FALSE)+(SUM('8. SOH &amp; Pipeline'!$F29:AM29)-SUM(Wastage!$C74:AK74)),
'8. SOH &amp; Pipeline'!AN29-HLOOKUP(AL$2,$D$2:$AM$45,$A74,FALSE)))</f>
        <v>0</v>
      </c>
      <c r="AM74" s="400">
        <f ca="1">MAX(0,IF(SUM(Wastage!$C74:AL74)&gt;0,
'8. SOH &amp; Pipeline'!AO29-HLOOKUP(AM$2,$D$2:$AM$45,$A74,FALSE)+(SUM('8. SOH &amp; Pipeline'!$F29:AN29)-SUM(Wastage!$C74:AL74)),
'8. SOH &amp; Pipeline'!AO29-HLOOKUP(AM$2,$D$2:$AM$45,$A74,FALSE)))</f>
        <v>0</v>
      </c>
    </row>
    <row r="75" spans="1:39" x14ac:dyDescent="0.3">
      <c r="A75">
        <v>26</v>
      </c>
      <c r="B75" s="12" t="str">
        <f t="shared" si="2"/>
        <v>NVP (200) - 60 tab</v>
      </c>
      <c r="D75" s="399">
        <f>IF('8. SOH &amp; Pipeline'!F30&lt;&gt;0,'8. SOH &amp; Pipeline'!F30-HLOOKUP(D$2,$D$2:$AM$45,A75,FALSE),0)</f>
        <v>0</v>
      </c>
      <c r="E75" s="400">
        <f ca="1">MAX(0,IF(SUM(Wastage!$C75:D75)&gt;0,
'8. SOH &amp; Pipeline'!G30-HLOOKUP(E$2,$D$2:$AM$45,$A75,FALSE)+(SUM('8. SOH &amp; Pipeline'!$F30:F30)-SUM(Wastage!$C75:D75)),
'8. SOH &amp; Pipeline'!G30-HLOOKUP(E$2,$D$2:$AM$45,$A75,FALSE)))</f>
        <v>0</v>
      </c>
      <c r="F75" s="400">
        <f ca="1">MAX(0,IF(SUM(Wastage!$C75:E75)&gt;0,
'8. SOH &amp; Pipeline'!H30-HLOOKUP(F$2,$D$2:$AM$45,$A75,FALSE)+(SUM('8. SOH &amp; Pipeline'!$F30:G30)-SUM(Wastage!$C75:E75)),
'8. SOH &amp; Pipeline'!H30-HLOOKUP(F$2,$D$2:$AM$45,$A75,FALSE)))</f>
        <v>0</v>
      </c>
      <c r="G75" s="400">
        <f ca="1">MAX(0,IF(SUM(Wastage!$C75:F75)&gt;0,
'8. SOH &amp; Pipeline'!I30-HLOOKUP(G$2,$D$2:$AM$45,$A75,FALSE)+(SUM('8. SOH &amp; Pipeline'!$F30:H30)-SUM(Wastage!$C75:F75)),
'8. SOH &amp; Pipeline'!I30-HLOOKUP(G$2,$D$2:$AM$45,$A75,FALSE)))</f>
        <v>0</v>
      </c>
      <c r="H75" s="400">
        <f ca="1">MAX(0,IF(SUM(Wastage!$C75:G75)&gt;0,
'8. SOH &amp; Pipeline'!J30-HLOOKUP(H$2,$D$2:$AM$45,$A75,FALSE)+(SUM('8. SOH &amp; Pipeline'!$F30:I30)-SUM(Wastage!$C75:G75)),
'8. SOH &amp; Pipeline'!J30-HLOOKUP(H$2,$D$2:$AM$45,$A75,FALSE)))</f>
        <v>0</v>
      </c>
      <c r="I75" s="400">
        <f ca="1">MAX(0,IF(SUM(Wastage!$C75:H75)&gt;0,
'8. SOH &amp; Pipeline'!K30-HLOOKUP(I$2,$D$2:$AM$45,$A75,FALSE)+(SUM('8. SOH &amp; Pipeline'!$F30:J30)-SUM(Wastage!$C75:H75)),
'8. SOH &amp; Pipeline'!K30-HLOOKUP(I$2,$D$2:$AM$45,$A75,FALSE)))</f>
        <v>0</v>
      </c>
      <c r="J75" s="400">
        <f ca="1">MAX(0,IF(SUM(Wastage!$C75:I75)&gt;0,
'8. SOH &amp; Pipeline'!L30-HLOOKUP(J$2,$D$2:$AM$45,$A75,FALSE)+(SUM('8. SOH &amp; Pipeline'!$F30:K30)-SUM(Wastage!$C75:I75)),
'8. SOH &amp; Pipeline'!L30-HLOOKUP(J$2,$D$2:$AM$45,$A75,FALSE)))</f>
        <v>0</v>
      </c>
      <c r="K75" s="400">
        <f ca="1">MAX(0,IF(SUM(Wastage!$C75:J75)&gt;0,
'8. SOH &amp; Pipeline'!M30-HLOOKUP(K$2,$D$2:$AM$45,$A75,FALSE)+(SUM('8. SOH &amp; Pipeline'!$F30:L30)-SUM(Wastage!$C75:J75)),
'8. SOH &amp; Pipeline'!M30-HLOOKUP(K$2,$D$2:$AM$45,$A75,FALSE)))</f>
        <v>0</v>
      </c>
      <c r="L75" s="400">
        <f ca="1">MAX(0,IF(SUM(Wastage!$C75:K75)&gt;0,
'8. SOH &amp; Pipeline'!N30-HLOOKUP(L$2,$D$2:$AM$45,$A75,FALSE)+(SUM('8. SOH &amp; Pipeline'!$F30:M30)-SUM(Wastage!$C75:K75)),
'8. SOH &amp; Pipeline'!N30-HLOOKUP(L$2,$D$2:$AM$45,$A75,FALSE)))</f>
        <v>0</v>
      </c>
      <c r="M75" s="400">
        <f ca="1">MAX(0,IF(SUM(Wastage!$C75:L75)&gt;0,
'8. SOH &amp; Pipeline'!O30-HLOOKUP(M$2,$D$2:$AM$45,$A75,FALSE)+(SUM('8. SOH &amp; Pipeline'!$F30:N30)-SUM(Wastage!$C75:L75)),
'8. SOH &amp; Pipeline'!O30-HLOOKUP(M$2,$D$2:$AM$45,$A75,FALSE)))</f>
        <v>0</v>
      </c>
      <c r="N75" s="400">
        <f ca="1">MAX(0,IF(SUM(Wastage!$C75:M75)&gt;0,
'8. SOH &amp; Pipeline'!P30-HLOOKUP(N$2,$D$2:$AM$45,$A75,FALSE)+(SUM('8. SOH &amp; Pipeline'!$F30:O30)-SUM(Wastage!$C75:M75)),
'8. SOH &amp; Pipeline'!P30-HLOOKUP(N$2,$D$2:$AM$45,$A75,FALSE)))</f>
        <v>0</v>
      </c>
      <c r="O75" s="400">
        <f ca="1">MAX(0,IF(SUM(Wastage!$C75:N75)&gt;0,
'8. SOH &amp; Pipeline'!Q30-HLOOKUP(O$2,$D$2:$AM$45,$A75,FALSE)+(SUM('8. SOH &amp; Pipeline'!$F30:P30)-SUM(Wastage!$C75:N75)),
'8. SOH &amp; Pipeline'!Q30-HLOOKUP(O$2,$D$2:$AM$45,$A75,FALSE)))</f>
        <v>0</v>
      </c>
      <c r="P75" s="400">
        <f ca="1">MAX(0,IF(SUM(Wastage!$C75:O75)&gt;0,
'8. SOH &amp; Pipeline'!R30-HLOOKUP(P$2,$D$2:$AM$45,$A75,FALSE)+(SUM('8. SOH &amp; Pipeline'!$F30:Q30)-SUM(Wastage!$C75:O75)),
'8. SOH &amp; Pipeline'!R30-HLOOKUP(P$2,$D$2:$AM$45,$A75,FALSE)))</f>
        <v>0</v>
      </c>
      <c r="Q75" s="400">
        <f ca="1">MAX(0,IF(SUM(Wastage!$C75:P75)&gt;0,
'8. SOH &amp; Pipeline'!S30-HLOOKUP(Q$2,$D$2:$AM$45,$A75,FALSE)+(SUM('8. SOH &amp; Pipeline'!$F30:R30)-SUM(Wastage!$C75:P75)),
'8. SOH &amp; Pipeline'!S30-HLOOKUP(Q$2,$D$2:$AM$45,$A75,FALSE)))</f>
        <v>0</v>
      </c>
      <c r="R75" s="400">
        <f ca="1">MAX(0,IF(SUM(Wastage!$C75:Q75)&gt;0,
'8. SOH &amp; Pipeline'!T30-HLOOKUP(R$2,$D$2:$AM$45,$A75,FALSE)+(SUM('8. SOH &amp; Pipeline'!$F30:S30)-SUM(Wastage!$C75:Q75)),
'8. SOH &amp; Pipeline'!T30-HLOOKUP(R$2,$D$2:$AM$45,$A75,FALSE)))</f>
        <v>0</v>
      </c>
      <c r="S75" s="400">
        <f ca="1">MAX(0,IF(SUM(Wastage!$C75:R75)&gt;0,
'8. SOH &amp; Pipeline'!U30-HLOOKUP(S$2,$D$2:$AM$45,$A75,FALSE)+(SUM('8. SOH &amp; Pipeline'!$F30:T30)-SUM(Wastage!$C75:R75)),
'8. SOH &amp; Pipeline'!U30-HLOOKUP(S$2,$D$2:$AM$45,$A75,FALSE)))</f>
        <v>0</v>
      </c>
      <c r="T75" s="400">
        <f ca="1">MAX(0,IF(SUM(Wastage!$C75:S75)&gt;0,
'8. SOH &amp; Pipeline'!V30-HLOOKUP(T$2,$D$2:$AM$45,$A75,FALSE)+(SUM('8. SOH &amp; Pipeline'!$F30:U30)-SUM(Wastage!$C75:S75)),
'8. SOH &amp; Pipeline'!V30-HLOOKUP(T$2,$D$2:$AM$45,$A75,FALSE)))</f>
        <v>0</v>
      </c>
      <c r="U75" s="400">
        <f ca="1">MAX(0,IF(SUM(Wastage!$C75:T75)&gt;0,
'8. SOH &amp; Pipeline'!W30-HLOOKUP(U$2,$D$2:$AM$45,$A75,FALSE)+(SUM('8. SOH &amp; Pipeline'!$F30:V30)-SUM(Wastage!$C75:T75)),
'8. SOH &amp; Pipeline'!W30-HLOOKUP(U$2,$D$2:$AM$45,$A75,FALSE)))</f>
        <v>0</v>
      </c>
      <c r="V75" s="400">
        <f ca="1">MAX(0,IF(SUM(Wastage!$C75:U75)&gt;0,
'8. SOH &amp; Pipeline'!X30-HLOOKUP(V$2,$D$2:$AM$45,$A75,FALSE)+(SUM('8. SOH &amp; Pipeline'!$F30:W30)-SUM(Wastage!$C75:U75)),
'8. SOH &amp; Pipeline'!X30-HLOOKUP(V$2,$D$2:$AM$45,$A75,FALSE)))</f>
        <v>0</v>
      </c>
      <c r="W75" s="400">
        <f ca="1">MAX(0,IF(SUM(Wastage!$C75:V75)&gt;0,
'8. SOH &amp; Pipeline'!Y30-HLOOKUP(W$2,$D$2:$AM$45,$A75,FALSE)+(SUM('8. SOH &amp; Pipeline'!$F30:X30)-SUM(Wastage!$C75:V75)),
'8. SOH &amp; Pipeline'!Y30-HLOOKUP(W$2,$D$2:$AM$45,$A75,FALSE)))</f>
        <v>0</v>
      </c>
      <c r="X75" s="400">
        <f ca="1">MAX(0,IF(SUM(Wastage!$C75:W75)&gt;0,
'8. SOH &amp; Pipeline'!Z30-HLOOKUP(X$2,$D$2:$AM$45,$A75,FALSE)+(SUM('8. SOH &amp; Pipeline'!$F30:Y30)-SUM(Wastage!$C75:W75)),
'8. SOH &amp; Pipeline'!Z30-HLOOKUP(X$2,$D$2:$AM$45,$A75,FALSE)))</f>
        <v>0</v>
      </c>
      <c r="Y75" s="400">
        <f ca="1">MAX(0,IF(SUM(Wastage!$C75:X75)&gt;0,
'8. SOH &amp; Pipeline'!AA30-HLOOKUP(Y$2,$D$2:$AM$45,$A75,FALSE)+(SUM('8. SOH &amp; Pipeline'!$F30:Z30)-SUM(Wastage!$C75:X75)),
'8. SOH &amp; Pipeline'!AA30-HLOOKUP(Y$2,$D$2:$AM$45,$A75,FALSE)))</f>
        <v>0</v>
      </c>
      <c r="Z75" s="400">
        <f ca="1">MAX(0,IF(SUM(Wastage!$C75:Y75)&gt;0,
'8. SOH &amp; Pipeline'!AB30-HLOOKUP(Z$2,$D$2:$AM$45,$A75,FALSE)+(SUM('8. SOH &amp; Pipeline'!$F30:AA30)-SUM(Wastage!$C75:Y75)),
'8. SOH &amp; Pipeline'!AB30-HLOOKUP(Z$2,$D$2:$AM$45,$A75,FALSE)))</f>
        <v>0</v>
      </c>
      <c r="AA75" s="400">
        <f ca="1">MAX(0,IF(SUM(Wastage!$C75:Z75)&gt;0,
'8. SOH &amp; Pipeline'!AC30-HLOOKUP(AA$2,$D$2:$AM$45,$A75,FALSE)+(SUM('8. SOH &amp; Pipeline'!$F30:AB30)-SUM(Wastage!$C75:Z75)),
'8. SOH &amp; Pipeline'!AC30-HLOOKUP(AA$2,$D$2:$AM$45,$A75,FALSE)))</f>
        <v>0</v>
      </c>
      <c r="AB75" s="400">
        <f ca="1">MAX(0,IF(SUM(Wastage!$C75:AA75)&gt;0,
'8. SOH &amp; Pipeline'!AD30-HLOOKUP(AB$2,$D$2:$AM$45,$A75,FALSE)+(SUM('8. SOH &amp; Pipeline'!$F30:AC30)-SUM(Wastage!$C75:AA75)),
'8. SOH &amp; Pipeline'!AD30-HLOOKUP(AB$2,$D$2:$AM$45,$A75,FALSE)))</f>
        <v>0</v>
      </c>
      <c r="AC75" s="400">
        <f ca="1">MAX(0,IF(SUM(Wastage!$C75:AB75)&gt;0,
'8. SOH &amp; Pipeline'!AE30-HLOOKUP(AC$2,$D$2:$AM$45,$A75,FALSE)+(SUM('8. SOH &amp; Pipeline'!$F30:AD30)-SUM(Wastage!$C75:AB75)),
'8. SOH &amp; Pipeline'!AE30-HLOOKUP(AC$2,$D$2:$AM$45,$A75,FALSE)))</f>
        <v>0</v>
      </c>
      <c r="AD75" s="400">
        <f ca="1">MAX(0,IF(SUM(Wastage!$C75:AC75)&gt;0,
'8. SOH &amp; Pipeline'!AF30-HLOOKUP(AD$2,$D$2:$AM$45,$A75,FALSE)+(SUM('8. SOH &amp; Pipeline'!$F30:AE30)-SUM(Wastage!$C75:AC75)),
'8. SOH &amp; Pipeline'!AF30-HLOOKUP(AD$2,$D$2:$AM$45,$A75,FALSE)))</f>
        <v>0</v>
      </c>
      <c r="AE75" s="400">
        <f ca="1">MAX(0,IF(SUM(Wastage!$C75:AD75)&gt;0,
'8. SOH &amp; Pipeline'!AG30-HLOOKUP(AE$2,$D$2:$AM$45,$A75,FALSE)+(SUM('8. SOH &amp; Pipeline'!$F30:AF30)-SUM(Wastage!$C75:AD75)),
'8. SOH &amp; Pipeline'!AG30-HLOOKUP(AE$2,$D$2:$AM$45,$A75,FALSE)))</f>
        <v>0</v>
      </c>
      <c r="AF75" s="400">
        <f ca="1">MAX(0,IF(SUM(Wastage!$C75:AE75)&gt;0,
'8. SOH &amp; Pipeline'!AH30-HLOOKUP(AF$2,$D$2:$AM$45,$A75,FALSE)+(SUM('8. SOH &amp; Pipeline'!$F30:AG30)-SUM(Wastage!$C75:AE75)),
'8. SOH &amp; Pipeline'!AH30-HLOOKUP(AF$2,$D$2:$AM$45,$A75,FALSE)))</f>
        <v>0</v>
      </c>
      <c r="AG75" s="400">
        <f ca="1">MAX(0,IF(SUM(Wastage!$C75:AF75)&gt;0,
'8. SOH &amp; Pipeline'!AI30-HLOOKUP(AG$2,$D$2:$AM$45,$A75,FALSE)+(SUM('8. SOH &amp; Pipeline'!$F30:AH30)-SUM(Wastage!$C75:AF75)),
'8. SOH &amp; Pipeline'!AI30-HLOOKUP(AG$2,$D$2:$AM$45,$A75,FALSE)))</f>
        <v>0</v>
      </c>
      <c r="AH75" s="400">
        <f ca="1">MAX(0,IF(SUM(Wastage!$C75:AG75)&gt;0,
'8. SOH &amp; Pipeline'!AJ30-HLOOKUP(AH$2,$D$2:$AM$45,$A75,FALSE)+(SUM('8. SOH &amp; Pipeline'!$F30:AI30)-SUM(Wastage!$C75:AG75)),
'8. SOH &amp; Pipeline'!AJ30-HLOOKUP(AH$2,$D$2:$AM$45,$A75,FALSE)))</f>
        <v>0</v>
      </c>
      <c r="AI75" s="400">
        <f ca="1">MAX(0,IF(SUM(Wastage!$C75:AH75)&gt;0,
'8. SOH &amp; Pipeline'!AK30-HLOOKUP(AI$2,$D$2:$AM$45,$A75,FALSE)+(SUM('8. SOH &amp; Pipeline'!$F30:AJ30)-SUM(Wastage!$C75:AH75)),
'8. SOH &amp; Pipeline'!AK30-HLOOKUP(AI$2,$D$2:$AM$45,$A75,FALSE)))</f>
        <v>0</v>
      </c>
      <c r="AJ75" s="400">
        <f ca="1">MAX(0,IF(SUM(Wastage!$C75:AI75)&gt;0,
'8. SOH &amp; Pipeline'!AL30-HLOOKUP(AJ$2,$D$2:$AM$45,$A75,FALSE)+(SUM('8. SOH &amp; Pipeline'!$F30:AK30)-SUM(Wastage!$C75:AI75)),
'8. SOH &amp; Pipeline'!AL30-HLOOKUP(AJ$2,$D$2:$AM$45,$A75,FALSE)))</f>
        <v>0</v>
      </c>
      <c r="AK75" s="400">
        <f ca="1">MAX(0,IF(SUM(Wastage!$C75:AJ75)&gt;0,
'8. SOH &amp; Pipeline'!AM30-HLOOKUP(AK$2,$D$2:$AM$45,$A75,FALSE)+(SUM('8. SOH &amp; Pipeline'!$F30:AL30)-SUM(Wastage!$C75:AJ75)),
'8. SOH &amp; Pipeline'!AM30-HLOOKUP(AK$2,$D$2:$AM$45,$A75,FALSE)))</f>
        <v>0</v>
      </c>
      <c r="AL75" s="400">
        <f ca="1">MAX(0,IF(SUM(Wastage!$C75:AK75)&gt;0,
'8. SOH &amp; Pipeline'!AN30-HLOOKUP(AL$2,$D$2:$AM$45,$A75,FALSE)+(SUM('8. SOH &amp; Pipeline'!$F30:AM30)-SUM(Wastage!$C75:AK75)),
'8. SOH &amp; Pipeline'!AN30-HLOOKUP(AL$2,$D$2:$AM$45,$A75,FALSE)))</f>
        <v>0</v>
      </c>
      <c r="AM75" s="400">
        <f ca="1">MAX(0,IF(SUM(Wastage!$C75:AL75)&gt;0,
'8. SOH &amp; Pipeline'!AO30-HLOOKUP(AM$2,$D$2:$AM$45,$A75,FALSE)+(SUM('8. SOH &amp; Pipeline'!$F30:AN30)-SUM(Wastage!$C75:AL75)),
'8. SOH &amp; Pipeline'!AO30-HLOOKUP(AM$2,$D$2:$AM$45,$A75,FALSE)))</f>
        <v>0</v>
      </c>
    </row>
    <row r="76" spans="1:39" x14ac:dyDescent="0.3">
      <c r="A76">
        <v>27</v>
      </c>
      <c r="B76" s="12" t="str">
        <f t="shared" si="2"/>
        <v>RAL (400) - 60 tab</v>
      </c>
      <c r="D76" s="399">
        <f>IF('8. SOH &amp; Pipeline'!F31&lt;&gt;0,'8. SOH &amp; Pipeline'!F31-HLOOKUP(D$2,$D$2:$AM$45,A76,FALSE),0)</f>
        <v>0</v>
      </c>
      <c r="E76" s="400">
        <f ca="1">MAX(0,IF(SUM(Wastage!$C76:D76)&gt;0,
'8. SOH &amp; Pipeline'!G31-HLOOKUP(E$2,$D$2:$AM$45,$A76,FALSE)+(SUM('8. SOH &amp; Pipeline'!$F31:F31)-SUM(Wastage!$C76:D76)),
'8. SOH &amp; Pipeline'!G31-HLOOKUP(E$2,$D$2:$AM$45,$A76,FALSE)))</f>
        <v>0</v>
      </c>
      <c r="F76" s="400">
        <f ca="1">MAX(0,IF(SUM(Wastage!$C76:E76)&gt;0,
'8. SOH &amp; Pipeline'!H31-HLOOKUP(F$2,$D$2:$AM$45,$A76,FALSE)+(SUM('8. SOH &amp; Pipeline'!$F31:G31)-SUM(Wastage!$C76:E76)),
'8. SOH &amp; Pipeline'!H31-HLOOKUP(F$2,$D$2:$AM$45,$A76,FALSE)))</f>
        <v>0</v>
      </c>
      <c r="G76" s="400">
        <f ca="1">MAX(0,IF(SUM(Wastage!$C76:F76)&gt;0,
'8. SOH &amp; Pipeline'!I31-HLOOKUP(G$2,$D$2:$AM$45,$A76,FALSE)+(SUM('8. SOH &amp; Pipeline'!$F31:H31)-SUM(Wastage!$C76:F76)),
'8. SOH &amp; Pipeline'!I31-HLOOKUP(G$2,$D$2:$AM$45,$A76,FALSE)))</f>
        <v>0</v>
      </c>
      <c r="H76" s="400">
        <f ca="1">MAX(0,IF(SUM(Wastage!$C76:G76)&gt;0,
'8. SOH &amp; Pipeline'!J31-HLOOKUP(H$2,$D$2:$AM$45,$A76,FALSE)+(SUM('8. SOH &amp; Pipeline'!$F31:I31)-SUM(Wastage!$C76:G76)),
'8. SOH &amp; Pipeline'!J31-HLOOKUP(H$2,$D$2:$AM$45,$A76,FALSE)))</f>
        <v>0</v>
      </c>
      <c r="I76" s="400">
        <f ca="1">MAX(0,IF(SUM(Wastage!$C76:H76)&gt;0,
'8. SOH &amp; Pipeline'!K31-HLOOKUP(I$2,$D$2:$AM$45,$A76,FALSE)+(SUM('8. SOH &amp; Pipeline'!$F31:J31)-SUM(Wastage!$C76:H76)),
'8. SOH &amp; Pipeline'!K31-HLOOKUP(I$2,$D$2:$AM$45,$A76,FALSE)))</f>
        <v>0</v>
      </c>
      <c r="J76" s="400">
        <f ca="1">MAX(0,IF(SUM(Wastage!$C76:I76)&gt;0,
'8. SOH &amp; Pipeline'!L31-HLOOKUP(J$2,$D$2:$AM$45,$A76,FALSE)+(SUM('8. SOH &amp; Pipeline'!$F31:K31)-SUM(Wastage!$C76:I76)),
'8. SOH &amp; Pipeline'!L31-HLOOKUP(J$2,$D$2:$AM$45,$A76,FALSE)))</f>
        <v>0</v>
      </c>
      <c r="K76" s="400">
        <f ca="1">MAX(0,IF(SUM(Wastage!$C76:J76)&gt;0,
'8. SOH &amp; Pipeline'!M31-HLOOKUP(K$2,$D$2:$AM$45,$A76,FALSE)+(SUM('8. SOH &amp; Pipeline'!$F31:L31)-SUM(Wastage!$C76:J76)),
'8. SOH &amp; Pipeline'!M31-HLOOKUP(K$2,$D$2:$AM$45,$A76,FALSE)))</f>
        <v>0</v>
      </c>
      <c r="L76" s="400">
        <f ca="1">MAX(0,IF(SUM(Wastage!$C76:K76)&gt;0,
'8. SOH &amp; Pipeline'!N31-HLOOKUP(L$2,$D$2:$AM$45,$A76,FALSE)+(SUM('8. SOH &amp; Pipeline'!$F31:M31)-SUM(Wastage!$C76:K76)),
'8. SOH &amp; Pipeline'!N31-HLOOKUP(L$2,$D$2:$AM$45,$A76,FALSE)))</f>
        <v>0</v>
      </c>
      <c r="M76" s="400">
        <f ca="1">MAX(0,IF(SUM(Wastage!$C76:L76)&gt;0,
'8. SOH &amp; Pipeline'!O31-HLOOKUP(M$2,$D$2:$AM$45,$A76,FALSE)+(SUM('8. SOH &amp; Pipeline'!$F31:N31)-SUM(Wastage!$C76:L76)),
'8. SOH &amp; Pipeline'!O31-HLOOKUP(M$2,$D$2:$AM$45,$A76,FALSE)))</f>
        <v>0</v>
      </c>
      <c r="N76" s="400">
        <f ca="1">MAX(0,IF(SUM(Wastage!$C76:M76)&gt;0,
'8. SOH &amp; Pipeline'!P31-HLOOKUP(N$2,$D$2:$AM$45,$A76,FALSE)+(SUM('8. SOH &amp; Pipeline'!$F31:O31)-SUM(Wastage!$C76:M76)),
'8. SOH &amp; Pipeline'!P31-HLOOKUP(N$2,$D$2:$AM$45,$A76,FALSE)))</f>
        <v>0</v>
      </c>
      <c r="O76" s="400">
        <f ca="1">MAX(0,IF(SUM(Wastage!$C76:N76)&gt;0,
'8. SOH &amp; Pipeline'!Q31-HLOOKUP(O$2,$D$2:$AM$45,$A76,FALSE)+(SUM('8. SOH &amp; Pipeline'!$F31:P31)-SUM(Wastage!$C76:N76)),
'8. SOH &amp; Pipeline'!Q31-HLOOKUP(O$2,$D$2:$AM$45,$A76,FALSE)))</f>
        <v>0</v>
      </c>
      <c r="P76" s="400">
        <f ca="1">MAX(0,IF(SUM(Wastage!$C76:O76)&gt;0,
'8. SOH &amp; Pipeline'!R31-HLOOKUP(P$2,$D$2:$AM$45,$A76,FALSE)+(SUM('8. SOH &amp; Pipeline'!$F31:Q31)-SUM(Wastage!$C76:O76)),
'8. SOH &amp; Pipeline'!R31-HLOOKUP(P$2,$D$2:$AM$45,$A76,FALSE)))</f>
        <v>0</v>
      </c>
      <c r="Q76" s="400">
        <f ca="1">MAX(0,IF(SUM(Wastage!$C76:P76)&gt;0,
'8. SOH &amp; Pipeline'!S31-HLOOKUP(Q$2,$D$2:$AM$45,$A76,FALSE)+(SUM('8. SOH &amp; Pipeline'!$F31:R31)-SUM(Wastage!$C76:P76)),
'8. SOH &amp; Pipeline'!S31-HLOOKUP(Q$2,$D$2:$AM$45,$A76,FALSE)))</f>
        <v>0</v>
      </c>
      <c r="R76" s="400">
        <f ca="1">MAX(0,IF(SUM(Wastage!$C76:Q76)&gt;0,
'8. SOH &amp; Pipeline'!T31-HLOOKUP(R$2,$D$2:$AM$45,$A76,FALSE)+(SUM('8. SOH &amp; Pipeline'!$F31:S31)-SUM(Wastage!$C76:Q76)),
'8. SOH &amp; Pipeline'!T31-HLOOKUP(R$2,$D$2:$AM$45,$A76,FALSE)))</f>
        <v>0</v>
      </c>
      <c r="S76" s="400">
        <f ca="1">MAX(0,IF(SUM(Wastage!$C76:R76)&gt;0,
'8. SOH &amp; Pipeline'!U31-HLOOKUP(S$2,$D$2:$AM$45,$A76,FALSE)+(SUM('8. SOH &amp; Pipeline'!$F31:T31)-SUM(Wastage!$C76:R76)),
'8. SOH &amp; Pipeline'!U31-HLOOKUP(S$2,$D$2:$AM$45,$A76,FALSE)))</f>
        <v>0</v>
      </c>
      <c r="T76" s="400">
        <f ca="1">MAX(0,IF(SUM(Wastage!$C76:S76)&gt;0,
'8. SOH &amp; Pipeline'!V31-HLOOKUP(T$2,$D$2:$AM$45,$A76,FALSE)+(SUM('8. SOH &amp; Pipeline'!$F31:U31)-SUM(Wastage!$C76:S76)),
'8. SOH &amp; Pipeline'!V31-HLOOKUP(T$2,$D$2:$AM$45,$A76,FALSE)))</f>
        <v>0</v>
      </c>
      <c r="U76" s="400">
        <f ca="1">MAX(0,IF(SUM(Wastage!$C76:T76)&gt;0,
'8. SOH &amp; Pipeline'!W31-HLOOKUP(U$2,$D$2:$AM$45,$A76,FALSE)+(SUM('8. SOH &amp; Pipeline'!$F31:V31)-SUM(Wastage!$C76:T76)),
'8. SOH &amp; Pipeline'!W31-HLOOKUP(U$2,$D$2:$AM$45,$A76,FALSE)))</f>
        <v>0</v>
      </c>
      <c r="V76" s="400">
        <f ca="1">MAX(0,IF(SUM(Wastage!$C76:U76)&gt;0,
'8. SOH &amp; Pipeline'!X31-HLOOKUP(V$2,$D$2:$AM$45,$A76,FALSE)+(SUM('8. SOH &amp; Pipeline'!$F31:W31)-SUM(Wastage!$C76:U76)),
'8. SOH &amp; Pipeline'!X31-HLOOKUP(V$2,$D$2:$AM$45,$A76,FALSE)))</f>
        <v>0</v>
      </c>
      <c r="W76" s="400">
        <f ca="1">MAX(0,IF(SUM(Wastage!$C76:V76)&gt;0,
'8. SOH &amp; Pipeline'!Y31-HLOOKUP(W$2,$D$2:$AM$45,$A76,FALSE)+(SUM('8. SOH &amp; Pipeline'!$F31:X31)-SUM(Wastage!$C76:V76)),
'8. SOH &amp; Pipeline'!Y31-HLOOKUP(W$2,$D$2:$AM$45,$A76,FALSE)))</f>
        <v>0</v>
      </c>
      <c r="X76" s="400">
        <f ca="1">MAX(0,IF(SUM(Wastage!$C76:W76)&gt;0,
'8. SOH &amp; Pipeline'!Z31-HLOOKUP(X$2,$D$2:$AM$45,$A76,FALSE)+(SUM('8. SOH &amp; Pipeline'!$F31:Y31)-SUM(Wastage!$C76:W76)),
'8. SOH &amp; Pipeline'!Z31-HLOOKUP(X$2,$D$2:$AM$45,$A76,FALSE)))</f>
        <v>0</v>
      </c>
      <c r="Y76" s="400">
        <f ca="1">MAX(0,IF(SUM(Wastage!$C76:X76)&gt;0,
'8. SOH &amp; Pipeline'!AA31-HLOOKUP(Y$2,$D$2:$AM$45,$A76,FALSE)+(SUM('8. SOH &amp; Pipeline'!$F31:Z31)-SUM(Wastage!$C76:X76)),
'8. SOH &amp; Pipeline'!AA31-HLOOKUP(Y$2,$D$2:$AM$45,$A76,FALSE)))</f>
        <v>0</v>
      </c>
      <c r="Z76" s="400">
        <f ca="1">MAX(0,IF(SUM(Wastage!$C76:Y76)&gt;0,
'8. SOH &amp; Pipeline'!AB31-HLOOKUP(Z$2,$D$2:$AM$45,$A76,FALSE)+(SUM('8. SOH &amp; Pipeline'!$F31:AA31)-SUM(Wastage!$C76:Y76)),
'8. SOH &amp; Pipeline'!AB31-HLOOKUP(Z$2,$D$2:$AM$45,$A76,FALSE)))</f>
        <v>0</v>
      </c>
      <c r="AA76" s="400">
        <f ca="1">MAX(0,IF(SUM(Wastage!$C76:Z76)&gt;0,
'8. SOH &amp; Pipeline'!AC31-HLOOKUP(AA$2,$D$2:$AM$45,$A76,FALSE)+(SUM('8. SOH &amp; Pipeline'!$F31:AB31)-SUM(Wastage!$C76:Z76)),
'8. SOH &amp; Pipeline'!AC31-HLOOKUP(AA$2,$D$2:$AM$45,$A76,FALSE)))</f>
        <v>0</v>
      </c>
      <c r="AB76" s="400">
        <f ca="1">MAX(0,IF(SUM(Wastage!$C76:AA76)&gt;0,
'8. SOH &amp; Pipeline'!AD31-HLOOKUP(AB$2,$D$2:$AM$45,$A76,FALSE)+(SUM('8. SOH &amp; Pipeline'!$F31:AC31)-SUM(Wastage!$C76:AA76)),
'8. SOH &amp; Pipeline'!AD31-HLOOKUP(AB$2,$D$2:$AM$45,$A76,FALSE)))</f>
        <v>0</v>
      </c>
      <c r="AC76" s="400">
        <f ca="1">MAX(0,IF(SUM(Wastage!$C76:AB76)&gt;0,
'8. SOH &amp; Pipeline'!AE31-HLOOKUP(AC$2,$D$2:$AM$45,$A76,FALSE)+(SUM('8. SOH &amp; Pipeline'!$F31:AD31)-SUM(Wastage!$C76:AB76)),
'8. SOH &amp; Pipeline'!AE31-HLOOKUP(AC$2,$D$2:$AM$45,$A76,FALSE)))</f>
        <v>0</v>
      </c>
      <c r="AD76" s="400">
        <f ca="1">MAX(0,IF(SUM(Wastage!$C76:AC76)&gt;0,
'8. SOH &amp; Pipeline'!AF31-HLOOKUP(AD$2,$D$2:$AM$45,$A76,FALSE)+(SUM('8. SOH &amp; Pipeline'!$F31:AE31)-SUM(Wastage!$C76:AC76)),
'8. SOH &amp; Pipeline'!AF31-HLOOKUP(AD$2,$D$2:$AM$45,$A76,FALSE)))</f>
        <v>0</v>
      </c>
      <c r="AE76" s="400">
        <f ca="1">MAX(0,IF(SUM(Wastage!$C76:AD76)&gt;0,
'8. SOH &amp; Pipeline'!AG31-HLOOKUP(AE$2,$D$2:$AM$45,$A76,FALSE)+(SUM('8. SOH &amp; Pipeline'!$F31:AF31)-SUM(Wastage!$C76:AD76)),
'8. SOH &amp; Pipeline'!AG31-HLOOKUP(AE$2,$D$2:$AM$45,$A76,FALSE)))</f>
        <v>0</v>
      </c>
      <c r="AF76" s="400">
        <f ca="1">MAX(0,IF(SUM(Wastage!$C76:AE76)&gt;0,
'8. SOH &amp; Pipeline'!AH31-HLOOKUP(AF$2,$D$2:$AM$45,$A76,FALSE)+(SUM('8. SOH &amp; Pipeline'!$F31:AG31)-SUM(Wastage!$C76:AE76)),
'8. SOH &amp; Pipeline'!AH31-HLOOKUP(AF$2,$D$2:$AM$45,$A76,FALSE)))</f>
        <v>0</v>
      </c>
      <c r="AG76" s="400">
        <f ca="1">MAX(0,IF(SUM(Wastage!$C76:AF76)&gt;0,
'8. SOH &amp; Pipeline'!AI31-HLOOKUP(AG$2,$D$2:$AM$45,$A76,FALSE)+(SUM('8. SOH &amp; Pipeline'!$F31:AH31)-SUM(Wastage!$C76:AF76)),
'8. SOH &amp; Pipeline'!AI31-HLOOKUP(AG$2,$D$2:$AM$45,$A76,FALSE)))</f>
        <v>0</v>
      </c>
      <c r="AH76" s="400">
        <f ca="1">MAX(0,IF(SUM(Wastage!$C76:AG76)&gt;0,
'8. SOH &amp; Pipeline'!AJ31-HLOOKUP(AH$2,$D$2:$AM$45,$A76,FALSE)+(SUM('8. SOH &amp; Pipeline'!$F31:AI31)-SUM(Wastage!$C76:AG76)),
'8. SOH &amp; Pipeline'!AJ31-HLOOKUP(AH$2,$D$2:$AM$45,$A76,FALSE)))</f>
        <v>0</v>
      </c>
      <c r="AI76" s="400">
        <f ca="1">MAX(0,IF(SUM(Wastage!$C76:AH76)&gt;0,
'8. SOH &amp; Pipeline'!AK31-HLOOKUP(AI$2,$D$2:$AM$45,$A76,FALSE)+(SUM('8. SOH &amp; Pipeline'!$F31:AJ31)-SUM(Wastage!$C76:AH76)),
'8. SOH &amp; Pipeline'!AK31-HLOOKUP(AI$2,$D$2:$AM$45,$A76,FALSE)))</f>
        <v>0</v>
      </c>
      <c r="AJ76" s="400">
        <f ca="1">MAX(0,IF(SUM(Wastage!$C76:AI76)&gt;0,
'8. SOH &amp; Pipeline'!AL31-HLOOKUP(AJ$2,$D$2:$AM$45,$A76,FALSE)+(SUM('8. SOH &amp; Pipeline'!$F31:AK31)-SUM(Wastage!$C76:AI76)),
'8. SOH &amp; Pipeline'!AL31-HLOOKUP(AJ$2,$D$2:$AM$45,$A76,FALSE)))</f>
        <v>0</v>
      </c>
      <c r="AK76" s="400">
        <f ca="1">MAX(0,IF(SUM(Wastage!$C76:AJ76)&gt;0,
'8. SOH &amp; Pipeline'!AM31-HLOOKUP(AK$2,$D$2:$AM$45,$A76,FALSE)+(SUM('8. SOH &amp; Pipeline'!$F31:AL31)-SUM(Wastage!$C76:AJ76)),
'8. SOH &amp; Pipeline'!AM31-HLOOKUP(AK$2,$D$2:$AM$45,$A76,FALSE)))</f>
        <v>0</v>
      </c>
      <c r="AL76" s="400">
        <f ca="1">MAX(0,IF(SUM(Wastage!$C76:AK76)&gt;0,
'8. SOH &amp; Pipeline'!AN31-HLOOKUP(AL$2,$D$2:$AM$45,$A76,FALSE)+(SUM('8. SOH &amp; Pipeline'!$F31:AM31)-SUM(Wastage!$C76:AK76)),
'8. SOH &amp; Pipeline'!AN31-HLOOKUP(AL$2,$D$2:$AM$45,$A76,FALSE)))</f>
        <v>0</v>
      </c>
      <c r="AM76" s="400">
        <f ca="1">MAX(0,IF(SUM(Wastage!$C76:AL76)&gt;0,
'8. SOH &amp; Pipeline'!AO31-HLOOKUP(AM$2,$D$2:$AM$45,$A76,FALSE)+(SUM('8. SOH &amp; Pipeline'!$F31:AN31)-SUM(Wastage!$C76:AL76)),
'8. SOH &amp; Pipeline'!AO31-HLOOKUP(AM$2,$D$2:$AM$45,$A76,FALSE)))</f>
        <v>0</v>
      </c>
    </row>
    <row r="77" spans="1:39" x14ac:dyDescent="0.3">
      <c r="A77">
        <v>28</v>
      </c>
      <c r="B77" s="12" t="str">
        <f t="shared" si="2"/>
        <v>RTV (100) - 60 tab</v>
      </c>
      <c r="D77" s="399">
        <f>IF('8. SOH &amp; Pipeline'!F32&lt;&gt;0,'8. SOH &amp; Pipeline'!F32-HLOOKUP(D$2,$D$2:$AM$45,A77,FALSE),0)</f>
        <v>0</v>
      </c>
      <c r="E77" s="400">
        <f ca="1">MAX(0,IF(SUM(Wastage!$C77:D77)&gt;0,
'8. SOH &amp; Pipeline'!G32-HLOOKUP(E$2,$D$2:$AM$45,$A77,FALSE)+(SUM('8. SOH &amp; Pipeline'!$F32:F32)-SUM(Wastage!$C77:D77)),
'8. SOH &amp; Pipeline'!G32-HLOOKUP(E$2,$D$2:$AM$45,$A77,FALSE)))</f>
        <v>0</v>
      </c>
      <c r="F77" s="400">
        <f ca="1">MAX(0,IF(SUM(Wastage!$C77:E77)&gt;0,
'8. SOH &amp; Pipeline'!H32-HLOOKUP(F$2,$D$2:$AM$45,$A77,FALSE)+(SUM('8. SOH &amp; Pipeline'!$F32:G32)-SUM(Wastage!$C77:E77)),
'8. SOH &amp; Pipeline'!H32-HLOOKUP(F$2,$D$2:$AM$45,$A77,FALSE)))</f>
        <v>0</v>
      </c>
      <c r="G77" s="400">
        <f ca="1">MAX(0,IF(SUM(Wastage!$C77:F77)&gt;0,
'8. SOH &amp; Pipeline'!I32-HLOOKUP(G$2,$D$2:$AM$45,$A77,FALSE)+(SUM('8. SOH &amp; Pipeline'!$F32:H32)-SUM(Wastage!$C77:F77)),
'8. SOH &amp; Pipeline'!I32-HLOOKUP(G$2,$D$2:$AM$45,$A77,FALSE)))</f>
        <v>0</v>
      </c>
      <c r="H77" s="400">
        <f ca="1">MAX(0,IF(SUM(Wastage!$C77:G77)&gt;0,
'8. SOH &amp; Pipeline'!J32-HLOOKUP(H$2,$D$2:$AM$45,$A77,FALSE)+(SUM('8. SOH &amp; Pipeline'!$F32:I32)-SUM(Wastage!$C77:G77)),
'8. SOH &amp; Pipeline'!J32-HLOOKUP(H$2,$D$2:$AM$45,$A77,FALSE)))</f>
        <v>0</v>
      </c>
      <c r="I77" s="400">
        <f ca="1">MAX(0,IF(SUM(Wastage!$C77:H77)&gt;0,
'8. SOH &amp; Pipeline'!K32-HLOOKUP(I$2,$D$2:$AM$45,$A77,FALSE)+(SUM('8. SOH &amp; Pipeline'!$F32:J32)-SUM(Wastage!$C77:H77)),
'8. SOH &amp; Pipeline'!K32-HLOOKUP(I$2,$D$2:$AM$45,$A77,FALSE)))</f>
        <v>0</v>
      </c>
      <c r="J77" s="400">
        <f ca="1">MAX(0,IF(SUM(Wastage!$C77:I77)&gt;0,
'8. SOH &amp; Pipeline'!L32-HLOOKUP(J$2,$D$2:$AM$45,$A77,FALSE)+(SUM('8. SOH &amp; Pipeline'!$F32:K32)-SUM(Wastage!$C77:I77)),
'8. SOH &amp; Pipeline'!L32-HLOOKUP(J$2,$D$2:$AM$45,$A77,FALSE)))</f>
        <v>0</v>
      </c>
      <c r="K77" s="400">
        <f ca="1">MAX(0,IF(SUM(Wastage!$C77:J77)&gt;0,
'8. SOH &amp; Pipeline'!M32-HLOOKUP(K$2,$D$2:$AM$45,$A77,FALSE)+(SUM('8. SOH &amp; Pipeline'!$F32:L32)-SUM(Wastage!$C77:J77)),
'8. SOH &amp; Pipeline'!M32-HLOOKUP(K$2,$D$2:$AM$45,$A77,FALSE)))</f>
        <v>0</v>
      </c>
      <c r="L77" s="400">
        <f ca="1">MAX(0,IF(SUM(Wastage!$C77:K77)&gt;0,
'8. SOH &amp; Pipeline'!N32-HLOOKUP(L$2,$D$2:$AM$45,$A77,FALSE)+(SUM('8. SOH &amp; Pipeline'!$F32:M32)-SUM(Wastage!$C77:K77)),
'8. SOH &amp; Pipeline'!N32-HLOOKUP(L$2,$D$2:$AM$45,$A77,FALSE)))</f>
        <v>0</v>
      </c>
      <c r="M77" s="400">
        <f ca="1">MAX(0,IF(SUM(Wastage!$C77:L77)&gt;0,
'8. SOH &amp; Pipeline'!O32-HLOOKUP(M$2,$D$2:$AM$45,$A77,FALSE)+(SUM('8. SOH &amp; Pipeline'!$F32:N32)-SUM(Wastage!$C77:L77)),
'8. SOH &amp; Pipeline'!O32-HLOOKUP(M$2,$D$2:$AM$45,$A77,FALSE)))</f>
        <v>0</v>
      </c>
      <c r="N77" s="400">
        <f ca="1">MAX(0,IF(SUM(Wastage!$C77:M77)&gt;0,
'8. SOH &amp; Pipeline'!P32-HLOOKUP(N$2,$D$2:$AM$45,$A77,FALSE)+(SUM('8. SOH &amp; Pipeline'!$F32:O32)-SUM(Wastage!$C77:M77)),
'8. SOH &amp; Pipeline'!P32-HLOOKUP(N$2,$D$2:$AM$45,$A77,FALSE)))</f>
        <v>0</v>
      </c>
      <c r="O77" s="400">
        <f ca="1">MAX(0,IF(SUM(Wastage!$C77:N77)&gt;0,
'8. SOH &amp; Pipeline'!Q32-HLOOKUP(O$2,$D$2:$AM$45,$A77,FALSE)+(SUM('8. SOH &amp; Pipeline'!$F32:P32)-SUM(Wastage!$C77:N77)),
'8. SOH &amp; Pipeline'!Q32-HLOOKUP(O$2,$D$2:$AM$45,$A77,FALSE)))</f>
        <v>0</v>
      </c>
      <c r="P77" s="400">
        <f ca="1">MAX(0,IF(SUM(Wastage!$C77:O77)&gt;0,
'8. SOH &amp; Pipeline'!R32-HLOOKUP(P$2,$D$2:$AM$45,$A77,FALSE)+(SUM('8. SOH &amp; Pipeline'!$F32:Q32)-SUM(Wastage!$C77:O77)),
'8. SOH &amp; Pipeline'!R32-HLOOKUP(P$2,$D$2:$AM$45,$A77,FALSE)))</f>
        <v>0</v>
      </c>
      <c r="Q77" s="400">
        <f ca="1">MAX(0,IF(SUM(Wastage!$C77:P77)&gt;0,
'8. SOH &amp; Pipeline'!S32-HLOOKUP(Q$2,$D$2:$AM$45,$A77,FALSE)+(SUM('8. SOH &amp; Pipeline'!$F32:R32)-SUM(Wastage!$C77:P77)),
'8. SOH &amp; Pipeline'!S32-HLOOKUP(Q$2,$D$2:$AM$45,$A77,FALSE)))</f>
        <v>0</v>
      </c>
      <c r="R77" s="400">
        <f ca="1">MAX(0,IF(SUM(Wastage!$C77:Q77)&gt;0,
'8. SOH &amp; Pipeline'!T32-HLOOKUP(R$2,$D$2:$AM$45,$A77,FALSE)+(SUM('8. SOH &amp; Pipeline'!$F32:S32)-SUM(Wastage!$C77:Q77)),
'8. SOH &amp; Pipeline'!T32-HLOOKUP(R$2,$D$2:$AM$45,$A77,FALSE)))</f>
        <v>0</v>
      </c>
      <c r="S77" s="400">
        <f ca="1">MAX(0,IF(SUM(Wastage!$C77:R77)&gt;0,
'8. SOH &amp; Pipeline'!U32-HLOOKUP(S$2,$D$2:$AM$45,$A77,FALSE)+(SUM('8. SOH &amp; Pipeline'!$F32:T32)-SUM(Wastage!$C77:R77)),
'8. SOH &amp; Pipeline'!U32-HLOOKUP(S$2,$D$2:$AM$45,$A77,FALSE)))</f>
        <v>0</v>
      </c>
      <c r="T77" s="400">
        <f ca="1">MAX(0,IF(SUM(Wastage!$C77:S77)&gt;0,
'8. SOH &amp; Pipeline'!V32-HLOOKUP(T$2,$D$2:$AM$45,$A77,FALSE)+(SUM('8. SOH &amp; Pipeline'!$F32:U32)-SUM(Wastage!$C77:S77)),
'8. SOH &amp; Pipeline'!V32-HLOOKUP(T$2,$D$2:$AM$45,$A77,FALSE)))</f>
        <v>0</v>
      </c>
      <c r="U77" s="400">
        <f ca="1">MAX(0,IF(SUM(Wastage!$C77:T77)&gt;0,
'8. SOH &amp; Pipeline'!W32-HLOOKUP(U$2,$D$2:$AM$45,$A77,FALSE)+(SUM('8. SOH &amp; Pipeline'!$F32:V32)-SUM(Wastage!$C77:T77)),
'8. SOH &amp; Pipeline'!W32-HLOOKUP(U$2,$D$2:$AM$45,$A77,FALSE)))</f>
        <v>0</v>
      </c>
      <c r="V77" s="400">
        <f ca="1">MAX(0,IF(SUM(Wastage!$C77:U77)&gt;0,
'8. SOH &amp; Pipeline'!X32-HLOOKUP(V$2,$D$2:$AM$45,$A77,FALSE)+(SUM('8. SOH &amp; Pipeline'!$F32:W32)-SUM(Wastage!$C77:U77)),
'8. SOH &amp; Pipeline'!X32-HLOOKUP(V$2,$D$2:$AM$45,$A77,FALSE)))</f>
        <v>0</v>
      </c>
      <c r="W77" s="400">
        <f ca="1">MAX(0,IF(SUM(Wastage!$C77:V77)&gt;0,
'8. SOH &amp; Pipeline'!Y32-HLOOKUP(W$2,$D$2:$AM$45,$A77,FALSE)+(SUM('8. SOH &amp; Pipeline'!$F32:X32)-SUM(Wastage!$C77:V77)),
'8. SOH &amp; Pipeline'!Y32-HLOOKUP(W$2,$D$2:$AM$45,$A77,FALSE)))</f>
        <v>0</v>
      </c>
      <c r="X77" s="400">
        <f ca="1">MAX(0,IF(SUM(Wastage!$C77:W77)&gt;0,
'8. SOH &amp; Pipeline'!Z32-HLOOKUP(X$2,$D$2:$AM$45,$A77,FALSE)+(SUM('8. SOH &amp; Pipeline'!$F32:Y32)-SUM(Wastage!$C77:W77)),
'8. SOH &amp; Pipeline'!Z32-HLOOKUP(X$2,$D$2:$AM$45,$A77,FALSE)))</f>
        <v>0</v>
      </c>
      <c r="Y77" s="400">
        <f ca="1">MAX(0,IF(SUM(Wastage!$C77:X77)&gt;0,
'8. SOH &amp; Pipeline'!AA32-HLOOKUP(Y$2,$D$2:$AM$45,$A77,FALSE)+(SUM('8. SOH &amp; Pipeline'!$F32:Z32)-SUM(Wastage!$C77:X77)),
'8. SOH &amp; Pipeline'!AA32-HLOOKUP(Y$2,$D$2:$AM$45,$A77,FALSE)))</f>
        <v>0</v>
      </c>
      <c r="Z77" s="400">
        <f ca="1">MAX(0,IF(SUM(Wastage!$C77:Y77)&gt;0,
'8. SOH &amp; Pipeline'!AB32-HLOOKUP(Z$2,$D$2:$AM$45,$A77,FALSE)+(SUM('8. SOH &amp; Pipeline'!$F32:AA32)-SUM(Wastage!$C77:Y77)),
'8. SOH &amp; Pipeline'!AB32-HLOOKUP(Z$2,$D$2:$AM$45,$A77,FALSE)))</f>
        <v>0</v>
      </c>
      <c r="AA77" s="400">
        <f ca="1">MAX(0,IF(SUM(Wastage!$C77:Z77)&gt;0,
'8. SOH &amp; Pipeline'!AC32-HLOOKUP(AA$2,$D$2:$AM$45,$A77,FALSE)+(SUM('8. SOH &amp; Pipeline'!$F32:AB32)-SUM(Wastage!$C77:Z77)),
'8. SOH &amp; Pipeline'!AC32-HLOOKUP(AA$2,$D$2:$AM$45,$A77,FALSE)))</f>
        <v>0</v>
      </c>
      <c r="AB77" s="400">
        <f ca="1">MAX(0,IF(SUM(Wastage!$C77:AA77)&gt;0,
'8. SOH &amp; Pipeline'!AD32-HLOOKUP(AB$2,$D$2:$AM$45,$A77,FALSE)+(SUM('8. SOH &amp; Pipeline'!$F32:AC32)-SUM(Wastage!$C77:AA77)),
'8. SOH &amp; Pipeline'!AD32-HLOOKUP(AB$2,$D$2:$AM$45,$A77,FALSE)))</f>
        <v>0</v>
      </c>
      <c r="AC77" s="400">
        <f ca="1">MAX(0,IF(SUM(Wastage!$C77:AB77)&gt;0,
'8. SOH &amp; Pipeline'!AE32-HLOOKUP(AC$2,$D$2:$AM$45,$A77,FALSE)+(SUM('8. SOH &amp; Pipeline'!$F32:AD32)-SUM(Wastage!$C77:AB77)),
'8. SOH &amp; Pipeline'!AE32-HLOOKUP(AC$2,$D$2:$AM$45,$A77,FALSE)))</f>
        <v>0</v>
      </c>
      <c r="AD77" s="400">
        <f ca="1">MAX(0,IF(SUM(Wastage!$C77:AC77)&gt;0,
'8. SOH &amp; Pipeline'!AF32-HLOOKUP(AD$2,$D$2:$AM$45,$A77,FALSE)+(SUM('8. SOH &amp; Pipeline'!$F32:AE32)-SUM(Wastage!$C77:AC77)),
'8. SOH &amp; Pipeline'!AF32-HLOOKUP(AD$2,$D$2:$AM$45,$A77,FALSE)))</f>
        <v>0</v>
      </c>
      <c r="AE77" s="400">
        <f ca="1">MAX(0,IF(SUM(Wastage!$C77:AD77)&gt;0,
'8. SOH &amp; Pipeline'!AG32-HLOOKUP(AE$2,$D$2:$AM$45,$A77,FALSE)+(SUM('8. SOH &amp; Pipeline'!$F32:AF32)-SUM(Wastage!$C77:AD77)),
'8. SOH &amp; Pipeline'!AG32-HLOOKUP(AE$2,$D$2:$AM$45,$A77,FALSE)))</f>
        <v>0</v>
      </c>
      <c r="AF77" s="400">
        <f ca="1">MAX(0,IF(SUM(Wastage!$C77:AE77)&gt;0,
'8. SOH &amp; Pipeline'!AH32-HLOOKUP(AF$2,$D$2:$AM$45,$A77,FALSE)+(SUM('8. SOH &amp; Pipeline'!$F32:AG32)-SUM(Wastage!$C77:AE77)),
'8. SOH &amp; Pipeline'!AH32-HLOOKUP(AF$2,$D$2:$AM$45,$A77,FALSE)))</f>
        <v>0</v>
      </c>
      <c r="AG77" s="400">
        <f ca="1">MAX(0,IF(SUM(Wastage!$C77:AF77)&gt;0,
'8. SOH &amp; Pipeline'!AI32-HLOOKUP(AG$2,$D$2:$AM$45,$A77,FALSE)+(SUM('8. SOH &amp; Pipeline'!$F32:AH32)-SUM(Wastage!$C77:AF77)),
'8. SOH &amp; Pipeline'!AI32-HLOOKUP(AG$2,$D$2:$AM$45,$A77,FALSE)))</f>
        <v>0</v>
      </c>
      <c r="AH77" s="400">
        <f ca="1">MAX(0,IF(SUM(Wastage!$C77:AG77)&gt;0,
'8. SOH &amp; Pipeline'!AJ32-HLOOKUP(AH$2,$D$2:$AM$45,$A77,FALSE)+(SUM('8. SOH &amp; Pipeline'!$F32:AI32)-SUM(Wastage!$C77:AG77)),
'8. SOH &amp; Pipeline'!AJ32-HLOOKUP(AH$2,$D$2:$AM$45,$A77,FALSE)))</f>
        <v>0</v>
      </c>
      <c r="AI77" s="400">
        <f ca="1">MAX(0,IF(SUM(Wastage!$C77:AH77)&gt;0,
'8. SOH &amp; Pipeline'!AK32-HLOOKUP(AI$2,$D$2:$AM$45,$A77,FALSE)+(SUM('8. SOH &amp; Pipeline'!$F32:AJ32)-SUM(Wastage!$C77:AH77)),
'8. SOH &amp; Pipeline'!AK32-HLOOKUP(AI$2,$D$2:$AM$45,$A77,FALSE)))</f>
        <v>0</v>
      </c>
      <c r="AJ77" s="400">
        <f ca="1">MAX(0,IF(SUM(Wastage!$C77:AI77)&gt;0,
'8. SOH &amp; Pipeline'!AL32-HLOOKUP(AJ$2,$D$2:$AM$45,$A77,FALSE)+(SUM('8. SOH &amp; Pipeline'!$F32:AK32)-SUM(Wastage!$C77:AI77)),
'8. SOH &amp; Pipeline'!AL32-HLOOKUP(AJ$2,$D$2:$AM$45,$A77,FALSE)))</f>
        <v>0</v>
      </c>
      <c r="AK77" s="400">
        <f ca="1">MAX(0,IF(SUM(Wastage!$C77:AJ77)&gt;0,
'8. SOH &amp; Pipeline'!AM32-HLOOKUP(AK$2,$D$2:$AM$45,$A77,FALSE)+(SUM('8. SOH &amp; Pipeline'!$F32:AL32)-SUM(Wastage!$C77:AJ77)),
'8. SOH &amp; Pipeline'!AM32-HLOOKUP(AK$2,$D$2:$AM$45,$A77,FALSE)))</f>
        <v>0</v>
      </c>
      <c r="AL77" s="400">
        <f ca="1">MAX(0,IF(SUM(Wastage!$C77:AK77)&gt;0,
'8. SOH &amp; Pipeline'!AN32-HLOOKUP(AL$2,$D$2:$AM$45,$A77,FALSE)+(SUM('8. SOH &amp; Pipeline'!$F32:AM32)-SUM(Wastage!$C77:AK77)),
'8. SOH &amp; Pipeline'!AN32-HLOOKUP(AL$2,$D$2:$AM$45,$A77,FALSE)))</f>
        <v>0</v>
      </c>
      <c r="AM77" s="400">
        <f ca="1">MAX(0,IF(SUM(Wastage!$C77:AL77)&gt;0,
'8. SOH &amp; Pipeline'!AO32-HLOOKUP(AM$2,$D$2:$AM$45,$A77,FALSE)+(SUM('8. SOH &amp; Pipeline'!$F32:AN32)-SUM(Wastage!$C77:AL77)),
'8. SOH &amp; Pipeline'!AO32-HLOOKUP(AM$2,$D$2:$AM$45,$A77,FALSE)))</f>
        <v>0</v>
      </c>
    </row>
    <row r="78" spans="1:39" x14ac:dyDescent="0.3">
      <c r="A78">
        <v>29</v>
      </c>
      <c r="B78" s="12" t="str">
        <f t="shared" si="2"/>
        <v>TAF+3TC+DTG (25/300/50) - 180 tab</v>
      </c>
      <c r="D78" s="399">
        <f>IF('8. SOH &amp; Pipeline'!F33&lt;&gt;0,'8. SOH &amp; Pipeline'!F33-HLOOKUP(D$2,$D$2:$AM$45,A78,FALSE),0)</f>
        <v>0</v>
      </c>
      <c r="E78" s="400">
        <f ca="1">MAX(0,IF(SUM(Wastage!$C78:D78)&gt;0,
'8. SOH &amp; Pipeline'!G33-HLOOKUP(E$2,$D$2:$AM$45,$A78,FALSE)+(SUM('8. SOH &amp; Pipeline'!$F33:F33)-SUM(Wastage!$C78:D78)),
'8. SOH &amp; Pipeline'!G33-HLOOKUP(E$2,$D$2:$AM$45,$A78,FALSE)))</f>
        <v>0</v>
      </c>
      <c r="F78" s="400">
        <f ca="1">MAX(0,IF(SUM(Wastage!$C78:E78)&gt;0,
'8. SOH &amp; Pipeline'!H33-HLOOKUP(F$2,$D$2:$AM$45,$A78,FALSE)+(SUM('8. SOH &amp; Pipeline'!$F33:G33)-SUM(Wastage!$C78:E78)),
'8. SOH &amp; Pipeline'!H33-HLOOKUP(F$2,$D$2:$AM$45,$A78,FALSE)))</f>
        <v>0</v>
      </c>
      <c r="G78" s="400">
        <f ca="1">MAX(0,IF(SUM(Wastage!$C78:F78)&gt;0,
'8. SOH &amp; Pipeline'!I33-HLOOKUP(G$2,$D$2:$AM$45,$A78,FALSE)+(SUM('8. SOH &amp; Pipeline'!$F33:H33)-SUM(Wastage!$C78:F78)),
'8. SOH &amp; Pipeline'!I33-HLOOKUP(G$2,$D$2:$AM$45,$A78,FALSE)))</f>
        <v>0</v>
      </c>
      <c r="H78" s="400">
        <f ca="1">MAX(0,IF(SUM(Wastage!$C78:G78)&gt;0,
'8. SOH &amp; Pipeline'!J33-HLOOKUP(H$2,$D$2:$AM$45,$A78,FALSE)+(SUM('8. SOH &amp; Pipeline'!$F33:I33)-SUM(Wastage!$C78:G78)),
'8. SOH &amp; Pipeline'!J33-HLOOKUP(H$2,$D$2:$AM$45,$A78,FALSE)))</f>
        <v>0</v>
      </c>
      <c r="I78" s="400">
        <f ca="1">MAX(0,IF(SUM(Wastage!$C78:H78)&gt;0,
'8. SOH &amp; Pipeline'!K33-HLOOKUP(I$2,$D$2:$AM$45,$A78,FALSE)+(SUM('8. SOH &amp; Pipeline'!$F33:J33)-SUM(Wastage!$C78:H78)),
'8. SOH &amp; Pipeline'!K33-HLOOKUP(I$2,$D$2:$AM$45,$A78,FALSE)))</f>
        <v>0</v>
      </c>
      <c r="J78" s="400">
        <f ca="1">MAX(0,IF(SUM(Wastage!$C78:I78)&gt;0,
'8. SOH &amp; Pipeline'!L33-HLOOKUP(J$2,$D$2:$AM$45,$A78,FALSE)+(SUM('8. SOH &amp; Pipeline'!$F33:K33)-SUM(Wastage!$C78:I78)),
'8. SOH &amp; Pipeline'!L33-HLOOKUP(J$2,$D$2:$AM$45,$A78,FALSE)))</f>
        <v>0</v>
      </c>
      <c r="K78" s="400">
        <f ca="1">MAX(0,IF(SUM(Wastage!$C78:J78)&gt;0,
'8. SOH &amp; Pipeline'!M33-HLOOKUP(K$2,$D$2:$AM$45,$A78,FALSE)+(SUM('8. SOH &amp; Pipeline'!$F33:L33)-SUM(Wastage!$C78:J78)),
'8. SOH &amp; Pipeline'!M33-HLOOKUP(K$2,$D$2:$AM$45,$A78,FALSE)))</f>
        <v>0</v>
      </c>
      <c r="L78" s="400">
        <f ca="1">MAX(0,IF(SUM(Wastage!$C78:K78)&gt;0,
'8. SOH &amp; Pipeline'!N33-HLOOKUP(L$2,$D$2:$AM$45,$A78,FALSE)+(SUM('8. SOH &amp; Pipeline'!$F33:M33)-SUM(Wastage!$C78:K78)),
'8. SOH &amp; Pipeline'!N33-HLOOKUP(L$2,$D$2:$AM$45,$A78,FALSE)))</f>
        <v>0</v>
      </c>
      <c r="M78" s="400">
        <f ca="1">MAX(0,IF(SUM(Wastage!$C78:L78)&gt;0,
'8. SOH &amp; Pipeline'!O33-HLOOKUP(M$2,$D$2:$AM$45,$A78,FALSE)+(SUM('8. SOH &amp; Pipeline'!$F33:N33)-SUM(Wastage!$C78:L78)),
'8. SOH &amp; Pipeline'!O33-HLOOKUP(M$2,$D$2:$AM$45,$A78,FALSE)))</f>
        <v>0</v>
      </c>
      <c r="N78" s="400">
        <f ca="1">MAX(0,IF(SUM(Wastage!$C78:M78)&gt;0,
'8. SOH &amp; Pipeline'!P33-HLOOKUP(N$2,$D$2:$AM$45,$A78,FALSE)+(SUM('8. SOH &amp; Pipeline'!$F33:O33)-SUM(Wastage!$C78:M78)),
'8. SOH &amp; Pipeline'!P33-HLOOKUP(N$2,$D$2:$AM$45,$A78,FALSE)))</f>
        <v>0</v>
      </c>
      <c r="O78" s="400">
        <f ca="1">MAX(0,IF(SUM(Wastage!$C78:N78)&gt;0,
'8. SOH &amp; Pipeline'!Q33-HLOOKUP(O$2,$D$2:$AM$45,$A78,FALSE)+(SUM('8. SOH &amp; Pipeline'!$F33:P33)-SUM(Wastage!$C78:N78)),
'8. SOH &amp; Pipeline'!Q33-HLOOKUP(O$2,$D$2:$AM$45,$A78,FALSE)))</f>
        <v>0</v>
      </c>
      <c r="P78" s="400">
        <f ca="1">MAX(0,IF(SUM(Wastage!$C78:O78)&gt;0,
'8. SOH &amp; Pipeline'!R33-HLOOKUP(P$2,$D$2:$AM$45,$A78,FALSE)+(SUM('8. SOH &amp; Pipeline'!$F33:Q33)-SUM(Wastage!$C78:O78)),
'8. SOH &amp; Pipeline'!R33-HLOOKUP(P$2,$D$2:$AM$45,$A78,FALSE)))</f>
        <v>0</v>
      </c>
      <c r="Q78" s="400">
        <f ca="1">MAX(0,IF(SUM(Wastage!$C78:P78)&gt;0,
'8. SOH &amp; Pipeline'!S33-HLOOKUP(Q$2,$D$2:$AM$45,$A78,FALSE)+(SUM('8. SOH &amp; Pipeline'!$F33:R33)-SUM(Wastage!$C78:P78)),
'8. SOH &amp; Pipeline'!S33-HLOOKUP(Q$2,$D$2:$AM$45,$A78,FALSE)))</f>
        <v>0</v>
      </c>
      <c r="R78" s="400">
        <f ca="1">MAX(0,IF(SUM(Wastage!$C78:Q78)&gt;0,
'8. SOH &amp; Pipeline'!T33-HLOOKUP(R$2,$D$2:$AM$45,$A78,FALSE)+(SUM('8. SOH &amp; Pipeline'!$F33:S33)-SUM(Wastage!$C78:Q78)),
'8. SOH &amp; Pipeline'!T33-HLOOKUP(R$2,$D$2:$AM$45,$A78,FALSE)))</f>
        <v>0</v>
      </c>
      <c r="S78" s="400">
        <f ca="1">MAX(0,IF(SUM(Wastage!$C78:R78)&gt;0,
'8. SOH &amp; Pipeline'!U33-HLOOKUP(S$2,$D$2:$AM$45,$A78,FALSE)+(SUM('8. SOH &amp; Pipeline'!$F33:T33)-SUM(Wastage!$C78:R78)),
'8. SOH &amp; Pipeline'!U33-HLOOKUP(S$2,$D$2:$AM$45,$A78,FALSE)))</f>
        <v>0</v>
      </c>
      <c r="T78" s="400">
        <f ca="1">MAX(0,IF(SUM(Wastage!$C78:S78)&gt;0,
'8. SOH &amp; Pipeline'!V33-HLOOKUP(T$2,$D$2:$AM$45,$A78,FALSE)+(SUM('8. SOH &amp; Pipeline'!$F33:U33)-SUM(Wastage!$C78:S78)),
'8. SOH &amp; Pipeline'!V33-HLOOKUP(T$2,$D$2:$AM$45,$A78,FALSE)))</f>
        <v>0</v>
      </c>
      <c r="U78" s="400">
        <f ca="1">MAX(0,IF(SUM(Wastage!$C78:T78)&gt;0,
'8. SOH &amp; Pipeline'!W33-HLOOKUP(U$2,$D$2:$AM$45,$A78,FALSE)+(SUM('8. SOH &amp; Pipeline'!$F33:V33)-SUM(Wastage!$C78:T78)),
'8. SOH &amp; Pipeline'!W33-HLOOKUP(U$2,$D$2:$AM$45,$A78,FALSE)))</f>
        <v>0</v>
      </c>
      <c r="V78" s="400">
        <f ca="1">MAX(0,IF(SUM(Wastage!$C78:U78)&gt;0,
'8. SOH &amp; Pipeline'!X33-HLOOKUP(V$2,$D$2:$AM$45,$A78,FALSE)+(SUM('8. SOH &amp; Pipeline'!$F33:W33)-SUM(Wastage!$C78:U78)),
'8. SOH &amp; Pipeline'!X33-HLOOKUP(V$2,$D$2:$AM$45,$A78,FALSE)))</f>
        <v>0</v>
      </c>
      <c r="W78" s="400">
        <f ca="1">MAX(0,IF(SUM(Wastage!$C78:V78)&gt;0,
'8. SOH &amp; Pipeline'!Y33-HLOOKUP(W$2,$D$2:$AM$45,$A78,FALSE)+(SUM('8. SOH &amp; Pipeline'!$F33:X33)-SUM(Wastage!$C78:V78)),
'8. SOH &amp; Pipeline'!Y33-HLOOKUP(W$2,$D$2:$AM$45,$A78,FALSE)))</f>
        <v>0</v>
      </c>
      <c r="X78" s="400">
        <f ca="1">MAX(0,IF(SUM(Wastage!$C78:W78)&gt;0,
'8. SOH &amp; Pipeline'!Z33-HLOOKUP(X$2,$D$2:$AM$45,$A78,FALSE)+(SUM('8. SOH &amp; Pipeline'!$F33:Y33)-SUM(Wastage!$C78:W78)),
'8. SOH &amp; Pipeline'!Z33-HLOOKUP(X$2,$D$2:$AM$45,$A78,FALSE)))</f>
        <v>0</v>
      </c>
      <c r="Y78" s="400">
        <f ca="1">MAX(0,IF(SUM(Wastage!$C78:X78)&gt;0,
'8. SOH &amp; Pipeline'!AA33-HLOOKUP(Y$2,$D$2:$AM$45,$A78,FALSE)+(SUM('8. SOH &amp; Pipeline'!$F33:Z33)-SUM(Wastage!$C78:X78)),
'8. SOH &amp; Pipeline'!AA33-HLOOKUP(Y$2,$D$2:$AM$45,$A78,FALSE)))</f>
        <v>0</v>
      </c>
      <c r="Z78" s="400">
        <f ca="1">MAX(0,IF(SUM(Wastage!$C78:Y78)&gt;0,
'8. SOH &amp; Pipeline'!AB33-HLOOKUP(Z$2,$D$2:$AM$45,$A78,FALSE)+(SUM('8. SOH &amp; Pipeline'!$F33:AA33)-SUM(Wastage!$C78:Y78)),
'8. SOH &amp; Pipeline'!AB33-HLOOKUP(Z$2,$D$2:$AM$45,$A78,FALSE)))</f>
        <v>0</v>
      </c>
      <c r="AA78" s="400">
        <f ca="1">MAX(0,IF(SUM(Wastage!$C78:Z78)&gt;0,
'8. SOH &amp; Pipeline'!AC33-HLOOKUP(AA$2,$D$2:$AM$45,$A78,FALSE)+(SUM('8. SOH &amp; Pipeline'!$F33:AB33)-SUM(Wastage!$C78:Z78)),
'8. SOH &amp; Pipeline'!AC33-HLOOKUP(AA$2,$D$2:$AM$45,$A78,FALSE)))</f>
        <v>0</v>
      </c>
      <c r="AB78" s="400">
        <f ca="1">MAX(0,IF(SUM(Wastage!$C78:AA78)&gt;0,
'8. SOH &amp; Pipeline'!AD33-HLOOKUP(AB$2,$D$2:$AM$45,$A78,FALSE)+(SUM('8. SOH &amp; Pipeline'!$F33:AC33)-SUM(Wastage!$C78:AA78)),
'8. SOH &amp; Pipeline'!AD33-HLOOKUP(AB$2,$D$2:$AM$45,$A78,FALSE)))</f>
        <v>0</v>
      </c>
      <c r="AC78" s="400">
        <f ca="1">MAX(0,IF(SUM(Wastage!$C78:AB78)&gt;0,
'8. SOH &amp; Pipeline'!AE33-HLOOKUP(AC$2,$D$2:$AM$45,$A78,FALSE)+(SUM('8. SOH &amp; Pipeline'!$F33:AD33)-SUM(Wastage!$C78:AB78)),
'8. SOH &amp; Pipeline'!AE33-HLOOKUP(AC$2,$D$2:$AM$45,$A78,FALSE)))</f>
        <v>0</v>
      </c>
      <c r="AD78" s="400">
        <f ca="1">MAX(0,IF(SUM(Wastage!$C78:AC78)&gt;0,
'8. SOH &amp; Pipeline'!AF33-HLOOKUP(AD$2,$D$2:$AM$45,$A78,FALSE)+(SUM('8. SOH &amp; Pipeline'!$F33:AE33)-SUM(Wastage!$C78:AC78)),
'8. SOH &amp; Pipeline'!AF33-HLOOKUP(AD$2,$D$2:$AM$45,$A78,FALSE)))</f>
        <v>0</v>
      </c>
      <c r="AE78" s="400">
        <f ca="1">MAX(0,IF(SUM(Wastage!$C78:AD78)&gt;0,
'8. SOH &amp; Pipeline'!AG33-HLOOKUP(AE$2,$D$2:$AM$45,$A78,FALSE)+(SUM('8. SOH &amp; Pipeline'!$F33:AF33)-SUM(Wastage!$C78:AD78)),
'8. SOH &amp; Pipeline'!AG33-HLOOKUP(AE$2,$D$2:$AM$45,$A78,FALSE)))</f>
        <v>0</v>
      </c>
      <c r="AF78" s="400">
        <f ca="1">MAX(0,IF(SUM(Wastage!$C78:AE78)&gt;0,
'8. SOH &amp; Pipeline'!AH33-HLOOKUP(AF$2,$D$2:$AM$45,$A78,FALSE)+(SUM('8. SOH &amp; Pipeline'!$F33:AG33)-SUM(Wastage!$C78:AE78)),
'8. SOH &amp; Pipeline'!AH33-HLOOKUP(AF$2,$D$2:$AM$45,$A78,FALSE)))</f>
        <v>0</v>
      </c>
      <c r="AG78" s="400">
        <f ca="1">MAX(0,IF(SUM(Wastage!$C78:AF78)&gt;0,
'8. SOH &amp; Pipeline'!AI33-HLOOKUP(AG$2,$D$2:$AM$45,$A78,FALSE)+(SUM('8. SOH &amp; Pipeline'!$F33:AH33)-SUM(Wastage!$C78:AF78)),
'8. SOH &amp; Pipeline'!AI33-HLOOKUP(AG$2,$D$2:$AM$45,$A78,FALSE)))</f>
        <v>0</v>
      </c>
      <c r="AH78" s="400">
        <f ca="1">MAX(0,IF(SUM(Wastage!$C78:AG78)&gt;0,
'8. SOH &amp; Pipeline'!AJ33-HLOOKUP(AH$2,$D$2:$AM$45,$A78,FALSE)+(SUM('8. SOH &amp; Pipeline'!$F33:AI33)-SUM(Wastage!$C78:AG78)),
'8. SOH &amp; Pipeline'!AJ33-HLOOKUP(AH$2,$D$2:$AM$45,$A78,FALSE)))</f>
        <v>0</v>
      </c>
      <c r="AI78" s="400">
        <f ca="1">MAX(0,IF(SUM(Wastage!$C78:AH78)&gt;0,
'8. SOH &amp; Pipeline'!AK33-HLOOKUP(AI$2,$D$2:$AM$45,$A78,FALSE)+(SUM('8. SOH &amp; Pipeline'!$F33:AJ33)-SUM(Wastage!$C78:AH78)),
'8. SOH &amp; Pipeline'!AK33-HLOOKUP(AI$2,$D$2:$AM$45,$A78,FALSE)))</f>
        <v>0</v>
      </c>
      <c r="AJ78" s="400">
        <f ca="1">MAX(0,IF(SUM(Wastage!$C78:AI78)&gt;0,
'8. SOH &amp; Pipeline'!AL33-HLOOKUP(AJ$2,$D$2:$AM$45,$A78,FALSE)+(SUM('8. SOH &amp; Pipeline'!$F33:AK33)-SUM(Wastage!$C78:AI78)),
'8. SOH &amp; Pipeline'!AL33-HLOOKUP(AJ$2,$D$2:$AM$45,$A78,FALSE)))</f>
        <v>0</v>
      </c>
      <c r="AK78" s="400">
        <f ca="1">MAX(0,IF(SUM(Wastage!$C78:AJ78)&gt;0,
'8. SOH &amp; Pipeline'!AM33-HLOOKUP(AK$2,$D$2:$AM$45,$A78,FALSE)+(SUM('8. SOH &amp; Pipeline'!$F33:AL33)-SUM(Wastage!$C78:AJ78)),
'8. SOH &amp; Pipeline'!AM33-HLOOKUP(AK$2,$D$2:$AM$45,$A78,FALSE)))</f>
        <v>0</v>
      </c>
      <c r="AL78" s="400">
        <f ca="1">MAX(0,IF(SUM(Wastage!$C78:AK78)&gt;0,
'8. SOH &amp; Pipeline'!AN33-HLOOKUP(AL$2,$D$2:$AM$45,$A78,FALSE)+(SUM('8. SOH &amp; Pipeline'!$F33:AM33)-SUM(Wastage!$C78:AK78)),
'8. SOH &amp; Pipeline'!AN33-HLOOKUP(AL$2,$D$2:$AM$45,$A78,FALSE)))</f>
        <v>0</v>
      </c>
      <c r="AM78" s="400">
        <f ca="1">MAX(0,IF(SUM(Wastage!$C78:AL78)&gt;0,
'8. SOH &amp; Pipeline'!AO33-HLOOKUP(AM$2,$D$2:$AM$45,$A78,FALSE)+(SUM('8. SOH &amp; Pipeline'!$F33:AN33)-SUM(Wastage!$C78:AL78)),
'8. SOH &amp; Pipeline'!AO33-HLOOKUP(AM$2,$D$2:$AM$45,$A78,FALSE)))</f>
        <v>0</v>
      </c>
    </row>
    <row r="79" spans="1:39" x14ac:dyDescent="0.3">
      <c r="A79">
        <v>30</v>
      </c>
      <c r="B79" s="12" t="str">
        <f t="shared" si="2"/>
        <v>TAF+3TC+DTG (25/300/50) - 30 tab</v>
      </c>
      <c r="D79" s="399">
        <f>IF('8. SOH &amp; Pipeline'!F34&lt;&gt;0,'8. SOH &amp; Pipeline'!F34-HLOOKUP(D$2,$D$2:$AM$45,A79,FALSE),0)</f>
        <v>0</v>
      </c>
      <c r="E79" s="400">
        <f ca="1">MAX(0,IF(SUM(Wastage!$C79:D79)&gt;0,
'8. SOH &amp; Pipeline'!G34-HLOOKUP(E$2,$D$2:$AM$45,$A79,FALSE)+(SUM('8. SOH &amp; Pipeline'!$F34:F34)-SUM(Wastage!$C79:D79)),
'8. SOH &amp; Pipeline'!G34-HLOOKUP(E$2,$D$2:$AM$45,$A79,FALSE)))</f>
        <v>0</v>
      </c>
      <c r="F79" s="400">
        <f ca="1">MAX(0,IF(SUM(Wastage!$C79:E79)&gt;0,
'8. SOH &amp; Pipeline'!H34-HLOOKUP(F$2,$D$2:$AM$45,$A79,FALSE)+(SUM('8. SOH &amp; Pipeline'!$F34:G34)-SUM(Wastage!$C79:E79)),
'8. SOH &amp; Pipeline'!H34-HLOOKUP(F$2,$D$2:$AM$45,$A79,FALSE)))</f>
        <v>0</v>
      </c>
      <c r="G79" s="400">
        <f ca="1">MAX(0,IF(SUM(Wastage!$C79:F79)&gt;0,
'8. SOH &amp; Pipeline'!I34-HLOOKUP(G$2,$D$2:$AM$45,$A79,FALSE)+(SUM('8. SOH &amp; Pipeline'!$F34:H34)-SUM(Wastage!$C79:F79)),
'8. SOH &amp; Pipeline'!I34-HLOOKUP(G$2,$D$2:$AM$45,$A79,FALSE)))</f>
        <v>0</v>
      </c>
      <c r="H79" s="400">
        <f ca="1">MAX(0,IF(SUM(Wastage!$C79:G79)&gt;0,
'8. SOH &amp; Pipeline'!J34-HLOOKUP(H$2,$D$2:$AM$45,$A79,FALSE)+(SUM('8. SOH &amp; Pipeline'!$F34:I34)-SUM(Wastage!$C79:G79)),
'8. SOH &amp; Pipeline'!J34-HLOOKUP(H$2,$D$2:$AM$45,$A79,FALSE)))</f>
        <v>0</v>
      </c>
      <c r="I79" s="400">
        <f ca="1">MAX(0,IF(SUM(Wastage!$C79:H79)&gt;0,
'8. SOH &amp; Pipeline'!K34-HLOOKUP(I$2,$D$2:$AM$45,$A79,FALSE)+(SUM('8. SOH &amp; Pipeline'!$F34:J34)-SUM(Wastage!$C79:H79)),
'8. SOH &amp; Pipeline'!K34-HLOOKUP(I$2,$D$2:$AM$45,$A79,FALSE)))</f>
        <v>0</v>
      </c>
      <c r="J79" s="400">
        <f ca="1">MAX(0,IF(SUM(Wastage!$C79:I79)&gt;0,
'8. SOH &amp; Pipeline'!L34-HLOOKUP(J$2,$D$2:$AM$45,$A79,FALSE)+(SUM('8. SOH &amp; Pipeline'!$F34:K34)-SUM(Wastage!$C79:I79)),
'8. SOH &amp; Pipeline'!L34-HLOOKUP(J$2,$D$2:$AM$45,$A79,FALSE)))</f>
        <v>0</v>
      </c>
      <c r="K79" s="400">
        <f ca="1">MAX(0,IF(SUM(Wastage!$C79:J79)&gt;0,
'8. SOH &amp; Pipeline'!M34-HLOOKUP(K$2,$D$2:$AM$45,$A79,FALSE)+(SUM('8. SOH &amp; Pipeline'!$F34:L34)-SUM(Wastage!$C79:J79)),
'8. SOH &amp; Pipeline'!M34-HLOOKUP(K$2,$D$2:$AM$45,$A79,FALSE)))</f>
        <v>0</v>
      </c>
      <c r="L79" s="400">
        <f ca="1">MAX(0,IF(SUM(Wastage!$C79:K79)&gt;0,
'8. SOH &amp; Pipeline'!N34-HLOOKUP(L$2,$D$2:$AM$45,$A79,FALSE)+(SUM('8. SOH &amp; Pipeline'!$F34:M34)-SUM(Wastage!$C79:K79)),
'8. SOH &amp; Pipeline'!N34-HLOOKUP(L$2,$D$2:$AM$45,$A79,FALSE)))</f>
        <v>0</v>
      </c>
      <c r="M79" s="400">
        <f ca="1">MAX(0,IF(SUM(Wastage!$C79:L79)&gt;0,
'8. SOH &amp; Pipeline'!O34-HLOOKUP(M$2,$D$2:$AM$45,$A79,FALSE)+(SUM('8. SOH &amp; Pipeline'!$F34:N34)-SUM(Wastage!$C79:L79)),
'8. SOH &amp; Pipeline'!O34-HLOOKUP(M$2,$D$2:$AM$45,$A79,FALSE)))</f>
        <v>0</v>
      </c>
      <c r="N79" s="400">
        <f ca="1">MAX(0,IF(SUM(Wastage!$C79:M79)&gt;0,
'8. SOH &amp; Pipeline'!P34-HLOOKUP(N$2,$D$2:$AM$45,$A79,FALSE)+(SUM('8. SOH &amp; Pipeline'!$F34:O34)-SUM(Wastage!$C79:M79)),
'8. SOH &amp; Pipeline'!P34-HLOOKUP(N$2,$D$2:$AM$45,$A79,FALSE)))</f>
        <v>0</v>
      </c>
      <c r="O79" s="400">
        <f ca="1">MAX(0,IF(SUM(Wastage!$C79:N79)&gt;0,
'8. SOH &amp; Pipeline'!Q34-HLOOKUP(O$2,$D$2:$AM$45,$A79,FALSE)+(SUM('8. SOH &amp; Pipeline'!$F34:P34)-SUM(Wastage!$C79:N79)),
'8. SOH &amp; Pipeline'!Q34-HLOOKUP(O$2,$D$2:$AM$45,$A79,FALSE)))</f>
        <v>0</v>
      </c>
      <c r="P79" s="400">
        <f ca="1">MAX(0,IF(SUM(Wastage!$C79:O79)&gt;0,
'8. SOH &amp; Pipeline'!R34-HLOOKUP(P$2,$D$2:$AM$45,$A79,FALSE)+(SUM('8. SOH &amp; Pipeline'!$F34:Q34)-SUM(Wastage!$C79:O79)),
'8. SOH &amp; Pipeline'!R34-HLOOKUP(P$2,$D$2:$AM$45,$A79,FALSE)))</f>
        <v>0</v>
      </c>
      <c r="Q79" s="400">
        <f ca="1">MAX(0,IF(SUM(Wastage!$C79:P79)&gt;0,
'8. SOH &amp; Pipeline'!S34-HLOOKUP(Q$2,$D$2:$AM$45,$A79,FALSE)+(SUM('8. SOH &amp; Pipeline'!$F34:R34)-SUM(Wastage!$C79:P79)),
'8. SOH &amp; Pipeline'!S34-HLOOKUP(Q$2,$D$2:$AM$45,$A79,FALSE)))</f>
        <v>0</v>
      </c>
      <c r="R79" s="400">
        <f ca="1">MAX(0,IF(SUM(Wastage!$C79:Q79)&gt;0,
'8. SOH &amp; Pipeline'!T34-HLOOKUP(R$2,$D$2:$AM$45,$A79,FALSE)+(SUM('8. SOH &amp; Pipeline'!$F34:S34)-SUM(Wastage!$C79:Q79)),
'8. SOH &amp; Pipeline'!T34-HLOOKUP(R$2,$D$2:$AM$45,$A79,FALSE)))</f>
        <v>0</v>
      </c>
      <c r="S79" s="400">
        <f ca="1">MAX(0,IF(SUM(Wastage!$C79:R79)&gt;0,
'8. SOH &amp; Pipeline'!U34-HLOOKUP(S$2,$D$2:$AM$45,$A79,FALSE)+(SUM('8. SOH &amp; Pipeline'!$F34:T34)-SUM(Wastage!$C79:R79)),
'8. SOH &amp; Pipeline'!U34-HLOOKUP(S$2,$D$2:$AM$45,$A79,FALSE)))</f>
        <v>0</v>
      </c>
      <c r="T79" s="400">
        <f ca="1">MAX(0,IF(SUM(Wastage!$C79:S79)&gt;0,
'8. SOH &amp; Pipeline'!V34-HLOOKUP(T$2,$D$2:$AM$45,$A79,FALSE)+(SUM('8. SOH &amp; Pipeline'!$F34:U34)-SUM(Wastage!$C79:S79)),
'8. SOH &amp; Pipeline'!V34-HLOOKUP(T$2,$D$2:$AM$45,$A79,FALSE)))</f>
        <v>0</v>
      </c>
      <c r="U79" s="400">
        <f ca="1">MAX(0,IF(SUM(Wastage!$C79:T79)&gt;0,
'8. SOH &amp; Pipeline'!W34-HLOOKUP(U$2,$D$2:$AM$45,$A79,FALSE)+(SUM('8. SOH &amp; Pipeline'!$F34:V34)-SUM(Wastage!$C79:T79)),
'8. SOH &amp; Pipeline'!W34-HLOOKUP(U$2,$D$2:$AM$45,$A79,FALSE)))</f>
        <v>0</v>
      </c>
      <c r="V79" s="400">
        <f ca="1">MAX(0,IF(SUM(Wastage!$C79:U79)&gt;0,
'8. SOH &amp; Pipeline'!X34-HLOOKUP(V$2,$D$2:$AM$45,$A79,FALSE)+(SUM('8. SOH &amp; Pipeline'!$F34:W34)-SUM(Wastage!$C79:U79)),
'8. SOH &amp; Pipeline'!X34-HLOOKUP(V$2,$D$2:$AM$45,$A79,FALSE)))</f>
        <v>0</v>
      </c>
      <c r="W79" s="400">
        <f ca="1">MAX(0,IF(SUM(Wastage!$C79:V79)&gt;0,
'8. SOH &amp; Pipeline'!Y34-HLOOKUP(W$2,$D$2:$AM$45,$A79,FALSE)+(SUM('8. SOH &amp; Pipeline'!$F34:X34)-SUM(Wastage!$C79:V79)),
'8. SOH &amp; Pipeline'!Y34-HLOOKUP(W$2,$D$2:$AM$45,$A79,FALSE)))</f>
        <v>0</v>
      </c>
      <c r="X79" s="400">
        <f ca="1">MAX(0,IF(SUM(Wastage!$C79:W79)&gt;0,
'8. SOH &amp; Pipeline'!Z34-HLOOKUP(X$2,$D$2:$AM$45,$A79,FALSE)+(SUM('8. SOH &amp; Pipeline'!$F34:Y34)-SUM(Wastage!$C79:W79)),
'8. SOH &amp; Pipeline'!Z34-HLOOKUP(X$2,$D$2:$AM$45,$A79,FALSE)))</f>
        <v>0</v>
      </c>
      <c r="Y79" s="400">
        <f ca="1">MAX(0,IF(SUM(Wastage!$C79:X79)&gt;0,
'8. SOH &amp; Pipeline'!AA34-HLOOKUP(Y$2,$D$2:$AM$45,$A79,FALSE)+(SUM('8. SOH &amp; Pipeline'!$F34:Z34)-SUM(Wastage!$C79:X79)),
'8. SOH &amp; Pipeline'!AA34-HLOOKUP(Y$2,$D$2:$AM$45,$A79,FALSE)))</f>
        <v>0</v>
      </c>
      <c r="Z79" s="400">
        <f ca="1">MAX(0,IF(SUM(Wastage!$C79:Y79)&gt;0,
'8. SOH &amp; Pipeline'!AB34-HLOOKUP(Z$2,$D$2:$AM$45,$A79,FALSE)+(SUM('8. SOH &amp; Pipeline'!$F34:AA34)-SUM(Wastage!$C79:Y79)),
'8. SOH &amp; Pipeline'!AB34-HLOOKUP(Z$2,$D$2:$AM$45,$A79,FALSE)))</f>
        <v>0</v>
      </c>
      <c r="AA79" s="400">
        <f ca="1">MAX(0,IF(SUM(Wastage!$C79:Z79)&gt;0,
'8. SOH &amp; Pipeline'!AC34-HLOOKUP(AA$2,$D$2:$AM$45,$A79,FALSE)+(SUM('8. SOH &amp; Pipeline'!$F34:AB34)-SUM(Wastage!$C79:Z79)),
'8. SOH &amp; Pipeline'!AC34-HLOOKUP(AA$2,$D$2:$AM$45,$A79,FALSE)))</f>
        <v>0</v>
      </c>
      <c r="AB79" s="400">
        <f ca="1">MAX(0,IF(SUM(Wastage!$C79:AA79)&gt;0,
'8. SOH &amp; Pipeline'!AD34-HLOOKUP(AB$2,$D$2:$AM$45,$A79,FALSE)+(SUM('8. SOH &amp; Pipeline'!$F34:AC34)-SUM(Wastage!$C79:AA79)),
'8. SOH &amp; Pipeline'!AD34-HLOOKUP(AB$2,$D$2:$AM$45,$A79,FALSE)))</f>
        <v>0</v>
      </c>
      <c r="AC79" s="400">
        <f ca="1">MAX(0,IF(SUM(Wastage!$C79:AB79)&gt;0,
'8. SOH &amp; Pipeline'!AE34-HLOOKUP(AC$2,$D$2:$AM$45,$A79,FALSE)+(SUM('8. SOH &amp; Pipeline'!$F34:AD34)-SUM(Wastage!$C79:AB79)),
'8. SOH &amp; Pipeline'!AE34-HLOOKUP(AC$2,$D$2:$AM$45,$A79,FALSE)))</f>
        <v>0</v>
      </c>
      <c r="AD79" s="400">
        <f ca="1">MAX(0,IF(SUM(Wastage!$C79:AC79)&gt;0,
'8. SOH &amp; Pipeline'!AF34-HLOOKUP(AD$2,$D$2:$AM$45,$A79,FALSE)+(SUM('8. SOH &amp; Pipeline'!$F34:AE34)-SUM(Wastage!$C79:AC79)),
'8. SOH &amp; Pipeline'!AF34-HLOOKUP(AD$2,$D$2:$AM$45,$A79,FALSE)))</f>
        <v>0</v>
      </c>
      <c r="AE79" s="400">
        <f ca="1">MAX(0,IF(SUM(Wastage!$C79:AD79)&gt;0,
'8. SOH &amp; Pipeline'!AG34-HLOOKUP(AE$2,$D$2:$AM$45,$A79,FALSE)+(SUM('8. SOH &amp; Pipeline'!$F34:AF34)-SUM(Wastage!$C79:AD79)),
'8. SOH &amp; Pipeline'!AG34-HLOOKUP(AE$2,$D$2:$AM$45,$A79,FALSE)))</f>
        <v>0</v>
      </c>
      <c r="AF79" s="400">
        <f ca="1">MAX(0,IF(SUM(Wastage!$C79:AE79)&gt;0,
'8. SOH &amp; Pipeline'!AH34-HLOOKUP(AF$2,$D$2:$AM$45,$A79,FALSE)+(SUM('8. SOH &amp; Pipeline'!$F34:AG34)-SUM(Wastage!$C79:AE79)),
'8. SOH &amp; Pipeline'!AH34-HLOOKUP(AF$2,$D$2:$AM$45,$A79,FALSE)))</f>
        <v>0</v>
      </c>
      <c r="AG79" s="400">
        <f ca="1">MAX(0,IF(SUM(Wastage!$C79:AF79)&gt;0,
'8. SOH &amp; Pipeline'!AI34-HLOOKUP(AG$2,$D$2:$AM$45,$A79,FALSE)+(SUM('8. SOH &amp; Pipeline'!$F34:AH34)-SUM(Wastage!$C79:AF79)),
'8. SOH &amp; Pipeline'!AI34-HLOOKUP(AG$2,$D$2:$AM$45,$A79,FALSE)))</f>
        <v>0</v>
      </c>
      <c r="AH79" s="400">
        <f ca="1">MAX(0,IF(SUM(Wastage!$C79:AG79)&gt;0,
'8. SOH &amp; Pipeline'!AJ34-HLOOKUP(AH$2,$D$2:$AM$45,$A79,FALSE)+(SUM('8. SOH &amp; Pipeline'!$F34:AI34)-SUM(Wastage!$C79:AG79)),
'8. SOH &amp; Pipeline'!AJ34-HLOOKUP(AH$2,$D$2:$AM$45,$A79,FALSE)))</f>
        <v>0</v>
      </c>
      <c r="AI79" s="400">
        <f ca="1">MAX(0,IF(SUM(Wastage!$C79:AH79)&gt;0,
'8. SOH &amp; Pipeline'!AK34-HLOOKUP(AI$2,$D$2:$AM$45,$A79,FALSE)+(SUM('8. SOH &amp; Pipeline'!$F34:AJ34)-SUM(Wastage!$C79:AH79)),
'8. SOH &amp; Pipeline'!AK34-HLOOKUP(AI$2,$D$2:$AM$45,$A79,FALSE)))</f>
        <v>0</v>
      </c>
      <c r="AJ79" s="400">
        <f ca="1">MAX(0,IF(SUM(Wastage!$C79:AI79)&gt;0,
'8. SOH &amp; Pipeline'!AL34-HLOOKUP(AJ$2,$D$2:$AM$45,$A79,FALSE)+(SUM('8. SOH &amp; Pipeline'!$F34:AK34)-SUM(Wastage!$C79:AI79)),
'8. SOH &amp; Pipeline'!AL34-HLOOKUP(AJ$2,$D$2:$AM$45,$A79,FALSE)))</f>
        <v>0</v>
      </c>
      <c r="AK79" s="400">
        <f ca="1">MAX(0,IF(SUM(Wastage!$C79:AJ79)&gt;0,
'8. SOH &amp; Pipeline'!AM34-HLOOKUP(AK$2,$D$2:$AM$45,$A79,FALSE)+(SUM('8. SOH &amp; Pipeline'!$F34:AL34)-SUM(Wastage!$C79:AJ79)),
'8. SOH &amp; Pipeline'!AM34-HLOOKUP(AK$2,$D$2:$AM$45,$A79,FALSE)))</f>
        <v>0</v>
      </c>
      <c r="AL79" s="400">
        <f ca="1">MAX(0,IF(SUM(Wastage!$C79:AK79)&gt;0,
'8. SOH &amp; Pipeline'!AN34-HLOOKUP(AL$2,$D$2:$AM$45,$A79,FALSE)+(SUM('8. SOH &amp; Pipeline'!$F34:AM34)-SUM(Wastage!$C79:AK79)),
'8. SOH &amp; Pipeline'!AN34-HLOOKUP(AL$2,$D$2:$AM$45,$A79,FALSE)))</f>
        <v>0</v>
      </c>
      <c r="AM79" s="400">
        <f ca="1">MAX(0,IF(SUM(Wastage!$C79:AL79)&gt;0,
'8. SOH &amp; Pipeline'!AO34-HLOOKUP(AM$2,$D$2:$AM$45,$A79,FALSE)+(SUM('8. SOH &amp; Pipeline'!$F34:AN34)-SUM(Wastage!$C79:AL79)),
'8. SOH &amp; Pipeline'!AO34-HLOOKUP(AM$2,$D$2:$AM$45,$A79,FALSE)))</f>
        <v>0</v>
      </c>
    </row>
    <row r="80" spans="1:39" x14ac:dyDescent="0.3">
      <c r="A80">
        <v>31</v>
      </c>
      <c r="B80" s="12" t="str">
        <f t="shared" si="2"/>
        <v>TAF+3TC+DTG (25/300/50) - 90 tab</v>
      </c>
      <c r="D80" s="399">
        <f>IF('8. SOH &amp; Pipeline'!F35&lt;&gt;0,'8. SOH &amp; Pipeline'!F35-HLOOKUP(D$2,$D$2:$AM$45,A80,FALSE),0)</f>
        <v>0</v>
      </c>
      <c r="E80" s="400">
        <f ca="1">MAX(0,IF(SUM(Wastage!$C80:D80)&gt;0,
'8. SOH &amp; Pipeline'!G35-HLOOKUP(E$2,$D$2:$AM$45,$A80,FALSE)+(SUM('8. SOH &amp; Pipeline'!$F35:F35)-SUM(Wastage!$C80:D80)),
'8. SOH &amp; Pipeline'!G35-HLOOKUP(E$2,$D$2:$AM$45,$A80,FALSE)))</f>
        <v>0</v>
      </c>
      <c r="F80" s="400">
        <f ca="1">MAX(0,IF(SUM(Wastage!$C80:E80)&gt;0,
'8. SOH &amp; Pipeline'!H35-HLOOKUP(F$2,$D$2:$AM$45,$A80,FALSE)+(SUM('8. SOH &amp; Pipeline'!$F35:G35)-SUM(Wastage!$C80:E80)),
'8. SOH &amp; Pipeline'!H35-HLOOKUP(F$2,$D$2:$AM$45,$A80,FALSE)))</f>
        <v>0</v>
      </c>
      <c r="G80" s="400">
        <f ca="1">MAX(0,IF(SUM(Wastage!$C80:F80)&gt;0,
'8. SOH &amp; Pipeline'!I35-HLOOKUP(G$2,$D$2:$AM$45,$A80,FALSE)+(SUM('8. SOH &amp; Pipeline'!$F35:H35)-SUM(Wastage!$C80:F80)),
'8. SOH &amp; Pipeline'!I35-HLOOKUP(G$2,$D$2:$AM$45,$A80,FALSE)))</f>
        <v>0</v>
      </c>
      <c r="H80" s="400">
        <f ca="1">MAX(0,IF(SUM(Wastage!$C80:G80)&gt;0,
'8. SOH &amp; Pipeline'!J35-HLOOKUP(H$2,$D$2:$AM$45,$A80,FALSE)+(SUM('8. SOH &amp; Pipeline'!$F35:I35)-SUM(Wastage!$C80:G80)),
'8. SOH &amp; Pipeline'!J35-HLOOKUP(H$2,$D$2:$AM$45,$A80,FALSE)))</f>
        <v>0</v>
      </c>
      <c r="I80" s="400">
        <f ca="1">MAX(0,IF(SUM(Wastage!$C80:H80)&gt;0,
'8. SOH &amp; Pipeline'!K35-HLOOKUP(I$2,$D$2:$AM$45,$A80,FALSE)+(SUM('8. SOH &amp; Pipeline'!$F35:J35)-SUM(Wastage!$C80:H80)),
'8. SOH &amp; Pipeline'!K35-HLOOKUP(I$2,$D$2:$AM$45,$A80,FALSE)))</f>
        <v>0</v>
      </c>
      <c r="J80" s="400">
        <f ca="1">MAX(0,IF(SUM(Wastage!$C80:I80)&gt;0,
'8. SOH &amp; Pipeline'!L35-HLOOKUP(J$2,$D$2:$AM$45,$A80,FALSE)+(SUM('8. SOH &amp; Pipeline'!$F35:K35)-SUM(Wastage!$C80:I80)),
'8. SOH &amp; Pipeline'!L35-HLOOKUP(J$2,$D$2:$AM$45,$A80,FALSE)))</f>
        <v>0</v>
      </c>
      <c r="K80" s="400">
        <f ca="1">MAX(0,IF(SUM(Wastage!$C80:J80)&gt;0,
'8. SOH &amp; Pipeline'!M35-HLOOKUP(K$2,$D$2:$AM$45,$A80,FALSE)+(SUM('8. SOH &amp; Pipeline'!$F35:L35)-SUM(Wastage!$C80:J80)),
'8. SOH &amp; Pipeline'!M35-HLOOKUP(K$2,$D$2:$AM$45,$A80,FALSE)))</f>
        <v>0</v>
      </c>
      <c r="L80" s="400">
        <f ca="1">MAX(0,IF(SUM(Wastage!$C80:K80)&gt;0,
'8. SOH &amp; Pipeline'!N35-HLOOKUP(L$2,$D$2:$AM$45,$A80,FALSE)+(SUM('8. SOH &amp; Pipeline'!$F35:M35)-SUM(Wastage!$C80:K80)),
'8. SOH &amp; Pipeline'!N35-HLOOKUP(L$2,$D$2:$AM$45,$A80,FALSE)))</f>
        <v>0</v>
      </c>
      <c r="M80" s="400">
        <f ca="1">MAX(0,IF(SUM(Wastage!$C80:L80)&gt;0,
'8. SOH &amp; Pipeline'!O35-HLOOKUP(M$2,$D$2:$AM$45,$A80,FALSE)+(SUM('8. SOH &amp; Pipeline'!$F35:N35)-SUM(Wastage!$C80:L80)),
'8. SOH &amp; Pipeline'!O35-HLOOKUP(M$2,$D$2:$AM$45,$A80,FALSE)))</f>
        <v>0</v>
      </c>
      <c r="N80" s="400">
        <f ca="1">MAX(0,IF(SUM(Wastage!$C80:M80)&gt;0,
'8. SOH &amp; Pipeline'!P35-HLOOKUP(N$2,$D$2:$AM$45,$A80,FALSE)+(SUM('8. SOH &amp; Pipeline'!$F35:O35)-SUM(Wastage!$C80:M80)),
'8. SOH &amp; Pipeline'!P35-HLOOKUP(N$2,$D$2:$AM$45,$A80,FALSE)))</f>
        <v>0</v>
      </c>
      <c r="O80" s="400">
        <f ca="1">MAX(0,IF(SUM(Wastage!$C80:N80)&gt;0,
'8. SOH &amp; Pipeline'!Q35-HLOOKUP(O$2,$D$2:$AM$45,$A80,FALSE)+(SUM('8. SOH &amp; Pipeline'!$F35:P35)-SUM(Wastage!$C80:N80)),
'8. SOH &amp; Pipeline'!Q35-HLOOKUP(O$2,$D$2:$AM$45,$A80,FALSE)))</f>
        <v>0</v>
      </c>
      <c r="P80" s="400">
        <f ca="1">MAX(0,IF(SUM(Wastage!$C80:O80)&gt;0,
'8. SOH &amp; Pipeline'!R35-HLOOKUP(P$2,$D$2:$AM$45,$A80,FALSE)+(SUM('8. SOH &amp; Pipeline'!$F35:Q35)-SUM(Wastage!$C80:O80)),
'8. SOH &amp; Pipeline'!R35-HLOOKUP(P$2,$D$2:$AM$45,$A80,FALSE)))</f>
        <v>0</v>
      </c>
      <c r="Q80" s="400">
        <f ca="1">MAX(0,IF(SUM(Wastage!$C80:P80)&gt;0,
'8. SOH &amp; Pipeline'!S35-HLOOKUP(Q$2,$D$2:$AM$45,$A80,FALSE)+(SUM('8. SOH &amp; Pipeline'!$F35:R35)-SUM(Wastage!$C80:P80)),
'8. SOH &amp; Pipeline'!S35-HLOOKUP(Q$2,$D$2:$AM$45,$A80,FALSE)))</f>
        <v>0</v>
      </c>
      <c r="R80" s="400">
        <f ca="1">MAX(0,IF(SUM(Wastage!$C80:Q80)&gt;0,
'8. SOH &amp; Pipeline'!T35-HLOOKUP(R$2,$D$2:$AM$45,$A80,FALSE)+(SUM('8. SOH &amp; Pipeline'!$F35:S35)-SUM(Wastage!$C80:Q80)),
'8. SOH &amp; Pipeline'!T35-HLOOKUP(R$2,$D$2:$AM$45,$A80,FALSE)))</f>
        <v>0</v>
      </c>
      <c r="S80" s="400">
        <f ca="1">MAX(0,IF(SUM(Wastage!$C80:R80)&gt;0,
'8. SOH &amp; Pipeline'!U35-HLOOKUP(S$2,$D$2:$AM$45,$A80,FALSE)+(SUM('8. SOH &amp; Pipeline'!$F35:T35)-SUM(Wastage!$C80:R80)),
'8. SOH &amp; Pipeline'!U35-HLOOKUP(S$2,$D$2:$AM$45,$A80,FALSE)))</f>
        <v>0</v>
      </c>
      <c r="T80" s="400">
        <f ca="1">MAX(0,IF(SUM(Wastage!$C80:S80)&gt;0,
'8. SOH &amp; Pipeline'!V35-HLOOKUP(T$2,$D$2:$AM$45,$A80,FALSE)+(SUM('8. SOH &amp; Pipeline'!$F35:U35)-SUM(Wastage!$C80:S80)),
'8. SOH &amp; Pipeline'!V35-HLOOKUP(T$2,$D$2:$AM$45,$A80,FALSE)))</f>
        <v>0</v>
      </c>
      <c r="U80" s="400">
        <f ca="1">MAX(0,IF(SUM(Wastage!$C80:T80)&gt;0,
'8. SOH &amp; Pipeline'!W35-HLOOKUP(U$2,$D$2:$AM$45,$A80,FALSE)+(SUM('8. SOH &amp; Pipeline'!$F35:V35)-SUM(Wastage!$C80:T80)),
'8. SOH &amp; Pipeline'!W35-HLOOKUP(U$2,$D$2:$AM$45,$A80,FALSE)))</f>
        <v>0</v>
      </c>
      <c r="V80" s="400">
        <f ca="1">MAX(0,IF(SUM(Wastage!$C80:U80)&gt;0,
'8. SOH &amp; Pipeline'!X35-HLOOKUP(V$2,$D$2:$AM$45,$A80,FALSE)+(SUM('8. SOH &amp; Pipeline'!$F35:W35)-SUM(Wastage!$C80:U80)),
'8. SOH &amp; Pipeline'!X35-HLOOKUP(V$2,$D$2:$AM$45,$A80,FALSE)))</f>
        <v>0</v>
      </c>
      <c r="W80" s="400">
        <f ca="1">MAX(0,IF(SUM(Wastage!$C80:V80)&gt;0,
'8. SOH &amp; Pipeline'!Y35-HLOOKUP(W$2,$D$2:$AM$45,$A80,FALSE)+(SUM('8. SOH &amp; Pipeline'!$F35:X35)-SUM(Wastage!$C80:V80)),
'8. SOH &amp; Pipeline'!Y35-HLOOKUP(W$2,$D$2:$AM$45,$A80,FALSE)))</f>
        <v>0</v>
      </c>
      <c r="X80" s="400">
        <f ca="1">MAX(0,IF(SUM(Wastage!$C80:W80)&gt;0,
'8. SOH &amp; Pipeline'!Z35-HLOOKUP(X$2,$D$2:$AM$45,$A80,FALSE)+(SUM('8. SOH &amp; Pipeline'!$F35:Y35)-SUM(Wastage!$C80:W80)),
'8. SOH &amp; Pipeline'!Z35-HLOOKUP(X$2,$D$2:$AM$45,$A80,FALSE)))</f>
        <v>0</v>
      </c>
      <c r="Y80" s="400">
        <f ca="1">MAX(0,IF(SUM(Wastage!$C80:X80)&gt;0,
'8. SOH &amp; Pipeline'!AA35-HLOOKUP(Y$2,$D$2:$AM$45,$A80,FALSE)+(SUM('8. SOH &amp; Pipeline'!$F35:Z35)-SUM(Wastage!$C80:X80)),
'8. SOH &amp; Pipeline'!AA35-HLOOKUP(Y$2,$D$2:$AM$45,$A80,FALSE)))</f>
        <v>0</v>
      </c>
      <c r="Z80" s="400">
        <f ca="1">MAX(0,IF(SUM(Wastage!$C80:Y80)&gt;0,
'8. SOH &amp; Pipeline'!AB35-HLOOKUP(Z$2,$D$2:$AM$45,$A80,FALSE)+(SUM('8. SOH &amp; Pipeline'!$F35:AA35)-SUM(Wastage!$C80:Y80)),
'8. SOH &amp; Pipeline'!AB35-HLOOKUP(Z$2,$D$2:$AM$45,$A80,FALSE)))</f>
        <v>0</v>
      </c>
      <c r="AA80" s="400">
        <f ca="1">MAX(0,IF(SUM(Wastage!$C80:Z80)&gt;0,
'8. SOH &amp; Pipeline'!AC35-HLOOKUP(AA$2,$D$2:$AM$45,$A80,FALSE)+(SUM('8. SOH &amp; Pipeline'!$F35:AB35)-SUM(Wastage!$C80:Z80)),
'8. SOH &amp; Pipeline'!AC35-HLOOKUP(AA$2,$D$2:$AM$45,$A80,FALSE)))</f>
        <v>0</v>
      </c>
      <c r="AB80" s="400">
        <f ca="1">MAX(0,IF(SUM(Wastage!$C80:AA80)&gt;0,
'8. SOH &amp; Pipeline'!AD35-HLOOKUP(AB$2,$D$2:$AM$45,$A80,FALSE)+(SUM('8. SOH &amp; Pipeline'!$F35:AC35)-SUM(Wastage!$C80:AA80)),
'8. SOH &amp; Pipeline'!AD35-HLOOKUP(AB$2,$D$2:$AM$45,$A80,FALSE)))</f>
        <v>0</v>
      </c>
      <c r="AC80" s="400">
        <f ca="1">MAX(0,IF(SUM(Wastage!$C80:AB80)&gt;0,
'8. SOH &amp; Pipeline'!AE35-HLOOKUP(AC$2,$D$2:$AM$45,$A80,FALSE)+(SUM('8. SOH &amp; Pipeline'!$F35:AD35)-SUM(Wastage!$C80:AB80)),
'8. SOH &amp; Pipeline'!AE35-HLOOKUP(AC$2,$D$2:$AM$45,$A80,FALSE)))</f>
        <v>0</v>
      </c>
      <c r="AD80" s="400">
        <f ca="1">MAX(0,IF(SUM(Wastage!$C80:AC80)&gt;0,
'8. SOH &amp; Pipeline'!AF35-HLOOKUP(AD$2,$D$2:$AM$45,$A80,FALSE)+(SUM('8. SOH &amp; Pipeline'!$F35:AE35)-SUM(Wastage!$C80:AC80)),
'8. SOH &amp; Pipeline'!AF35-HLOOKUP(AD$2,$D$2:$AM$45,$A80,FALSE)))</f>
        <v>0</v>
      </c>
      <c r="AE80" s="400">
        <f ca="1">MAX(0,IF(SUM(Wastage!$C80:AD80)&gt;0,
'8. SOH &amp; Pipeline'!AG35-HLOOKUP(AE$2,$D$2:$AM$45,$A80,FALSE)+(SUM('8. SOH &amp; Pipeline'!$F35:AF35)-SUM(Wastage!$C80:AD80)),
'8. SOH &amp; Pipeline'!AG35-HLOOKUP(AE$2,$D$2:$AM$45,$A80,FALSE)))</f>
        <v>0</v>
      </c>
      <c r="AF80" s="400">
        <f ca="1">MAX(0,IF(SUM(Wastage!$C80:AE80)&gt;0,
'8. SOH &amp; Pipeline'!AH35-HLOOKUP(AF$2,$D$2:$AM$45,$A80,FALSE)+(SUM('8. SOH &amp; Pipeline'!$F35:AG35)-SUM(Wastage!$C80:AE80)),
'8. SOH &amp; Pipeline'!AH35-HLOOKUP(AF$2,$D$2:$AM$45,$A80,FALSE)))</f>
        <v>0</v>
      </c>
      <c r="AG80" s="400">
        <f ca="1">MAX(0,IF(SUM(Wastage!$C80:AF80)&gt;0,
'8. SOH &amp; Pipeline'!AI35-HLOOKUP(AG$2,$D$2:$AM$45,$A80,FALSE)+(SUM('8. SOH &amp; Pipeline'!$F35:AH35)-SUM(Wastage!$C80:AF80)),
'8. SOH &amp; Pipeline'!AI35-HLOOKUP(AG$2,$D$2:$AM$45,$A80,FALSE)))</f>
        <v>0</v>
      </c>
      <c r="AH80" s="400">
        <f ca="1">MAX(0,IF(SUM(Wastage!$C80:AG80)&gt;0,
'8. SOH &amp; Pipeline'!AJ35-HLOOKUP(AH$2,$D$2:$AM$45,$A80,FALSE)+(SUM('8. SOH &amp; Pipeline'!$F35:AI35)-SUM(Wastage!$C80:AG80)),
'8. SOH &amp; Pipeline'!AJ35-HLOOKUP(AH$2,$D$2:$AM$45,$A80,FALSE)))</f>
        <v>0</v>
      </c>
      <c r="AI80" s="400">
        <f ca="1">MAX(0,IF(SUM(Wastage!$C80:AH80)&gt;0,
'8. SOH &amp; Pipeline'!AK35-HLOOKUP(AI$2,$D$2:$AM$45,$A80,FALSE)+(SUM('8. SOH &amp; Pipeline'!$F35:AJ35)-SUM(Wastage!$C80:AH80)),
'8. SOH &amp; Pipeline'!AK35-HLOOKUP(AI$2,$D$2:$AM$45,$A80,FALSE)))</f>
        <v>0</v>
      </c>
      <c r="AJ80" s="400">
        <f ca="1">MAX(0,IF(SUM(Wastage!$C80:AI80)&gt;0,
'8. SOH &amp; Pipeline'!AL35-HLOOKUP(AJ$2,$D$2:$AM$45,$A80,FALSE)+(SUM('8. SOH &amp; Pipeline'!$F35:AK35)-SUM(Wastage!$C80:AI80)),
'8. SOH &amp; Pipeline'!AL35-HLOOKUP(AJ$2,$D$2:$AM$45,$A80,FALSE)))</f>
        <v>0</v>
      </c>
      <c r="AK80" s="400">
        <f ca="1">MAX(0,IF(SUM(Wastage!$C80:AJ80)&gt;0,
'8. SOH &amp; Pipeline'!AM35-HLOOKUP(AK$2,$D$2:$AM$45,$A80,FALSE)+(SUM('8. SOH &amp; Pipeline'!$F35:AL35)-SUM(Wastage!$C80:AJ80)),
'8. SOH &amp; Pipeline'!AM35-HLOOKUP(AK$2,$D$2:$AM$45,$A80,FALSE)))</f>
        <v>0</v>
      </c>
      <c r="AL80" s="400">
        <f ca="1">MAX(0,IF(SUM(Wastage!$C80:AK80)&gt;0,
'8. SOH &amp; Pipeline'!AN35-HLOOKUP(AL$2,$D$2:$AM$45,$A80,FALSE)+(SUM('8. SOH &amp; Pipeline'!$F35:AM35)-SUM(Wastage!$C80:AK80)),
'8. SOH &amp; Pipeline'!AN35-HLOOKUP(AL$2,$D$2:$AM$45,$A80,FALSE)))</f>
        <v>0</v>
      </c>
      <c r="AM80" s="400">
        <f ca="1">MAX(0,IF(SUM(Wastage!$C80:AL80)&gt;0,
'8. SOH &amp; Pipeline'!AO35-HLOOKUP(AM$2,$D$2:$AM$45,$A80,FALSE)+(SUM('8. SOH &amp; Pipeline'!$F35:AN35)-SUM(Wastage!$C80:AL80)),
'8. SOH &amp; Pipeline'!AO35-HLOOKUP(AM$2,$D$2:$AM$45,$A80,FALSE)))</f>
        <v>0</v>
      </c>
    </row>
    <row r="81" spans="1:39" x14ac:dyDescent="0.3">
      <c r="A81">
        <v>32</v>
      </c>
      <c r="B81" s="12" t="str">
        <f t="shared" si="2"/>
        <v>TAF+FTC+DTG (25/200/50) - 180 tab</v>
      </c>
      <c r="D81" s="399">
        <f>IF('8. SOH &amp; Pipeline'!F36&lt;&gt;0,'8. SOH &amp; Pipeline'!F36-HLOOKUP(D$2,$D$2:$AM$45,A81,FALSE),0)</f>
        <v>0</v>
      </c>
      <c r="E81" s="400">
        <f ca="1">MAX(0,IF(SUM(Wastage!$C81:D81)&gt;0,
'8. SOH &amp; Pipeline'!G36-HLOOKUP(E$2,$D$2:$AM$45,$A81,FALSE)+(SUM('8. SOH &amp; Pipeline'!$F36:F36)-SUM(Wastage!$C81:D81)),
'8. SOH &amp; Pipeline'!G36-HLOOKUP(E$2,$D$2:$AM$45,$A81,FALSE)))</f>
        <v>0</v>
      </c>
      <c r="F81" s="400">
        <f ca="1">MAX(0,IF(SUM(Wastage!$C81:E81)&gt;0,
'8. SOH &amp; Pipeline'!H36-HLOOKUP(F$2,$D$2:$AM$45,$A81,FALSE)+(SUM('8. SOH &amp; Pipeline'!$F36:G36)-SUM(Wastage!$C81:E81)),
'8. SOH &amp; Pipeline'!H36-HLOOKUP(F$2,$D$2:$AM$45,$A81,FALSE)))</f>
        <v>0</v>
      </c>
      <c r="G81" s="400">
        <f ca="1">MAX(0,IF(SUM(Wastage!$C81:F81)&gt;0,
'8. SOH &amp; Pipeline'!I36-HLOOKUP(G$2,$D$2:$AM$45,$A81,FALSE)+(SUM('8. SOH &amp; Pipeline'!$F36:H36)-SUM(Wastage!$C81:F81)),
'8. SOH &amp; Pipeline'!I36-HLOOKUP(G$2,$D$2:$AM$45,$A81,FALSE)))</f>
        <v>0</v>
      </c>
      <c r="H81" s="400">
        <f ca="1">MAX(0,IF(SUM(Wastage!$C81:G81)&gt;0,
'8. SOH &amp; Pipeline'!J36-HLOOKUP(H$2,$D$2:$AM$45,$A81,FALSE)+(SUM('8. SOH &amp; Pipeline'!$F36:I36)-SUM(Wastage!$C81:G81)),
'8. SOH &amp; Pipeline'!J36-HLOOKUP(H$2,$D$2:$AM$45,$A81,FALSE)))</f>
        <v>0</v>
      </c>
      <c r="I81" s="400">
        <f ca="1">MAX(0,IF(SUM(Wastage!$C81:H81)&gt;0,
'8. SOH &amp; Pipeline'!K36-HLOOKUP(I$2,$D$2:$AM$45,$A81,FALSE)+(SUM('8. SOH &amp; Pipeline'!$F36:J36)-SUM(Wastage!$C81:H81)),
'8. SOH &amp; Pipeline'!K36-HLOOKUP(I$2,$D$2:$AM$45,$A81,FALSE)))</f>
        <v>0</v>
      </c>
      <c r="J81" s="400">
        <f ca="1">MAX(0,IF(SUM(Wastage!$C81:I81)&gt;0,
'8. SOH &amp; Pipeline'!L36-HLOOKUP(J$2,$D$2:$AM$45,$A81,FALSE)+(SUM('8. SOH &amp; Pipeline'!$F36:K36)-SUM(Wastage!$C81:I81)),
'8. SOH &amp; Pipeline'!L36-HLOOKUP(J$2,$D$2:$AM$45,$A81,FALSE)))</f>
        <v>0</v>
      </c>
      <c r="K81" s="400">
        <f ca="1">MAX(0,IF(SUM(Wastage!$C81:J81)&gt;0,
'8. SOH &amp; Pipeline'!M36-HLOOKUP(K$2,$D$2:$AM$45,$A81,FALSE)+(SUM('8. SOH &amp; Pipeline'!$F36:L36)-SUM(Wastage!$C81:J81)),
'8. SOH &amp; Pipeline'!M36-HLOOKUP(K$2,$D$2:$AM$45,$A81,FALSE)))</f>
        <v>0</v>
      </c>
      <c r="L81" s="400">
        <f ca="1">MAX(0,IF(SUM(Wastage!$C81:K81)&gt;0,
'8. SOH &amp; Pipeline'!N36-HLOOKUP(L$2,$D$2:$AM$45,$A81,FALSE)+(SUM('8. SOH &amp; Pipeline'!$F36:M36)-SUM(Wastage!$C81:K81)),
'8. SOH &amp; Pipeline'!N36-HLOOKUP(L$2,$D$2:$AM$45,$A81,FALSE)))</f>
        <v>0</v>
      </c>
      <c r="M81" s="400">
        <f ca="1">MAX(0,IF(SUM(Wastage!$C81:L81)&gt;0,
'8. SOH &amp; Pipeline'!O36-HLOOKUP(M$2,$D$2:$AM$45,$A81,FALSE)+(SUM('8. SOH &amp; Pipeline'!$F36:N36)-SUM(Wastage!$C81:L81)),
'8. SOH &amp; Pipeline'!O36-HLOOKUP(M$2,$D$2:$AM$45,$A81,FALSE)))</f>
        <v>0</v>
      </c>
      <c r="N81" s="400">
        <f ca="1">MAX(0,IF(SUM(Wastage!$C81:M81)&gt;0,
'8. SOH &amp; Pipeline'!P36-HLOOKUP(N$2,$D$2:$AM$45,$A81,FALSE)+(SUM('8. SOH &amp; Pipeline'!$F36:O36)-SUM(Wastage!$C81:M81)),
'8. SOH &amp; Pipeline'!P36-HLOOKUP(N$2,$D$2:$AM$45,$A81,FALSE)))</f>
        <v>0</v>
      </c>
      <c r="O81" s="400">
        <f ca="1">MAX(0,IF(SUM(Wastage!$C81:N81)&gt;0,
'8. SOH &amp; Pipeline'!Q36-HLOOKUP(O$2,$D$2:$AM$45,$A81,FALSE)+(SUM('8. SOH &amp; Pipeline'!$F36:P36)-SUM(Wastage!$C81:N81)),
'8. SOH &amp; Pipeline'!Q36-HLOOKUP(O$2,$D$2:$AM$45,$A81,FALSE)))</f>
        <v>0</v>
      </c>
      <c r="P81" s="400">
        <f ca="1">MAX(0,IF(SUM(Wastage!$C81:O81)&gt;0,
'8. SOH &amp; Pipeline'!R36-HLOOKUP(P$2,$D$2:$AM$45,$A81,FALSE)+(SUM('8. SOH &amp; Pipeline'!$F36:Q36)-SUM(Wastage!$C81:O81)),
'8. SOH &amp; Pipeline'!R36-HLOOKUP(P$2,$D$2:$AM$45,$A81,FALSE)))</f>
        <v>0</v>
      </c>
      <c r="Q81" s="400">
        <f ca="1">MAX(0,IF(SUM(Wastage!$C81:P81)&gt;0,
'8. SOH &amp; Pipeline'!S36-HLOOKUP(Q$2,$D$2:$AM$45,$A81,FALSE)+(SUM('8. SOH &amp; Pipeline'!$F36:R36)-SUM(Wastage!$C81:P81)),
'8. SOH &amp; Pipeline'!S36-HLOOKUP(Q$2,$D$2:$AM$45,$A81,FALSE)))</f>
        <v>0</v>
      </c>
      <c r="R81" s="400">
        <f ca="1">MAX(0,IF(SUM(Wastage!$C81:Q81)&gt;0,
'8. SOH &amp; Pipeline'!T36-HLOOKUP(R$2,$D$2:$AM$45,$A81,FALSE)+(SUM('8. SOH &amp; Pipeline'!$F36:S36)-SUM(Wastage!$C81:Q81)),
'8. SOH &amp; Pipeline'!T36-HLOOKUP(R$2,$D$2:$AM$45,$A81,FALSE)))</f>
        <v>0</v>
      </c>
      <c r="S81" s="400">
        <f ca="1">MAX(0,IF(SUM(Wastage!$C81:R81)&gt;0,
'8. SOH &amp; Pipeline'!U36-HLOOKUP(S$2,$D$2:$AM$45,$A81,FALSE)+(SUM('8. SOH &amp; Pipeline'!$F36:T36)-SUM(Wastage!$C81:R81)),
'8. SOH &amp; Pipeline'!U36-HLOOKUP(S$2,$D$2:$AM$45,$A81,FALSE)))</f>
        <v>0</v>
      </c>
      <c r="T81" s="400">
        <f ca="1">MAX(0,IF(SUM(Wastage!$C81:S81)&gt;0,
'8. SOH &amp; Pipeline'!V36-HLOOKUP(T$2,$D$2:$AM$45,$A81,FALSE)+(SUM('8. SOH &amp; Pipeline'!$F36:U36)-SUM(Wastage!$C81:S81)),
'8. SOH &amp; Pipeline'!V36-HLOOKUP(T$2,$D$2:$AM$45,$A81,FALSE)))</f>
        <v>0</v>
      </c>
      <c r="U81" s="400">
        <f ca="1">MAX(0,IF(SUM(Wastage!$C81:T81)&gt;0,
'8. SOH &amp; Pipeline'!W36-HLOOKUP(U$2,$D$2:$AM$45,$A81,FALSE)+(SUM('8. SOH &amp; Pipeline'!$F36:V36)-SUM(Wastage!$C81:T81)),
'8. SOH &amp; Pipeline'!W36-HLOOKUP(U$2,$D$2:$AM$45,$A81,FALSE)))</f>
        <v>0</v>
      </c>
      <c r="V81" s="400">
        <f ca="1">MAX(0,IF(SUM(Wastage!$C81:U81)&gt;0,
'8. SOH &amp; Pipeline'!X36-HLOOKUP(V$2,$D$2:$AM$45,$A81,FALSE)+(SUM('8. SOH &amp; Pipeline'!$F36:W36)-SUM(Wastage!$C81:U81)),
'8. SOH &amp; Pipeline'!X36-HLOOKUP(V$2,$D$2:$AM$45,$A81,FALSE)))</f>
        <v>0</v>
      </c>
      <c r="W81" s="400">
        <f ca="1">MAX(0,IF(SUM(Wastage!$C81:V81)&gt;0,
'8. SOH &amp; Pipeline'!Y36-HLOOKUP(W$2,$D$2:$AM$45,$A81,FALSE)+(SUM('8. SOH &amp; Pipeline'!$F36:X36)-SUM(Wastage!$C81:V81)),
'8. SOH &amp; Pipeline'!Y36-HLOOKUP(W$2,$D$2:$AM$45,$A81,FALSE)))</f>
        <v>0</v>
      </c>
      <c r="X81" s="400">
        <f ca="1">MAX(0,IF(SUM(Wastage!$C81:W81)&gt;0,
'8. SOH &amp; Pipeline'!Z36-HLOOKUP(X$2,$D$2:$AM$45,$A81,FALSE)+(SUM('8. SOH &amp; Pipeline'!$F36:Y36)-SUM(Wastage!$C81:W81)),
'8. SOH &amp; Pipeline'!Z36-HLOOKUP(X$2,$D$2:$AM$45,$A81,FALSE)))</f>
        <v>0</v>
      </c>
      <c r="Y81" s="400">
        <f ca="1">MAX(0,IF(SUM(Wastage!$C81:X81)&gt;0,
'8. SOH &amp; Pipeline'!AA36-HLOOKUP(Y$2,$D$2:$AM$45,$A81,FALSE)+(SUM('8. SOH &amp; Pipeline'!$F36:Z36)-SUM(Wastage!$C81:X81)),
'8. SOH &amp; Pipeline'!AA36-HLOOKUP(Y$2,$D$2:$AM$45,$A81,FALSE)))</f>
        <v>0</v>
      </c>
      <c r="Z81" s="400">
        <f ca="1">MAX(0,IF(SUM(Wastage!$C81:Y81)&gt;0,
'8. SOH &amp; Pipeline'!AB36-HLOOKUP(Z$2,$D$2:$AM$45,$A81,FALSE)+(SUM('8. SOH &amp; Pipeline'!$F36:AA36)-SUM(Wastage!$C81:Y81)),
'8. SOH &amp; Pipeline'!AB36-HLOOKUP(Z$2,$D$2:$AM$45,$A81,FALSE)))</f>
        <v>0</v>
      </c>
      <c r="AA81" s="400">
        <f ca="1">MAX(0,IF(SUM(Wastage!$C81:Z81)&gt;0,
'8. SOH &amp; Pipeline'!AC36-HLOOKUP(AA$2,$D$2:$AM$45,$A81,FALSE)+(SUM('8. SOH &amp; Pipeline'!$F36:AB36)-SUM(Wastage!$C81:Z81)),
'8. SOH &amp; Pipeline'!AC36-HLOOKUP(AA$2,$D$2:$AM$45,$A81,FALSE)))</f>
        <v>0</v>
      </c>
      <c r="AB81" s="400">
        <f ca="1">MAX(0,IF(SUM(Wastage!$C81:AA81)&gt;0,
'8. SOH &amp; Pipeline'!AD36-HLOOKUP(AB$2,$D$2:$AM$45,$A81,FALSE)+(SUM('8. SOH &amp; Pipeline'!$F36:AC36)-SUM(Wastage!$C81:AA81)),
'8. SOH &amp; Pipeline'!AD36-HLOOKUP(AB$2,$D$2:$AM$45,$A81,FALSE)))</f>
        <v>0</v>
      </c>
      <c r="AC81" s="400">
        <f ca="1">MAX(0,IF(SUM(Wastage!$C81:AB81)&gt;0,
'8. SOH &amp; Pipeline'!AE36-HLOOKUP(AC$2,$D$2:$AM$45,$A81,FALSE)+(SUM('8. SOH &amp; Pipeline'!$F36:AD36)-SUM(Wastage!$C81:AB81)),
'8. SOH &amp; Pipeline'!AE36-HLOOKUP(AC$2,$D$2:$AM$45,$A81,FALSE)))</f>
        <v>0</v>
      </c>
      <c r="AD81" s="400">
        <f ca="1">MAX(0,IF(SUM(Wastage!$C81:AC81)&gt;0,
'8. SOH &amp; Pipeline'!AF36-HLOOKUP(AD$2,$D$2:$AM$45,$A81,FALSE)+(SUM('8. SOH &amp; Pipeline'!$F36:AE36)-SUM(Wastage!$C81:AC81)),
'8. SOH &amp; Pipeline'!AF36-HLOOKUP(AD$2,$D$2:$AM$45,$A81,FALSE)))</f>
        <v>0</v>
      </c>
      <c r="AE81" s="400">
        <f ca="1">MAX(0,IF(SUM(Wastage!$C81:AD81)&gt;0,
'8. SOH &amp; Pipeline'!AG36-HLOOKUP(AE$2,$D$2:$AM$45,$A81,FALSE)+(SUM('8. SOH &amp; Pipeline'!$F36:AF36)-SUM(Wastage!$C81:AD81)),
'8. SOH &amp; Pipeline'!AG36-HLOOKUP(AE$2,$D$2:$AM$45,$A81,FALSE)))</f>
        <v>0</v>
      </c>
      <c r="AF81" s="400">
        <f ca="1">MAX(0,IF(SUM(Wastage!$C81:AE81)&gt;0,
'8. SOH &amp; Pipeline'!AH36-HLOOKUP(AF$2,$D$2:$AM$45,$A81,FALSE)+(SUM('8. SOH &amp; Pipeline'!$F36:AG36)-SUM(Wastage!$C81:AE81)),
'8. SOH &amp; Pipeline'!AH36-HLOOKUP(AF$2,$D$2:$AM$45,$A81,FALSE)))</f>
        <v>0</v>
      </c>
      <c r="AG81" s="400">
        <f ca="1">MAX(0,IF(SUM(Wastage!$C81:AF81)&gt;0,
'8. SOH &amp; Pipeline'!AI36-HLOOKUP(AG$2,$D$2:$AM$45,$A81,FALSE)+(SUM('8. SOH &amp; Pipeline'!$F36:AH36)-SUM(Wastage!$C81:AF81)),
'8. SOH &amp; Pipeline'!AI36-HLOOKUP(AG$2,$D$2:$AM$45,$A81,FALSE)))</f>
        <v>0</v>
      </c>
      <c r="AH81" s="400">
        <f ca="1">MAX(0,IF(SUM(Wastage!$C81:AG81)&gt;0,
'8. SOH &amp; Pipeline'!AJ36-HLOOKUP(AH$2,$D$2:$AM$45,$A81,FALSE)+(SUM('8. SOH &amp; Pipeline'!$F36:AI36)-SUM(Wastage!$C81:AG81)),
'8. SOH &amp; Pipeline'!AJ36-HLOOKUP(AH$2,$D$2:$AM$45,$A81,FALSE)))</f>
        <v>0</v>
      </c>
      <c r="AI81" s="400">
        <f ca="1">MAX(0,IF(SUM(Wastage!$C81:AH81)&gt;0,
'8. SOH &amp; Pipeline'!AK36-HLOOKUP(AI$2,$D$2:$AM$45,$A81,FALSE)+(SUM('8. SOH &amp; Pipeline'!$F36:AJ36)-SUM(Wastage!$C81:AH81)),
'8. SOH &amp; Pipeline'!AK36-HLOOKUP(AI$2,$D$2:$AM$45,$A81,FALSE)))</f>
        <v>0</v>
      </c>
      <c r="AJ81" s="400">
        <f ca="1">MAX(0,IF(SUM(Wastage!$C81:AI81)&gt;0,
'8. SOH &amp; Pipeline'!AL36-HLOOKUP(AJ$2,$D$2:$AM$45,$A81,FALSE)+(SUM('8. SOH &amp; Pipeline'!$F36:AK36)-SUM(Wastage!$C81:AI81)),
'8. SOH &amp; Pipeline'!AL36-HLOOKUP(AJ$2,$D$2:$AM$45,$A81,FALSE)))</f>
        <v>0</v>
      </c>
      <c r="AK81" s="400">
        <f ca="1">MAX(0,IF(SUM(Wastage!$C81:AJ81)&gt;0,
'8. SOH &amp; Pipeline'!AM36-HLOOKUP(AK$2,$D$2:$AM$45,$A81,FALSE)+(SUM('8. SOH &amp; Pipeline'!$F36:AL36)-SUM(Wastage!$C81:AJ81)),
'8. SOH &amp; Pipeline'!AM36-HLOOKUP(AK$2,$D$2:$AM$45,$A81,FALSE)))</f>
        <v>0</v>
      </c>
      <c r="AL81" s="400">
        <f ca="1">MAX(0,IF(SUM(Wastage!$C81:AK81)&gt;0,
'8. SOH &amp; Pipeline'!AN36-HLOOKUP(AL$2,$D$2:$AM$45,$A81,FALSE)+(SUM('8. SOH &amp; Pipeline'!$F36:AM36)-SUM(Wastage!$C81:AK81)),
'8. SOH &amp; Pipeline'!AN36-HLOOKUP(AL$2,$D$2:$AM$45,$A81,FALSE)))</f>
        <v>0</v>
      </c>
      <c r="AM81" s="400">
        <f ca="1">MAX(0,IF(SUM(Wastage!$C81:AL81)&gt;0,
'8. SOH &amp; Pipeline'!AO36-HLOOKUP(AM$2,$D$2:$AM$45,$A81,FALSE)+(SUM('8. SOH &amp; Pipeline'!$F36:AN36)-SUM(Wastage!$C81:AL81)),
'8. SOH &amp; Pipeline'!AO36-HLOOKUP(AM$2,$D$2:$AM$45,$A81,FALSE)))</f>
        <v>0</v>
      </c>
    </row>
    <row r="82" spans="1:39" x14ac:dyDescent="0.3">
      <c r="A82">
        <v>33</v>
      </c>
      <c r="B82" s="12" t="str">
        <f t="shared" si="2"/>
        <v>TAF+FTC+DTG (25/200/50) - 30 tab</v>
      </c>
      <c r="D82" s="399">
        <f>IF('8. SOH &amp; Pipeline'!F37&lt;&gt;0,'8. SOH &amp; Pipeline'!F37-HLOOKUP(D$2,$D$2:$AM$45,A82,FALSE),0)</f>
        <v>0</v>
      </c>
      <c r="E82" s="400">
        <f ca="1">MAX(0,IF(SUM(Wastage!$C82:D82)&gt;0,
'8. SOH &amp; Pipeline'!G37-HLOOKUP(E$2,$D$2:$AM$45,$A82,FALSE)+(SUM('8. SOH &amp; Pipeline'!$F37:F37)-SUM(Wastage!$C82:D82)),
'8. SOH &amp; Pipeline'!G37-HLOOKUP(E$2,$D$2:$AM$45,$A82,FALSE)))</f>
        <v>0</v>
      </c>
      <c r="F82" s="400">
        <f ca="1">MAX(0,IF(SUM(Wastage!$C82:E82)&gt;0,
'8. SOH &amp; Pipeline'!H37-HLOOKUP(F$2,$D$2:$AM$45,$A82,FALSE)+(SUM('8. SOH &amp; Pipeline'!$F37:G37)-SUM(Wastage!$C82:E82)),
'8. SOH &amp; Pipeline'!H37-HLOOKUP(F$2,$D$2:$AM$45,$A82,FALSE)))</f>
        <v>0</v>
      </c>
      <c r="G82" s="400">
        <f ca="1">MAX(0,IF(SUM(Wastage!$C82:F82)&gt;0,
'8. SOH &amp; Pipeline'!I37-HLOOKUP(G$2,$D$2:$AM$45,$A82,FALSE)+(SUM('8. SOH &amp; Pipeline'!$F37:H37)-SUM(Wastage!$C82:F82)),
'8. SOH &amp; Pipeline'!I37-HLOOKUP(G$2,$D$2:$AM$45,$A82,FALSE)))</f>
        <v>0</v>
      </c>
      <c r="H82" s="400">
        <f ca="1">MAX(0,IF(SUM(Wastage!$C82:G82)&gt;0,
'8. SOH &amp; Pipeline'!J37-HLOOKUP(H$2,$D$2:$AM$45,$A82,FALSE)+(SUM('8. SOH &amp; Pipeline'!$F37:I37)-SUM(Wastage!$C82:G82)),
'8. SOH &amp; Pipeline'!J37-HLOOKUP(H$2,$D$2:$AM$45,$A82,FALSE)))</f>
        <v>0</v>
      </c>
      <c r="I82" s="400">
        <f ca="1">MAX(0,IF(SUM(Wastage!$C82:H82)&gt;0,
'8. SOH &amp; Pipeline'!K37-HLOOKUP(I$2,$D$2:$AM$45,$A82,FALSE)+(SUM('8. SOH &amp; Pipeline'!$F37:J37)-SUM(Wastage!$C82:H82)),
'8. SOH &amp; Pipeline'!K37-HLOOKUP(I$2,$D$2:$AM$45,$A82,FALSE)))</f>
        <v>0</v>
      </c>
      <c r="J82" s="400">
        <f ca="1">MAX(0,IF(SUM(Wastage!$C82:I82)&gt;0,
'8. SOH &amp; Pipeline'!L37-HLOOKUP(J$2,$D$2:$AM$45,$A82,FALSE)+(SUM('8. SOH &amp; Pipeline'!$F37:K37)-SUM(Wastage!$C82:I82)),
'8. SOH &amp; Pipeline'!L37-HLOOKUP(J$2,$D$2:$AM$45,$A82,FALSE)))</f>
        <v>0</v>
      </c>
      <c r="K82" s="400">
        <f ca="1">MAX(0,IF(SUM(Wastage!$C82:J82)&gt;0,
'8. SOH &amp; Pipeline'!M37-HLOOKUP(K$2,$D$2:$AM$45,$A82,FALSE)+(SUM('8. SOH &amp; Pipeline'!$F37:L37)-SUM(Wastage!$C82:J82)),
'8. SOH &amp; Pipeline'!M37-HLOOKUP(K$2,$D$2:$AM$45,$A82,FALSE)))</f>
        <v>0</v>
      </c>
      <c r="L82" s="400">
        <f ca="1">MAX(0,IF(SUM(Wastage!$C82:K82)&gt;0,
'8. SOH &amp; Pipeline'!N37-HLOOKUP(L$2,$D$2:$AM$45,$A82,FALSE)+(SUM('8. SOH &amp; Pipeline'!$F37:M37)-SUM(Wastage!$C82:K82)),
'8. SOH &amp; Pipeline'!N37-HLOOKUP(L$2,$D$2:$AM$45,$A82,FALSE)))</f>
        <v>0</v>
      </c>
      <c r="M82" s="400">
        <f ca="1">MAX(0,IF(SUM(Wastage!$C82:L82)&gt;0,
'8. SOH &amp; Pipeline'!O37-HLOOKUP(M$2,$D$2:$AM$45,$A82,FALSE)+(SUM('8. SOH &amp; Pipeline'!$F37:N37)-SUM(Wastage!$C82:L82)),
'8. SOH &amp; Pipeline'!O37-HLOOKUP(M$2,$D$2:$AM$45,$A82,FALSE)))</f>
        <v>0</v>
      </c>
      <c r="N82" s="400">
        <f ca="1">MAX(0,IF(SUM(Wastage!$C82:M82)&gt;0,
'8. SOH &amp; Pipeline'!P37-HLOOKUP(N$2,$D$2:$AM$45,$A82,FALSE)+(SUM('8. SOH &amp; Pipeline'!$F37:O37)-SUM(Wastage!$C82:M82)),
'8. SOH &amp; Pipeline'!P37-HLOOKUP(N$2,$D$2:$AM$45,$A82,FALSE)))</f>
        <v>0</v>
      </c>
      <c r="O82" s="400">
        <f ca="1">MAX(0,IF(SUM(Wastage!$C82:N82)&gt;0,
'8. SOH &amp; Pipeline'!Q37-HLOOKUP(O$2,$D$2:$AM$45,$A82,FALSE)+(SUM('8. SOH &amp; Pipeline'!$F37:P37)-SUM(Wastage!$C82:N82)),
'8. SOH &amp; Pipeline'!Q37-HLOOKUP(O$2,$D$2:$AM$45,$A82,FALSE)))</f>
        <v>0</v>
      </c>
      <c r="P82" s="400">
        <f ca="1">MAX(0,IF(SUM(Wastage!$C82:O82)&gt;0,
'8. SOH &amp; Pipeline'!R37-HLOOKUP(P$2,$D$2:$AM$45,$A82,FALSE)+(SUM('8. SOH &amp; Pipeline'!$F37:Q37)-SUM(Wastage!$C82:O82)),
'8. SOH &amp; Pipeline'!R37-HLOOKUP(P$2,$D$2:$AM$45,$A82,FALSE)))</f>
        <v>0</v>
      </c>
      <c r="Q82" s="400">
        <f ca="1">MAX(0,IF(SUM(Wastage!$C82:P82)&gt;0,
'8. SOH &amp; Pipeline'!S37-HLOOKUP(Q$2,$D$2:$AM$45,$A82,FALSE)+(SUM('8. SOH &amp; Pipeline'!$F37:R37)-SUM(Wastage!$C82:P82)),
'8. SOH &amp; Pipeline'!S37-HLOOKUP(Q$2,$D$2:$AM$45,$A82,FALSE)))</f>
        <v>0</v>
      </c>
      <c r="R82" s="400">
        <f ca="1">MAX(0,IF(SUM(Wastage!$C82:Q82)&gt;0,
'8. SOH &amp; Pipeline'!T37-HLOOKUP(R$2,$D$2:$AM$45,$A82,FALSE)+(SUM('8. SOH &amp; Pipeline'!$F37:S37)-SUM(Wastage!$C82:Q82)),
'8. SOH &amp; Pipeline'!T37-HLOOKUP(R$2,$D$2:$AM$45,$A82,FALSE)))</f>
        <v>0</v>
      </c>
      <c r="S82" s="400">
        <f ca="1">MAX(0,IF(SUM(Wastage!$C82:R82)&gt;0,
'8. SOH &amp; Pipeline'!U37-HLOOKUP(S$2,$D$2:$AM$45,$A82,FALSE)+(SUM('8. SOH &amp; Pipeline'!$F37:T37)-SUM(Wastage!$C82:R82)),
'8. SOH &amp; Pipeline'!U37-HLOOKUP(S$2,$D$2:$AM$45,$A82,FALSE)))</f>
        <v>0</v>
      </c>
      <c r="T82" s="400">
        <f ca="1">MAX(0,IF(SUM(Wastage!$C82:S82)&gt;0,
'8. SOH &amp; Pipeline'!V37-HLOOKUP(T$2,$D$2:$AM$45,$A82,FALSE)+(SUM('8. SOH &amp; Pipeline'!$F37:U37)-SUM(Wastage!$C82:S82)),
'8. SOH &amp; Pipeline'!V37-HLOOKUP(T$2,$D$2:$AM$45,$A82,FALSE)))</f>
        <v>0</v>
      </c>
      <c r="U82" s="400">
        <f ca="1">MAX(0,IF(SUM(Wastage!$C82:T82)&gt;0,
'8. SOH &amp; Pipeline'!W37-HLOOKUP(U$2,$D$2:$AM$45,$A82,FALSE)+(SUM('8. SOH &amp; Pipeline'!$F37:V37)-SUM(Wastage!$C82:T82)),
'8. SOH &amp; Pipeline'!W37-HLOOKUP(U$2,$D$2:$AM$45,$A82,FALSE)))</f>
        <v>0</v>
      </c>
      <c r="V82" s="400">
        <f ca="1">MAX(0,IF(SUM(Wastage!$C82:U82)&gt;0,
'8. SOH &amp; Pipeline'!X37-HLOOKUP(V$2,$D$2:$AM$45,$A82,FALSE)+(SUM('8. SOH &amp; Pipeline'!$F37:W37)-SUM(Wastage!$C82:U82)),
'8. SOH &amp; Pipeline'!X37-HLOOKUP(V$2,$D$2:$AM$45,$A82,FALSE)))</f>
        <v>0</v>
      </c>
      <c r="W82" s="400">
        <f ca="1">MAX(0,IF(SUM(Wastage!$C82:V82)&gt;0,
'8. SOH &amp; Pipeline'!Y37-HLOOKUP(W$2,$D$2:$AM$45,$A82,FALSE)+(SUM('8. SOH &amp; Pipeline'!$F37:X37)-SUM(Wastage!$C82:V82)),
'8. SOH &amp; Pipeline'!Y37-HLOOKUP(W$2,$D$2:$AM$45,$A82,FALSE)))</f>
        <v>0</v>
      </c>
      <c r="X82" s="400">
        <f ca="1">MAX(0,IF(SUM(Wastage!$C82:W82)&gt;0,
'8. SOH &amp; Pipeline'!Z37-HLOOKUP(X$2,$D$2:$AM$45,$A82,FALSE)+(SUM('8. SOH &amp; Pipeline'!$F37:Y37)-SUM(Wastage!$C82:W82)),
'8. SOH &amp; Pipeline'!Z37-HLOOKUP(X$2,$D$2:$AM$45,$A82,FALSE)))</f>
        <v>0</v>
      </c>
      <c r="Y82" s="400">
        <f ca="1">MAX(0,IF(SUM(Wastage!$C82:X82)&gt;0,
'8. SOH &amp; Pipeline'!AA37-HLOOKUP(Y$2,$D$2:$AM$45,$A82,FALSE)+(SUM('8. SOH &amp; Pipeline'!$F37:Z37)-SUM(Wastage!$C82:X82)),
'8. SOH &amp; Pipeline'!AA37-HLOOKUP(Y$2,$D$2:$AM$45,$A82,FALSE)))</f>
        <v>0</v>
      </c>
      <c r="Z82" s="400">
        <f ca="1">MAX(0,IF(SUM(Wastage!$C82:Y82)&gt;0,
'8. SOH &amp; Pipeline'!AB37-HLOOKUP(Z$2,$D$2:$AM$45,$A82,FALSE)+(SUM('8. SOH &amp; Pipeline'!$F37:AA37)-SUM(Wastage!$C82:Y82)),
'8. SOH &amp; Pipeline'!AB37-HLOOKUP(Z$2,$D$2:$AM$45,$A82,FALSE)))</f>
        <v>0</v>
      </c>
      <c r="AA82" s="400">
        <f ca="1">MAX(0,IF(SUM(Wastage!$C82:Z82)&gt;0,
'8. SOH &amp; Pipeline'!AC37-HLOOKUP(AA$2,$D$2:$AM$45,$A82,FALSE)+(SUM('8. SOH &amp; Pipeline'!$F37:AB37)-SUM(Wastage!$C82:Z82)),
'8. SOH &amp; Pipeline'!AC37-HLOOKUP(AA$2,$D$2:$AM$45,$A82,FALSE)))</f>
        <v>0</v>
      </c>
      <c r="AB82" s="400">
        <f ca="1">MAX(0,IF(SUM(Wastage!$C82:AA82)&gt;0,
'8. SOH &amp; Pipeline'!AD37-HLOOKUP(AB$2,$D$2:$AM$45,$A82,FALSE)+(SUM('8. SOH &amp; Pipeline'!$F37:AC37)-SUM(Wastage!$C82:AA82)),
'8. SOH &amp; Pipeline'!AD37-HLOOKUP(AB$2,$D$2:$AM$45,$A82,FALSE)))</f>
        <v>0</v>
      </c>
      <c r="AC82" s="400">
        <f ca="1">MAX(0,IF(SUM(Wastage!$C82:AB82)&gt;0,
'8. SOH &amp; Pipeline'!AE37-HLOOKUP(AC$2,$D$2:$AM$45,$A82,FALSE)+(SUM('8. SOH &amp; Pipeline'!$F37:AD37)-SUM(Wastage!$C82:AB82)),
'8. SOH &amp; Pipeline'!AE37-HLOOKUP(AC$2,$D$2:$AM$45,$A82,FALSE)))</f>
        <v>0</v>
      </c>
      <c r="AD82" s="400">
        <f ca="1">MAX(0,IF(SUM(Wastage!$C82:AC82)&gt;0,
'8. SOH &amp; Pipeline'!AF37-HLOOKUP(AD$2,$D$2:$AM$45,$A82,FALSE)+(SUM('8. SOH &amp; Pipeline'!$F37:AE37)-SUM(Wastage!$C82:AC82)),
'8. SOH &amp; Pipeline'!AF37-HLOOKUP(AD$2,$D$2:$AM$45,$A82,FALSE)))</f>
        <v>0</v>
      </c>
      <c r="AE82" s="400">
        <f ca="1">MAX(0,IF(SUM(Wastage!$C82:AD82)&gt;0,
'8. SOH &amp; Pipeline'!AG37-HLOOKUP(AE$2,$D$2:$AM$45,$A82,FALSE)+(SUM('8. SOH &amp; Pipeline'!$F37:AF37)-SUM(Wastage!$C82:AD82)),
'8. SOH &amp; Pipeline'!AG37-HLOOKUP(AE$2,$D$2:$AM$45,$A82,FALSE)))</f>
        <v>0</v>
      </c>
      <c r="AF82" s="400">
        <f ca="1">MAX(0,IF(SUM(Wastage!$C82:AE82)&gt;0,
'8. SOH &amp; Pipeline'!AH37-HLOOKUP(AF$2,$D$2:$AM$45,$A82,FALSE)+(SUM('8. SOH &amp; Pipeline'!$F37:AG37)-SUM(Wastage!$C82:AE82)),
'8. SOH &amp; Pipeline'!AH37-HLOOKUP(AF$2,$D$2:$AM$45,$A82,FALSE)))</f>
        <v>0</v>
      </c>
      <c r="AG82" s="400">
        <f ca="1">MAX(0,IF(SUM(Wastage!$C82:AF82)&gt;0,
'8. SOH &amp; Pipeline'!AI37-HLOOKUP(AG$2,$D$2:$AM$45,$A82,FALSE)+(SUM('8. SOH &amp; Pipeline'!$F37:AH37)-SUM(Wastage!$C82:AF82)),
'8. SOH &amp; Pipeline'!AI37-HLOOKUP(AG$2,$D$2:$AM$45,$A82,FALSE)))</f>
        <v>0</v>
      </c>
      <c r="AH82" s="400">
        <f ca="1">MAX(0,IF(SUM(Wastage!$C82:AG82)&gt;0,
'8. SOH &amp; Pipeline'!AJ37-HLOOKUP(AH$2,$D$2:$AM$45,$A82,FALSE)+(SUM('8. SOH &amp; Pipeline'!$F37:AI37)-SUM(Wastage!$C82:AG82)),
'8. SOH &amp; Pipeline'!AJ37-HLOOKUP(AH$2,$D$2:$AM$45,$A82,FALSE)))</f>
        <v>0</v>
      </c>
      <c r="AI82" s="400">
        <f ca="1">MAX(0,IF(SUM(Wastage!$C82:AH82)&gt;0,
'8. SOH &amp; Pipeline'!AK37-HLOOKUP(AI$2,$D$2:$AM$45,$A82,FALSE)+(SUM('8. SOH &amp; Pipeline'!$F37:AJ37)-SUM(Wastage!$C82:AH82)),
'8. SOH &amp; Pipeline'!AK37-HLOOKUP(AI$2,$D$2:$AM$45,$A82,FALSE)))</f>
        <v>0</v>
      </c>
      <c r="AJ82" s="400">
        <f ca="1">MAX(0,IF(SUM(Wastage!$C82:AI82)&gt;0,
'8. SOH &amp; Pipeline'!AL37-HLOOKUP(AJ$2,$D$2:$AM$45,$A82,FALSE)+(SUM('8. SOH &amp; Pipeline'!$F37:AK37)-SUM(Wastage!$C82:AI82)),
'8. SOH &amp; Pipeline'!AL37-HLOOKUP(AJ$2,$D$2:$AM$45,$A82,FALSE)))</f>
        <v>0</v>
      </c>
      <c r="AK82" s="400">
        <f ca="1">MAX(0,IF(SUM(Wastage!$C82:AJ82)&gt;0,
'8. SOH &amp; Pipeline'!AM37-HLOOKUP(AK$2,$D$2:$AM$45,$A82,FALSE)+(SUM('8. SOH &amp; Pipeline'!$F37:AL37)-SUM(Wastage!$C82:AJ82)),
'8. SOH &amp; Pipeline'!AM37-HLOOKUP(AK$2,$D$2:$AM$45,$A82,FALSE)))</f>
        <v>0</v>
      </c>
      <c r="AL82" s="400">
        <f ca="1">MAX(0,IF(SUM(Wastage!$C82:AK82)&gt;0,
'8. SOH &amp; Pipeline'!AN37-HLOOKUP(AL$2,$D$2:$AM$45,$A82,FALSE)+(SUM('8. SOH &amp; Pipeline'!$F37:AM37)-SUM(Wastage!$C82:AK82)),
'8. SOH &amp; Pipeline'!AN37-HLOOKUP(AL$2,$D$2:$AM$45,$A82,FALSE)))</f>
        <v>0</v>
      </c>
      <c r="AM82" s="400">
        <f ca="1">MAX(0,IF(SUM(Wastage!$C82:AL82)&gt;0,
'8. SOH &amp; Pipeline'!AO37-HLOOKUP(AM$2,$D$2:$AM$45,$A82,FALSE)+(SUM('8. SOH &amp; Pipeline'!$F37:AN37)-SUM(Wastage!$C82:AL82)),
'8. SOH &amp; Pipeline'!AO37-HLOOKUP(AM$2,$D$2:$AM$45,$A82,FALSE)))</f>
        <v>0</v>
      </c>
    </row>
    <row r="83" spans="1:39" x14ac:dyDescent="0.3">
      <c r="A83">
        <v>34</v>
      </c>
      <c r="B83" s="12" t="str">
        <f t="shared" si="2"/>
        <v>TAF+FTC+DTG (25/200/50) - 90 tab</v>
      </c>
      <c r="D83" s="399">
        <f>IF('8. SOH &amp; Pipeline'!F38&lt;&gt;0,'8. SOH &amp; Pipeline'!F38-HLOOKUP(D$2,$D$2:$AM$45,A83,FALSE),0)</f>
        <v>0</v>
      </c>
      <c r="E83" s="400">
        <f ca="1">MAX(0,IF(SUM(Wastage!$C83:D83)&gt;0,
'8. SOH &amp; Pipeline'!G38-HLOOKUP(E$2,$D$2:$AM$45,$A83,FALSE)+(SUM('8. SOH &amp; Pipeline'!$F38:F38)-SUM(Wastage!$C83:D83)),
'8. SOH &amp; Pipeline'!G38-HLOOKUP(E$2,$D$2:$AM$45,$A83,FALSE)))</f>
        <v>0</v>
      </c>
      <c r="F83" s="400">
        <f ca="1">MAX(0,IF(SUM(Wastage!$C83:E83)&gt;0,
'8. SOH &amp; Pipeline'!H38-HLOOKUP(F$2,$D$2:$AM$45,$A83,FALSE)+(SUM('8. SOH &amp; Pipeline'!$F38:G38)-SUM(Wastage!$C83:E83)),
'8. SOH &amp; Pipeline'!H38-HLOOKUP(F$2,$D$2:$AM$45,$A83,FALSE)))</f>
        <v>0</v>
      </c>
      <c r="G83" s="400">
        <f ca="1">MAX(0,IF(SUM(Wastage!$C83:F83)&gt;0,
'8. SOH &amp; Pipeline'!I38-HLOOKUP(G$2,$D$2:$AM$45,$A83,FALSE)+(SUM('8. SOH &amp; Pipeline'!$F38:H38)-SUM(Wastage!$C83:F83)),
'8. SOH &amp; Pipeline'!I38-HLOOKUP(G$2,$D$2:$AM$45,$A83,FALSE)))</f>
        <v>0</v>
      </c>
      <c r="H83" s="400">
        <f ca="1">MAX(0,IF(SUM(Wastage!$C83:G83)&gt;0,
'8. SOH &amp; Pipeline'!J38-HLOOKUP(H$2,$D$2:$AM$45,$A83,FALSE)+(SUM('8. SOH &amp; Pipeline'!$F38:I38)-SUM(Wastage!$C83:G83)),
'8. SOH &amp; Pipeline'!J38-HLOOKUP(H$2,$D$2:$AM$45,$A83,FALSE)))</f>
        <v>0</v>
      </c>
      <c r="I83" s="400">
        <f ca="1">MAX(0,IF(SUM(Wastage!$C83:H83)&gt;0,
'8. SOH &amp; Pipeline'!K38-HLOOKUP(I$2,$D$2:$AM$45,$A83,FALSE)+(SUM('8. SOH &amp; Pipeline'!$F38:J38)-SUM(Wastage!$C83:H83)),
'8. SOH &amp; Pipeline'!K38-HLOOKUP(I$2,$D$2:$AM$45,$A83,FALSE)))</f>
        <v>0</v>
      </c>
      <c r="J83" s="400">
        <f ca="1">MAX(0,IF(SUM(Wastage!$C83:I83)&gt;0,
'8. SOH &amp; Pipeline'!L38-HLOOKUP(J$2,$D$2:$AM$45,$A83,FALSE)+(SUM('8. SOH &amp; Pipeline'!$F38:K38)-SUM(Wastage!$C83:I83)),
'8. SOH &amp; Pipeline'!L38-HLOOKUP(J$2,$D$2:$AM$45,$A83,FALSE)))</f>
        <v>0</v>
      </c>
      <c r="K83" s="400">
        <f ca="1">MAX(0,IF(SUM(Wastage!$C83:J83)&gt;0,
'8. SOH &amp; Pipeline'!M38-HLOOKUP(K$2,$D$2:$AM$45,$A83,FALSE)+(SUM('8. SOH &amp; Pipeline'!$F38:L38)-SUM(Wastage!$C83:J83)),
'8. SOH &amp; Pipeline'!M38-HLOOKUP(K$2,$D$2:$AM$45,$A83,FALSE)))</f>
        <v>0</v>
      </c>
      <c r="L83" s="400">
        <f ca="1">MAX(0,IF(SUM(Wastage!$C83:K83)&gt;0,
'8. SOH &amp; Pipeline'!N38-HLOOKUP(L$2,$D$2:$AM$45,$A83,FALSE)+(SUM('8. SOH &amp; Pipeline'!$F38:M38)-SUM(Wastage!$C83:K83)),
'8. SOH &amp; Pipeline'!N38-HLOOKUP(L$2,$D$2:$AM$45,$A83,FALSE)))</f>
        <v>0</v>
      </c>
      <c r="M83" s="400">
        <f ca="1">MAX(0,IF(SUM(Wastage!$C83:L83)&gt;0,
'8. SOH &amp; Pipeline'!O38-HLOOKUP(M$2,$D$2:$AM$45,$A83,FALSE)+(SUM('8. SOH &amp; Pipeline'!$F38:N38)-SUM(Wastage!$C83:L83)),
'8. SOH &amp; Pipeline'!O38-HLOOKUP(M$2,$D$2:$AM$45,$A83,FALSE)))</f>
        <v>0</v>
      </c>
      <c r="N83" s="400">
        <f ca="1">MAX(0,IF(SUM(Wastage!$C83:M83)&gt;0,
'8. SOH &amp; Pipeline'!P38-HLOOKUP(N$2,$D$2:$AM$45,$A83,FALSE)+(SUM('8. SOH &amp; Pipeline'!$F38:O38)-SUM(Wastage!$C83:M83)),
'8. SOH &amp; Pipeline'!P38-HLOOKUP(N$2,$D$2:$AM$45,$A83,FALSE)))</f>
        <v>0</v>
      </c>
      <c r="O83" s="400">
        <f ca="1">MAX(0,IF(SUM(Wastage!$C83:N83)&gt;0,
'8. SOH &amp; Pipeline'!Q38-HLOOKUP(O$2,$D$2:$AM$45,$A83,FALSE)+(SUM('8. SOH &amp; Pipeline'!$F38:P38)-SUM(Wastage!$C83:N83)),
'8. SOH &amp; Pipeline'!Q38-HLOOKUP(O$2,$D$2:$AM$45,$A83,FALSE)))</f>
        <v>0</v>
      </c>
      <c r="P83" s="400">
        <f ca="1">MAX(0,IF(SUM(Wastage!$C83:O83)&gt;0,
'8. SOH &amp; Pipeline'!R38-HLOOKUP(P$2,$D$2:$AM$45,$A83,FALSE)+(SUM('8. SOH &amp; Pipeline'!$F38:Q38)-SUM(Wastage!$C83:O83)),
'8. SOH &amp; Pipeline'!R38-HLOOKUP(P$2,$D$2:$AM$45,$A83,FALSE)))</f>
        <v>0</v>
      </c>
      <c r="Q83" s="400">
        <f ca="1">MAX(0,IF(SUM(Wastage!$C83:P83)&gt;0,
'8. SOH &amp; Pipeline'!S38-HLOOKUP(Q$2,$D$2:$AM$45,$A83,FALSE)+(SUM('8. SOH &amp; Pipeline'!$F38:R38)-SUM(Wastage!$C83:P83)),
'8. SOH &amp; Pipeline'!S38-HLOOKUP(Q$2,$D$2:$AM$45,$A83,FALSE)))</f>
        <v>0</v>
      </c>
      <c r="R83" s="400">
        <f ca="1">MAX(0,IF(SUM(Wastage!$C83:Q83)&gt;0,
'8. SOH &amp; Pipeline'!T38-HLOOKUP(R$2,$D$2:$AM$45,$A83,FALSE)+(SUM('8. SOH &amp; Pipeline'!$F38:S38)-SUM(Wastage!$C83:Q83)),
'8. SOH &amp; Pipeline'!T38-HLOOKUP(R$2,$D$2:$AM$45,$A83,FALSE)))</f>
        <v>0</v>
      </c>
      <c r="S83" s="400">
        <f ca="1">MAX(0,IF(SUM(Wastage!$C83:R83)&gt;0,
'8. SOH &amp; Pipeline'!U38-HLOOKUP(S$2,$D$2:$AM$45,$A83,FALSE)+(SUM('8. SOH &amp; Pipeline'!$F38:T38)-SUM(Wastage!$C83:R83)),
'8. SOH &amp; Pipeline'!U38-HLOOKUP(S$2,$D$2:$AM$45,$A83,FALSE)))</f>
        <v>0</v>
      </c>
      <c r="T83" s="400">
        <f ca="1">MAX(0,IF(SUM(Wastage!$C83:S83)&gt;0,
'8. SOH &amp; Pipeline'!V38-HLOOKUP(T$2,$D$2:$AM$45,$A83,FALSE)+(SUM('8. SOH &amp; Pipeline'!$F38:U38)-SUM(Wastage!$C83:S83)),
'8. SOH &amp; Pipeline'!V38-HLOOKUP(T$2,$D$2:$AM$45,$A83,FALSE)))</f>
        <v>0</v>
      </c>
      <c r="U83" s="400">
        <f ca="1">MAX(0,IF(SUM(Wastage!$C83:T83)&gt;0,
'8. SOH &amp; Pipeline'!W38-HLOOKUP(U$2,$D$2:$AM$45,$A83,FALSE)+(SUM('8. SOH &amp; Pipeline'!$F38:V38)-SUM(Wastage!$C83:T83)),
'8. SOH &amp; Pipeline'!W38-HLOOKUP(U$2,$D$2:$AM$45,$A83,FALSE)))</f>
        <v>0</v>
      </c>
      <c r="V83" s="400">
        <f ca="1">MAX(0,IF(SUM(Wastage!$C83:U83)&gt;0,
'8. SOH &amp; Pipeline'!X38-HLOOKUP(V$2,$D$2:$AM$45,$A83,FALSE)+(SUM('8. SOH &amp; Pipeline'!$F38:W38)-SUM(Wastage!$C83:U83)),
'8. SOH &amp; Pipeline'!X38-HLOOKUP(V$2,$D$2:$AM$45,$A83,FALSE)))</f>
        <v>0</v>
      </c>
      <c r="W83" s="400">
        <f ca="1">MAX(0,IF(SUM(Wastage!$C83:V83)&gt;0,
'8. SOH &amp; Pipeline'!Y38-HLOOKUP(W$2,$D$2:$AM$45,$A83,FALSE)+(SUM('8. SOH &amp; Pipeline'!$F38:X38)-SUM(Wastage!$C83:V83)),
'8. SOH &amp; Pipeline'!Y38-HLOOKUP(W$2,$D$2:$AM$45,$A83,FALSE)))</f>
        <v>0</v>
      </c>
      <c r="X83" s="400">
        <f ca="1">MAX(0,IF(SUM(Wastage!$C83:W83)&gt;0,
'8. SOH &amp; Pipeline'!Z38-HLOOKUP(X$2,$D$2:$AM$45,$A83,FALSE)+(SUM('8. SOH &amp; Pipeline'!$F38:Y38)-SUM(Wastage!$C83:W83)),
'8. SOH &amp; Pipeline'!Z38-HLOOKUP(X$2,$D$2:$AM$45,$A83,FALSE)))</f>
        <v>0</v>
      </c>
      <c r="Y83" s="400">
        <f ca="1">MAX(0,IF(SUM(Wastage!$C83:X83)&gt;0,
'8. SOH &amp; Pipeline'!AA38-HLOOKUP(Y$2,$D$2:$AM$45,$A83,FALSE)+(SUM('8. SOH &amp; Pipeline'!$F38:Z38)-SUM(Wastage!$C83:X83)),
'8. SOH &amp; Pipeline'!AA38-HLOOKUP(Y$2,$D$2:$AM$45,$A83,FALSE)))</f>
        <v>0</v>
      </c>
      <c r="Z83" s="400">
        <f ca="1">MAX(0,IF(SUM(Wastage!$C83:Y83)&gt;0,
'8. SOH &amp; Pipeline'!AB38-HLOOKUP(Z$2,$D$2:$AM$45,$A83,FALSE)+(SUM('8. SOH &amp; Pipeline'!$F38:AA38)-SUM(Wastage!$C83:Y83)),
'8. SOH &amp; Pipeline'!AB38-HLOOKUP(Z$2,$D$2:$AM$45,$A83,FALSE)))</f>
        <v>0</v>
      </c>
      <c r="AA83" s="400">
        <f ca="1">MAX(0,IF(SUM(Wastage!$C83:Z83)&gt;0,
'8. SOH &amp; Pipeline'!AC38-HLOOKUP(AA$2,$D$2:$AM$45,$A83,FALSE)+(SUM('8. SOH &amp; Pipeline'!$F38:AB38)-SUM(Wastage!$C83:Z83)),
'8. SOH &amp; Pipeline'!AC38-HLOOKUP(AA$2,$D$2:$AM$45,$A83,FALSE)))</f>
        <v>0</v>
      </c>
      <c r="AB83" s="400">
        <f ca="1">MAX(0,IF(SUM(Wastage!$C83:AA83)&gt;0,
'8. SOH &amp; Pipeline'!AD38-HLOOKUP(AB$2,$D$2:$AM$45,$A83,FALSE)+(SUM('8. SOH &amp; Pipeline'!$F38:AC38)-SUM(Wastage!$C83:AA83)),
'8. SOH &amp; Pipeline'!AD38-HLOOKUP(AB$2,$D$2:$AM$45,$A83,FALSE)))</f>
        <v>0</v>
      </c>
      <c r="AC83" s="400">
        <f ca="1">MAX(0,IF(SUM(Wastage!$C83:AB83)&gt;0,
'8. SOH &amp; Pipeline'!AE38-HLOOKUP(AC$2,$D$2:$AM$45,$A83,FALSE)+(SUM('8. SOH &amp; Pipeline'!$F38:AD38)-SUM(Wastage!$C83:AB83)),
'8. SOH &amp; Pipeline'!AE38-HLOOKUP(AC$2,$D$2:$AM$45,$A83,FALSE)))</f>
        <v>0</v>
      </c>
      <c r="AD83" s="400">
        <f ca="1">MAX(0,IF(SUM(Wastage!$C83:AC83)&gt;0,
'8. SOH &amp; Pipeline'!AF38-HLOOKUP(AD$2,$D$2:$AM$45,$A83,FALSE)+(SUM('8. SOH &amp; Pipeline'!$F38:AE38)-SUM(Wastage!$C83:AC83)),
'8. SOH &amp; Pipeline'!AF38-HLOOKUP(AD$2,$D$2:$AM$45,$A83,FALSE)))</f>
        <v>0</v>
      </c>
      <c r="AE83" s="400">
        <f ca="1">MAX(0,IF(SUM(Wastage!$C83:AD83)&gt;0,
'8. SOH &amp; Pipeline'!AG38-HLOOKUP(AE$2,$D$2:$AM$45,$A83,FALSE)+(SUM('8. SOH &amp; Pipeline'!$F38:AF38)-SUM(Wastage!$C83:AD83)),
'8. SOH &amp; Pipeline'!AG38-HLOOKUP(AE$2,$D$2:$AM$45,$A83,FALSE)))</f>
        <v>0</v>
      </c>
      <c r="AF83" s="400">
        <f ca="1">MAX(0,IF(SUM(Wastage!$C83:AE83)&gt;0,
'8. SOH &amp; Pipeline'!AH38-HLOOKUP(AF$2,$D$2:$AM$45,$A83,FALSE)+(SUM('8. SOH &amp; Pipeline'!$F38:AG38)-SUM(Wastage!$C83:AE83)),
'8. SOH &amp; Pipeline'!AH38-HLOOKUP(AF$2,$D$2:$AM$45,$A83,FALSE)))</f>
        <v>0</v>
      </c>
      <c r="AG83" s="400">
        <f ca="1">MAX(0,IF(SUM(Wastage!$C83:AF83)&gt;0,
'8. SOH &amp; Pipeline'!AI38-HLOOKUP(AG$2,$D$2:$AM$45,$A83,FALSE)+(SUM('8. SOH &amp; Pipeline'!$F38:AH38)-SUM(Wastage!$C83:AF83)),
'8. SOH &amp; Pipeline'!AI38-HLOOKUP(AG$2,$D$2:$AM$45,$A83,FALSE)))</f>
        <v>0</v>
      </c>
      <c r="AH83" s="400">
        <f ca="1">MAX(0,IF(SUM(Wastage!$C83:AG83)&gt;0,
'8. SOH &amp; Pipeline'!AJ38-HLOOKUP(AH$2,$D$2:$AM$45,$A83,FALSE)+(SUM('8. SOH &amp; Pipeline'!$F38:AI38)-SUM(Wastage!$C83:AG83)),
'8. SOH &amp; Pipeline'!AJ38-HLOOKUP(AH$2,$D$2:$AM$45,$A83,FALSE)))</f>
        <v>0</v>
      </c>
      <c r="AI83" s="400">
        <f ca="1">MAX(0,IF(SUM(Wastage!$C83:AH83)&gt;0,
'8. SOH &amp; Pipeline'!AK38-HLOOKUP(AI$2,$D$2:$AM$45,$A83,FALSE)+(SUM('8. SOH &amp; Pipeline'!$F38:AJ38)-SUM(Wastage!$C83:AH83)),
'8. SOH &amp; Pipeline'!AK38-HLOOKUP(AI$2,$D$2:$AM$45,$A83,FALSE)))</f>
        <v>0</v>
      </c>
      <c r="AJ83" s="400">
        <f ca="1">MAX(0,IF(SUM(Wastage!$C83:AI83)&gt;0,
'8. SOH &amp; Pipeline'!AL38-HLOOKUP(AJ$2,$D$2:$AM$45,$A83,FALSE)+(SUM('8. SOH &amp; Pipeline'!$F38:AK38)-SUM(Wastage!$C83:AI83)),
'8. SOH &amp; Pipeline'!AL38-HLOOKUP(AJ$2,$D$2:$AM$45,$A83,FALSE)))</f>
        <v>0</v>
      </c>
      <c r="AK83" s="400">
        <f ca="1">MAX(0,IF(SUM(Wastage!$C83:AJ83)&gt;0,
'8. SOH &amp; Pipeline'!AM38-HLOOKUP(AK$2,$D$2:$AM$45,$A83,FALSE)+(SUM('8. SOH &amp; Pipeline'!$F38:AL38)-SUM(Wastage!$C83:AJ83)),
'8. SOH &amp; Pipeline'!AM38-HLOOKUP(AK$2,$D$2:$AM$45,$A83,FALSE)))</f>
        <v>0</v>
      </c>
      <c r="AL83" s="400">
        <f ca="1">MAX(0,IF(SUM(Wastage!$C83:AK83)&gt;0,
'8. SOH &amp; Pipeline'!AN38-HLOOKUP(AL$2,$D$2:$AM$45,$A83,FALSE)+(SUM('8. SOH &amp; Pipeline'!$F38:AM38)-SUM(Wastage!$C83:AK83)),
'8. SOH &amp; Pipeline'!AN38-HLOOKUP(AL$2,$D$2:$AM$45,$A83,FALSE)))</f>
        <v>0</v>
      </c>
      <c r="AM83" s="400">
        <f ca="1">MAX(0,IF(SUM(Wastage!$C83:AL83)&gt;0,
'8. SOH &amp; Pipeline'!AO38-HLOOKUP(AM$2,$D$2:$AM$45,$A83,FALSE)+(SUM('8. SOH &amp; Pipeline'!$F38:AN38)-SUM(Wastage!$C83:AL83)),
'8. SOH &amp; Pipeline'!AO38-HLOOKUP(AM$2,$D$2:$AM$45,$A83,FALSE)))</f>
        <v>0</v>
      </c>
    </row>
    <row r="84" spans="1:39" x14ac:dyDescent="0.3">
      <c r="A84">
        <v>35</v>
      </c>
      <c r="B84" s="12" t="str">
        <f t="shared" si="2"/>
        <v>TDF (300) - 30 tab</v>
      </c>
      <c r="D84" s="399">
        <f>IF('8. SOH &amp; Pipeline'!F39&lt;&gt;0,'8. SOH &amp; Pipeline'!F39-HLOOKUP(D$2,$D$2:$AM$45,A84,FALSE),0)</f>
        <v>0</v>
      </c>
      <c r="E84" s="400">
        <f ca="1">MAX(0,IF(SUM(Wastage!$C84:D84)&gt;0,
'8. SOH &amp; Pipeline'!G39-HLOOKUP(E$2,$D$2:$AM$45,$A84,FALSE)+(SUM('8. SOH &amp; Pipeline'!$F39:F39)-SUM(Wastage!$C84:D84)),
'8. SOH &amp; Pipeline'!G39-HLOOKUP(E$2,$D$2:$AM$45,$A84,FALSE)))</f>
        <v>0</v>
      </c>
      <c r="F84" s="400">
        <f ca="1">MAX(0,IF(SUM(Wastage!$C84:E84)&gt;0,
'8. SOH &amp; Pipeline'!H39-HLOOKUP(F$2,$D$2:$AM$45,$A84,FALSE)+(SUM('8. SOH &amp; Pipeline'!$F39:G39)-SUM(Wastage!$C84:E84)),
'8. SOH &amp; Pipeline'!H39-HLOOKUP(F$2,$D$2:$AM$45,$A84,FALSE)))</f>
        <v>0</v>
      </c>
      <c r="G84" s="400">
        <f ca="1">MAX(0,IF(SUM(Wastage!$C84:F84)&gt;0,
'8. SOH &amp; Pipeline'!I39-HLOOKUP(G$2,$D$2:$AM$45,$A84,FALSE)+(SUM('8. SOH &amp; Pipeline'!$F39:H39)-SUM(Wastage!$C84:F84)),
'8. SOH &amp; Pipeline'!I39-HLOOKUP(G$2,$D$2:$AM$45,$A84,FALSE)))</f>
        <v>0</v>
      </c>
      <c r="H84" s="400">
        <f ca="1">MAX(0,IF(SUM(Wastage!$C84:G84)&gt;0,
'8. SOH &amp; Pipeline'!J39-HLOOKUP(H$2,$D$2:$AM$45,$A84,FALSE)+(SUM('8. SOH &amp; Pipeline'!$F39:I39)-SUM(Wastage!$C84:G84)),
'8. SOH &amp; Pipeline'!J39-HLOOKUP(H$2,$D$2:$AM$45,$A84,FALSE)))</f>
        <v>0</v>
      </c>
      <c r="I84" s="400">
        <f ca="1">MAX(0,IF(SUM(Wastage!$C84:H84)&gt;0,
'8. SOH &amp; Pipeline'!K39-HLOOKUP(I$2,$D$2:$AM$45,$A84,FALSE)+(SUM('8. SOH &amp; Pipeline'!$F39:J39)-SUM(Wastage!$C84:H84)),
'8. SOH &amp; Pipeline'!K39-HLOOKUP(I$2,$D$2:$AM$45,$A84,FALSE)))</f>
        <v>0</v>
      </c>
      <c r="J84" s="400">
        <f ca="1">MAX(0,IF(SUM(Wastage!$C84:I84)&gt;0,
'8. SOH &amp; Pipeline'!L39-HLOOKUP(J$2,$D$2:$AM$45,$A84,FALSE)+(SUM('8. SOH &amp; Pipeline'!$F39:K39)-SUM(Wastage!$C84:I84)),
'8. SOH &amp; Pipeline'!L39-HLOOKUP(J$2,$D$2:$AM$45,$A84,FALSE)))</f>
        <v>0</v>
      </c>
      <c r="K84" s="400">
        <f ca="1">MAX(0,IF(SUM(Wastage!$C84:J84)&gt;0,
'8. SOH &amp; Pipeline'!M39-HLOOKUP(K$2,$D$2:$AM$45,$A84,FALSE)+(SUM('8. SOH &amp; Pipeline'!$F39:L39)-SUM(Wastage!$C84:J84)),
'8. SOH &amp; Pipeline'!M39-HLOOKUP(K$2,$D$2:$AM$45,$A84,FALSE)))</f>
        <v>0</v>
      </c>
      <c r="L84" s="400">
        <f ca="1">MAX(0,IF(SUM(Wastage!$C84:K84)&gt;0,
'8. SOH &amp; Pipeline'!N39-HLOOKUP(L$2,$D$2:$AM$45,$A84,FALSE)+(SUM('8. SOH &amp; Pipeline'!$F39:M39)-SUM(Wastage!$C84:K84)),
'8. SOH &amp; Pipeline'!N39-HLOOKUP(L$2,$D$2:$AM$45,$A84,FALSE)))</f>
        <v>0</v>
      </c>
      <c r="M84" s="400">
        <f ca="1">MAX(0,IF(SUM(Wastage!$C84:L84)&gt;0,
'8. SOH &amp; Pipeline'!O39-HLOOKUP(M$2,$D$2:$AM$45,$A84,FALSE)+(SUM('8. SOH &amp; Pipeline'!$F39:N39)-SUM(Wastage!$C84:L84)),
'8. SOH &amp; Pipeline'!O39-HLOOKUP(M$2,$D$2:$AM$45,$A84,FALSE)))</f>
        <v>0</v>
      </c>
      <c r="N84" s="400">
        <f ca="1">MAX(0,IF(SUM(Wastage!$C84:M84)&gt;0,
'8. SOH &amp; Pipeline'!P39-HLOOKUP(N$2,$D$2:$AM$45,$A84,FALSE)+(SUM('8. SOH &amp; Pipeline'!$F39:O39)-SUM(Wastage!$C84:M84)),
'8. SOH &amp; Pipeline'!P39-HLOOKUP(N$2,$D$2:$AM$45,$A84,FALSE)))</f>
        <v>0</v>
      </c>
      <c r="O84" s="400">
        <f ca="1">MAX(0,IF(SUM(Wastage!$C84:N84)&gt;0,
'8. SOH &amp; Pipeline'!Q39-HLOOKUP(O$2,$D$2:$AM$45,$A84,FALSE)+(SUM('8. SOH &amp; Pipeline'!$F39:P39)-SUM(Wastage!$C84:N84)),
'8. SOH &amp; Pipeline'!Q39-HLOOKUP(O$2,$D$2:$AM$45,$A84,FALSE)))</f>
        <v>0</v>
      </c>
      <c r="P84" s="400">
        <f ca="1">MAX(0,IF(SUM(Wastage!$C84:O84)&gt;0,
'8. SOH &amp; Pipeline'!R39-HLOOKUP(P$2,$D$2:$AM$45,$A84,FALSE)+(SUM('8. SOH &amp; Pipeline'!$F39:Q39)-SUM(Wastage!$C84:O84)),
'8. SOH &amp; Pipeline'!R39-HLOOKUP(P$2,$D$2:$AM$45,$A84,FALSE)))</f>
        <v>0</v>
      </c>
      <c r="Q84" s="400">
        <f ca="1">MAX(0,IF(SUM(Wastage!$C84:P84)&gt;0,
'8. SOH &amp; Pipeline'!S39-HLOOKUP(Q$2,$D$2:$AM$45,$A84,FALSE)+(SUM('8. SOH &amp; Pipeline'!$F39:R39)-SUM(Wastage!$C84:P84)),
'8. SOH &amp; Pipeline'!S39-HLOOKUP(Q$2,$D$2:$AM$45,$A84,FALSE)))</f>
        <v>0</v>
      </c>
      <c r="R84" s="400">
        <f ca="1">MAX(0,IF(SUM(Wastage!$C84:Q84)&gt;0,
'8. SOH &amp; Pipeline'!T39-HLOOKUP(R$2,$D$2:$AM$45,$A84,FALSE)+(SUM('8. SOH &amp; Pipeline'!$F39:S39)-SUM(Wastage!$C84:Q84)),
'8. SOH &amp; Pipeline'!T39-HLOOKUP(R$2,$D$2:$AM$45,$A84,FALSE)))</f>
        <v>0</v>
      </c>
      <c r="S84" s="400">
        <f ca="1">MAX(0,IF(SUM(Wastage!$C84:R84)&gt;0,
'8. SOH &amp; Pipeline'!U39-HLOOKUP(S$2,$D$2:$AM$45,$A84,FALSE)+(SUM('8. SOH &amp; Pipeline'!$F39:T39)-SUM(Wastage!$C84:R84)),
'8. SOH &amp; Pipeline'!U39-HLOOKUP(S$2,$D$2:$AM$45,$A84,FALSE)))</f>
        <v>0</v>
      </c>
      <c r="T84" s="400">
        <f ca="1">MAX(0,IF(SUM(Wastage!$C84:S84)&gt;0,
'8. SOH &amp; Pipeline'!V39-HLOOKUP(T$2,$D$2:$AM$45,$A84,FALSE)+(SUM('8. SOH &amp; Pipeline'!$F39:U39)-SUM(Wastage!$C84:S84)),
'8. SOH &amp; Pipeline'!V39-HLOOKUP(T$2,$D$2:$AM$45,$A84,FALSE)))</f>
        <v>0</v>
      </c>
      <c r="U84" s="400">
        <f ca="1">MAX(0,IF(SUM(Wastage!$C84:T84)&gt;0,
'8. SOH &amp; Pipeline'!W39-HLOOKUP(U$2,$D$2:$AM$45,$A84,FALSE)+(SUM('8. SOH &amp; Pipeline'!$F39:V39)-SUM(Wastage!$C84:T84)),
'8. SOH &amp; Pipeline'!W39-HLOOKUP(U$2,$D$2:$AM$45,$A84,FALSE)))</f>
        <v>0</v>
      </c>
      <c r="V84" s="400">
        <f ca="1">MAX(0,IF(SUM(Wastage!$C84:U84)&gt;0,
'8. SOH &amp; Pipeline'!X39-HLOOKUP(V$2,$D$2:$AM$45,$A84,FALSE)+(SUM('8. SOH &amp; Pipeline'!$F39:W39)-SUM(Wastage!$C84:U84)),
'8. SOH &amp; Pipeline'!X39-HLOOKUP(V$2,$D$2:$AM$45,$A84,FALSE)))</f>
        <v>0</v>
      </c>
      <c r="W84" s="400">
        <f ca="1">MAX(0,IF(SUM(Wastage!$C84:V84)&gt;0,
'8. SOH &amp; Pipeline'!Y39-HLOOKUP(W$2,$D$2:$AM$45,$A84,FALSE)+(SUM('8. SOH &amp; Pipeline'!$F39:X39)-SUM(Wastage!$C84:V84)),
'8. SOH &amp; Pipeline'!Y39-HLOOKUP(W$2,$D$2:$AM$45,$A84,FALSE)))</f>
        <v>0</v>
      </c>
      <c r="X84" s="400">
        <f ca="1">MAX(0,IF(SUM(Wastage!$C84:W84)&gt;0,
'8. SOH &amp; Pipeline'!Z39-HLOOKUP(X$2,$D$2:$AM$45,$A84,FALSE)+(SUM('8. SOH &amp; Pipeline'!$F39:Y39)-SUM(Wastage!$C84:W84)),
'8. SOH &amp; Pipeline'!Z39-HLOOKUP(X$2,$D$2:$AM$45,$A84,FALSE)))</f>
        <v>0</v>
      </c>
      <c r="Y84" s="400">
        <f ca="1">MAX(0,IF(SUM(Wastage!$C84:X84)&gt;0,
'8. SOH &amp; Pipeline'!AA39-HLOOKUP(Y$2,$D$2:$AM$45,$A84,FALSE)+(SUM('8. SOH &amp; Pipeline'!$F39:Z39)-SUM(Wastage!$C84:X84)),
'8. SOH &amp; Pipeline'!AA39-HLOOKUP(Y$2,$D$2:$AM$45,$A84,FALSE)))</f>
        <v>0</v>
      </c>
      <c r="Z84" s="400">
        <f ca="1">MAX(0,IF(SUM(Wastage!$C84:Y84)&gt;0,
'8. SOH &amp; Pipeline'!AB39-HLOOKUP(Z$2,$D$2:$AM$45,$A84,FALSE)+(SUM('8. SOH &amp; Pipeline'!$F39:AA39)-SUM(Wastage!$C84:Y84)),
'8. SOH &amp; Pipeline'!AB39-HLOOKUP(Z$2,$D$2:$AM$45,$A84,FALSE)))</f>
        <v>0</v>
      </c>
      <c r="AA84" s="400">
        <f ca="1">MAX(0,IF(SUM(Wastage!$C84:Z84)&gt;0,
'8. SOH &amp; Pipeline'!AC39-HLOOKUP(AA$2,$D$2:$AM$45,$A84,FALSE)+(SUM('8. SOH &amp; Pipeline'!$F39:AB39)-SUM(Wastage!$C84:Z84)),
'8. SOH &amp; Pipeline'!AC39-HLOOKUP(AA$2,$D$2:$AM$45,$A84,FALSE)))</f>
        <v>0</v>
      </c>
      <c r="AB84" s="400">
        <f ca="1">MAX(0,IF(SUM(Wastage!$C84:AA84)&gt;0,
'8. SOH &amp; Pipeline'!AD39-HLOOKUP(AB$2,$D$2:$AM$45,$A84,FALSE)+(SUM('8. SOH &amp; Pipeline'!$F39:AC39)-SUM(Wastage!$C84:AA84)),
'8. SOH &amp; Pipeline'!AD39-HLOOKUP(AB$2,$D$2:$AM$45,$A84,FALSE)))</f>
        <v>0</v>
      </c>
      <c r="AC84" s="400">
        <f ca="1">MAX(0,IF(SUM(Wastage!$C84:AB84)&gt;0,
'8. SOH &amp; Pipeline'!AE39-HLOOKUP(AC$2,$D$2:$AM$45,$A84,FALSE)+(SUM('8. SOH &amp; Pipeline'!$F39:AD39)-SUM(Wastage!$C84:AB84)),
'8. SOH &amp; Pipeline'!AE39-HLOOKUP(AC$2,$D$2:$AM$45,$A84,FALSE)))</f>
        <v>0</v>
      </c>
      <c r="AD84" s="400">
        <f ca="1">MAX(0,IF(SUM(Wastage!$C84:AC84)&gt;0,
'8. SOH &amp; Pipeline'!AF39-HLOOKUP(AD$2,$D$2:$AM$45,$A84,FALSE)+(SUM('8. SOH &amp; Pipeline'!$F39:AE39)-SUM(Wastage!$C84:AC84)),
'8. SOH &amp; Pipeline'!AF39-HLOOKUP(AD$2,$D$2:$AM$45,$A84,FALSE)))</f>
        <v>0</v>
      </c>
      <c r="AE84" s="400">
        <f ca="1">MAX(0,IF(SUM(Wastage!$C84:AD84)&gt;0,
'8. SOH &amp; Pipeline'!AG39-HLOOKUP(AE$2,$D$2:$AM$45,$A84,FALSE)+(SUM('8. SOH &amp; Pipeline'!$F39:AF39)-SUM(Wastage!$C84:AD84)),
'8. SOH &amp; Pipeline'!AG39-HLOOKUP(AE$2,$D$2:$AM$45,$A84,FALSE)))</f>
        <v>0</v>
      </c>
      <c r="AF84" s="400">
        <f ca="1">MAX(0,IF(SUM(Wastage!$C84:AE84)&gt;0,
'8. SOH &amp; Pipeline'!AH39-HLOOKUP(AF$2,$D$2:$AM$45,$A84,FALSE)+(SUM('8. SOH &amp; Pipeline'!$F39:AG39)-SUM(Wastage!$C84:AE84)),
'8. SOH &amp; Pipeline'!AH39-HLOOKUP(AF$2,$D$2:$AM$45,$A84,FALSE)))</f>
        <v>0</v>
      </c>
      <c r="AG84" s="400">
        <f ca="1">MAX(0,IF(SUM(Wastage!$C84:AF84)&gt;0,
'8. SOH &amp; Pipeline'!AI39-HLOOKUP(AG$2,$D$2:$AM$45,$A84,FALSE)+(SUM('8. SOH &amp; Pipeline'!$F39:AH39)-SUM(Wastage!$C84:AF84)),
'8. SOH &amp; Pipeline'!AI39-HLOOKUP(AG$2,$D$2:$AM$45,$A84,FALSE)))</f>
        <v>0</v>
      </c>
      <c r="AH84" s="400">
        <f ca="1">MAX(0,IF(SUM(Wastage!$C84:AG84)&gt;0,
'8. SOH &amp; Pipeline'!AJ39-HLOOKUP(AH$2,$D$2:$AM$45,$A84,FALSE)+(SUM('8. SOH &amp; Pipeline'!$F39:AI39)-SUM(Wastage!$C84:AG84)),
'8. SOH &amp; Pipeline'!AJ39-HLOOKUP(AH$2,$D$2:$AM$45,$A84,FALSE)))</f>
        <v>0</v>
      </c>
      <c r="AI84" s="400">
        <f ca="1">MAX(0,IF(SUM(Wastage!$C84:AH84)&gt;0,
'8. SOH &amp; Pipeline'!AK39-HLOOKUP(AI$2,$D$2:$AM$45,$A84,FALSE)+(SUM('8. SOH &amp; Pipeline'!$F39:AJ39)-SUM(Wastage!$C84:AH84)),
'8. SOH &amp; Pipeline'!AK39-HLOOKUP(AI$2,$D$2:$AM$45,$A84,FALSE)))</f>
        <v>0</v>
      </c>
      <c r="AJ84" s="400">
        <f ca="1">MAX(0,IF(SUM(Wastage!$C84:AI84)&gt;0,
'8. SOH &amp; Pipeline'!AL39-HLOOKUP(AJ$2,$D$2:$AM$45,$A84,FALSE)+(SUM('8. SOH &amp; Pipeline'!$F39:AK39)-SUM(Wastage!$C84:AI84)),
'8. SOH &amp; Pipeline'!AL39-HLOOKUP(AJ$2,$D$2:$AM$45,$A84,FALSE)))</f>
        <v>0</v>
      </c>
      <c r="AK84" s="400">
        <f ca="1">MAX(0,IF(SUM(Wastage!$C84:AJ84)&gt;0,
'8. SOH &amp; Pipeline'!AM39-HLOOKUP(AK$2,$D$2:$AM$45,$A84,FALSE)+(SUM('8. SOH &amp; Pipeline'!$F39:AL39)-SUM(Wastage!$C84:AJ84)),
'8. SOH &amp; Pipeline'!AM39-HLOOKUP(AK$2,$D$2:$AM$45,$A84,FALSE)))</f>
        <v>0</v>
      </c>
      <c r="AL84" s="400">
        <f ca="1">MAX(0,IF(SUM(Wastage!$C84:AK84)&gt;0,
'8. SOH &amp; Pipeline'!AN39-HLOOKUP(AL$2,$D$2:$AM$45,$A84,FALSE)+(SUM('8. SOH &amp; Pipeline'!$F39:AM39)-SUM(Wastage!$C84:AK84)),
'8. SOH &amp; Pipeline'!AN39-HLOOKUP(AL$2,$D$2:$AM$45,$A84,FALSE)))</f>
        <v>0</v>
      </c>
      <c r="AM84" s="400">
        <f ca="1">MAX(0,IF(SUM(Wastage!$C84:AL84)&gt;0,
'8. SOH &amp; Pipeline'!AO39-HLOOKUP(AM$2,$D$2:$AM$45,$A84,FALSE)+(SUM('8. SOH &amp; Pipeline'!$F39:AN39)-SUM(Wastage!$C84:AL84)),
'8. SOH &amp; Pipeline'!AO39-HLOOKUP(AM$2,$D$2:$AM$45,$A84,FALSE)))</f>
        <v>0</v>
      </c>
    </row>
    <row r="85" spans="1:39" x14ac:dyDescent="0.3">
      <c r="A85">
        <v>36</v>
      </c>
      <c r="B85" s="12" t="str">
        <f t="shared" si="2"/>
        <v>TDF+3TC (300/300) - 30 tab</v>
      </c>
      <c r="D85" s="399">
        <f>IF('8. SOH &amp; Pipeline'!F40&lt;&gt;0,'8. SOH &amp; Pipeline'!F40-HLOOKUP(D$2,$D$2:$AM$45,A85,FALSE),0)</f>
        <v>0</v>
      </c>
      <c r="E85" s="400">
        <f ca="1">MAX(0,IF(SUM(Wastage!$C85:D85)&gt;0,
'8. SOH &amp; Pipeline'!G40-HLOOKUP(E$2,$D$2:$AM$45,$A85,FALSE)+(SUM('8. SOH &amp; Pipeline'!$F40:F40)-SUM(Wastage!$C85:D85)),
'8. SOH &amp; Pipeline'!G40-HLOOKUP(E$2,$D$2:$AM$45,$A85,FALSE)))</f>
        <v>0</v>
      </c>
      <c r="F85" s="400">
        <f ca="1">MAX(0,IF(SUM(Wastage!$C85:E85)&gt;0,
'8. SOH &amp; Pipeline'!H40-HLOOKUP(F$2,$D$2:$AM$45,$A85,FALSE)+(SUM('8. SOH &amp; Pipeline'!$F40:G40)-SUM(Wastage!$C85:E85)),
'8. SOH &amp; Pipeline'!H40-HLOOKUP(F$2,$D$2:$AM$45,$A85,FALSE)))</f>
        <v>0</v>
      </c>
      <c r="G85" s="400">
        <f ca="1">MAX(0,IF(SUM(Wastage!$C85:F85)&gt;0,
'8. SOH &amp; Pipeline'!I40-HLOOKUP(G$2,$D$2:$AM$45,$A85,FALSE)+(SUM('8. SOH &amp; Pipeline'!$F40:H40)-SUM(Wastage!$C85:F85)),
'8. SOH &amp; Pipeline'!I40-HLOOKUP(G$2,$D$2:$AM$45,$A85,FALSE)))</f>
        <v>0</v>
      </c>
      <c r="H85" s="400">
        <f ca="1">MAX(0,IF(SUM(Wastage!$C85:G85)&gt;0,
'8. SOH &amp; Pipeline'!J40-HLOOKUP(H$2,$D$2:$AM$45,$A85,FALSE)+(SUM('8. SOH &amp; Pipeline'!$F40:I40)-SUM(Wastage!$C85:G85)),
'8. SOH &amp; Pipeline'!J40-HLOOKUP(H$2,$D$2:$AM$45,$A85,FALSE)))</f>
        <v>0</v>
      </c>
      <c r="I85" s="400">
        <f ca="1">MAX(0,IF(SUM(Wastage!$C85:H85)&gt;0,
'8. SOH &amp; Pipeline'!K40-HLOOKUP(I$2,$D$2:$AM$45,$A85,FALSE)+(SUM('8. SOH &amp; Pipeline'!$F40:J40)-SUM(Wastage!$C85:H85)),
'8. SOH &amp; Pipeline'!K40-HLOOKUP(I$2,$D$2:$AM$45,$A85,FALSE)))</f>
        <v>0</v>
      </c>
      <c r="J85" s="400">
        <f ca="1">MAX(0,IF(SUM(Wastage!$C85:I85)&gt;0,
'8. SOH &amp; Pipeline'!L40-HLOOKUP(J$2,$D$2:$AM$45,$A85,FALSE)+(SUM('8. SOH &amp; Pipeline'!$F40:K40)-SUM(Wastage!$C85:I85)),
'8. SOH &amp; Pipeline'!L40-HLOOKUP(J$2,$D$2:$AM$45,$A85,FALSE)))</f>
        <v>0</v>
      </c>
      <c r="K85" s="400">
        <f ca="1">MAX(0,IF(SUM(Wastage!$C85:J85)&gt;0,
'8. SOH &amp; Pipeline'!M40-HLOOKUP(K$2,$D$2:$AM$45,$A85,FALSE)+(SUM('8. SOH &amp; Pipeline'!$F40:L40)-SUM(Wastage!$C85:J85)),
'8. SOH &amp; Pipeline'!M40-HLOOKUP(K$2,$D$2:$AM$45,$A85,FALSE)))</f>
        <v>0</v>
      </c>
      <c r="L85" s="400">
        <f ca="1">MAX(0,IF(SUM(Wastage!$C85:K85)&gt;0,
'8. SOH &amp; Pipeline'!N40-HLOOKUP(L$2,$D$2:$AM$45,$A85,FALSE)+(SUM('8. SOH &amp; Pipeline'!$F40:M40)-SUM(Wastage!$C85:K85)),
'8. SOH &amp; Pipeline'!N40-HLOOKUP(L$2,$D$2:$AM$45,$A85,FALSE)))</f>
        <v>0</v>
      </c>
      <c r="M85" s="400">
        <f ca="1">MAX(0,IF(SUM(Wastage!$C85:L85)&gt;0,
'8. SOH &amp; Pipeline'!O40-HLOOKUP(M$2,$D$2:$AM$45,$A85,FALSE)+(SUM('8. SOH &amp; Pipeline'!$F40:N40)-SUM(Wastage!$C85:L85)),
'8. SOH &amp; Pipeline'!O40-HLOOKUP(M$2,$D$2:$AM$45,$A85,FALSE)))</f>
        <v>0</v>
      </c>
      <c r="N85" s="400">
        <f ca="1">MAX(0,IF(SUM(Wastage!$C85:M85)&gt;0,
'8. SOH &amp; Pipeline'!P40-HLOOKUP(N$2,$D$2:$AM$45,$A85,FALSE)+(SUM('8. SOH &amp; Pipeline'!$F40:O40)-SUM(Wastage!$C85:M85)),
'8. SOH &amp; Pipeline'!P40-HLOOKUP(N$2,$D$2:$AM$45,$A85,FALSE)))</f>
        <v>0</v>
      </c>
      <c r="O85" s="400">
        <f ca="1">MAX(0,IF(SUM(Wastage!$C85:N85)&gt;0,
'8. SOH &amp; Pipeline'!Q40-HLOOKUP(O$2,$D$2:$AM$45,$A85,FALSE)+(SUM('8. SOH &amp; Pipeline'!$F40:P40)-SUM(Wastage!$C85:N85)),
'8. SOH &amp; Pipeline'!Q40-HLOOKUP(O$2,$D$2:$AM$45,$A85,FALSE)))</f>
        <v>0</v>
      </c>
      <c r="P85" s="400">
        <f ca="1">MAX(0,IF(SUM(Wastage!$C85:O85)&gt;0,
'8. SOH &amp; Pipeline'!R40-HLOOKUP(P$2,$D$2:$AM$45,$A85,FALSE)+(SUM('8. SOH &amp; Pipeline'!$F40:Q40)-SUM(Wastage!$C85:O85)),
'8. SOH &amp; Pipeline'!R40-HLOOKUP(P$2,$D$2:$AM$45,$A85,FALSE)))</f>
        <v>0</v>
      </c>
      <c r="Q85" s="400">
        <f ca="1">MAX(0,IF(SUM(Wastage!$C85:P85)&gt;0,
'8. SOH &amp; Pipeline'!S40-HLOOKUP(Q$2,$D$2:$AM$45,$A85,FALSE)+(SUM('8. SOH &amp; Pipeline'!$F40:R40)-SUM(Wastage!$C85:P85)),
'8. SOH &amp; Pipeline'!S40-HLOOKUP(Q$2,$D$2:$AM$45,$A85,FALSE)))</f>
        <v>0</v>
      </c>
      <c r="R85" s="400">
        <f ca="1">MAX(0,IF(SUM(Wastage!$C85:Q85)&gt;0,
'8. SOH &amp; Pipeline'!T40-HLOOKUP(R$2,$D$2:$AM$45,$A85,FALSE)+(SUM('8. SOH &amp; Pipeline'!$F40:S40)-SUM(Wastage!$C85:Q85)),
'8. SOH &amp; Pipeline'!T40-HLOOKUP(R$2,$D$2:$AM$45,$A85,FALSE)))</f>
        <v>0</v>
      </c>
      <c r="S85" s="400">
        <f ca="1">MAX(0,IF(SUM(Wastage!$C85:R85)&gt;0,
'8. SOH &amp; Pipeline'!U40-HLOOKUP(S$2,$D$2:$AM$45,$A85,FALSE)+(SUM('8. SOH &amp; Pipeline'!$F40:T40)-SUM(Wastage!$C85:R85)),
'8. SOH &amp; Pipeline'!U40-HLOOKUP(S$2,$D$2:$AM$45,$A85,FALSE)))</f>
        <v>0</v>
      </c>
      <c r="T85" s="400">
        <f ca="1">MAX(0,IF(SUM(Wastage!$C85:S85)&gt;0,
'8. SOH &amp; Pipeline'!V40-HLOOKUP(T$2,$D$2:$AM$45,$A85,FALSE)+(SUM('8. SOH &amp; Pipeline'!$F40:U40)-SUM(Wastage!$C85:S85)),
'8. SOH &amp; Pipeline'!V40-HLOOKUP(T$2,$D$2:$AM$45,$A85,FALSE)))</f>
        <v>0</v>
      </c>
      <c r="U85" s="400">
        <f ca="1">MAX(0,IF(SUM(Wastage!$C85:T85)&gt;0,
'8. SOH &amp; Pipeline'!W40-HLOOKUP(U$2,$D$2:$AM$45,$A85,FALSE)+(SUM('8. SOH &amp; Pipeline'!$F40:V40)-SUM(Wastage!$C85:T85)),
'8. SOH &amp; Pipeline'!W40-HLOOKUP(U$2,$D$2:$AM$45,$A85,FALSE)))</f>
        <v>0</v>
      </c>
      <c r="V85" s="400">
        <f ca="1">MAX(0,IF(SUM(Wastage!$C85:U85)&gt;0,
'8. SOH &amp; Pipeline'!X40-HLOOKUP(V$2,$D$2:$AM$45,$A85,FALSE)+(SUM('8. SOH &amp; Pipeline'!$F40:W40)-SUM(Wastage!$C85:U85)),
'8. SOH &amp; Pipeline'!X40-HLOOKUP(V$2,$D$2:$AM$45,$A85,FALSE)))</f>
        <v>0</v>
      </c>
      <c r="W85" s="400">
        <f ca="1">MAX(0,IF(SUM(Wastage!$C85:V85)&gt;0,
'8. SOH &amp; Pipeline'!Y40-HLOOKUP(W$2,$D$2:$AM$45,$A85,FALSE)+(SUM('8. SOH &amp; Pipeline'!$F40:X40)-SUM(Wastage!$C85:V85)),
'8. SOH &amp; Pipeline'!Y40-HLOOKUP(W$2,$D$2:$AM$45,$A85,FALSE)))</f>
        <v>0</v>
      </c>
      <c r="X85" s="400">
        <f ca="1">MAX(0,IF(SUM(Wastage!$C85:W85)&gt;0,
'8. SOH &amp; Pipeline'!Z40-HLOOKUP(X$2,$D$2:$AM$45,$A85,FALSE)+(SUM('8. SOH &amp; Pipeline'!$F40:Y40)-SUM(Wastage!$C85:W85)),
'8. SOH &amp; Pipeline'!Z40-HLOOKUP(X$2,$D$2:$AM$45,$A85,FALSE)))</f>
        <v>0</v>
      </c>
      <c r="Y85" s="400">
        <f ca="1">MAX(0,IF(SUM(Wastage!$C85:X85)&gt;0,
'8. SOH &amp; Pipeline'!AA40-HLOOKUP(Y$2,$D$2:$AM$45,$A85,FALSE)+(SUM('8. SOH &amp; Pipeline'!$F40:Z40)-SUM(Wastage!$C85:X85)),
'8. SOH &amp; Pipeline'!AA40-HLOOKUP(Y$2,$D$2:$AM$45,$A85,FALSE)))</f>
        <v>0</v>
      </c>
      <c r="Z85" s="400">
        <f ca="1">MAX(0,IF(SUM(Wastage!$C85:Y85)&gt;0,
'8. SOH &amp; Pipeline'!AB40-HLOOKUP(Z$2,$D$2:$AM$45,$A85,FALSE)+(SUM('8. SOH &amp; Pipeline'!$F40:AA40)-SUM(Wastage!$C85:Y85)),
'8. SOH &amp; Pipeline'!AB40-HLOOKUP(Z$2,$D$2:$AM$45,$A85,FALSE)))</f>
        <v>0</v>
      </c>
      <c r="AA85" s="400">
        <f ca="1">MAX(0,IF(SUM(Wastage!$C85:Z85)&gt;0,
'8. SOH &amp; Pipeline'!AC40-HLOOKUP(AA$2,$D$2:$AM$45,$A85,FALSE)+(SUM('8. SOH &amp; Pipeline'!$F40:AB40)-SUM(Wastage!$C85:Z85)),
'8. SOH &amp; Pipeline'!AC40-HLOOKUP(AA$2,$D$2:$AM$45,$A85,FALSE)))</f>
        <v>0</v>
      </c>
      <c r="AB85" s="400">
        <f ca="1">MAX(0,IF(SUM(Wastage!$C85:AA85)&gt;0,
'8. SOH &amp; Pipeline'!AD40-HLOOKUP(AB$2,$D$2:$AM$45,$A85,FALSE)+(SUM('8. SOH &amp; Pipeline'!$F40:AC40)-SUM(Wastage!$C85:AA85)),
'8. SOH &amp; Pipeline'!AD40-HLOOKUP(AB$2,$D$2:$AM$45,$A85,FALSE)))</f>
        <v>0</v>
      </c>
      <c r="AC85" s="400">
        <f ca="1">MAX(0,IF(SUM(Wastage!$C85:AB85)&gt;0,
'8. SOH &amp; Pipeline'!AE40-HLOOKUP(AC$2,$D$2:$AM$45,$A85,FALSE)+(SUM('8. SOH &amp; Pipeline'!$F40:AD40)-SUM(Wastage!$C85:AB85)),
'8. SOH &amp; Pipeline'!AE40-HLOOKUP(AC$2,$D$2:$AM$45,$A85,FALSE)))</f>
        <v>0</v>
      </c>
      <c r="AD85" s="400">
        <f ca="1">MAX(0,IF(SUM(Wastage!$C85:AC85)&gt;0,
'8. SOH &amp; Pipeline'!AF40-HLOOKUP(AD$2,$D$2:$AM$45,$A85,FALSE)+(SUM('8. SOH &amp; Pipeline'!$F40:AE40)-SUM(Wastage!$C85:AC85)),
'8. SOH &amp; Pipeline'!AF40-HLOOKUP(AD$2,$D$2:$AM$45,$A85,FALSE)))</f>
        <v>0</v>
      </c>
      <c r="AE85" s="400">
        <f ca="1">MAX(0,IF(SUM(Wastage!$C85:AD85)&gt;0,
'8. SOH &amp; Pipeline'!AG40-HLOOKUP(AE$2,$D$2:$AM$45,$A85,FALSE)+(SUM('8. SOH &amp; Pipeline'!$F40:AF40)-SUM(Wastage!$C85:AD85)),
'8. SOH &amp; Pipeline'!AG40-HLOOKUP(AE$2,$D$2:$AM$45,$A85,FALSE)))</f>
        <v>0</v>
      </c>
      <c r="AF85" s="400">
        <f ca="1">MAX(0,IF(SUM(Wastage!$C85:AE85)&gt;0,
'8. SOH &amp; Pipeline'!AH40-HLOOKUP(AF$2,$D$2:$AM$45,$A85,FALSE)+(SUM('8. SOH &amp; Pipeline'!$F40:AG40)-SUM(Wastage!$C85:AE85)),
'8. SOH &amp; Pipeline'!AH40-HLOOKUP(AF$2,$D$2:$AM$45,$A85,FALSE)))</f>
        <v>0</v>
      </c>
      <c r="AG85" s="400">
        <f ca="1">MAX(0,IF(SUM(Wastage!$C85:AF85)&gt;0,
'8. SOH &amp; Pipeline'!AI40-HLOOKUP(AG$2,$D$2:$AM$45,$A85,FALSE)+(SUM('8. SOH &amp; Pipeline'!$F40:AH40)-SUM(Wastage!$C85:AF85)),
'8. SOH &amp; Pipeline'!AI40-HLOOKUP(AG$2,$D$2:$AM$45,$A85,FALSE)))</f>
        <v>0</v>
      </c>
      <c r="AH85" s="400">
        <f ca="1">MAX(0,IF(SUM(Wastage!$C85:AG85)&gt;0,
'8. SOH &amp; Pipeline'!AJ40-HLOOKUP(AH$2,$D$2:$AM$45,$A85,FALSE)+(SUM('8. SOH &amp; Pipeline'!$F40:AI40)-SUM(Wastage!$C85:AG85)),
'8. SOH &amp; Pipeline'!AJ40-HLOOKUP(AH$2,$D$2:$AM$45,$A85,FALSE)))</f>
        <v>0</v>
      </c>
      <c r="AI85" s="400">
        <f ca="1">MAX(0,IF(SUM(Wastage!$C85:AH85)&gt;0,
'8. SOH &amp; Pipeline'!AK40-HLOOKUP(AI$2,$D$2:$AM$45,$A85,FALSE)+(SUM('8. SOH &amp; Pipeline'!$F40:AJ40)-SUM(Wastage!$C85:AH85)),
'8. SOH &amp; Pipeline'!AK40-HLOOKUP(AI$2,$D$2:$AM$45,$A85,FALSE)))</f>
        <v>0</v>
      </c>
      <c r="AJ85" s="400">
        <f ca="1">MAX(0,IF(SUM(Wastage!$C85:AI85)&gt;0,
'8. SOH &amp; Pipeline'!AL40-HLOOKUP(AJ$2,$D$2:$AM$45,$A85,FALSE)+(SUM('8. SOH &amp; Pipeline'!$F40:AK40)-SUM(Wastage!$C85:AI85)),
'8. SOH &amp; Pipeline'!AL40-HLOOKUP(AJ$2,$D$2:$AM$45,$A85,FALSE)))</f>
        <v>0</v>
      </c>
      <c r="AK85" s="400">
        <f ca="1">MAX(0,IF(SUM(Wastage!$C85:AJ85)&gt;0,
'8. SOH &amp; Pipeline'!AM40-HLOOKUP(AK$2,$D$2:$AM$45,$A85,FALSE)+(SUM('8. SOH &amp; Pipeline'!$F40:AL40)-SUM(Wastage!$C85:AJ85)),
'8. SOH &amp; Pipeline'!AM40-HLOOKUP(AK$2,$D$2:$AM$45,$A85,FALSE)))</f>
        <v>0</v>
      </c>
      <c r="AL85" s="400">
        <f ca="1">MAX(0,IF(SUM(Wastage!$C85:AK85)&gt;0,
'8. SOH &amp; Pipeline'!AN40-HLOOKUP(AL$2,$D$2:$AM$45,$A85,FALSE)+(SUM('8. SOH &amp; Pipeline'!$F40:AM40)-SUM(Wastage!$C85:AK85)),
'8. SOH &amp; Pipeline'!AN40-HLOOKUP(AL$2,$D$2:$AM$45,$A85,FALSE)))</f>
        <v>0</v>
      </c>
      <c r="AM85" s="400">
        <f ca="1">MAX(0,IF(SUM(Wastage!$C85:AL85)&gt;0,
'8. SOH &amp; Pipeline'!AO40-HLOOKUP(AM$2,$D$2:$AM$45,$A85,FALSE)+(SUM('8. SOH &amp; Pipeline'!$F40:AN40)-SUM(Wastage!$C85:AL85)),
'8. SOH &amp; Pipeline'!AO40-HLOOKUP(AM$2,$D$2:$AM$45,$A85,FALSE)))</f>
        <v>0</v>
      </c>
    </row>
    <row r="86" spans="1:39" x14ac:dyDescent="0.3">
      <c r="A86">
        <v>37</v>
      </c>
      <c r="B86" s="12" t="str">
        <f t="shared" si="2"/>
        <v>TDF+3TC+ATV/r ((300/300)+300+100) - 60 co-pack</v>
      </c>
      <c r="D86" s="399">
        <f>IF('8. SOH &amp; Pipeline'!F41&lt;&gt;0,'8. SOH &amp; Pipeline'!F41-HLOOKUP(D$2,$D$2:$AM$45,A86,FALSE),0)</f>
        <v>0</v>
      </c>
      <c r="E86" s="400">
        <f ca="1">MAX(0,IF(SUM(Wastage!$C86:D86)&gt;0,
'8. SOH &amp; Pipeline'!G41-HLOOKUP(E$2,$D$2:$AM$45,$A86,FALSE)+(SUM('8. SOH &amp; Pipeline'!$F41:F41)-SUM(Wastage!$C86:D86)),
'8. SOH &amp; Pipeline'!G41-HLOOKUP(E$2,$D$2:$AM$45,$A86,FALSE)))</f>
        <v>0</v>
      </c>
      <c r="F86" s="400">
        <f ca="1">MAX(0,IF(SUM(Wastage!$C86:E86)&gt;0,
'8. SOH &amp; Pipeline'!H41-HLOOKUP(F$2,$D$2:$AM$45,$A86,FALSE)+(SUM('8. SOH &amp; Pipeline'!$F41:G41)-SUM(Wastage!$C86:E86)),
'8. SOH &amp; Pipeline'!H41-HLOOKUP(F$2,$D$2:$AM$45,$A86,FALSE)))</f>
        <v>0</v>
      </c>
      <c r="G86" s="400">
        <f ca="1">MAX(0,IF(SUM(Wastage!$C86:F86)&gt;0,
'8. SOH &amp; Pipeline'!I41-HLOOKUP(G$2,$D$2:$AM$45,$A86,FALSE)+(SUM('8. SOH &amp; Pipeline'!$F41:H41)-SUM(Wastage!$C86:F86)),
'8. SOH &amp; Pipeline'!I41-HLOOKUP(G$2,$D$2:$AM$45,$A86,FALSE)))</f>
        <v>0</v>
      </c>
      <c r="H86" s="400">
        <f ca="1">MAX(0,IF(SUM(Wastage!$C86:G86)&gt;0,
'8. SOH &amp; Pipeline'!J41-HLOOKUP(H$2,$D$2:$AM$45,$A86,FALSE)+(SUM('8. SOH &amp; Pipeline'!$F41:I41)-SUM(Wastage!$C86:G86)),
'8. SOH &amp; Pipeline'!J41-HLOOKUP(H$2,$D$2:$AM$45,$A86,FALSE)))</f>
        <v>0</v>
      </c>
      <c r="I86" s="400">
        <f ca="1">MAX(0,IF(SUM(Wastage!$C86:H86)&gt;0,
'8. SOH &amp; Pipeline'!K41-HLOOKUP(I$2,$D$2:$AM$45,$A86,FALSE)+(SUM('8. SOH &amp; Pipeline'!$F41:J41)-SUM(Wastage!$C86:H86)),
'8. SOH &amp; Pipeline'!K41-HLOOKUP(I$2,$D$2:$AM$45,$A86,FALSE)))</f>
        <v>0</v>
      </c>
      <c r="J86" s="400">
        <f ca="1">MAX(0,IF(SUM(Wastage!$C86:I86)&gt;0,
'8. SOH &amp; Pipeline'!L41-HLOOKUP(J$2,$D$2:$AM$45,$A86,FALSE)+(SUM('8. SOH &amp; Pipeline'!$F41:K41)-SUM(Wastage!$C86:I86)),
'8. SOH &amp; Pipeline'!L41-HLOOKUP(J$2,$D$2:$AM$45,$A86,FALSE)))</f>
        <v>0</v>
      </c>
      <c r="K86" s="400">
        <f ca="1">MAX(0,IF(SUM(Wastage!$C86:J86)&gt;0,
'8. SOH &amp; Pipeline'!M41-HLOOKUP(K$2,$D$2:$AM$45,$A86,FALSE)+(SUM('8. SOH &amp; Pipeline'!$F41:L41)-SUM(Wastage!$C86:J86)),
'8. SOH &amp; Pipeline'!M41-HLOOKUP(K$2,$D$2:$AM$45,$A86,FALSE)))</f>
        <v>0</v>
      </c>
      <c r="L86" s="400">
        <f ca="1">MAX(0,IF(SUM(Wastage!$C86:K86)&gt;0,
'8. SOH &amp; Pipeline'!N41-HLOOKUP(L$2,$D$2:$AM$45,$A86,FALSE)+(SUM('8. SOH &amp; Pipeline'!$F41:M41)-SUM(Wastage!$C86:K86)),
'8. SOH &amp; Pipeline'!N41-HLOOKUP(L$2,$D$2:$AM$45,$A86,FALSE)))</f>
        <v>0</v>
      </c>
      <c r="M86" s="400">
        <f ca="1">MAX(0,IF(SUM(Wastage!$C86:L86)&gt;0,
'8. SOH &amp; Pipeline'!O41-HLOOKUP(M$2,$D$2:$AM$45,$A86,FALSE)+(SUM('8. SOH &amp; Pipeline'!$F41:N41)-SUM(Wastage!$C86:L86)),
'8. SOH &amp; Pipeline'!O41-HLOOKUP(M$2,$D$2:$AM$45,$A86,FALSE)))</f>
        <v>0</v>
      </c>
      <c r="N86" s="400">
        <f ca="1">MAX(0,IF(SUM(Wastage!$C86:M86)&gt;0,
'8. SOH &amp; Pipeline'!P41-HLOOKUP(N$2,$D$2:$AM$45,$A86,FALSE)+(SUM('8. SOH &amp; Pipeline'!$F41:O41)-SUM(Wastage!$C86:M86)),
'8. SOH &amp; Pipeline'!P41-HLOOKUP(N$2,$D$2:$AM$45,$A86,FALSE)))</f>
        <v>0</v>
      </c>
      <c r="O86" s="400">
        <f ca="1">MAX(0,IF(SUM(Wastage!$C86:N86)&gt;0,
'8. SOH &amp; Pipeline'!Q41-HLOOKUP(O$2,$D$2:$AM$45,$A86,FALSE)+(SUM('8. SOH &amp; Pipeline'!$F41:P41)-SUM(Wastage!$C86:N86)),
'8. SOH &amp; Pipeline'!Q41-HLOOKUP(O$2,$D$2:$AM$45,$A86,FALSE)))</f>
        <v>0</v>
      </c>
      <c r="P86" s="400">
        <f ca="1">MAX(0,IF(SUM(Wastage!$C86:O86)&gt;0,
'8. SOH &amp; Pipeline'!R41-HLOOKUP(P$2,$D$2:$AM$45,$A86,FALSE)+(SUM('8. SOH &amp; Pipeline'!$F41:Q41)-SUM(Wastage!$C86:O86)),
'8. SOH &amp; Pipeline'!R41-HLOOKUP(P$2,$D$2:$AM$45,$A86,FALSE)))</f>
        <v>0</v>
      </c>
      <c r="Q86" s="400">
        <f ca="1">MAX(0,IF(SUM(Wastage!$C86:P86)&gt;0,
'8. SOH &amp; Pipeline'!S41-HLOOKUP(Q$2,$D$2:$AM$45,$A86,FALSE)+(SUM('8. SOH &amp; Pipeline'!$F41:R41)-SUM(Wastage!$C86:P86)),
'8. SOH &amp; Pipeline'!S41-HLOOKUP(Q$2,$D$2:$AM$45,$A86,FALSE)))</f>
        <v>0</v>
      </c>
      <c r="R86" s="400">
        <f ca="1">MAX(0,IF(SUM(Wastage!$C86:Q86)&gt;0,
'8. SOH &amp; Pipeline'!T41-HLOOKUP(R$2,$D$2:$AM$45,$A86,FALSE)+(SUM('8. SOH &amp; Pipeline'!$F41:S41)-SUM(Wastage!$C86:Q86)),
'8. SOH &amp; Pipeline'!T41-HLOOKUP(R$2,$D$2:$AM$45,$A86,FALSE)))</f>
        <v>0</v>
      </c>
      <c r="S86" s="400">
        <f ca="1">MAX(0,IF(SUM(Wastage!$C86:R86)&gt;0,
'8. SOH &amp; Pipeline'!U41-HLOOKUP(S$2,$D$2:$AM$45,$A86,FALSE)+(SUM('8. SOH &amp; Pipeline'!$F41:T41)-SUM(Wastage!$C86:R86)),
'8. SOH &amp; Pipeline'!U41-HLOOKUP(S$2,$D$2:$AM$45,$A86,FALSE)))</f>
        <v>0</v>
      </c>
      <c r="T86" s="400">
        <f ca="1">MAX(0,IF(SUM(Wastage!$C86:S86)&gt;0,
'8. SOH &amp; Pipeline'!V41-HLOOKUP(T$2,$D$2:$AM$45,$A86,FALSE)+(SUM('8. SOH &amp; Pipeline'!$F41:U41)-SUM(Wastage!$C86:S86)),
'8. SOH &amp; Pipeline'!V41-HLOOKUP(T$2,$D$2:$AM$45,$A86,FALSE)))</f>
        <v>0</v>
      </c>
      <c r="U86" s="400">
        <f ca="1">MAX(0,IF(SUM(Wastage!$C86:T86)&gt;0,
'8. SOH &amp; Pipeline'!W41-HLOOKUP(U$2,$D$2:$AM$45,$A86,FALSE)+(SUM('8. SOH &amp; Pipeline'!$F41:V41)-SUM(Wastage!$C86:T86)),
'8. SOH &amp; Pipeline'!W41-HLOOKUP(U$2,$D$2:$AM$45,$A86,FALSE)))</f>
        <v>0</v>
      </c>
      <c r="V86" s="400">
        <f ca="1">MAX(0,IF(SUM(Wastage!$C86:U86)&gt;0,
'8. SOH &amp; Pipeline'!X41-HLOOKUP(V$2,$D$2:$AM$45,$A86,FALSE)+(SUM('8. SOH &amp; Pipeline'!$F41:W41)-SUM(Wastage!$C86:U86)),
'8. SOH &amp; Pipeline'!X41-HLOOKUP(V$2,$D$2:$AM$45,$A86,FALSE)))</f>
        <v>0</v>
      </c>
      <c r="W86" s="400">
        <f ca="1">MAX(0,IF(SUM(Wastage!$C86:V86)&gt;0,
'8. SOH &amp; Pipeline'!Y41-HLOOKUP(W$2,$D$2:$AM$45,$A86,FALSE)+(SUM('8. SOH &amp; Pipeline'!$F41:X41)-SUM(Wastage!$C86:V86)),
'8. SOH &amp; Pipeline'!Y41-HLOOKUP(W$2,$D$2:$AM$45,$A86,FALSE)))</f>
        <v>0</v>
      </c>
      <c r="X86" s="400">
        <f ca="1">MAX(0,IF(SUM(Wastage!$C86:W86)&gt;0,
'8. SOH &amp; Pipeline'!Z41-HLOOKUP(X$2,$D$2:$AM$45,$A86,FALSE)+(SUM('8. SOH &amp; Pipeline'!$F41:Y41)-SUM(Wastage!$C86:W86)),
'8. SOH &amp; Pipeline'!Z41-HLOOKUP(X$2,$D$2:$AM$45,$A86,FALSE)))</f>
        <v>0</v>
      </c>
      <c r="Y86" s="400">
        <f ca="1">MAX(0,IF(SUM(Wastage!$C86:X86)&gt;0,
'8. SOH &amp; Pipeline'!AA41-HLOOKUP(Y$2,$D$2:$AM$45,$A86,FALSE)+(SUM('8. SOH &amp; Pipeline'!$F41:Z41)-SUM(Wastage!$C86:X86)),
'8. SOH &amp; Pipeline'!AA41-HLOOKUP(Y$2,$D$2:$AM$45,$A86,FALSE)))</f>
        <v>0</v>
      </c>
      <c r="Z86" s="400">
        <f ca="1">MAX(0,IF(SUM(Wastage!$C86:Y86)&gt;0,
'8. SOH &amp; Pipeline'!AB41-HLOOKUP(Z$2,$D$2:$AM$45,$A86,FALSE)+(SUM('8. SOH &amp; Pipeline'!$F41:AA41)-SUM(Wastage!$C86:Y86)),
'8. SOH &amp; Pipeline'!AB41-HLOOKUP(Z$2,$D$2:$AM$45,$A86,FALSE)))</f>
        <v>0</v>
      </c>
      <c r="AA86" s="400">
        <f ca="1">MAX(0,IF(SUM(Wastage!$C86:Z86)&gt;0,
'8. SOH &amp; Pipeline'!AC41-HLOOKUP(AA$2,$D$2:$AM$45,$A86,FALSE)+(SUM('8. SOH &amp; Pipeline'!$F41:AB41)-SUM(Wastage!$C86:Z86)),
'8. SOH &amp; Pipeline'!AC41-HLOOKUP(AA$2,$D$2:$AM$45,$A86,FALSE)))</f>
        <v>0</v>
      </c>
      <c r="AB86" s="400">
        <f ca="1">MAX(0,IF(SUM(Wastage!$C86:AA86)&gt;0,
'8. SOH &amp; Pipeline'!AD41-HLOOKUP(AB$2,$D$2:$AM$45,$A86,FALSE)+(SUM('8. SOH &amp; Pipeline'!$F41:AC41)-SUM(Wastage!$C86:AA86)),
'8. SOH &amp; Pipeline'!AD41-HLOOKUP(AB$2,$D$2:$AM$45,$A86,FALSE)))</f>
        <v>0</v>
      </c>
      <c r="AC86" s="400">
        <f ca="1">MAX(0,IF(SUM(Wastage!$C86:AB86)&gt;0,
'8. SOH &amp; Pipeline'!AE41-HLOOKUP(AC$2,$D$2:$AM$45,$A86,FALSE)+(SUM('8. SOH &amp; Pipeline'!$F41:AD41)-SUM(Wastage!$C86:AB86)),
'8. SOH &amp; Pipeline'!AE41-HLOOKUP(AC$2,$D$2:$AM$45,$A86,FALSE)))</f>
        <v>0</v>
      </c>
      <c r="AD86" s="400">
        <f ca="1">MAX(0,IF(SUM(Wastage!$C86:AC86)&gt;0,
'8. SOH &amp; Pipeline'!AF41-HLOOKUP(AD$2,$D$2:$AM$45,$A86,FALSE)+(SUM('8. SOH &amp; Pipeline'!$F41:AE41)-SUM(Wastage!$C86:AC86)),
'8. SOH &amp; Pipeline'!AF41-HLOOKUP(AD$2,$D$2:$AM$45,$A86,FALSE)))</f>
        <v>0</v>
      </c>
      <c r="AE86" s="400">
        <f ca="1">MAX(0,IF(SUM(Wastage!$C86:AD86)&gt;0,
'8. SOH &amp; Pipeline'!AG41-HLOOKUP(AE$2,$D$2:$AM$45,$A86,FALSE)+(SUM('8. SOH &amp; Pipeline'!$F41:AF41)-SUM(Wastage!$C86:AD86)),
'8. SOH &amp; Pipeline'!AG41-HLOOKUP(AE$2,$D$2:$AM$45,$A86,FALSE)))</f>
        <v>0</v>
      </c>
      <c r="AF86" s="400">
        <f ca="1">MAX(0,IF(SUM(Wastage!$C86:AE86)&gt;0,
'8. SOH &amp; Pipeline'!AH41-HLOOKUP(AF$2,$D$2:$AM$45,$A86,FALSE)+(SUM('8. SOH &amp; Pipeline'!$F41:AG41)-SUM(Wastage!$C86:AE86)),
'8. SOH &amp; Pipeline'!AH41-HLOOKUP(AF$2,$D$2:$AM$45,$A86,FALSE)))</f>
        <v>0</v>
      </c>
      <c r="AG86" s="400">
        <f ca="1">MAX(0,IF(SUM(Wastage!$C86:AF86)&gt;0,
'8. SOH &amp; Pipeline'!AI41-HLOOKUP(AG$2,$D$2:$AM$45,$A86,FALSE)+(SUM('8. SOH &amp; Pipeline'!$F41:AH41)-SUM(Wastage!$C86:AF86)),
'8. SOH &amp; Pipeline'!AI41-HLOOKUP(AG$2,$D$2:$AM$45,$A86,FALSE)))</f>
        <v>0</v>
      </c>
      <c r="AH86" s="400">
        <f ca="1">MAX(0,IF(SUM(Wastage!$C86:AG86)&gt;0,
'8. SOH &amp; Pipeline'!AJ41-HLOOKUP(AH$2,$D$2:$AM$45,$A86,FALSE)+(SUM('8. SOH &amp; Pipeline'!$F41:AI41)-SUM(Wastage!$C86:AG86)),
'8. SOH &amp; Pipeline'!AJ41-HLOOKUP(AH$2,$D$2:$AM$45,$A86,FALSE)))</f>
        <v>0</v>
      </c>
      <c r="AI86" s="400">
        <f ca="1">MAX(0,IF(SUM(Wastage!$C86:AH86)&gt;0,
'8. SOH &amp; Pipeline'!AK41-HLOOKUP(AI$2,$D$2:$AM$45,$A86,FALSE)+(SUM('8. SOH &amp; Pipeline'!$F41:AJ41)-SUM(Wastage!$C86:AH86)),
'8. SOH &amp; Pipeline'!AK41-HLOOKUP(AI$2,$D$2:$AM$45,$A86,FALSE)))</f>
        <v>0</v>
      </c>
      <c r="AJ86" s="400">
        <f ca="1">MAX(0,IF(SUM(Wastage!$C86:AI86)&gt;0,
'8. SOH &amp; Pipeline'!AL41-HLOOKUP(AJ$2,$D$2:$AM$45,$A86,FALSE)+(SUM('8. SOH &amp; Pipeline'!$F41:AK41)-SUM(Wastage!$C86:AI86)),
'8. SOH &amp; Pipeline'!AL41-HLOOKUP(AJ$2,$D$2:$AM$45,$A86,FALSE)))</f>
        <v>0</v>
      </c>
      <c r="AK86" s="400">
        <f ca="1">MAX(0,IF(SUM(Wastage!$C86:AJ86)&gt;0,
'8. SOH &amp; Pipeline'!AM41-HLOOKUP(AK$2,$D$2:$AM$45,$A86,FALSE)+(SUM('8. SOH &amp; Pipeline'!$F41:AL41)-SUM(Wastage!$C86:AJ86)),
'8. SOH &amp; Pipeline'!AM41-HLOOKUP(AK$2,$D$2:$AM$45,$A86,FALSE)))</f>
        <v>0</v>
      </c>
      <c r="AL86" s="400">
        <f ca="1">MAX(0,IF(SUM(Wastage!$C86:AK86)&gt;0,
'8. SOH &amp; Pipeline'!AN41-HLOOKUP(AL$2,$D$2:$AM$45,$A86,FALSE)+(SUM('8. SOH &amp; Pipeline'!$F41:AM41)-SUM(Wastage!$C86:AK86)),
'8. SOH &amp; Pipeline'!AN41-HLOOKUP(AL$2,$D$2:$AM$45,$A86,FALSE)))</f>
        <v>0</v>
      </c>
      <c r="AM86" s="400">
        <f ca="1">MAX(0,IF(SUM(Wastage!$C86:AL86)&gt;0,
'8. SOH &amp; Pipeline'!AO41-HLOOKUP(AM$2,$D$2:$AM$45,$A86,FALSE)+(SUM('8. SOH &amp; Pipeline'!$F41:AN41)-SUM(Wastage!$C86:AL86)),
'8. SOH &amp; Pipeline'!AO41-HLOOKUP(AM$2,$D$2:$AM$45,$A86,FALSE)))</f>
        <v>0</v>
      </c>
    </row>
    <row r="87" spans="1:39" x14ac:dyDescent="0.3">
      <c r="A87">
        <v>38</v>
      </c>
      <c r="B87" s="12" t="str">
        <f t="shared" si="2"/>
        <v>TDF+3TC+DTG (300/300/50) - 180 tab</v>
      </c>
      <c r="D87" s="399">
        <f>IF('8. SOH &amp; Pipeline'!F42&lt;&gt;0,'8. SOH &amp; Pipeline'!F42-HLOOKUP(D$2,$D$2:$AM$45,A87,FALSE),0)</f>
        <v>0</v>
      </c>
      <c r="E87" s="400">
        <f ca="1">MAX(0,IF(SUM(Wastage!$C87:D87)&gt;0,
'8. SOH &amp; Pipeline'!G42-HLOOKUP(E$2,$D$2:$AM$45,$A87,FALSE)+(SUM('8. SOH &amp; Pipeline'!$F42:F42)-SUM(Wastage!$C87:D87)),
'8. SOH &amp; Pipeline'!G42-HLOOKUP(E$2,$D$2:$AM$45,$A87,FALSE)))</f>
        <v>0</v>
      </c>
      <c r="F87" s="400">
        <f ca="1">MAX(0,IF(SUM(Wastage!$C87:E87)&gt;0,
'8. SOH &amp; Pipeline'!H42-HLOOKUP(F$2,$D$2:$AM$45,$A87,FALSE)+(SUM('8. SOH &amp; Pipeline'!$F42:G42)-SUM(Wastage!$C87:E87)),
'8. SOH &amp; Pipeline'!H42-HLOOKUP(F$2,$D$2:$AM$45,$A87,FALSE)))</f>
        <v>0</v>
      </c>
      <c r="G87" s="400">
        <f ca="1">MAX(0,IF(SUM(Wastage!$C87:F87)&gt;0,
'8. SOH &amp; Pipeline'!I42-HLOOKUP(G$2,$D$2:$AM$45,$A87,FALSE)+(SUM('8. SOH &amp; Pipeline'!$F42:H42)-SUM(Wastage!$C87:F87)),
'8. SOH &amp; Pipeline'!I42-HLOOKUP(G$2,$D$2:$AM$45,$A87,FALSE)))</f>
        <v>0</v>
      </c>
      <c r="H87" s="400">
        <f ca="1">MAX(0,IF(SUM(Wastage!$C87:G87)&gt;0,
'8. SOH &amp; Pipeline'!J42-HLOOKUP(H$2,$D$2:$AM$45,$A87,FALSE)+(SUM('8. SOH &amp; Pipeline'!$F42:I42)-SUM(Wastage!$C87:G87)),
'8. SOH &amp; Pipeline'!J42-HLOOKUP(H$2,$D$2:$AM$45,$A87,FALSE)))</f>
        <v>0</v>
      </c>
      <c r="I87" s="400">
        <f ca="1">MAX(0,IF(SUM(Wastage!$C87:H87)&gt;0,
'8. SOH &amp; Pipeline'!K42-HLOOKUP(I$2,$D$2:$AM$45,$A87,FALSE)+(SUM('8. SOH &amp; Pipeline'!$F42:J42)-SUM(Wastage!$C87:H87)),
'8. SOH &amp; Pipeline'!K42-HLOOKUP(I$2,$D$2:$AM$45,$A87,FALSE)))</f>
        <v>0</v>
      </c>
      <c r="J87" s="400">
        <f ca="1">MAX(0,IF(SUM(Wastage!$C87:I87)&gt;0,
'8. SOH &amp; Pipeline'!L42-HLOOKUP(J$2,$D$2:$AM$45,$A87,FALSE)+(SUM('8. SOH &amp; Pipeline'!$F42:K42)-SUM(Wastage!$C87:I87)),
'8. SOH &amp; Pipeline'!L42-HLOOKUP(J$2,$D$2:$AM$45,$A87,FALSE)))</f>
        <v>0</v>
      </c>
      <c r="K87" s="400">
        <f ca="1">MAX(0,IF(SUM(Wastage!$C87:J87)&gt;0,
'8. SOH &amp; Pipeline'!M42-HLOOKUP(K$2,$D$2:$AM$45,$A87,FALSE)+(SUM('8. SOH &amp; Pipeline'!$F42:L42)-SUM(Wastage!$C87:J87)),
'8. SOH &amp; Pipeline'!M42-HLOOKUP(K$2,$D$2:$AM$45,$A87,FALSE)))</f>
        <v>0</v>
      </c>
      <c r="L87" s="400">
        <f ca="1">MAX(0,IF(SUM(Wastage!$C87:K87)&gt;0,
'8. SOH &amp; Pipeline'!N42-HLOOKUP(L$2,$D$2:$AM$45,$A87,FALSE)+(SUM('8. SOH &amp; Pipeline'!$F42:M42)-SUM(Wastage!$C87:K87)),
'8. SOH &amp; Pipeline'!N42-HLOOKUP(L$2,$D$2:$AM$45,$A87,FALSE)))</f>
        <v>0</v>
      </c>
      <c r="M87" s="400">
        <f ca="1">MAX(0,IF(SUM(Wastage!$C87:L87)&gt;0,
'8. SOH &amp; Pipeline'!O42-HLOOKUP(M$2,$D$2:$AM$45,$A87,FALSE)+(SUM('8. SOH &amp; Pipeline'!$F42:N42)-SUM(Wastage!$C87:L87)),
'8. SOH &amp; Pipeline'!O42-HLOOKUP(M$2,$D$2:$AM$45,$A87,FALSE)))</f>
        <v>0</v>
      </c>
      <c r="N87" s="400">
        <f ca="1">MAX(0,IF(SUM(Wastage!$C87:M87)&gt;0,
'8. SOH &amp; Pipeline'!P42-HLOOKUP(N$2,$D$2:$AM$45,$A87,FALSE)+(SUM('8. SOH &amp; Pipeline'!$F42:O42)-SUM(Wastage!$C87:M87)),
'8. SOH &amp; Pipeline'!P42-HLOOKUP(N$2,$D$2:$AM$45,$A87,FALSE)))</f>
        <v>0</v>
      </c>
      <c r="O87" s="400">
        <f ca="1">MAX(0,IF(SUM(Wastage!$C87:N87)&gt;0,
'8. SOH &amp; Pipeline'!Q42-HLOOKUP(O$2,$D$2:$AM$45,$A87,FALSE)+(SUM('8. SOH &amp; Pipeline'!$F42:P42)-SUM(Wastage!$C87:N87)),
'8. SOH &amp; Pipeline'!Q42-HLOOKUP(O$2,$D$2:$AM$45,$A87,FALSE)))</f>
        <v>0</v>
      </c>
      <c r="P87" s="400">
        <f ca="1">MAX(0,IF(SUM(Wastage!$C87:O87)&gt;0,
'8. SOH &amp; Pipeline'!R42-HLOOKUP(P$2,$D$2:$AM$45,$A87,FALSE)+(SUM('8. SOH &amp; Pipeline'!$F42:Q42)-SUM(Wastage!$C87:O87)),
'8. SOH &amp; Pipeline'!R42-HLOOKUP(P$2,$D$2:$AM$45,$A87,FALSE)))</f>
        <v>0</v>
      </c>
      <c r="Q87" s="400">
        <f ca="1">MAX(0,IF(SUM(Wastage!$C87:P87)&gt;0,
'8. SOH &amp; Pipeline'!S42-HLOOKUP(Q$2,$D$2:$AM$45,$A87,FALSE)+(SUM('8. SOH &amp; Pipeline'!$F42:R42)-SUM(Wastage!$C87:P87)),
'8. SOH &amp; Pipeline'!S42-HLOOKUP(Q$2,$D$2:$AM$45,$A87,FALSE)))</f>
        <v>0</v>
      </c>
      <c r="R87" s="400">
        <f ca="1">MAX(0,IF(SUM(Wastage!$C87:Q87)&gt;0,
'8. SOH &amp; Pipeline'!T42-HLOOKUP(R$2,$D$2:$AM$45,$A87,FALSE)+(SUM('8. SOH &amp; Pipeline'!$F42:S42)-SUM(Wastage!$C87:Q87)),
'8. SOH &amp; Pipeline'!T42-HLOOKUP(R$2,$D$2:$AM$45,$A87,FALSE)))</f>
        <v>0</v>
      </c>
      <c r="S87" s="400">
        <f ca="1">MAX(0,IF(SUM(Wastage!$C87:R87)&gt;0,
'8. SOH &amp; Pipeline'!U42-HLOOKUP(S$2,$D$2:$AM$45,$A87,FALSE)+(SUM('8. SOH &amp; Pipeline'!$F42:T42)-SUM(Wastage!$C87:R87)),
'8. SOH &amp; Pipeline'!U42-HLOOKUP(S$2,$D$2:$AM$45,$A87,FALSE)))</f>
        <v>0</v>
      </c>
      <c r="T87" s="400">
        <f ca="1">MAX(0,IF(SUM(Wastage!$C87:S87)&gt;0,
'8. SOH &amp; Pipeline'!V42-HLOOKUP(T$2,$D$2:$AM$45,$A87,FALSE)+(SUM('8. SOH &amp; Pipeline'!$F42:U42)-SUM(Wastage!$C87:S87)),
'8. SOH &amp; Pipeline'!V42-HLOOKUP(T$2,$D$2:$AM$45,$A87,FALSE)))</f>
        <v>0</v>
      </c>
      <c r="U87" s="400">
        <f ca="1">MAX(0,IF(SUM(Wastage!$C87:T87)&gt;0,
'8. SOH &amp; Pipeline'!W42-HLOOKUP(U$2,$D$2:$AM$45,$A87,FALSE)+(SUM('8. SOH &amp; Pipeline'!$F42:V42)-SUM(Wastage!$C87:T87)),
'8. SOH &amp; Pipeline'!W42-HLOOKUP(U$2,$D$2:$AM$45,$A87,FALSE)))</f>
        <v>0</v>
      </c>
      <c r="V87" s="400">
        <f ca="1">MAX(0,IF(SUM(Wastage!$C87:U87)&gt;0,
'8. SOH &amp; Pipeline'!X42-HLOOKUP(V$2,$D$2:$AM$45,$A87,FALSE)+(SUM('8. SOH &amp; Pipeline'!$F42:W42)-SUM(Wastage!$C87:U87)),
'8. SOH &amp; Pipeline'!X42-HLOOKUP(V$2,$D$2:$AM$45,$A87,FALSE)))</f>
        <v>0</v>
      </c>
      <c r="W87" s="400">
        <f ca="1">MAX(0,IF(SUM(Wastage!$C87:V87)&gt;0,
'8. SOH &amp; Pipeline'!Y42-HLOOKUP(W$2,$D$2:$AM$45,$A87,FALSE)+(SUM('8. SOH &amp; Pipeline'!$F42:X42)-SUM(Wastage!$C87:V87)),
'8. SOH &amp; Pipeline'!Y42-HLOOKUP(W$2,$D$2:$AM$45,$A87,FALSE)))</f>
        <v>0</v>
      </c>
      <c r="X87" s="400">
        <f ca="1">MAX(0,IF(SUM(Wastage!$C87:W87)&gt;0,
'8. SOH &amp; Pipeline'!Z42-HLOOKUP(X$2,$D$2:$AM$45,$A87,FALSE)+(SUM('8. SOH &amp; Pipeline'!$F42:Y42)-SUM(Wastage!$C87:W87)),
'8. SOH &amp; Pipeline'!Z42-HLOOKUP(X$2,$D$2:$AM$45,$A87,FALSE)))</f>
        <v>0</v>
      </c>
      <c r="Y87" s="400">
        <f ca="1">MAX(0,IF(SUM(Wastage!$C87:X87)&gt;0,
'8. SOH &amp; Pipeline'!AA42-HLOOKUP(Y$2,$D$2:$AM$45,$A87,FALSE)+(SUM('8. SOH &amp; Pipeline'!$F42:Z42)-SUM(Wastage!$C87:X87)),
'8. SOH &amp; Pipeline'!AA42-HLOOKUP(Y$2,$D$2:$AM$45,$A87,FALSE)))</f>
        <v>0</v>
      </c>
      <c r="Z87" s="400">
        <f ca="1">MAX(0,IF(SUM(Wastage!$C87:Y87)&gt;0,
'8. SOH &amp; Pipeline'!AB42-HLOOKUP(Z$2,$D$2:$AM$45,$A87,FALSE)+(SUM('8. SOH &amp; Pipeline'!$F42:AA42)-SUM(Wastage!$C87:Y87)),
'8. SOH &amp; Pipeline'!AB42-HLOOKUP(Z$2,$D$2:$AM$45,$A87,FALSE)))</f>
        <v>0</v>
      </c>
      <c r="AA87" s="400">
        <f ca="1">MAX(0,IF(SUM(Wastage!$C87:Z87)&gt;0,
'8. SOH &amp; Pipeline'!AC42-HLOOKUP(AA$2,$D$2:$AM$45,$A87,FALSE)+(SUM('8. SOH &amp; Pipeline'!$F42:AB42)-SUM(Wastage!$C87:Z87)),
'8. SOH &amp; Pipeline'!AC42-HLOOKUP(AA$2,$D$2:$AM$45,$A87,FALSE)))</f>
        <v>0</v>
      </c>
      <c r="AB87" s="400">
        <f ca="1">MAX(0,IF(SUM(Wastage!$C87:AA87)&gt;0,
'8. SOH &amp; Pipeline'!AD42-HLOOKUP(AB$2,$D$2:$AM$45,$A87,FALSE)+(SUM('8. SOH &amp; Pipeline'!$F42:AC42)-SUM(Wastage!$C87:AA87)),
'8. SOH &amp; Pipeline'!AD42-HLOOKUP(AB$2,$D$2:$AM$45,$A87,FALSE)))</f>
        <v>0</v>
      </c>
      <c r="AC87" s="400">
        <f ca="1">MAX(0,IF(SUM(Wastage!$C87:AB87)&gt;0,
'8. SOH &amp; Pipeline'!AE42-HLOOKUP(AC$2,$D$2:$AM$45,$A87,FALSE)+(SUM('8. SOH &amp; Pipeline'!$F42:AD42)-SUM(Wastage!$C87:AB87)),
'8. SOH &amp; Pipeline'!AE42-HLOOKUP(AC$2,$D$2:$AM$45,$A87,FALSE)))</f>
        <v>0</v>
      </c>
      <c r="AD87" s="400">
        <f ca="1">MAX(0,IF(SUM(Wastage!$C87:AC87)&gt;0,
'8. SOH &amp; Pipeline'!AF42-HLOOKUP(AD$2,$D$2:$AM$45,$A87,FALSE)+(SUM('8. SOH &amp; Pipeline'!$F42:AE42)-SUM(Wastage!$C87:AC87)),
'8. SOH &amp; Pipeline'!AF42-HLOOKUP(AD$2,$D$2:$AM$45,$A87,FALSE)))</f>
        <v>0</v>
      </c>
      <c r="AE87" s="400">
        <f ca="1">MAX(0,IF(SUM(Wastage!$C87:AD87)&gt;0,
'8. SOH &amp; Pipeline'!AG42-HLOOKUP(AE$2,$D$2:$AM$45,$A87,FALSE)+(SUM('8. SOH &amp; Pipeline'!$F42:AF42)-SUM(Wastage!$C87:AD87)),
'8. SOH &amp; Pipeline'!AG42-HLOOKUP(AE$2,$D$2:$AM$45,$A87,FALSE)))</f>
        <v>0</v>
      </c>
      <c r="AF87" s="400">
        <f ca="1">MAX(0,IF(SUM(Wastage!$C87:AE87)&gt;0,
'8. SOH &amp; Pipeline'!AH42-HLOOKUP(AF$2,$D$2:$AM$45,$A87,FALSE)+(SUM('8. SOH &amp; Pipeline'!$F42:AG42)-SUM(Wastage!$C87:AE87)),
'8. SOH &amp; Pipeline'!AH42-HLOOKUP(AF$2,$D$2:$AM$45,$A87,FALSE)))</f>
        <v>0</v>
      </c>
      <c r="AG87" s="400">
        <f ca="1">MAX(0,IF(SUM(Wastage!$C87:AF87)&gt;0,
'8. SOH &amp; Pipeline'!AI42-HLOOKUP(AG$2,$D$2:$AM$45,$A87,FALSE)+(SUM('8. SOH &amp; Pipeline'!$F42:AH42)-SUM(Wastage!$C87:AF87)),
'8. SOH &amp; Pipeline'!AI42-HLOOKUP(AG$2,$D$2:$AM$45,$A87,FALSE)))</f>
        <v>0</v>
      </c>
      <c r="AH87" s="400">
        <f ca="1">MAX(0,IF(SUM(Wastage!$C87:AG87)&gt;0,
'8. SOH &amp; Pipeline'!AJ42-HLOOKUP(AH$2,$D$2:$AM$45,$A87,FALSE)+(SUM('8. SOH &amp; Pipeline'!$F42:AI42)-SUM(Wastage!$C87:AG87)),
'8. SOH &amp; Pipeline'!AJ42-HLOOKUP(AH$2,$D$2:$AM$45,$A87,FALSE)))</f>
        <v>0</v>
      </c>
      <c r="AI87" s="400">
        <f ca="1">MAX(0,IF(SUM(Wastage!$C87:AH87)&gt;0,
'8. SOH &amp; Pipeline'!AK42-HLOOKUP(AI$2,$D$2:$AM$45,$A87,FALSE)+(SUM('8. SOH &amp; Pipeline'!$F42:AJ42)-SUM(Wastage!$C87:AH87)),
'8. SOH &amp; Pipeline'!AK42-HLOOKUP(AI$2,$D$2:$AM$45,$A87,FALSE)))</f>
        <v>0</v>
      </c>
      <c r="AJ87" s="400">
        <f ca="1">MAX(0,IF(SUM(Wastage!$C87:AI87)&gt;0,
'8. SOH &amp; Pipeline'!AL42-HLOOKUP(AJ$2,$D$2:$AM$45,$A87,FALSE)+(SUM('8. SOH &amp; Pipeline'!$F42:AK42)-SUM(Wastage!$C87:AI87)),
'8. SOH &amp; Pipeline'!AL42-HLOOKUP(AJ$2,$D$2:$AM$45,$A87,FALSE)))</f>
        <v>0</v>
      </c>
      <c r="AK87" s="400">
        <f ca="1">MAX(0,IF(SUM(Wastage!$C87:AJ87)&gt;0,
'8. SOH &amp; Pipeline'!AM42-HLOOKUP(AK$2,$D$2:$AM$45,$A87,FALSE)+(SUM('8. SOH &amp; Pipeline'!$F42:AL42)-SUM(Wastage!$C87:AJ87)),
'8. SOH &amp; Pipeline'!AM42-HLOOKUP(AK$2,$D$2:$AM$45,$A87,FALSE)))</f>
        <v>0</v>
      </c>
      <c r="AL87" s="400">
        <f ca="1">MAX(0,IF(SUM(Wastage!$C87:AK87)&gt;0,
'8. SOH &amp; Pipeline'!AN42-HLOOKUP(AL$2,$D$2:$AM$45,$A87,FALSE)+(SUM('8. SOH &amp; Pipeline'!$F42:AM42)-SUM(Wastage!$C87:AK87)),
'8. SOH &amp; Pipeline'!AN42-HLOOKUP(AL$2,$D$2:$AM$45,$A87,FALSE)))</f>
        <v>0</v>
      </c>
      <c r="AM87" s="400">
        <f ca="1">MAX(0,IF(SUM(Wastage!$C87:AL87)&gt;0,
'8. SOH &amp; Pipeline'!AO42-HLOOKUP(AM$2,$D$2:$AM$45,$A87,FALSE)+(SUM('8. SOH &amp; Pipeline'!$F42:AN42)-SUM(Wastage!$C87:AL87)),
'8. SOH &amp; Pipeline'!AO42-HLOOKUP(AM$2,$D$2:$AM$45,$A87,FALSE)))</f>
        <v>0</v>
      </c>
    </row>
    <row r="88" spans="1:39" x14ac:dyDescent="0.3">
      <c r="A88">
        <v>39</v>
      </c>
      <c r="B88" s="12" t="str">
        <f t="shared" si="2"/>
        <v>TDF+3TC+DTG (300/300/50) - 30 tab</v>
      </c>
      <c r="D88" s="399">
        <f>IF('8. SOH &amp; Pipeline'!F43&lt;&gt;0,'8. SOH &amp; Pipeline'!F43-HLOOKUP(D$2,$D$2:$AM$45,A88,FALSE),0)</f>
        <v>0</v>
      </c>
      <c r="E88" s="400">
        <f ca="1">MAX(0,IF(SUM(Wastage!$C88:D88)&gt;0,
'8. SOH &amp; Pipeline'!G43-HLOOKUP(E$2,$D$2:$AM$45,$A88,FALSE)+(SUM('8. SOH &amp; Pipeline'!$F43:F43)-SUM(Wastage!$C88:D88)),
'8. SOH &amp; Pipeline'!G43-HLOOKUP(E$2,$D$2:$AM$45,$A88,FALSE)))</f>
        <v>0</v>
      </c>
      <c r="F88" s="400">
        <f ca="1">MAX(0,IF(SUM(Wastage!$C88:E88)&gt;0,
'8. SOH &amp; Pipeline'!H43-HLOOKUP(F$2,$D$2:$AM$45,$A88,FALSE)+(SUM('8. SOH &amp; Pipeline'!$F43:G43)-SUM(Wastage!$C88:E88)),
'8. SOH &amp; Pipeline'!H43-HLOOKUP(F$2,$D$2:$AM$45,$A88,FALSE)))</f>
        <v>0</v>
      </c>
      <c r="G88" s="400">
        <f ca="1">MAX(0,IF(SUM(Wastage!$C88:F88)&gt;0,
'8. SOH &amp; Pipeline'!I43-HLOOKUP(G$2,$D$2:$AM$45,$A88,FALSE)+(SUM('8. SOH &amp; Pipeline'!$F43:H43)-SUM(Wastage!$C88:F88)),
'8. SOH &amp; Pipeline'!I43-HLOOKUP(G$2,$D$2:$AM$45,$A88,FALSE)))</f>
        <v>0</v>
      </c>
      <c r="H88" s="400">
        <f ca="1">MAX(0,IF(SUM(Wastage!$C88:G88)&gt;0,
'8. SOH &amp; Pipeline'!J43-HLOOKUP(H$2,$D$2:$AM$45,$A88,FALSE)+(SUM('8. SOH &amp; Pipeline'!$F43:I43)-SUM(Wastage!$C88:G88)),
'8. SOH &amp; Pipeline'!J43-HLOOKUP(H$2,$D$2:$AM$45,$A88,FALSE)))</f>
        <v>0</v>
      </c>
      <c r="I88" s="400">
        <f ca="1">MAX(0,IF(SUM(Wastage!$C88:H88)&gt;0,
'8. SOH &amp; Pipeline'!K43-HLOOKUP(I$2,$D$2:$AM$45,$A88,FALSE)+(SUM('8. SOH &amp; Pipeline'!$F43:J43)-SUM(Wastage!$C88:H88)),
'8. SOH &amp; Pipeline'!K43-HLOOKUP(I$2,$D$2:$AM$45,$A88,FALSE)))</f>
        <v>0</v>
      </c>
      <c r="J88" s="400">
        <f ca="1">MAX(0,IF(SUM(Wastage!$C88:I88)&gt;0,
'8. SOH &amp; Pipeline'!L43-HLOOKUP(J$2,$D$2:$AM$45,$A88,FALSE)+(SUM('8. SOH &amp; Pipeline'!$F43:K43)-SUM(Wastage!$C88:I88)),
'8. SOH &amp; Pipeline'!L43-HLOOKUP(J$2,$D$2:$AM$45,$A88,FALSE)))</f>
        <v>0</v>
      </c>
      <c r="K88" s="400">
        <f ca="1">MAX(0,IF(SUM(Wastage!$C88:J88)&gt;0,
'8. SOH &amp; Pipeline'!M43-HLOOKUP(K$2,$D$2:$AM$45,$A88,FALSE)+(SUM('8. SOH &amp; Pipeline'!$F43:L43)-SUM(Wastage!$C88:J88)),
'8. SOH &amp; Pipeline'!M43-HLOOKUP(K$2,$D$2:$AM$45,$A88,FALSE)))</f>
        <v>0</v>
      </c>
      <c r="L88" s="400">
        <f ca="1">MAX(0,IF(SUM(Wastage!$C88:K88)&gt;0,
'8. SOH &amp; Pipeline'!N43-HLOOKUP(L$2,$D$2:$AM$45,$A88,FALSE)+(SUM('8. SOH &amp; Pipeline'!$F43:M43)-SUM(Wastage!$C88:K88)),
'8. SOH &amp; Pipeline'!N43-HLOOKUP(L$2,$D$2:$AM$45,$A88,FALSE)))</f>
        <v>0</v>
      </c>
      <c r="M88" s="400">
        <f ca="1">MAX(0,IF(SUM(Wastage!$C88:L88)&gt;0,
'8. SOH &amp; Pipeline'!O43-HLOOKUP(M$2,$D$2:$AM$45,$A88,FALSE)+(SUM('8. SOH &amp; Pipeline'!$F43:N43)-SUM(Wastage!$C88:L88)),
'8. SOH &amp; Pipeline'!O43-HLOOKUP(M$2,$D$2:$AM$45,$A88,FALSE)))</f>
        <v>0</v>
      </c>
      <c r="N88" s="400">
        <f ca="1">MAX(0,IF(SUM(Wastage!$C88:M88)&gt;0,
'8. SOH &amp; Pipeline'!P43-HLOOKUP(N$2,$D$2:$AM$45,$A88,FALSE)+(SUM('8. SOH &amp; Pipeline'!$F43:O43)-SUM(Wastage!$C88:M88)),
'8. SOH &amp; Pipeline'!P43-HLOOKUP(N$2,$D$2:$AM$45,$A88,FALSE)))</f>
        <v>0</v>
      </c>
      <c r="O88" s="400">
        <f ca="1">MAX(0,IF(SUM(Wastage!$C88:N88)&gt;0,
'8. SOH &amp; Pipeline'!Q43-HLOOKUP(O$2,$D$2:$AM$45,$A88,FALSE)+(SUM('8. SOH &amp; Pipeline'!$F43:P43)-SUM(Wastage!$C88:N88)),
'8. SOH &amp; Pipeline'!Q43-HLOOKUP(O$2,$D$2:$AM$45,$A88,FALSE)))</f>
        <v>0</v>
      </c>
      <c r="P88" s="400">
        <f ca="1">MAX(0,IF(SUM(Wastage!$C88:O88)&gt;0,
'8. SOH &amp; Pipeline'!R43-HLOOKUP(P$2,$D$2:$AM$45,$A88,FALSE)+(SUM('8. SOH &amp; Pipeline'!$F43:Q43)-SUM(Wastage!$C88:O88)),
'8. SOH &amp; Pipeline'!R43-HLOOKUP(P$2,$D$2:$AM$45,$A88,FALSE)))</f>
        <v>0</v>
      </c>
      <c r="Q88" s="400">
        <f ca="1">MAX(0,IF(SUM(Wastage!$C88:P88)&gt;0,
'8. SOH &amp; Pipeline'!S43-HLOOKUP(Q$2,$D$2:$AM$45,$A88,FALSE)+(SUM('8. SOH &amp; Pipeline'!$F43:R43)-SUM(Wastage!$C88:P88)),
'8. SOH &amp; Pipeline'!S43-HLOOKUP(Q$2,$D$2:$AM$45,$A88,FALSE)))</f>
        <v>0</v>
      </c>
      <c r="R88" s="400">
        <f ca="1">MAX(0,IF(SUM(Wastage!$C88:Q88)&gt;0,
'8. SOH &amp; Pipeline'!T43-HLOOKUP(R$2,$D$2:$AM$45,$A88,FALSE)+(SUM('8. SOH &amp; Pipeline'!$F43:S43)-SUM(Wastage!$C88:Q88)),
'8. SOH &amp; Pipeline'!T43-HLOOKUP(R$2,$D$2:$AM$45,$A88,FALSE)))</f>
        <v>0</v>
      </c>
      <c r="S88" s="400">
        <f ca="1">MAX(0,IF(SUM(Wastage!$C88:R88)&gt;0,
'8. SOH &amp; Pipeline'!U43-HLOOKUP(S$2,$D$2:$AM$45,$A88,FALSE)+(SUM('8. SOH &amp; Pipeline'!$F43:T43)-SUM(Wastage!$C88:R88)),
'8. SOH &amp; Pipeline'!U43-HLOOKUP(S$2,$D$2:$AM$45,$A88,FALSE)))</f>
        <v>0</v>
      </c>
      <c r="T88" s="400">
        <f ca="1">MAX(0,IF(SUM(Wastage!$C88:S88)&gt;0,
'8. SOH &amp; Pipeline'!V43-HLOOKUP(T$2,$D$2:$AM$45,$A88,FALSE)+(SUM('8. SOH &amp; Pipeline'!$F43:U43)-SUM(Wastage!$C88:S88)),
'8. SOH &amp; Pipeline'!V43-HLOOKUP(T$2,$D$2:$AM$45,$A88,FALSE)))</f>
        <v>0</v>
      </c>
      <c r="U88" s="400">
        <f ca="1">MAX(0,IF(SUM(Wastage!$C88:T88)&gt;0,
'8. SOH &amp; Pipeline'!W43-HLOOKUP(U$2,$D$2:$AM$45,$A88,FALSE)+(SUM('8. SOH &amp; Pipeline'!$F43:V43)-SUM(Wastage!$C88:T88)),
'8. SOH &amp; Pipeline'!W43-HLOOKUP(U$2,$D$2:$AM$45,$A88,FALSE)))</f>
        <v>0</v>
      </c>
      <c r="V88" s="400">
        <f ca="1">MAX(0,IF(SUM(Wastage!$C88:U88)&gt;0,
'8. SOH &amp; Pipeline'!X43-HLOOKUP(V$2,$D$2:$AM$45,$A88,FALSE)+(SUM('8. SOH &amp; Pipeline'!$F43:W43)-SUM(Wastage!$C88:U88)),
'8. SOH &amp; Pipeline'!X43-HLOOKUP(V$2,$D$2:$AM$45,$A88,FALSE)))</f>
        <v>0</v>
      </c>
      <c r="W88" s="400">
        <f ca="1">MAX(0,IF(SUM(Wastage!$C88:V88)&gt;0,
'8. SOH &amp; Pipeline'!Y43-HLOOKUP(W$2,$D$2:$AM$45,$A88,FALSE)+(SUM('8. SOH &amp; Pipeline'!$F43:X43)-SUM(Wastage!$C88:V88)),
'8. SOH &amp; Pipeline'!Y43-HLOOKUP(W$2,$D$2:$AM$45,$A88,FALSE)))</f>
        <v>0</v>
      </c>
      <c r="X88" s="400">
        <f ca="1">MAX(0,IF(SUM(Wastage!$C88:W88)&gt;0,
'8. SOH &amp; Pipeline'!Z43-HLOOKUP(X$2,$D$2:$AM$45,$A88,FALSE)+(SUM('8. SOH &amp; Pipeline'!$F43:Y43)-SUM(Wastage!$C88:W88)),
'8. SOH &amp; Pipeline'!Z43-HLOOKUP(X$2,$D$2:$AM$45,$A88,FALSE)))</f>
        <v>0</v>
      </c>
      <c r="Y88" s="400">
        <f ca="1">MAX(0,IF(SUM(Wastage!$C88:X88)&gt;0,
'8. SOH &amp; Pipeline'!AA43-HLOOKUP(Y$2,$D$2:$AM$45,$A88,FALSE)+(SUM('8. SOH &amp; Pipeline'!$F43:Z43)-SUM(Wastage!$C88:X88)),
'8. SOH &amp; Pipeline'!AA43-HLOOKUP(Y$2,$D$2:$AM$45,$A88,FALSE)))</f>
        <v>0</v>
      </c>
      <c r="Z88" s="400">
        <f ca="1">MAX(0,IF(SUM(Wastage!$C88:Y88)&gt;0,
'8. SOH &amp; Pipeline'!AB43-HLOOKUP(Z$2,$D$2:$AM$45,$A88,FALSE)+(SUM('8. SOH &amp; Pipeline'!$F43:AA43)-SUM(Wastage!$C88:Y88)),
'8. SOH &amp; Pipeline'!AB43-HLOOKUP(Z$2,$D$2:$AM$45,$A88,FALSE)))</f>
        <v>0</v>
      </c>
      <c r="AA88" s="400">
        <f ca="1">MAX(0,IF(SUM(Wastage!$C88:Z88)&gt;0,
'8. SOH &amp; Pipeline'!AC43-HLOOKUP(AA$2,$D$2:$AM$45,$A88,FALSE)+(SUM('8. SOH &amp; Pipeline'!$F43:AB43)-SUM(Wastage!$C88:Z88)),
'8. SOH &amp; Pipeline'!AC43-HLOOKUP(AA$2,$D$2:$AM$45,$A88,FALSE)))</f>
        <v>0</v>
      </c>
      <c r="AB88" s="400">
        <f ca="1">MAX(0,IF(SUM(Wastage!$C88:AA88)&gt;0,
'8. SOH &amp; Pipeline'!AD43-HLOOKUP(AB$2,$D$2:$AM$45,$A88,FALSE)+(SUM('8. SOH &amp; Pipeline'!$F43:AC43)-SUM(Wastage!$C88:AA88)),
'8. SOH &amp; Pipeline'!AD43-HLOOKUP(AB$2,$D$2:$AM$45,$A88,FALSE)))</f>
        <v>0</v>
      </c>
      <c r="AC88" s="400">
        <f ca="1">MAX(0,IF(SUM(Wastage!$C88:AB88)&gt;0,
'8. SOH &amp; Pipeline'!AE43-HLOOKUP(AC$2,$D$2:$AM$45,$A88,FALSE)+(SUM('8. SOH &amp; Pipeline'!$F43:AD43)-SUM(Wastage!$C88:AB88)),
'8. SOH &amp; Pipeline'!AE43-HLOOKUP(AC$2,$D$2:$AM$45,$A88,FALSE)))</f>
        <v>0</v>
      </c>
      <c r="AD88" s="400">
        <f ca="1">MAX(0,IF(SUM(Wastage!$C88:AC88)&gt;0,
'8. SOH &amp; Pipeline'!AF43-HLOOKUP(AD$2,$D$2:$AM$45,$A88,FALSE)+(SUM('8. SOH &amp; Pipeline'!$F43:AE43)-SUM(Wastage!$C88:AC88)),
'8. SOH &amp; Pipeline'!AF43-HLOOKUP(AD$2,$D$2:$AM$45,$A88,FALSE)))</f>
        <v>0</v>
      </c>
      <c r="AE88" s="400">
        <f ca="1">MAX(0,IF(SUM(Wastage!$C88:AD88)&gt;0,
'8. SOH &amp; Pipeline'!AG43-HLOOKUP(AE$2,$D$2:$AM$45,$A88,FALSE)+(SUM('8. SOH &amp; Pipeline'!$F43:AF43)-SUM(Wastage!$C88:AD88)),
'8. SOH &amp; Pipeline'!AG43-HLOOKUP(AE$2,$D$2:$AM$45,$A88,FALSE)))</f>
        <v>0</v>
      </c>
      <c r="AF88" s="400">
        <f ca="1">MAX(0,IF(SUM(Wastage!$C88:AE88)&gt;0,
'8. SOH &amp; Pipeline'!AH43-HLOOKUP(AF$2,$D$2:$AM$45,$A88,FALSE)+(SUM('8. SOH &amp; Pipeline'!$F43:AG43)-SUM(Wastage!$C88:AE88)),
'8. SOH &amp; Pipeline'!AH43-HLOOKUP(AF$2,$D$2:$AM$45,$A88,FALSE)))</f>
        <v>0</v>
      </c>
      <c r="AG88" s="400">
        <f ca="1">MAX(0,IF(SUM(Wastage!$C88:AF88)&gt;0,
'8. SOH &amp; Pipeline'!AI43-HLOOKUP(AG$2,$D$2:$AM$45,$A88,FALSE)+(SUM('8. SOH &amp; Pipeline'!$F43:AH43)-SUM(Wastage!$C88:AF88)),
'8. SOH &amp; Pipeline'!AI43-HLOOKUP(AG$2,$D$2:$AM$45,$A88,FALSE)))</f>
        <v>0</v>
      </c>
      <c r="AH88" s="400">
        <f ca="1">MAX(0,IF(SUM(Wastage!$C88:AG88)&gt;0,
'8. SOH &amp; Pipeline'!AJ43-HLOOKUP(AH$2,$D$2:$AM$45,$A88,FALSE)+(SUM('8. SOH &amp; Pipeline'!$F43:AI43)-SUM(Wastage!$C88:AG88)),
'8. SOH &amp; Pipeline'!AJ43-HLOOKUP(AH$2,$D$2:$AM$45,$A88,FALSE)))</f>
        <v>0</v>
      </c>
      <c r="AI88" s="400">
        <f ca="1">MAX(0,IF(SUM(Wastage!$C88:AH88)&gt;0,
'8. SOH &amp; Pipeline'!AK43-HLOOKUP(AI$2,$D$2:$AM$45,$A88,FALSE)+(SUM('8. SOH &amp; Pipeline'!$F43:AJ43)-SUM(Wastage!$C88:AH88)),
'8. SOH &amp; Pipeline'!AK43-HLOOKUP(AI$2,$D$2:$AM$45,$A88,FALSE)))</f>
        <v>0</v>
      </c>
      <c r="AJ88" s="400">
        <f ca="1">MAX(0,IF(SUM(Wastage!$C88:AI88)&gt;0,
'8. SOH &amp; Pipeline'!AL43-HLOOKUP(AJ$2,$D$2:$AM$45,$A88,FALSE)+(SUM('8. SOH &amp; Pipeline'!$F43:AK43)-SUM(Wastage!$C88:AI88)),
'8. SOH &amp; Pipeline'!AL43-HLOOKUP(AJ$2,$D$2:$AM$45,$A88,FALSE)))</f>
        <v>0</v>
      </c>
      <c r="AK88" s="400">
        <f ca="1">MAX(0,IF(SUM(Wastage!$C88:AJ88)&gt;0,
'8. SOH &amp; Pipeline'!AM43-HLOOKUP(AK$2,$D$2:$AM$45,$A88,FALSE)+(SUM('8. SOH &amp; Pipeline'!$F43:AL43)-SUM(Wastage!$C88:AJ88)),
'8. SOH &amp; Pipeline'!AM43-HLOOKUP(AK$2,$D$2:$AM$45,$A88,FALSE)))</f>
        <v>0</v>
      </c>
      <c r="AL88" s="400">
        <f ca="1">MAX(0,IF(SUM(Wastage!$C88:AK88)&gt;0,
'8. SOH &amp; Pipeline'!AN43-HLOOKUP(AL$2,$D$2:$AM$45,$A88,FALSE)+(SUM('8. SOH &amp; Pipeline'!$F43:AM43)-SUM(Wastage!$C88:AK88)),
'8. SOH &amp; Pipeline'!AN43-HLOOKUP(AL$2,$D$2:$AM$45,$A88,FALSE)))</f>
        <v>0</v>
      </c>
      <c r="AM88" s="400">
        <f ca="1">MAX(0,IF(SUM(Wastage!$C88:AL88)&gt;0,
'8. SOH &amp; Pipeline'!AO43-HLOOKUP(AM$2,$D$2:$AM$45,$A88,FALSE)+(SUM('8. SOH &amp; Pipeline'!$F43:AN43)-SUM(Wastage!$C88:AL88)),
'8. SOH &amp; Pipeline'!AO43-HLOOKUP(AM$2,$D$2:$AM$45,$A88,FALSE)))</f>
        <v>0</v>
      </c>
    </row>
    <row r="89" spans="1:39" x14ac:dyDescent="0.3">
      <c r="A89">
        <v>40</v>
      </c>
      <c r="B89" s="12" t="str">
        <f t="shared" si="2"/>
        <v>TDF+3TC+DTG (300/300/50) - 90 tab</v>
      </c>
      <c r="D89" s="399">
        <f>IF('8. SOH &amp; Pipeline'!F44&lt;&gt;0,'8. SOH &amp; Pipeline'!F44-HLOOKUP(D$2,$D$2:$AM$45,A89,FALSE),0)</f>
        <v>0</v>
      </c>
      <c r="E89" s="400">
        <f ca="1">MAX(0,IF(SUM(Wastage!$C89:D89)&gt;0,
'8. SOH &amp; Pipeline'!G44-HLOOKUP(E$2,$D$2:$AM$45,$A89,FALSE)+(SUM('8. SOH &amp; Pipeline'!$F44:F44)-SUM(Wastage!$C89:D89)),
'8. SOH &amp; Pipeline'!G44-HLOOKUP(E$2,$D$2:$AM$45,$A89,FALSE)))</f>
        <v>0</v>
      </c>
      <c r="F89" s="400">
        <f ca="1">MAX(0,IF(SUM(Wastage!$C89:E89)&gt;0,
'8. SOH &amp; Pipeline'!H44-HLOOKUP(F$2,$D$2:$AM$45,$A89,FALSE)+(SUM('8. SOH &amp; Pipeline'!$F44:G44)-SUM(Wastage!$C89:E89)),
'8. SOH &amp; Pipeline'!H44-HLOOKUP(F$2,$D$2:$AM$45,$A89,FALSE)))</f>
        <v>0</v>
      </c>
      <c r="G89" s="400">
        <f ca="1">MAX(0,IF(SUM(Wastage!$C89:F89)&gt;0,
'8. SOH &amp; Pipeline'!I44-HLOOKUP(G$2,$D$2:$AM$45,$A89,FALSE)+(SUM('8. SOH &amp; Pipeline'!$F44:H44)-SUM(Wastage!$C89:F89)),
'8. SOH &amp; Pipeline'!I44-HLOOKUP(G$2,$D$2:$AM$45,$A89,FALSE)))</f>
        <v>0</v>
      </c>
      <c r="H89" s="400">
        <f ca="1">MAX(0,IF(SUM(Wastage!$C89:G89)&gt;0,
'8. SOH &amp; Pipeline'!J44-HLOOKUP(H$2,$D$2:$AM$45,$A89,FALSE)+(SUM('8. SOH &amp; Pipeline'!$F44:I44)-SUM(Wastage!$C89:G89)),
'8. SOH &amp; Pipeline'!J44-HLOOKUP(H$2,$D$2:$AM$45,$A89,FALSE)))</f>
        <v>0</v>
      </c>
      <c r="I89" s="400">
        <f ca="1">MAX(0,IF(SUM(Wastage!$C89:H89)&gt;0,
'8. SOH &amp; Pipeline'!K44-HLOOKUP(I$2,$D$2:$AM$45,$A89,FALSE)+(SUM('8. SOH &amp; Pipeline'!$F44:J44)-SUM(Wastage!$C89:H89)),
'8. SOH &amp; Pipeline'!K44-HLOOKUP(I$2,$D$2:$AM$45,$A89,FALSE)))</f>
        <v>0</v>
      </c>
      <c r="J89" s="400">
        <f ca="1">MAX(0,IF(SUM(Wastage!$C89:I89)&gt;0,
'8. SOH &amp; Pipeline'!L44-HLOOKUP(J$2,$D$2:$AM$45,$A89,FALSE)+(SUM('8. SOH &amp; Pipeline'!$F44:K44)-SUM(Wastage!$C89:I89)),
'8. SOH &amp; Pipeline'!L44-HLOOKUP(J$2,$D$2:$AM$45,$A89,FALSE)))</f>
        <v>0</v>
      </c>
      <c r="K89" s="400">
        <f ca="1">MAX(0,IF(SUM(Wastage!$C89:J89)&gt;0,
'8. SOH &amp; Pipeline'!M44-HLOOKUP(K$2,$D$2:$AM$45,$A89,FALSE)+(SUM('8. SOH &amp; Pipeline'!$F44:L44)-SUM(Wastage!$C89:J89)),
'8. SOH &amp; Pipeline'!M44-HLOOKUP(K$2,$D$2:$AM$45,$A89,FALSE)))</f>
        <v>0</v>
      </c>
      <c r="L89" s="400">
        <f ca="1">MAX(0,IF(SUM(Wastage!$C89:K89)&gt;0,
'8. SOH &amp; Pipeline'!N44-HLOOKUP(L$2,$D$2:$AM$45,$A89,FALSE)+(SUM('8. SOH &amp; Pipeline'!$F44:M44)-SUM(Wastage!$C89:K89)),
'8. SOH &amp; Pipeline'!N44-HLOOKUP(L$2,$D$2:$AM$45,$A89,FALSE)))</f>
        <v>0</v>
      </c>
      <c r="M89" s="400">
        <f ca="1">MAX(0,IF(SUM(Wastage!$C89:L89)&gt;0,
'8. SOH &amp; Pipeline'!O44-HLOOKUP(M$2,$D$2:$AM$45,$A89,FALSE)+(SUM('8. SOH &amp; Pipeline'!$F44:N44)-SUM(Wastage!$C89:L89)),
'8. SOH &amp; Pipeline'!O44-HLOOKUP(M$2,$D$2:$AM$45,$A89,FALSE)))</f>
        <v>0</v>
      </c>
      <c r="N89" s="400">
        <f ca="1">MAX(0,IF(SUM(Wastage!$C89:M89)&gt;0,
'8. SOH &amp; Pipeline'!P44-HLOOKUP(N$2,$D$2:$AM$45,$A89,FALSE)+(SUM('8. SOH &amp; Pipeline'!$F44:O44)-SUM(Wastage!$C89:M89)),
'8. SOH &amp; Pipeline'!P44-HLOOKUP(N$2,$D$2:$AM$45,$A89,FALSE)))</f>
        <v>0</v>
      </c>
      <c r="O89" s="400">
        <f ca="1">MAX(0,IF(SUM(Wastage!$C89:N89)&gt;0,
'8. SOH &amp; Pipeline'!Q44-HLOOKUP(O$2,$D$2:$AM$45,$A89,FALSE)+(SUM('8. SOH &amp; Pipeline'!$F44:P44)-SUM(Wastage!$C89:N89)),
'8. SOH &amp; Pipeline'!Q44-HLOOKUP(O$2,$D$2:$AM$45,$A89,FALSE)))</f>
        <v>0</v>
      </c>
      <c r="P89" s="400">
        <f ca="1">MAX(0,IF(SUM(Wastage!$C89:O89)&gt;0,
'8. SOH &amp; Pipeline'!R44-HLOOKUP(P$2,$D$2:$AM$45,$A89,FALSE)+(SUM('8. SOH &amp; Pipeline'!$F44:Q44)-SUM(Wastage!$C89:O89)),
'8. SOH &amp; Pipeline'!R44-HLOOKUP(P$2,$D$2:$AM$45,$A89,FALSE)))</f>
        <v>0</v>
      </c>
      <c r="Q89" s="400">
        <f ca="1">MAX(0,IF(SUM(Wastage!$C89:P89)&gt;0,
'8. SOH &amp; Pipeline'!S44-HLOOKUP(Q$2,$D$2:$AM$45,$A89,FALSE)+(SUM('8. SOH &amp; Pipeline'!$F44:R44)-SUM(Wastage!$C89:P89)),
'8. SOH &amp; Pipeline'!S44-HLOOKUP(Q$2,$D$2:$AM$45,$A89,FALSE)))</f>
        <v>0</v>
      </c>
      <c r="R89" s="400">
        <f ca="1">MAX(0,IF(SUM(Wastage!$C89:Q89)&gt;0,
'8. SOH &amp; Pipeline'!T44-HLOOKUP(R$2,$D$2:$AM$45,$A89,FALSE)+(SUM('8. SOH &amp; Pipeline'!$F44:S44)-SUM(Wastage!$C89:Q89)),
'8. SOH &amp; Pipeline'!T44-HLOOKUP(R$2,$D$2:$AM$45,$A89,FALSE)))</f>
        <v>0</v>
      </c>
      <c r="S89" s="400">
        <f ca="1">MAX(0,IF(SUM(Wastage!$C89:R89)&gt;0,
'8. SOH &amp; Pipeline'!U44-HLOOKUP(S$2,$D$2:$AM$45,$A89,FALSE)+(SUM('8. SOH &amp; Pipeline'!$F44:T44)-SUM(Wastage!$C89:R89)),
'8. SOH &amp; Pipeline'!U44-HLOOKUP(S$2,$D$2:$AM$45,$A89,FALSE)))</f>
        <v>0</v>
      </c>
      <c r="T89" s="400">
        <f ca="1">MAX(0,IF(SUM(Wastage!$C89:S89)&gt;0,
'8. SOH &amp; Pipeline'!V44-HLOOKUP(T$2,$D$2:$AM$45,$A89,FALSE)+(SUM('8. SOH &amp; Pipeline'!$F44:U44)-SUM(Wastage!$C89:S89)),
'8. SOH &amp; Pipeline'!V44-HLOOKUP(T$2,$D$2:$AM$45,$A89,FALSE)))</f>
        <v>0</v>
      </c>
      <c r="U89" s="400">
        <f ca="1">MAX(0,IF(SUM(Wastage!$C89:T89)&gt;0,
'8. SOH &amp; Pipeline'!W44-HLOOKUP(U$2,$D$2:$AM$45,$A89,FALSE)+(SUM('8. SOH &amp; Pipeline'!$F44:V44)-SUM(Wastage!$C89:T89)),
'8. SOH &amp; Pipeline'!W44-HLOOKUP(U$2,$D$2:$AM$45,$A89,FALSE)))</f>
        <v>0</v>
      </c>
      <c r="V89" s="400">
        <f ca="1">MAX(0,IF(SUM(Wastage!$C89:U89)&gt;0,
'8. SOH &amp; Pipeline'!X44-HLOOKUP(V$2,$D$2:$AM$45,$A89,FALSE)+(SUM('8. SOH &amp; Pipeline'!$F44:W44)-SUM(Wastage!$C89:U89)),
'8. SOH &amp; Pipeline'!X44-HLOOKUP(V$2,$D$2:$AM$45,$A89,FALSE)))</f>
        <v>0</v>
      </c>
      <c r="W89" s="400">
        <f ca="1">MAX(0,IF(SUM(Wastage!$C89:V89)&gt;0,
'8. SOH &amp; Pipeline'!Y44-HLOOKUP(W$2,$D$2:$AM$45,$A89,FALSE)+(SUM('8. SOH &amp; Pipeline'!$F44:X44)-SUM(Wastage!$C89:V89)),
'8. SOH &amp; Pipeline'!Y44-HLOOKUP(W$2,$D$2:$AM$45,$A89,FALSE)))</f>
        <v>0</v>
      </c>
      <c r="X89" s="400">
        <f ca="1">MAX(0,IF(SUM(Wastage!$C89:W89)&gt;0,
'8. SOH &amp; Pipeline'!Z44-HLOOKUP(X$2,$D$2:$AM$45,$A89,FALSE)+(SUM('8. SOH &amp; Pipeline'!$F44:Y44)-SUM(Wastage!$C89:W89)),
'8. SOH &amp; Pipeline'!Z44-HLOOKUP(X$2,$D$2:$AM$45,$A89,FALSE)))</f>
        <v>0</v>
      </c>
      <c r="Y89" s="400">
        <f ca="1">MAX(0,IF(SUM(Wastage!$C89:X89)&gt;0,
'8. SOH &amp; Pipeline'!AA44-HLOOKUP(Y$2,$D$2:$AM$45,$A89,FALSE)+(SUM('8. SOH &amp; Pipeline'!$F44:Z44)-SUM(Wastage!$C89:X89)),
'8. SOH &amp; Pipeline'!AA44-HLOOKUP(Y$2,$D$2:$AM$45,$A89,FALSE)))</f>
        <v>0</v>
      </c>
      <c r="Z89" s="400">
        <f ca="1">MAX(0,IF(SUM(Wastage!$C89:Y89)&gt;0,
'8. SOH &amp; Pipeline'!AB44-HLOOKUP(Z$2,$D$2:$AM$45,$A89,FALSE)+(SUM('8. SOH &amp; Pipeline'!$F44:AA44)-SUM(Wastage!$C89:Y89)),
'8. SOH &amp; Pipeline'!AB44-HLOOKUP(Z$2,$D$2:$AM$45,$A89,FALSE)))</f>
        <v>0</v>
      </c>
      <c r="AA89" s="400">
        <f ca="1">MAX(0,IF(SUM(Wastage!$C89:Z89)&gt;0,
'8. SOH &amp; Pipeline'!AC44-HLOOKUP(AA$2,$D$2:$AM$45,$A89,FALSE)+(SUM('8. SOH &amp; Pipeline'!$F44:AB44)-SUM(Wastage!$C89:Z89)),
'8. SOH &amp; Pipeline'!AC44-HLOOKUP(AA$2,$D$2:$AM$45,$A89,FALSE)))</f>
        <v>0</v>
      </c>
      <c r="AB89" s="400">
        <f ca="1">MAX(0,IF(SUM(Wastage!$C89:AA89)&gt;0,
'8. SOH &amp; Pipeline'!AD44-HLOOKUP(AB$2,$D$2:$AM$45,$A89,FALSE)+(SUM('8. SOH &amp; Pipeline'!$F44:AC44)-SUM(Wastage!$C89:AA89)),
'8. SOH &amp; Pipeline'!AD44-HLOOKUP(AB$2,$D$2:$AM$45,$A89,FALSE)))</f>
        <v>0</v>
      </c>
      <c r="AC89" s="400">
        <f ca="1">MAX(0,IF(SUM(Wastage!$C89:AB89)&gt;0,
'8. SOH &amp; Pipeline'!AE44-HLOOKUP(AC$2,$D$2:$AM$45,$A89,FALSE)+(SUM('8. SOH &amp; Pipeline'!$F44:AD44)-SUM(Wastage!$C89:AB89)),
'8. SOH &amp; Pipeline'!AE44-HLOOKUP(AC$2,$D$2:$AM$45,$A89,FALSE)))</f>
        <v>0</v>
      </c>
      <c r="AD89" s="400">
        <f ca="1">MAX(0,IF(SUM(Wastage!$C89:AC89)&gt;0,
'8. SOH &amp; Pipeline'!AF44-HLOOKUP(AD$2,$D$2:$AM$45,$A89,FALSE)+(SUM('8. SOH &amp; Pipeline'!$F44:AE44)-SUM(Wastage!$C89:AC89)),
'8. SOH &amp; Pipeline'!AF44-HLOOKUP(AD$2,$D$2:$AM$45,$A89,FALSE)))</f>
        <v>0</v>
      </c>
      <c r="AE89" s="400">
        <f ca="1">MAX(0,IF(SUM(Wastage!$C89:AD89)&gt;0,
'8. SOH &amp; Pipeline'!AG44-HLOOKUP(AE$2,$D$2:$AM$45,$A89,FALSE)+(SUM('8. SOH &amp; Pipeline'!$F44:AF44)-SUM(Wastage!$C89:AD89)),
'8. SOH &amp; Pipeline'!AG44-HLOOKUP(AE$2,$D$2:$AM$45,$A89,FALSE)))</f>
        <v>0</v>
      </c>
      <c r="AF89" s="400">
        <f ca="1">MAX(0,IF(SUM(Wastage!$C89:AE89)&gt;0,
'8. SOH &amp; Pipeline'!AH44-HLOOKUP(AF$2,$D$2:$AM$45,$A89,FALSE)+(SUM('8. SOH &amp; Pipeline'!$F44:AG44)-SUM(Wastage!$C89:AE89)),
'8. SOH &amp; Pipeline'!AH44-HLOOKUP(AF$2,$D$2:$AM$45,$A89,FALSE)))</f>
        <v>0</v>
      </c>
      <c r="AG89" s="400">
        <f ca="1">MAX(0,IF(SUM(Wastage!$C89:AF89)&gt;0,
'8. SOH &amp; Pipeline'!AI44-HLOOKUP(AG$2,$D$2:$AM$45,$A89,FALSE)+(SUM('8. SOH &amp; Pipeline'!$F44:AH44)-SUM(Wastage!$C89:AF89)),
'8. SOH &amp; Pipeline'!AI44-HLOOKUP(AG$2,$D$2:$AM$45,$A89,FALSE)))</f>
        <v>0</v>
      </c>
      <c r="AH89" s="400">
        <f ca="1">MAX(0,IF(SUM(Wastage!$C89:AG89)&gt;0,
'8. SOH &amp; Pipeline'!AJ44-HLOOKUP(AH$2,$D$2:$AM$45,$A89,FALSE)+(SUM('8. SOH &amp; Pipeline'!$F44:AI44)-SUM(Wastage!$C89:AG89)),
'8. SOH &amp; Pipeline'!AJ44-HLOOKUP(AH$2,$D$2:$AM$45,$A89,FALSE)))</f>
        <v>0</v>
      </c>
      <c r="AI89" s="400">
        <f ca="1">MAX(0,IF(SUM(Wastage!$C89:AH89)&gt;0,
'8. SOH &amp; Pipeline'!AK44-HLOOKUP(AI$2,$D$2:$AM$45,$A89,FALSE)+(SUM('8. SOH &amp; Pipeline'!$F44:AJ44)-SUM(Wastage!$C89:AH89)),
'8. SOH &amp; Pipeline'!AK44-HLOOKUP(AI$2,$D$2:$AM$45,$A89,FALSE)))</f>
        <v>0</v>
      </c>
      <c r="AJ89" s="400">
        <f ca="1">MAX(0,IF(SUM(Wastage!$C89:AI89)&gt;0,
'8. SOH &amp; Pipeline'!AL44-HLOOKUP(AJ$2,$D$2:$AM$45,$A89,FALSE)+(SUM('8. SOH &amp; Pipeline'!$F44:AK44)-SUM(Wastage!$C89:AI89)),
'8. SOH &amp; Pipeline'!AL44-HLOOKUP(AJ$2,$D$2:$AM$45,$A89,FALSE)))</f>
        <v>0</v>
      </c>
      <c r="AK89" s="400">
        <f ca="1">MAX(0,IF(SUM(Wastage!$C89:AJ89)&gt;0,
'8. SOH &amp; Pipeline'!AM44-HLOOKUP(AK$2,$D$2:$AM$45,$A89,FALSE)+(SUM('8. SOH &amp; Pipeline'!$F44:AL44)-SUM(Wastage!$C89:AJ89)),
'8. SOH &amp; Pipeline'!AM44-HLOOKUP(AK$2,$D$2:$AM$45,$A89,FALSE)))</f>
        <v>0</v>
      </c>
      <c r="AL89" s="400">
        <f ca="1">MAX(0,IF(SUM(Wastage!$C89:AK89)&gt;0,
'8. SOH &amp; Pipeline'!AN44-HLOOKUP(AL$2,$D$2:$AM$45,$A89,FALSE)+(SUM('8. SOH &amp; Pipeline'!$F44:AM44)-SUM(Wastage!$C89:AK89)),
'8. SOH &amp; Pipeline'!AN44-HLOOKUP(AL$2,$D$2:$AM$45,$A89,FALSE)))</f>
        <v>0</v>
      </c>
      <c r="AM89" s="400">
        <f ca="1">MAX(0,IF(SUM(Wastage!$C89:AL89)&gt;0,
'8. SOH &amp; Pipeline'!AO44-HLOOKUP(AM$2,$D$2:$AM$45,$A89,FALSE)+(SUM('8. SOH &amp; Pipeline'!$F44:AN44)-SUM(Wastage!$C89:AL89)),
'8. SOH &amp; Pipeline'!AO44-HLOOKUP(AM$2,$D$2:$AM$45,$A89,FALSE)))</f>
        <v>0</v>
      </c>
    </row>
    <row r="90" spans="1:39" x14ac:dyDescent="0.3">
      <c r="A90">
        <v>41</v>
      </c>
      <c r="B90" s="12" t="str">
        <f t="shared" si="2"/>
        <v>TDF+3TC+EFV400 (300/300/400) - 30 tab</v>
      </c>
      <c r="D90" s="399">
        <f>IF('8. SOH &amp; Pipeline'!F45&lt;&gt;0,'8. SOH &amp; Pipeline'!F45-HLOOKUP(D$2,$D$2:$AM$45,A90,FALSE),0)</f>
        <v>0</v>
      </c>
      <c r="E90" s="400">
        <f ca="1">MAX(0,IF(SUM(Wastage!$C90:D90)&gt;0,
'8. SOH &amp; Pipeline'!G45-HLOOKUP(E$2,$D$2:$AM$45,$A90,FALSE)+(SUM('8. SOH &amp; Pipeline'!$F45:F45)-SUM(Wastage!$C90:D90)),
'8. SOH &amp; Pipeline'!G45-HLOOKUP(E$2,$D$2:$AM$45,$A90,FALSE)))</f>
        <v>0</v>
      </c>
      <c r="F90" s="400">
        <f ca="1">MAX(0,IF(SUM(Wastage!$C90:E90)&gt;0,
'8. SOH &amp; Pipeline'!H45-HLOOKUP(F$2,$D$2:$AM$45,$A90,FALSE)+(SUM('8. SOH &amp; Pipeline'!$F45:G45)-SUM(Wastage!$C90:E90)),
'8. SOH &amp; Pipeline'!H45-HLOOKUP(F$2,$D$2:$AM$45,$A90,FALSE)))</f>
        <v>0</v>
      </c>
      <c r="G90" s="400">
        <f ca="1">MAX(0,IF(SUM(Wastage!$C90:F90)&gt;0,
'8. SOH &amp; Pipeline'!I45-HLOOKUP(G$2,$D$2:$AM$45,$A90,FALSE)+(SUM('8. SOH &amp; Pipeline'!$F45:H45)-SUM(Wastage!$C90:F90)),
'8. SOH &amp; Pipeline'!I45-HLOOKUP(G$2,$D$2:$AM$45,$A90,FALSE)))</f>
        <v>0</v>
      </c>
      <c r="H90" s="400">
        <f ca="1">MAX(0,IF(SUM(Wastage!$C90:G90)&gt;0,
'8. SOH &amp; Pipeline'!J45-HLOOKUP(H$2,$D$2:$AM$45,$A90,FALSE)+(SUM('8. SOH &amp; Pipeline'!$F45:I45)-SUM(Wastage!$C90:G90)),
'8. SOH &amp; Pipeline'!J45-HLOOKUP(H$2,$D$2:$AM$45,$A90,FALSE)))</f>
        <v>0</v>
      </c>
      <c r="I90" s="400">
        <f ca="1">MAX(0,IF(SUM(Wastage!$C90:H90)&gt;0,
'8. SOH &amp; Pipeline'!K45-HLOOKUP(I$2,$D$2:$AM$45,$A90,FALSE)+(SUM('8. SOH &amp; Pipeline'!$F45:J45)-SUM(Wastage!$C90:H90)),
'8. SOH &amp; Pipeline'!K45-HLOOKUP(I$2,$D$2:$AM$45,$A90,FALSE)))</f>
        <v>0</v>
      </c>
      <c r="J90" s="400">
        <f ca="1">MAX(0,IF(SUM(Wastage!$C90:I90)&gt;0,
'8. SOH &amp; Pipeline'!L45-HLOOKUP(J$2,$D$2:$AM$45,$A90,FALSE)+(SUM('8. SOH &amp; Pipeline'!$F45:K45)-SUM(Wastage!$C90:I90)),
'8. SOH &amp; Pipeline'!L45-HLOOKUP(J$2,$D$2:$AM$45,$A90,FALSE)))</f>
        <v>0</v>
      </c>
      <c r="K90" s="400">
        <f ca="1">MAX(0,IF(SUM(Wastage!$C90:J90)&gt;0,
'8. SOH &amp; Pipeline'!M45-HLOOKUP(K$2,$D$2:$AM$45,$A90,FALSE)+(SUM('8. SOH &amp; Pipeline'!$F45:L45)-SUM(Wastage!$C90:J90)),
'8. SOH &amp; Pipeline'!M45-HLOOKUP(K$2,$D$2:$AM$45,$A90,FALSE)))</f>
        <v>0</v>
      </c>
      <c r="L90" s="400">
        <f ca="1">MAX(0,IF(SUM(Wastage!$C90:K90)&gt;0,
'8. SOH &amp; Pipeline'!N45-HLOOKUP(L$2,$D$2:$AM$45,$A90,FALSE)+(SUM('8. SOH &amp; Pipeline'!$F45:M45)-SUM(Wastage!$C90:K90)),
'8. SOH &amp; Pipeline'!N45-HLOOKUP(L$2,$D$2:$AM$45,$A90,FALSE)))</f>
        <v>0</v>
      </c>
      <c r="M90" s="400">
        <f ca="1">MAX(0,IF(SUM(Wastage!$C90:L90)&gt;0,
'8. SOH &amp; Pipeline'!O45-HLOOKUP(M$2,$D$2:$AM$45,$A90,FALSE)+(SUM('8. SOH &amp; Pipeline'!$F45:N45)-SUM(Wastage!$C90:L90)),
'8. SOH &amp; Pipeline'!O45-HLOOKUP(M$2,$D$2:$AM$45,$A90,FALSE)))</f>
        <v>0</v>
      </c>
      <c r="N90" s="400">
        <f ca="1">MAX(0,IF(SUM(Wastage!$C90:M90)&gt;0,
'8. SOH &amp; Pipeline'!P45-HLOOKUP(N$2,$D$2:$AM$45,$A90,FALSE)+(SUM('8. SOH &amp; Pipeline'!$F45:O45)-SUM(Wastage!$C90:M90)),
'8. SOH &amp; Pipeline'!P45-HLOOKUP(N$2,$D$2:$AM$45,$A90,FALSE)))</f>
        <v>0</v>
      </c>
      <c r="O90" s="400">
        <f ca="1">MAX(0,IF(SUM(Wastage!$C90:N90)&gt;0,
'8. SOH &amp; Pipeline'!Q45-HLOOKUP(O$2,$D$2:$AM$45,$A90,FALSE)+(SUM('8. SOH &amp; Pipeline'!$F45:P45)-SUM(Wastage!$C90:N90)),
'8. SOH &amp; Pipeline'!Q45-HLOOKUP(O$2,$D$2:$AM$45,$A90,FALSE)))</f>
        <v>0</v>
      </c>
      <c r="P90" s="400">
        <f ca="1">MAX(0,IF(SUM(Wastage!$C90:O90)&gt;0,
'8. SOH &amp; Pipeline'!R45-HLOOKUP(P$2,$D$2:$AM$45,$A90,FALSE)+(SUM('8. SOH &amp; Pipeline'!$F45:Q45)-SUM(Wastage!$C90:O90)),
'8. SOH &amp; Pipeline'!R45-HLOOKUP(P$2,$D$2:$AM$45,$A90,FALSE)))</f>
        <v>0</v>
      </c>
      <c r="Q90" s="400">
        <f ca="1">MAX(0,IF(SUM(Wastage!$C90:P90)&gt;0,
'8. SOH &amp; Pipeline'!S45-HLOOKUP(Q$2,$D$2:$AM$45,$A90,FALSE)+(SUM('8. SOH &amp; Pipeline'!$F45:R45)-SUM(Wastage!$C90:P90)),
'8. SOH &amp; Pipeline'!S45-HLOOKUP(Q$2,$D$2:$AM$45,$A90,FALSE)))</f>
        <v>0</v>
      </c>
      <c r="R90" s="400">
        <f ca="1">MAX(0,IF(SUM(Wastage!$C90:Q90)&gt;0,
'8. SOH &amp; Pipeline'!T45-HLOOKUP(R$2,$D$2:$AM$45,$A90,FALSE)+(SUM('8. SOH &amp; Pipeline'!$F45:S45)-SUM(Wastage!$C90:Q90)),
'8. SOH &amp; Pipeline'!T45-HLOOKUP(R$2,$D$2:$AM$45,$A90,FALSE)))</f>
        <v>0</v>
      </c>
      <c r="S90" s="400">
        <f ca="1">MAX(0,IF(SUM(Wastage!$C90:R90)&gt;0,
'8. SOH &amp; Pipeline'!U45-HLOOKUP(S$2,$D$2:$AM$45,$A90,FALSE)+(SUM('8. SOH &amp; Pipeline'!$F45:T45)-SUM(Wastage!$C90:R90)),
'8. SOH &amp; Pipeline'!U45-HLOOKUP(S$2,$D$2:$AM$45,$A90,FALSE)))</f>
        <v>0</v>
      </c>
      <c r="T90" s="400">
        <f ca="1">MAX(0,IF(SUM(Wastage!$C90:S90)&gt;0,
'8. SOH &amp; Pipeline'!V45-HLOOKUP(T$2,$D$2:$AM$45,$A90,FALSE)+(SUM('8. SOH &amp; Pipeline'!$F45:U45)-SUM(Wastage!$C90:S90)),
'8. SOH &amp; Pipeline'!V45-HLOOKUP(T$2,$D$2:$AM$45,$A90,FALSE)))</f>
        <v>0</v>
      </c>
      <c r="U90" s="400">
        <f ca="1">MAX(0,IF(SUM(Wastage!$C90:T90)&gt;0,
'8. SOH &amp; Pipeline'!W45-HLOOKUP(U$2,$D$2:$AM$45,$A90,FALSE)+(SUM('8. SOH &amp; Pipeline'!$F45:V45)-SUM(Wastage!$C90:T90)),
'8. SOH &amp; Pipeline'!W45-HLOOKUP(U$2,$D$2:$AM$45,$A90,FALSE)))</f>
        <v>0</v>
      </c>
      <c r="V90" s="400">
        <f ca="1">MAX(0,IF(SUM(Wastage!$C90:U90)&gt;0,
'8. SOH &amp; Pipeline'!X45-HLOOKUP(V$2,$D$2:$AM$45,$A90,FALSE)+(SUM('8. SOH &amp; Pipeline'!$F45:W45)-SUM(Wastage!$C90:U90)),
'8. SOH &amp; Pipeline'!X45-HLOOKUP(V$2,$D$2:$AM$45,$A90,FALSE)))</f>
        <v>0</v>
      </c>
      <c r="W90" s="400">
        <f ca="1">MAX(0,IF(SUM(Wastage!$C90:V90)&gt;0,
'8. SOH &amp; Pipeline'!Y45-HLOOKUP(W$2,$D$2:$AM$45,$A90,FALSE)+(SUM('8. SOH &amp; Pipeline'!$F45:X45)-SUM(Wastage!$C90:V90)),
'8. SOH &amp; Pipeline'!Y45-HLOOKUP(W$2,$D$2:$AM$45,$A90,FALSE)))</f>
        <v>0</v>
      </c>
      <c r="X90" s="400">
        <f ca="1">MAX(0,IF(SUM(Wastage!$C90:W90)&gt;0,
'8. SOH &amp; Pipeline'!Z45-HLOOKUP(X$2,$D$2:$AM$45,$A90,FALSE)+(SUM('8. SOH &amp; Pipeline'!$F45:Y45)-SUM(Wastage!$C90:W90)),
'8. SOH &amp; Pipeline'!Z45-HLOOKUP(X$2,$D$2:$AM$45,$A90,FALSE)))</f>
        <v>0</v>
      </c>
      <c r="Y90" s="400">
        <f ca="1">MAX(0,IF(SUM(Wastage!$C90:X90)&gt;0,
'8. SOH &amp; Pipeline'!AA45-HLOOKUP(Y$2,$D$2:$AM$45,$A90,FALSE)+(SUM('8. SOH &amp; Pipeline'!$F45:Z45)-SUM(Wastage!$C90:X90)),
'8. SOH &amp; Pipeline'!AA45-HLOOKUP(Y$2,$D$2:$AM$45,$A90,FALSE)))</f>
        <v>0</v>
      </c>
      <c r="Z90" s="400">
        <f ca="1">MAX(0,IF(SUM(Wastage!$C90:Y90)&gt;0,
'8. SOH &amp; Pipeline'!AB45-HLOOKUP(Z$2,$D$2:$AM$45,$A90,FALSE)+(SUM('8. SOH &amp; Pipeline'!$F45:AA45)-SUM(Wastage!$C90:Y90)),
'8. SOH &amp; Pipeline'!AB45-HLOOKUP(Z$2,$D$2:$AM$45,$A90,FALSE)))</f>
        <v>0</v>
      </c>
      <c r="AA90" s="400">
        <f ca="1">MAX(0,IF(SUM(Wastage!$C90:Z90)&gt;0,
'8. SOH &amp; Pipeline'!AC45-HLOOKUP(AA$2,$D$2:$AM$45,$A90,FALSE)+(SUM('8. SOH &amp; Pipeline'!$F45:AB45)-SUM(Wastage!$C90:Z90)),
'8. SOH &amp; Pipeline'!AC45-HLOOKUP(AA$2,$D$2:$AM$45,$A90,FALSE)))</f>
        <v>0</v>
      </c>
      <c r="AB90" s="400">
        <f ca="1">MAX(0,IF(SUM(Wastage!$C90:AA90)&gt;0,
'8. SOH &amp; Pipeline'!AD45-HLOOKUP(AB$2,$D$2:$AM$45,$A90,FALSE)+(SUM('8. SOH &amp; Pipeline'!$F45:AC45)-SUM(Wastage!$C90:AA90)),
'8. SOH &amp; Pipeline'!AD45-HLOOKUP(AB$2,$D$2:$AM$45,$A90,FALSE)))</f>
        <v>0</v>
      </c>
      <c r="AC90" s="400">
        <f ca="1">MAX(0,IF(SUM(Wastage!$C90:AB90)&gt;0,
'8. SOH &amp; Pipeline'!AE45-HLOOKUP(AC$2,$D$2:$AM$45,$A90,FALSE)+(SUM('8. SOH &amp; Pipeline'!$F45:AD45)-SUM(Wastage!$C90:AB90)),
'8. SOH &amp; Pipeline'!AE45-HLOOKUP(AC$2,$D$2:$AM$45,$A90,FALSE)))</f>
        <v>0</v>
      </c>
      <c r="AD90" s="400">
        <f ca="1">MAX(0,IF(SUM(Wastage!$C90:AC90)&gt;0,
'8. SOH &amp; Pipeline'!AF45-HLOOKUP(AD$2,$D$2:$AM$45,$A90,FALSE)+(SUM('8. SOH &amp; Pipeline'!$F45:AE45)-SUM(Wastage!$C90:AC90)),
'8. SOH &amp; Pipeline'!AF45-HLOOKUP(AD$2,$D$2:$AM$45,$A90,FALSE)))</f>
        <v>0</v>
      </c>
      <c r="AE90" s="400">
        <f ca="1">MAX(0,IF(SUM(Wastage!$C90:AD90)&gt;0,
'8. SOH &amp; Pipeline'!AG45-HLOOKUP(AE$2,$D$2:$AM$45,$A90,FALSE)+(SUM('8. SOH &amp; Pipeline'!$F45:AF45)-SUM(Wastage!$C90:AD90)),
'8. SOH &amp; Pipeline'!AG45-HLOOKUP(AE$2,$D$2:$AM$45,$A90,FALSE)))</f>
        <v>0</v>
      </c>
      <c r="AF90" s="400">
        <f ca="1">MAX(0,IF(SUM(Wastage!$C90:AE90)&gt;0,
'8. SOH &amp; Pipeline'!AH45-HLOOKUP(AF$2,$D$2:$AM$45,$A90,FALSE)+(SUM('8. SOH &amp; Pipeline'!$F45:AG45)-SUM(Wastage!$C90:AE90)),
'8. SOH &amp; Pipeline'!AH45-HLOOKUP(AF$2,$D$2:$AM$45,$A90,FALSE)))</f>
        <v>0</v>
      </c>
      <c r="AG90" s="400">
        <f ca="1">MAX(0,IF(SUM(Wastage!$C90:AF90)&gt;0,
'8. SOH &amp; Pipeline'!AI45-HLOOKUP(AG$2,$D$2:$AM$45,$A90,FALSE)+(SUM('8. SOH &amp; Pipeline'!$F45:AH45)-SUM(Wastage!$C90:AF90)),
'8. SOH &amp; Pipeline'!AI45-HLOOKUP(AG$2,$D$2:$AM$45,$A90,FALSE)))</f>
        <v>0</v>
      </c>
      <c r="AH90" s="400">
        <f ca="1">MAX(0,IF(SUM(Wastage!$C90:AG90)&gt;0,
'8. SOH &amp; Pipeline'!AJ45-HLOOKUP(AH$2,$D$2:$AM$45,$A90,FALSE)+(SUM('8. SOH &amp; Pipeline'!$F45:AI45)-SUM(Wastage!$C90:AG90)),
'8. SOH &amp; Pipeline'!AJ45-HLOOKUP(AH$2,$D$2:$AM$45,$A90,FALSE)))</f>
        <v>0</v>
      </c>
      <c r="AI90" s="400">
        <f ca="1">MAX(0,IF(SUM(Wastage!$C90:AH90)&gt;0,
'8. SOH &amp; Pipeline'!AK45-HLOOKUP(AI$2,$D$2:$AM$45,$A90,FALSE)+(SUM('8. SOH &amp; Pipeline'!$F45:AJ45)-SUM(Wastage!$C90:AH90)),
'8. SOH &amp; Pipeline'!AK45-HLOOKUP(AI$2,$D$2:$AM$45,$A90,FALSE)))</f>
        <v>0</v>
      </c>
      <c r="AJ90" s="400">
        <f ca="1">MAX(0,IF(SUM(Wastage!$C90:AI90)&gt;0,
'8. SOH &amp; Pipeline'!AL45-HLOOKUP(AJ$2,$D$2:$AM$45,$A90,FALSE)+(SUM('8. SOH &amp; Pipeline'!$F45:AK45)-SUM(Wastage!$C90:AI90)),
'8. SOH &amp; Pipeline'!AL45-HLOOKUP(AJ$2,$D$2:$AM$45,$A90,FALSE)))</f>
        <v>0</v>
      </c>
      <c r="AK90" s="400">
        <f ca="1">MAX(0,IF(SUM(Wastage!$C90:AJ90)&gt;0,
'8. SOH &amp; Pipeline'!AM45-HLOOKUP(AK$2,$D$2:$AM$45,$A90,FALSE)+(SUM('8. SOH &amp; Pipeline'!$F45:AL45)-SUM(Wastage!$C90:AJ90)),
'8. SOH &amp; Pipeline'!AM45-HLOOKUP(AK$2,$D$2:$AM$45,$A90,FALSE)))</f>
        <v>0</v>
      </c>
      <c r="AL90" s="400">
        <f ca="1">MAX(0,IF(SUM(Wastage!$C90:AK90)&gt;0,
'8. SOH &amp; Pipeline'!AN45-HLOOKUP(AL$2,$D$2:$AM$45,$A90,FALSE)+(SUM('8. SOH &amp; Pipeline'!$F45:AM45)-SUM(Wastage!$C90:AK90)),
'8. SOH &amp; Pipeline'!AN45-HLOOKUP(AL$2,$D$2:$AM$45,$A90,FALSE)))</f>
        <v>0</v>
      </c>
      <c r="AM90" s="400">
        <f ca="1">MAX(0,IF(SUM(Wastage!$C90:AL90)&gt;0,
'8. SOH &amp; Pipeline'!AO45-HLOOKUP(AM$2,$D$2:$AM$45,$A90,FALSE)+(SUM('8. SOH &amp; Pipeline'!$F45:AN45)-SUM(Wastage!$C90:AL90)),
'8. SOH &amp; Pipeline'!AO45-HLOOKUP(AM$2,$D$2:$AM$45,$A90,FALSE)))</f>
        <v>0</v>
      </c>
    </row>
    <row r="91" spans="1:39" x14ac:dyDescent="0.3">
      <c r="A91">
        <v>42</v>
      </c>
      <c r="B91" s="12" t="str">
        <f t="shared" si="2"/>
        <v>TDF+3TC+EFV400 (300/300/400) - 90 tab</v>
      </c>
      <c r="D91" s="399">
        <f>IF('8. SOH &amp; Pipeline'!F46&lt;&gt;0,'8. SOH &amp; Pipeline'!F46-HLOOKUP(D$2,$D$2:$AM$45,A91,FALSE),0)</f>
        <v>0</v>
      </c>
      <c r="E91" s="400">
        <f ca="1">MAX(0,IF(SUM(Wastage!$C91:D91)&gt;0,
'8. SOH &amp; Pipeline'!G46-HLOOKUP(E$2,$D$2:$AM$45,$A91,FALSE)+(SUM('8. SOH &amp; Pipeline'!$F46:F46)-SUM(Wastage!$C91:D91)),
'8. SOH &amp; Pipeline'!G46-HLOOKUP(E$2,$D$2:$AM$45,$A91,FALSE)))</f>
        <v>0</v>
      </c>
      <c r="F91" s="400">
        <f ca="1">MAX(0,IF(SUM(Wastage!$C91:E91)&gt;0,
'8. SOH &amp; Pipeline'!H46-HLOOKUP(F$2,$D$2:$AM$45,$A91,FALSE)+(SUM('8. SOH &amp; Pipeline'!$F46:G46)-SUM(Wastage!$C91:E91)),
'8. SOH &amp; Pipeline'!H46-HLOOKUP(F$2,$D$2:$AM$45,$A91,FALSE)))</f>
        <v>0</v>
      </c>
      <c r="G91" s="400">
        <f ca="1">MAX(0,IF(SUM(Wastage!$C91:F91)&gt;0,
'8. SOH &amp; Pipeline'!I46-HLOOKUP(G$2,$D$2:$AM$45,$A91,FALSE)+(SUM('8. SOH &amp; Pipeline'!$F46:H46)-SUM(Wastage!$C91:F91)),
'8. SOH &amp; Pipeline'!I46-HLOOKUP(G$2,$D$2:$AM$45,$A91,FALSE)))</f>
        <v>0</v>
      </c>
      <c r="H91" s="400">
        <f ca="1">MAX(0,IF(SUM(Wastage!$C91:G91)&gt;0,
'8. SOH &amp; Pipeline'!J46-HLOOKUP(H$2,$D$2:$AM$45,$A91,FALSE)+(SUM('8. SOH &amp; Pipeline'!$F46:I46)-SUM(Wastage!$C91:G91)),
'8. SOH &amp; Pipeline'!J46-HLOOKUP(H$2,$D$2:$AM$45,$A91,FALSE)))</f>
        <v>0</v>
      </c>
      <c r="I91" s="400">
        <f ca="1">MAX(0,IF(SUM(Wastage!$C91:H91)&gt;0,
'8. SOH &amp; Pipeline'!K46-HLOOKUP(I$2,$D$2:$AM$45,$A91,FALSE)+(SUM('8. SOH &amp; Pipeline'!$F46:J46)-SUM(Wastage!$C91:H91)),
'8. SOH &amp; Pipeline'!K46-HLOOKUP(I$2,$D$2:$AM$45,$A91,FALSE)))</f>
        <v>0</v>
      </c>
      <c r="J91" s="400">
        <f ca="1">MAX(0,IF(SUM(Wastage!$C91:I91)&gt;0,
'8. SOH &amp; Pipeline'!L46-HLOOKUP(J$2,$D$2:$AM$45,$A91,FALSE)+(SUM('8. SOH &amp; Pipeline'!$F46:K46)-SUM(Wastage!$C91:I91)),
'8. SOH &amp; Pipeline'!L46-HLOOKUP(J$2,$D$2:$AM$45,$A91,FALSE)))</f>
        <v>0</v>
      </c>
      <c r="K91" s="400">
        <f ca="1">MAX(0,IF(SUM(Wastage!$C91:J91)&gt;0,
'8. SOH &amp; Pipeline'!M46-HLOOKUP(K$2,$D$2:$AM$45,$A91,FALSE)+(SUM('8. SOH &amp; Pipeline'!$F46:L46)-SUM(Wastage!$C91:J91)),
'8. SOH &amp; Pipeline'!M46-HLOOKUP(K$2,$D$2:$AM$45,$A91,FALSE)))</f>
        <v>0</v>
      </c>
      <c r="L91" s="400">
        <f ca="1">MAX(0,IF(SUM(Wastage!$C91:K91)&gt;0,
'8. SOH &amp; Pipeline'!N46-HLOOKUP(L$2,$D$2:$AM$45,$A91,FALSE)+(SUM('8. SOH &amp; Pipeline'!$F46:M46)-SUM(Wastage!$C91:K91)),
'8. SOH &amp; Pipeline'!N46-HLOOKUP(L$2,$D$2:$AM$45,$A91,FALSE)))</f>
        <v>0</v>
      </c>
      <c r="M91" s="400">
        <f ca="1">MAX(0,IF(SUM(Wastage!$C91:L91)&gt;0,
'8. SOH &amp; Pipeline'!O46-HLOOKUP(M$2,$D$2:$AM$45,$A91,FALSE)+(SUM('8. SOH &amp; Pipeline'!$F46:N46)-SUM(Wastage!$C91:L91)),
'8. SOH &amp; Pipeline'!O46-HLOOKUP(M$2,$D$2:$AM$45,$A91,FALSE)))</f>
        <v>0</v>
      </c>
      <c r="N91" s="400">
        <f ca="1">MAX(0,IF(SUM(Wastage!$C91:M91)&gt;0,
'8. SOH &amp; Pipeline'!P46-HLOOKUP(N$2,$D$2:$AM$45,$A91,FALSE)+(SUM('8. SOH &amp; Pipeline'!$F46:O46)-SUM(Wastage!$C91:M91)),
'8. SOH &amp; Pipeline'!P46-HLOOKUP(N$2,$D$2:$AM$45,$A91,FALSE)))</f>
        <v>0</v>
      </c>
      <c r="O91" s="400">
        <f ca="1">MAX(0,IF(SUM(Wastage!$C91:N91)&gt;0,
'8. SOH &amp; Pipeline'!Q46-HLOOKUP(O$2,$D$2:$AM$45,$A91,FALSE)+(SUM('8. SOH &amp; Pipeline'!$F46:P46)-SUM(Wastage!$C91:N91)),
'8. SOH &amp; Pipeline'!Q46-HLOOKUP(O$2,$D$2:$AM$45,$A91,FALSE)))</f>
        <v>0</v>
      </c>
      <c r="P91" s="400">
        <f ca="1">MAX(0,IF(SUM(Wastage!$C91:O91)&gt;0,
'8. SOH &amp; Pipeline'!R46-HLOOKUP(P$2,$D$2:$AM$45,$A91,FALSE)+(SUM('8. SOH &amp; Pipeline'!$F46:Q46)-SUM(Wastage!$C91:O91)),
'8. SOH &amp; Pipeline'!R46-HLOOKUP(P$2,$D$2:$AM$45,$A91,FALSE)))</f>
        <v>0</v>
      </c>
      <c r="Q91" s="400">
        <f ca="1">MAX(0,IF(SUM(Wastage!$C91:P91)&gt;0,
'8. SOH &amp; Pipeline'!S46-HLOOKUP(Q$2,$D$2:$AM$45,$A91,FALSE)+(SUM('8. SOH &amp; Pipeline'!$F46:R46)-SUM(Wastage!$C91:P91)),
'8. SOH &amp; Pipeline'!S46-HLOOKUP(Q$2,$D$2:$AM$45,$A91,FALSE)))</f>
        <v>0</v>
      </c>
      <c r="R91" s="400">
        <f ca="1">MAX(0,IF(SUM(Wastage!$C91:Q91)&gt;0,
'8. SOH &amp; Pipeline'!T46-HLOOKUP(R$2,$D$2:$AM$45,$A91,FALSE)+(SUM('8. SOH &amp; Pipeline'!$F46:S46)-SUM(Wastage!$C91:Q91)),
'8. SOH &amp; Pipeline'!T46-HLOOKUP(R$2,$D$2:$AM$45,$A91,FALSE)))</f>
        <v>0</v>
      </c>
      <c r="S91" s="400">
        <f ca="1">MAX(0,IF(SUM(Wastage!$C91:R91)&gt;0,
'8. SOH &amp; Pipeline'!U46-HLOOKUP(S$2,$D$2:$AM$45,$A91,FALSE)+(SUM('8. SOH &amp; Pipeline'!$F46:T46)-SUM(Wastage!$C91:R91)),
'8. SOH &amp; Pipeline'!U46-HLOOKUP(S$2,$D$2:$AM$45,$A91,FALSE)))</f>
        <v>0</v>
      </c>
      <c r="T91" s="400">
        <f ca="1">MAX(0,IF(SUM(Wastage!$C91:S91)&gt;0,
'8. SOH &amp; Pipeline'!V46-HLOOKUP(T$2,$D$2:$AM$45,$A91,FALSE)+(SUM('8. SOH &amp; Pipeline'!$F46:U46)-SUM(Wastage!$C91:S91)),
'8. SOH &amp; Pipeline'!V46-HLOOKUP(T$2,$D$2:$AM$45,$A91,FALSE)))</f>
        <v>0</v>
      </c>
      <c r="U91" s="400">
        <f ca="1">MAX(0,IF(SUM(Wastage!$C91:T91)&gt;0,
'8. SOH &amp; Pipeline'!W46-HLOOKUP(U$2,$D$2:$AM$45,$A91,FALSE)+(SUM('8. SOH &amp; Pipeline'!$F46:V46)-SUM(Wastage!$C91:T91)),
'8. SOH &amp; Pipeline'!W46-HLOOKUP(U$2,$D$2:$AM$45,$A91,FALSE)))</f>
        <v>0</v>
      </c>
      <c r="V91" s="400">
        <f ca="1">MAX(0,IF(SUM(Wastage!$C91:U91)&gt;0,
'8. SOH &amp; Pipeline'!X46-HLOOKUP(V$2,$D$2:$AM$45,$A91,FALSE)+(SUM('8. SOH &amp; Pipeline'!$F46:W46)-SUM(Wastage!$C91:U91)),
'8. SOH &amp; Pipeline'!X46-HLOOKUP(V$2,$D$2:$AM$45,$A91,FALSE)))</f>
        <v>0</v>
      </c>
      <c r="W91" s="400">
        <f ca="1">MAX(0,IF(SUM(Wastage!$C91:V91)&gt;0,
'8. SOH &amp; Pipeline'!Y46-HLOOKUP(W$2,$D$2:$AM$45,$A91,FALSE)+(SUM('8. SOH &amp; Pipeline'!$F46:X46)-SUM(Wastage!$C91:V91)),
'8. SOH &amp; Pipeline'!Y46-HLOOKUP(W$2,$D$2:$AM$45,$A91,FALSE)))</f>
        <v>0</v>
      </c>
      <c r="X91" s="400">
        <f ca="1">MAX(0,IF(SUM(Wastage!$C91:W91)&gt;0,
'8. SOH &amp; Pipeline'!Z46-HLOOKUP(X$2,$D$2:$AM$45,$A91,FALSE)+(SUM('8. SOH &amp; Pipeline'!$F46:Y46)-SUM(Wastage!$C91:W91)),
'8. SOH &amp; Pipeline'!Z46-HLOOKUP(X$2,$D$2:$AM$45,$A91,FALSE)))</f>
        <v>0</v>
      </c>
      <c r="Y91" s="400">
        <f ca="1">MAX(0,IF(SUM(Wastage!$C91:X91)&gt;0,
'8. SOH &amp; Pipeline'!AA46-HLOOKUP(Y$2,$D$2:$AM$45,$A91,FALSE)+(SUM('8. SOH &amp; Pipeline'!$F46:Z46)-SUM(Wastage!$C91:X91)),
'8. SOH &amp; Pipeline'!AA46-HLOOKUP(Y$2,$D$2:$AM$45,$A91,FALSE)))</f>
        <v>0</v>
      </c>
      <c r="Z91" s="400">
        <f ca="1">MAX(0,IF(SUM(Wastage!$C91:Y91)&gt;0,
'8. SOH &amp; Pipeline'!AB46-HLOOKUP(Z$2,$D$2:$AM$45,$A91,FALSE)+(SUM('8. SOH &amp; Pipeline'!$F46:AA46)-SUM(Wastage!$C91:Y91)),
'8. SOH &amp; Pipeline'!AB46-HLOOKUP(Z$2,$D$2:$AM$45,$A91,FALSE)))</f>
        <v>0</v>
      </c>
      <c r="AA91" s="400">
        <f ca="1">MAX(0,IF(SUM(Wastage!$C91:Z91)&gt;0,
'8. SOH &amp; Pipeline'!AC46-HLOOKUP(AA$2,$D$2:$AM$45,$A91,FALSE)+(SUM('8. SOH &amp; Pipeline'!$F46:AB46)-SUM(Wastage!$C91:Z91)),
'8. SOH &amp; Pipeline'!AC46-HLOOKUP(AA$2,$D$2:$AM$45,$A91,FALSE)))</f>
        <v>0</v>
      </c>
      <c r="AB91" s="400">
        <f ca="1">MAX(0,IF(SUM(Wastage!$C91:AA91)&gt;0,
'8. SOH &amp; Pipeline'!AD46-HLOOKUP(AB$2,$D$2:$AM$45,$A91,FALSE)+(SUM('8. SOH &amp; Pipeline'!$F46:AC46)-SUM(Wastage!$C91:AA91)),
'8. SOH &amp; Pipeline'!AD46-HLOOKUP(AB$2,$D$2:$AM$45,$A91,FALSE)))</f>
        <v>0</v>
      </c>
      <c r="AC91" s="400">
        <f ca="1">MAX(0,IF(SUM(Wastage!$C91:AB91)&gt;0,
'8. SOH &amp; Pipeline'!AE46-HLOOKUP(AC$2,$D$2:$AM$45,$A91,FALSE)+(SUM('8. SOH &amp; Pipeline'!$F46:AD46)-SUM(Wastage!$C91:AB91)),
'8. SOH &amp; Pipeline'!AE46-HLOOKUP(AC$2,$D$2:$AM$45,$A91,FALSE)))</f>
        <v>0</v>
      </c>
      <c r="AD91" s="400">
        <f ca="1">MAX(0,IF(SUM(Wastage!$C91:AC91)&gt;0,
'8. SOH &amp; Pipeline'!AF46-HLOOKUP(AD$2,$D$2:$AM$45,$A91,FALSE)+(SUM('8. SOH &amp; Pipeline'!$F46:AE46)-SUM(Wastage!$C91:AC91)),
'8. SOH &amp; Pipeline'!AF46-HLOOKUP(AD$2,$D$2:$AM$45,$A91,FALSE)))</f>
        <v>0</v>
      </c>
      <c r="AE91" s="400">
        <f ca="1">MAX(0,IF(SUM(Wastage!$C91:AD91)&gt;0,
'8. SOH &amp; Pipeline'!AG46-HLOOKUP(AE$2,$D$2:$AM$45,$A91,FALSE)+(SUM('8. SOH &amp; Pipeline'!$F46:AF46)-SUM(Wastage!$C91:AD91)),
'8. SOH &amp; Pipeline'!AG46-HLOOKUP(AE$2,$D$2:$AM$45,$A91,FALSE)))</f>
        <v>0</v>
      </c>
      <c r="AF91" s="400">
        <f ca="1">MAX(0,IF(SUM(Wastage!$C91:AE91)&gt;0,
'8. SOH &amp; Pipeline'!AH46-HLOOKUP(AF$2,$D$2:$AM$45,$A91,FALSE)+(SUM('8. SOH &amp; Pipeline'!$F46:AG46)-SUM(Wastage!$C91:AE91)),
'8. SOH &amp; Pipeline'!AH46-HLOOKUP(AF$2,$D$2:$AM$45,$A91,FALSE)))</f>
        <v>0</v>
      </c>
      <c r="AG91" s="400">
        <f ca="1">MAX(0,IF(SUM(Wastage!$C91:AF91)&gt;0,
'8. SOH &amp; Pipeline'!AI46-HLOOKUP(AG$2,$D$2:$AM$45,$A91,FALSE)+(SUM('8. SOH &amp; Pipeline'!$F46:AH46)-SUM(Wastage!$C91:AF91)),
'8. SOH &amp; Pipeline'!AI46-HLOOKUP(AG$2,$D$2:$AM$45,$A91,FALSE)))</f>
        <v>0</v>
      </c>
      <c r="AH91" s="400">
        <f ca="1">MAX(0,IF(SUM(Wastage!$C91:AG91)&gt;0,
'8. SOH &amp; Pipeline'!AJ46-HLOOKUP(AH$2,$D$2:$AM$45,$A91,FALSE)+(SUM('8. SOH &amp; Pipeline'!$F46:AI46)-SUM(Wastage!$C91:AG91)),
'8. SOH &amp; Pipeline'!AJ46-HLOOKUP(AH$2,$D$2:$AM$45,$A91,FALSE)))</f>
        <v>0</v>
      </c>
      <c r="AI91" s="400">
        <f ca="1">MAX(0,IF(SUM(Wastage!$C91:AH91)&gt;0,
'8. SOH &amp; Pipeline'!AK46-HLOOKUP(AI$2,$D$2:$AM$45,$A91,FALSE)+(SUM('8. SOH &amp; Pipeline'!$F46:AJ46)-SUM(Wastage!$C91:AH91)),
'8. SOH &amp; Pipeline'!AK46-HLOOKUP(AI$2,$D$2:$AM$45,$A91,FALSE)))</f>
        <v>0</v>
      </c>
      <c r="AJ91" s="400">
        <f ca="1">MAX(0,IF(SUM(Wastage!$C91:AI91)&gt;0,
'8. SOH &amp; Pipeline'!AL46-HLOOKUP(AJ$2,$D$2:$AM$45,$A91,FALSE)+(SUM('8. SOH &amp; Pipeline'!$F46:AK46)-SUM(Wastage!$C91:AI91)),
'8. SOH &amp; Pipeline'!AL46-HLOOKUP(AJ$2,$D$2:$AM$45,$A91,FALSE)))</f>
        <v>0</v>
      </c>
      <c r="AK91" s="400">
        <f ca="1">MAX(0,IF(SUM(Wastage!$C91:AJ91)&gt;0,
'8. SOH &amp; Pipeline'!AM46-HLOOKUP(AK$2,$D$2:$AM$45,$A91,FALSE)+(SUM('8. SOH &amp; Pipeline'!$F46:AL46)-SUM(Wastage!$C91:AJ91)),
'8. SOH &amp; Pipeline'!AM46-HLOOKUP(AK$2,$D$2:$AM$45,$A91,FALSE)))</f>
        <v>0</v>
      </c>
      <c r="AL91" s="400">
        <f ca="1">MAX(0,IF(SUM(Wastage!$C91:AK91)&gt;0,
'8. SOH &amp; Pipeline'!AN46-HLOOKUP(AL$2,$D$2:$AM$45,$A91,FALSE)+(SUM('8. SOH &amp; Pipeline'!$F46:AM46)-SUM(Wastage!$C91:AK91)),
'8. SOH &amp; Pipeline'!AN46-HLOOKUP(AL$2,$D$2:$AM$45,$A91,FALSE)))</f>
        <v>0</v>
      </c>
      <c r="AM91" s="400">
        <f ca="1">MAX(0,IF(SUM(Wastage!$C91:AL91)&gt;0,
'8. SOH &amp; Pipeline'!AO46-HLOOKUP(AM$2,$D$2:$AM$45,$A91,FALSE)+(SUM('8. SOH &amp; Pipeline'!$F46:AN46)-SUM(Wastage!$C91:AL91)),
'8. SOH &amp; Pipeline'!AO46-HLOOKUP(AM$2,$D$2:$AM$45,$A91,FALSE)))</f>
        <v>0</v>
      </c>
    </row>
    <row r="92" spans="1:39" x14ac:dyDescent="0.3">
      <c r="A92">
        <v>43</v>
      </c>
      <c r="B92" s="12" t="str">
        <f t="shared" si="2"/>
        <v>TDF+3TC+EFV600 (300/300/600) - 30 tab</v>
      </c>
      <c r="D92" s="399">
        <f>IF('8. SOH &amp; Pipeline'!F47&lt;&gt;0,'8. SOH &amp; Pipeline'!F47-HLOOKUP(D$2,$D$2:$AM$45,A92,FALSE),0)</f>
        <v>0</v>
      </c>
      <c r="E92" s="400">
        <f ca="1">MAX(0,IF(SUM(Wastage!$C92:D92)&gt;0,
'8. SOH &amp; Pipeline'!G47-HLOOKUP(E$2,$D$2:$AM$45,$A92,FALSE)+(SUM('8. SOH &amp; Pipeline'!$F47:F47)-SUM(Wastage!$C92:D92)),
'8. SOH &amp; Pipeline'!G47-HLOOKUP(E$2,$D$2:$AM$45,$A92,FALSE)))</f>
        <v>0</v>
      </c>
      <c r="F92" s="400">
        <f ca="1">MAX(0,IF(SUM(Wastage!$C92:E92)&gt;0,
'8. SOH &amp; Pipeline'!H47-HLOOKUP(F$2,$D$2:$AM$45,$A92,FALSE)+(SUM('8. SOH &amp; Pipeline'!$F47:G47)-SUM(Wastage!$C92:E92)),
'8. SOH &amp; Pipeline'!H47-HLOOKUP(F$2,$D$2:$AM$45,$A92,FALSE)))</f>
        <v>0</v>
      </c>
      <c r="G92" s="400">
        <f ca="1">MAX(0,IF(SUM(Wastage!$C92:F92)&gt;0,
'8. SOH &amp; Pipeline'!I47-HLOOKUP(G$2,$D$2:$AM$45,$A92,FALSE)+(SUM('8. SOH &amp; Pipeline'!$F47:H47)-SUM(Wastage!$C92:F92)),
'8. SOH &amp; Pipeline'!I47-HLOOKUP(G$2,$D$2:$AM$45,$A92,FALSE)))</f>
        <v>0</v>
      </c>
      <c r="H92" s="400">
        <f ca="1">MAX(0,IF(SUM(Wastage!$C92:G92)&gt;0,
'8. SOH &amp; Pipeline'!J47-HLOOKUP(H$2,$D$2:$AM$45,$A92,FALSE)+(SUM('8. SOH &amp; Pipeline'!$F47:I47)-SUM(Wastage!$C92:G92)),
'8. SOH &amp; Pipeline'!J47-HLOOKUP(H$2,$D$2:$AM$45,$A92,FALSE)))</f>
        <v>0</v>
      </c>
      <c r="I92" s="400">
        <f ca="1">MAX(0,IF(SUM(Wastage!$C92:H92)&gt;0,
'8. SOH &amp; Pipeline'!K47-HLOOKUP(I$2,$D$2:$AM$45,$A92,FALSE)+(SUM('8. SOH &amp; Pipeline'!$F47:J47)-SUM(Wastage!$C92:H92)),
'8. SOH &amp; Pipeline'!K47-HLOOKUP(I$2,$D$2:$AM$45,$A92,FALSE)))</f>
        <v>0</v>
      </c>
      <c r="J92" s="400">
        <f ca="1">MAX(0,IF(SUM(Wastage!$C92:I92)&gt;0,
'8. SOH &amp; Pipeline'!L47-HLOOKUP(J$2,$D$2:$AM$45,$A92,FALSE)+(SUM('8. SOH &amp; Pipeline'!$F47:K47)-SUM(Wastage!$C92:I92)),
'8. SOH &amp; Pipeline'!L47-HLOOKUP(J$2,$D$2:$AM$45,$A92,FALSE)))</f>
        <v>0</v>
      </c>
      <c r="K92" s="400">
        <f ca="1">MAX(0,IF(SUM(Wastage!$C92:J92)&gt;0,
'8. SOH &amp; Pipeline'!M47-HLOOKUP(K$2,$D$2:$AM$45,$A92,FALSE)+(SUM('8. SOH &amp; Pipeline'!$F47:L47)-SUM(Wastage!$C92:J92)),
'8. SOH &amp; Pipeline'!M47-HLOOKUP(K$2,$D$2:$AM$45,$A92,FALSE)))</f>
        <v>0</v>
      </c>
      <c r="L92" s="400">
        <f ca="1">MAX(0,IF(SUM(Wastage!$C92:K92)&gt;0,
'8. SOH &amp; Pipeline'!N47-HLOOKUP(L$2,$D$2:$AM$45,$A92,FALSE)+(SUM('8. SOH &amp; Pipeline'!$F47:M47)-SUM(Wastage!$C92:K92)),
'8. SOH &amp; Pipeline'!N47-HLOOKUP(L$2,$D$2:$AM$45,$A92,FALSE)))</f>
        <v>0</v>
      </c>
      <c r="M92" s="400">
        <f ca="1">MAX(0,IF(SUM(Wastage!$C92:L92)&gt;0,
'8. SOH &amp; Pipeline'!O47-HLOOKUP(M$2,$D$2:$AM$45,$A92,FALSE)+(SUM('8. SOH &amp; Pipeline'!$F47:N47)-SUM(Wastage!$C92:L92)),
'8. SOH &amp; Pipeline'!O47-HLOOKUP(M$2,$D$2:$AM$45,$A92,FALSE)))</f>
        <v>0</v>
      </c>
      <c r="N92" s="400">
        <f ca="1">MAX(0,IF(SUM(Wastage!$C92:M92)&gt;0,
'8. SOH &amp; Pipeline'!P47-HLOOKUP(N$2,$D$2:$AM$45,$A92,FALSE)+(SUM('8. SOH &amp; Pipeline'!$F47:O47)-SUM(Wastage!$C92:M92)),
'8. SOH &amp; Pipeline'!P47-HLOOKUP(N$2,$D$2:$AM$45,$A92,FALSE)))</f>
        <v>0</v>
      </c>
      <c r="O92" s="400">
        <f ca="1">MAX(0,IF(SUM(Wastage!$C92:N92)&gt;0,
'8. SOH &amp; Pipeline'!Q47-HLOOKUP(O$2,$D$2:$AM$45,$A92,FALSE)+(SUM('8. SOH &amp; Pipeline'!$F47:P47)-SUM(Wastage!$C92:N92)),
'8. SOH &amp; Pipeline'!Q47-HLOOKUP(O$2,$D$2:$AM$45,$A92,FALSE)))</f>
        <v>0</v>
      </c>
      <c r="P92" s="400">
        <f ca="1">MAX(0,IF(SUM(Wastage!$C92:O92)&gt;0,
'8. SOH &amp; Pipeline'!R47-HLOOKUP(P$2,$D$2:$AM$45,$A92,FALSE)+(SUM('8. SOH &amp; Pipeline'!$F47:Q47)-SUM(Wastage!$C92:O92)),
'8. SOH &amp; Pipeline'!R47-HLOOKUP(P$2,$D$2:$AM$45,$A92,FALSE)))</f>
        <v>0</v>
      </c>
      <c r="Q92" s="400">
        <f ca="1">MAX(0,IF(SUM(Wastage!$C92:P92)&gt;0,
'8. SOH &amp; Pipeline'!S47-HLOOKUP(Q$2,$D$2:$AM$45,$A92,FALSE)+(SUM('8. SOH &amp; Pipeline'!$F47:R47)-SUM(Wastage!$C92:P92)),
'8. SOH &amp; Pipeline'!S47-HLOOKUP(Q$2,$D$2:$AM$45,$A92,FALSE)))</f>
        <v>0</v>
      </c>
      <c r="R92" s="400">
        <f ca="1">MAX(0,IF(SUM(Wastage!$C92:Q92)&gt;0,
'8. SOH &amp; Pipeline'!T47-HLOOKUP(R$2,$D$2:$AM$45,$A92,FALSE)+(SUM('8. SOH &amp; Pipeline'!$F47:S47)-SUM(Wastage!$C92:Q92)),
'8. SOH &amp; Pipeline'!T47-HLOOKUP(R$2,$D$2:$AM$45,$A92,FALSE)))</f>
        <v>0</v>
      </c>
      <c r="S92" s="400">
        <f ca="1">MAX(0,IF(SUM(Wastage!$C92:R92)&gt;0,
'8. SOH &amp; Pipeline'!U47-HLOOKUP(S$2,$D$2:$AM$45,$A92,FALSE)+(SUM('8. SOH &amp; Pipeline'!$F47:T47)-SUM(Wastage!$C92:R92)),
'8. SOH &amp; Pipeline'!U47-HLOOKUP(S$2,$D$2:$AM$45,$A92,FALSE)))</f>
        <v>0</v>
      </c>
      <c r="T92" s="400">
        <f ca="1">MAX(0,IF(SUM(Wastage!$C92:S92)&gt;0,
'8. SOH &amp; Pipeline'!V47-HLOOKUP(T$2,$D$2:$AM$45,$A92,FALSE)+(SUM('8. SOH &amp; Pipeline'!$F47:U47)-SUM(Wastage!$C92:S92)),
'8. SOH &amp; Pipeline'!V47-HLOOKUP(T$2,$D$2:$AM$45,$A92,FALSE)))</f>
        <v>0</v>
      </c>
      <c r="U92" s="400">
        <f ca="1">MAX(0,IF(SUM(Wastage!$C92:T92)&gt;0,
'8. SOH &amp; Pipeline'!W47-HLOOKUP(U$2,$D$2:$AM$45,$A92,FALSE)+(SUM('8. SOH &amp; Pipeline'!$F47:V47)-SUM(Wastage!$C92:T92)),
'8. SOH &amp; Pipeline'!W47-HLOOKUP(U$2,$D$2:$AM$45,$A92,FALSE)))</f>
        <v>0</v>
      </c>
      <c r="V92" s="400">
        <f ca="1">MAX(0,IF(SUM(Wastage!$C92:U92)&gt;0,
'8. SOH &amp; Pipeline'!X47-HLOOKUP(V$2,$D$2:$AM$45,$A92,FALSE)+(SUM('8. SOH &amp; Pipeline'!$F47:W47)-SUM(Wastage!$C92:U92)),
'8. SOH &amp; Pipeline'!X47-HLOOKUP(V$2,$D$2:$AM$45,$A92,FALSE)))</f>
        <v>0</v>
      </c>
      <c r="W92" s="400">
        <f ca="1">MAX(0,IF(SUM(Wastage!$C92:V92)&gt;0,
'8. SOH &amp; Pipeline'!Y47-HLOOKUP(W$2,$D$2:$AM$45,$A92,FALSE)+(SUM('8. SOH &amp; Pipeline'!$F47:X47)-SUM(Wastage!$C92:V92)),
'8. SOH &amp; Pipeline'!Y47-HLOOKUP(W$2,$D$2:$AM$45,$A92,FALSE)))</f>
        <v>0</v>
      </c>
      <c r="X92" s="400">
        <f ca="1">MAX(0,IF(SUM(Wastage!$C92:W92)&gt;0,
'8. SOH &amp; Pipeline'!Z47-HLOOKUP(X$2,$D$2:$AM$45,$A92,FALSE)+(SUM('8. SOH &amp; Pipeline'!$F47:Y47)-SUM(Wastage!$C92:W92)),
'8. SOH &amp; Pipeline'!Z47-HLOOKUP(X$2,$D$2:$AM$45,$A92,FALSE)))</f>
        <v>0</v>
      </c>
      <c r="Y92" s="400">
        <f ca="1">MAX(0,IF(SUM(Wastage!$C92:X92)&gt;0,
'8. SOH &amp; Pipeline'!AA47-HLOOKUP(Y$2,$D$2:$AM$45,$A92,FALSE)+(SUM('8. SOH &amp; Pipeline'!$F47:Z47)-SUM(Wastage!$C92:X92)),
'8. SOH &amp; Pipeline'!AA47-HLOOKUP(Y$2,$D$2:$AM$45,$A92,FALSE)))</f>
        <v>0</v>
      </c>
      <c r="Z92" s="400">
        <f ca="1">MAX(0,IF(SUM(Wastage!$C92:Y92)&gt;0,
'8. SOH &amp; Pipeline'!AB47-HLOOKUP(Z$2,$D$2:$AM$45,$A92,FALSE)+(SUM('8. SOH &amp; Pipeline'!$F47:AA47)-SUM(Wastage!$C92:Y92)),
'8. SOH &amp; Pipeline'!AB47-HLOOKUP(Z$2,$D$2:$AM$45,$A92,FALSE)))</f>
        <v>0</v>
      </c>
      <c r="AA92" s="400">
        <f ca="1">MAX(0,IF(SUM(Wastage!$C92:Z92)&gt;0,
'8. SOH &amp; Pipeline'!AC47-HLOOKUP(AA$2,$D$2:$AM$45,$A92,FALSE)+(SUM('8. SOH &amp; Pipeline'!$F47:AB47)-SUM(Wastage!$C92:Z92)),
'8. SOH &amp; Pipeline'!AC47-HLOOKUP(AA$2,$D$2:$AM$45,$A92,FALSE)))</f>
        <v>0</v>
      </c>
      <c r="AB92" s="400">
        <f ca="1">MAX(0,IF(SUM(Wastage!$C92:AA92)&gt;0,
'8. SOH &amp; Pipeline'!AD47-HLOOKUP(AB$2,$D$2:$AM$45,$A92,FALSE)+(SUM('8. SOH &amp; Pipeline'!$F47:AC47)-SUM(Wastage!$C92:AA92)),
'8. SOH &amp; Pipeline'!AD47-HLOOKUP(AB$2,$D$2:$AM$45,$A92,FALSE)))</f>
        <v>0</v>
      </c>
      <c r="AC92" s="400">
        <f ca="1">MAX(0,IF(SUM(Wastage!$C92:AB92)&gt;0,
'8. SOH &amp; Pipeline'!AE47-HLOOKUP(AC$2,$D$2:$AM$45,$A92,FALSE)+(SUM('8. SOH &amp; Pipeline'!$F47:AD47)-SUM(Wastage!$C92:AB92)),
'8. SOH &amp; Pipeline'!AE47-HLOOKUP(AC$2,$D$2:$AM$45,$A92,FALSE)))</f>
        <v>0</v>
      </c>
      <c r="AD92" s="400">
        <f ca="1">MAX(0,IF(SUM(Wastage!$C92:AC92)&gt;0,
'8. SOH &amp; Pipeline'!AF47-HLOOKUP(AD$2,$D$2:$AM$45,$A92,FALSE)+(SUM('8. SOH &amp; Pipeline'!$F47:AE47)-SUM(Wastage!$C92:AC92)),
'8. SOH &amp; Pipeline'!AF47-HLOOKUP(AD$2,$D$2:$AM$45,$A92,FALSE)))</f>
        <v>0</v>
      </c>
      <c r="AE92" s="400">
        <f ca="1">MAX(0,IF(SUM(Wastage!$C92:AD92)&gt;0,
'8. SOH &amp; Pipeline'!AG47-HLOOKUP(AE$2,$D$2:$AM$45,$A92,FALSE)+(SUM('8. SOH &amp; Pipeline'!$F47:AF47)-SUM(Wastage!$C92:AD92)),
'8. SOH &amp; Pipeline'!AG47-HLOOKUP(AE$2,$D$2:$AM$45,$A92,FALSE)))</f>
        <v>0</v>
      </c>
      <c r="AF92" s="400">
        <f ca="1">MAX(0,IF(SUM(Wastage!$C92:AE92)&gt;0,
'8. SOH &amp; Pipeline'!AH47-HLOOKUP(AF$2,$D$2:$AM$45,$A92,FALSE)+(SUM('8. SOH &amp; Pipeline'!$F47:AG47)-SUM(Wastage!$C92:AE92)),
'8. SOH &amp; Pipeline'!AH47-HLOOKUP(AF$2,$D$2:$AM$45,$A92,FALSE)))</f>
        <v>0</v>
      </c>
      <c r="AG92" s="400">
        <f ca="1">MAX(0,IF(SUM(Wastage!$C92:AF92)&gt;0,
'8. SOH &amp; Pipeline'!AI47-HLOOKUP(AG$2,$D$2:$AM$45,$A92,FALSE)+(SUM('8. SOH &amp; Pipeline'!$F47:AH47)-SUM(Wastage!$C92:AF92)),
'8. SOH &amp; Pipeline'!AI47-HLOOKUP(AG$2,$D$2:$AM$45,$A92,FALSE)))</f>
        <v>0</v>
      </c>
      <c r="AH92" s="400">
        <f ca="1">MAX(0,IF(SUM(Wastage!$C92:AG92)&gt;0,
'8. SOH &amp; Pipeline'!AJ47-HLOOKUP(AH$2,$D$2:$AM$45,$A92,FALSE)+(SUM('8. SOH &amp; Pipeline'!$F47:AI47)-SUM(Wastage!$C92:AG92)),
'8. SOH &amp; Pipeline'!AJ47-HLOOKUP(AH$2,$D$2:$AM$45,$A92,FALSE)))</f>
        <v>0</v>
      </c>
      <c r="AI92" s="400">
        <f ca="1">MAX(0,IF(SUM(Wastage!$C92:AH92)&gt;0,
'8. SOH &amp; Pipeline'!AK47-HLOOKUP(AI$2,$D$2:$AM$45,$A92,FALSE)+(SUM('8. SOH &amp; Pipeline'!$F47:AJ47)-SUM(Wastage!$C92:AH92)),
'8. SOH &amp; Pipeline'!AK47-HLOOKUP(AI$2,$D$2:$AM$45,$A92,FALSE)))</f>
        <v>0</v>
      </c>
      <c r="AJ92" s="400">
        <f ca="1">MAX(0,IF(SUM(Wastage!$C92:AI92)&gt;0,
'8. SOH &amp; Pipeline'!AL47-HLOOKUP(AJ$2,$D$2:$AM$45,$A92,FALSE)+(SUM('8. SOH &amp; Pipeline'!$F47:AK47)-SUM(Wastage!$C92:AI92)),
'8. SOH &amp; Pipeline'!AL47-HLOOKUP(AJ$2,$D$2:$AM$45,$A92,FALSE)))</f>
        <v>0</v>
      </c>
      <c r="AK92" s="400">
        <f ca="1">MAX(0,IF(SUM(Wastage!$C92:AJ92)&gt;0,
'8. SOH &amp; Pipeline'!AM47-HLOOKUP(AK$2,$D$2:$AM$45,$A92,FALSE)+(SUM('8. SOH &amp; Pipeline'!$F47:AL47)-SUM(Wastage!$C92:AJ92)),
'8. SOH &amp; Pipeline'!AM47-HLOOKUP(AK$2,$D$2:$AM$45,$A92,FALSE)))</f>
        <v>0</v>
      </c>
      <c r="AL92" s="400">
        <f ca="1">MAX(0,IF(SUM(Wastage!$C92:AK92)&gt;0,
'8. SOH &amp; Pipeline'!AN47-HLOOKUP(AL$2,$D$2:$AM$45,$A92,FALSE)+(SUM('8. SOH &amp; Pipeline'!$F47:AM47)-SUM(Wastage!$C92:AK92)),
'8. SOH &amp; Pipeline'!AN47-HLOOKUP(AL$2,$D$2:$AM$45,$A92,FALSE)))</f>
        <v>0</v>
      </c>
      <c r="AM92" s="400">
        <f ca="1">MAX(0,IF(SUM(Wastage!$C92:AL92)&gt;0,
'8. SOH &amp; Pipeline'!AO47-HLOOKUP(AM$2,$D$2:$AM$45,$A92,FALSE)+(SUM('8. SOH &amp; Pipeline'!$F47:AN47)-SUM(Wastage!$C92:AL92)),
'8. SOH &amp; Pipeline'!AO47-HLOOKUP(AM$2,$D$2:$AM$45,$A92,FALSE)))</f>
        <v>0</v>
      </c>
    </row>
    <row r="93" spans="1:39" x14ac:dyDescent="0.3">
      <c r="A93">
        <v>44</v>
      </c>
      <c r="B93" s="12" t="str">
        <f t="shared" si="2"/>
        <v>TDF+FTC (300/200) - 30 tab</v>
      </c>
      <c r="D93" s="399">
        <f>IF('8. SOH &amp; Pipeline'!F48&lt;&gt;0,'8. SOH &amp; Pipeline'!F48-HLOOKUP(D$2,$D$2:$AM$45,A93,FALSE),0)</f>
        <v>0</v>
      </c>
      <c r="E93" s="400">
        <f ca="1">MAX(0,IF(SUM(Wastage!$C93:D93)&gt;0,
'8. SOH &amp; Pipeline'!G48-HLOOKUP(E$2,$D$2:$AM$45,$A93,FALSE)+(SUM('8. SOH &amp; Pipeline'!$F48:F48)-SUM(Wastage!$C93:D93)),
'8. SOH &amp; Pipeline'!G48-HLOOKUP(E$2,$D$2:$AM$45,$A93,FALSE)))</f>
        <v>0</v>
      </c>
      <c r="F93" s="400">
        <f ca="1">MAX(0,IF(SUM(Wastage!$C93:E93)&gt;0,
'8. SOH &amp; Pipeline'!H48-HLOOKUP(F$2,$D$2:$AM$45,$A93,FALSE)+(SUM('8. SOH &amp; Pipeline'!$F48:G48)-SUM(Wastage!$C93:E93)),
'8. SOH &amp; Pipeline'!H48-HLOOKUP(F$2,$D$2:$AM$45,$A93,FALSE)))</f>
        <v>0</v>
      </c>
      <c r="G93" s="400">
        <f ca="1">MAX(0,IF(SUM(Wastage!$C93:F93)&gt;0,
'8. SOH &amp; Pipeline'!I48-HLOOKUP(G$2,$D$2:$AM$45,$A93,FALSE)+(SUM('8. SOH &amp; Pipeline'!$F48:H48)-SUM(Wastage!$C93:F93)),
'8. SOH &amp; Pipeline'!I48-HLOOKUP(G$2,$D$2:$AM$45,$A93,FALSE)))</f>
        <v>0</v>
      </c>
      <c r="H93" s="400">
        <f ca="1">MAX(0,IF(SUM(Wastage!$C93:G93)&gt;0,
'8. SOH &amp; Pipeline'!J48-HLOOKUP(H$2,$D$2:$AM$45,$A93,FALSE)+(SUM('8. SOH &amp; Pipeline'!$F48:I48)-SUM(Wastage!$C93:G93)),
'8. SOH &amp; Pipeline'!J48-HLOOKUP(H$2,$D$2:$AM$45,$A93,FALSE)))</f>
        <v>0</v>
      </c>
      <c r="I93" s="400">
        <f ca="1">MAX(0,IF(SUM(Wastage!$C93:H93)&gt;0,
'8. SOH &amp; Pipeline'!K48-HLOOKUP(I$2,$D$2:$AM$45,$A93,FALSE)+(SUM('8. SOH &amp; Pipeline'!$F48:J48)-SUM(Wastage!$C93:H93)),
'8. SOH &amp; Pipeline'!K48-HLOOKUP(I$2,$D$2:$AM$45,$A93,FALSE)))</f>
        <v>0</v>
      </c>
      <c r="J93" s="400">
        <f ca="1">MAX(0,IF(SUM(Wastage!$C93:I93)&gt;0,
'8. SOH &amp; Pipeline'!L48-HLOOKUP(J$2,$D$2:$AM$45,$A93,FALSE)+(SUM('8. SOH &amp; Pipeline'!$F48:K48)-SUM(Wastage!$C93:I93)),
'8. SOH &amp; Pipeline'!L48-HLOOKUP(J$2,$D$2:$AM$45,$A93,FALSE)))</f>
        <v>0</v>
      </c>
      <c r="K93" s="400">
        <f ca="1">MAX(0,IF(SUM(Wastage!$C93:J93)&gt;0,
'8. SOH &amp; Pipeline'!M48-HLOOKUP(K$2,$D$2:$AM$45,$A93,FALSE)+(SUM('8. SOH &amp; Pipeline'!$F48:L48)-SUM(Wastage!$C93:J93)),
'8. SOH &amp; Pipeline'!M48-HLOOKUP(K$2,$D$2:$AM$45,$A93,FALSE)))</f>
        <v>0</v>
      </c>
      <c r="L93" s="400">
        <f ca="1">MAX(0,IF(SUM(Wastage!$C93:K93)&gt;0,
'8. SOH &amp; Pipeline'!N48-HLOOKUP(L$2,$D$2:$AM$45,$A93,FALSE)+(SUM('8. SOH &amp; Pipeline'!$F48:M48)-SUM(Wastage!$C93:K93)),
'8. SOH &amp; Pipeline'!N48-HLOOKUP(L$2,$D$2:$AM$45,$A93,FALSE)))</f>
        <v>0</v>
      </c>
      <c r="M93" s="400">
        <f ca="1">MAX(0,IF(SUM(Wastage!$C93:L93)&gt;0,
'8. SOH &amp; Pipeline'!O48-HLOOKUP(M$2,$D$2:$AM$45,$A93,FALSE)+(SUM('8. SOH &amp; Pipeline'!$F48:N48)-SUM(Wastage!$C93:L93)),
'8. SOH &amp; Pipeline'!O48-HLOOKUP(M$2,$D$2:$AM$45,$A93,FALSE)))</f>
        <v>0</v>
      </c>
      <c r="N93" s="400">
        <f ca="1">MAX(0,IF(SUM(Wastage!$C93:M93)&gt;0,
'8. SOH &amp; Pipeline'!P48-HLOOKUP(N$2,$D$2:$AM$45,$A93,FALSE)+(SUM('8. SOH &amp; Pipeline'!$F48:O48)-SUM(Wastage!$C93:M93)),
'8. SOH &amp; Pipeline'!P48-HLOOKUP(N$2,$D$2:$AM$45,$A93,FALSE)))</f>
        <v>0</v>
      </c>
      <c r="O93" s="400">
        <f ca="1">MAX(0,IF(SUM(Wastage!$C93:N93)&gt;0,
'8. SOH &amp; Pipeline'!Q48-HLOOKUP(O$2,$D$2:$AM$45,$A93,FALSE)+(SUM('8. SOH &amp; Pipeline'!$F48:P48)-SUM(Wastage!$C93:N93)),
'8. SOH &amp; Pipeline'!Q48-HLOOKUP(O$2,$D$2:$AM$45,$A93,FALSE)))</f>
        <v>0</v>
      </c>
      <c r="P93" s="400">
        <f ca="1">MAX(0,IF(SUM(Wastage!$C93:O93)&gt;0,
'8. SOH &amp; Pipeline'!R48-HLOOKUP(P$2,$D$2:$AM$45,$A93,FALSE)+(SUM('8. SOH &amp; Pipeline'!$F48:Q48)-SUM(Wastage!$C93:O93)),
'8. SOH &amp; Pipeline'!R48-HLOOKUP(P$2,$D$2:$AM$45,$A93,FALSE)))</f>
        <v>0</v>
      </c>
      <c r="Q93" s="400">
        <f ca="1">MAX(0,IF(SUM(Wastage!$C93:P93)&gt;0,
'8. SOH &amp; Pipeline'!S48-HLOOKUP(Q$2,$D$2:$AM$45,$A93,FALSE)+(SUM('8. SOH &amp; Pipeline'!$F48:R48)-SUM(Wastage!$C93:P93)),
'8. SOH &amp; Pipeline'!S48-HLOOKUP(Q$2,$D$2:$AM$45,$A93,FALSE)))</f>
        <v>0</v>
      </c>
      <c r="R93" s="400">
        <f ca="1">MAX(0,IF(SUM(Wastage!$C93:Q93)&gt;0,
'8. SOH &amp; Pipeline'!T48-HLOOKUP(R$2,$D$2:$AM$45,$A93,FALSE)+(SUM('8. SOH &amp; Pipeline'!$F48:S48)-SUM(Wastage!$C93:Q93)),
'8. SOH &amp; Pipeline'!T48-HLOOKUP(R$2,$D$2:$AM$45,$A93,FALSE)))</f>
        <v>0</v>
      </c>
      <c r="S93" s="400">
        <f ca="1">MAX(0,IF(SUM(Wastage!$C93:R93)&gt;0,
'8. SOH &amp; Pipeline'!U48-HLOOKUP(S$2,$D$2:$AM$45,$A93,FALSE)+(SUM('8. SOH &amp; Pipeline'!$F48:T48)-SUM(Wastage!$C93:R93)),
'8. SOH &amp; Pipeline'!U48-HLOOKUP(S$2,$D$2:$AM$45,$A93,FALSE)))</f>
        <v>0</v>
      </c>
      <c r="T93" s="400">
        <f ca="1">MAX(0,IF(SUM(Wastage!$C93:S93)&gt;0,
'8. SOH &amp; Pipeline'!V48-HLOOKUP(T$2,$D$2:$AM$45,$A93,FALSE)+(SUM('8. SOH &amp; Pipeline'!$F48:U48)-SUM(Wastage!$C93:S93)),
'8. SOH &amp; Pipeline'!V48-HLOOKUP(T$2,$D$2:$AM$45,$A93,FALSE)))</f>
        <v>0</v>
      </c>
      <c r="U93" s="400">
        <f ca="1">MAX(0,IF(SUM(Wastage!$C93:T93)&gt;0,
'8. SOH &amp; Pipeline'!W48-HLOOKUP(U$2,$D$2:$AM$45,$A93,FALSE)+(SUM('8. SOH &amp; Pipeline'!$F48:V48)-SUM(Wastage!$C93:T93)),
'8. SOH &amp; Pipeline'!W48-HLOOKUP(U$2,$D$2:$AM$45,$A93,FALSE)))</f>
        <v>0</v>
      </c>
      <c r="V93" s="400">
        <f ca="1">MAX(0,IF(SUM(Wastage!$C93:U93)&gt;0,
'8. SOH &amp; Pipeline'!X48-HLOOKUP(V$2,$D$2:$AM$45,$A93,FALSE)+(SUM('8. SOH &amp; Pipeline'!$F48:W48)-SUM(Wastage!$C93:U93)),
'8. SOH &amp; Pipeline'!X48-HLOOKUP(V$2,$D$2:$AM$45,$A93,FALSE)))</f>
        <v>0</v>
      </c>
      <c r="W93" s="400">
        <f ca="1">MAX(0,IF(SUM(Wastage!$C93:V93)&gt;0,
'8. SOH &amp; Pipeline'!Y48-HLOOKUP(W$2,$D$2:$AM$45,$A93,FALSE)+(SUM('8. SOH &amp; Pipeline'!$F48:X48)-SUM(Wastage!$C93:V93)),
'8. SOH &amp; Pipeline'!Y48-HLOOKUP(W$2,$D$2:$AM$45,$A93,FALSE)))</f>
        <v>0</v>
      </c>
      <c r="X93" s="400">
        <f ca="1">MAX(0,IF(SUM(Wastage!$C93:W93)&gt;0,
'8. SOH &amp; Pipeline'!Z48-HLOOKUP(X$2,$D$2:$AM$45,$A93,FALSE)+(SUM('8. SOH &amp; Pipeline'!$F48:Y48)-SUM(Wastage!$C93:W93)),
'8. SOH &amp; Pipeline'!Z48-HLOOKUP(X$2,$D$2:$AM$45,$A93,FALSE)))</f>
        <v>0</v>
      </c>
      <c r="Y93" s="400">
        <f ca="1">MAX(0,IF(SUM(Wastage!$C93:X93)&gt;0,
'8. SOH &amp; Pipeline'!AA48-HLOOKUP(Y$2,$D$2:$AM$45,$A93,FALSE)+(SUM('8. SOH &amp; Pipeline'!$F48:Z48)-SUM(Wastage!$C93:X93)),
'8. SOH &amp; Pipeline'!AA48-HLOOKUP(Y$2,$D$2:$AM$45,$A93,FALSE)))</f>
        <v>0</v>
      </c>
      <c r="Z93" s="400">
        <f ca="1">MAX(0,IF(SUM(Wastage!$C93:Y93)&gt;0,
'8. SOH &amp; Pipeline'!AB48-HLOOKUP(Z$2,$D$2:$AM$45,$A93,FALSE)+(SUM('8. SOH &amp; Pipeline'!$F48:AA48)-SUM(Wastage!$C93:Y93)),
'8. SOH &amp; Pipeline'!AB48-HLOOKUP(Z$2,$D$2:$AM$45,$A93,FALSE)))</f>
        <v>0</v>
      </c>
      <c r="AA93" s="400">
        <f ca="1">MAX(0,IF(SUM(Wastage!$C93:Z93)&gt;0,
'8. SOH &amp; Pipeline'!AC48-HLOOKUP(AA$2,$D$2:$AM$45,$A93,FALSE)+(SUM('8. SOH &amp; Pipeline'!$F48:AB48)-SUM(Wastage!$C93:Z93)),
'8. SOH &amp; Pipeline'!AC48-HLOOKUP(AA$2,$D$2:$AM$45,$A93,FALSE)))</f>
        <v>0</v>
      </c>
      <c r="AB93" s="400">
        <f ca="1">MAX(0,IF(SUM(Wastage!$C93:AA93)&gt;0,
'8. SOH &amp; Pipeline'!AD48-HLOOKUP(AB$2,$D$2:$AM$45,$A93,FALSE)+(SUM('8. SOH &amp; Pipeline'!$F48:AC48)-SUM(Wastage!$C93:AA93)),
'8. SOH &amp; Pipeline'!AD48-HLOOKUP(AB$2,$D$2:$AM$45,$A93,FALSE)))</f>
        <v>0</v>
      </c>
      <c r="AC93" s="400">
        <f ca="1">MAX(0,IF(SUM(Wastage!$C93:AB93)&gt;0,
'8. SOH &amp; Pipeline'!AE48-HLOOKUP(AC$2,$D$2:$AM$45,$A93,FALSE)+(SUM('8. SOH &amp; Pipeline'!$F48:AD48)-SUM(Wastage!$C93:AB93)),
'8. SOH &amp; Pipeline'!AE48-HLOOKUP(AC$2,$D$2:$AM$45,$A93,FALSE)))</f>
        <v>0</v>
      </c>
      <c r="AD93" s="400">
        <f ca="1">MAX(0,IF(SUM(Wastage!$C93:AC93)&gt;0,
'8. SOH &amp; Pipeline'!AF48-HLOOKUP(AD$2,$D$2:$AM$45,$A93,FALSE)+(SUM('8. SOH &amp; Pipeline'!$F48:AE48)-SUM(Wastage!$C93:AC93)),
'8. SOH &amp; Pipeline'!AF48-HLOOKUP(AD$2,$D$2:$AM$45,$A93,FALSE)))</f>
        <v>0</v>
      </c>
      <c r="AE93" s="400">
        <f ca="1">MAX(0,IF(SUM(Wastage!$C93:AD93)&gt;0,
'8. SOH &amp; Pipeline'!AG48-HLOOKUP(AE$2,$D$2:$AM$45,$A93,FALSE)+(SUM('8. SOH &amp; Pipeline'!$F48:AF48)-SUM(Wastage!$C93:AD93)),
'8. SOH &amp; Pipeline'!AG48-HLOOKUP(AE$2,$D$2:$AM$45,$A93,FALSE)))</f>
        <v>0</v>
      </c>
      <c r="AF93" s="400">
        <f ca="1">MAX(0,IF(SUM(Wastage!$C93:AE93)&gt;0,
'8. SOH &amp; Pipeline'!AH48-HLOOKUP(AF$2,$D$2:$AM$45,$A93,FALSE)+(SUM('8. SOH &amp; Pipeline'!$F48:AG48)-SUM(Wastage!$C93:AE93)),
'8. SOH &amp; Pipeline'!AH48-HLOOKUP(AF$2,$D$2:$AM$45,$A93,FALSE)))</f>
        <v>0</v>
      </c>
      <c r="AG93" s="400">
        <f ca="1">MAX(0,IF(SUM(Wastage!$C93:AF93)&gt;0,
'8. SOH &amp; Pipeline'!AI48-HLOOKUP(AG$2,$D$2:$AM$45,$A93,FALSE)+(SUM('8. SOH &amp; Pipeline'!$F48:AH48)-SUM(Wastage!$C93:AF93)),
'8. SOH &amp; Pipeline'!AI48-HLOOKUP(AG$2,$D$2:$AM$45,$A93,FALSE)))</f>
        <v>0</v>
      </c>
      <c r="AH93" s="400">
        <f ca="1">MAX(0,IF(SUM(Wastage!$C93:AG93)&gt;0,
'8. SOH &amp; Pipeline'!AJ48-HLOOKUP(AH$2,$D$2:$AM$45,$A93,FALSE)+(SUM('8. SOH &amp; Pipeline'!$F48:AI48)-SUM(Wastage!$C93:AG93)),
'8. SOH &amp; Pipeline'!AJ48-HLOOKUP(AH$2,$D$2:$AM$45,$A93,FALSE)))</f>
        <v>0</v>
      </c>
      <c r="AI93" s="400">
        <f ca="1">MAX(0,IF(SUM(Wastage!$C93:AH93)&gt;0,
'8. SOH &amp; Pipeline'!AK48-HLOOKUP(AI$2,$D$2:$AM$45,$A93,FALSE)+(SUM('8. SOH &amp; Pipeline'!$F48:AJ48)-SUM(Wastage!$C93:AH93)),
'8. SOH &amp; Pipeline'!AK48-HLOOKUP(AI$2,$D$2:$AM$45,$A93,FALSE)))</f>
        <v>0</v>
      </c>
      <c r="AJ93" s="400">
        <f ca="1">MAX(0,IF(SUM(Wastage!$C93:AI93)&gt;0,
'8. SOH &amp; Pipeline'!AL48-HLOOKUP(AJ$2,$D$2:$AM$45,$A93,FALSE)+(SUM('8. SOH &amp; Pipeline'!$F48:AK48)-SUM(Wastage!$C93:AI93)),
'8. SOH &amp; Pipeline'!AL48-HLOOKUP(AJ$2,$D$2:$AM$45,$A93,FALSE)))</f>
        <v>0</v>
      </c>
      <c r="AK93" s="400">
        <f ca="1">MAX(0,IF(SUM(Wastage!$C93:AJ93)&gt;0,
'8. SOH &amp; Pipeline'!AM48-HLOOKUP(AK$2,$D$2:$AM$45,$A93,FALSE)+(SUM('8. SOH &amp; Pipeline'!$F48:AL48)-SUM(Wastage!$C93:AJ93)),
'8. SOH &amp; Pipeline'!AM48-HLOOKUP(AK$2,$D$2:$AM$45,$A93,FALSE)))</f>
        <v>0</v>
      </c>
      <c r="AL93" s="400">
        <f ca="1">MAX(0,IF(SUM(Wastage!$C93:AK93)&gt;0,
'8. SOH &amp; Pipeline'!AN48-HLOOKUP(AL$2,$D$2:$AM$45,$A93,FALSE)+(SUM('8. SOH &amp; Pipeline'!$F48:AM48)-SUM(Wastage!$C93:AK93)),
'8. SOH &amp; Pipeline'!AN48-HLOOKUP(AL$2,$D$2:$AM$45,$A93,FALSE)))</f>
        <v>0</v>
      </c>
      <c r="AM93" s="400">
        <f ca="1">MAX(0,IF(SUM(Wastage!$C93:AL93)&gt;0,
'8. SOH &amp; Pipeline'!AO48-HLOOKUP(AM$2,$D$2:$AM$45,$A93,FALSE)+(SUM('8. SOH &amp; Pipeline'!$F48:AN48)-SUM(Wastage!$C93:AL93)),
'8. SOH &amp; Pipeline'!AO48-HLOOKUP(AM$2,$D$2:$AM$45,$A93,FALSE)))</f>
        <v>0</v>
      </c>
    </row>
  </sheetData>
  <mergeCells count="2">
    <mergeCell ref="B1:N1"/>
    <mergeCell ref="B48:N48"/>
  </mergeCells>
  <conditionalFormatting sqref="E53:AM93">
    <cfRule type="cellIs" dxfId="35" priority="1" operator="greaterThan">
      <formula>0</formula>
    </cfRule>
    <cfRule type="expression" dxfId="34" priority="2">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79998168889431442"/>
  </sheetPr>
  <dimension ref="B2:AI106"/>
  <sheetViews>
    <sheetView showGridLines="0" zoomScale="70" zoomScaleNormal="70" workbookViewId="0"/>
  </sheetViews>
  <sheetFormatPr defaultRowHeight="14.4" outlineLevelRow="1" x14ac:dyDescent="0.3"/>
  <cols>
    <col min="1" max="2" width="1.6640625" customWidth="1"/>
    <col min="3" max="3" width="48.5546875" customWidth="1"/>
    <col min="4" max="4" width="12.77734375" customWidth="1"/>
    <col min="5" max="6" width="9.88671875" hidden="1" customWidth="1"/>
    <col min="7" max="7" width="1.109375" hidden="1" customWidth="1"/>
    <col min="8" max="12" width="9.109375" hidden="1" customWidth="1"/>
    <col min="13" max="15" width="10.88671875" hidden="1" customWidth="1"/>
    <col min="16" max="16" width="11.88671875" hidden="1" customWidth="1"/>
    <col min="17" max="19" width="9.109375" hidden="1" customWidth="1"/>
    <col min="20" max="20" width="9.109375" style="2" hidden="1" customWidth="1"/>
    <col min="21" max="21" width="4.44140625" customWidth="1"/>
    <col min="22" max="22" width="13.21875" customWidth="1"/>
    <col min="23" max="23" width="13.44140625" customWidth="1"/>
    <col min="24" max="24" width="13.109375" customWidth="1"/>
    <col min="25" max="25" width="13.88671875" customWidth="1"/>
    <col min="26" max="29" width="11.44140625" customWidth="1"/>
    <col min="30" max="30" width="12.5546875" customWidth="1"/>
    <col min="31" max="33" width="11.44140625" customWidth="1"/>
    <col min="34" max="34" width="15.77734375" style="2" customWidth="1"/>
    <col min="35" max="35" width="10.6640625" customWidth="1"/>
  </cols>
  <sheetData>
    <row r="2" spans="2:35" s="1" customFormat="1" ht="25.8" x14ac:dyDescent="0.5">
      <c r="B2" s="54" t="s">
        <v>280</v>
      </c>
      <c r="T2" s="123"/>
      <c r="AH2" s="123"/>
    </row>
    <row r="3" spans="2:35" x14ac:dyDescent="0.3">
      <c r="D3" s="66"/>
    </row>
    <row r="4" spans="2:35" x14ac:dyDescent="0.3">
      <c r="B4" s="203" t="s">
        <v>350</v>
      </c>
      <c r="H4" s="2"/>
      <c r="AF4" s="273" t="s">
        <v>259</v>
      </c>
    </row>
    <row r="5" spans="2:35" x14ac:dyDescent="0.3">
      <c r="B5" s="203" t="s">
        <v>295</v>
      </c>
      <c r="H5" s="2"/>
    </row>
    <row r="6" spans="2:35" x14ac:dyDescent="0.3">
      <c r="B6" s="205"/>
      <c r="H6" s="2"/>
    </row>
    <row r="7" spans="2:35" ht="18" x14ac:dyDescent="0.35">
      <c r="B7" s="423" t="s">
        <v>165</v>
      </c>
      <c r="C7" s="424"/>
      <c r="D7" s="425"/>
      <c r="E7" s="57"/>
      <c r="F7" s="57"/>
      <c r="H7" s="2" t="s">
        <v>163</v>
      </c>
      <c r="V7" s="2" t="s">
        <v>164</v>
      </c>
      <c r="AC7" s="2"/>
    </row>
    <row r="8" spans="2:35" x14ac:dyDescent="0.3">
      <c r="E8" s="199"/>
      <c r="F8" s="127"/>
    </row>
    <row r="9" spans="2:35" hidden="1" x14ac:dyDescent="0.3">
      <c r="V9">
        <v>1</v>
      </c>
      <c r="W9">
        <v>1</v>
      </c>
      <c r="X9">
        <v>1</v>
      </c>
      <c r="Y9">
        <v>1</v>
      </c>
      <c r="Z9">
        <v>2</v>
      </c>
      <c r="AA9">
        <v>2</v>
      </c>
      <c r="AB9">
        <v>2</v>
      </c>
      <c r="AC9">
        <v>2</v>
      </c>
      <c r="AD9">
        <v>3</v>
      </c>
      <c r="AE9">
        <v>3</v>
      </c>
      <c r="AF9">
        <v>3</v>
      </c>
      <c r="AG9">
        <v>3</v>
      </c>
    </row>
    <row r="10" spans="2:35" x14ac:dyDescent="0.3">
      <c r="B10" s="119" t="s">
        <v>159</v>
      </c>
      <c r="C10" s="120"/>
      <c r="D10" s="9" t="s">
        <v>222</v>
      </c>
      <c r="E10" s="9" t="s">
        <v>1</v>
      </c>
      <c r="F10" s="9" t="s">
        <v>2</v>
      </c>
      <c r="H10" s="121" t="s">
        <v>52</v>
      </c>
      <c r="I10" s="43" t="s">
        <v>53</v>
      </c>
      <c r="J10" s="121" t="s">
        <v>54</v>
      </c>
      <c r="K10" s="43" t="s">
        <v>55</v>
      </c>
      <c r="L10" s="121" t="s">
        <v>56</v>
      </c>
      <c r="M10" s="43" t="s">
        <v>57</v>
      </c>
      <c r="N10" s="121" t="s">
        <v>58</v>
      </c>
      <c r="O10" s="43" t="s">
        <v>59</v>
      </c>
      <c r="P10" s="121" t="s">
        <v>60</v>
      </c>
      <c r="Q10" s="43" t="s">
        <v>61</v>
      </c>
      <c r="R10" s="121" t="s">
        <v>62</v>
      </c>
      <c r="S10" s="43" t="s">
        <v>63</v>
      </c>
      <c r="T10" s="124" t="s">
        <v>118</v>
      </c>
      <c r="V10" s="121" t="s">
        <v>52</v>
      </c>
      <c r="W10" s="43" t="s">
        <v>53</v>
      </c>
      <c r="X10" s="121" t="s">
        <v>54</v>
      </c>
      <c r="Y10" s="43" t="s">
        <v>55</v>
      </c>
      <c r="Z10" s="121" t="s">
        <v>56</v>
      </c>
      <c r="AA10" s="43" t="s">
        <v>57</v>
      </c>
      <c r="AB10" s="121" t="s">
        <v>58</v>
      </c>
      <c r="AC10" s="43" t="s">
        <v>59</v>
      </c>
      <c r="AD10" s="121" t="s">
        <v>60</v>
      </c>
      <c r="AE10" s="43" t="s">
        <v>61</v>
      </c>
      <c r="AF10" s="121" t="s">
        <v>62</v>
      </c>
      <c r="AG10" s="43" t="s">
        <v>63</v>
      </c>
      <c r="AH10" s="124" t="s">
        <v>118</v>
      </c>
      <c r="AI10" s="226"/>
    </row>
    <row r="11" spans="2:35" x14ac:dyDescent="0.3">
      <c r="B11" s="12"/>
      <c r="C11" s="12" t="str">
        <f>'7. Consumption'!C9</f>
        <v>3TC (150) - 60 tab</v>
      </c>
      <c r="D11" s="328"/>
      <c r="E11" s="196">
        <f>D11</f>
        <v>0</v>
      </c>
      <c r="F11" s="196">
        <f>D11</f>
        <v>0</v>
      </c>
      <c r="H11" s="114">
        <f>SUM('9. Ordering'!E9:G9)</f>
        <v>0</v>
      </c>
      <c r="I11" s="114">
        <f>SUM('9. Ordering'!H9:J9)</f>
        <v>0</v>
      </c>
      <c r="J11" s="114">
        <f>SUM('9. Ordering'!K9:M9)</f>
        <v>0</v>
      </c>
      <c r="K11" s="114">
        <f>SUM('9. Ordering'!N9:P9)</f>
        <v>0</v>
      </c>
      <c r="L11" s="114">
        <f>SUM('9. Ordering'!Q9:S9)</f>
        <v>0</v>
      </c>
      <c r="M11" s="114">
        <f>SUM('9. Ordering'!T9:V9)</f>
        <v>0</v>
      </c>
      <c r="N11" s="114">
        <f>SUM('9. Ordering'!W9:Y9)</f>
        <v>0</v>
      </c>
      <c r="O11" s="114">
        <f>SUM('9. Ordering'!Z9:AB9)</f>
        <v>0</v>
      </c>
      <c r="P11" s="114">
        <f>SUM('9. Ordering'!AC9:AE9)</f>
        <v>0</v>
      </c>
      <c r="Q11" s="114">
        <f>SUM('9. Ordering'!AF9:AH9)</f>
        <v>0</v>
      </c>
      <c r="R11" s="114">
        <f>SUM('9. Ordering'!AI9:AK9)</f>
        <v>0</v>
      </c>
      <c r="S11" s="114">
        <f>SUM('9. Ordering'!AL9:AN9)</f>
        <v>0</v>
      </c>
      <c r="T11" s="126">
        <f>SUM(H11:S11)</f>
        <v>0</v>
      </c>
      <c r="V11" s="122">
        <f>CHOOSE(V$9,$D11,$E11,$F11)*H11</f>
        <v>0</v>
      </c>
      <c r="W11" s="122">
        <f t="shared" ref="W11:W55" si="0">CHOOSE(W$9,$D11,$E11,$F11)*I11</f>
        <v>0</v>
      </c>
      <c r="X11" s="122">
        <f t="shared" ref="X11:X55" si="1">CHOOSE(X$9,$D11,$E11,$F11)*J11</f>
        <v>0</v>
      </c>
      <c r="Y11" s="122">
        <f t="shared" ref="Y11:Y55" si="2">CHOOSE(Y$9,$D11,$E11,$F11)*K11</f>
        <v>0</v>
      </c>
      <c r="Z11" s="122">
        <f t="shared" ref="Z11:Z55" si="3">CHOOSE(Z$9,$D11,$E11,$F11)*L11</f>
        <v>0</v>
      </c>
      <c r="AA11" s="122">
        <f t="shared" ref="AA11:AA55" si="4">CHOOSE(AA$9,$D11,$E11,$F11)*M11</f>
        <v>0</v>
      </c>
      <c r="AB11" s="122">
        <f t="shared" ref="AB11:AB55" si="5">CHOOSE(AB$9,$D11,$E11,$F11)*N11</f>
        <v>0</v>
      </c>
      <c r="AC11" s="122">
        <f t="shared" ref="AC11:AC55" si="6">CHOOSE(AC$9,$D11,$E11,$F11)*O11</f>
        <v>0</v>
      </c>
      <c r="AD11" s="122">
        <f t="shared" ref="AD11:AD55" si="7">CHOOSE(AD$9,$D11,$E11,$F11)*P11</f>
        <v>0</v>
      </c>
      <c r="AE11" s="122">
        <f t="shared" ref="AE11:AE55" si="8">CHOOSE(AE$9,$D11,$E11,$F11)*Q11</f>
        <v>0</v>
      </c>
      <c r="AF11" s="122">
        <f t="shared" ref="AF11:AF55" si="9">CHOOSE(AF$9,$D11,$E11,$F11)*R11</f>
        <v>0</v>
      </c>
      <c r="AG11" s="122">
        <f t="shared" ref="AG11:AG55" si="10">CHOOSE(AG$9,$D11,$E11,$F11)*S11</f>
        <v>0</v>
      </c>
      <c r="AH11" s="125">
        <f>SUM(V11:AG11)</f>
        <v>0</v>
      </c>
      <c r="AI11" s="226"/>
    </row>
    <row r="12" spans="2:35" x14ac:dyDescent="0.3">
      <c r="B12" s="12"/>
      <c r="C12" s="12" t="str">
        <f>'7. Consumption'!C10</f>
        <v>3TC (300) - 30 tab</v>
      </c>
      <c r="D12" s="328"/>
      <c r="E12" s="196">
        <f t="shared" ref="E12:E55" si="11">D12</f>
        <v>0</v>
      </c>
      <c r="F12" s="196">
        <f t="shared" ref="F12:F55" si="12">D12</f>
        <v>0</v>
      </c>
      <c r="H12" s="114">
        <f>SUM('9. Ordering'!E10:G10)</f>
        <v>0</v>
      </c>
      <c r="I12" s="114">
        <f>SUM('9. Ordering'!H10:J10)</f>
        <v>0</v>
      </c>
      <c r="J12" s="114">
        <f>SUM('9. Ordering'!K10:M10)</f>
        <v>0</v>
      </c>
      <c r="K12" s="114">
        <f>SUM('9. Ordering'!N10:P10)</f>
        <v>0</v>
      </c>
      <c r="L12" s="114">
        <f>SUM('9. Ordering'!Q10:S10)</f>
        <v>0</v>
      </c>
      <c r="M12" s="114">
        <f>SUM('9. Ordering'!T10:V10)</f>
        <v>0</v>
      </c>
      <c r="N12" s="114">
        <f>SUM('9. Ordering'!W10:Y10)</f>
        <v>0</v>
      </c>
      <c r="O12" s="114">
        <f>SUM('9. Ordering'!Z10:AB10)</f>
        <v>0</v>
      </c>
      <c r="P12" s="114">
        <f>SUM('9. Ordering'!AC10:AE10)</f>
        <v>0</v>
      </c>
      <c r="Q12" s="114">
        <f>SUM('9. Ordering'!AF10:AH10)</f>
        <v>0</v>
      </c>
      <c r="R12" s="114">
        <f>SUM('9. Ordering'!AI10:AK10)</f>
        <v>0</v>
      </c>
      <c r="S12" s="114">
        <f>SUM('9. Ordering'!AL10:AN10)</f>
        <v>0</v>
      </c>
      <c r="T12" s="126">
        <f t="shared" ref="T12:T55" si="13">SUM(H12:S12)</f>
        <v>0</v>
      </c>
      <c r="V12" s="122">
        <f t="shared" ref="V12:V55" si="14">CHOOSE(V$9,$D12,$E12,$F12)*H12</f>
        <v>0</v>
      </c>
      <c r="W12" s="122">
        <f t="shared" si="0"/>
        <v>0</v>
      </c>
      <c r="X12" s="122">
        <f t="shared" si="1"/>
        <v>0</v>
      </c>
      <c r="Y12" s="122">
        <f t="shared" si="2"/>
        <v>0</v>
      </c>
      <c r="Z12" s="122">
        <f t="shared" si="3"/>
        <v>0</v>
      </c>
      <c r="AA12" s="122">
        <f t="shared" si="4"/>
        <v>0</v>
      </c>
      <c r="AB12" s="122">
        <f t="shared" si="5"/>
        <v>0</v>
      </c>
      <c r="AC12" s="122">
        <f t="shared" si="6"/>
        <v>0</v>
      </c>
      <c r="AD12" s="122">
        <f t="shared" si="7"/>
        <v>0</v>
      </c>
      <c r="AE12" s="122">
        <f t="shared" si="8"/>
        <v>0</v>
      </c>
      <c r="AF12" s="122">
        <f t="shared" si="9"/>
        <v>0</v>
      </c>
      <c r="AG12" s="122">
        <f t="shared" si="10"/>
        <v>0</v>
      </c>
      <c r="AH12" s="125">
        <f t="shared" ref="AH12:AH55" si="15">SUM(V12:AG12)</f>
        <v>0</v>
      </c>
      <c r="AI12" s="226"/>
    </row>
    <row r="13" spans="2:35" x14ac:dyDescent="0.3">
      <c r="B13" s="12"/>
      <c r="C13" s="12" t="str">
        <f>'7. Consumption'!C11</f>
        <v>ABC (300) - 60 tab</v>
      </c>
      <c r="D13" s="328"/>
      <c r="E13" s="196">
        <f t="shared" si="11"/>
        <v>0</v>
      </c>
      <c r="F13" s="196">
        <f t="shared" si="12"/>
        <v>0</v>
      </c>
      <c r="H13" s="114">
        <f>SUM('9. Ordering'!E11:G11)</f>
        <v>0</v>
      </c>
      <c r="I13" s="114">
        <f>SUM('9. Ordering'!H11:J11)</f>
        <v>0</v>
      </c>
      <c r="J13" s="114">
        <f>SUM('9. Ordering'!K11:M11)</f>
        <v>0</v>
      </c>
      <c r="K13" s="114">
        <f>SUM('9. Ordering'!N11:P11)</f>
        <v>0</v>
      </c>
      <c r="L13" s="114">
        <f>SUM('9. Ordering'!Q11:S11)</f>
        <v>0</v>
      </c>
      <c r="M13" s="114">
        <f>SUM('9. Ordering'!T11:V11)</f>
        <v>0</v>
      </c>
      <c r="N13" s="114">
        <f>SUM('9. Ordering'!W11:Y11)</f>
        <v>0</v>
      </c>
      <c r="O13" s="114">
        <f>SUM('9. Ordering'!Z11:AB11)</f>
        <v>0</v>
      </c>
      <c r="P13" s="114">
        <f>SUM('9. Ordering'!AC11:AE11)</f>
        <v>0</v>
      </c>
      <c r="Q13" s="114">
        <f>SUM('9. Ordering'!AF11:AH11)</f>
        <v>0</v>
      </c>
      <c r="R13" s="114">
        <f>SUM('9. Ordering'!AI11:AK11)</f>
        <v>0</v>
      </c>
      <c r="S13" s="114">
        <f>SUM('9. Ordering'!AL11:AN11)</f>
        <v>0</v>
      </c>
      <c r="T13" s="126">
        <f t="shared" si="13"/>
        <v>0</v>
      </c>
      <c r="V13" s="122">
        <f t="shared" si="14"/>
        <v>0</v>
      </c>
      <c r="W13" s="122">
        <f t="shared" si="0"/>
        <v>0</v>
      </c>
      <c r="X13" s="122">
        <f t="shared" si="1"/>
        <v>0</v>
      </c>
      <c r="Y13" s="122">
        <f t="shared" si="2"/>
        <v>0</v>
      </c>
      <c r="Z13" s="122">
        <f t="shared" si="3"/>
        <v>0</v>
      </c>
      <c r="AA13" s="122">
        <f t="shared" si="4"/>
        <v>0</v>
      </c>
      <c r="AB13" s="122">
        <f t="shared" si="5"/>
        <v>0</v>
      </c>
      <c r="AC13" s="122">
        <f t="shared" si="6"/>
        <v>0</v>
      </c>
      <c r="AD13" s="122">
        <f t="shared" si="7"/>
        <v>0</v>
      </c>
      <c r="AE13" s="122">
        <f t="shared" si="8"/>
        <v>0</v>
      </c>
      <c r="AF13" s="122">
        <f t="shared" si="9"/>
        <v>0</v>
      </c>
      <c r="AG13" s="122">
        <f t="shared" si="10"/>
        <v>0</v>
      </c>
      <c r="AH13" s="125">
        <f t="shared" si="15"/>
        <v>0</v>
      </c>
      <c r="AI13" s="226"/>
    </row>
    <row r="14" spans="2:35" x14ac:dyDescent="0.3">
      <c r="B14" s="12"/>
      <c r="C14" s="12" t="str">
        <f>'7. Consumption'!C12</f>
        <v>ABC+3TC (600/300) - 30 tab</v>
      </c>
      <c r="D14" s="328"/>
      <c r="E14" s="196">
        <f t="shared" si="11"/>
        <v>0</v>
      </c>
      <c r="F14" s="196">
        <f t="shared" si="12"/>
        <v>0</v>
      </c>
      <c r="H14" s="114">
        <f>SUM('9. Ordering'!E12:G12)</f>
        <v>0</v>
      </c>
      <c r="I14" s="114">
        <f>SUM('9. Ordering'!H12:J12)</f>
        <v>0</v>
      </c>
      <c r="J14" s="114">
        <f>SUM('9. Ordering'!K12:M12)</f>
        <v>0</v>
      </c>
      <c r="K14" s="114">
        <f>SUM('9. Ordering'!N12:P12)</f>
        <v>0</v>
      </c>
      <c r="L14" s="114">
        <f>SUM('9. Ordering'!Q12:S12)</f>
        <v>0</v>
      </c>
      <c r="M14" s="114">
        <f>SUM('9. Ordering'!T12:V12)</f>
        <v>0</v>
      </c>
      <c r="N14" s="114">
        <f>SUM('9. Ordering'!W12:Y12)</f>
        <v>0</v>
      </c>
      <c r="O14" s="114">
        <f>SUM('9. Ordering'!Z12:AB12)</f>
        <v>0</v>
      </c>
      <c r="P14" s="114">
        <f>SUM('9. Ordering'!AC12:AE12)</f>
        <v>0</v>
      </c>
      <c r="Q14" s="114">
        <f>SUM('9. Ordering'!AF12:AH12)</f>
        <v>0</v>
      </c>
      <c r="R14" s="114">
        <f>SUM('9. Ordering'!AI12:AK12)</f>
        <v>0</v>
      </c>
      <c r="S14" s="114">
        <f>SUM('9. Ordering'!AL12:AN12)</f>
        <v>0</v>
      </c>
      <c r="T14" s="126">
        <f t="shared" si="13"/>
        <v>0</v>
      </c>
      <c r="V14" s="122">
        <f t="shared" si="14"/>
        <v>0</v>
      </c>
      <c r="W14" s="122">
        <f t="shared" si="0"/>
        <v>0</v>
      </c>
      <c r="X14" s="122">
        <f t="shared" si="1"/>
        <v>0</v>
      </c>
      <c r="Y14" s="122">
        <f t="shared" si="2"/>
        <v>0</v>
      </c>
      <c r="Z14" s="122">
        <f t="shared" si="3"/>
        <v>0</v>
      </c>
      <c r="AA14" s="122">
        <f t="shared" si="4"/>
        <v>0</v>
      </c>
      <c r="AB14" s="122">
        <f t="shared" si="5"/>
        <v>0</v>
      </c>
      <c r="AC14" s="122">
        <f t="shared" si="6"/>
        <v>0</v>
      </c>
      <c r="AD14" s="122">
        <f t="shared" si="7"/>
        <v>0</v>
      </c>
      <c r="AE14" s="122">
        <f t="shared" si="8"/>
        <v>0</v>
      </c>
      <c r="AF14" s="122">
        <f t="shared" si="9"/>
        <v>0</v>
      </c>
      <c r="AG14" s="122">
        <f t="shared" si="10"/>
        <v>0</v>
      </c>
      <c r="AH14" s="125">
        <f t="shared" si="15"/>
        <v>0</v>
      </c>
      <c r="AI14" s="226"/>
    </row>
    <row r="15" spans="2:35" x14ac:dyDescent="0.3">
      <c r="B15" s="12"/>
      <c r="C15" s="12" t="str">
        <f>'7. Consumption'!C13</f>
        <v>ABC+3TC+DTG (600/300/50) - 30 tab</v>
      </c>
      <c r="D15" s="328"/>
      <c r="E15" s="196">
        <f t="shared" si="11"/>
        <v>0</v>
      </c>
      <c r="F15" s="196">
        <f t="shared" si="12"/>
        <v>0</v>
      </c>
      <c r="H15" s="114">
        <f>SUM('9. Ordering'!E13:G13)</f>
        <v>0</v>
      </c>
      <c r="I15" s="114">
        <f>SUM('9. Ordering'!H13:J13)</f>
        <v>0</v>
      </c>
      <c r="J15" s="114">
        <f>SUM('9. Ordering'!K13:M13)</f>
        <v>0</v>
      </c>
      <c r="K15" s="114">
        <f>SUM('9. Ordering'!N13:P13)</f>
        <v>0</v>
      </c>
      <c r="L15" s="114">
        <f>SUM('9. Ordering'!Q13:S13)</f>
        <v>0</v>
      </c>
      <c r="M15" s="114">
        <f>SUM('9. Ordering'!T13:V13)</f>
        <v>0</v>
      </c>
      <c r="N15" s="114">
        <f>SUM('9. Ordering'!W13:Y13)</f>
        <v>0</v>
      </c>
      <c r="O15" s="114">
        <f>SUM('9. Ordering'!Z13:AB13)</f>
        <v>0</v>
      </c>
      <c r="P15" s="114">
        <f>SUM('9. Ordering'!AC13:AE13)</f>
        <v>0</v>
      </c>
      <c r="Q15" s="114">
        <f>SUM('9. Ordering'!AF13:AH13)</f>
        <v>0</v>
      </c>
      <c r="R15" s="114">
        <f>SUM('9. Ordering'!AI13:AK13)</f>
        <v>0</v>
      </c>
      <c r="S15" s="114">
        <f>SUM('9. Ordering'!AL13:AN13)</f>
        <v>0</v>
      </c>
      <c r="T15" s="126">
        <f t="shared" si="13"/>
        <v>0</v>
      </c>
      <c r="V15" s="122">
        <f t="shared" si="14"/>
        <v>0</v>
      </c>
      <c r="W15" s="122">
        <f t="shared" si="0"/>
        <v>0</v>
      </c>
      <c r="X15" s="122">
        <f t="shared" si="1"/>
        <v>0</v>
      </c>
      <c r="Y15" s="122">
        <f t="shared" si="2"/>
        <v>0</v>
      </c>
      <c r="Z15" s="122">
        <f t="shared" si="3"/>
        <v>0</v>
      </c>
      <c r="AA15" s="122">
        <f t="shared" si="4"/>
        <v>0</v>
      </c>
      <c r="AB15" s="122">
        <f t="shared" si="5"/>
        <v>0</v>
      </c>
      <c r="AC15" s="122">
        <f t="shared" si="6"/>
        <v>0</v>
      </c>
      <c r="AD15" s="122">
        <f t="shared" si="7"/>
        <v>0</v>
      </c>
      <c r="AE15" s="122">
        <f t="shared" si="8"/>
        <v>0</v>
      </c>
      <c r="AF15" s="122">
        <f t="shared" si="9"/>
        <v>0</v>
      </c>
      <c r="AG15" s="122">
        <f t="shared" si="10"/>
        <v>0</v>
      </c>
      <c r="AH15" s="125">
        <f t="shared" si="15"/>
        <v>0</v>
      </c>
      <c r="AI15" s="226"/>
    </row>
    <row r="16" spans="2:35" x14ac:dyDescent="0.3">
      <c r="B16" s="12"/>
      <c r="C16" s="12" t="str">
        <f>'7. Consumption'!C14</f>
        <v>ATV/r (300/100) - 30 tab</v>
      </c>
      <c r="D16" s="328"/>
      <c r="E16" s="196">
        <f t="shared" si="11"/>
        <v>0</v>
      </c>
      <c r="F16" s="196">
        <f t="shared" si="12"/>
        <v>0</v>
      </c>
      <c r="H16" s="114">
        <f>SUM('9. Ordering'!E14:G14)</f>
        <v>0</v>
      </c>
      <c r="I16" s="114">
        <f>SUM('9. Ordering'!H14:J14)</f>
        <v>0</v>
      </c>
      <c r="J16" s="114">
        <f>SUM('9. Ordering'!K14:M14)</f>
        <v>0</v>
      </c>
      <c r="K16" s="114">
        <f>SUM('9. Ordering'!N14:P14)</f>
        <v>0</v>
      </c>
      <c r="L16" s="114">
        <f>SUM('9. Ordering'!Q14:S14)</f>
        <v>0</v>
      </c>
      <c r="M16" s="114">
        <f>SUM('9. Ordering'!T14:V14)</f>
        <v>0</v>
      </c>
      <c r="N16" s="114">
        <f>SUM('9. Ordering'!W14:Y14)</f>
        <v>0</v>
      </c>
      <c r="O16" s="114">
        <f>SUM('9. Ordering'!Z14:AB14)</f>
        <v>0</v>
      </c>
      <c r="P16" s="114">
        <f>SUM('9. Ordering'!AC14:AE14)</f>
        <v>0</v>
      </c>
      <c r="Q16" s="114">
        <f>SUM('9. Ordering'!AF14:AH14)</f>
        <v>0</v>
      </c>
      <c r="R16" s="114">
        <f>SUM('9. Ordering'!AI14:AK14)</f>
        <v>0</v>
      </c>
      <c r="S16" s="114">
        <f>SUM('9. Ordering'!AL14:AN14)</f>
        <v>0</v>
      </c>
      <c r="T16" s="126">
        <f t="shared" si="13"/>
        <v>0</v>
      </c>
      <c r="V16" s="122">
        <f t="shared" si="14"/>
        <v>0</v>
      </c>
      <c r="W16" s="122">
        <f t="shared" si="0"/>
        <v>0</v>
      </c>
      <c r="X16" s="122">
        <f t="shared" si="1"/>
        <v>0</v>
      </c>
      <c r="Y16" s="122">
        <f t="shared" si="2"/>
        <v>0</v>
      </c>
      <c r="Z16" s="122">
        <f t="shared" si="3"/>
        <v>0</v>
      </c>
      <c r="AA16" s="122">
        <f t="shared" si="4"/>
        <v>0</v>
      </c>
      <c r="AB16" s="122">
        <f t="shared" si="5"/>
        <v>0</v>
      </c>
      <c r="AC16" s="122">
        <f t="shared" si="6"/>
        <v>0</v>
      </c>
      <c r="AD16" s="122">
        <f t="shared" si="7"/>
        <v>0</v>
      </c>
      <c r="AE16" s="122">
        <f t="shared" si="8"/>
        <v>0</v>
      </c>
      <c r="AF16" s="122">
        <f t="shared" si="9"/>
        <v>0</v>
      </c>
      <c r="AG16" s="122">
        <f t="shared" si="10"/>
        <v>0</v>
      </c>
      <c r="AH16" s="125">
        <f t="shared" si="15"/>
        <v>0</v>
      </c>
    </row>
    <row r="17" spans="2:34" x14ac:dyDescent="0.3">
      <c r="B17" s="12"/>
      <c r="C17" s="12" t="str">
        <f>'7. Consumption'!C15</f>
        <v>AZT (300) - 60 tab</v>
      </c>
      <c r="D17" s="328"/>
      <c r="E17" s="196">
        <f t="shared" si="11"/>
        <v>0</v>
      </c>
      <c r="F17" s="196">
        <f t="shared" si="12"/>
        <v>0</v>
      </c>
      <c r="H17" s="114">
        <f>SUM('9. Ordering'!E15:G15)</f>
        <v>0</v>
      </c>
      <c r="I17" s="114">
        <f>SUM('9. Ordering'!H15:J15)</f>
        <v>0</v>
      </c>
      <c r="J17" s="114">
        <f>SUM('9. Ordering'!K15:M15)</f>
        <v>0</v>
      </c>
      <c r="K17" s="114">
        <f>SUM('9. Ordering'!N15:P15)</f>
        <v>0</v>
      </c>
      <c r="L17" s="114">
        <f>SUM('9. Ordering'!Q15:S15)</f>
        <v>0</v>
      </c>
      <c r="M17" s="114">
        <f>SUM('9. Ordering'!T15:V15)</f>
        <v>0</v>
      </c>
      <c r="N17" s="114">
        <f>SUM('9. Ordering'!W15:Y15)</f>
        <v>0</v>
      </c>
      <c r="O17" s="114">
        <f>SUM('9. Ordering'!Z15:AB15)</f>
        <v>0</v>
      </c>
      <c r="P17" s="114">
        <f>SUM('9. Ordering'!AC15:AE15)</f>
        <v>0</v>
      </c>
      <c r="Q17" s="114">
        <f>SUM('9. Ordering'!AF15:AH15)</f>
        <v>0</v>
      </c>
      <c r="R17" s="114">
        <f>SUM('9. Ordering'!AI15:AK15)</f>
        <v>0</v>
      </c>
      <c r="S17" s="114">
        <f>SUM('9. Ordering'!AL15:AN15)</f>
        <v>0</v>
      </c>
      <c r="T17" s="126">
        <f t="shared" si="13"/>
        <v>0</v>
      </c>
      <c r="V17" s="122">
        <f t="shared" si="14"/>
        <v>0</v>
      </c>
      <c r="W17" s="122">
        <f t="shared" si="0"/>
        <v>0</v>
      </c>
      <c r="X17" s="122">
        <f t="shared" si="1"/>
        <v>0</v>
      </c>
      <c r="Y17" s="122">
        <f t="shared" si="2"/>
        <v>0</v>
      </c>
      <c r="Z17" s="122">
        <f t="shared" si="3"/>
        <v>0</v>
      </c>
      <c r="AA17" s="122">
        <f t="shared" si="4"/>
        <v>0</v>
      </c>
      <c r="AB17" s="122">
        <f t="shared" si="5"/>
        <v>0</v>
      </c>
      <c r="AC17" s="122">
        <f t="shared" si="6"/>
        <v>0</v>
      </c>
      <c r="AD17" s="122">
        <f t="shared" si="7"/>
        <v>0</v>
      </c>
      <c r="AE17" s="122">
        <f t="shared" si="8"/>
        <v>0</v>
      </c>
      <c r="AF17" s="122">
        <f t="shared" si="9"/>
        <v>0</v>
      </c>
      <c r="AG17" s="122">
        <f t="shared" si="10"/>
        <v>0</v>
      </c>
      <c r="AH17" s="125">
        <f t="shared" si="15"/>
        <v>0</v>
      </c>
    </row>
    <row r="18" spans="2:34" x14ac:dyDescent="0.3">
      <c r="B18" s="12"/>
      <c r="C18" s="12" t="str">
        <f>'7. Consumption'!C16</f>
        <v>AZT+3TC (300/150) - 60 tab</v>
      </c>
      <c r="D18" s="328"/>
      <c r="E18" s="196">
        <f t="shared" si="11"/>
        <v>0</v>
      </c>
      <c r="F18" s="196">
        <f t="shared" si="12"/>
        <v>0</v>
      </c>
      <c r="H18" s="114">
        <f>SUM('9. Ordering'!E16:G16)</f>
        <v>0</v>
      </c>
      <c r="I18" s="114">
        <f>SUM('9. Ordering'!H16:J16)</f>
        <v>0</v>
      </c>
      <c r="J18" s="114">
        <f>SUM('9. Ordering'!K16:M16)</f>
        <v>0</v>
      </c>
      <c r="K18" s="114">
        <f>SUM('9. Ordering'!N16:P16)</f>
        <v>0</v>
      </c>
      <c r="L18" s="114">
        <f>SUM('9. Ordering'!Q16:S16)</f>
        <v>0</v>
      </c>
      <c r="M18" s="114">
        <f>SUM('9. Ordering'!T16:V16)</f>
        <v>0</v>
      </c>
      <c r="N18" s="114">
        <f>SUM('9. Ordering'!W16:Y16)</f>
        <v>0</v>
      </c>
      <c r="O18" s="114">
        <f>SUM('9. Ordering'!Z16:AB16)</f>
        <v>0</v>
      </c>
      <c r="P18" s="114">
        <f>SUM('9. Ordering'!AC16:AE16)</f>
        <v>0</v>
      </c>
      <c r="Q18" s="114">
        <f>SUM('9. Ordering'!AF16:AH16)</f>
        <v>0</v>
      </c>
      <c r="R18" s="114">
        <f>SUM('9. Ordering'!AI16:AK16)</f>
        <v>0</v>
      </c>
      <c r="S18" s="114">
        <f>SUM('9. Ordering'!AL16:AN16)</f>
        <v>0</v>
      </c>
      <c r="T18" s="126">
        <f t="shared" si="13"/>
        <v>0</v>
      </c>
      <c r="V18" s="122">
        <f t="shared" si="14"/>
        <v>0</v>
      </c>
      <c r="W18" s="122">
        <f t="shared" si="0"/>
        <v>0</v>
      </c>
      <c r="X18" s="122">
        <f t="shared" si="1"/>
        <v>0</v>
      </c>
      <c r="Y18" s="122">
        <f t="shared" si="2"/>
        <v>0</v>
      </c>
      <c r="Z18" s="122">
        <f t="shared" si="3"/>
        <v>0</v>
      </c>
      <c r="AA18" s="122">
        <f t="shared" si="4"/>
        <v>0</v>
      </c>
      <c r="AB18" s="122">
        <f t="shared" si="5"/>
        <v>0</v>
      </c>
      <c r="AC18" s="122">
        <f t="shared" si="6"/>
        <v>0</v>
      </c>
      <c r="AD18" s="122">
        <f t="shared" si="7"/>
        <v>0</v>
      </c>
      <c r="AE18" s="122">
        <f t="shared" si="8"/>
        <v>0</v>
      </c>
      <c r="AF18" s="122">
        <f t="shared" si="9"/>
        <v>0</v>
      </c>
      <c r="AG18" s="122">
        <f t="shared" si="10"/>
        <v>0</v>
      </c>
      <c r="AH18" s="125">
        <f t="shared" si="15"/>
        <v>0</v>
      </c>
    </row>
    <row r="19" spans="2:34" x14ac:dyDescent="0.3">
      <c r="B19" s="12"/>
      <c r="C19" s="12" t="str">
        <f>'7. Consumption'!C17</f>
        <v>AZT+3TC+ABC (300/150/300) - 60 tab</v>
      </c>
      <c r="D19" s="328"/>
      <c r="E19" s="196">
        <f t="shared" si="11"/>
        <v>0</v>
      </c>
      <c r="F19" s="196">
        <f t="shared" si="12"/>
        <v>0</v>
      </c>
      <c r="H19" s="114">
        <f>SUM('9. Ordering'!E17:G17)</f>
        <v>0</v>
      </c>
      <c r="I19" s="114">
        <f>SUM('9. Ordering'!H17:J17)</f>
        <v>0</v>
      </c>
      <c r="J19" s="114">
        <f>SUM('9. Ordering'!K17:M17)</f>
        <v>0</v>
      </c>
      <c r="K19" s="114">
        <f>SUM('9. Ordering'!N17:P17)</f>
        <v>0</v>
      </c>
      <c r="L19" s="114">
        <f>SUM('9. Ordering'!Q17:S17)</f>
        <v>0</v>
      </c>
      <c r="M19" s="114">
        <f>SUM('9. Ordering'!T17:V17)</f>
        <v>0</v>
      </c>
      <c r="N19" s="114">
        <f>SUM('9. Ordering'!W17:Y17)</f>
        <v>0</v>
      </c>
      <c r="O19" s="114">
        <f>SUM('9. Ordering'!Z17:AB17)</f>
        <v>0</v>
      </c>
      <c r="P19" s="114">
        <f>SUM('9. Ordering'!AC17:AE17)</f>
        <v>0</v>
      </c>
      <c r="Q19" s="114">
        <f>SUM('9. Ordering'!AF17:AH17)</f>
        <v>0</v>
      </c>
      <c r="R19" s="114">
        <f>SUM('9. Ordering'!AI17:AK17)</f>
        <v>0</v>
      </c>
      <c r="S19" s="114">
        <f>SUM('9. Ordering'!AL17:AN17)</f>
        <v>0</v>
      </c>
      <c r="T19" s="126">
        <f t="shared" si="13"/>
        <v>0</v>
      </c>
      <c r="V19" s="122">
        <f t="shared" si="14"/>
        <v>0</v>
      </c>
      <c r="W19" s="122">
        <f t="shared" si="0"/>
        <v>0</v>
      </c>
      <c r="X19" s="122">
        <f t="shared" si="1"/>
        <v>0</v>
      </c>
      <c r="Y19" s="122">
        <f t="shared" si="2"/>
        <v>0</v>
      </c>
      <c r="Z19" s="122">
        <f t="shared" si="3"/>
        <v>0</v>
      </c>
      <c r="AA19" s="122">
        <f t="shared" si="4"/>
        <v>0</v>
      </c>
      <c r="AB19" s="122">
        <f t="shared" si="5"/>
        <v>0</v>
      </c>
      <c r="AC19" s="122">
        <f t="shared" si="6"/>
        <v>0</v>
      </c>
      <c r="AD19" s="122">
        <f t="shared" si="7"/>
        <v>0</v>
      </c>
      <c r="AE19" s="122">
        <f t="shared" si="8"/>
        <v>0</v>
      </c>
      <c r="AF19" s="122">
        <f t="shared" si="9"/>
        <v>0</v>
      </c>
      <c r="AG19" s="122">
        <f t="shared" si="10"/>
        <v>0</v>
      </c>
      <c r="AH19" s="125">
        <f t="shared" si="15"/>
        <v>0</v>
      </c>
    </row>
    <row r="20" spans="2:34" x14ac:dyDescent="0.3">
      <c r="B20" s="12"/>
      <c r="C20" s="12" t="str">
        <f>'7. Consumption'!C18</f>
        <v>AZT+3TC+NVP (300/150/200) - 60 tab</v>
      </c>
      <c r="D20" s="328"/>
      <c r="E20" s="196">
        <f t="shared" si="11"/>
        <v>0</v>
      </c>
      <c r="F20" s="196">
        <f t="shared" si="12"/>
        <v>0</v>
      </c>
      <c r="H20" s="114">
        <f>SUM('9. Ordering'!E18:G18)</f>
        <v>0</v>
      </c>
      <c r="I20" s="114">
        <f>SUM('9. Ordering'!H18:J18)</f>
        <v>0</v>
      </c>
      <c r="J20" s="114">
        <f>SUM('9. Ordering'!K18:M18)</f>
        <v>0</v>
      </c>
      <c r="K20" s="114">
        <f>SUM('9. Ordering'!N18:P18)</f>
        <v>0</v>
      </c>
      <c r="L20" s="114">
        <f>SUM('9. Ordering'!Q18:S18)</f>
        <v>0</v>
      </c>
      <c r="M20" s="114">
        <f>SUM('9. Ordering'!T18:V18)</f>
        <v>0</v>
      </c>
      <c r="N20" s="114">
        <f>SUM('9. Ordering'!W18:Y18)</f>
        <v>0</v>
      </c>
      <c r="O20" s="114">
        <f>SUM('9. Ordering'!Z18:AB18)</f>
        <v>0</v>
      </c>
      <c r="P20" s="114">
        <f>SUM('9. Ordering'!AC18:AE18)</f>
        <v>0</v>
      </c>
      <c r="Q20" s="114">
        <f>SUM('9. Ordering'!AF18:AH18)</f>
        <v>0</v>
      </c>
      <c r="R20" s="114">
        <f>SUM('9. Ordering'!AI18:AK18)</f>
        <v>0</v>
      </c>
      <c r="S20" s="114">
        <f>SUM('9. Ordering'!AL18:AN18)</f>
        <v>0</v>
      </c>
      <c r="T20" s="126">
        <f t="shared" si="13"/>
        <v>0</v>
      </c>
      <c r="V20" s="122">
        <f t="shared" si="14"/>
        <v>0</v>
      </c>
      <c r="W20" s="122">
        <f t="shared" si="0"/>
        <v>0</v>
      </c>
      <c r="X20" s="122">
        <f t="shared" si="1"/>
        <v>0</v>
      </c>
      <c r="Y20" s="122">
        <f t="shared" si="2"/>
        <v>0</v>
      </c>
      <c r="Z20" s="122">
        <f t="shared" si="3"/>
        <v>0</v>
      </c>
      <c r="AA20" s="122">
        <f t="shared" si="4"/>
        <v>0</v>
      </c>
      <c r="AB20" s="122">
        <f t="shared" si="5"/>
        <v>0</v>
      </c>
      <c r="AC20" s="122">
        <f t="shared" si="6"/>
        <v>0</v>
      </c>
      <c r="AD20" s="122">
        <f t="shared" si="7"/>
        <v>0</v>
      </c>
      <c r="AE20" s="122">
        <f t="shared" si="8"/>
        <v>0</v>
      </c>
      <c r="AF20" s="122">
        <f t="shared" si="9"/>
        <v>0</v>
      </c>
      <c r="AG20" s="122">
        <f t="shared" si="10"/>
        <v>0</v>
      </c>
      <c r="AH20" s="125">
        <f t="shared" si="15"/>
        <v>0</v>
      </c>
    </row>
    <row r="21" spans="2:34" x14ac:dyDescent="0.3">
      <c r="B21" s="12"/>
      <c r="C21" s="12" t="str">
        <f>'7. Consumption'!C19</f>
        <v>DRV (300) - 240 tab</v>
      </c>
      <c r="D21" s="328"/>
      <c r="E21" s="196">
        <f t="shared" si="11"/>
        <v>0</v>
      </c>
      <c r="F21" s="196">
        <f t="shared" si="12"/>
        <v>0</v>
      </c>
      <c r="H21" s="114">
        <f>SUM('9. Ordering'!E19:G19)</f>
        <v>0</v>
      </c>
      <c r="I21" s="114">
        <f>SUM('9. Ordering'!H19:J19)</f>
        <v>0</v>
      </c>
      <c r="J21" s="114">
        <f>SUM('9. Ordering'!K19:M19)</f>
        <v>0</v>
      </c>
      <c r="K21" s="114">
        <f>SUM('9. Ordering'!N19:P19)</f>
        <v>0</v>
      </c>
      <c r="L21" s="114">
        <f>SUM('9. Ordering'!Q19:S19)</f>
        <v>0</v>
      </c>
      <c r="M21" s="114">
        <f>SUM('9. Ordering'!T19:V19)</f>
        <v>0</v>
      </c>
      <c r="N21" s="114">
        <f>SUM('9. Ordering'!W19:Y19)</f>
        <v>0</v>
      </c>
      <c r="O21" s="114">
        <f>SUM('9. Ordering'!Z19:AB19)</f>
        <v>0</v>
      </c>
      <c r="P21" s="114">
        <f>SUM('9. Ordering'!AC19:AE19)</f>
        <v>0</v>
      </c>
      <c r="Q21" s="114">
        <f>SUM('9. Ordering'!AF19:AH19)</f>
        <v>0</v>
      </c>
      <c r="R21" s="114">
        <f>SUM('9. Ordering'!AI19:AK19)</f>
        <v>0</v>
      </c>
      <c r="S21" s="114">
        <f>SUM('9. Ordering'!AL19:AN19)</f>
        <v>0</v>
      </c>
      <c r="T21" s="126">
        <f t="shared" si="13"/>
        <v>0</v>
      </c>
      <c r="V21" s="122">
        <f t="shared" si="14"/>
        <v>0</v>
      </c>
      <c r="W21" s="122">
        <f t="shared" si="0"/>
        <v>0</v>
      </c>
      <c r="X21" s="122">
        <f t="shared" si="1"/>
        <v>0</v>
      </c>
      <c r="Y21" s="122">
        <f t="shared" si="2"/>
        <v>0</v>
      </c>
      <c r="Z21" s="122">
        <f t="shared" si="3"/>
        <v>0</v>
      </c>
      <c r="AA21" s="122">
        <f t="shared" si="4"/>
        <v>0</v>
      </c>
      <c r="AB21" s="122">
        <f t="shared" si="5"/>
        <v>0</v>
      </c>
      <c r="AC21" s="122">
        <f t="shared" si="6"/>
        <v>0</v>
      </c>
      <c r="AD21" s="122">
        <f t="shared" si="7"/>
        <v>0</v>
      </c>
      <c r="AE21" s="122">
        <f t="shared" si="8"/>
        <v>0</v>
      </c>
      <c r="AF21" s="122">
        <f t="shared" si="9"/>
        <v>0</v>
      </c>
      <c r="AG21" s="122">
        <f t="shared" si="10"/>
        <v>0</v>
      </c>
      <c r="AH21" s="125">
        <f t="shared" si="15"/>
        <v>0</v>
      </c>
    </row>
    <row r="22" spans="2:34" x14ac:dyDescent="0.3">
      <c r="B22" s="12"/>
      <c r="C22" s="12" t="str">
        <f>'7. Consumption'!C20</f>
        <v>DRV (400) - 60 tab</v>
      </c>
      <c r="D22" s="328"/>
      <c r="E22" s="196">
        <f t="shared" si="11"/>
        <v>0</v>
      </c>
      <c r="F22" s="196">
        <f t="shared" si="12"/>
        <v>0</v>
      </c>
      <c r="H22" s="114">
        <f>SUM('9. Ordering'!E20:G20)</f>
        <v>0</v>
      </c>
      <c r="I22" s="114">
        <f>SUM('9. Ordering'!H20:J20)</f>
        <v>0</v>
      </c>
      <c r="J22" s="114">
        <f>SUM('9. Ordering'!K20:M20)</f>
        <v>0</v>
      </c>
      <c r="K22" s="114">
        <f>SUM('9. Ordering'!N20:P20)</f>
        <v>0</v>
      </c>
      <c r="L22" s="114">
        <f>SUM('9. Ordering'!Q20:S20)</f>
        <v>0</v>
      </c>
      <c r="M22" s="114">
        <f>SUM('9. Ordering'!T20:V20)</f>
        <v>0</v>
      </c>
      <c r="N22" s="114">
        <f>SUM('9. Ordering'!W20:Y20)</f>
        <v>0</v>
      </c>
      <c r="O22" s="114">
        <f>SUM('9. Ordering'!Z20:AB20)</f>
        <v>0</v>
      </c>
      <c r="P22" s="114">
        <f>SUM('9. Ordering'!AC20:AE20)</f>
        <v>0</v>
      </c>
      <c r="Q22" s="114">
        <f>SUM('9. Ordering'!AF20:AH20)</f>
        <v>0</v>
      </c>
      <c r="R22" s="114">
        <f>SUM('9. Ordering'!AI20:AK20)</f>
        <v>0</v>
      </c>
      <c r="S22" s="114">
        <f>SUM('9. Ordering'!AL20:AN20)</f>
        <v>0</v>
      </c>
      <c r="T22" s="126">
        <f t="shared" si="13"/>
        <v>0</v>
      </c>
      <c r="V22" s="122">
        <f t="shared" si="14"/>
        <v>0</v>
      </c>
      <c r="W22" s="122">
        <f t="shared" si="0"/>
        <v>0</v>
      </c>
      <c r="X22" s="122">
        <f t="shared" si="1"/>
        <v>0</v>
      </c>
      <c r="Y22" s="122">
        <f t="shared" si="2"/>
        <v>0</v>
      </c>
      <c r="Z22" s="122">
        <f t="shared" si="3"/>
        <v>0</v>
      </c>
      <c r="AA22" s="122">
        <f t="shared" si="4"/>
        <v>0</v>
      </c>
      <c r="AB22" s="122">
        <f t="shared" si="5"/>
        <v>0</v>
      </c>
      <c r="AC22" s="122">
        <f t="shared" si="6"/>
        <v>0</v>
      </c>
      <c r="AD22" s="122">
        <f t="shared" si="7"/>
        <v>0</v>
      </c>
      <c r="AE22" s="122">
        <f t="shared" si="8"/>
        <v>0</v>
      </c>
      <c r="AF22" s="122">
        <f t="shared" si="9"/>
        <v>0</v>
      </c>
      <c r="AG22" s="122">
        <f t="shared" si="10"/>
        <v>0</v>
      </c>
      <c r="AH22" s="125">
        <f t="shared" si="15"/>
        <v>0</v>
      </c>
    </row>
    <row r="23" spans="2:34" x14ac:dyDescent="0.3">
      <c r="B23" s="12"/>
      <c r="C23" s="12" t="str">
        <f>'7. Consumption'!C21</f>
        <v>DRV (600) - 60 tab</v>
      </c>
      <c r="D23" s="328"/>
      <c r="E23" s="196">
        <f t="shared" si="11"/>
        <v>0</v>
      </c>
      <c r="F23" s="196">
        <f t="shared" si="12"/>
        <v>0</v>
      </c>
      <c r="H23" s="114">
        <f>SUM('9. Ordering'!E21:G21)</f>
        <v>0</v>
      </c>
      <c r="I23" s="114">
        <f>SUM('9. Ordering'!H21:J21)</f>
        <v>0</v>
      </c>
      <c r="J23" s="114">
        <f>SUM('9. Ordering'!K21:M21)</f>
        <v>0</v>
      </c>
      <c r="K23" s="114">
        <f>SUM('9. Ordering'!N21:P21)</f>
        <v>0</v>
      </c>
      <c r="L23" s="114">
        <f>SUM('9. Ordering'!Q21:S21)</f>
        <v>0</v>
      </c>
      <c r="M23" s="114">
        <f>SUM('9. Ordering'!T21:V21)</f>
        <v>0</v>
      </c>
      <c r="N23" s="114">
        <f>SUM('9. Ordering'!W21:Y21)</f>
        <v>0</v>
      </c>
      <c r="O23" s="114">
        <f>SUM('9. Ordering'!Z21:AB21)</f>
        <v>0</v>
      </c>
      <c r="P23" s="114">
        <f>SUM('9. Ordering'!AC21:AE21)</f>
        <v>0</v>
      </c>
      <c r="Q23" s="114">
        <f>SUM('9. Ordering'!AF21:AH21)</f>
        <v>0</v>
      </c>
      <c r="R23" s="114">
        <f>SUM('9. Ordering'!AI21:AK21)</f>
        <v>0</v>
      </c>
      <c r="S23" s="114">
        <f>SUM('9. Ordering'!AL21:AN21)</f>
        <v>0</v>
      </c>
      <c r="T23" s="126">
        <f t="shared" si="13"/>
        <v>0</v>
      </c>
      <c r="V23" s="122">
        <f t="shared" si="14"/>
        <v>0</v>
      </c>
      <c r="W23" s="122">
        <f t="shared" si="0"/>
        <v>0</v>
      </c>
      <c r="X23" s="122">
        <f t="shared" si="1"/>
        <v>0</v>
      </c>
      <c r="Y23" s="122">
        <f t="shared" si="2"/>
        <v>0</v>
      </c>
      <c r="Z23" s="122">
        <f t="shared" si="3"/>
        <v>0</v>
      </c>
      <c r="AA23" s="122">
        <f t="shared" si="4"/>
        <v>0</v>
      </c>
      <c r="AB23" s="122">
        <f t="shared" si="5"/>
        <v>0</v>
      </c>
      <c r="AC23" s="122">
        <f t="shared" si="6"/>
        <v>0</v>
      </c>
      <c r="AD23" s="122">
        <f t="shared" si="7"/>
        <v>0</v>
      </c>
      <c r="AE23" s="122">
        <f t="shared" si="8"/>
        <v>0</v>
      </c>
      <c r="AF23" s="122">
        <f t="shared" si="9"/>
        <v>0</v>
      </c>
      <c r="AG23" s="122">
        <f t="shared" si="10"/>
        <v>0</v>
      </c>
      <c r="AH23" s="125">
        <f t="shared" si="15"/>
        <v>0</v>
      </c>
    </row>
    <row r="24" spans="2:34" x14ac:dyDescent="0.3">
      <c r="B24" s="12"/>
      <c r="C24" s="12" t="str">
        <f>'7. Consumption'!C22</f>
        <v>DRV (800) - 60 tab</v>
      </c>
      <c r="D24" s="328"/>
      <c r="E24" s="196">
        <f t="shared" si="11"/>
        <v>0</v>
      </c>
      <c r="F24" s="196">
        <f t="shared" si="12"/>
        <v>0</v>
      </c>
      <c r="H24" s="114">
        <f>SUM('9. Ordering'!E22:G22)</f>
        <v>0</v>
      </c>
      <c r="I24" s="114">
        <f>SUM('9. Ordering'!H22:J22)</f>
        <v>0</v>
      </c>
      <c r="J24" s="114">
        <f>SUM('9. Ordering'!K22:M22)</f>
        <v>0</v>
      </c>
      <c r="K24" s="114">
        <f>SUM('9. Ordering'!N22:P22)</f>
        <v>0</v>
      </c>
      <c r="L24" s="114">
        <f>SUM('9. Ordering'!Q22:S22)</f>
        <v>0</v>
      </c>
      <c r="M24" s="114">
        <f>SUM('9. Ordering'!T22:V22)</f>
        <v>0</v>
      </c>
      <c r="N24" s="114">
        <f>SUM('9. Ordering'!W22:Y22)</f>
        <v>0</v>
      </c>
      <c r="O24" s="114">
        <f>SUM('9. Ordering'!Z22:AB22)</f>
        <v>0</v>
      </c>
      <c r="P24" s="114">
        <f>SUM('9. Ordering'!AC22:AE22)</f>
        <v>0</v>
      </c>
      <c r="Q24" s="114">
        <f>SUM('9. Ordering'!AF22:AH22)</f>
        <v>0</v>
      </c>
      <c r="R24" s="114">
        <f>SUM('9. Ordering'!AI22:AK22)</f>
        <v>0</v>
      </c>
      <c r="S24" s="114">
        <f>SUM('9. Ordering'!AL22:AN22)</f>
        <v>0</v>
      </c>
      <c r="T24" s="126">
        <f t="shared" si="13"/>
        <v>0</v>
      </c>
      <c r="V24" s="122">
        <f t="shared" si="14"/>
        <v>0</v>
      </c>
      <c r="W24" s="122">
        <f t="shared" si="0"/>
        <v>0</v>
      </c>
      <c r="X24" s="122">
        <f t="shared" si="1"/>
        <v>0</v>
      </c>
      <c r="Y24" s="122">
        <f t="shared" si="2"/>
        <v>0</v>
      </c>
      <c r="Z24" s="122">
        <f t="shared" si="3"/>
        <v>0</v>
      </c>
      <c r="AA24" s="122">
        <f t="shared" si="4"/>
        <v>0</v>
      </c>
      <c r="AB24" s="122">
        <f t="shared" si="5"/>
        <v>0</v>
      </c>
      <c r="AC24" s="122">
        <f t="shared" si="6"/>
        <v>0</v>
      </c>
      <c r="AD24" s="122">
        <f t="shared" si="7"/>
        <v>0</v>
      </c>
      <c r="AE24" s="122">
        <f t="shared" si="8"/>
        <v>0</v>
      </c>
      <c r="AF24" s="122">
        <f t="shared" si="9"/>
        <v>0</v>
      </c>
      <c r="AG24" s="122">
        <f t="shared" si="10"/>
        <v>0</v>
      </c>
      <c r="AH24" s="125">
        <f t="shared" si="15"/>
        <v>0</v>
      </c>
    </row>
    <row r="25" spans="2:34" x14ac:dyDescent="0.3">
      <c r="B25" s="12"/>
      <c r="C25" s="12" t="str">
        <f>'7. Consumption'!C23</f>
        <v>DRV/r (400/50) - 60 tab</v>
      </c>
      <c r="D25" s="328"/>
      <c r="E25" s="196">
        <f t="shared" si="11"/>
        <v>0</v>
      </c>
      <c r="F25" s="196">
        <f t="shared" si="12"/>
        <v>0</v>
      </c>
      <c r="H25" s="114">
        <f>SUM('9. Ordering'!E23:G23)</f>
        <v>0</v>
      </c>
      <c r="I25" s="114">
        <f>SUM('9. Ordering'!H23:J23)</f>
        <v>0</v>
      </c>
      <c r="J25" s="114">
        <f>SUM('9. Ordering'!K23:M23)</f>
        <v>0</v>
      </c>
      <c r="K25" s="114">
        <f>SUM('9. Ordering'!N23:P23)</f>
        <v>0</v>
      </c>
      <c r="L25" s="114">
        <f>SUM('9. Ordering'!Q23:S23)</f>
        <v>0</v>
      </c>
      <c r="M25" s="114">
        <f>SUM('9. Ordering'!T23:V23)</f>
        <v>0</v>
      </c>
      <c r="N25" s="114">
        <f>SUM('9. Ordering'!W23:Y23)</f>
        <v>0</v>
      </c>
      <c r="O25" s="114">
        <f>SUM('9. Ordering'!Z23:AB23)</f>
        <v>0</v>
      </c>
      <c r="P25" s="114">
        <f>SUM('9. Ordering'!AC23:AE23)</f>
        <v>0</v>
      </c>
      <c r="Q25" s="114">
        <f>SUM('9. Ordering'!AF23:AH23)</f>
        <v>0</v>
      </c>
      <c r="R25" s="114">
        <f>SUM('9. Ordering'!AI23:AK23)</f>
        <v>0</v>
      </c>
      <c r="S25" s="114">
        <f>SUM('9. Ordering'!AL23:AN23)</f>
        <v>0</v>
      </c>
      <c r="T25" s="126">
        <f t="shared" si="13"/>
        <v>0</v>
      </c>
      <c r="V25" s="122">
        <f t="shared" si="14"/>
        <v>0</v>
      </c>
      <c r="W25" s="122">
        <f t="shared" si="0"/>
        <v>0</v>
      </c>
      <c r="X25" s="122">
        <f t="shared" si="1"/>
        <v>0</v>
      </c>
      <c r="Y25" s="122">
        <f t="shared" si="2"/>
        <v>0</v>
      </c>
      <c r="Z25" s="122">
        <f t="shared" si="3"/>
        <v>0</v>
      </c>
      <c r="AA25" s="122">
        <f t="shared" si="4"/>
        <v>0</v>
      </c>
      <c r="AB25" s="122">
        <f t="shared" si="5"/>
        <v>0</v>
      </c>
      <c r="AC25" s="122">
        <f t="shared" si="6"/>
        <v>0</v>
      </c>
      <c r="AD25" s="122">
        <f t="shared" si="7"/>
        <v>0</v>
      </c>
      <c r="AE25" s="122">
        <f t="shared" si="8"/>
        <v>0</v>
      </c>
      <c r="AF25" s="122">
        <f t="shared" si="9"/>
        <v>0</v>
      </c>
      <c r="AG25" s="122">
        <f t="shared" si="10"/>
        <v>0</v>
      </c>
      <c r="AH25" s="125">
        <f t="shared" si="15"/>
        <v>0</v>
      </c>
    </row>
    <row r="26" spans="2:34" x14ac:dyDescent="0.3">
      <c r="B26" s="12"/>
      <c r="C26" s="12" t="str">
        <f>'7. Consumption'!C24</f>
        <v>DTG (50) - 30 tab</v>
      </c>
      <c r="D26" s="328"/>
      <c r="E26" s="196">
        <f t="shared" si="11"/>
        <v>0</v>
      </c>
      <c r="F26" s="196">
        <f t="shared" si="12"/>
        <v>0</v>
      </c>
      <c r="H26" s="114">
        <f>SUM('9. Ordering'!E24:G24)</f>
        <v>0</v>
      </c>
      <c r="I26" s="114">
        <f>SUM('9. Ordering'!H24:J24)</f>
        <v>0</v>
      </c>
      <c r="J26" s="114">
        <f>SUM('9. Ordering'!K24:M24)</f>
        <v>0</v>
      </c>
      <c r="K26" s="114">
        <f>SUM('9. Ordering'!N24:P24)</f>
        <v>0</v>
      </c>
      <c r="L26" s="114">
        <f>SUM('9. Ordering'!Q24:S24)</f>
        <v>0</v>
      </c>
      <c r="M26" s="114">
        <f>SUM('9. Ordering'!T24:V24)</f>
        <v>0</v>
      </c>
      <c r="N26" s="114">
        <f>SUM('9. Ordering'!W24:Y24)</f>
        <v>0</v>
      </c>
      <c r="O26" s="114">
        <f>SUM('9. Ordering'!Z24:AB24)</f>
        <v>0</v>
      </c>
      <c r="P26" s="114">
        <f>SUM('9. Ordering'!AC24:AE24)</f>
        <v>0</v>
      </c>
      <c r="Q26" s="114">
        <f>SUM('9. Ordering'!AF24:AH24)</f>
        <v>0</v>
      </c>
      <c r="R26" s="114">
        <f>SUM('9. Ordering'!AI24:AK24)</f>
        <v>0</v>
      </c>
      <c r="S26" s="114">
        <f>SUM('9. Ordering'!AL24:AN24)</f>
        <v>0</v>
      </c>
      <c r="T26" s="126">
        <f t="shared" si="13"/>
        <v>0</v>
      </c>
      <c r="V26" s="122">
        <f t="shared" si="14"/>
        <v>0</v>
      </c>
      <c r="W26" s="122">
        <f t="shared" si="0"/>
        <v>0</v>
      </c>
      <c r="X26" s="122">
        <f t="shared" si="1"/>
        <v>0</v>
      </c>
      <c r="Y26" s="122">
        <f t="shared" si="2"/>
        <v>0</v>
      </c>
      <c r="Z26" s="122">
        <f t="shared" si="3"/>
        <v>0</v>
      </c>
      <c r="AA26" s="122">
        <f t="shared" si="4"/>
        <v>0</v>
      </c>
      <c r="AB26" s="122">
        <f t="shared" si="5"/>
        <v>0</v>
      </c>
      <c r="AC26" s="122">
        <f t="shared" si="6"/>
        <v>0</v>
      </c>
      <c r="AD26" s="122">
        <f t="shared" si="7"/>
        <v>0</v>
      </c>
      <c r="AE26" s="122">
        <f t="shared" si="8"/>
        <v>0</v>
      </c>
      <c r="AF26" s="122">
        <f t="shared" si="9"/>
        <v>0</v>
      </c>
      <c r="AG26" s="122">
        <f t="shared" si="10"/>
        <v>0</v>
      </c>
      <c r="AH26" s="125">
        <f t="shared" si="15"/>
        <v>0</v>
      </c>
    </row>
    <row r="27" spans="2:34" x14ac:dyDescent="0.3">
      <c r="B27" s="12"/>
      <c r="C27" s="12" t="str">
        <f>'7. Consumption'!C25</f>
        <v>EFV200 (200) - 90 tab</v>
      </c>
      <c r="D27" s="328"/>
      <c r="E27" s="196">
        <f t="shared" si="11"/>
        <v>0</v>
      </c>
      <c r="F27" s="196">
        <f t="shared" si="12"/>
        <v>0</v>
      </c>
      <c r="H27" s="114">
        <f>SUM('9. Ordering'!E25:G25)</f>
        <v>0</v>
      </c>
      <c r="I27" s="114">
        <f>SUM('9. Ordering'!H25:J25)</f>
        <v>0</v>
      </c>
      <c r="J27" s="114">
        <f>SUM('9. Ordering'!K25:M25)</f>
        <v>0</v>
      </c>
      <c r="K27" s="114">
        <f>SUM('9. Ordering'!N25:P25)</f>
        <v>0</v>
      </c>
      <c r="L27" s="114">
        <f>SUM('9. Ordering'!Q25:S25)</f>
        <v>0</v>
      </c>
      <c r="M27" s="114">
        <f>SUM('9. Ordering'!T25:V25)</f>
        <v>0</v>
      </c>
      <c r="N27" s="114">
        <f>SUM('9. Ordering'!W25:Y25)</f>
        <v>0</v>
      </c>
      <c r="O27" s="114">
        <f>SUM('9. Ordering'!Z25:AB25)</f>
        <v>0</v>
      </c>
      <c r="P27" s="114">
        <f>SUM('9. Ordering'!AC25:AE25)</f>
        <v>0</v>
      </c>
      <c r="Q27" s="114">
        <f>SUM('9. Ordering'!AF25:AH25)</f>
        <v>0</v>
      </c>
      <c r="R27" s="114">
        <f>SUM('9. Ordering'!AI25:AK25)</f>
        <v>0</v>
      </c>
      <c r="S27" s="114">
        <f>SUM('9. Ordering'!AL25:AN25)</f>
        <v>0</v>
      </c>
      <c r="T27" s="126">
        <f t="shared" si="13"/>
        <v>0</v>
      </c>
      <c r="V27" s="122">
        <f t="shared" si="14"/>
        <v>0</v>
      </c>
      <c r="W27" s="122">
        <f t="shared" si="0"/>
        <v>0</v>
      </c>
      <c r="X27" s="122">
        <f t="shared" si="1"/>
        <v>0</v>
      </c>
      <c r="Y27" s="122">
        <f t="shared" si="2"/>
        <v>0</v>
      </c>
      <c r="Z27" s="122">
        <f t="shared" si="3"/>
        <v>0</v>
      </c>
      <c r="AA27" s="122">
        <f t="shared" si="4"/>
        <v>0</v>
      </c>
      <c r="AB27" s="122">
        <f t="shared" si="5"/>
        <v>0</v>
      </c>
      <c r="AC27" s="122">
        <f t="shared" si="6"/>
        <v>0</v>
      </c>
      <c r="AD27" s="122">
        <f t="shared" si="7"/>
        <v>0</v>
      </c>
      <c r="AE27" s="122">
        <f t="shared" si="8"/>
        <v>0</v>
      </c>
      <c r="AF27" s="122">
        <f t="shared" si="9"/>
        <v>0</v>
      </c>
      <c r="AG27" s="122">
        <f t="shared" si="10"/>
        <v>0</v>
      </c>
      <c r="AH27" s="125">
        <f t="shared" si="15"/>
        <v>0</v>
      </c>
    </row>
    <row r="28" spans="2:34" x14ac:dyDescent="0.3">
      <c r="B28" s="12"/>
      <c r="C28" s="12" t="str">
        <f>'7. Consumption'!C26</f>
        <v>EFV600 (600) - 30 tab</v>
      </c>
      <c r="D28" s="328"/>
      <c r="E28" s="196">
        <f t="shared" si="11"/>
        <v>0</v>
      </c>
      <c r="F28" s="196">
        <f t="shared" si="12"/>
        <v>0</v>
      </c>
      <c r="H28" s="114">
        <f>SUM('9. Ordering'!E26:G26)</f>
        <v>0</v>
      </c>
      <c r="I28" s="114">
        <f>SUM('9. Ordering'!H26:J26)</f>
        <v>0</v>
      </c>
      <c r="J28" s="114">
        <f>SUM('9. Ordering'!K26:M26)</f>
        <v>0</v>
      </c>
      <c r="K28" s="114">
        <f>SUM('9. Ordering'!N26:P26)</f>
        <v>0</v>
      </c>
      <c r="L28" s="114">
        <f>SUM('9. Ordering'!Q26:S26)</f>
        <v>0</v>
      </c>
      <c r="M28" s="114">
        <f>SUM('9. Ordering'!T26:V26)</f>
        <v>0</v>
      </c>
      <c r="N28" s="114">
        <f>SUM('9. Ordering'!W26:Y26)</f>
        <v>0</v>
      </c>
      <c r="O28" s="114">
        <f>SUM('9. Ordering'!Z26:AB26)</f>
        <v>0</v>
      </c>
      <c r="P28" s="114">
        <f>SUM('9. Ordering'!AC26:AE26)</f>
        <v>0</v>
      </c>
      <c r="Q28" s="114">
        <f>SUM('9. Ordering'!AF26:AH26)</f>
        <v>0</v>
      </c>
      <c r="R28" s="114">
        <f>SUM('9. Ordering'!AI26:AK26)</f>
        <v>0</v>
      </c>
      <c r="S28" s="114">
        <f>SUM('9. Ordering'!AL26:AN26)</f>
        <v>0</v>
      </c>
      <c r="T28" s="126">
        <f t="shared" si="13"/>
        <v>0</v>
      </c>
      <c r="V28" s="122">
        <f t="shared" si="14"/>
        <v>0</v>
      </c>
      <c r="W28" s="122">
        <f t="shared" si="0"/>
        <v>0</v>
      </c>
      <c r="X28" s="122">
        <f t="shared" si="1"/>
        <v>0</v>
      </c>
      <c r="Y28" s="122">
        <f t="shared" si="2"/>
        <v>0</v>
      </c>
      <c r="Z28" s="122">
        <f t="shared" si="3"/>
        <v>0</v>
      </c>
      <c r="AA28" s="122">
        <f t="shared" si="4"/>
        <v>0</v>
      </c>
      <c r="AB28" s="122">
        <f t="shared" si="5"/>
        <v>0</v>
      </c>
      <c r="AC28" s="122">
        <f t="shared" si="6"/>
        <v>0</v>
      </c>
      <c r="AD28" s="122">
        <f t="shared" si="7"/>
        <v>0</v>
      </c>
      <c r="AE28" s="122">
        <f t="shared" si="8"/>
        <v>0</v>
      </c>
      <c r="AF28" s="122">
        <f t="shared" si="9"/>
        <v>0</v>
      </c>
      <c r="AG28" s="122">
        <f t="shared" si="10"/>
        <v>0</v>
      </c>
      <c r="AH28" s="125">
        <f t="shared" si="15"/>
        <v>0</v>
      </c>
    </row>
    <row r="29" spans="2:34" x14ac:dyDescent="0.3">
      <c r="B29" s="12"/>
      <c r="C29" s="12" t="str">
        <f>'7. Consumption'!C27</f>
        <v>ETV (100) - 120 tab</v>
      </c>
      <c r="D29" s="328"/>
      <c r="E29" s="196">
        <f t="shared" si="11"/>
        <v>0</v>
      </c>
      <c r="F29" s="196">
        <f t="shared" si="12"/>
        <v>0</v>
      </c>
      <c r="H29" s="114">
        <f>SUM('9. Ordering'!E27:G27)</f>
        <v>0</v>
      </c>
      <c r="I29" s="114">
        <f>SUM('9. Ordering'!H27:J27)</f>
        <v>0</v>
      </c>
      <c r="J29" s="114">
        <f>SUM('9. Ordering'!K27:M27)</f>
        <v>0</v>
      </c>
      <c r="K29" s="114">
        <f>SUM('9. Ordering'!N27:P27)</f>
        <v>0</v>
      </c>
      <c r="L29" s="114">
        <f>SUM('9. Ordering'!Q27:S27)</f>
        <v>0</v>
      </c>
      <c r="M29" s="114">
        <f>SUM('9. Ordering'!T27:V27)</f>
        <v>0</v>
      </c>
      <c r="N29" s="114">
        <f>SUM('9. Ordering'!W27:Y27)</f>
        <v>0</v>
      </c>
      <c r="O29" s="114">
        <f>SUM('9. Ordering'!Z27:AB27)</f>
        <v>0</v>
      </c>
      <c r="P29" s="114">
        <f>SUM('9. Ordering'!AC27:AE27)</f>
        <v>0</v>
      </c>
      <c r="Q29" s="114">
        <f>SUM('9. Ordering'!AF27:AH27)</f>
        <v>0</v>
      </c>
      <c r="R29" s="114">
        <f>SUM('9. Ordering'!AI27:AK27)</f>
        <v>0</v>
      </c>
      <c r="S29" s="114">
        <f>SUM('9. Ordering'!AL27:AN27)</f>
        <v>0</v>
      </c>
      <c r="T29" s="126">
        <f t="shared" si="13"/>
        <v>0</v>
      </c>
      <c r="V29" s="122">
        <f t="shared" si="14"/>
        <v>0</v>
      </c>
      <c r="W29" s="122">
        <f t="shared" si="0"/>
        <v>0</v>
      </c>
      <c r="X29" s="122">
        <f t="shared" si="1"/>
        <v>0</v>
      </c>
      <c r="Y29" s="122">
        <f t="shared" si="2"/>
        <v>0</v>
      </c>
      <c r="Z29" s="122">
        <f t="shared" si="3"/>
        <v>0</v>
      </c>
      <c r="AA29" s="122">
        <f t="shared" si="4"/>
        <v>0</v>
      </c>
      <c r="AB29" s="122">
        <f t="shared" si="5"/>
        <v>0</v>
      </c>
      <c r="AC29" s="122">
        <f t="shared" si="6"/>
        <v>0</v>
      </c>
      <c r="AD29" s="122">
        <f t="shared" si="7"/>
        <v>0</v>
      </c>
      <c r="AE29" s="122">
        <f t="shared" si="8"/>
        <v>0</v>
      </c>
      <c r="AF29" s="122">
        <f t="shared" si="9"/>
        <v>0</v>
      </c>
      <c r="AG29" s="122">
        <f t="shared" si="10"/>
        <v>0</v>
      </c>
      <c r="AH29" s="125">
        <f t="shared" si="15"/>
        <v>0</v>
      </c>
    </row>
    <row r="30" spans="2:34" x14ac:dyDescent="0.3">
      <c r="B30" s="12"/>
      <c r="C30" s="12" t="str">
        <f>'7. Consumption'!C28</f>
        <v>ETV (200) - 60 tab</v>
      </c>
      <c r="D30" s="328"/>
      <c r="E30" s="196">
        <f t="shared" si="11"/>
        <v>0</v>
      </c>
      <c r="F30" s="196">
        <f t="shared" si="12"/>
        <v>0</v>
      </c>
      <c r="H30" s="114">
        <f>SUM('9. Ordering'!E28:G28)</f>
        <v>0</v>
      </c>
      <c r="I30" s="114">
        <f>SUM('9. Ordering'!H28:J28)</f>
        <v>0</v>
      </c>
      <c r="J30" s="114">
        <f>SUM('9. Ordering'!K28:M28)</f>
        <v>0</v>
      </c>
      <c r="K30" s="114">
        <f>SUM('9. Ordering'!N28:P28)</f>
        <v>0</v>
      </c>
      <c r="L30" s="114">
        <f>SUM('9. Ordering'!Q28:S28)</f>
        <v>0</v>
      </c>
      <c r="M30" s="114">
        <f>SUM('9. Ordering'!T28:V28)</f>
        <v>0</v>
      </c>
      <c r="N30" s="114">
        <f>SUM('9. Ordering'!W28:Y28)</f>
        <v>0</v>
      </c>
      <c r="O30" s="114">
        <f>SUM('9. Ordering'!Z28:AB28)</f>
        <v>0</v>
      </c>
      <c r="P30" s="114">
        <f>SUM('9. Ordering'!AC28:AE28)</f>
        <v>0</v>
      </c>
      <c r="Q30" s="114">
        <f>SUM('9. Ordering'!AF28:AH28)</f>
        <v>0</v>
      </c>
      <c r="R30" s="114">
        <f>SUM('9. Ordering'!AI28:AK28)</f>
        <v>0</v>
      </c>
      <c r="S30" s="114">
        <f>SUM('9. Ordering'!AL28:AN28)</f>
        <v>0</v>
      </c>
      <c r="T30" s="126">
        <f t="shared" si="13"/>
        <v>0</v>
      </c>
      <c r="V30" s="122">
        <f t="shared" si="14"/>
        <v>0</v>
      </c>
      <c r="W30" s="122">
        <f t="shared" si="0"/>
        <v>0</v>
      </c>
      <c r="X30" s="122">
        <f t="shared" si="1"/>
        <v>0</v>
      </c>
      <c r="Y30" s="122">
        <f t="shared" si="2"/>
        <v>0</v>
      </c>
      <c r="Z30" s="122">
        <f t="shared" si="3"/>
        <v>0</v>
      </c>
      <c r="AA30" s="122">
        <f t="shared" si="4"/>
        <v>0</v>
      </c>
      <c r="AB30" s="122">
        <f t="shared" si="5"/>
        <v>0</v>
      </c>
      <c r="AC30" s="122">
        <f t="shared" si="6"/>
        <v>0</v>
      </c>
      <c r="AD30" s="122">
        <f t="shared" si="7"/>
        <v>0</v>
      </c>
      <c r="AE30" s="122">
        <f t="shared" si="8"/>
        <v>0</v>
      </c>
      <c r="AF30" s="122">
        <f t="shared" si="9"/>
        <v>0</v>
      </c>
      <c r="AG30" s="122">
        <f t="shared" si="10"/>
        <v>0</v>
      </c>
      <c r="AH30" s="125">
        <f t="shared" si="15"/>
        <v>0</v>
      </c>
    </row>
    <row r="31" spans="2:34" x14ac:dyDescent="0.3">
      <c r="B31" s="12"/>
      <c r="C31" s="12" t="str">
        <f>'7. Consumption'!C29</f>
        <v>FTC (200) - 30 tab</v>
      </c>
      <c r="D31" s="328"/>
      <c r="E31" s="196">
        <f t="shared" si="11"/>
        <v>0</v>
      </c>
      <c r="F31" s="196">
        <f t="shared" si="12"/>
        <v>0</v>
      </c>
      <c r="H31" s="114">
        <f>SUM('9. Ordering'!E29:G29)</f>
        <v>0</v>
      </c>
      <c r="I31" s="114">
        <f>SUM('9. Ordering'!H29:J29)</f>
        <v>0</v>
      </c>
      <c r="J31" s="114">
        <f>SUM('9. Ordering'!K29:M29)</f>
        <v>0</v>
      </c>
      <c r="K31" s="114">
        <f>SUM('9. Ordering'!N29:P29)</f>
        <v>0</v>
      </c>
      <c r="L31" s="114">
        <f>SUM('9. Ordering'!Q29:S29)</f>
        <v>0</v>
      </c>
      <c r="M31" s="114">
        <f>SUM('9. Ordering'!T29:V29)</f>
        <v>0</v>
      </c>
      <c r="N31" s="114">
        <f>SUM('9. Ordering'!W29:Y29)</f>
        <v>0</v>
      </c>
      <c r="O31" s="114">
        <f>SUM('9. Ordering'!Z29:AB29)</f>
        <v>0</v>
      </c>
      <c r="P31" s="114">
        <f>SUM('9. Ordering'!AC29:AE29)</f>
        <v>0</v>
      </c>
      <c r="Q31" s="114">
        <f>SUM('9. Ordering'!AF29:AH29)</f>
        <v>0</v>
      </c>
      <c r="R31" s="114">
        <f>SUM('9. Ordering'!AI29:AK29)</f>
        <v>0</v>
      </c>
      <c r="S31" s="114">
        <f>SUM('9. Ordering'!AL29:AN29)</f>
        <v>0</v>
      </c>
      <c r="T31" s="126">
        <f t="shared" si="13"/>
        <v>0</v>
      </c>
      <c r="V31" s="122">
        <f t="shared" si="14"/>
        <v>0</v>
      </c>
      <c r="W31" s="122">
        <f t="shared" si="0"/>
        <v>0</v>
      </c>
      <c r="X31" s="122">
        <f t="shared" si="1"/>
        <v>0</v>
      </c>
      <c r="Y31" s="122">
        <f t="shared" si="2"/>
        <v>0</v>
      </c>
      <c r="Z31" s="122">
        <f t="shared" si="3"/>
        <v>0</v>
      </c>
      <c r="AA31" s="122">
        <f t="shared" si="4"/>
        <v>0</v>
      </c>
      <c r="AB31" s="122">
        <f t="shared" si="5"/>
        <v>0</v>
      </c>
      <c r="AC31" s="122">
        <f t="shared" si="6"/>
        <v>0</v>
      </c>
      <c r="AD31" s="122">
        <f t="shared" si="7"/>
        <v>0</v>
      </c>
      <c r="AE31" s="122">
        <f t="shared" si="8"/>
        <v>0</v>
      </c>
      <c r="AF31" s="122">
        <f t="shared" si="9"/>
        <v>0</v>
      </c>
      <c r="AG31" s="122">
        <f t="shared" si="10"/>
        <v>0</v>
      </c>
      <c r="AH31" s="125">
        <f t="shared" si="15"/>
        <v>0</v>
      </c>
    </row>
    <row r="32" spans="2:34" x14ac:dyDescent="0.3">
      <c r="B32" s="12"/>
      <c r="C32" s="12" t="str">
        <f>'7. Consumption'!C30</f>
        <v>LPV/r (200/50) - 120 tab</v>
      </c>
      <c r="D32" s="328"/>
      <c r="E32" s="196">
        <f t="shared" si="11"/>
        <v>0</v>
      </c>
      <c r="F32" s="196">
        <f t="shared" si="12"/>
        <v>0</v>
      </c>
      <c r="H32" s="114">
        <f>SUM('9. Ordering'!E30:G30)</f>
        <v>0</v>
      </c>
      <c r="I32" s="114">
        <f>SUM('9. Ordering'!H30:J30)</f>
        <v>0</v>
      </c>
      <c r="J32" s="114">
        <f>SUM('9. Ordering'!K30:M30)</f>
        <v>0</v>
      </c>
      <c r="K32" s="114">
        <f>SUM('9. Ordering'!N30:P30)</f>
        <v>0</v>
      </c>
      <c r="L32" s="114">
        <f>SUM('9. Ordering'!Q30:S30)</f>
        <v>0</v>
      </c>
      <c r="M32" s="114">
        <f>SUM('9. Ordering'!T30:V30)</f>
        <v>0</v>
      </c>
      <c r="N32" s="114">
        <f>SUM('9. Ordering'!W30:Y30)</f>
        <v>0</v>
      </c>
      <c r="O32" s="114">
        <f>SUM('9. Ordering'!Z30:AB30)</f>
        <v>0</v>
      </c>
      <c r="P32" s="114">
        <f>SUM('9. Ordering'!AC30:AE30)</f>
        <v>0</v>
      </c>
      <c r="Q32" s="114">
        <f>SUM('9. Ordering'!AF30:AH30)</f>
        <v>0</v>
      </c>
      <c r="R32" s="114">
        <f>SUM('9. Ordering'!AI30:AK30)</f>
        <v>0</v>
      </c>
      <c r="S32" s="114">
        <f>SUM('9. Ordering'!AL30:AN30)</f>
        <v>0</v>
      </c>
      <c r="T32" s="126">
        <f t="shared" si="13"/>
        <v>0</v>
      </c>
      <c r="V32" s="122">
        <f t="shared" si="14"/>
        <v>0</v>
      </c>
      <c r="W32" s="122">
        <f t="shared" si="0"/>
        <v>0</v>
      </c>
      <c r="X32" s="122">
        <f t="shared" si="1"/>
        <v>0</v>
      </c>
      <c r="Y32" s="122">
        <f t="shared" si="2"/>
        <v>0</v>
      </c>
      <c r="Z32" s="122">
        <f t="shared" si="3"/>
        <v>0</v>
      </c>
      <c r="AA32" s="122">
        <f t="shared" si="4"/>
        <v>0</v>
      </c>
      <c r="AB32" s="122">
        <f t="shared" si="5"/>
        <v>0</v>
      </c>
      <c r="AC32" s="122">
        <f t="shared" si="6"/>
        <v>0</v>
      </c>
      <c r="AD32" s="122">
        <f t="shared" si="7"/>
        <v>0</v>
      </c>
      <c r="AE32" s="122">
        <f t="shared" si="8"/>
        <v>0</v>
      </c>
      <c r="AF32" s="122">
        <f t="shared" si="9"/>
        <v>0</v>
      </c>
      <c r="AG32" s="122">
        <f t="shared" si="10"/>
        <v>0</v>
      </c>
      <c r="AH32" s="125">
        <f t="shared" si="15"/>
        <v>0</v>
      </c>
    </row>
    <row r="33" spans="2:34" x14ac:dyDescent="0.3">
      <c r="B33" s="12"/>
      <c r="C33" s="12" t="str">
        <f>'7. Consumption'!C31</f>
        <v>NVP (200) - 60 tab</v>
      </c>
      <c r="D33" s="328"/>
      <c r="E33" s="196">
        <f t="shared" si="11"/>
        <v>0</v>
      </c>
      <c r="F33" s="196">
        <f t="shared" si="12"/>
        <v>0</v>
      </c>
      <c r="H33" s="114">
        <f>SUM('9. Ordering'!E31:G31)</f>
        <v>0</v>
      </c>
      <c r="I33" s="114">
        <f>SUM('9. Ordering'!H31:J31)</f>
        <v>0</v>
      </c>
      <c r="J33" s="114">
        <f>SUM('9. Ordering'!K31:M31)</f>
        <v>0</v>
      </c>
      <c r="K33" s="114">
        <f>SUM('9. Ordering'!N31:P31)</f>
        <v>0</v>
      </c>
      <c r="L33" s="114">
        <f>SUM('9. Ordering'!Q31:S31)</f>
        <v>0</v>
      </c>
      <c r="M33" s="114">
        <f>SUM('9. Ordering'!T31:V31)</f>
        <v>0</v>
      </c>
      <c r="N33" s="114">
        <f>SUM('9. Ordering'!W31:Y31)</f>
        <v>0</v>
      </c>
      <c r="O33" s="114">
        <f>SUM('9. Ordering'!Z31:AB31)</f>
        <v>0</v>
      </c>
      <c r="P33" s="114">
        <f>SUM('9. Ordering'!AC31:AE31)</f>
        <v>0</v>
      </c>
      <c r="Q33" s="114">
        <f>SUM('9. Ordering'!AF31:AH31)</f>
        <v>0</v>
      </c>
      <c r="R33" s="114">
        <f>SUM('9. Ordering'!AI31:AK31)</f>
        <v>0</v>
      </c>
      <c r="S33" s="114">
        <f>SUM('9. Ordering'!AL31:AN31)</f>
        <v>0</v>
      </c>
      <c r="T33" s="126">
        <f t="shared" si="13"/>
        <v>0</v>
      </c>
      <c r="V33" s="122">
        <f t="shared" si="14"/>
        <v>0</v>
      </c>
      <c r="W33" s="122">
        <f t="shared" si="0"/>
        <v>0</v>
      </c>
      <c r="X33" s="122">
        <f t="shared" si="1"/>
        <v>0</v>
      </c>
      <c r="Y33" s="122">
        <f t="shared" si="2"/>
        <v>0</v>
      </c>
      <c r="Z33" s="122">
        <f t="shared" si="3"/>
        <v>0</v>
      </c>
      <c r="AA33" s="122">
        <f t="shared" si="4"/>
        <v>0</v>
      </c>
      <c r="AB33" s="122">
        <f t="shared" si="5"/>
        <v>0</v>
      </c>
      <c r="AC33" s="122">
        <f t="shared" si="6"/>
        <v>0</v>
      </c>
      <c r="AD33" s="122">
        <f t="shared" si="7"/>
        <v>0</v>
      </c>
      <c r="AE33" s="122">
        <f t="shared" si="8"/>
        <v>0</v>
      </c>
      <c r="AF33" s="122">
        <f t="shared" si="9"/>
        <v>0</v>
      </c>
      <c r="AG33" s="122">
        <f t="shared" si="10"/>
        <v>0</v>
      </c>
      <c r="AH33" s="125">
        <f t="shared" si="15"/>
        <v>0</v>
      </c>
    </row>
    <row r="34" spans="2:34" x14ac:dyDescent="0.3">
      <c r="B34" s="12"/>
      <c r="C34" s="12" t="str">
        <f>'7. Consumption'!C32</f>
        <v>RAL (400) - 60 tab</v>
      </c>
      <c r="D34" s="328"/>
      <c r="E34" s="196">
        <f t="shared" si="11"/>
        <v>0</v>
      </c>
      <c r="F34" s="196">
        <f t="shared" si="12"/>
        <v>0</v>
      </c>
      <c r="H34" s="114">
        <f>SUM('9. Ordering'!E32:G32)</f>
        <v>0</v>
      </c>
      <c r="I34" s="114">
        <f>SUM('9. Ordering'!H32:J32)</f>
        <v>0</v>
      </c>
      <c r="J34" s="114">
        <f>SUM('9. Ordering'!K32:M32)</f>
        <v>0</v>
      </c>
      <c r="K34" s="114">
        <f>SUM('9. Ordering'!N32:P32)</f>
        <v>0</v>
      </c>
      <c r="L34" s="114">
        <f>SUM('9. Ordering'!Q32:S32)</f>
        <v>0</v>
      </c>
      <c r="M34" s="114">
        <f>SUM('9. Ordering'!T32:V32)</f>
        <v>0</v>
      </c>
      <c r="N34" s="114">
        <f>SUM('9. Ordering'!W32:Y32)</f>
        <v>0</v>
      </c>
      <c r="O34" s="114">
        <f>SUM('9. Ordering'!Z32:AB32)</f>
        <v>0</v>
      </c>
      <c r="P34" s="114">
        <f>SUM('9. Ordering'!AC32:AE32)</f>
        <v>0</v>
      </c>
      <c r="Q34" s="114">
        <f>SUM('9. Ordering'!AF32:AH32)</f>
        <v>0</v>
      </c>
      <c r="R34" s="114">
        <f>SUM('9. Ordering'!AI32:AK32)</f>
        <v>0</v>
      </c>
      <c r="S34" s="114">
        <f>SUM('9. Ordering'!AL32:AN32)</f>
        <v>0</v>
      </c>
      <c r="T34" s="126">
        <f t="shared" si="13"/>
        <v>0</v>
      </c>
      <c r="V34" s="122">
        <f t="shared" si="14"/>
        <v>0</v>
      </c>
      <c r="W34" s="122">
        <f t="shared" si="0"/>
        <v>0</v>
      </c>
      <c r="X34" s="122">
        <f t="shared" si="1"/>
        <v>0</v>
      </c>
      <c r="Y34" s="122">
        <f t="shared" si="2"/>
        <v>0</v>
      </c>
      <c r="Z34" s="122">
        <f t="shared" si="3"/>
        <v>0</v>
      </c>
      <c r="AA34" s="122">
        <f t="shared" si="4"/>
        <v>0</v>
      </c>
      <c r="AB34" s="122">
        <f t="shared" si="5"/>
        <v>0</v>
      </c>
      <c r="AC34" s="122">
        <f t="shared" si="6"/>
        <v>0</v>
      </c>
      <c r="AD34" s="122">
        <f t="shared" si="7"/>
        <v>0</v>
      </c>
      <c r="AE34" s="122">
        <f t="shared" si="8"/>
        <v>0</v>
      </c>
      <c r="AF34" s="122">
        <f t="shared" si="9"/>
        <v>0</v>
      </c>
      <c r="AG34" s="122">
        <f t="shared" si="10"/>
        <v>0</v>
      </c>
      <c r="AH34" s="125">
        <f t="shared" si="15"/>
        <v>0</v>
      </c>
    </row>
    <row r="35" spans="2:34" x14ac:dyDescent="0.3">
      <c r="B35" s="12"/>
      <c r="C35" s="12" t="str">
        <f>'7. Consumption'!C33</f>
        <v>RTV (100) - 60 tab</v>
      </c>
      <c r="D35" s="328"/>
      <c r="E35" s="196">
        <f t="shared" si="11"/>
        <v>0</v>
      </c>
      <c r="F35" s="196">
        <f t="shared" si="12"/>
        <v>0</v>
      </c>
      <c r="H35" s="114">
        <f>SUM('9. Ordering'!E33:G33)</f>
        <v>0</v>
      </c>
      <c r="I35" s="114">
        <f>SUM('9. Ordering'!H33:J33)</f>
        <v>0</v>
      </c>
      <c r="J35" s="114">
        <f>SUM('9. Ordering'!K33:M33)</f>
        <v>0</v>
      </c>
      <c r="K35" s="114">
        <f>SUM('9. Ordering'!N33:P33)</f>
        <v>0</v>
      </c>
      <c r="L35" s="114">
        <f>SUM('9. Ordering'!Q33:S33)</f>
        <v>0</v>
      </c>
      <c r="M35" s="114">
        <f>SUM('9. Ordering'!T33:V33)</f>
        <v>0</v>
      </c>
      <c r="N35" s="114">
        <f>SUM('9. Ordering'!W33:Y33)</f>
        <v>0</v>
      </c>
      <c r="O35" s="114">
        <f>SUM('9. Ordering'!Z33:AB33)</f>
        <v>0</v>
      </c>
      <c r="P35" s="114">
        <f>SUM('9. Ordering'!AC33:AE33)</f>
        <v>0</v>
      </c>
      <c r="Q35" s="114">
        <f>SUM('9. Ordering'!AF33:AH33)</f>
        <v>0</v>
      </c>
      <c r="R35" s="114">
        <f>SUM('9. Ordering'!AI33:AK33)</f>
        <v>0</v>
      </c>
      <c r="S35" s="114">
        <f>SUM('9. Ordering'!AL33:AN33)</f>
        <v>0</v>
      </c>
      <c r="T35" s="126">
        <f t="shared" si="13"/>
        <v>0</v>
      </c>
      <c r="V35" s="122">
        <f t="shared" si="14"/>
        <v>0</v>
      </c>
      <c r="W35" s="122">
        <f t="shared" si="0"/>
        <v>0</v>
      </c>
      <c r="X35" s="122">
        <f t="shared" si="1"/>
        <v>0</v>
      </c>
      <c r="Y35" s="122">
        <f t="shared" si="2"/>
        <v>0</v>
      </c>
      <c r="Z35" s="122">
        <f t="shared" si="3"/>
        <v>0</v>
      </c>
      <c r="AA35" s="122">
        <f t="shared" si="4"/>
        <v>0</v>
      </c>
      <c r="AB35" s="122">
        <f t="shared" si="5"/>
        <v>0</v>
      </c>
      <c r="AC35" s="122">
        <f t="shared" si="6"/>
        <v>0</v>
      </c>
      <c r="AD35" s="122">
        <f t="shared" si="7"/>
        <v>0</v>
      </c>
      <c r="AE35" s="122">
        <f t="shared" si="8"/>
        <v>0</v>
      </c>
      <c r="AF35" s="122">
        <f t="shared" si="9"/>
        <v>0</v>
      </c>
      <c r="AG35" s="122">
        <f t="shared" si="10"/>
        <v>0</v>
      </c>
      <c r="AH35" s="125">
        <f t="shared" si="15"/>
        <v>0</v>
      </c>
    </row>
    <row r="36" spans="2:34" x14ac:dyDescent="0.3">
      <c r="B36" s="12"/>
      <c r="C36" s="12" t="str">
        <f>'7. Consumption'!C34</f>
        <v>TAF+3TC+DTG (25/300/50) - 180 tab</v>
      </c>
      <c r="D36" s="328"/>
      <c r="E36" s="196">
        <f t="shared" si="11"/>
        <v>0</v>
      </c>
      <c r="F36" s="196">
        <f t="shared" si="12"/>
        <v>0</v>
      </c>
      <c r="H36" s="114">
        <f>SUM('9. Ordering'!E34:G34)</f>
        <v>0</v>
      </c>
      <c r="I36" s="114">
        <f>SUM('9. Ordering'!H34:J34)</f>
        <v>0</v>
      </c>
      <c r="J36" s="114">
        <f>SUM('9. Ordering'!K34:M34)</f>
        <v>0</v>
      </c>
      <c r="K36" s="114">
        <f>SUM('9. Ordering'!N34:P34)</f>
        <v>0</v>
      </c>
      <c r="L36" s="114">
        <f>SUM('9. Ordering'!Q34:S34)</f>
        <v>0</v>
      </c>
      <c r="M36" s="114">
        <f>SUM('9. Ordering'!T34:V34)</f>
        <v>0</v>
      </c>
      <c r="N36" s="114">
        <f>SUM('9. Ordering'!W34:Y34)</f>
        <v>0</v>
      </c>
      <c r="O36" s="114">
        <f>SUM('9. Ordering'!Z34:AB34)</f>
        <v>0</v>
      </c>
      <c r="P36" s="114">
        <f>SUM('9. Ordering'!AC34:AE34)</f>
        <v>0</v>
      </c>
      <c r="Q36" s="114">
        <f>SUM('9. Ordering'!AF34:AH34)</f>
        <v>0</v>
      </c>
      <c r="R36" s="114">
        <f>SUM('9. Ordering'!AI34:AK34)</f>
        <v>0</v>
      </c>
      <c r="S36" s="114">
        <f>SUM('9. Ordering'!AL34:AN34)</f>
        <v>0</v>
      </c>
      <c r="T36" s="126">
        <f t="shared" si="13"/>
        <v>0</v>
      </c>
      <c r="V36" s="122">
        <f t="shared" si="14"/>
        <v>0</v>
      </c>
      <c r="W36" s="122">
        <f t="shared" si="0"/>
        <v>0</v>
      </c>
      <c r="X36" s="122">
        <f t="shared" si="1"/>
        <v>0</v>
      </c>
      <c r="Y36" s="122">
        <f t="shared" si="2"/>
        <v>0</v>
      </c>
      <c r="Z36" s="122">
        <f t="shared" si="3"/>
        <v>0</v>
      </c>
      <c r="AA36" s="122">
        <f t="shared" si="4"/>
        <v>0</v>
      </c>
      <c r="AB36" s="122">
        <f t="shared" si="5"/>
        <v>0</v>
      </c>
      <c r="AC36" s="122">
        <f t="shared" si="6"/>
        <v>0</v>
      </c>
      <c r="AD36" s="122">
        <f t="shared" si="7"/>
        <v>0</v>
      </c>
      <c r="AE36" s="122">
        <f t="shared" si="8"/>
        <v>0</v>
      </c>
      <c r="AF36" s="122">
        <f t="shared" si="9"/>
        <v>0</v>
      </c>
      <c r="AG36" s="122">
        <f t="shared" si="10"/>
        <v>0</v>
      </c>
      <c r="AH36" s="125">
        <f t="shared" si="15"/>
        <v>0</v>
      </c>
    </row>
    <row r="37" spans="2:34" x14ac:dyDescent="0.3">
      <c r="B37" s="12"/>
      <c r="C37" s="12" t="str">
        <f>'7. Consumption'!C35</f>
        <v>TAF+3TC+DTG (25/300/50) - 30 tab</v>
      </c>
      <c r="D37" s="328"/>
      <c r="E37" s="196">
        <f t="shared" si="11"/>
        <v>0</v>
      </c>
      <c r="F37" s="196">
        <f t="shared" si="12"/>
        <v>0</v>
      </c>
      <c r="H37" s="114">
        <f>SUM('9. Ordering'!E35:G35)</f>
        <v>0</v>
      </c>
      <c r="I37" s="114">
        <f>SUM('9. Ordering'!H35:J35)</f>
        <v>0</v>
      </c>
      <c r="J37" s="114">
        <f>SUM('9. Ordering'!K35:M35)</f>
        <v>0</v>
      </c>
      <c r="K37" s="114">
        <f>SUM('9. Ordering'!N35:P35)</f>
        <v>0</v>
      </c>
      <c r="L37" s="114">
        <f>SUM('9. Ordering'!Q35:S35)</f>
        <v>0</v>
      </c>
      <c r="M37" s="114">
        <f>SUM('9. Ordering'!T35:V35)</f>
        <v>0</v>
      </c>
      <c r="N37" s="114">
        <f>SUM('9. Ordering'!W35:Y35)</f>
        <v>0</v>
      </c>
      <c r="O37" s="114">
        <f>SUM('9. Ordering'!Z35:AB35)</f>
        <v>0</v>
      </c>
      <c r="P37" s="114">
        <f>SUM('9. Ordering'!AC35:AE35)</f>
        <v>0</v>
      </c>
      <c r="Q37" s="114">
        <f>SUM('9. Ordering'!AF35:AH35)</f>
        <v>0</v>
      </c>
      <c r="R37" s="114">
        <f>SUM('9. Ordering'!AI35:AK35)</f>
        <v>0</v>
      </c>
      <c r="S37" s="114">
        <f>SUM('9. Ordering'!AL35:AN35)</f>
        <v>0</v>
      </c>
      <c r="T37" s="126">
        <f t="shared" si="13"/>
        <v>0</v>
      </c>
      <c r="V37" s="122">
        <f t="shared" si="14"/>
        <v>0</v>
      </c>
      <c r="W37" s="122">
        <f t="shared" si="0"/>
        <v>0</v>
      </c>
      <c r="X37" s="122">
        <f t="shared" si="1"/>
        <v>0</v>
      </c>
      <c r="Y37" s="122">
        <f t="shared" si="2"/>
        <v>0</v>
      </c>
      <c r="Z37" s="122">
        <f t="shared" si="3"/>
        <v>0</v>
      </c>
      <c r="AA37" s="122">
        <f t="shared" si="4"/>
        <v>0</v>
      </c>
      <c r="AB37" s="122">
        <f t="shared" si="5"/>
        <v>0</v>
      </c>
      <c r="AC37" s="122">
        <f t="shared" si="6"/>
        <v>0</v>
      </c>
      <c r="AD37" s="122">
        <f t="shared" si="7"/>
        <v>0</v>
      </c>
      <c r="AE37" s="122">
        <f t="shared" si="8"/>
        <v>0</v>
      </c>
      <c r="AF37" s="122">
        <f t="shared" si="9"/>
        <v>0</v>
      </c>
      <c r="AG37" s="122">
        <f t="shared" si="10"/>
        <v>0</v>
      </c>
      <c r="AH37" s="125">
        <f t="shared" si="15"/>
        <v>0</v>
      </c>
    </row>
    <row r="38" spans="2:34" x14ac:dyDescent="0.3">
      <c r="B38" s="12"/>
      <c r="C38" s="12" t="str">
        <f>'7. Consumption'!C36</f>
        <v>TAF+3TC+DTG (25/300/50) - 90 tab</v>
      </c>
      <c r="D38" s="328"/>
      <c r="E38" s="196">
        <f t="shared" si="11"/>
        <v>0</v>
      </c>
      <c r="F38" s="196">
        <f t="shared" si="12"/>
        <v>0</v>
      </c>
      <c r="H38" s="114">
        <f>SUM('9. Ordering'!E36:G36)</f>
        <v>0</v>
      </c>
      <c r="I38" s="114">
        <f>SUM('9. Ordering'!H36:J36)</f>
        <v>0</v>
      </c>
      <c r="J38" s="114">
        <f>SUM('9. Ordering'!K36:M36)</f>
        <v>0</v>
      </c>
      <c r="K38" s="114">
        <f>SUM('9. Ordering'!N36:P36)</f>
        <v>0</v>
      </c>
      <c r="L38" s="114">
        <f>SUM('9. Ordering'!Q36:S36)</f>
        <v>0</v>
      </c>
      <c r="M38" s="114">
        <f>SUM('9. Ordering'!T36:V36)</f>
        <v>0</v>
      </c>
      <c r="N38" s="114">
        <f>SUM('9. Ordering'!W36:Y36)</f>
        <v>0</v>
      </c>
      <c r="O38" s="114">
        <f>SUM('9. Ordering'!Z36:AB36)</f>
        <v>0</v>
      </c>
      <c r="P38" s="114">
        <f>SUM('9. Ordering'!AC36:AE36)</f>
        <v>0</v>
      </c>
      <c r="Q38" s="114">
        <f>SUM('9. Ordering'!AF36:AH36)</f>
        <v>0</v>
      </c>
      <c r="R38" s="114">
        <f>SUM('9. Ordering'!AI36:AK36)</f>
        <v>0</v>
      </c>
      <c r="S38" s="114">
        <f>SUM('9. Ordering'!AL36:AN36)</f>
        <v>0</v>
      </c>
      <c r="T38" s="126">
        <f t="shared" si="13"/>
        <v>0</v>
      </c>
      <c r="V38" s="122">
        <f t="shared" si="14"/>
        <v>0</v>
      </c>
      <c r="W38" s="122">
        <f t="shared" si="0"/>
        <v>0</v>
      </c>
      <c r="X38" s="122">
        <f t="shared" si="1"/>
        <v>0</v>
      </c>
      <c r="Y38" s="122">
        <f t="shared" si="2"/>
        <v>0</v>
      </c>
      <c r="Z38" s="122">
        <f t="shared" si="3"/>
        <v>0</v>
      </c>
      <c r="AA38" s="122">
        <f t="shared" si="4"/>
        <v>0</v>
      </c>
      <c r="AB38" s="122">
        <f t="shared" si="5"/>
        <v>0</v>
      </c>
      <c r="AC38" s="122">
        <f t="shared" si="6"/>
        <v>0</v>
      </c>
      <c r="AD38" s="122">
        <f t="shared" si="7"/>
        <v>0</v>
      </c>
      <c r="AE38" s="122">
        <f t="shared" si="8"/>
        <v>0</v>
      </c>
      <c r="AF38" s="122">
        <f t="shared" si="9"/>
        <v>0</v>
      </c>
      <c r="AG38" s="122">
        <f t="shared" si="10"/>
        <v>0</v>
      </c>
      <c r="AH38" s="125">
        <f t="shared" si="15"/>
        <v>0</v>
      </c>
    </row>
    <row r="39" spans="2:34" x14ac:dyDescent="0.3">
      <c r="B39" s="12"/>
      <c r="C39" s="12" t="str">
        <f>'7. Consumption'!C37</f>
        <v>TAF+FTC+DTG (25/200/50) - 180 tab</v>
      </c>
      <c r="D39" s="328"/>
      <c r="E39" s="196">
        <f t="shared" si="11"/>
        <v>0</v>
      </c>
      <c r="F39" s="196">
        <f t="shared" si="12"/>
        <v>0</v>
      </c>
      <c r="H39" s="114">
        <f>SUM('9. Ordering'!E37:G37)</f>
        <v>0</v>
      </c>
      <c r="I39" s="114">
        <f>SUM('9. Ordering'!H37:J37)</f>
        <v>0</v>
      </c>
      <c r="J39" s="114">
        <f>SUM('9. Ordering'!K37:M37)</f>
        <v>0</v>
      </c>
      <c r="K39" s="114">
        <f>SUM('9. Ordering'!N37:P37)</f>
        <v>0</v>
      </c>
      <c r="L39" s="114">
        <f>SUM('9. Ordering'!Q37:S37)</f>
        <v>0</v>
      </c>
      <c r="M39" s="114">
        <f>SUM('9. Ordering'!T37:V37)</f>
        <v>0</v>
      </c>
      <c r="N39" s="114">
        <f>SUM('9. Ordering'!W37:Y37)</f>
        <v>0</v>
      </c>
      <c r="O39" s="114">
        <f>SUM('9. Ordering'!Z37:AB37)</f>
        <v>0</v>
      </c>
      <c r="P39" s="114">
        <f>SUM('9. Ordering'!AC37:AE37)</f>
        <v>0</v>
      </c>
      <c r="Q39" s="114">
        <f>SUM('9. Ordering'!AF37:AH37)</f>
        <v>0</v>
      </c>
      <c r="R39" s="114">
        <f>SUM('9. Ordering'!AI37:AK37)</f>
        <v>0</v>
      </c>
      <c r="S39" s="114">
        <f>SUM('9. Ordering'!AL37:AN37)</f>
        <v>0</v>
      </c>
      <c r="T39" s="126">
        <f t="shared" si="13"/>
        <v>0</v>
      </c>
      <c r="V39" s="122">
        <f t="shared" si="14"/>
        <v>0</v>
      </c>
      <c r="W39" s="122">
        <f t="shared" si="0"/>
        <v>0</v>
      </c>
      <c r="X39" s="122">
        <f t="shared" si="1"/>
        <v>0</v>
      </c>
      <c r="Y39" s="122">
        <f t="shared" si="2"/>
        <v>0</v>
      </c>
      <c r="Z39" s="122">
        <f t="shared" si="3"/>
        <v>0</v>
      </c>
      <c r="AA39" s="122">
        <f t="shared" si="4"/>
        <v>0</v>
      </c>
      <c r="AB39" s="122">
        <f t="shared" si="5"/>
        <v>0</v>
      </c>
      <c r="AC39" s="122">
        <f t="shared" si="6"/>
        <v>0</v>
      </c>
      <c r="AD39" s="122">
        <f t="shared" si="7"/>
        <v>0</v>
      </c>
      <c r="AE39" s="122">
        <f t="shared" si="8"/>
        <v>0</v>
      </c>
      <c r="AF39" s="122">
        <f t="shared" si="9"/>
        <v>0</v>
      </c>
      <c r="AG39" s="122">
        <f t="shared" si="10"/>
        <v>0</v>
      </c>
      <c r="AH39" s="125">
        <f t="shared" si="15"/>
        <v>0</v>
      </c>
    </row>
    <row r="40" spans="2:34" x14ac:dyDescent="0.3">
      <c r="B40" s="12"/>
      <c r="C40" s="12" t="str">
        <f>'7. Consumption'!C38</f>
        <v>TAF+FTC+DTG (25/200/50) - 30 tab</v>
      </c>
      <c r="D40" s="328"/>
      <c r="E40" s="196">
        <f t="shared" si="11"/>
        <v>0</v>
      </c>
      <c r="F40" s="196">
        <f t="shared" si="12"/>
        <v>0</v>
      </c>
      <c r="H40" s="114">
        <f>SUM('9. Ordering'!E38:G38)</f>
        <v>0</v>
      </c>
      <c r="I40" s="114">
        <f>SUM('9. Ordering'!H38:J38)</f>
        <v>0</v>
      </c>
      <c r="J40" s="114">
        <f>SUM('9. Ordering'!K38:M38)</f>
        <v>0</v>
      </c>
      <c r="K40" s="114">
        <f>SUM('9. Ordering'!N38:P38)</f>
        <v>0</v>
      </c>
      <c r="L40" s="114">
        <f>SUM('9. Ordering'!Q38:S38)</f>
        <v>0</v>
      </c>
      <c r="M40" s="114">
        <f>SUM('9. Ordering'!T38:V38)</f>
        <v>0</v>
      </c>
      <c r="N40" s="114">
        <f>SUM('9. Ordering'!W38:Y38)</f>
        <v>0</v>
      </c>
      <c r="O40" s="114">
        <f>SUM('9. Ordering'!Z38:AB38)</f>
        <v>0</v>
      </c>
      <c r="P40" s="114">
        <f>SUM('9. Ordering'!AC38:AE38)</f>
        <v>0</v>
      </c>
      <c r="Q40" s="114">
        <f>SUM('9. Ordering'!AF38:AH38)</f>
        <v>0</v>
      </c>
      <c r="R40" s="114">
        <f>SUM('9. Ordering'!AI38:AK38)</f>
        <v>0</v>
      </c>
      <c r="S40" s="114">
        <f>SUM('9. Ordering'!AL38:AN38)</f>
        <v>0</v>
      </c>
      <c r="T40" s="126">
        <f t="shared" si="13"/>
        <v>0</v>
      </c>
      <c r="V40" s="122">
        <f t="shared" si="14"/>
        <v>0</v>
      </c>
      <c r="W40" s="122">
        <f t="shared" si="0"/>
        <v>0</v>
      </c>
      <c r="X40" s="122">
        <f t="shared" si="1"/>
        <v>0</v>
      </c>
      <c r="Y40" s="122">
        <f t="shared" si="2"/>
        <v>0</v>
      </c>
      <c r="Z40" s="122">
        <f t="shared" si="3"/>
        <v>0</v>
      </c>
      <c r="AA40" s="122">
        <f t="shared" si="4"/>
        <v>0</v>
      </c>
      <c r="AB40" s="122">
        <f t="shared" si="5"/>
        <v>0</v>
      </c>
      <c r="AC40" s="122">
        <f t="shared" si="6"/>
        <v>0</v>
      </c>
      <c r="AD40" s="122">
        <f t="shared" si="7"/>
        <v>0</v>
      </c>
      <c r="AE40" s="122">
        <f t="shared" si="8"/>
        <v>0</v>
      </c>
      <c r="AF40" s="122">
        <f t="shared" si="9"/>
        <v>0</v>
      </c>
      <c r="AG40" s="122">
        <f t="shared" si="10"/>
        <v>0</v>
      </c>
      <c r="AH40" s="125">
        <f t="shared" si="15"/>
        <v>0</v>
      </c>
    </row>
    <row r="41" spans="2:34" x14ac:dyDescent="0.3">
      <c r="B41" s="12"/>
      <c r="C41" s="12" t="str">
        <f>'7. Consumption'!C39</f>
        <v>TAF+FTC+DTG (25/200/50) - 90 tab</v>
      </c>
      <c r="D41" s="328"/>
      <c r="E41" s="196">
        <f t="shared" si="11"/>
        <v>0</v>
      </c>
      <c r="F41" s="196">
        <f t="shared" si="12"/>
        <v>0</v>
      </c>
      <c r="H41" s="114">
        <f>SUM('9. Ordering'!E39:G39)</f>
        <v>0</v>
      </c>
      <c r="I41" s="114">
        <f>SUM('9. Ordering'!H39:J39)</f>
        <v>0</v>
      </c>
      <c r="J41" s="114">
        <f>SUM('9. Ordering'!K39:M39)</f>
        <v>0</v>
      </c>
      <c r="K41" s="114">
        <f>SUM('9. Ordering'!N39:P39)</f>
        <v>0</v>
      </c>
      <c r="L41" s="114">
        <f>SUM('9. Ordering'!Q39:S39)</f>
        <v>0</v>
      </c>
      <c r="M41" s="114">
        <f>SUM('9. Ordering'!T39:V39)</f>
        <v>0</v>
      </c>
      <c r="N41" s="114">
        <f>SUM('9. Ordering'!W39:Y39)</f>
        <v>0</v>
      </c>
      <c r="O41" s="114">
        <f>SUM('9. Ordering'!Z39:AB39)</f>
        <v>0</v>
      </c>
      <c r="P41" s="114">
        <f>SUM('9. Ordering'!AC39:AE39)</f>
        <v>0</v>
      </c>
      <c r="Q41" s="114">
        <f>SUM('9. Ordering'!AF39:AH39)</f>
        <v>0</v>
      </c>
      <c r="R41" s="114">
        <f>SUM('9. Ordering'!AI39:AK39)</f>
        <v>0</v>
      </c>
      <c r="S41" s="114">
        <f>SUM('9. Ordering'!AL39:AN39)</f>
        <v>0</v>
      </c>
      <c r="T41" s="126">
        <f t="shared" si="13"/>
        <v>0</v>
      </c>
      <c r="V41" s="122">
        <f t="shared" si="14"/>
        <v>0</v>
      </c>
      <c r="W41" s="122">
        <f t="shared" si="0"/>
        <v>0</v>
      </c>
      <c r="X41" s="122">
        <f t="shared" si="1"/>
        <v>0</v>
      </c>
      <c r="Y41" s="122">
        <f t="shared" si="2"/>
        <v>0</v>
      </c>
      <c r="Z41" s="122">
        <f t="shared" si="3"/>
        <v>0</v>
      </c>
      <c r="AA41" s="122">
        <f t="shared" si="4"/>
        <v>0</v>
      </c>
      <c r="AB41" s="122">
        <f t="shared" si="5"/>
        <v>0</v>
      </c>
      <c r="AC41" s="122">
        <f t="shared" si="6"/>
        <v>0</v>
      </c>
      <c r="AD41" s="122">
        <f t="shared" si="7"/>
        <v>0</v>
      </c>
      <c r="AE41" s="122">
        <f t="shared" si="8"/>
        <v>0</v>
      </c>
      <c r="AF41" s="122">
        <f t="shared" si="9"/>
        <v>0</v>
      </c>
      <c r="AG41" s="122">
        <f t="shared" si="10"/>
        <v>0</v>
      </c>
      <c r="AH41" s="125">
        <f t="shared" si="15"/>
        <v>0</v>
      </c>
    </row>
    <row r="42" spans="2:34" x14ac:dyDescent="0.3">
      <c r="B42" s="12"/>
      <c r="C42" s="12" t="str">
        <f>'7. Consumption'!C40</f>
        <v>TDF (300) - 30 tab</v>
      </c>
      <c r="D42" s="328"/>
      <c r="E42" s="196">
        <f t="shared" si="11"/>
        <v>0</v>
      </c>
      <c r="F42" s="196">
        <f t="shared" si="12"/>
        <v>0</v>
      </c>
      <c r="H42" s="114">
        <f>SUM('9. Ordering'!E40:G40)</f>
        <v>0</v>
      </c>
      <c r="I42" s="114">
        <f>SUM('9. Ordering'!H40:J40)</f>
        <v>0</v>
      </c>
      <c r="J42" s="114">
        <f>SUM('9. Ordering'!K40:M40)</f>
        <v>0</v>
      </c>
      <c r="K42" s="114">
        <f>SUM('9. Ordering'!N40:P40)</f>
        <v>0</v>
      </c>
      <c r="L42" s="114">
        <f>SUM('9. Ordering'!Q40:S40)</f>
        <v>0</v>
      </c>
      <c r="M42" s="114">
        <f>SUM('9. Ordering'!T40:V40)</f>
        <v>0</v>
      </c>
      <c r="N42" s="114">
        <f>SUM('9. Ordering'!W40:Y40)</f>
        <v>0</v>
      </c>
      <c r="O42" s="114">
        <f>SUM('9. Ordering'!Z40:AB40)</f>
        <v>0</v>
      </c>
      <c r="P42" s="114">
        <f>SUM('9. Ordering'!AC40:AE40)</f>
        <v>0</v>
      </c>
      <c r="Q42" s="114">
        <f>SUM('9. Ordering'!AF40:AH40)</f>
        <v>0</v>
      </c>
      <c r="R42" s="114">
        <f>SUM('9. Ordering'!AI40:AK40)</f>
        <v>0</v>
      </c>
      <c r="S42" s="114">
        <f>SUM('9. Ordering'!AL40:AN40)</f>
        <v>0</v>
      </c>
      <c r="T42" s="126">
        <f t="shared" si="13"/>
        <v>0</v>
      </c>
      <c r="V42" s="122">
        <f t="shared" si="14"/>
        <v>0</v>
      </c>
      <c r="W42" s="122">
        <f t="shared" si="0"/>
        <v>0</v>
      </c>
      <c r="X42" s="122">
        <f t="shared" si="1"/>
        <v>0</v>
      </c>
      <c r="Y42" s="122">
        <f t="shared" si="2"/>
        <v>0</v>
      </c>
      <c r="Z42" s="122">
        <f t="shared" si="3"/>
        <v>0</v>
      </c>
      <c r="AA42" s="122">
        <f t="shared" si="4"/>
        <v>0</v>
      </c>
      <c r="AB42" s="122">
        <f t="shared" si="5"/>
        <v>0</v>
      </c>
      <c r="AC42" s="122">
        <f t="shared" si="6"/>
        <v>0</v>
      </c>
      <c r="AD42" s="122">
        <f t="shared" si="7"/>
        <v>0</v>
      </c>
      <c r="AE42" s="122">
        <f t="shared" si="8"/>
        <v>0</v>
      </c>
      <c r="AF42" s="122">
        <f t="shared" si="9"/>
        <v>0</v>
      </c>
      <c r="AG42" s="122">
        <f t="shared" si="10"/>
        <v>0</v>
      </c>
      <c r="AH42" s="125">
        <f t="shared" si="15"/>
        <v>0</v>
      </c>
    </row>
    <row r="43" spans="2:34" x14ac:dyDescent="0.3">
      <c r="B43" s="12"/>
      <c r="C43" s="12" t="str">
        <f>'7. Consumption'!C41</f>
        <v>TDF+3TC (300/300) - 30 tab</v>
      </c>
      <c r="D43" s="328"/>
      <c r="E43" s="196">
        <f t="shared" si="11"/>
        <v>0</v>
      </c>
      <c r="F43" s="196">
        <f t="shared" si="12"/>
        <v>0</v>
      </c>
      <c r="H43" s="114">
        <f>SUM('9. Ordering'!E41:G41)</f>
        <v>0</v>
      </c>
      <c r="I43" s="114">
        <f>SUM('9. Ordering'!H41:J41)</f>
        <v>0</v>
      </c>
      <c r="J43" s="114">
        <f>SUM('9. Ordering'!K41:M41)</f>
        <v>0</v>
      </c>
      <c r="K43" s="114">
        <f>SUM('9. Ordering'!N41:P41)</f>
        <v>0</v>
      </c>
      <c r="L43" s="114">
        <f>SUM('9. Ordering'!Q41:S41)</f>
        <v>0</v>
      </c>
      <c r="M43" s="114">
        <f>SUM('9. Ordering'!T41:V41)</f>
        <v>0</v>
      </c>
      <c r="N43" s="114">
        <f>SUM('9. Ordering'!W41:Y41)</f>
        <v>0</v>
      </c>
      <c r="O43" s="114">
        <f>SUM('9. Ordering'!Z41:AB41)</f>
        <v>0</v>
      </c>
      <c r="P43" s="114">
        <f>SUM('9. Ordering'!AC41:AE41)</f>
        <v>0</v>
      </c>
      <c r="Q43" s="114">
        <f>SUM('9. Ordering'!AF41:AH41)</f>
        <v>0</v>
      </c>
      <c r="R43" s="114">
        <f>SUM('9. Ordering'!AI41:AK41)</f>
        <v>0</v>
      </c>
      <c r="S43" s="114">
        <f>SUM('9. Ordering'!AL41:AN41)</f>
        <v>0</v>
      </c>
      <c r="T43" s="126">
        <f t="shared" si="13"/>
        <v>0</v>
      </c>
      <c r="V43" s="122">
        <f t="shared" si="14"/>
        <v>0</v>
      </c>
      <c r="W43" s="122">
        <f t="shared" si="0"/>
        <v>0</v>
      </c>
      <c r="X43" s="122">
        <f t="shared" si="1"/>
        <v>0</v>
      </c>
      <c r="Y43" s="122">
        <f t="shared" si="2"/>
        <v>0</v>
      </c>
      <c r="Z43" s="122">
        <f t="shared" si="3"/>
        <v>0</v>
      </c>
      <c r="AA43" s="122">
        <f t="shared" si="4"/>
        <v>0</v>
      </c>
      <c r="AB43" s="122">
        <f t="shared" si="5"/>
        <v>0</v>
      </c>
      <c r="AC43" s="122">
        <f t="shared" si="6"/>
        <v>0</v>
      </c>
      <c r="AD43" s="122">
        <f t="shared" si="7"/>
        <v>0</v>
      </c>
      <c r="AE43" s="122">
        <f t="shared" si="8"/>
        <v>0</v>
      </c>
      <c r="AF43" s="122">
        <f t="shared" si="9"/>
        <v>0</v>
      </c>
      <c r="AG43" s="122">
        <f t="shared" si="10"/>
        <v>0</v>
      </c>
      <c r="AH43" s="125">
        <f t="shared" si="15"/>
        <v>0</v>
      </c>
    </row>
    <row r="44" spans="2:34" x14ac:dyDescent="0.3">
      <c r="B44" s="12"/>
      <c r="C44" s="12" t="str">
        <f>'7. Consumption'!C42</f>
        <v>TDF+3TC+ATV/r ((300/300)+300+100) - 60 co-pack</v>
      </c>
      <c r="D44" s="328"/>
      <c r="E44" s="196">
        <f t="shared" si="11"/>
        <v>0</v>
      </c>
      <c r="F44" s="196">
        <f t="shared" si="12"/>
        <v>0</v>
      </c>
      <c r="H44" s="114">
        <f>SUM('9. Ordering'!E42:G42)</f>
        <v>0</v>
      </c>
      <c r="I44" s="114">
        <f>SUM('9. Ordering'!H42:J42)</f>
        <v>0</v>
      </c>
      <c r="J44" s="114">
        <f>SUM('9. Ordering'!K42:M42)</f>
        <v>0</v>
      </c>
      <c r="K44" s="114">
        <f>SUM('9. Ordering'!N42:P42)</f>
        <v>0</v>
      </c>
      <c r="L44" s="114">
        <f>SUM('9. Ordering'!Q42:S42)</f>
        <v>0</v>
      </c>
      <c r="M44" s="114">
        <f>SUM('9. Ordering'!T42:V42)</f>
        <v>0</v>
      </c>
      <c r="N44" s="114">
        <f>SUM('9. Ordering'!W42:Y42)</f>
        <v>0</v>
      </c>
      <c r="O44" s="114">
        <f>SUM('9. Ordering'!Z42:AB42)</f>
        <v>0</v>
      </c>
      <c r="P44" s="114">
        <f>SUM('9. Ordering'!AC42:AE42)</f>
        <v>0</v>
      </c>
      <c r="Q44" s="114">
        <f>SUM('9. Ordering'!AF42:AH42)</f>
        <v>0</v>
      </c>
      <c r="R44" s="114">
        <f>SUM('9. Ordering'!AI42:AK42)</f>
        <v>0</v>
      </c>
      <c r="S44" s="114">
        <f>SUM('9. Ordering'!AL42:AN42)</f>
        <v>0</v>
      </c>
      <c r="T44" s="126">
        <f t="shared" si="13"/>
        <v>0</v>
      </c>
      <c r="V44" s="122">
        <f t="shared" si="14"/>
        <v>0</v>
      </c>
      <c r="W44" s="122">
        <f t="shared" si="0"/>
        <v>0</v>
      </c>
      <c r="X44" s="122">
        <f t="shared" si="1"/>
        <v>0</v>
      </c>
      <c r="Y44" s="122">
        <f t="shared" si="2"/>
        <v>0</v>
      </c>
      <c r="Z44" s="122">
        <f t="shared" si="3"/>
        <v>0</v>
      </c>
      <c r="AA44" s="122">
        <f t="shared" si="4"/>
        <v>0</v>
      </c>
      <c r="AB44" s="122">
        <f t="shared" si="5"/>
        <v>0</v>
      </c>
      <c r="AC44" s="122">
        <f t="shared" si="6"/>
        <v>0</v>
      </c>
      <c r="AD44" s="122">
        <f t="shared" si="7"/>
        <v>0</v>
      </c>
      <c r="AE44" s="122">
        <f t="shared" si="8"/>
        <v>0</v>
      </c>
      <c r="AF44" s="122">
        <f t="shared" si="9"/>
        <v>0</v>
      </c>
      <c r="AG44" s="122">
        <f t="shared" si="10"/>
        <v>0</v>
      </c>
      <c r="AH44" s="125">
        <f t="shared" si="15"/>
        <v>0</v>
      </c>
    </row>
    <row r="45" spans="2:34" x14ac:dyDescent="0.3">
      <c r="B45" s="12"/>
      <c r="C45" s="12" t="str">
        <f>'7. Consumption'!C43</f>
        <v>TDF+3TC+DTG (300/300/50) - 180 tab</v>
      </c>
      <c r="D45" s="328"/>
      <c r="E45" s="196">
        <f t="shared" si="11"/>
        <v>0</v>
      </c>
      <c r="F45" s="196">
        <f t="shared" si="12"/>
        <v>0</v>
      </c>
      <c r="H45" s="114">
        <f>SUM('9. Ordering'!E43:G43)</f>
        <v>0</v>
      </c>
      <c r="I45" s="114">
        <f>SUM('9. Ordering'!H43:J43)</f>
        <v>0</v>
      </c>
      <c r="J45" s="114">
        <f>SUM('9. Ordering'!K43:M43)</f>
        <v>0</v>
      </c>
      <c r="K45" s="114">
        <f>SUM('9. Ordering'!N43:P43)</f>
        <v>0</v>
      </c>
      <c r="L45" s="114">
        <f>SUM('9. Ordering'!Q43:S43)</f>
        <v>0</v>
      </c>
      <c r="M45" s="114">
        <f>SUM('9. Ordering'!T43:V43)</f>
        <v>0</v>
      </c>
      <c r="N45" s="114">
        <f>SUM('9. Ordering'!W43:Y43)</f>
        <v>0</v>
      </c>
      <c r="O45" s="114">
        <f>SUM('9. Ordering'!Z43:AB43)</f>
        <v>0</v>
      </c>
      <c r="P45" s="114">
        <f>SUM('9. Ordering'!AC43:AE43)</f>
        <v>0</v>
      </c>
      <c r="Q45" s="114">
        <f>SUM('9. Ordering'!AF43:AH43)</f>
        <v>0</v>
      </c>
      <c r="R45" s="114">
        <f>SUM('9. Ordering'!AI43:AK43)</f>
        <v>0</v>
      </c>
      <c r="S45" s="114">
        <f>SUM('9. Ordering'!AL43:AN43)</f>
        <v>0</v>
      </c>
      <c r="T45" s="126">
        <f t="shared" si="13"/>
        <v>0</v>
      </c>
      <c r="V45" s="122">
        <f t="shared" si="14"/>
        <v>0</v>
      </c>
      <c r="W45" s="122">
        <f t="shared" si="0"/>
        <v>0</v>
      </c>
      <c r="X45" s="122">
        <f t="shared" si="1"/>
        <v>0</v>
      </c>
      <c r="Y45" s="122">
        <f t="shared" si="2"/>
        <v>0</v>
      </c>
      <c r="Z45" s="122">
        <f t="shared" si="3"/>
        <v>0</v>
      </c>
      <c r="AA45" s="122">
        <f t="shared" si="4"/>
        <v>0</v>
      </c>
      <c r="AB45" s="122">
        <f t="shared" si="5"/>
        <v>0</v>
      </c>
      <c r="AC45" s="122">
        <f t="shared" si="6"/>
        <v>0</v>
      </c>
      <c r="AD45" s="122">
        <f t="shared" si="7"/>
        <v>0</v>
      </c>
      <c r="AE45" s="122">
        <f t="shared" si="8"/>
        <v>0</v>
      </c>
      <c r="AF45" s="122">
        <f t="shared" si="9"/>
        <v>0</v>
      </c>
      <c r="AG45" s="122">
        <f t="shared" si="10"/>
        <v>0</v>
      </c>
      <c r="AH45" s="125">
        <f t="shared" si="15"/>
        <v>0</v>
      </c>
    </row>
    <row r="46" spans="2:34" x14ac:dyDescent="0.3">
      <c r="B46" s="12"/>
      <c r="C46" s="12" t="str">
        <f>'7. Consumption'!C44</f>
        <v>TDF+3TC+DTG (300/300/50) - 30 tab</v>
      </c>
      <c r="D46" s="328"/>
      <c r="E46" s="196">
        <f t="shared" si="11"/>
        <v>0</v>
      </c>
      <c r="F46" s="196">
        <f t="shared" si="12"/>
        <v>0</v>
      </c>
      <c r="H46" s="114">
        <f>SUM('9. Ordering'!E44:G44)</f>
        <v>0</v>
      </c>
      <c r="I46" s="114">
        <f>SUM('9. Ordering'!H44:J44)</f>
        <v>0</v>
      </c>
      <c r="J46" s="114">
        <f>SUM('9. Ordering'!K44:M44)</f>
        <v>0</v>
      </c>
      <c r="K46" s="114">
        <f>SUM('9. Ordering'!N44:P44)</f>
        <v>0</v>
      </c>
      <c r="L46" s="114">
        <f>SUM('9. Ordering'!Q44:S44)</f>
        <v>0</v>
      </c>
      <c r="M46" s="114">
        <f>SUM('9. Ordering'!T44:V44)</f>
        <v>0</v>
      </c>
      <c r="N46" s="114">
        <f>SUM('9. Ordering'!W44:Y44)</f>
        <v>0</v>
      </c>
      <c r="O46" s="114">
        <f>SUM('9. Ordering'!Z44:AB44)</f>
        <v>0</v>
      </c>
      <c r="P46" s="114">
        <f>SUM('9. Ordering'!AC44:AE44)</f>
        <v>0</v>
      </c>
      <c r="Q46" s="114">
        <f>SUM('9. Ordering'!AF44:AH44)</f>
        <v>0</v>
      </c>
      <c r="R46" s="114">
        <f>SUM('9. Ordering'!AI44:AK44)</f>
        <v>0</v>
      </c>
      <c r="S46" s="114">
        <f>SUM('9. Ordering'!AL44:AN44)</f>
        <v>0</v>
      </c>
      <c r="T46" s="126">
        <f t="shared" si="13"/>
        <v>0</v>
      </c>
      <c r="V46" s="122">
        <f t="shared" si="14"/>
        <v>0</v>
      </c>
      <c r="W46" s="122">
        <f t="shared" si="0"/>
        <v>0</v>
      </c>
      <c r="X46" s="122">
        <f t="shared" si="1"/>
        <v>0</v>
      </c>
      <c r="Y46" s="122">
        <f t="shared" si="2"/>
        <v>0</v>
      </c>
      <c r="Z46" s="122">
        <f t="shared" si="3"/>
        <v>0</v>
      </c>
      <c r="AA46" s="122">
        <f t="shared" si="4"/>
        <v>0</v>
      </c>
      <c r="AB46" s="122">
        <f t="shared" si="5"/>
        <v>0</v>
      </c>
      <c r="AC46" s="122">
        <f t="shared" si="6"/>
        <v>0</v>
      </c>
      <c r="AD46" s="122">
        <f t="shared" si="7"/>
        <v>0</v>
      </c>
      <c r="AE46" s="122">
        <f t="shared" si="8"/>
        <v>0</v>
      </c>
      <c r="AF46" s="122">
        <f t="shared" si="9"/>
        <v>0</v>
      </c>
      <c r="AG46" s="122">
        <f t="shared" si="10"/>
        <v>0</v>
      </c>
      <c r="AH46" s="125">
        <f t="shared" si="15"/>
        <v>0</v>
      </c>
    </row>
    <row r="47" spans="2:34" x14ac:dyDescent="0.3">
      <c r="B47" s="12"/>
      <c r="C47" s="12" t="str">
        <f>'7. Consumption'!C45</f>
        <v>TDF+3TC+DTG (300/300/50) - 90 tab</v>
      </c>
      <c r="D47" s="328"/>
      <c r="E47" s="196">
        <f t="shared" si="11"/>
        <v>0</v>
      </c>
      <c r="F47" s="196">
        <f t="shared" si="12"/>
        <v>0</v>
      </c>
      <c r="H47" s="114">
        <f>SUM('9. Ordering'!E45:G45)</f>
        <v>0</v>
      </c>
      <c r="I47" s="114">
        <f>SUM('9. Ordering'!H45:J45)</f>
        <v>0</v>
      </c>
      <c r="J47" s="114">
        <f>SUM('9. Ordering'!K45:M45)</f>
        <v>0</v>
      </c>
      <c r="K47" s="114">
        <f>SUM('9. Ordering'!N45:P45)</f>
        <v>0</v>
      </c>
      <c r="L47" s="114">
        <f>SUM('9. Ordering'!Q45:S45)</f>
        <v>0</v>
      </c>
      <c r="M47" s="114">
        <f>SUM('9. Ordering'!T45:V45)</f>
        <v>0</v>
      </c>
      <c r="N47" s="114">
        <f>SUM('9. Ordering'!W45:Y45)</f>
        <v>0</v>
      </c>
      <c r="O47" s="114">
        <f>SUM('9. Ordering'!Z45:AB45)</f>
        <v>0</v>
      </c>
      <c r="P47" s="114">
        <f>SUM('9. Ordering'!AC45:AE45)</f>
        <v>0</v>
      </c>
      <c r="Q47" s="114">
        <f>SUM('9. Ordering'!AF45:AH45)</f>
        <v>0</v>
      </c>
      <c r="R47" s="114">
        <f>SUM('9. Ordering'!AI45:AK45)</f>
        <v>0</v>
      </c>
      <c r="S47" s="114">
        <f>SUM('9. Ordering'!AL45:AN45)</f>
        <v>0</v>
      </c>
      <c r="T47" s="126">
        <f t="shared" si="13"/>
        <v>0</v>
      </c>
      <c r="V47" s="122">
        <f t="shared" si="14"/>
        <v>0</v>
      </c>
      <c r="W47" s="122">
        <f t="shared" si="0"/>
        <v>0</v>
      </c>
      <c r="X47" s="122">
        <f t="shared" si="1"/>
        <v>0</v>
      </c>
      <c r="Y47" s="122">
        <f t="shared" si="2"/>
        <v>0</v>
      </c>
      <c r="Z47" s="122">
        <f t="shared" si="3"/>
        <v>0</v>
      </c>
      <c r="AA47" s="122">
        <f t="shared" si="4"/>
        <v>0</v>
      </c>
      <c r="AB47" s="122">
        <f t="shared" si="5"/>
        <v>0</v>
      </c>
      <c r="AC47" s="122">
        <f t="shared" si="6"/>
        <v>0</v>
      </c>
      <c r="AD47" s="122">
        <f t="shared" si="7"/>
        <v>0</v>
      </c>
      <c r="AE47" s="122">
        <f t="shared" si="8"/>
        <v>0</v>
      </c>
      <c r="AF47" s="122">
        <f t="shared" si="9"/>
        <v>0</v>
      </c>
      <c r="AG47" s="122">
        <f t="shared" si="10"/>
        <v>0</v>
      </c>
      <c r="AH47" s="125">
        <f t="shared" si="15"/>
        <v>0</v>
      </c>
    </row>
    <row r="48" spans="2:34" x14ac:dyDescent="0.3">
      <c r="B48" s="12"/>
      <c r="C48" s="12" t="str">
        <f>'7. Consumption'!C46</f>
        <v>TDF+3TC+EFV400 (300/300/400) - 30 tab</v>
      </c>
      <c r="D48" s="328"/>
      <c r="E48" s="196">
        <f t="shared" si="11"/>
        <v>0</v>
      </c>
      <c r="F48" s="196">
        <f t="shared" si="12"/>
        <v>0</v>
      </c>
      <c r="H48" s="114">
        <f>SUM('9. Ordering'!E46:G46)</f>
        <v>0</v>
      </c>
      <c r="I48" s="114">
        <f>SUM('9. Ordering'!H46:J46)</f>
        <v>0</v>
      </c>
      <c r="J48" s="114">
        <f>SUM('9. Ordering'!K46:M46)</f>
        <v>0</v>
      </c>
      <c r="K48" s="114">
        <f>SUM('9. Ordering'!N46:P46)</f>
        <v>0</v>
      </c>
      <c r="L48" s="114">
        <f>SUM('9. Ordering'!Q46:S46)</f>
        <v>0</v>
      </c>
      <c r="M48" s="114">
        <f>SUM('9. Ordering'!T46:V46)</f>
        <v>0</v>
      </c>
      <c r="N48" s="114">
        <f>SUM('9. Ordering'!W46:Y46)</f>
        <v>0</v>
      </c>
      <c r="O48" s="114">
        <f>SUM('9. Ordering'!Z46:AB46)</f>
        <v>0</v>
      </c>
      <c r="P48" s="114">
        <f>SUM('9. Ordering'!AC46:AE46)</f>
        <v>0</v>
      </c>
      <c r="Q48" s="114">
        <f>SUM('9. Ordering'!AF46:AH46)</f>
        <v>0</v>
      </c>
      <c r="R48" s="114">
        <f>SUM('9. Ordering'!AI46:AK46)</f>
        <v>0</v>
      </c>
      <c r="S48" s="114">
        <f>SUM('9. Ordering'!AL46:AN46)</f>
        <v>0</v>
      </c>
      <c r="T48" s="126">
        <f t="shared" si="13"/>
        <v>0</v>
      </c>
      <c r="V48" s="122">
        <f t="shared" si="14"/>
        <v>0</v>
      </c>
      <c r="W48" s="122">
        <f t="shared" si="0"/>
        <v>0</v>
      </c>
      <c r="X48" s="122">
        <f t="shared" si="1"/>
        <v>0</v>
      </c>
      <c r="Y48" s="122">
        <f t="shared" si="2"/>
        <v>0</v>
      </c>
      <c r="Z48" s="122">
        <f t="shared" si="3"/>
        <v>0</v>
      </c>
      <c r="AA48" s="122">
        <f t="shared" si="4"/>
        <v>0</v>
      </c>
      <c r="AB48" s="122">
        <f t="shared" si="5"/>
        <v>0</v>
      </c>
      <c r="AC48" s="122">
        <f t="shared" si="6"/>
        <v>0</v>
      </c>
      <c r="AD48" s="122">
        <f t="shared" si="7"/>
        <v>0</v>
      </c>
      <c r="AE48" s="122">
        <f t="shared" si="8"/>
        <v>0</v>
      </c>
      <c r="AF48" s="122">
        <f t="shared" si="9"/>
        <v>0</v>
      </c>
      <c r="AG48" s="122">
        <f t="shared" si="10"/>
        <v>0</v>
      </c>
      <c r="AH48" s="125">
        <f t="shared" si="15"/>
        <v>0</v>
      </c>
    </row>
    <row r="49" spans="2:34" x14ac:dyDescent="0.3">
      <c r="B49" s="12"/>
      <c r="C49" s="12" t="str">
        <f>'7. Consumption'!C47</f>
        <v>TDF+3TC+EFV400 (300/300/400) - 90 tab</v>
      </c>
      <c r="D49" s="328"/>
      <c r="E49" s="196">
        <f t="shared" si="11"/>
        <v>0</v>
      </c>
      <c r="F49" s="196">
        <f t="shared" si="12"/>
        <v>0</v>
      </c>
      <c r="H49" s="114">
        <f>SUM('9. Ordering'!E47:G47)</f>
        <v>0</v>
      </c>
      <c r="I49" s="114">
        <f>SUM('9. Ordering'!H47:J47)</f>
        <v>0</v>
      </c>
      <c r="J49" s="114">
        <f>SUM('9. Ordering'!K47:M47)</f>
        <v>0</v>
      </c>
      <c r="K49" s="114">
        <f>SUM('9. Ordering'!N47:P47)</f>
        <v>0</v>
      </c>
      <c r="L49" s="114">
        <f>SUM('9. Ordering'!Q47:S47)</f>
        <v>0</v>
      </c>
      <c r="M49" s="114">
        <f>SUM('9. Ordering'!T47:V47)</f>
        <v>0</v>
      </c>
      <c r="N49" s="114">
        <f>SUM('9. Ordering'!W47:Y47)</f>
        <v>0</v>
      </c>
      <c r="O49" s="114">
        <f>SUM('9. Ordering'!Z47:AB47)</f>
        <v>0</v>
      </c>
      <c r="P49" s="114">
        <f>SUM('9. Ordering'!AC47:AE47)</f>
        <v>0</v>
      </c>
      <c r="Q49" s="114">
        <f>SUM('9. Ordering'!AF47:AH47)</f>
        <v>0</v>
      </c>
      <c r="R49" s="114">
        <f>SUM('9. Ordering'!AI47:AK47)</f>
        <v>0</v>
      </c>
      <c r="S49" s="114">
        <f>SUM('9. Ordering'!AL47:AN47)</f>
        <v>0</v>
      </c>
      <c r="T49" s="126">
        <f t="shared" si="13"/>
        <v>0</v>
      </c>
      <c r="V49" s="122">
        <f t="shared" si="14"/>
        <v>0</v>
      </c>
      <c r="W49" s="122">
        <f t="shared" si="0"/>
        <v>0</v>
      </c>
      <c r="X49" s="122">
        <f t="shared" si="1"/>
        <v>0</v>
      </c>
      <c r="Y49" s="122">
        <f t="shared" si="2"/>
        <v>0</v>
      </c>
      <c r="Z49" s="122">
        <f t="shared" si="3"/>
        <v>0</v>
      </c>
      <c r="AA49" s="122">
        <f t="shared" si="4"/>
        <v>0</v>
      </c>
      <c r="AB49" s="122">
        <f t="shared" si="5"/>
        <v>0</v>
      </c>
      <c r="AC49" s="122">
        <f t="shared" si="6"/>
        <v>0</v>
      </c>
      <c r="AD49" s="122">
        <f t="shared" si="7"/>
        <v>0</v>
      </c>
      <c r="AE49" s="122">
        <f t="shared" si="8"/>
        <v>0</v>
      </c>
      <c r="AF49" s="122">
        <f t="shared" si="9"/>
        <v>0</v>
      </c>
      <c r="AG49" s="122">
        <f t="shared" si="10"/>
        <v>0</v>
      </c>
      <c r="AH49" s="125">
        <f t="shared" si="15"/>
        <v>0</v>
      </c>
    </row>
    <row r="50" spans="2:34" x14ac:dyDescent="0.3">
      <c r="B50" s="12"/>
      <c r="C50" s="12" t="str">
        <f>'7. Consumption'!C48</f>
        <v>TDF+3TC+EFV600 (300/300/600) - 30 tab</v>
      </c>
      <c r="D50" s="328"/>
      <c r="E50" s="196">
        <f t="shared" si="11"/>
        <v>0</v>
      </c>
      <c r="F50" s="196">
        <f t="shared" si="12"/>
        <v>0</v>
      </c>
      <c r="H50" s="114">
        <f>SUM('9. Ordering'!E48:G48)</f>
        <v>0</v>
      </c>
      <c r="I50" s="114">
        <f>SUM('9. Ordering'!H48:J48)</f>
        <v>0</v>
      </c>
      <c r="J50" s="114">
        <f>SUM('9. Ordering'!K48:M48)</f>
        <v>0</v>
      </c>
      <c r="K50" s="114">
        <f>SUM('9. Ordering'!N48:P48)</f>
        <v>0</v>
      </c>
      <c r="L50" s="114">
        <f>SUM('9. Ordering'!Q48:S48)</f>
        <v>0</v>
      </c>
      <c r="M50" s="114">
        <f>SUM('9. Ordering'!T48:V48)</f>
        <v>0</v>
      </c>
      <c r="N50" s="114">
        <f>SUM('9. Ordering'!W48:Y48)</f>
        <v>0</v>
      </c>
      <c r="O50" s="114">
        <f>SUM('9. Ordering'!Z48:AB48)</f>
        <v>0</v>
      </c>
      <c r="P50" s="114">
        <f>SUM('9. Ordering'!AC48:AE48)</f>
        <v>0</v>
      </c>
      <c r="Q50" s="114">
        <f>SUM('9. Ordering'!AF48:AH48)</f>
        <v>0</v>
      </c>
      <c r="R50" s="114">
        <f>SUM('9. Ordering'!AI48:AK48)</f>
        <v>0</v>
      </c>
      <c r="S50" s="114">
        <f>SUM('9. Ordering'!AL48:AN48)</f>
        <v>0</v>
      </c>
      <c r="T50" s="126">
        <f t="shared" si="13"/>
        <v>0</v>
      </c>
      <c r="V50" s="122">
        <f t="shared" si="14"/>
        <v>0</v>
      </c>
      <c r="W50" s="122">
        <f t="shared" si="0"/>
        <v>0</v>
      </c>
      <c r="X50" s="122">
        <f t="shared" si="1"/>
        <v>0</v>
      </c>
      <c r="Y50" s="122">
        <f t="shared" si="2"/>
        <v>0</v>
      </c>
      <c r="Z50" s="122">
        <f t="shared" si="3"/>
        <v>0</v>
      </c>
      <c r="AA50" s="122">
        <f t="shared" si="4"/>
        <v>0</v>
      </c>
      <c r="AB50" s="122">
        <f t="shared" si="5"/>
        <v>0</v>
      </c>
      <c r="AC50" s="122">
        <f t="shared" si="6"/>
        <v>0</v>
      </c>
      <c r="AD50" s="122">
        <f t="shared" si="7"/>
        <v>0</v>
      </c>
      <c r="AE50" s="122">
        <f t="shared" si="8"/>
        <v>0</v>
      </c>
      <c r="AF50" s="122">
        <f t="shared" si="9"/>
        <v>0</v>
      </c>
      <c r="AG50" s="122">
        <f t="shared" si="10"/>
        <v>0</v>
      </c>
      <c r="AH50" s="125">
        <f t="shared" si="15"/>
        <v>0</v>
      </c>
    </row>
    <row r="51" spans="2:34" x14ac:dyDescent="0.3">
      <c r="B51" s="12"/>
      <c r="C51" s="12" t="str">
        <f>'7. Consumption'!C49</f>
        <v>TDF+FTC (300/200) - 30 tab</v>
      </c>
      <c r="D51" s="328"/>
      <c r="E51" s="196">
        <f t="shared" si="11"/>
        <v>0</v>
      </c>
      <c r="F51" s="196">
        <f t="shared" si="12"/>
        <v>0</v>
      </c>
      <c r="H51" s="114">
        <f>SUM('9. Ordering'!E49:G49)</f>
        <v>0</v>
      </c>
      <c r="I51" s="114">
        <f>SUM('9. Ordering'!H49:J49)</f>
        <v>0</v>
      </c>
      <c r="J51" s="114">
        <f>SUM('9. Ordering'!K49:M49)</f>
        <v>0</v>
      </c>
      <c r="K51" s="114">
        <f>SUM('9. Ordering'!N49:P49)</f>
        <v>0</v>
      </c>
      <c r="L51" s="114">
        <f>SUM('9. Ordering'!Q49:S49)</f>
        <v>0</v>
      </c>
      <c r="M51" s="114">
        <f>SUM('9. Ordering'!T49:V49)</f>
        <v>0</v>
      </c>
      <c r="N51" s="114">
        <f>SUM('9. Ordering'!W49:Y49)</f>
        <v>0</v>
      </c>
      <c r="O51" s="114">
        <f>SUM('9. Ordering'!Z49:AB49)</f>
        <v>0</v>
      </c>
      <c r="P51" s="114">
        <f>SUM('9. Ordering'!AC49:AE49)</f>
        <v>0</v>
      </c>
      <c r="Q51" s="114">
        <f>SUM('9. Ordering'!AF49:AH49)</f>
        <v>0</v>
      </c>
      <c r="R51" s="114">
        <f>SUM('9. Ordering'!AI49:AK49)</f>
        <v>0</v>
      </c>
      <c r="S51" s="114">
        <f>SUM('9. Ordering'!AL49:AN49)</f>
        <v>0</v>
      </c>
      <c r="T51" s="126">
        <f t="shared" si="13"/>
        <v>0</v>
      </c>
      <c r="V51" s="122">
        <f t="shared" si="14"/>
        <v>0</v>
      </c>
      <c r="W51" s="122">
        <f t="shared" si="0"/>
        <v>0</v>
      </c>
      <c r="X51" s="122">
        <f t="shared" si="1"/>
        <v>0</v>
      </c>
      <c r="Y51" s="122">
        <f t="shared" si="2"/>
        <v>0</v>
      </c>
      <c r="Z51" s="122">
        <f t="shared" si="3"/>
        <v>0</v>
      </c>
      <c r="AA51" s="122">
        <f t="shared" si="4"/>
        <v>0</v>
      </c>
      <c r="AB51" s="122">
        <f t="shared" si="5"/>
        <v>0</v>
      </c>
      <c r="AC51" s="122">
        <f t="shared" si="6"/>
        <v>0</v>
      </c>
      <c r="AD51" s="122">
        <f t="shared" si="7"/>
        <v>0</v>
      </c>
      <c r="AE51" s="122">
        <f t="shared" si="8"/>
        <v>0</v>
      </c>
      <c r="AF51" s="122">
        <f t="shared" si="9"/>
        <v>0</v>
      </c>
      <c r="AG51" s="122">
        <f t="shared" si="10"/>
        <v>0</v>
      </c>
      <c r="AH51" s="125">
        <f t="shared" si="15"/>
        <v>0</v>
      </c>
    </row>
    <row r="52" spans="2:34" x14ac:dyDescent="0.3">
      <c r="B52" s="12"/>
      <c r="C52" s="12" t="str">
        <f>'7. Consumption'!C50</f>
        <v>TDF+FTC+EFV600 (300/200/600) - 30 tab</v>
      </c>
      <c r="D52" s="328"/>
      <c r="E52" s="196">
        <f t="shared" si="11"/>
        <v>0</v>
      </c>
      <c r="F52" s="196">
        <f t="shared" si="12"/>
        <v>0</v>
      </c>
      <c r="H52" s="114">
        <f>SUM('9. Ordering'!E50:G50)</f>
        <v>0</v>
      </c>
      <c r="I52" s="114">
        <f>SUM('9. Ordering'!H50:J50)</f>
        <v>0</v>
      </c>
      <c r="J52" s="114">
        <f>SUM('9. Ordering'!K50:M50)</f>
        <v>0</v>
      </c>
      <c r="K52" s="114">
        <f>SUM('9. Ordering'!N50:P50)</f>
        <v>0</v>
      </c>
      <c r="L52" s="114">
        <f>SUM('9. Ordering'!Q50:S50)</f>
        <v>0</v>
      </c>
      <c r="M52" s="114">
        <f>SUM('9. Ordering'!T50:V50)</f>
        <v>0</v>
      </c>
      <c r="N52" s="114">
        <f>SUM('9. Ordering'!W50:Y50)</f>
        <v>0</v>
      </c>
      <c r="O52" s="114">
        <f>SUM('9. Ordering'!Z50:AB50)</f>
        <v>0</v>
      </c>
      <c r="P52" s="114">
        <f>SUM('9. Ordering'!AC50:AE50)</f>
        <v>0</v>
      </c>
      <c r="Q52" s="114">
        <f>SUM('9. Ordering'!AF50:AH50)</f>
        <v>0</v>
      </c>
      <c r="R52" s="114">
        <f>SUM('9. Ordering'!AI50:AK50)</f>
        <v>0</v>
      </c>
      <c r="S52" s="114">
        <f>SUM('9. Ordering'!AL50:AN50)</f>
        <v>0</v>
      </c>
      <c r="T52" s="126">
        <f t="shared" si="13"/>
        <v>0</v>
      </c>
      <c r="V52" s="122">
        <f t="shared" si="14"/>
        <v>0</v>
      </c>
      <c r="W52" s="122">
        <f t="shared" si="0"/>
        <v>0</v>
      </c>
      <c r="X52" s="122">
        <f t="shared" si="1"/>
        <v>0</v>
      </c>
      <c r="Y52" s="122">
        <f t="shared" si="2"/>
        <v>0</v>
      </c>
      <c r="Z52" s="122">
        <f t="shared" si="3"/>
        <v>0</v>
      </c>
      <c r="AA52" s="122">
        <f t="shared" si="4"/>
        <v>0</v>
      </c>
      <c r="AB52" s="122">
        <f t="shared" si="5"/>
        <v>0</v>
      </c>
      <c r="AC52" s="122">
        <f t="shared" si="6"/>
        <v>0</v>
      </c>
      <c r="AD52" s="122">
        <f t="shared" si="7"/>
        <v>0</v>
      </c>
      <c r="AE52" s="122">
        <f t="shared" si="8"/>
        <v>0</v>
      </c>
      <c r="AF52" s="122">
        <f t="shared" si="9"/>
        <v>0</v>
      </c>
      <c r="AG52" s="122">
        <f t="shared" si="10"/>
        <v>0</v>
      </c>
      <c r="AH52" s="125">
        <f t="shared" si="15"/>
        <v>0</v>
      </c>
    </row>
    <row r="53" spans="2:34" hidden="1" outlineLevel="1" x14ac:dyDescent="0.3">
      <c r="B53" s="12"/>
      <c r="C53" s="12" t="str">
        <f>'7. Consumption'!C51</f>
        <v/>
      </c>
      <c r="D53" s="328"/>
      <c r="E53" s="196">
        <f t="shared" si="11"/>
        <v>0</v>
      </c>
      <c r="F53" s="196">
        <f t="shared" si="12"/>
        <v>0</v>
      </c>
      <c r="H53" s="114">
        <f>SUM('9. Ordering'!E51:G51)</f>
        <v>0</v>
      </c>
      <c r="I53" s="114">
        <f>SUM('9. Ordering'!H51:J51)</f>
        <v>0</v>
      </c>
      <c r="J53" s="114">
        <f>SUM('9. Ordering'!K51:M51)</f>
        <v>0</v>
      </c>
      <c r="K53" s="114">
        <f>SUM('9. Ordering'!N51:P51)</f>
        <v>0</v>
      </c>
      <c r="L53" s="114">
        <f>SUM('9. Ordering'!Q51:S51)</f>
        <v>0</v>
      </c>
      <c r="M53" s="114">
        <f>SUM('9. Ordering'!T51:V51)</f>
        <v>0</v>
      </c>
      <c r="N53" s="114">
        <f>SUM('9. Ordering'!W51:Y51)</f>
        <v>0</v>
      </c>
      <c r="O53" s="114">
        <f>SUM('9. Ordering'!Z51:AB51)</f>
        <v>0</v>
      </c>
      <c r="P53" s="114">
        <f>SUM('9. Ordering'!AC51:AE51)</f>
        <v>0</v>
      </c>
      <c r="Q53" s="114">
        <f>SUM('9. Ordering'!AF51:AH51)</f>
        <v>0</v>
      </c>
      <c r="R53" s="114">
        <f>SUM('9. Ordering'!AI51:AK51)</f>
        <v>0</v>
      </c>
      <c r="S53" s="114">
        <f>SUM('9. Ordering'!AL51:AN51)</f>
        <v>0</v>
      </c>
      <c r="T53" s="126">
        <f t="shared" si="13"/>
        <v>0</v>
      </c>
      <c r="V53" s="122">
        <f t="shared" si="14"/>
        <v>0</v>
      </c>
      <c r="W53" s="122">
        <f t="shared" si="0"/>
        <v>0</v>
      </c>
      <c r="X53" s="122">
        <f t="shared" si="1"/>
        <v>0</v>
      </c>
      <c r="Y53" s="122">
        <f t="shared" si="2"/>
        <v>0</v>
      </c>
      <c r="Z53" s="122">
        <f t="shared" si="3"/>
        <v>0</v>
      </c>
      <c r="AA53" s="122">
        <f t="shared" si="4"/>
        <v>0</v>
      </c>
      <c r="AB53" s="122">
        <f t="shared" si="5"/>
        <v>0</v>
      </c>
      <c r="AC53" s="122">
        <f t="shared" si="6"/>
        <v>0</v>
      </c>
      <c r="AD53" s="122">
        <f t="shared" si="7"/>
        <v>0</v>
      </c>
      <c r="AE53" s="122">
        <f t="shared" si="8"/>
        <v>0</v>
      </c>
      <c r="AF53" s="122">
        <f t="shared" si="9"/>
        <v>0</v>
      </c>
      <c r="AG53" s="122">
        <f t="shared" si="10"/>
        <v>0</v>
      </c>
      <c r="AH53" s="125">
        <f t="shared" si="15"/>
        <v>0</v>
      </c>
    </row>
    <row r="54" spans="2:34" hidden="1" outlineLevel="1" x14ac:dyDescent="0.3">
      <c r="B54" s="12"/>
      <c r="C54" s="12" t="str">
        <f>'7. Consumption'!C52</f>
        <v/>
      </c>
      <c r="D54" s="328"/>
      <c r="E54" s="196">
        <f t="shared" si="11"/>
        <v>0</v>
      </c>
      <c r="F54" s="196">
        <f t="shared" si="12"/>
        <v>0</v>
      </c>
      <c r="H54" s="114">
        <f>SUM('9. Ordering'!E52:G52)</f>
        <v>0</v>
      </c>
      <c r="I54" s="114">
        <f>SUM('9. Ordering'!H52:J52)</f>
        <v>0</v>
      </c>
      <c r="J54" s="114">
        <f>SUM('9. Ordering'!K52:M52)</f>
        <v>0</v>
      </c>
      <c r="K54" s="114">
        <f>SUM('9. Ordering'!N52:P52)</f>
        <v>0</v>
      </c>
      <c r="L54" s="114">
        <f>SUM('9. Ordering'!Q52:S52)</f>
        <v>0</v>
      </c>
      <c r="M54" s="114">
        <f>SUM('9. Ordering'!T52:V52)</f>
        <v>0</v>
      </c>
      <c r="N54" s="114">
        <f>SUM('9. Ordering'!W52:Y52)</f>
        <v>0</v>
      </c>
      <c r="O54" s="114">
        <f>SUM('9. Ordering'!Z52:AB52)</f>
        <v>0</v>
      </c>
      <c r="P54" s="114">
        <f>SUM('9. Ordering'!AC52:AE52)</f>
        <v>0</v>
      </c>
      <c r="Q54" s="114">
        <f>SUM('9. Ordering'!AF52:AH52)</f>
        <v>0</v>
      </c>
      <c r="R54" s="114">
        <f>SUM('9. Ordering'!AI52:AK52)</f>
        <v>0</v>
      </c>
      <c r="S54" s="114">
        <f>SUM('9. Ordering'!AL52:AN52)</f>
        <v>0</v>
      </c>
      <c r="T54" s="126">
        <f t="shared" si="13"/>
        <v>0</v>
      </c>
      <c r="V54" s="122">
        <f t="shared" si="14"/>
        <v>0</v>
      </c>
      <c r="W54" s="122">
        <f t="shared" si="0"/>
        <v>0</v>
      </c>
      <c r="X54" s="122">
        <f t="shared" si="1"/>
        <v>0</v>
      </c>
      <c r="Y54" s="122">
        <f t="shared" si="2"/>
        <v>0</v>
      </c>
      <c r="Z54" s="122">
        <f t="shared" si="3"/>
        <v>0</v>
      </c>
      <c r="AA54" s="122">
        <f t="shared" si="4"/>
        <v>0</v>
      </c>
      <c r="AB54" s="122">
        <f t="shared" si="5"/>
        <v>0</v>
      </c>
      <c r="AC54" s="122">
        <f t="shared" si="6"/>
        <v>0</v>
      </c>
      <c r="AD54" s="122">
        <f t="shared" si="7"/>
        <v>0</v>
      </c>
      <c r="AE54" s="122">
        <f t="shared" si="8"/>
        <v>0</v>
      </c>
      <c r="AF54" s="122">
        <f t="shared" si="9"/>
        <v>0</v>
      </c>
      <c r="AG54" s="122">
        <f t="shared" si="10"/>
        <v>0</v>
      </c>
      <c r="AH54" s="125">
        <f t="shared" si="15"/>
        <v>0</v>
      </c>
    </row>
    <row r="55" spans="2:34" hidden="1" outlineLevel="1" x14ac:dyDescent="0.3">
      <c r="B55" s="12"/>
      <c r="C55" s="12" t="str">
        <f>'7. Consumption'!C53</f>
        <v/>
      </c>
      <c r="D55" s="328"/>
      <c r="E55" s="196">
        <f t="shared" si="11"/>
        <v>0</v>
      </c>
      <c r="F55" s="196">
        <f t="shared" si="12"/>
        <v>0</v>
      </c>
      <c r="H55" s="114">
        <f>SUM('9. Ordering'!E53:G53)</f>
        <v>0</v>
      </c>
      <c r="I55" s="114">
        <f>SUM('9. Ordering'!H53:J53)</f>
        <v>0</v>
      </c>
      <c r="J55" s="114">
        <f>SUM('9. Ordering'!K53:M53)</f>
        <v>0</v>
      </c>
      <c r="K55" s="114">
        <f>SUM('9. Ordering'!N53:P53)</f>
        <v>0</v>
      </c>
      <c r="L55" s="114">
        <f>SUM('9. Ordering'!Q53:S53)</f>
        <v>0</v>
      </c>
      <c r="M55" s="114">
        <f>SUM('9. Ordering'!T53:V53)</f>
        <v>0</v>
      </c>
      <c r="N55" s="114">
        <f>SUM('9. Ordering'!W53:Y53)</f>
        <v>0</v>
      </c>
      <c r="O55" s="114">
        <f>SUM('9. Ordering'!Z53:AB53)</f>
        <v>0</v>
      </c>
      <c r="P55" s="114">
        <f>SUM('9. Ordering'!AC53:AE53)</f>
        <v>0</v>
      </c>
      <c r="Q55" s="114">
        <f>SUM('9. Ordering'!AF53:AH53)</f>
        <v>0</v>
      </c>
      <c r="R55" s="114">
        <f>SUM('9. Ordering'!AI53:AK53)</f>
        <v>0</v>
      </c>
      <c r="S55" s="114">
        <f>SUM('9. Ordering'!AL53:AN53)</f>
        <v>0</v>
      </c>
      <c r="T55" s="126">
        <f t="shared" si="13"/>
        <v>0</v>
      </c>
      <c r="V55" s="122">
        <f t="shared" si="14"/>
        <v>0</v>
      </c>
      <c r="W55" s="122">
        <f t="shared" si="0"/>
        <v>0</v>
      </c>
      <c r="X55" s="122">
        <f t="shared" si="1"/>
        <v>0</v>
      </c>
      <c r="Y55" s="122">
        <f t="shared" si="2"/>
        <v>0</v>
      </c>
      <c r="Z55" s="122">
        <f t="shared" si="3"/>
        <v>0</v>
      </c>
      <c r="AA55" s="122">
        <f t="shared" si="4"/>
        <v>0</v>
      </c>
      <c r="AB55" s="122">
        <f t="shared" si="5"/>
        <v>0</v>
      </c>
      <c r="AC55" s="122">
        <f t="shared" si="6"/>
        <v>0</v>
      </c>
      <c r="AD55" s="122">
        <f t="shared" si="7"/>
        <v>0</v>
      </c>
      <c r="AE55" s="122">
        <f t="shared" si="8"/>
        <v>0</v>
      </c>
      <c r="AF55" s="122">
        <f t="shared" si="9"/>
        <v>0</v>
      </c>
      <c r="AG55" s="122">
        <f t="shared" si="10"/>
        <v>0</v>
      </c>
      <c r="AH55" s="125">
        <f t="shared" si="15"/>
        <v>0</v>
      </c>
    </row>
    <row r="56" spans="2:34" s="2" customFormat="1" collapsed="1" x14ac:dyDescent="0.3">
      <c r="C56" s="128" t="s">
        <v>167</v>
      </c>
      <c r="V56" s="125">
        <f t="shared" ref="V56:AG56" si="16">SUM(V11:V55)</f>
        <v>0</v>
      </c>
      <c r="W56" s="125">
        <f t="shared" si="16"/>
        <v>0</v>
      </c>
      <c r="X56" s="125">
        <f t="shared" si="16"/>
        <v>0</v>
      </c>
      <c r="Y56" s="125">
        <f t="shared" si="16"/>
        <v>0</v>
      </c>
      <c r="Z56" s="125">
        <f t="shared" si="16"/>
        <v>0</v>
      </c>
      <c r="AA56" s="125">
        <f t="shared" si="16"/>
        <v>0</v>
      </c>
      <c r="AB56" s="125">
        <f t="shared" si="16"/>
        <v>0</v>
      </c>
      <c r="AC56" s="125">
        <f t="shared" si="16"/>
        <v>0</v>
      </c>
      <c r="AD56" s="125">
        <f t="shared" si="16"/>
        <v>0</v>
      </c>
      <c r="AE56" s="125">
        <f t="shared" si="16"/>
        <v>0</v>
      </c>
      <c r="AF56" s="125">
        <f t="shared" si="16"/>
        <v>0</v>
      </c>
      <c r="AG56" s="125">
        <f t="shared" si="16"/>
        <v>0</v>
      </c>
      <c r="AH56" s="125">
        <f>SUM(AH11:AH55)</f>
        <v>0</v>
      </c>
    </row>
    <row r="57" spans="2:34" x14ac:dyDescent="0.3">
      <c r="E57" s="200"/>
    </row>
    <row r="58" spans="2:34" ht="18" x14ac:dyDescent="0.35">
      <c r="B58" s="285" t="s">
        <v>166</v>
      </c>
      <c r="C58" s="286"/>
      <c r="D58" s="290"/>
      <c r="E58" s="57"/>
      <c r="F58" s="57"/>
      <c r="H58" s="2" t="s">
        <v>163</v>
      </c>
      <c r="V58" s="2" t="s">
        <v>164</v>
      </c>
    </row>
    <row r="59" spans="2:34" x14ac:dyDescent="0.3">
      <c r="F59" s="14"/>
    </row>
    <row r="60" spans="2:34" x14ac:dyDescent="0.3">
      <c r="B60" s="119" t="s">
        <v>159</v>
      </c>
      <c r="C60" s="120"/>
      <c r="D60" s="9" t="s">
        <v>222</v>
      </c>
      <c r="E60" s="9" t="s">
        <v>1</v>
      </c>
      <c r="F60" s="9" t="s">
        <v>2</v>
      </c>
      <c r="H60" s="121" t="s">
        <v>83</v>
      </c>
      <c r="I60" s="43" t="s">
        <v>84</v>
      </c>
      <c r="J60" s="121" t="s">
        <v>85</v>
      </c>
      <c r="K60" s="124" t="s">
        <v>118</v>
      </c>
      <c r="V60" s="121" t="s">
        <v>83</v>
      </c>
      <c r="W60" s="43" t="s">
        <v>84</v>
      </c>
      <c r="X60" s="121" t="s">
        <v>85</v>
      </c>
      <c r="Y60" s="124" t="s">
        <v>118</v>
      </c>
    </row>
    <row r="61" spans="2:34" x14ac:dyDescent="0.3">
      <c r="B61" s="12"/>
      <c r="C61" s="12" t="str">
        <f>C11</f>
        <v>3TC (150) - 60 tab</v>
      </c>
      <c r="D61" s="201">
        <f>D11</f>
        <v>0</v>
      </c>
      <c r="E61" s="196">
        <f>D61</f>
        <v>0</v>
      </c>
      <c r="F61" s="196">
        <f>D61</f>
        <v>0</v>
      </c>
      <c r="H61" s="114">
        <f>SUM(H11:K11)</f>
        <v>0</v>
      </c>
      <c r="I61" s="114">
        <f>SUM(L11:O11)</f>
        <v>0</v>
      </c>
      <c r="J61" s="114">
        <f>SUM(P11:S11)</f>
        <v>0</v>
      </c>
      <c r="K61" s="126">
        <f t="shared" ref="K61:K105" si="17">SUM(H61:J61)</f>
        <v>0</v>
      </c>
      <c r="V61" s="122">
        <f>IFERROR(H61*D61,"")</f>
        <v>0</v>
      </c>
      <c r="W61" s="122">
        <f>IFERROR(I61*E61,"")</f>
        <v>0</v>
      </c>
      <c r="X61" s="122">
        <f>IFERROR(J61*F61,"")</f>
        <v>0</v>
      </c>
      <c r="Y61" s="125">
        <f>SUM(V61:X61)</f>
        <v>0</v>
      </c>
    </row>
    <row r="62" spans="2:34" x14ac:dyDescent="0.3">
      <c r="B62" s="12"/>
      <c r="C62" s="12" t="str">
        <f t="shared" ref="C62:D105" si="18">C12</f>
        <v>3TC (300) - 30 tab</v>
      </c>
      <c r="D62" s="201">
        <f t="shared" si="18"/>
        <v>0</v>
      </c>
      <c r="E62" s="196">
        <f t="shared" ref="E62:E105" si="19">D62</f>
        <v>0</v>
      </c>
      <c r="F62" s="196">
        <f t="shared" ref="F62:F105" si="20">D62</f>
        <v>0</v>
      </c>
      <c r="H62" s="114">
        <f t="shared" ref="H62:H105" si="21">SUM(H12:K12)</f>
        <v>0</v>
      </c>
      <c r="I62" s="114">
        <f t="shared" ref="I62:I105" si="22">SUM(L12:O12)</f>
        <v>0</v>
      </c>
      <c r="J62" s="114">
        <f t="shared" ref="J62:J105" si="23">SUM(P12:S12)</f>
        <v>0</v>
      </c>
      <c r="K62" s="126">
        <f t="shared" si="17"/>
        <v>0</v>
      </c>
      <c r="V62" s="122">
        <f t="shared" ref="V62:V105" si="24">IFERROR(H62*D62,"")</f>
        <v>0</v>
      </c>
      <c r="W62" s="122">
        <f t="shared" ref="W62:W105" si="25">IFERROR(I62*E62,"")</f>
        <v>0</v>
      </c>
      <c r="X62" s="122">
        <f t="shared" ref="X62:X105" si="26">IFERROR(J62*F62,"")</f>
        <v>0</v>
      </c>
      <c r="Y62" s="125">
        <f t="shared" ref="Y62:Y105" si="27">SUM(V62:X62)</f>
        <v>0</v>
      </c>
    </row>
    <row r="63" spans="2:34" x14ac:dyDescent="0.3">
      <c r="B63" s="12"/>
      <c r="C63" s="12" t="str">
        <f t="shared" si="18"/>
        <v>ABC (300) - 60 tab</v>
      </c>
      <c r="D63" s="201">
        <f t="shared" si="18"/>
        <v>0</v>
      </c>
      <c r="E63" s="196">
        <f t="shared" si="19"/>
        <v>0</v>
      </c>
      <c r="F63" s="196">
        <f t="shared" si="20"/>
        <v>0</v>
      </c>
      <c r="H63" s="114">
        <f t="shared" si="21"/>
        <v>0</v>
      </c>
      <c r="I63" s="114">
        <f t="shared" si="22"/>
        <v>0</v>
      </c>
      <c r="J63" s="114">
        <f t="shared" si="23"/>
        <v>0</v>
      </c>
      <c r="K63" s="126">
        <f t="shared" si="17"/>
        <v>0</v>
      </c>
      <c r="V63" s="122">
        <f t="shared" si="24"/>
        <v>0</v>
      </c>
      <c r="W63" s="122">
        <f t="shared" si="25"/>
        <v>0</v>
      </c>
      <c r="X63" s="122">
        <f t="shared" si="26"/>
        <v>0</v>
      </c>
      <c r="Y63" s="125">
        <f t="shared" si="27"/>
        <v>0</v>
      </c>
    </row>
    <row r="64" spans="2:34" x14ac:dyDescent="0.3">
      <c r="B64" s="12"/>
      <c r="C64" s="12" t="str">
        <f t="shared" si="18"/>
        <v>ABC+3TC (600/300) - 30 tab</v>
      </c>
      <c r="D64" s="201">
        <f t="shared" si="18"/>
        <v>0</v>
      </c>
      <c r="E64" s="196">
        <f t="shared" si="19"/>
        <v>0</v>
      </c>
      <c r="F64" s="196">
        <f t="shared" si="20"/>
        <v>0</v>
      </c>
      <c r="H64" s="114">
        <f t="shared" si="21"/>
        <v>0</v>
      </c>
      <c r="I64" s="114">
        <f t="shared" si="22"/>
        <v>0</v>
      </c>
      <c r="J64" s="114">
        <f t="shared" si="23"/>
        <v>0</v>
      </c>
      <c r="K64" s="126">
        <f t="shared" si="17"/>
        <v>0</v>
      </c>
      <c r="V64" s="122">
        <f t="shared" si="24"/>
        <v>0</v>
      </c>
      <c r="W64" s="122">
        <f t="shared" si="25"/>
        <v>0</v>
      </c>
      <c r="X64" s="122">
        <f t="shared" si="26"/>
        <v>0</v>
      </c>
      <c r="Y64" s="125">
        <f t="shared" si="27"/>
        <v>0</v>
      </c>
    </row>
    <row r="65" spans="2:25" x14ac:dyDescent="0.3">
      <c r="B65" s="12"/>
      <c r="C65" s="12" t="str">
        <f t="shared" si="18"/>
        <v>ABC+3TC+DTG (600/300/50) - 30 tab</v>
      </c>
      <c r="D65" s="201">
        <f t="shared" si="18"/>
        <v>0</v>
      </c>
      <c r="E65" s="196">
        <f t="shared" si="19"/>
        <v>0</v>
      </c>
      <c r="F65" s="196">
        <f t="shared" si="20"/>
        <v>0</v>
      </c>
      <c r="H65" s="114">
        <f t="shared" si="21"/>
        <v>0</v>
      </c>
      <c r="I65" s="114">
        <f t="shared" si="22"/>
        <v>0</v>
      </c>
      <c r="J65" s="114">
        <f t="shared" si="23"/>
        <v>0</v>
      </c>
      <c r="K65" s="126">
        <f t="shared" si="17"/>
        <v>0</v>
      </c>
      <c r="V65" s="122">
        <f t="shared" si="24"/>
        <v>0</v>
      </c>
      <c r="W65" s="122">
        <f t="shared" si="25"/>
        <v>0</v>
      </c>
      <c r="X65" s="122">
        <f t="shared" si="26"/>
        <v>0</v>
      </c>
      <c r="Y65" s="125">
        <f t="shared" si="27"/>
        <v>0</v>
      </c>
    </row>
    <row r="66" spans="2:25" x14ac:dyDescent="0.3">
      <c r="B66" s="12"/>
      <c r="C66" s="12" t="str">
        <f t="shared" si="18"/>
        <v>ATV/r (300/100) - 30 tab</v>
      </c>
      <c r="D66" s="201">
        <f t="shared" si="18"/>
        <v>0</v>
      </c>
      <c r="E66" s="196">
        <f t="shared" si="19"/>
        <v>0</v>
      </c>
      <c r="F66" s="196">
        <f t="shared" si="20"/>
        <v>0</v>
      </c>
      <c r="H66" s="114">
        <f t="shared" si="21"/>
        <v>0</v>
      </c>
      <c r="I66" s="114">
        <f t="shared" si="22"/>
        <v>0</v>
      </c>
      <c r="J66" s="114">
        <f t="shared" si="23"/>
        <v>0</v>
      </c>
      <c r="K66" s="126">
        <f t="shared" si="17"/>
        <v>0</v>
      </c>
      <c r="V66" s="122">
        <f t="shared" si="24"/>
        <v>0</v>
      </c>
      <c r="W66" s="122">
        <f t="shared" si="25"/>
        <v>0</v>
      </c>
      <c r="X66" s="122">
        <f t="shared" si="26"/>
        <v>0</v>
      </c>
      <c r="Y66" s="125">
        <f t="shared" si="27"/>
        <v>0</v>
      </c>
    </row>
    <row r="67" spans="2:25" x14ac:dyDescent="0.3">
      <c r="B67" s="12"/>
      <c r="C67" s="12" t="str">
        <f t="shared" si="18"/>
        <v>AZT (300) - 60 tab</v>
      </c>
      <c r="D67" s="201">
        <f t="shared" si="18"/>
        <v>0</v>
      </c>
      <c r="E67" s="196">
        <f t="shared" si="19"/>
        <v>0</v>
      </c>
      <c r="F67" s="196">
        <f t="shared" si="20"/>
        <v>0</v>
      </c>
      <c r="H67" s="114">
        <f t="shared" si="21"/>
        <v>0</v>
      </c>
      <c r="I67" s="114">
        <f t="shared" si="22"/>
        <v>0</v>
      </c>
      <c r="J67" s="114">
        <f t="shared" si="23"/>
        <v>0</v>
      </c>
      <c r="K67" s="126">
        <f t="shared" si="17"/>
        <v>0</v>
      </c>
      <c r="V67" s="122">
        <f t="shared" si="24"/>
        <v>0</v>
      </c>
      <c r="W67" s="122">
        <f t="shared" si="25"/>
        <v>0</v>
      </c>
      <c r="X67" s="122">
        <f t="shared" si="26"/>
        <v>0</v>
      </c>
      <c r="Y67" s="125">
        <f t="shared" si="27"/>
        <v>0</v>
      </c>
    </row>
    <row r="68" spans="2:25" x14ac:dyDescent="0.3">
      <c r="B68" s="12"/>
      <c r="C68" s="12" t="str">
        <f t="shared" si="18"/>
        <v>AZT+3TC (300/150) - 60 tab</v>
      </c>
      <c r="D68" s="201">
        <f t="shared" si="18"/>
        <v>0</v>
      </c>
      <c r="E68" s="196">
        <f t="shared" si="19"/>
        <v>0</v>
      </c>
      <c r="F68" s="196">
        <f t="shared" si="20"/>
        <v>0</v>
      </c>
      <c r="H68" s="114">
        <f t="shared" si="21"/>
        <v>0</v>
      </c>
      <c r="I68" s="114">
        <f t="shared" si="22"/>
        <v>0</v>
      </c>
      <c r="J68" s="114">
        <f t="shared" si="23"/>
        <v>0</v>
      </c>
      <c r="K68" s="126">
        <f t="shared" si="17"/>
        <v>0</v>
      </c>
      <c r="V68" s="122">
        <f t="shared" si="24"/>
        <v>0</v>
      </c>
      <c r="W68" s="122">
        <f t="shared" si="25"/>
        <v>0</v>
      </c>
      <c r="X68" s="122">
        <f t="shared" si="26"/>
        <v>0</v>
      </c>
      <c r="Y68" s="125">
        <f t="shared" si="27"/>
        <v>0</v>
      </c>
    </row>
    <row r="69" spans="2:25" x14ac:dyDescent="0.3">
      <c r="B69" s="12"/>
      <c r="C69" s="12" t="str">
        <f t="shared" si="18"/>
        <v>AZT+3TC+ABC (300/150/300) - 60 tab</v>
      </c>
      <c r="D69" s="201">
        <f t="shared" si="18"/>
        <v>0</v>
      </c>
      <c r="E69" s="196">
        <f t="shared" si="19"/>
        <v>0</v>
      </c>
      <c r="F69" s="196">
        <f t="shared" si="20"/>
        <v>0</v>
      </c>
      <c r="H69" s="114">
        <f t="shared" si="21"/>
        <v>0</v>
      </c>
      <c r="I69" s="114">
        <f t="shared" si="22"/>
        <v>0</v>
      </c>
      <c r="J69" s="114">
        <f t="shared" si="23"/>
        <v>0</v>
      </c>
      <c r="K69" s="126">
        <f t="shared" si="17"/>
        <v>0</v>
      </c>
      <c r="V69" s="122">
        <f t="shared" si="24"/>
        <v>0</v>
      </c>
      <c r="W69" s="122">
        <f t="shared" si="25"/>
        <v>0</v>
      </c>
      <c r="X69" s="122">
        <f t="shared" si="26"/>
        <v>0</v>
      </c>
      <c r="Y69" s="125">
        <f t="shared" si="27"/>
        <v>0</v>
      </c>
    </row>
    <row r="70" spans="2:25" x14ac:dyDescent="0.3">
      <c r="B70" s="12"/>
      <c r="C70" s="12" t="str">
        <f t="shared" si="18"/>
        <v>AZT+3TC+NVP (300/150/200) - 60 tab</v>
      </c>
      <c r="D70" s="201">
        <f t="shared" si="18"/>
        <v>0</v>
      </c>
      <c r="E70" s="196">
        <f t="shared" si="19"/>
        <v>0</v>
      </c>
      <c r="F70" s="196">
        <f t="shared" si="20"/>
        <v>0</v>
      </c>
      <c r="H70" s="114">
        <f t="shared" si="21"/>
        <v>0</v>
      </c>
      <c r="I70" s="114">
        <f t="shared" si="22"/>
        <v>0</v>
      </c>
      <c r="J70" s="114">
        <f t="shared" si="23"/>
        <v>0</v>
      </c>
      <c r="K70" s="126">
        <f t="shared" si="17"/>
        <v>0</v>
      </c>
      <c r="V70" s="122">
        <f t="shared" si="24"/>
        <v>0</v>
      </c>
      <c r="W70" s="122">
        <f t="shared" si="25"/>
        <v>0</v>
      </c>
      <c r="X70" s="122">
        <f t="shared" si="26"/>
        <v>0</v>
      </c>
      <c r="Y70" s="125">
        <f t="shared" si="27"/>
        <v>0</v>
      </c>
    </row>
    <row r="71" spans="2:25" x14ac:dyDescent="0.3">
      <c r="B71" s="12"/>
      <c r="C71" s="12" t="str">
        <f t="shared" si="18"/>
        <v>DRV (300) - 240 tab</v>
      </c>
      <c r="D71" s="201">
        <f t="shared" si="18"/>
        <v>0</v>
      </c>
      <c r="E71" s="196">
        <f t="shared" si="19"/>
        <v>0</v>
      </c>
      <c r="F71" s="196">
        <f t="shared" si="20"/>
        <v>0</v>
      </c>
      <c r="H71" s="114">
        <f t="shared" si="21"/>
        <v>0</v>
      </c>
      <c r="I71" s="114">
        <f t="shared" si="22"/>
        <v>0</v>
      </c>
      <c r="J71" s="114">
        <f t="shared" si="23"/>
        <v>0</v>
      </c>
      <c r="K71" s="126">
        <f t="shared" si="17"/>
        <v>0</v>
      </c>
      <c r="V71" s="122">
        <f t="shared" si="24"/>
        <v>0</v>
      </c>
      <c r="W71" s="122">
        <f t="shared" si="25"/>
        <v>0</v>
      </c>
      <c r="X71" s="122">
        <f t="shared" si="26"/>
        <v>0</v>
      </c>
      <c r="Y71" s="125">
        <f t="shared" si="27"/>
        <v>0</v>
      </c>
    </row>
    <row r="72" spans="2:25" x14ac:dyDescent="0.3">
      <c r="B72" s="12"/>
      <c r="C72" s="12" t="str">
        <f t="shared" si="18"/>
        <v>DRV (400) - 60 tab</v>
      </c>
      <c r="D72" s="201">
        <f t="shared" si="18"/>
        <v>0</v>
      </c>
      <c r="E72" s="196">
        <f t="shared" si="19"/>
        <v>0</v>
      </c>
      <c r="F72" s="196">
        <f t="shared" si="20"/>
        <v>0</v>
      </c>
      <c r="H72" s="114">
        <f t="shared" si="21"/>
        <v>0</v>
      </c>
      <c r="I72" s="114">
        <f t="shared" si="22"/>
        <v>0</v>
      </c>
      <c r="J72" s="114">
        <f t="shared" si="23"/>
        <v>0</v>
      </c>
      <c r="K72" s="126">
        <f t="shared" si="17"/>
        <v>0</v>
      </c>
      <c r="V72" s="122">
        <f t="shared" si="24"/>
        <v>0</v>
      </c>
      <c r="W72" s="122">
        <f t="shared" si="25"/>
        <v>0</v>
      </c>
      <c r="X72" s="122">
        <f t="shared" si="26"/>
        <v>0</v>
      </c>
      <c r="Y72" s="125">
        <f t="shared" si="27"/>
        <v>0</v>
      </c>
    </row>
    <row r="73" spans="2:25" x14ac:dyDescent="0.3">
      <c r="B73" s="12"/>
      <c r="C73" s="12" t="str">
        <f t="shared" si="18"/>
        <v>DRV (600) - 60 tab</v>
      </c>
      <c r="D73" s="201">
        <f t="shared" si="18"/>
        <v>0</v>
      </c>
      <c r="E73" s="196">
        <f t="shared" si="19"/>
        <v>0</v>
      </c>
      <c r="F73" s="196">
        <f t="shared" si="20"/>
        <v>0</v>
      </c>
      <c r="H73" s="114">
        <f t="shared" si="21"/>
        <v>0</v>
      </c>
      <c r="I73" s="114">
        <f t="shared" si="22"/>
        <v>0</v>
      </c>
      <c r="J73" s="114">
        <f t="shared" si="23"/>
        <v>0</v>
      </c>
      <c r="K73" s="126">
        <f t="shared" si="17"/>
        <v>0</v>
      </c>
      <c r="V73" s="122">
        <f t="shared" si="24"/>
        <v>0</v>
      </c>
      <c r="W73" s="122">
        <f t="shared" si="25"/>
        <v>0</v>
      </c>
      <c r="X73" s="122">
        <f t="shared" si="26"/>
        <v>0</v>
      </c>
      <c r="Y73" s="125">
        <f t="shared" si="27"/>
        <v>0</v>
      </c>
    </row>
    <row r="74" spans="2:25" x14ac:dyDescent="0.3">
      <c r="B74" s="12"/>
      <c r="C74" s="12" t="str">
        <f t="shared" si="18"/>
        <v>DRV (800) - 60 tab</v>
      </c>
      <c r="D74" s="201">
        <f t="shared" si="18"/>
        <v>0</v>
      </c>
      <c r="E74" s="196">
        <f t="shared" si="19"/>
        <v>0</v>
      </c>
      <c r="F74" s="196">
        <f t="shared" si="20"/>
        <v>0</v>
      </c>
      <c r="H74" s="114">
        <f t="shared" si="21"/>
        <v>0</v>
      </c>
      <c r="I74" s="114">
        <f t="shared" si="22"/>
        <v>0</v>
      </c>
      <c r="J74" s="114">
        <f t="shared" si="23"/>
        <v>0</v>
      </c>
      <c r="K74" s="126">
        <f t="shared" si="17"/>
        <v>0</v>
      </c>
      <c r="V74" s="122">
        <f t="shared" si="24"/>
        <v>0</v>
      </c>
      <c r="W74" s="122">
        <f t="shared" si="25"/>
        <v>0</v>
      </c>
      <c r="X74" s="122">
        <f t="shared" si="26"/>
        <v>0</v>
      </c>
      <c r="Y74" s="125">
        <f t="shared" si="27"/>
        <v>0</v>
      </c>
    </row>
    <row r="75" spans="2:25" x14ac:dyDescent="0.3">
      <c r="B75" s="12"/>
      <c r="C75" s="12" t="str">
        <f t="shared" si="18"/>
        <v>DRV/r (400/50) - 60 tab</v>
      </c>
      <c r="D75" s="201">
        <f t="shared" si="18"/>
        <v>0</v>
      </c>
      <c r="E75" s="196">
        <f t="shared" si="19"/>
        <v>0</v>
      </c>
      <c r="F75" s="196">
        <f t="shared" si="20"/>
        <v>0</v>
      </c>
      <c r="H75" s="114">
        <f t="shared" si="21"/>
        <v>0</v>
      </c>
      <c r="I75" s="114">
        <f t="shared" si="22"/>
        <v>0</v>
      </c>
      <c r="J75" s="114">
        <f t="shared" si="23"/>
        <v>0</v>
      </c>
      <c r="K75" s="126">
        <f t="shared" si="17"/>
        <v>0</v>
      </c>
      <c r="V75" s="122">
        <f t="shared" si="24"/>
        <v>0</v>
      </c>
      <c r="W75" s="122">
        <f t="shared" si="25"/>
        <v>0</v>
      </c>
      <c r="X75" s="122">
        <f t="shared" si="26"/>
        <v>0</v>
      </c>
      <c r="Y75" s="125">
        <f t="shared" si="27"/>
        <v>0</v>
      </c>
    </row>
    <row r="76" spans="2:25" x14ac:dyDescent="0.3">
      <c r="B76" s="12"/>
      <c r="C76" s="12" t="str">
        <f t="shared" si="18"/>
        <v>DTG (50) - 30 tab</v>
      </c>
      <c r="D76" s="201">
        <f t="shared" si="18"/>
        <v>0</v>
      </c>
      <c r="E76" s="196">
        <f t="shared" si="19"/>
        <v>0</v>
      </c>
      <c r="F76" s="196">
        <f t="shared" si="20"/>
        <v>0</v>
      </c>
      <c r="H76" s="114">
        <f t="shared" si="21"/>
        <v>0</v>
      </c>
      <c r="I76" s="114">
        <f t="shared" si="22"/>
        <v>0</v>
      </c>
      <c r="J76" s="114">
        <f t="shared" si="23"/>
        <v>0</v>
      </c>
      <c r="K76" s="126">
        <f t="shared" si="17"/>
        <v>0</v>
      </c>
      <c r="V76" s="122">
        <f t="shared" si="24"/>
        <v>0</v>
      </c>
      <c r="W76" s="122">
        <f t="shared" si="25"/>
        <v>0</v>
      </c>
      <c r="X76" s="122">
        <f t="shared" si="26"/>
        <v>0</v>
      </c>
      <c r="Y76" s="125">
        <f t="shared" si="27"/>
        <v>0</v>
      </c>
    </row>
    <row r="77" spans="2:25" x14ac:dyDescent="0.3">
      <c r="B77" s="12"/>
      <c r="C77" s="12" t="str">
        <f t="shared" si="18"/>
        <v>EFV200 (200) - 90 tab</v>
      </c>
      <c r="D77" s="201">
        <f t="shared" si="18"/>
        <v>0</v>
      </c>
      <c r="E77" s="196">
        <f t="shared" si="19"/>
        <v>0</v>
      </c>
      <c r="F77" s="196">
        <f t="shared" si="20"/>
        <v>0</v>
      </c>
      <c r="H77" s="114">
        <f t="shared" si="21"/>
        <v>0</v>
      </c>
      <c r="I77" s="114">
        <f t="shared" si="22"/>
        <v>0</v>
      </c>
      <c r="J77" s="114">
        <f t="shared" si="23"/>
        <v>0</v>
      </c>
      <c r="K77" s="126">
        <f t="shared" si="17"/>
        <v>0</v>
      </c>
      <c r="V77" s="122">
        <f t="shared" si="24"/>
        <v>0</v>
      </c>
      <c r="W77" s="122">
        <f t="shared" si="25"/>
        <v>0</v>
      </c>
      <c r="X77" s="122">
        <f t="shared" si="26"/>
        <v>0</v>
      </c>
      <c r="Y77" s="125">
        <f t="shared" si="27"/>
        <v>0</v>
      </c>
    </row>
    <row r="78" spans="2:25" x14ac:dyDescent="0.3">
      <c r="B78" s="12"/>
      <c r="C78" s="12" t="str">
        <f t="shared" si="18"/>
        <v>EFV600 (600) - 30 tab</v>
      </c>
      <c r="D78" s="201">
        <f t="shared" si="18"/>
        <v>0</v>
      </c>
      <c r="E78" s="196">
        <f t="shared" si="19"/>
        <v>0</v>
      </c>
      <c r="F78" s="196">
        <f t="shared" si="20"/>
        <v>0</v>
      </c>
      <c r="H78" s="114">
        <f t="shared" si="21"/>
        <v>0</v>
      </c>
      <c r="I78" s="114">
        <f t="shared" si="22"/>
        <v>0</v>
      </c>
      <c r="J78" s="114">
        <f t="shared" si="23"/>
        <v>0</v>
      </c>
      <c r="K78" s="126">
        <f t="shared" si="17"/>
        <v>0</v>
      </c>
      <c r="V78" s="122">
        <f t="shared" si="24"/>
        <v>0</v>
      </c>
      <c r="W78" s="122">
        <f t="shared" si="25"/>
        <v>0</v>
      </c>
      <c r="X78" s="122">
        <f t="shared" si="26"/>
        <v>0</v>
      </c>
      <c r="Y78" s="125">
        <f t="shared" si="27"/>
        <v>0</v>
      </c>
    </row>
    <row r="79" spans="2:25" x14ac:dyDescent="0.3">
      <c r="B79" s="12"/>
      <c r="C79" s="12" t="str">
        <f t="shared" si="18"/>
        <v>ETV (100) - 120 tab</v>
      </c>
      <c r="D79" s="201">
        <f t="shared" si="18"/>
        <v>0</v>
      </c>
      <c r="E79" s="196">
        <f t="shared" si="19"/>
        <v>0</v>
      </c>
      <c r="F79" s="196">
        <f t="shared" si="20"/>
        <v>0</v>
      </c>
      <c r="H79" s="114">
        <f t="shared" si="21"/>
        <v>0</v>
      </c>
      <c r="I79" s="114">
        <f t="shared" si="22"/>
        <v>0</v>
      </c>
      <c r="J79" s="114">
        <f t="shared" si="23"/>
        <v>0</v>
      </c>
      <c r="K79" s="126">
        <f t="shared" si="17"/>
        <v>0</v>
      </c>
      <c r="V79" s="122">
        <f t="shared" si="24"/>
        <v>0</v>
      </c>
      <c r="W79" s="122">
        <f t="shared" si="25"/>
        <v>0</v>
      </c>
      <c r="X79" s="122">
        <f t="shared" si="26"/>
        <v>0</v>
      </c>
      <c r="Y79" s="125">
        <f t="shared" si="27"/>
        <v>0</v>
      </c>
    </row>
    <row r="80" spans="2:25" x14ac:dyDescent="0.3">
      <c r="B80" s="12"/>
      <c r="C80" s="12" t="str">
        <f t="shared" si="18"/>
        <v>ETV (200) - 60 tab</v>
      </c>
      <c r="D80" s="201">
        <f t="shared" si="18"/>
        <v>0</v>
      </c>
      <c r="E80" s="196">
        <f t="shared" si="19"/>
        <v>0</v>
      </c>
      <c r="F80" s="196">
        <f t="shared" si="20"/>
        <v>0</v>
      </c>
      <c r="H80" s="114">
        <f t="shared" si="21"/>
        <v>0</v>
      </c>
      <c r="I80" s="114">
        <f t="shared" si="22"/>
        <v>0</v>
      </c>
      <c r="J80" s="114">
        <f t="shared" si="23"/>
        <v>0</v>
      </c>
      <c r="K80" s="126">
        <f t="shared" si="17"/>
        <v>0</v>
      </c>
      <c r="V80" s="122">
        <f t="shared" si="24"/>
        <v>0</v>
      </c>
      <c r="W80" s="122">
        <f t="shared" si="25"/>
        <v>0</v>
      </c>
      <c r="X80" s="122">
        <f t="shared" si="26"/>
        <v>0</v>
      </c>
      <c r="Y80" s="125">
        <f t="shared" si="27"/>
        <v>0</v>
      </c>
    </row>
    <row r="81" spans="2:25" x14ac:dyDescent="0.3">
      <c r="B81" s="12"/>
      <c r="C81" s="12" t="str">
        <f t="shared" si="18"/>
        <v>FTC (200) - 30 tab</v>
      </c>
      <c r="D81" s="201">
        <f t="shared" si="18"/>
        <v>0</v>
      </c>
      <c r="E81" s="196">
        <f t="shared" si="19"/>
        <v>0</v>
      </c>
      <c r="F81" s="196">
        <f t="shared" si="20"/>
        <v>0</v>
      </c>
      <c r="H81" s="114">
        <f t="shared" si="21"/>
        <v>0</v>
      </c>
      <c r="I81" s="114">
        <f t="shared" si="22"/>
        <v>0</v>
      </c>
      <c r="J81" s="114">
        <f t="shared" si="23"/>
        <v>0</v>
      </c>
      <c r="K81" s="126">
        <f t="shared" si="17"/>
        <v>0</v>
      </c>
      <c r="V81" s="122">
        <f t="shared" si="24"/>
        <v>0</v>
      </c>
      <c r="W81" s="122">
        <f t="shared" si="25"/>
        <v>0</v>
      </c>
      <c r="X81" s="122">
        <f t="shared" si="26"/>
        <v>0</v>
      </c>
      <c r="Y81" s="125">
        <f t="shared" si="27"/>
        <v>0</v>
      </c>
    </row>
    <row r="82" spans="2:25" x14ac:dyDescent="0.3">
      <c r="B82" s="12"/>
      <c r="C82" s="12" t="str">
        <f t="shared" si="18"/>
        <v>LPV/r (200/50) - 120 tab</v>
      </c>
      <c r="D82" s="201">
        <f t="shared" si="18"/>
        <v>0</v>
      </c>
      <c r="E82" s="196">
        <f t="shared" si="19"/>
        <v>0</v>
      </c>
      <c r="F82" s="196">
        <f t="shared" si="20"/>
        <v>0</v>
      </c>
      <c r="H82" s="114">
        <f t="shared" si="21"/>
        <v>0</v>
      </c>
      <c r="I82" s="114">
        <f t="shared" si="22"/>
        <v>0</v>
      </c>
      <c r="J82" s="114">
        <f t="shared" si="23"/>
        <v>0</v>
      </c>
      <c r="K82" s="126">
        <f t="shared" si="17"/>
        <v>0</v>
      </c>
      <c r="V82" s="122">
        <f t="shared" si="24"/>
        <v>0</v>
      </c>
      <c r="W82" s="122">
        <f t="shared" si="25"/>
        <v>0</v>
      </c>
      <c r="X82" s="122">
        <f t="shared" si="26"/>
        <v>0</v>
      </c>
      <c r="Y82" s="125">
        <f t="shared" si="27"/>
        <v>0</v>
      </c>
    </row>
    <row r="83" spans="2:25" x14ac:dyDescent="0.3">
      <c r="B83" s="12"/>
      <c r="C83" s="12" t="str">
        <f t="shared" si="18"/>
        <v>NVP (200) - 60 tab</v>
      </c>
      <c r="D83" s="201">
        <f t="shared" si="18"/>
        <v>0</v>
      </c>
      <c r="E83" s="196">
        <f t="shared" si="19"/>
        <v>0</v>
      </c>
      <c r="F83" s="196">
        <f t="shared" si="20"/>
        <v>0</v>
      </c>
      <c r="H83" s="114">
        <f t="shared" si="21"/>
        <v>0</v>
      </c>
      <c r="I83" s="114">
        <f t="shared" si="22"/>
        <v>0</v>
      </c>
      <c r="J83" s="114">
        <f t="shared" si="23"/>
        <v>0</v>
      </c>
      <c r="K83" s="126">
        <f t="shared" si="17"/>
        <v>0</v>
      </c>
      <c r="V83" s="122">
        <f t="shared" si="24"/>
        <v>0</v>
      </c>
      <c r="W83" s="122">
        <f t="shared" si="25"/>
        <v>0</v>
      </c>
      <c r="X83" s="122">
        <f t="shared" si="26"/>
        <v>0</v>
      </c>
      <c r="Y83" s="125">
        <f t="shared" si="27"/>
        <v>0</v>
      </c>
    </row>
    <row r="84" spans="2:25" x14ac:dyDescent="0.3">
      <c r="B84" s="12"/>
      <c r="C84" s="12" t="str">
        <f t="shared" si="18"/>
        <v>RAL (400) - 60 tab</v>
      </c>
      <c r="D84" s="201">
        <f t="shared" si="18"/>
        <v>0</v>
      </c>
      <c r="E84" s="196">
        <f t="shared" si="19"/>
        <v>0</v>
      </c>
      <c r="F84" s="196">
        <f t="shared" si="20"/>
        <v>0</v>
      </c>
      <c r="H84" s="114">
        <f t="shared" si="21"/>
        <v>0</v>
      </c>
      <c r="I84" s="114">
        <f t="shared" si="22"/>
        <v>0</v>
      </c>
      <c r="J84" s="114">
        <f t="shared" si="23"/>
        <v>0</v>
      </c>
      <c r="K84" s="126">
        <f t="shared" si="17"/>
        <v>0</v>
      </c>
      <c r="V84" s="122">
        <f t="shared" si="24"/>
        <v>0</v>
      </c>
      <c r="W84" s="122">
        <f t="shared" si="25"/>
        <v>0</v>
      </c>
      <c r="X84" s="122">
        <f t="shared" si="26"/>
        <v>0</v>
      </c>
      <c r="Y84" s="125">
        <f t="shared" si="27"/>
        <v>0</v>
      </c>
    </row>
    <row r="85" spans="2:25" x14ac:dyDescent="0.3">
      <c r="B85" s="12"/>
      <c r="C85" s="12" t="str">
        <f t="shared" si="18"/>
        <v>RTV (100) - 60 tab</v>
      </c>
      <c r="D85" s="201">
        <f t="shared" si="18"/>
        <v>0</v>
      </c>
      <c r="E85" s="196">
        <f t="shared" si="19"/>
        <v>0</v>
      </c>
      <c r="F85" s="196">
        <f t="shared" si="20"/>
        <v>0</v>
      </c>
      <c r="H85" s="114">
        <f t="shared" si="21"/>
        <v>0</v>
      </c>
      <c r="I85" s="114">
        <f t="shared" si="22"/>
        <v>0</v>
      </c>
      <c r="J85" s="114">
        <f t="shared" si="23"/>
        <v>0</v>
      </c>
      <c r="K85" s="126">
        <f t="shared" si="17"/>
        <v>0</v>
      </c>
      <c r="V85" s="122">
        <f t="shared" si="24"/>
        <v>0</v>
      </c>
      <c r="W85" s="122">
        <f t="shared" si="25"/>
        <v>0</v>
      </c>
      <c r="X85" s="122">
        <f t="shared" si="26"/>
        <v>0</v>
      </c>
      <c r="Y85" s="125">
        <f t="shared" si="27"/>
        <v>0</v>
      </c>
    </row>
    <row r="86" spans="2:25" x14ac:dyDescent="0.3">
      <c r="B86" s="12"/>
      <c r="C86" s="12" t="str">
        <f t="shared" si="18"/>
        <v>TAF+3TC+DTG (25/300/50) - 180 tab</v>
      </c>
      <c r="D86" s="201">
        <f t="shared" si="18"/>
        <v>0</v>
      </c>
      <c r="E86" s="196">
        <f t="shared" si="19"/>
        <v>0</v>
      </c>
      <c r="F86" s="196">
        <f t="shared" si="20"/>
        <v>0</v>
      </c>
      <c r="H86" s="114">
        <f t="shared" si="21"/>
        <v>0</v>
      </c>
      <c r="I86" s="114">
        <f t="shared" si="22"/>
        <v>0</v>
      </c>
      <c r="J86" s="114">
        <f t="shared" si="23"/>
        <v>0</v>
      </c>
      <c r="K86" s="126">
        <f t="shared" si="17"/>
        <v>0</v>
      </c>
      <c r="V86" s="122">
        <f t="shared" si="24"/>
        <v>0</v>
      </c>
      <c r="W86" s="122">
        <f t="shared" si="25"/>
        <v>0</v>
      </c>
      <c r="X86" s="122">
        <f t="shared" si="26"/>
        <v>0</v>
      </c>
      <c r="Y86" s="125">
        <f t="shared" si="27"/>
        <v>0</v>
      </c>
    </row>
    <row r="87" spans="2:25" x14ac:dyDescent="0.3">
      <c r="B87" s="12"/>
      <c r="C87" s="12" t="str">
        <f t="shared" si="18"/>
        <v>TAF+3TC+DTG (25/300/50) - 30 tab</v>
      </c>
      <c r="D87" s="201">
        <f t="shared" si="18"/>
        <v>0</v>
      </c>
      <c r="E87" s="196">
        <f t="shared" si="19"/>
        <v>0</v>
      </c>
      <c r="F87" s="196">
        <f t="shared" si="20"/>
        <v>0</v>
      </c>
      <c r="H87" s="114">
        <f t="shared" si="21"/>
        <v>0</v>
      </c>
      <c r="I87" s="114">
        <f t="shared" si="22"/>
        <v>0</v>
      </c>
      <c r="J87" s="114">
        <f t="shared" si="23"/>
        <v>0</v>
      </c>
      <c r="K87" s="126">
        <f t="shared" si="17"/>
        <v>0</v>
      </c>
      <c r="V87" s="122">
        <f t="shared" si="24"/>
        <v>0</v>
      </c>
      <c r="W87" s="122">
        <f t="shared" si="25"/>
        <v>0</v>
      </c>
      <c r="X87" s="122">
        <f t="shared" si="26"/>
        <v>0</v>
      </c>
      <c r="Y87" s="125">
        <f t="shared" si="27"/>
        <v>0</v>
      </c>
    </row>
    <row r="88" spans="2:25" x14ac:dyDescent="0.3">
      <c r="B88" s="12"/>
      <c r="C88" s="12" t="str">
        <f t="shared" si="18"/>
        <v>TAF+3TC+DTG (25/300/50) - 90 tab</v>
      </c>
      <c r="D88" s="201">
        <f t="shared" si="18"/>
        <v>0</v>
      </c>
      <c r="E88" s="196">
        <f t="shared" si="19"/>
        <v>0</v>
      </c>
      <c r="F88" s="196">
        <f t="shared" si="20"/>
        <v>0</v>
      </c>
      <c r="H88" s="114">
        <f t="shared" si="21"/>
        <v>0</v>
      </c>
      <c r="I88" s="114">
        <f t="shared" si="22"/>
        <v>0</v>
      </c>
      <c r="J88" s="114">
        <f t="shared" si="23"/>
        <v>0</v>
      </c>
      <c r="K88" s="126">
        <f t="shared" si="17"/>
        <v>0</v>
      </c>
      <c r="V88" s="122">
        <f t="shared" si="24"/>
        <v>0</v>
      </c>
      <c r="W88" s="122">
        <f t="shared" si="25"/>
        <v>0</v>
      </c>
      <c r="X88" s="122">
        <f t="shared" si="26"/>
        <v>0</v>
      </c>
      <c r="Y88" s="125">
        <f t="shared" si="27"/>
        <v>0</v>
      </c>
    </row>
    <row r="89" spans="2:25" x14ac:dyDescent="0.3">
      <c r="B89" s="12"/>
      <c r="C89" s="12" t="str">
        <f t="shared" si="18"/>
        <v>TAF+FTC+DTG (25/200/50) - 180 tab</v>
      </c>
      <c r="D89" s="201">
        <f t="shared" si="18"/>
        <v>0</v>
      </c>
      <c r="E89" s="196">
        <f t="shared" si="19"/>
        <v>0</v>
      </c>
      <c r="F89" s="196">
        <f t="shared" si="20"/>
        <v>0</v>
      </c>
      <c r="H89" s="114">
        <f t="shared" si="21"/>
        <v>0</v>
      </c>
      <c r="I89" s="114">
        <f t="shared" si="22"/>
        <v>0</v>
      </c>
      <c r="J89" s="114">
        <f t="shared" si="23"/>
        <v>0</v>
      </c>
      <c r="K89" s="126">
        <f t="shared" si="17"/>
        <v>0</v>
      </c>
      <c r="V89" s="122">
        <f t="shared" si="24"/>
        <v>0</v>
      </c>
      <c r="W89" s="122">
        <f t="shared" si="25"/>
        <v>0</v>
      </c>
      <c r="X89" s="122">
        <f t="shared" si="26"/>
        <v>0</v>
      </c>
      <c r="Y89" s="125">
        <f t="shared" si="27"/>
        <v>0</v>
      </c>
    </row>
    <row r="90" spans="2:25" x14ac:dyDescent="0.3">
      <c r="B90" s="12"/>
      <c r="C90" s="12" t="str">
        <f t="shared" si="18"/>
        <v>TAF+FTC+DTG (25/200/50) - 30 tab</v>
      </c>
      <c r="D90" s="201">
        <f t="shared" si="18"/>
        <v>0</v>
      </c>
      <c r="E90" s="196">
        <f t="shared" si="19"/>
        <v>0</v>
      </c>
      <c r="F90" s="196">
        <f t="shared" si="20"/>
        <v>0</v>
      </c>
      <c r="H90" s="114">
        <f t="shared" si="21"/>
        <v>0</v>
      </c>
      <c r="I90" s="114">
        <f t="shared" si="22"/>
        <v>0</v>
      </c>
      <c r="J90" s="114">
        <f t="shared" si="23"/>
        <v>0</v>
      </c>
      <c r="K90" s="126">
        <f t="shared" si="17"/>
        <v>0</v>
      </c>
      <c r="V90" s="122">
        <f t="shared" si="24"/>
        <v>0</v>
      </c>
      <c r="W90" s="122">
        <f t="shared" si="25"/>
        <v>0</v>
      </c>
      <c r="X90" s="122">
        <f t="shared" si="26"/>
        <v>0</v>
      </c>
      <c r="Y90" s="125">
        <f t="shared" si="27"/>
        <v>0</v>
      </c>
    </row>
    <row r="91" spans="2:25" x14ac:dyDescent="0.3">
      <c r="B91" s="12"/>
      <c r="C91" s="12" t="str">
        <f t="shared" si="18"/>
        <v>TAF+FTC+DTG (25/200/50) - 90 tab</v>
      </c>
      <c r="D91" s="201">
        <f t="shared" si="18"/>
        <v>0</v>
      </c>
      <c r="E91" s="196">
        <f t="shared" si="19"/>
        <v>0</v>
      </c>
      <c r="F91" s="196">
        <f t="shared" si="20"/>
        <v>0</v>
      </c>
      <c r="H91" s="114">
        <f t="shared" si="21"/>
        <v>0</v>
      </c>
      <c r="I91" s="114">
        <f t="shared" si="22"/>
        <v>0</v>
      </c>
      <c r="J91" s="114">
        <f t="shared" si="23"/>
        <v>0</v>
      </c>
      <c r="K91" s="126">
        <f t="shared" si="17"/>
        <v>0</v>
      </c>
      <c r="V91" s="122">
        <f t="shared" si="24"/>
        <v>0</v>
      </c>
      <c r="W91" s="122">
        <f t="shared" si="25"/>
        <v>0</v>
      </c>
      <c r="X91" s="122">
        <f t="shared" si="26"/>
        <v>0</v>
      </c>
      <c r="Y91" s="125">
        <f t="shared" si="27"/>
        <v>0</v>
      </c>
    </row>
    <row r="92" spans="2:25" x14ac:dyDescent="0.3">
      <c r="B92" s="12"/>
      <c r="C92" s="12" t="str">
        <f t="shared" si="18"/>
        <v>TDF (300) - 30 tab</v>
      </c>
      <c r="D92" s="201">
        <f t="shared" si="18"/>
        <v>0</v>
      </c>
      <c r="E92" s="196">
        <f t="shared" si="19"/>
        <v>0</v>
      </c>
      <c r="F92" s="196">
        <f t="shared" si="20"/>
        <v>0</v>
      </c>
      <c r="H92" s="114">
        <f t="shared" si="21"/>
        <v>0</v>
      </c>
      <c r="I92" s="114">
        <f t="shared" si="22"/>
        <v>0</v>
      </c>
      <c r="J92" s="114">
        <f t="shared" si="23"/>
        <v>0</v>
      </c>
      <c r="K92" s="126">
        <f t="shared" si="17"/>
        <v>0</v>
      </c>
      <c r="V92" s="122">
        <f>IFERROR(H92*D92,"")</f>
        <v>0</v>
      </c>
      <c r="W92" s="122">
        <f t="shared" si="25"/>
        <v>0</v>
      </c>
      <c r="X92" s="122">
        <f t="shared" si="26"/>
        <v>0</v>
      </c>
      <c r="Y92" s="125">
        <f t="shared" si="27"/>
        <v>0</v>
      </c>
    </row>
    <row r="93" spans="2:25" x14ac:dyDescent="0.3">
      <c r="B93" s="12"/>
      <c r="C93" s="12" t="str">
        <f t="shared" si="18"/>
        <v>TDF+3TC (300/300) - 30 tab</v>
      </c>
      <c r="D93" s="201">
        <f t="shared" ref="D93" si="28">D43</f>
        <v>0</v>
      </c>
      <c r="E93" s="196">
        <f t="shared" si="19"/>
        <v>0</v>
      </c>
      <c r="F93" s="196">
        <f t="shared" si="20"/>
        <v>0</v>
      </c>
      <c r="H93" s="114">
        <f t="shared" si="21"/>
        <v>0</v>
      </c>
      <c r="I93" s="114">
        <f t="shared" si="22"/>
        <v>0</v>
      </c>
      <c r="J93" s="114">
        <f t="shared" si="23"/>
        <v>0</v>
      </c>
      <c r="K93" s="126">
        <f t="shared" si="17"/>
        <v>0</v>
      </c>
      <c r="V93" s="122">
        <f>IFERROR(H93*D93,"")</f>
        <v>0</v>
      </c>
      <c r="W93" s="122">
        <f t="shared" si="25"/>
        <v>0</v>
      </c>
      <c r="X93" s="122">
        <f t="shared" si="26"/>
        <v>0</v>
      </c>
      <c r="Y93" s="125">
        <f t="shared" si="27"/>
        <v>0</v>
      </c>
    </row>
    <row r="94" spans="2:25" x14ac:dyDescent="0.3">
      <c r="B94" s="12"/>
      <c r="C94" s="12" t="str">
        <f t="shared" si="18"/>
        <v>TDF+3TC+ATV/r ((300/300)+300+100) - 60 co-pack</v>
      </c>
      <c r="D94" s="201">
        <f t="shared" ref="D94" si="29">D44</f>
        <v>0</v>
      </c>
      <c r="E94" s="196">
        <f t="shared" si="19"/>
        <v>0</v>
      </c>
      <c r="F94" s="196">
        <f t="shared" si="20"/>
        <v>0</v>
      </c>
      <c r="H94" s="114">
        <f t="shared" si="21"/>
        <v>0</v>
      </c>
      <c r="I94" s="114">
        <f t="shared" si="22"/>
        <v>0</v>
      </c>
      <c r="J94" s="114">
        <f t="shared" si="23"/>
        <v>0</v>
      </c>
      <c r="K94" s="126">
        <f t="shared" si="17"/>
        <v>0</v>
      </c>
      <c r="V94" s="122">
        <f t="shared" si="24"/>
        <v>0</v>
      </c>
      <c r="W94" s="122">
        <f t="shared" si="25"/>
        <v>0</v>
      </c>
      <c r="X94" s="122">
        <f t="shared" si="26"/>
        <v>0</v>
      </c>
      <c r="Y94" s="125">
        <f t="shared" si="27"/>
        <v>0</v>
      </c>
    </row>
    <row r="95" spans="2:25" x14ac:dyDescent="0.3">
      <c r="B95" s="12"/>
      <c r="C95" s="12" t="str">
        <f t="shared" si="18"/>
        <v>TDF+3TC+DTG (300/300/50) - 180 tab</v>
      </c>
      <c r="D95" s="201">
        <f t="shared" ref="D95" si="30">D45</f>
        <v>0</v>
      </c>
      <c r="E95" s="196">
        <f t="shared" si="19"/>
        <v>0</v>
      </c>
      <c r="F95" s="196">
        <f t="shared" si="20"/>
        <v>0</v>
      </c>
      <c r="H95" s="114">
        <f t="shared" si="21"/>
        <v>0</v>
      </c>
      <c r="I95" s="114">
        <f t="shared" si="22"/>
        <v>0</v>
      </c>
      <c r="J95" s="114">
        <f t="shared" si="23"/>
        <v>0</v>
      </c>
      <c r="K95" s="126">
        <f t="shared" si="17"/>
        <v>0</v>
      </c>
      <c r="V95" s="122">
        <f>IFERROR(H95*D95,"")</f>
        <v>0</v>
      </c>
      <c r="W95" s="122">
        <f t="shared" si="25"/>
        <v>0</v>
      </c>
      <c r="X95" s="122">
        <f t="shared" si="26"/>
        <v>0</v>
      </c>
      <c r="Y95" s="125">
        <f t="shared" si="27"/>
        <v>0</v>
      </c>
    </row>
    <row r="96" spans="2:25" x14ac:dyDescent="0.3">
      <c r="B96" s="12"/>
      <c r="C96" s="12" t="str">
        <f t="shared" si="18"/>
        <v>TDF+3TC+DTG (300/300/50) - 30 tab</v>
      </c>
      <c r="D96" s="201">
        <f t="shared" ref="D96" si="31">D46</f>
        <v>0</v>
      </c>
      <c r="E96" s="196">
        <f t="shared" si="19"/>
        <v>0</v>
      </c>
      <c r="F96" s="196">
        <f t="shared" si="20"/>
        <v>0</v>
      </c>
      <c r="H96" s="114">
        <f t="shared" si="21"/>
        <v>0</v>
      </c>
      <c r="I96" s="114">
        <f t="shared" si="22"/>
        <v>0</v>
      </c>
      <c r="J96" s="114">
        <f t="shared" si="23"/>
        <v>0</v>
      </c>
      <c r="K96" s="126">
        <f t="shared" si="17"/>
        <v>0</v>
      </c>
      <c r="V96" s="122">
        <f t="shared" si="24"/>
        <v>0</v>
      </c>
      <c r="W96" s="122">
        <f t="shared" si="25"/>
        <v>0</v>
      </c>
      <c r="X96" s="122">
        <f t="shared" si="26"/>
        <v>0</v>
      </c>
      <c r="Y96" s="125">
        <f t="shared" si="27"/>
        <v>0</v>
      </c>
    </row>
    <row r="97" spans="2:34" x14ac:dyDescent="0.3">
      <c r="B97" s="12"/>
      <c r="C97" s="12" t="str">
        <f t="shared" si="18"/>
        <v>TDF+3TC+DTG (300/300/50) - 90 tab</v>
      </c>
      <c r="D97" s="201">
        <f t="shared" ref="D97" si="32">D47</f>
        <v>0</v>
      </c>
      <c r="E97" s="196">
        <f t="shared" si="19"/>
        <v>0</v>
      </c>
      <c r="F97" s="196">
        <f t="shared" si="20"/>
        <v>0</v>
      </c>
      <c r="H97" s="114">
        <f t="shared" si="21"/>
        <v>0</v>
      </c>
      <c r="I97" s="114">
        <f t="shared" si="22"/>
        <v>0</v>
      </c>
      <c r="J97" s="114">
        <f t="shared" si="23"/>
        <v>0</v>
      </c>
      <c r="K97" s="126">
        <f t="shared" si="17"/>
        <v>0</v>
      </c>
      <c r="V97" s="122">
        <f t="shared" si="24"/>
        <v>0</v>
      </c>
      <c r="W97" s="122">
        <f t="shared" si="25"/>
        <v>0</v>
      </c>
      <c r="X97" s="122">
        <f t="shared" si="26"/>
        <v>0</v>
      </c>
      <c r="Y97" s="125">
        <f t="shared" si="27"/>
        <v>0</v>
      </c>
    </row>
    <row r="98" spans="2:34" x14ac:dyDescent="0.3">
      <c r="B98" s="12"/>
      <c r="C98" s="12" t="str">
        <f t="shared" si="18"/>
        <v>TDF+3TC+EFV400 (300/300/400) - 30 tab</v>
      </c>
      <c r="D98" s="201">
        <f t="shared" ref="D98" si="33">D48</f>
        <v>0</v>
      </c>
      <c r="E98" s="196">
        <f t="shared" si="19"/>
        <v>0</v>
      </c>
      <c r="F98" s="196">
        <f t="shared" si="20"/>
        <v>0</v>
      </c>
      <c r="H98" s="114">
        <f t="shared" si="21"/>
        <v>0</v>
      </c>
      <c r="I98" s="114">
        <f t="shared" si="22"/>
        <v>0</v>
      </c>
      <c r="J98" s="114">
        <f t="shared" si="23"/>
        <v>0</v>
      </c>
      <c r="K98" s="126">
        <f t="shared" si="17"/>
        <v>0</v>
      </c>
      <c r="V98" s="122">
        <f t="shared" si="24"/>
        <v>0</v>
      </c>
      <c r="W98" s="122">
        <f t="shared" si="25"/>
        <v>0</v>
      </c>
      <c r="X98" s="122">
        <f t="shared" si="26"/>
        <v>0</v>
      </c>
      <c r="Y98" s="125">
        <f t="shared" si="27"/>
        <v>0</v>
      </c>
    </row>
    <row r="99" spans="2:34" x14ac:dyDescent="0.3">
      <c r="B99" s="12"/>
      <c r="C99" s="12" t="str">
        <f t="shared" si="18"/>
        <v>TDF+3TC+EFV400 (300/300/400) - 90 tab</v>
      </c>
      <c r="D99" s="201">
        <f t="shared" ref="D99" si="34">D49</f>
        <v>0</v>
      </c>
      <c r="E99" s="196">
        <f t="shared" si="19"/>
        <v>0</v>
      </c>
      <c r="F99" s="196">
        <f t="shared" si="20"/>
        <v>0</v>
      </c>
      <c r="H99" s="114">
        <f t="shared" si="21"/>
        <v>0</v>
      </c>
      <c r="I99" s="114">
        <f t="shared" si="22"/>
        <v>0</v>
      </c>
      <c r="J99" s="114">
        <f t="shared" si="23"/>
        <v>0</v>
      </c>
      <c r="K99" s="126">
        <f t="shared" si="17"/>
        <v>0</v>
      </c>
      <c r="V99" s="122">
        <f t="shared" si="24"/>
        <v>0</v>
      </c>
      <c r="W99" s="122">
        <f t="shared" si="25"/>
        <v>0</v>
      </c>
      <c r="X99" s="122">
        <f t="shared" si="26"/>
        <v>0</v>
      </c>
      <c r="Y99" s="125">
        <f t="shared" si="27"/>
        <v>0</v>
      </c>
    </row>
    <row r="100" spans="2:34" x14ac:dyDescent="0.3">
      <c r="B100" s="12"/>
      <c r="C100" s="12" t="str">
        <f t="shared" si="18"/>
        <v>TDF+3TC+EFV600 (300/300/600) - 30 tab</v>
      </c>
      <c r="D100" s="201">
        <f t="shared" ref="D100" si="35">D50</f>
        <v>0</v>
      </c>
      <c r="E100" s="196">
        <f t="shared" si="19"/>
        <v>0</v>
      </c>
      <c r="F100" s="196">
        <f t="shared" si="20"/>
        <v>0</v>
      </c>
      <c r="H100" s="114">
        <f t="shared" si="21"/>
        <v>0</v>
      </c>
      <c r="I100" s="114">
        <f t="shared" si="22"/>
        <v>0</v>
      </c>
      <c r="J100" s="114">
        <f t="shared" si="23"/>
        <v>0</v>
      </c>
      <c r="K100" s="126">
        <f t="shared" si="17"/>
        <v>0</v>
      </c>
      <c r="V100" s="122">
        <f t="shared" si="24"/>
        <v>0</v>
      </c>
      <c r="W100" s="122">
        <f t="shared" si="25"/>
        <v>0</v>
      </c>
      <c r="X100" s="122">
        <f t="shared" si="26"/>
        <v>0</v>
      </c>
      <c r="Y100" s="125">
        <f t="shared" si="27"/>
        <v>0</v>
      </c>
    </row>
    <row r="101" spans="2:34" x14ac:dyDescent="0.3">
      <c r="B101" s="12"/>
      <c r="C101" s="12" t="str">
        <f t="shared" si="18"/>
        <v>TDF+FTC (300/200) - 30 tab</v>
      </c>
      <c r="D101" s="201">
        <f t="shared" ref="D101:D102" si="36">D51</f>
        <v>0</v>
      </c>
      <c r="E101" s="196">
        <f t="shared" si="19"/>
        <v>0</v>
      </c>
      <c r="F101" s="196">
        <f t="shared" si="20"/>
        <v>0</v>
      </c>
      <c r="H101" s="114">
        <f t="shared" si="21"/>
        <v>0</v>
      </c>
      <c r="I101" s="114">
        <f t="shared" si="22"/>
        <v>0</v>
      </c>
      <c r="J101" s="114">
        <f t="shared" si="23"/>
        <v>0</v>
      </c>
      <c r="K101" s="126">
        <f t="shared" si="17"/>
        <v>0</v>
      </c>
      <c r="V101" s="122">
        <f t="shared" si="24"/>
        <v>0</v>
      </c>
      <c r="W101" s="122">
        <f t="shared" si="25"/>
        <v>0</v>
      </c>
      <c r="X101" s="122">
        <f t="shared" si="26"/>
        <v>0</v>
      </c>
      <c r="Y101" s="125">
        <f t="shared" si="27"/>
        <v>0</v>
      </c>
    </row>
    <row r="102" spans="2:34" x14ac:dyDescent="0.3">
      <c r="B102" s="12"/>
      <c r="C102" s="12" t="str">
        <f t="shared" si="18"/>
        <v>TDF+FTC+EFV600 (300/200/600) - 30 tab</v>
      </c>
      <c r="D102" s="403">
        <f t="shared" si="36"/>
        <v>0</v>
      </c>
      <c r="E102" s="196">
        <f t="shared" si="19"/>
        <v>0</v>
      </c>
      <c r="F102" s="196">
        <f t="shared" si="20"/>
        <v>0</v>
      </c>
      <c r="H102" s="114">
        <f t="shared" si="21"/>
        <v>0</v>
      </c>
      <c r="I102" s="114">
        <f t="shared" si="22"/>
        <v>0</v>
      </c>
      <c r="J102" s="114">
        <f t="shared" si="23"/>
        <v>0</v>
      </c>
      <c r="K102" s="126">
        <f t="shared" si="17"/>
        <v>0</v>
      </c>
      <c r="V102" s="122">
        <f t="shared" si="24"/>
        <v>0</v>
      </c>
      <c r="W102" s="122">
        <f t="shared" si="25"/>
        <v>0</v>
      </c>
      <c r="X102" s="122">
        <f t="shared" si="26"/>
        <v>0</v>
      </c>
      <c r="Y102" s="125">
        <f t="shared" si="27"/>
        <v>0</v>
      </c>
    </row>
    <row r="103" spans="2:34" hidden="1" outlineLevel="1" x14ac:dyDescent="0.3">
      <c r="B103" s="12"/>
      <c r="C103" s="12" t="str">
        <f t="shared" si="18"/>
        <v/>
      </c>
      <c r="D103" s="228" t="str">
        <f t="shared" ref="D103:D105" si="37">IF(D53="","",D53)</f>
        <v/>
      </c>
      <c r="E103" s="196" t="str">
        <f t="shared" si="19"/>
        <v/>
      </c>
      <c r="F103" s="196" t="str">
        <f t="shared" si="20"/>
        <v/>
      </c>
      <c r="H103" s="114">
        <f t="shared" si="21"/>
        <v>0</v>
      </c>
      <c r="I103" s="114">
        <f t="shared" si="22"/>
        <v>0</v>
      </c>
      <c r="J103" s="114">
        <f t="shared" si="23"/>
        <v>0</v>
      </c>
      <c r="K103" s="126">
        <f t="shared" si="17"/>
        <v>0</v>
      </c>
      <c r="V103" s="122" t="str">
        <f t="shared" si="24"/>
        <v/>
      </c>
      <c r="W103" s="122" t="str">
        <f t="shared" si="25"/>
        <v/>
      </c>
      <c r="X103" s="122" t="str">
        <f t="shared" si="26"/>
        <v/>
      </c>
      <c r="Y103" s="125">
        <f t="shared" si="27"/>
        <v>0</v>
      </c>
    </row>
    <row r="104" spans="2:34" hidden="1" outlineLevel="1" x14ac:dyDescent="0.3">
      <c r="B104" s="12"/>
      <c r="C104" s="12" t="str">
        <f t="shared" si="18"/>
        <v/>
      </c>
      <c r="D104" s="228" t="str">
        <f t="shared" si="37"/>
        <v/>
      </c>
      <c r="E104" s="196" t="str">
        <f t="shared" si="19"/>
        <v/>
      </c>
      <c r="F104" s="196" t="str">
        <f t="shared" si="20"/>
        <v/>
      </c>
      <c r="H104" s="114">
        <f t="shared" si="21"/>
        <v>0</v>
      </c>
      <c r="I104" s="114">
        <f t="shared" si="22"/>
        <v>0</v>
      </c>
      <c r="J104" s="114">
        <f t="shared" si="23"/>
        <v>0</v>
      </c>
      <c r="K104" s="126">
        <f t="shared" si="17"/>
        <v>0</v>
      </c>
      <c r="V104" s="122" t="str">
        <f t="shared" si="24"/>
        <v/>
      </c>
      <c r="W104" s="122" t="str">
        <f t="shared" si="25"/>
        <v/>
      </c>
      <c r="X104" s="122" t="str">
        <f t="shared" si="26"/>
        <v/>
      </c>
      <c r="Y104" s="125">
        <f t="shared" si="27"/>
        <v>0</v>
      </c>
    </row>
    <row r="105" spans="2:34" hidden="1" outlineLevel="1" x14ac:dyDescent="0.3">
      <c r="B105" s="12"/>
      <c r="C105" s="12" t="str">
        <f t="shared" si="18"/>
        <v/>
      </c>
      <c r="D105" s="228" t="str">
        <f t="shared" si="37"/>
        <v/>
      </c>
      <c r="E105" s="196" t="str">
        <f t="shared" si="19"/>
        <v/>
      </c>
      <c r="F105" s="196" t="str">
        <f t="shared" si="20"/>
        <v/>
      </c>
      <c r="H105" s="114">
        <f t="shared" si="21"/>
        <v>0</v>
      </c>
      <c r="I105" s="114">
        <f t="shared" si="22"/>
        <v>0</v>
      </c>
      <c r="J105" s="114">
        <f t="shared" si="23"/>
        <v>0</v>
      </c>
      <c r="K105" s="126">
        <f t="shared" si="17"/>
        <v>0</v>
      </c>
      <c r="V105" s="122" t="str">
        <f t="shared" si="24"/>
        <v/>
      </c>
      <c r="W105" s="122" t="str">
        <f t="shared" si="25"/>
        <v/>
      </c>
      <c r="X105" s="122" t="str">
        <f t="shared" si="26"/>
        <v/>
      </c>
      <c r="Y105" s="125">
        <f t="shared" si="27"/>
        <v>0</v>
      </c>
    </row>
    <row r="106" spans="2:34" s="2" customFormat="1" collapsed="1" x14ac:dyDescent="0.3">
      <c r="C106" s="128" t="s">
        <v>167</v>
      </c>
      <c r="Q106"/>
      <c r="R106"/>
      <c r="S106"/>
      <c r="T106"/>
      <c r="U106"/>
      <c r="V106" s="125">
        <f>SUM(V61:V105)</f>
        <v>0</v>
      </c>
      <c r="W106" s="125">
        <f>SUM(W61:W105)</f>
        <v>0</v>
      </c>
      <c r="X106" s="125">
        <f>SUM(X61:X105)</f>
        <v>0</v>
      </c>
      <c r="Y106" s="125">
        <f>SUM(Y61:Y105)</f>
        <v>0</v>
      </c>
      <c r="Z106"/>
      <c r="AA106"/>
      <c r="AB106"/>
      <c r="AC106"/>
      <c r="AD106"/>
      <c r="AE106"/>
      <c r="AF106"/>
      <c r="AG106"/>
      <c r="AH106"/>
    </row>
  </sheetData>
  <sheetProtection algorithmName="SHA-512" hashValue="pFd5JHnHywPGg2tgOb7XeEz1ScgQVcPXyHg6qbTDJ91xUs8kuFRzZ5ONYYoAwoNrdEIhIG6COh5+tGB+mFWX/A==" saltValue="vEWHY5CnaPYWmi6bDOnV2w==" spinCount="100000" sheet="1" objects="1" scenarios="1" formatColumns="0" formatRows="0"/>
  <mergeCells count="1">
    <mergeCell ref="B7:D7"/>
  </mergeCells>
  <conditionalFormatting sqref="B11:B55">
    <cfRule type="expression" dxfId="30" priority="849">
      <formula>SUM($H11:$S11)=0</formula>
    </cfRule>
  </conditionalFormatting>
  <conditionalFormatting sqref="B61:B105">
    <cfRule type="expression" dxfId="28" priority="866">
      <formula>SUM($H61:$J61)=0</formula>
    </cfRule>
  </conditionalFormatting>
  <conditionalFormatting sqref="C11:F55">
    <cfRule type="expression" dxfId="27" priority="20">
      <formula>SUM($H11:$S11)=0</formula>
    </cfRule>
  </conditionalFormatting>
  <conditionalFormatting sqref="C61:F105">
    <cfRule type="expression" dxfId="26" priority="21">
      <formula>SUM($H61:$J61)=0</formula>
    </cfRule>
  </conditionalFormatting>
  <conditionalFormatting sqref="H61:K105">
    <cfRule type="expression" dxfId="25" priority="24">
      <formula>IF(#REF!="Y",TRUE,FALSE)</formula>
    </cfRule>
    <cfRule type="expression" dxfId="24" priority="25">
      <formula>H61=0</formula>
    </cfRule>
  </conditionalFormatting>
  <conditionalFormatting sqref="H11:T55">
    <cfRule type="expression" dxfId="23" priority="41">
      <formula>IF(#REF!="Y",TRUE,FALSE)</formula>
    </cfRule>
    <cfRule type="expression" dxfId="22" priority="42">
      <formula>H11=0</formula>
    </cfRule>
  </conditionalFormatting>
  <conditionalFormatting sqref="V61:Y105">
    <cfRule type="expression" dxfId="21" priority="22">
      <formula>IF(#REF!="Y",TRUE,FALSE)</formula>
    </cfRule>
    <cfRule type="expression" dxfId="20" priority="23">
      <formula>V61=0</formula>
    </cfRule>
  </conditionalFormatting>
  <conditionalFormatting sqref="V11:AH55">
    <cfRule type="expression" dxfId="19" priority="37">
      <formula>IF(#REF!="Y",TRUE,FALSE)</formula>
    </cfRule>
    <cfRule type="expression" dxfId="18" priority="38">
      <formula>V11=0</formula>
    </cfRule>
  </conditionalFormatting>
  <hyperlinks>
    <hyperlink ref="AF4" r:id="rId1" xr:uid="{00000000-0004-0000-0A00-000000000000}"/>
  </hyperlinks>
  <pageMargins left="0.7" right="0.7" top="0.75" bottom="0.75" header="0.3" footer="0.3"/>
  <pageSetup orientation="portrait" r:id="rId2"/>
  <ignoredErrors>
    <ignoredError sqref="D103:D105" unlockedFormula="1"/>
  </ignoredErrors>
  <extLst>
    <ext xmlns:x14="http://schemas.microsoft.com/office/spreadsheetml/2009/9/main" uri="{78C0D931-6437-407d-A8EE-F0AAD7539E65}">
      <x14:conditionalFormattings>
        <x14:conditionalFormatting xmlns:xm="http://schemas.microsoft.com/office/excel/2006/main">
          <x14:cfRule type="expression" priority="1746" id="{2483F566-7001-46DF-B336-91D01E1ACCA4}">
            <xm:f>INDEX('5. Dosing'!#REF!,MATCH($C11,'5. Dosing'!$J$12:$J$73,0))='5. Dosing'!#REF!</xm:f>
            <x14:dxf>
              <font>
                <color theme="5" tint="-0.499984740745262"/>
              </font>
              <fill>
                <patternFill>
                  <bgColor theme="5" tint="0.59996337778862885"/>
                </patternFill>
              </fill>
            </x14:dxf>
          </x14:cfRule>
          <x14:cfRule type="expression" priority="1747" id="{39370D48-937D-4A1D-BC63-6E275136E210}">
            <xm:f>INDEX('5. Dosing'!#REF!,MATCH($C11,'5. Dosing'!$J$12:$J$73,0))='5. Dosing'!#REF!</xm:f>
            <x14:dxf>
              <font>
                <color theme="9" tint="-0.499984740745262"/>
              </font>
              <fill>
                <patternFill>
                  <bgColor rgb="FFFFFF99"/>
                </patternFill>
              </fill>
            </x14:dxf>
          </x14:cfRule>
          <x14:cfRule type="expression" priority="1748" id="{5F6BC92B-6357-4F9A-9641-17DAEF82654A}">
            <xm:f>INDEX('5. Dosing'!#REF!,MATCH($C11,'5. Dosing'!$J$12:$J$73,0))='5. Dosing'!#REF!</xm:f>
            <x14:dxf>
              <font>
                <color theme="6" tint="-0.499984740745262"/>
              </font>
              <fill>
                <patternFill>
                  <bgColor theme="6" tint="0.59996337778862885"/>
                </patternFill>
              </fill>
            </x14:dxf>
          </x14:cfRule>
          <xm:sqref>B11:B55 B61:B105</xm:sqref>
        </x14:conditionalFormatting>
        <x14:conditionalFormatting xmlns:xm="http://schemas.microsoft.com/office/excel/2006/main">
          <x14:cfRule type="expression" priority="1745" id="{A556889D-CA29-4681-A342-A3DF8DA9B5A4}">
            <xm:f>INDEX('5. Dosing'!#REF!,MATCH($C11,'5. Dosing'!$J$12:$J$73,0))='5. Dosing'!#REF!</xm:f>
            <x14:dxf>
              <fill>
                <patternFill>
                  <bgColor rgb="FFFF0000"/>
                </patternFill>
              </fill>
            </x14:dxf>
          </x14:cfRule>
          <xm:sqref>B61:B105 B11:B55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79998168889431442"/>
    <pageSetUpPr autoPageBreaks="0"/>
  </sheetPr>
  <dimension ref="B2:AK55"/>
  <sheetViews>
    <sheetView showGridLines="0" zoomScale="70" zoomScaleNormal="70" workbookViewId="0">
      <pane xSplit="9" topLeftCell="J1" activePane="topRight" state="frozen"/>
      <selection pane="topRight" activeCell="J1" sqref="J1"/>
    </sheetView>
  </sheetViews>
  <sheetFormatPr defaultRowHeight="14.4" outlineLevelRow="1" x14ac:dyDescent="0.3"/>
  <cols>
    <col min="1" max="2" width="1.6640625" customWidth="1"/>
    <col min="3" max="3" width="50.6640625" customWidth="1"/>
    <col min="4" max="4" width="13.5546875" customWidth="1"/>
    <col min="5" max="5" width="1.109375" customWidth="1"/>
    <col min="6" max="8" width="12.44140625" customWidth="1"/>
    <col min="9" max="9" width="15.44140625" bestFit="1" customWidth="1"/>
    <col min="10" max="10" width="9.109375" customWidth="1"/>
    <col min="11" max="16" width="11.77734375" customWidth="1"/>
    <col min="17" max="17" width="18.33203125" bestFit="1" customWidth="1"/>
    <col min="18" max="18" width="11.77734375" style="2" customWidth="1"/>
    <col min="19" max="22" width="11.77734375" customWidth="1"/>
    <col min="23" max="23" width="12.21875" customWidth="1"/>
    <col min="24" max="24" width="18.33203125" bestFit="1" customWidth="1"/>
    <col min="25" max="30" width="11.77734375" customWidth="1"/>
    <col min="31" max="31" width="18.33203125" bestFit="1" customWidth="1"/>
    <col min="32" max="32" width="14.33203125" style="2" customWidth="1"/>
    <col min="33" max="37" width="14.33203125" customWidth="1"/>
  </cols>
  <sheetData>
    <row r="2" spans="2:37" s="1" customFormat="1" ht="25.8" x14ac:dyDescent="0.5">
      <c r="B2" s="54" t="s">
        <v>309</v>
      </c>
      <c r="R2" s="123"/>
      <c r="AF2" s="123"/>
    </row>
    <row r="3" spans="2:37" x14ac:dyDescent="0.3">
      <c r="D3" s="66"/>
      <c r="K3" s="2" t="s">
        <v>326</v>
      </c>
    </row>
    <row r="4" spans="2:37" x14ac:dyDescent="0.3">
      <c r="K4" s="2" t="s">
        <v>324</v>
      </c>
    </row>
    <row r="5" spans="2:37" x14ac:dyDescent="0.3">
      <c r="K5" s="2" t="s">
        <v>325</v>
      </c>
      <c r="AF5" s="2" t="s">
        <v>320</v>
      </c>
    </row>
    <row r="6" spans="2:37" x14ac:dyDescent="0.3">
      <c r="B6" s="455" t="s">
        <v>323</v>
      </c>
      <c r="C6" s="456"/>
      <c r="D6" s="365" t="s">
        <v>345</v>
      </c>
      <c r="K6" s="2"/>
      <c r="AF6" s="365" t="s">
        <v>2</v>
      </c>
      <c r="AG6" s="202" t="str">
        <f>D6</f>
        <v>Volume</v>
      </c>
    </row>
    <row r="7" spans="2:37" x14ac:dyDescent="0.3">
      <c r="K7" s="452" t="s">
        <v>317</v>
      </c>
      <c r="L7" s="453"/>
      <c r="M7" s="453"/>
      <c r="N7" s="453"/>
      <c r="O7" s="453"/>
      <c r="P7" s="454"/>
      <c r="R7" s="452" t="s">
        <v>318</v>
      </c>
      <c r="S7" s="453"/>
      <c r="T7" s="453"/>
      <c r="U7" s="453"/>
      <c r="V7" s="453"/>
      <c r="W7" s="454"/>
      <c r="Y7" s="452" t="s">
        <v>319</v>
      </c>
      <c r="Z7" s="453"/>
      <c r="AA7" s="453"/>
      <c r="AB7" s="453"/>
      <c r="AC7" s="453"/>
      <c r="AD7" s="454"/>
      <c r="AF7" s="452" t="s">
        <v>321</v>
      </c>
      <c r="AG7" s="453"/>
      <c r="AH7" s="453"/>
      <c r="AI7" s="453"/>
      <c r="AJ7" s="453"/>
      <c r="AK7" s="454"/>
    </row>
    <row r="8" spans="2:37" x14ac:dyDescent="0.3">
      <c r="B8" s="119" t="s">
        <v>159</v>
      </c>
      <c r="C8" s="120"/>
      <c r="D8" s="9" t="s">
        <v>310</v>
      </c>
      <c r="F8" s="124" t="s">
        <v>83</v>
      </c>
      <c r="G8" s="13" t="s">
        <v>84</v>
      </c>
      <c r="H8" s="124" t="s">
        <v>85</v>
      </c>
      <c r="I8" s="13" t="s">
        <v>118</v>
      </c>
      <c r="K8" s="367" t="s">
        <v>311</v>
      </c>
      <c r="L8" s="367" t="s">
        <v>312</v>
      </c>
      <c r="M8" s="367" t="s">
        <v>313</v>
      </c>
      <c r="N8" s="367" t="s">
        <v>314</v>
      </c>
      <c r="O8" s="367" t="s">
        <v>315</v>
      </c>
      <c r="P8" s="367" t="s">
        <v>316</v>
      </c>
      <c r="R8" s="13" t="str">
        <f t="shared" ref="R8:W8" si="0">K8</f>
        <v>PEPFAR</v>
      </c>
      <c r="S8" s="13" t="str">
        <f t="shared" si="0"/>
        <v>Global Fund</v>
      </c>
      <c r="T8" s="13" t="str">
        <f t="shared" si="0"/>
        <v>MoH</v>
      </c>
      <c r="U8" s="13" t="str">
        <f t="shared" si="0"/>
        <v>Other 1</v>
      </c>
      <c r="V8" s="13" t="str">
        <f t="shared" si="0"/>
        <v>Other 2</v>
      </c>
      <c r="W8" s="13" t="str">
        <f t="shared" si="0"/>
        <v>Other 3</v>
      </c>
      <c r="Y8" s="13" t="str">
        <f t="shared" ref="Y8:AD8" si="1">R8</f>
        <v>PEPFAR</v>
      </c>
      <c r="Z8" s="13" t="str">
        <f t="shared" si="1"/>
        <v>Global Fund</v>
      </c>
      <c r="AA8" s="13" t="str">
        <f t="shared" si="1"/>
        <v>MoH</v>
      </c>
      <c r="AB8" s="13" t="str">
        <f t="shared" si="1"/>
        <v>Other 1</v>
      </c>
      <c r="AC8" s="13" t="str">
        <f t="shared" si="1"/>
        <v>Other 2</v>
      </c>
      <c r="AD8" s="13" t="str">
        <f t="shared" si="1"/>
        <v>Other 3</v>
      </c>
      <c r="AF8" s="13" t="str">
        <f t="shared" ref="AF8:AK8" si="2">Y8</f>
        <v>PEPFAR</v>
      </c>
      <c r="AG8" s="13" t="str">
        <f t="shared" si="2"/>
        <v>Global Fund</v>
      </c>
      <c r="AH8" s="13" t="str">
        <f t="shared" si="2"/>
        <v>MoH</v>
      </c>
      <c r="AI8" s="13" t="str">
        <f t="shared" si="2"/>
        <v>Other 1</v>
      </c>
      <c r="AJ8" s="13" t="str">
        <f t="shared" si="2"/>
        <v>Other 2</v>
      </c>
      <c r="AK8" s="13" t="str">
        <f t="shared" si="2"/>
        <v>Other 3</v>
      </c>
    </row>
    <row r="9" spans="2:37" x14ac:dyDescent="0.3">
      <c r="B9" s="12"/>
      <c r="C9" s="12" t="str">
        <f>'7. Consumption'!C9</f>
        <v>3TC (150) - 60 tab</v>
      </c>
      <c r="D9" s="201">
        <f>'10. Cost'!D11</f>
        <v>0</v>
      </c>
      <c r="F9" s="114">
        <f>IF($D$6="Volume",SUM('9. Ordering'!E9:P9),SUM('10. Cost'!V11:Y11))</f>
        <v>0</v>
      </c>
      <c r="G9" s="114">
        <f>IF($D$6="Volume",SUM('9. Ordering'!Q9:AB9),SUM('10. Cost'!Z11:AC11))</f>
        <v>0</v>
      </c>
      <c r="H9" s="114">
        <f>IF($D$6="Volume",SUM('9. Ordering'!AC9:AN9),SUM('10. Cost'!AD11:AG11))</f>
        <v>0</v>
      </c>
      <c r="I9" s="126">
        <f>SUM(F9:H9)</f>
        <v>0</v>
      </c>
      <c r="K9" s="364"/>
      <c r="L9" s="364"/>
      <c r="M9" s="364"/>
      <c r="N9" s="364"/>
      <c r="O9" s="364"/>
      <c r="P9" s="364"/>
      <c r="Q9" s="366" t="s">
        <v>322</v>
      </c>
      <c r="R9" s="364"/>
      <c r="S9" s="364"/>
      <c r="T9" s="364"/>
      <c r="U9" s="364"/>
      <c r="V9" s="364"/>
      <c r="W9" s="364"/>
      <c r="X9" s="366" t="s">
        <v>322</v>
      </c>
      <c r="Y9" s="364"/>
      <c r="Z9" s="364"/>
      <c r="AA9" s="364"/>
      <c r="AB9" s="364"/>
      <c r="AC9" s="364"/>
      <c r="AD9" s="364"/>
      <c r="AE9" s="366" t="s">
        <v>322</v>
      </c>
      <c r="AF9" s="359">
        <f t="shared" ref="AF9:AF53" si="3">IF($AF$6="Year 1",($F9*K9),IF($AF$6="Year 2",($G9*R9),IF($AF$6="Year 3",($H9*Y9),($F9*K9)+($G9*R9)+($H9*Y9))))</f>
        <v>0</v>
      </c>
      <c r="AG9" s="359">
        <f t="shared" ref="AG9:AG53" si="4">IF($AF$6="Year 1",($F9*L9),IF($AF$6="Year 2",($G9*S9),IF($AF$6="Year 3",($H9*Z9),($F9*L9)+($G9*S9)+($H9*Z9))))</f>
        <v>0</v>
      </c>
      <c r="AH9" s="359">
        <f t="shared" ref="AH9:AH53" si="5">IF($AF$6="Year 1",($F9*M9),IF($AF$6="Year 2",($G9*T9),IF($AF$6="Year 3",($H9*AA9),($F9*M9)+($G9*T9)+($H9*AA9))))</f>
        <v>0</v>
      </c>
      <c r="AI9" s="359">
        <f t="shared" ref="AI9:AI53" si="6">IF($AF$6="Year 1",($F9*N9),IF($AF$6="Year 2",($G9*U9),IF($AF$6="Year 3",($H9*AB9),($F9*N9)+($G9*U9)+($H9*AB9))))</f>
        <v>0</v>
      </c>
      <c r="AJ9" s="359">
        <f t="shared" ref="AJ9:AJ53" si="7">IF($AF$6="Year 1",($F9*O9),IF($AF$6="Year 2",($G9*V9),IF($AF$6="Year 3",($H9*AC9),($F9*O9)+($G9*V9)+($H9*AC9))))</f>
        <v>0</v>
      </c>
      <c r="AK9" s="359">
        <f t="shared" ref="AK9:AK53" si="8">IF($AF$6="Year 1",($F9*P9),IF($AF$6="Year 2",($G9*W9),IF($AF$6="Year 3",($H9*AD9),($F9*P9)+($G9*W9)+($H9*AD9))))</f>
        <v>0</v>
      </c>
    </row>
    <row r="10" spans="2:37" x14ac:dyDescent="0.3">
      <c r="B10" s="12"/>
      <c r="C10" s="12" t="str">
        <f>'7. Consumption'!C10</f>
        <v>3TC (300) - 30 tab</v>
      </c>
      <c r="D10" s="201">
        <f>'10. Cost'!D12</f>
        <v>0</v>
      </c>
      <c r="F10" s="114">
        <f>IF($D$6="Volume",SUM('9. Ordering'!E10:P10),SUM('10. Cost'!V12:Y12))</f>
        <v>0</v>
      </c>
      <c r="G10" s="114">
        <f>IF($D$6="Volume",SUM('9. Ordering'!Q10:AB10),SUM('10. Cost'!Z12:AC12))</f>
        <v>0</v>
      </c>
      <c r="H10" s="114">
        <f>IF($D$6="Volume",SUM('9. Ordering'!AC10:AN10),SUM('10. Cost'!AD12:AG12))</f>
        <v>0</v>
      </c>
      <c r="I10" s="126">
        <f t="shared" ref="I10:I53" si="9">SUM(F10:H10)</f>
        <v>0</v>
      </c>
      <c r="K10" s="364"/>
      <c r="L10" s="364"/>
      <c r="M10" s="364"/>
      <c r="N10" s="364"/>
      <c r="O10" s="364"/>
      <c r="P10" s="364"/>
      <c r="Q10" s="366" t="s">
        <v>322</v>
      </c>
      <c r="R10" s="364"/>
      <c r="S10" s="364"/>
      <c r="T10" s="364"/>
      <c r="U10" s="364"/>
      <c r="V10" s="364"/>
      <c r="W10" s="364"/>
      <c r="X10" s="366" t="s">
        <v>322</v>
      </c>
      <c r="Y10" s="364"/>
      <c r="Z10" s="364"/>
      <c r="AA10" s="364"/>
      <c r="AB10" s="364"/>
      <c r="AC10" s="364"/>
      <c r="AD10" s="364"/>
      <c r="AE10" s="366" t="s">
        <v>322</v>
      </c>
      <c r="AF10" s="359">
        <f t="shared" si="3"/>
        <v>0</v>
      </c>
      <c r="AG10" s="359">
        <f t="shared" si="4"/>
        <v>0</v>
      </c>
      <c r="AH10" s="359">
        <f t="shared" si="5"/>
        <v>0</v>
      </c>
      <c r="AI10" s="359">
        <f t="shared" si="6"/>
        <v>0</v>
      </c>
      <c r="AJ10" s="359">
        <f t="shared" si="7"/>
        <v>0</v>
      </c>
      <c r="AK10" s="359">
        <f t="shared" si="8"/>
        <v>0</v>
      </c>
    </row>
    <row r="11" spans="2:37" x14ac:dyDescent="0.3">
      <c r="B11" s="12"/>
      <c r="C11" s="12" t="str">
        <f>'7. Consumption'!C11</f>
        <v>ABC (300) - 60 tab</v>
      </c>
      <c r="D11" s="201">
        <f>'10. Cost'!D13</f>
        <v>0</v>
      </c>
      <c r="F11" s="114">
        <f>IF($D$6="Volume",SUM('9. Ordering'!E11:P11),SUM('10. Cost'!V13:Y13))</f>
        <v>0</v>
      </c>
      <c r="G11" s="114">
        <f>IF($D$6="Volume",SUM('9. Ordering'!Q11:AB11),SUM('10. Cost'!Z13:AC13))</f>
        <v>0</v>
      </c>
      <c r="H11" s="114">
        <f>IF($D$6="Volume",SUM('9. Ordering'!AC11:AN11),SUM('10. Cost'!AD13:AG13))</f>
        <v>0</v>
      </c>
      <c r="I11" s="126">
        <f t="shared" si="9"/>
        <v>0</v>
      </c>
      <c r="K11" s="364"/>
      <c r="L11" s="364"/>
      <c r="M11" s="364"/>
      <c r="N11" s="364"/>
      <c r="O11" s="364"/>
      <c r="P11" s="364"/>
      <c r="Q11" s="366" t="s">
        <v>322</v>
      </c>
      <c r="R11" s="364"/>
      <c r="S11" s="364"/>
      <c r="T11" s="364"/>
      <c r="U11" s="364"/>
      <c r="V11" s="364"/>
      <c r="W11" s="364"/>
      <c r="X11" s="366" t="s">
        <v>322</v>
      </c>
      <c r="Y11" s="364"/>
      <c r="Z11" s="364"/>
      <c r="AA11" s="364"/>
      <c r="AB11" s="364"/>
      <c r="AC11" s="364"/>
      <c r="AD11" s="364"/>
      <c r="AE11" s="366" t="s">
        <v>322</v>
      </c>
      <c r="AF11" s="359">
        <f t="shared" si="3"/>
        <v>0</v>
      </c>
      <c r="AG11" s="359">
        <f t="shared" si="4"/>
        <v>0</v>
      </c>
      <c r="AH11" s="359">
        <f t="shared" si="5"/>
        <v>0</v>
      </c>
      <c r="AI11" s="359">
        <f t="shared" si="6"/>
        <v>0</v>
      </c>
      <c r="AJ11" s="359">
        <f t="shared" si="7"/>
        <v>0</v>
      </c>
      <c r="AK11" s="359">
        <f t="shared" si="8"/>
        <v>0</v>
      </c>
    </row>
    <row r="12" spans="2:37" x14ac:dyDescent="0.3">
      <c r="B12" s="12"/>
      <c r="C12" s="12" t="str">
        <f>'7. Consumption'!C12</f>
        <v>ABC+3TC (600/300) - 30 tab</v>
      </c>
      <c r="D12" s="201">
        <f>'10. Cost'!D14</f>
        <v>0</v>
      </c>
      <c r="F12" s="114">
        <f>IF($D$6="Volume",SUM('9. Ordering'!E12:P12),SUM('10. Cost'!V14:Y14))</f>
        <v>0</v>
      </c>
      <c r="G12" s="114">
        <f>IF($D$6="Volume",SUM('9. Ordering'!Q12:AB12),SUM('10. Cost'!Z14:AC14))</f>
        <v>0</v>
      </c>
      <c r="H12" s="114">
        <f>IF($D$6="Volume",SUM('9. Ordering'!AC12:AN12),SUM('10. Cost'!AD14:AG14))</f>
        <v>0</v>
      </c>
      <c r="I12" s="126">
        <f t="shared" si="9"/>
        <v>0</v>
      </c>
      <c r="K12" s="364"/>
      <c r="L12" s="364"/>
      <c r="M12" s="364"/>
      <c r="N12" s="364"/>
      <c r="O12" s="364"/>
      <c r="P12" s="364"/>
      <c r="Q12" s="366" t="s">
        <v>322</v>
      </c>
      <c r="R12" s="364"/>
      <c r="S12" s="364"/>
      <c r="T12" s="364"/>
      <c r="U12" s="364"/>
      <c r="V12" s="364"/>
      <c r="W12" s="364"/>
      <c r="X12" s="366" t="s">
        <v>322</v>
      </c>
      <c r="Y12" s="364"/>
      <c r="Z12" s="364"/>
      <c r="AA12" s="364"/>
      <c r="AB12" s="364"/>
      <c r="AC12" s="364"/>
      <c r="AD12" s="364"/>
      <c r="AE12" s="366" t="s">
        <v>322</v>
      </c>
      <c r="AF12" s="359">
        <f t="shared" si="3"/>
        <v>0</v>
      </c>
      <c r="AG12" s="359">
        <f t="shared" si="4"/>
        <v>0</v>
      </c>
      <c r="AH12" s="359">
        <f t="shared" si="5"/>
        <v>0</v>
      </c>
      <c r="AI12" s="359">
        <f t="shared" si="6"/>
        <v>0</v>
      </c>
      <c r="AJ12" s="359">
        <f t="shared" si="7"/>
        <v>0</v>
      </c>
      <c r="AK12" s="359">
        <f t="shared" si="8"/>
        <v>0</v>
      </c>
    </row>
    <row r="13" spans="2:37" x14ac:dyDescent="0.3">
      <c r="B13" s="12"/>
      <c r="C13" s="12" t="str">
        <f>'7. Consumption'!C13</f>
        <v>ABC+3TC+DTG (600/300/50) - 30 tab</v>
      </c>
      <c r="D13" s="201">
        <f>'10. Cost'!D15</f>
        <v>0</v>
      </c>
      <c r="F13" s="114">
        <f>IF($D$6="Volume",SUM('9. Ordering'!E13:P13),SUM('10. Cost'!V15:Y15))</f>
        <v>0</v>
      </c>
      <c r="G13" s="114">
        <f>IF($D$6="Volume",SUM('9. Ordering'!Q13:AB13),SUM('10. Cost'!Z15:AC15))</f>
        <v>0</v>
      </c>
      <c r="H13" s="114">
        <f>IF($D$6="Volume",SUM('9. Ordering'!AC13:AN13),SUM('10. Cost'!AD15:AG15))</f>
        <v>0</v>
      </c>
      <c r="I13" s="126">
        <f t="shared" si="9"/>
        <v>0</v>
      </c>
      <c r="K13" s="364"/>
      <c r="L13" s="364"/>
      <c r="M13" s="364"/>
      <c r="N13" s="364"/>
      <c r="O13" s="364"/>
      <c r="P13" s="364"/>
      <c r="Q13" s="366" t="s">
        <v>322</v>
      </c>
      <c r="R13" s="364"/>
      <c r="S13" s="364"/>
      <c r="T13" s="364"/>
      <c r="U13" s="364"/>
      <c r="V13" s="364"/>
      <c r="W13" s="364"/>
      <c r="X13" s="366" t="s">
        <v>322</v>
      </c>
      <c r="Y13" s="364"/>
      <c r="Z13" s="364"/>
      <c r="AA13" s="364"/>
      <c r="AB13" s="364"/>
      <c r="AC13" s="364"/>
      <c r="AD13" s="364"/>
      <c r="AE13" s="366" t="s">
        <v>322</v>
      </c>
      <c r="AF13" s="359">
        <f t="shared" si="3"/>
        <v>0</v>
      </c>
      <c r="AG13" s="359">
        <f t="shared" si="4"/>
        <v>0</v>
      </c>
      <c r="AH13" s="359">
        <f t="shared" si="5"/>
        <v>0</v>
      </c>
      <c r="AI13" s="359">
        <f t="shared" si="6"/>
        <v>0</v>
      </c>
      <c r="AJ13" s="359">
        <f t="shared" si="7"/>
        <v>0</v>
      </c>
      <c r="AK13" s="359">
        <f t="shared" si="8"/>
        <v>0</v>
      </c>
    </row>
    <row r="14" spans="2:37" x14ac:dyDescent="0.3">
      <c r="B14" s="12"/>
      <c r="C14" s="12" t="str">
        <f>'7. Consumption'!C14</f>
        <v>ATV/r (300/100) - 30 tab</v>
      </c>
      <c r="D14" s="201">
        <f>'10. Cost'!D16</f>
        <v>0</v>
      </c>
      <c r="F14" s="114">
        <f>IF($D$6="Volume",SUM('9. Ordering'!E14:P14),SUM('10. Cost'!V16:Y16))</f>
        <v>0</v>
      </c>
      <c r="G14" s="114">
        <f>IF($D$6="Volume",SUM('9. Ordering'!Q14:AB14),SUM('10. Cost'!Z16:AC16))</f>
        <v>0</v>
      </c>
      <c r="H14" s="114">
        <f>IF($D$6="Volume",SUM('9. Ordering'!AC14:AN14),SUM('10. Cost'!AD16:AG16))</f>
        <v>0</v>
      </c>
      <c r="I14" s="126">
        <f t="shared" si="9"/>
        <v>0</v>
      </c>
      <c r="K14" s="364"/>
      <c r="L14" s="364"/>
      <c r="M14" s="364"/>
      <c r="N14" s="364"/>
      <c r="O14" s="364"/>
      <c r="P14" s="364"/>
      <c r="Q14" s="366" t="s">
        <v>322</v>
      </c>
      <c r="R14" s="364"/>
      <c r="S14" s="364"/>
      <c r="T14" s="364"/>
      <c r="U14" s="364"/>
      <c r="V14" s="364"/>
      <c r="W14" s="364"/>
      <c r="X14" s="366" t="s">
        <v>322</v>
      </c>
      <c r="Y14" s="364"/>
      <c r="Z14" s="364"/>
      <c r="AA14" s="364"/>
      <c r="AB14" s="364"/>
      <c r="AC14" s="364"/>
      <c r="AD14" s="364"/>
      <c r="AE14" s="366" t="s">
        <v>322</v>
      </c>
      <c r="AF14" s="359">
        <f t="shared" si="3"/>
        <v>0</v>
      </c>
      <c r="AG14" s="359">
        <f t="shared" si="4"/>
        <v>0</v>
      </c>
      <c r="AH14" s="359">
        <f t="shared" si="5"/>
        <v>0</v>
      </c>
      <c r="AI14" s="359">
        <f t="shared" si="6"/>
        <v>0</v>
      </c>
      <c r="AJ14" s="359">
        <f t="shared" si="7"/>
        <v>0</v>
      </c>
      <c r="AK14" s="359">
        <f t="shared" si="8"/>
        <v>0</v>
      </c>
    </row>
    <row r="15" spans="2:37" x14ac:dyDescent="0.3">
      <c r="B15" s="12"/>
      <c r="C15" s="12" t="str">
        <f>'7. Consumption'!C15</f>
        <v>AZT (300) - 60 tab</v>
      </c>
      <c r="D15" s="201">
        <f>'10. Cost'!D17</f>
        <v>0</v>
      </c>
      <c r="F15" s="114">
        <f>IF($D$6="Volume",SUM('9. Ordering'!E15:P15),SUM('10. Cost'!V17:Y17))</f>
        <v>0</v>
      </c>
      <c r="G15" s="114">
        <f>IF($D$6="Volume",SUM('9. Ordering'!Q15:AB15),SUM('10. Cost'!Z17:AC17))</f>
        <v>0</v>
      </c>
      <c r="H15" s="114">
        <f>IF($D$6="Volume",SUM('9. Ordering'!AC15:AN15),SUM('10. Cost'!AD17:AG17))</f>
        <v>0</v>
      </c>
      <c r="I15" s="126">
        <f t="shared" si="9"/>
        <v>0</v>
      </c>
      <c r="K15" s="364"/>
      <c r="L15" s="364"/>
      <c r="M15" s="364"/>
      <c r="N15" s="364"/>
      <c r="O15" s="364"/>
      <c r="P15" s="364"/>
      <c r="Q15" s="366" t="s">
        <v>322</v>
      </c>
      <c r="R15" s="364"/>
      <c r="S15" s="364"/>
      <c r="T15" s="364"/>
      <c r="U15" s="364"/>
      <c r="V15" s="364"/>
      <c r="W15" s="364"/>
      <c r="X15" s="366" t="s">
        <v>322</v>
      </c>
      <c r="Y15" s="364"/>
      <c r="Z15" s="364"/>
      <c r="AA15" s="364"/>
      <c r="AB15" s="364"/>
      <c r="AC15" s="364"/>
      <c r="AD15" s="364"/>
      <c r="AE15" s="366" t="s">
        <v>322</v>
      </c>
      <c r="AF15" s="359">
        <f t="shared" si="3"/>
        <v>0</v>
      </c>
      <c r="AG15" s="359">
        <f t="shared" si="4"/>
        <v>0</v>
      </c>
      <c r="AH15" s="359">
        <f t="shared" si="5"/>
        <v>0</v>
      </c>
      <c r="AI15" s="359">
        <f t="shared" si="6"/>
        <v>0</v>
      </c>
      <c r="AJ15" s="359">
        <f t="shared" si="7"/>
        <v>0</v>
      </c>
      <c r="AK15" s="359">
        <f t="shared" si="8"/>
        <v>0</v>
      </c>
    </row>
    <row r="16" spans="2:37" x14ac:dyDescent="0.3">
      <c r="B16" s="12"/>
      <c r="C16" s="12" t="str">
        <f>'7. Consumption'!C16</f>
        <v>AZT+3TC (300/150) - 60 tab</v>
      </c>
      <c r="D16" s="201">
        <f>'10. Cost'!D18</f>
        <v>0</v>
      </c>
      <c r="F16" s="114">
        <f>IF($D$6="Volume",SUM('9. Ordering'!E16:P16),SUM('10. Cost'!V18:Y18))</f>
        <v>0</v>
      </c>
      <c r="G16" s="114">
        <f>IF($D$6="Volume",SUM('9. Ordering'!Q16:AB16),SUM('10. Cost'!Z18:AC18))</f>
        <v>0</v>
      </c>
      <c r="H16" s="114">
        <f>IF($D$6="Volume",SUM('9. Ordering'!AC16:AN16),SUM('10. Cost'!AD18:AG18))</f>
        <v>0</v>
      </c>
      <c r="I16" s="126">
        <f t="shared" si="9"/>
        <v>0</v>
      </c>
      <c r="K16" s="364"/>
      <c r="L16" s="364"/>
      <c r="M16" s="364"/>
      <c r="N16" s="364"/>
      <c r="O16" s="364"/>
      <c r="P16" s="364"/>
      <c r="Q16" s="366" t="s">
        <v>322</v>
      </c>
      <c r="R16" s="364"/>
      <c r="S16" s="364"/>
      <c r="T16" s="364"/>
      <c r="U16" s="364"/>
      <c r="V16" s="364"/>
      <c r="W16" s="364"/>
      <c r="X16" s="366" t="s">
        <v>322</v>
      </c>
      <c r="Y16" s="364"/>
      <c r="Z16" s="364"/>
      <c r="AA16" s="364"/>
      <c r="AB16" s="364"/>
      <c r="AC16" s="364"/>
      <c r="AD16" s="364"/>
      <c r="AE16" s="366" t="s">
        <v>322</v>
      </c>
      <c r="AF16" s="359">
        <f t="shared" si="3"/>
        <v>0</v>
      </c>
      <c r="AG16" s="359">
        <f t="shared" si="4"/>
        <v>0</v>
      </c>
      <c r="AH16" s="359">
        <f t="shared" si="5"/>
        <v>0</v>
      </c>
      <c r="AI16" s="359">
        <f t="shared" si="6"/>
        <v>0</v>
      </c>
      <c r="AJ16" s="359">
        <f t="shared" si="7"/>
        <v>0</v>
      </c>
      <c r="AK16" s="359">
        <f t="shared" si="8"/>
        <v>0</v>
      </c>
    </row>
    <row r="17" spans="2:37" x14ac:dyDescent="0.3">
      <c r="B17" s="12"/>
      <c r="C17" s="12" t="str">
        <f>'7. Consumption'!C17</f>
        <v>AZT+3TC+ABC (300/150/300) - 60 tab</v>
      </c>
      <c r="D17" s="201">
        <f>'10. Cost'!D19</f>
        <v>0</v>
      </c>
      <c r="F17" s="114">
        <f>IF($D$6="Volume",SUM('9. Ordering'!E17:P17),SUM('10. Cost'!V19:Y19))</f>
        <v>0</v>
      </c>
      <c r="G17" s="114">
        <f>IF($D$6="Volume",SUM('9. Ordering'!Q17:AB17),SUM('10. Cost'!Z19:AC19))</f>
        <v>0</v>
      </c>
      <c r="H17" s="114">
        <f>IF($D$6="Volume",SUM('9. Ordering'!AC17:AN17),SUM('10. Cost'!AD19:AG19))</f>
        <v>0</v>
      </c>
      <c r="I17" s="126">
        <f t="shared" si="9"/>
        <v>0</v>
      </c>
      <c r="K17" s="364"/>
      <c r="L17" s="364"/>
      <c r="M17" s="364"/>
      <c r="N17" s="364"/>
      <c r="O17" s="364"/>
      <c r="P17" s="364"/>
      <c r="Q17" s="366" t="s">
        <v>322</v>
      </c>
      <c r="R17" s="364"/>
      <c r="S17" s="364"/>
      <c r="T17" s="364"/>
      <c r="U17" s="364"/>
      <c r="V17" s="364"/>
      <c r="W17" s="364"/>
      <c r="X17" s="366" t="s">
        <v>322</v>
      </c>
      <c r="Y17" s="364"/>
      <c r="Z17" s="364"/>
      <c r="AA17" s="364"/>
      <c r="AB17" s="364"/>
      <c r="AC17" s="364"/>
      <c r="AD17" s="364"/>
      <c r="AE17" s="366" t="s">
        <v>322</v>
      </c>
      <c r="AF17" s="359">
        <f t="shared" si="3"/>
        <v>0</v>
      </c>
      <c r="AG17" s="359">
        <f t="shared" si="4"/>
        <v>0</v>
      </c>
      <c r="AH17" s="359">
        <f t="shared" si="5"/>
        <v>0</v>
      </c>
      <c r="AI17" s="359">
        <f t="shared" si="6"/>
        <v>0</v>
      </c>
      <c r="AJ17" s="359">
        <f t="shared" si="7"/>
        <v>0</v>
      </c>
      <c r="AK17" s="359">
        <f t="shared" si="8"/>
        <v>0</v>
      </c>
    </row>
    <row r="18" spans="2:37" x14ac:dyDescent="0.3">
      <c r="B18" s="12"/>
      <c r="C18" s="12" t="str">
        <f>'7. Consumption'!C18</f>
        <v>AZT+3TC+NVP (300/150/200) - 60 tab</v>
      </c>
      <c r="D18" s="201">
        <f>'10. Cost'!D20</f>
        <v>0</v>
      </c>
      <c r="F18" s="114">
        <f>IF($D$6="Volume",SUM('9. Ordering'!E18:P18),SUM('10. Cost'!V20:Y20))</f>
        <v>0</v>
      </c>
      <c r="G18" s="114">
        <f>IF($D$6="Volume",SUM('9. Ordering'!Q18:AB18),SUM('10. Cost'!Z20:AC20))</f>
        <v>0</v>
      </c>
      <c r="H18" s="114">
        <f>IF($D$6="Volume",SUM('9. Ordering'!AC18:AN18),SUM('10. Cost'!AD20:AG20))</f>
        <v>0</v>
      </c>
      <c r="I18" s="126">
        <f t="shared" si="9"/>
        <v>0</v>
      </c>
      <c r="K18" s="364"/>
      <c r="L18" s="364"/>
      <c r="M18" s="364"/>
      <c r="N18" s="364"/>
      <c r="O18" s="364"/>
      <c r="P18" s="364"/>
      <c r="Q18" s="366" t="s">
        <v>322</v>
      </c>
      <c r="R18" s="364"/>
      <c r="S18" s="364"/>
      <c r="T18" s="364"/>
      <c r="U18" s="364"/>
      <c r="V18" s="364"/>
      <c r="W18" s="364"/>
      <c r="X18" s="366" t="s">
        <v>322</v>
      </c>
      <c r="Y18" s="364"/>
      <c r="Z18" s="364"/>
      <c r="AA18" s="364"/>
      <c r="AB18" s="364"/>
      <c r="AC18" s="364"/>
      <c r="AD18" s="364"/>
      <c r="AE18" s="366" t="s">
        <v>322</v>
      </c>
      <c r="AF18" s="359">
        <f t="shared" si="3"/>
        <v>0</v>
      </c>
      <c r="AG18" s="359">
        <f t="shared" si="4"/>
        <v>0</v>
      </c>
      <c r="AH18" s="359">
        <f t="shared" si="5"/>
        <v>0</v>
      </c>
      <c r="AI18" s="359">
        <f t="shared" si="6"/>
        <v>0</v>
      </c>
      <c r="AJ18" s="359">
        <f t="shared" si="7"/>
        <v>0</v>
      </c>
      <c r="AK18" s="359">
        <f t="shared" si="8"/>
        <v>0</v>
      </c>
    </row>
    <row r="19" spans="2:37" x14ac:dyDescent="0.3">
      <c r="B19" s="12"/>
      <c r="C19" s="12" t="str">
        <f>'7. Consumption'!C19</f>
        <v>DRV (300) - 240 tab</v>
      </c>
      <c r="D19" s="201">
        <f>'10. Cost'!D21</f>
        <v>0</v>
      </c>
      <c r="F19" s="114">
        <f>IF($D$6="Volume",SUM('9. Ordering'!E19:P19),SUM('10. Cost'!V21:Y21))</f>
        <v>0</v>
      </c>
      <c r="G19" s="114">
        <f>IF($D$6="Volume",SUM('9. Ordering'!Q19:AB19),SUM('10. Cost'!Z21:AC21))</f>
        <v>0</v>
      </c>
      <c r="H19" s="114">
        <f>IF($D$6="Volume",SUM('9. Ordering'!AC19:AN19),SUM('10. Cost'!AD21:AG21))</f>
        <v>0</v>
      </c>
      <c r="I19" s="126">
        <f t="shared" si="9"/>
        <v>0</v>
      </c>
      <c r="K19" s="364"/>
      <c r="L19" s="364"/>
      <c r="M19" s="364"/>
      <c r="N19" s="364"/>
      <c r="O19" s="364"/>
      <c r="P19" s="364"/>
      <c r="Q19" s="366" t="s">
        <v>322</v>
      </c>
      <c r="R19" s="364"/>
      <c r="S19" s="364"/>
      <c r="T19" s="364"/>
      <c r="U19" s="364"/>
      <c r="V19" s="364"/>
      <c r="W19" s="364"/>
      <c r="X19" s="366" t="s">
        <v>322</v>
      </c>
      <c r="Y19" s="364"/>
      <c r="Z19" s="364"/>
      <c r="AA19" s="364"/>
      <c r="AB19" s="364"/>
      <c r="AC19" s="364"/>
      <c r="AD19" s="364"/>
      <c r="AE19" s="366" t="s">
        <v>322</v>
      </c>
      <c r="AF19" s="359">
        <f t="shared" si="3"/>
        <v>0</v>
      </c>
      <c r="AG19" s="359">
        <f t="shared" si="4"/>
        <v>0</v>
      </c>
      <c r="AH19" s="359">
        <f t="shared" si="5"/>
        <v>0</v>
      </c>
      <c r="AI19" s="359">
        <f t="shared" si="6"/>
        <v>0</v>
      </c>
      <c r="AJ19" s="359">
        <f t="shared" si="7"/>
        <v>0</v>
      </c>
      <c r="AK19" s="359">
        <f t="shared" si="8"/>
        <v>0</v>
      </c>
    </row>
    <row r="20" spans="2:37" x14ac:dyDescent="0.3">
      <c r="B20" s="12"/>
      <c r="C20" s="12" t="str">
        <f>'7. Consumption'!C20</f>
        <v>DRV (400) - 60 tab</v>
      </c>
      <c r="D20" s="201">
        <f>'10. Cost'!D22</f>
        <v>0</v>
      </c>
      <c r="F20" s="114">
        <f>IF($D$6="Volume",SUM('9. Ordering'!E20:P20),SUM('10. Cost'!V22:Y22))</f>
        <v>0</v>
      </c>
      <c r="G20" s="114">
        <f>IF($D$6="Volume",SUM('9. Ordering'!Q20:AB20),SUM('10. Cost'!Z22:AC22))</f>
        <v>0</v>
      </c>
      <c r="H20" s="114">
        <f>IF($D$6="Volume",SUM('9. Ordering'!AC20:AN20),SUM('10. Cost'!AD22:AG22))</f>
        <v>0</v>
      </c>
      <c r="I20" s="126">
        <f t="shared" si="9"/>
        <v>0</v>
      </c>
      <c r="K20" s="364"/>
      <c r="L20" s="364"/>
      <c r="M20" s="364"/>
      <c r="N20" s="364"/>
      <c r="O20" s="364"/>
      <c r="P20" s="364"/>
      <c r="Q20" s="366" t="s">
        <v>322</v>
      </c>
      <c r="R20" s="364"/>
      <c r="S20" s="364"/>
      <c r="T20" s="364"/>
      <c r="U20" s="364"/>
      <c r="V20" s="364"/>
      <c r="W20" s="364"/>
      <c r="X20" s="366" t="s">
        <v>322</v>
      </c>
      <c r="Y20" s="364"/>
      <c r="Z20" s="364"/>
      <c r="AA20" s="364"/>
      <c r="AB20" s="364"/>
      <c r="AC20" s="364"/>
      <c r="AD20" s="364"/>
      <c r="AE20" s="366" t="s">
        <v>322</v>
      </c>
      <c r="AF20" s="359">
        <f t="shared" si="3"/>
        <v>0</v>
      </c>
      <c r="AG20" s="359">
        <f t="shared" si="4"/>
        <v>0</v>
      </c>
      <c r="AH20" s="359">
        <f t="shared" si="5"/>
        <v>0</v>
      </c>
      <c r="AI20" s="359">
        <f t="shared" si="6"/>
        <v>0</v>
      </c>
      <c r="AJ20" s="359">
        <f t="shared" si="7"/>
        <v>0</v>
      </c>
      <c r="AK20" s="359">
        <f t="shared" si="8"/>
        <v>0</v>
      </c>
    </row>
    <row r="21" spans="2:37" x14ac:dyDescent="0.3">
      <c r="B21" s="12"/>
      <c r="C21" s="12" t="str">
        <f>'7. Consumption'!C21</f>
        <v>DRV (600) - 60 tab</v>
      </c>
      <c r="D21" s="201">
        <f>'10. Cost'!D23</f>
        <v>0</v>
      </c>
      <c r="F21" s="114">
        <f>IF($D$6="Volume",SUM('9. Ordering'!E21:P21),SUM('10. Cost'!V23:Y23))</f>
        <v>0</v>
      </c>
      <c r="G21" s="114">
        <f>IF($D$6="Volume",SUM('9. Ordering'!Q21:AB21),SUM('10. Cost'!Z23:AC23))</f>
        <v>0</v>
      </c>
      <c r="H21" s="114">
        <f>IF($D$6="Volume",SUM('9. Ordering'!AC21:AN21),SUM('10. Cost'!AD23:AG23))</f>
        <v>0</v>
      </c>
      <c r="I21" s="126">
        <f t="shared" si="9"/>
        <v>0</v>
      </c>
      <c r="K21" s="364"/>
      <c r="L21" s="364"/>
      <c r="M21" s="364"/>
      <c r="N21" s="364"/>
      <c r="O21" s="364"/>
      <c r="P21" s="364"/>
      <c r="Q21" s="366" t="s">
        <v>322</v>
      </c>
      <c r="R21" s="364"/>
      <c r="S21" s="364"/>
      <c r="T21" s="364"/>
      <c r="U21" s="364"/>
      <c r="V21" s="364"/>
      <c r="W21" s="364"/>
      <c r="X21" s="366" t="s">
        <v>322</v>
      </c>
      <c r="Y21" s="364"/>
      <c r="Z21" s="364"/>
      <c r="AA21" s="364"/>
      <c r="AB21" s="364"/>
      <c r="AC21" s="364"/>
      <c r="AD21" s="364"/>
      <c r="AE21" s="366" t="s">
        <v>322</v>
      </c>
      <c r="AF21" s="359">
        <f t="shared" si="3"/>
        <v>0</v>
      </c>
      <c r="AG21" s="359">
        <f t="shared" si="4"/>
        <v>0</v>
      </c>
      <c r="AH21" s="359">
        <f t="shared" si="5"/>
        <v>0</v>
      </c>
      <c r="AI21" s="359">
        <f t="shared" si="6"/>
        <v>0</v>
      </c>
      <c r="AJ21" s="359">
        <f t="shared" si="7"/>
        <v>0</v>
      </c>
      <c r="AK21" s="359">
        <f t="shared" si="8"/>
        <v>0</v>
      </c>
    </row>
    <row r="22" spans="2:37" x14ac:dyDescent="0.3">
      <c r="B22" s="12"/>
      <c r="C22" s="12" t="str">
        <f>'7. Consumption'!C22</f>
        <v>DRV (800) - 60 tab</v>
      </c>
      <c r="D22" s="201">
        <f>'10. Cost'!D24</f>
        <v>0</v>
      </c>
      <c r="F22" s="114">
        <f>IF($D$6="Volume",SUM('9. Ordering'!E22:P22),SUM('10. Cost'!V24:Y24))</f>
        <v>0</v>
      </c>
      <c r="G22" s="114">
        <f>IF($D$6="Volume",SUM('9. Ordering'!Q22:AB22),SUM('10. Cost'!Z24:AC24))</f>
        <v>0</v>
      </c>
      <c r="H22" s="114">
        <f>IF($D$6="Volume",SUM('9. Ordering'!AC22:AN22),SUM('10. Cost'!AD24:AG24))</f>
        <v>0</v>
      </c>
      <c r="I22" s="126">
        <f t="shared" si="9"/>
        <v>0</v>
      </c>
      <c r="K22" s="364"/>
      <c r="L22" s="364"/>
      <c r="M22" s="364"/>
      <c r="N22" s="364"/>
      <c r="O22" s="364"/>
      <c r="P22" s="364"/>
      <c r="Q22" s="366" t="s">
        <v>322</v>
      </c>
      <c r="R22" s="364"/>
      <c r="S22" s="364"/>
      <c r="T22" s="364"/>
      <c r="U22" s="364"/>
      <c r="V22" s="364"/>
      <c r="W22" s="364"/>
      <c r="X22" s="366" t="s">
        <v>322</v>
      </c>
      <c r="Y22" s="364"/>
      <c r="Z22" s="364"/>
      <c r="AA22" s="364"/>
      <c r="AB22" s="364"/>
      <c r="AC22" s="364"/>
      <c r="AD22" s="364"/>
      <c r="AE22" s="366" t="s">
        <v>322</v>
      </c>
      <c r="AF22" s="359">
        <f t="shared" si="3"/>
        <v>0</v>
      </c>
      <c r="AG22" s="359">
        <f t="shared" si="4"/>
        <v>0</v>
      </c>
      <c r="AH22" s="359">
        <f t="shared" si="5"/>
        <v>0</v>
      </c>
      <c r="AI22" s="359">
        <f t="shared" si="6"/>
        <v>0</v>
      </c>
      <c r="AJ22" s="359">
        <f t="shared" si="7"/>
        <v>0</v>
      </c>
      <c r="AK22" s="359">
        <f t="shared" si="8"/>
        <v>0</v>
      </c>
    </row>
    <row r="23" spans="2:37" x14ac:dyDescent="0.3">
      <c r="B23" s="12"/>
      <c r="C23" s="12" t="str">
        <f>'7. Consumption'!C23</f>
        <v>DRV/r (400/50) - 60 tab</v>
      </c>
      <c r="D23" s="201">
        <f>'10. Cost'!D25</f>
        <v>0</v>
      </c>
      <c r="F23" s="114">
        <f>IF($D$6="Volume",SUM('9. Ordering'!E23:P23),SUM('10. Cost'!V25:Y25))</f>
        <v>0</v>
      </c>
      <c r="G23" s="114">
        <f>IF($D$6="Volume",SUM('9. Ordering'!Q23:AB23),SUM('10. Cost'!Z25:AC25))</f>
        <v>0</v>
      </c>
      <c r="H23" s="114">
        <f>IF($D$6="Volume",SUM('9. Ordering'!AC23:AN23),SUM('10. Cost'!AD25:AG25))</f>
        <v>0</v>
      </c>
      <c r="I23" s="126">
        <f t="shared" si="9"/>
        <v>0</v>
      </c>
      <c r="K23" s="364"/>
      <c r="L23" s="364"/>
      <c r="M23" s="364"/>
      <c r="N23" s="364"/>
      <c r="O23" s="364"/>
      <c r="P23" s="364"/>
      <c r="Q23" s="366" t="s">
        <v>322</v>
      </c>
      <c r="R23" s="364"/>
      <c r="S23" s="364"/>
      <c r="T23" s="364"/>
      <c r="U23" s="364"/>
      <c r="V23" s="364"/>
      <c r="W23" s="364"/>
      <c r="X23" s="366" t="s">
        <v>322</v>
      </c>
      <c r="Y23" s="364"/>
      <c r="Z23" s="364"/>
      <c r="AA23" s="364"/>
      <c r="AB23" s="364"/>
      <c r="AC23" s="364"/>
      <c r="AD23" s="364"/>
      <c r="AE23" s="366" t="s">
        <v>322</v>
      </c>
      <c r="AF23" s="359">
        <f t="shared" si="3"/>
        <v>0</v>
      </c>
      <c r="AG23" s="359">
        <f t="shared" si="4"/>
        <v>0</v>
      </c>
      <c r="AH23" s="359">
        <f t="shared" si="5"/>
        <v>0</v>
      </c>
      <c r="AI23" s="359">
        <f t="shared" si="6"/>
        <v>0</v>
      </c>
      <c r="AJ23" s="359">
        <f t="shared" si="7"/>
        <v>0</v>
      </c>
      <c r="AK23" s="359">
        <f t="shared" si="8"/>
        <v>0</v>
      </c>
    </row>
    <row r="24" spans="2:37" x14ac:dyDescent="0.3">
      <c r="B24" s="12"/>
      <c r="C24" s="12" t="str">
        <f>'7. Consumption'!C24</f>
        <v>DTG (50) - 30 tab</v>
      </c>
      <c r="D24" s="201">
        <f>'10. Cost'!D26</f>
        <v>0</v>
      </c>
      <c r="F24" s="114">
        <f>IF($D$6="Volume",SUM('9. Ordering'!E24:P24),SUM('10. Cost'!V26:Y26))</f>
        <v>0</v>
      </c>
      <c r="G24" s="114">
        <f>IF($D$6="Volume",SUM('9. Ordering'!Q24:AB24),SUM('10. Cost'!Z26:AC26))</f>
        <v>0</v>
      </c>
      <c r="H24" s="114">
        <f>IF($D$6="Volume",SUM('9. Ordering'!AC24:AN24),SUM('10. Cost'!AD26:AG26))</f>
        <v>0</v>
      </c>
      <c r="I24" s="126">
        <f t="shared" si="9"/>
        <v>0</v>
      </c>
      <c r="K24" s="364"/>
      <c r="L24" s="364"/>
      <c r="M24" s="364"/>
      <c r="N24" s="364"/>
      <c r="O24" s="364"/>
      <c r="P24" s="364"/>
      <c r="Q24" s="366" t="s">
        <v>322</v>
      </c>
      <c r="R24" s="364"/>
      <c r="S24" s="364"/>
      <c r="T24" s="364"/>
      <c r="U24" s="364"/>
      <c r="V24" s="364"/>
      <c r="W24" s="364"/>
      <c r="X24" s="366" t="s">
        <v>322</v>
      </c>
      <c r="Y24" s="364"/>
      <c r="Z24" s="364"/>
      <c r="AA24" s="364"/>
      <c r="AB24" s="364"/>
      <c r="AC24" s="364"/>
      <c r="AD24" s="364"/>
      <c r="AE24" s="366" t="s">
        <v>322</v>
      </c>
      <c r="AF24" s="359">
        <f t="shared" si="3"/>
        <v>0</v>
      </c>
      <c r="AG24" s="359">
        <f t="shared" si="4"/>
        <v>0</v>
      </c>
      <c r="AH24" s="359">
        <f t="shared" si="5"/>
        <v>0</v>
      </c>
      <c r="AI24" s="359">
        <f t="shared" si="6"/>
        <v>0</v>
      </c>
      <c r="AJ24" s="359">
        <f t="shared" si="7"/>
        <v>0</v>
      </c>
      <c r="AK24" s="359">
        <f t="shared" si="8"/>
        <v>0</v>
      </c>
    </row>
    <row r="25" spans="2:37" x14ac:dyDescent="0.3">
      <c r="B25" s="12"/>
      <c r="C25" s="12" t="str">
        <f>'7. Consumption'!C25</f>
        <v>EFV200 (200) - 90 tab</v>
      </c>
      <c r="D25" s="201">
        <f>'10. Cost'!D27</f>
        <v>0</v>
      </c>
      <c r="F25" s="114">
        <f>IF($D$6="Volume",SUM('9. Ordering'!E25:P25),SUM('10. Cost'!V27:Y27))</f>
        <v>0</v>
      </c>
      <c r="G25" s="114">
        <f>IF($D$6="Volume",SUM('9. Ordering'!Q25:AB25),SUM('10. Cost'!Z27:AC27))</f>
        <v>0</v>
      </c>
      <c r="H25" s="114">
        <f>IF($D$6="Volume",SUM('9. Ordering'!AC25:AN25),SUM('10. Cost'!AD27:AG27))</f>
        <v>0</v>
      </c>
      <c r="I25" s="126">
        <f t="shared" si="9"/>
        <v>0</v>
      </c>
      <c r="K25" s="364"/>
      <c r="L25" s="364"/>
      <c r="M25" s="364"/>
      <c r="N25" s="364"/>
      <c r="O25" s="364"/>
      <c r="P25" s="364"/>
      <c r="Q25" s="366" t="s">
        <v>322</v>
      </c>
      <c r="R25" s="364"/>
      <c r="S25" s="364"/>
      <c r="T25" s="364"/>
      <c r="U25" s="364"/>
      <c r="V25" s="364"/>
      <c r="W25" s="364"/>
      <c r="X25" s="366" t="s">
        <v>322</v>
      </c>
      <c r="Y25" s="364"/>
      <c r="Z25" s="364"/>
      <c r="AA25" s="364"/>
      <c r="AB25" s="364"/>
      <c r="AC25" s="364"/>
      <c r="AD25" s="364"/>
      <c r="AE25" s="366" t="s">
        <v>322</v>
      </c>
      <c r="AF25" s="359">
        <f t="shared" si="3"/>
        <v>0</v>
      </c>
      <c r="AG25" s="359">
        <f t="shared" si="4"/>
        <v>0</v>
      </c>
      <c r="AH25" s="359">
        <f t="shared" si="5"/>
        <v>0</v>
      </c>
      <c r="AI25" s="359">
        <f t="shared" si="6"/>
        <v>0</v>
      </c>
      <c r="AJ25" s="359">
        <f t="shared" si="7"/>
        <v>0</v>
      </c>
      <c r="AK25" s="359">
        <f t="shared" si="8"/>
        <v>0</v>
      </c>
    </row>
    <row r="26" spans="2:37" x14ac:dyDescent="0.3">
      <c r="B26" s="12"/>
      <c r="C26" s="12" t="str">
        <f>'7. Consumption'!C26</f>
        <v>EFV600 (600) - 30 tab</v>
      </c>
      <c r="D26" s="201">
        <f>'10. Cost'!D28</f>
        <v>0</v>
      </c>
      <c r="F26" s="114">
        <f>IF($D$6="Volume",SUM('9. Ordering'!E26:P26),SUM('10. Cost'!V28:Y28))</f>
        <v>0</v>
      </c>
      <c r="G26" s="114">
        <f>IF($D$6="Volume",SUM('9. Ordering'!Q26:AB26),SUM('10. Cost'!Z28:AC28))</f>
        <v>0</v>
      </c>
      <c r="H26" s="114">
        <f>IF($D$6="Volume",SUM('9. Ordering'!AC26:AN26),SUM('10. Cost'!AD28:AG28))</f>
        <v>0</v>
      </c>
      <c r="I26" s="126">
        <f t="shared" si="9"/>
        <v>0</v>
      </c>
      <c r="K26" s="364"/>
      <c r="L26" s="364"/>
      <c r="M26" s="364"/>
      <c r="N26" s="364"/>
      <c r="O26" s="364"/>
      <c r="P26" s="364"/>
      <c r="Q26" s="366" t="s">
        <v>322</v>
      </c>
      <c r="R26" s="364"/>
      <c r="S26" s="364"/>
      <c r="T26" s="364"/>
      <c r="U26" s="364"/>
      <c r="V26" s="364"/>
      <c r="W26" s="364"/>
      <c r="X26" s="366" t="s">
        <v>322</v>
      </c>
      <c r="Y26" s="364"/>
      <c r="Z26" s="364"/>
      <c r="AA26" s="364"/>
      <c r="AB26" s="364"/>
      <c r="AC26" s="364"/>
      <c r="AD26" s="364"/>
      <c r="AE26" s="366" t="s">
        <v>322</v>
      </c>
      <c r="AF26" s="359">
        <f t="shared" si="3"/>
        <v>0</v>
      </c>
      <c r="AG26" s="359">
        <f t="shared" si="4"/>
        <v>0</v>
      </c>
      <c r="AH26" s="359">
        <f t="shared" si="5"/>
        <v>0</v>
      </c>
      <c r="AI26" s="359">
        <f t="shared" si="6"/>
        <v>0</v>
      </c>
      <c r="AJ26" s="359">
        <f t="shared" si="7"/>
        <v>0</v>
      </c>
      <c r="AK26" s="359">
        <f t="shared" si="8"/>
        <v>0</v>
      </c>
    </row>
    <row r="27" spans="2:37" x14ac:dyDescent="0.3">
      <c r="B27" s="12"/>
      <c r="C27" s="12" t="str">
        <f>'7. Consumption'!C27</f>
        <v>ETV (100) - 120 tab</v>
      </c>
      <c r="D27" s="201">
        <f>'10. Cost'!D29</f>
        <v>0</v>
      </c>
      <c r="F27" s="114">
        <f>IF($D$6="Volume",SUM('9. Ordering'!E27:P27),SUM('10. Cost'!V29:Y29))</f>
        <v>0</v>
      </c>
      <c r="G27" s="114">
        <f>IF($D$6="Volume",SUM('9. Ordering'!Q27:AB27),SUM('10. Cost'!Z29:AC29))</f>
        <v>0</v>
      </c>
      <c r="H27" s="114">
        <f>IF($D$6="Volume",SUM('9. Ordering'!AC27:AN27),SUM('10. Cost'!AD29:AG29))</f>
        <v>0</v>
      </c>
      <c r="I27" s="126">
        <f t="shared" si="9"/>
        <v>0</v>
      </c>
      <c r="K27" s="364"/>
      <c r="L27" s="364"/>
      <c r="M27" s="364"/>
      <c r="N27" s="364"/>
      <c r="O27" s="364"/>
      <c r="P27" s="364"/>
      <c r="Q27" s="366" t="s">
        <v>322</v>
      </c>
      <c r="R27" s="364"/>
      <c r="S27" s="364"/>
      <c r="T27" s="364"/>
      <c r="U27" s="364"/>
      <c r="V27" s="364"/>
      <c r="W27" s="364"/>
      <c r="X27" s="366" t="s">
        <v>322</v>
      </c>
      <c r="Y27" s="364"/>
      <c r="Z27" s="364"/>
      <c r="AA27" s="364"/>
      <c r="AB27" s="364"/>
      <c r="AC27" s="364"/>
      <c r="AD27" s="364"/>
      <c r="AE27" s="366" t="s">
        <v>322</v>
      </c>
      <c r="AF27" s="359">
        <f t="shared" si="3"/>
        <v>0</v>
      </c>
      <c r="AG27" s="359">
        <f t="shared" si="4"/>
        <v>0</v>
      </c>
      <c r="AH27" s="359">
        <f t="shared" si="5"/>
        <v>0</v>
      </c>
      <c r="AI27" s="359">
        <f t="shared" si="6"/>
        <v>0</v>
      </c>
      <c r="AJ27" s="359">
        <f t="shared" si="7"/>
        <v>0</v>
      </c>
      <c r="AK27" s="359">
        <f t="shared" si="8"/>
        <v>0</v>
      </c>
    </row>
    <row r="28" spans="2:37" x14ac:dyDescent="0.3">
      <c r="B28" s="12"/>
      <c r="C28" s="12" t="str">
        <f>'7. Consumption'!C28</f>
        <v>ETV (200) - 60 tab</v>
      </c>
      <c r="D28" s="201">
        <f>'10. Cost'!D30</f>
        <v>0</v>
      </c>
      <c r="F28" s="114">
        <f>IF($D$6="Volume",SUM('9. Ordering'!E28:P28),SUM('10. Cost'!V30:Y30))</f>
        <v>0</v>
      </c>
      <c r="G28" s="114">
        <f>IF($D$6="Volume",SUM('9. Ordering'!Q28:AB28),SUM('10. Cost'!Z30:AC30))</f>
        <v>0</v>
      </c>
      <c r="H28" s="114">
        <f>IF($D$6="Volume",SUM('9. Ordering'!AC28:AN28),SUM('10. Cost'!AD30:AG30))</f>
        <v>0</v>
      </c>
      <c r="I28" s="126">
        <f t="shared" si="9"/>
        <v>0</v>
      </c>
      <c r="K28" s="364"/>
      <c r="L28" s="364"/>
      <c r="M28" s="364"/>
      <c r="N28" s="364"/>
      <c r="O28" s="364"/>
      <c r="P28" s="364"/>
      <c r="Q28" s="366" t="s">
        <v>322</v>
      </c>
      <c r="R28" s="364"/>
      <c r="S28" s="364"/>
      <c r="T28" s="364"/>
      <c r="U28" s="364"/>
      <c r="V28" s="364"/>
      <c r="W28" s="364"/>
      <c r="X28" s="366" t="s">
        <v>322</v>
      </c>
      <c r="Y28" s="364"/>
      <c r="Z28" s="364"/>
      <c r="AA28" s="364"/>
      <c r="AB28" s="364"/>
      <c r="AC28" s="364"/>
      <c r="AD28" s="364"/>
      <c r="AE28" s="366" t="s">
        <v>322</v>
      </c>
      <c r="AF28" s="359">
        <f t="shared" si="3"/>
        <v>0</v>
      </c>
      <c r="AG28" s="359">
        <f t="shared" si="4"/>
        <v>0</v>
      </c>
      <c r="AH28" s="359">
        <f t="shared" si="5"/>
        <v>0</v>
      </c>
      <c r="AI28" s="359">
        <f t="shared" si="6"/>
        <v>0</v>
      </c>
      <c r="AJ28" s="359">
        <f t="shared" si="7"/>
        <v>0</v>
      </c>
      <c r="AK28" s="359">
        <f t="shared" si="8"/>
        <v>0</v>
      </c>
    </row>
    <row r="29" spans="2:37" x14ac:dyDescent="0.3">
      <c r="B29" s="12"/>
      <c r="C29" s="12" t="str">
        <f>'7. Consumption'!C29</f>
        <v>FTC (200) - 30 tab</v>
      </c>
      <c r="D29" s="201">
        <f>'10. Cost'!D31</f>
        <v>0</v>
      </c>
      <c r="F29" s="114">
        <f>IF($D$6="Volume",SUM('9. Ordering'!E29:P29),SUM('10. Cost'!V31:Y31))</f>
        <v>0</v>
      </c>
      <c r="G29" s="114">
        <f>IF($D$6="Volume",SUM('9. Ordering'!Q29:AB29),SUM('10. Cost'!Z31:AC31))</f>
        <v>0</v>
      </c>
      <c r="H29" s="114">
        <f>IF($D$6="Volume",SUM('9. Ordering'!AC29:AN29),SUM('10. Cost'!AD31:AG31))</f>
        <v>0</v>
      </c>
      <c r="I29" s="126">
        <f t="shared" si="9"/>
        <v>0</v>
      </c>
      <c r="K29" s="364"/>
      <c r="L29" s="364"/>
      <c r="M29" s="364"/>
      <c r="N29" s="364"/>
      <c r="O29" s="364"/>
      <c r="P29" s="364"/>
      <c r="Q29" s="366" t="s">
        <v>322</v>
      </c>
      <c r="R29" s="364"/>
      <c r="S29" s="364"/>
      <c r="T29" s="364"/>
      <c r="U29" s="364"/>
      <c r="V29" s="364"/>
      <c r="W29" s="364"/>
      <c r="X29" s="366" t="s">
        <v>322</v>
      </c>
      <c r="Y29" s="364"/>
      <c r="Z29" s="364"/>
      <c r="AA29" s="364"/>
      <c r="AB29" s="364"/>
      <c r="AC29" s="364"/>
      <c r="AD29" s="364"/>
      <c r="AE29" s="366" t="s">
        <v>322</v>
      </c>
      <c r="AF29" s="359">
        <f t="shared" si="3"/>
        <v>0</v>
      </c>
      <c r="AG29" s="359">
        <f t="shared" si="4"/>
        <v>0</v>
      </c>
      <c r="AH29" s="359">
        <f t="shared" si="5"/>
        <v>0</v>
      </c>
      <c r="AI29" s="359">
        <f t="shared" si="6"/>
        <v>0</v>
      </c>
      <c r="AJ29" s="359">
        <f t="shared" si="7"/>
        <v>0</v>
      </c>
      <c r="AK29" s="359">
        <f t="shared" si="8"/>
        <v>0</v>
      </c>
    </row>
    <row r="30" spans="2:37" x14ac:dyDescent="0.3">
      <c r="B30" s="12"/>
      <c r="C30" s="12" t="str">
        <f>'7. Consumption'!C30</f>
        <v>LPV/r (200/50) - 120 tab</v>
      </c>
      <c r="D30" s="201">
        <f>'10. Cost'!D32</f>
        <v>0</v>
      </c>
      <c r="F30" s="114">
        <f>IF($D$6="Volume",SUM('9. Ordering'!E30:P30),SUM('10. Cost'!V32:Y32))</f>
        <v>0</v>
      </c>
      <c r="G30" s="114">
        <f>IF($D$6="Volume",SUM('9. Ordering'!Q30:AB30),SUM('10. Cost'!Z32:AC32))</f>
        <v>0</v>
      </c>
      <c r="H30" s="114">
        <f>IF($D$6="Volume",SUM('9. Ordering'!AC30:AN30),SUM('10. Cost'!AD32:AG32))</f>
        <v>0</v>
      </c>
      <c r="I30" s="126">
        <f t="shared" si="9"/>
        <v>0</v>
      </c>
      <c r="K30" s="364"/>
      <c r="L30" s="364"/>
      <c r="M30" s="364"/>
      <c r="N30" s="364"/>
      <c r="O30" s="364"/>
      <c r="P30" s="364"/>
      <c r="Q30" s="366" t="s">
        <v>322</v>
      </c>
      <c r="R30" s="364"/>
      <c r="S30" s="364"/>
      <c r="T30" s="364"/>
      <c r="U30" s="364"/>
      <c r="V30" s="364"/>
      <c r="W30" s="364"/>
      <c r="X30" s="366" t="s">
        <v>322</v>
      </c>
      <c r="Y30" s="364"/>
      <c r="Z30" s="364"/>
      <c r="AA30" s="364"/>
      <c r="AB30" s="364"/>
      <c r="AC30" s="364"/>
      <c r="AD30" s="364"/>
      <c r="AE30" s="366" t="s">
        <v>322</v>
      </c>
      <c r="AF30" s="359">
        <f t="shared" si="3"/>
        <v>0</v>
      </c>
      <c r="AG30" s="359">
        <f t="shared" si="4"/>
        <v>0</v>
      </c>
      <c r="AH30" s="359">
        <f t="shared" si="5"/>
        <v>0</v>
      </c>
      <c r="AI30" s="359">
        <f t="shared" si="6"/>
        <v>0</v>
      </c>
      <c r="AJ30" s="359">
        <f t="shared" si="7"/>
        <v>0</v>
      </c>
      <c r="AK30" s="359">
        <f t="shared" si="8"/>
        <v>0</v>
      </c>
    </row>
    <row r="31" spans="2:37" x14ac:dyDescent="0.3">
      <c r="B31" s="12"/>
      <c r="C31" s="12" t="str">
        <f>'7. Consumption'!C31</f>
        <v>NVP (200) - 60 tab</v>
      </c>
      <c r="D31" s="201">
        <f>'10. Cost'!D33</f>
        <v>0</v>
      </c>
      <c r="F31" s="114">
        <f>IF($D$6="Volume",SUM('9. Ordering'!E31:P31),SUM('10. Cost'!V33:Y33))</f>
        <v>0</v>
      </c>
      <c r="G31" s="114">
        <f>IF($D$6="Volume",SUM('9. Ordering'!Q31:AB31),SUM('10. Cost'!Z33:AC33))</f>
        <v>0</v>
      </c>
      <c r="H31" s="114">
        <f>IF($D$6="Volume",SUM('9. Ordering'!AC31:AN31),SUM('10. Cost'!AD33:AG33))</f>
        <v>0</v>
      </c>
      <c r="I31" s="126">
        <f t="shared" si="9"/>
        <v>0</v>
      </c>
      <c r="K31" s="364"/>
      <c r="L31" s="364"/>
      <c r="M31" s="364"/>
      <c r="N31" s="364"/>
      <c r="O31" s="364"/>
      <c r="P31" s="364"/>
      <c r="Q31" s="366" t="s">
        <v>322</v>
      </c>
      <c r="R31" s="364"/>
      <c r="S31" s="364"/>
      <c r="T31" s="364"/>
      <c r="U31" s="364"/>
      <c r="V31" s="364"/>
      <c r="W31" s="364"/>
      <c r="X31" s="366" t="s">
        <v>322</v>
      </c>
      <c r="Y31" s="364"/>
      <c r="Z31" s="364"/>
      <c r="AA31" s="364"/>
      <c r="AB31" s="364"/>
      <c r="AC31" s="364"/>
      <c r="AD31" s="364"/>
      <c r="AE31" s="366" t="s">
        <v>322</v>
      </c>
      <c r="AF31" s="359">
        <f t="shared" si="3"/>
        <v>0</v>
      </c>
      <c r="AG31" s="359">
        <f t="shared" si="4"/>
        <v>0</v>
      </c>
      <c r="AH31" s="359">
        <f t="shared" si="5"/>
        <v>0</v>
      </c>
      <c r="AI31" s="359">
        <f t="shared" si="6"/>
        <v>0</v>
      </c>
      <c r="AJ31" s="359">
        <f t="shared" si="7"/>
        <v>0</v>
      </c>
      <c r="AK31" s="359">
        <f t="shared" si="8"/>
        <v>0</v>
      </c>
    </row>
    <row r="32" spans="2:37" x14ac:dyDescent="0.3">
      <c r="B32" s="12"/>
      <c r="C32" s="12" t="str">
        <f>'7. Consumption'!C32</f>
        <v>RAL (400) - 60 tab</v>
      </c>
      <c r="D32" s="201">
        <f>'10. Cost'!D34</f>
        <v>0</v>
      </c>
      <c r="F32" s="114">
        <f>IF($D$6="Volume",SUM('9. Ordering'!E32:P32),SUM('10. Cost'!V34:Y34))</f>
        <v>0</v>
      </c>
      <c r="G32" s="114">
        <f>IF($D$6="Volume",SUM('9. Ordering'!Q32:AB32),SUM('10. Cost'!Z34:AC34))</f>
        <v>0</v>
      </c>
      <c r="H32" s="114">
        <f>IF($D$6="Volume",SUM('9. Ordering'!AC32:AN32),SUM('10. Cost'!AD34:AG34))</f>
        <v>0</v>
      </c>
      <c r="I32" s="126">
        <f t="shared" si="9"/>
        <v>0</v>
      </c>
      <c r="K32" s="364"/>
      <c r="L32" s="364"/>
      <c r="M32" s="364"/>
      <c r="N32" s="364"/>
      <c r="O32" s="364"/>
      <c r="P32" s="364"/>
      <c r="Q32" s="366" t="s">
        <v>322</v>
      </c>
      <c r="R32" s="364"/>
      <c r="S32" s="364"/>
      <c r="T32" s="364"/>
      <c r="U32" s="364"/>
      <c r="V32" s="364"/>
      <c r="W32" s="364"/>
      <c r="X32" s="366" t="s">
        <v>322</v>
      </c>
      <c r="Y32" s="364"/>
      <c r="Z32" s="364"/>
      <c r="AA32" s="364"/>
      <c r="AB32" s="364"/>
      <c r="AC32" s="364"/>
      <c r="AD32" s="364"/>
      <c r="AE32" s="366" t="s">
        <v>322</v>
      </c>
      <c r="AF32" s="359">
        <f t="shared" si="3"/>
        <v>0</v>
      </c>
      <c r="AG32" s="359">
        <f t="shared" si="4"/>
        <v>0</v>
      </c>
      <c r="AH32" s="359">
        <f t="shared" si="5"/>
        <v>0</v>
      </c>
      <c r="AI32" s="359">
        <f t="shared" si="6"/>
        <v>0</v>
      </c>
      <c r="AJ32" s="359">
        <f t="shared" si="7"/>
        <v>0</v>
      </c>
      <c r="AK32" s="359">
        <f t="shared" si="8"/>
        <v>0</v>
      </c>
    </row>
    <row r="33" spans="2:37" x14ac:dyDescent="0.3">
      <c r="B33" s="12"/>
      <c r="C33" s="12" t="str">
        <f>'7. Consumption'!C33</f>
        <v>RTV (100) - 60 tab</v>
      </c>
      <c r="D33" s="201">
        <f>'10. Cost'!D35</f>
        <v>0</v>
      </c>
      <c r="F33" s="114">
        <f>IF($D$6="Volume",SUM('9. Ordering'!E33:P33),SUM('10. Cost'!V35:Y35))</f>
        <v>0</v>
      </c>
      <c r="G33" s="114">
        <f>IF($D$6="Volume",SUM('9. Ordering'!Q33:AB33),SUM('10. Cost'!Z35:AC35))</f>
        <v>0</v>
      </c>
      <c r="H33" s="114">
        <f>IF($D$6="Volume",SUM('9. Ordering'!AC33:AN33),SUM('10. Cost'!AD35:AG35))</f>
        <v>0</v>
      </c>
      <c r="I33" s="126">
        <f t="shared" si="9"/>
        <v>0</v>
      </c>
      <c r="K33" s="364"/>
      <c r="L33" s="364"/>
      <c r="M33" s="364"/>
      <c r="N33" s="364"/>
      <c r="O33" s="364"/>
      <c r="P33" s="364"/>
      <c r="Q33" s="366" t="s">
        <v>322</v>
      </c>
      <c r="R33" s="364"/>
      <c r="S33" s="364"/>
      <c r="T33" s="364"/>
      <c r="U33" s="364"/>
      <c r="V33" s="364"/>
      <c r="W33" s="364"/>
      <c r="X33" s="366" t="s">
        <v>322</v>
      </c>
      <c r="Y33" s="364"/>
      <c r="Z33" s="364"/>
      <c r="AA33" s="364"/>
      <c r="AB33" s="364"/>
      <c r="AC33" s="364"/>
      <c r="AD33" s="364"/>
      <c r="AE33" s="366" t="s">
        <v>322</v>
      </c>
      <c r="AF33" s="359">
        <f t="shared" si="3"/>
        <v>0</v>
      </c>
      <c r="AG33" s="359">
        <f t="shared" si="4"/>
        <v>0</v>
      </c>
      <c r="AH33" s="359">
        <f t="shared" si="5"/>
        <v>0</v>
      </c>
      <c r="AI33" s="359">
        <f t="shared" si="6"/>
        <v>0</v>
      </c>
      <c r="AJ33" s="359">
        <f t="shared" si="7"/>
        <v>0</v>
      </c>
      <c r="AK33" s="359">
        <f t="shared" si="8"/>
        <v>0</v>
      </c>
    </row>
    <row r="34" spans="2:37" x14ac:dyDescent="0.3">
      <c r="B34" s="12"/>
      <c r="C34" s="12" t="str">
        <f>'7. Consumption'!C34</f>
        <v>TAF+3TC+DTG (25/300/50) - 180 tab</v>
      </c>
      <c r="D34" s="201">
        <f>'10. Cost'!D36</f>
        <v>0</v>
      </c>
      <c r="F34" s="114">
        <f>IF($D$6="Volume",SUM('9. Ordering'!E34:P34),SUM('10. Cost'!V36:Y36))</f>
        <v>0</v>
      </c>
      <c r="G34" s="114">
        <f>IF($D$6="Volume",SUM('9. Ordering'!Q34:AB34),SUM('10. Cost'!Z36:AC36))</f>
        <v>0</v>
      </c>
      <c r="H34" s="114">
        <f>IF($D$6="Volume",SUM('9. Ordering'!AC34:AN34),SUM('10. Cost'!AD36:AG36))</f>
        <v>0</v>
      </c>
      <c r="I34" s="126">
        <f t="shared" si="9"/>
        <v>0</v>
      </c>
      <c r="K34" s="364"/>
      <c r="L34" s="364"/>
      <c r="M34" s="364"/>
      <c r="N34" s="364"/>
      <c r="O34" s="364"/>
      <c r="P34" s="364"/>
      <c r="Q34" s="366" t="s">
        <v>322</v>
      </c>
      <c r="R34" s="364"/>
      <c r="S34" s="364"/>
      <c r="T34" s="364"/>
      <c r="U34" s="364"/>
      <c r="V34" s="364"/>
      <c r="W34" s="364"/>
      <c r="X34" s="366" t="s">
        <v>322</v>
      </c>
      <c r="Y34" s="364"/>
      <c r="Z34" s="364"/>
      <c r="AA34" s="364"/>
      <c r="AB34" s="364"/>
      <c r="AC34" s="364"/>
      <c r="AD34" s="364"/>
      <c r="AE34" s="366" t="s">
        <v>322</v>
      </c>
      <c r="AF34" s="359">
        <f t="shared" si="3"/>
        <v>0</v>
      </c>
      <c r="AG34" s="359">
        <f t="shared" si="4"/>
        <v>0</v>
      </c>
      <c r="AH34" s="359">
        <f t="shared" si="5"/>
        <v>0</v>
      </c>
      <c r="AI34" s="359">
        <f t="shared" si="6"/>
        <v>0</v>
      </c>
      <c r="AJ34" s="359">
        <f t="shared" si="7"/>
        <v>0</v>
      </c>
      <c r="AK34" s="359">
        <f t="shared" si="8"/>
        <v>0</v>
      </c>
    </row>
    <row r="35" spans="2:37" x14ac:dyDescent="0.3">
      <c r="B35" s="12"/>
      <c r="C35" s="12" t="str">
        <f>'7. Consumption'!C35</f>
        <v>TAF+3TC+DTG (25/300/50) - 30 tab</v>
      </c>
      <c r="D35" s="201">
        <f>'10. Cost'!D37</f>
        <v>0</v>
      </c>
      <c r="F35" s="114">
        <f>IF($D$6="Volume",SUM('9. Ordering'!E35:P35),SUM('10. Cost'!V37:Y37))</f>
        <v>0</v>
      </c>
      <c r="G35" s="114">
        <f>IF($D$6="Volume",SUM('9. Ordering'!Q35:AB35),SUM('10. Cost'!Z37:AC37))</f>
        <v>0</v>
      </c>
      <c r="H35" s="114">
        <f>IF($D$6="Volume",SUM('9. Ordering'!AC35:AN35),SUM('10. Cost'!AD37:AG37))</f>
        <v>0</v>
      </c>
      <c r="I35" s="126">
        <f t="shared" si="9"/>
        <v>0</v>
      </c>
      <c r="K35" s="364"/>
      <c r="L35" s="364"/>
      <c r="M35" s="364"/>
      <c r="N35" s="364"/>
      <c r="O35" s="364"/>
      <c r="P35" s="364"/>
      <c r="Q35" s="366" t="s">
        <v>322</v>
      </c>
      <c r="R35" s="364"/>
      <c r="S35" s="364"/>
      <c r="T35" s="364"/>
      <c r="U35" s="364"/>
      <c r="V35" s="364"/>
      <c r="W35" s="364"/>
      <c r="X35" s="366" t="s">
        <v>322</v>
      </c>
      <c r="Y35" s="364"/>
      <c r="Z35" s="364"/>
      <c r="AA35" s="364"/>
      <c r="AB35" s="364"/>
      <c r="AC35" s="364"/>
      <c r="AD35" s="364"/>
      <c r="AE35" s="366" t="s">
        <v>322</v>
      </c>
      <c r="AF35" s="359">
        <f t="shared" si="3"/>
        <v>0</v>
      </c>
      <c r="AG35" s="359">
        <f t="shared" si="4"/>
        <v>0</v>
      </c>
      <c r="AH35" s="359">
        <f t="shared" si="5"/>
        <v>0</v>
      </c>
      <c r="AI35" s="359">
        <f t="shared" si="6"/>
        <v>0</v>
      </c>
      <c r="AJ35" s="359">
        <f t="shared" si="7"/>
        <v>0</v>
      </c>
      <c r="AK35" s="359">
        <f t="shared" si="8"/>
        <v>0</v>
      </c>
    </row>
    <row r="36" spans="2:37" x14ac:dyDescent="0.3">
      <c r="B36" s="12"/>
      <c r="C36" s="12" t="str">
        <f>'7. Consumption'!C36</f>
        <v>TAF+3TC+DTG (25/300/50) - 90 tab</v>
      </c>
      <c r="D36" s="201">
        <f>'10. Cost'!D38</f>
        <v>0</v>
      </c>
      <c r="F36" s="114">
        <f>IF($D$6="Volume",SUM('9. Ordering'!E36:P36),SUM('10. Cost'!V38:Y38))</f>
        <v>0</v>
      </c>
      <c r="G36" s="114">
        <f>IF($D$6="Volume",SUM('9. Ordering'!Q36:AB36),SUM('10. Cost'!Z38:AC38))</f>
        <v>0</v>
      </c>
      <c r="H36" s="114">
        <f>IF($D$6="Volume",SUM('9. Ordering'!AC36:AN36),SUM('10. Cost'!AD38:AG38))</f>
        <v>0</v>
      </c>
      <c r="I36" s="126">
        <f t="shared" si="9"/>
        <v>0</v>
      </c>
      <c r="K36" s="364"/>
      <c r="L36" s="364"/>
      <c r="M36" s="364"/>
      <c r="N36" s="364"/>
      <c r="O36" s="364"/>
      <c r="P36" s="364"/>
      <c r="Q36" s="366" t="s">
        <v>322</v>
      </c>
      <c r="R36" s="364"/>
      <c r="S36" s="364"/>
      <c r="T36" s="364"/>
      <c r="U36" s="364"/>
      <c r="V36" s="364"/>
      <c r="W36" s="364"/>
      <c r="X36" s="366" t="s">
        <v>322</v>
      </c>
      <c r="Y36" s="364"/>
      <c r="Z36" s="364"/>
      <c r="AA36" s="364"/>
      <c r="AB36" s="364"/>
      <c r="AC36" s="364"/>
      <c r="AD36" s="364"/>
      <c r="AE36" s="366" t="s">
        <v>322</v>
      </c>
      <c r="AF36" s="359">
        <f t="shared" si="3"/>
        <v>0</v>
      </c>
      <c r="AG36" s="359">
        <f t="shared" si="4"/>
        <v>0</v>
      </c>
      <c r="AH36" s="359">
        <f t="shared" si="5"/>
        <v>0</v>
      </c>
      <c r="AI36" s="359">
        <f t="shared" si="6"/>
        <v>0</v>
      </c>
      <c r="AJ36" s="359">
        <f t="shared" si="7"/>
        <v>0</v>
      </c>
      <c r="AK36" s="359">
        <f t="shared" si="8"/>
        <v>0</v>
      </c>
    </row>
    <row r="37" spans="2:37" x14ac:dyDescent="0.3">
      <c r="B37" s="12"/>
      <c r="C37" s="12" t="str">
        <f>'7. Consumption'!C37</f>
        <v>TAF+FTC+DTG (25/200/50) - 180 tab</v>
      </c>
      <c r="D37" s="201">
        <f>'10. Cost'!D39</f>
        <v>0</v>
      </c>
      <c r="F37" s="114">
        <f>IF($D$6="Volume",SUM('9. Ordering'!E37:P37),SUM('10. Cost'!V39:Y39))</f>
        <v>0</v>
      </c>
      <c r="G37" s="114">
        <f>IF($D$6="Volume",SUM('9. Ordering'!Q37:AB37),SUM('10. Cost'!Z39:AC39))</f>
        <v>0</v>
      </c>
      <c r="H37" s="114">
        <f>IF($D$6="Volume",SUM('9. Ordering'!AC37:AN37),SUM('10. Cost'!AD39:AG39))</f>
        <v>0</v>
      </c>
      <c r="I37" s="126">
        <f t="shared" si="9"/>
        <v>0</v>
      </c>
      <c r="K37" s="364"/>
      <c r="L37" s="364"/>
      <c r="M37" s="364"/>
      <c r="N37" s="364"/>
      <c r="O37" s="364"/>
      <c r="P37" s="364"/>
      <c r="Q37" s="366" t="s">
        <v>322</v>
      </c>
      <c r="R37" s="364"/>
      <c r="S37" s="364"/>
      <c r="T37" s="364"/>
      <c r="U37" s="364"/>
      <c r="V37" s="364"/>
      <c r="W37" s="364"/>
      <c r="X37" s="366" t="s">
        <v>322</v>
      </c>
      <c r="Y37" s="364"/>
      <c r="Z37" s="364"/>
      <c r="AA37" s="364"/>
      <c r="AB37" s="364"/>
      <c r="AC37" s="364"/>
      <c r="AD37" s="364"/>
      <c r="AE37" s="366" t="s">
        <v>322</v>
      </c>
      <c r="AF37" s="359">
        <f t="shared" si="3"/>
        <v>0</v>
      </c>
      <c r="AG37" s="359">
        <f t="shared" si="4"/>
        <v>0</v>
      </c>
      <c r="AH37" s="359">
        <f t="shared" si="5"/>
        <v>0</v>
      </c>
      <c r="AI37" s="359">
        <f t="shared" si="6"/>
        <v>0</v>
      </c>
      <c r="AJ37" s="359">
        <f t="shared" si="7"/>
        <v>0</v>
      </c>
      <c r="AK37" s="359">
        <f t="shared" si="8"/>
        <v>0</v>
      </c>
    </row>
    <row r="38" spans="2:37" x14ac:dyDescent="0.3">
      <c r="B38" s="12"/>
      <c r="C38" s="12" t="str">
        <f>'7. Consumption'!C38</f>
        <v>TAF+FTC+DTG (25/200/50) - 30 tab</v>
      </c>
      <c r="D38" s="201">
        <f>'10. Cost'!D40</f>
        <v>0</v>
      </c>
      <c r="F38" s="114">
        <f>IF($D$6="Volume",SUM('9. Ordering'!E38:P38),SUM('10. Cost'!V40:Y40))</f>
        <v>0</v>
      </c>
      <c r="G38" s="114">
        <f>IF($D$6="Volume",SUM('9. Ordering'!Q38:AB38),SUM('10. Cost'!Z40:AC40))</f>
        <v>0</v>
      </c>
      <c r="H38" s="114">
        <f>IF($D$6="Volume",SUM('9. Ordering'!AC38:AN38),SUM('10. Cost'!AD40:AG40))</f>
        <v>0</v>
      </c>
      <c r="I38" s="126">
        <f t="shared" si="9"/>
        <v>0</v>
      </c>
      <c r="K38" s="364"/>
      <c r="L38" s="364"/>
      <c r="M38" s="364"/>
      <c r="N38" s="364"/>
      <c r="O38" s="364"/>
      <c r="P38" s="364"/>
      <c r="Q38" s="366" t="s">
        <v>322</v>
      </c>
      <c r="R38" s="364"/>
      <c r="S38" s="364"/>
      <c r="T38" s="364"/>
      <c r="U38" s="364"/>
      <c r="V38" s="364"/>
      <c r="W38" s="364"/>
      <c r="X38" s="366" t="s">
        <v>322</v>
      </c>
      <c r="Y38" s="364"/>
      <c r="Z38" s="364"/>
      <c r="AA38" s="364"/>
      <c r="AB38" s="364"/>
      <c r="AC38" s="364"/>
      <c r="AD38" s="364"/>
      <c r="AE38" s="366" t="s">
        <v>322</v>
      </c>
      <c r="AF38" s="359">
        <f t="shared" si="3"/>
        <v>0</v>
      </c>
      <c r="AG38" s="359">
        <f t="shared" si="4"/>
        <v>0</v>
      </c>
      <c r="AH38" s="359">
        <f t="shared" si="5"/>
        <v>0</v>
      </c>
      <c r="AI38" s="359">
        <f t="shared" si="6"/>
        <v>0</v>
      </c>
      <c r="AJ38" s="359">
        <f t="shared" si="7"/>
        <v>0</v>
      </c>
      <c r="AK38" s="359">
        <f t="shared" si="8"/>
        <v>0</v>
      </c>
    </row>
    <row r="39" spans="2:37" x14ac:dyDescent="0.3">
      <c r="B39" s="12"/>
      <c r="C39" s="12" t="str">
        <f>'7. Consumption'!C39</f>
        <v>TAF+FTC+DTG (25/200/50) - 90 tab</v>
      </c>
      <c r="D39" s="201">
        <f>'10. Cost'!D41</f>
        <v>0</v>
      </c>
      <c r="F39" s="114">
        <f>IF($D$6="Volume",SUM('9. Ordering'!E39:P39),SUM('10. Cost'!V41:Y41))</f>
        <v>0</v>
      </c>
      <c r="G39" s="114">
        <f>IF($D$6="Volume",SUM('9. Ordering'!Q39:AB39),SUM('10. Cost'!Z41:AC41))</f>
        <v>0</v>
      </c>
      <c r="H39" s="114">
        <f>IF($D$6="Volume",SUM('9. Ordering'!AC39:AN39),SUM('10. Cost'!AD41:AG41))</f>
        <v>0</v>
      </c>
      <c r="I39" s="126">
        <f t="shared" si="9"/>
        <v>0</v>
      </c>
      <c r="K39" s="364"/>
      <c r="L39" s="364"/>
      <c r="M39" s="364"/>
      <c r="N39" s="364"/>
      <c r="O39" s="364"/>
      <c r="P39" s="364"/>
      <c r="Q39" s="366" t="s">
        <v>322</v>
      </c>
      <c r="R39" s="364"/>
      <c r="S39" s="364"/>
      <c r="T39" s="364"/>
      <c r="U39" s="364"/>
      <c r="V39" s="364"/>
      <c r="W39" s="364"/>
      <c r="X39" s="366" t="s">
        <v>322</v>
      </c>
      <c r="Y39" s="364"/>
      <c r="Z39" s="364"/>
      <c r="AA39" s="364"/>
      <c r="AB39" s="364"/>
      <c r="AC39" s="364"/>
      <c r="AD39" s="364"/>
      <c r="AE39" s="366" t="s">
        <v>322</v>
      </c>
      <c r="AF39" s="359">
        <f t="shared" si="3"/>
        <v>0</v>
      </c>
      <c r="AG39" s="359">
        <f t="shared" si="4"/>
        <v>0</v>
      </c>
      <c r="AH39" s="359">
        <f t="shared" si="5"/>
        <v>0</v>
      </c>
      <c r="AI39" s="359">
        <f t="shared" si="6"/>
        <v>0</v>
      </c>
      <c r="AJ39" s="359">
        <f t="shared" si="7"/>
        <v>0</v>
      </c>
      <c r="AK39" s="359">
        <f t="shared" si="8"/>
        <v>0</v>
      </c>
    </row>
    <row r="40" spans="2:37" x14ac:dyDescent="0.3">
      <c r="B40" s="12"/>
      <c r="C40" s="12" t="str">
        <f>'7. Consumption'!C40</f>
        <v>TDF (300) - 30 tab</v>
      </c>
      <c r="D40" s="201">
        <f>'10. Cost'!D42</f>
        <v>0</v>
      </c>
      <c r="F40" s="114">
        <f>IF($D$6="Volume",SUM('9. Ordering'!E40:P40),SUM('10. Cost'!V42:Y42))</f>
        <v>0</v>
      </c>
      <c r="G40" s="114">
        <f>IF($D$6="Volume",SUM('9. Ordering'!Q40:AB40),SUM('10. Cost'!Z42:AC42))</f>
        <v>0</v>
      </c>
      <c r="H40" s="114">
        <f>IF($D$6="Volume",SUM('9. Ordering'!AC40:AN40),SUM('10. Cost'!AD42:AG42))</f>
        <v>0</v>
      </c>
      <c r="I40" s="126">
        <f t="shared" si="9"/>
        <v>0</v>
      </c>
      <c r="K40" s="364"/>
      <c r="L40" s="364"/>
      <c r="M40" s="364"/>
      <c r="N40" s="364"/>
      <c r="O40" s="364"/>
      <c r="P40" s="364"/>
      <c r="Q40" s="366" t="s">
        <v>322</v>
      </c>
      <c r="R40" s="364"/>
      <c r="S40" s="364"/>
      <c r="T40" s="364"/>
      <c r="U40" s="364"/>
      <c r="V40" s="364"/>
      <c r="W40" s="364"/>
      <c r="X40" s="366" t="s">
        <v>322</v>
      </c>
      <c r="Y40" s="364"/>
      <c r="Z40" s="364"/>
      <c r="AA40" s="364"/>
      <c r="AB40" s="364"/>
      <c r="AC40" s="364"/>
      <c r="AD40" s="364"/>
      <c r="AE40" s="366" t="s">
        <v>322</v>
      </c>
      <c r="AF40" s="359">
        <f t="shared" si="3"/>
        <v>0</v>
      </c>
      <c r="AG40" s="359">
        <f t="shared" si="4"/>
        <v>0</v>
      </c>
      <c r="AH40" s="359">
        <f t="shared" si="5"/>
        <v>0</v>
      </c>
      <c r="AI40" s="359">
        <f t="shared" si="6"/>
        <v>0</v>
      </c>
      <c r="AJ40" s="359">
        <f t="shared" si="7"/>
        <v>0</v>
      </c>
      <c r="AK40" s="359">
        <f t="shared" si="8"/>
        <v>0</v>
      </c>
    </row>
    <row r="41" spans="2:37" x14ac:dyDescent="0.3">
      <c r="B41" s="12"/>
      <c r="C41" s="12" t="str">
        <f>'7. Consumption'!C41</f>
        <v>TDF+3TC (300/300) - 30 tab</v>
      </c>
      <c r="D41" s="201">
        <f>'10. Cost'!D43</f>
        <v>0</v>
      </c>
      <c r="F41" s="114">
        <f>IF($D$6="Volume",SUM('9. Ordering'!E41:P41),SUM('10. Cost'!V43:Y43))</f>
        <v>0</v>
      </c>
      <c r="G41" s="114">
        <f>IF($D$6="Volume",SUM('9. Ordering'!Q41:AB41),SUM('10. Cost'!Z43:AC43))</f>
        <v>0</v>
      </c>
      <c r="H41" s="114">
        <f>IF($D$6="Volume",SUM('9. Ordering'!AC41:AN41),SUM('10. Cost'!AD43:AG43))</f>
        <v>0</v>
      </c>
      <c r="I41" s="126">
        <f t="shared" si="9"/>
        <v>0</v>
      </c>
      <c r="K41" s="364"/>
      <c r="L41" s="364"/>
      <c r="M41" s="364"/>
      <c r="N41" s="364"/>
      <c r="O41" s="364"/>
      <c r="P41" s="364"/>
      <c r="Q41" s="366" t="s">
        <v>322</v>
      </c>
      <c r="R41" s="364"/>
      <c r="S41" s="364"/>
      <c r="T41" s="364"/>
      <c r="U41" s="364"/>
      <c r="V41" s="364"/>
      <c r="W41" s="364"/>
      <c r="X41" s="366" t="s">
        <v>322</v>
      </c>
      <c r="Y41" s="364"/>
      <c r="Z41" s="364"/>
      <c r="AA41" s="364"/>
      <c r="AB41" s="364"/>
      <c r="AC41" s="364"/>
      <c r="AD41" s="364"/>
      <c r="AE41" s="366" t="s">
        <v>322</v>
      </c>
      <c r="AF41" s="359">
        <f t="shared" si="3"/>
        <v>0</v>
      </c>
      <c r="AG41" s="359">
        <f t="shared" si="4"/>
        <v>0</v>
      </c>
      <c r="AH41" s="359">
        <f t="shared" si="5"/>
        <v>0</v>
      </c>
      <c r="AI41" s="359">
        <f t="shared" si="6"/>
        <v>0</v>
      </c>
      <c r="AJ41" s="359">
        <f t="shared" si="7"/>
        <v>0</v>
      </c>
      <c r="AK41" s="359">
        <f t="shared" si="8"/>
        <v>0</v>
      </c>
    </row>
    <row r="42" spans="2:37" x14ac:dyDescent="0.3">
      <c r="B42" s="12"/>
      <c r="C42" s="12" t="str">
        <f>'7. Consumption'!C42</f>
        <v>TDF+3TC+ATV/r ((300/300)+300+100) - 60 co-pack</v>
      </c>
      <c r="D42" s="201">
        <f>'10. Cost'!D44</f>
        <v>0</v>
      </c>
      <c r="F42" s="114">
        <f>IF($D$6="Volume",SUM('9. Ordering'!E42:P42),SUM('10. Cost'!V44:Y44))</f>
        <v>0</v>
      </c>
      <c r="G42" s="114">
        <f>IF($D$6="Volume",SUM('9. Ordering'!Q42:AB42),SUM('10. Cost'!Z44:AC44))</f>
        <v>0</v>
      </c>
      <c r="H42" s="114">
        <f>IF($D$6="Volume",SUM('9. Ordering'!AC42:AN42),SUM('10. Cost'!AD44:AG44))</f>
        <v>0</v>
      </c>
      <c r="I42" s="126">
        <f t="shared" si="9"/>
        <v>0</v>
      </c>
      <c r="K42" s="364"/>
      <c r="L42" s="364"/>
      <c r="M42" s="364"/>
      <c r="N42" s="364"/>
      <c r="O42" s="364"/>
      <c r="P42" s="364"/>
      <c r="Q42" s="362" t="s">
        <v>322</v>
      </c>
      <c r="R42" s="364"/>
      <c r="S42" s="364"/>
      <c r="T42" s="364"/>
      <c r="U42" s="364"/>
      <c r="V42" s="364"/>
      <c r="W42" s="364"/>
      <c r="X42" s="360" t="s">
        <v>322</v>
      </c>
      <c r="Y42" s="364"/>
      <c r="Z42" s="364"/>
      <c r="AA42" s="364"/>
      <c r="AB42" s="364"/>
      <c r="AC42" s="364"/>
      <c r="AD42" s="364"/>
      <c r="AE42" s="360" t="s">
        <v>322</v>
      </c>
      <c r="AF42" s="359">
        <f t="shared" si="3"/>
        <v>0</v>
      </c>
      <c r="AG42" s="359">
        <f t="shared" si="4"/>
        <v>0</v>
      </c>
      <c r="AH42" s="359">
        <f t="shared" si="5"/>
        <v>0</v>
      </c>
      <c r="AI42" s="359">
        <f t="shared" si="6"/>
        <v>0</v>
      </c>
      <c r="AJ42" s="359">
        <f t="shared" si="7"/>
        <v>0</v>
      </c>
      <c r="AK42" s="359">
        <f t="shared" si="8"/>
        <v>0</v>
      </c>
    </row>
    <row r="43" spans="2:37" x14ac:dyDescent="0.3">
      <c r="B43" s="12"/>
      <c r="C43" s="12" t="str">
        <f>'7. Consumption'!C43</f>
        <v>TDF+3TC+DTG (300/300/50) - 180 tab</v>
      </c>
      <c r="D43" s="201">
        <f>'10. Cost'!D45</f>
        <v>0</v>
      </c>
      <c r="F43" s="114">
        <f>IF($D$6="Volume",SUM('9. Ordering'!E43:P43),SUM('10. Cost'!V45:Y45))</f>
        <v>0</v>
      </c>
      <c r="G43" s="114">
        <f>IF($D$6="Volume",SUM('9. Ordering'!Q43:AB43),SUM('10. Cost'!Z45:AC45))</f>
        <v>0</v>
      </c>
      <c r="H43" s="114">
        <f>IF($D$6="Volume",SUM('9. Ordering'!AC43:AN43),SUM('10. Cost'!AD45:AG45))</f>
        <v>0</v>
      </c>
      <c r="I43" s="126">
        <f t="shared" si="9"/>
        <v>0</v>
      </c>
      <c r="K43" s="364"/>
      <c r="L43" s="364"/>
      <c r="M43" s="364"/>
      <c r="N43" s="364"/>
      <c r="O43" s="364"/>
      <c r="P43" s="364"/>
      <c r="Q43" s="362" t="s">
        <v>322</v>
      </c>
      <c r="R43" s="364"/>
      <c r="S43" s="364"/>
      <c r="T43" s="364"/>
      <c r="U43" s="364"/>
      <c r="V43" s="364"/>
      <c r="W43" s="364"/>
      <c r="X43" s="360" t="s">
        <v>322</v>
      </c>
      <c r="Y43" s="364"/>
      <c r="Z43" s="364"/>
      <c r="AA43" s="364"/>
      <c r="AB43" s="364"/>
      <c r="AC43" s="364"/>
      <c r="AD43" s="364"/>
      <c r="AE43" s="360" t="s">
        <v>322</v>
      </c>
      <c r="AF43" s="359">
        <f t="shared" si="3"/>
        <v>0</v>
      </c>
      <c r="AG43" s="359">
        <f t="shared" si="4"/>
        <v>0</v>
      </c>
      <c r="AH43" s="359">
        <f t="shared" si="5"/>
        <v>0</v>
      </c>
      <c r="AI43" s="359">
        <f t="shared" si="6"/>
        <v>0</v>
      </c>
      <c r="AJ43" s="359">
        <f t="shared" si="7"/>
        <v>0</v>
      </c>
      <c r="AK43" s="359">
        <f t="shared" si="8"/>
        <v>0</v>
      </c>
    </row>
    <row r="44" spans="2:37" x14ac:dyDescent="0.3">
      <c r="B44" s="12"/>
      <c r="C44" s="12" t="str">
        <f>'7. Consumption'!C44</f>
        <v>TDF+3TC+DTG (300/300/50) - 30 tab</v>
      </c>
      <c r="D44" s="201">
        <f>'10. Cost'!D46</f>
        <v>0</v>
      </c>
      <c r="F44" s="114">
        <f>IF($D$6="Volume",SUM('9. Ordering'!E44:P44),SUM('10. Cost'!V46:Y46))</f>
        <v>0</v>
      </c>
      <c r="G44" s="114">
        <f>IF($D$6="Volume",SUM('9. Ordering'!Q44:AB44),SUM('10. Cost'!Z46:AC46))</f>
        <v>0</v>
      </c>
      <c r="H44" s="114">
        <f>IF($D$6="Volume",SUM('9. Ordering'!AC44:AN44),SUM('10. Cost'!AD46:AG46))</f>
        <v>0</v>
      </c>
      <c r="I44" s="126">
        <f t="shared" si="9"/>
        <v>0</v>
      </c>
      <c r="K44" s="364"/>
      <c r="L44" s="364"/>
      <c r="M44" s="364"/>
      <c r="N44" s="364"/>
      <c r="O44" s="364"/>
      <c r="P44" s="364"/>
      <c r="Q44" s="362" t="s">
        <v>322</v>
      </c>
      <c r="R44" s="364"/>
      <c r="S44" s="364"/>
      <c r="T44" s="364"/>
      <c r="U44" s="364"/>
      <c r="V44" s="364"/>
      <c r="W44" s="364"/>
      <c r="X44" s="360" t="s">
        <v>322</v>
      </c>
      <c r="Y44" s="364"/>
      <c r="Z44" s="364"/>
      <c r="AA44" s="364"/>
      <c r="AB44" s="364"/>
      <c r="AC44" s="364"/>
      <c r="AD44" s="364"/>
      <c r="AE44" s="360" t="s">
        <v>322</v>
      </c>
      <c r="AF44" s="359">
        <f t="shared" si="3"/>
        <v>0</v>
      </c>
      <c r="AG44" s="359">
        <f t="shared" si="4"/>
        <v>0</v>
      </c>
      <c r="AH44" s="359">
        <f t="shared" si="5"/>
        <v>0</v>
      </c>
      <c r="AI44" s="359">
        <f t="shared" si="6"/>
        <v>0</v>
      </c>
      <c r="AJ44" s="359">
        <f t="shared" si="7"/>
        <v>0</v>
      </c>
      <c r="AK44" s="359">
        <f t="shared" si="8"/>
        <v>0</v>
      </c>
    </row>
    <row r="45" spans="2:37" x14ac:dyDescent="0.3">
      <c r="B45" s="12"/>
      <c r="C45" s="12" t="str">
        <f>'7. Consumption'!C45</f>
        <v>TDF+3TC+DTG (300/300/50) - 90 tab</v>
      </c>
      <c r="D45" s="201">
        <f>'10. Cost'!D47</f>
        <v>0</v>
      </c>
      <c r="F45" s="114">
        <f>IF($D$6="Volume",SUM('9. Ordering'!E45:P45),SUM('10. Cost'!V47:Y47))</f>
        <v>0</v>
      </c>
      <c r="G45" s="114">
        <f>IF($D$6="Volume",SUM('9. Ordering'!Q45:AB45),SUM('10. Cost'!Z47:AC47))</f>
        <v>0</v>
      </c>
      <c r="H45" s="114">
        <f>IF($D$6="Volume",SUM('9. Ordering'!AC45:AN45),SUM('10. Cost'!AD47:AG47))</f>
        <v>0</v>
      </c>
      <c r="I45" s="126">
        <f t="shared" si="9"/>
        <v>0</v>
      </c>
      <c r="K45" s="364"/>
      <c r="L45" s="364"/>
      <c r="M45" s="364"/>
      <c r="N45" s="364"/>
      <c r="O45" s="364"/>
      <c r="P45" s="364"/>
      <c r="Q45" s="362" t="s">
        <v>322</v>
      </c>
      <c r="R45" s="364"/>
      <c r="S45" s="364"/>
      <c r="T45" s="364"/>
      <c r="U45" s="364"/>
      <c r="V45" s="364"/>
      <c r="W45" s="364"/>
      <c r="X45" s="360" t="s">
        <v>322</v>
      </c>
      <c r="Y45" s="364"/>
      <c r="Z45" s="364"/>
      <c r="AA45" s="364"/>
      <c r="AB45" s="364"/>
      <c r="AC45" s="364"/>
      <c r="AD45" s="364"/>
      <c r="AE45" s="360" t="s">
        <v>322</v>
      </c>
      <c r="AF45" s="359">
        <f t="shared" si="3"/>
        <v>0</v>
      </c>
      <c r="AG45" s="359">
        <f t="shared" si="4"/>
        <v>0</v>
      </c>
      <c r="AH45" s="359">
        <f t="shared" si="5"/>
        <v>0</v>
      </c>
      <c r="AI45" s="359">
        <f t="shared" si="6"/>
        <v>0</v>
      </c>
      <c r="AJ45" s="359">
        <f t="shared" si="7"/>
        <v>0</v>
      </c>
      <c r="AK45" s="359">
        <f t="shared" si="8"/>
        <v>0</v>
      </c>
    </row>
    <row r="46" spans="2:37" x14ac:dyDescent="0.3">
      <c r="B46" s="12"/>
      <c r="C46" s="12" t="str">
        <f>'7. Consumption'!C46</f>
        <v>TDF+3TC+EFV400 (300/300/400) - 30 tab</v>
      </c>
      <c r="D46" s="201">
        <f>'10. Cost'!D48</f>
        <v>0</v>
      </c>
      <c r="F46" s="114">
        <f>IF($D$6="Volume",SUM('9. Ordering'!E46:P46),SUM('10. Cost'!V48:Y48))</f>
        <v>0</v>
      </c>
      <c r="G46" s="114">
        <f>IF($D$6="Volume",SUM('9. Ordering'!Q46:AB46),SUM('10. Cost'!Z48:AC48))</f>
        <v>0</v>
      </c>
      <c r="H46" s="114">
        <f>IF($D$6="Volume",SUM('9. Ordering'!AC46:AN46),SUM('10. Cost'!AD48:AG48))</f>
        <v>0</v>
      </c>
      <c r="I46" s="126">
        <f t="shared" si="9"/>
        <v>0</v>
      </c>
      <c r="K46" s="364"/>
      <c r="L46" s="364"/>
      <c r="M46" s="364"/>
      <c r="N46" s="364"/>
      <c r="O46" s="364"/>
      <c r="P46" s="364"/>
      <c r="Q46" s="362" t="s">
        <v>322</v>
      </c>
      <c r="R46" s="364"/>
      <c r="S46" s="364"/>
      <c r="T46" s="364"/>
      <c r="U46" s="364"/>
      <c r="V46" s="364"/>
      <c r="W46" s="364"/>
      <c r="X46" s="360" t="s">
        <v>322</v>
      </c>
      <c r="Y46" s="364"/>
      <c r="Z46" s="364"/>
      <c r="AA46" s="364"/>
      <c r="AB46" s="364"/>
      <c r="AC46" s="364"/>
      <c r="AD46" s="364"/>
      <c r="AE46" s="360" t="s">
        <v>322</v>
      </c>
      <c r="AF46" s="359">
        <f t="shared" si="3"/>
        <v>0</v>
      </c>
      <c r="AG46" s="359">
        <f t="shared" si="4"/>
        <v>0</v>
      </c>
      <c r="AH46" s="359">
        <f t="shared" si="5"/>
        <v>0</v>
      </c>
      <c r="AI46" s="359">
        <f t="shared" si="6"/>
        <v>0</v>
      </c>
      <c r="AJ46" s="359">
        <f t="shared" si="7"/>
        <v>0</v>
      </c>
      <c r="AK46" s="359">
        <f t="shared" si="8"/>
        <v>0</v>
      </c>
    </row>
    <row r="47" spans="2:37" x14ac:dyDescent="0.3">
      <c r="B47" s="12"/>
      <c r="C47" s="12" t="str">
        <f>'7. Consumption'!C47</f>
        <v>TDF+3TC+EFV400 (300/300/400) - 90 tab</v>
      </c>
      <c r="D47" s="201">
        <f>'10. Cost'!D49</f>
        <v>0</v>
      </c>
      <c r="F47" s="114">
        <f>IF($D$6="Volume",SUM('9. Ordering'!E47:P47),SUM('10. Cost'!V49:Y49))</f>
        <v>0</v>
      </c>
      <c r="G47" s="114">
        <f>IF($D$6="Volume",SUM('9. Ordering'!Q47:AB47),SUM('10. Cost'!Z49:AC49))</f>
        <v>0</v>
      </c>
      <c r="H47" s="114">
        <f>IF($D$6="Volume",SUM('9. Ordering'!AC47:AN47),SUM('10. Cost'!AD49:AG49))</f>
        <v>0</v>
      </c>
      <c r="I47" s="126">
        <f t="shared" si="9"/>
        <v>0</v>
      </c>
      <c r="K47" s="364"/>
      <c r="L47" s="364"/>
      <c r="M47" s="364"/>
      <c r="N47" s="364"/>
      <c r="O47" s="364"/>
      <c r="P47" s="364"/>
      <c r="Q47" s="362" t="s">
        <v>322</v>
      </c>
      <c r="R47" s="364"/>
      <c r="S47" s="364"/>
      <c r="T47" s="364"/>
      <c r="U47" s="364"/>
      <c r="V47" s="364"/>
      <c r="W47" s="364"/>
      <c r="X47" s="360" t="s">
        <v>322</v>
      </c>
      <c r="Y47" s="364"/>
      <c r="Z47" s="364"/>
      <c r="AA47" s="364"/>
      <c r="AB47" s="364"/>
      <c r="AC47" s="364"/>
      <c r="AD47" s="364"/>
      <c r="AE47" s="360" t="s">
        <v>322</v>
      </c>
      <c r="AF47" s="359">
        <f t="shared" si="3"/>
        <v>0</v>
      </c>
      <c r="AG47" s="359">
        <f t="shared" si="4"/>
        <v>0</v>
      </c>
      <c r="AH47" s="359">
        <f t="shared" si="5"/>
        <v>0</v>
      </c>
      <c r="AI47" s="359">
        <f t="shared" si="6"/>
        <v>0</v>
      </c>
      <c r="AJ47" s="359">
        <f t="shared" si="7"/>
        <v>0</v>
      </c>
      <c r="AK47" s="359">
        <f t="shared" si="8"/>
        <v>0</v>
      </c>
    </row>
    <row r="48" spans="2:37" x14ac:dyDescent="0.3">
      <c r="B48" s="12"/>
      <c r="C48" s="12" t="str">
        <f>'7. Consumption'!C48</f>
        <v>TDF+3TC+EFV600 (300/300/600) - 30 tab</v>
      </c>
      <c r="D48" s="201">
        <f>'10. Cost'!D50</f>
        <v>0</v>
      </c>
      <c r="F48" s="114">
        <f>IF($D$6="Volume",SUM('9. Ordering'!E48:P48),SUM('10. Cost'!V50:Y50))</f>
        <v>0</v>
      </c>
      <c r="G48" s="114">
        <f>IF($D$6="Volume",SUM('9. Ordering'!Q48:AB48),SUM('10. Cost'!Z50:AC50))</f>
        <v>0</v>
      </c>
      <c r="H48" s="114">
        <f>IF($D$6="Volume",SUM('9. Ordering'!AC48:AN48),SUM('10. Cost'!AD50:AG50))</f>
        <v>0</v>
      </c>
      <c r="I48" s="126">
        <f t="shared" si="9"/>
        <v>0</v>
      </c>
      <c r="K48" s="364"/>
      <c r="L48" s="364"/>
      <c r="M48" s="364"/>
      <c r="N48" s="364"/>
      <c r="O48" s="364"/>
      <c r="P48" s="364"/>
      <c r="Q48" s="362" t="s">
        <v>322</v>
      </c>
      <c r="R48" s="364"/>
      <c r="S48" s="364"/>
      <c r="T48" s="364"/>
      <c r="U48" s="364"/>
      <c r="V48" s="364"/>
      <c r="W48" s="364"/>
      <c r="X48" s="360" t="s">
        <v>322</v>
      </c>
      <c r="Y48" s="364"/>
      <c r="Z48" s="364"/>
      <c r="AA48" s="364"/>
      <c r="AB48" s="364"/>
      <c r="AC48" s="364"/>
      <c r="AD48" s="364"/>
      <c r="AE48" s="360" t="s">
        <v>322</v>
      </c>
      <c r="AF48" s="359">
        <f t="shared" si="3"/>
        <v>0</v>
      </c>
      <c r="AG48" s="359">
        <f t="shared" si="4"/>
        <v>0</v>
      </c>
      <c r="AH48" s="359">
        <f t="shared" si="5"/>
        <v>0</v>
      </c>
      <c r="AI48" s="359">
        <f t="shared" si="6"/>
        <v>0</v>
      </c>
      <c r="AJ48" s="359">
        <f t="shared" si="7"/>
        <v>0</v>
      </c>
      <c r="AK48" s="359">
        <f t="shared" si="8"/>
        <v>0</v>
      </c>
    </row>
    <row r="49" spans="2:37" x14ac:dyDescent="0.3">
      <c r="B49" s="12"/>
      <c r="C49" s="12" t="str">
        <f>'7. Consumption'!C49</f>
        <v>TDF+FTC (300/200) - 30 tab</v>
      </c>
      <c r="D49" s="201">
        <f>'10. Cost'!D51</f>
        <v>0</v>
      </c>
      <c r="F49" s="114">
        <f>IF($D$6="Volume",SUM('9. Ordering'!E49:P49),SUM('10. Cost'!V51:Y51))</f>
        <v>0</v>
      </c>
      <c r="G49" s="114">
        <f>IF($D$6="Volume",SUM('9. Ordering'!Q49:AB49),SUM('10. Cost'!Z51:AC51))</f>
        <v>0</v>
      </c>
      <c r="H49" s="114">
        <f>IF($D$6="Volume",SUM('9. Ordering'!AC49:AN49),SUM('10. Cost'!AD51:AG51))</f>
        <v>0</v>
      </c>
      <c r="I49" s="126">
        <f t="shared" si="9"/>
        <v>0</v>
      </c>
      <c r="K49" s="364"/>
      <c r="L49" s="364"/>
      <c r="M49" s="364"/>
      <c r="N49" s="364"/>
      <c r="O49" s="364"/>
      <c r="P49" s="364"/>
      <c r="Q49" s="362" t="s">
        <v>322</v>
      </c>
      <c r="R49" s="364"/>
      <c r="S49" s="364"/>
      <c r="T49" s="364"/>
      <c r="U49" s="364"/>
      <c r="V49" s="364"/>
      <c r="W49" s="364"/>
      <c r="X49" s="360" t="s">
        <v>322</v>
      </c>
      <c r="Y49" s="364"/>
      <c r="Z49" s="364"/>
      <c r="AA49" s="364"/>
      <c r="AB49" s="364"/>
      <c r="AC49" s="364"/>
      <c r="AD49" s="364"/>
      <c r="AE49" s="360" t="s">
        <v>322</v>
      </c>
      <c r="AF49" s="359">
        <f t="shared" si="3"/>
        <v>0</v>
      </c>
      <c r="AG49" s="359">
        <f t="shared" si="4"/>
        <v>0</v>
      </c>
      <c r="AH49" s="359">
        <f t="shared" si="5"/>
        <v>0</v>
      </c>
      <c r="AI49" s="359">
        <f t="shared" si="6"/>
        <v>0</v>
      </c>
      <c r="AJ49" s="359">
        <f t="shared" si="7"/>
        <v>0</v>
      </c>
      <c r="AK49" s="359">
        <f t="shared" si="8"/>
        <v>0</v>
      </c>
    </row>
    <row r="50" spans="2:37" x14ac:dyDescent="0.3">
      <c r="B50" s="12"/>
      <c r="C50" s="12" t="str">
        <f>'7. Consumption'!C50</f>
        <v>TDF+FTC+EFV600 (300/200/600) - 30 tab</v>
      </c>
      <c r="D50" s="201">
        <f>'10. Cost'!D52</f>
        <v>0</v>
      </c>
      <c r="F50" s="114">
        <f>IF($D$6="Volume",SUM('9. Ordering'!E50:P50),SUM('10. Cost'!V52:Y52))</f>
        <v>0</v>
      </c>
      <c r="G50" s="114">
        <f>IF($D$6="Volume",SUM('9. Ordering'!Q50:AB50),SUM('10. Cost'!Z52:AC52))</f>
        <v>0</v>
      </c>
      <c r="H50" s="114">
        <f>IF($D$6="Volume",SUM('9. Ordering'!AC50:AN50),SUM('10. Cost'!AD52:AG52))</f>
        <v>0</v>
      </c>
      <c r="I50" s="126">
        <f t="shared" si="9"/>
        <v>0</v>
      </c>
      <c r="K50" s="364"/>
      <c r="L50" s="364"/>
      <c r="M50" s="364"/>
      <c r="N50" s="364"/>
      <c r="O50" s="364"/>
      <c r="P50" s="364"/>
      <c r="Q50" s="362" t="s">
        <v>322</v>
      </c>
      <c r="R50" s="364"/>
      <c r="S50" s="364"/>
      <c r="T50" s="364"/>
      <c r="U50" s="364"/>
      <c r="V50" s="364"/>
      <c r="W50" s="364"/>
      <c r="X50" s="360" t="s">
        <v>322</v>
      </c>
      <c r="Y50" s="364"/>
      <c r="Z50" s="364"/>
      <c r="AA50" s="364"/>
      <c r="AB50" s="364"/>
      <c r="AC50" s="364"/>
      <c r="AD50" s="364"/>
      <c r="AE50" s="360" t="s">
        <v>322</v>
      </c>
      <c r="AF50" s="359">
        <f t="shared" si="3"/>
        <v>0</v>
      </c>
      <c r="AG50" s="359">
        <f t="shared" si="4"/>
        <v>0</v>
      </c>
      <c r="AH50" s="359">
        <f t="shared" si="5"/>
        <v>0</v>
      </c>
      <c r="AI50" s="359">
        <f t="shared" si="6"/>
        <v>0</v>
      </c>
      <c r="AJ50" s="359">
        <f t="shared" si="7"/>
        <v>0</v>
      </c>
      <c r="AK50" s="359">
        <f t="shared" si="8"/>
        <v>0</v>
      </c>
    </row>
    <row r="51" spans="2:37" hidden="1" outlineLevel="1" x14ac:dyDescent="0.3">
      <c r="B51" s="12"/>
      <c r="C51" s="12" t="str">
        <f>'7. Consumption'!C51</f>
        <v/>
      </c>
      <c r="D51" s="201">
        <f>'10. Cost'!D53</f>
        <v>0</v>
      </c>
      <c r="F51" s="114">
        <f>IF($D$6="Volume",SUM('9. Ordering'!E51:P51),SUM('10. Cost'!V53:Y53))</f>
        <v>0</v>
      </c>
      <c r="G51" s="114">
        <f>IF($D$6="Volume",SUM('9. Ordering'!Q51:AB51),SUM('10. Cost'!Z53:AC53))</f>
        <v>0</v>
      </c>
      <c r="H51" s="114">
        <f>IF($D$6="Volume",SUM('9. Ordering'!AC51:AN51),SUM('10. Cost'!AD53:AG53))</f>
        <v>0</v>
      </c>
      <c r="I51" s="126">
        <f t="shared" si="9"/>
        <v>0</v>
      </c>
      <c r="K51" s="364"/>
      <c r="L51" s="364"/>
      <c r="M51" s="364"/>
      <c r="N51" s="364"/>
      <c r="O51" s="364"/>
      <c r="P51" s="364"/>
      <c r="Q51" s="362" t="s">
        <v>322</v>
      </c>
      <c r="R51" s="364"/>
      <c r="S51" s="364"/>
      <c r="T51" s="364"/>
      <c r="U51" s="364"/>
      <c r="V51" s="364"/>
      <c r="W51" s="364"/>
      <c r="X51" s="360" t="s">
        <v>322</v>
      </c>
      <c r="Y51" s="364"/>
      <c r="Z51" s="364"/>
      <c r="AA51" s="364"/>
      <c r="AB51" s="364"/>
      <c r="AC51" s="364"/>
      <c r="AD51" s="364"/>
      <c r="AE51" s="360" t="s">
        <v>322</v>
      </c>
      <c r="AF51" s="359">
        <f t="shared" si="3"/>
        <v>0</v>
      </c>
      <c r="AG51" s="359">
        <f t="shared" si="4"/>
        <v>0</v>
      </c>
      <c r="AH51" s="359">
        <f t="shared" si="5"/>
        <v>0</v>
      </c>
      <c r="AI51" s="359">
        <f t="shared" si="6"/>
        <v>0</v>
      </c>
      <c r="AJ51" s="359">
        <f t="shared" si="7"/>
        <v>0</v>
      </c>
      <c r="AK51" s="359">
        <f t="shared" si="8"/>
        <v>0</v>
      </c>
    </row>
    <row r="52" spans="2:37" hidden="1" outlineLevel="1" x14ac:dyDescent="0.3">
      <c r="B52" s="12"/>
      <c r="C52" s="12" t="str">
        <f>'7. Consumption'!C52</f>
        <v/>
      </c>
      <c r="D52" s="201">
        <f>'10. Cost'!D54</f>
        <v>0</v>
      </c>
      <c r="F52" s="114">
        <f>IF($D$6="Volume",SUM('9. Ordering'!E52:P52),SUM('10. Cost'!V54:Y54))</f>
        <v>0</v>
      </c>
      <c r="G52" s="114">
        <f>IF($D$6="Volume",SUM('9. Ordering'!Q52:AB52),SUM('10. Cost'!Z54:AC54))</f>
        <v>0</v>
      </c>
      <c r="H52" s="114">
        <f>IF($D$6="Volume",SUM('9. Ordering'!AC52:AN52),SUM('10. Cost'!AD54:AG54))</f>
        <v>0</v>
      </c>
      <c r="I52" s="126">
        <f t="shared" si="9"/>
        <v>0</v>
      </c>
      <c r="K52" s="364"/>
      <c r="L52" s="364"/>
      <c r="M52" s="364"/>
      <c r="N52" s="364"/>
      <c r="O52" s="364"/>
      <c r="P52" s="364"/>
      <c r="Q52" s="362" t="s">
        <v>322</v>
      </c>
      <c r="R52" s="364"/>
      <c r="S52" s="364"/>
      <c r="T52" s="364"/>
      <c r="U52" s="364"/>
      <c r="V52" s="364"/>
      <c r="W52" s="364"/>
      <c r="X52" s="360" t="s">
        <v>322</v>
      </c>
      <c r="Y52" s="364"/>
      <c r="Z52" s="364"/>
      <c r="AA52" s="364"/>
      <c r="AB52" s="364"/>
      <c r="AC52" s="364"/>
      <c r="AD52" s="364"/>
      <c r="AE52" s="360" t="s">
        <v>322</v>
      </c>
      <c r="AF52" s="359">
        <f t="shared" si="3"/>
        <v>0</v>
      </c>
      <c r="AG52" s="359">
        <f t="shared" si="4"/>
        <v>0</v>
      </c>
      <c r="AH52" s="359">
        <f t="shared" si="5"/>
        <v>0</v>
      </c>
      <c r="AI52" s="359">
        <f t="shared" si="6"/>
        <v>0</v>
      </c>
      <c r="AJ52" s="359">
        <f t="shared" si="7"/>
        <v>0</v>
      </c>
      <c r="AK52" s="359">
        <f t="shared" si="8"/>
        <v>0</v>
      </c>
    </row>
    <row r="53" spans="2:37" hidden="1" outlineLevel="1" x14ac:dyDescent="0.3">
      <c r="B53" s="12"/>
      <c r="C53" s="12" t="str">
        <f>'7. Consumption'!C53</f>
        <v/>
      </c>
      <c r="D53" s="201">
        <f>'10. Cost'!D55</f>
        <v>0</v>
      </c>
      <c r="F53" s="114">
        <f>IF($D$6="Volume",SUM('9. Ordering'!E53:P53),SUM('10. Cost'!V55:Y55))</f>
        <v>0</v>
      </c>
      <c r="G53" s="114">
        <f>IF($D$6="Volume",SUM('9. Ordering'!Q53:AB53),SUM('10. Cost'!Z55:AC55))</f>
        <v>0</v>
      </c>
      <c r="H53" s="114">
        <f>IF($D$6="Volume",SUM('9. Ordering'!AC53:AN53),SUM('10. Cost'!AD55:AG55))</f>
        <v>0</v>
      </c>
      <c r="I53" s="126">
        <f t="shared" si="9"/>
        <v>0</v>
      </c>
      <c r="K53" s="364"/>
      <c r="L53" s="364"/>
      <c r="M53" s="364"/>
      <c r="N53" s="364"/>
      <c r="O53" s="364"/>
      <c r="P53" s="364"/>
      <c r="Q53" s="362" t="s">
        <v>322</v>
      </c>
      <c r="R53" s="364"/>
      <c r="S53" s="364"/>
      <c r="T53" s="364"/>
      <c r="U53" s="364"/>
      <c r="V53" s="364"/>
      <c r="W53" s="364"/>
      <c r="X53" s="360" t="s">
        <v>322</v>
      </c>
      <c r="Y53" s="364"/>
      <c r="Z53" s="364"/>
      <c r="AA53" s="364"/>
      <c r="AB53" s="364"/>
      <c r="AC53" s="364"/>
      <c r="AD53" s="364"/>
      <c r="AE53" s="360" t="s">
        <v>322</v>
      </c>
      <c r="AF53" s="359">
        <f t="shared" si="3"/>
        <v>0</v>
      </c>
      <c r="AG53" s="359">
        <f t="shared" si="4"/>
        <v>0</v>
      </c>
      <c r="AH53" s="359">
        <f t="shared" si="5"/>
        <v>0</v>
      </c>
      <c r="AI53" s="359">
        <f t="shared" si="6"/>
        <v>0</v>
      </c>
      <c r="AJ53" s="359">
        <f t="shared" si="7"/>
        <v>0</v>
      </c>
      <c r="AK53" s="359">
        <f t="shared" si="8"/>
        <v>0</v>
      </c>
    </row>
    <row r="54" spans="2:37" collapsed="1" x14ac:dyDescent="0.3"/>
    <row r="55" spans="2:37" x14ac:dyDescent="0.3">
      <c r="AE55" s="363" t="str">
        <f>"Total"&amp;" "&amp;D6</f>
        <v>Total Volume</v>
      </c>
      <c r="AF55" s="361">
        <f>SUM(AF9:AF53)</f>
        <v>0</v>
      </c>
      <c r="AG55" s="361">
        <f t="shared" ref="AG55:AK55" si="10">SUM(AG9:AG53)</f>
        <v>0</v>
      </c>
      <c r="AH55" s="361">
        <f t="shared" si="10"/>
        <v>0</v>
      </c>
      <c r="AI55" s="361">
        <f t="shared" si="10"/>
        <v>0</v>
      </c>
      <c r="AJ55" s="361">
        <f t="shared" si="10"/>
        <v>0</v>
      </c>
      <c r="AK55" s="361">
        <f t="shared" si="10"/>
        <v>0</v>
      </c>
    </row>
  </sheetData>
  <sheetProtection algorithmName="SHA-512" hashValue="X9gjVOH7zRHu1K3rSCpf2mUv2+B6SQqENY9UkpWVhBMlT+8+wP4Z5VJIYwqg7w2UN3obBX3xoz0Qo0EwEyiFmg==" saltValue="YbcR/cGtGxAzSFUWBEsdzg==" spinCount="100000" sheet="1" objects="1" scenarios="1"/>
  <mergeCells count="5">
    <mergeCell ref="AF7:AK7"/>
    <mergeCell ref="B6:C6"/>
    <mergeCell ref="K7:P7"/>
    <mergeCell ref="R7:W7"/>
    <mergeCell ref="Y7:AD7"/>
  </mergeCells>
  <conditionalFormatting sqref="B9:B53">
    <cfRule type="expression" dxfId="17" priority="52">
      <formula>SUM($F9:$H9)=0</formula>
    </cfRule>
  </conditionalFormatting>
  <conditionalFormatting sqref="C9:D53">
    <cfRule type="expression" dxfId="12" priority="53">
      <formula>SUM($F9:$H9)=0</formula>
    </cfRule>
  </conditionalFormatting>
  <conditionalFormatting sqref="F9:I53 AF9:AK53 AF55:AK55">
    <cfRule type="expression" dxfId="11" priority="1619">
      <formula>$D$6="Cost"</formula>
    </cfRule>
  </conditionalFormatting>
  <conditionalFormatting sqref="F9:I53">
    <cfRule type="expression" dxfId="10" priority="36">
      <formula>F9=0</formula>
    </cfRule>
  </conditionalFormatting>
  <conditionalFormatting sqref="K9:P53">
    <cfRule type="expression" dxfId="9" priority="21">
      <formula>$F9=0</formula>
    </cfRule>
  </conditionalFormatting>
  <conditionalFormatting sqref="Q9:Q53">
    <cfRule type="expression" dxfId="8" priority="27">
      <formula>SUM($K9:$P9)=0</formula>
    </cfRule>
    <cfRule type="expression" dxfId="7" priority="28">
      <formula>SUM($K9:$P9)&lt;&gt;1</formula>
    </cfRule>
  </conditionalFormatting>
  <conditionalFormatting sqref="R9:W53">
    <cfRule type="expression" dxfId="6" priority="7">
      <formula>$G9=0</formula>
    </cfRule>
  </conditionalFormatting>
  <conditionalFormatting sqref="X9:X53">
    <cfRule type="expression" dxfId="5" priority="25">
      <formula>SUM($R9:$W9)=0</formula>
    </cfRule>
    <cfRule type="expression" dxfId="4" priority="26">
      <formula>SUM($R9:$W9)&lt;&gt;1</formula>
    </cfRule>
  </conditionalFormatting>
  <conditionalFormatting sqref="Y9:AD53">
    <cfRule type="expression" dxfId="3" priority="6">
      <formula>$H9=0</formula>
    </cfRule>
  </conditionalFormatting>
  <conditionalFormatting sqref="AE9:AE53">
    <cfRule type="expression" dxfId="2" priority="23">
      <formula>SUM($Y9:$AD9)=0</formula>
    </cfRule>
    <cfRule type="expression" dxfId="1" priority="24">
      <formula>SUM($Y9:$AD9)&lt;&gt;1</formula>
    </cfRule>
  </conditionalFormatting>
  <conditionalFormatting sqref="AF9:AK53">
    <cfRule type="expression" dxfId="0" priority="16">
      <formula>$I9=0</formula>
    </cfRule>
    <cfRule type="expression" priority="18">
      <formula>$I$9</formula>
    </cfRule>
  </conditionalFormatting>
  <dataValidations count="2">
    <dataValidation type="list" allowBlank="1" showInputMessage="1" showErrorMessage="1" sqref="D6" xr:uid="{00000000-0002-0000-0B00-000000000000}">
      <formula1>"Volume,Cost"</formula1>
    </dataValidation>
    <dataValidation type="list" allowBlank="1" showInputMessage="1" showErrorMessage="1" sqref="AF6" xr:uid="{00000000-0002-0000-0B00-000001000000}">
      <formula1>"Year 1,Year 2,Year 3,3-Yr Total"</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768" id="{ACE76F04-66A4-4118-BBF3-36AD71D0207A}">
            <xm:f>INDEX('5. Dosing'!#REF!,MATCH($C9,'5. Dosing'!$J$12:$J$73,0))='5. Dosing'!#REF!</xm:f>
            <x14:dxf>
              <fill>
                <patternFill>
                  <bgColor rgb="FFFF0000"/>
                </patternFill>
              </fill>
            </x14:dxf>
          </x14:cfRule>
          <x14:cfRule type="expression" priority="1769" id="{8F00F2A7-9058-467C-853E-2BDCA30CC7E6}">
            <xm:f>INDEX('5. Dosing'!#REF!,MATCH($C9,'5. Dosing'!$J$12:$J$73,0))='5. Dosing'!#REF!</xm:f>
            <x14:dxf>
              <font>
                <color theme="5" tint="-0.499984740745262"/>
              </font>
              <fill>
                <patternFill>
                  <bgColor theme="5" tint="0.59996337778862885"/>
                </patternFill>
              </fill>
            </x14:dxf>
          </x14:cfRule>
          <x14:cfRule type="expression" priority="1770" id="{00BCDC98-9B9B-4B1D-8F3F-6F1165D32D34}">
            <xm:f>INDEX('5. Dosing'!#REF!,MATCH($C9,'5. Dosing'!$J$12:$J$73,0))='5. Dosing'!#REF!</xm:f>
            <x14:dxf>
              <font>
                <color theme="9" tint="-0.499984740745262"/>
              </font>
              <fill>
                <patternFill>
                  <bgColor rgb="FFFFFF99"/>
                </patternFill>
              </fill>
            </x14:dxf>
          </x14:cfRule>
          <x14:cfRule type="expression" priority="1771" id="{63C22E06-27B7-4217-92BF-08E86B3ACF9E}">
            <xm:f>INDEX('5. Dosing'!#REF!,MATCH($C9,'5. Dosing'!$J$12:$J$73,0))='5. Dosing'!#REF!</xm:f>
            <x14:dxf>
              <font>
                <color theme="6" tint="-0.499984740745262"/>
              </font>
              <fill>
                <patternFill>
                  <bgColor theme="6" tint="0.59996337778862885"/>
                </patternFill>
              </fill>
            </x14:dxf>
          </x14:cfRule>
          <xm:sqref>B9:B53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79998168889431442"/>
  </sheetPr>
  <dimension ref="A1"/>
  <sheetViews>
    <sheetView workbookViewId="0"/>
  </sheetViews>
  <sheetFormatPr defaultRowHeight="14.4" x14ac:dyDescent="0.3"/>
  <sheetData>
    <row r="1" spans="1:1" x14ac:dyDescent="0.3">
      <c r="A1" t="s">
        <v>306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79998168889431442"/>
  </sheetPr>
  <dimension ref="A1"/>
  <sheetViews>
    <sheetView workbookViewId="0"/>
  </sheetViews>
  <sheetFormatPr defaultRowHeight="14.4" x14ac:dyDescent="0.3"/>
  <sheetData>
    <row r="1" spans="1:1" x14ac:dyDescent="0.3">
      <c r="A1" t="s">
        <v>306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O54"/>
  <sheetViews>
    <sheetView showGridLines="0" workbookViewId="0">
      <selection activeCell="F3" sqref="F3"/>
    </sheetView>
  </sheetViews>
  <sheetFormatPr defaultRowHeight="14.4" x14ac:dyDescent="0.3"/>
  <cols>
    <col min="2" max="2" width="18.21875" customWidth="1"/>
    <col min="3" max="3" width="10.33203125" customWidth="1"/>
    <col min="4" max="4" width="17.5546875" customWidth="1"/>
    <col min="5" max="5" width="16" customWidth="1"/>
    <col min="6" max="6" width="11" bestFit="1" customWidth="1"/>
  </cols>
  <sheetData>
    <row r="1" spans="1:15" x14ac:dyDescent="0.3">
      <c r="A1" s="2" t="s">
        <v>269</v>
      </c>
    </row>
    <row r="4" spans="1:15" x14ac:dyDescent="0.3">
      <c r="A4" s="276" t="s">
        <v>90</v>
      </c>
      <c r="B4" s="118"/>
      <c r="C4" s="276" t="s">
        <v>261</v>
      </c>
      <c r="D4" s="118"/>
      <c r="E4" s="276" t="s">
        <v>91</v>
      </c>
      <c r="I4" s="329" t="s">
        <v>298</v>
      </c>
      <c r="J4" s="330"/>
      <c r="K4" s="330"/>
      <c r="L4" s="330"/>
      <c r="M4" s="330"/>
      <c r="N4" s="330"/>
      <c r="O4" s="330"/>
    </row>
    <row r="5" spans="1:15" x14ac:dyDescent="0.3">
      <c r="A5" s="214" t="s">
        <v>9</v>
      </c>
      <c r="C5" s="214" t="s">
        <v>92</v>
      </c>
      <c r="E5" s="219" t="s">
        <v>97</v>
      </c>
      <c r="I5" s="202" t="s">
        <v>299</v>
      </c>
    </row>
    <row r="6" spans="1:15" x14ac:dyDescent="0.3">
      <c r="A6" s="214" t="s">
        <v>8</v>
      </c>
      <c r="C6" s="214" t="s">
        <v>93</v>
      </c>
      <c r="E6" s="219" t="s">
        <v>102</v>
      </c>
    </row>
    <row r="7" spans="1:15" x14ac:dyDescent="0.3">
      <c r="A7" s="219" t="s">
        <v>13</v>
      </c>
      <c r="C7" s="214" t="s">
        <v>96</v>
      </c>
      <c r="E7" s="219" t="s">
        <v>347</v>
      </c>
      <c r="I7" s="227">
        <v>44562</v>
      </c>
      <c r="K7" t="s">
        <v>302</v>
      </c>
    </row>
    <row r="8" spans="1:15" x14ac:dyDescent="0.3">
      <c r="A8" s="214" t="s">
        <v>5</v>
      </c>
      <c r="C8" s="214" t="s">
        <v>95</v>
      </c>
      <c r="E8" s="214" t="s">
        <v>265</v>
      </c>
      <c r="I8" s="227">
        <v>44593</v>
      </c>
      <c r="K8" t="s">
        <v>303</v>
      </c>
    </row>
    <row r="9" spans="1:15" x14ac:dyDescent="0.3">
      <c r="A9" s="219" t="s">
        <v>16</v>
      </c>
      <c r="C9" s="12"/>
      <c r="D9" s="91" t="s">
        <v>262</v>
      </c>
      <c r="E9" s="214" t="s">
        <v>254</v>
      </c>
      <c r="I9" s="227">
        <v>44621</v>
      </c>
    </row>
    <row r="10" spans="1:15" x14ac:dyDescent="0.3">
      <c r="A10" s="219" t="s">
        <v>260</v>
      </c>
      <c r="C10" s="214"/>
      <c r="D10" s="91" t="s">
        <v>262</v>
      </c>
      <c r="E10" s="219" t="s">
        <v>255</v>
      </c>
      <c r="I10" s="227">
        <v>44652</v>
      </c>
    </row>
    <row r="11" spans="1:15" x14ac:dyDescent="0.3">
      <c r="A11" s="219" t="s">
        <v>225</v>
      </c>
      <c r="C11" s="12"/>
      <c r="D11" s="91" t="s">
        <v>262</v>
      </c>
      <c r="E11" s="219" t="s">
        <v>224</v>
      </c>
      <c r="I11" s="227">
        <v>44682</v>
      </c>
    </row>
    <row r="12" spans="1:15" x14ac:dyDescent="0.3">
      <c r="A12" s="214" t="s">
        <v>256</v>
      </c>
      <c r="C12" s="12"/>
      <c r="D12" s="91" t="s">
        <v>262</v>
      </c>
      <c r="E12" s="219" t="s">
        <v>230</v>
      </c>
      <c r="I12" s="227">
        <v>44713</v>
      </c>
    </row>
    <row r="13" spans="1:15" x14ac:dyDescent="0.3">
      <c r="A13" s="214" t="s">
        <v>257</v>
      </c>
      <c r="C13" s="12"/>
      <c r="D13" s="91" t="s">
        <v>262</v>
      </c>
      <c r="E13" s="349" t="s">
        <v>330</v>
      </c>
      <c r="F13" s="91"/>
      <c r="I13" s="227">
        <v>44743</v>
      </c>
    </row>
    <row r="14" spans="1:15" x14ac:dyDescent="0.3">
      <c r="A14" s="214" t="s">
        <v>346</v>
      </c>
      <c r="C14" s="12"/>
      <c r="D14" s="91" t="s">
        <v>262</v>
      </c>
      <c r="E14" s="349" t="s">
        <v>331</v>
      </c>
      <c r="F14" s="91"/>
      <c r="I14" s="227">
        <v>44774</v>
      </c>
    </row>
    <row r="15" spans="1:15" x14ac:dyDescent="0.3">
      <c r="A15" s="214" t="s">
        <v>10</v>
      </c>
      <c r="C15" s="12"/>
      <c r="D15" s="91" t="s">
        <v>262</v>
      </c>
      <c r="E15" s="12"/>
      <c r="F15" s="91" t="s">
        <v>262</v>
      </c>
      <c r="I15" s="227">
        <v>44805</v>
      </c>
    </row>
    <row r="16" spans="1:15" x14ac:dyDescent="0.3">
      <c r="A16" s="214" t="s">
        <v>219</v>
      </c>
      <c r="C16" s="12"/>
      <c r="D16" s="91" t="s">
        <v>262</v>
      </c>
      <c r="E16" s="12"/>
      <c r="F16" s="91" t="s">
        <v>262</v>
      </c>
      <c r="I16" s="227">
        <v>44835</v>
      </c>
    </row>
    <row r="17" spans="1:9" x14ac:dyDescent="0.3">
      <c r="A17" s="219" t="s">
        <v>12</v>
      </c>
      <c r="C17" s="12"/>
      <c r="D17" s="91" t="s">
        <v>262</v>
      </c>
      <c r="E17" s="12"/>
      <c r="F17" s="91" t="s">
        <v>262</v>
      </c>
      <c r="I17" s="227">
        <v>44866</v>
      </c>
    </row>
    <row r="18" spans="1:9" x14ac:dyDescent="0.3">
      <c r="A18" s="219" t="s">
        <v>15</v>
      </c>
      <c r="E18" s="12"/>
      <c r="F18" s="91" t="s">
        <v>262</v>
      </c>
      <c r="I18" s="227">
        <v>44896</v>
      </c>
    </row>
    <row r="19" spans="1:9" x14ac:dyDescent="0.3">
      <c r="A19" s="219" t="s">
        <v>221</v>
      </c>
      <c r="C19" s="202" t="s">
        <v>235</v>
      </c>
      <c r="D19" s="91" t="s">
        <v>263</v>
      </c>
      <c r="E19" s="12"/>
      <c r="F19" s="91" t="s">
        <v>262</v>
      </c>
      <c r="I19" s="227">
        <v>44927</v>
      </c>
    </row>
    <row r="20" spans="1:9" x14ac:dyDescent="0.3">
      <c r="A20" s="219" t="s">
        <v>220</v>
      </c>
      <c r="B20" s="91"/>
      <c r="I20" s="227">
        <v>44958</v>
      </c>
    </row>
    <row r="21" spans="1:9" x14ac:dyDescent="0.3">
      <c r="A21" s="219" t="s">
        <v>7</v>
      </c>
      <c r="B21" s="91"/>
      <c r="I21" s="227">
        <v>44986</v>
      </c>
    </row>
    <row r="22" spans="1:9" x14ac:dyDescent="0.3">
      <c r="A22" s="349" t="s">
        <v>329</v>
      </c>
      <c r="B22" s="91" t="s">
        <v>262</v>
      </c>
      <c r="I22" s="227">
        <v>45017</v>
      </c>
    </row>
    <row r="23" spans="1:9" x14ac:dyDescent="0.3">
      <c r="A23" s="12"/>
      <c r="B23" s="91" t="s">
        <v>262</v>
      </c>
      <c r="I23" s="227">
        <v>45047</v>
      </c>
    </row>
    <row r="24" spans="1:9" x14ac:dyDescent="0.3">
      <c r="A24" s="12"/>
      <c r="B24" s="91" t="s">
        <v>262</v>
      </c>
      <c r="I24" s="227">
        <v>45078</v>
      </c>
    </row>
    <row r="25" spans="1:9" x14ac:dyDescent="0.3">
      <c r="A25" s="12"/>
      <c r="B25" s="91" t="s">
        <v>262</v>
      </c>
      <c r="I25" s="227">
        <v>45108</v>
      </c>
    </row>
    <row r="26" spans="1:9" x14ac:dyDescent="0.3">
      <c r="A26" s="12"/>
      <c r="B26" s="91" t="s">
        <v>262</v>
      </c>
      <c r="I26" s="227">
        <v>45139</v>
      </c>
    </row>
    <row r="27" spans="1:9" x14ac:dyDescent="0.3">
      <c r="I27" s="227">
        <v>45170</v>
      </c>
    </row>
    <row r="28" spans="1:9" x14ac:dyDescent="0.3">
      <c r="A28" s="275"/>
      <c r="B28" s="91"/>
      <c r="I28" s="227">
        <v>45200</v>
      </c>
    </row>
    <row r="29" spans="1:9" x14ac:dyDescent="0.3">
      <c r="A29" s="275"/>
      <c r="B29" s="91"/>
      <c r="I29" s="227">
        <v>45231</v>
      </c>
    </row>
    <row r="30" spans="1:9" x14ac:dyDescent="0.3">
      <c r="I30" s="227">
        <v>45261</v>
      </c>
    </row>
    <row r="31" spans="1:9" x14ac:dyDescent="0.3">
      <c r="I31" s="227">
        <v>45292</v>
      </c>
    </row>
    <row r="32" spans="1:9" x14ac:dyDescent="0.3">
      <c r="I32" s="227">
        <v>45323</v>
      </c>
    </row>
    <row r="33" spans="9:9" x14ac:dyDescent="0.3">
      <c r="I33" s="227">
        <v>45352</v>
      </c>
    </row>
    <row r="34" spans="9:9" x14ac:dyDescent="0.3">
      <c r="I34" s="227">
        <v>45383</v>
      </c>
    </row>
    <row r="35" spans="9:9" x14ac:dyDescent="0.3">
      <c r="I35" s="227">
        <v>45413</v>
      </c>
    </row>
    <row r="36" spans="9:9" x14ac:dyDescent="0.3">
      <c r="I36" s="227">
        <v>45444</v>
      </c>
    </row>
    <row r="37" spans="9:9" x14ac:dyDescent="0.3">
      <c r="I37" s="227">
        <v>45474</v>
      </c>
    </row>
    <row r="38" spans="9:9" x14ac:dyDescent="0.3">
      <c r="I38" s="227">
        <v>45505</v>
      </c>
    </row>
    <row r="39" spans="9:9" x14ac:dyDescent="0.3">
      <c r="I39" s="227">
        <v>45536</v>
      </c>
    </row>
    <row r="40" spans="9:9" x14ac:dyDescent="0.3">
      <c r="I40" s="227">
        <v>45566</v>
      </c>
    </row>
    <row r="41" spans="9:9" x14ac:dyDescent="0.3">
      <c r="I41" s="227">
        <v>45597</v>
      </c>
    </row>
    <row r="42" spans="9:9" x14ac:dyDescent="0.3">
      <c r="I42" s="227">
        <v>45627</v>
      </c>
    </row>
    <row r="43" spans="9:9" x14ac:dyDescent="0.3">
      <c r="I43" s="227">
        <v>45658</v>
      </c>
    </row>
    <row r="44" spans="9:9" x14ac:dyDescent="0.3">
      <c r="I44" s="227">
        <v>45689</v>
      </c>
    </row>
    <row r="45" spans="9:9" x14ac:dyDescent="0.3">
      <c r="I45" s="227">
        <v>45717</v>
      </c>
    </row>
    <row r="46" spans="9:9" x14ac:dyDescent="0.3">
      <c r="I46" s="227">
        <v>45748</v>
      </c>
    </row>
    <row r="47" spans="9:9" x14ac:dyDescent="0.3">
      <c r="I47" s="227">
        <v>45778</v>
      </c>
    </row>
    <row r="48" spans="9:9" x14ac:dyDescent="0.3">
      <c r="I48" s="227">
        <v>45809</v>
      </c>
    </row>
    <row r="49" spans="9:9" x14ac:dyDescent="0.3">
      <c r="I49" s="227">
        <v>45839</v>
      </c>
    </row>
    <row r="50" spans="9:9" x14ac:dyDescent="0.3">
      <c r="I50" s="227">
        <v>45870</v>
      </c>
    </row>
    <row r="51" spans="9:9" x14ac:dyDescent="0.3">
      <c r="I51" s="227">
        <v>45901</v>
      </c>
    </row>
    <row r="52" spans="9:9" x14ac:dyDescent="0.3">
      <c r="I52" s="227">
        <v>45931</v>
      </c>
    </row>
    <row r="53" spans="9:9" x14ac:dyDescent="0.3">
      <c r="I53" s="227">
        <v>45962</v>
      </c>
    </row>
    <row r="54" spans="9:9" x14ac:dyDescent="0.3">
      <c r="I54" s="227">
        <v>45992</v>
      </c>
    </row>
  </sheetData>
  <dataValidations count="1">
    <dataValidation type="date" allowBlank="1" showInputMessage="1" showErrorMessage="1" sqref="I7:I54" xr:uid="{00000000-0002-0000-0E00-000000000000}">
      <formula1>1</formula1>
      <formula2>401404</formula2>
    </dataValidation>
  </dataValidation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79998168889431442"/>
  </sheetPr>
  <dimension ref="C2:BO85"/>
  <sheetViews>
    <sheetView showGridLines="0" zoomScale="85" zoomScaleNormal="85" workbookViewId="0"/>
  </sheetViews>
  <sheetFormatPr defaultRowHeight="14.4" outlineLevelCol="1" x14ac:dyDescent="0.3"/>
  <cols>
    <col min="1" max="1" width="1" customWidth="1"/>
    <col min="2" max="2" width="5.6640625" customWidth="1"/>
    <col min="3" max="3" width="1.6640625" style="2" customWidth="1"/>
    <col min="4" max="4" width="13" customWidth="1"/>
    <col min="5" max="5" width="12.5546875" customWidth="1"/>
    <col min="6" max="6" width="12.33203125" bestFit="1" customWidth="1"/>
    <col min="7" max="7" width="3.5546875" customWidth="1"/>
    <col min="8" max="8" width="11.109375" bestFit="1" customWidth="1"/>
    <col min="9" max="9" width="13.88671875" customWidth="1"/>
    <col min="10" max="10" width="10.6640625" customWidth="1"/>
    <col min="12" max="12" width="10.6640625" customWidth="1"/>
    <col min="14" max="14" width="10.6640625" customWidth="1"/>
    <col min="16" max="18" width="12.44140625" customWidth="1"/>
    <col min="19" max="21" width="10.5546875" customWidth="1"/>
    <col min="47" max="52" width="8.88671875" hidden="1" customWidth="1" outlineLevel="1"/>
    <col min="53" max="53" width="10.5546875" hidden="1" customWidth="1" outlineLevel="1"/>
    <col min="54" max="57" width="8.88671875" hidden="1" customWidth="1" outlineLevel="1"/>
    <col min="58" max="58" width="8.88671875" collapsed="1"/>
  </cols>
  <sheetData>
    <row r="2" spans="3:57" s="1" customFormat="1" ht="25.8" x14ac:dyDescent="0.5">
      <c r="C2" s="54" t="s">
        <v>271</v>
      </c>
    </row>
    <row r="4" spans="3:57" x14ac:dyDescent="0.3">
      <c r="C4" s="2" t="s">
        <v>248</v>
      </c>
      <c r="J4" s="227"/>
      <c r="L4" s="2" t="s">
        <v>290</v>
      </c>
      <c r="N4" s="338" t="str">
        <f>IF(J4="","-",DATE((YEAR(J4)+3),MONTH(J4)-1,DAY(J4)))</f>
        <v>-</v>
      </c>
    </row>
    <row r="6" spans="3:57" x14ac:dyDescent="0.3">
      <c r="C6" s="2" t="s">
        <v>292</v>
      </c>
      <c r="I6" s="4" t="s">
        <v>169</v>
      </c>
      <c r="J6" s="167"/>
      <c r="K6" s="4" t="s">
        <v>170</v>
      </c>
      <c r="L6" s="167"/>
      <c r="M6" s="4" t="s">
        <v>171</v>
      </c>
      <c r="N6" s="167"/>
      <c r="O6" s="4"/>
      <c r="P6" s="284" t="s">
        <v>240</v>
      </c>
      <c r="Q6" s="298">
        <f>SUM($J$6,$L$6,$N$6)</f>
        <v>0</v>
      </c>
    </row>
    <row r="8" spans="3:57" ht="14.4" customHeight="1" x14ac:dyDescent="0.3">
      <c r="C8" s="2" t="s">
        <v>231</v>
      </c>
      <c r="I8" s="4" t="s">
        <v>0</v>
      </c>
      <c r="J8" s="167"/>
      <c r="K8" s="4" t="s">
        <v>1</v>
      </c>
      <c r="L8" s="167"/>
      <c r="M8" s="4" t="s">
        <v>2</v>
      </c>
      <c r="N8" s="167"/>
      <c r="P8" s="413" t="s">
        <v>288</v>
      </c>
      <c r="Q8" s="414"/>
      <c r="R8" s="414"/>
      <c r="S8" s="415"/>
    </row>
    <row r="9" spans="3:57" x14ac:dyDescent="0.3">
      <c r="O9" s="202"/>
      <c r="P9" s="416"/>
      <c r="Q9" s="417"/>
      <c r="R9" s="417"/>
      <c r="S9" s="418"/>
      <c r="AU9" s="2" t="s">
        <v>81</v>
      </c>
      <c r="BA9" s="2" t="s">
        <v>119</v>
      </c>
    </row>
    <row r="10" spans="3:57" x14ac:dyDescent="0.3">
      <c r="C10" s="2" t="s">
        <v>241</v>
      </c>
      <c r="I10" s="4" t="s">
        <v>0</v>
      </c>
      <c r="J10" s="168"/>
      <c r="K10" s="4" t="s">
        <v>1</v>
      </c>
      <c r="L10" s="168"/>
      <c r="M10" s="4" t="s">
        <v>2</v>
      </c>
      <c r="N10" s="168"/>
      <c r="O10" s="66"/>
      <c r="P10" s="416"/>
      <c r="Q10" s="417"/>
      <c r="R10" s="417"/>
      <c r="S10" s="418"/>
      <c r="AU10" t="s">
        <v>175</v>
      </c>
      <c r="AW10" s="127">
        <v>1</v>
      </c>
      <c r="AX10" s="127">
        <v>2</v>
      </c>
      <c r="AY10" s="127">
        <v>3</v>
      </c>
      <c r="BA10" t="s">
        <v>175</v>
      </c>
      <c r="BC10" s="127">
        <v>1</v>
      </c>
      <c r="BD10" s="127">
        <v>2</v>
      </c>
      <c r="BE10" s="127">
        <v>3</v>
      </c>
    </row>
    <row r="11" spans="3:57" x14ac:dyDescent="0.3">
      <c r="K11" s="66"/>
      <c r="P11" s="416"/>
      <c r="Q11" s="417"/>
      <c r="R11" s="417"/>
      <c r="S11" s="418"/>
      <c r="AU11" t="s">
        <v>79</v>
      </c>
      <c r="AW11" s="26">
        <f>(1+($J$10*-1))^(1/4)-1</f>
        <v>0</v>
      </c>
      <c r="AX11" s="26">
        <f>(1+($L$10*-1))^(1/4)-1</f>
        <v>0</v>
      </c>
      <c r="AY11" s="26">
        <f>(1+($N$10*-1))^(1/4)-1</f>
        <v>0</v>
      </c>
      <c r="BA11" t="s">
        <v>79</v>
      </c>
      <c r="BC11" s="26">
        <f>(1+($J$12*-1))^(1/4)-1</f>
        <v>0</v>
      </c>
      <c r="BD11" s="26">
        <f>(1+($L$12*-1))^(1/4)-1</f>
        <v>0</v>
      </c>
      <c r="BE11" s="26">
        <f>(1+($N$12*-1))^(1/4)-1</f>
        <v>0</v>
      </c>
    </row>
    <row r="12" spans="3:57" x14ac:dyDescent="0.3">
      <c r="C12" s="2" t="s">
        <v>242</v>
      </c>
      <c r="I12" s="4" t="s">
        <v>0</v>
      </c>
      <c r="J12" s="168"/>
      <c r="K12" s="4" t="s">
        <v>1</v>
      </c>
      <c r="L12" s="168"/>
      <c r="M12" s="4" t="s">
        <v>2</v>
      </c>
      <c r="N12" s="168"/>
      <c r="O12" s="66"/>
      <c r="P12" s="419"/>
      <c r="Q12" s="420"/>
      <c r="R12" s="420"/>
      <c r="S12" s="421"/>
      <c r="AU12" t="s">
        <v>80</v>
      </c>
      <c r="AW12" s="26">
        <f>(1+($J$10*-1))^(1/12)-1</f>
        <v>0</v>
      </c>
      <c r="AX12" s="26">
        <f>(1+($L$10*-1))^(1/12)-1</f>
        <v>0</v>
      </c>
      <c r="AY12" s="26">
        <f>(1+($N$10*-1))^(1/12)-1</f>
        <v>0</v>
      </c>
      <c r="BA12" t="s">
        <v>80</v>
      </c>
      <c r="BC12" s="26">
        <f>(1+($J$12*-1))^(1/12)-1</f>
        <v>0</v>
      </c>
      <c r="BD12" s="26">
        <f>(1+($L$12*-1))^(1/12)-1</f>
        <v>0</v>
      </c>
      <c r="BE12" s="26">
        <f>(1+($N$12*-1))^(1/12)-1</f>
        <v>0</v>
      </c>
    </row>
    <row r="13" spans="3:57" x14ac:dyDescent="0.3">
      <c r="P13" s="307"/>
      <c r="Q13" s="307"/>
      <c r="R13" s="307"/>
    </row>
    <row r="14" spans="3:57" x14ac:dyDescent="0.3">
      <c r="C14" s="2" t="s">
        <v>243</v>
      </c>
      <c r="I14" s="4" t="s">
        <v>169</v>
      </c>
      <c r="J14" s="168"/>
      <c r="K14" s="4" t="s">
        <v>170</v>
      </c>
      <c r="L14" s="168"/>
      <c r="M14" s="4" t="s">
        <v>171</v>
      </c>
      <c r="N14" s="168"/>
      <c r="O14" s="66"/>
      <c r="AU14" s="2" t="s">
        <v>172</v>
      </c>
      <c r="AY14" s="2" t="s">
        <v>173</v>
      </c>
      <c r="BC14" s="2" t="s">
        <v>174</v>
      </c>
    </row>
    <row r="15" spans="3:57" x14ac:dyDescent="0.3">
      <c r="K15" s="66"/>
      <c r="AU15" t="s">
        <v>79</v>
      </c>
      <c r="AW15" s="163">
        <f>(1+($J$14*-1))^(1/4)-1</f>
        <v>0</v>
      </c>
      <c r="AY15" t="s">
        <v>79</v>
      </c>
      <c r="BA15" s="163">
        <f>(1+($L$14*-1))^(1/4)-1</f>
        <v>0</v>
      </c>
      <c r="BC15" t="s">
        <v>82</v>
      </c>
      <c r="BE15" s="26">
        <f>(1+($N$14*-1))^(1/4)-1</f>
        <v>0</v>
      </c>
    </row>
    <row r="16" spans="3:57" x14ac:dyDescent="0.3">
      <c r="C16" s="2" t="s">
        <v>291</v>
      </c>
      <c r="J16" s="169"/>
      <c r="L16" s="283" t="s">
        <v>274</v>
      </c>
      <c r="M16" s="283"/>
      <c r="N16" s="283"/>
      <c r="O16" s="283"/>
      <c r="P16" s="283"/>
      <c r="Q16" s="283"/>
      <c r="R16" s="283"/>
      <c r="AU16" t="s">
        <v>80</v>
      </c>
      <c r="AW16" s="163">
        <f>(1-$J$14)^(1/12)-1</f>
        <v>0</v>
      </c>
      <c r="AY16" t="s">
        <v>80</v>
      </c>
      <c r="BA16" s="163">
        <f>(1-$L$14)^(1/12)-1</f>
        <v>0</v>
      </c>
      <c r="BC16" t="s">
        <v>80</v>
      </c>
      <c r="BE16" s="26">
        <f>(1-$N$14)^(1/12)-1</f>
        <v>0</v>
      </c>
    </row>
    <row r="18" spans="3:67" x14ac:dyDescent="0.3">
      <c r="C18" s="75" t="s">
        <v>244</v>
      </c>
      <c r="J18" s="170"/>
    </row>
    <row r="20" spans="3:67" x14ac:dyDescent="0.3">
      <c r="C20" s="2" t="s">
        <v>351</v>
      </c>
      <c r="J20" s="167"/>
      <c r="K20" s="457" t="s">
        <v>352</v>
      </c>
      <c r="O20" s="153"/>
    </row>
    <row r="22" spans="3:67" x14ac:dyDescent="0.3">
      <c r="J22" s="65"/>
    </row>
    <row r="23" spans="3:67" x14ac:dyDescent="0.3">
      <c r="D23" s="2" t="s">
        <v>272</v>
      </c>
    </row>
    <row r="24" spans="3:67" x14ac:dyDescent="0.3">
      <c r="D24" s="284" t="s">
        <v>232</v>
      </c>
      <c r="E24" s="284" t="s">
        <v>233</v>
      </c>
      <c r="F24" s="284" t="s">
        <v>234</v>
      </c>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row>
    <row r="25" spans="3:67" x14ac:dyDescent="0.3">
      <c r="D25" s="244">
        <f>$Q$6+$J$8</f>
        <v>0</v>
      </c>
      <c r="E25" s="244">
        <f>$Q$6+$J$8+$L$8</f>
        <v>0</v>
      </c>
      <c r="F25" s="244">
        <f>$Q$6+$J$8+$L$8+$N$8</f>
        <v>0</v>
      </c>
      <c r="G25" s="202" t="s">
        <v>237</v>
      </c>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row>
    <row r="26" spans="3:67" x14ac:dyDescent="0.3">
      <c r="D26" s="244">
        <f>IFERROR('6. Patients'!$J$219,"")</f>
        <v>0</v>
      </c>
      <c r="E26" s="244">
        <f>IFERROR('6. Patients'!$N$219,"")</f>
        <v>0</v>
      </c>
      <c r="F26" s="244">
        <f>IFERROR('6. Patients'!$R$219,"")</f>
        <v>0</v>
      </c>
      <c r="G26" s="202" t="s">
        <v>238</v>
      </c>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row>
    <row r="27" spans="3:67" x14ac:dyDescent="0.3">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row>
    <row r="28" spans="3:67" x14ac:dyDescent="0.3">
      <c r="D28" s="202" t="s">
        <v>273</v>
      </c>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row>
    <row r="29" spans="3:67" x14ac:dyDescent="0.3">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row>
    <row r="30" spans="3:67" x14ac:dyDescent="0.3">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row>
    <row r="31" spans="3:67" x14ac:dyDescent="0.3">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row>
    <row r="32" spans="3:67" x14ac:dyDescent="0.3">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row>
    <row r="33" spans="40:67" x14ac:dyDescent="0.3">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row>
    <row r="34" spans="40:67" x14ac:dyDescent="0.3">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row>
    <row r="35" spans="40:67" x14ac:dyDescent="0.3">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row>
    <row r="36" spans="40:67" x14ac:dyDescent="0.3">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row>
    <row r="37" spans="40:67" x14ac:dyDescent="0.3">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row>
    <row r="38" spans="40:67" x14ac:dyDescent="0.3">
      <c r="BB38" s="64"/>
      <c r="BC38" s="64"/>
      <c r="BD38" s="64"/>
      <c r="BE38" s="64"/>
      <c r="BF38" s="64"/>
      <c r="BG38" s="64"/>
      <c r="BH38" s="64"/>
      <c r="BI38" s="64"/>
      <c r="BJ38" s="64"/>
      <c r="BK38" s="64"/>
      <c r="BL38" s="64"/>
      <c r="BM38" s="64"/>
      <c r="BN38" s="64"/>
      <c r="BO38" s="64"/>
    </row>
    <row r="39" spans="40:67" x14ac:dyDescent="0.3">
      <c r="BC39" s="64"/>
      <c r="BD39" s="64"/>
      <c r="BE39" s="64"/>
      <c r="BF39" s="64"/>
      <c r="BG39" s="64"/>
      <c r="BH39" s="64"/>
      <c r="BI39" s="64"/>
      <c r="BJ39" s="64"/>
      <c r="BK39" s="64"/>
      <c r="BL39" s="64"/>
      <c r="BM39" s="64"/>
      <c r="BN39" s="64"/>
      <c r="BO39" s="64"/>
    </row>
    <row r="40" spans="40:67" x14ac:dyDescent="0.3">
      <c r="BD40" s="64"/>
      <c r="BE40" s="64"/>
      <c r="BF40" s="64"/>
      <c r="BG40" s="64"/>
      <c r="BH40" s="64"/>
      <c r="BI40" s="64"/>
      <c r="BJ40" s="64"/>
      <c r="BK40" s="64"/>
      <c r="BL40" s="64"/>
      <c r="BM40" s="64"/>
      <c r="BN40" s="64"/>
      <c r="BO40" s="64"/>
    </row>
    <row r="41" spans="40:67" x14ac:dyDescent="0.3">
      <c r="BE41" s="64"/>
      <c r="BF41" s="64"/>
      <c r="BG41" s="64"/>
      <c r="BH41" s="64"/>
      <c r="BI41" s="64"/>
      <c r="BJ41" s="64"/>
      <c r="BK41" s="64"/>
      <c r="BL41" s="64"/>
      <c r="BM41" s="64"/>
      <c r="BN41" s="64"/>
      <c r="BO41" s="64"/>
    </row>
    <row r="42" spans="40:67" x14ac:dyDescent="0.3">
      <c r="BF42" s="64"/>
      <c r="BG42" s="64"/>
      <c r="BH42" s="64"/>
      <c r="BI42" s="64"/>
      <c r="BJ42" s="64"/>
      <c r="BK42" s="64"/>
      <c r="BL42" s="64"/>
      <c r="BM42" s="64"/>
      <c r="BN42" s="64"/>
      <c r="BO42" s="64"/>
    </row>
    <row r="43" spans="40:67" x14ac:dyDescent="0.3">
      <c r="BG43" s="64"/>
      <c r="BH43" s="64"/>
      <c r="BI43" s="64"/>
      <c r="BJ43" s="64"/>
      <c r="BK43" s="64"/>
      <c r="BL43" s="64"/>
      <c r="BM43" s="64"/>
      <c r="BN43" s="64"/>
      <c r="BO43" s="64"/>
    </row>
    <row r="44" spans="40:67" x14ac:dyDescent="0.3">
      <c r="BH44" s="64"/>
      <c r="BI44" s="64"/>
      <c r="BJ44" s="64"/>
      <c r="BK44" s="64"/>
      <c r="BL44" s="64"/>
      <c r="BM44" s="64"/>
      <c r="BN44" s="64"/>
      <c r="BO44" s="64"/>
    </row>
    <row r="45" spans="40:67" x14ac:dyDescent="0.3">
      <c r="BI45" s="64"/>
      <c r="BJ45" s="64"/>
      <c r="BK45" s="64"/>
      <c r="BL45" s="64"/>
      <c r="BM45" s="64"/>
      <c r="BN45" s="64"/>
      <c r="BO45" s="64"/>
    </row>
    <row r="46" spans="40:67" x14ac:dyDescent="0.3">
      <c r="BJ46" s="64"/>
      <c r="BK46" s="64"/>
      <c r="BL46" s="64"/>
      <c r="BM46" s="64"/>
      <c r="BN46" s="64"/>
      <c r="BO46" s="64"/>
    </row>
    <row r="47" spans="40:67" x14ac:dyDescent="0.3">
      <c r="BK47" s="64"/>
      <c r="BL47" s="64"/>
      <c r="BM47" s="64"/>
      <c r="BN47" s="64"/>
      <c r="BO47" s="64"/>
    </row>
    <row r="48" spans="40:67" x14ac:dyDescent="0.3">
      <c r="BL48" s="64"/>
      <c r="BM48" s="64"/>
      <c r="BN48" s="64"/>
      <c r="BO48" s="64"/>
    </row>
    <row r="49" spans="65:67" x14ac:dyDescent="0.3">
      <c r="BM49" s="64"/>
      <c r="BN49" s="64"/>
      <c r="BO49" s="64"/>
    </row>
    <row r="50" spans="65:67" x14ac:dyDescent="0.3">
      <c r="BN50" s="64"/>
      <c r="BO50" s="64"/>
    </row>
    <row r="51" spans="65:67" x14ac:dyDescent="0.3">
      <c r="BO51" s="64"/>
    </row>
    <row r="85" spans="39:67" x14ac:dyDescent="0.3">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row>
  </sheetData>
  <sheetProtection algorithmName="SHA-512" hashValue="SepodSLApxqsqdwUtPTsRM1svIj8ip3ru4EtTr8qnLo81Uqxqi41SP2Hy1jcE3VyR1boyUX34wktu5DSHZpZkA==" saltValue="rsnmb4Urb32cXoApOWwTuQ==" spinCount="100000" sheet="1" objects="1" scenarios="1"/>
  <mergeCells count="1">
    <mergeCell ref="P8:S12"/>
  </mergeCells>
  <conditionalFormatting sqref="L16">
    <cfRule type="expression" dxfId="137" priority="2">
      <formula>$J$16="Yes"</formula>
    </cfRule>
  </conditionalFormatting>
  <dataValidations count="1">
    <dataValidation type="list" allowBlank="1" showInputMessage="1" showErrorMessage="1" sqref="J16" xr:uid="{00000000-0002-0000-0100-000000000000}">
      <formula1>"Yes, 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'Hidden ARV Reference'!$I$7:$I$54</xm:f>
          </x14:formula1>
          <xm:sqref>J4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9" tint="0.79998168889431442"/>
  </sheetPr>
  <dimension ref="B2:Z111"/>
  <sheetViews>
    <sheetView showGridLines="0" zoomScale="85" zoomScaleNormal="85" workbookViewId="0">
      <pane ySplit="2" topLeftCell="A3" activePane="bottomLeft" state="frozen"/>
      <selection pane="bottomLeft" activeCell="A3" sqref="A3"/>
    </sheetView>
  </sheetViews>
  <sheetFormatPr defaultRowHeight="14.4" outlineLevelRow="1" x14ac:dyDescent="0.3"/>
  <cols>
    <col min="1" max="1" width="1.6640625" customWidth="1"/>
    <col min="2" max="2" width="16.88671875" customWidth="1"/>
    <col min="8" max="8" width="3.5546875" customWidth="1"/>
    <col min="9" max="9" width="25.109375" style="103" customWidth="1"/>
    <col min="10" max="10" width="12.44140625" customWidth="1"/>
    <col min="11" max="11" width="10.109375" customWidth="1"/>
    <col min="25" max="25" width="15.33203125" customWidth="1"/>
  </cols>
  <sheetData>
    <row r="2" spans="2:26" s="1" customFormat="1" ht="26.25" x14ac:dyDescent="0.4">
      <c r="B2" s="54" t="s">
        <v>3</v>
      </c>
      <c r="I2" s="107"/>
    </row>
    <row r="3" spans="2:26" x14ac:dyDescent="0.3">
      <c r="B3" s="2"/>
    </row>
    <row r="4" spans="2:26" ht="18" x14ac:dyDescent="0.35">
      <c r="B4" s="2"/>
      <c r="C4" s="423" t="s">
        <v>162</v>
      </c>
      <c r="D4" s="424"/>
      <c r="E4" s="424"/>
      <c r="F4" s="424"/>
      <c r="G4" s="425"/>
      <c r="I4" s="285" t="s">
        <v>268</v>
      </c>
      <c r="J4" s="286"/>
      <c r="K4" s="287"/>
      <c r="L4" s="287"/>
      <c r="M4" s="287"/>
      <c r="N4" s="287"/>
      <c r="O4" s="287"/>
      <c r="P4" s="287"/>
      <c r="Q4" s="287"/>
      <c r="R4" s="287"/>
      <c r="S4" s="287"/>
      <c r="T4" s="287"/>
      <c r="U4" s="287"/>
      <c r="V4" s="288"/>
    </row>
    <row r="5" spans="2:26" ht="7.5" customHeight="1" x14ac:dyDescent="0.3"/>
    <row r="6" spans="2:26" ht="28.8" x14ac:dyDescent="0.3">
      <c r="B6" s="2"/>
      <c r="C6" s="66"/>
      <c r="I6" s="289" t="s">
        <v>21</v>
      </c>
      <c r="J6" s="116"/>
      <c r="K6" s="116" t="s">
        <v>250</v>
      </c>
      <c r="L6" s="117"/>
      <c r="M6" s="117"/>
      <c r="N6" s="17"/>
      <c r="O6" s="116" t="s">
        <v>22</v>
      </c>
      <c r="P6" s="116"/>
      <c r="Q6" s="116"/>
      <c r="R6" s="17"/>
      <c r="S6" s="116" t="s">
        <v>23</v>
      </c>
      <c r="T6" s="116"/>
      <c r="U6" s="116"/>
    </row>
    <row r="7" spans="2:26" x14ac:dyDescent="0.3">
      <c r="B7" s="2"/>
      <c r="I7" s="192"/>
      <c r="K7" s="422"/>
      <c r="L7" s="422"/>
      <c r="M7" s="422"/>
    </row>
    <row r="8" spans="2:26" ht="18" x14ac:dyDescent="0.35">
      <c r="B8" s="2"/>
      <c r="C8" s="55" t="s">
        <v>4</v>
      </c>
      <c r="D8" s="8"/>
      <c r="E8" s="8"/>
      <c r="F8" s="8"/>
      <c r="G8" s="9"/>
      <c r="I8" s="189" t="s">
        <v>284</v>
      </c>
      <c r="J8" s="15" t="s">
        <v>215</v>
      </c>
      <c r="K8" s="13" t="s">
        <v>83</v>
      </c>
      <c r="L8" s="13" t="s">
        <v>84</v>
      </c>
      <c r="M8" s="13" t="s">
        <v>85</v>
      </c>
      <c r="N8" s="15"/>
      <c r="Y8" s="15"/>
    </row>
    <row r="9" spans="2:26" ht="15.6" x14ac:dyDescent="0.3">
      <c r="B9" s="2"/>
      <c r="C9" s="171"/>
      <c r="D9" s="174" t="s">
        <v>17</v>
      </c>
      <c r="E9" s="172"/>
      <c r="F9" s="174" t="s">
        <v>17</v>
      </c>
      <c r="G9" s="173"/>
      <c r="I9" s="184"/>
      <c r="J9" s="186" t="str">
        <f>IFERROR(I9/'1. General Inputs'!$J$6,"n/a")</f>
        <v>n/a</v>
      </c>
      <c r="K9" s="162"/>
      <c r="L9" s="162"/>
      <c r="M9" s="162"/>
      <c r="N9" s="16"/>
      <c r="X9" s="83"/>
      <c r="Y9" s="16"/>
      <c r="Z9" s="83"/>
    </row>
    <row r="10" spans="2:26" ht="15.6" x14ac:dyDescent="0.3">
      <c r="B10" s="2"/>
      <c r="C10" s="171"/>
      <c r="D10" s="174" t="s">
        <v>17</v>
      </c>
      <c r="E10" s="172"/>
      <c r="F10" s="174" t="s">
        <v>17</v>
      </c>
      <c r="G10" s="173"/>
      <c r="I10" s="184"/>
      <c r="J10" s="186" t="str">
        <f>IFERROR(I10/'1. General Inputs'!$J$6,"n/a")</f>
        <v>n/a</v>
      </c>
      <c r="K10" s="162"/>
      <c r="L10" s="162"/>
      <c r="M10" s="162"/>
      <c r="N10" s="16"/>
      <c r="X10" s="83"/>
      <c r="Y10" s="16"/>
      <c r="Z10" s="83"/>
    </row>
    <row r="11" spans="2:26" ht="15.6" x14ac:dyDescent="0.3">
      <c r="B11" s="268"/>
      <c r="C11" s="171"/>
      <c r="D11" s="174" t="s">
        <v>17</v>
      </c>
      <c r="E11" s="172"/>
      <c r="F11" s="174" t="s">
        <v>17</v>
      </c>
      <c r="G11" s="173"/>
      <c r="I11" s="184"/>
      <c r="J11" s="186" t="str">
        <f>IFERROR(I11/'1. General Inputs'!$J$6,"n/a")</f>
        <v>n/a</v>
      </c>
      <c r="K11" s="162"/>
      <c r="L11" s="162"/>
      <c r="M11" s="162"/>
      <c r="N11" s="16"/>
      <c r="X11" s="83"/>
      <c r="Y11" s="16"/>
      <c r="Z11" s="83"/>
    </row>
    <row r="12" spans="2:26" ht="15.6" x14ac:dyDescent="0.3">
      <c r="B12" s="269"/>
      <c r="C12" s="171"/>
      <c r="D12" s="174" t="s">
        <v>17</v>
      </c>
      <c r="E12" s="172"/>
      <c r="F12" s="174" t="s">
        <v>17</v>
      </c>
      <c r="G12" s="173"/>
      <c r="I12" s="184"/>
      <c r="J12" s="186" t="str">
        <f>IFERROR(I12/'1. General Inputs'!$J$6,"n/a")</f>
        <v>n/a</v>
      </c>
      <c r="K12" s="162"/>
      <c r="L12" s="162"/>
      <c r="M12" s="162"/>
      <c r="N12" s="16"/>
      <c r="X12" s="83"/>
      <c r="Y12" s="16"/>
      <c r="Z12" s="83"/>
    </row>
    <row r="13" spans="2:26" ht="15.6" x14ac:dyDescent="0.3">
      <c r="B13" s="268"/>
      <c r="C13" s="171"/>
      <c r="D13" s="174" t="s">
        <v>17</v>
      </c>
      <c r="E13" s="172"/>
      <c r="F13" s="174" t="s">
        <v>17</v>
      </c>
      <c r="G13" s="173"/>
      <c r="I13" s="184"/>
      <c r="J13" s="186" t="str">
        <f>IFERROR(I13/'1. General Inputs'!$J$6,"n/a")</f>
        <v>n/a</v>
      </c>
      <c r="K13" s="162"/>
      <c r="L13" s="162"/>
      <c r="M13" s="162"/>
      <c r="N13" s="16"/>
      <c r="X13" s="83"/>
      <c r="Y13" s="16"/>
      <c r="Z13" s="83"/>
    </row>
    <row r="14" spans="2:26" ht="15.6" x14ac:dyDescent="0.3">
      <c r="B14" s="269"/>
      <c r="C14" s="171"/>
      <c r="D14" s="174" t="s">
        <v>17</v>
      </c>
      <c r="E14" s="172"/>
      <c r="F14" s="174" t="s">
        <v>17</v>
      </c>
      <c r="G14" s="173"/>
      <c r="I14" s="184"/>
      <c r="J14" s="186" t="str">
        <f>IFERROR(I14/'1. General Inputs'!$J$6,"n/a")</f>
        <v>n/a</v>
      </c>
      <c r="K14" s="162"/>
      <c r="L14" s="162"/>
      <c r="M14" s="162"/>
      <c r="N14" s="16"/>
      <c r="X14" s="83"/>
      <c r="Y14" s="16"/>
      <c r="Z14" s="83"/>
    </row>
    <row r="15" spans="2:26" ht="15.6" x14ac:dyDescent="0.3">
      <c r="B15" s="269"/>
      <c r="C15" s="171"/>
      <c r="D15" s="174" t="s">
        <v>17</v>
      </c>
      <c r="E15" s="172"/>
      <c r="F15" s="174" t="s">
        <v>17</v>
      </c>
      <c r="G15" s="173"/>
      <c r="I15" s="184"/>
      <c r="J15" s="186" t="str">
        <f>IFERROR(I15/'1. General Inputs'!$J$6,"n/a")</f>
        <v>n/a</v>
      </c>
      <c r="K15" s="162"/>
      <c r="L15" s="162"/>
      <c r="M15" s="162"/>
      <c r="N15" s="16"/>
      <c r="X15" s="83"/>
      <c r="Y15" s="16"/>
      <c r="Z15" s="83"/>
    </row>
    <row r="16" spans="2:26" ht="15.6" x14ac:dyDescent="0.3">
      <c r="B16" s="269"/>
      <c r="C16" s="171"/>
      <c r="D16" s="174" t="s">
        <v>17</v>
      </c>
      <c r="E16" s="172"/>
      <c r="F16" s="174" t="s">
        <v>17</v>
      </c>
      <c r="G16" s="173"/>
      <c r="I16" s="184"/>
      <c r="J16" s="186" t="str">
        <f>IFERROR(I16/'1. General Inputs'!$J$6,"n/a")</f>
        <v>n/a</v>
      </c>
      <c r="K16" s="162"/>
      <c r="L16" s="162"/>
      <c r="M16" s="162"/>
      <c r="N16" s="16"/>
      <c r="X16" s="83"/>
      <c r="Y16" s="16"/>
      <c r="Z16" s="83"/>
    </row>
    <row r="17" spans="2:26" ht="15.75" x14ac:dyDescent="0.25">
      <c r="B17" s="268"/>
      <c r="C17" s="171"/>
      <c r="D17" s="174" t="s">
        <v>17</v>
      </c>
      <c r="E17" s="172"/>
      <c r="F17" s="174" t="s">
        <v>17</v>
      </c>
      <c r="G17" s="173"/>
      <c r="I17" s="184"/>
      <c r="J17" s="186" t="str">
        <f>IFERROR(I17/'1. General Inputs'!$J$6,"n/a")</f>
        <v>n/a</v>
      </c>
      <c r="K17" s="162"/>
      <c r="L17" s="162"/>
      <c r="M17" s="162"/>
      <c r="N17" s="16"/>
      <c r="X17" s="83"/>
      <c r="Y17" s="16"/>
      <c r="Z17" s="83"/>
    </row>
    <row r="18" spans="2:26" ht="15.75" x14ac:dyDescent="0.25">
      <c r="B18" s="2"/>
      <c r="C18" s="171"/>
      <c r="D18" s="174" t="s">
        <v>17</v>
      </c>
      <c r="E18" s="172"/>
      <c r="F18" s="174" t="s">
        <v>17</v>
      </c>
      <c r="G18" s="173"/>
      <c r="I18" s="184"/>
      <c r="J18" s="186" t="str">
        <f>IFERROR(I18/'1. General Inputs'!$J$6,"n/a")</f>
        <v>n/a</v>
      </c>
      <c r="K18" s="162"/>
      <c r="L18" s="162"/>
      <c r="M18" s="162"/>
      <c r="N18" s="16"/>
      <c r="X18" s="83"/>
      <c r="Y18" s="16"/>
      <c r="Z18" s="83"/>
    </row>
    <row r="19" spans="2:26" ht="15.75" x14ac:dyDescent="0.25">
      <c r="B19" s="2"/>
      <c r="C19" s="171"/>
      <c r="D19" s="174" t="s">
        <v>17</v>
      </c>
      <c r="E19" s="172"/>
      <c r="F19" s="174" t="s">
        <v>17</v>
      </c>
      <c r="G19" s="173"/>
      <c r="I19" s="184"/>
      <c r="J19" s="186" t="str">
        <f>IFERROR(I19/'1. General Inputs'!$J$6,"n/a")</f>
        <v>n/a</v>
      </c>
      <c r="K19" s="162"/>
      <c r="L19" s="162"/>
      <c r="M19" s="162"/>
      <c r="N19" s="16"/>
      <c r="X19" s="83"/>
      <c r="Y19" s="16"/>
      <c r="Z19" s="83"/>
    </row>
    <row r="20" spans="2:26" ht="15.75" x14ac:dyDescent="0.25">
      <c r="B20" s="2"/>
      <c r="C20" s="171"/>
      <c r="D20" s="174" t="s">
        <v>17</v>
      </c>
      <c r="E20" s="172"/>
      <c r="F20" s="174" t="s">
        <v>17</v>
      </c>
      <c r="G20" s="173"/>
      <c r="I20" s="184"/>
      <c r="J20" s="186" t="str">
        <f>IFERROR(I20/'1. General Inputs'!$J$6,"n/a")</f>
        <v>n/a</v>
      </c>
      <c r="K20" s="162"/>
      <c r="L20" s="162"/>
      <c r="M20" s="162"/>
      <c r="N20" s="16"/>
      <c r="X20" s="83"/>
      <c r="Y20" s="16"/>
      <c r="Z20" s="83"/>
    </row>
    <row r="21" spans="2:26" ht="15.75" x14ac:dyDescent="0.25">
      <c r="B21" s="2"/>
      <c r="C21" s="171"/>
      <c r="D21" s="174" t="s">
        <v>17</v>
      </c>
      <c r="E21" s="172"/>
      <c r="F21" s="174" t="s">
        <v>17</v>
      </c>
      <c r="G21" s="173"/>
      <c r="I21" s="184"/>
      <c r="J21" s="186" t="str">
        <f>IFERROR(I21/'1. General Inputs'!$J$6,"n/a")</f>
        <v>n/a</v>
      </c>
      <c r="K21" s="162"/>
      <c r="L21" s="162"/>
      <c r="M21" s="162"/>
      <c r="N21" s="16"/>
      <c r="X21" s="83"/>
      <c r="Y21" s="16"/>
      <c r="Z21" s="83"/>
    </row>
    <row r="22" spans="2:26" ht="15.6" x14ac:dyDescent="0.3">
      <c r="B22" s="2"/>
      <c r="C22" s="171"/>
      <c r="D22" s="174" t="s">
        <v>17</v>
      </c>
      <c r="E22" s="172"/>
      <c r="F22" s="174" t="s">
        <v>17</v>
      </c>
      <c r="G22" s="173"/>
      <c r="I22" s="184"/>
      <c r="J22" s="186" t="str">
        <f>IFERROR(I22/'1. General Inputs'!$J$6,"n/a")</f>
        <v>n/a</v>
      </c>
      <c r="K22" s="162"/>
      <c r="L22" s="162"/>
      <c r="M22" s="162"/>
      <c r="N22" s="16"/>
      <c r="X22" s="83"/>
      <c r="Y22" s="16"/>
      <c r="Z22" s="83"/>
    </row>
    <row r="23" spans="2:26" ht="15.6" outlineLevel="1" x14ac:dyDescent="0.3">
      <c r="B23" s="2"/>
      <c r="C23" s="171"/>
      <c r="D23" s="174" t="s">
        <v>17</v>
      </c>
      <c r="E23" s="172"/>
      <c r="F23" s="174" t="s">
        <v>17</v>
      </c>
      <c r="G23" s="173"/>
      <c r="I23" s="184"/>
      <c r="J23" s="186" t="str">
        <f>IFERROR(I23/'1. General Inputs'!$J$6,"n/a")</f>
        <v>n/a</v>
      </c>
      <c r="K23" s="162"/>
      <c r="L23" s="162"/>
      <c r="M23" s="162"/>
      <c r="N23" s="16"/>
      <c r="X23" s="83"/>
      <c r="Y23" s="16"/>
      <c r="Z23" s="83"/>
    </row>
    <row r="24" spans="2:26" outlineLevel="1" x14ac:dyDescent="0.3">
      <c r="B24" s="2"/>
      <c r="C24" s="171"/>
      <c r="D24" s="174" t="s">
        <v>17</v>
      </c>
      <c r="E24" s="172"/>
      <c r="F24" s="174" t="s">
        <v>17</v>
      </c>
      <c r="G24" s="173"/>
      <c r="I24" s="185"/>
      <c r="J24" s="186" t="str">
        <f>IFERROR(I24/'1. General Inputs'!$J$6,"n/a")</f>
        <v>n/a</v>
      </c>
      <c r="K24" s="168"/>
      <c r="L24" s="168"/>
      <c r="M24" s="168"/>
      <c r="N24" s="16"/>
      <c r="X24" s="83"/>
      <c r="Y24" s="16"/>
      <c r="Z24" s="83"/>
    </row>
    <row r="25" spans="2:26" outlineLevel="1" x14ac:dyDescent="0.3">
      <c r="B25" s="2"/>
      <c r="C25" s="171"/>
      <c r="D25" s="174" t="s">
        <v>17</v>
      </c>
      <c r="E25" s="172"/>
      <c r="F25" s="174" t="s">
        <v>17</v>
      </c>
      <c r="G25" s="173"/>
      <c r="I25" s="185"/>
      <c r="J25" s="186" t="str">
        <f>IFERROR(I25/'1. General Inputs'!$J$6,"n/a")</f>
        <v>n/a</v>
      </c>
      <c r="K25" s="168"/>
      <c r="L25" s="168"/>
      <c r="M25" s="168"/>
      <c r="N25" s="16"/>
      <c r="X25" s="83"/>
      <c r="Y25" s="16"/>
      <c r="Z25" s="83"/>
    </row>
    <row r="26" spans="2:26" outlineLevel="1" x14ac:dyDescent="0.3">
      <c r="B26" s="2"/>
      <c r="C26" s="171"/>
      <c r="D26" s="174" t="s">
        <v>17</v>
      </c>
      <c r="E26" s="172"/>
      <c r="F26" s="174" t="s">
        <v>17</v>
      </c>
      <c r="G26" s="173"/>
      <c r="I26" s="185"/>
      <c r="J26" s="186" t="str">
        <f>IFERROR(I26/'1. General Inputs'!$J$6,"n/a")</f>
        <v>n/a</v>
      </c>
      <c r="K26" s="168"/>
      <c r="L26" s="168"/>
      <c r="M26" s="168"/>
      <c r="N26" s="16"/>
      <c r="X26" s="83"/>
      <c r="Y26" s="16"/>
      <c r="Z26" s="83"/>
    </row>
    <row r="27" spans="2:26" outlineLevel="1" x14ac:dyDescent="0.3">
      <c r="B27" s="2"/>
      <c r="C27" s="171"/>
      <c r="D27" s="174" t="s">
        <v>17</v>
      </c>
      <c r="E27" s="172"/>
      <c r="F27" s="174" t="s">
        <v>17</v>
      </c>
      <c r="G27" s="173"/>
      <c r="I27" s="185"/>
      <c r="J27" s="186" t="str">
        <f>IFERROR(I27/'1. General Inputs'!$J$6,"n/a")</f>
        <v>n/a</v>
      </c>
      <c r="K27" s="168"/>
      <c r="L27" s="168"/>
      <c r="M27" s="168"/>
      <c r="N27" s="16"/>
      <c r="X27" s="83"/>
      <c r="Y27" s="16"/>
      <c r="Z27" s="83"/>
    </row>
    <row r="28" spans="2:26" outlineLevel="1" x14ac:dyDescent="0.3">
      <c r="B28" s="2"/>
      <c r="C28" s="171"/>
      <c r="D28" s="174" t="s">
        <v>17</v>
      </c>
      <c r="E28" s="172"/>
      <c r="F28" s="174" t="s">
        <v>17</v>
      </c>
      <c r="G28" s="173"/>
      <c r="I28" s="185"/>
      <c r="J28" s="186" t="str">
        <f>IFERROR(I28/'1. General Inputs'!$J$6,"n/a")</f>
        <v>n/a</v>
      </c>
      <c r="K28" s="168"/>
      <c r="L28" s="168"/>
      <c r="M28" s="168"/>
      <c r="N28" s="16"/>
      <c r="X28" s="83"/>
      <c r="Y28" s="16"/>
      <c r="Z28" s="83"/>
    </row>
    <row r="29" spans="2:26" outlineLevel="1" x14ac:dyDescent="0.3">
      <c r="B29" s="2"/>
      <c r="C29" s="171"/>
      <c r="D29" s="174" t="s">
        <v>17</v>
      </c>
      <c r="E29" s="172"/>
      <c r="F29" s="174" t="s">
        <v>17</v>
      </c>
      <c r="G29" s="173"/>
      <c r="I29" s="185"/>
      <c r="J29" s="186" t="str">
        <f>IFERROR(I29/'1. General Inputs'!$J$6,"n/a")</f>
        <v>n/a</v>
      </c>
      <c r="K29" s="168"/>
      <c r="L29" s="168"/>
      <c r="M29" s="168"/>
      <c r="N29" s="16"/>
      <c r="X29" s="83"/>
      <c r="Y29" s="16"/>
      <c r="Z29" s="83"/>
    </row>
    <row r="30" spans="2:26" outlineLevel="1" x14ac:dyDescent="0.3">
      <c r="B30" s="2"/>
      <c r="C30" s="171"/>
      <c r="D30" s="174" t="s">
        <v>17</v>
      </c>
      <c r="E30" s="172"/>
      <c r="F30" s="174" t="s">
        <v>17</v>
      </c>
      <c r="G30" s="173"/>
      <c r="I30" s="185"/>
      <c r="J30" s="186" t="str">
        <f>IFERROR(I30/'1. General Inputs'!$J$6,"n/a")</f>
        <v>n/a</v>
      </c>
      <c r="K30" s="168"/>
      <c r="L30" s="168"/>
      <c r="M30" s="168"/>
      <c r="N30" s="16"/>
      <c r="X30" s="83"/>
      <c r="Y30" s="16"/>
      <c r="Z30" s="83"/>
    </row>
    <row r="31" spans="2:26" outlineLevel="1" x14ac:dyDescent="0.3">
      <c r="B31" s="2"/>
      <c r="C31" s="171"/>
      <c r="D31" s="174" t="s">
        <v>17</v>
      </c>
      <c r="E31" s="172"/>
      <c r="F31" s="174" t="s">
        <v>17</v>
      </c>
      <c r="G31" s="173"/>
      <c r="I31" s="185"/>
      <c r="J31" s="186" t="str">
        <f>IFERROR(I31/'1. General Inputs'!$J$6,"n/a")</f>
        <v>n/a</v>
      </c>
      <c r="K31" s="168"/>
      <c r="L31" s="168"/>
      <c r="M31" s="168"/>
      <c r="N31" s="16"/>
      <c r="X31" s="83"/>
      <c r="Y31" s="16"/>
      <c r="Z31" s="83"/>
    </row>
    <row r="32" spans="2:26" outlineLevel="1" x14ac:dyDescent="0.3">
      <c r="B32" s="2"/>
      <c r="C32" s="171"/>
      <c r="D32" s="174" t="s">
        <v>17</v>
      </c>
      <c r="E32" s="172"/>
      <c r="F32" s="174" t="s">
        <v>17</v>
      </c>
      <c r="G32" s="173"/>
      <c r="I32" s="185"/>
      <c r="J32" s="186" t="str">
        <f>IFERROR(I32/'1. General Inputs'!$J$6,"n/a")</f>
        <v>n/a</v>
      </c>
      <c r="K32" s="168"/>
      <c r="L32" s="168"/>
      <c r="M32" s="168"/>
      <c r="N32" s="16"/>
      <c r="X32" s="83"/>
      <c r="Y32" s="16"/>
      <c r="Z32" s="83"/>
    </row>
    <row r="33" spans="2:26" outlineLevel="1" x14ac:dyDescent="0.3">
      <c r="B33" s="2"/>
      <c r="C33" s="171"/>
      <c r="D33" s="174" t="s">
        <v>17</v>
      </c>
      <c r="E33" s="172"/>
      <c r="F33" s="174" t="s">
        <v>17</v>
      </c>
      <c r="G33" s="173"/>
      <c r="I33" s="185"/>
      <c r="J33" s="186" t="str">
        <f>IFERROR(I33/'1. General Inputs'!$J$6,"n/a")</f>
        <v>n/a</v>
      </c>
      <c r="K33" s="168"/>
      <c r="L33" s="168"/>
      <c r="M33" s="168"/>
      <c r="N33" s="16"/>
      <c r="X33" s="83"/>
      <c r="Y33" s="16"/>
      <c r="Z33" s="83"/>
    </row>
    <row r="34" spans="2:26" outlineLevel="1" x14ac:dyDescent="0.3">
      <c r="B34" s="2"/>
      <c r="C34" s="171"/>
      <c r="D34" s="174" t="s">
        <v>17</v>
      </c>
      <c r="E34" s="172"/>
      <c r="F34" s="174" t="s">
        <v>17</v>
      </c>
      <c r="G34" s="173"/>
      <c r="I34" s="185"/>
      <c r="J34" s="186" t="str">
        <f>IFERROR(I34/'1. General Inputs'!$J$6,"n/a")</f>
        <v>n/a</v>
      </c>
      <c r="K34" s="168"/>
      <c r="L34" s="168"/>
      <c r="M34" s="168"/>
      <c r="N34" s="16"/>
      <c r="X34" s="83"/>
      <c r="Y34" s="16"/>
      <c r="Z34" s="83"/>
    </row>
    <row r="35" spans="2:26" outlineLevel="1" x14ac:dyDescent="0.3">
      <c r="B35" s="2"/>
      <c r="C35" s="171"/>
      <c r="D35" s="174" t="s">
        <v>17</v>
      </c>
      <c r="E35" s="172"/>
      <c r="F35" s="174" t="s">
        <v>17</v>
      </c>
      <c r="G35" s="173"/>
      <c r="I35" s="185"/>
      <c r="J35" s="186" t="str">
        <f>IFERROR(I35/'1. General Inputs'!$J$6,"n/a")</f>
        <v>n/a</v>
      </c>
      <c r="K35" s="168"/>
      <c r="L35" s="168"/>
      <c r="M35" s="168"/>
      <c r="N35" s="16"/>
      <c r="X35" s="83"/>
      <c r="Y35" s="16"/>
      <c r="Z35" s="83"/>
    </row>
    <row r="36" spans="2:26" ht="15" outlineLevel="1" thickBot="1" x14ac:dyDescent="0.35">
      <c r="B36" s="2"/>
      <c r="C36" s="245"/>
      <c r="D36" s="246" t="s">
        <v>17</v>
      </c>
      <c r="E36" s="247"/>
      <c r="F36" s="246" t="s">
        <v>17</v>
      </c>
      <c r="G36" s="248"/>
      <c r="I36" s="253"/>
      <c r="J36" s="186" t="str">
        <f>IFERROR(I36/'1. General Inputs'!$J$6,"n/a")</f>
        <v>n/a</v>
      </c>
      <c r="K36" s="254"/>
      <c r="L36" s="254"/>
      <c r="M36" s="254"/>
      <c r="N36" s="16"/>
      <c r="X36" s="83"/>
      <c r="Y36" s="16"/>
      <c r="Z36" s="83"/>
    </row>
    <row r="37" spans="2:26" ht="15.6" x14ac:dyDescent="0.3">
      <c r="B37" s="205" t="s">
        <v>229</v>
      </c>
      <c r="C37" s="249"/>
      <c r="D37" s="250" t="s">
        <v>17</v>
      </c>
      <c r="E37" s="251"/>
      <c r="F37" s="250" t="s">
        <v>17</v>
      </c>
      <c r="G37" s="252"/>
      <c r="I37" s="332"/>
      <c r="J37" s="235" t="str">
        <f>IFERROR(I37/'1. General Inputs'!$J$6,"n/a")</f>
        <v>n/a</v>
      </c>
      <c r="K37" s="255"/>
      <c r="L37" s="255"/>
      <c r="M37" s="255"/>
      <c r="N37" s="16"/>
      <c r="X37" s="83"/>
      <c r="Y37" s="16"/>
      <c r="Z37" s="83"/>
    </row>
    <row r="38" spans="2:26" ht="15.6" x14ac:dyDescent="0.3">
      <c r="B38" s="205" t="s">
        <v>229</v>
      </c>
      <c r="C38" s="171"/>
      <c r="D38" s="174" t="s">
        <v>17</v>
      </c>
      <c r="E38" s="172"/>
      <c r="F38" s="174" t="s">
        <v>17</v>
      </c>
      <c r="G38" s="173"/>
      <c r="I38" s="333"/>
      <c r="J38" s="229" t="str">
        <f>IFERROR(I38/'1. General Inputs'!$J$6,"n/a")</f>
        <v>n/a</v>
      </c>
      <c r="K38" s="256"/>
      <c r="L38" s="256"/>
      <c r="M38" s="256"/>
      <c r="N38" s="16"/>
      <c r="X38" s="83"/>
      <c r="Y38" s="16"/>
      <c r="Z38" s="83"/>
    </row>
    <row r="39" spans="2:26" x14ac:dyDescent="0.3">
      <c r="B39" s="2"/>
      <c r="C39" s="23" t="s">
        <v>18</v>
      </c>
      <c r="D39" s="10"/>
      <c r="E39" s="10"/>
      <c r="F39" s="10"/>
      <c r="G39" s="11"/>
      <c r="I39" s="187">
        <f>SUM(I9:I36)</f>
        <v>0</v>
      </c>
      <c r="J39" s="186">
        <f>IF(ROUND(I39,10)=ROUND('1. General Inputs'!$J$6,10),1,SUM(J9:J36))</f>
        <v>1</v>
      </c>
      <c r="K39" s="165">
        <f>SUM(K9:K36)</f>
        <v>0</v>
      </c>
      <c r="L39" s="165">
        <f>SUM(L9:L36)</f>
        <v>0</v>
      </c>
      <c r="M39" s="165">
        <f>SUM(M9:M36)</f>
        <v>0</v>
      </c>
      <c r="N39" s="16"/>
      <c r="X39" s="83"/>
      <c r="Y39" s="62"/>
      <c r="Z39" s="83"/>
    </row>
    <row r="40" spans="2:26" x14ac:dyDescent="0.3">
      <c r="I40" s="188" t="str">
        <f>"↑Must be "&amp;TEXT('1. General Inputs'!J6,"0,0")&amp;" &amp; 100% ↑"</f>
        <v>↑Must be 00 &amp; 100% ↑</v>
      </c>
      <c r="Y40" s="103"/>
    </row>
    <row r="41" spans="2:26" ht="11.25" customHeight="1" x14ac:dyDescent="0.3">
      <c r="B41" s="2"/>
      <c r="I41"/>
      <c r="J41" s="103"/>
      <c r="Y41" s="103"/>
    </row>
    <row r="42" spans="2:26" ht="18" x14ac:dyDescent="0.35">
      <c r="B42" s="2"/>
      <c r="C42" s="55" t="s">
        <v>19</v>
      </c>
      <c r="D42" s="8"/>
      <c r="E42" s="8"/>
      <c r="F42" s="8"/>
      <c r="G42" s="9"/>
      <c r="I42"/>
      <c r="J42" s="103"/>
      <c r="O42" s="13" t="s">
        <v>83</v>
      </c>
      <c r="P42" s="13" t="s">
        <v>84</v>
      </c>
      <c r="Q42" s="13" t="s">
        <v>85</v>
      </c>
      <c r="Y42" s="103"/>
    </row>
    <row r="43" spans="2:26" ht="15.6" x14ac:dyDescent="0.3">
      <c r="B43" s="2"/>
      <c r="C43" s="171"/>
      <c r="D43" s="174" t="s">
        <v>17</v>
      </c>
      <c r="E43" s="172"/>
      <c r="F43" s="174" t="s">
        <v>17</v>
      </c>
      <c r="G43" s="173"/>
      <c r="I43" s="184"/>
      <c r="J43" s="186" t="str">
        <f>IFERROR(I43/'1. General Inputs'!$L$6,"n/a")</f>
        <v>n/a</v>
      </c>
      <c r="O43" s="162"/>
      <c r="P43" s="162"/>
      <c r="Q43" s="162"/>
      <c r="Y43" s="16"/>
    </row>
    <row r="44" spans="2:26" ht="15.6" x14ac:dyDescent="0.3">
      <c r="B44" s="2"/>
      <c r="C44" s="171"/>
      <c r="D44" s="174" t="s">
        <v>17</v>
      </c>
      <c r="E44" s="172"/>
      <c r="F44" s="174" t="s">
        <v>17</v>
      </c>
      <c r="G44" s="173"/>
      <c r="I44" s="184"/>
      <c r="J44" s="186" t="str">
        <f>IFERROR(I44/'1. General Inputs'!$L$6,"n/a")</f>
        <v>n/a</v>
      </c>
      <c r="O44" s="162"/>
      <c r="P44" s="162"/>
      <c r="Q44" s="162"/>
      <c r="Y44" s="16"/>
    </row>
    <row r="45" spans="2:26" ht="15.6" x14ac:dyDescent="0.3">
      <c r="B45" s="2"/>
      <c r="C45" s="171"/>
      <c r="D45" s="174" t="s">
        <v>17</v>
      </c>
      <c r="E45" s="172"/>
      <c r="F45" s="174" t="s">
        <v>17</v>
      </c>
      <c r="G45" s="173"/>
      <c r="I45" s="184"/>
      <c r="J45" s="186" t="str">
        <f>IFERROR(I45/'1. General Inputs'!$L$6,"n/a")</f>
        <v>n/a</v>
      </c>
      <c r="O45" s="162"/>
      <c r="P45" s="162"/>
      <c r="Q45" s="162"/>
      <c r="Y45" s="16"/>
    </row>
    <row r="46" spans="2:26" ht="15.6" x14ac:dyDescent="0.3">
      <c r="B46" s="2"/>
      <c r="C46" s="171"/>
      <c r="D46" s="174" t="s">
        <v>17</v>
      </c>
      <c r="E46" s="172"/>
      <c r="F46" s="174" t="s">
        <v>17</v>
      </c>
      <c r="G46" s="173"/>
      <c r="I46" s="184"/>
      <c r="J46" s="186" t="str">
        <f>IFERROR(I46/'1. General Inputs'!$L$6,"n/a")</f>
        <v>n/a</v>
      </c>
      <c r="O46" s="162"/>
      <c r="P46" s="162"/>
      <c r="Q46" s="162"/>
      <c r="Y46" s="16"/>
    </row>
    <row r="47" spans="2:26" ht="15.6" x14ac:dyDescent="0.3">
      <c r="B47" s="2"/>
      <c r="C47" s="171"/>
      <c r="D47" s="174" t="s">
        <v>17</v>
      </c>
      <c r="E47" s="172"/>
      <c r="F47" s="174" t="s">
        <v>17</v>
      </c>
      <c r="G47" s="173"/>
      <c r="I47" s="184"/>
      <c r="J47" s="186" t="str">
        <f>IFERROR(I47/'1. General Inputs'!$L$6,"n/a")</f>
        <v>n/a</v>
      </c>
      <c r="O47" s="162"/>
      <c r="P47" s="162"/>
      <c r="Q47" s="162"/>
      <c r="Y47" s="16"/>
    </row>
    <row r="48" spans="2:26" ht="15.6" x14ac:dyDescent="0.3">
      <c r="B48" s="2"/>
      <c r="C48" s="171"/>
      <c r="D48" s="174" t="s">
        <v>17</v>
      </c>
      <c r="E48" s="172"/>
      <c r="F48" s="174" t="s">
        <v>17</v>
      </c>
      <c r="G48" s="173"/>
      <c r="I48" s="184"/>
      <c r="J48" s="186" t="str">
        <f>IFERROR(I48/'1. General Inputs'!$L$6,"n/a")</f>
        <v>n/a</v>
      </c>
      <c r="O48" s="162"/>
      <c r="P48" s="162"/>
      <c r="Q48" s="162"/>
      <c r="Y48" s="16"/>
    </row>
    <row r="49" spans="2:25" ht="15.6" x14ac:dyDescent="0.3">
      <c r="B49" s="2"/>
      <c r="C49" s="171"/>
      <c r="D49" s="174" t="s">
        <v>17</v>
      </c>
      <c r="E49" s="172"/>
      <c r="F49" s="174" t="s">
        <v>17</v>
      </c>
      <c r="G49" s="173"/>
      <c r="I49" s="184"/>
      <c r="J49" s="186" t="str">
        <f>IFERROR(I49/'1. General Inputs'!$L$6,"n/a")</f>
        <v>n/a</v>
      </c>
      <c r="O49" s="162"/>
      <c r="P49" s="162"/>
      <c r="Q49" s="162"/>
      <c r="Y49" s="16"/>
    </row>
    <row r="50" spans="2:25" ht="15.6" x14ac:dyDescent="0.3">
      <c r="B50" s="2"/>
      <c r="C50" s="171"/>
      <c r="D50" s="174" t="s">
        <v>17</v>
      </c>
      <c r="E50" s="172"/>
      <c r="F50" s="174" t="s">
        <v>17</v>
      </c>
      <c r="G50" s="173"/>
      <c r="I50" s="184"/>
      <c r="J50" s="186" t="str">
        <f>IFERROR(I50/'1. General Inputs'!$L$6,"n/a")</f>
        <v>n/a</v>
      </c>
      <c r="O50" s="162"/>
      <c r="P50" s="162"/>
      <c r="Q50" s="162"/>
      <c r="Y50" s="16"/>
    </row>
    <row r="51" spans="2:25" ht="15.6" x14ac:dyDescent="0.3">
      <c r="B51" s="2"/>
      <c r="C51" s="171"/>
      <c r="D51" s="174" t="s">
        <v>17</v>
      </c>
      <c r="E51" s="172"/>
      <c r="F51" s="174" t="s">
        <v>17</v>
      </c>
      <c r="G51" s="173"/>
      <c r="I51" s="184"/>
      <c r="J51" s="186" t="str">
        <f>IFERROR(I51/'1. General Inputs'!$L$6,"n/a")</f>
        <v>n/a</v>
      </c>
      <c r="O51" s="162"/>
      <c r="P51" s="162"/>
      <c r="Q51" s="162"/>
      <c r="Y51" s="16"/>
    </row>
    <row r="52" spans="2:25" ht="15.6" x14ac:dyDescent="0.3">
      <c r="B52" s="2"/>
      <c r="C52" s="171"/>
      <c r="D52" s="174" t="s">
        <v>17</v>
      </c>
      <c r="E52" s="172"/>
      <c r="F52" s="174" t="s">
        <v>17</v>
      </c>
      <c r="G52" s="173"/>
      <c r="I52" s="184"/>
      <c r="J52" s="186" t="str">
        <f>IFERROR(I52/'1. General Inputs'!$L$6,"n/a")</f>
        <v>n/a</v>
      </c>
      <c r="O52" s="162"/>
      <c r="P52" s="162"/>
      <c r="Q52" s="162"/>
      <c r="Y52" s="16"/>
    </row>
    <row r="53" spans="2:25" ht="15.6" x14ac:dyDescent="0.3">
      <c r="B53" s="2"/>
      <c r="C53" s="171"/>
      <c r="D53" s="174" t="s">
        <v>17</v>
      </c>
      <c r="E53" s="172"/>
      <c r="F53" s="174" t="s">
        <v>17</v>
      </c>
      <c r="G53" s="173"/>
      <c r="I53" s="184"/>
      <c r="J53" s="186" t="str">
        <f>IFERROR(I53/'1. General Inputs'!$L$6,"n/a")</f>
        <v>n/a</v>
      </c>
      <c r="O53" s="162"/>
      <c r="P53" s="162"/>
      <c r="Q53" s="162"/>
      <c r="Y53" s="16"/>
    </row>
    <row r="54" spans="2:25" ht="15.6" x14ac:dyDescent="0.3">
      <c r="B54" s="2"/>
      <c r="C54" s="171"/>
      <c r="D54" s="174" t="s">
        <v>17</v>
      </c>
      <c r="E54" s="172"/>
      <c r="F54" s="174" t="s">
        <v>17</v>
      </c>
      <c r="G54" s="173"/>
      <c r="I54" s="184"/>
      <c r="J54" s="186" t="str">
        <f>IFERROR(I54/'1. General Inputs'!$L$6,"n/a")</f>
        <v>n/a</v>
      </c>
      <c r="O54" s="162"/>
      <c r="P54" s="162"/>
      <c r="Q54" s="162"/>
      <c r="Y54" s="16"/>
    </row>
    <row r="55" spans="2:25" ht="15.6" x14ac:dyDescent="0.3">
      <c r="B55" s="2"/>
      <c r="C55" s="171"/>
      <c r="D55" s="174" t="s">
        <v>17</v>
      </c>
      <c r="E55" s="172"/>
      <c r="F55" s="174" t="s">
        <v>17</v>
      </c>
      <c r="G55" s="173"/>
      <c r="I55" s="184"/>
      <c r="J55" s="186" t="str">
        <f>IFERROR(I55/'1. General Inputs'!$L$6,"n/a")</f>
        <v>n/a</v>
      </c>
      <c r="O55" s="162"/>
      <c r="P55" s="162"/>
      <c r="Q55" s="162"/>
      <c r="Y55" s="16"/>
    </row>
    <row r="56" spans="2:25" ht="15.6" x14ac:dyDescent="0.3">
      <c r="B56" s="2"/>
      <c r="C56" s="171"/>
      <c r="D56" s="174" t="s">
        <v>17</v>
      </c>
      <c r="E56" s="172"/>
      <c r="F56" s="174" t="s">
        <v>17</v>
      </c>
      <c r="G56" s="173"/>
      <c r="I56" s="184"/>
      <c r="J56" s="186" t="str">
        <f>IFERROR(I56/'1. General Inputs'!$L$6,"n/a")</f>
        <v>n/a</v>
      </c>
      <c r="O56" s="162"/>
      <c r="P56" s="162"/>
      <c r="Q56" s="162"/>
      <c r="Y56" s="16"/>
    </row>
    <row r="57" spans="2:25" ht="15.6" x14ac:dyDescent="0.3">
      <c r="B57" s="2"/>
      <c r="C57" s="171"/>
      <c r="D57" s="174" t="s">
        <v>17</v>
      </c>
      <c r="E57" s="172"/>
      <c r="F57" s="174" t="s">
        <v>17</v>
      </c>
      <c r="G57" s="173"/>
      <c r="I57" s="184"/>
      <c r="J57" s="186" t="str">
        <f>IFERROR(I57/'1. General Inputs'!$L$6,"n/a")</f>
        <v>n/a</v>
      </c>
      <c r="O57" s="162"/>
      <c r="P57" s="162"/>
      <c r="Q57" s="162"/>
      <c r="Y57" s="16"/>
    </row>
    <row r="58" spans="2:25" ht="15.6" x14ac:dyDescent="0.3">
      <c r="B58" s="2"/>
      <c r="C58" s="171"/>
      <c r="D58" s="174" t="s">
        <v>17</v>
      </c>
      <c r="E58" s="172"/>
      <c r="F58" s="174" t="s">
        <v>17</v>
      </c>
      <c r="G58" s="173"/>
      <c r="I58" s="185"/>
      <c r="J58" s="186" t="str">
        <f>IFERROR(I58/'1. General Inputs'!$L$6,"n/a")</f>
        <v>n/a</v>
      </c>
      <c r="O58" s="162"/>
      <c r="P58" s="162"/>
      <c r="Q58" s="162"/>
      <c r="Y58" s="16"/>
    </row>
    <row r="59" spans="2:25" ht="15.6" outlineLevel="1" x14ac:dyDescent="0.3">
      <c r="B59" s="2"/>
      <c r="C59" s="171"/>
      <c r="D59" s="174" t="s">
        <v>17</v>
      </c>
      <c r="E59" s="172"/>
      <c r="F59" s="174" t="s">
        <v>17</v>
      </c>
      <c r="G59" s="173"/>
      <c r="I59" s="185"/>
      <c r="J59" s="186" t="str">
        <f>IFERROR(I59/'1. General Inputs'!$L$6,"n/a")</f>
        <v>n/a</v>
      </c>
      <c r="O59" s="162"/>
      <c r="P59" s="162"/>
      <c r="Q59" s="162"/>
      <c r="Y59" s="16"/>
    </row>
    <row r="60" spans="2:25" ht="15.6" outlineLevel="1" x14ac:dyDescent="0.3">
      <c r="B60" s="2"/>
      <c r="C60" s="171"/>
      <c r="D60" s="174" t="s">
        <v>17</v>
      </c>
      <c r="E60" s="172"/>
      <c r="F60" s="174" t="s">
        <v>17</v>
      </c>
      <c r="G60" s="173"/>
      <c r="I60" s="185"/>
      <c r="J60" s="186" t="str">
        <f>IFERROR(I60/'1. General Inputs'!$L$6,"n/a")</f>
        <v>n/a</v>
      </c>
      <c r="O60" s="162"/>
      <c r="P60" s="162"/>
      <c r="Q60" s="162"/>
      <c r="Y60" s="16"/>
    </row>
    <row r="61" spans="2:25" ht="15.6" outlineLevel="1" x14ac:dyDescent="0.3">
      <c r="B61" s="2"/>
      <c r="C61" s="171"/>
      <c r="D61" s="174" t="s">
        <v>17</v>
      </c>
      <c r="E61" s="172"/>
      <c r="F61" s="174" t="s">
        <v>17</v>
      </c>
      <c r="G61" s="173"/>
      <c r="I61" s="185"/>
      <c r="J61" s="186" t="str">
        <f>IFERROR(I61/'1. General Inputs'!$L$6,"n/a")</f>
        <v>n/a</v>
      </c>
      <c r="O61" s="162"/>
      <c r="P61" s="162"/>
      <c r="Q61" s="162"/>
      <c r="Y61" s="16"/>
    </row>
    <row r="62" spans="2:25" ht="15.6" outlineLevel="1" x14ac:dyDescent="0.3">
      <c r="B62" s="2"/>
      <c r="C62" s="171"/>
      <c r="D62" s="174" t="s">
        <v>17</v>
      </c>
      <c r="E62" s="172"/>
      <c r="F62" s="174" t="s">
        <v>17</v>
      </c>
      <c r="G62" s="173"/>
      <c r="I62" s="185"/>
      <c r="J62" s="186" t="str">
        <f>IFERROR(I62/'1. General Inputs'!$L$6,"n/a")</f>
        <v>n/a</v>
      </c>
      <c r="O62" s="162"/>
      <c r="P62" s="162"/>
      <c r="Q62" s="162"/>
      <c r="Y62" s="16"/>
    </row>
    <row r="63" spans="2:25" ht="15.6" outlineLevel="1" x14ac:dyDescent="0.3">
      <c r="B63" s="2"/>
      <c r="C63" s="171"/>
      <c r="D63" s="174" t="s">
        <v>17</v>
      </c>
      <c r="E63" s="172"/>
      <c r="F63" s="174" t="s">
        <v>17</v>
      </c>
      <c r="G63" s="173"/>
      <c r="I63" s="185"/>
      <c r="J63" s="186" t="str">
        <f>IFERROR(I63/'1. General Inputs'!$L$6,"n/a")</f>
        <v>n/a</v>
      </c>
      <c r="O63" s="162"/>
      <c r="P63" s="162"/>
      <c r="Q63" s="162"/>
      <c r="Y63" s="16"/>
    </row>
    <row r="64" spans="2:25" outlineLevel="1" x14ac:dyDescent="0.3">
      <c r="B64" s="2"/>
      <c r="C64" s="171"/>
      <c r="D64" s="174" t="s">
        <v>17</v>
      </c>
      <c r="E64" s="172"/>
      <c r="F64" s="174" t="s">
        <v>17</v>
      </c>
      <c r="G64" s="173"/>
      <c r="I64" s="185"/>
      <c r="J64" s="186" t="str">
        <f>IFERROR(I64/'1. General Inputs'!$L$6,"n/a")</f>
        <v>n/a</v>
      </c>
      <c r="O64" s="168"/>
      <c r="P64" s="168"/>
      <c r="Q64" s="168"/>
      <c r="Y64" s="16"/>
    </row>
    <row r="65" spans="2:25" outlineLevel="1" x14ac:dyDescent="0.3">
      <c r="B65" s="2"/>
      <c r="C65" s="171"/>
      <c r="D65" s="174" t="s">
        <v>17</v>
      </c>
      <c r="E65" s="172"/>
      <c r="F65" s="174" t="s">
        <v>17</v>
      </c>
      <c r="G65" s="173"/>
      <c r="I65" s="185"/>
      <c r="J65" s="186" t="str">
        <f>IFERROR(I65/'1. General Inputs'!$L$6,"n/a")</f>
        <v>n/a</v>
      </c>
      <c r="O65" s="168"/>
      <c r="P65" s="168"/>
      <c r="Q65" s="168"/>
      <c r="Y65" s="16"/>
    </row>
    <row r="66" spans="2:25" outlineLevel="1" x14ac:dyDescent="0.3">
      <c r="B66" s="2"/>
      <c r="C66" s="171"/>
      <c r="D66" s="174" t="s">
        <v>17</v>
      </c>
      <c r="E66" s="172"/>
      <c r="F66" s="174" t="s">
        <v>17</v>
      </c>
      <c r="G66" s="173"/>
      <c r="I66" s="185"/>
      <c r="J66" s="186" t="str">
        <f>IFERROR(I66/'1. General Inputs'!$L$6,"n/a")</f>
        <v>n/a</v>
      </c>
      <c r="O66" s="168"/>
      <c r="P66" s="168"/>
      <c r="Q66" s="168"/>
      <c r="Y66" s="16"/>
    </row>
    <row r="67" spans="2:25" outlineLevel="1" x14ac:dyDescent="0.3">
      <c r="B67" s="2"/>
      <c r="C67" s="171"/>
      <c r="D67" s="174" t="s">
        <v>17</v>
      </c>
      <c r="E67" s="172"/>
      <c r="F67" s="174" t="s">
        <v>17</v>
      </c>
      <c r="G67" s="173"/>
      <c r="I67" s="185"/>
      <c r="J67" s="186" t="str">
        <f>IFERROR(I67/'1. General Inputs'!$L$6,"n/a")</f>
        <v>n/a</v>
      </c>
      <c r="O67" s="168"/>
      <c r="P67" s="168"/>
      <c r="Q67" s="168"/>
      <c r="Y67" s="16"/>
    </row>
    <row r="68" spans="2:25" outlineLevel="1" x14ac:dyDescent="0.3">
      <c r="B68" s="2"/>
      <c r="C68" s="171"/>
      <c r="D68" s="174" t="s">
        <v>17</v>
      </c>
      <c r="E68" s="172"/>
      <c r="F68" s="174" t="s">
        <v>17</v>
      </c>
      <c r="G68" s="173"/>
      <c r="I68" s="185"/>
      <c r="J68" s="186" t="str">
        <f>IFERROR(I68/'1. General Inputs'!$L$6,"n/a")</f>
        <v>n/a</v>
      </c>
      <c r="O68" s="168"/>
      <c r="P68" s="168"/>
      <c r="Q68" s="168"/>
      <c r="Y68" s="16"/>
    </row>
    <row r="69" spans="2:25" outlineLevel="1" x14ac:dyDescent="0.3">
      <c r="B69" s="2"/>
      <c r="C69" s="171"/>
      <c r="D69" s="174" t="s">
        <v>17</v>
      </c>
      <c r="E69" s="172"/>
      <c r="F69" s="174" t="s">
        <v>17</v>
      </c>
      <c r="G69" s="173"/>
      <c r="I69" s="185"/>
      <c r="J69" s="186" t="str">
        <f>IFERROR(I69/'1. General Inputs'!$L$6,"n/a")</f>
        <v>n/a</v>
      </c>
      <c r="O69" s="168"/>
      <c r="P69" s="168"/>
      <c r="Q69" s="168"/>
      <c r="Y69" s="16"/>
    </row>
    <row r="70" spans="2:25" ht="15" outlineLevel="1" thickBot="1" x14ac:dyDescent="0.35">
      <c r="B70" s="2"/>
      <c r="C70" s="245"/>
      <c r="D70" s="246" t="s">
        <v>17</v>
      </c>
      <c r="E70" s="247"/>
      <c r="F70" s="246" t="s">
        <v>17</v>
      </c>
      <c r="G70" s="248"/>
      <c r="I70" s="253"/>
      <c r="J70" s="186" t="str">
        <f>IFERROR(I70/'1. General Inputs'!$L$6,"n/a")</f>
        <v>n/a</v>
      </c>
      <c r="O70" s="254"/>
      <c r="P70" s="254"/>
      <c r="Q70" s="254"/>
      <c r="Y70" s="16"/>
    </row>
    <row r="71" spans="2:25" ht="15.6" x14ac:dyDescent="0.3">
      <c r="B71" s="205" t="s">
        <v>229</v>
      </c>
      <c r="C71" s="249"/>
      <c r="D71" s="250" t="s">
        <v>17</v>
      </c>
      <c r="E71" s="251"/>
      <c r="F71" s="250" t="s">
        <v>17</v>
      </c>
      <c r="G71" s="252"/>
      <c r="I71" s="332"/>
      <c r="J71" s="235" t="str">
        <f>IFERROR(I71/'1. General Inputs'!$L$6,"n/a")</f>
        <v>n/a</v>
      </c>
      <c r="O71" s="255"/>
      <c r="P71" s="255"/>
      <c r="Q71" s="255"/>
      <c r="Y71" s="16"/>
    </row>
    <row r="72" spans="2:25" ht="15.6" x14ac:dyDescent="0.3">
      <c r="B72" s="205" t="s">
        <v>229</v>
      </c>
      <c r="C72" s="171"/>
      <c r="D72" s="174" t="s">
        <v>17</v>
      </c>
      <c r="E72" s="172"/>
      <c r="F72" s="174" t="s">
        <v>17</v>
      </c>
      <c r="G72" s="173"/>
      <c r="I72" s="333"/>
      <c r="J72" s="235" t="str">
        <f>IFERROR(I72/'1. General Inputs'!$L$6,"n/a")</f>
        <v>n/a</v>
      </c>
      <c r="O72" s="256"/>
      <c r="P72" s="256"/>
      <c r="Q72" s="256"/>
      <c r="Y72" s="16"/>
    </row>
    <row r="73" spans="2:25" x14ac:dyDescent="0.3">
      <c r="B73" s="2"/>
      <c r="C73" s="23" t="s">
        <v>18</v>
      </c>
      <c r="D73" s="10"/>
      <c r="E73" s="10"/>
      <c r="F73" s="10"/>
      <c r="G73" s="11"/>
      <c r="I73" s="187">
        <f>SUM(I42:I70)</f>
        <v>0</v>
      </c>
      <c r="J73" s="186">
        <f>IF(ROUND(I73,10)=ROUND('1. General Inputs'!$L$6,10),1,SUM(J43:J70))</f>
        <v>1</v>
      </c>
      <c r="K73" s="63"/>
      <c r="L73" s="63"/>
      <c r="M73" s="63"/>
      <c r="N73" s="63"/>
      <c r="O73" s="165">
        <f>SUM(O43:O70)</f>
        <v>0</v>
      </c>
      <c r="P73" s="165">
        <f>SUM(P43:P70)</f>
        <v>0</v>
      </c>
      <c r="Q73" s="165">
        <f>SUM(Q43:Q70)</f>
        <v>0</v>
      </c>
      <c r="Y73" s="62"/>
    </row>
    <row r="74" spans="2:25" x14ac:dyDescent="0.3">
      <c r="I74" s="188" t="str">
        <f>"↑Must be "&amp;TEXT('1. General Inputs'!L6,"0,0")&amp;" &amp; 100% ↑"</f>
        <v>↑Must be 00 &amp; 100% ↑</v>
      </c>
      <c r="Y74" s="103"/>
    </row>
    <row r="75" spans="2:25" ht="11.25" customHeight="1" x14ac:dyDescent="0.3">
      <c r="B75" s="2"/>
      <c r="I75"/>
      <c r="J75" s="103"/>
      <c r="Y75" s="103"/>
    </row>
    <row r="76" spans="2:25" ht="18" x14ac:dyDescent="0.35">
      <c r="B76" s="2"/>
      <c r="C76" s="55" t="s">
        <v>20</v>
      </c>
      <c r="D76" s="8"/>
      <c r="E76" s="8"/>
      <c r="F76" s="8"/>
      <c r="G76" s="9"/>
      <c r="I76"/>
      <c r="J76" s="103"/>
      <c r="S76" s="13" t="s">
        <v>83</v>
      </c>
      <c r="T76" s="13" t="s">
        <v>84</v>
      </c>
      <c r="U76" s="13" t="s">
        <v>85</v>
      </c>
      <c r="Y76" s="103"/>
    </row>
    <row r="77" spans="2:25" ht="15.6" x14ac:dyDescent="0.3">
      <c r="B77" s="2"/>
      <c r="C77" s="171"/>
      <c r="D77" s="174" t="s">
        <v>17</v>
      </c>
      <c r="E77" s="172"/>
      <c r="F77" s="174" t="s">
        <v>17</v>
      </c>
      <c r="G77" s="173"/>
      <c r="I77" s="333"/>
      <c r="J77" s="186">
        <f>IFERROR(I77/'1. General Inputs'!$N$6,0)</f>
        <v>0</v>
      </c>
      <c r="S77" s="337"/>
      <c r="T77" s="337"/>
      <c r="U77" s="337"/>
      <c r="Y77" s="16"/>
    </row>
    <row r="78" spans="2:25" ht="15.6" x14ac:dyDescent="0.3">
      <c r="B78" s="2"/>
      <c r="C78" s="171"/>
      <c r="D78" s="174" t="s">
        <v>17</v>
      </c>
      <c r="E78" s="172"/>
      <c r="F78" s="174" t="s">
        <v>17</v>
      </c>
      <c r="G78" s="173"/>
      <c r="I78" s="333"/>
      <c r="J78" s="186">
        <f>IFERROR(I78/'1. General Inputs'!$N$6,0)</f>
        <v>0</v>
      </c>
      <c r="S78" s="337"/>
      <c r="T78" s="337"/>
      <c r="U78" s="337"/>
      <c r="Y78" s="16"/>
    </row>
    <row r="79" spans="2:25" ht="15.6" x14ac:dyDescent="0.3">
      <c r="B79" s="2"/>
      <c r="C79" s="171"/>
      <c r="D79" s="174" t="s">
        <v>17</v>
      </c>
      <c r="E79" s="172"/>
      <c r="F79" s="174" t="s">
        <v>17</v>
      </c>
      <c r="G79" s="173"/>
      <c r="I79" s="333"/>
      <c r="J79" s="186">
        <f>IFERROR(I79/'1. General Inputs'!$N$6,0)</f>
        <v>0</v>
      </c>
      <c r="S79" s="337"/>
      <c r="T79" s="337"/>
      <c r="U79" s="337"/>
      <c r="Y79" s="16"/>
    </row>
    <row r="80" spans="2:25" ht="15.6" outlineLevel="1" x14ac:dyDescent="0.3">
      <c r="B80" s="2"/>
      <c r="C80" s="171"/>
      <c r="D80" s="174" t="s">
        <v>17</v>
      </c>
      <c r="E80" s="172"/>
      <c r="F80" s="174" t="s">
        <v>17</v>
      </c>
      <c r="G80" s="173"/>
      <c r="I80" s="333"/>
      <c r="J80" s="186">
        <f>IFERROR(I80/'1. General Inputs'!$N$6,0)</f>
        <v>0</v>
      </c>
      <c r="S80" s="168"/>
      <c r="T80" s="168"/>
      <c r="U80" s="168"/>
      <c r="Y80" s="16"/>
    </row>
    <row r="81" spans="2:25" ht="15.6" outlineLevel="1" x14ac:dyDescent="0.3">
      <c r="B81" s="2"/>
      <c r="C81" s="171"/>
      <c r="D81" s="174" t="s">
        <v>17</v>
      </c>
      <c r="E81" s="172"/>
      <c r="F81" s="174" t="s">
        <v>17</v>
      </c>
      <c r="G81" s="173"/>
      <c r="I81" s="333"/>
      <c r="J81" s="186">
        <f>IFERROR(I81/'1. General Inputs'!$N$6,0)</f>
        <v>0</v>
      </c>
      <c r="S81" s="168"/>
      <c r="T81" s="168"/>
      <c r="U81" s="168"/>
      <c r="Y81" s="16"/>
    </row>
    <row r="82" spans="2:25" ht="15.6" outlineLevel="1" x14ac:dyDescent="0.3">
      <c r="B82" s="2"/>
      <c r="C82" s="171"/>
      <c r="D82" s="174" t="s">
        <v>17</v>
      </c>
      <c r="E82" s="172"/>
      <c r="F82" s="174" t="s">
        <v>17</v>
      </c>
      <c r="G82" s="173"/>
      <c r="I82" s="333"/>
      <c r="J82" s="186">
        <f>IFERROR(I82/'1. General Inputs'!$N$6,0)</f>
        <v>0</v>
      </c>
      <c r="S82" s="168"/>
      <c r="T82" s="168"/>
      <c r="U82" s="168"/>
      <c r="Y82" s="16"/>
    </row>
    <row r="83" spans="2:25" ht="15.6" outlineLevel="1" x14ac:dyDescent="0.3">
      <c r="B83" s="2"/>
      <c r="C83" s="171"/>
      <c r="D83" s="174" t="s">
        <v>17</v>
      </c>
      <c r="E83" s="172"/>
      <c r="F83" s="174" t="s">
        <v>17</v>
      </c>
      <c r="G83" s="173"/>
      <c r="I83" s="333"/>
      <c r="J83" s="186">
        <f>IFERROR(I83/'1. General Inputs'!$N$6,0)</f>
        <v>0</v>
      </c>
      <c r="S83" s="168"/>
      <c r="T83" s="168"/>
      <c r="U83" s="168"/>
      <c r="Y83" s="16"/>
    </row>
    <row r="84" spans="2:25" ht="15.6" outlineLevel="1" x14ac:dyDescent="0.3">
      <c r="B84" s="2"/>
      <c r="C84" s="171"/>
      <c r="D84" s="174" t="s">
        <v>17</v>
      </c>
      <c r="E84" s="172"/>
      <c r="F84" s="174" t="s">
        <v>17</v>
      </c>
      <c r="G84" s="173"/>
      <c r="I84" s="333"/>
      <c r="J84" s="186">
        <f>IFERROR(I84/'1. General Inputs'!$N$6,0)</f>
        <v>0</v>
      </c>
      <c r="S84" s="168"/>
      <c r="T84" s="168"/>
      <c r="U84" s="168"/>
      <c r="Y84" s="16"/>
    </row>
    <row r="85" spans="2:25" ht="15.6" outlineLevel="1" x14ac:dyDescent="0.3">
      <c r="B85" s="2"/>
      <c r="C85" s="171"/>
      <c r="D85" s="174" t="s">
        <v>17</v>
      </c>
      <c r="E85" s="172"/>
      <c r="F85" s="174" t="s">
        <v>17</v>
      </c>
      <c r="G85" s="173"/>
      <c r="I85" s="333"/>
      <c r="J85" s="186">
        <f>IFERROR(I85/'1. General Inputs'!$N$6,0)</f>
        <v>0</v>
      </c>
      <c r="S85" s="168"/>
      <c r="T85" s="168"/>
      <c r="U85" s="168"/>
      <c r="Y85" s="16"/>
    </row>
    <row r="86" spans="2:25" ht="15.6" outlineLevel="1" x14ac:dyDescent="0.3">
      <c r="B86" s="2"/>
      <c r="C86" s="171"/>
      <c r="D86" s="174" t="s">
        <v>17</v>
      </c>
      <c r="E86" s="172"/>
      <c r="F86" s="174" t="s">
        <v>17</v>
      </c>
      <c r="G86" s="173"/>
      <c r="I86" s="333"/>
      <c r="J86" s="186">
        <f>IFERROR(I86/'1. General Inputs'!$N$6,0)</f>
        <v>0</v>
      </c>
      <c r="S86" s="168"/>
      <c r="T86" s="168"/>
      <c r="U86" s="168"/>
      <c r="Y86" s="16"/>
    </row>
    <row r="87" spans="2:25" ht="15.6" outlineLevel="1" x14ac:dyDescent="0.3">
      <c r="B87" s="2"/>
      <c r="C87" s="171"/>
      <c r="D87" s="174" t="s">
        <v>17</v>
      </c>
      <c r="E87" s="172"/>
      <c r="F87" s="174" t="s">
        <v>17</v>
      </c>
      <c r="G87" s="173"/>
      <c r="I87" s="333"/>
      <c r="J87" s="186">
        <f>IFERROR(I87/'1. General Inputs'!$N$6,0)</f>
        <v>0</v>
      </c>
      <c r="S87" s="168"/>
      <c r="T87" s="168"/>
      <c r="U87" s="168"/>
      <c r="Y87" s="16"/>
    </row>
    <row r="88" spans="2:25" ht="15.6" outlineLevel="1" x14ac:dyDescent="0.3">
      <c r="B88" s="2"/>
      <c r="C88" s="171"/>
      <c r="D88" s="174" t="s">
        <v>17</v>
      </c>
      <c r="E88" s="172"/>
      <c r="F88" s="174" t="s">
        <v>17</v>
      </c>
      <c r="G88" s="173"/>
      <c r="I88" s="333"/>
      <c r="J88" s="186">
        <f>IFERROR(I88/'1. General Inputs'!$N$6,0)</f>
        <v>0</v>
      </c>
      <c r="S88" s="168"/>
      <c r="T88" s="168"/>
      <c r="U88" s="168"/>
      <c r="Y88" s="16"/>
    </row>
    <row r="89" spans="2:25" ht="15.6" outlineLevel="1" x14ac:dyDescent="0.3">
      <c r="B89" s="2"/>
      <c r="C89" s="171"/>
      <c r="D89" s="174" t="s">
        <v>17</v>
      </c>
      <c r="E89" s="172"/>
      <c r="F89" s="174" t="s">
        <v>17</v>
      </c>
      <c r="G89" s="173"/>
      <c r="I89" s="333"/>
      <c r="J89" s="186">
        <f>IFERROR(I89/'1. General Inputs'!$N$6,0)</f>
        <v>0</v>
      </c>
      <c r="S89" s="168"/>
      <c r="T89" s="168"/>
      <c r="U89" s="168"/>
      <c r="Y89" s="16"/>
    </row>
    <row r="90" spans="2:25" ht="15.6" outlineLevel="1" x14ac:dyDescent="0.3">
      <c r="B90" s="2"/>
      <c r="C90" s="171"/>
      <c r="D90" s="174" t="s">
        <v>17</v>
      </c>
      <c r="E90" s="172"/>
      <c r="F90" s="174" t="s">
        <v>17</v>
      </c>
      <c r="G90" s="173"/>
      <c r="I90" s="333"/>
      <c r="J90" s="186">
        <f>IFERROR(I90/'1. General Inputs'!$N$6,0)</f>
        <v>0</v>
      </c>
      <c r="S90" s="168"/>
      <c r="T90" s="168"/>
      <c r="U90" s="168"/>
      <c r="Y90" s="16"/>
    </row>
    <row r="91" spans="2:25" ht="15.6" outlineLevel="1" x14ac:dyDescent="0.3">
      <c r="B91" s="2"/>
      <c r="C91" s="171"/>
      <c r="D91" s="174" t="s">
        <v>17</v>
      </c>
      <c r="E91" s="172"/>
      <c r="F91" s="174" t="s">
        <v>17</v>
      </c>
      <c r="G91" s="173"/>
      <c r="I91" s="333"/>
      <c r="J91" s="186">
        <f>IFERROR(I91/'1. General Inputs'!$N$6,0)</f>
        <v>0</v>
      </c>
      <c r="S91" s="168"/>
      <c r="T91" s="168"/>
      <c r="U91" s="168"/>
      <c r="Y91" s="16"/>
    </row>
    <row r="92" spans="2:25" ht="15.6" outlineLevel="1" x14ac:dyDescent="0.3">
      <c r="B92" s="2"/>
      <c r="C92" s="171"/>
      <c r="D92" s="174" t="s">
        <v>17</v>
      </c>
      <c r="E92" s="172"/>
      <c r="F92" s="174" t="s">
        <v>17</v>
      </c>
      <c r="G92" s="173"/>
      <c r="I92" s="333"/>
      <c r="J92" s="186">
        <f>IFERROR(I92/'1. General Inputs'!$N$6,0)</f>
        <v>0</v>
      </c>
      <c r="S92" s="168"/>
      <c r="T92" s="168"/>
      <c r="U92" s="168"/>
      <c r="Y92" s="16"/>
    </row>
    <row r="93" spans="2:25" ht="15.6" outlineLevel="1" x14ac:dyDescent="0.3">
      <c r="B93" s="2"/>
      <c r="C93" s="171"/>
      <c r="D93" s="174" t="s">
        <v>17</v>
      </c>
      <c r="E93" s="172"/>
      <c r="F93" s="174" t="s">
        <v>17</v>
      </c>
      <c r="G93" s="173"/>
      <c r="I93" s="333"/>
      <c r="J93" s="186">
        <f>IFERROR(I93/'1. General Inputs'!$N$6,0)</f>
        <v>0</v>
      </c>
      <c r="S93" s="168"/>
      <c r="T93" s="168"/>
      <c r="U93" s="168"/>
      <c r="Y93" s="16"/>
    </row>
    <row r="94" spans="2:25" ht="15.6" outlineLevel="1" x14ac:dyDescent="0.3">
      <c r="B94" s="2"/>
      <c r="C94" s="171"/>
      <c r="D94" s="174" t="s">
        <v>17</v>
      </c>
      <c r="E94" s="172"/>
      <c r="F94" s="174" t="s">
        <v>17</v>
      </c>
      <c r="G94" s="173"/>
      <c r="I94" s="333"/>
      <c r="J94" s="186">
        <f>IFERROR(I94/'1. General Inputs'!$N$6,0)</f>
        <v>0</v>
      </c>
      <c r="S94" s="168"/>
      <c r="T94" s="168"/>
      <c r="U94" s="168"/>
      <c r="Y94" s="16"/>
    </row>
    <row r="95" spans="2:25" ht="15.6" outlineLevel="1" x14ac:dyDescent="0.3">
      <c r="B95" s="2"/>
      <c r="C95" s="171"/>
      <c r="D95" s="174" t="s">
        <v>17</v>
      </c>
      <c r="E95" s="172"/>
      <c r="F95" s="174" t="s">
        <v>17</v>
      </c>
      <c r="G95" s="173"/>
      <c r="I95" s="333"/>
      <c r="J95" s="186">
        <f>IFERROR(I95/'1. General Inputs'!$N$6,0)</f>
        <v>0</v>
      </c>
      <c r="S95" s="168"/>
      <c r="T95" s="168"/>
      <c r="U95" s="168"/>
      <c r="Y95" s="16"/>
    </row>
    <row r="96" spans="2:25" ht="15.6" outlineLevel="1" x14ac:dyDescent="0.3">
      <c r="B96" s="2"/>
      <c r="C96" s="171"/>
      <c r="D96" s="174" t="s">
        <v>17</v>
      </c>
      <c r="E96" s="172"/>
      <c r="F96" s="174" t="s">
        <v>17</v>
      </c>
      <c r="G96" s="173"/>
      <c r="I96" s="333"/>
      <c r="J96" s="186">
        <f>IFERROR(I96/'1. General Inputs'!$N$6,0)</f>
        <v>0</v>
      </c>
      <c r="S96" s="168"/>
      <c r="T96" s="168"/>
      <c r="U96" s="168"/>
      <c r="Y96" s="16"/>
    </row>
    <row r="97" spans="2:25" ht="15.6" outlineLevel="1" x14ac:dyDescent="0.3">
      <c r="B97" s="2"/>
      <c r="C97" s="171"/>
      <c r="D97" s="174" t="s">
        <v>17</v>
      </c>
      <c r="E97" s="172"/>
      <c r="F97" s="174" t="s">
        <v>17</v>
      </c>
      <c r="G97" s="173"/>
      <c r="I97" s="333"/>
      <c r="J97" s="186">
        <f>IFERROR(I97/'1. General Inputs'!$N$6,0)</f>
        <v>0</v>
      </c>
      <c r="S97" s="168"/>
      <c r="T97" s="168"/>
      <c r="U97" s="168"/>
      <c r="Y97" s="16"/>
    </row>
    <row r="98" spans="2:25" ht="15.6" outlineLevel="1" x14ac:dyDescent="0.3">
      <c r="B98" s="2"/>
      <c r="C98" s="171"/>
      <c r="D98" s="174" t="s">
        <v>17</v>
      </c>
      <c r="E98" s="172"/>
      <c r="F98" s="174" t="s">
        <v>17</v>
      </c>
      <c r="G98" s="173"/>
      <c r="I98" s="333"/>
      <c r="J98" s="186">
        <f>IFERROR(I98/'1. General Inputs'!$N$6,0)</f>
        <v>0</v>
      </c>
      <c r="S98" s="168"/>
      <c r="T98" s="168"/>
      <c r="U98" s="168"/>
      <c r="Y98" s="16"/>
    </row>
    <row r="99" spans="2:25" ht="15.6" outlineLevel="1" x14ac:dyDescent="0.3">
      <c r="B99" s="2"/>
      <c r="C99" s="171"/>
      <c r="D99" s="174" t="s">
        <v>17</v>
      </c>
      <c r="E99" s="172"/>
      <c r="F99" s="174" t="s">
        <v>17</v>
      </c>
      <c r="G99" s="173"/>
      <c r="I99" s="333"/>
      <c r="J99" s="186">
        <f>IFERROR(I99/'1. General Inputs'!$N$6,0)</f>
        <v>0</v>
      </c>
      <c r="S99" s="168"/>
      <c r="T99" s="168"/>
      <c r="U99" s="168"/>
      <c r="Y99" s="16"/>
    </row>
    <row r="100" spans="2:25" ht="15.6" outlineLevel="1" x14ac:dyDescent="0.3">
      <c r="B100" s="2"/>
      <c r="C100" s="171"/>
      <c r="D100" s="174" t="s">
        <v>17</v>
      </c>
      <c r="E100" s="172"/>
      <c r="F100" s="174" t="s">
        <v>17</v>
      </c>
      <c r="G100" s="173"/>
      <c r="I100" s="333"/>
      <c r="J100" s="186">
        <f>IFERROR(I100/'1. General Inputs'!$N$6,0)</f>
        <v>0</v>
      </c>
      <c r="S100" s="168"/>
      <c r="T100" s="168"/>
      <c r="U100" s="168"/>
      <c r="Y100" s="16"/>
    </row>
    <row r="101" spans="2:25" ht="15.6" outlineLevel="1" x14ac:dyDescent="0.3">
      <c r="B101" s="2"/>
      <c r="C101" s="171"/>
      <c r="D101" s="174" t="s">
        <v>17</v>
      </c>
      <c r="E101" s="172"/>
      <c r="F101" s="174" t="s">
        <v>17</v>
      </c>
      <c r="G101" s="173"/>
      <c r="I101" s="333"/>
      <c r="J101" s="186">
        <f>IFERROR(I101/'1. General Inputs'!$N$6,0)</f>
        <v>0</v>
      </c>
      <c r="S101" s="168"/>
      <c r="T101" s="168"/>
      <c r="U101" s="168"/>
      <c r="Y101" s="16"/>
    </row>
    <row r="102" spans="2:25" ht="15.6" outlineLevel="1" x14ac:dyDescent="0.3">
      <c r="B102" s="2"/>
      <c r="C102" s="171"/>
      <c r="D102" s="174" t="s">
        <v>17</v>
      </c>
      <c r="E102" s="172"/>
      <c r="F102" s="174" t="s">
        <v>17</v>
      </c>
      <c r="G102" s="173"/>
      <c r="I102" s="333"/>
      <c r="J102" s="186">
        <f>IFERROR(I102/'1. General Inputs'!$N$6,0)</f>
        <v>0</v>
      </c>
      <c r="S102" s="168"/>
      <c r="T102" s="168"/>
      <c r="U102" s="168"/>
      <c r="Y102" s="16"/>
    </row>
    <row r="103" spans="2:25" ht="15.6" outlineLevel="1" x14ac:dyDescent="0.3">
      <c r="B103" s="2"/>
      <c r="C103" s="171"/>
      <c r="D103" s="174" t="s">
        <v>17</v>
      </c>
      <c r="E103" s="172"/>
      <c r="F103" s="174" t="s">
        <v>17</v>
      </c>
      <c r="G103" s="173"/>
      <c r="I103" s="333"/>
      <c r="J103" s="186">
        <f>IFERROR(I103/'1. General Inputs'!$N$6,0)</f>
        <v>0</v>
      </c>
      <c r="S103" s="168"/>
      <c r="T103" s="168"/>
      <c r="U103" s="168"/>
      <c r="Y103" s="16"/>
    </row>
    <row r="104" spans="2:25" ht="15.6" outlineLevel="1" x14ac:dyDescent="0.3">
      <c r="B104" s="2"/>
      <c r="C104" s="245"/>
      <c r="D104" s="246" t="s">
        <v>17</v>
      </c>
      <c r="E104" s="247"/>
      <c r="F104" s="246" t="s">
        <v>17</v>
      </c>
      <c r="G104" s="248"/>
      <c r="I104" s="334"/>
      <c r="J104" s="186">
        <f>IFERROR(I104/'1. General Inputs'!$N$6,0)</f>
        <v>0</v>
      </c>
      <c r="S104" s="254"/>
      <c r="T104" s="254"/>
      <c r="U104" s="254"/>
      <c r="Y104" s="16"/>
    </row>
    <row r="105" spans="2:25" ht="16.2" outlineLevel="1" thickBot="1" x14ac:dyDescent="0.35">
      <c r="B105" s="205"/>
      <c r="C105" s="262"/>
      <c r="D105" s="263" t="s">
        <v>17</v>
      </c>
      <c r="E105" s="264"/>
      <c r="F105" s="263" t="s">
        <v>17</v>
      </c>
      <c r="G105" s="265"/>
      <c r="I105" s="335"/>
      <c r="J105" s="186">
        <f>IFERROR(I105/'1. General Inputs'!$N$6,0)</f>
        <v>0</v>
      </c>
      <c r="S105" s="267"/>
      <c r="T105" s="267"/>
      <c r="U105" s="267"/>
      <c r="Y105" s="16"/>
    </row>
    <row r="106" spans="2:25" ht="15.6" x14ac:dyDescent="0.3">
      <c r="B106" s="205" t="s">
        <v>229</v>
      </c>
      <c r="C106" s="258"/>
      <c r="D106" s="259" t="s">
        <v>17</v>
      </c>
      <c r="E106" s="260"/>
      <c r="F106" s="259" t="s">
        <v>17</v>
      </c>
      <c r="G106" s="261"/>
      <c r="I106" s="336"/>
      <c r="J106" s="235">
        <f>IFERROR(I106/'1. General Inputs'!$N$6,0)</f>
        <v>0</v>
      </c>
      <c r="S106" s="266"/>
      <c r="T106" s="266"/>
      <c r="U106" s="266"/>
      <c r="Y106" s="16"/>
    </row>
    <row r="107" spans="2:25" x14ac:dyDescent="0.3">
      <c r="B107" s="2"/>
      <c r="C107" s="23" t="s">
        <v>18</v>
      </c>
      <c r="D107" s="10"/>
      <c r="E107" s="10"/>
      <c r="F107" s="10"/>
      <c r="G107" s="11"/>
      <c r="I107" s="187">
        <f>SUM(I77:I105)</f>
        <v>0</v>
      </c>
      <c r="J107" s="186">
        <f>IF(ROUND(I107,10)=ROUND('1. General Inputs'!$N$6,10),1,SUM(J77:J105))</f>
        <v>1</v>
      </c>
      <c r="K107" s="63"/>
      <c r="L107" s="63"/>
      <c r="M107" s="63"/>
      <c r="N107" s="63"/>
      <c r="O107" s="63"/>
      <c r="P107" s="63"/>
      <c r="Q107" s="63"/>
      <c r="R107" s="63"/>
      <c r="S107" s="165">
        <f>SUM(S77:S105)</f>
        <v>0</v>
      </c>
      <c r="T107" s="165">
        <f>SUM(T77:T105)</f>
        <v>0</v>
      </c>
      <c r="U107" s="165">
        <f>SUM(U77:U105)</f>
        <v>0</v>
      </c>
      <c r="Y107" s="62"/>
    </row>
    <row r="108" spans="2:25" s="137" customFormat="1" x14ac:dyDescent="0.3">
      <c r="B108" s="136"/>
      <c r="I108" s="188" t="str">
        <f>"↑Must be "&amp;TEXT('1. General Inputs'!N6,"0,0")&amp;" &amp; 100% ↑"</f>
        <v>↑Must be 00 &amp; 100% ↑</v>
      </c>
      <c r="J108"/>
      <c r="K108" s="141"/>
      <c r="L108" s="141"/>
      <c r="M108" s="141"/>
      <c r="N108" s="141"/>
      <c r="O108" s="141"/>
      <c r="P108" s="141"/>
      <c r="Q108" s="141"/>
      <c r="R108" s="141"/>
      <c r="S108" s="142"/>
      <c r="T108" s="142"/>
      <c r="U108" s="142"/>
      <c r="Y108" s="140"/>
    </row>
    <row r="109" spans="2:25" x14ac:dyDescent="0.3">
      <c r="B109" s="2"/>
      <c r="F109" s="2" t="s">
        <v>252</v>
      </c>
      <c r="I109" s="191">
        <f>SUM(I107,I73,I39)</f>
        <v>0</v>
      </c>
      <c r="J109" s="186" t="e">
        <f>ROUND(SUM(I107,I73,I39)/SUM('1. General Inputs'!$J$6,'1. General Inputs'!$L$6,'1. General Inputs'!$N$6),10)</f>
        <v>#DIV/0!</v>
      </c>
      <c r="K109" s="166">
        <f>K39</f>
        <v>0</v>
      </c>
      <c r="L109" s="166">
        <f>L39</f>
        <v>0</v>
      </c>
      <c r="M109" s="166">
        <f>M39</f>
        <v>0</v>
      </c>
      <c r="N109" s="2"/>
      <c r="O109" s="166">
        <f>O73</f>
        <v>0</v>
      </c>
      <c r="P109" s="166">
        <f>P73</f>
        <v>0</v>
      </c>
      <c r="Q109" s="166">
        <f>Q73</f>
        <v>0</v>
      </c>
      <c r="R109" s="2"/>
      <c r="S109" s="166">
        <f>S107</f>
        <v>0</v>
      </c>
      <c r="T109" s="166">
        <f>T107</f>
        <v>0</v>
      </c>
      <c r="U109" s="166">
        <f>U107</f>
        <v>0</v>
      </c>
      <c r="Y109" s="16"/>
    </row>
    <row r="110" spans="2:25" s="137" customFormat="1" x14ac:dyDescent="0.3">
      <c r="B110" s="136"/>
      <c r="I110" s="188" t="str">
        <f>"↑Must be "&amp;TEXT('1. General Inputs'!Q6,"0,0")&amp;" &amp; 100% ↑"</f>
        <v>↑Must be 00 &amp; 100% ↑</v>
      </c>
      <c r="J110" s="137" t="s">
        <v>176</v>
      </c>
      <c r="K110" s="138" t="s">
        <v>176</v>
      </c>
      <c r="L110" s="138" t="s">
        <v>176</v>
      </c>
      <c r="M110" s="138" t="s">
        <v>176</v>
      </c>
      <c r="N110" s="139"/>
      <c r="O110" s="138" t="s">
        <v>176</v>
      </c>
      <c r="P110" s="138" t="s">
        <v>176</v>
      </c>
      <c r="Q110" s="138" t="s">
        <v>176</v>
      </c>
      <c r="R110" s="139"/>
      <c r="S110" s="138" t="s">
        <v>176</v>
      </c>
      <c r="T110" s="138" t="s">
        <v>176</v>
      </c>
      <c r="U110" s="138" t="s">
        <v>176</v>
      </c>
    </row>
    <row r="111" spans="2:25" x14ac:dyDescent="0.3">
      <c r="B111" s="2"/>
      <c r="I111" s="190"/>
    </row>
  </sheetData>
  <sheetProtection algorithmName="SHA-512" hashValue="+5TiJbmOKUhbGMmRzNvQUOyKlNfGWQ1NBI4lJrPprHRUE7w/6VPQipm3TbbMAIfQWe0y228I0y0hS8PsU/GBPg==" saltValue="RrZL9a6y6ZnVJ/6UiCM3Yg==" spinCount="100000" sheet="1" objects="1" scenarios="1"/>
  <mergeCells count="2">
    <mergeCell ref="K7:M7"/>
    <mergeCell ref="C4:G4"/>
  </mergeCells>
  <conditionalFormatting sqref="I39">
    <cfRule type="expression" dxfId="136" priority="4">
      <formula>ROUND(J39,10)=1</formula>
    </cfRule>
  </conditionalFormatting>
  <conditionalFormatting sqref="I40">
    <cfRule type="expression" dxfId="135" priority="8">
      <formula>ROUND(J39,10)&lt;&gt;1</formula>
    </cfRule>
  </conditionalFormatting>
  <conditionalFormatting sqref="I73">
    <cfRule type="expression" dxfId="134" priority="5">
      <formula>ROUND(J73,10)=1</formula>
    </cfRule>
  </conditionalFormatting>
  <conditionalFormatting sqref="I74">
    <cfRule type="expression" dxfId="133" priority="3">
      <formula>ROUND(J73,10)&lt;&gt;1</formula>
    </cfRule>
  </conditionalFormatting>
  <conditionalFormatting sqref="I107">
    <cfRule type="expression" dxfId="132" priority="6">
      <formula>ROUND(J107,10)=1</formula>
    </cfRule>
  </conditionalFormatting>
  <conditionalFormatting sqref="I108">
    <cfRule type="expression" dxfId="131" priority="10">
      <formula>ROUND(J107,10)&lt;&gt;1</formula>
    </cfRule>
  </conditionalFormatting>
  <conditionalFormatting sqref="I109">
    <cfRule type="expression" dxfId="130" priority="1">
      <formula>ROUND(J109,10)=1</formula>
    </cfRule>
  </conditionalFormatting>
  <conditionalFormatting sqref="I110">
    <cfRule type="expression" dxfId="129" priority="2">
      <formula>ROUND(J109,10)&lt;&gt;1</formula>
    </cfRule>
  </conditionalFormatting>
  <conditionalFormatting sqref="K39:M39 O73:Q73 S107:U108">
    <cfRule type="cellIs" dxfId="128" priority="52" operator="notEqual">
      <formula>1</formula>
    </cfRule>
  </conditionalFormatting>
  <conditionalFormatting sqref="K39:M39 O73:Q73">
    <cfRule type="expression" dxfId="127" priority="35">
      <formula>ROUND(K39,10)=1</formula>
    </cfRule>
  </conditionalFormatting>
  <conditionalFormatting sqref="K109:M109">
    <cfRule type="expression" dxfId="126" priority="32">
      <formula>ROUND(K109,10)=1</formula>
    </cfRule>
    <cfRule type="cellIs" dxfId="125" priority="33" operator="notEqual">
      <formula>1</formula>
    </cfRule>
  </conditionalFormatting>
  <conditionalFormatting sqref="K110:U110">
    <cfRule type="expression" dxfId="124" priority="36">
      <formula>IF(K109&lt;&gt;1,TRUE,FALSE)</formula>
    </cfRule>
  </conditionalFormatting>
  <conditionalFormatting sqref="O109:Q109">
    <cfRule type="expression" dxfId="123" priority="28">
      <formula>ROUND(O109,10)=1</formula>
    </cfRule>
    <cfRule type="cellIs" dxfId="122" priority="29" operator="notEqual">
      <formula>1</formula>
    </cfRule>
  </conditionalFormatting>
  <conditionalFormatting sqref="S107:U107">
    <cfRule type="expression" dxfId="121" priority="34">
      <formula>ROUND(S107,10)=1</formula>
    </cfRule>
  </conditionalFormatting>
  <conditionalFormatting sqref="S109:U109">
    <cfRule type="expression" dxfId="120" priority="26">
      <formula>ROUND(S109,10)=1</formula>
    </cfRule>
    <cfRule type="cellIs" dxfId="119" priority="27" operator="notEqual">
      <formula>1</formula>
    </cfRule>
  </conditionalFormatting>
  <pageMargins left="0.7" right="0.7" top="0.75" bottom="0.75" header="0.3" footer="0.3"/>
  <pageSetup orientation="portrait" r:id="rId1"/>
  <ignoredErrors>
    <ignoredError sqref="I39 I73 I107" formulaRange="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'Hidden ARV Reference'!$A$5:$A$26</xm:f>
          </x14:formula1>
          <xm:sqref>E77:E106 G43:G73 C43:C72 C77:C106 E43:E72 G77:G106</xm:sqref>
        </x14:dataValidation>
        <x14:dataValidation type="list" allowBlank="1" showInputMessage="1" showErrorMessage="1" xr:uid="{00000000-0002-0000-0200-000001000000}">
          <x14:formula1>
            <xm:f>'Hidden ARV Reference'!$A$5:$A$22</xm:f>
          </x14:formula1>
          <xm:sqref>G9:G38 E9:E38 C9:C38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79998168889431442"/>
  </sheetPr>
  <dimension ref="A1:EC127"/>
  <sheetViews>
    <sheetView showGridLines="0" zoomScale="85" zoomScaleNormal="85" workbookViewId="0">
      <pane ySplit="2" topLeftCell="A3" activePane="bottomLeft" state="frozen"/>
      <selection pane="bottomLeft" activeCell="A3" sqref="A3"/>
    </sheetView>
  </sheetViews>
  <sheetFormatPr defaultRowHeight="14.4" x14ac:dyDescent="0.3"/>
  <cols>
    <col min="1" max="1" width="2" customWidth="1"/>
    <col min="2" max="2" width="12.88671875" customWidth="1"/>
    <col min="3" max="3" width="16.77734375" customWidth="1"/>
    <col min="4" max="4" width="15.44140625" customWidth="1"/>
    <col min="5" max="6" width="5.5546875" bestFit="1" customWidth="1"/>
    <col min="7" max="7" width="11.33203125" bestFit="1" customWidth="1"/>
    <col min="8" max="8" width="9.6640625" customWidth="1"/>
    <col min="9" max="9" width="32.33203125" customWidth="1"/>
    <col min="10" max="10" width="25.88671875" customWidth="1"/>
    <col min="11" max="11" width="9" customWidth="1"/>
    <col min="12" max="12" width="8.33203125" bestFit="1" customWidth="1"/>
    <col min="13" max="16" width="8.77734375" bestFit="1" customWidth="1"/>
    <col min="17" max="19" width="9.77734375" bestFit="1" customWidth="1"/>
    <col min="20" max="28" width="8.77734375" bestFit="1" customWidth="1"/>
    <col min="29" max="31" width="9.77734375" bestFit="1" customWidth="1"/>
    <col min="32" max="40" width="8.77734375" bestFit="1" customWidth="1"/>
    <col min="41" max="43" width="9.77734375" bestFit="1" customWidth="1"/>
    <col min="44" max="47" width="8.77734375" bestFit="1" customWidth="1"/>
    <col min="48" max="48" width="6.44140625" bestFit="1" customWidth="1"/>
    <col min="49" max="49" width="32.6640625" bestFit="1" customWidth="1"/>
    <col min="50" max="54" width="6.44140625" bestFit="1" customWidth="1"/>
    <col min="55" max="55" width="8.44140625" customWidth="1"/>
    <col min="56" max="56" width="6.44140625" bestFit="1" customWidth="1"/>
    <col min="57" max="57" width="8.33203125" customWidth="1"/>
    <col min="58" max="63" width="6.44140625" bestFit="1" customWidth="1"/>
    <col min="64" max="64" width="6" bestFit="1" customWidth="1"/>
    <col min="65" max="65" width="3.109375" bestFit="1" customWidth="1"/>
    <col min="66" max="66" width="3.5546875" bestFit="1" customWidth="1"/>
    <col min="67" max="68" width="3.109375" bestFit="1" customWidth="1"/>
    <col min="69" max="69" width="3.5546875" bestFit="1" customWidth="1"/>
    <col min="70" max="71" width="3.109375" bestFit="1" customWidth="1"/>
    <col min="72" max="72" width="3.5546875" bestFit="1" customWidth="1"/>
    <col min="73" max="74" width="3.109375" bestFit="1" customWidth="1"/>
    <col min="75" max="75" width="3.5546875" bestFit="1" customWidth="1"/>
    <col min="76" max="77" width="3.109375" bestFit="1" customWidth="1"/>
    <col min="78" max="78" width="4.5546875" bestFit="1" customWidth="1"/>
    <col min="79" max="80" width="3.109375" bestFit="1" customWidth="1"/>
    <col min="81" max="81" width="4.5546875" bestFit="1" customWidth="1"/>
    <col min="82" max="83" width="3.109375" bestFit="1" customWidth="1"/>
    <col min="84" max="84" width="4.5546875" bestFit="1" customWidth="1"/>
    <col min="85" max="85" width="3.109375" bestFit="1" customWidth="1"/>
    <col min="86" max="86" width="3.5546875" customWidth="1"/>
    <col min="87" max="87" width="29" bestFit="1" customWidth="1"/>
    <col min="88" max="99" width="4.6640625" bestFit="1" customWidth="1"/>
    <col min="100" max="100" width="3" bestFit="1" customWidth="1"/>
    <col min="101" max="101" width="3.33203125" bestFit="1" customWidth="1"/>
    <col min="102" max="103" width="3" bestFit="1" customWidth="1"/>
    <col min="104" max="104" width="3.33203125" bestFit="1" customWidth="1"/>
    <col min="105" max="106" width="3" bestFit="1" customWidth="1"/>
    <col min="107" max="107" width="3.33203125" bestFit="1" customWidth="1"/>
    <col min="108" max="109" width="3" bestFit="1" customWidth="1"/>
    <col min="110" max="110" width="3.33203125" bestFit="1" customWidth="1"/>
    <col min="111" max="112" width="3" bestFit="1" customWidth="1"/>
    <col min="113" max="113" width="3.33203125" bestFit="1" customWidth="1"/>
    <col min="114" max="115" width="3" bestFit="1" customWidth="1"/>
    <col min="116" max="116" width="4.44140625" bestFit="1" customWidth="1"/>
    <col min="117" max="117" width="3" bestFit="1" customWidth="1"/>
    <col min="118" max="118" width="2.77734375" customWidth="1"/>
    <col min="119" max="119" width="4.5546875" bestFit="1" customWidth="1"/>
    <col min="120" max="121" width="3.109375" bestFit="1" customWidth="1"/>
    <col min="122" max="122" width="4.5546875" bestFit="1" customWidth="1"/>
    <col min="123" max="123" width="3.109375" bestFit="1" customWidth="1"/>
  </cols>
  <sheetData>
    <row r="1" spans="2:133" x14ac:dyDescent="0.3">
      <c r="I1" s="90" t="str">
        <f>$DN$10</f>
        <v>ERROR: Ensure regimens match 1L/2L/3L.</v>
      </c>
    </row>
    <row r="2" spans="2:133" s="1" customFormat="1" ht="25.8" x14ac:dyDescent="0.5">
      <c r="B2" s="54" t="s">
        <v>266</v>
      </c>
    </row>
    <row r="3" spans="2:133" x14ac:dyDescent="0.3">
      <c r="B3" s="2"/>
    </row>
    <row r="4" spans="2:133" x14ac:dyDescent="0.3">
      <c r="B4" s="2" t="s">
        <v>294</v>
      </c>
      <c r="DL4" s="198"/>
      <c r="DM4" s="198"/>
      <c r="DN4" s="198"/>
      <c r="DO4" s="198"/>
      <c r="DP4" s="198"/>
      <c r="DQ4" s="198"/>
      <c r="DR4" s="198"/>
      <c r="DS4" s="198"/>
      <c r="DT4" s="198"/>
      <c r="DU4" s="198"/>
      <c r="DV4" s="198"/>
    </row>
    <row r="5" spans="2:133" ht="18" x14ac:dyDescent="0.35">
      <c r="B5" s="285" t="s">
        <v>297</v>
      </c>
      <c r="C5" s="286"/>
      <c r="D5" s="286"/>
      <c r="E5" s="286"/>
      <c r="F5" s="286"/>
      <c r="G5" s="286"/>
      <c r="H5" s="290"/>
      <c r="J5" s="2" t="s">
        <v>138</v>
      </c>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198"/>
      <c r="DM5" s="198"/>
      <c r="DN5" s="198"/>
      <c r="DO5" s="198"/>
      <c r="DP5" s="198"/>
      <c r="DQ5" s="198"/>
      <c r="DR5" s="198"/>
      <c r="DS5" s="198"/>
      <c r="DT5" s="198"/>
      <c r="DU5" s="198"/>
      <c r="DV5" s="198"/>
      <c r="DW5" s="66"/>
      <c r="DX5" s="66"/>
      <c r="DY5" s="66"/>
      <c r="DZ5" s="66"/>
      <c r="EA5" s="66"/>
      <c r="EB5" s="66"/>
      <c r="EC5" s="66"/>
    </row>
    <row r="6" spans="2:133" x14ac:dyDescent="0.3">
      <c r="B6" s="91" t="s">
        <v>236</v>
      </c>
      <c r="J6" s="92" t="s">
        <v>122</v>
      </c>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198"/>
      <c r="DM6" s="198"/>
      <c r="DN6" s="198"/>
      <c r="DO6" s="198"/>
      <c r="DP6" s="198"/>
      <c r="DQ6" s="198"/>
      <c r="DR6" s="198"/>
      <c r="DS6" s="198"/>
      <c r="DT6" s="198"/>
      <c r="DU6" s="198"/>
      <c r="DV6" s="198"/>
      <c r="DW6" s="66"/>
      <c r="DX6" s="66"/>
      <c r="DY6" s="66"/>
      <c r="DZ6" s="66"/>
      <c r="EA6" s="66"/>
      <c r="EB6" s="66"/>
      <c r="EC6" s="66"/>
    </row>
    <row r="7" spans="2:133" x14ac:dyDescent="0.3">
      <c r="B7" s="95" t="s">
        <v>135</v>
      </c>
      <c r="C7" s="96" t="s">
        <v>139</v>
      </c>
      <c r="D7" s="31"/>
      <c r="E7" s="96" t="s">
        <v>128</v>
      </c>
      <c r="F7" s="31"/>
      <c r="G7" s="31" t="s">
        <v>129</v>
      </c>
      <c r="H7" s="32" t="s">
        <v>129</v>
      </c>
      <c r="L7" s="40"/>
      <c r="M7" s="41" t="s">
        <v>52</v>
      </c>
      <c r="N7" s="42"/>
      <c r="O7" s="43"/>
      <c r="P7" s="44" t="s">
        <v>53</v>
      </c>
      <c r="Q7" s="45"/>
      <c r="R7" s="388"/>
      <c r="S7" s="389" t="s">
        <v>54</v>
      </c>
      <c r="T7" s="390"/>
      <c r="U7" s="391"/>
      <c r="V7" s="392" t="s">
        <v>55</v>
      </c>
      <c r="W7" s="393"/>
      <c r="X7" s="388"/>
      <c r="Y7" s="389" t="s">
        <v>56</v>
      </c>
      <c r="Z7" s="390"/>
      <c r="AA7" s="391"/>
      <c r="AB7" s="392" t="s">
        <v>57</v>
      </c>
      <c r="AC7" s="393"/>
      <c r="AD7" s="388"/>
      <c r="AE7" s="389" t="s">
        <v>58</v>
      </c>
      <c r="AF7" s="390"/>
      <c r="AG7" s="391"/>
      <c r="AH7" s="392" t="s">
        <v>59</v>
      </c>
      <c r="AI7" s="393"/>
      <c r="AJ7" s="388"/>
      <c r="AK7" s="389" t="s">
        <v>60</v>
      </c>
      <c r="AL7" s="390"/>
      <c r="AM7" s="391"/>
      <c r="AN7" s="392" t="s">
        <v>61</v>
      </c>
      <c r="AO7" s="393"/>
      <c r="AP7" s="388"/>
      <c r="AQ7" s="389" t="s">
        <v>62</v>
      </c>
      <c r="AR7" s="390"/>
      <c r="AS7" s="391"/>
      <c r="AT7" s="392" t="s">
        <v>63</v>
      </c>
      <c r="AU7" s="393"/>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198"/>
      <c r="DM7" s="198"/>
      <c r="DN7" s="198" t="s">
        <v>4</v>
      </c>
      <c r="DO7" s="198"/>
      <c r="DP7" s="198"/>
      <c r="DQ7" s="198"/>
      <c r="DR7" s="198"/>
      <c r="DS7" s="198"/>
      <c r="DT7" s="198"/>
      <c r="DU7" s="198"/>
      <c r="DV7" s="198"/>
      <c r="DW7" s="66"/>
      <c r="DX7" s="66"/>
      <c r="DY7" s="66"/>
      <c r="DZ7" s="66"/>
      <c r="EA7" s="66"/>
      <c r="EB7" s="66"/>
      <c r="EC7" s="66"/>
    </row>
    <row r="8" spans="2:133" x14ac:dyDescent="0.3">
      <c r="B8" s="97" t="s">
        <v>134</v>
      </c>
      <c r="C8" s="94" t="s">
        <v>125</v>
      </c>
      <c r="D8" s="94" t="s">
        <v>126</v>
      </c>
      <c r="E8" s="94" t="s">
        <v>51</v>
      </c>
      <c r="F8" s="94" t="s">
        <v>127</v>
      </c>
      <c r="G8" s="94" t="s">
        <v>177</v>
      </c>
      <c r="H8" s="98" t="s">
        <v>130</v>
      </c>
      <c r="J8" s="84"/>
      <c r="K8" s="46" t="s">
        <v>51</v>
      </c>
      <c r="L8" s="339">
        <f>'1. General Inputs'!J4</f>
        <v>0</v>
      </c>
      <c r="M8" s="339">
        <f>DATE(YEAR(L8),MONTH(L8)+1,DAY(L8))</f>
        <v>31</v>
      </c>
      <c r="N8" s="339">
        <f>DATE(YEAR(M8),MONTH(M8)+1,DAY(M8))</f>
        <v>62</v>
      </c>
      <c r="O8" s="339">
        <f t="shared" ref="O8:AU8" si="0">DATE(YEAR(N8),MONTH(N8)+1,DAY(N8))</f>
        <v>93</v>
      </c>
      <c r="P8" s="339">
        <f t="shared" si="0"/>
        <v>123</v>
      </c>
      <c r="Q8" s="339">
        <f t="shared" si="0"/>
        <v>154</v>
      </c>
      <c r="R8" s="387">
        <f t="shared" si="0"/>
        <v>184</v>
      </c>
      <c r="S8" s="387">
        <f t="shared" si="0"/>
        <v>215</v>
      </c>
      <c r="T8" s="387">
        <f t="shared" si="0"/>
        <v>246</v>
      </c>
      <c r="U8" s="387">
        <f t="shared" si="0"/>
        <v>276</v>
      </c>
      <c r="V8" s="387">
        <f t="shared" si="0"/>
        <v>307</v>
      </c>
      <c r="W8" s="387">
        <f t="shared" si="0"/>
        <v>337</v>
      </c>
      <c r="X8" s="387">
        <f t="shared" si="0"/>
        <v>368</v>
      </c>
      <c r="Y8" s="387">
        <f t="shared" si="0"/>
        <v>399</v>
      </c>
      <c r="Z8" s="387">
        <f t="shared" si="0"/>
        <v>427</v>
      </c>
      <c r="AA8" s="387">
        <f t="shared" si="0"/>
        <v>458</v>
      </c>
      <c r="AB8" s="387">
        <f t="shared" si="0"/>
        <v>488</v>
      </c>
      <c r="AC8" s="387">
        <f t="shared" si="0"/>
        <v>519</v>
      </c>
      <c r="AD8" s="387">
        <f t="shared" si="0"/>
        <v>549</v>
      </c>
      <c r="AE8" s="387">
        <f t="shared" si="0"/>
        <v>580</v>
      </c>
      <c r="AF8" s="387">
        <f t="shared" si="0"/>
        <v>611</v>
      </c>
      <c r="AG8" s="387">
        <f t="shared" si="0"/>
        <v>641</v>
      </c>
      <c r="AH8" s="387">
        <f t="shared" si="0"/>
        <v>672</v>
      </c>
      <c r="AI8" s="387">
        <f t="shared" si="0"/>
        <v>702</v>
      </c>
      <c r="AJ8" s="387">
        <f t="shared" si="0"/>
        <v>733</v>
      </c>
      <c r="AK8" s="387">
        <f t="shared" si="0"/>
        <v>764</v>
      </c>
      <c r="AL8" s="387">
        <f t="shared" si="0"/>
        <v>792</v>
      </c>
      <c r="AM8" s="387">
        <f t="shared" si="0"/>
        <v>823</v>
      </c>
      <c r="AN8" s="387">
        <f t="shared" si="0"/>
        <v>853</v>
      </c>
      <c r="AO8" s="387">
        <f t="shared" si="0"/>
        <v>884</v>
      </c>
      <c r="AP8" s="387">
        <f t="shared" si="0"/>
        <v>914</v>
      </c>
      <c r="AQ8" s="387">
        <f t="shared" si="0"/>
        <v>945</v>
      </c>
      <c r="AR8" s="387">
        <f t="shared" si="0"/>
        <v>976</v>
      </c>
      <c r="AS8" s="387">
        <f t="shared" si="0"/>
        <v>1006</v>
      </c>
      <c r="AT8" s="387">
        <f t="shared" si="0"/>
        <v>1037</v>
      </c>
      <c r="AU8" s="387">
        <f t="shared" si="0"/>
        <v>1067</v>
      </c>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198"/>
      <c r="DM8" s="198"/>
      <c r="DN8" s="198" t="s">
        <v>19</v>
      </c>
      <c r="DO8" s="198"/>
      <c r="DP8" s="198"/>
      <c r="DQ8" s="198"/>
      <c r="DR8" s="198"/>
      <c r="DS8" s="198"/>
      <c r="DT8" s="198"/>
      <c r="DU8" s="198"/>
      <c r="DV8" s="198"/>
      <c r="DW8" s="66"/>
      <c r="DX8" s="66"/>
      <c r="DY8" s="66"/>
      <c r="DZ8" s="66"/>
      <c r="EA8" s="66"/>
      <c r="EB8" s="66"/>
      <c r="EC8" s="66"/>
    </row>
    <row r="9" spans="2:133" x14ac:dyDescent="0.3">
      <c r="B9" s="175"/>
      <c r="C9" s="175"/>
      <c r="D9" s="175"/>
      <c r="E9" s="176"/>
      <c r="F9" s="176"/>
      <c r="G9" s="177"/>
      <c r="H9" s="143">
        <f t="shared" ref="H9:H28" si="1">G9/(1+(F9-E9))</f>
        <v>0</v>
      </c>
      <c r="I9" s="91" t="str">
        <f>IF(COUNTIF($C$9:$C$28,C9)&gt;1,"Error: Do not repeat 'From' regimen","")</f>
        <v/>
      </c>
      <c r="J9" s="224">
        <f t="shared" ref="J9:J28" si="2">C9</f>
        <v>0</v>
      </c>
      <c r="K9" s="88">
        <f>IFERROR(IF($B9=$DN$7,VLOOKUP($C9,'6. Patients'!$C$10:$AP$39,COLUMNS('6. Patients'!$C$8:F$8),0),IF($B9=$DN$8,VLOOKUP($C9,'6. Patients'!$C$43:$AP$73,COLUMNS('6. Patients'!$C$8:F$8),0),VLOOKUP($C9,'6. Patients'!$C$78:$AP$107,COLUMNS('6. Patients'!$C$8:F$8),0))),0)</f>
        <v>0</v>
      </c>
      <c r="L9" s="88">
        <f>IFERROR(IF($B9=$DN$7,VLOOKUP($C9,'6. Patients'!$C$10:$AP$39,COLUMNS('6. Patients'!$C$8:G$8),0),IF($B9=$DN$8,VLOOKUP($C9,'6. Patients'!$C$43:$AP$73,COLUMNS('6. Patients'!$C$8:G$8),0),VLOOKUP($C9,'6. Patients'!$C$78:$AP$107,COLUMNS('6. Patients'!$C$8:G$8),0))),0)</f>
        <v>0</v>
      </c>
      <c r="M9" s="88">
        <f>IFERROR(IF($B9=$DN$7,VLOOKUP($C9,'6. Patients'!$C$10:$AP$39,COLUMNS('6. Patients'!$C$8:H$8),0),IF($B9=$DN$8,VLOOKUP($C9,'6. Patients'!$C$43:$AP$73,COLUMNS('6. Patients'!$C$8:H$8),0),VLOOKUP($C9,'6. Patients'!$C$78:$AP$107,COLUMNS('6. Patients'!$C$8:H$8),0))),0)</f>
        <v>0</v>
      </c>
      <c r="N9" s="88">
        <f>IFERROR(IF($B9=$DN$7,VLOOKUP($C9,'6. Patients'!$C$10:$AP$39,COLUMNS('6. Patients'!$C$8:I$8),0),IF($B9=$DN$8,VLOOKUP($C9,'6. Patients'!$C$43:$AP$73,COLUMNS('6. Patients'!$C$8:I$8),0),VLOOKUP($C9,'6. Patients'!$C$78:$AP$107,COLUMNS('6. Patients'!$C$8:I$8),0))),0)</f>
        <v>0</v>
      </c>
      <c r="O9" s="88">
        <f>IFERROR(IF($B9=$DN$7,VLOOKUP($C9,'6. Patients'!$C$10:$AP$39,COLUMNS('6. Patients'!$C$8:J$8),0),IF($B9=$DN$8,VLOOKUP($C9,'6. Patients'!$C$43:$AP$73,COLUMNS('6. Patients'!$C$8:J$8),0),VLOOKUP($C9,'6. Patients'!$C$78:$AP$107,COLUMNS('6. Patients'!$C$8:J$8),0))),0)</f>
        <v>0</v>
      </c>
      <c r="P9" s="88">
        <f>IFERROR(IF($B9=$DN$7,VLOOKUP($C9,'6. Patients'!$C$10:$AP$39,COLUMNS('6. Patients'!$C$8:K$8),0),IF($B9=$DN$8,VLOOKUP($C9,'6. Patients'!$C$43:$AP$73,COLUMNS('6. Patients'!$C$8:K$8),0),VLOOKUP($C9,'6. Patients'!$C$78:$AP$107,COLUMNS('6. Patients'!$C$8:K$8),0))),0)</f>
        <v>0</v>
      </c>
      <c r="Q9" s="88">
        <f>IFERROR(IF($B9=$DN$7,VLOOKUP($C9,'6. Patients'!$C$10:$AP$39,COLUMNS('6. Patients'!$C$8:L$8),0),IF($B9=$DN$8,VLOOKUP($C9,'6. Patients'!$C$43:$AP$73,COLUMNS('6. Patients'!$C$8:L$8),0),VLOOKUP($C9,'6. Patients'!$C$78:$AP$107,COLUMNS('6. Patients'!$C$8:L$8),0))),0)</f>
        <v>0</v>
      </c>
      <c r="R9" s="394">
        <f>IFERROR(IF($B9=$DN$7,VLOOKUP($C9,'6. Patients'!$C$10:$AP$39,COLUMNS('6. Patients'!$C$8:M$8),0),IF($B9=$DN$8,VLOOKUP($C9,'6. Patients'!$C$43:$AP$73,COLUMNS('6. Patients'!$C$8:M$8),0),VLOOKUP($C9,'6. Patients'!$C$78:$AP$107,COLUMNS('6. Patients'!$C$8:M$8),0))),0)</f>
        <v>0</v>
      </c>
      <c r="S9" s="394">
        <f>IFERROR(IF($B9=$DN$7,VLOOKUP($C9,'6. Patients'!$C$10:$AP$39,COLUMNS('6. Patients'!$C$8:N$8),0),IF($B9=$DN$8,VLOOKUP($C9,'6. Patients'!$C$43:$AP$73,COLUMNS('6. Patients'!$C$8:N$8),0),VLOOKUP($C9,'6. Patients'!$C$78:$AP$107,COLUMNS('6. Patients'!$C$8:N$8),0))),0)</f>
        <v>0</v>
      </c>
      <c r="T9" s="394">
        <f>IFERROR(IF($B9=$DN$7,VLOOKUP($C9,'6. Patients'!$C$10:$AP$39,COLUMNS('6. Patients'!$C$8:O$8),0),IF($B9=$DN$8,VLOOKUP($C9,'6. Patients'!$C$43:$AP$73,COLUMNS('6. Patients'!$C$8:O$8),0),VLOOKUP($C9,'6. Patients'!$C$78:$AP$107,COLUMNS('6. Patients'!$C$8:O$8),0))),0)</f>
        <v>0</v>
      </c>
      <c r="U9" s="394">
        <f>IFERROR(IF($B9=$DN$7,VLOOKUP($C9,'6. Patients'!$C$10:$AP$39,COLUMNS('6. Patients'!$C$8:P$8),0),IF($B9=$DN$8,VLOOKUP($C9,'6. Patients'!$C$43:$AP$73,COLUMNS('6. Patients'!$C$8:P$8),0),VLOOKUP($C9,'6. Patients'!$C$78:$AP$107,COLUMNS('6. Patients'!$C$8:P$8),0))),0)</f>
        <v>0</v>
      </c>
      <c r="V9" s="394">
        <f>IFERROR(IF($B9=$DN$7,VLOOKUP($C9,'6. Patients'!$C$10:$AP$39,COLUMNS('6. Patients'!$C$8:Q$8),0),IF($B9=$DN$8,VLOOKUP($C9,'6. Patients'!$C$43:$AP$73,COLUMNS('6. Patients'!$C$8:Q$8),0),VLOOKUP($C9,'6. Patients'!$C$78:$AP$107,COLUMNS('6. Patients'!$C$8:Q$8),0))),0)</f>
        <v>0</v>
      </c>
      <c r="W9" s="394">
        <f>IFERROR(IF($B9=$DN$7,VLOOKUP($C9,'6. Patients'!$C$10:$AP$39,COLUMNS('6. Patients'!$C$8:R$8),0),IF($B9=$DN$8,VLOOKUP($C9,'6. Patients'!$C$43:$AP$73,COLUMNS('6. Patients'!$C$8:R$8),0),VLOOKUP($C9,'6. Patients'!$C$78:$AP$107,COLUMNS('6. Patients'!$C$8:R$8),0))),0)</f>
        <v>0</v>
      </c>
      <c r="X9" s="394">
        <f>IFERROR(IF($B9=$DN$7,VLOOKUP($C9,'6. Patients'!$C$10:$AP$39,COLUMNS('6. Patients'!$C$8:S$8),0),IF($B9=$DN$8,VLOOKUP($C9,'6. Patients'!$C$43:$AP$73,COLUMNS('6. Patients'!$C$8:S$8),0),VLOOKUP($C9,'6. Patients'!$C$78:$AP$107,COLUMNS('6. Patients'!$C$8:S$8),0))),0)</f>
        <v>0</v>
      </c>
      <c r="Y9" s="394">
        <f>IFERROR(IF($B9=$DN$7,VLOOKUP($C9,'6. Patients'!$C$10:$AP$39,COLUMNS('6. Patients'!$C$8:T$8),0),IF($B9=$DN$8,VLOOKUP($C9,'6. Patients'!$C$43:$AP$73,COLUMNS('6. Patients'!$C$8:T$8),0),VLOOKUP($C9,'6. Patients'!$C$78:$AP$107,COLUMNS('6. Patients'!$C$8:T$8),0))),0)</f>
        <v>0</v>
      </c>
      <c r="Z9" s="394">
        <f>IFERROR(IF($B9=$DN$7,VLOOKUP($C9,'6. Patients'!$C$10:$AP$39,COLUMNS('6. Patients'!$C$8:U$8),0),IF($B9=$DN$8,VLOOKUP($C9,'6. Patients'!$C$43:$AP$73,COLUMNS('6. Patients'!$C$8:U$8),0),VLOOKUP($C9,'6. Patients'!$C$78:$AP$107,COLUMNS('6. Patients'!$C$8:U$8),0))),0)</f>
        <v>0</v>
      </c>
      <c r="AA9" s="394">
        <f>IFERROR(IF($B9=$DN$7,VLOOKUP($C9,'6. Patients'!$C$10:$AP$39,COLUMNS('6. Patients'!$C$8:V$8),0),IF($B9=$DN$8,VLOOKUP($C9,'6. Patients'!$C$43:$AP$73,COLUMNS('6. Patients'!$C$8:V$8),0),VLOOKUP($C9,'6. Patients'!$C$78:$AP$107,COLUMNS('6. Patients'!$C$8:V$8),0))),0)</f>
        <v>0</v>
      </c>
      <c r="AB9" s="394">
        <f>IFERROR(IF($B9=$DN$7,VLOOKUP($C9,'6. Patients'!$C$10:$AP$39,COLUMNS('6. Patients'!$C$8:W$8),0),IF($B9=$DN$8,VLOOKUP($C9,'6. Patients'!$C$43:$AP$73,COLUMNS('6. Patients'!$C$8:W$8),0),VLOOKUP($C9,'6. Patients'!$C$78:$AP$107,COLUMNS('6. Patients'!$C$8:W$8),0))),0)</f>
        <v>0</v>
      </c>
      <c r="AC9" s="394">
        <f>IFERROR(IF($B9=$DN$7,VLOOKUP($C9,'6. Patients'!$C$10:$AP$39,COLUMNS('6. Patients'!$C$8:X$8),0),IF($B9=$DN$8,VLOOKUP($C9,'6. Patients'!$C$43:$AP$73,COLUMNS('6. Patients'!$C$8:X$8),0),VLOOKUP($C9,'6. Patients'!$C$78:$AP$107,COLUMNS('6. Patients'!$C$8:X$8),0))),0)</f>
        <v>0</v>
      </c>
      <c r="AD9" s="394">
        <f>IFERROR(IF($B9=$DN$7,VLOOKUP($C9,'6. Patients'!$C$10:$AP$39,COLUMNS('6. Patients'!$C$8:Y$8),0),IF($B9=$DN$8,VLOOKUP($C9,'6. Patients'!$C$43:$AP$73,COLUMNS('6. Patients'!$C$8:Y$8),0),VLOOKUP($C9,'6. Patients'!$C$78:$AP$107,COLUMNS('6. Patients'!$C$8:Y$8),0))),0)</f>
        <v>0</v>
      </c>
      <c r="AE9" s="394">
        <f>IFERROR(IF($B9=$DN$7,VLOOKUP($C9,'6. Patients'!$C$10:$AP$39,COLUMNS('6. Patients'!$C$8:Z$8),0),IF($B9=$DN$8,VLOOKUP($C9,'6. Patients'!$C$43:$AP$73,COLUMNS('6. Patients'!$C$8:Z$8),0),VLOOKUP($C9,'6. Patients'!$C$78:$AP$107,COLUMNS('6. Patients'!$C$8:Z$8),0))),0)</f>
        <v>0</v>
      </c>
      <c r="AF9" s="394">
        <f>IFERROR(IF($B9=$DN$7,VLOOKUP($C9,'6. Patients'!$C$10:$AP$39,COLUMNS('6. Patients'!$C$8:AA$8),0),IF($B9=$DN$8,VLOOKUP($C9,'6. Patients'!$C$43:$AP$73,COLUMNS('6. Patients'!$C$8:AA$8),0),VLOOKUP($C9,'6. Patients'!$C$78:$AP$107,COLUMNS('6. Patients'!$C$8:AA$8),0))),0)</f>
        <v>0</v>
      </c>
      <c r="AG9" s="394">
        <f>IFERROR(IF($B9=$DN$7,VLOOKUP($C9,'6. Patients'!$C$10:$AP$39,COLUMNS('6. Patients'!$C$8:AB$8),0),IF($B9=$DN$8,VLOOKUP($C9,'6. Patients'!$C$43:$AP$73,COLUMNS('6. Patients'!$C$8:AB$8),0),VLOOKUP($C9,'6. Patients'!$C$78:$AP$107,COLUMNS('6. Patients'!$C$8:AB$8),0))),0)</f>
        <v>0</v>
      </c>
      <c r="AH9" s="394">
        <f>IFERROR(IF($B9=$DN$7,VLOOKUP($C9,'6. Patients'!$C$10:$AP$39,COLUMNS('6. Patients'!$C$8:AC$8),0),IF($B9=$DN$8,VLOOKUP($C9,'6. Patients'!$C$43:$AP$73,COLUMNS('6. Patients'!$C$8:AC$8),0),VLOOKUP($C9,'6. Patients'!$C$78:$AP$107,COLUMNS('6. Patients'!$C$8:AC$8),0))),0)</f>
        <v>0</v>
      </c>
      <c r="AI9" s="394">
        <f>IFERROR(IF($B9=$DN$7,VLOOKUP($C9,'6. Patients'!$C$10:$AP$39,COLUMNS('6. Patients'!$C$8:AD$8),0),IF($B9=$DN$8,VLOOKUP($C9,'6. Patients'!$C$43:$AP$73,COLUMNS('6. Patients'!$C$8:AD$8),0),VLOOKUP($C9,'6. Patients'!$C$78:$AP$107,COLUMNS('6. Patients'!$C$8:AD$8),0))),0)</f>
        <v>0</v>
      </c>
      <c r="AJ9" s="394">
        <f>IFERROR(IF($B9=$DN$7,VLOOKUP($C9,'6. Patients'!$C$10:$AP$39,COLUMNS('6. Patients'!$C$8:AE$8),0),IF($B9=$DN$8,VLOOKUP($C9,'6. Patients'!$C$43:$AP$73,COLUMNS('6. Patients'!$C$8:AE$8),0),VLOOKUP($C9,'6. Patients'!$C$78:$AP$107,COLUMNS('6. Patients'!$C$8:AE$8),0))),0)</f>
        <v>0</v>
      </c>
      <c r="AK9" s="394">
        <f>IFERROR(IF($B9=$DN$7,VLOOKUP($C9,'6. Patients'!$C$10:$AP$39,COLUMNS('6. Patients'!$C$8:AF$8),0),IF($B9=$DN$8,VLOOKUP($C9,'6. Patients'!$C$43:$AP$73,COLUMNS('6. Patients'!$C$8:AF$8),0),VLOOKUP($C9,'6. Patients'!$C$78:$AP$107,COLUMNS('6. Patients'!$C$8:AF$8),0))),0)</f>
        <v>0</v>
      </c>
      <c r="AL9" s="394">
        <f>IFERROR(IF($B9=$DN$7,VLOOKUP($C9,'6. Patients'!$C$10:$AP$39,COLUMNS('6. Patients'!$C$8:AG$8),0),IF($B9=$DN$8,VLOOKUP($C9,'6. Patients'!$C$43:$AP$73,COLUMNS('6. Patients'!$C$8:AG$8),0),VLOOKUP($C9,'6. Patients'!$C$78:$AP$107,COLUMNS('6. Patients'!$C$8:AG$8),0))),0)</f>
        <v>0</v>
      </c>
      <c r="AM9" s="394">
        <f>IFERROR(IF($B9=$DN$7,VLOOKUP($C9,'6. Patients'!$C$10:$AP$39,COLUMNS('6. Patients'!$C$8:AH$8),0),IF($B9=$DN$8,VLOOKUP($C9,'6. Patients'!$C$43:$AP$73,COLUMNS('6. Patients'!$C$8:AH$8),0),VLOOKUP($C9,'6. Patients'!$C$78:$AP$107,COLUMNS('6. Patients'!$C$8:AH$8),0))),0)</f>
        <v>0</v>
      </c>
      <c r="AN9" s="394">
        <f>IFERROR(IF($B9=$DN$7,VLOOKUP($C9,'6. Patients'!$C$10:$AP$39,COLUMNS('6. Patients'!$C$8:AI$8),0),IF($B9=$DN$8,VLOOKUP($C9,'6. Patients'!$C$43:$AP$73,COLUMNS('6. Patients'!$C$8:AI$8),0),VLOOKUP($C9,'6. Patients'!$C$78:$AP$107,COLUMNS('6. Patients'!$C$8:AI$8),0))),0)</f>
        <v>0</v>
      </c>
      <c r="AO9" s="394">
        <f>IFERROR(IF($B9=$DN$7,VLOOKUP($C9,'6. Patients'!$C$10:$AP$39,COLUMNS('6. Patients'!$C$8:AJ$8),0),IF($B9=$DN$8,VLOOKUP($C9,'6. Patients'!$C$43:$AP$73,COLUMNS('6. Patients'!$C$8:AJ$8),0),VLOOKUP($C9,'6. Patients'!$C$78:$AP$107,COLUMNS('6. Patients'!$C$8:AJ$8),0))),0)</f>
        <v>0</v>
      </c>
      <c r="AP9" s="394">
        <f>IFERROR(IF($B9=$DN$7,VLOOKUP($C9,'6. Patients'!$C$10:$AP$39,COLUMNS('6. Patients'!$C$8:AK$8),0),IF($B9=$DN$8,VLOOKUP($C9,'6. Patients'!$C$43:$AP$73,COLUMNS('6. Patients'!$C$8:AK$8),0),VLOOKUP($C9,'6. Patients'!$C$78:$AP$107,COLUMNS('6. Patients'!$C$8:AK$8),0))),0)</f>
        <v>0</v>
      </c>
      <c r="AQ9" s="394">
        <f>IFERROR(IF($B9=$DN$7,VLOOKUP($C9,'6. Patients'!$C$10:$AP$39,COLUMNS('6. Patients'!$C$8:AL$8),0),IF($B9=$DN$8,VLOOKUP($C9,'6. Patients'!$C$43:$AP$73,COLUMNS('6. Patients'!$C$8:AL$8),0),VLOOKUP($C9,'6. Patients'!$C$78:$AP$107,COLUMNS('6. Patients'!$C$8:AL$8),0))),0)</f>
        <v>0</v>
      </c>
      <c r="AR9" s="394">
        <f>IFERROR(IF($B9=$DN$7,VLOOKUP($C9,'6. Patients'!$C$10:$AP$39,COLUMNS('6. Patients'!$C$8:AM$8),0),IF($B9=$DN$8,VLOOKUP($C9,'6. Patients'!$C$43:$AP$73,COLUMNS('6. Patients'!$C$8:AM$8),0),VLOOKUP($C9,'6. Patients'!$C$78:$AP$107,COLUMNS('6. Patients'!$C$8:AM$8),0))),0)</f>
        <v>0</v>
      </c>
      <c r="AS9" s="394">
        <f>IFERROR(IF($B9=$DN$7,VLOOKUP($C9,'6. Patients'!$C$10:$AP$39,COLUMNS('6. Patients'!$C$8:AN$8),0),IF($B9=$DN$8,VLOOKUP($C9,'6. Patients'!$C$43:$AP$73,COLUMNS('6. Patients'!$C$8:AN$8),0),VLOOKUP($C9,'6. Patients'!$C$78:$AP$107,COLUMNS('6. Patients'!$C$8:AN$8),0))),0)</f>
        <v>0</v>
      </c>
      <c r="AT9" s="394">
        <f>IFERROR(IF($B9=$DN$7,VLOOKUP($C9,'6. Patients'!$C$10:$AP$39,COLUMNS('6. Patients'!$C$8:AO$8),0),IF($B9=$DN$8,VLOOKUP($C9,'6. Patients'!$C$43:$AP$73,COLUMNS('6. Patients'!$C$8:AO$8),0),VLOOKUP($C9,'6. Patients'!$C$78:$AP$107,COLUMNS('6. Patients'!$C$8:AO$8),0))),0)</f>
        <v>0</v>
      </c>
      <c r="AU9" s="394">
        <f>IFERROR(IF($B9=$DN$7,VLOOKUP($C9,'6. Patients'!$C$10:$AP$39,COLUMNS('6. Patients'!$C$8:AP$8),0),IF($B9=$DN$8,VLOOKUP($C9,'6. Patients'!$C$43:$AP$73,COLUMNS('6. Patients'!$C$8:AP$8),0),VLOOKUP($C9,'6. Patients'!$C$78:$AP$107,COLUMNS('6. Patients'!$C$8:AP$8),0))),0)</f>
        <v>0</v>
      </c>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198"/>
      <c r="DM9" s="198"/>
      <c r="DN9" s="198" t="s">
        <v>20</v>
      </c>
      <c r="DO9" s="198"/>
      <c r="DP9" s="198"/>
      <c r="DQ9" s="198"/>
      <c r="DR9" s="198"/>
      <c r="DS9" s="198"/>
      <c r="DT9" s="198"/>
      <c r="DU9" s="198"/>
      <c r="DV9" s="198"/>
      <c r="DW9" s="66"/>
      <c r="DX9" s="66"/>
      <c r="DY9" s="66"/>
      <c r="DZ9" s="66"/>
      <c r="EA9" s="66"/>
      <c r="EB9" s="66"/>
      <c r="EC9" s="66"/>
    </row>
    <row r="10" spans="2:133" x14ac:dyDescent="0.3">
      <c r="B10" s="175"/>
      <c r="C10" s="175"/>
      <c r="D10" s="175"/>
      <c r="E10" s="176"/>
      <c r="F10" s="176"/>
      <c r="G10" s="177"/>
      <c r="H10" s="143">
        <f t="shared" si="1"/>
        <v>0</v>
      </c>
      <c r="I10" s="91" t="str">
        <f t="shared" ref="I10:I28" si="3">IF(COUNTIF($C$9:$C$28,C10)&gt;1,"Error: Do not repeat 'From' regimen","")</f>
        <v/>
      </c>
      <c r="J10" s="224">
        <f t="shared" si="2"/>
        <v>0</v>
      </c>
      <c r="K10" s="88">
        <f>IFERROR(IF($B10=$DN$7,VLOOKUP($C10,'6. Patients'!$C$10:$AP$39,COLUMNS('6. Patients'!$C$8:F$8),0),IF($B10=$DN$8,VLOOKUP($C10,'6. Patients'!$C$43:$AP$73,COLUMNS('6. Patients'!$C$8:F$8),0),VLOOKUP($C10,'6. Patients'!$C$78:$AP$107,COLUMNS('6. Patients'!$C$8:F$8),0))),0)</f>
        <v>0</v>
      </c>
      <c r="L10" s="88">
        <f>IFERROR(IF($B10=$DN$7,VLOOKUP($C10,'6. Patients'!$C$10:$AP$39,COLUMNS('6. Patients'!$C$8:G$8),0),IF($B10=$DN$8,VLOOKUP($C10,'6. Patients'!$C$43:$AP$73,COLUMNS('6. Patients'!$C$8:G$8),0),VLOOKUP($C10,'6. Patients'!$C$78:$AP$107,COLUMNS('6. Patients'!$C$8:G$8),0))),0)</f>
        <v>0</v>
      </c>
      <c r="M10" s="88">
        <f>IFERROR(IF($B10=$DN$7,VLOOKUP($C10,'6. Patients'!$C$10:$AP$39,COLUMNS('6. Patients'!$C$8:H$8),0),IF($B10=$DN$8,VLOOKUP($C10,'6. Patients'!$C$43:$AP$73,COLUMNS('6. Patients'!$C$8:H$8),0),VLOOKUP($C10,'6. Patients'!$C$78:$AP$107,COLUMNS('6. Patients'!$C$8:H$8),0))),0)</f>
        <v>0</v>
      </c>
      <c r="N10" s="88">
        <f>IFERROR(IF($B10=$DN$7,VLOOKUP($C10,'6. Patients'!$C$10:$AP$39,COLUMNS('6. Patients'!$C$8:I$8),0),IF($B10=$DN$8,VLOOKUP($C10,'6. Patients'!$C$43:$AP$73,COLUMNS('6. Patients'!$C$8:I$8),0),VLOOKUP($C10,'6. Patients'!$C$78:$AP$107,COLUMNS('6. Patients'!$C$8:I$8),0))),0)</f>
        <v>0</v>
      </c>
      <c r="O10" s="88">
        <f>IFERROR(IF($B10=$DN$7,VLOOKUP($C10,'6. Patients'!$C$10:$AP$39,COLUMNS('6. Patients'!$C$8:J$8),0),IF($B10=$DN$8,VLOOKUP($C10,'6. Patients'!$C$43:$AP$73,COLUMNS('6. Patients'!$C$8:J$8),0),VLOOKUP($C10,'6. Patients'!$C$78:$AP$107,COLUMNS('6. Patients'!$C$8:J$8),0))),0)</f>
        <v>0</v>
      </c>
      <c r="P10" s="88">
        <f>IFERROR(IF($B10=$DN$7,VLOOKUP($C10,'6. Patients'!$C$10:$AP$39,COLUMNS('6. Patients'!$C$8:K$8),0),IF($B10=$DN$8,VLOOKUP($C10,'6. Patients'!$C$43:$AP$73,COLUMNS('6. Patients'!$C$8:K$8),0),VLOOKUP($C10,'6. Patients'!$C$78:$AP$107,COLUMNS('6. Patients'!$C$8:K$8),0))),0)</f>
        <v>0</v>
      </c>
      <c r="Q10" s="88">
        <f>IFERROR(IF($B10=$DN$7,VLOOKUP($C10,'6. Patients'!$C$10:$AP$39,COLUMNS('6. Patients'!$C$8:L$8),0),IF($B10=$DN$8,VLOOKUP($C10,'6. Patients'!$C$43:$AP$73,COLUMNS('6. Patients'!$C$8:L$8),0),VLOOKUP($C10,'6. Patients'!$C$78:$AP$107,COLUMNS('6. Patients'!$C$8:L$8),0))),0)</f>
        <v>0</v>
      </c>
      <c r="R10" s="394">
        <f>IFERROR(IF($B10=$DN$7,VLOOKUP($C10,'6. Patients'!$C$10:$AP$39,COLUMNS('6. Patients'!$C$8:M$8),0),IF($B10=$DN$8,VLOOKUP($C10,'6. Patients'!$C$43:$AP$73,COLUMNS('6. Patients'!$C$8:M$8),0),VLOOKUP($C10,'6. Patients'!$C$78:$AP$107,COLUMNS('6. Patients'!$C$8:M$8),0))),0)</f>
        <v>0</v>
      </c>
      <c r="S10" s="394">
        <f>IFERROR(IF($B10=$DN$7,VLOOKUP($C10,'6. Patients'!$C$10:$AP$39,COLUMNS('6. Patients'!$C$8:N$8),0),IF($B10=$DN$8,VLOOKUP($C10,'6. Patients'!$C$43:$AP$73,COLUMNS('6. Patients'!$C$8:N$8),0),VLOOKUP($C10,'6. Patients'!$C$78:$AP$107,COLUMNS('6. Patients'!$C$8:N$8),0))),0)</f>
        <v>0</v>
      </c>
      <c r="T10" s="394">
        <f>IFERROR(IF($B10=$DN$7,VLOOKUP($C10,'6. Patients'!$C$10:$AP$39,COLUMNS('6. Patients'!$C$8:O$8),0),IF($B10=$DN$8,VLOOKUP($C10,'6. Patients'!$C$43:$AP$73,COLUMNS('6. Patients'!$C$8:O$8),0),VLOOKUP($C10,'6. Patients'!$C$78:$AP$107,COLUMNS('6. Patients'!$C$8:O$8),0))),0)</f>
        <v>0</v>
      </c>
      <c r="U10" s="394">
        <f>IFERROR(IF($B10=$DN$7,VLOOKUP($C10,'6. Patients'!$C$10:$AP$39,COLUMNS('6. Patients'!$C$8:P$8),0),IF($B10=$DN$8,VLOOKUP($C10,'6. Patients'!$C$43:$AP$73,COLUMNS('6. Patients'!$C$8:P$8),0),VLOOKUP($C10,'6. Patients'!$C$78:$AP$107,COLUMNS('6. Patients'!$C$8:P$8),0))),0)</f>
        <v>0</v>
      </c>
      <c r="V10" s="394">
        <f>IFERROR(IF($B10=$DN$7,VLOOKUP($C10,'6. Patients'!$C$10:$AP$39,COLUMNS('6. Patients'!$C$8:Q$8),0),IF($B10=$DN$8,VLOOKUP($C10,'6. Patients'!$C$43:$AP$73,COLUMNS('6. Patients'!$C$8:Q$8),0),VLOOKUP($C10,'6. Patients'!$C$78:$AP$107,COLUMNS('6. Patients'!$C$8:Q$8),0))),0)</f>
        <v>0</v>
      </c>
      <c r="W10" s="394">
        <f>IFERROR(IF($B10=$DN$7,VLOOKUP($C10,'6. Patients'!$C$10:$AP$39,COLUMNS('6. Patients'!$C$8:R$8),0),IF($B10=$DN$8,VLOOKUP($C10,'6. Patients'!$C$43:$AP$73,COLUMNS('6. Patients'!$C$8:R$8),0),VLOOKUP($C10,'6. Patients'!$C$78:$AP$107,COLUMNS('6. Patients'!$C$8:R$8),0))),0)</f>
        <v>0</v>
      </c>
      <c r="X10" s="394">
        <f>IFERROR(IF($B10=$DN$7,VLOOKUP($C10,'6. Patients'!$C$10:$AP$39,COLUMNS('6. Patients'!$C$8:S$8),0),IF($B10=$DN$8,VLOOKUP($C10,'6. Patients'!$C$43:$AP$73,COLUMNS('6. Patients'!$C$8:S$8),0),VLOOKUP($C10,'6. Patients'!$C$78:$AP$107,COLUMNS('6. Patients'!$C$8:S$8),0))),0)</f>
        <v>0</v>
      </c>
      <c r="Y10" s="394">
        <f>IFERROR(IF($B10=$DN$7,VLOOKUP($C10,'6. Patients'!$C$10:$AP$39,COLUMNS('6. Patients'!$C$8:T$8),0),IF($B10=$DN$8,VLOOKUP($C10,'6. Patients'!$C$43:$AP$73,COLUMNS('6. Patients'!$C$8:T$8),0),VLOOKUP($C10,'6. Patients'!$C$78:$AP$107,COLUMNS('6. Patients'!$C$8:T$8),0))),0)</f>
        <v>0</v>
      </c>
      <c r="Z10" s="394">
        <f>IFERROR(IF($B10=$DN$7,VLOOKUP($C10,'6. Patients'!$C$10:$AP$39,COLUMNS('6. Patients'!$C$8:U$8),0),IF($B10=$DN$8,VLOOKUP($C10,'6. Patients'!$C$43:$AP$73,COLUMNS('6. Patients'!$C$8:U$8),0),VLOOKUP($C10,'6. Patients'!$C$78:$AP$107,COLUMNS('6. Patients'!$C$8:U$8),0))),0)</f>
        <v>0</v>
      </c>
      <c r="AA10" s="394">
        <f>IFERROR(IF($B10=$DN$7,VLOOKUP($C10,'6. Patients'!$C$10:$AP$39,COLUMNS('6. Patients'!$C$8:V$8),0),IF($B10=$DN$8,VLOOKUP($C10,'6. Patients'!$C$43:$AP$73,COLUMNS('6. Patients'!$C$8:V$8),0),VLOOKUP($C10,'6. Patients'!$C$78:$AP$107,COLUMNS('6. Patients'!$C$8:V$8),0))),0)</f>
        <v>0</v>
      </c>
      <c r="AB10" s="394">
        <f>IFERROR(IF($B10=$DN$7,VLOOKUP($C10,'6. Patients'!$C$10:$AP$39,COLUMNS('6. Patients'!$C$8:W$8),0),IF($B10=$DN$8,VLOOKUP($C10,'6. Patients'!$C$43:$AP$73,COLUMNS('6. Patients'!$C$8:W$8),0),VLOOKUP($C10,'6. Patients'!$C$78:$AP$107,COLUMNS('6. Patients'!$C$8:W$8),0))),0)</f>
        <v>0</v>
      </c>
      <c r="AC10" s="394">
        <f>IFERROR(IF($B10=$DN$7,VLOOKUP($C10,'6. Patients'!$C$10:$AP$39,COLUMNS('6. Patients'!$C$8:X$8),0),IF($B10=$DN$8,VLOOKUP($C10,'6. Patients'!$C$43:$AP$73,COLUMNS('6. Patients'!$C$8:X$8),0),VLOOKUP($C10,'6. Patients'!$C$78:$AP$107,COLUMNS('6. Patients'!$C$8:X$8),0))),0)</f>
        <v>0</v>
      </c>
      <c r="AD10" s="394">
        <f>IFERROR(IF($B10=$DN$7,VLOOKUP($C10,'6. Patients'!$C$10:$AP$39,COLUMNS('6. Patients'!$C$8:Y$8),0),IF($B10=$DN$8,VLOOKUP($C10,'6. Patients'!$C$43:$AP$73,COLUMNS('6. Patients'!$C$8:Y$8),0),VLOOKUP($C10,'6. Patients'!$C$78:$AP$107,COLUMNS('6. Patients'!$C$8:Y$8),0))),0)</f>
        <v>0</v>
      </c>
      <c r="AE10" s="394">
        <f>IFERROR(IF($B10=$DN$7,VLOOKUP($C10,'6. Patients'!$C$10:$AP$39,COLUMNS('6. Patients'!$C$8:Z$8),0),IF($B10=$DN$8,VLOOKUP($C10,'6. Patients'!$C$43:$AP$73,COLUMNS('6. Patients'!$C$8:Z$8),0),VLOOKUP($C10,'6. Patients'!$C$78:$AP$107,COLUMNS('6. Patients'!$C$8:Z$8),0))),0)</f>
        <v>0</v>
      </c>
      <c r="AF10" s="394">
        <f>IFERROR(IF($B10=$DN$7,VLOOKUP($C10,'6. Patients'!$C$10:$AP$39,COLUMNS('6. Patients'!$C$8:AA$8),0),IF($B10=$DN$8,VLOOKUP($C10,'6. Patients'!$C$43:$AP$73,COLUMNS('6. Patients'!$C$8:AA$8),0),VLOOKUP($C10,'6. Patients'!$C$78:$AP$107,COLUMNS('6. Patients'!$C$8:AA$8),0))),0)</f>
        <v>0</v>
      </c>
      <c r="AG10" s="394">
        <f>IFERROR(IF($B10=$DN$7,VLOOKUP($C10,'6. Patients'!$C$10:$AP$39,COLUMNS('6. Patients'!$C$8:AB$8),0),IF($B10=$DN$8,VLOOKUP($C10,'6. Patients'!$C$43:$AP$73,COLUMNS('6. Patients'!$C$8:AB$8),0),VLOOKUP($C10,'6. Patients'!$C$78:$AP$107,COLUMNS('6. Patients'!$C$8:AB$8),0))),0)</f>
        <v>0</v>
      </c>
      <c r="AH10" s="394">
        <f>IFERROR(IF($B10=$DN$7,VLOOKUP($C10,'6. Patients'!$C$10:$AP$39,COLUMNS('6. Patients'!$C$8:AC$8),0),IF($B10=$DN$8,VLOOKUP($C10,'6. Patients'!$C$43:$AP$73,COLUMNS('6. Patients'!$C$8:AC$8),0),VLOOKUP($C10,'6. Patients'!$C$78:$AP$107,COLUMNS('6. Patients'!$C$8:AC$8),0))),0)</f>
        <v>0</v>
      </c>
      <c r="AI10" s="394">
        <f>IFERROR(IF($B10=$DN$7,VLOOKUP($C10,'6. Patients'!$C$10:$AP$39,COLUMNS('6. Patients'!$C$8:AD$8),0),IF($B10=$DN$8,VLOOKUP($C10,'6. Patients'!$C$43:$AP$73,COLUMNS('6. Patients'!$C$8:AD$8),0),VLOOKUP($C10,'6. Patients'!$C$78:$AP$107,COLUMNS('6. Patients'!$C$8:AD$8),0))),0)</f>
        <v>0</v>
      </c>
      <c r="AJ10" s="394">
        <f>IFERROR(IF($B10=$DN$7,VLOOKUP($C10,'6. Patients'!$C$10:$AP$39,COLUMNS('6. Patients'!$C$8:AE$8),0),IF($B10=$DN$8,VLOOKUP($C10,'6. Patients'!$C$43:$AP$73,COLUMNS('6. Patients'!$C$8:AE$8),0),VLOOKUP($C10,'6. Patients'!$C$78:$AP$107,COLUMNS('6. Patients'!$C$8:AE$8),0))),0)</f>
        <v>0</v>
      </c>
      <c r="AK10" s="394">
        <f>IFERROR(IF($B10=$DN$7,VLOOKUP($C10,'6. Patients'!$C$10:$AP$39,COLUMNS('6. Patients'!$C$8:AF$8),0),IF($B10=$DN$8,VLOOKUP($C10,'6. Patients'!$C$43:$AP$73,COLUMNS('6. Patients'!$C$8:AF$8),0),VLOOKUP($C10,'6. Patients'!$C$78:$AP$107,COLUMNS('6. Patients'!$C$8:AF$8),0))),0)</f>
        <v>0</v>
      </c>
      <c r="AL10" s="394">
        <f>IFERROR(IF($B10=$DN$7,VLOOKUP($C10,'6. Patients'!$C$10:$AP$39,COLUMNS('6. Patients'!$C$8:AG$8),0),IF($B10=$DN$8,VLOOKUP($C10,'6. Patients'!$C$43:$AP$73,COLUMNS('6. Patients'!$C$8:AG$8),0),VLOOKUP($C10,'6. Patients'!$C$78:$AP$107,COLUMNS('6. Patients'!$C$8:AG$8),0))),0)</f>
        <v>0</v>
      </c>
      <c r="AM10" s="394">
        <f>IFERROR(IF($B10=$DN$7,VLOOKUP($C10,'6. Patients'!$C$10:$AP$39,COLUMNS('6. Patients'!$C$8:AH$8),0),IF($B10=$DN$8,VLOOKUP($C10,'6. Patients'!$C$43:$AP$73,COLUMNS('6. Patients'!$C$8:AH$8),0),VLOOKUP($C10,'6. Patients'!$C$78:$AP$107,COLUMNS('6. Patients'!$C$8:AH$8),0))),0)</f>
        <v>0</v>
      </c>
      <c r="AN10" s="394">
        <f>IFERROR(IF($B10=$DN$7,VLOOKUP($C10,'6. Patients'!$C$10:$AP$39,COLUMNS('6. Patients'!$C$8:AI$8),0),IF($B10=$DN$8,VLOOKUP($C10,'6. Patients'!$C$43:$AP$73,COLUMNS('6. Patients'!$C$8:AI$8),0),VLOOKUP($C10,'6. Patients'!$C$78:$AP$107,COLUMNS('6. Patients'!$C$8:AI$8),0))),0)</f>
        <v>0</v>
      </c>
      <c r="AO10" s="394">
        <f>IFERROR(IF($B10=$DN$7,VLOOKUP($C10,'6. Patients'!$C$10:$AP$39,COLUMNS('6. Patients'!$C$8:AJ$8),0),IF($B10=$DN$8,VLOOKUP($C10,'6. Patients'!$C$43:$AP$73,COLUMNS('6. Patients'!$C$8:AJ$8),0),VLOOKUP($C10,'6. Patients'!$C$78:$AP$107,COLUMNS('6. Patients'!$C$8:AJ$8),0))),0)</f>
        <v>0</v>
      </c>
      <c r="AP10" s="394">
        <f>IFERROR(IF($B10=$DN$7,VLOOKUP($C10,'6. Patients'!$C$10:$AP$39,COLUMNS('6. Patients'!$C$8:AK$8),0),IF($B10=$DN$8,VLOOKUP($C10,'6. Patients'!$C$43:$AP$73,COLUMNS('6. Patients'!$C$8:AK$8),0),VLOOKUP($C10,'6. Patients'!$C$78:$AP$107,COLUMNS('6. Patients'!$C$8:AK$8),0))),0)</f>
        <v>0</v>
      </c>
      <c r="AQ10" s="394">
        <f>IFERROR(IF($B10=$DN$7,VLOOKUP($C10,'6. Patients'!$C$10:$AP$39,COLUMNS('6. Patients'!$C$8:AL$8),0),IF($B10=$DN$8,VLOOKUP($C10,'6. Patients'!$C$43:$AP$73,COLUMNS('6. Patients'!$C$8:AL$8),0),VLOOKUP($C10,'6. Patients'!$C$78:$AP$107,COLUMNS('6. Patients'!$C$8:AL$8),0))),0)</f>
        <v>0</v>
      </c>
      <c r="AR10" s="394">
        <f>IFERROR(IF($B10=$DN$7,VLOOKUP($C10,'6. Patients'!$C$10:$AP$39,COLUMNS('6. Patients'!$C$8:AM$8),0),IF($B10=$DN$8,VLOOKUP($C10,'6. Patients'!$C$43:$AP$73,COLUMNS('6. Patients'!$C$8:AM$8),0),VLOOKUP($C10,'6. Patients'!$C$78:$AP$107,COLUMNS('6. Patients'!$C$8:AM$8),0))),0)</f>
        <v>0</v>
      </c>
      <c r="AS10" s="394">
        <f>IFERROR(IF($B10=$DN$7,VLOOKUP($C10,'6. Patients'!$C$10:$AP$39,COLUMNS('6. Patients'!$C$8:AN$8),0),IF($B10=$DN$8,VLOOKUP($C10,'6. Patients'!$C$43:$AP$73,COLUMNS('6. Patients'!$C$8:AN$8),0),VLOOKUP($C10,'6. Patients'!$C$78:$AP$107,COLUMNS('6. Patients'!$C$8:AN$8),0))),0)</f>
        <v>0</v>
      </c>
      <c r="AT10" s="394">
        <f>IFERROR(IF($B10=$DN$7,VLOOKUP($C10,'6. Patients'!$C$10:$AP$39,COLUMNS('6. Patients'!$C$8:AO$8),0),IF($B10=$DN$8,VLOOKUP($C10,'6. Patients'!$C$43:$AP$73,COLUMNS('6. Patients'!$C$8:AO$8),0),VLOOKUP($C10,'6. Patients'!$C$78:$AP$107,COLUMNS('6. Patients'!$C$8:AO$8),0))),0)</f>
        <v>0</v>
      </c>
      <c r="AU10" s="394">
        <f>IFERROR(IF($B10=$DN$7,VLOOKUP($C10,'6. Patients'!$C$10:$AP$39,COLUMNS('6. Patients'!$C$8:AP$8),0),IF($B10=$DN$8,VLOOKUP($C10,'6. Patients'!$C$43:$AP$73,COLUMNS('6. Patients'!$C$8:AP$8),0),VLOOKUP($C10,'6. Patients'!$C$78:$AP$107,COLUMNS('6. Patients'!$C$8:AP$8),0))),0)</f>
        <v>0</v>
      </c>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198"/>
      <c r="DM10" s="198"/>
      <c r="DN10" s="198" t="s">
        <v>136</v>
      </c>
      <c r="DO10" s="198"/>
      <c r="DP10" s="198"/>
      <c r="DQ10" s="198"/>
      <c r="DR10" s="198"/>
      <c r="DS10" s="198"/>
      <c r="DT10" s="198"/>
      <c r="DU10" s="198"/>
      <c r="DV10" s="198"/>
      <c r="DW10" s="66"/>
      <c r="DX10" s="66"/>
      <c r="DY10" s="66"/>
      <c r="DZ10" s="66"/>
      <c r="EA10" s="66"/>
      <c r="EB10" s="66"/>
      <c r="EC10" s="66"/>
    </row>
    <row r="11" spans="2:133" x14ac:dyDescent="0.3">
      <c r="B11" s="175"/>
      <c r="C11" s="175"/>
      <c r="D11" s="175"/>
      <c r="E11" s="176"/>
      <c r="F11" s="176"/>
      <c r="G11" s="177"/>
      <c r="H11" s="143">
        <f t="shared" si="1"/>
        <v>0</v>
      </c>
      <c r="I11" s="91" t="str">
        <f t="shared" si="3"/>
        <v/>
      </c>
      <c r="J11" s="224">
        <f t="shared" si="2"/>
        <v>0</v>
      </c>
      <c r="K11" s="88">
        <f>IFERROR(IF($B11=$DN$7,VLOOKUP($C11,'6. Patients'!$C$10:$AP$39,COLUMNS('6. Patients'!$C$8:F$8),0),IF($B11=$DN$8,VLOOKUP($C11,'6. Patients'!$C$43:$AP$73,COLUMNS('6. Patients'!$C$8:F$8),0),VLOOKUP($C11,'6. Patients'!$C$78:$AP$107,COLUMNS('6. Patients'!$C$8:F$8),0))),0)</f>
        <v>0</v>
      </c>
      <c r="L11" s="88">
        <f>IFERROR(IF($B11=$DN$7,VLOOKUP($C11,'6. Patients'!$C$10:$AP$39,COLUMNS('6. Patients'!$C$8:G$8),0),IF($B11=$DN$8,VLOOKUP($C11,'6. Patients'!$C$43:$AP$73,COLUMNS('6. Patients'!$C$8:G$8),0),VLOOKUP($C11,'6. Patients'!$C$78:$AP$107,COLUMNS('6. Patients'!$C$8:G$8),0))),0)</f>
        <v>0</v>
      </c>
      <c r="M11" s="88">
        <f>IFERROR(IF($B11=$DN$7,VLOOKUP($C11,'6. Patients'!$C$10:$AP$39,COLUMNS('6. Patients'!$C$8:H$8),0),IF($B11=$DN$8,VLOOKUP($C11,'6. Patients'!$C$43:$AP$73,COLUMNS('6. Patients'!$C$8:H$8),0),VLOOKUP($C11,'6. Patients'!$C$78:$AP$107,COLUMNS('6. Patients'!$C$8:H$8),0))),0)</f>
        <v>0</v>
      </c>
      <c r="N11" s="88">
        <f>IFERROR(IF($B11=$DN$7,VLOOKUP($C11,'6. Patients'!$C$10:$AP$39,COLUMNS('6. Patients'!$C$8:I$8),0),IF($B11=$DN$8,VLOOKUP($C11,'6. Patients'!$C$43:$AP$73,COLUMNS('6. Patients'!$C$8:I$8),0),VLOOKUP($C11,'6. Patients'!$C$78:$AP$107,COLUMNS('6. Patients'!$C$8:I$8),0))),0)</f>
        <v>0</v>
      </c>
      <c r="O11" s="88">
        <f>IFERROR(IF($B11=$DN$7,VLOOKUP($C11,'6. Patients'!$C$10:$AP$39,COLUMNS('6. Patients'!$C$8:J$8),0),IF($B11=$DN$8,VLOOKUP($C11,'6. Patients'!$C$43:$AP$73,COLUMNS('6. Patients'!$C$8:J$8),0),VLOOKUP($C11,'6. Patients'!$C$78:$AP$107,COLUMNS('6. Patients'!$C$8:J$8),0))),0)</f>
        <v>0</v>
      </c>
      <c r="P11" s="88">
        <f>IFERROR(IF($B11=$DN$7,VLOOKUP($C11,'6. Patients'!$C$10:$AP$39,COLUMNS('6. Patients'!$C$8:K$8),0),IF($B11=$DN$8,VLOOKUP($C11,'6. Patients'!$C$43:$AP$73,COLUMNS('6. Patients'!$C$8:K$8),0),VLOOKUP($C11,'6. Patients'!$C$78:$AP$107,COLUMNS('6. Patients'!$C$8:K$8),0))),0)</f>
        <v>0</v>
      </c>
      <c r="Q11" s="88">
        <f>IFERROR(IF($B11=$DN$7,VLOOKUP($C11,'6. Patients'!$C$10:$AP$39,COLUMNS('6. Patients'!$C$8:L$8),0),IF($B11=$DN$8,VLOOKUP($C11,'6. Patients'!$C$43:$AP$73,COLUMNS('6. Patients'!$C$8:L$8),0),VLOOKUP($C11,'6. Patients'!$C$78:$AP$107,COLUMNS('6. Patients'!$C$8:L$8),0))),0)</f>
        <v>0</v>
      </c>
      <c r="R11" s="394">
        <f>IFERROR(IF($B11=$DN$7,VLOOKUP($C11,'6. Patients'!$C$10:$AP$39,COLUMNS('6. Patients'!$C$8:M$8),0),IF($B11=$DN$8,VLOOKUP($C11,'6. Patients'!$C$43:$AP$73,COLUMNS('6. Patients'!$C$8:M$8),0),VLOOKUP($C11,'6. Patients'!$C$78:$AP$107,COLUMNS('6. Patients'!$C$8:M$8),0))),0)</f>
        <v>0</v>
      </c>
      <c r="S11" s="394">
        <f>IFERROR(IF($B11=$DN$7,VLOOKUP($C11,'6. Patients'!$C$10:$AP$39,COLUMNS('6. Patients'!$C$8:N$8),0),IF($B11=$DN$8,VLOOKUP($C11,'6. Patients'!$C$43:$AP$73,COLUMNS('6. Patients'!$C$8:N$8),0),VLOOKUP($C11,'6. Patients'!$C$78:$AP$107,COLUMNS('6. Patients'!$C$8:N$8),0))),0)</f>
        <v>0</v>
      </c>
      <c r="T11" s="394">
        <f>IFERROR(IF($B11=$DN$7,VLOOKUP($C11,'6. Patients'!$C$10:$AP$39,COLUMNS('6. Patients'!$C$8:O$8),0),IF($B11=$DN$8,VLOOKUP($C11,'6. Patients'!$C$43:$AP$73,COLUMNS('6. Patients'!$C$8:O$8),0),VLOOKUP($C11,'6. Patients'!$C$78:$AP$107,COLUMNS('6. Patients'!$C$8:O$8),0))),0)</f>
        <v>0</v>
      </c>
      <c r="U11" s="394">
        <f>IFERROR(IF($B11=$DN$7,VLOOKUP($C11,'6. Patients'!$C$10:$AP$39,COLUMNS('6. Patients'!$C$8:P$8),0),IF($B11=$DN$8,VLOOKUP($C11,'6. Patients'!$C$43:$AP$73,COLUMNS('6. Patients'!$C$8:P$8),0),VLOOKUP($C11,'6. Patients'!$C$78:$AP$107,COLUMNS('6. Patients'!$C$8:P$8),0))),0)</f>
        <v>0</v>
      </c>
      <c r="V11" s="394">
        <f>IFERROR(IF($B11=$DN$7,VLOOKUP($C11,'6. Patients'!$C$10:$AP$39,COLUMNS('6. Patients'!$C$8:Q$8),0),IF($B11=$DN$8,VLOOKUP($C11,'6. Patients'!$C$43:$AP$73,COLUMNS('6. Patients'!$C$8:Q$8),0),VLOOKUP($C11,'6. Patients'!$C$78:$AP$107,COLUMNS('6. Patients'!$C$8:Q$8),0))),0)</f>
        <v>0</v>
      </c>
      <c r="W11" s="394">
        <f>IFERROR(IF($B11=$DN$7,VLOOKUP($C11,'6. Patients'!$C$10:$AP$39,COLUMNS('6. Patients'!$C$8:R$8),0),IF($B11=$DN$8,VLOOKUP($C11,'6. Patients'!$C$43:$AP$73,COLUMNS('6. Patients'!$C$8:R$8),0),VLOOKUP($C11,'6. Patients'!$C$78:$AP$107,COLUMNS('6. Patients'!$C$8:R$8),0))),0)</f>
        <v>0</v>
      </c>
      <c r="X11" s="394">
        <f>IFERROR(IF($B11=$DN$7,VLOOKUP($C11,'6. Patients'!$C$10:$AP$39,COLUMNS('6. Patients'!$C$8:S$8),0),IF($B11=$DN$8,VLOOKUP($C11,'6. Patients'!$C$43:$AP$73,COLUMNS('6. Patients'!$C$8:S$8),0),VLOOKUP($C11,'6. Patients'!$C$78:$AP$107,COLUMNS('6. Patients'!$C$8:S$8),0))),0)</f>
        <v>0</v>
      </c>
      <c r="Y11" s="394">
        <f>IFERROR(IF($B11=$DN$7,VLOOKUP($C11,'6. Patients'!$C$10:$AP$39,COLUMNS('6. Patients'!$C$8:T$8),0),IF($B11=$DN$8,VLOOKUP($C11,'6. Patients'!$C$43:$AP$73,COLUMNS('6. Patients'!$C$8:T$8),0),VLOOKUP($C11,'6. Patients'!$C$78:$AP$107,COLUMNS('6. Patients'!$C$8:T$8),0))),0)</f>
        <v>0</v>
      </c>
      <c r="Z11" s="394">
        <f>IFERROR(IF($B11=$DN$7,VLOOKUP($C11,'6. Patients'!$C$10:$AP$39,COLUMNS('6. Patients'!$C$8:U$8),0),IF($B11=$DN$8,VLOOKUP($C11,'6. Patients'!$C$43:$AP$73,COLUMNS('6. Patients'!$C$8:U$8),0),VLOOKUP($C11,'6. Patients'!$C$78:$AP$107,COLUMNS('6. Patients'!$C$8:U$8),0))),0)</f>
        <v>0</v>
      </c>
      <c r="AA11" s="394">
        <f>IFERROR(IF($B11=$DN$7,VLOOKUP($C11,'6. Patients'!$C$10:$AP$39,COLUMNS('6. Patients'!$C$8:V$8),0),IF($B11=$DN$8,VLOOKUP($C11,'6. Patients'!$C$43:$AP$73,COLUMNS('6. Patients'!$C$8:V$8),0),VLOOKUP($C11,'6. Patients'!$C$78:$AP$107,COLUMNS('6. Patients'!$C$8:V$8),0))),0)</f>
        <v>0</v>
      </c>
      <c r="AB11" s="394">
        <f>IFERROR(IF($B11=$DN$7,VLOOKUP($C11,'6. Patients'!$C$10:$AP$39,COLUMNS('6. Patients'!$C$8:W$8),0),IF($B11=$DN$8,VLOOKUP($C11,'6. Patients'!$C$43:$AP$73,COLUMNS('6. Patients'!$C$8:W$8),0),VLOOKUP($C11,'6. Patients'!$C$78:$AP$107,COLUMNS('6. Patients'!$C$8:W$8),0))),0)</f>
        <v>0</v>
      </c>
      <c r="AC11" s="394">
        <f>IFERROR(IF($B11=$DN$7,VLOOKUP($C11,'6. Patients'!$C$10:$AP$39,COLUMNS('6. Patients'!$C$8:X$8),0),IF($B11=$DN$8,VLOOKUP($C11,'6. Patients'!$C$43:$AP$73,COLUMNS('6. Patients'!$C$8:X$8),0),VLOOKUP($C11,'6. Patients'!$C$78:$AP$107,COLUMNS('6. Patients'!$C$8:X$8),0))),0)</f>
        <v>0</v>
      </c>
      <c r="AD11" s="394">
        <f>IFERROR(IF($B11=$DN$7,VLOOKUP($C11,'6. Patients'!$C$10:$AP$39,COLUMNS('6. Patients'!$C$8:Y$8),0),IF($B11=$DN$8,VLOOKUP($C11,'6. Patients'!$C$43:$AP$73,COLUMNS('6. Patients'!$C$8:Y$8),0),VLOOKUP($C11,'6. Patients'!$C$78:$AP$107,COLUMNS('6. Patients'!$C$8:Y$8),0))),0)</f>
        <v>0</v>
      </c>
      <c r="AE11" s="394">
        <f>IFERROR(IF($B11=$DN$7,VLOOKUP($C11,'6. Patients'!$C$10:$AP$39,COLUMNS('6. Patients'!$C$8:Z$8),0),IF($B11=$DN$8,VLOOKUP($C11,'6. Patients'!$C$43:$AP$73,COLUMNS('6. Patients'!$C$8:Z$8),0),VLOOKUP($C11,'6. Patients'!$C$78:$AP$107,COLUMNS('6. Patients'!$C$8:Z$8),0))),0)</f>
        <v>0</v>
      </c>
      <c r="AF11" s="394">
        <f>IFERROR(IF($B11=$DN$7,VLOOKUP($C11,'6. Patients'!$C$10:$AP$39,COLUMNS('6. Patients'!$C$8:AA$8),0),IF($B11=$DN$8,VLOOKUP($C11,'6. Patients'!$C$43:$AP$73,COLUMNS('6. Patients'!$C$8:AA$8),0),VLOOKUP($C11,'6. Patients'!$C$78:$AP$107,COLUMNS('6. Patients'!$C$8:AA$8),0))),0)</f>
        <v>0</v>
      </c>
      <c r="AG11" s="394">
        <f>IFERROR(IF($B11=$DN$7,VLOOKUP($C11,'6. Patients'!$C$10:$AP$39,COLUMNS('6. Patients'!$C$8:AB$8),0),IF($B11=$DN$8,VLOOKUP($C11,'6. Patients'!$C$43:$AP$73,COLUMNS('6. Patients'!$C$8:AB$8),0),VLOOKUP($C11,'6. Patients'!$C$78:$AP$107,COLUMNS('6. Patients'!$C$8:AB$8),0))),0)</f>
        <v>0</v>
      </c>
      <c r="AH11" s="394">
        <f>IFERROR(IF($B11=$DN$7,VLOOKUP($C11,'6. Patients'!$C$10:$AP$39,COLUMNS('6. Patients'!$C$8:AC$8),0),IF($B11=$DN$8,VLOOKUP($C11,'6. Patients'!$C$43:$AP$73,COLUMNS('6. Patients'!$C$8:AC$8),0),VLOOKUP($C11,'6. Patients'!$C$78:$AP$107,COLUMNS('6. Patients'!$C$8:AC$8),0))),0)</f>
        <v>0</v>
      </c>
      <c r="AI11" s="394">
        <f>IFERROR(IF($B11=$DN$7,VLOOKUP($C11,'6. Patients'!$C$10:$AP$39,COLUMNS('6. Patients'!$C$8:AD$8),0),IF($B11=$DN$8,VLOOKUP($C11,'6. Patients'!$C$43:$AP$73,COLUMNS('6. Patients'!$C$8:AD$8),0),VLOOKUP($C11,'6. Patients'!$C$78:$AP$107,COLUMNS('6. Patients'!$C$8:AD$8),0))),0)</f>
        <v>0</v>
      </c>
      <c r="AJ11" s="394">
        <f>IFERROR(IF($B11=$DN$7,VLOOKUP($C11,'6. Patients'!$C$10:$AP$39,COLUMNS('6. Patients'!$C$8:AE$8),0),IF($B11=$DN$8,VLOOKUP($C11,'6. Patients'!$C$43:$AP$73,COLUMNS('6. Patients'!$C$8:AE$8),0),VLOOKUP($C11,'6. Patients'!$C$78:$AP$107,COLUMNS('6. Patients'!$C$8:AE$8),0))),0)</f>
        <v>0</v>
      </c>
      <c r="AK11" s="394">
        <f>IFERROR(IF($B11=$DN$7,VLOOKUP($C11,'6. Patients'!$C$10:$AP$39,COLUMNS('6. Patients'!$C$8:AF$8),0),IF($B11=$DN$8,VLOOKUP($C11,'6. Patients'!$C$43:$AP$73,COLUMNS('6. Patients'!$C$8:AF$8),0),VLOOKUP($C11,'6. Patients'!$C$78:$AP$107,COLUMNS('6. Patients'!$C$8:AF$8),0))),0)</f>
        <v>0</v>
      </c>
      <c r="AL11" s="394">
        <f>IFERROR(IF($B11=$DN$7,VLOOKUP($C11,'6. Patients'!$C$10:$AP$39,COLUMNS('6. Patients'!$C$8:AG$8),0),IF($B11=$DN$8,VLOOKUP($C11,'6. Patients'!$C$43:$AP$73,COLUMNS('6. Patients'!$C$8:AG$8),0),VLOOKUP($C11,'6. Patients'!$C$78:$AP$107,COLUMNS('6. Patients'!$C$8:AG$8),0))),0)</f>
        <v>0</v>
      </c>
      <c r="AM11" s="394">
        <f>IFERROR(IF($B11=$DN$7,VLOOKUP($C11,'6. Patients'!$C$10:$AP$39,COLUMNS('6. Patients'!$C$8:AH$8),0),IF($B11=$DN$8,VLOOKUP($C11,'6. Patients'!$C$43:$AP$73,COLUMNS('6. Patients'!$C$8:AH$8),0),VLOOKUP($C11,'6. Patients'!$C$78:$AP$107,COLUMNS('6. Patients'!$C$8:AH$8),0))),0)</f>
        <v>0</v>
      </c>
      <c r="AN11" s="394">
        <f>IFERROR(IF($B11=$DN$7,VLOOKUP($C11,'6. Patients'!$C$10:$AP$39,COLUMNS('6. Patients'!$C$8:AI$8),0),IF($B11=$DN$8,VLOOKUP($C11,'6. Patients'!$C$43:$AP$73,COLUMNS('6. Patients'!$C$8:AI$8),0),VLOOKUP($C11,'6. Patients'!$C$78:$AP$107,COLUMNS('6. Patients'!$C$8:AI$8),0))),0)</f>
        <v>0</v>
      </c>
      <c r="AO11" s="394">
        <f>IFERROR(IF($B11=$DN$7,VLOOKUP($C11,'6. Patients'!$C$10:$AP$39,COLUMNS('6. Patients'!$C$8:AJ$8),0),IF($B11=$DN$8,VLOOKUP($C11,'6. Patients'!$C$43:$AP$73,COLUMNS('6. Patients'!$C$8:AJ$8),0),VLOOKUP($C11,'6. Patients'!$C$78:$AP$107,COLUMNS('6. Patients'!$C$8:AJ$8),0))),0)</f>
        <v>0</v>
      </c>
      <c r="AP11" s="394">
        <f>IFERROR(IF($B11=$DN$7,VLOOKUP($C11,'6. Patients'!$C$10:$AP$39,COLUMNS('6. Patients'!$C$8:AK$8),0),IF($B11=$DN$8,VLOOKUP($C11,'6. Patients'!$C$43:$AP$73,COLUMNS('6. Patients'!$C$8:AK$8),0),VLOOKUP($C11,'6. Patients'!$C$78:$AP$107,COLUMNS('6. Patients'!$C$8:AK$8),0))),0)</f>
        <v>0</v>
      </c>
      <c r="AQ11" s="394">
        <f>IFERROR(IF($B11=$DN$7,VLOOKUP($C11,'6. Patients'!$C$10:$AP$39,COLUMNS('6. Patients'!$C$8:AL$8),0),IF($B11=$DN$8,VLOOKUP($C11,'6. Patients'!$C$43:$AP$73,COLUMNS('6. Patients'!$C$8:AL$8),0),VLOOKUP($C11,'6. Patients'!$C$78:$AP$107,COLUMNS('6. Patients'!$C$8:AL$8),0))),0)</f>
        <v>0</v>
      </c>
      <c r="AR11" s="394">
        <f>IFERROR(IF($B11=$DN$7,VLOOKUP($C11,'6. Patients'!$C$10:$AP$39,COLUMNS('6. Patients'!$C$8:AM$8),0),IF($B11=$DN$8,VLOOKUP($C11,'6. Patients'!$C$43:$AP$73,COLUMNS('6. Patients'!$C$8:AM$8),0),VLOOKUP($C11,'6. Patients'!$C$78:$AP$107,COLUMNS('6. Patients'!$C$8:AM$8),0))),0)</f>
        <v>0</v>
      </c>
      <c r="AS11" s="394">
        <f>IFERROR(IF($B11=$DN$7,VLOOKUP($C11,'6. Patients'!$C$10:$AP$39,COLUMNS('6. Patients'!$C$8:AN$8),0),IF($B11=$DN$8,VLOOKUP($C11,'6. Patients'!$C$43:$AP$73,COLUMNS('6. Patients'!$C$8:AN$8),0),VLOOKUP($C11,'6. Patients'!$C$78:$AP$107,COLUMNS('6. Patients'!$C$8:AN$8),0))),0)</f>
        <v>0</v>
      </c>
      <c r="AT11" s="394">
        <f>IFERROR(IF($B11=$DN$7,VLOOKUP($C11,'6. Patients'!$C$10:$AP$39,COLUMNS('6. Patients'!$C$8:AO$8),0),IF($B11=$DN$8,VLOOKUP($C11,'6. Patients'!$C$43:$AP$73,COLUMNS('6. Patients'!$C$8:AO$8),0),VLOOKUP($C11,'6. Patients'!$C$78:$AP$107,COLUMNS('6. Patients'!$C$8:AO$8),0))),0)</f>
        <v>0</v>
      </c>
      <c r="AU11" s="394">
        <f>IFERROR(IF($B11=$DN$7,VLOOKUP($C11,'6. Patients'!$C$10:$AP$39,COLUMNS('6. Patients'!$C$8:AP$8),0),IF($B11=$DN$8,VLOOKUP($C11,'6. Patients'!$C$43:$AP$73,COLUMNS('6. Patients'!$C$8:AP$8),0),VLOOKUP($C11,'6. Patients'!$C$78:$AP$107,COLUMNS('6. Patients'!$C$8:AP$8),0))),0)</f>
        <v>0</v>
      </c>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198"/>
      <c r="DM11" s="198"/>
      <c r="DN11" s="198"/>
      <c r="DO11" s="198"/>
      <c r="DP11" s="198"/>
      <c r="DQ11" s="198"/>
      <c r="DR11" s="198"/>
      <c r="DS11" s="198"/>
      <c r="DT11" s="198"/>
      <c r="DU11" s="198"/>
      <c r="DV11" s="198"/>
      <c r="DW11" s="66"/>
      <c r="DX11" s="66"/>
      <c r="DY11" s="66"/>
      <c r="DZ11" s="66"/>
      <c r="EA11" s="66"/>
      <c r="EB11" s="66"/>
      <c r="EC11" s="66"/>
    </row>
    <row r="12" spans="2:133" x14ac:dyDescent="0.3">
      <c r="B12" s="175"/>
      <c r="C12" s="175"/>
      <c r="D12" s="175"/>
      <c r="E12" s="176"/>
      <c r="F12" s="176"/>
      <c r="G12" s="177"/>
      <c r="H12" s="143">
        <f t="shared" si="1"/>
        <v>0</v>
      </c>
      <c r="I12" s="91" t="str">
        <f t="shared" si="3"/>
        <v/>
      </c>
      <c r="J12" s="224">
        <f t="shared" si="2"/>
        <v>0</v>
      </c>
      <c r="K12" s="88">
        <f>IFERROR(IF($B12=$DN$7,VLOOKUP($C12,'6. Patients'!$C$10:$AP$39,COLUMNS('6. Patients'!$C$8:F$8),0),IF($B12=$DN$8,VLOOKUP($C12,'6. Patients'!$C$43:$AP$73,COLUMNS('6. Patients'!$C$8:F$8),0),VLOOKUP($C12,'6. Patients'!$C$78:$AP$107,COLUMNS('6. Patients'!$C$8:F$8),0))),0)</f>
        <v>0</v>
      </c>
      <c r="L12" s="88">
        <f>IFERROR(IF($B12=$DN$7,VLOOKUP($C12,'6. Patients'!$C$10:$AP$39,COLUMNS('6. Patients'!$C$8:G$8),0),IF($B12=$DN$8,VLOOKUP($C12,'6. Patients'!$C$43:$AP$73,COLUMNS('6. Patients'!$C$8:G$8),0),VLOOKUP($C12,'6. Patients'!$C$78:$AP$107,COLUMNS('6. Patients'!$C$8:G$8),0))),0)</f>
        <v>0</v>
      </c>
      <c r="M12" s="88">
        <f>IFERROR(IF($B12=$DN$7,VLOOKUP($C12,'6. Patients'!$C$10:$AP$39,COLUMNS('6. Patients'!$C$8:H$8),0),IF($B12=$DN$8,VLOOKUP($C12,'6. Patients'!$C$43:$AP$73,COLUMNS('6. Patients'!$C$8:H$8),0),VLOOKUP($C12,'6. Patients'!$C$78:$AP$107,COLUMNS('6. Patients'!$C$8:H$8),0))),0)</f>
        <v>0</v>
      </c>
      <c r="N12" s="88">
        <f>IFERROR(IF($B12=$DN$7,VLOOKUP($C12,'6. Patients'!$C$10:$AP$39,COLUMNS('6. Patients'!$C$8:I$8),0),IF($B12=$DN$8,VLOOKUP($C12,'6. Patients'!$C$43:$AP$73,COLUMNS('6. Patients'!$C$8:I$8),0),VLOOKUP($C12,'6. Patients'!$C$78:$AP$107,COLUMNS('6. Patients'!$C$8:I$8),0))),0)</f>
        <v>0</v>
      </c>
      <c r="O12" s="88">
        <f>IFERROR(IF($B12=$DN$7,VLOOKUP($C12,'6. Patients'!$C$10:$AP$39,COLUMNS('6. Patients'!$C$8:J$8),0),IF($B12=$DN$8,VLOOKUP($C12,'6. Patients'!$C$43:$AP$73,COLUMNS('6. Patients'!$C$8:J$8),0),VLOOKUP($C12,'6. Patients'!$C$78:$AP$107,COLUMNS('6. Patients'!$C$8:J$8),0))),0)</f>
        <v>0</v>
      </c>
      <c r="P12" s="88">
        <f>IFERROR(IF($B12=$DN$7,VLOOKUP($C12,'6. Patients'!$C$10:$AP$39,COLUMNS('6. Patients'!$C$8:K$8),0),IF($B12=$DN$8,VLOOKUP($C12,'6. Patients'!$C$43:$AP$73,COLUMNS('6. Patients'!$C$8:K$8),0),VLOOKUP($C12,'6. Patients'!$C$78:$AP$107,COLUMNS('6. Patients'!$C$8:K$8),0))),0)</f>
        <v>0</v>
      </c>
      <c r="Q12" s="88">
        <f>IFERROR(IF($B12=$DN$7,VLOOKUP($C12,'6. Patients'!$C$10:$AP$39,COLUMNS('6. Patients'!$C$8:L$8),0),IF($B12=$DN$8,VLOOKUP($C12,'6. Patients'!$C$43:$AP$73,COLUMNS('6. Patients'!$C$8:L$8),0),VLOOKUP($C12,'6. Patients'!$C$78:$AP$107,COLUMNS('6. Patients'!$C$8:L$8),0))),0)</f>
        <v>0</v>
      </c>
      <c r="R12" s="394">
        <f>IFERROR(IF($B12=$DN$7,VLOOKUP($C12,'6. Patients'!$C$10:$AP$39,COLUMNS('6. Patients'!$C$8:M$8),0),IF($B12=$DN$8,VLOOKUP($C12,'6. Patients'!$C$43:$AP$73,COLUMNS('6. Patients'!$C$8:M$8),0),VLOOKUP($C12,'6. Patients'!$C$78:$AP$107,COLUMNS('6. Patients'!$C$8:M$8),0))),0)</f>
        <v>0</v>
      </c>
      <c r="S12" s="394">
        <f>IFERROR(IF($B12=$DN$7,VLOOKUP($C12,'6. Patients'!$C$10:$AP$39,COLUMNS('6. Patients'!$C$8:N$8),0),IF($B12=$DN$8,VLOOKUP($C12,'6. Patients'!$C$43:$AP$73,COLUMNS('6. Patients'!$C$8:N$8),0),VLOOKUP($C12,'6. Patients'!$C$78:$AP$107,COLUMNS('6. Patients'!$C$8:N$8),0))),0)</f>
        <v>0</v>
      </c>
      <c r="T12" s="394">
        <f>IFERROR(IF($B12=$DN$7,VLOOKUP($C12,'6. Patients'!$C$10:$AP$39,COLUMNS('6. Patients'!$C$8:O$8),0),IF($B12=$DN$8,VLOOKUP($C12,'6. Patients'!$C$43:$AP$73,COLUMNS('6. Patients'!$C$8:O$8),0),VLOOKUP($C12,'6. Patients'!$C$78:$AP$107,COLUMNS('6. Patients'!$C$8:O$8),0))),0)</f>
        <v>0</v>
      </c>
      <c r="U12" s="394">
        <f>IFERROR(IF($B12=$DN$7,VLOOKUP($C12,'6. Patients'!$C$10:$AP$39,COLUMNS('6. Patients'!$C$8:P$8),0),IF($B12=$DN$8,VLOOKUP($C12,'6. Patients'!$C$43:$AP$73,COLUMNS('6. Patients'!$C$8:P$8),0),VLOOKUP($C12,'6. Patients'!$C$78:$AP$107,COLUMNS('6. Patients'!$C$8:P$8),0))),0)</f>
        <v>0</v>
      </c>
      <c r="V12" s="394">
        <f>IFERROR(IF($B12=$DN$7,VLOOKUP($C12,'6. Patients'!$C$10:$AP$39,COLUMNS('6. Patients'!$C$8:Q$8),0),IF($B12=$DN$8,VLOOKUP($C12,'6. Patients'!$C$43:$AP$73,COLUMNS('6. Patients'!$C$8:Q$8),0),VLOOKUP($C12,'6. Patients'!$C$78:$AP$107,COLUMNS('6. Patients'!$C$8:Q$8),0))),0)</f>
        <v>0</v>
      </c>
      <c r="W12" s="394">
        <f>IFERROR(IF($B12=$DN$7,VLOOKUP($C12,'6. Patients'!$C$10:$AP$39,COLUMNS('6. Patients'!$C$8:R$8),0),IF($B12=$DN$8,VLOOKUP($C12,'6. Patients'!$C$43:$AP$73,COLUMNS('6. Patients'!$C$8:R$8),0),VLOOKUP($C12,'6. Patients'!$C$78:$AP$107,COLUMNS('6. Patients'!$C$8:R$8),0))),0)</f>
        <v>0</v>
      </c>
      <c r="X12" s="394">
        <f>IFERROR(IF($B12=$DN$7,VLOOKUP($C12,'6. Patients'!$C$10:$AP$39,COLUMNS('6. Patients'!$C$8:S$8),0),IF($B12=$DN$8,VLOOKUP($C12,'6. Patients'!$C$43:$AP$73,COLUMNS('6. Patients'!$C$8:S$8),0),VLOOKUP($C12,'6. Patients'!$C$78:$AP$107,COLUMNS('6. Patients'!$C$8:S$8),0))),0)</f>
        <v>0</v>
      </c>
      <c r="Y12" s="394">
        <f>IFERROR(IF($B12=$DN$7,VLOOKUP($C12,'6. Patients'!$C$10:$AP$39,COLUMNS('6. Patients'!$C$8:T$8),0),IF($B12=$DN$8,VLOOKUP($C12,'6. Patients'!$C$43:$AP$73,COLUMNS('6. Patients'!$C$8:T$8),0),VLOOKUP($C12,'6. Patients'!$C$78:$AP$107,COLUMNS('6. Patients'!$C$8:T$8),0))),0)</f>
        <v>0</v>
      </c>
      <c r="Z12" s="394">
        <f>IFERROR(IF($B12=$DN$7,VLOOKUP($C12,'6. Patients'!$C$10:$AP$39,COLUMNS('6. Patients'!$C$8:U$8),0),IF($B12=$DN$8,VLOOKUP($C12,'6. Patients'!$C$43:$AP$73,COLUMNS('6. Patients'!$C$8:U$8),0),VLOOKUP($C12,'6. Patients'!$C$78:$AP$107,COLUMNS('6. Patients'!$C$8:U$8),0))),0)</f>
        <v>0</v>
      </c>
      <c r="AA12" s="394">
        <f>IFERROR(IF($B12=$DN$7,VLOOKUP($C12,'6. Patients'!$C$10:$AP$39,COLUMNS('6. Patients'!$C$8:V$8),0),IF($B12=$DN$8,VLOOKUP($C12,'6. Patients'!$C$43:$AP$73,COLUMNS('6. Patients'!$C$8:V$8),0),VLOOKUP($C12,'6. Patients'!$C$78:$AP$107,COLUMNS('6. Patients'!$C$8:V$8),0))),0)</f>
        <v>0</v>
      </c>
      <c r="AB12" s="394">
        <f>IFERROR(IF($B12=$DN$7,VLOOKUP($C12,'6. Patients'!$C$10:$AP$39,COLUMNS('6. Patients'!$C$8:W$8),0),IF($B12=$DN$8,VLOOKUP($C12,'6. Patients'!$C$43:$AP$73,COLUMNS('6. Patients'!$C$8:W$8),0),VLOOKUP($C12,'6. Patients'!$C$78:$AP$107,COLUMNS('6. Patients'!$C$8:W$8),0))),0)</f>
        <v>0</v>
      </c>
      <c r="AC12" s="394">
        <f>IFERROR(IF($B12=$DN$7,VLOOKUP($C12,'6. Patients'!$C$10:$AP$39,COLUMNS('6. Patients'!$C$8:X$8),0),IF($B12=$DN$8,VLOOKUP($C12,'6. Patients'!$C$43:$AP$73,COLUMNS('6. Patients'!$C$8:X$8),0),VLOOKUP($C12,'6. Patients'!$C$78:$AP$107,COLUMNS('6. Patients'!$C$8:X$8),0))),0)</f>
        <v>0</v>
      </c>
      <c r="AD12" s="394">
        <f>IFERROR(IF($B12=$DN$7,VLOOKUP($C12,'6. Patients'!$C$10:$AP$39,COLUMNS('6. Patients'!$C$8:Y$8),0),IF($B12=$DN$8,VLOOKUP($C12,'6. Patients'!$C$43:$AP$73,COLUMNS('6. Patients'!$C$8:Y$8),0),VLOOKUP($C12,'6. Patients'!$C$78:$AP$107,COLUMNS('6. Patients'!$C$8:Y$8),0))),0)</f>
        <v>0</v>
      </c>
      <c r="AE12" s="394">
        <f>IFERROR(IF($B12=$DN$7,VLOOKUP($C12,'6. Patients'!$C$10:$AP$39,COLUMNS('6. Patients'!$C$8:Z$8),0),IF($B12=$DN$8,VLOOKUP($C12,'6. Patients'!$C$43:$AP$73,COLUMNS('6. Patients'!$C$8:Z$8),0),VLOOKUP($C12,'6. Patients'!$C$78:$AP$107,COLUMNS('6. Patients'!$C$8:Z$8),0))),0)</f>
        <v>0</v>
      </c>
      <c r="AF12" s="394">
        <f>IFERROR(IF($B12=$DN$7,VLOOKUP($C12,'6. Patients'!$C$10:$AP$39,COLUMNS('6. Patients'!$C$8:AA$8),0),IF($B12=$DN$8,VLOOKUP($C12,'6. Patients'!$C$43:$AP$73,COLUMNS('6. Patients'!$C$8:AA$8),0),VLOOKUP($C12,'6. Patients'!$C$78:$AP$107,COLUMNS('6. Patients'!$C$8:AA$8),0))),0)</f>
        <v>0</v>
      </c>
      <c r="AG12" s="394">
        <f>IFERROR(IF($B12=$DN$7,VLOOKUP($C12,'6. Patients'!$C$10:$AP$39,COLUMNS('6. Patients'!$C$8:AB$8),0),IF($B12=$DN$8,VLOOKUP($C12,'6. Patients'!$C$43:$AP$73,COLUMNS('6. Patients'!$C$8:AB$8),0),VLOOKUP($C12,'6. Patients'!$C$78:$AP$107,COLUMNS('6. Patients'!$C$8:AB$8),0))),0)</f>
        <v>0</v>
      </c>
      <c r="AH12" s="394">
        <f>IFERROR(IF($B12=$DN$7,VLOOKUP($C12,'6. Patients'!$C$10:$AP$39,COLUMNS('6. Patients'!$C$8:AC$8),0),IF($B12=$DN$8,VLOOKUP($C12,'6. Patients'!$C$43:$AP$73,COLUMNS('6. Patients'!$C$8:AC$8),0),VLOOKUP($C12,'6. Patients'!$C$78:$AP$107,COLUMNS('6. Patients'!$C$8:AC$8),0))),0)</f>
        <v>0</v>
      </c>
      <c r="AI12" s="394">
        <f>IFERROR(IF($B12=$DN$7,VLOOKUP($C12,'6. Patients'!$C$10:$AP$39,COLUMNS('6. Patients'!$C$8:AD$8),0),IF($B12=$DN$8,VLOOKUP($C12,'6. Patients'!$C$43:$AP$73,COLUMNS('6. Patients'!$C$8:AD$8),0),VLOOKUP($C12,'6. Patients'!$C$78:$AP$107,COLUMNS('6. Patients'!$C$8:AD$8),0))),0)</f>
        <v>0</v>
      </c>
      <c r="AJ12" s="394">
        <f>IFERROR(IF($B12=$DN$7,VLOOKUP($C12,'6. Patients'!$C$10:$AP$39,COLUMNS('6. Patients'!$C$8:AE$8),0),IF($B12=$DN$8,VLOOKUP($C12,'6. Patients'!$C$43:$AP$73,COLUMNS('6. Patients'!$C$8:AE$8),0),VLOOKUP($C12,'6. Patients'!$C$78:$AP$107,COLUMNS('6. Patients'!$C$8:AE$8),0))),0)</f>
        <v>0</v>
      </c>
      <c r="AK12" s="394">
        <f>IFERROR(IF($B12=$DN$7,VLOOKUP($C12,'6. Patients'!$C$10:$AP$39,COLUMNS('6. Patients'!$C$8:AF$8),0),IF($B12=$DN$8,VLOOKUP($C12,'6. Patients'!$C$43:$AP$73,COLUMNS('6. Patients'!$C$8:AF$8),0),VLOOKUP($C12,'6. Patients'!$C$78:$AP$107,COLUMNS('6. Patients'!$C$8:AF$8),0))),0)</f>
        <v>0</v>
      </c>
      <c r="AL12" s="394">
        <f>IFERROR(IF($B12=$DN$7,VLOOKUP($C12,'6. Patients'!$C$10:$AP$39,COLUMNS('6. Patients'!$C$8:AG$8),0),IF($B12=$DN$8,VLOOKUP($C12,'6. Patients'!$C$43:$AP$73,COLUMNS('6. Patients'!$C$8:AG$8),0),VLOOKUP($C12,'6. Patients'!$C$78:$AP$107,COLUMNS('6. Patients'!$C$8:AG$8),0))),0)</f>
        <v>0</v>
      </c>
      <c r="AM12" s="394">
        <f>IFERROR(IF($B12=$DN$7,VLOOKUP($C12,'6. Patients'!$C$10:$AP$39,COLUMNS('6. Patients'!$C$8:AH$8),0),IF($B12=$DN$8,VLOOKUP($C12,'6. Patients'!$C$43:$AP$73,COLUMNS('6. Patients'!$C$8:AH$8),0),VLOOKUP($C12,'6. Patients'!$C$78:$AP$107,COLUMNS('6. Patients'!$C$8:AH$8),0))),0)</f>
        <v>0</v>
      </c>
      <c r="AN12" s="394">
        <f>IFERROR(IF($B12=$DN$7,VLOOKUP($C12,'6. Patients'!$C$10:$AP$39,COLUMNS('6. Patients'!$C$8:AI$8),0),IF($B12=$DN$8,VLOOKUP($C12,'6. Patients'!$C$43:$AP$73,COLUMNS('6. Patients'!$C$8:AI$8),0),VLOOKUP($C12,'6. Patients'!$C$78:$AP$107,COLUMNS('6. Patients'!$C$8:AI$8),0))),0)</f>
        <v>0</v>
      </c>
      <c r="AO12" s="394">
        <f>IFERROR(IF($B12=$DN$7,VLOOKUP($C12,'6. Patients'!$C$10:$AP$39,COLUMNS('6. Patients'!$C$8:AJ$8),0),IF($B12=$DN$8,VLOOKUP($C12,'6. Patients'!$C$43:$AP$73,COLUMNS('6. Patients'!$C$8:AJ$8),0),VLOOKUP($C12,'6. Patients'!$C$78:$AP$107,COLUMNS('6. Patients'!$C$8:AJ$8),0))),0)</f>
        <v>0</v>
      </c>
      <c r="AP12" s="394">
        <f>IFERROR(IF($B12=$DN$7,VLOOKUP($C12,'6. Patients'!$C$10:$AP$39,COLUMNS('6. Patients'!$C$8:AK$8),0),IF($B12=$DN$8,VLOOKUP($C12,'6. Patients'!$C$43:$AP$73,COLUMNS('6. Patients'!$C$8:AK$8),0),VLOOKUP($C12,'6. Patients'!$C$78:$AP$107,COLUMNS('6. Patients'!$C$8:AK$8),0))),0)</f>
        <v>0</v>
      </c>
      <c r="AQ12" s="394">
        <f>IFERROR(IF($B12=$DN$7,VLOOKUP($C12,'6. Patients'!$C$10:$AP$39,COLUMNS('6. Patients'!$C$8:AL$8),0),IF($B12=$DN$8,VLOOKUP($C12,'6. Patients'!$C$43:$AP$73,COLUMNS('6. Patients'!$C$8:AL$8),0),VLOOKUP($C12,'6. Patients'!$C$78:$AP$107,COLUMNS('6. Patients'!$C$8:AL$8),0))),0)</f>
        <v>0</v>
      </c>
      <c r="AR12" s="394">
        <f>IFERROR(IF($B12=$DN$7,VLOOKUP($C12,'6. Patients'!$C$10:$AP$39,COLUMNS('6. Patients'!$C$8:AM$8),0),IF($B12=$DN$8,VLOOKUP($C12,'6. Patients'!$C$43:$AP$73,COLUMNS('6. Patients'!$C$8:AM$8),0),VLOOKUP($C12,'6. Patients'!$C$78:$AP$107,COLUMNS('6. Patients'!$C$8:AM$8),0))),0)</f>
        <v>0</v>
      </c>
      <c r="AS12" s="394">
        <f>IFERROR(IF($B12=$DN$7,VLOOKUP($C12,'6. Patients'!$C$10:$AP$39,COLUMNS('6. Patients'!$C$8:AN$8),0),IF($B12=$DN$8,VLOOKUP($C12,'6. Patients'!$C$43:$AP$73,COLUMNS('6. Patients'!$C$8:AN$8),0),VLOOKUP($C12,'6. Patients'!$C$78:$AP$107,COLUMNS('6. Patients'!$C$8:AN$8),0))),0)</f>
        <v>0</v>
      </c>
      <c r="AT12" s="394">
        <f>IFERROR(IF($B12=$DN$7,VLOOKUP($C12,'6. Patients'!$C$10:$AP$39,COLUMNS('6. Patients'!$C$8:AO$8),0),IF($B12=$DN$8,VLOOKUP($C12,'6. Patients'!$C$43:$AP$73,COLUMNS('6. Patients'!$C$8:AO$8),0),VLOOKUP($C12,'6. Patients'!$C$78:$AP$107,COLUMNS('6. Patients'!$C$8:AO$8),0))),0)</f>
        <v>0</v>
      </c>
      <c r="AU12" s="394">
        <f>IFERROR(IF($B12=$DN$7,VLOOKUP($C12,'6. Patients'!$C$10:$AP$39,COLUMNS('6. Patients'!$C$8:AP$8),0),IF($B12=$DN$8,VLOOKUP($C12,'6. Patients'!$C$43:$AP$73,COLUMNS('6. Patients'!$C$8:AP$8),0),VLOOKUP($C12,'6. Patients'!$C$78:$AP$107,COLUMNS('6. Patients'!$C$8:AP$8),0))),0)</f>
        <v>0</v>
      </c>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198"/>
      <c r="DM12" s="198"/>
      <c r="DN12" s="198"/>
      <c r="DO12" s="198"/>
      <c r="DP12" s="198"/>
      <c r="DQ12" s="198"/>
      <c r="DR12" s="198"/>
      <c r="DS12" s="198"/>
      <c r="DT12" s="198"/>
      <c r="DU12" s="198"/>
      <c r="DV12" s="198"/>
      <c r="DW12" s="66"/>
      <c r="DX12" s="66"/>
      <c r="DY12" s="66"/>
      <c r="DZ12" s="66"/>
      <c r="EA12" s="66"/>
      <c r="EB12" s="66"/>
      <c r="EC12" s="66"/>
    </row>
    <row r="13" spans="2:133" x14ac:dyDescent="0.3">
      <c r="B13" s="175"/>
      <c r="C13" s="175"/>
      <c r="D13" s="175"/>
      <c r="E13" s="176"/>
      <c r="F13" s="176"/>
      <c r="G13" s="177"/>
      <c r="H13" s="143">
        <f t="shared" si="1"/>
        <v>0</v>
      </c>
      <c r="I13" s="91" t="str">
        <f t="shared" si="3"/>
        <v/>
      </c>
      <c r="J13" s="224">
        <f t="shared" si="2"/>
        <v>0</v>
      </c>
      <c r="K13" s="88">
        <f>IFERROR(IF($B13=$DN$7,VLOOKUP($C13,'6. Patients'!$C$10:$AP$39,COLUMNS('6. Patients'!$C$8:F$8),0),IF($B13=$DN$8,VLOOKUP($C13,'6. Patients'!$C$43:$AP$73,COLUMNS('6. Patients'!$C$8:F$8),0),VLOOKUP($C13,'6. Patients'!$C$78:$AP$107,COLUMNS('6. Patients'!$C$8:F$8),0))),0)</f>
        <v>0</v>
      </c>
      <c r="L13" s="88">
        <f>IFERROR(IF($B13=$DN$7,VLOOKUP($C13,'6. Patients'!$C$10:$AP$39,COLUMNS('6. Patients'!$C$8:G$8),0),IF($B13=$DN$8,VLOOKUP($C13,'6. Patients'!$C$43:$AP$73,COLUMNS('6. Patients'!$C$8:G$8),0),VLOOKUP($C13,'6. Patients'!$C$78:$AP$107,COLUMNS('6. Patients'!$C$8:G$8),0))),0)</f>
        <v>0</v>
      </c>
      <c r="M13" s="88">
        <f>IFERROR(IF($B13=$DN$7,VLOOKUP($C13,'6. Patients'!$C$10:$AP$39,COLUMNS('6. Patients'!$C$8:H$8),0),IF($B13=$DN$8,VLOOKUP($C13,'6. Patients'!$C$43:$AP$73,COLUMNS('6. Patients'!$C$8:H$8),0),VLOOKUP($C13,'6. Patients'!$C$78:$AP$107,COLUMNS('6. Patients'!$C$8:H$8),0))),0)</f>
        <v>0</v>
      </c>
      <c r="N13" s="88">
        <f>IFERROR(IF($B13=$DN$7,VLOOKUP($C13,'6. Patients'!$C$10:$AP$39,COLUMNS('6. Patients'!$C$8:I$8),0),IF($B13=$DN$8,VLOOKUP($C13,'6. Patients'!$C$43:$AP$73,COLUMNS('6. Patients'!$C$8:I$8),0),VLOOKUP($C13,'6. Patients'!$C$78:$AP$107,COLUMNS('6. Patients'!$C$8:I$8),0))),0)</f>
        <v>0</v>
      </c>
      <c r="O13" s="88">
        <f>IFERROR(IF($B13=$DN$7,VLOOKUP($C13,'6. Patients'!$C$10:$AP$39,COLUMNS('6. Patients'!$C$8:J$8),0),IF($B13=$DN$8,VLOOKUP($C13,'6. Patients'!$C$43:$AP$73,COLUMNS('6. Patients'!$C$8:J$8),0),VLOOKUP($C13,'6. Patients'!$C$78:$AP$107,COLUMNS('6. Patients'!$C$8:J$8),0))),0)</f>
        <v>0</v>
      </c>
      <c r="P13" s="88">
        <f>IFERROR(IF($B13=$DN$7,VLOOKUP($C13,'6. Patients'!$C$10:$AP$39,COLUMNS('6. Patients'!$C$8:K$8),0),IF($B13=$DN$8,VLOOKUP($C13,'6. Patients'!$C$43:$AP$73,COLUMNS('6. Patients'!$C$8:K$8),0),VLOOKUP($C13,'6. Patients'!$C$78:$AP$107,COLUMNS('6. Patients'!$C$8:K$8),0))),0)</f>
        <v>0</v>
      </c>
      <c r="Q13" s="88">
        <f>IFERROR(IF($B13=$DN$7,VLOOKUP($C13,'6. Patients'!$C$10:$AP$39,COLUMNS('6. Patients'!$C$8:L$8),0),IF($B13=$DN$8,VLOOKUP($C13,'6. Patients'!$C$43:$AP$73,COLUMNS('6. Patients'!$C$8:L$8),0),VLOOKUP($C13,'6. Patients'!$C$78:$AP$107,COLUMNS('6. Patients'!$C$8:L$8),0))),0)</f>
        <v>0</v>
      </c>
      <c r="R13" s="394">
        <f>IFERROR(IF($B13=$DN$7,VLOOKUP($C13,'6. Patients'!$C$10:$AP$39,COLUMNS('6. Patients'!$C$8:M$8),0),IF($B13=$DN$8,VLOOKUP($C13,'6. Patients'!$C$43:$AP$73,COLUMNS('6. Patients'!$C$8:M$8),0),VLOOKUP($C13,'6. Patients'!$C$78:$AP$107,COLUMNS('6. Patients'!$C$8:M$8),0))),0)</f>
        <v>0</v>
      </c>
      <c r="S13" s="394">
        <f>IFERROR(IF($B13=$DN$7,VLOOKUP($C13,'6. Patients'!$C$10:$AP$39,COLUMNS('6. Patients'!$C$8:N$8),0),IF($B13=$DN$8,VLOOKUP($C13,'6. Patients'!$C$43:$AP$73,COLUMNS('6. Patients'!$C$8:N$8),0),VLOOKUP($C13,'6. Patients'!$C$78:$AP$107,COLUMNS('6. Patients'!$C$8:N$8),0))),0)</f>
        <v>0</v>
      </c>
      <c r="T13" s="394">
        <f>IFERROR(IF($B13=$DN$7,VLOOKUP($C13,'6. Patients'!$C$10:$AP$39,COLUMNS('6. Patients'!$C$8:O$8),0),IF($B13=$DN$8,VLOOKUP($C13,'6. Patients'!$C$43:$AP$73,COLUMNS('6. Patients'!$C$8:O$8),0),VLOOKUP($C13,'6. Patients'!$C$78:$AP$107,COLUMNS('6. Patients'!$C$8:O$8),0))),0)</f>
        <v>0</v>
      </c>
      <c r="U13" s="394">
        <f>IFERROR(IF($B13=$DN$7,VLOOKUP($C13,'6. Patients'!$C$10:$AP$39,COLUMNS('6. Patients'!$C$8:P$8),0),IF($B13=$DN$8,VLOOKUP($C13,'6. Patients'!$C$43:$AP$73,COLUMNS('6. Patients'!$C$8:P$8),0),VLOOKUP($C13,'6. Patients'!$C$78:$AP$107,COLUMNS('6. Patients'!$C$8:P$8),0))),0)</f>
        <v>0</v>
      </c>
      <c r="V13" s="394">
        <f>IFERROR(IF($B13=$DN$7,VLOOKUP($C13,'6. Patients'!$C$10:$AP$39,COLUMNS('6. Patients'!$C$8:Q$8),0),IF($B13=$DN$8,VLOOKUP($C13,'6. Patients'!$C$43:$AP$73,COLUMNS('6. Patients'!$C$8:Q$8),0),VLOOKUP($C13,'6. Patients'!$C$78:$AP$107,COLUMNS('6. Patients'!$C$8:Q$8),0))),0)</f>
        <v>0</v>
      </c>
      <c r="W13" s="394">
        <f>IFERROR(IF($B13=$DN$7,VLOOKUP($C13,'6. Patients'!$C$10:$AP$39,COLUMNS('6. Patients'!$C$8:R$8),0),IF($B13=$DN$8,VLOOKUP($C13,'6. Patients'!$C$43:$AP$73,COLUMNS('6. Patients'!$C$8:R$8),0),VLOOKUP($C13,'6. Patients'!$C$78:$AP$107,COLUMNS('6. Patients'!$C$8:R$8),0))),0)</f>
        <v>0</v>
      </c>
      <c r="X13" s="394">
        <f>IFERROR(IF($B13=$DN$7,VLOOKUP($C13,'6. Patients'!$C$10:$AP$39,COLUMNS('6. Patients'!$C$8:S$8),0),IF($B13=$DN$8,VLOOKUP($C13,'6. Patients'!$C$43:$AP$73,COLUMNS('6. Patients'!$C$8:S$8),0),VLOOKUP($C13,'6. Patients'!$C$78:$AP$107,COLUMNS('6. Patients'!$C$8:S$8),0))),0)</f>
        <v>0</v>
      </c>
      <c r="Y13" s="394">
        <f>IFERROR(IF($B13=$DN$7,VLOOKUP($C13,'6. Patients'!$C$10:$AP$39,COLUMNS('6. Patients'!$C$8:T$8),0),IF($B13=$DN$8,VLOOKUP($C13,'6. Patients'!$C$43:$AP$73,COLUMNS('6. Patients'!$C$8:T$8),0),VLOOKUP($C13,'6. Patients'!$C$78:$AP$107,COLUMNS('6. Patients'!$C$8:T$8),0))),0)</f>
        <v>0</v>
      </c>
      <c r="Z13" s="394">
        <f>IFERROR(IF($B13=$DN$7,VLOOKUP($C13,'6. Patients'!$C$10:$AP$39,COLUMNS('6. Patients'!$C$8:U$8),0),IF($B13=$DN$8,VLOOKUP($C13,'6. Patients'!$C$43:$AP$73,COLUMNS('6. Patients'!$C$8:U$8),0),VLOOKUP($C13,'6. Patients'!$C$78:$AP$107,COLUMNS('6. Patients'!$C$8:U$8),0))),0)</f>
        <v>0</v>
      </c>
      <c r="AA13" s="394">
        <f>IFERROR(IF($B13=$DN$7,VLOOKUP($C13,'6. Patients'!$C$10:$AP$39,COLUMNS('6. Patients'!$C$8:V$8),0),IF($B13=$DN$8,VLOOKUP($C13,'6. Patients'!$C$43:$AP$73,COLUMNS('6. Patients'!$C$8:V$8),0),VLOOKUP($C13,'6. Patients'!$C$78:$AP$107,COLUMNS('6. Patients'!$C$8:V$8),0))),0)</f>
        <v>0</v>
      </c>
      <c r="AB13" s="394">
        <f>IFERROR(IF($B13=$DN$7,VLOOKUP($C13,'6. Patients'!$C$10:$AP$39,COLUMNS('6. Patients'!$C$8:W$8),0),IF($B13=$DN$8,VLOOKUP($C13,'6. Patients'!$C$43:$AP$73,COLUMNS('6. Patients'!$C$8:W$8),0),VLOOKUP($C13,'6. Patients'!$C$78:$AP$107,COLUMNS('6. Patients'!$C$8:W$8),0))),0)</f>
        <v>0</v>
      </c>
      <c r="AC13" s="394">
        <f>IFERROR(IF($B13=$DN$7,VLOOKUP($C13,'6. Patients'!$C$10:$AP$39,COLUMNS('6. Patients'!$C$8:X$8),0),IF($B13=$DN$8,VLOOKUP($C13,'6. Patients'!$C$43:$AP$73,COLUMNS('6. Patients'!$C$8:X$8),0),VLOOKUP($C13,'6. Patients'!$C$78:$AP$107,COLUMNS('6. Patients'!$C$8:X$8),0))),0)</f>
        <v>0</v>
      </c>
      <c r="AD13" s="394">
        <f>IFERROR(IF($B13=$DN$7,VLOOKUP($C13,'6. Patients'!$C$10:$AP$39,COLUMNS('6. Patients'!$C$8:Y$8),0),IF($B13=$DN$8,VLOOKUP($C13,'6. Patients'!$C$43:$AP$73,COLUMNS('6. Patients'!$C$8:Y$8),0),VLOOKUP($C13,'6. Patients'!$C$78:$AP$107,COLUMNS('6. Patients'!$C$8:Y$8),0))),0)</f>
        <v>0</v>
      </c>
      <c r="AE13" s="394">
        <f>IFERROR(IF($B13=$DN$7,VLOOKUP($C13,'6. Patients'!$C$10:$AP$39,COLUMNS('6. Patients'!$C$8:Z$8),0),IF($B13=$DN$8,VLOOKUP($C13,'6. Patients'!$C$43:$AP$73,COLUMNS('6. Patients'!$C$8:Z$8),0),VLOOKUP($C13,'6. Patients'!$C$78:$AP$107,COLUMNS('6. Patients'!$C$8:Z$8),0))),0)</f>
        <v>0</v>
      </c>
      <c r="AF13" s="394">
        <f>IFERROR(IF($B13=$DN$7,VLOOKUP($C13,'6. Patients'!$C$10:$AP$39,COLUMNS('6. Patients'!$C$8:AA$8),0),IF($B13=$DN$8,VLOOKUP($C13,'6. Patients'!$C$43:$AP$73,COLUMNS('6. Patients'!$C$8:AA$8),0),VLOOKUP($C13,'6. Patients'!$C$78:$AP$107,COLUMNS('6. Patients'!$C$8:AA$8),0))),0)</f>
        <v>0</v>
      </c>
      <c r="AG13" s="394">
        <f>IFERROR(IF($B13=$DN$7,VLOOKUP($C13,'6. Patients'!$C$10:$AP$39,COLUMNS('6. Patients'!$C$8:AB$8),0),IF($B13=$DN$8,VLOOKUP($C13,'6. Patients'!$C$43:$AP$73,COLUMNS('6. Patients'!$C$8:AB$8),0),VLOOKUP($C13,'6. Patients'!$C$78:$AP$107,COLUMNS('6. Patients'!$C$8:AB$8),0))),0)</f>
        <v>0</v>
      </c>
      <c r="AH13" s="394">
        <f>IFERROR(IF($B13=$DN$7,VLOOKUP($C13,'6. Patients'!$C$10:$AP$39,COLUMNS('6. Patients'!$C$8:AC$8),0),IF($B13=$DN$8,VLOOKUP($C13,'6. Patients'!$C$43:$AP$73,COLUMNS('6. Patients'!$C$8:AC$8),0),VLOOKUP($C13,'6. Patients'!$C$78:$AP$107,COLUMNS('6. Patients'!$C$8:AC$8),0))),0)</f>
        <v>0</v>
      </c>
      <c r="AI13" s="394">
        <f>IFERROR(IF($B13=$DN$7,VLOOKUP($C13,'6. Patients'!$C$10:$AP$39,COLUMNS('6. Patients'!$C$8:AD$8),0),IF($B13=$DN$8,VLOOKUP($C13,'6. Patients'!$C$43:$AP$73,COLUMNS('6. Patients'!$C$8:AD$8),0),VLOOKUP($C13,'6. Patients'!$C$78:$AP$107,COLUMNS('6. Patients'!$C$8:AD$8),0))),0)</f>
        <v>0</v>
      </c>
      <c r="AJ13" s="394">
        <f>IFERROR(IF($B13=$DN$7,VLOOKUP($C13,'6. Patients'!$C$10:$AP$39,COLUMNS('6. Patients'!$C$8:AE$8),0),IF($B13=$DN$8,VLOOKUP($C13,'6. Patients'!$C$43:$AP$73,COLUMNS('6. Patients'!$C$8:AE$8),0),VLOOKUP($C13,'6. Patients'!$C$78:$AP$107,COLUMNS('6. Patients'!$C$8:AE$8),0))),0)</f>
        <v>0</v>
      </c>
      <c r="AK13" s="394">
        <f>IFERROR(IF($B13=$DN$7,VLOOKUP($C13,'6. Patients'!$C$10:$AP$39,COLUMNS('6. Patients'!$C$8:AF$8),0),IF($B13=$DN$8,VLOOKUP($C13,'6. Patients'!$C$43:$AP$73,COLUMNS('6. Patients'!$C$8:AF$8),0),VLOOKUP($C13,'6. Patients'!$C$78:$AP$107,COLUMNS('6. Patients'!$C$8:AF$8),0))),0)</f>
        <v>0</v>
      </c>
      <c r="AL13" s="394">
        <f>IFERROR(IF($B13=$DN$7,VLOOKUP($C13,'6. Patients'!$C$10:$AP$39,COLUMNS('6. Patients'!$C$8:AG$8),0),IF($B13=$DN$8,VLOOKUP($C13,'6. Patients'!$C$43:$AP$73,COLUMNS('6. Patients'!$C$8:AG$8),0),VLOOKUP($C13,'6. Patients'!$C$78:$AP$107,COLUMNS('6. Patients'!$C$8:AG$8),0))),0)</f>
        <v>0</v>
      </c>
      <c r="AM13" s="394">
        <f>IFERROR(IF($B13=$DN$7,VLOOKUP($C13,'6. Patients'!$C$10:$AP$39,COLUMNS('6. Patients'!$C$8:AH$8),0),IF($B13=$DN$8,VLOOKUP($C13,'6. Patients'!$C$43:$AP$73,COLUMNS('6. Patients'!$C$8:AH$8),0),VLOOKUP($C13,'6. Patients'!$C$78:$AP$107,COLUMNS('6. Patients'!$C$8:AH$8),0))),0)</f>
        <v>0</v>
      </c>
      <c r="AN13" s="394">
        <f>IFERROR(IF($B13=$DN$7,VLOOKUP($C13,'6. Patients'!$C$10:$AP$39,COLUMNS('6. Patients'!$C$8:AI$8),0),IF($B13=$DN$8,VLOOKUP($C13,'6. Patients'!$C$43:$AP$73,COLUMNS('6. Patients'!$C$8:AI$8),0),VLOOKUP($C13,'6. Patients'!$C$78:$AP$107,COLUMNS('6. Patients'!$C$8:AI$8),0))),0)</f>
        <v>0</v>
      </c>
      <c r="AO13" s="394">
        <f>IFERROR(IF($B13=$DN$7,VLOOKUP($C13,'6. Patients'!$C$10:$AP$39,COLUMNS('6. Patients'!$C$8:AJ$8),0),IF($B13=$DN$8,VLOOKUP($C13,'6. Patients'!$C$43:$AP$73,COLUMNS('6. Patients'!$C$8:AJ$8),0),VLOOKUP($C13,'6. Patients'!$C$78:$AP$107,COLUMNS('6. Patients'!$C$8:AJ$8),0))),0)</f>
        <v>0</v>
      </c>
      <c r="AP13" s="394">
        <f>IFERROR(IF($B13=$DN$7,VLOOKUP($C13,'6. Patients'!$C$10:$AP$39,COLUMNS('6. Patients'!$C$8:AK$8),0),IF($B13=$DN$8,VLOOKUP($C13,'6. Patients'!$C$43:$AP$73,COLUMNS('6. Patients'!$C$8:AK$8),0),VLOOKUP($C13,'6. Patients'!$C$78:$AP$107,COLUMNS('6. Patients'!$C$8:AK$8),0))),0)</f>
        <v>0</v>
      </c>
      <c r="AQ13" s="394">
        <f>IFERROR(IF($B13=$DN$7,VLOOKUP($C13,'6. Patients'!$C$10:$AP$39,COLUMNS('6. Patients'!$C$8:AL$8),0),IF($B13=$DN$8,VLOOKUP($C13,'6. Patients'!$C$43:$AP$73,COLUMNS('6. Patients'!$C$8:AL$8),0),VLOOKUP($C13,'6. Patients'!$C$78:$AP$107,COLUMNS('6. Patients'!$C$8:AL$8),0))),0)</f>
        <v>0</v>
      </c>
      <c r="AR13" s="394">
        <f>IFERROR(IF($B13=$DN$7,VLOOKUP($C13,'6. Patients'!$C$10:$AP$39,COLUMNS('6. Patients'!$C$8:AM$8),0),IF($B13=$DN$8,VLOOKUP($C13,'6. Patients'!$C$43:$AP$73,COLUMNS('6. Patients'!$C$8:AM$8),0),VLOOKUP($C13,'6. Patients'!$C$78:$AP$107,COLUMNS('6. Patients'!$C$8:AM$8),0))),0)</f>
        <v>0</v>
      </c>
      <c r="AS13" s="394">
        <f>IFERROR(IF($B13=$DN$7,VLOOKUP($C13,'6. Patients'!$C$10:$AP$39,COLUMNS('6. Patients'!$C$8:AN$8),0),IF($B13=$DN$8,VLOOKUP($C13,'6. Patients'!$C$43:$AP$73,COLUMNS('6. Patients'!$C$8:AN$8),0),VLOOKUP($C13,'6. Patients'!$C$78:$AP$107,COLUMNS('6. Patients'!$C$8:AN$8),0))),0)</f>
        <v>0</v>
      </c>
      <c r="AT13" s="394">
        <f>IFERROR(IF($B13=$DN$7,VLOOKUP($C13,'6. Patients'!$C$10:$AP$39,COLUMNS('6. Patients'!$C$8:AO$8),0),IF($B13=$DN$8,VLOOKUP($C13,'6. Patients'!$C$43:$AP$73,COLUMNS('6. Patients'!$C$8:AO$8),0),VLOOKUP($C13,'6. Patients'!$C$78:$AP$107,COLUMNS('6. Patients'!$C$8:AO$8),0))),0)</f>
        <v>0</v>
      </c>
      <c r="AU13" s="394">
        <f>IFERROR(IF($B13=$DN$7,VLOOKUP($C13,'6. Patients'!$C$10:$AP$39,COLUMNS('6. Patients'!$C$8:AP$8),0),IF($B13=$DN$8,VLOOKUP($C13,'6. Patients'!$C$43:$AP$73,COLUMNS('6. Patients'!$C$8:AP$8),0),VLOOKUP($C13,'6. Patients'!$C$78:$AP$107,COLUMNS('6. Patients'!$C$8:AP$8),0))),0)</f>
        <v>0</v>
      </c>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198"/>
      <c r="DM13" s="198"/>
      <c r="DN13" s="198"/>
      <c r="DO13" s="198"/>
      <c r="DP13" s="198"/>
      <c r="DQ13" s="198"/>
      <c r="DR13" s="198"/>
      <c r="DS13" s="198"/>
      <c r="DT13" s="198"/>
      <c r="DU13" s="198"/>
      <c r="DV13" s="198"/>
      <c r="DW13" s="66"/>
      <c r="DX13" s="66"/>
      <c r="DY13" s="66"/>
      <c r="DZ13" s="66"/>
      <c r="EA13" s="66"/>
      <c r="EB13" s="66"/>
      <c r="EC13" s="66"/>
    </row>
    <row r="14" spans="2:133" x14ac:dyDescent="0.3">
      <c r="B14" s="175"/>
      <c r="C14" s="175"/>
      <c r="D14" s="175"/>
      <c r="E14" s="176"/>
      <c r="F14" s="176"/>
      <c r="G14" s="177"/>
      <c r="H14" s="143">
        <f t="shared" si="1"/>
        <v>0</v>
      </c>
      <c r="I14" s="91" t="str">
        <f t="shared" si="3"/>
        <v/>
      </c>
      <c r="J14" s="224">
        <f t="shared" si="2"/>
        <v>0</v>
      </c>
      <c r="K14" s="88">
        <f>IFERROR(IF($B14=$DN$7,VLOOKUP($C14,'6. Patients'!$C$10:$AP$39,COLUMNS('6. Patients'!$C$8:F$8),0),IF($B14=$DN$8,VLOOKUP($C14,'6. Patients'!$C$43:$AP$73,COLUMNS('6. Patients'!$C$8:F$8),0),VLOOKUP($C14,'6. Patients'!$C$78:$AP$107,COLUMNS('6. Patients'!$C$8:F$8),0))),0)</f>
        <v>0</v>
      </c>
      <c r="L14" s="88">
        <f>IFERROR(IF($B14=$DN$7,VLOOKUP($C14,'6. Patients'!$C$10:$AP$39,COLUMNS('6. Patients'!$C$8:G$8),0),IF($B14=$DN$8,VLOOKUP($C14,'6. Patients'!$C$43:$AP$73,COLUMNS('6. Patients'!$C$8:G$8),0),VLOOKUP($C14,'6. Patients'!$C$78:$AP$107,COLUMNS('6. Patients'!$C$8:G$8),0))),0)</f>
        <v>0</v>
      </c>
      <c r="M14" s="88">
        <f>IFERROR(IF($B14=$DN$7,VLOOKUP($C14,'6. Patients'!$C$10:$AP$39,COLUMNS('6. Patients'!$C$8:H$8),0),IF($B14=$DN$8,VLOOKUP($C14,'6. Patients'!$C$43:$AP$73,COLUMNS('6. Patients'!$C$8:H$8),0),VLOOKUP($C14,'6. Patients'!$C$78:$AP$107,COLUMNS('6. Patients'!$C$8:H$8),0))),0)</f>
        <v>0</v>
      </c>
      <c r="N14" s="88">
        <f>IFERROR(IF($B14=$DN$7,VLOOKUP($C14,'6. Patients'!$C$10:$AP$39,COLUMNS('6. Patients'!$C$8:I$8),0),IF($B14=$DN$8,VLOOKUP($C14,'6. Patients'!$C$43:$AP$73,COLUMNS('6. Patients'!$C$8:I$8),0),VLOOKUP($C14,'6. Patients'!$C$78:$AP$107,COLUMNS('6. Patients'!$C$8:I$8),0))),0)</f>
        <v>0</v>
      </c>
      <c r="O14" s="88">
        <f>IFERROR(IF($B14=$DN$7,VLOOKUP($C14,'6. Patients'!$C$10:$AP$39,COLUMNS('6. Patients'!$C$8:J$8),0),IF($B14=$DN$8,VLOOKUP($C14,'6. Patients'!$C$43:$AP$73,COLUMNS('6. Patients'!$C$8:J$8),0),VLOOKUP($C14,'6. Patients'!$C$78:$AP$107,COLUMNS('6. Patients'!$C$8:J$8),0))),0)</f>
        <v>0</v>
      </c>
      <c r="P14" s="88">
        <f>IFERROR(IF($B14=$DN$7,VLOOKUP($C14,'6. Patients'!$C$10:$AP$39,COLUMNS('6. Patients'!$C$8:K$8),0),IF($B14=$DN$8,VLOOKUP($C14,'6. Patients'!$C$43:$AP$73,COLUMNS('6. Patients'!$C$8:K$8),0),VLOOKUP($C14,'6. Patients'!$C$78:$AP$107,COLUMNS('6. Patients'!$C$8:K$8),0))),0)</f>
        <v>0</v>
      </c>
      <c r="Q14" s="88">
        <f>IFERROR(IF($B14=$DN$7,VLOOKUP($C14,'6. Patients'!$C$10:$AP$39,COLUMNS('6. Patients'!$C$8:L$8),0),IF($B14=$DN$8,VLOOKUP($C14,'6. Patients'!$C$43:$AP$73,COLUMNS('6. Patients'!$C$8:L$8),0),VLOOKUP($C14,'6. Patients'!$C$78:$AP$107,COLUMNS('6. Patients'!$C$8:L$8),0))),0)</f>
        <v>0</v>
      </c>
      <c r="R14" s="394">
        <f>IFERROR(IF($B14=$DN$7,VLOOKUP($C14,'6. Patients'!$C$10:$AP$39,COLUMNS('6. Patients'!$C$8:M$8),0),IF($B14=$DN$8,VLOOKUP($C14,'6. Patients'!$C$43:$AP$73,COLUMNS('6. Patients'!$C$8:M$8),0),VLOOKUP($C14,'6. Patients'!$C$78:$AP$107,COLUMNS('6. Patients'!$C$8:M$8),0))),0)</f>
        <v>0</v>
      </c>
      <c r="S14" s="394">
        <f>IFERROR(IF($B14=$DN$7,VLOOKUP($C14,'6. Patients'!$C$10:$AP$39,COLUMNS('6. Patients'!$C$8:N$8),0),IF($B14=$DN$8,VLOOKUP($C14,'6. Patients'!$C$43:$AP$73,COLUMNS('6. Patients'!$C$8:N$8),0),VLOOKUP($C14,'6. Patients'!$C$78:$AP$107,COLUMNS('6. Patients'!$C$8:N$8),0))),0)</f>
        <v>0</v>
      </c>
      <c r="T14" s="394">
        <f>IFERROR(IF($B14=$DN$7,VLOOKUP($C14,'6. Patients'!$C$10:$AP$39,COLUMNS('6. Patients'!$C$8:O$8),0),IF($B14=$DN$8,VLOOKUP($C14,'6. Patients'!$C$43:$AP$73,COLUMNS('6. Patients'!$C$8:O$8),0),VLOOKUP($C14,'6. Patients'!$C$78:$AP$107,COLUMNS('6. Patients'!$C$8:O$8),0))),0)</f>
        <v>0</v>
      </c>
      <c r="U14" s="394">
        <f>IFERROR(IF($B14=$DN$7,VLOOKUP($C14,'6. Patients'!$C$10:$AP$39,COLUMNS('6. Patients'!$C$8:P$8),0),IF($B14=$DN$8,VLOOKUP($C14,'6. Patients'!$C$43:$AP$73,COLUMNS('6. Patients'!$C$8:P$8),0),VLOOKUP($C14,'6. Patients'!$C$78:$AP$107,COLUMNS('6. Patients'!$C$8:P$8),0))),0)</f>
        <v>0</v>
      </c>
      <c r="V14" s="394">
        <f>IFERROR(IF($B14=$DN$7,VLOOKUP($C14,'6. Patients'!$C$10:$AP$39,COLUMNS('6. Patients'!$C$8:Q$8),0),IF($B14=$DN$8,VLOOKUP($C14,'6. Patients'!$C$43:$AP$73,COLUMNS('6. Patients'!$C$8:Q$8),0),VLOOKUP($C14,'6. Patients'!$C$78:$AP$107,COLUMNS('6. Patients'!$C$8:Q$8),0))),0)</f>
        <v>0</v>
      </c>
      <c r="W14" s="394">
        <f>IFERROR(IF($B14=$DN$7,VLOOKUP($C14,'6. Patients'!$C$10:$AP$39,COLUMNS('6. Patients'!$C$8:R$8),0),IF($B14=$DN$8,VLOOKUP($C14,'6. Patients'!$C$43:$AP$73,COLUMNS('6. Patients'!$C$8:R$8),0),VLOOKUP($C14,'6. Patients'!$C$78:$AP$107,COLUMNS('6. Patients'!$C$8:R$8),0))),0)</f>
        <v>0</v>
      </c>
      <c r="X14" s="394">
        <f>IFERROR(IF($B14=$DN$7,VLOOKUP($C14,'6. Patients'!$C$10:$AP$39,COLUMNS('6. Patients'!$C$8:S$8),0),IF($B14=$DN$8,VLOOKUP($C14,'6. Patients'!$C$43:$AP$73,COLUMNS('6. Patients'!$C$8:S$8),0),VLOOKUP($C14,'6. Patients'!$C$78:$AP$107,COLUMNS('6. Patients'!$C$8:S$8),0))),0)</f>
        <v>0</v>
      </c>
      <c r="Y14" s="394">
        <f>IFERROR(IF($B14=$DN$7,VLOOKUP($C14,'6. Patients'!$C$10:$AP$39,COLUMNS('6. Patients'!$C$8:T$8),0),IF($B14=$DN$8,VLOOKUP($C14,'6. Patients'!$C$43:$AP$73,COLUMNS('6. Patients'!$C$8:T$8),0),VLOOKUP($C14,'6. Patients'!$C$78:$AP$107,COLUMNS('6. Patients'!$C$8:T$8),0))),0)</f>
        <v>0</v>
      </c>
      <c r="Z14" s="394">
        <f>IFERROR(IF($B14=$DN$7,VLOOKUP($C14,'6. Patients'!$C$10:$AP$39,COLUMNS('6. Patients'!$C$8:U$8),0),IF($B14=$DN$8,VLOOKUP($C14,'6. Patients'!$C$43:$AP$73,COLUMNS('6. Patients'!$C$8:U$8),0),VLOOKUP($C14,'6. Patients'!$C$78:$AP$107,COLUMNS('6. Patients'!$C$8:U$8),0))),0)</f>
        <v>0</v>
      </c>
      <c r="AA14" s="394">
        <f>IFERROR(IF($B14=$DN$7,VLOOKUP($C14,'6. Patients'!$C$10:$AP$39,COLUMNS('6. Patients'!$C$8:V$8),0),IF($B14=$DN$8,VLOOKUP($C14,'6. Patients'!$C$43:$AP$73,COLUMNS('6. Patients'!$C$8:V$8),0),VLOOKUP($C14,'6. Patients'!$C$78:$AP$107,COLUMNS('6. Patients'!$C$8:V$8),0))),0)</f>
        <v>0</v>
      </c>
      <c r="AB14" s="394">
        <f>IFERROR(IF($B14=$DN$7,VLOOKUP($C14,'6. Patients'!$C$10:$AP$39,COLUMNS('6. Patients'!$C$8:W$8),0),IF($B14=$DN$8,VLOOKUP($C14,'6. Patients'!$C$43:$AP$73,COLUMNS('6. Patients'!$C$8:W$8),0),VLOOKUP($C14,'6. Patients'!$C$78:$AP$107,COLUMNS('6. Patients'!$C$8:W$8),0))),0)</f>
        <v>0</v>
      </c>
      <c r="AC14" s="394">
        <f>IFERROR(IF($B14=$DN$7,VLOOKUP($C14,'6. Patients'!$C$10:$AP$39,COLUMNS('6. Patients'!$C$8:X$8),0),IF($B14=$DN$8,VLOOKUP($C14,'6. Patients'!$C$43:$AP$73,COLUMNS('6. Patients'!$C$8:X$8),0),VLOOKUP($C14,'6. Patients'!$C$78:$AP$107,COLUMNS('6. Patients'!$C$8:X$8),0))),0)</f>
        <v>0</v>
      </c>
      <c r="AD14" s="394">
        <f>IFERROR(IF($B14=$DN$7,VLOOKUP($C14,'6. Patients'!$C$10:$AP$39,COLUMNS('6. Patients'!$C$8:Y$8),0),IF($B14=$DN$8,VLOOKUP($C14,'6. Patients'!$C$43:$AP$73,COLUMNS('6. Patients'!$C$8:Y$8),0),VLOOKUP($C14,'6. Patients'!$C$78:$AP$107,COLUMNS('6. Patients'!$C$8:Y$8),0))),0)</f>
        <v>0</v>
      </c>
      <c r="AE14" s="394">
        <f>IFERROR(IF($B14=$DN$7,VLOOKUP($C14,'6. Patients'!$C$10:$AP$39,COLUMNS('6. Patients'!$C$8:Z$8),0),IF($B14=$DN$8,VLOOKUP($C14,'6. Patients'!$C$43:$AP$73,COLUMNS('6. Patients'!$C$8:Z$8),0),VLOOKUP($C14,'6. Patients'!$C$78:$AP$107,COLUMNS('6. Patients'!$C$8:Z$8),0))),0)</f>
        <v>0</v>
      </c>
      <c r="AF14" s="394">
        <f>IFERROR(IF($B14=$DN$7,VLOOKUP($C14,'6. Patients'!$C$10:$AP$39,COLUMNS('6. Patients'!$C$8:AA$8),0),IF($B14=$DN$8,VLOOKUP($C14,'6. Patients'!$C$43:$AP$73,COLUMNS('6. Patients'!$C$8:AA$8),0),VLOOKUP($C14,'6. Patients'!$C$78:$AP$107,COLUMNS('6. Patients'!$C$8:AA$8),0))),0)</f>
        <v>0</v>
      </c>
      <c r="AG14" s="394">
        <f>IFERROR(IF($B14=$DN$7,VLOOKUP($C14,'6. Patients'!$C$10:$AP$39,COLUMNS('6. Patients'!$C$8:AB$8),0),IF($B14=$DN$8,VLOOKUP($C14,'6. Patients'!$C$43:$AP$73,COLUMNS('6. Patients'!$C$8:AB$8),0),VLOOKUP($C14,'6. Patients'!$C$78:$AP$107,COLUMNS('6. Patients'!$C$8:AB$8),0))),0)</f>
        <v>0</v>
      </c>
      <c r="AH14" s="394">
        <f>IFERROR(IF($B14=$DN$7,VLOOKUP($C14,'6. Patients'!$C$10:$AP$39,COLUMNS('6. Patients'!$C$8:AC$8),0),IF($B14=$DN$8,VLOOKUP($C14,'6. Patients'!$C$43:$AP$73,COLUMNS('6. Patients'!$C$8:AC$8),0),VLOOKUP($C14,'6. Patients'!$C$78:$AP$107,COLUMNS('6. Patients'!$C$8:AC$8),0))),0)</f>
        <v>0</v>
      </c>
      <c r="AI14" s="394">
        <f>IFERROR(IF($B14=$DN$7,VLOOKUP($C14,'6. Patients'!$C$10:$AP$39,COLUMNS('6. Patients'!$C$8:AD$8),0),IF($B14=$DN$8,VLOOKUP($C14,'6. Patients'!$C$43:$AP$73,COLUMNS('6. Patients'!$C$8:AD$8),0),VLOOKUP($C14,'6. Patients'!$C$78:$AP$107,COLUMNS('6. Patients'!$C$8:AD$8),0))),0)</f>
        <v>0</v>
      </c>
      <c r="AJ14" s="394">
        <f>IFERROR(IF($B14=$DN$7,VLOOKUP($C14,'6. Patients'!$C$10:$AP$39,COLUMNS('6. Patients'!$C$8:AE$8),0),IF($B14=$DN$8,VLOOKUP($C14,'6. Patients'!$C$43:$AP$73,COLUMNS('6. Patients'!$C$8:AE$8),0),VLOOKUP($C14,'6. Patients'!$C$78:$AP$107,COLUMNS('6. Patients'!$C$8:AE$8),0))),0)</f>
        <v>0</v>
      </c>
      <c r="AK14" s="394">
        <f>IFERROR(IF($B14=$DN$7,VLOOKUP($C14,'6. Patients'!$C$10:$AP$39,COLUMNS('6. Patients'!$C$8:AF$8),0),IF($B14=$DN$8,VLOOKUP($C14,'6. Patients'!$C$43:$AP$73,COLUMNS('6. Patients'!$C$8:AF$8),0),VLOOKUP($C14,'6. Patients'!$C$78:$AP$107,COLUMNS('6. Patients'!$C$8:AF$8),0))),0)</f>
        <v>0</v>
      </c>
      <c r="AL14" s="394">
        <f>IFERROR(IF($B14=$DN$7,VLOOKUP($C14,'6. Patients'!$C$10:$AP$39,COLUMNS('6. Patients'!$C$8:AG$8),0),IF($B14=$DN$8,VLOOKUP($C14,'6. Patients'!$C$43:$AP$73,COLUMNS('6. Patients'!$C$8:AG$8),0),VLOOKUP($C14,'6. Patients'!$C$78:$AP$107,COLUMNS('6. Patients'!$C$8:AG$8),0))),0)</f>
        <v>0</v>
      </c>
      <c r="AM14" s="394">
        <f>IFERROR(IF($B14=$DN$7,VLOOKUP($C14,'6. Patients'!$C$10:$AP$39,COLUMNS('6. Patients'!$C$8:AH$8),0),IF($B14=$DN$8,VLOOKUP($C14,'6. Patients'!$C$43:$AP$73,COLUMNS('6. Patients'!$C$8:AH$8),0),VLOOKUP($C14,'6. Patients'!$C$78:$AP$107,COLUMNS('6. Patients'!$C$8:AH$8),0))),0)</f>
        <v>0</v>
      </c>
      <c r="AN14" s="394">
        <f>IFERROR(IF($B14=$DN$7,VLOOKUP($C14,'6. Patients'!$C$10:$AP$39,COLUMNS('6. Patients'!$C$8:AI$8),0),IF($B14=$DN$8,VLOOKUP($C14,'6. Patients'!$C$43:$AP$73,COLUMNS('6. Patients'!$C$8:AI$8),0),VLOOKUP($C14,'6. Patients'!$C$78:$AP$107,COLUMNS('6. Patients'!$C$8:AI$8),0))),0)</f>
        <v>0</v>
      </c>
      <c r="AO14" s="394">
        <f>IFERROR(IF($B14=$DN$7,VLOOKUP($C14,'6. Patients'!$C$10:$AP$39,COLUMNS('6. Patients'!$C$8:AJ$8),0),IF($B14=$DN$8,VLOOKUP($C14,'6. Patients'!$C$43:$AP$73,COLUMNS('6. Patients'!$C$8:AJ$8),0),VLOOKUP($C14,'6. Patients'!$C$78:$AP$107,COLUMNS('6. Patients'!$C$8:AJ$8),0))),0)</f>
        <v>0</v>
      </c>
      <c r="AP14" s="394">
        <f>IFERROR(IF($B14=$DN$7,VLOOKUP($C14,'6. Patients'!$C$10:$AP$39,COLUMNS('6. Patients'!$C$8:AK$8),0),IF($B14=$DN$8,VLOOKUP($C14,'6. Patients'!$C$43:$AP$73,COLUMNS('6. Patients'!$C$8:AK$8),0),VLOOKUP($C14,'6. Patients'!$C$78:$AP$107,COLUMNS('6. Patients'!$C$8:AK$8),0))),0)</f>
        <v>0</v>
      </c>
      <c r="AQ14" s="394">
        <f>IFERROR(IF($B14=$DN$7,VLOOKUP($C14,'6. Patients'!$C$10:$AP$39,COLUMNS('6. Patients'!$C$8:AL$8),0),IF($B14=$DN$8,VLOOKUP($C14,'6. Patients'!$C$43:$AP$73,COLUMNS('6. Patients'!$C$8:AL$8),0),VLOOKUP($C14,'6. Patients'!$C$78:$AP$107,COLUMNS('6. Patients'!$C$8:AL$8),0))),0)</f>
        <v>0</v>
      </c>
      <c r="AR14" s="394">
        <f>IFERROR(IF($B14=$DN$7,VLOOKUP($C14,'6. Patients'!$C$10:$AP$39,COLUMNS('6. Patients'!$C$8:AM$8),0),IF($B14=$DN$8,VLOOKUP($C14,'6. Patients'!$C$43:$AP$73,COLUMNS('6. Patients'!$C$8:AM$8),0),VLOOKUP($C14,'6. Patients'!$C$78:$AP$107,COLUMNS('6. Patients'!$C$8:AM$8),0))),0)</f>
        <v>0</v>
      </c>
      <c r="AS14" s="394">
        <f>IFERROR(IF($B14=$DN$7,VLOOKUP($C14,'6. Patients'!$C$10:$AP$39,COLUMNS('6. Patients'!$C$8:AN$8),0),IF($B14=$DN$8,VLOOKUP($C14,'6. Patients'!$C$43:$AP$73,COLUMNS('6. Patients'!$C$8:AN$8),0),VLOOKUP($C14,'6. Patients'!$C$78:$AP$107,COLUMNS('6. Patients'!$C$8:AN$8),0))),0)</f>
        <v>0</v>
      </c>
      <c r="AT14" s="394">
        <f>IFERROR(IF($B14=$DN$7,VLOOKUP($C14,'6. Patients'!$C$10:$AP$39,COLUMNS('6. Patients'!$C$8:AO$8),0),IF($B14=$DN$8,VLOOKUP($C14,'6. Patients'!$C$43:$AP$73,COLUMNS('6. Patients'!$C$8:AO$8),0),VLOOKUP($C14,'6. Patients'!$C$78:$AP$107,COLUMNS('6. Patients'!$C$8:AO$8),0))),0)</f>
        <v>0</v>
      </c>
      <c r="AU14" s="394">
        <f>IFERROR(IF($B14=$DN$7,VLOOKUP($C14,'6. Patients'!$C$10:$AP$39,COLUMNS('6. Patients'!$C$8:AP$8),0),IF($B14=$DN$8,VLOOKUP($C14,'6. Patients'!$C$43:$AP$73,COLUMNS('6. Patients'!$C$8:AP$8),0),VLOOKUP($C14,'6. Patients'!$C$78:$AP$107,COLUMNS('6. Patients'!$C$8:AP$8),0))),0)</f>
        <v>0</v>
      </c>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198"/>
      <c r="DM14" s="198"/>
      <c r="DN14" s="198"/>
      <c r="DO14" s="198"/>
      <c r="DP14" s="198"/>
      <c r="DQ14" s="198"/>
      <c r="DR14" s="198"/>
      <c r="DS14" s="198"/>
      <c r="DT14" s="198"/>
      <c r="DU14" s="198"/>
      <c r="DV14" s="198"/>
      <c r="DW14" s="66"/>
      <c r="DX14" s="66"/>
      <c r="DY14" s="66"/>
      <c r="DZ14" s="66"/>
      <c r="EA14" s="66"/>
      <c r="EB14" s="66"/>
      <c r="EC14" s="66"/>
    </row>
    <row r="15" spans="2:133" x14ac:dyDescent="0.3">
      <c r="B15" s="175"/>
      <c r="C15" s="175"/>
      <c r="D15" s="175"/>
      <c r="E15" s="176"/>
      <c r="F15" s="176"/>
      <c r="G15" s="177"/>
      <c r="H15" s="143">
        <f t="shared" si="1"/>
        <v>0</v>
      </c>
      <c r="I15" s="91" t="str">
        <f t="shared" si="3"/>
        <v/>
      </c>
      <c r="J15" s="224">
        <f t="shared" si="2"/>
        <v>0</v>
      </c>
      <c r="K15" s="88">
        <f>IFERROR(IF($B15=$DN$7,VLOOKUP($C15,'6. Patients'!$C$10:$AP$39,COLUMNS('6. Patients'!$C$8:F$8),0),IF($B15=$DN$8,VLOOKUP($C15,'6. Patients'!$C$43:$AP$73,COLUMNS('6. Patients'!$C$8:F$8),0),VLOOKUP($C15,'6. Patients'!$C$78:$AP$107,COLUMNS('6. Patients'!$C$8:F$8),0))),0)</f>
        <v>0</v>
      </c>
      <c r="L15" s="88">
        <f>IFERROR(IF($B15=$DN$7,VLOOKUP($C15,'6. Patients'!$C$10:$AP$39,COLUMNS('6. Patients'!$C$8:G$8),0),IF($B15=$DN$8,VLOOKUP($C15,'6. Patients'!$C$43:$AP$73,COLUMNS('6. Patients'!$C$8:G$8),0),VLOOKUP($C15,'6. Patients'!$C$78:$AP$107,COLUMNS('6. Patients'!$C$8:G$8),0))),0)</f>
        <v>0</v>
      </c>
      <c r="M15" s="88">
        <f>IFERROR(IF($B15=$DN$7,VLOOKUP($C15,'6. Patients'!$C$10:$AP$39,COLUMNS('6. Patients'!$C$8:H$8),0),IF($B15=$DN$8,VLOOKUP($C15,'6. Patients'!$C$43:$AP$73,COLUMNS('6. Patients'!$C$8:H$8),0),VLOOKUP($C15,'6. Patients'!$C$78:$AP$107,COLUMNS('6. Patients'!$C$8:H$8),0))),0)</f>
        <v>0</v>
      </c>
      <c r="N15" s="88">
        <f>IFERROR(IF($B15=$DN$7,VLOOKUP($C15,'6. Patients'!$C$10:$AP$39,COLUMNS('6. Patients'!$C$8:I$8),0),IF($B15=$DN$8,VLOOKUP($C15,'6. Patients'!$C$43:$AP$73,COLUMNS('6. Patients'!$C$8:I$8),0),VLOOKUP($C15,'6. Patients'!$C$78:$AP$107,COLUMNS('6. Patients'!$C$8:I$8),0))),0)</f>
        <v>0</v>
      </c>
      <c r="O15" s="88">
        <f>IFERROR(IF($B15=$DN$7,VLOOKUP($C15,'6. Patients'!$C$10:$AP$39,COLUMNS('6. Patients'!$C$8:J$8),0),IF($B15=$DN$8,VLOOKUP($C15,'6. Patients'!$C$43:$AP$73,COLUMNS('6. Patients'!$C$8:J$8),0),VLOOKUP($C15,'6. Patients'!$C$78:$AP$107,COLUMNS('6. Patients'!$C$8:J$8),0))),0)</f>
        <v>0</v>
      </c>
      <c r="P15" s="88">
        <f>IFERROR(IF($B15=$DN$7,VLOOKUP($C15,'6. Patients'!$C$10:$AP$39,COLUMNS('6. Patients'!$C$8:K$8),0),IF($B15=$DN$8,VLOOKUP($C15,'6. Patients'!$C$43:$AP$73,COLUMNS('6. Patients'!$C$8:K$8),0),VLOOKUP($C15,'6. Patients'!$C$78:$AP$107,COLUMNS('6. Patients'!$C$8:K$8),0))),0)</f>
        <v>0</v>
      </c>
      <c r="Q15" s="88">
        <f>IFERROR(IF($B15=$DN$7,VLOOKUP($C15,'6. Patients'!$C$10:$AP$39,COLUMNS('6. Patients'!$C$8:L$8),0),IF($B15=$DN$8,VLOOKUP($C15,'6. Patients'!$C$43:$AP$73,COLUMNS('6. Patients'!$C$8:L$8),0),VLOOKUP($C15,'6. Patients'!$C$78:$AP$107,COLUMNS('6. Patients'!$C$8:L$8),0))),0)</f>
        <v>0</v>
      </c>
      <c r="R15" s="394">
        <f>IFERROR(IF($B15=$DN$7,VLOOKUP($C15,'6. Patients'!$C$10:$AP$39,COLUMNS('6. Patients'!$C$8:M$8),0),IF($B15=$DN$8,VLOOKUP($C15,'6. Patients'!$C$43:$AP$73,COLUMNS('6. Patients'!$C$8:M$8),0),VLOOKUP($C15,'6. Patients'!$C$78:$AP$107,COLUMNS('6. Patients'!$C$8:M$8),0))),0)</f>
        <v>0</v>
      </c>
      <c r="S15" s="394">
        <f>IFERROR(IF($B15=$DN$7,VLOOKUP($C15,'6. Patients'!$C$10:$AP$39,COLUMNS('6. Patients'!$C$8:N$8),0),IF($B15=$DN$8,VLOOKUP($C15,'6. Patients'!$C$43:$AP$73,COLUMNS('6. Patients'!$C$8:N$8),0),VLOOKUP($C15,'6. Patients'!$C$78:$AP$107,COLUMNS('6. Patients'!$C$8:N$8),0))),0)</f>
        <v>0</v>
      </c>
      <c r="T15" s="394">
        <f>IFERROR(IF($B15=$DN$7,VLOOKUP($C15,'6. Patients'!$C$10:$AP$39,COLUMNS('6. Patients'!$C$8:O$8),0),IF($B15=$DN$8,VLOOKUP($C15,'6. Patients'!$C$43:$AP$73,COLUMNS('6. Patients'!$C$8:O$8),0),VLOOKUP($C15,'6. Patients'!$C$78:$AP$107,COLUMNS('6. Patients'!$C$8:O$8),0))),0)</f>
        <v>0</v>
      </c>
      <c r="U15" s="394">
        <f>IFERROR(IF($B15=$DN$7,VLOOKUP($C15,'6. Patients'!$C$10:$AP$39,COLUMNS('6. Patients'!$C$8:P$8),0),IF($B15=$DN$8,VLOOKUP($C15,'6. Patients'!$C$43:$AP$73,COLUMNS('6. Patients'!$C$8:P$8),0),VLOOKUP($C15,'6. Patients'!$C$78:$AP$107,COLUMNS('6. Patients'!$C$8:P$8),0))),0)</f>
        <v>0</v>
      </c>
      <c r="V15" s="394">
        <f>IFERROR(IF($B15=$DN$7,VLOOKUP($C15,'6. Patients'!$C$10:$AP$39,COLUMNS('6. Patients'!$C$8:Q$8),0),IF($B15=$DN$8,VLOOKUP($C15,'6. Patients'!$C$43:$AP$73,COLUMNS('6. Patients'!$C$8:Q$8),0),VLOOKUP($C15,'6. Patients'!$C$78:$AP$107,COLUMNS('6. Patients'!$C$8:Q$8),0))),0)</f>
        <v>0</v>
      </c>
      <c r="W15" s="394">
        <f>IFERROR(IF($B15=$DN$7,VLOOKUP($C15,'6. Patients'!$C$10:$AP$39,COLUMNS('6. Patients'!$C$8:R$8),0),IF($B15=$DN$8,VLOOKUP($C15,'6. Patients'!$C$43:$AP$73,COLUMNS('6. Patients'!$C$8:R$8),0),VLOOKUP($C15,'6. Patients'!$C$78:$AP$107,COLUMNS('6. Patients'!$C$8:R$8),0))),0)</f>
        <v>0</v>
      </c>
      <c r="X15" s="394">
        <f>IFERROR(IF($B15=$DN$7,VLOOKUP($C15,'6. Patients'!$C$10:$AP$39,COLUMNS('6. Patients'!$C$8:S$8),0),IF($B15=$DN$8,VLOOKUP($C15,'6. Patients'!$C$43:$AP$73,COLUMNS('6. Patients'!$C$8:S$8),0),VLOOKUP($C15,'6. Patients'!$C$78:$AP$107,COLUMNS('6. Patients'!$C$8:S$8),0))),0)</f>
        <v>0</v>
      </c>
      <c r="Y15" s="394">
        <f>IFERROR(IF($B15=$DN$7,VLOOKUP($C15,'6. Patients'!$C$10:$AP$39,COLUMNS('6. Patients'!$C$8:T$8),0),IF($B15=$DN$8,VLOOKUP($C15,'6. Patients'!$C$43:$AP$73,COLUMNS('6. Patients'!$C$8:T$8),0),VLOOKUP($C15,'6. Patients'!$C$78:$AP$107,COLUMNS('6. Patients'!$C$8:T$8),0))),0)</f>
        <v>0</v>
      </c>
      <c r="Z15" s="394">
        <f>IFERROR(IF($B15=$DN$7,VLOOKUP($C15,'6. Patients'!$C$10:$AP$39,COLUMNS('6. Patients'!$C$8:U$8),0),IF($B15=$DN$8,VLOOKUP($C15,'6. Patients'!$C$43:$AP$73,COLUMNS('6. Patients'!$C$8:U$8),0),VLOOKUP($C15,'6. Patients'!$C$78:$AP$107,COLUMNS('6. Patients'!$C$8:U$8),0))),0)</f>
        <v>0</v>
      </c>
      <c r="AA15" s="394">
        <f>IFERROR(IF($B15=$DN$7,VLOOKUP($C15,'6. Patients'!$C$10:$AP$39,COLUMNS('6. Patients'!$C$8:V$8),0),IF($B15=$DN$8,VLOOKUP($C15,'6. Patients'!$C$43:$AP$73,COLUMNS('6. Patients'!$C$8:V$8),0),VLOOKUP($C15,'6. Patients'!$C$78:$AP$107,COLUMNS('6. Patients'!$C$8:V$8),0))),0)</f>
        <v>0</v>
      </c>
      <c r="AB15" s="394">
        <f>IFERROR(IF($B15=$DN$7,VLOOKUP($C15,'6. Patients'!$C$10:$AP$39,COLUMNS('6. Patients'!$C$8:W$8),0),IF($B15=$DN$8,VLOOKUP($C15,'6. Patients'!$C$43:$AP$73,COLUMNS('6. Patients'!$C$8:W$8),0),VLOOKUP($C15,'6. Patients'!$C$78:$AP$107,COLUMNS('6. Patients'!$C$8:W$8),0))),0)</f>
        <v>0</v>
      </c>
      <c r="AC15" s="394">
        <f>IFERROR(IF($B15=$DN$7,VLOOKUP($C15,'6. Patients'!$C$10:$AP$39,COLUMNS('6. Patients'!$C$8:X$8),0),IF($B15=$DN$8,VLOOKUP($C15,'6. Patients'!$C$43:$AP$73,COLUMNS('6. Patients'!$C$8:X$8),0),VLOOKUP($C15,'6. Patients'!$C$78:$AP$107,COLUMNS('6. Patients'!$C$8:X$8),0))),0)</f>
        <v>0</v>
      </c>
      <c r="AD15" s="394">
        <f>IFERROR(IF($B15=$DN$7,VLOOKUP($C15,'6. Patients'!$C$10:$AP$39,COLUMNS('6. Patients'!$C$8:Y$8),0),IF($B15=$DN$8,VLOOKUP($C15,'6. Patients'!$C$43:$AP$73,COLUMNS('6. Patients'!$C$8:Y$8),0),VLOOKUP($C15,'6. Patients'!$C$78:$AP$107,COLUMNS('6. Patients'!$C$8:Y$8),0))),0)</f>
        <v>0</v>
      </c>
      <c r="AE15" s="394">
        <f>IFERROR(IF($B15=$DN$7,VLOOKUP($C15,'6. Patients'!$C$10:$AP$39,COLUMNS('6. Patients'!$C$8:Z$8),0),IF($B15=$DN$8,VLOOKUP($C15,'6. Patients'!$C$43:$AP$73,COLUMNS('6. Patients'!$C$8:Z$8),0),VLOOKUP($C15,'6. Patients'!$C$78:$AP$107,COLUMNS('6. Patients'!$C$8:Z$8),0))),0)</f>
        <v>0</v>
      </c>
      <c r="AF15" s="394">
        <f>IFERROR(IF($B15=$DN$7,VLOOKUP($C15,'6. Patients'!$C$10:$AP$39,COLUMNS('6. Patients'!$C$8:AA$8),0),IF($B15=$DN$8,VLOOKUP($C15,'6. Patients'!$C$43:$AP$73,COLUMNS('6. Patients'!$C$8:AA$8),0),VLOOKUP($C15,'6. Patients'!$C$78:$AP$107,COLUMNS('6. Patients'!$C$8:AA$8),0))),0)</f>
        <v>0</v>
      </c>
      <c r="AG15" s="394">
        <f>IFERROR(IF($B15=$DN$7,VLOOKUP($C15,'6. Patients'!$C$10:$AP$39,COLUMNS('6. Patients'!$C$8:AB$8),0),IF($B15=$DN$8,VLOOKUP($C15,'6. Patients'!$C$43:$AP$73,COLUMNS('6. Patients'!$C$8:AB$8),0),VLOOKUP($C15,'6. Patients'!$C$78:$AP$107,COLUMNS('6. Patients'!$C$8:AB$8),0))),0)</f>
        <v>0</v>
      </c>
      <c r="AH15" s="394">
        <f>IFERROR(IF($B15=$DN$7,VLOOKUP($C15,'6. Patients'!$C$10:$AP$39,COLUMNS('6. Patients'!$C$8:AC$8),0),IF($B15=$DN$8,VLOOKUP($C15,'6. Patients'!$C$43:$AP$73,COLUMNS('6. Patients'!$C$8:AC$8),0),VLOOKUP($C15,'6. Patients'!$C$78:$AP$107,COLUMNS('6. Patients'!$C$8:AC$8),0))),0)</f>
        <v>0</v>
      </c>
      <c r="AI15" s="394">
        <f>IFERROR(IF($B15=$DN$7,VLOOKUP($C15,'6. Patients'!$C$10:$AP$39,COLUMNS('6. Patients'!$C$8:AD$8),0),IF($B15=$DN$8,VLOOKUP($C15,'6. Patients'!$C$43:$AP$73,COLUMNS('6. Patients'!$C$8:AD$8),0),VLOOKUP($C15,'6. Patients'!$C$78:$AP$107,COLUMNS('6. Patients'!$C$8:AD$8),0))),0)</f>
        <v>0</v>
      </c>
      <c r="AJ15" s="394">
        <f>IFERROR(IF($B15=$DN$7,VLOOKUP($C15,'6. Patients'!$C$10:$AP$39,COLUMNS('6. Patients'!$C$8:AE$8),0),IF($B15=$DN$8,VLOOKUP($C15,'6. Patients'!$C$43:$AP$73,COLUMNS('6. Patients'!$C$8:AE$8),0),VLOOKUP($C15,'6. Patients'!$C$78:$AP$107,COLUMNS('6. Patients'!$C$8:AE$8),0))),0)</f>
        <v>0</v>
      </c>
      <c r="AK15" s="394">
        <f>IFERROR(IF($B15=$DN$7,VLOOKUP($C15,'6. Patients'!$C$10:$AP$39,COLUMNS('6. Patients'!$C$8:AF$8),0),IF($B15=$DN$8,VLOOKUP($C15,'6. Patients'!$C$43:$AP$73,COLUMNS('6. Patients'!$C$8:AF$8),0),VLOOKUP($C15,'6. Patients'!$C$78:$AP$107,COLUMNS('6. Patients'!$C$8:AF$8),0))),0)</f>
        <v>0</v>
      </c>
      <c r="AL15" s="394">
        <f>IFERROR(IF($B15=$DN$7,VLOOKUP($C15,'6. Patients'!$C$10:$AP$39,COLUMNS('6. Patients'!$C$8:AG$8),0),IF($B15=$DN$8,VLOOKUP($C15,'6. Patients'!$C$43:$AP$73,COLUMNS('6. Patients'!$C$8:AG$8),0),VLOOKUP($C15,'6. Patients'!$C$78:$AP$107,COLUMNS('6. Patients'!$C$8:AG$8),0))),0)</f>
        <v>0</v>
      </c>
      <c r="AM15" s="394">
        <f>IFERROR(IF($B15=$DN$7,VLOOKUP($C15,'6. Patients'!$C$10:$AP$39,COLUMNS('6. Patients'!$C$8:AH$8),0),IF($B15=$DN$8,VLOOKUP($C15,'6. Patients'!$C$43:$AP$73,COLUMNS('6. Patients'!$C$8:AH$8),0),VLOOKUP($C15,'6. Patients'!$C$78:$AP$107,COLUMNS('6. Patients'!$C$8:AH$8),0))),0)</f>
        <v>0</v>
      </c>
      <c r="AN15" s="394">
        <f>IFERROR(IF($B15=$DN$7,VLOOKUP($C15,'6. Patients'!$C$10:$AP$39,COLUMNS('6. Patients'!$C$8:AI$8),0),IF($B15=$DN$8,VLOOKUP($C15,'6. Patients'!$C$43:$AP$73,COLUMNS('6. Patients'!$C$8:AI$8),0),VLOOKUP($C15,'6. Patients'!$C$78:$AP$107,COLUMNS('6. Patients'!$C$8:AI$8),0))),0)</f>
        <v>0</v>
      </c>
      <c r="AO15" s="394">
        <f>IFERROR(IF($B15=$DN$7,VLOOKUP($C15,'6. Patients'!$C$10:$AP$39,COLUMNS('6. Patients'!$C$8:AJ$8),0),IF($B15=$DN$8,VLOOKUP($C15,'6. Patients'!$C$43:$AP$73,COLUMNS('6. Patients'!$C$8:AJ$8),0),VLOOKUP($C15,'6. Patients'!$C$78:$AP$107,COLUMNS('6. Patients'!$C$8:AJ$8),0))),0)</f>
        <v>0</v>
      </c>
      <c r="AP15" s="394">
        <f>IFERROR(IF($B15=$DN$7,VLOOKUP($C15,'6. Patients'!$C$10:$AP$39,COLUMNS('6. Patients'!$C$8:AK$8),0),IF($B15=$DN$8,VLOOKUP($C15,'6. Patients'!$C$43:$AP$73,COLUMNS('6. Patients'!$C$8:AK$8),0),VLOOKUP($C15,'6. Patients'!$C$78:$AP$107,COLUMNS('6. Patients'!$C$8:AK$8),0))),0)</f>
        <v>0</v>
      </c>
      <c r="AQ15" s="394">
        <f>IFERROR(IF($B15=$DN$7,VLOOKUP($C15,'6. Patients'!$C$10:$AP$39,COLUMNS('6. Patients'!$C$8:AL$8),0),IF($B15=$DN$8,VLOOKUP($C15,'6. Patients'!$C$43:$AP$73,COLUMNS('6. Patients'!$C$8:AL$8),0),VLOOKUP($C15,'6. Patients'!$C$78:$AP$107,COLUMNS('6. Patients'!$C$8:AL$8),0))),0)</f>
        <v>0</v>
      </c>
      <c r="AR15" s="394">
        <f>IFERROR(IF($B15=$DN$7,VLOOKUP($C15,'6. Patients'!$C$10:$AP$39,COLUMNS('6. Patients'!$C$8:AM$8),0),IF($B15=$DN$8,VLOOKUP($C15,'6. Patients'!$C$43:$AP$73,COLUMNS('6. Patients'!$C$8:AM$8),0),VLOOKUP($C15,'6. Patients'!$C$78:$AP$107,COLUMNS('6. Patients'!$C$8:AM$8),0))),0)</f>
        <v>0</v>
      </c>
      <c r="AS15" s="394">
        <f>IFERROR(IF($B15=$DN$7,VLOOKUP($C15,'6. Patients'!$C$10:$AP$39,COLUMNS('6. Patients'!$C$8:AN$8),0),IF($B15=$DN$8,VLOOKUP($C15,'6. Patients'!$C$43:$AP$73,COLUMNS('6. Patients'!$C$8:AN$8),0),VLOOKUP($C15,'6. Patients'!$C$78:$AP$107,COLUMNS('6. Patients'!$C$8:AN$8),0))),0)</f>
        <v>0</v>
      </c>
      <c r="AT15" s="394">
        <f>IFERROR(IF($B15=$DN$7,VLOOKUP($C15,'6. Patients'!$C$10:$AP$39,COLUMNS('6. Patients'!$C$8:AO$8),0),IF($B15=$DN$8,VLOOKUP($C15,'6. Patients'!$C$43:$AP$73,COLUMNS('6. Patients'!$C$8:AO$8),0),VLOOKUP($C15,'6. Patients'!$C$78:$AP$107,COLUMNS('6. Patients'!$C$8:AO$8),0))),0)</f>
        <v>0</v>
      </c>
      <c r="AU15" s="394">
        <f>IFERROR(IF($B15=$DN$7,VLOOKUP($C15,'6. Patients'!$C$10:$AP$39,COLUMNS('6. Patients'!$C$8:AP$8),0),IF($B15=$DN$8,VLOOKUP($C15,'6. Patients'!$C$43:$AP$73,COLUMNS('6. Patients'!$C$8:AP$8),0),VLOOKUP($C15,'6. Patients'!$C$78:$AP$107,COLUMNS('6. Patients'!$C$8:AP$8),0))),0)</f>
        <v>0</v>
      </c>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198"/>
      <c r="DM15" s="198"/>
      <c r="DN15" s="198"/>
      <c r="DO15" s="198"/>
      <c r="DP15" s="198"/>
      <c r="DQ15" s="198"/>
      <c r="DR15" s="198"/>
      <c r="DS15" s="198"/>
      <c r="DT15" s="198"/>
      <c r="DU15" s="198"/>
      <c r="DV15" s="198"/>
      <c r="DW15" s="66"/>
      <c r="DX15" s="66"/>
      <c r="DY15" s="66"/>
      <c r="DZ15" s="66"/>
      <c r="EA15" s="66"/>
      <c r="EB15" s="66"/>
      <c r="EC15" s="66"/>
    </row>
    <row r="16" spans="2:133" x14ac:dyDescent="0.3">
      <c r="B16" s="175"/>
      <c r="C16" s="175"/>
      <c r="D16" s="175"/>
      <c r="E16" s="176"/>
      <c r="F16" s="176"/>
      <c r="G16" s="177"/>
      <c r="H16" s="143">
        <f t="shared" si="1"/>
        <v>0</v>
      </c>
      <c r="I16" s="91" t="str">
        <f t="shared" si="3"/>
        <v/>
      </c>
      <c r="J16" s="224">
        <f t="shared" si="2"/>
        <v>0</v>
      </c>
      <c r="K16" s="88">
        <f>IFERROR(IF($B16=$DN$7,VLOOKUP($C16,'6. Patients'!$C$10:$AP$39,COLUMNS('6. Patients'!$C$8:F$8),0),IF($B16=$DN$8,VLOOKUP($C16,'6. Patients'!$C$43:$AP$73,COLUMNS('6. Patients'!$C$8:F$8),0),VLOOKUP($C16,'6. Patients'!$C$78:$AP$107,COLUMNS('6. Patients'!$C$8:F$8),0))),0)</f>
        <v>0</v>
      </c>
      <c r="L16" s="88">
        <f>IFERROR(IF($B16=$DN$7,VLOOKUP($C16,'6. Patients'!$C$10:$AP$39,COLUMNS('6. Patients'!$C$8:G$8),0),IF($B16=$DN$8,VLOOKUP($C16,'6. Patients'!$C$43:$AP$73,COLUMNS('6. Patients'!$C$8:G$8),0),VLOOKUP($C16,'6. Patients'!$C$78:$AP$107,COLUMNS('6. Patients'!$C$8:G$8),0))),0)</f>
        <v>0</v>
      </c>
      <c r="M16" s="88">
        <f>IFERROR(IF($B16=$DN$7,VLOOKUP($C16,'6. Patients'!$C$10:$AP$39,COLUMNS('6. Patients'!$C$8:H$8),0),IF($B16=$DN$8,VLOOKUP($C16,'6. Patients'!$C$43:$AP$73,COLUMNS('6. Patients'!$C$8:H$8),0),VLOOKUP($C16,'6. Patients'!$C$78:$AP$107,COLUMNS('6. Patients'!$C$8:H$8),0))),0)</f>
        <v>0</v>
      </c>
      <c r="N16" s="88">
        <f>IFERROR(IF($B16=$DN$7,VLOOKUP($C16,'6. Patients'!$C$10:$AP$39,COLUMNS('6. Patients'!$C$8:I$8),0),IF($B16=$DN$8,VLOOKUP($C16,'6. Patients'!$C$43:$AP$73,COLUMNS('6. Patients'!$C$8:I$8),0),VLOOKUP($C16,'6. Patients'!$C$78:$AP$107,COLUMNS('6. Patients'!$C$8:I$8),0))),0)</f>
        <v>0</v>
      </c>
      <c r="O16" s="88">
        <f>IFERROR(IF($B16=$DN$7,VLOOKUP($C16,'6. Patients'!$C$10:$AP$39,COLUMNS('6. Patients'!$C$8:J$8),0),IF($B16=$DN$8,VLOOKUP($C16,'6. Patients'!$C$43:$AP$73,COLUMNS('6. Patients'!$C$8:J$8),0),VLOOKUP($C16,'6. Patients'!$C$78:$AP$107,COLUMNS('6. Patients'!$C$8:J$8),0))),0)</f>
        <v>0</v>
      </c>
      <c r="P16" s="88">
        <f>IFERROR(IF($B16=$DN$7,VLOOKUP($C16,'6. Patients'!$C$10:$AP$39,COLUMNS('6. Patients'!$C$8:K$8),0),IF($B16=$DN$8,VLOOKUP($C16,'6. Patients'!$C$43:$AP$73,COLUMNS('6. Patients'!$C$8:K$8),0),VLOOKUP($C16,'6. Patients'!$C$78:$AP$107,COLUMNS('6. Patients'!$C$8:K$8),0))),0)</f>
        <v>0</v>
      </c>
      <c r="Q16" s="88">
        <f>IFERROR(IF($B16=$DN$7,VLOOKUP($C16,'6. Patients'!$C$10:$AP$39,COLUMNS('6. Patients'!$C$8:L$8),0),IF($B16=$DN$8,VLOOKUP($C16,'6. Patients'!$C$43:$AP$73,COLUMNS('6. Patients'!$C$8:L$8),0),VLOOKUP($C16,'6. Patients'!$C$78:$AP$107,COLUMNS('6. Patients'!$C$8:L$8),0))),0)</f>
        <v>0</v>
      </c>
      <c r="R16" s="394">
        <f>IFERROR(IF($B16=$DN$7,VLOOKUP($C16,'6. Patients'!$C$10:$AP$39,COLUMNS('6. Patients'!$C$8:M$8),0),IF($B16=$DN$8,VLOOKUP($C16,'6. Patients'!$C$43:$AP$73,COLUMNS('6. Patients'!$C$8:M$8),0),VLOOKUP($C16,'6. Patients'!$C$78:$AP$107,COLUMNS('6. Patients'!$C$8:M$8),0))),0)</f>
        <v>0</v>
      </c>
      <c r="S16" s="394">
        <f>IFERROR(IF($B16=$DN$7,VLOOKUP($C16,'6. Patients'!$C$10:$AP$39,COLUMNS('6. Patients'!$C$8:N$8),0),IF($B16=$DN$8,VLOOKUP($C16,'6. Patients'!$C$43:$AP$73,COLUMNS('6. Patients'!$C$8:N$8),0),VLOOKUP($C16,'6. Patients'!$C$78:$AP$107,COLUMNS('6. Patients'!$C$8:N$8),0))),0)</f>
        <v>0</v>
      </c>
      <c r="T16" s="394">
        <f>IFERROR(IF($B16=$DN$7,VLOOKUP($C16,'6. Patients'!$C$10:$AP$39,COLUMNS('6. Patients'!$C$8:O$8),0),IF($B16=$DN$8,VLOOKUP($C16,'6. Patients'!$C$43:$AP$73,COLUMNS('6. Patients'!$C$8:O$8),0),VLOOKUP($C16,'6. Patients'!$C$78:$AP$107,COLUMNS('6. Patients'!$C$8:O$8),0))),0)</f>
        <v>0</v>
      </c>
      <c r="U16" s="394">
        <f>IFERROR(IF($B16=$DN$7,VLOOKUP($C16,'6. Patients'!$C$10:$AP$39,COLUMNS('6. Patients'!$C$8:P$8),0),IF($B16=$DN$8,VLOOKUP($C16,'6. Patients'!$C$43:$AP$73,COLUMNS('6. Patients'!$C$8:P$8),0),VLOOKUP($C16,'6. Patients'!$C$78:$AP$107,COLUMNS('6. Patients'!$C$8:P$8),0))),0)</f>
        <v>0</v>
      </c>
      <c r="V16" s="394">
        <f>IFERROR(IF($B16=$DN$7,VLOOKUP($C16,'6. Patients'!$C$10:$AP$39,COLUMNS('6. Patients'!$C$8:Q$8),0),IF($B16=$DN$8,VLOOKUP($C16,'6. Patients'!$C$43:$AP$73,COLUMNS('6. Patients'!$C$8:Q$8),0),VLOOKUP($C16,'6. Patients'!$C$78:$AP$107,COLUMNS('6. Patients'!$C$8:Q$8),0))),0)</f>
        <v>0</v>
      </c>
      <c r="W16" s="394">
        <f>IFERROR(IF($B16=$DN$7,VLOOKUP($C16,'6. Patients'!$C$10:$AP$39,COLUMNS('6. Patients'!$C$8:R$8),0),IF($B16=$DN$8,VLOOKUP($C16,'6. Patients'!$C$43:$AP$73,COLUMNS('6. Patients'!$C$8:R$8),0),VLOOKUP($C16,'6. Patients'!$C$78:$AP$107,COLUMNS('6. Patients'!$C$8:R$8),0))),0)</f>
        <v>0</v>
      </c>
      <c r="X16" s="394">
        <f>IFERROR(IF($B16=$DN$7,VLOOKUP($C16,'6. Patients'!$C$10:$AP$39,COLUMNS('6. Patients'!$C$8:S$8),0),IF($B16=$DN$8,VLOOKUP($C16,'6. Patients'!$C$43:$AP$73,COLUMNS('6. Patients'!$C$8:S$8),0),VLOOKUP($C16,'6. Patients'!$C$78:$AP$107,COLUMNS('6. Patients'!$C$8:S$8),0))),0)</f>
        <v>0</v>
      </c>
      <c r="Y16" s="394">
        <f>IFERROR(IF($B16=$DN$7,VLOOKUP($C16,'6. Patients'!$C$10:$AP$39,COLUMNS('6. Patients'!$C$8:T$8),0),IF($B16=$DN$8,VLOOKUP($C16,'6. Patients'!$C$43:$AP$73,COLUMNS('6. Patients'!$C$8:T$8),0),VLOOKUP($C16,'6. Patients'!$C$78:$AP$107,COLUMNS('6. Patients'!$C$8:T$8),0))),0)</f>
        <v>0</v>
      </c>
      <c r="Z16" s="394">
        <f>IFERROR(IF($B16=$DN$7,VLOOKUP($C16,'6. Patients'!$C$10:$AP$39,COLUMNS('6. Patients'!$C$8:U$8),0),IF($B16=$DN$8,VLOOKUP($C16,'6. Patients'!$C$43:$AP$73,COLUMNS('6. Patients'!$C$8:U$8),0),VLOOKUP($C16,'6. Patients'!$C$78:$AP$107,COLUMNS('6. Patients'!$C$8:U$8),0))),0)</f>
        <v>0</v>
      </c>
      <c r="AA16" s="394">
        <f>IFERROR(IF($B16=$DN$7,VLOOKUP($C16,'6. Patients'!$C$10:$AP$39,COLUMNS('6. Patients'!$C$8:V$8),0),IF($B16=$DN$8,VLOOKUP($C16,'6. Patients'!$C$43:$AP$73,COLUMNS('6. Patients'!$C$8:V$8),0),VLOOKUP($C16,'6. Patients'!$C$78:$AP$107,COLUMNS('6. Patients'!$C$8:V$8),0))),0)</f>
        <v>0</v>
      </c>
      <c r="AB16" s="394">
        <f>IFERROR(IF($B16=$DN$7,VLOOKUP($C16,'6. Patients'!$C$10:$AP$39,COLUMNS('6. Patients'!$C$8:W$8),0),IF($B16=$DN$8,VLOOKUP($C16,'6. Patients'!$C$43:$AP$73,COLUMNS('6. Patients'!$C$8:W$8),0),VLOOKUP($C16,'6. Patients'!$C$78:$AP$107,COLUMNS('6. Patients'!$C$8:W$8),0))),0)</f>
        <v>0</v>
      </c>
      <c r="AC16" s="394">
        <f>IFERROR(IF($B16=$DN$7,VLOOKUP($C16,'6. Patients'!$C$10:$AP$39,COLUMNS('6. Patients'!$C$8:X$8),0),IF($B16=$DN$8,VLOOKUP($C16,'6. Patients'!$C$43:$AP$73,COLUMNS('6. Patients'!$C$8:X$8),0),VLOOKUP($C16,'6. Patients'!$C$78:$AP$107,COLUMNS('6. Patients'!$C$8:X$8),0))),0)</f>
        <v>0</v>
      </c>
      <c r="AD16" s="394">
        <f>IFERROR(IF($B16=$DN$7,VLOOKUP($C16,'6. Patients'!$C$10:$AP$39,COLUMNS('6. Patients'!$C$8:Y$8),0),IF($B16=$DN$8,VLOOKUP($C16,'6. Patients'!$C$43:$AP$73,COLUMNS('6. Patients'!$C$8:Y$8),0),VLOOKUP($C16,'6. Patients'!$C$78:$AP$107,COLUMNS('6. Patients'!$C$8:Y$8),0))),0)</f>
        <v>0</v>
      </c>
      <c r="AE16" s="394">
        <f>IFERROR(IF($B16=$DN$7,VLOOKUP($C16,'6. Patients'!$C$10:$AP$39,COLUMNS('6. Patients'!$C$8:Z$8),0),IF($B16=$DN$8,VLOOKUP($C16,'6. Patients'!$C$43:$AP$73,COLUMNS('6. Patients'!$C$8:Z$8),0),VLOOKUP($C16,'6. Patients'!$C$78:$AP$107,COLUMNS('6. Patients'!$C$8:Z$8),0))),0)</f>
        <v>0</v>
      </c>
      <c r="AF16" s="394">
        <f>IFERROR(IF($B16=$DN$7,VLOOKUP($C16,'6. Patients'!$C$10:$AP$39,COLUMNS('6. Patients'!$C$8:AA$8),0),IF($B16=$DN$8,VLOOKUP($C16,'6. Patients'!$C$43:$AP$73,COLUMNS('6. Patients'!$C$8:AA$8),0),VLOOKUP($C16,'6. Patients'!$C$78:$AP$107,COLUMNS('6. Patients'!$C$8:AA$8),0))),0)</f>
        <v>0</v>
      </c>
      <c r="AG16" s="394">
        <f>IFERROR(IF($B16=$DN$7,VLOOKUP($C16,'6. Patients'!$C$10:$AP$39,COLUMNS('6. Patients'!$C$8:AB$8),0),IF($B16=$DN$8,VLOOKUP($C16,'6. Patients'!$C$43:$AP$73,COLUMNS('6. Patients'!$C$8:AB$8),0),VLOOKUP($C16,'6. Patients'!$C$78:$AP$107,COLUMNS('6. Patients'!$C$8:AB$8),0))),0)</f>
        <v>0</v>
      </c>
      <c r="AH16" s="394">
        <f>IFERROR(IF($B16=$DN$7,VLOOKUP($C16,'6. Patients'!$C$10:$AP$39,COLUMNS('6. Patients'!$C$8:AC$8),0),IF($B16=$DN$8,VLOOKUP($C16,'6. Patients'!$C$43:$AP$73,COLUMNS('6. Patients'!$C$8:AC$8),0),VLOOKUP($C16,'6. Patients'!$C$78:$AP$107,COLUMNS('6. Patients'!$C$8:AC$8),0))),0)</f>
        <v>0</v>
      </c>
      <c r="AI16" s="394">
        <f>IFERROR(IF($B16=$DN$7,VLOOKUP($C16,'6. Patients'!$C$10:$AP$39,COLUMNS('6. Patients'!$C$8:AD$8),0),IF($B16=$DN$8,VLOOKUP($C16,'6. Patients'!$C$43:$AP$73,COLUMNS('6. Patients'!$C$8:AD$8),0),VLOOKUP($C16,'6. Patients'!$C$78:$AP$107,COLUMNS('6. Patients'!$C$8:AD$8),0))),0)</f>
        <v>0</v>
      </c>
      <c r="AJ16" s="394">
        <f>IFERROR(IF($B16=$DN$7,VLOOKUP($C16,'6. Patients'!$C$10:$AP$39,COLUMNS('6. Patients'!$C$8:AE$8),0),IF($B16=$DN$8,VLOOKUP($C16,'6. Patients'!$C$43:$AP$73,COLUMNS('6. Patients'!$C$8:AE$8),0),VLOOKUP($C16,'6. Patients'!$C$78:$AP$107,COLUMNS('6. Patients'!$C$8:AE$8),0))),0)</f>
        <v>0</v>
      </c>
      <c r="AK16" s="394">
        <f>IFERROR(IF($B16=$DN$7,VLOOKUP($C16,'6. Patients'!$C$10:$AP$39,COLUMNS('6. Patients'!$C$8:AF$8),0),IF($B16=$DN$8,VLOOKUP($C16,'6. Patients'!$C$43:$AP$73,COLUMNS('6. Patients'!$C$8:AF$8),0),VLOOKUP($C16,'6. Patients'!$C$78:$AP$107,COLUMNS('6. Patients'!$C$8:AF$8),0))),0)</f>
        <v>0</v>
      </c>
      <c r="AL16" s="394">
        <f>IFERROR(IF($B16=$DN$7,VLOOKUP($C16,'6. Patients'!$C$10:$AP$39,COLUMNS('6. Patients'!$C$8:AG$8),0),IF($B16=$DN$8,VLOOKUP($C16,'6. Patients'!$C$43:$AP$73,COLUMNS('6. Patients'!$C$8:AG$8),0),VLOOKUP($C16,'6. Patients'!$C$78:$AP$107,COLUMNS('6. Patients'!$C$8:AG$8),0))),0)</f>
        <v>0</v>
      </c>
      <c r="AM16" s="394">
        <f>IFERROR(IF($B16=$DN$7,VLOOKUP($C16,'6. Patients'!$C$10:$AP$39,COLUMNS('6. Patients'!$C$8:AH$8),0),IF($B16=$DN$8,VLOOKUP($C16,'6. Patients'!$C$43:$AP$73,COLUMNS('6. Patients'!$C$8:AH$8),0),VLOOKUP($C16,'6. Patients'!$C$78:$AP$107,COLUMNS('6. Patients'!$C$8:AH$8),0))),0)</f>
        <v>0</v>
      </c>
      <c r="AN16" s="394">
        <f>IFERROR(IF($B16=$DN$7,VLOOKUP($C16,'6. Patients'!$C$10:$AP$39,COLUMNS('6. Patients'!$C$8:AI$8),0),IF($B16=$DN$8,VLOOKUP($C16,'6. Patients'!$C$43:$AP$73,COLUMNS('6. Patients'!$C$8:AI$8),0),VLOOKUP($C16,'6. Patients'!$C$78:$AP$107,COLUMNS('6. Patients'!$C$8:AI$8),0))),0)</f>
        <v>0</v>
      </c>
      <c r="AO16" s="394">
        <f>IFERROR(IF($B16=$DN$7,VLOOKUP($C16,'6. Patients'!$C$10:$AP$39,COLUMNS('6. Patients'!$C$8:AJ$8),0),IF($B16=$DN$8,VLOOKUP($C16,'6. Patients'!$C$43:$AP$73,COLUMNS('6. Patients'!$C$8:AJ$8),0),VLOOKUP($C16,'6. Patients'!$C$78:$AP$107,COLUMNS('6. Patients'!$C$8:AJ$8),0))),0)</f>
        <v>0</v>
      </c>
      <c r="AP16" s="394">
        <f>IFERROR(IF($B16=$DN$7,VLOOKUP($C16,'6. Patients'!$C$10:$AP$39,COLUMNS('6. Patients'!$C$8:AK$8),0),IF($B16=$DN$8,VLOOKUP($C16,'6. Patients'!$C$43:$AP$73,COLUMNS('6. Patients'!$C$8:AK$8),0),VLOOKUP($C16,'6. Patients'!$C$78:$AP$107,COLUMNS('6. Patients'!$C$8:AK$8),0))),0)</f>
        <v>0</v>
      </c>
      <c r="AQ16" s="394">
        <f>IFERROR(IF($B16=$DN$7,VLOOKUP($C16,'6. Patients'!$C$10:$AP$39,COLUMNS('6. Patients'!$C$8:AL$8),0),IF($B16=$DN$8,VLOOKUP($C16,'6. Patients'!$C$43:$AP$73,COLUMNS('6. Patients'!$C$8:AL$8),0),VLOOKUP($C16,'6. Patients'!$C$78:$AP$107,COLUMNS('6. Patients'!$C$8:AL$8),0))),0)</f>
        <v>0</v>
      </c>
      <c r="AR16" s="394">
        <f>IFERROR(IF($B16=$DN$7,VLOOKUP($C16,'6. Patients'!$C$10:$AP$39,COLUMNS('6. Patients'!$C$8:AM$8),0),IF($B16=$DN$8,VLOOKUP($C16,'6. Patients'!$C$43:$AP$73,COLUMNS('6. Patients'!$C$8:AM$8),0),VLOOKUP($C16,'6. Patients'!$C$78:$AP$107,COLUMNS('6. Patients'!$C$8:AM$8),0))),0)</f>
        <v>0</v>
      </c>
      <c r="AS16" s="394">
        <f>IFERROR(IF($B16=$DN$7,VLOOKUP($C16,'6. Patients'!$C$10:$AP$39,COLUMNS('6. Patients'!$C$8:AN$8),0),IF($B16=$DN$8,VLOOKUP($C16,'6. Patients'!$C$43:$AP$73,COLUMNS('6. Patients'!$C$8:AN$8),0),VLOOKUP($C16,'6. Patients'!$C$78:$AP$107,COLUMNS('6. Patients'!$C$8:AN$8),0))),0)</f>
        <v>0</v>
      </c>
      <c r="AT16" s="394">
        <f>IFERROR(IF($B16=$DN$7,VLOOKUP($C16,'6. Patients'!$C$10:$AP$39,COLUMNS('6. Patients'!$C$8:AO$8),0),IF($B16=$DN$8,VLOOKUP($C16,'6. Patients'!$C$43:$AP$73,COLUMNS('6. Patients'!$C$8:AO$8),0),VLOOKUP($C16,'6. Patients'!$C$78:$AP$107,COLUMNS('6. Patients'!$C$8:AO$8),0))),0)</f>
        <v>0</v>
      </c>
      <c r="AU16" s="394">
        <f>IFERROR(IF($B16=$DN$7,VLOOKUP($C16,'6. Patients'!$C$10:$AP$39,COLUMNS('6. Patients'!$C$8:AP$8),0),IF($B16=$DN$8,VLOOKUP($C16,'6. Patients'!$C$43:$AP$73,COLUMNS('6. Patients'!$C$8:AP$8),0),VLOOKUP($C16,'6. Patients'!$C$78:$AP$107,COLUMNS('6. Patients'!$C$8:AP$8),0))),0)</f>
        <v>0</v>
      </c>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row>
    <row r="17" spans="2:133" x14ac:dyDescent="0.3">
      <c r="B17" s="175"/>
      <c r="C17" s="175"/>
      <c r="D17" s="175"/>
      <c r="E17" s="176"/>
      <c r="F17" s="176"/>
      <c r="G17" s="177"/>
      <c r="H17" s="143">
        <f t="shared" si="1"/>
        <v>0</v>
      </c>
      <c r="I17" s="91" t="str">
        <f t="shared" si="3"/>
        <v/>
      </c>
      <c r="J17" s="224">
        <f t="shared" si="2"/>
        <v>0</v>
      </c>
      <c r="K17" s="88">
        <f>IFERROR(IF($B17=$DN$7,VLOOKUP($C17,'6. Patients'!$C$10:$AP$39,COLUMNS('6. Patients'!$C$8:F$8),0),IF($B17=$DN$8,VLOOKUP($C17,'6. Patients'!$C$43:$AP$73,COLUMNS('6. Patients'!$C$8:F$8),0),VLOOKUP($C17,'6. Patients'!$C$78:$AP$107,COLUMNS('6. Patients'!$C$8:F$8),0))),0)</f>
        <v>0</v>
      </c>
      <c r="L17" s="88">
        <f>IFERROR(IF($B17=$DN$7,VLOOKUP($C17,'6. Patients'!$C$10:$AP$39,COLUMNS('6. Patients'!$C$8:G$8),0),IF($B17=$DN$8,VLOOKUP($C17,'6. Patients'!$C$43:$AP$73,COLUMNS('6. Patients'!$C$8:G$8),0),VLOOKUP($C17,'6. Patients'!$C$78:$AP$107,COLUMNS('6. Patients'!$C$8:G$8),0))),0)</f>
        <v>0</v>
      </c>
      <c r="M17" s="88">
        <f>IFERROR(IF($B17=$DN$7,VLOOKUP($C17,'6. Patients'!$C$10:$AP$39,COLUMNS('6. Patients'!$C$8:H$8),0),IF($B17=$DN$8,VLOOKUP($C17,'6. Patients'!$C$43:$AP$73,COLUMNS('6. Patients'!$C$8:H$8),0),VLOOKUP($C17,'6. Patients'!$C$78:$AP$107,COLUMNS('6. Patients'!$C$8:H$8),0))),0)</f>
        <v>0</v>
      </c>
      <c r="N17" s="88">
        <f>IFERROR(IF($B17=$DN$7,VLOOKUP($C17,'6. Patients'!$C$10:$AP$39,COLUMNS('6. Patients'!$C$8:I$8),0),IF($B17=$DN$8,VLOOKUP($C17,'6. Patients'!$C$43:$AP$73,COLUMNS('6. Patients'!$C$8:I$8),0),VLOOKUP($C17,'6. Patients'!$C$78:$AP$107,COLUMNS('6. Patients'!$C$8:I$8),0))),0)</f>
        <v>0</v>
      </c>
      <c r="O17" s="88">
        <f>IFERROR(IF($B17=$DN$7,VLOOKUP($C17,'6. Patients'!$C$10:$AP$39,COLUMNS('6. Patients'!$C$8:J$8),0),IF($B17=$DN$8,VLOOKUP($C17,'6. Patients'!$C$43:$AP$73,COLUMNS('6. Patients'!$C$8:J$8),0),VLOOKUP($C17,'6. Patients'!$C$78:$AP$107,COLUMNS('6. Patients'!$C$8:J$8),0))),0)</f>
        <v>0</v>
      </c>
      <c r="P17" s="88">
        <f>IFERROR(IF($B17=$DN$7,VLOOKUP($C17,'6. Patients'!$C$10:$AP$39,COLUMNS('6. Patients'!$C$8:K$8),0),IF($B17=$DN$8,VLOOKUP($C17,'6. Patients'!$C$43:$AP$73,COLUMNS('6. Patients'!$C$8:K$8),0),VLOOKUP($C17,'6. Patients'!$C$78:$AP$107,COLUMNS('6. Patients'!$C$8:K$8),0))),0)</f>
        <v>0</v>
      </c>
      <c r="Q17" s="88">
        <f>IFERROR(IF($B17=$DN$7,VLOOKUP($C17,'6. Patients'!$C$10:$AP$39,COLUMNS('6. Patients'!$C$8:L$8),0),IF($B17=$DN$8,VLOOKUP($C17,'6. Patients'!$C$43:$AP$73,COLUMNS('6. Patients'!$C$8:L$8),0),VLOOKUP($C17,'6. Patients'!$C$78:$AP$107,COLUMNS('6. Patients'!$C$8:L$8),0))),0)</f>
        <v>0</v>
      </c>
      <c r="R17" s="394">
        <f>IFERROR(IF($B17=$DN$7,VLOOKUP($C17,'6. Patients'!$C$10:$AP$39,COLUMNS('6. Patients'!$C$8:M$8),0),IF($B17=$DN$8,VLOOKUP($C17,'6. Patients'!$C$43:$AP$73,COLUMNS('6. Patients'!$C$8:M$8),0),VLOOKUP($C17,'6. Patients'!$C$78:$AP$107,COLUMNS('6. Patients'!$C$8:M$8),0))),0)</f>
        <v>0</v>
      </c>
      <c r="S17" s="394">
        <f>IFERROR(IF($B17=$DN$7,VLOOKUP($C17,'6. Patients'!$C$10:$AP$39,COLUMNS('6. Patients'!$C$8:N$8),0),IF($B17=$DN$8,VLOOKUP($C17,'6. Patients'!$C$43:$AP$73,COLUMNS('6. Patients'!$C$8:N$8),0),VLOOKUP($C17,'6. Patients'!$C$78:$AP$107,COLUMNS('6. Patients'!$C$8:N$8),0))),0)</f>
        <v>0</v>
      </c>
      <c r="T17" s="394">
        <f>IFERROR(IF($B17=$DN$7,VLOOKUP($C17,'6. Patients'!$C$10:$AP$39,COLUMNS('6. Patients'!$C$8:O$8),0),IF($B17=$DN$8,VLOOKUP($C17,'6. Patients'!$C$43:$AP$73,COLUMNS('6. Patients'!$C$8:O$8),0),VLOOKUP($C17,'6. Patients'!$C$78:$AP$107,COLUMNS('6. Patients'!$C$8:O$8),0))),0)</f>
        <v>0</v>
      </c>
      <c r="U17" s="394">
        <f>IFERROR(IF($B17=$DN$7,VLOOKUP($C17,'6. Patients'!$C$10:$AP$39,COLUMNS('6. Patients'!$C$8:P$8),0),IF($B17=$DN$8,VLOOKUP($C17,'6. Patients'!$C$43:$AP$73,COLUMNS('6. Patients'!$C$8:P$8),0),VLOOKUP($C17,'6. Patients'!$C$78:$AP$107,COLUMNS('6. Patients'!$C$8:P$8),0))),0)</f>
        <v>0</v>
      </c>
      <c r="V17" s="394">
        <f>IFERROR(IF($B17=$DN$7,VLOOKUP($C17,'6. Patients'!$C$10:$AP$39,COLUMNS('6. Patients'!$C$8:Q$8),0),IF($B17=$DN$8,VLOOKUP($C17,'6. Patients'!$C$43:$AP$73,COLUMNS('6. Patients'!$C$8:Q$8),0),VLOOKUP($C17,'6. Patients'!$C$78:$AP$107,COLUMNS('6. Patients'!$C$8:Q$8),0))),0)</f>
        <v>0</v>
      </c>
      <c r="W17" s="394">
        <f>IFERROR(IF($B17=$DN$7,VLOOKUP($C17,'6. Patients'!$C$10:$AP$39,COLUMNS('6. Patients'!$C$8:R$8),0),IF($B17=$DN$8,VLOOKUP($C17,'6. Patients'!$C$43:$AP$73,COLUMNS('6. Patients'!$C$8:R$8),0),VLOOKUP($C17,'6. Patients'!$C$78:$AP$107,COLUMNS('6. Patients'!$C$8:R$8),0))),0)</f>
        <v>0</v>
      </c>
      <c r="X17" s="394">
        <f>IFERROR(IF($B17=$DN$7,VLOOKUP($C17,'6. Patients'!$C$10:$AP$39,COLUMNS('6. Patients'!$C$8:S$8),0),IF($B17=$DN$8,VLOOKUP($C17,'6. Patients'!$C$43:$AP$73,COLUMNS('6. Patients'!$C$8:S$8),0),VLOOKUP($C17,'6. Patients'!$C$78:$AP$107,COLUMNS('6. Patients'!$C$8:S$8),0))),0)</f>
        <v>0</v>
      </c>
      <c r="Y17" s="394">
        <f>IFERROR(IF($B17=$DN$7,VLOOKUP($C17,'6. Patients'!$C$10:$AP$39,COLUMNS('6. Patients'!$C$8:T$8),0),IF($B17=$DN$8,VLOOKUP($C17,'6. Patients'!$C$43:$AP$73,COLUMNS('6. Patients'!$C$8:T$8),0),VLOOKUP($C17,'6. Patients'!$C$78:$AP$107,COLUMNS('6. Patients'!$C$8:T$8),0))),0)</f>
        <v>0</v>
      </c>
      <c r="Z17" s="394">
        <f>IFERROR(IF($B17=$DN$7,VLOOKUP($C17,'6. Patients'!$C$10:$AP$39,COLUMNS('6. Patients'!$C$8:U$8),0),IF($B17=$DN$8,VLOOKUP($C17,'6. Patients'!$C$43:$AP$73,COLUMNS('6. Patients'!$C$8:U$8),0),VLOOKUP($C17,'6. Patients'!$C$78:$AP$107,COLUMNS('6. Patients'!$C$8:U$8),0))),0)</f>
        <v>0</v>
      </c>
      <c r="AA17" s="394">
        <f>IFERROR(IF($B17=$DN$7,VLOOKUP($C17,'6. Patients'!$C$10:$AP$39,COLUMNS('6. Patients'!$C$8:V$8),0),IF($B17=$DN$8,VLOOKUP($C17,'6. Patients'!$C$43:$AP$73,COLUMNS('6. Patients'!$C$8:V$8),0),VLOOKUP($C17,'6. Patients'!$C$78:$AP$107,COLUMNS('6. Patients'!$C$8:V$8),0))),0)</f>
        <v>0</v>
      </c>
      <c r="AB17" s="394">
        <f>IFERROR(IF($B17=$DN$7,VLOOKUP($C17,'6. Patients'!$C$10:$AP$39,COLUMNS('6. Patients'!$C$8:W$8),0),IF($B17=$DN$8,VLOOKUP($C17,'6. Patients'!$C$43:$AP$73,COLUMNS('6. Patients'!$C$8:W$8),0),VLOOKUP($C17,'6. Patients'!$C$78:$AP$107,COLUMNS('6. Patients'!$C$8:W$8),0))),0)</f>
        <v>0</v>
      </c>
      <c r="AC17" s="394">
        <f>IFERROR(IF($B17=$DN$7,VLOOKUP($C17,'6. Patients'!$C$10:$AP$39,COLUMNS('6. Patients'!$C$8:X$8),0),IF($B17=$DN$8,VLOOKUP($C17,'6. Patients'!$C$43:$AP$73,COLUMNS('6. Patients'!$C$8:X$8),0),VLOOKUP($C17,'6. Patients'!$C$78:$AP$107,COLUMNS('6. Patients'!$C$8:X$8),0))),0)</f>
        <v>0</v>
      </c>
      <c r="AD17" s="394">
        <f>IFERROR(IF($B17=$DN$7,VLOOKUP($C17,'6. Patients'!$C$10:$AP$39,COLUMNS('6. Patients'!$C$8:Y$8),0),IF($B17=$DN$8,VLOOKUP($C17,'6. Patients'!$C$43:$AP$73,COLUMNS('6. Patients'!$C$8:Y$8),0),VLOOKUP($C17,'6. Patients'!$C$78:$AP$107,COLUMNS('6. Patients'!$C$8:Y$8),0))),0)</f>
        <v>0</v>
      </c>
      <c r="AE17" s="394">
        <f>IFERROR(IF($B17=$DN$7,VLOOKUP($C17,'6. Patients'!$C$10:$AP$39,COLUMNS('6. Patients'!$C$8:Z$8),0),IF($B17=$DN$8,VLOOKUP($C17,'6. Patients'!$C$43:$AP$73,COLUMNS('6. Patients'!$C$8:Z$8),0),VLOOKUP($C17,'6. Patients'!$C$78:$AP$107,COLUMNS('6. Patients'!$C$8:Z$8),0))),0)</f>
        <v>0</v>
      </c>
      <c r="AF17" s="394">
        <f>IFERROR(IF($B17=$DN$7,VLOOKUP($C17,'6. Patients'!$C$10:$AP$39,COLUMNS('6. Patients'!$C$8:AA$8),0),IF($B17=$DN$8,VLOOKUP($C17,'6. Patients'!$C$43:$AP$73,COLUMNS('6. Patients'!$C$8:AA$8),0),VLOOKUP($C17,'6. Patients'!$C$78:$AP$107,COLUMNS('6. Patients'!$C$8:AA$8),0))),0)</f>
        <v>0</v>
      </c>
      <c r="AG17" s="394">
        <f>IFERROR(IF($B17=$DN$7,VLOOKUP($C17,'6. Patients'!$C$10:$AP$39,COLUMNS('6. Patients'!$C$8:AB$8),0),IF($B17=$DN$8,VLOOKUP($C17,'6. Patients'!$C$43:$AP$73,COLUMNS('6. Patients'!$C$8:AB$8),0),VLOOKUP($C17,'6. Patients'!$C$78:$AP$107,COLUMNS('6. Patients'!$C$8:AB$8),0))),0)</f>
        <v>0</v>
      </c>
      <c r="AH17" s="394">
        <f>IFERROR(IF($B17=$DN$7,VLOOKUP($C17,'6. Patients'!$C$10:$AP$39,COLUMNS('6. Patients'!$C$8:AC$8),0),IF($B17=$DN$8,VLOOKUP($C17,'6. Patients'!$C$43:$AP$73,COLUMNS('6. Patients'!$C$8:AC$8),0),VLOOKUP($C17,'6. Patients'!$C$78:$AP$107,COLUMNS('6. Patients'!$C$8:AC$8),0))),0)</f>
        <v>0</v>
      </c>
      <c r="AI17" s="394">
        <f>IFERROR(IF($B17=$DN$7,VLOOKUP($C17,'6. Patients'!$C$10:$AP$39,COLUMNS('6. Patients'!$C$8:AD$8),0),IF($B17=$DN$8,VLOOKUP($C17,'6. Patients'!$C$43:$AP$73,COLUMNS('6. Patients'!$C$8:AD$8),0),VLOOKUP($C17,'6. Patients'!$C$78:$AP$107,COLUMNS('6. Patients'!$C$8:AD$8),0))),0)</f>
        <v>0</v>
      </c>
      <c r="AJ17" s="394">
        <f>IFERROR(IF($B17=$DN$7,VLOOKUP($C17,'6. Patients'!$C$10:$AP$39,COLUMNS('6. Patients'!$C$8:AE$8),0),IF($B17=$DN$8,VLOOKUP($C17,'6. Patients'!$C$43:$AP$73,COLUMNS('6. Patients'!$C$8:AE$8),0),VLOOKUP($C17,'6. Patients'!$C$78:$AP$107,COLUMNS('6. Patients'!$C$8:AE$8),0))),0)</f>
        <v>0</v>
      </c>
      <c r="AK17" s="394">
        <f>IFERROR(IF($B17=$DN$7,VLOOKUP($C17,'6. Patients'!$C$10:$AP$39,COLUMNS('6. Patients'!$C$8:AF$8),0),IF($B17=$DN$8,VLOOKUP($C17,'6. Patients'!$C$43:$AP$73,COLUMNS('6. Patients'!$C$8:AF$8),0),VLOOKUP($C17,'6. Patients'!$C$78:$AP$107,COLUMNS('6. Patients'!$C$8:AF$8),0))),0)</f>
        <v>0</v>
      </c>
      <c r="AL17" s="394">
        <f>IFERROR(IF($B17=$DN$7,VLOOKUP($C17,'6. Patients'!$C$10:$AP$39,COLUMNS('6. Patients'!$C$8:AG$8),0),IF($B17=$DN$8,VLOOKUP($C17,'6. Patients'!$C$43:$AP$73,COLUMNS('6. Patients'!$C$8:AG$8),0),VLOOKUP($C17,'6. Patients'!$C$78:$AP$107,COLUMNS('6. Patients'!$C$8:AG$8),0))),0)</f>
        <v>0</v>
      </c>
      <c r="AM17" s="394">
        <f>IFERROR(IF($B17=$DN$7,VLOOKUP($C17,'6. Patients'!$C$10:$AP$39,COLUMNS('6. Patients'!$C$8:AH$8),0),IF($B17=$DN$8,VLOOKUP($C17,'6. Patients'!$C$43:$AP$73,COLUMNS('6. Patients'!$C$8:AH$8),0),VLOOKUP($C17,'6. Patients'!$C$78:$AP$107,COLUMNS('6. Patients'!$C$8:AH$8),0))),0)</f>
        <v>0</v>
      </c>
      <c r="AN17" s="394">
        <f>IFERROR(IF($B17=$DN$7,VLOOKUP($C17,'6. Patients'!$C$10:$AP$39,COLUMNS('6. Patients'!$C$8:AI$8),0),IF($B17=$DN$8,VLOOKUP($C17,'6. Patients'!$C$43:$AP$73,COLUMNS('6. Patients'!$C$8:AI$8),0),VLOOKUP($C17,'6. Patients'!$C$78:$AP$107,COLUMNS('6. Patients'!$C$8:AI$8),0))),0)</f>
        <v>0</v>
      </c>
      <c r="AO17" s="394">
        <f>IFERROR(IF($B17=$DN$7,VLOOKUP($C17,'6. Patients'!$C$10:$AP$39,COLUMNS('6. Patients'!$C$8:AJ$8),0),IF($B17=$DN$8,VLOOKUP($C17,'6. Patients'!$C$43:$AP$73,COLUMNS('6. Patients'!$C$8:AJ$8),0),VLOOKUP($C17,'6. Patients'!$C$78:$AP$107,COLUMNS('6. Patients'!$C$8:AJ$8),0))),0)</f>
        <v>0</v>
      </c>
      <c r="AP17" s="394">
        <f>IFERROR(IF($B17=$DN$7,VLOOKUP($C17,'6. Patients'!$C$10:$AP$39,COLUMNS('6. Patients'!$C$8:AK$8),0),IF($B17=$DN$8,VLOOKUP($C17,'6. Patients'!$C$43:$AP$73,COLUMNS('6. Patients'!$C$8:AK$8),0),VLOOKUP($C17,'6. Patients'!$C$78:$AP$107,COLUMNS('6. Patients'!$C$8:AK$8),0))),0)</f>
        <v>0</v>
      </c>
      <c r="AQ17" s="394">
        <f>IFERROR(IF($B17=$DN$7,VLOOKUP($C17,'6. Patients'!$C$10:$AP$39,COLUMNS('6. Patients'!$C$8:AL$8),0),IF($B17=$DN$8,VLOOKUP($C17,'6. Patients'!$C$43:$AP$73,COLUMNS('6. Patients'!$C$8:AL$8),0),VLOOKUP($C17,'6. Patients'!$C$78:$AP$107,COLUMNS('6. Patients'!$C$8:AL$8),0))),0)</f>
        <v>0</v>
      </c>
      <c r="AR17" s="394">
        <f>IFERROR(IF($B17=$DN$7,VLOOKUP($C17,'6. Patients'!$C$10:$AP$39,COLUMNS('6. Patients'!$C$8:AM$8),0),IF($B17=$DN$8,VLOOKUP($C17,'6. Patients'!$C$43:$AP$73,COLUMNS('6. Patients'!$C$8:AM$8),0),VLOOKUP($C17,'6. Patients'!$C$78:$AP$107,COLUMNS('6. Patients'!$C$8:AM$8),0))),0)</f>
        <v>0</v>
      </c>
      <c r="AS17" s="394">
        <f>IFERROR(IF($B17=$DN$7,VLOOKUP($C17,'6. Patients'!$C$10:$AP$39,COLUMNS('6. Patients'!$C$8:AN$8),0),IF($B17=$DN$8,VLOOKUP($C17,'6. Patients'!$C$43:$AP$73,COLUMNS('6. Patients'!$C$8:AN$8),0),VLOOKUP($C17,'6. Patients'!$C$78:$AP$107,COLUMNS('6. Patients'!$C$8:AN$8),0))),0)</f>
        <v>0</v>
      </c>
      <c r="AT17" s="394">
        <f>IFERROR(IF($B17=$DN$7,VLOOKUP($C17,'6. Patients'!$C$10:$AP$39,COLUMNS('6. Patients'!$C$8:AO$8),0),IF($B17=$DN$8,VLOOKUP($C17,'6. Patients'!$C$43:$AP$73,COLUMNS('6. Patients'!$C$8:AO$8),0),VLOOKUP($C17,'6. Patients'!$C$78:$AP$107,COLUMNS('6. Patients'!$C$8:AO$8),0))),0)</f>
        <v>0</v>
      </c>
      <c r="AU17" s="394">
        <f>IFERROR(IF($B17=$DN$7,VLOOKUP($C17,'6. Patients'!$C$10:$AP$39,COLUMNS('6. Patients'!$C$8:AP$8),0),IF($B17=$DN$8,VLOOKUP($C17,'6. Patients'!$C$43:$AP$73,COLUMNS('6. Patients'!$C$8:AP$8),0),VLOOKUP($C17,'6. Patients'!$C$78:$AP$107,COLUMNS('6. Patients'!$C$8:AP$8),0))),0)</f>
        <v>0</v>
      </c>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row>
    <row r="18" spans="2:133" x14ac:dyDescent="0.3">
      <c r="B18" s="175"/>
      <c r="C18" s="175"/>
      <c r="D18" s="175"/>
      <c r="E18" s="176"/>
      <c r="F18" s="176"/>
      <c r="G18" s="177"/>
      <c r="H18" s="143">
        <f t="shared" si="1"/>
        <v>0</v>
      </c>
      <c r="I18" s="91" t="str">
        <f t="shared" si="3"/>
        <v/>
      </c>
      <c r="J18" s="224">
        <f t="shared" si="2"/>
        <v>0</v>
      </c>
      <c r="K18" s="88">
        <f>IFERROR(IF($B18=$DN$7,VLOOKUP($C18,'6. Patients'!$C$10:$AP$39,COLUMNS('6. Patients'!$C$8:F$8),0),IF($B18=$DN$8,VLOOKUP($C18,'6. Patients'!$C$43:$AP$73,COLUMNS('6. Patients'!$C$8:F$8),0),VLOOKUP($C18,'6. Patients'!$C$78:$AP$107,COLUMNS('6. Patients'!$C$8:F$8),0))),0)</f>
        <v>0</v>
      </c>
      <c r="L18" s="88">
        <f>IFERROR(IF($B18=$DN$7,VLOOKUP($C18,'6. Patients'!$C$10:$AP$39,COLUMNS('6. Patients'!$C$8:G$8),0),IF($B18=$DN$8,VLOOKUP($C18,'6. Patients'!$C$43:$AP$73,COLUMNS('6. Patients'!$C$8:G$8),0),VLOOKUP($C18,'6. Patients'!$C$78:$AP$107,COLUMNS('6. Patients'!$C$8:G$8),0))),0)</f>
        <v>0</v>
      </c>
      <c r="M18" s="88">
        <f>IFERROR(IF($B18=$DN$7,VLOOKUP($C18,'6. Patients'!$C$10:$AP$39,COLUMNS('6. Patients'!$C$8:H$8),0),IF($B18=$DN$8,VLOOKUP($C18,'6. Patients'!$C$43:$AP$73,COLUMNS('6. Patients'!$C$8:H$8),0),VLOOKUP($C18,'6. Patients'!$C$78:$AP$107,COLUMNS('6. Patients'!$C$8:H$8),0))),0)</f>
        <v>0</v>
      </c>
      <c r="N18" s="88">
        <f>IFERROR(IF($B18=$DN$7,VLOOKUP($C18,'6. Patients'!$C$10:$AP$39,COLUMNS('6. Patients'!$C$8:I$8),0),IF($B18=$DN$8,VLOOKUP($C18,'6. Patients'!$C$43:$AP$73,COLUMNS('6. Patients'!$C$8:I$8),0),VLOOKUP($C18,'6. Patients'!$C$78:$AP$107,COLUMNS('6. Patients'!$C$8:I$8),0))),0)</f>
        <v>0</v>
      </c>
      <c r="O18" s="88">
        <f>IFERROR(IF($B18=$DN$7,VLOOKUP($C18,'6. Patients'!$C$10:$AP$39,COLUMNS('6. Patients'!$C$8:J$8),0),IF($B18=$DN$8,VLOOKUP($C18,'6. Patients'!$C$43:$AP$73,COLUMNS('6. Patients'!$C$8:J$8),0),VLOOKUP($C18,'6. Patients'!$C$78:$AP$107,COLUMNS('6. Patients'!$C$8:J$8),0))),0)</f>
        <v>0</v>
      </c>
      <c r="P18" s="88">
        <f>IFERROR(IF($B18=$DN$7,VLOOKUP($C18,'6. Patients'!$C$10:$AP$39,COLUMNS('6. Patients'!$C$8:K$8),0),IF($B18=$DN$8,VLOOKUP($C18,'6. Patients'!$C$43:$AP$73,COLUMNS('6. Patients'!$C$8:K$8),0),VLOOKUP($C18,'6. Patients'!$C$78:$AP$107,COLUMNS('6. Patients'!$C$8:K$8),0))),0)</f>
        <v>0</v>
      </c>
      <c r="Q18" s="88">
        <f>IFERROR(IF($B18=$DN$7,VLOOKUP($C18,'6. Patients'!$C$10:$AP$39,COLUMNS('6. Patients'!$C$8:L$8),0),IF($B18=$DN$8,VLOOKUP($C18,'6. Patients'!$C$43:$AP$73,COLUMNS('6. Patients'!$C$8:L$8),0),VLOOKUP($C18,'6. Patients'!$C$78:$AP$107,COLUMNS('6. Patients'!$C$8:L$8),0))),0)</f>
        <v>0</v>
      </c>
      <c r="R18" s="394">
        <f>IFERROR(IF($B18=$DN$7,VLOOKUP($C18,'6. Patients'!$C$10:$AP$39,COLUMNS('6. Patients'!$C$8:M$8),0),IF($B18=$DN$8,VLOOKUP($C18,'6. Patients'!$C$43:$AP$73,COLUMNS('6. Patients'!$C$8:M$8),0),VLOOKUP($C18,'6. Patients'!$C$78:$AP$107,COLUMNS('6. Patients'!$C$8:M$8),0))),0)</f>
        <v>0</v>
      </c>
      <c r="S18" s="394">
        <f>IFERROR(IF($B18=$DN$7,VLOOKUP($C18,'6. Patients'!$C$10:$AP$39,COLUMNS('6. Patients'!$C$8:N$8),0),IF($B18=$DN$8,VLOOKUP($C18,'6. Patients'!$C$43:$AP$73,COLUMNS('6. Patients'!$C$8:N$8),0),VLOOKUP($C18,'6. Patients'!$C$78:$AP$107,COLUMNS('6. Patients'!$C$8:N$8),0))),0)</f>
        <v>0</v>
      </c>
      <c r="T18" s="394">
        <f>IFERROR(IF($B18=$DN$7,VLOOKUP($C18,'6. Patients'!$C$10:$AP$39,COLUMNS('6. Patients'!$C$8:O$8),0),IF($B18=$DN$8,VLOOKUP($C18,'6. Patients'!$C$43:$AP$73,COLUMNS('6. Patients'!$C$8:O$8),0),VLOOKUP($C18,'6. Patients'!$C$78:$AP$107,COLUMNS('6. Patients'!$C$8:O$8),0))),0)</f>
        <v>0</v>
      </c>
      <c r="U18" s="394">
        <f>IFERROR(IF($B18=$DN$7,VLOOKUP($C18,'6. Patients'!$C$10:$AP$39,COLUMNS('6. Patients'!$C$8:P$8),0),IF($B18=$DN$8,VLOOKUP($C18,'6. Patients'!$C$43:$AP$73,COLUMNS('6. Patients'!$C$8:P$8),0),VLOOKUP($C18,'6. Patients'!$C$78:$AP$107,COLUMNS('6. Patients'!$C$8:P$8),0))),0)</f>
        <v>0</v>
      </c>
      <c r="V18" s="394">
        <f>IFERROR(IF($B18=$DN$7,VLOOKUP($C18,'6. Patients'!$C$10:$AP$39,COLUMNS('6. Patients'!$C$8:Q$8),0),IF($B18=$DN$8,VLOOKUP($C18,'6. Patients'!$C$43:$AP$73,COLUMNS('6. Patients'!$C$8:Q$8),0),VLOOKUP($C18,'6. Patients'!$C$78:$AP$107,COLUMNS('6. Patients'!$C$8:Q$8),0))),0)</f>
        <v>0</v>
      </c>
      <c r="W18" s="394">
        <f>IFERROR(IF($B18=$DN$7,VLOOKUP($C18,'6. Patients'!$C$10:$AP$39,COLUMNS('6. Patients'!$C$8:R$8),0),IF($B18=$DN$8,VLOOKUP($C18,'6. Patients'!$C$43:$AP$73,COLUMNS('6. Patients'!$C$8:R$8),0),VLOOKUP($C18,'6. Patients'!$C$78:$AP$107,COLUMNS('6. Patients'!$C$8:R$8),0))),0)</f>
        <v>0</v>
      </c>
      <c r="X18" s="394">
        <f>IFERROR(IF($B18=$DN$7,VLOOKUP($C18,'6. Patients'!$C$10:$AP$39,COLUMNS('6. Patients'!$C$8:S$8),0),IF($B18=$DN$8,VLOOKUP($C18,'6. Patients'!$C$43:$AP$73,COLUMNS('6. Patients'!$C$8:S$8),0),VLOOKUP($C18,'6. Patients'!$C$78:$AP$107,COLUMNS('6. Patients'!$C$8:S$8),0))),0)</f>
        <v>0</v>
      </c>
      <c r="Y18" s="394">
        <f>IFERROR(IF($B18=$DN$7,VLOOKUP($C18,'6. Patients'!$C$10:$AP$39,COLUMNS('6. Patients'!$C$8:T$8),0),IF($B18=$DN$8,VLOOKUP($C18,'6. Patients'!$C$43:$AP$73,COLUMNS('6. Patients'!$C$8:T$8),0),VLOOKUP($C18,'6. Patients'!$C$78:$AP$107,COLUMNS('6. Patients'!$C$8:T$8),0))),0)</f>
        <v>0</v>
      </c>
      <c r="Z18" s="394">
        <f>IFERROR(IF($B18=$DN$7,VLOOKUP($C18,'6. Patients'!$C$10:$AP$39,COLUMNS('6. Patients'!$C$8:U$8),0),IF($B18=$DN$8,VLOOKUP($C18,'6. Patients'!$C$43:$AP$73,COLUMNS('6. Patients'!$C$8:U$8),0),VLOOKUP($C18,'6. Patients'!$C$78:$AP$107,COLUMNS('6. Patients'!$C$8:U$8),0))),0)</f>
        <v>0</v>
      </c>
      <c r="AA18" s="394">
        <f>IFERROR(IF($B18=$DN$7,VLOOKUP($C18,'6. Patients'!$C$10:$AP$39,COLUMNS('6. Patients'!$C$8:V$8),0),IF($B18=$DN$8,VLOOKUP($C18,'6. Patients'!$C$43:$AP$73,COLUMNS('6. Patients'!$C$8:V$8),0),VLOOKUP($C18,'6. Patients'!$C$78:$AP$107,COLUMNS('6. Patients'!$C$8:V$8),0))),0)</f>
        <v>0</v>
      </c>
      <c r="AB18" s="394">
        <f>IFERROR(IF($B18=$DN$7,VLOOKUP($C18,'6. Patients'!$C$10:$AP$39,COLUMNS('6. Patients'!$C$8:W$8),0),IF($B18=$DN$8,VLOOKUP($C18,'6. Patients'!$C$43:$AP$73,COLUMNS('6. Patients'!$C$8:W$8),0),VLOOKUP($C18,'6. Patients'!$C$78:$AP$107,COLUMNS('6. Patients'!$C$8:W$8),0))),0)</f>
        <v>0</v>
      </c>
      <c r="AC18" s="394">
        <f>IFERROR(IF($B18=$DN$7,VLOOKUP($C18,'6. Patients'!$C$10:$AP$39,COLUMNS('6. Patients'!$C$8:X$8),0),IF($B18=$DN$8,VLOOKUP($C18,'6. Patients'!$C$43:$AP$73,COLUMNS('6. Patients'!$C$8:X$8),0),VLOOKUP($C18,'6. Patients'!$C$78:$AP$107,COLUMNS('6. Patients'!$C$8:X$8),0))),0)</f>
        <v>0</v>
      </c>
      <c r="AD18" s="394">
        <f>IFERROR(IF($B18=$DN$7,VLOOKUP($C18,'6. Patients'!$C$10:$AP$39,COLUMNS('6. Patients'!$C$8:Y$8),0),IF($B18=$DN$8,VLOOKUP($C18,'6. Patients'!$C$43:$AP$73,COLUMNS('6. Patients'!$C$8:Y$8),0),VLOOKUP($C18,'6. Patients'!$C$78:$AP$107,COLUMNS('6. Patients'!$C$8:Y$8),0))),0)</f>
        <v>0</v>
      </c>
      <c r="AE18" s="394">
        <f>IFERROR(IF($B18=$DN$7,VLOOKUP($C18,'6. Patients'!$C$10:$AP$39,COLUMNS('6. Patients'!$C$8:Z$8),0),IF($B18=$DN$8,VLOOKUP($C18,'6. Patients'!$C$43:$AP$73,COLUMNS('6. Patients'!$C$8:Z$8),0),VLOOKUP($C18,'6. Patients'!$C$78:$AP$107,COLUMNS('6. Patients'!$C$8:Z$8),0))),0)</f>
        <v>0</v>
      </c>
      <c r="AF18" s="394">
        <f>IFERROR(IF($B18=$DN$7,VLOOKUP($C18,'6. Patients'!$C$10:$AP$39,COLUMNS('6. Patients'!$C$8:AA$8),0),IF($B18=$DN$8,VLOOKUP($C18,'6. Patients'!$C$43:$AP$73,COLUMNS('6. Patients'!$C$8:AA$8),0),VLOOKUP($C18,'6. Patients'!$C$78:$AP$107,COLUMNS('6. Patients'!$C$8:AA$8),0))),0)</f>
        <v>0</v>
      </c>
      <c r="AG18" s="394">
        <f>IFERROR(IF($B18=$DN$7,VLOOKUP($C18,'6. Patients'!$C$10:$AP$39,COLUMNS('6. Patients'!$C$8:AB$8),0),IF($B18=$DN$8,VLOOKUP($C18,'6. Patients'!$C$43:$AP$73,COLUMNS('6. Patients'!$C$8:AB$8),0),VLOOKUP($C18,'6. Patients'!$C$78:$AP$107,COLUMNS('6. Patients'!$C$8:AB$8),0))),0)</f>
        <v>0</v>
      </c>
      <c r="AH18" s="394">
        <f>IFERROR(IF($B18=$DN$7,VLOOKUP($C18,'6. Patients'!$C$10:$AP$39,COLUMNS('6. Patients'!$C$8:AC$8),0),IF($B18=$DN$8,VLOOKUP($C18,'6. Patients'!$C$43:$AP$73,COLUMNS('6. Patients'!$C$8:AC$8),0),VLOOKUP($C18,'6. Patients'!$C$78:$AP$107,COLUMNS('6. Patients'!$C$8:AC$8),0))),0)</f>
        <v>0</v>
      </c>
      <c r="AI18" s="394">
        <f>IFERROR(IF($B18=$DN$7,VLOOKUP($C18,'6. Patients'!$C$10:$AP$39,COLUMNS('6. Patients'!$C$8:AD$8),0),IF($B18=$DN$8,VLOOKUP($C18,'6. Patients'!$C$43:$AP$73,COLUMNS('6. Patients'!$C$8:AD$8),0),VLOOKUP($C18,'6. Patients'!$C$78:$AP$107,COLUMNS('6. Patients'!$C$8:AD$8),0))),0)</f>
        <v>0</v>
      </c>
      <c r="AJ18" s="394">
        <f>IFERROR(IF($B18=$DN$7,VLOOKUP($C18,'6. Patients'!$C$10:$AP$39,COLUMNS('6. Patients'!$C$8:AE$8),0),IF($B18=$DN$8,VLOOKUP($C18,'6. Patients'!$C$43:$AP$73,COLUMNS('6. Patients'!$C$8:AE$8),0),VLOOKUP($C18,'6. Patients'!$C$78:$AP$107,COLUMNS('6. Patients'!$C$8:AE$8),0))),0)</f>
        <v>0</v>
      </c>
      <c r="AK18" s="394">
        <f>IFERROR(IF($B18=$DN$7,VLOOKUP($C18,'6. Patients'!$C$10:$AP$39,COLUMNS('6. Patients'!$C$8:AF$8),0),IF($B18=$DN$8,VLOOKUP($C18,'6. Patients'!$C$43:$AP$73,COLUMNS('6. Patients'!$C$8:AF$8),0),VLOOKUP($C18,'6. Patients'!$C$78:$AP$107,COLUMNS('6. Patients'!$C$8:AF$8),0))),0)</f>
        <v>0</v>
      </c>
      <c r="AL18" s="394">
        <f>IFERROR(IF($B18=$DN$7,VLOOKUP($C18,'6. Patients'!$C$10:$AP$39,COLUMNS('6. Patients'!$C$8:AG$8),0),IF($B18=$DN$8,VLOOKUP($C18,'6. Patients'!$C$43:$AP$73,COLUMNS('6. Patients'!$C$8:AG$8),0),VLOOKUP($C18,'6. Patients'!$C$78:$AP$107,COLUMNS('6. Patients'!$C$8:AG$8),0))),0)</f>
        <v>0</v>
      </c>
      <c r="AM18" s="394">
        <f>IFERROR(IF($B18=$DN$7,VLOOKUP($C18,'6. Patients'!$C$10:$AP$39,COLUMNS('6. Patients'!$C$8:AH$8),0),IF($B18=$DN$8,VLOOKUP($C18,'6. Patients'!$C$43:$AP$73,COLUMNS('6. Patients'!$C$8:AH$8),0),VLOOKUP($C18,'6. Patients'!$C$78:$AP$107,COLUMNS('6. Patients'!$C$8:AH$8),0))),0)</f>
        <v>0</v>
      </c>
      <c r="AN18" s="394">
        <f>IFERROR(IF($B18=$DN$7,VLOOKUP($C18,'6. Patients'!$C$10:$AP$39,COLUMNS('6. Patients'!$C$8:AI$8),0),IF($B18=$DN$8,VLOOKUP($C18,'6. Patients'!$C$43:$AP$73,COLUMNS('6. Patients'!$C$8:AI$8),0),VLOOKUP($C18,'6. Patients'!$C$78:$AP$107,COLUMNS('6. Patients'!$C$8:AI$8),0))),0)</f>
        <v>0</v>
      </c>
      <c r="AO18" s="394">
        <f>IFERROR(IF($B18=$DN$7,VLOOKUP($C18,'6. Patients'!$C$10:$AP$39,COLUMNS('6. Patients'!$C$8:AJ$8),0),IF($B18=$DN$8,VLOOKUP($C18,'6. Patients'!$C$43:$AP$73,COLUMNS('6. Patients'!$C$8:AJ$8),0),VLOOKUP($C18,'6. Patients'!$C$78:$AP$107,COLUMNS('6. Patients'!$C$8:AJ$8),0))),0)</f>
        <v>0</v>
      </c>
      <c r="AP18" s="394">
        <f>IFERROR(IF($B18=$DN$7,VLOOKUP($C18,'6. Patients'!$C$10:$AP$39,COLUMNS('6. Patients'!$C$8:AK$8),0),IF($B18=$DN$8,VLOOKUP($C18,'6. Patients'!$C$43:$AP$73,COLUMNS('6. Patients'!$C$8:AK$8),0),VLOOKUP($C18,'6. Patients'!$C$78:$AP$107,COLUMNS('6. Patients'!$C$8:AK$8),0))),0)</f>
        <v>0</v>
      </c>
      <c r="AQ18" s="394">
        <f>IFERROR(IF($B18=$DN$7,VLOOKUP($C18,'6. Patients'!$C$10:$AP$39,COLUMNS('6. Patients'!$C$8:AL$8),0),IF($B18=$DN$8,VLOOKUP($C18,'6. Patients'!$C$43:$AP$73,COLUMNS('6. Patients'!$C$8:AL$8),0),VLOOKUP($C18,'6. Patients'!$C$78:$AP$107,COLUMNS('6. Patients'!$C$8:AL$8),0))),0)</f>
        <v>0</v>
      </c>
      <c r="AR18" s="394">
        <f>IFERROR(IF($B18=$DN$7,VLOOKUP($C18,'6. Patients'!$C$10:$AP$39,COLUMNS('6. Patients'!$C$8:AM$8),0),IF($B18=$DN$8,VLOOKUP($C18,'6. Patients'!$C$43:$AP$73,COLUMNS('6. Patients'!$C$8:AM$8),0),VLOOKUP($C18,'6. Patients'!$C$78:$AP$107,COLUMNS('6. Patients'!$C$8:AM$8),0))),0)</f>
        <v>0</v>
      </c>
      <c r="AS18" s="394">
        <f>IFERROR(IF($B18=$DN$7,VLOOKUP($C18,'6. Patients'!$C$10:$AP$39,COLUMNS('6. Patients'!$C$8:AN$8),0),IF($B18=$DN$8,VLOOKUP($C18,'6. Patients'!$C$43:$AP$73,COLUMNS('6. Patients'!$C$8:AN$8),0),VLOOKUP($C18,'6. Patients'!$C$78:$AP$107,COLUMNS('6. Patients'!$C$8:AN$8),0))),0)</f>
        <v>0</v>
      </c>
      <c r="AT18" s="394">
        <f>IFERROR(IF($B18=$DN$7,VLOOKUP($C18,'6. Patients'!$C$10:$AP$39,COLUMNS('6. Patients'!$C$8:AO$8),0),IF($B18=$DN$8,VLOOKUP($C18,'6. Patients'!$C$43:$AP$73,COLUMNS('6. Patients'!$C$8:AO$8),0),VLOOKUP($C18,'6. Patients'!$C$78:$AP$107,COLUMNS('6. Patients'!$C$8:AO$8),0))),0)</f>
        <v>0</v>
      </c>
      <c r="AU18" s="394">
        <f>IFERROR(IF($B18=$DN$7,VLOOKUP($C18,'6. Patients'!$C$10:$AP$39,COLUMNS('6. Patients'!$C$8:AP$8),0),IF($B18=$DN$8,VLOOKUP($C18,'6. Patients'!$C$43:$AP$73,COLUMNS('6. Patients'!$C$8:AP$8),0),VLOOKUP($C18,'6. Patients'!$C$78:$AP$107,COLUMNS('6. Patients'!$C$8:AP$8),0))),0)</f>
        <v>0</v>
      </c>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row>
    <row r="19" spans="2:133" x14ac:dyDescent="0.3">
      <c r="B19" s="175"/>
      <c r="C19" s="175"/>
      <c r="D19" s="175"/>
      <c r="E19" s="176"/>
      <c r="F19" s="176"/>
      <c r="G19" s="177"/>
      <c r="H19" s="143">
        <f t="shared" si="1"/>
        <v>0</v>
      </c>
      <c r="I19" s="91" t="str">
        <f t="shared" si="3"/>
        <v/>
      </c>
      <c r="J19" s="224">
        <f t="shared" si="2"/>
        <v>0</v>
      </c>
      <c r="K19" s="88">
        <f>IFERROR(IF($B19=$DN$7,VLOOKUP($C19,'6. Patients'!$C$10:$AP$39,COLUMNS('6. Patients'!$C$8:F$8),0),IF($B19=$DN$8,VLOOKUP($C19,'6. Patients'!$C$43:$AP$73,COLUMNS('6. Patients'!$C$8:F$8),0),VLOOKUP($C19,'6. Patients'!$C$78:$AP$107,COLUMNS('6. Patients'!$C$8:F$8),0))),0)</f>
        <v>0</v>
      </c>
      <c r="L19" s="88">
        <f>IFERROR(IF($B19=$DN$7,VLOOKUP($C19,'6. Patients'!$C$10:$AP$39,COLUMNS('6. Patients'!$C$8:G$8),0),IF($B19=$DN$8,VLOOKUP($C19,'6. Patients'!$C$43:$AP$73,COLUMNS('6. Patients'!$C$8:G$8),0),VLOOKUP($C19,'6. Patients'!$C$78:$AP$107,COLUMNS('6. Patients'!$C$8:G$8),0))),0)</f>
        <v>0</v>
      </c>
      <c r="M19" s="88">
        <f>IFERROR(IF($B19=$DN$7,VLOOKUP($C19,'6. Patients'!$C$10:$AP$39,COLUMNS('6. Patients'!$C$8:H$8),0),IF($B19=$DN$8,VLOOKUP($C19,'6. Patients'!$C$43:$AP$73,COLUMNS('6. Patients'!$C$8:H$8),0),VLOOKUP($C19,'6. Patients'!$C$78:$AP$107,COLUMNS('6. Patients'!$C$8:H$8),0))),0)</f>
        <v>0</v>
      </c>
      <c r="N19" s="88">
        <f>IFERROR(IF($B19=$DN$7,VLOOKUP($C19,'6. Patients'!$C$10:$AP$39,COLUMNS('6. Patients'!$C$8:I$8),0),IF($B19=$DN$8,VLOOKUP($C19,'6. Patients'!$C$43:$AP$73,COLUMNS('6. Patients'!$C$8:I$8),0),VLOOKUP($C19,'6. Patients'!$C$78:$AP$107,COLUMNS('6. Patients'!$C$8:I$8),0))),0)</f>
        <v>0</v>
      </c>
      <c r="O19" s="88">
        <f>IFERROR(IF($B19=$DN$7,VLOOKUP($C19,'6. Patients'!$C$10:$AP$39,COLUMNS('6. Patients'!$C$8:J$8),0),IF($B19=$DN$8,VLOOKUP($C19,'6. Patients'!$C$43:$AP$73,COLUMNS('6. Patients'!$C$8:J$8),0),VLOOKUP($C19,'6. Patients'!$C$78:$AP$107,COLUMNS('6. Patients'!$C$8:J$8),0))),0)</f>
        <v>0</v>
      </c>
      <c r="P19" s="88">
        <f>IFERROR(IF($B19=$DN$7,VLOOKUP($C19,'6. Patients'!$C$10:$AP$39,COLUMNS('6. Patients'!$C$8:K$8),0),IF($B19=$DN$8,VLOOKUP($C19,'6. Patients'!$C$43:$AP$73,COLUMNS('6. Patients'!$C$8:K$8),0),VLOOKUP($C19,'6. Patients'!$C$78:$AP$107,COLUMNS('6. Patients'!$C$8:K$8),0))),0)</f>
        <v>0</v>
      </c>
      <c r="Q19" s="88">
        <f>IFERROR(IF($B19=$DN$7,VLOOKUP($C19,'6. Patients'!$C$10:$AP$39,COLUMNS('6. Patients'!$C$8:L$8),0),IF($B19=$DN$8,VLOOKUP($C19,'6. Patients'!$C$43:$AP$73,COLUMNS('6. Patients'!$C$8:L$8),0),VLOOKUP($C19,'6. Patients'!$C$78:$AP$107,COLUMNS('6. Patients'!$C$8:L$8),0))),0)</f>
        <v>0</v>
      </c>
      <c r="R19" s="394">
        <f>IFERROR(IF($B19=$DN$7,VLOOKUP($C19,'6. Patients'!$C$10:$AP$39,COLUMNS('6. Patients'!$C$8:M$8),0),IF($B19=$DN$8,VLOOKUP($C19,'6. Patients'!$C$43:$AP$73,COLUMNS('6. Patients'!$C$8:M$8),0),VLOOKUP($C19,'6. Patients'!$C$78:$AP$107,COLUMNS('6. Patients'!$C$8:M$8),0))),0)</f>
        <v>0</v>
      </c>
      <c r="S19" s="394">
        <f>IFERROR(IF($B19=$DN$7,VLOOKUP($C19,'6. Patients'!$C$10:$AP$39,COLUMNS('6. Patients'!$C$8:N$8),0),IF($B19=$DN$8,VLOOKUP($C19,'6. Patients'!$C$43:$AP$73,COLUMNS('6. Patients'!$C$8:N$8),0),VLOOKUP($C19,'6. Patients'!$C$78:$AP$107,COLUMNS('6. Patients'!$C$8:N$8),0))),0)</f>
        <v>0</v>
      </c>
      <c r="T19" s="394">
        <f>IFERROR(IF($B19=$DN$7,VLOOKUP($C19,'6. Patients'!$C$10:$AP$39,COLUMNS('6. Patients'!$C$8:O$8),0),IF($B19=$DN$8,VLOOKUP($C19,'6. Patients'!$C$43:$AP$73,COLUMNS('6. Patients'!$C$8:O$8),0),VLOOKUP($C19,'6. Patients'!$C$78:$AP$107,COLUMNS('6. Patients'!$C$8:O$8),0))),0)</f>
        <v>0</v>
      </c>
      <c r="U19" s="394">
        <f>IFERROR(IF($B19=$DN$7,VLOOKUP($C19,'6. Patients'!$C$10:$AP$39,COLUMNS('6. Patients'!$C$8:P$8),0),IF($B19=$DN$8,VLOOKUP($C19,'6. Patients'!$C$43:$AP$73,COLUMNS('6. Patients'!$C$8:P$8),0),VLOOKUP($C19,'6. Patients'!$C$78:$AP$107,COLUMNS('6. Patients'!$C$8:P$8),0))),0)</f>
        <v>0</v>
      </c>
      <c r="V19" s="394">
        <f>IFERROR(IF($B19=$DN$7,VLOOKUP($C19,'6. Patients'!$C$10:$AP$39,COLUMNS('6. Patients'!$C$8:Q$8),0),IF($B19=$DN$8,VLOOKUP($C19,'6. Patients'!$C$43:$AP$73,COLUMNS('6. Patients'!$C$8:Q$8),0),VLOOKUP($C19,'6. Patients'!$C$78:$AP$107,COLUMNS('6. Patients'!$C$8:Q$8),0))),0)</f>
        <v>0</v>
      </c>
      <c r="W19" s="394">
        <f>IFERROR(IF($B19=$DN$7,VLOOKUP($C19,'6. Patients'!$C$10:$AP$39,COLUMNS('6. Patients'!$C$8:R$8),0),IF($B19=$DN$8,VLOOKUP($C19,'6. Patients'!$C$43:$AP$73,COLUMNS('6. Patients'!$C$8:R$8),0),VLOOKUP($C19,'6. Patients'!$C$78:$AP$107,COLUMNS('6. Patients'!$C$8:R$8),0))),0)</f>
        <v>0</v>
      </c>
      <c r="X19" s="394">
        <f>IFERROR(IF($B19=$DN$7,VLOOKUP($C19,'6. Patients'!$C$10:$AP$39,COLUMNS('6. Patients'!$C$8:S$8),0),IF($B19=$DN$8,VLOOKUP($C19,'6. Patients'!$C$43:$AP$73,COLUMNS('6. Patients'!$C$8:S$8),0),VLOOKUP($C19,'6. Patients'!$C$78:$AP$107,COLUMNS('6. Patients'!$C$8:S$8),0))),0)</f>
        <v>0</v>
      </c>
      <c r="Y19" s="394">
        <f>IFERROR(IF($B19=$DN$7,VLOOKUP($C19,'6. Patients'!$C$10:$AP$39,COLUMNS('6. Patients'!$C$8:T$8),0),IF($B19=$DN$8,VLOOKUP($C19,'6. Patients'!$C$43:$AP$73,COLUMNS('6. Patients'!$C$8:T$8),0),VLOOKUP($C19,'6. Patients'!$C$78:$AP$107,COLUMNS('6. Patients'!$C$8:T$8),0))),0)</f>
        <v>0</v>
      </c>
      <c r="Z19" s="394">
        <f>IFERROR(IF($B19=$DN$7,VLOOKUP($C19,'6. Patients'!$C$10:$AP$39,COLUMNS('6. Patients'!$C$8:U$8),0),IF($B19=$DN$8,VLOOKUP($C19,'6. Patients'!$C$43:$AP$73,COLUMNS('6. Patients'!$C$8:U$8),0),VLOOKUP($C19,'6. Patients'!$C$78:$AP$107,COLUMNS('6. Patients'!$C$8:U$8),0))),0)</f>
        <v>0</v>
      </c>
      <c r="AA19" s="394">
        <f>IFERROR(IF($B19=$DN$7,VLOOKUP($C19,'6. Patients'!$C$10:$AP$39,COLUMNS('6. Patients'!$C$8:V$8),0),IF($B19=$DN$8,VLOOKUP($C19,'6. Patients'!$C$43:$AP$73,COLUMNS('6. Patients'!$C$8:V$8),0),VLOOKUP($C19,'6. Patients'!$C$78:$AP$107,COLUMNS('6. Patients'!$C$8:V$8),0))),0)</f>
        <v>0</v>
      </c>
      <c r="AB19" s="394">
        <f>IFERROR(IF($B19=$DN$7,VLOOKUP($C19,'6. Patients'!$C$10:$AP$39,COLUMNS('6. Patients'!$C$8:W$8),0),IF($B19=$DN$8,VLOOKUP($C19,'6. Patients'!$C$43:$AP$73,COLUMNS('6. Patients'!$C$8:W$8),0),VLOOKUP($C19,'6. Patients'!$C$78:$AP$107,COLUMNS('6. Patients'!$C$8:W$8),0))),0)</f>
        <v>0</v>
      </c>
      <c r="AC19" s="394">
        <f>IFERROR(IF($B19=$DN$7,VLOOKUP($C19,'6. Patients'!$C$10:$AP$39,COLUMNS('6. Patients'!$C$8:X$8),0),IF($B19=$DN$8,VLOOKUP($C19,'6. Patients'!$C$43:$AP$73,COLUMNS('6. Patients'!$C$8:X$8),0),VLOOKUP($C19,'6. Patients'!$C$78:$AP$107,COLUMNS('6. Patients'!$C$8:X$8),0))),0)</f>
        <v>0</v>
      </c>
      <c r="AD19" s="394">
        <f>IFERROR(IF($B19=$DN$7,VLOOKUP($C19,'6. Patients'!$C$10:$AP$39,COLUMNS('6. Patients'!$C$8:Y$8),0),IF($B19=$DN$8,VLOOKUP($C19,'6. Patients'!$C$43:$AP$73,COLUMNS('6. Patients'!$C$8:Y$8),0),VLOOKUP($C19,'6. Patients'!$C$78:$AP$107,COLUMNS('6. Patients'!$C$8:Y$8),0))),0)</f>
        <v>0</v>
      </c>
      <c r="AE19" s="394">
        <f>IFERROR(IF($B19=$DN$7,VLOOKUP($C19,'6. Patients'!$C$10:$AP$39,COLUMNS('6. Patients'!$C$8:Z$8),0),IF($B19=$DN$8,VLOOKUP($C19,'6. Patients'!$C$43:$AP$73,COLUMNS('6. Patients'!$C$8:Z$8),0),VLOOKUP($C19,'6. Patients'!$C$78:$AP$107,COLUMNS('6. Patients'!$C$8:Z$8),0))),0)</f>
        <v>0</v>
      </c>
      <c r="AF19" s="394">
        <f>IFERROR(IF($B19=$DN$7,VLOOKUP($C19,'6. Patients'!$C$10:$AP$39,COLUMNS('6. Patients'!$C$8:AA$8),0),IF($B19=$DN$8,VLOOKUP($C19,'6. Patients'!$C$43:$AP$73,COLUMNS('6. Patients'!$C$8:AA$8),0),VLOOKUP($C19,'6. Patients'!$C$78:$AP$107,COLUMNS('6. Patients'!$C$8:AA$8),0))),0)</f>
        <v>0</v>
      </c>
      <c r="AG19" s="394">
        <f>IFERROR(IF($B19=$DN$7,VLOOKUP($C19,'6. Patients'!$C$10:$AP$39,COLUMNS('6. Patients'!$C$8:AB$8),0),IF($B19=$DN$8,VLOOKUP($C19,'6. Patients'!$C$43:$AP$73,COLUMNS('6. Patients'!$C$8:AB$8),0),VLOOKUP($C19,'6. Patients'!$C$78:$AP$107,COLUMNS('6. Patients'!$C$8:AB$8),0))),0)</f>
        <v>0</v>
      </c>
      <c r="AH19" s="394">
        <f>IFERROR(IF($B19=$DN$7,VLOOKUP($C19,'6. Patients'!$C$10:$AP$39,COLUMNS('6. Patients'!$C$8:AC$8),0),IF($B19=$DN$8,VLOOKUP($C19,'6. Patients'!$C$43:$AP$73,COLUMNS('6. Patients'!$C$8:AC$8),0),VLOOKUP($C19,'6. Patients'!$C$78:$AP$107,COLUMNS('6. Patients'!$C$8:AC$8),0))),0)</f>
        <v>0</v>
      </c>
      <c r="AI19" s="394">
        <f>IFERROR(IF($B19=$DN$7,VLOOKUP($C19,'6. Patients'!$C$10:$AP$39,COLUMNS('6. Patients'!$C$8:AD$8),0),IF($B19=$DN$8,VLOOKUP($C19,'6. Patients'!$C$43:$AP$73,COLUMNS('6. Patients'!$C$8:AD$8),0),VLOOKUP($C19,'6. Patients'!$C$78:$AP$107,COLUMNS('6. Patients'!$C$8:AD$8),0))),0)</f>
        <v>0</v>
      </c>
      <c r="AJ19" s="394">
        <f>IFERROR(IF($B19=$DN$7,VLOOKUP($C19,'6. Patients'!$C$10:$AP$39,COLUMNS('6. Patients'!$C$8:AE$8),0),IF($B19=$DN$8,VLOOKUP($C19,'6. Patients'!$C$43:$AP$73,COLUMNS('6. Patients'!$C$8:AE$8),0),VLOOKUP($C19,'6. Patients'!$C$78:$AP$107,COLUMNS('6. Patients'!$C$8:AE$8),0))),0)</f>
        <v>0</v>
      </c>
      <c r="AK19" s="394">
        <f>IFERROR(IF($B19=$DN$7,VLOOKUP($C19,'6. Patients'!$C$10:$AP$39,COLUMNS('6. Patients'!$C$8:AF$8),0),IF($B19=$DN$8,VLOOKUP($C19,'6. Patients'!$C$43:$AP$73,COLUMNS('6. Patients'!$C$8:AF$8),0),VLOOKUP($C19,'6. Patients'!$C$78:$AP$107,COLUMNS('6. Patients'!$C$8:AF$8),0))),0)</f>
        <v>0</v>
      </c>
      <c r="AL19" s="394">
        <f>IFERROR(IF($B19=$DN$7,VLOOKUP($C19,'6. Patients'!$C$10:$AP$39,COLUMNS('6. Patients'!$C$8:AG$8),0),IF($B19=$DN$8,VLOOKUP($C19,'6. Patients'!$C$43:$AP$73,COLUMNS('6. Patients'!$C$8:AG$8),0),VLOOKUP($C19,'6. Patients'!$C$78:$AP$107,COLUMNS('6. Patients'!$C$8:AG$8),0))),0)</f>
        <v>0</v>
      </c>
      <c r="AM19" s="394">
        <f>IFERROR(IF($B19=$DN$7,VLOOKUP($C19,'6. Patients'!$C$10:$AP$39,COLUMNS('6. Patients'!$C$8:AH$8),0),IF($B19=$DN$8,VLOOKUP($C19,'6. Patients'!$C$43:$AP$73,COLUMNS('6. Patients'!$C$8:AH$8),0),VLOOKUP($C19,'6. Patients'!$C$78:$AP$107,COLUMNS('6. Patients'!$C$8:AH$8),0))),0)</f>
        <v>0</v>
      </c>
      <c r="AN19" s="394">
        <f>IFERROR(IF($B19=$DN$7,VLOOKUP($C19,'6. Patients'!$C$10:$AP$39,COLUMNS('6. Patients'!$C$8:AI$8),0),IF($B19=$DN$8,VLOOKUP($C19,'6. Patients'!$C$43:$AP$73,COLUMNS('6. Patients'!$C$8:AI$8),0),VLOOKUP($C19,'6. Patients'!$C$78:$AP$107,COLUMNS('6. Patients'!$C$8:AI$8),0))),0)</f>
        <v>0</v>
      </c>
      <c r="AO19" s="394">
        <f>IFERROR(IF($B19=$DN$7,VLOOKUP($C19,'6. Patients'!$C$10:$AP$39,COLUMNS('6. Patients'!$C$8:AJ$8),0),IF($B19=$DN$8,VLOOKUP($C19,'6. Patients'!$C$43:$AP$73,COLUMNS('6. Patients'!$C$8:AJ$8),0),VLOOKUP($C19,'6. Patients'!$C$78:$AP$107,COLUMNS('6. Patients'!$C$8:AJ$8),0))),0)</f>
        <v>0</v>
      </c>
      <c r="AP19" s="394">
        <f>IFERROR(IF($B19=$DN$7,VLOOKUP($C19,'6. Patients'!$C$10:$AP$39,COLUMNS('6. Patients'!$C$8:AK$8),0),IF($B19=$DN$8,VLOOKUP($C19,'6. Patients'!$C$43:$AP$73,COLUMNS('6. Patients'!$C$8:AK$8),0),VLOOKUP($C19,'6. Patients'!$C$78:$AP$107,COLUMNS('6. Patients'!$C$8:AK$8),0))),0)</f>
        <v>0</v>
      </c>
      <c r="AQ19" s="394">
        <f>IFERROR(IF($B19=$DN$7,VLOOKUP($C19,'6. Patients'!$C$10:$AP$39,COLUMNS('6. Patients'!$C$8:AL$8),0),IF($B19=$DN$8,VLOOKUP($C19,'6. Patients'!$C$43:$AP$73,COLUMNS('6. Patients'!$C$8:AL$8),0),VLOOKUP($C19,'6. Patients'!$C$78:$AP$107,COLUMNS('6. Patients'!$C$8:AL$8),0))),0)</f>
        <v>0</v>
      </c>
      <c r="AR19" s="394">
        <f>IFERROR(IF($B19=$DN$7,VLOOKUP($C19,'6. Patients'!$C$10:$AP$39,COLUMNS('6. Patients'!$C$8:AM$8),0),IF($B19=$DN$8,VLOOKUP($C19,'6. Patients'!$C$43:$AP$73,COLUMNS('6. Patients'!$C$8:AM$8),0),VLOOKUP($C19,'6. Patients'!$C$78:$AP$107,COLUMNS('6. Patients'!$C$8:AM$8),0))),0)</f>
        <v>0</v>
      </c>
      <c r="AS19" s="394">
        <f>IFERROR(IF($B19=$DN$7,VLOOKUP($C19,'6. Patients'!$C$10:$AP$39,COLUMNS('6. Patients'!$C$8:AN$8),0),IF($B19=$DN$8,VLOOKUP($C19,'6. Patients'!$C$43:$AP$73,COLUMNS('6. Patients'!$C$8:AN$8),0),VLOOKUP($C19,'6. Patients'!$C$78:$AP$107,COLUMNS('6. Patients'!$C$8:AN$8),0))),0)</f>
        <v>0</v>
      </c>
      <c r="AT19" s="394">
        <f>IFERROR(IF($B19=$DN$7,VLOOKUP($C19,'6. Patients'!$C$10:$AP$39,COLUMNS('6. Patients'!$C$8:AO$8),0),IF($B19=$DN$8,VLOOKUP($C19,'6. Patients'!$C$43:$AP$73,COLUMNS('6. Patients'!$C$8:AO$8),0),VLOOKUP($C19,'6. Patients'!$C$78:$AP$107,COLUMNS('6. Patients'!$C$8:AO$8),0))),0)</f>
        <v>0</v>
      </c>
      <c r="AU19" s="394">
        <f>IFERROR(IF($B19=$DN$7,VLOOKUP($C19,'6. Patients'!$C$10:$AP$39,COLUMNS('6. Patients'!$C$8:AP$8),0),IF($B19=$DN$8,VLOOKUP($C19,'6. Patients'!$C$43:$AP$73,COLUMNS('6. Patients'!$C$8:AP$8),0),VLOOKUP($C19,'6. Patients'!$C$78:$AP$107,COLUMNS('6. Patients'!$C$8:AP$8),0))),0)</f>
        <v>0</v>
      </c>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row>
    <row r="20" spans="2:133" x14ac:dyDescent="0.3">
      <c r="B20" s="175"/>
      <c r="C20" s="175"/>
      <c r="D20" s="175"/>
      <c r="E20" s="176"/>
      <c r="F20" s="176"/>
      <c r="G20" s="177"/>
      <c r="H20" s="143">
        <f t="shared" si="1"/>
        <v>0</v>
      </c>
      <c r="I20" s="91" t="str">
        <f t="shared" si="3"/>
        <v/>
      </c>
      <c r="J20" s="224">
        <f t="shared" si="2"/>
        <v>0</v>
      </c>
      <c r="K20" s="88">
        <f>IFERROR(IF($B20=$DN$7,VLOOKUP($C20,'6. Patients'!$C$10:$AP$39,COLUMNS('6. Patients'!$C$8:F$8),0),IF($B20=$DN$8,VLOOKUP($C20,'6. Patients'!$C$43:$AP$73,COLUMNS('6. Patients'!$C$8:F$8),0),VLOOKUP($C20,'6. Patients'!$C$78:$AP$107,COLUMNS('6. Patients'!$C$8:F$8),0))),0)</f>
        <v>0</v>
      </c>
      <c r="L20" s="88">
        <f>IFERROR(IF($B20=$DN$7,VLOOKUP($C20,'6. Patients'!$C$10:$AP$39,COLUMNS('6. Patients'!$C$8:G$8),0),IF($B20=$DN$8,VLOOKUP($C20,'6. Patients'!$C$43:$AP$73,COLUMNS('6. Patients'!$C$8:G$8),0),VLOOKUP($C20,'6. Patients'!$C$78:$AP$107,COLUMNS('6. Patients'!$C$8:G$8),0))),0)</f>
        <v>0</v>
      </c>
      <c r="M20" s="88">
        <f>IFERROR(IF($B20=$DN$7,VLOOKUP($C20,'6. Patients'!$C$10:$AP$39,COLUMNS('6. Patients'!$C$8:H$8),0),IF($B20=$DN$8,VLOOKUP($C20,'6. Patients'!$C$43:$AP$73,COLUMNS('6. Patients'!$C$8:H$8),0),VLOOKUP($C20,'6. Patients'!$C$78:$AP$107,COLUMNS('6. Patients'!$C$8:H$8),0))),0)</f>
        <v>0</v>
      </c>
      <c r="N20" s="88">
        <f>IFERROR(IF($B20=$DN$7,VLOOKUP($C20,'6. Patients'!$C$10:$AP$39,COLUMNS('6. Patients'!$C$8:I$8),0),IF($B20=$DN$8,VLOOKUP($C20,'6. Patients'!$C$43:$AP$73,COLUMNS('6. Patients'!$C$8:I$8),0),VLOOKUP($C20,'6. Patients'!$C$78:$AP$107,COLUMNS('6. Patients'!$C$8:I$8),0))),0)</f>
        <v>0</v>
      </c>
      <c r="O20" s="88">
        <f>IFERROR(IF($B20=$DN$7,VLOOKUP($C20,'6. Patients'!$C$10:$AP$39,COLUMNS('6. Patients'!$C$8:J$8),0),IF($B20=$DN$8,VLOOKUP($C20,'6. Patients'!$C$43:$AP$73,COLUMNS('6. Patients'!$C$8:J$8),0),VLOOKUP($C20,'6. Patients'!$C$78:$AP$107,COLUMNS('6. Patients'!$C$8:J$8),0))),0)</f>
        <v>0</v>
      </c>
      <c r="P20" s="88">
        <f>IFERROR(IF($B20=$DN$7,VLOOKUP($C20,'6. Patients'!$C$10:$AP$39,COLUMNS('6. Patients'!$C$8:K$8),0),IF($B20=$DN$8,VLOOKUP($C20,'6. Patients'!$C$43:$AP$73,COLUMNS('6. Patients'!$C$8:K$8),0),VLOOKUP($C20,'6. Patients'!$C$78:$AP$107,COLUMNS('6. Patients'!$C$8:K$8),0))),0)</f>
        <v>0</v>
      </c>
      <c r="Q20" s="88">
        <f>IFERROR(IF($B20=$DN$7,VLOOKUP($C20,'6. Patients'!$C$10:$AP$39,COLUMNS('6. Patients'!$C$8:L$8),0),IF($B20=$DN$8,VLOOKUP($C20,'6. Patients'!$C$43:$AP$73,COLUMNS('6. Patients'!$C$8:L$8),0),VLOOKUP($C20,'6. Patients'!$C$78:$AP$107,COLUMNS('6. Patients'!$C$8:L$8),0))),0)</f>
        <v>0</v>
      </c>
      <c r="R20" s="394">
        <f>IFERROR(IF($B20=$DN$7,VLOOKUP($C20,'6. Patients'!$C$10:$AP$39,COLUMNS('6. Patients'!$C$8:M$8),0),IF($B20=$DN$8,VLOOKUP($C20,'6. Patients'!$C$43:$AP$73,COLUMNS('6. Patients'!$C$8:M$8),0),VLOOKUP($C20,'6. Patients'!$C$78:$AP$107,COLUMNS('6. Patients'!$C$8:M$8),0))),0)</f>
        <v>0</v>
      </c>
      <c r="S20" s="394">
        <f>IFERROR(IF($B20=$DN$7,VLOOKUP($C20,'6. Patients'!$C$10:$AP$39,COLUMNS('6. Patients'!$C$8:N$8),0),IF($B20=$DN$8,VLOOKUP($C20,'6. Patients'!$C$43:$AP$73,COLUMNS('6. Patients'!$C$8:N$8),0),VLOOKUP($C20,'6. Patients'!$C$78:$AP$107,COLUMNS('6. Patients'!$C$8:N$8),0))),0)</f>
        <v>0</v>
      </c>
      <c r="T20" s="394">
        <f>IFERROR(IF($B20=$DN$7,VLOOKUP($C20,'6. Patients'!$C$10:$AP$39,COLUMNS('6. Patients'!$C$8:O$8),0),IF($B20=$DN$8,VLOOKUP($C20,'6. Patients'!$C$43:$AP$73,COLUMNS('6. Patients'!$C$8:O$8),0),VLOOKUP($C20,'6. Patients'!$C$78:$AP$107,COLUMNS('6. Patients'!$C$8:O$8),0))),0)</f>
        <v>0</v>
      </c>
      <c r="U20" s="394">
        <f>IFERROR(IF($B20=$DN$7,VLOOKUP($C20,'6. Patients'!$C$10:$AP$39,COLUMNS('6. Patients'!$C$8:P$8),0),IF($B20=$DN$8,VLOOKUP($C20,'6. Patients'!$C$43:$AP$73,COLUMNS('6. Patients'!$C$8:P$8),0),VLOOKUP($C20,'6. Patients'!$C$78:$AP$107,COLUMNS('6. Patients'!$C$8:P$8),0))),0)</f>
        <v>0</v>
      </c>
      <c r="V20" s="394">
        <f>IFERROR(IF($B20=$DN$7,VLOOKUP($C20,'6. Patients'!$C$10:$AP$39,COLUMNS('6. Patients'!$C$8:Q$8),0),IF($B20=$DN$8,VLOOKUP($C20,'6. Patients'!$C$43:$AP$73,COLUMNS('6. Patients'!$C$8:Q$8),0),VLOOKUP($C20,'6. Patients'!$C$78:$AP$107,COLUMNS('6. Patients'!$C$8:Q$8),0))),0)</f>
        <v>0</v>
      </c>
      <c r="W20" s="394">
        <f>IFERROR(IF($B20=$DN$7,VLOOKUP($C20,'6. Patients'!$C$10:$AP$39,COLUMNS('6. Patients'!$C$8:R$8),0),IF($B20=$DN$8,VLOOKUP($C20,'6. Patients'!$C$43:$AP$73,COLUMNS('6. Patients'!$C$8:R$8),0),VLOOKUP($C20,'6. Patients'!$C$78:$AP$107,COLUMNS('6. Patients'!$C$8:R$8),0))),0)</f>
        <v>0</v>
      </c>
      <c r="X20" s="394">
        <f>IFERROR(IF($B20=$DN$7,VLOOKUP($C20,'6. Patients'!$C$10:$AP$39,COLUMNS('6. Patients'!$C$8:S$8),0),IF($B20=$DN$8,VLOOKUP($C20,'6. Patients'!$C$43:$AP$73,COLUMNS('6. Patients'!$C$8:S$8),0),VLOOKUP($C20,'6. Patients'!$C$78:$AP$107,COLUMNS('6. Patients'!$C$8:S$8),0))),0)</f>
        <v>0</v>
      </c>
      <c r="Y20" s="394">
        <f>IFERROR(IF($B20=$DN$7,VLOOKUP($C20,'6. Patients'!$C$10:$AP$39,COLUMNS('6. Patients'!$C$8:T$8),0),IF($B20=$DN$8,VLOOKUP($C20,'6. Patients'!$C$43:$AP$73,COLUMNS('6. Patients'!$C$8:T$8),0),VLOOKUP($C20,'6. Patients'!$C$78:$AP$107,COLUMNS('6. Patients'!$C$8:T$8),0))),0)</f>
        <v>0</v>
      </c>
      <c r="Z20" s="394">
        <f>IFERROR(IF($B20=$DN$7,VLOOKUP($C20,'6. Patients'!$C$10:$AP$39,COLUMNS('6. Patients'!$C$8:U$8),0),IF($B20=$DN$8,VLOOKUP($C20,'6. Patients'!$C$43:$AP$73,COLUMNS('6. Patients'!$C$8:U$8),0),VLOOKUP($C20,'6. Patients'!$C$78:$AP$107,COLUMNS('6. Patients'!$C$8:U$8),0))),0)</f>
        <v>0</v>
      </c>
      <c r="AA20" s="394">
        <f>IFERROR(IF($B20=$DN$7,VLOOKUP($C20,'6. Patients'!$C$10:$AP$39,COLUMNS('6. Patients'!$C$8:V$8),0),IF($B20=$DN$8,VLOOKUP($C20,'6. Patients'!$C$43:$AP$73,COLUMNS('6. Patients'!$C$8:V$8),0),VLOOKUP($C20,'6. Patients'!$C$78:$AP$107,COLUMNS('6. Patients'!$C$8:V$8),0))),0)</f>
        <v>0</v>
      </c>
      <c r="AB20" s="394">
        <f>IFERROR(IF($B20=$DN$7,VLOOKUP($C20,'6. Patients'!$C$10:$AP$39,COLUMNS('6. Patients'!$C$8:W$8),0),IF($B20=$DN$8,VLOOKUP($C20,'6. Patients'!$C$43:$AP$73,COLUMNS('6. Patients'!$C$8:W$8),0),VLOOKUP($C20,'6. Patients'!$C$78:$AP$107,COLUMNS('6. Patients'!$C$8:W$8),0))),0)</f>
        <v>0</v>
      </c>
      <c r="AC20" s="394">
        <f>IFERROR(IF($B20=$DN$7,VLOOKUP($C20,'6. Patients'!$C$10:$AP$39,COLUMNS('6. Patients'!$C$8:X$8),0),IF($B20=$DN$8,VLOOKUP($C20,'6. Patients'!$C$43:$AP$73,COLUMNS('6. Patients'!$C$8:X$8),0),VLOOKUP($C20,'6. Patients'!$C$78:$AP$107,COLUMNS('6. Patients'!$C$8:X$8),0))),0)</f>
        <v>0</v>
      </c>
      <c r="AD20" s="394">
        <f>IFERROR(IF($B20=$DN$7,VLOOKUP($C20,'6. Patients'!$C$10:$AP$39,COLUMNS('6. Patients'!$C$8:Y$8),0),IF($B20=$DN$8,VLOOKUP($C20,'6. Patients'!$C$43:$AP$73,COLUMNS('6. Patients'!$C$8:Y$8),0),VLOOKUP($C20,'6. Patients'!$C$78:$AP$107,COLUMNS('6. Patients'!$C$8:Y$8),0))),0)</f>
        <v>0</v>
      </c>
      <c r="AE20" s="394">
        <f>IFERROR(IF($B20=$DN$7,VLOOKUP($C20,'6. Patients'!$C$10:$AP$39,COLUMNS('6. Patients'!$C$8:Z$8),0),IF($B20=$DN$8,VLOOKUP($C20,'6. Patients'!$C$43:$AP$73,COLUMNS('6. Patients'!$C$8:Z$8),0),VLOOKUP($C20,'6. Patients'!$C$78:$AP$107,COLUMNS('6. Patients'!$C$8:Z$8),0))),0)</f>
        <v>0</v>
      </c>
      <c r="AF20" s="394">
        <f>IFERROR(IF($B20=$DN$7,VLOOKUP($C20,'6. Patients'!$C$10:$AP$39,COLUMNS('6. Patients'!$C$8:AA$8),0),IF($B20=$DN$8,VLOOKUP($C20,'6. Patients'!$C$43:$AP$73,COLUMNS('6. Patients'!$C$8:AA$8),0),VLOOKUP($C20,'6. Patients'!$C$78:$AP$107,COLUMNS('6. Patients'!$C$8:AA$8),0))),0)</f>
        <v>0</v>
      </c>
      <c r="AG20" s="394">
        <f>IFERROR(IF($B20=$DN$7,VLOOKUP($C20,'6. Patients'!$C$10:$AP$39,COLUMNS('6. Patients'!$C$8:AB$8),0),IF($B20=$DN$8,VLOOKUP($C20,'6. Patients'!$C$43:$AP$73,COLUMNS('6. Patients'!$C$8:AB$8),0),VLOOKUP($C20,'6. Patients'!$C$78:$AP$107,COLUMNS('6. Patients'!$C$8:AB$8),0))),0)</f>
        <v>0</v>
      </c>
      <c r="AH20" s="394">
        <f>IFERROR(IF($B20=$DN$7,VLOOKUP($C20,'6. Patients'!$C$10:$AP$39,COLUMNS('6. Patients'!$C$8:AC$8),0),IF($B20=$DN$8,VLOOKUP($C20,'6. Patients'!$C$43:$AP$73,COLUMNS('6. Patients'!$C$8:AC$8),0),VLOOKUP($C20,'6. Patients'!$C$78:$AP$107,COLUMNS('6. Patients'!$C$8:AC$8),0))),0)</f>
        <v>0</v>
      </c>
      <c r="AI20" s="394">
        <f>IFERROR(IF($B20=$DN$7,VLOOKUP($C20,'6. Patients'!$C$10:$AP$39,COLUMNS('6. Patients'!$C$8:AD$8),0),IF($B20=$DN$8,VLOOKUP($C20,'6. Patients'!$C$43:$AP$73,COLUMNS('6. Patients'!$C$8:AD$8),0),VLOOKUP($C20,'6. Patients'!$C$78:$AP$107,COLUMNS('6. Patients'!$C$8:AD$8),0))),0)</f>
        <v>0</v>
      </c>
      <c r="AJ20" s="394">
        <f>IFERROR(IF($B20=$DN$7,VLOOKUP($C20,'6. Patients'!$C$10:$AP$39,COLUMNS('6. Patients'!$C$8:AE$8),0),IF($B20=$DN$8,VLOOKUP($C20,'6. Patients'!$C$43:$AP$73,COLUMNS('6. Patients'!$C$8:AE$8),0),VLOOKUP($C20,'6. Patients'!$C$78:$AP$107,COLUMNS('6. Patients'!$C$8:AE$8),0))),0)</f>
        <v>0</v>
      </c>
      <c r="AK20" s="394">
        <f>IFERROR(IF($B20=$DN$7,VLOOKUP($C20,'6. Patients'!$C$10:$AP$39,COLUMNS('6. Patients'!$C$8:AF$8),0),IF($B20=$DN$8,VLOOKUP($C20,'6. Patients'!$C$43:$AP$73,COLUMNS('6. Patients'!$C$8:AF$8),0),VLOOKUP($C20,'6. Patients'!$C$78:$AP$107,COLUMNS('6. Patients'!$C$8:AF$8),0))),0)</f>
        <v>0</v>
      </c>
      <c r="AL20" s="394">
        <f>IFERROR(IF($B20=$DN$7,VLOOKUP($C20,'6. Patients'!$C$10:$AP$39,COLUMNS('6. Patients'!$C$8:AG$8),0),IF($B20=$DN$8,VLOOKUP($C20,'6. Patients'!$C$43:$AP$73,COLUMNS('6. Patients'!$C$8:AG$8),0),VLOOKUP($C20,'6. Patients'!$C$78:$AP$107,COLUMNS('6. Patients'!$C$8:AG$8),0))),0)</f>
        <v>0</v>
      </c>
      <c r="AM20" s="394">
        <f>IFERROR(IF($B20=$DN$7,VLOOKUP($C20,'6. Patients'!$C$10:$AP$39,COLUMNS('6. Patients'!$C$8:AH$8),0),IF($B20=$DN$8,VLOOKUP($C20,'6. Patients'!$C$43:$AP$73,COLUMNS('6. Patients'!$C$8:AH$8),0),VLOOKUP($C20,'6. Patients'!$C$78:$AP$107,COLUMNS('6. Patients'!$C$8:AH$8),0))),0)</f>
        <v>0</v>
      </c>
      <c r="AN20" s="394">
        <f>IFERROR(IF($B20=$DN$7,VLOOKUP($C20,'6. Patients'!$C$10:$AP$39,COLUMNS('6. Patients'!$C$8:AI$8),0),IF($B20=$DN$8,VLOOKUP($C20,'6. Patients'!$C$43:$AP$73,COLUMNS('6. Patients'!$C$8:AI$8),0),VLOOKUP($C20,'6. Patients'!$C$78:$AP$107,COLUMNS('6. Patients'!$C$8:AI$8),0))),0)</f>
        <v>0</v>
      </c>
      <c r="AO20" s="394">
        <f>IFERROR(IF($B20=$DN$7,VLOOKUP($C20,'6. Patients'!$C$10:$AP$39,COLUMNS('6. Patients'!$C$8:AJ$8),0),IF($B20=$DN$8,VLOOKUP($C20,'6. Patients'!$C$43:$AP$73,COLUMNS('6. Patients'!$C$8:AJ$8),0),VLOOKUP($C20,'6. Patients'!$C$78:$AP$107,COLUMNS('6. Patients'!$C$8:AJ$8),0))),0)</f>
        <v>0</v>
      </c>
      <c r="AP20" s="394">
        <f>IFERROR(IF($B20=$DN$7,VLOOKUP($C20,'6. Patients'!$C$10:$AP$39,COLUMNS('6. Patients'!$C$8:AK$8),0),IF($B20=$DN$8,VLOOKUP($C20,'6. Patients'!$C$43:$AP$73,COLUMNS('6. Patients'!$C$8:AK$8),0),VLOOKUP($C20,'6. Patients'!$C$78:$AP$107,COLUMNS('6. Patients'!$C$8:AK$8),0))),0)</f>
        <v>0</v>
      </c>
      <c r="AQ20" s="394">
        <f>IFERROR(IF($B20=$DN$7,VLOOKUP($C20,'6. Patients'!$C$10:$AP$39,COLUMNS('6. Patients'!$C$8:AL$8),0),IF($B20=$DN$8,VLOOKUP($C20,'6. Patients'!$C$43:$AP$73,COLUMNS('6. Patients'!$C$8:AL$8),0),VLOOKUP($C20,'6. Patients'!$C$78:$AP$107,COLUMNS('6. Patients'!$C$8:AL$8),0))),0)</f>
        <v>0</v>
      </c>
      <c r="AR20" s="394">
        <f>IFERROR(IF($B20=$DN$7,VLOOKUP($C20,'6. Patients'!$C$10:$AP$39,COLUMNS('6. Patients'!$C$8:AM$8),0),IF($B20=$DN$8,VLOOKUP($C20,'6. Patients'!$C$43:$AP$73,COLUMNS('6. Patients'!$C$8:AM$8),0),VLOOKUP($C20,'6. Patients'!$C$78:$AP$107,COLUMNS('6. Patients'!$C$8:AM$8),0))),0)</f>
        <v>0</v>
      </c>
      <c r="AS20" s="394">
        <f>IFERROR(IF($B20=$DN$7,VLOOKUP($C20,'6. Patients'!$C$10:$AP$39,COLUMNS('6. Patients'!$C$8:AN$8),0),IF($B20=$DN$8,VLOOKUP($C20,'6. Patients'!$C$43:$AP$73,COLUMNS('6. Patients'!$C$8:AN$8),0),VLOOKUP($C20,'6. Patients'!$C$78:$AP$107,COLUMNS('6. Patients'!$C$8:AN$8),0))),0)</f>
        <v>0</v>
      </c>
      <c r="AT20" s="394">
        <f>IFERROR(IF($B20=$DN$7,VLOOKUP($C20,'6. Patients'!$C$10:$AP$39,COLUMNS('6. Patients'!$C$8:AO$8),0),IF($B20=$DN$8,VLOOKUP($C20,'6. Patients'!$C$43:$AP$73,COLUMNS('6. Patients'!$C$8:AO$8),0),VLOOKUP($C20,'6. Patients'!$C$78:$AP$107,COLUMNS('6. Patients'!$C$8:AO$8),0))),0)</f>
        <v>0</v>
      </c>
      <c r="AU20" s="394">
        <f>IFERROR(IF($B20=$DN$7,VLOOKUP($C20,'6. Patients'!$C$10:$AP$39,COLUMNS('6. Patients'!$C$8:AP$8),0),IF($B20=$DN$8,VLOOKUP($C20,'6. Patients'!$C$43:$AP$73,COLUMNS('6. Patients'!$C$8:AP$8),0),VLOOKUP($C20,'6. Patients'!$C$78:$AP$107,COLUMNS('6. Patients'!$C$8:AP$8),0))),0)</f>
        <v>0</v>
      </c>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row>
    <row r="21" spans="2:133" x14ac:dyDescent="0.3">
      <c r="B21" s="175"/>
      <c r="C21" s="175"/>
      <c r="D21" s="175"/>
      <c r="E21" s="176"/>
      <c r="F21" s="176"/>
      <c r="G21" s="177"/>
      <c r="H21" s="143">
        <f t="shared" si="1"/>
        <v>0</v>
      </c>
      <c r="I21" s="91" t="str">
        <f t="shared" si="3"/>
        <v/>
      </c>
      <c r="J21" s="224">
        <f t="shared" si="2"/>
        <v>0</v>
      </c>
      <c r="K21" s="88">
        <f>IFERROR(IF($B21=$DN$7,VLOOKUP($C21,'6. Patients'!$C$10:$AP$39,COLUMNS('6. Patients'!$C$8:F$8),0),IF($B21=$DN$8,VLOOKUP($C21,'6. Patients'!$C$43:$AP$73,COLUMNS('6. Patients'!$C$8:F$8),0),VLOOKUP($C21,'6. Patients'!$C$78:$AP$107,COLUMNS('6. Patients'!$C$8:F$8),0))),0)</f>
        <v>0</v>
      </c>
      <c r="L21" s="88">
        <f>IFERROR(IF($B21=$DN$7,VLOOKUP($C21,'6. Patients'!$C$10:$AP$39,COLUMNS('6. Patients'!$C$8:G$8),0),IF($B21=$DN$8,VLOOKUP($C21,'6. Patients'!$C$43:$AP$73,COLUMNS('6. Patients'!$C$8:G$8),0),VLOOKUP($C21,'6. Patients'!$C$78:$AP$107,COLUMNS('6. Patients'!$C$8:G$8),0))),0)</f>
        <v>0</v>
      </c>
      <c r="M21" s="88">
        <f>IFERROR(IF($B21=$DN$7,VLOOKUP($C21,'6. Patients'!$C$10:$AP$39,COLUMNS('6. Patients'!$C$8:H$8),0),IF($B21=$DN$8,VLOOKUP($C21,'6. Patients'!$C$43:$AP$73,COLUMNS('6. Patients'!$C$8:H$8),0),VLOOKUP($C21,'6. Patients'!$C$78:$AP$107,COLUMNS('6. Patients'!$C$8:H$8),0))),0)</f>
        <v>0</v>
      </c>
      <c r="N21" s="88">
        <f>IFERROR(IF($B21=$DN$7,VLOOKUP($C21,'6. Patients'!$C$10:$AP$39,COLUMNS('6. Patients'!$C$8:I$8),0),IF($B21=$DN$8,VLOOKUP($C21,'6. Patients'!$C$43:$AP$73,COLUMNS('6. Patients'!$C$8:I$8),0),VLOOKUP($C21,'6. Patients'!$C$78:$AP$107,COLUMNS('6. Patients'!$C$8:I$8),0))),0)</f>
        <v>0</v>
      </c>
      <c r="O21" s="88">
        <f>IFERROR(IF($B21=$DN$7,VLOOKUP($C21,'6. Patients'!$C$10:$AP$39,COLUMNS('6. Patients'!$C$8:J$8),0),IF($B21=$DN$8,VLOOKUP($C21,'6. Patients'!$C$43:$AP$73,COLUMNS('6. Patients'!$C$8:J$8),0),VLOOKUP($C21,'6. Patients'!$C$78:$AP$107,COLUMNS('6. Patients'!$C$8:J$8),0))),0)</f>
        <v>0</v>
      </c>
      <c r="P21" s="88">
        <f>IFERROR(IF($B21=$DN$7,VLOOKUP($C21,'6. Patients'!$C$10:$AP$39,COLUMNS('6. Patients'!$C$8:K$8),0),IF($B21=$DN$8,VLOOKUP($C21,'6. Patients'!$C$43:$AP$73,COLUMNS('6. Patients'!$C$8:K$8),0),VLOOKUP($C21,'6. Patients'!$C$78:$AP$107,COLUMNS('6. Patients'!$C$8:K$8),0))),0)</f>
        <v>0</v>
      </c>
      <c r="Q21" s="88">
        <f>IFERROR(IF($B21=$DN$7,VLOOKUP($C21,'6. Patients'!$C$10:$AP$39,COLUMNS('6. Patients'!$C$8:L$8),0),IF($B21=$DN$8,VLOOKUP($C21,'6. Patients'!$C$43:$AP$73,COLUMNS('6. Patients'!$C$8:L$8),0),VLOOKUP($C21,'6. Patients'!$C$78:$AP$107,COLUMNS('6. Patients'!$C$8:L$8),0))),0)</f>
        <v>0</v>
      </c>
      <c r="R21" s="394">
        <f>IFERROR(IF($B21=$DN$7,VLOOKUP($C21,'6. Patients'!$C$10:$AP$39,COLUMNS('6. Patients'!$C$8:M$8),0),IF($B21=$DN$8,VLOOKUP($C21,'6. Patients'!$C$43:$AP$73,COLUMNS('6. Patients'!$C$8:M$8),0),VLOOKUP($C21,'6. Patients'!$C$78:$AP$107,COLUMNS('6. Patients'!$C$8:M$8),0))),0)</f>
        <v>0</v>
      </c>
      <c r="S21" s="394">
        <f>IFERROR(IF($B21=$DN$7,VLOOKUP($C21,'6. Patients'!$C$10:$AP$39,COLUMNS('6. Patients'!$C$8:N$8),0),IF($B21=$DN$8,VLOOKUP($C21,'6. Patients'!$C$43:$AP$73,COLUMNS('6. Patients'!$C$8:N$8),0),VLOOKUP($C21,'6. Patients'!$C$78:$AP$107,COLUMNS('6. Patients'!$C$8:N$8),0))),0)</f>
        <v>0</v>
      </c>
      <c r="T21" s="394">
        <f>IFERROR(IF($B21=$DN$7,VLOOKUP($C21,'6. Patients'!$C$10:$AP$39,COLUMNS('6. Patients'!$C$8:O$8),0),IF($B21=$DN$8,VLOOKUP($C21,'6. Patients'!$C$43:$AP$73,COLUMNS('6. Patients'!$C$8:O$8),0),VLOOKUP($C21,'6. Patients'!$C$78:$AP$107,COLUMNS('6. Patients'!$C$8:O$8),0))),0)</f>
        <v>0</v>
      </c>
      <c r="U21" s="394">
        <f>IFERROR(IF($B21=$DN$7,VLOOKUP($C21,'6. Patients'!$C$10:$AP$39,COLUMNS('6. Patients'!$C$8:P$8),0),IF($B21=$DN$8,VLOOKUP($C21,'6. Patients'!$C$43:$AP$73,COLUMNS('6. Patients'!$C$8:P$8),0),VLOOKUP($C21,'6. Patients'!$C$78:$AP$107,COLUMNS('6. Patients'!$C$8:P$8),0))),0)</f>
        <v>0</v>
      </c>
      <c r="V21" s="394">
        <f>IFERROR(IF($B21=$DN$7,VLOOKUP($C21,'6. Patients'!$C$10:$AP$39,COLUMNS('6. Patients'!$C$8:Q$8),0),IF($B21=$DN$8,VLOOKUP($C21,'6. Patients'!$C$43:$AP$73,COLUMNS('6. Patients'!$C$8:Q$8),0),VLOOKUP($C21,'6. Patients'!$C$78:$AP$107,COLUMNS('6. Patients'!$C$8:Q$8),0))),0)</f>
        <v>0</v>
      </c>
      <c r="W21" s="394">
        <f>IFERROR(IF($B21=$DN$7,VLOOKUP($C21,'6. Patients'!$C$10:$AP$39,COLUMNS('6. Patients'!$C$8:R$8),0),IF($B21=$DN$8,VLOOKUP($C21,'6. Patients'!$C$43:$AP$73,COLUMNS('6. Patients'!$C$8:R$8),0),VLOOKUP($C21,'6. Patients'!$C$78:$AP$107,COLUMNS('6. Patients'!$C$8:R$8),0))),0)</f>
        <v>0</v>
      </c>
      <c r="X21" s="394">
        <f>IFERROR(IF($B21=$DN$7,VLOOKUP($C21,'6. Patients'!$C$10:$AP$39,COLUMNS('6. Patients'!$C$8:S$8),0),IF($B21=$DN$8,VLOOKUP($C21,'6. Patients'!$C$43:$AP$73,COLUMNS('6. Patients'!$C$8:S$8),0),VLOOKUP($C21,'6. Patients'!$C$78:$AP$107,COLUMNS('6. Patients'!$C$8:S$8),0))),0)</f>
        <v>0</v>
      </c>
      <c r="Y21" s="394">
        <f>IFERROR(IF($B21=$DN$7,VLOOKUP($C21,'6. Patients'!$C$10:$AP$39,COLUMNS('6. Patients'!$C$8:T$8),0),IF($B21=$DN$8,VLOOKUP($C21,'6. Patients'!$C$43:$AP$73,COLUMNS('6. Patients'!$C$8:T$8),0),VLOOKUP($C21,'6. Patients'!$C$78:$AP$107,COLUMNS('6. Patients'!$C$8:T$8),0))),0)</f>
        <v>0</v>
      </c>
      <c r="Z21" s="394">
        <f>IFERROR(IF($B21=$DN$7,VLOOKUP($C21,'6. Patients'!$C$10:$AP$39,COLUMNS('6. Patients'!$C$8:U$8),0),IF($B21=$DN$8,VLOOKUP($C21,'6. Patients'!$C$43:$AP$73,COLUMNS('6. Patients'!$C$8:U$8),0),VLOOKUP($C21,'6. Patients'!$C$78:$AP$107,COLUMNS('6. Patients'!$C$8:U$8),0))),0)</f>
        <v>0</v>
      </c>
      <c r="AA21" s="394">
        <f>IFERROR(IF($B21=$DN$7,VLOOKUP($C21,'6. Patients'!$C$10:$AP$39,COLUMNS('6. Patients'!$C$8:V$8),0),IF($B21=$DN$8,VLOOKUP($C21,'6. Patients'!$C$43:$AP$73,COLUMNS('6. Patients'!$C$8:V$8),0),VLOOKUP($C21,'6. Patients'!$C$78:$AP$107,COLUMNS('6. Patients'!$C$8:V$8),0))),0)</f>
        <v>0</v>
      </c>
      <c r="AB21" s="394">
        <f>IFERROR(IF($B21=$DN$7,VLOOKUP($C21,'6. Patients'!$C$10:$AP$39,COLUMNS('6. Patients'!$C$8:W$8),0),IF($B21=$DN$8,VLOOKUP($C21,'6. Patients'!$C$43:$AP$73,COLUMNS('6. Patients'!$C$8:W$8),0),VLOOKUP($C21,'6. Patients'!$C$78:$AP$107,COLUMNS('6. Patients'!$C$8:W$8),0))),0)</f>
        <v>0</v>
      </c>
      <c r="AC21" s="394">
        <f>IFERROR(IF($B21=$DN$7,VLOOKUP($C21,'6. Patients'!$C$10:$AP$39,COLUMNS('6. Patients'!$C$8:X$8),0),IF($B21=$DN$8,VLOOKUP($C21,'6. Patients'!$C$43:$AP$73,COLUMNS('6. Patients'!$C$8:X$8),0),VLOOKUP($C21,'6. Patients'!$C$78:$AP$107,COLUMNS('6. Patients'!$C$8:X$8),0))),0)</f>
        <v>0</v>
      </c>
      <c r="AD21" s="394">
        <f>IFERROR(IF($B21=$DN$7,VLOOKUP($C21,'6. Patients'!$C$10:$AP$39,COLUMNS('6. Patients'!$C$8:Y$8),0),IF($B21=$DN$8,VLOOKUP($C21,'6. Patients'!$C$43:$AP$73,COLUMNS('6. Patients'!$C$8:Y$8),0),VLOOKUP($C21,'6. Patients'!$C$78:$AP$107,COLUMNS('6. Patients'!$C$8:Y$8),0))),0)</f>
        <v>0</v>
      </c>
      <c r="AE21" s="394">
        <f>IFERROR(IF($B21=$DN$7,VLOOKUP($C21,'6. Patients'!$C$10:$AP$39,COLUMNS('6. Patients'!$C$8:Z$8),0),IF($B21=$DN$8,VLOOKUP($C21,'6. Patients'!$C$43:$AP$73,COLUMNS('6. Patients'!$C$8:Z$8),0),VLOOKUP($C21,'6. Patients'!$C$78:$AP$107,COLUMNS('6. Patients'!$C$8:Z$8),0))),0)</f>
        <v>0</v>
      </c>
      <c r="AF21" s="394">
        <f>IFERROR(IF($B21=$DN$7,VLOOKUP($C21,'6. Patients'!$C$10:$AP$39,COLUMNS('6. Patients'!$C$8:AA$8),0),IF($B21=$DN$8,VLOOKUP($C21,'6. Patients'!$C$43:$AP$73,COLUMNS('6. Patients'!$C$8:AA$8),0),VLOOKUP($C21,'6. Patients'!$C$78:$AP$107,COLUMNS('6. Patients'!$C$8:AA$8),0))),0)</f>
        <v>0</v>
      </c>
      <c r="AG21" s="394">
        <f>IFERROR(IF($B21=$DN$7,VLOOKUP($C21,'6. Patients'!$C$10:$AP$39,COLUMNS('6. Patients'!$C$8:AB$8),0),IF($B21=$DN$8,VLOOKUP($C21,'6. Patients'!$C$43:$AP$73,COLUMNS('6. Patients'!$C$8:AB$8),0),VLOOKUP($C21,'6. Patients'!$C$78:$AP$107,COLUMNS('6. Patients'!$C$8:AB$8),0))),0)</f>
        <v>0</v>
      </c>
      <c r="AH21" s="394">
        <f>IFERROR(IF($B21=$DN$7,VLOOKUP($C21,'6. Patients'!$C$10:$AP$39,COLUMNS('6. Patients'!$C$8:AC$8),0),IF($B21=$DN$8,VLOOKUP($C21,'6. Patients'!$C$43:$AP$73,COLUMNS('6. Patients'!$C$8:AC$8),0),VLOOKUP($C21,'6. Patients'!$C$78:$AP$107,COLUMNS('6. Patients'!$C$8:AC$8),0))),0)</f>
        <v>0</v>
      </c>
      <c r="AI21" s="394">
        <f>IFERROR(IF($B21=$DN$7,VLOOKUP($C21,'6. Patients'!$C$10:$AP$39,COLUMNS('6. Patients'!$C$8:AD$8),0),IF($B21=$DN$8,VLOOKUP($C21,'6. Patients'!$C$43:$AP$73,COLUMNS('6. Patients'!$C$8:AD$8),0),VLOOKUP($C21,'6. Patients'!$C$78:$AP$107,COLUMNS('6. Patients'!$C$8:AD$8),0))),0)</f>
        <v>0</v>
      </c>
      <c r="AJ21" s="394">
        <f>IFERROR(IF($B21=$DN$7,VLOOKUP($C21,'6. Patients'!$C$10:$AP$39,COLUMNS('6. Patients'!$C$8:AE$8),0),IF($B21=$DN$8,VLOOKUP($C21,'6. Patients'!$C$43:$AP$73,COLUMNS('6. Patients'!$C$8:AE$8),0),VLOOKUP($C21,'6. Patients'!$C$78:$AP$107,COLUMNS('6. Patients'!$C$8:AE$8),0))),0)</f>
        <v>0</v>
      </c>
      <c r="AK21" s="394">
        <f>IFERROR(IF($B21=$DN$7,VLOOKUP($C21,'6. Patients'!$C$10:$AP$39,COLUMNS('6. Patients'!$C$8:AF$8),0),IF($B21=$DN$8,VLOOKUP($C21,'6. Patients'!$C$43:$AP$73,COLUMNS('6. Patients'!$C$8:AF$8),0),VLOOKUP($C21,'6. Patients'!$C$78:$AP$107,COLUMNS('6. Patients'!$C$8:AF$8),0))),0)</f>
        <v>0</v>
      </c>
      <c r="AL21" s="394">
        <f>IFERROR(IF($B21=$DN$7,VLOOKUP($C21,'6. Patients'!$C$10:$AP$39,COLUMNS('6. Patients'!$C$8:AG$8),0),IF($B21=$DN$8,VLOOKUP($C21,'6. Patients'!$C$43:$AP$73,COLUMNS('6. Patients'!$C$8:AG$8),0),VLOOKUP($C21,'6. Patients'!$C$78:$AP$107,COLUMNS('6. Patients'!$C$8:AG$8),0))),0)</f>
        <v>0</v>
      </c>
      <c r="AM21" s="394">
        <f>IFERROR(IF($B21=$DN$7,VLOOKUP($C21,'6. Patients'!$C$10:$AP$39,COLUMNS('6. Patients'!$C$8:AH$8),0),IF($B21=$DN$8,VLOOKUP($C21,'6. Patients'!$C$43:$AP$73,COLUMNS('6. Patients'!$C$8:AH$8),0),VLOOKUP($C21,'6. Patients'!$C$78:$AP$107,COLUMNS('6. Patients'!$C$8:AH$8),0))),0)</f>
        <v>0</v>
      </c>
      <c r="AN21" s="394">
        <f>IFERROR(IF($B21=$DN$7,VLOOKUP($C21,'6. Patients'!$C$10:$AP$39,COLUMNS('6. Patients'!$C$8:AI$8),0),IF($B21=$DN$8,VLOOKUP($C21,'6. Patients'!$C$43:$AP$73,COLUMNS('6. Patients'!$C$8:AI$8),0),VLOOKUP($C21,'6. Patients'!$C$78:$AP$107,COLUMNS('6. Patients'!$C$8:AI$8),0))),0)</f>
        <v>0</v>
      </c>
      <c r="AO21" s="394">
        <f>IFERROR(IF($B21=$DN$7,VLOOKUP($C21,'6. Patients'!$C$10:$AP$39,COLUMNS('6. Patients'!$C$8:AJ$8),0),IF($B21=$DN$8,VLOOKUP($C21,'6. Patients'!$C$43:$AP$73,COLUMNS('6. Patients'!$C$8:AJ$8),0),VLOOKUP($C21,'6. Patients'!$C$78:$AP$107,COLUMNS('6. Patients'!$C$8:AJ$8),0))),0)</f>
        <v>0</v>
      </c>
      <c r="AP21" s="394">
        <f>IFERROR(IF($B21=$DN$7,VLOOKUP($C21,'6. Patients'!$C$10:$AP$39,COLUMNS('6. Patients'!$C$8:AK$8),0),IF($B21=$DN$8,VLOOKUP($C21,'6. Patients'!$C$43:$AP$73,COLUMNS('6. Patients'!$C$8:AK$8),0),VLOOKUP($C21,'6. Patients'!$C$78:$AP$107,COLUMNS('6. Patients'!$C$8:AK$8),0))),0)</f>
        <v>0</v>
      </c>
      <c r="AQ21" s="394">
        <f>IFERROR(IF($B21=$DN$7,VLOOKUP($C21,'6. Patients'!$C$10:$AP$39,COLUMNS('6. Patients'!$C$8:AL$8),0),IF($B21=$DN$8,VLOOKUP($C21,'6. Patients'!$C$43:$AP$73,COLUMNS('6. Patients'!$C$8:AL$8),0),VLOOKUP($C21,'6. Patients'!$C$78:$AP$107,COLUMNS('6. Patients'!$C$8:AL$8),0))),0)</f>
        <v>0</v>
      </c>
      <c r="AR21" s="394">
        <f>IFERROR(IF($B21=$DN$7,VLOOKUP($C21,'6. Patients'!$C$10:$AP$39,COLUMNS('6. Patients'!$C$8:AM$8),0),IF($B21=$DN$8,VLOOKUP($C21,'6. Patients'!$C$43:$AP$73,COLUMNS('6. Patients'!$C$8:AM$8),0),VLOOKUP($C21,'6. Patients'!$C$78:$AP$107,COLUMNS('6. Patients'!$C$8:AM$8),0))),0)</f>
        <v>0</v>
      </c>
      <c r="AS21" s="394">
        <f>IFERROR(IF($B21=$DN$7,VLOOKUP($C21,'6. Patients'!$C$10:$AP$39,COLUMNS('6. Patients'!$C$8:AN$8),0),IF($B21=$DN$8,VLOOKUP($C21,'6. Patients'!$C$43:$AP$73,COLUMNS('6. Patients'!$C$8:AN$8),0),VLOOKUP($C21,'6. Patients'!$C$78:$AP$107,COLUMNS('6. Patients'!$C$8:AN$8),0))),0)</f>
        <v>0</v>
      </c>
      <c r="AT21" s="394">
        <f>IFERROR(IF($B21=$DN$7,VLOOKUP($C21,'6. Patients'!$C$10:$AP$39,COLUMNS('6. Patients'!$C$8:AO$8),0),IF($B21=$DN$8,VLOOKUP($C21,'6. Patients'!$C$43:$AP$73,COLUMNS('6. Patients'!$C$8:AO$8),0),VLOOKUP($C21,'6. Patients'!$C$78:$AP$107,COLUMNS('6. Patients'!$C$8:AO$8),0))),0)</f>
        <v>0</v>
      </c>
      <c r="AU21" s="394">
        <f>IFERROR(IF($B21=$DN$7,VLOOKUP($C21,'6. Patients'!$C$10:$AP$39,COLUMNS('6. Patients'!$C$8:AP$8),0),IF($B21=$DN$8,VLOOKUP($C21,'6. Patients'!$C$43:$AP$73,COLUMNS('6. Patients'!$C$8:AP$8),0),VLOOKUP($C21,'6. Patients'!$C$78:$AP$107,COLUMNS('6. Patients'!$C$8:AP$8),0))),0)</f>
        <v>0</v>
      </c>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row>
    <row r="22" spans="2:133" x14ac:dyDescent="0.3">
      <c r="B22" s="175"/>
      <c r="C22" s="175"/>
      <c r="D22" s="175"/>
      <c r="E22" s="176"/>
      <c r="F22" s="176"/>
      <c r="G22" s="177"/>
      <c r="H22" s="143">
        <f t="shared" si="1"/>
        <v>0</v>
      </c>
      <c r="I22" s="91" t="str">
        <f t="shared" si="3"/>
        <v/>
      </c>
      <c r="J22" s="224">
        <f t="shared" si="2"/>
        <v>0</v>
      </c>
      <c r="K22" s="88">
        <f>IFERROR(IF($B22=$DN$7,VLOOKUP($C22,'6. Patients'!$C$10:$AP$39,COLUMNS('6. Patients'!$C$8:F$8),0),IF($B22=$DN$8,VLOOKUP($C22,'6. Patients'!$C$43:$AP$73,COLUMNS('6. Patients'!$C$8:F$8),0),VLOOKUP($C22,'6. Patients'!$C$78:$AP$107,COLUMNS('6. Patients'!$C$8:F$8),0))),0)</f>
        <v>0</v>
      </c>
      <c r="L22" s="88">
        <f>IFERROR(IF($B22=$DN$7,VLOOKUP($C22,'6. Patients'!$C$10:$AP$39,COLUMNS('6. Patients'!$C$8:G$8),0),IF($B22=$DN$8,VLOOKUP($C22,'6. Patients'!$C$43:$AP$73,COLUMNS('6. Patients'!$C$8:G$8),0),VLOOKUP($C22,'6. Patients'!$C$78:$AP$107,COLUMNS('6. Patients'!$C$8:G$8),0))),0)</f>
        <v>0</v>
      </c>
      <c r="M22" s="88">
        <f>IFERROR(IF($B22=$DN$7,VLOOKUP($C22,'6. Patients'!$C$10:$AP$39,COLUMNS('6. Patients'!$C$8:H$8),0),IF($B22=$DN$8,VLOOKUP($C22,'6. Patients'!$C$43:$AP$73,COLUMNS('6. Patients'!$C$8:H$8),0),VLOOKUP($C22,'6. Patients'!$C$78:$AP$107,COLUMNS('6. Patients'!$C$8:H$8),0))),0)</f>
        <v>0</v>
      </c>
      <c r="N22" s="88">
        <f>IFERROR(IF($B22=$DN$7,VLOOKUP($C22,'6. Patients'!$C$10:$AP$39,COLUMNS('6. Patients'!$C$8:I$8),0),IF($B22=$DN$8,VLOOKUP($C22,'6. Patients'!$C$43:$AP$73,COLUMNS('6. Patients'!$C$8:I$8),0),VLOOKUP($C22,'6. Patients'!$C$78:$AP$107,COLUMNS('6. Patients'!$C$8:I$8),0))),0)</f>
        <v>0</v>
      </c>
      <c r="O22" s="88">
        <f>IFERROR(IF($B22=$DN$7,VLOOKUP($C22,'6. Patients'!$C$10:$AP$39,COLUMNS('6. Patients'!$C$8:J$8),0),IF($B22=$DN$8,VLOOKUP($C22,'6. Patients'!$C$43:$AP$73,COLUMNS('6. Patients'!$C$8:J$8),0),VLOOKUP($C22,'6. Patients'!$C$78:$AP$107,COLUMNS('6. Patients'!$C$8:J$8),0))),0)</f>
        <v>0</v>
      </c>
      <c r="P22" s="88">
        <f>IFERROR(IF($B22=$DN$7,VLOOKUP($C22,'6. Patients'!$C$10:$AP$39,COLUMNS('6. Patients'!$C$8:K$8),0),IF($B22=$DN$8,VLOOKUP($C22,'6. Patients'!$C$43:$AP$73,COLUMNS('6. Patients'!$C$8:K$8),0),VLOOKUP($C22,'6. Patients'!$C$78:$AP$107,COLUMNS('6. Patients'!$C$8:K$8),0))),0)</f>
        <v>0</v>
      </c>
      <c r="Q22" s="88">
        <f>IFERROR(IF($B22=$DN$7,VLOOKUP($C22,'6. Patients'!$C$10:$AP$39,COLUMNS('6. Patients'!$C$8:L$8),0),IF($B22=$DN$8,VLOOKUP($C22,'6. Patients'!$C$43:$AP$73,COLUMNS('6. Patients'!$C$8:L$8),0),VLOOKUP($C22,'6. Patients'!$C$78:$AP$107,COLUMNS('6. Patients'!$C$8:L$8),0))),0)</f>
        <v>0</v>
      </c>
      <c r="R22" s="394">
        <f>IFERROR(IF($B22=$DN$7,VLOOKUP($C22,'6. Patients'!$C$10:$AP$39,COLUMNS('6. Patients'!$C$8:M$8),0),IF($B22=$DN$8,VLOOKUP($C22,'6. Patients'!$C$43:$AP$73,COLUMNS('6. Patients'!$C$8:M$8),0),VLOOKUP($C22,'6. Patients'!$C$78:$AP$107,COLUMNS('6. Patients'!$C$8:M$8),0))),0)</f>
        <v>0</v>
      </c>
      <c r="S22" s="394">
        <f>IFERROR(IF($B22=$DN$7,VLOOKUP($C22,'6. Patients'!$C$10:$AP$39,COLUMNS('6. Patients'!$C$8:N$8),0),IF($B22=$DN$8,VLOOKUP($C22,'6. Patients'!$C$43:$AP$73,COLUMNS('6. Patients'!$C$8:N$8),0),VLOOKUP($C22,'6. Patients'!$C$78:$AP$107,COLUMNS('6. Patients'!$C$8:N$8),0))),0)</f>
        <v>0</v>
      </c>
      <c r="T22" s="394">
        <f>IFERROR(IF($B22=$DN$7,VLOOKUP($C22,'6. Patients'!$C$10:$AP$39,COLUMNS('6. Patients'!$C$8:O$8),0),IF($B22=$DN$8,VLOOKUP($C22,'6. Patients'!$C$43:$AP$73,COLUMNS('6. Patients'!$C$8:O$8),0),VLOOKUP($C22,'6. Patients'!$C$78:$AP$107,COLUMNS('6. Patients'!$C$8:O$8),0))),0)</f>
        <v>0</v>
      </c>
      <c r="U22" s="394">
        <f>IFERROR(IF($B22=$DN$7,VLOOKUP($C22,'6. Patients'!$C$10:$AP$39,COLUMNS('6. Patients'!$C$8:P$8),0),IF($B22=$DN$8,VLOOKUP($C22,'6. Patients'!$C$43:$AP$73,COLUMNS('6. Patients'!$C$8:P$8),0),VLOOKUP($C22,'6. Patients'!$C$78:$AP$107,COLUMNS('6. Patients'!$C$8:P$8),0))),0)</f>
        <v>0</v>
      </c>
      <c r="V22" s="394">
        <f>IFERROR(IF($B22=$DN$7,VLOOKUP($C22,'6. Patients'!$C$10:$AP$39,COLUMNS('6. Patients'!$C$8:Q$8),0),IF($B22=$DN$8,VLOOKUP($C22,'6. Patients'!$C$43:$AP$73,COLUMNS('6. Patients'!$C$8:Q$8),0),VLOOKUP($C22,'6. Patients'!$C$78:$AP$107,COLUMNS('6. Patients'!$C$8:Q$8),0))),0)</f>
        <v>0</v>
      </c>
      <c r="W22" s="394">
        <f>IFERROR(IF($B22=$DN$7,VLOOKUP($C22,'6. Patients'!$C$10:$AP$39,COLUMNS('6. Patients'!$C$8:R$8),0),IF($B22=$DN$8,VLOOKUP($C22,'6. Patients'!$C$43:$AP$73,COLUMNS('6. Patients'!$C$8:R$8),0),VLOOKUP($C22,'6. Patients'!$C$78:$AP$107,COLUMNS('6. Patients'!$C$8:R$8),0))),0)</f>
        <v>0</v>
      </c>
      <c r="X22" s="394">
        <f>IFERROR(IF($B22=$DN$7,VLOOKUP($C22,'6. Patients'!$C$10:$AP$39,COLUMNS('6. Patients'!$C$8:S$8),0),IF($B22=$DN$8,VLOOKUP($C22,'6. Patients'!$C$43:$AP$73,COLUMNS('6. Patients'!$C$8:S$8),0),VLOOKUP($C22,'6. Patients'!$C$78:$AP$107,COLUMNS('6. Patients'!$C$8:S$8),0))),0)</f>
        <v>0</v>
      </c>
      <c r="Y22" s="394">
        <f>IFERROR(IF($B22=$DN$7,VLOOKUP($C22,'6. Patients'!$C$10:$AP$39,COLUMNS('6. Patients'!$C$8:T$8),0),IF($B22=$DN$8,VLOOKUP($C22,'6. Patients'!$C$43:$AP$73,COLUMNS('6. Patients'!$C$8:T$8),0),VLOOKUP($C22,'6. Patients'!$C$78:$AP$107,COLUMNS('6. Patients'!$C$8:T$8),0))),0)</f>
        <v>0</v>
      </c>
      <c r="Z22" s="394">
        <f>IFERROR(IF($B22=$DN$7,VLOOKUP($C22,'6. Patients'!$C$10:$AP$39,COLUMNS('6. Patients'!$C$8:U$8),0),IF($B22=$DN$8,VLOOKUP($C22,'6. Patients'!$C$43:$AP$73,COLUMNS('6. Patients'!$C$8:U$8),0),VLOOKUP($C22,'6. Patients'!$C$78:$AP$107,COLUMNS('6. Patients'!$C$8:U$8),0))),0)</f>
        <v>0</v>
      </c>
      <c r="AA22" s="394">
        <f>IFERROR(IF($B22=$DN$7,VLOOKUP($C22,'6. Patients'!$C$10:$AP$39,COLUMNS('6. Patients'!$C$8:V$8),0),IF($B22=$DN$8,VLOOKUP($C22,'6. Patients'!$C$43:$AP$73,COLUMNS('6. Patients'!$C$8:V$8),0),VLOOKUP($C22,'6. Patients'!$C$78:$AP$107,COLUMNS('6. Patients'!$C$8:V$8),0))),0)</f>
        <v>0</v>
      </c>
      <c r="AB22" s="394">
        <f>IFERROR(IF($B22=$DN$7,VLOOKUP($C22,'6. Patients'!$C$10:$AP$39,COLUMNS('6. Patients'!$C$8:W$8),0),IF($B22=$DN$8,VLOOKUP($C22,'6. Patients'!$C$43:$AP$73,COLUMNS('6. Patients'!$C$8:W$8),0),VLOOKUP($C22,'6. Patients'!$C$78:$AP$107,COLUMNS('6. Patients'!$C$8:W$8),0))),0)</f>
        <v>0</v>
      </c>
      <c r="AC22" s="394">
        <f>IFERROR(IF($B22=$DN$7,VLOOKUP($C22,'6. Patients'!$C$10:$AP$39,COLUMNS('6. Patients'!$C$8:X$8),0),IF($B22=$DN$8,VLOOKUP($C22,'6. Patients'!$C$43:$AP$73,COLUMNS('6. Patients'!$C$8:X$8),0),VLOOKUP($C22,'6. Patients'!$C$78:$AP$107,COLUMNS('6. Patients'!$C$8:X$8),0))),0)</f>
        <v>0</v>
      </c>
      <c r="AD22" s="394">
        <f>IFERROR(IF($B22=$DN$7,VLOOKUP($C22,'6. Patients'!$C$10:$AP$39,COLUMNS('6. Patients'!$C$8:Y$8),0),IF($B22=$DN$8,VLOOKUP($C22,'6. Patients'!$C$43:$AP$73,COLUMNS('6. Patients'!$C$8:Y$8),0),VLOOKUP($C22,'6. Patients'!$C$78:$AP$107,COLUMNS('6. Patients'!$C$8:Y$8),0))),0)</f>
        <v>0</v>
      </c>
      <c r="AE22" s="394">
        <f>IFERROR(IF($B22=$DN$7,VLOOKUP($C22,'6. Patients'!$C$10:$AP$39,COLUMNS('6. Patients'!$C$8:Z$8),0),IF($B22=$DN$8,VLOOKUP($C22,'6. Patients'!$C$43:$AP$73,COLUMNS('6. Patients'!$C$8:Z$8),0),VLOOKUP($C22,'6. Patients'!$C$78:$AP$107,COLUMNS('6. Patients'!$C$8:Z$8),0))),0)</f>
        <v>0</v>
      </c>
      <c r="AF22" s="394">
        <f>IFERROR(IF($B22=$DN$7,VLOOKUP($C22,'6. Patients'!$C$10:$AP$39,COLUMNS('6. Patients'!$C$8:AA$8),0),IF($B22=$DN$8,VLOOKUP($C22,'6. Patients'!$C$43:$AP$73,COLUMNS('6. Patients'!$C$8:AA$8),0),VLOOKUP($C22,'6. Patients'!$C$78:$AP$107,COLUMNS('6. Patients'!$C$8:AA$8),0))),0)</f>
        <v>0</v>
      </c>
      <c r="AG22" s="394">
        <f>IFERROR(IF($B22=$DN$7,VLOOKUP($C22,'6. Patients'!$C$10:$AP$39,COLUMNS('6. Patients'!$C$8:AB$8),0),IF($B22=$DN$8,VLOOKUP($C22,'6. Patients'!$C$43:$AP$73,COLUMNS('6. Patients'!$C$8:AB$8),0),VLOOKUP($C22,'6. Patients'!$C$78:$AP$107,COLUMNS('6. Patients'!$C$8:AB$8),0))),0)</f>
        <v>0</v>
      </c>
      <c r="AH22" s="394">
        <f>IFERROR(IF($B22=$DN$7,VLOOKUP($C22,'6. Patients'!$C$10:$AP$39,COLUMNS('6. Patients'!$C$8:AC$8),0),IF($B22=$DN$8,VLOOKUP($C22,'6. Patients'!$C$43:$AP$73,COLUMNS('6. Patients'!$C$8:AC$8),0),VLOOKUP($C22,'6. Patients'!$C$78:$AP$107,COLUMNS('6. Patients'!$C$8:AC$8),0))),0)</f>
        <v>0</v>
      </c>
      <c r="AI22" s="394">
        <f>IFERROR(IF($B22=$DN$7,VLOOKUP($C22,'6. Patients'!$C$10:$AP$39,COLUMNS('6. Patients'!$C$8:AD$8),0),IF($B22=$DN$8,VLOOKUP($C22,'6. Patients'!$C$43:$AP$73,COLUMNS('6. Patients'!$C$8:AD$8),0),VLOOKUP($C22,'6. Patients'!$C$78:$AP$107,COLUMNS('6. Patients'!$C$8:AD$8),0))),0)</f>
        <v>0</v>
      </c>
      <c r="AJ22" s="394">
        <f>IFERROR(IF($B22=$DN$7,VLOOKUP($C22,'6. Patients'!$C$10:$AP$39,COLUMNS('6. Patients'!$C$8:AE$8),0),IF($B22=$DN$8,VLOOKUP($C22,'6. Patients'!$C$43:$AP$73,COLUMNS('6. Patients'!$C$8:AE$8),0),VLOOKUP($C22,'6. Patients'!$C$78:$AP$107,COLUMNS('6. Patients'!$C$8:AE$8),0))),0)</f>
        <v>0</v>
      </c>
      <c r="AK22" s="394">
        <f>IFERROR(IF($B22=$DN$7,VLOOKUP($C22,'6. Patients'!$C$10:$AP$39,COLUMNS('6. Patients'!$C$8:AF$8),0),IF($B22=$DN$8,VLOOKUP($C22,'6. Patients'!$C$43:$AP$73,COLUMNS('6. Patients'!$C$8:AF$8),0),VLOOKUP($C22,'6. Patients'!$C$78:$AP$107,COLUMNS('6. Patients'!$C$8:AF$8),0))),0)</f>
        <v>0</v>
      </c>
      <c r="AL22" s="394">
        <f>IFERROR(IF($B22=$DN$7,VLOOKUP($C22,'6. Patients'!$C$10:$AP$39,COLUMNS('6. Patients'!$C$8:AG$8),0),IF($B22=$DN$8,VLOOKUP($C22,'6. Patients'!$C$43:$AP$73,COLUMNS('6. Patients'!$C$8:AG$8),0),VLOOKUP($C22,'6. Patients'!$C$78:$AP$107,COLUMNS('6. Patients'!$C$8:AG$8),0))),0)</f>
        <v>0</v>
      </c>
      <c r="AM22" s="394">
        <f>IFERROR(IF($B22=$DN$7,VLOOKUP($C22,'6. Patients'!$C$10:$AP$39,COLUMNS('6. Patients'!$C$8:AH$8),0),IF($B22=$DN$8,VLOOKUP($C22,'6. Patients'!$C$43:$AP$73,COLUMNS('6. Patients'!$C$8:AH$8),0),VLOOKUP($C22,'6. Patients'!$C$78:$AP$107,COLUMNS('6. Patients'!$C$8:AH$8),0))),0)</f>
        <v>0</v>
      </c>
      <c r="AN22" s="394">
        <f>IFERROR(IF($B22=$DN$7,VLOOKUP($C22,'6. Patients'!$C$10:$AP$39,COLUMNS('6. Patients'!$C$8:AI$8),0),IF($B22=$DN$8,VLOOKUP($C22,'6. Patients'!$C$43:$AP$73,COLUMNS('6. Patients'!$C$8:AI$8),0),VLOOKUP($C22,'6. Patients'!$C$78:$AP$107,COLUMNS('6. Patients'!$C$8:AI$8),0))),0)</f>
        <v>0</v>
      </c>
      <c r="AO22" s="394">
        <f>IFERROR(IF($B22=$DN$7,VLOOKUP($C22,'6. Patients'!$C$10:$AP$39,COLUMNS('6. Patients'!$C$8:AJ$8),0),IF($B22=$DN$8,VLOOKUP($C22,'6. Patients'!$C$43:$AP$73,COLUMNS('6. Patients'!$C$8:AJ$8),0),VLOOKUP($C22,'6. Patients'!$C$78:$AP$107,COLUMNS('6. Patients'!$C$8:AJ$8),0))),0)</f>
        <v>0</v>
      </c>
      <c r="AP22" s="394">
        <f>IFERROR(IF($B22=$DN$7,VLOOKUP($C22,'6. Patients'!$C$10:$AP$39,COLUMNS('6. Patients'!$C$8:AK$8),0),IF($B22=$DN$8,VLOOKUP($C22,'6. Patients'!$C$43:$AP$73,COLUMNS('6. Patients'!$C$8:AK$8),0),VLOOKUP($C22,'6. Patients'!$C$78:$AP$107,COLUMNS('6. Patients'!$C$8:AK$8),0))),0)</f>
        <v>0</v>
      </c>
      <c r="AQ22" s="394">
        <f>IFERROR(IF($B22=$DN$7,VLOOKUP($C22,'6. Patients'!$C$10:$AP$39,COLUMNS('6. Patients'!$C$8:AL$8),0),IF($B22=$DN$8,VLOOKUP($C22,'6. Patients'!$C$43:$AP$73,COLUMNS('6. Patients'!$C$8:AL$8),0),VLOOKUP($C22,'6. Patients'!$C$78:$AP$107,COLUMNS('6. Patients'!$C$8:AL$8),0))),0)</f>
        <v>0</v>
      </c>
      <c r="AR22" s="394">
        <f>IFERROR(IF($B22=$DN$7,VLOOKUP($C22,'6. Patients'!$C$10:$AP$39,COLUMNS('6. Patients'!$C$8:AM$8),0),IF($B22=$DN$8,VLOOKUP($C22,'6. Patients'!$C$43:$AP$73,COLUMNS('6. Patients'!$C$8:AM$8),0),VLOOKUP($C22,'6. Patients'!$C$78:$AP$107,COLUMNS('6. Patients'!$C$8:AM$8),0))),0)</f>
        <v>0</v>
      </c>
      <c r="AS22" s="394">
        <f>IFERROR(IF($B22=$DN$7,VLOOKUP($C22,'6. Patients'!$C$10:$AP$39,COLUMNS('6. Patients'!$C$8:AN$8),0),IF($B22=$DN$8,VLOOKUP($C22,'6. Patients'!$C$43:$AP$73,COLUMNS('6. Patients'!$C$8:AN$8),0),VLOOKUP($C22,'6. Patients'!$C$78:$AP$107,COLUMNS('6. Patients'!$C$8:AN$8),0))),0)</f>
        <v>0</v>
      </c>
      <c r="AT22" s="394">
        <f>IFERROR(IF($B22=$DN$7,VLOOKUP($C22,'6. Patients'!$C$10:$AP$39,COLUMNS('6. Patients'!$C$8:AO$8),0),IF($B22=$DN$8,VLOOKUP($C22,'6. Patients'!$C$43:$AP$73,COLUMNS('6. Patients'!$C$8:AO$8),0),VLOOKUP($C22,'6. Patients'!$C$78:$AP$107,COLUMNS('6. Patients'!$C$8:AO$8),0))),0)</f>
        <v>0</v>
      </c>
      <c r="AU22" s="394">
        <f>IFERROR(IF($B22=$DN$7,VLOOKUP($C22,'6. Patients'!$C$10:$AP$39,COLUMNS('6. Patients'!$C$8:AP$8),0),IF($B22=$DN$8,VLOOKUP($C22,'6. Patients'!$C$43:$AP$73,COLUMNS('6. Patients'!$C$8:AP$8),0),VLOOKUP($C22,'6. Patients'!$C$78:$AP$107,COLUMNS('6. Patients'!$C$8:AP$8),0))),0)</f>
        <v>0</v>
      </c>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row>
    <row r="23" spans="2:133" x14ac:dyDescent="0.3">
      <c r="B23" s="175"/>
      <c r="C23" s="175"/>
      <c r="D23" s="175"/>
      <c r="E23" s="176"/>
      <c r="F23" s="176"/>
      <c r="G23" s="177"/>
      <c r="H23" s="143">
        <f t="shared" si="1"/>
        <v>0</v>
      </c>
      <c r="I23" s="91" t="str">
        <f t="shared" si="3"/>
        <v/>
      </c>
      <c r="J23" s="224">
        <f t="shared" si="2"/>
        <v>0</v>
      </c>
      <c r="K23" s="88">
        <f>IFERROR(IF($B23=$DN$7,VLOOKUP($C23,'6. Patients'!$C$10:$AP$39,COLUMNS('6. Patients'!$C$8:F$8),0),IF($B23=$DN$8,VLOOKUP($C23,'6. Patients'!$C$43:$AP$73,COLUMNS('6. Patients'!$C$8:F$8),0),VLOOKUP($C23,'6. Patients'!$C$78:$AP$107,COLUMNS('6. Patients'!$C$8:F$8),0))),0)</f>
        <v>0</v>
      </c>
      <c r="L23" s="88">
        <f>IFERROR(IF($B23=$DN$7,VLOOKUP($C23,'6. Patients'!$C$10:$AP$39,COLUMNS('6. Patients'!$C$8:G$8),0),IF($B23=$DN$8,VLOOKUP($C23,'6. Patients'!$C$43:$AP$73,COLUMNS('6. Patients'!$C$8:G$8),0),VLOOKUP($C23,'6. Patients'!$C$78:$AP$107,COLUMNS('6. Patients'!$C$8:G$8),0))),0)</f>
        <v>0</v>
      </c>
      <c r="M23" s="88">
        <f>IFERROR(IF($B23=$DN$7,VLOOKUP($C23,'6. Patients'!$C$10:$AP$39,COLUMNS('6. Patients'!$C$8:H$8),0),IF($B23=$DN$8,VLOOKUP($C23,'6. Patients'!$C$43:$AP$73,COLUMNS('6. Patients'!$C$8:H$8),0),VLOOKUP($C23,'6. Patients'!$C$78:$AP$107,COLUMNS('6. Patients'!$C$8:H$8),0))),0)</f>
        <v>0</v>
      </c>
      <c r="N23" s="88">
        <f>IFERROR(IF($B23=$DN$7,VLOOKUP($C23,'6. Patients'!$C$10:$AP$39,COLUMNS('6. Patients'!$C$8:I$8),0),IF($B23=$DN$8,VLOOKUP($C23,'6. Patients'!$C$43:$AP$73,COLUMNS('6. Patients'!$C$8:I$8),0),VLOOKUP($C23,'6. Patients'!$C$78:$AP$107,COLUMNS('6. Patients'!$C$8:I$8),0))),0)</f>
        <v>0</v>
      </c>
      <c r="O23" s="88">
        <f>IFERROR(IF($B23=$DN$7,VLOOKUP($C23,'6. Patients'!$C$10:$AP$39,COLUMNS('6. Patients'!$C$8:J$8),0),IF($B23=$DN$8,VLOOKUP($C23,'6. Patients'!$C$43:$AP$73,COLUMNS('6. Patients'!$C$8:J$8),0),VLOOKUP($C23,'6. Patients'!$C$78:$AP$107,COLUMNS('6. Patients'!$C$8:J$8),0))),0)</f>
        <v>0</v>
      </c>
      <c r="P23" s="88">
        <f>IFERROR(IF($B23=$DN$7,VLOOKUP($C23,'6. Patients'!$C$10:$AP$39,COLUMNS('6. Patients'!$C$8:K$8),0),IF($B23=$DN$8,VLOOKUP($C23,'6. Patients'!$C$43:$AP$73,COLUMNS('6. Patients'!$C$8:K$8),0),VLOOKUP($C23,'6. Patients'!$C$78:$AP$107,COLUMNS('6. Patients'!$C$8:K$8),0))),0)</f>
        <v>0</v>
      </c>
      <c r="Q23" s="88">
        <f>IFERROR(IF($B23=$DN$7,VLOOKUP($C23,'6. Patients'!$C$10:$AP$39,COLUMNS('6. Patients'!$C$8:L$8),0),IF($B23=$DN$8,VLOOKUP($C23,'6. Patients'!$C$43:$AP$73,COLUMNS('6. Patients'!$C$8:L$8),0),VLOOKUP($C23,'6. Patients'!$C$78:$AP$107,COLUMNS('6. Patients'!$C$8:L$8),0))),0)</f>
        <v>0</v>
      </c>
      <c r="R23" s="394">
        <f>IFERROR(IF($B23=$DN$7,VLOOKUP($C23,'6. Patients'!$C$10:$AP$39,COLUMNS('6. Patients'!$C$8:M$8),0),IF($B23=$DN$8,VLOOKUP($C23,'6. Patients'!$C$43:$AP$73,COLUMNS('6. Patients'!$C$8:M$8),0),VLOOKUP($C23,'6. Patients'!$C$78:$AP$107,COLUMNS('6. Patients'!$C$8:M$8),0))),0)</f>
        <v>0</v>
      </c>
      <c r="S23" s="394">
        <f>IFERROR(IF($B23=$DN$7,VLOOKUP($C23,'6. Patients'!$C$10:$AP$39,COLUMNS('6. Patients'!$C$8:N$8),0),IF($B23=$DN$8,VLOOKUP($C23,'6. Patients'!$C$43:$AP$73,COLUMNS('6. Patients'!$C$8:N$8),0),VLOOKUP($C23,'6. Patients'!$C$78:$AP$107,COLUMNS('6. Patients'!$C$8:N$8),0))),0)</f>
        <v>0</v>
      </c>
      <c r="T23" s="394">
        <f>IFERROR(IF($B23=$DN$7,VLOOKUP($C23,'6. Patients'!$C$10:$AP$39,COLUMNS('6. Patients'!$C$8:O$8),0),IF($B23=$DN$8,VLOOKUP($C23,'6. Patients'!$C$43:$AP$73,COLUMNS('6. Patients'!$C$8:O$8),0),VLOOKUP($C23,'6. Patients'!$C$78:$AP$107,COLUMNS('6. Patients'!$C$8:O$8),0))),0)</f>
        <v>0</v>
      </c>
      <c r="U23" s="394">
        <f>IFERROR(IF($B23=$DN$7,VLOOKUP($C23,'6. Patients'!$C$10:$AP$39,COLUMNS('6. Patients'!$C$8:P$8),0),IF($B23=$DN$8,VLOOKUP($C23,'6. Patients'!$C$43:$AP$73,COLUMNS('6. Patients'!$C$8:P$8),0),VLOOKUP($C23,'6. Patients'!$C$78:$AP$107,COLUMNS('6. Patients'!$C$8:P$8),0))),0)</f>
        <v>0</v>
      </c>
      <c r="V23" s="394">
        <f>IFERROR(IF($B23=$DN$7,VLOOKUP($C23,'6. Patients'!$C$10:$AP$39,COLUMNS('6. Patients'!$C$8:Q$8),0),IF($B23=$DN$8,VLOOKUP($C23,'6. Patients'!$C$43:$AP$73,COLUMNS('6. Patients'!$C$8:Q$8),0),VLOOKUP($C23,'6. Patients'!$C$78:$AP$107,COLUMNS('6. Patients'!$C$8:Q$8),0))),0)</f>
        <v>0</v>
      </c>
      <c r="W23" s="394">
        <f>IFERROR(IF($B23=$DN$7,VLOOKUP($C23,'6. Patients'!$C$10:$AP$39,COLUMNS('6. Patients'!$C$8:R$8),0),IF($B23=$DN$8,VLOOKUP($C23,'6. Patients'!$C$43:$AP$73,COLUMNS('6. Patients'!$C$8:R$8),0),VLOOKUP($C23,'6. Patients'!$C$78:$AP$107,COLUMNS('6. Patients'!$C$8:R$8),0))),0)</f>
        <v>0</v>
      </c>
      <c r="X23" s="394">
        <f>IFERROR(IF($B23=$DN$7,VLOOKUP($C23,'6. Patients'!$C$10:$AP$39,COLUMNS('6. Patients'!$C$8:S$8),0),IF($B23=$DN$8,VLOOKUP($C23,'6. Patients'!$C$43:$AP$73,COLUMNS('6. Patients'!$C$8:S$8),0),VLOOKUP($C23,'6. Patients'!$C$78:$AP$107,COLUMNS('6. Patients'!$C$8:S$8),0))),0)</f>
        <v>0</v>
      </c>
      <c r="Y23" s="394">
        <f>IFERROR(IF($B23=$DN$7,VLOOKUP($C23,'6. Patients'!$C$10:$AP$39,COLUMNS('6. Patients'!$C$8:T$8),0),IF($B23=$DN$8,VLOOKUP($C23,'6. Patients'!$C$43:$AP$73,COLUMNS('6. Patients'!$C$8:T$8),0),VLOOKUP($C23,'6. Patients'!$C$78:$AP$107,COLUMNS('6. Patients'!$C$8:T$8),0))),0)</f>
        <v>0</v>
      </c>
      <c r="Z23" s="394">
        <f>IFERROR(IF($B23=$DN$7,VLOOKUP($C23,'6. Patients'!$C$10:$AP$39,COLUMNS('6. Patients'!$C$8:U$8),0),IF($B23=$DN$8,VLOOKUP($C23,'6. Patients'!$C$43:$AP$73,COLUMNS('6. Patients'!$C$8:U$8),0),VLOOKUP($C23,'6. Patients'!$C$78:$AP$107,COLUMNS('6. Patients'!$C$8:U$8),0))),0)</f>
        <v>0</v>
      </c>
      <c r="AA23" s="394">
        <f>IFERROR(IF($B23=$DN$7,VLOOKUP($C23,'6. Patients'!$C$10:$AP$39,COLUMNS('6. Patients'!$C$8:V$8),0),IF($B23=$DN$8,VLOOKUP($C23,'6. Patients'!$C$43:$AP$73,COLUMNS('6. Patients'!$C$8:V$8),0),VLOOKUP($C23,'6. Patients'!$C$78:$AP$107,COLUMNS('6. Patients'!$C$8:V$8),0))),0)</f>
        <v>0</v>
      </c>
      <c r="AB23" s="394">
        <f>IFERROR(IF($B23=$DN$7,VLOOKUP($C23,'6. Patients'!$C$10:$AP$39,COLUMNS('6. Patients'!$C$8:W$8),0),IF($B23=$DN$8,VLOOKUP($C23,'6. Patients'!$C$43:$AP$73,COLUMNS('6. Patients'!$C$8:W$8),0),VLOOKUP($C23,'6. Patients'!$C$78:$AP$107,COLUMNS('6. Patients'!$C$8:W$8),0))),0)</f>
        <v>0</v>
      </c>
      <c r="AC23" s="394">
        <f>IFERROR(IF($B23=$DN$7,VLOOKUP($C23,'6. Patients'!$C$10:$AP$39,COLUMNS('6. Patients'!$C$8:X$8),0),IF($B23=$DN$8,VLOOKUP($C23,'6. Patients'!$C$43:$AP$73,COLUMNS('6. Patients'!$C$8:X$8),0),VLOOKUP($C23,'6. Patients'!$C$78:$AP$107,COLUMNS('6. Patients'!$C$8:X$8),0))),0)</f>
        <v>0</v>
      </c>
      <c r="AD23" s="394">
        <f>IFERROR(IF($B23=$DN$7,VLOOKUP($C23,'6. Patients'!$C$10:$AP$39,COLUMNS('6. Patients'!$C$8:Y$8),0),IF($B23=$DN$8,VLOOKUP($C23,'6. Patients'!$C$43:$AP$73,COLUMNS('6. Patients'!$C$8:Y$8),0),VLOOKUP($C23,'6. Patients'!$C$78:$AP$107,COLUMNS('6. Patients'!$C$8:Y$8),0))),0)</f>
        <v>0</v>
      </c>
      <c r="AE23" s="394">
        <f>IFERROR(IF($B23=$DN$7,VLOOKUP($C23,'6. Patients'!$C$10:$AP$39,COLUMNS('6. Patients'!$C$8:Z$8),0),IF($B23=$DN$8,VLOOKUP($C23,'6. Patients'!$C$43:$AP$73,COLUMNS('6. Patients'!$C$8:Z$8),0),VLOOKUP($C23,'6. Patients'!$C$78:$AP$107,COLUMNS('6. Patients'!$C$8:Z$8),0))),0)</f>
        <v>0</v>
      </c>
      <c r="AF23" s="394">
        <f>IFERROR(IF($B23=$DN$7,VLOOKUP($C23,'6. Patients'!$C$10:$AP$39,COLUMNS('6. Patients'!$C$8:AA$8),0),IF($B23=$DN$8,VLOOKUP($C23,'6. Patients'!$C$43:$AP$73,COLUMNS('6. Patients'!$C$8:AA$8),0),VLOOKUP($C23,'6. Patients'!$C$78:$AP$107,COLUMNS('6. Patients'!$C$8:AA$8),0))),0)</f>
        <v>0</v>
      </c>
      <c r="AG23" s="394">
        <f>IFERROR(IF($B23=$DN$7,VLOOKUP($C23,'6. Patients'!$C$10:$AP$39,COLUMNS('6. Patients'!$C$8:AB$8),0),IF($B23=$DN$8,VLOOKUP($C23,'6. Patients'!$C$43:$AP$73,COLUMNS('6. Patients'!$C$8:AB$8),0),VLOOKUP($C23,'6. Patients'!$C$78:$AP$107,COLUMNS('6. Patients'!$C$8:AB$8),0))),0)</f>
        <v>0</v>
      </c>
      <c r="AH23" s="394">
        <f>IFERROR(IF($B23=$DN$7,VLOOKUP($C23,'6. Patients'!$C$10:$AP$39,COLUMNS('6. Patients'!$C$8:AC$8),0),IF($B23=$DN$8,VLOOKUP($C23,'6. Patients'!$C$43:$AP$73,COLUMNS('6. Patients'!$C$8:AC$8),0),VLOOKUP($C23,'6. Patients'!$C$78:$AP$107,COLUMNS('6. Patients'!$C$8:AC$8),0))),0)</f>
        <v>0</v>
      </c>
      <c r="AI23" s="394">
        <f>IFERROR(IF($B23=$DN$7,VLOOKUP($C23,'6. Patients'!$C$10:$AP$39,COLUMNS('6. Patients'!$C$8:AD$8),0),IF($B23=$DN$8,VLOOKUP($C23,'6. Patients'!$C$43:$AP$73,COLUMNS('6. Patients'!$C$8:AD$8),0),VLOOKUP($C23,'6. Patients'!$C$78:$AP$107,COLUMNS('6. Patients'!$C$8:AD$8),0))),0)</f>
        <v>0</v>
      </c>
      <c r="AJ23" s="394">
        <f>IFERROR(IF($B23=$DN$7,VLOOKUP($C23,'6. Patients'!$C$10:$AP$39,COLUMNS('6. Patients'!$C$8:AE$8),0),IF($B23=$DN$8,VLOOKUP($C23,'6. Patients'!$C$43:$AP$73,COLUMNS('6. Patients'!$C$8:AE$8),0),VLOOKUP($C23,'6. Patients'!$C$78:$AP$107,COLUMNS('6. Patients'!$C$8:AE$8),0))),0)</f>
        <v>0</v>
      </c>
      <c r="AK23" s="394">
        <f>IFERROR(IF($B23=$DN$7,VLOOKUP($C23,'6. Patients'!$C$10:$AP$39,COLUMNS('6. Patients'!$C$8:AF$8),0),IF($B23=$DN$8,VLOOKUP($C23,'6. Patients'!$C$43:$AP$73,COLUMNS('6. Patients'!$C$8:AF$8),0),VLOOKUP($C23,'6. Patients'!$C$78:$AP$107,COLUMNS('6. Patients'!$C$8:AF$8),0))),0)</f>
        <v>0</v>
      </c>
      <c r="AL23" s="394">
        <f>IFERROR(IF($B23=$DN$7,VLOOKUP($C23,'6. Patients'!$C$10:$AP$39,COLUMNS('6. Patients'!$C$8:AG$8),0),IF($B23=$DN$8,VLOOKUP($C23,'6. Patients'!$C$43:$AP$73,COLUMNS('6. Patients'!$C$8:AG$8),0),VLOOKUP($C23,'6. Patients'!$C$78:$AP$107,COLUMNS('6. Patients'!$C$8:AG$8),0))),0)</f>
        <v>0</v>
      </c>
      <c r="AM23" s="394">
        <f>IFERROR(IF($B23=$DN$7,VLOOKUP($C23,'6. Patients'!$C$10:$AP$39,COLUMNS('6. Patients'!$C$8:AH$8),0),IF($B23=$DN$8,VLOOKUP($C23,'6. Patients'!$C$43:$AP$73,COLUMNS('6. Patients'!$C$8:AH$8),0),VLOOKUP($C23,'6. Patients'!$C$78:$AP$107,COLUMNS('6. Patients'!$C$8:AH$8),0))),0)</f>
        <v>0</v>
      </c>
      <c r="AN23" s="394">
        <f>IFERROR(IF($B23=$DN$7,VLOOKUP($C23,'6. Patients'!$C$10:$AP$39,COLUMNS('6. Patients'!$C$8:AI$8),0),IF($B23=$DN$8,VLOOKUP($C23,'6. Patients'!$C$43:$AP$73,COLUMNS('6. Patients'!$C$8:AI$8),0),VLOOKUP($C23,'6. Patients'!$C$78:$AP$107,COLUMNS('6. Patients'!$C$8:AI$8),0))),0)</f>
        <v>0</v>
      </c>
      <c r="AO23" s="394">
        <f>IFERROR(IF($B23=$DN$7,VLOOKUP($C23,'6. Patients'!$C$10:$AP$39,COLUMNS('6. Patients'!$C$8:AJ$8),0),IF($B23=$DN$8,VLOOKUP($C23,'6. Patients'!$C$43:$AP$73,COLUMNS('6. Patients'!$C$8:AJ$8),0),VLOOKUP($C23,'6. Patients'!$C$78:$AP$107,COLUMNS('6. Patients'!$C$8:AJ$8),0))),0)</f>
        <v>0</v>
      </c>
      <c r="AP23" s="394">
        <f>IFERROR(IF($B23=$DN$7,VLOOKUP($C23,'6. Patients'!$C$10:$AP$39,COLUMNS('6. Patients'!$C$8:AK$8),0),IF($B23=$DN$8,VLOOKUP($C23,'6. Patients'!$C$43:$AP$73,COLUMNS('6. Patients'!$C$8:AK$8),0),VLOOKUP($C23,'6. Patients'!$C$78:$AP$107,COLUMNS('6. Patients'!$C$8:AK$8),0))),0)</f>
        <v>0</v>
      </c>
      <c r="AQ23" s="394">
        <f>IFERROR(IF($B23=$DN$7,VLOOKUP($C23,'6. Patients'!$C$10:$AP$39,COLUMNS('6. Patients'!$C$8:AL$8),0),IF($B23=$DN$8,VLOOKUP($C23,'6. Patients'!$C$43:$AP$73,COLUMNS('6. Patients'!$C$8:AL$8),0),VLOOKUP($C23,'6. Patients'!$C$78:$AP$107,COLUMNS('6. Patients'!$C$8:AL$8),0))),0)</f>
        <v>0</v>
      </c>
      <c r="AR23" s="394">
        <f>IFERROR(IF($B23=$DN$7,VLOOKUP($C23,'6. Patients'!$C$10:$AP$39,COLUMNS('6. Patients'!$C$8:AM$8),0),IF($B23=$DN$8,VLOOKUP($C23,'6. Patients'!$C$43:$AP$73,COLUMNS('6. Patients'!$C$8:AM$8),0),VLOOKUP($C23,'6. Patients'!$C$78:$AP$107,COLUMNS('6. Patients'!$C$8:AM$8),0))),0)</f>
        <v>0</v>
      </c>
      <c r="AS23" s="394">
        <f>IFERROR(IF($B23=$DN$7,VLOOKUP($C23,'6. Patients'!$C$10:$AP$39,COLUMNS('6. Patients'!$C$8:AN$8),0),IF($B23=$DN$8,VLOOKUP($C23,'6. Patients'!$C$43:$AP$73,COLUMNS('6. Patients'!$C$8:AN$8),0),VLOOKUP($C23,'6. Patients'!$C$78:$AP$107,COLUMNS('6. Patients'!$C$8:AN$8),0))),0)</f>
        <v>0</v>
      </c>
      <c r="AT23" s="394">
        <f>IFERROR(IF($B23=$DN$7,VLOOKUP($C23,'6. Patients'!$C$10:$AP$39,COLUMNS('6. Patients'!$C$8:AO$8),0),IF($B23=$DN$8,VLOOKUP($C23,'6. Patients'!$C$43:$AP$73,COLUMNS('6. Patients'!$C$8:AO$8),0),VLOOKUP($C23,'6. Patients'!$C$78:$AP$107,COLUMNS('6. Patients'!$C$8:AO$8),0))),0)</f>
        <v>0</v>
      </c>
      <c r="AU23" s="394">
        <f>IFERROR(IF($B23=$DN$7,VLOOKUP($C23,'6. Patients'!$C$10:$AP$39,COLUMNS('6. Patients'!$C$8:AP$8),0),IF($B23=$DN$8,VLOOKUP($C23,'6. Patients'!$C$43:$AP$73,COLUMNS('6. Patients'!$C$8:AP$8),0),VLOOKUP($C23,'6. Patients'!$C$78:$AP$107,COLUMNS('6. Patients'!$C$8:AP$8),0))),0)</f>
        <v>0</v>
      </c>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row>
    <row r="24" spans="2:133" x14ac:dyDescent="0.3">
      <c r="B24" s="175"/>
      <c r="C24" s="175"/>
      <c r="D24" s="175"/>
      <c r="E24" s="176"/>
      <c r="F24" s="176"/>
      <c r="G24" s="177"/>
      <c r="H24" s="143">
        <f t="shared" si="1"/>
        <v>0</v>
      </c>
      <c r="I24" s="91" t="str">
        <f t="shared" si="3"/>
        <v/>
      </c>
      <c r="J24" s="224">
        <f t="shared" si="2"/>
        <v>0</v>
      </c>
      <c r="K24" s="88">
        <f>IFERROR(IF($B24=$DN$7,VLOOKUP($C24,'6. Patients'!$C$10:$AP$39,COLUMNS('6. Patients'!$C$8:F$8),0),IF($B24=$DN$8,VLOOKUP($C24,'6. Patients'!$C$43:$AP$73,COLUMNS('6. Patients'!$C$8:F$8),0),VLOOKUP($C24,'6. Patients'!$C$78:$AP$107,COLUMNS('6. Patients'!$C$8:F$8),0))),0)</f>
        <v>0</v>
      </c>
      <c r="L24" s="88">
        <f>IFERROR(IF($B24=$DN$7,VLOOKUP($C24,'6. Patients'!$C$10:$AP$39,COLUMNS('6. Patients'!$C$8:G$8),0),IF($B24=$DN$8,VLOOKUP($C24,'6. Patients'!$C$43:$AP$73,COLUMNS('6. Patients'!$C$8:G$8),0),VLOOKUP($C24,'6. Patients'!$C$78:$AP$107,COLUMNS('6. Patients'!$C$8:G$8),0))),0)</f>
        <v>0</v>
      </c>
      <c r="M24" s="88">
        <f>IFERROR(IF($B24=$DN$7,VLOOKUP($C24,'6. Patients'!$C$10:$AP$39,COLUMNS('6. Patients'!$C$8:H$8),0),IF($B24=$DN$8,VLOOKUP($C24,'6. Patients'!$C$43:$AP$73,COLUMNS('6. Patients'!$C$8:H$8),0),VLOOKUP($C24,'6. Patients'!$C$78:$AP$107,COLUMNS('6. Patients'!$C$8:H$8),0))),0)</f>
        <v>0</v>
      </c>
      <c r="N24" s="88">
        <f>IFERROR(IF($B24=$DN$7,VLOOKUP($C24,'6. Patients'!$C$10:$AP$39,COLUMNS('6. Patients'!$C$8:I$8),0),IF($B24=$DN$8,VLOOKUP($C24,'6. Patients'!$C$43:$AP$73,COLUMNS('6. Patients'!$C$8:I$8),0),VLOOKUP($C24,'6. Patients'!$C$78:$AP$107,COLUMNS('6. Patients'!$C$8:I$8),0))),0)</f>
        <v>0</v>
      </c>
      <c r="O24" s="88">
        <f>IFERROR(IF($B24=$DN$7,VLOOKUP($C24,'6. Patients'!$C$10:$AP$39,COLUMNS('6. Patients'!$C$8:J$8),0),IF($B24=$DN$8,VLOOKUP($C24,'6. Patients'!$C$43:$AP$73,COLUMNS('6. Patients'!$C$8:J$8),0),VLOOKUP($C24,'6. Patients'!$C$78:$AP$107,COLUMNS('6. Patients'!$C$8:J$8),0))),0)</f>
        <v>0</v>
      </c>
      <c r="P24" s="88">
        <f>IFERROR(IF($B24=$DN$7,VLOOKUP($C24,'6. Patients'!$C$10:$AP$39,COLUMNS('6. Patients'!$C$8:K$8),0),IF($B24=$DN$8,VLOOKUP($C24,'6. Patients'!$C$43:$AP$73,COLUMNS('6. Patients'!$C$8:K$8),0),VLOOKUP($C24,'6. Patients'!$C$78:$AP$107,COLUMNS('6. Patients'!$C$8:K$8),0))),0)</f>
        <v>0</v>
      </c>
      <c r="Q24" s="88">
        <f>IFERROR(IF($B24=$DN$7,VLOOKUP($C24,'6. Patients'!$C$10:$AP$39,COLUMNS('6. Patients'!$C$8:L$8),0),IF($B24=$DN$8,VLOOKUP($C24,'6. Patients'!$C$43:$AP$73,COLUMNS('6. Patients'!$C$8:L$8),0),VLOOKUP($C24,'6. Patients'!$C$78:$AP$107,COLUMNS('6. Patients'!$C$8:L$8),0))),0)</f>
        <v>0</v>
      </c>
      <c r="R24" s="394">
        <f>IFERROR(IF($B24=$DN$7,VLOOKUP($C24,'6. Patients'!$C$10:$AP$39,COLUMNS('6. Patients'!$C$8:M$8),0),IF($B24=$DN$8,VLOOKUP($C24,'6. Patients'!$C$43:$AP$73,COLUMNS('6. Patients'!$C$8:M$8),0),VLOOKUP($C24,'6. Patients'!$C$78:$AP$107,COLUMNS('6. Patients'!$C$8:M$8),0))),0)</f>
        <v>0</v>
      </c>
      <c r="S24" s="394">
        <f>IFERROR(IF($B24=$DN$7,VLOOKUP($C24,'6. Patients'!$C$10:$AP$39,COLUMNS('6. Patients'!$C$8:N$8),0),IF($B24=$DN$8,VLOOKUP($C24,'6. Patients'!$C$43:$AP$73,COLUMNS('6. Patients'!$C$8:N$8),0),VLOOKUP($C24,'6. Patients'!$C$78:$AP$107,COLUMNS('6. Patients'!$C$8:N$8),0))),0)</f>
        <v>0</v>
      </c>
      <c r="T24" s="394">
        <f>IFERROR(IF($B24=$DN$7,VLOOKUP($C24,'6. Patients'!$C$10:$AP$39,COLUMNS('6. Patients'!$C$8:O$8),0),IF($B24=$DN$8,VLOOKUP($C24,'6. Patients'!$C$43:$AP$73,COLUMNS('6. Patients'!$C$8:O$8),0),VLOOKUP($C24,'6. Patients'!$C$78:$AP$107,COLUMNS('6. Patients'!$C$8:O$8),0))),0)</f>
        <v>0</v>
      </c>
      <c r="U24" s="394">
        <f>IFERROR(IF($B24=$DN$7,VLOOKUP($C24,'6. Patients'!$C$10:$AP$39,COLUMNS('6. Patients'!$C$8:P$8),0),IF($B24=$DN$8,VLOOKUP($C24,'6. Patients'!$C$43:$AP$73,COLUMNS('6. Patients'!$C$8:P$8),0),VLOOKUP($C24,'6. Patients'!$C$78:$AP$107,COLUMNS('6. Patients'!$C$8:P$8),0))),0)</f>
        <v>0</v>
      </c>
      <c r="V24" s="394">
        <f>IFERROR(IF($B24=$DN$7,VLOOKUP($C24,'6. Patients'!$C$10:$AP$39,COLUMNS('6. Patients'!$C$8:Q$8),0),IF($B24=$DN$8,VLOOKUP($C24,'6. Patients'!$C$43:$AP$73,COLUMNS('6. Patients'!$C$8:Q$8),0),VLOOKUP($C24,'6. Patients'!$C$78:$AP$107,COLUMNS('6. Patients'!$C$8:Q$8),0))),0)</f>
        <v>0</v>
      </c>
      <c r="W24" s="394">
        <f>IFERROR(IF($B24=$DN$7,VLOOKUP($C24,'6. Patients'!$C$10:$AP$39,COLUMNS('6. Patients'!$C$8:R$8),0),IF($B24=$DN$8,VLOOKUP($C24,'6. Patients'!$C$43:$AP$73,COLUMNS('6. Patients'!$C$8:R$8),0),VLOOKUP($C24,'6. Patients'!$C$78:$AP$107,COLUMNS('6. Patients'!$C$8:R$8),0))),0)</f>
        <v>0</v>
      </c>
      <c r="X24" s="394">
        <f>IFERROR(IF($B24=$DN$7,VLOOKUP($C24,'6. Patients'!$C$10:$AP$39,COLUMNS('6. Patients'!$C$8:S$8),0),IF($B24=$DN$8,VLOOKUP($C24,'6. Patients'!$C$43:$AP$73,COLUMNS('6. Patients'!$C$8:S$8),0),VLOOKUP($C24,'6. Patients'!$C$78:$AP$107,COLUMNS('6. Patients'!$C$8:S$8),0))),0)</f>
        <v>0</v>
      </c>
      <c r="Y24" s="394">
        <f>IFERROR(IF($B24=$DN$7,VLOOKUP($C24,'6. Patients'!$C$10:$AP$39,COLUMNS('6. Patients'!$C$8:T$8),0),IF($B24=$DN$8,VLOOKUP($C24,'6. Patients'!$C$43:$AP$73,COLUMNS('6. Patients'!$C$8:T$8),0),VLOOKUP($C24,'6. Patients'!$C$78:$AP$107,COLUMNS('6. Patients'!$C$8:T$8),0))),0)</f>
        <v>0</v>
      </c>
      <c r="Z24" s="394">
        <f>IFERROR(IF($B24=$DN$7,VLOOKUP($C24,'6. Patients'!$C$10:$AP$39,COLUMNS('6. Patients'!$C$8:U$8),0),IF($B24=$DN$8,VLOOKUP($C24,'6. Patients'!$C$43:$AP$73,COLUMNS('6. Patients'!$C$8:U$8),0),VLOOKUP($C24,'6. Patients'!$C$78:$AP$107,COLUMNS('6. Patients'!$C$8:U$8),0))),0)</f>
        <v>0</v>
      </c>
      <c r="AA24" s="394">
        <f>IFERROR(IF($B24=$DN$7,VLOOKUP($C24,'6. Patients'!$C$10:$AP$39,COLUMNS('6. Patients'!$C$8:V$8),0),IF($B24=$DN$8,VLOOKUP($C24,'6. Patients'!$C$43:$AP$73,COLUMNS('6. Patients'!$C$8:V$8),0),VLOOKUP($C24,'6. Patients'!$C$78:$AP$107,COLUMNS('6. Patients'!$C$8:V$8),0))),0)</f>
        <v>0</v>
      </c>
      <c r="AB24" s="394">
        <f>IFERROR(IF($B24=$DN$7,VLOOKUP($C24,'6. Patients'!$C$10:$AP$39,COLUMNS('6. Patients'!$C$8:W$8),0),IF($B24=$DN$8,VLOOKUP($C24,'6. Patients'!$C$43:$AP$73,COLUMNS('6. Patients'!$C$8:W$8),0),VLOOKUP($C24,'6. Patients'!$C$78:$AP$107,COLUMNS('6. Patients'!$C$8:W$8),0))),0)</f>
        <v>0</v>
      </c>
      <c r="AC24" s="394">
        <f>IFERROR(IF($B24=$DN$7,VLOOKUP($C24,'6. Patients'!$C$10:$AP$39,COLUMNS('6. Patients'!$C$8:X$8),0),IF($B24=$DN$8,VLOOKUP($C24,'6. Patients'!$C$43:$AP$73,COLUMNS('6. Patients'!$C$8:X$8),0),VLOOKUP($C24,'6. Patients'!$C$78:$AP$107,COLUMNS('6. Patients'!$C$8:X$8),0))),0)</f>
        <v>0</v>
      </c>
      <c r="AD24" s="394">
        <f>IFERROR(IF($B24=$DN$7,VLOOKUP($C24,'6. Patients'!$C$10:$AP$39,COLUMNS('6. Patients'!$C$8:Y$8),0),IF($B24=$DN$8,VLOOKUP($C24,'6. Patients'!$C$43:$AP$73,COLUMNS('6. Patients'!$C$8:Y$8),0),VLOOKUP($C24,'6. Patients'!$C$78:$AP$107,COLUMNS('6. Patients'!$C$8:Y$8),0))),0)</f>
        <v>0</v>
      </c>
      <c r="AE24" s="394">
        <f>IFERROR(IF($B24=$DN$7,VLOOKUP($C24,'6. Patients'!$C$10:$AP$39,COLUMNS('6. Patients'!$C$8:Z$8),0),IF($B24=$DN$8,VLOOKUP($C24,'6. Patients'!$C$43:$AP$73,COLUMNS('6. Patients'!$C$8:Z$8),0),VLOOKUP($C24,'6. Patients'!$C$78:$AP$107,COLUMNS('6. Patients'!$C$8:Z$8),0))),0)</f>
        <v>0</v>
      </c>
      <c r="AF24" s="394">
        <f>IFERROR(IF($B24=$DN$7,VLOOKUP($C24,'6. Patients'!$C$10:$AP$39,COLUMNS('6. Patients'!$C$8:AA$8),0),IF($B24=$DN$8,VLOOKUP($C24,'6. Patients'!$C$43:$AP$73,COLUMNS('6. Patients'!$C$8:AA$8),0),VLOOKUP($C24,'6. Patients'!$C$78:$AP$107,COLUMNS('6. Patients'!$C$8:AA$8),0))),0)</f>
        <v>0</v>
      </c>
      <c r="AG24" s="394">
        <f>IFERROR(IF($B24=$DN$7,VLOOKUP($C24,'6. Patients'!$C$10:$AP$39,COLUMNS('6. Patients'!$C$8:AB$8),0),IF($B24=$DN$8,VLOOKUP($C24,'6. Patients'!$C$43:$AP$73,COLUMNS('6. Patients'!$C$8:AB$8),0),VLOOKUP($C24,'6. Patients'!$C$78:$AP$107,COLUMNS('6. Patients'!$C$8:AB$8),0))),0)</f>
        <v>0</v>
      </c>
      <c r="AH24" s="394">
        <f>IFERROR(IF($B24=$DN$7,VLOOKUP($C24,'6. Patients'!$C$10:$AP$39,COLUMNS('6. Patients'!$C$8:AC$8),0),IF($B24=$DN$8,VLOOKUP($C24,'6. Patients'!$C$43:$AP$73,COLUMNS('6. Patients'!$C$8:AC$8),0),VLOOKUP($C24,'6. Patients'!$C$78:$AP$107,COLUMNS('6. Patients'!$C$8:AC$8),0))),0)</f>
        <v>0</v>
      </c>
      <c r="AI24" s="394">
        <f>IFERROR(IF($B24=$DN$7,VLOOKUP($C24,'6. Patients'!$C$10:$AP$39,COLUMNS('6. Patients'!$C$8:AD$8),0),IF($B24=$DN$8,VLOOKUP($C24,'6. Patients'!$C$43:$AP$73,COLUMNS('6. Patients'!$C$8:AD$8),0),VLOOKUP($C24,'6. Patients'!$C$78:$AP$107,COLUMNS('6. Patients'!$C$8:AD$8),0))),0)</f>
        <v>0</v>
      </c>
      <c r="AJ24" s="394">
        <f>IFERROR(IF($B24=$DN$7,VLOOKUP($C24,'6. Patients'!$C$10:$AP$39,COLUMNS('6. Patients'!$C$8:AE$8),0),IF($B24=$DN$8,VLOOKUP($C24,'6. Patients'!$C$43:$AP$73,COLUMNS('6. Patients'!$C$8:AE$8),0),VLOOKUP($C24,'6. Patients'!$C$78:$AP$107,COLUMNS('6. Patients'!$C$8:AE$8),0))),0)</f>
        <v>0</v>
      </c>
      <c r="AK24" s="394">
        <f>IFERROR(IF($B24=$DN$7,VLOOKUP($C24,'6. Patients'!$C$10:$AP$39,COLUMNS('6. Patients'!$C$8:AF$8),0),IF($B24=$DN$8,VLOOKUP($C24,'6. Patients'!$C$43:$AP$73,COLUMNS('6. Patients'!$C$8:AF$8),0),VLOOKUP($C24,'6. Patients'!$C$78:$AP$107,COLUMNS('6. Patients'!$C$8:AF$8),0))),0)</f>
        <v>0</v>
      </c>
      <c r="AL24" s="394">
        <f>IFERROR(IF($B24=$DN$7,VLOOKUP($C24,'6. Patients'!$C$10:$AP$39,COLUMNS('6. Patients'!$C$8:AG$8),0),IF($B24=$DN$8,VLOOKUP($C24,'6. Patients'!$C$43:$AP$73,COLUMNS('6. Patients'!$C$8:AG$8),0),VLOOKUP($C24,'6. Patients'!$C$78:$AP$107,COLUMNS('6. Patients'!$C$8:AG$8),0))),0)</f>
        <v>0</v>
      </c>
      <c r="AM24" s="394">
        <f>IFERROR(IF($B24=$DN$7,VLOOKUP($C24,'6. Patients'!$C$10:$AP$39,COLUMNS('6. Patients'!$C$8:AH$8),0),IF($B24=$DN$8,VLOOKUP($C24,'6. Patients'!$C$43:$AP$73,COLUMNS('6. Patients'!$C$8:AH$8),0),VLOOKUP($C24,'6. Patients'!$C$78:$AP$107,COLUMNS('6. Patients'!$C$8:AH$8),0))),0)</f>
        <v>0</v>
      </c>
      <c r="AN24" s="394">
        <f>IFERROR(IF($B24=$DN$7,VLOOKUP($C24,'6. Patients'!$C$10:$AP$39,COLUMNS('6. Patients'!$C$8:AI$8),0),IF($B24=$DN$8,VLOOKUP($C24,'6. Patients'!$C$43:$AP$73,COLUMNS('6. Patients'!$C$8:AI$8),0),VLOOKUP($C24,'6. Patients'!$C$78:$AP$107,COLUMNS('6. Patients'!$C$8:AI$8),0))),0)</f>
        <v>0</v>
      </c>
      <c r="AO24" s="394">
        <f>IFERROR(IF($B24=$DN$7,VLOOKUP($C24,'6. Patients'!$C$10:$AP$39,COLUMNS('6. Patients'!$C$8:AJ$8),0),IF($B24=$DN$8,VLOOKUP($C24,'6. Patients'!$C$43:$AP$73,COLUMNS('6. Patients'!$C$8:AJ$8),0),VLOOKUP($C24,'6. Patients'!$C$78:$AP$107,COLUMNS('6. Patients'!$C$8:AJ$8),0))),0)</f>
        <v>0</v>
      </c>
      <c r="AP24" s="394">
        <f>IFERROR(IF($B24=$DN$7,VLOOKUP($C24,'6. Patients'!$C$10:$AP$39,COLUMNS('6. Patients'!$C$8:AK$8),0),IF($B24=$DN$8,VLOOKUP($C24,'6. Patients'!$C$43:$AP$73,COLUMNS('6. Patients'!$C$8:AK$8),0),VLOOKUP($C24,'6. Patients'!$C$78:$AP$107,COLUMNS('6. Patients'!$C$8:AK$8),0))),0)</f>
        <v>0</v>
      </c>
      <c r="AQ24" s="394">
        <f>IFERROR(IF($B24=$DN$7,VLOOKUP($C24,'6. Patients'!$C$10:$AP$39,COLUMNS('6. Patients'!$C$8:AL$8),0),IF($B24=$DN$8,VLOOKUP($C24,'6. Patients'!$C$43:$AP$73,COLUMNS('6. Patients'!$C$8:AL$8),0),VLOOKUP($C24,'6. Patients'!$C$78:$AP$107,COLUMNS('6. Patients'!$C$8:AL$8),0))),0)</f>
        <v>0</v>
      </c>
      <c r="AR24" s="394">
        <f>IFERROR(IF($B24=$DN$7,VLOOKUP($C24,'6. Patients'!$C$10:$AP$39,COLUMNS('6. Patients'!$C$8:AM$8),0),IF($B24=$DN$8,VLOOKUP($C24,'6. Patients'!$C$43:$AP$73,COLUMNS('6. Patients'!$C$8:AM$8),0),VLOOKUP($C24,'6. Patients'!$C$78:$AP$107,COLUMNS('6. Patients'!$C$8:AM$8),0))),0)</f>
        <v>0</v>
      </c>
      <c r="AS24" s="394">
        <f>IFERROR(IF($B24=$DN$7,VLOOKUP($C24,'6. Patients'!$C$10:$AP$39,COLUMNS('6. Patients'!$C$8:AN$8),0),IF($B24=$DN$8,VLOOKUP($C24,'6. Patients'!$C$43:$AP$73,COLUMNS('6. Patients'!$C$8:AN$8),0),VLOOKUP($C24,'6. Patients'!$C$78:$AP$107,COLUMNS('6. Patients'!$C$8:AN$8),0))),0)</f>
        <v>0</v>
      </c>
      <c r="AT24" s="394">
        <f>IFERROR(IF($B24=$DN$7,VLOOKUP($C24,'6. Patients'!$C$10:$AP$39,COLUMNS('6. Patients'!$C$8:AO$8),0),IF($B24=$DN$8,VLOOKUP($C24,'6. Patients'!$C$43:$AP$73,COLUMNS('6. Patients'!$C$8:AO$8),0),VLOOKUP($C24,'6. Patients'!$C$78:$AP$107,COLUMNS('6. Patients'!$C$8:AO$8),0))),0)</f>
        <v>0</v>
      </c>
      <c r="AU24" s="394">
        <f>IFERROR(IF($B24=$DN$7,VLOOKUP($C24,'6. Patients'!$C$10:$AP$39,COLUMNS('6. Patients'!$C$8:AP$8),0),IF($B24=$DN$8,VLOOKUP($C24,'6. Patients'!$C$43:$AP$73,COLUMNS('6. Patients'!$C$8:AP$8),0),VLOOKUP($C24,'6. Patients'!$C$78:$AP$107,COLUMNS('6. Patients'!$C$8:AP$8),0))),0)</f>
        <v>0</v>
      </c>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row>
    <row r="25" spans="2:133" x14ac:dyDescent="0.3">
      <c r="B25" s="175"/>
      <c r="C25" s="175"/>
      <c r="D25" s="175"/>
      <c r="E25" s="176"/>
      <c r="F25" s="176"/>
      <c r="G25" s="177"/>
      <c r="H25" s="143">
        <f t="shared" si="1"/>
        <v>0</v>
      </c>
      <c r="I25" s="91" t="str">
        <f t="shared" si="3"/>
        <v/>
      </c>
      <c r="J25" s="224">
        <f t="shared" si="2"/>
        <v>0</v>
      </c>
      <c r="K25" s="88">
        <f>IFERROR(IF($B25=$DN$7,VLOOKUP($C25,'6. Patients'!$C$10:$AP$39,COLUMNS('6. Patients'!$C$8:F$8),0),IF($B25=$DN$8,VLOOKUP($C25,'6. Patients'!$C$43:$AP$73,COLUMNS('6. Patients'!$C$8:F$8),0),VLOOKUP($C25,'6. Patients'!$C$78:$AP$107,COLUMNS('6. Patients'!$C$8:F$8),0))),0)</f>
        <v>0</v>
      </c>
      <c r="L25" s="88">
        <f>IFERROR(IF($B25=$DN$7,VLOOKUP($C25,'6. Patients'!$C$10:$AP$39,COLUMNS('6. Patients'!$C$8:G$8),0),IF($B25=$DN$8,VLOOKUP($C25,'6. Patients'!$C$43:$AP$73,COLUMNS('6. Patients'!$C$8:G$8),0),VLOOKUP($C25,'6. Patients'!$C$78:$AP$107,COLUMNS('6. Patients'!$C$8:G$8),0))),0)</f>
        <v>0</v>
      </c>
      <c r="M25" s="88">
        <f>IFERROR(IF($B25=$DN$7,VLOOKUP($C25,'6. Patients'!$C$10:$AP$39,COLUMNS('6. Patients'!$C$8:H$8),0),IF($B25=$DN$8,VLOOKUP($C25,'6. Patients'!$C$43:$AP$73,COLUMNS('6. Patients'!$C$8:H$8),0),VLOOKUP($C25,'6. Patients'!$C$78:$AP$107,COLUMNS('6. Patients'!$C$8:H$8),0))),0)</f>
        <v>0</v>
      </c>
      <c r="N25" s="88">
        <f>IFERROR(IF($B25=$DN$7,VLOOKUP($C25,'6. Patients'!$C$10:$AP$39,COLUMNS('6. Patients'!$C$8:I$8),0),IF($B25=$DN$8,VLOOKUP($C25,'6. Patients'!$C$43:$AP$73,COLUMNS('6. Patients'!$C$8:I$8),0),VLOOKUP($C25,'6. Patients'!$C$78:$AP$107,COLUMNS('6. Patients'!$C$8:I$8),0))),0)</f>
        <v>0</v>
      </c>
      <c r="O25" s="88">
        <f>IFERROR(IF($B25=$DN$7,VLOOKUP($C25,'6. Patients'!$C$10:$AP$39,COLUMNS('6. Patients'!$C$8:J$8),0),IF($B25=$DN$8,VLOOKUP($C25,'6. Patients'!$C$43:$AP$73,COLUMNS('6. Patients'!$C$8:J$8),0),VLOOKUP($C25,'6. Patients'!$C$78:$AP$107,COLUMNS('6. Patients'!$C$8:J$8),0))),0)</f>
        <v>0</v>
      </c>
      <c r="P25" s="88">
        <f>IFERROR(IF($B25=$DN$7,VLOOKUP($C25,'6. Patients'!$C$10:$AP$39,COLUMNS('6. Patients'!$C$8:K$8),0),IF($B25=$DN$8,VLOOKUP($C25,'6. Patients'!$C$43:$AP$73,COLUMNS('6. Patients'!$C$8:K$8),0),VLOOKUP($C25,'6. Patients'!$C$78:$AP$107,COLUMNS('6. Patients'!$C$8:K$8),0))),0)</f>
        <v>0</v>
      </c>
      <c r="Q25" s="88">
        <f>IFERROR(IF($B25=$DN$7,VLOOKUP($C25,'6. Patients'!$C$10:$AP$39,COLUMNS('6. Patients'!$C$8:L$8),0),IF($B25=$DN$8,VLOOKUP($C25,'6. Patients'!$C$43:$AP$73,COLUMNS('6. Patients'!$C$8:L$8),0),VLOOKUP($C25,'6. Patients'!$C$78:$AP$107,COLUMNS('6. Patients'!$C$8:L$8),0))),0)</f>
        <v>0</v>
      </c>
      <c r="R25" s="394">
        <f>IFERROR(IF($B25=$DN$7,VLOOKUP($C25,'6. Patients'!$C$10:$AP$39,COLUMNS('6. Patients'!$C$8:M$8),0),IF($B25=$DN$8,VLOOKUP($C25,'6. Patients'!$C$43:$AP$73,COLUMNS('6. Patients'!$C$8:M$8),0),VLOOKUP($C25,'6. Patients'!$C$78:$AP$107,COLUMNS('6. Patients'!$C$8:M$8),0))),0)</f>
        <v>0</v>
      </c>
      <c r="S25" s="394">
        <f>IFERROR(IF($B25=$DN$7,VLOOKUP($C25,'6. Patients'!$C$10:$AP$39,COLUMNS('6. Patients'!$C$8:N$8),0),IF($B25=$DN$8,VLOOKUP($C25,'6. Patients'!$C$43:$AP$73,COLUMNS('6. Patients'!$C$8:N$8),0),VLOOKUP($C25,'6. Patients'!$C$78:$AP$107,COLUMNS('6. Patients'!$C$8:N$8),0))),0)</f>
        <v>0</v>
      </c>
      <c r="T25" s="394">
        <f>IFERROR(IF($B25=$DN$7,VLOOKUP($C25,'6. Patients'!$C$10:$AP$39,COLUMNS('6. Patients'!$C$8:O$8),0),IF($B25=$DN$8,VLOOKUP($C25,'6. Patients'!$C$43:$AP$73,COLUMNS('6. Patients'!$C$8:O$8),0),VLOOKUP($C25,'6. Patients'!$C$78:$AP$107,COLUMNS('6. Patients'!$C$8:O$8),0))),0)</f>
        <v>0</v>
      </c>
      <c r="U25" s="394">
        <f>IFERROR(IF($B25=$DN$7,VLOOKUP($C25,'6. Patients'!$C$10:$AP$39,COLUMNS('6. Patients'!$C$8:P$8),0),IF($B25=$DN$8,VLOOKUP($C25,'6. Patients'!$C$43:$AP$73,COLUMNS('6. Patients'!$C$8:P$8),0),VLOOKUP($C25,'6. Patients'!$C$78:$AP$107,COLUMNS('6. Patients'!$C$8:P$8),0))),0)</f>
        <v>0</v>
      </c>
      <c r="V25" s="394">
        <f>IFERROR(IF($B25=$DN$7,VLOOKUP($C25,'6. Patients'!$C$10:$AP$39,COLUMNS('6. Patients'!$C$8:Q$8),0),IF($B25=$DN$8,VLOOKUP($C25,'6. Patients'!$C$43:$AP$73,COLUMNS('6. Patients'!$C$8:Q$8),0),VLOOKUP($C25,'6. Patients'!$C$78:$AP$107,COLUMNS('6. Patients'!$C$8:Q$8),0))),0)</f>
        <v>0</v>
      </c>
      <c r="W25" s="394">
        <f>IFERROR(IF($B25=$DN$7,VLOOKUP($C25,'6. Patients'!$C$10:$AP$39,COLUMNS('6. Patients'!$C$8:R$8),0),IF($B25=$DN$8,VLOOKUP($C25,'6. Patients'!$C$43:$AP$73,COLUMNS('6. Patients'!$C$8:R$8),0),VLOOKUP($C25,'6. Patients'!$C$78:$AP$107,COLUMNS('6. Patients'!$C$8:R$8),0))),0)</f>
        <v>0</v>
      </c>
      <c r="X25" s="394">
        <f>IFERROR(IF($B25=$DN$7,VLOOKUP($C25,'6. Patients'!$C$10:$AP$39,COLUMNS('6. Patients'!$C$8:S$8),0),IF($B25=$DN$8,VLOOKUP($C25,'6. Patients'!$C$43:$AP$73,COLUMNS('6. Patients'!$C$8:S$8),0),VLOOKUP($C25,'6. Patients'!$C$78:$AP$107,COLUMNS('6. Patients'!$C$8:S$8),0))),0)</f>
        <v>0</v>
      </c>
      <c r="Y25" s="394">
        <f>IFERROR(IF($B25=$DN$7,VLOOKUP($C25,'6. Patients'!$C$10:$AP$39,COLUMNS('6. Patients'!$C$8:T$8),0),IF($B25=$DN$8,VLOOKUP($C25,'6. Patients'!$C$43:$AP$73,COLUMNS('6. Patients'!$C$8:T$8),0),VLOOKUP($C25,'6. Patients'!$C$78:$AP$107,COLUMNS('6. Patients'!$C$8:T$8),0))),0)</f>
        <v>0</v>
      </c>
      <c r="Z25" s="394">
        <f>IFERROR(IF($B25=$DN$7,VLOOKUP($C25,'6. Patients'!$C$10:$AP$39,COLUMNS('6. Patients'!$C$8:U$8),0),IF($B25=$DN$8,VLOOKUP($C25,'6. Patients'!$C$43:$AP$73,COLUMNS('6. Patients'!$C$8:U$8),0),VLOOKUP($C25,'6. Patients'!$C$78:$AP$107,COLUMNS('6. Patients'!$C$8:U$8),0))),0)</f>
        <v>0</v>
      </c>
      <c r="AA25" s="394">
        <f>IFERROR(IF($B25=$DN$7,VLOOKUP($C25,'6. Patients'!$C$10:$AP$39,COLUMNS('6. Patients'!$C$8:V$8),0),IF($B25=$DN$8,VLOOKUP($C25,'6. Patients'!$C$43:$AP$73,COLUMNS('6. Patients'!$C$8:V$8),0),VLOOKUP($C25,'6. Patients'!$C$78:$AP$107,COLUMNS('6. Patients'!$C$8:V$8),0))),0)</f>
        <v>0</v>
      </c>
      <c r="AB25" s="394">
        <f>IFERROR(IF($B25=$DN$7,VLOOKUP($C25,'6. Patients'!$C$10:$AP$39,COLUMNS('6. Patients'!$C$8:W$8),0),IF($B25=$DN$8,VLOOKUP($C25,'6. Patients'!$C$43:$AP$73,COLUMNS('6. Patients'!$C$8:W$8),0),VLOOKUP($C25,'6. Patients'!$C$78:$AP$107,COLUMNS('6. Patients'!$C$8:W$8),0))),0)</f>
        <v>0</v>
      </c>
      <c r="AC25" s="394">
        <f>IFERROR(IF($B25=$DN$7,VLOOKUP($C25,'6. Patients'!$C$10:$AP$39,COLUMNS('6. Patients'!$C$8:X$8),0),IF($B25=$DN$8,VLOOKUP($C25,'6. Patients'!$C$43:$AP$73,COLUMNS('6. Patients'!$C$8:X$8),0),VLOOKUP($C25,'6. Patients'!$C$78:$AP$107,COLUMNS('6. Patients'!$C$8:X$8),0))),0)</f>
        <v>0</v>
      </c>
      <c r="AD25" s="394">
        <f>IFERROR(IF($B25=$DN$7,VLOOKUP($C25,'6. Patients'!$C$10:$AP$39,COLUMNS('6. Patients'!$C$8:Y$8),0),IF($B25=$DN$8,VLOOKUP($C25,'6. Patients'!$C$43:$AP$73,COLUMNS('6. Patients'!$C$8:Y$8),0),VLOOKUP($C25,'6. Patients'!$C$78:$AP$107,COLUMNS('6. Patients'!$C$8:Y$8),0))),0)</f>
        <v>0</v>
      </c>
      <c r="AE25" s="394">
        <f>IFERROR(IF($B25=$DN$7,VLOOKUP($C25,'6. Patients'!$C$10:$AP$39,COLUMNS('6. Patients'!$C$8:Z$8),0),IF($B25=$DN$8,VLOOKUP($C25,'6. Patients'!$C$43:$AP$73,COLUMNS('6. Patients'!$C$8:Z$8),0),VLOOKUP($C25,'6. Patients'!$C$78:$AP$107,COLUMNS('6. Patients'!$C$8:Z$8),0))),0)</f>
        <v>0</v>
      </c>
      <c r="AF25" s="394">
        <f>IFERROR(IF($B25=$DN$7,VLOOKUP($C25,'6. Patients'!$C$10:$AP$39,COLUMNS('6. Patients'!$C$8:AA$8),0),IF($B25=$DN$8,VLOOKUP($C25,'6. Patients'!$C$43:$AP$73,COLUMNS('6. Patients'!$C$8:AA$8),0),VLOOKUP($C25,'6. Patients'!$C$78:$AP$107,COLUMNS('6. Patients'!$C$8:AA$8),0))),0)</f>
        <v>0</v>
      </c>
      <c r="AG25" s="394">
        <f>IFERROR(IF($B25=$DN$7,VLOOKUP($C25,'6. Patients'!$C$10:$AP$39,COLUMNS('6. Patients'!$C$8:AB$8),0),IF($B25=$DN$8,VLOOKUP($C25,'6. Patients'!$C$43:$AP$73,COLUMNS('6. Patients'!$C$8:AB$8),0),VLOOKUP($C25,'6. Patients'!$C$78:$AP$107,COLUMNS('6. Patients'!$C$8:AB$8),0))),0)</f>
        <v>0</v>
      </c>
      <c r="AH25" s="394">
        <f>IFERROR(IF($B25=$DN$7,VLOOKUP($C25,'6. Patients'!$C$10:$AP$39,COLUMNS('6. Patients'!$C$8:AC$8),0),IF($B25=$DN$8,VLOOKUP($C25,'6. Patients'!$C$43:$AP$73,COLUMNS('6. Patients'!$C$8:AC$8),0),VLOOKUP($C25,'6. Patients'!$C$78:$AP$107,COLUMNS('6. Patients'!$C$8:AC$8),0))),0)</f>
        <v>0</v>
      </c>
      <c r="AI25" s="394">
        <f>IFERROR(IF($B25=$DN$7,VLOOKUP($C25,'6. Patients'!$C$10:$AP$39,COLUMNS('6. Patients'!$C$8:AD$8),0),IF($B25=$DN$8,VLOOKUP($C25,'6. Patients'!$C$43:$AP$73,COLUMNS('6. Patients'!$C$8:AD$8),0),VLOOKUP($C25,'6. Patients'!$C$78:$AP$107,COLUMNS('6. Patients'!$C$8:AD$8),0))),0)</f>
        <v>0</v>
      </c>
      <c r="AJ25" s="394">
        <f>IFERROR(IF($B25=$DN$7,VLOOKUP($C25,'6. Patients'!$C$10:$AP$39,COLUMNS('6. Patients'!$C$8:AE$8),0),IF($B25=$DN$8,VLOOKUP($C25,'6. Patients'!$C$43:$AP$73,COLUMNS('6. Patients'!$C$8:AE$8),0),VLOOKUP($C25,'6. Patients'!$C$78:$AP$107,COLUMNS('6. Patients'!$C$8:AE$8),0))),0)</f>
        <v>0</v>
      </c>
      <c r="AK25" s="394">
        <f>IFERROR(IF($B25=$DN$7,VLOOKUP($C25,'6. Patients'!$C$10:$AP$39,COLUMNS('6. Patients'!$C$8:AF$8),0),IF($B25=$DN$8,VLOOKUP($C25,'6. Patients'!$C$43:$AP$73,COLUMNS('6. Patients'!$C$8:AF$8),0),VLOOKUP($C25,'6. Patients'!$C$78:$AP$107,COLUMNS('6. Patients'!$C$8:AF$8),0))),0)</f>
        <v>0</v>
      </c>
      <c r="AL25" s="394">
        <f>IFERROR(IF($B25=$DN$7,VLOOKUP($C25,'6. Patients'!$C$10:$AP$39,COLUMNS('6. Patients'!$C$8:AG$8),0),IF($B25=$DN$8,VLOOKUP($C25,'6. Patients'!$C$43:$AP$73,COLUMNS('6. Patients'!$C$8:AG$8),0),VLOOKUP($C25,'6. Patients'!$C$78:$AP$107,COLUMNS('6. Patients'!$C$8:AG$8),0))),0)</f>
        <v>0</v>
      </c>
      <c r="AM25" s="394">
        <f>IFERROR(IF($B25=$DN$7,VLOOKUP($C25,'6. Patients'!$C$10:$AP$39,COLUMNS('6. Patients'!$C$8:AH$8),0),IF($B25=$DN$8,VLOOKUP($C25,'6. Patients'!$C$43:$AP$73,COLUMNS('6. Patients'!$C$8:AH$8),0),VLOOKUP($C25,'6. Patients'!$C$78:$AP$107,COLUMNS('6. Patients'!$C$8:AH$8),0))),0)</f>
        <v>0</v>
      </c>
      <c r="AN25" s="394">
        <f>IFERROR(IF($B25=$DN$7,VLOOKUP($C25,'6. Patients'!$C$10:$AP$39,COLUMNS('6. Patients'!$C$8:AI$8),0),IF($B25=$DN$8,VLOOKUP($C25,'6. Patients'!$C$43:$AP$73,COLUMNS('6. Patients'!$C$8:AI$8),0),VLOOKUP($C25,'6. Patients'!$C$78:$AP$107,COLUMNS('6. Patients'!$C$8:AI$8),0))),0)</f>
        <v>0</v>
      </c>
      <c r="AO25" s="394">
        <f>IFERROR(IF($B25=$DN$7,VLOOKUP($C25,'6. Patients'!$C$10:$AP$39,COLUMNS('6. Patients'!$C$8:AJ$8),0),IF($B25=$DN$8,VLOOKUP($C25,'6. Patients'!$C$43:$AP$73,COLUMNS('6. Patients'!$C$8:AJ$8),0),VLOOKUP($C25,'6. Patients'!$C$78:$AP$107,COLUMNS('6. Patients'!$C$8:AJ$8),0))),0)</f>
        <v>0</v>
      </c>
      <c r="AP25" s="394">
        <f>IFERROR(IF($B25=$DN$7,VLOOKUP($C25,'6. Patients'!$C$10:$AP$39,COLUMNS('6. Patients'!$C$8:AK$8),0),IF($B25=$DN$8,VLOOKUP($C25,'6. Patients'!$C$43:$AP$73,COLUMNS('6. Patients'!$C$8:AK$8),0),VLOOKUP($C25,'6. Patients'!$C$78:$AP$107,COLUMNS('6. Patients'!$C$8:AK$8),0))),0)</f>
        <v>0</v>
      </c>
      <c r="AQ25" s="394">
        <f>IFERROR(IF($B25=$DN$7,VLOOKUP($C25,'6. Patients'!$C$10:$AP$39,COLUMNS('6. Patients'!$C$8:AL$8),0),IF($B25=$DN$8,VLOOKUP($C25,'6. Patients'!$C$43:$AP$73,COLUMNS('6. Patients'!$C$8:AL$8),0),VLOOKUP($C25,'6. Patients'!$C$78:$AP$107,COLUMNS('6. Patients'!$C$8:AL$8),0))),0)</f>
        <v>0</v>
      </c>
      <c r="AR25" s="394">
        <f>IFERROR(IF($B25=$DN$7,VLOOKUP($C25,'6. Patients'!$C$10:$AP$39,COLUMNS('6. Patients'!$C$8:AM$8),0),IF($B25=$DN$8,VLOOKUP($C25,'6. Patients'!$C$43:$AP$73,COLUMNS('6. Patients'!$C$8:AM$8),0),VLOOKUP($C25,'6. Patients'!$C$78:$AP$107,COLUMNS('6. Patients'!$C$8:AM$8),0))),0)</f>
        <v>0</v>
      </c>
      <c r="AS25" s="394">
        <f>IFERROR(IF($B25=$DN$7,VLOOKUP($C25,'6. Patients'!$C$10:$AP$39,COLUMNS('6. Patients'!$C$8:AN$8),0),IF($B25=$DN$8,VLOOKUP($C25,'6. Patients'!$C$43:$AP$73,COLUMNS('6. Patients'!$C$8:AN$8),0),VLOOKUP($C25,'6. Patients'!$C$78:$AP$107,COLUMNS('6. Patients'!$C$8:AN$8),0))),0)</f>
        <v>0</v>
      </c>
      <c r="AT25" s="394">
        <f>IFERROR(IF($B25=$DN$7,VLOOKUP($C25,'6. Patients'!$C$10:$AP$39,COLUMNS('6. Patients'!$C$8:AO$8),0),IF($B25=$DN$8,VLOOKUP($C25,'6. Patients'!$C$43:$AP$73,COLUMNS('6. Patients'!$C$8:AO$8),0),VLOOKUP($C25,'6. Patients'!$C$78:$AP$107,COLUMNS('6. Patients'!$C$8:AO$8),0))),0)</f>
        <v>0</v>
      </c>
      <c r="AU25" s="394">
        <f>IFERROR(IF($B25=$DN$7,VLOOKUP($C25,'6. Patients'!$C$10:$AP$39,COLUMNS('6. Patients'!$C$8:AP$8),0),IF($B25=$DN$8,VLOOKUP($C25,'6. Patients'!$C$43:$AP$73,COLUMNS('6. Patients'!$C$8:AP$8),0),VLOOKUP($C25,'6. Patients'!$C$78:$AP$107,COLUMNS('6. Patients'!$C$8:AP$8),0))),0)</f>
        <v>0</v>
      </c>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row>
    <row r="26" spans="2:133" x14ac:dyDescent="0.3">
      <c r="B26" s="175"/>
      <c r="C26" s="175"/>
      <c r="D26" s="175"/>
      <c r="E26" s="176"/>
      <c r="F26" s="176"/>
      <c r="G26" s="177"/>
      <c r="H26" s="143">
        <f t="shared" si="1"/>
        <v>0</v>
      </c>
      <c r="I26" s="91" t="str">
        <f t="shared" si="3"/>
        <v/>
      </c>
      <c r="J26" s="224">
        <f t="shared" si="2"/>
        <v>0</v>
      </c>
      <c r="K26" s="88">
        <f>IFERROR(IF($B26=$DN$7,VLOOKUP($C26,'6. Patients'!$C$10:$AP$39,COLUMNS('6. Patients'!$C$8:F$8),0),IF($B26=$DN$8,VLOOKUP($C26,'6. Patients'!$C$43:$AP$73,COLUMNS('6. Patients'!$C$8:F$8),0),VLOOKUP($C26,'6. Patients'!$C$78:$AP$107,COLUMNS('6. Patients'!$C$8:F$8),0))),0)</f>
        <v>0</v>
      </c>
      <c r="L26" s="88">
        <f>IFERROR(IF($B26=$DN$7,VLOOKUP($C26,'6. Patients'!$C$10:$AP$39,COLUMNS('6. Patients'!$C$8:G$8),0),IF($B26=$DN$8,VLOOKUP($C26,'6. Patients'!$C$43:$AP$73,COLUMNS('6. Patients'!$C$8:G$8),0),VLOOKUP($C26,'6. Patients'!$C$78:$AP$107,COLUMNS('6. Patients'!$C$8:G$8),0))),0)</f>
        <v>0</v>
      </c>
      <c r="M26" s="88">
        <f>IFERROR(IF($B26=$DN$7,VLOOKUP($C26,'6. Patients'!$C$10:$AP$39,COLUMNS('6. Patients'!$C$8:H$8),0),IF($B26=$DN$8,VLOOKUP($C26,'6. Patients'!$C$43:$AP$73,COLUMNS('6. Patients'!$C$8:H$8),0),VLOOKUP($C26,'6. Patients'!$C$78:$AP$107,COLUMNS('6. Patients'!$C$8:H$8),0))),0)</f>
        <v>0</v>
      </c>
      <c r="N26" s="88">
        <f>IFERROR(IF($B26=$DN$7,VLOOKUP($C26,'6. Patients'!$C$10:$AP$39,COLUMNS('6. Patients'!$C$8:I$8),0),IF($B26=$DN$8,VLOOKUP($C26,'6. Patients'!$C$43:$AP$73,COLUMNS('6. Patients'!$C$8:I$8),0),VLOOKUP($C26,'6. Patients'!$C$78:$AP$107,COLUMNS('6. Patients'!$C$8:I$8),0))),0)</f>
        <v>0</v>
      </c>
      <c r="O26" s="88">
        <f>IFERROR(IF($B26=$DN$7,VLOOKUP($C26,'6. Patients'!$C$10:$AP$39,COLUMNS('6. Patients'!$C$8:J$8),0),IF($B26=$DN$8,VLOOKUP($C26,'6. Patients'!$C$43:$AP$73,COLUMNS('6. Patients'!$C$8:J$8),0),VLOOKUP($C26,'6. Patients'!$C$78:$AP$107,COLUMNS('6. Patients'!$C$8:J$8),0))),0)</f>
        <v>0</v>
      </c>
      <c r="P26" s="88">
        <f>IFERROR(IF($B26=$DN$7,VLOOKUP($C26,'6. Patients'!$C$10:$AP$39,COLUMNS('6. Patients'!$C$8:K$8),0),IF($B26=$DN$8,VLOOKUP($C26,'6. Patients'!$C$43:$AP$73,COLUMNS('6. Patients'!$C$8:K$8),0),VLOOKUP($C26,'6. Patients'!$C$78:$AP$107,COLUMNS('6. Patients'!$C$8:K$8),0))),0)</f>
        <v>0</v>
      </c>
      <c r="Q26" s="88">
        <f>IFERROR(IF($B26=$DN$7,VLOOKUP($C26,'6. Patients'!$C$10:$AP$39,COLUMNS('6. Patients'!$C$8:L$8),0),IF($B26=$DN$8,VLOOKUP($C26,'6. Patients'!$C$43:$AP$73,COLUMNS('6. Patients'!$C$8:L$8),0),VLOOKUP($C26,'6. Patients'!$C$78:$AP$107,COLUMNS('6. Patients'!$C$8:L$8),0))),0)</f>
        <v>0</v>
      </c>
      <c r="R26" s="394">
        <f>IFERROR(IF($B26=$DN$7,VLOOKUP($C26,'6. Patients'!$C$10:$AP$39,COLUMNS('6. Patients'!$C$8:M$8),0),IF($B26=$DN$8,VLOOKUP($C26,'6. Patients'!$C$43:$AP$73,COLUMNS('6. Patients'!$C$8:M$8),0),VLOOKUP($C26,'6. Patients'!$C$78:$AP$107,COLUMNS('6. Patients'!$C$8:M$8),0))),0)</f>
        <v>0</v>
      </c>
      <c r="S26" s="394">
        <f>IFERROR(IF($B26=$DN$7,VLOOKUP($C26,'6. Patients'!$C$10:$AP$39,COLUMNS('6. Patients'!$C$8:N$8),0),IF($B26=$DN$8,VLOOKUP($C26,'6. Patients'!$C$43:$AP$73,COLUMNS('6. Patients'!$C$8:N$8),0),VLOOKUP($C26,'6. Patients'!$C$78:$AP$107,COLUMNS('6. Patients'!$C$8:N$8),0))),0)</f>
        <v>0</v>
      </c>
      <c r="T26" s="394">
        <f>IFERROR(IF($B26=$DN$7,VLOOKUP($C26,'6. Patients'!$C$10:$AP$39,COLUMNS('6. Patients'!$C$8:O$8),0),IF($B26=$DN$8,VLOOKUP($C26,'6. Patients'!$C$43:$AP$73,COLUMNS('6. Patients'!$C$8:O$8),0),VLOOKUP($C26,'6. Patients'!$C$78:$AP$107,COLUMNS('6. Patients'!$C$8:O$8),0))),0)</f>
        <v>0</v>
      </c>
      <c r="U26" s="394">
        <f>IFERROR(IF($B26=$DN$7,VLOOKUP($C26,'6. Patients'!$C$10:$AP$39,COLUMNS('6. Patients'!$C$8:P$8),0),IF($B26=$DN$8,VLOOKUP($C26,'6. Patients'!$C$43:$AP$73,COLUMNS('6. Patients'!$C$8:P$8),0),VLOOKUP($C26,'6. Patients'!$C$78:$AP$107,COLUMNS('6. Patients'!$C$8:P$8),0))),0)</f>
        <v>0</v>
      </c>
      <c r="V26" s="394">
        <f>IFERROR(IF($B26=$DN$7,VLOOKUP($C26,'6. Patients'!$C$10:$AP$39,COLUMNS('6. Patients'!$C$8:Q$8),0),IF($B26=$DN$8,VLOOKUP($C26,'6. Patients'!$C$43:$AP$73,COLUMNS('6. Patients'!$C$8:Q$8),0),VLOOKUP($C26,'6. Patients'!$C$78:$AP$107,COLUMNS('6. Patients'!$C$8:Q$8),0))),0)</f>
        <v>0</v>
      </c>
      <c r="W26" s="394">
        <f>IFERROR(IF($B26=$DN$7,VLOOKUP($C26,'6. Patients'!$C$10:$AP$39,COLUMNS('6. Patients'!$C$8:R$8),0),IF($B26=$DN$8,VLOOKUP($C26,'6. Patients'!$C$43:$AP$73,COLUMNS('6. Patients'!$C$8:R$8),0),VLOOKUP($C26,'6. Patients'!$C$78:$AP$107,COLUMNS('6. Patients'!$C$8:R$8),0))),0)</f>
        <v>0</v>
      </c>
      <c r="X26" s="394">
        <f>IFERROR(IF($B26=$DN$7,VLOOKUP($C26,'6. Patients'!$C$10:$AP$39,COLUMNS('6. Patients'!$C$8:S$8),0),IF($B26=$DN$8,VLOOKUP($C26,'6. Patients'!$C$43:$AP$73,COLUMNS('6. Patients'!$C$8:S$8),0),VLOOKUP($C26,'6. Patients'!$C$78:$AP$107,COLUMNS('6. Patients'!$C$8:S$8),0))),0)</f>
        <v>0</v>
      </c>
      <c r="Y26" s="394">
        <f>IFERROR(IF($B26=$DN$7,VLOOKUP($C26,'6. Patients'!$C$10:$AP$39,COLUMNS('6. Patients'!$C$8:T$8),0),IF($B26=$DN$8,VLOOKUP($C26,'6. Patients'!$C$43:$AP$73,COLUMNS('6. Patients'!$C$8:T$8),0),VLOOKUP($C26,'6. Patients'!$C$78:$AP$107,COLUMNS('6. Patients'!$C$8:T$8),0))),0)</f>
        <v>0</v>
      </c>
      <c r="Z26" s="394">
        <f>IFERROR(IF($B26=$DN$7,VLOOKUP($C26,'6. Patients'!$C$10:$AP$39,COLUMNS('6. Patients'!$C$8:U$8),0),IF($B26=$DN$8,VLOOKUP($C26,'6. Patients'!$C$43:$AP$73,COLUMNS('6. Patients'!$C$8:U$8),0),VLOOKUP($C26,'6. Patients'!$C$78:$AP$107,COLUMNS('6. Patients'!$C$8:U$8),0))),0)</f>
        <v>0</v>
      </c>
      <c r="AA26" s="394">
        <f>IFERROR(IF($B26=$DN$7,VLOOKUP($C26,'6. Patients'!$C$10:$AP$39,COLUMNS('6. Patients'!$C$8:V$8),0),IF($B26=$DN$8,VLOOKUP($C26,'6. Patients'!$C$43:$AP$73,COLUMNS('6. Patients'!$C$8:V$8),0),VLOOKUP($C26,'6. Patients'!$C$78:$AP$107,COLUMNS('6. Patients'!$C$8:V$8),0))),0)</f>
        <v>0</v>
      </c>
      <c r="AB26" s="394">
        <f>IFERROR(IF($B26=$DN$7,VLOOKUP($C26,'6. Patients'!$C$10:$AP$39,COLUMNS('6. Patients'!$C$8:W$8),0),IF($B26=$DN$8,VLOOKUP($C26,'6. Patients'!$C$43:$AP$73,COLUMNS('6. Patients'!$C$8:W$8),0),VLOOKUP($C26,'6. Patients'!$C$78:$AP$107,COLUMNS('6. Patients'!$C$8:W$8),0))),0)</f>
        <v>0</v>
      </c>
      <c r="AC26" s="394">
        <f>IFERROR(IF($B26=$DN$7,VLOOKUP($C26,'6. Patients'!$C$10:$AP$39,COLUMNS('6. Patients'!$C$8:X$8),0),IF($B26=$DN$8,VLOOKUP($C26,'6. Patients'!$C$43:$AP$73,COLUMNS('6. Patients'!$C$8:X$8),0),VLOOKUP($C26,'6. Patients'!$C$78:$AP$107,COLUMNS('6. Patients'!$C$8:X$8),0))),0)</f>
        <v>0</v>
      </c>
      <c r="AD26" s="394">
        <f>IFERROR(IF($B26=$DN$7,VLOOKUP($C26,'6. Patients'!$C$10:$AP$39,COLUMNS('6. Patients'!$C$8:Y$8),0),IF($B26=$DN$8,VLOOKUP($C26,'6. Patients'!$C$43:$AP$73,COLUMNS('6. Patients'!$C$8:Y$8),0),VLOOKUP($C26,'6. Patients'!$C$78:$AP$107,COLUMNS('6. Patients'!$C$8:Y$8),0))),0)</f>
        <v>0</v>
      </c>
      <c r="AE26" s="394">
        <f>IFERROR(IF($B26=$DN$7,VLOOKUP($C26,'6. Patients'!$C$10:$AP$39,COLUMNS('6. Patients'!$C$8:Z$8),0),IF($B26=$DN$8,VLOOKUP($C26,'6. Patients'!$C$43:$AP$73,COLUMNS('6. Patients'!$C$8:Z$8),0),VLOOKUP($C26,'6. Patients'!$C$78:$AP$107,COLUMNS('6. Patients'!$C$8:Z$8),0))),0)</f>
        <v>0</v>
      </c>
      <c r="AF26" s="394">
        <f>IFERROR(IF($B26=$DN$7,VLOOKUP($C26,'6. Patients'!$C$10:$AP$39,COLUMNS('6. Patients'!$C$8:AA$8),0),IF($B26=$DN$8,VLOOKUP($C26,'6. Patients'!$C$43:$AP$73,COLUMNS('6. Patients'!$C$8:AA$8),0),VLOOKUP($C26,'6. Patients'!$C$78:$AP$107,COLUMNS('6. Patients'!$C$8:AA$8),0))),0)</f>
        <v>0</v>
      </c>
      <c r="AG26" s="394">
        <f>IFERROR(IF($B26=$DN$7,VLOOKUP($C26,'6. Patients'!$C$10:$AP$39,COLUMNS('6. Patients'!$C$8:AB$8),0),IF($B26=$DN$8,VLOOKUP($C26,'6. Patients'!$C$43:$AP$73,COLUMNS('6. Patients'!$C$8:AB$8),0),VLOOKUP($C26,'6. Patients'!$C$78:$AP$107,COLUMNS('6. Patients'!$C$8:AB$8),0))),0)</f>
        <v>0</v>
      </c>
      <c r="AH26" s="394">
        <f>IFERROR(IF($B26=$DN$7,VLOOKUP($C26,'6. Patients'!$C$10:$AP$39,COLUMNS('6. Patients'!$C$8:AC$8),0),IF($B26=$DN$8,VLOOKUP($C26,'6. Patients'!$C$43:$AP$73,COLUMNS('6. Patients'!$C$8:AC$8),0),VLOOKUP($C26,'6. Patients'!$C$78:$AP$107,COLUMNS('6. Patients'!$C$8:AC$8),0))),0)</f>
        <v>0</v>
      </c>
      <c r="AI26" s="394">
        <f>IFERROR(IF($B26=$DN$7,VLOOKUP($C26,'6. Patients'!$C$10:$AP$39,COLUMNS('6. Patients'!$C$8:AD$8),0),IF($B26=$DN$8,VLOOKUP($C26,'6. Patients'!$C$43:$AP$73,COLUMNS('6. Patients'!$C$8:AD$8),0),VLOOKUP($C26,'6. Patients'!$C$78:$AP$107,COLUMNS('6. Patients'!$C$8:AD$8),0))),0)</f>
        <v>0</v>
      </c>
      <c r="AJ26" s="394">
        <f>IFERROR(IF($B26=$DN$7,VLOOKUP($C26,'6. Patients'!$C$10:$AP$39,COLUMNS('6. Patients'!$C$8:AE$8),0),IF($B26=$DN$8,VLOOKUP($C26,'6. Patients'!$C$43:$AP$73,COLUMNS('6. Patients'!$C$8:AE$8),0),VLOOKUP($C26,'6. Patients'!$C$78:$AP$107,COLUMNS('6. Patients'!$C$8:AE$8),0))),0)</f>
        <v>0</v>
      </c>
      <c r="AK26" s="394">
        <f>IFERROR(IF($B26=$DN$7,VLOOKUP($C26,'6. Patients'!$C$10:$AP$39,COLUMNS('6. Patients'!$C$8:AF$8),0),IF($B26=$DN$8,VLOOKUP($C26,'6. Patients'!$C$43:$AP$73,COLUMNS('6. Patients'!$C$8:AF$8),0),VLOOKUP($C26,'6. Patients'!$C$78:$AP$107,COLUMNS('6. Patients'!$C$8:AF$8),0))),0)</f>
        <v>0</v>
      </c>
      <c r="AL26" s="394">
        <f>IFERROR(IF($B26=$DN$7,VLOOKUP($C26,'6. Patients'!$C$10:$AP$39,COLUMNS('6. Patients'!$C$8:AG$8),0),IF($B26=$DN$8,VLOOKUP($C26,'6. Patients'!$C$43:$AP$73,COLUMNS('6. Patients'!$C$8:AG$8),0),VLOOKUP($C26,'6. Patients'!$C$78:$AP$107,COLUMNS('6. Patients'!$C$8:AG$8),0))),0)</f>
        <v>0</v>
      </c>
      <c r="AM26" s="394">
        <f>IFERROR(IF($B26=$DN$7,VLOOKUP($C26,'6. Patients'!$C$10:$AP$39,COLUMNS('6. Patients'!$C$8:AH$8),0),IF($B26=$DN$8,VLOOKUP($C26,'6. Patients'!$C$43:$AP$73,COLUMNS('6. Patients'!$C$8:AH$8),0),VLOOKUP($C26,'6. Patients'!$C$78:$AP$107,COLUMNS('6. Patients'!$C$8:AH$8),0))),0)</f>
        <v>0</v>
      </c>
      <c r="AN26" s="394">
        <f>IFERROR(IF($B26=$DN$7,VLOOKUP($C26,'6. Patients'!$C$10:$AP$39,COLUMNS('6. Patients'!$C$8:AI$8),0),IF($B26=$DN$8,VLOOKUP($C26,'6. Patients'!$C$43:$AP$73,COLUMNS('6. Patients'!$C$8:AI$8),0),VLOOKUP($C26,'6. Patients'!$C$78:$AP$107,COLUMNS('6. Patients'!$C$8:AI$8),0))),0)</f>
        <v>0</v>
      </c>
      <c r="AO26" s="394">
        <f>IFERROR(IF($B26=$DN$7,VLOOKUP($C26,'6. Patients'!$C$10:$AP$39,COLUMNS('6. Patients'!$C$8:AJ$8),0),IF($B26=$DN$8,VLOOKUP($C26,'6. Patients'!$C$43:$AP$73,COLUMNS('6. Patients'!$C$8:AJ$8),0),VLOOKUP($C26,'6. Patients'!$C$78:$AP$107,COLUMNS('6. Patients'!$C$8:AJ$8),0))),0)</f>
        <v>0</v>
      </c>
      <c r="AP26" s="394">
        <f>IFERROR(IF($B26=$DN$7,VLOOKUP($C26,'6. Patients'!$C$10:$AP$39,COLUMNS('6. Patients'!$C$8:AK$8),0),IF($B26=$DN$8,VLOOKUP($C26,'6. Patients'!$C$43:$AP$73,COLUMNS('6. Patients'!$C$8:AK$8),0),VLOOKUP($C26,'6. Patients'!$C$78:$AP$107,COLUMNS('6. Patients'!$C$8:AK$8),0))),0)</f>
        <v>0</v>
      </c>
      <c r="AQ26" s="394">
        <f>IFERROR(IF($B26=$DN$7,VLOOKUP($C26,'6. Patients'!$C$10:$AP$39,COLUMNS('6. Patients'!$C$8:AL$8),0),IF($B26=$DN$8,VLOOKUP($C26,'6. Patients'!$C$43:$AP$73,COLUMNS('6. Patients'!$C$8:AL$8),0),VLOOKUP($C26,'6. Patients'!$C$78:$AP$107,COLUMNS('6. Patients'!$C$8:AL$8),0))),0)</f>
        <v>0</v>
      </c>
      <c r="AR26" s="394">
        <f>IFERROR(IF($B26=$DN$7,VLOOKUP($C26,'6. Patients'!$C$10:$AP$39,COLUMNS('6. Patients'!$C$8:AM$8),0),IF($B26=$DN$8,VLOOKUP($C26,'6. Patients'!$C$43:$AP$73,COLUMNS('6. Patients'!$C$8:AM$8),0),VLOOKUP($C26,'6. Patients'!$C$78:$AP$107,COLUMNS('6. Patients'!$C$8:AM$8),0))),0)</f>
        <v>0</v>
      </c>
      <c r="AS26" s="394">
        <f>IFERROR(IF($B26=$DN$7,VLOOKUP($C26,'6. Patients'!$C$10:$AP$39,COLUMNS('6. Patients'!$C$8:AN$8),0),IF($B26=$DN$8,VLOOKUP($C26,'6. Patients'!$C$43:$AP$73,COLUMNS('6. Patients'!$C$8:AN$8),0),VLOOKUP($C26,'6. Patients'!$C$78:$AP$107,COLUMNS('6. Patients'!$C$8:AN$8),0))),0)</f>
        <v>0</v>
      </c>
      <c r="AT26" s="394">
        <f>IFERROR(IF($B26=$DN$7,VLOOKUP($C26,'6. Patients'!$C$10:$AP$39,COLUMNS('6. Patients'!$C$8:AO$8),0),IF($B26=$DN$8,VLOOKUP($C26,'6. Patients'!$C$43:$AP$73,COLUMNS('6. Patients'!$C$8:AO$8),0),VLOOKUP($C26,'6. Patients'!$C$78:$AP$107,COLUMNS('6. Patients'!$C$8:AO$8),0))),0)</f>
        <v>0</v>
      </c>
      <c r="AU26" s="394">
        <f>IFERROR(IF($B26=$DN$7,VLOOKUP($C26,'6. Patients'!$C$10:$AP$39,COLUMNS('6. Patients'!$C$8:AP$8),0),IF($B26=$DN$8,VLOOKUP($C26,'6. Patients'!$C$43:$AP$73,COLUMNS('6. Patients'!$C$8:AP$8),0),VLOOKUP($C26,'6. Patients'!$C$78:$AP$107,COLUMNS('6. Patients'!$C$8:AP$8),0))),0)</f>
        <v>0</v>
      </c>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row>
    <row r="27" spans="2:133" x14ac:dyDescent="0.3">
      <c r="B27" s="175"/>
      <c r="C27" s="175"/>
      <c r="D27" s="175"/>
      <c r="E27" s="176"/>
      <c r="F27" s="176"/>
      <c r="G27" s="177"/>
      <c r="H27" s="143">
        <f t="shared" si="1"/>
        <v>0</v>
      </c>
      <c r="I27" s="91" t="str">
        <f t="shared" si="3"/>
        <v/>
      </c>
      <c r="J27" s="224">
        <f t="shared" si="2"/>
        <v>0</v>
      </c>
      <c r="K27" s="88">
        <f>IFERROR(IF($B27=$DN$7,VLOOKUP($C27,'6. Patients'!$C$10:$AP$39,COLUMNS('6. Patients'!$C$8:F$8),0),IF($B27=$DN$8,VLOOKUP($C27,'6. Patients'!$C$43:$AP$73,COLUMNS('6. Patients'!$C$8:F$8),0),VLOOKUP($C27,'6. Patients'!$C$78:$AP$107,COLUMNS('6. Patients'!$C$8:F$8),0))),0)</f>
        <v>0</v>
      </c>
      <c r="L27" s="88">
        <f>IFERROR(IF($B27=$DN$7,VLOOKUP($C27,'6. Patients'!$C$10:$AP$39,COLUMNS('6. Patients'!$C$8:G$8),0),IF($B27=$DN$8,VLOOKUP($C27,'6. Patients'!$C$43:$AP$73,COLUMNS('6. Patients'!$C$8:G$8),0),VLOOKUP($C27,'6. Patients'!$C$78:$AP$107,COLUMNS('6. Patients'!$C$8:G$8),0))),0)</f>
        <v>0</v>
      </c>
      <c r="M27" s="88">
        <f>IFERROR(IF($B27=$DN$7,VLOOKUP($C27,'6. Patients'!$C$10:$AP$39,COLUMNS('6. Patients'!$C$8:H$8),0),IF($B27=$DN$8,VLOOKUP($C27,'6. Patients'!$C$43:$AP$73,COLUMNS('6. Patients'!$C$8:H$8),0),VLOOKUP($C27,'6. Patients'!$C$78:$AP$107,COLUMNS('6. Patients'!$C$8:H$8),0))),0)</f>
        <v>0</v>
      </c>
      <c r="N27" s="88">
        <f>IFERROR(IF($B27=$DN$7,VLOOKUP($C27,'6. Patients'!$C$10:$AP$39,COLUMNS('6. Patients'!$C$8:I$8),0),IF($B27=$DN$8,VLOOKUP($C27,'6. Patients'!$C$43:$AP$73,COLUMNS('6. Patients'!$C$8:I$8),0),VLOOKUP($C27,'6. Patients'!$C$78:$AP$107,COLUMNS('6. Patients'!$C$8:I$8),0))),0)</f>
        <v>0</v>
      </c>
      <c r="O27" s="88">
        <f>IFERROR(IF($B27=$DN$7,VLOOKUP($C27,'6. Patients'!$C$10:$AP$39,COLUMNS('6. Patients'!$C$8:J$8),0),IF($B27=$DN$8,VLOOKUP($C27,'6. Patients'!$C$43:$AP$73,COLUMNS('6. Patients'!$C$8:J$8),0),VLOOKUP($C27,'6. Patients'!$C$78:$AP$107,COLUMNS('6. Patients'!$C$8:J$8),0))),0)</f>
        <v>0</v>
      </c>
      <c r="P27" s="88">
        <f>IFERROR(IF($B27=$DN$7,VLOOKUP($C27,'6. Patients'!$C$10:$AP$39,COLUMNS('6. Patients'!$C$8:K$8),0),IF($B27=$DN$8,VLOOKUP($C27,'6. Patients'!$C$43:$AP$73,COLUMNS('6. Patients'!$C$8:K$8),0),VLOOKUP($C27,'6. Patients'!$C$78:$AP$107,COLUMNS('6. Patients'!$C$8:K$8),0))),0)</f>
        <v>0</v>
      </c>
      <c r="Q27" s="88">
        <f>IFERROR(IF($B27=$DN$7,VLOOKUP($C27,'6. Patients'!$C$10:$AP$39,COLUMNS('6. Patients'!$C$8:L$8),0),IF($B27=$DN$8,VLOOKUP($C27,'6. Patients'!$C$43:$AP$73,COLUMNS('6. Patients'!$C$8:L$8),0),VLOOKUP($C27,'6. Patients'!$C$78:$AP$107,COLUMNS('6. Patients'!$C$8:L$8),0))),0)</f>
        <v>0</v>
      </c>
      <c r="R27" s="394">
        <f>IFERROR(IF($B27=$DN$7,VLOOKUP($C27,'6. Patients'!$C$10:$AP$39,COLUMNS('6. Patients'!$C$8:M$8),0),IF($B27=$DN$8,VLOOKUP($C27,'6. Patients'!$C$43:$AP$73,COLUMNS('6. Patients'!$C$8:M$8),0),VLOOKUP($C27,'6. Patients'!$C$78:$AP$107,COLUMNS('6. Patients'!$C$8:M$8),0))),0)</f>
        <v>0</v>
      </c>
      <c r="S27" s="394">
        <f>IFERROR(IF($B27=$DN$7,VLOOKUP($C27,'6. Patients'!$C$10:$AP$39,COLUMNS('6. Patients'!$C$8:N$8),0),IF($B27=$DN$8,VLOOKUP($C27,'6. Patients'!$C$43:$AP$73,COLUMNS('6. Patients'!$C$8:N$8),0),VLOOKUP($C27,'6. Patients'!$C$78:$AP$107,COLUMNS('6. Patients'!$C$8:N$8),0))),0)</f>
        <v>0</v>
      </c>
      <c r="T27" s="394">
        <f>IFERROR(IF($B27=$DN$7,VLOOKUP($C27,'6. Patients'!$C$10:$AP$39,COLUMNS('6. Patients'!$C$8:O$8),0),IF($B27=$DN$8,VLOOKUP($C27,'6. Patients'!$C$43:$AP$73,COLUMNS('6. Patients'!$C$8:O$8),0),VLOOKUP($C27,'6. Patients'!$C$78:$AP$107,COLUMNS('6. Patients'!$C$8:O$8),0))),0)</f>
        <v>0</v>
      </c>
      <c r="U27" s="394">
        <f>IFERROR(IF($B27=$DN$7,VLOOKUP($C27,'6. Patients'!$C$10:$AP$39,COLUMNS('6. Patients'!$C$8:P$8),0),IF($B27=$DN$8,VLOOKUP($C27,'6. Patients'!$C$43:$AP$73,COLUMNS('6. Patients'!$C$8:P$8),0),VLOOKUP($C27,'6. Patients'!$C$78:$AP$107,COLUMNS('6. Patients'!$C$8:P$8),0))),0)</f>
        <v>0</v>
      </c>
      <c r="V27" s="394">
        <f>IFERROR(IF($B27=$DN$7,VLOOKUP($C27,'6. Patients'!$C$10:$AP$39,COLUMNS('6. Patients'!$C$8:Q$8),0),IF($B27=$DN$8,VLOOKUP($C27,'6. Patients'!$C$43:$AP$73,COLUMNS('6. Patients'!$C$8:Q$8),0),VLOOKUP($C27,'6. Patients'!$C$78:$AP$107,COLUMNS('6. Patients'!$C$8:Q$8),0))),0)</f>
        <v>0</v>
      </c>
      <c r="W27" s="394">
        <f>IFERROR(IF($B27=$DN$7,VLOOKUP($C27,'6. Patients'!$C$10:$AP$39,COLUMNS('6. Patients'!$C$8:R$8),0),IF($B27=$DN$8,VLOOKUP($C27,'6. Patients'!$C$43:$AP$73,COLUMNS('6. Patients'!$C$8:R$8),0),VLOOKUP($C27,'6. Patients'!$C$78:$AP$107,COLUMNS('6. Patients'!$C$8:R$8),0))),0)</f>
        <v>0</v>
      </c>
      <c r="X27" s="394">
        <f>IFERROR(IF($B27=$DN$7,VLOOKUP($C27,'6. Patients'!$C$10:$AP$39,COLUMNS('6. Patients'!$C$8:S$8),0),IF($B27=$DN$8,VLOOKUP($C27,'6. Patients'!$C$43:$AP$73,COLUMNS('6. Patients'!$C$8:S$8),0),VLOOKUP($C27,'6. Patients'!$C$78:$AP$107,COLUMNS('6. Patients'!$C$8:S$8),0))),0)</f>
        <v>0</v>
      </c>
      <c r="Y27" s="394">
        <f>IFERROR(IF($B27=$DN$7,VLOOKUP($C27,'6. Patients'!$C$10:$AP$39,COLUMNS('6. Patients'!$C$8:T$8),0),IF($B27=$DN$8,VLOOKUP($C27,'6. Patients'!$C$43:$AP$73,COLUMNS('6. Patients'!$C$8:T$8),0),VLOOKUP($C27,'6. Patients'!$C$78:$AP$107,COLUMNS('6. Patients'!$C$8:T$8),0))),0)</f>
        <v>0</v>
      </c>
      <c r="Z27" s="394">
        <f>IFERROR(IF($B27=$DN$7,VLOOKUP($C27,'6. Patients'!$C$10:$AP$39,COLUMNS('6. Patients'!$C$8:U$8),0),IF($B27=$DN$8,VLOOKUP($C27,'6. Patients'!$C$43:$AP$73,COLUMNS('6. Patients'!$C$8:U$8),0),VLOOKUP($C27,'6. Patients'!$C$78:$AP$107,COLUMNS('6. Patients'!$C$8:U$8),0))),0)</f>
        <v>0</v>
      </c>
      <c r="AA27" s="394">
        <f>IFERROR(IF($B27=$DN$7,VLOOKUP($C27,'6. Patients'!$C$10:$AP$39,COLUMNS('6. Patients'!$C$8:V$8),0),IF($B27=$DN$8,VLOOKUP($C27,'6. Patients'!$C$43:$AP$73,COLUMNS('6. Patients'!$C$8:V$8),0),VLOOKUP($C27,'6. Patients'!$C$78:$AP$107,COLUMNS('6. Patients'!$C$8:V$8),0))),0)</f>
        <v>0</v>
      </c>
      <c r="AB27" s="394">
        <f>IFERROR(IF($B27=$DN$7,VLOOKUP($C27,'6. Patients'!$C$10:$AP$39,COLUMNS('6. Patients'!$C$8:W$8),0),IF($B27=$DN$8,VLOOKUP($C27,'6. Patients'!$C$43:$AP$73,COLUMNS('6. Patients'!$C$8:W$8),0),VLOOKUP($C27,'6. Patients'!$C$78:$AP$107,COLUMNS('6. Patients'!$C$8:W$8),0))),0)</f>
        <v>0</v>
      </c>
      <c r="AC27" s="394">
        <f>IFERROR(IF($B27=$DN$7,VLOOKUP($C27,'6. Patients'!$C$10:$AP$39,COLUMNS('6. Patients'!$C$8:X$8),0),IF($B27=$DN$8,VLOOKUP($C27,'6. Patients'!$C$43:$AP$73,COLUMNS('6. Patients'!$C$8:X$8),0),VLOOKUP($C27,'6. Patients'!$C$78:$AP$107,COLUMNS('6. Patients'!$C$8:X$8),0))),0)</f>
        <v>0</v>
      </c>
      <c r="AD27" s="394">
        <f>IFERROR(IF($B27=$DN$7,VLOOKUP($C27,'6. Patients'!$C$10:$AP$39,COLUMNS('6. Patients'!$C$8:Y$8),0),IF($B27=$DN$8,VLOOKUP($C27,'6. Patients'!$C$43:$AP$73,COLUMNS('6. Patients'!$C$8:Y$8),0),VLOOKUP($C27,'6. Patients'!$C$78:$AP$107,COLUMNS('6. Patients'!$C$8:Y$8),0))),0)</f>
        <v>0</v>
      </c>
      <c r="AE27" s="394">
        <f>IFERROR(IF($B27=$DN$7,VLOOKUP($C27,'6. Patients'!$C$10:$AP$39,COLUMNS('6. Patients'!$C$8:Z$8),0),IF($B27=$DN$8,VLOOKUP($C27,'6. Patients'!$C$43:$AP$73,COLUMNS('6. Patients'!$C$8:Z$8),0),VLOOKUP($C27,'6. Patients'!$C$78:$AP$107,COLUMNS('6. Patients'!$C$8:Z$8),0))),0)</f>
        <v>0</v>
      </c>
      <c r="AF27" s="394">
        <f>IFERROR(IF($B27=$DN$7,VLOOKUP($C27,'6. Patients'!$C$10:$AP$39,COLUMNS('6. Patients'!$C$8:AA$8),0),IF($B27=$DN$8,VLOOKUP($C27,'6. Patients'!$C$43:$AP$73,COLUMNS('6. Patients'!$C$8:AA$8),0),VLOOKUP($C27,'6. Patients'!$C$78:$AP$107,COLUMNS('6. Patients'!$C$8:AA$8),0))),0)</f>
        <v>0</v>
      </c>
      <c r="AG27" s="394">
        <f>IFERROR(IF($B27=$DN$7,VLOOKUP($C27,'6. Patients'!$C$10:$AP$39,COLUMNS('6. Patients'!$C$8:AB$8),0),IF($B27=$DN$8,VLOOKUP($C27,'6. Patients'!$C$43:$AP$73,COLUMNS('6. Patients'!$C$8:AB$8),0),VLOOKUP($C27,'6. Patients'!$C$78:$AP$107,COLUMNS('6. Patients'!$C$8:AB$8),0))),0)</f>
        <v>0</v>
      </c>
      <c r="AH27" s="394">
        <f>IFERROR(IF($B27=$DN$7,VLOOKUP($C27,'6. Patients'!$C$10:$AP$39,COLUMNS('6. Patients'!$C$8:AC$8),0),IF($B27=$DN$8,VLOOKUP($C27,'6. Patients'!$C$43:$AP$73,COLUMNS('6. Patients'!$C$8:AC$8),0),VLOOKUP($C27,'6. Patients'!$C$78:$AP$107,COLUMNS('6. Patients'!$C$8:AC$8),0))),0)</f>
        <v>0</v>
      </c>
      <c r="AI27" s="394">
        <f>IFERROR(IF($B27=$DN$7,VLOOKUP($C27,'6. Patients'!$C$10:$AP$39,COLUMNS('6. Patients'!$C$8:AD$8),0),IF($B27=$DN$8,VLOOKUP($C27,'6. Patients'!$C$43:$AP$73,COLUMNS('6. Patients'!$C$8:AD$8),0),VLOOKUP($C27,'6. Patients'!$C$78:$AP$107,COLUMNS('6. Patients'!$C$8:AD$8),0))),0)</f>
        <v>0</v>
      </c>
      <c r="AJ27" s="394">
        <f>IFERROR(IF($B27=$DN$7,VLOOKUP($C27,'6. Patients'!$C$10:$AP$39,COLUMNS('6. Patients'!$C$8:AE$8),0),IF($B27=$DN$8,VLOOKUP($C27,'6. Patients'!$C$43:$AP$73,COLUMNS('6. Patients'!$C$8:AE$8),0),VLOOKUP($C27,'6. Patients'!$C$78:$AP$107,COLUMNS('6. Patients'!$C$8:AE$8),0))),0)</f>
        <v>0</v>
      </c>
      <c r="AK27" s="394">
        <f>IFERROR(IF($B27=$DN$7,VLOOKUP($C27,'6. Patients'!$C$10:$AP$39,COLUMNS('6. Patients'!$C$8:AF$8),0),IF($B27=$DN$8,VLOOKUP($C27,'6. Patients'!$C$43:$AP$73,COLUMNS('6. Patients'!$C$8:AF$8),0),VLOOKUP($C27,'6. Patients'!$C$78:$AP$107,COLUMNS('6. Patients'!$C$8:AF$8),0))),0)</f>
        <v>0</v>
      </c>
      <c r="AL27" s="394">
        <f>IFERROR(IF($B27=$DN$7,VLOOKUP($C27,'6. Patients'!$C$10:$AP$39,COLUMNS('6. Patients'!$C$8:AG$8),0),IF($B27=$DN$8,VLOOKUP($C27,'6. Patients'!$C$43:$AP$73,COLUMNS('6. Patients'!$C$8:AG$8),0),VLOOKUP($C27,'6. Patients'!$C$78:$AP$107,COLUMNS('6. Patients'!$C$8:AG$8),0))),0)</f>
        <v>0</v>
      </c>
      <c r="AM27" s="394">
        <f>IFERROR(IF($B27=$DN$7,VLOOKUP($C27,'6. Patients'!$C$10:$AP$39,COLUMNS('6. Patients'!$C$8:AH$8),0),IF($B27=$DN$8,VLOOKUP($C27,'6. Patients'!$C$43:$AP$73,COLUMNS('6. Patients'!$C$8:AH$8),0),VLOOKUP($C27,'6. Patients'!$C$78:$AP$107,COLUMNS('6. Patients'!$C$8:AH$8),0))),0)</f>
        <v>0</v>
      </c>
      <c r="AN27" s="394">
        <f>IFERROR(IF($B27=$DN$7,VLOOKUP($C27,'6. Patients'!$C$10:$AP$39,COLUMNS('6. Patients'!$C$8:AI$8),0),IF($B27=$DN$8,VLOOKUP($C27,'6. Patients'!$C$43:$AP$73,COLUMNS('6. Patients'!$C$8:AI$8),0),VLOOKUP($C27,'6. Patients'!$C$78:$AP$107,COLUMNS('6. Patients'!$C$8:AI$8),0))),0)</f>
        <v>0</v>
      </c>
      <c r="AO27" s="394">
        <f>IFERROR(IF($B27=$DN$7,VLOOKUP($C27,'6. Patients'!$C$10:$AP$39,COLUMNS('6. Patients'!$C$8:AJ$8),0),IF($B27=$DN$8,VLOOKUP($C27,'6. Patients'!$C$43:$AP$73,COLUMNS('6. Patients'!$C$8:AJ$8),0),VLOOKUP($C27,'6. Patients'!$C$78:$AP$107,COLUMNS('6. Patients'!$C$8:AJ$8),0))),0)</f>
        <v>0</v>
      </c>
      <c r="AP27" s="394">
        <f>IFERROR(IF($B27=$DN$7,VLOOKUP($C27,'6. Patients'!$C$10:$AP$39,COLUMNS('6. Patients'!$C$8:AK$8),0),IF($B27=$DN$8,VLOOKUP($C27,'6. Patients'!$C$43:$AP$73,COLUMNS('6. Patients'!$C$8:AK$8),0),VLOOKUP($C27,'6. Patients'!$C$78:$AP$107,COLUMNS('6. Patients'!$C$8:AK$8),0))),0)</f>
        <v>0</v>
      </c>
      <c r="AQ27" s="394">
        <f>IFERROR(IF($B27=$DN$7,VLOOKUP($C27,'6. Patients'!$C$10:$AP$39,COLUMNS('6. Patients'!$C$8:AL$8),0),IF($B27=$DN$8,VLOOKUP($C27,'6. Patients'!$C$43:$AP$73,COLUMNS('6. Patients'!$C$8:AL$8),0),VLOOKUP($C27,'6. Patients'!$C$78:$AP$107,COLUMNS('6. Patients'!$C$8:AL$8),0))),0)</f>
        <v>0</v>
      </c>
      <c r="AR27" s="394">
        <f>IFERROR(IF($B27=$DN$7,VLOOKUP($C27,'6. Patients'!$C$10:$AP$39,COLUMNS('6. Patients'!$C$8:AM$8),0),IF($B27=$DN$8,VLOOKUP($C27,'6. Patients'!$C$43:$AP$73,COLUMNS('6. Patients'!$C$8:AM$8),0),VLOOKUP($C27,'6. Patients'!$C$78:$AP$107,COLUMNS('6. Patients'!$C$8:AM$8),0))),0)</f>
        <v>0</v>
      </c>
      <c r="AS27" s="394">
        <f>IFERROR(IF($B27=$DN$7,VLOOKUP($C27,'6. Patients'!$C$10:$AP$39,COLUMNS('6. Patients'!$C$8:AN$8),0),IF($B27=$DN$8,VLOOKUP($C27,'6. Patients'!$C$43:$AP$73,COLUMNS('6. Patients'!$C$8:AN$8),0),VLOOKUP($C27,'6. Patients'!$C$78:$AP$107,COLUMNS('6. Patients'!$C$8:AN$8),0))),0)</f>
        <v>0</v>
      </c>
      <c r="AT27" s="394">
        <f>IFERROR(IF($B27=$DN$7,VLOOKUP($C27,'6. Patients'!$C$10:$AP$39,COLUMNS('6. Patients'!$C$8:AO$8),0),IF($B27=$DN$8,VLOOKUP($C27,'6. Patients'!$C$43:$AP$73,COLUMNS('6. Patients'!$C$8:AO$8),0),VLOOKUP($C27,'6. Patients'!$C$78:$AP$107,COLUMNS('6. Patients'!$C$8:AO$8),0))),0)</f>
        <v>0</v>
      </c>
      <c r="AU27" s="394">
        <f>IFERROR(IF($B27=$DN$7,VLOOKUP($C27,'6. Patients'!$C$10:$AP$39,COLUMNS('6. Patients'!$C$8:AP$8),0),IF($B27=$DN$8,VLOOKUP($C27,'6. Patients'!$C$43:$AP$73,COLUMNS('6. Patients'!$C$8:AP$8),0),VLOOKUP($C27,'6. Patients'!$C$78:$AP$107,COLUMNS('6. Patients'!$C$8:AP$8),0))),0)</f>
        <v>0</v>
      </c>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row>
    <row r="28" spans="2:133" x14ac:dyDescent="0.3">
      <c r="B28" s="175"/>
      <c r="C28" s="175"/>
      <c r="D28" s="175"/>
      <c r="E28" s="176"/>
      <c r="F28" s="176"/>
      <c r="G28" s="177"/>
      <c r="H28" s="143">
        <f t="shared" si="1"/>
        <v>0</v>
      </c>
      <c r="I28" s="91" t="str">
        <f t="shared" si="3"/>
        <v/>
      </c>
      <c r="J28" s="224">
        <f t="shared" si="2"/>
        <v>0</v>
      </c>
      <c r="K28" s="88">
        <f>IFERROR(IF($B28=$DN$7,VLOOKUP($C28,'6. Patients'!$C$10:$AP$39,COLUMNS('6. Patients'!$C$8:F$8),0),IF($B28=$DN$8,VLOOKUP($C28,'6. Patients'!$C$43:$AP$73,COLUMNS('6. Patients'!$C$8:F$8),0),VLOOKUP($C28,'6. Patients'!$C$78:$AP$107,COLUMNS('6. Patients'!$C$8:F$8),0))),0)</f>
        <v>0</v>
      </c>
      <c r="L28" s="88">
        <f>IFERROR(IF($B28=$DN$7,VLOOKUP($C28,'6. Patients'!$C$10:$AP$39,COLUMNS('6. Patients'!$C$8:G$8),0),IF($B28=$DN$8,VLOOKUP($C28,'6. Patients'!$C$43:$AP$73,COLUMNS('6. Patients'!$C$8:G$8),0),VLOOKUP($C28,'6. Patients'!$C$78:$AP$107,COLUMNS('6. Patients'!$C$8:G$8),0))),0)</f>
        <v>0</v>
      </c>
      <c r="M28" s="88">
        <f>IFERROR(IF($B28=$DN$7,VLOOKUP($C28,'6. Patients'!$C$10:$AP$39,COLUMNS('6. Patients'!$C$8:H$8),0),IF($B28=$DN$8,VLOOKUP($C28,'6. Patients'!$C$43:$AP$73,COLUMNS('6. Patients'!$C$8:H$8),0),VLOOKUP($C28,'6. Patients'!$C$78:$AP$107,COLUMNS('6. Patients'!$C$8:H$8),0))),0)</f>
        <v>0</v>
      </c>
      <c r="N28" s="88">
        <f>IFERROR(IF($B28=$DN$7,VLOOKUP($C28,'6. Patients'!$C$10:$AP$39,COLUMNS('6. Patients'!$C$8:I$8),0),IF($B28=$DN$8,VLOOKUP($C28,'6. Patients'!$C$43:$AP$73,COLUMNS('6. Patients'!$C$8:I$8),0),VLOOKUP($C28,'6. Patients'!$C$78:$AP$107,COLUMNS('6. Patients'!$C$8:I$8),0))),0)</f>
        <v>0</v>
      </c>
      <c r="O28" s="88">
        <f>IFERROR(IF($B28=$DN$7,VLOOKUP($C28,'6. Patients'!$C$10:$AP$39,COLUMNS('6. Patients'!$C$8:J$8),0),IF($B28=$DN$8,VLOOKUP($C28,'6. Patients'!$C$43:$AP$73,COLUMNS('6. Patients'!$C$8:J$8),0),VLOOKUP($C28,'6. Patients'!$C$78:$AP$107,COLUMNS('6. Patients'!$C$8:J$8),0))),0)</f>
        <v>0</v>
      </c>
      <c r="P28" s="88">
        <f>IFERROR(IF($B28=$DN$7,VLOOKUP($C28,'6. Patients'!$C$10:$AP$39,COLUMNS('6. Patients'!$C$8:K$8),0),IF($B28=$DN$8,VLOOKUP($C28,'6. Patients'!$C$43:$AP$73,COLUMNS('6. Patients'!$C$8:K$8),0),VLOOKUP($C28,'6. Patients'!$C$78:$AP$107,COLUMNS('6. Patients'!$C$8:K$8),0))),0)</f>
        <v>0</v>
      </c>
      <c r="Q28" s="88">
        <f>IFERROR(IF($B28=$DN$7,VLOOKUP($C28,'6. Patients'!$C$10:$AP$39,COLUMNS('6. Patients'!$C$8:L$8),0),IF($B28=$DN$8,VLOOKUP($C28,'6. Patients'!$C$43:$AP$73,COLUMNS('6. Patients'!$C$8:L$8),0),VLOOKUP($C28,'6. Patients'!$C$78:$AP$107,COLUMNS('6. Patients'!$C$8:L$8),0))),0)</f>
        <v>0</v>
      </c>
      <c r="R28" s="394">
        <f>IFERROR(IF($B28=$DN$7,VLOOKUP($C28,'6. Patients'!$C$10:$AP$39,COLUMNS('6. Patients'!$C$8:M$8),0),IF($B28=$DN$8,VLOOKUP($C28,'6. Patients'!$C$43:$AP$73,COLUMNS('6. Patients'!$C$8:M$8),0),VLOOKUP($C28,'6. Patients'!$C$78:$AP$107,COLUMNS('6. Patients'!$C$8:M$8),0))),0)</f>
        <v>0</v>
      </c>
      <c r="S28" s="394">
        <f>IFERROR(IF($B28=$DN$7,VLOOKUP($C28,'6. Patients'!$C$10:$AP$39,COLUMNS('6. Patients'!$C$8:N$8),0),IF($B28=$DN$8,VLOOKUP($C28,'6. Patients'!$C$43:$AP$73,COLUMNS('6. Patients'!$C$8:N$8),0),VLOOKUP($C28,'6. Patients'!$C$78:$AP$107,COLUMNS('6. Patients'!$C$8:N$8),0))),0)</f>
        <v>0</v>
      </c>
      <c r="T28" s="394">
        <f>IFERROR(IF($B28=$DN$7,VLOOKUP($C28,'6. Patients'!$C$10:$AP$39,COLUMNS('6. Patients'!$C$8:O$8),0),IF($B28=$DN$8,VLOOKUP($C28,'6. Patients'!$C$43:$AP$73,COLUMNS('6. Patients'!$C$8:O$8),0),VLOOKUP($C28,'6. Patients'!$C$78:$AP$107,COLUMNS('6. Patients'!$C$8:O$8),0))),0)</f>
        <v>0</v>
      </c>
      <c r="U28" s="394">
        <f>IFERROR(IF($B28=$DN$7,VLOOKUP($C28,'6. Patients'!$C$10:$AP$39,COLUMNS('6. Patients'!$C$8:P$8),0),IF($B28=$DN$8,VLOOKUP($C28,'6. Patients'!$C$43:$AP$73,COLUMNS('6. Patients'!$C$8:P$8),0),VLOOKUP($C28,'6. Patients'!$C$78:$AP$107,COLUMNS('6. Patients'!$C$8:P$8),0))),0)</f>
        <v>0</v>
      </c>
      <c r="V28" s="394">
        <f>IFERROR(IF($B28=$DN$7,VLOOKUP($C28,'6. Patients'!$C$10:$AP$39,COLUMNS('6. Patients'!$C$8:Q$8),0),IF($B28=$DN$8,VLOOKUP($C28,'6. Patients'!$C$43:$AP$73,COLUMNS('6. Patients'!$C$8:Q$8),0),VLOOKUP($C28,'6. Patients'!$C$78:$AP$107,COLUMNS('6. Patients'!$C$8:Q$8),0))),0)</f>
        <v>0</v>
      </c>
      <c r="W28" s="394">
        <f>IFERROR(IF($B28=$DN$7,VLOOKUP($C28,'6. Patients'!$C$10:$AP$39,COLUMNS('6. Patients'!$C$8:R$8),0),IF($B28=$DN$8,VLOOKUP($C28,'6. Patients'!$C$43:$AP$73,COLUMNS('6. Patients'!$C$8:R$8),0),VLOOKUP($C28,'6. Patients'!$C$78:$AP$107,COLUMNS('6. Patients'!$C$8:R$8),0))),0)</f>
        <v>0</v>
      </c>
      <c r="X28" s="394">
        <f>IFERROR(IF($B28=$DN$7,VLOOKUP($C28,'6. Patients'!$C$10:$AP$39,COLUMNS('6. Patients'!$C$8:S$8),0),IF($B28=$DN$8,VLOOKUP($C28,'6. Patients'!$C$43:$AP$73,COLUMNS('6. Patients'!$C$8:S$8),0),VLOOKUP($C28,'6. Patients'!$C$78:$AP$107,COLUMNS('6. Patients'!$C$8:S$8),0))),0)</f>
        <v>0</v>
      </c>
      <c r="Y28" s="394">
        <f>IFERROR(IF($B28=$DN$7,VLOOKUP($C28,'6. Patients'!$C$10:$AP$39,COLUMNS('6. Patients'!$C$8:T$8),0),IF($B28=$DN$8,VLOOKUP($C28,'6. Patients'!$C$43:$AP$73,COLUMNS('6. Patients'!$C$8:T$8),0),VLOOKUP($C28,'6. Patients'!$C$78:$AP$107,COLUMNS('6. Patients'!$C$8:T$8),0))),0)</f>
        <v>0</v>
      </c>
      <c r="Z28" s="394">
        <f>IFERROR(IF($B28=$DN$7,VLOOKUP($C28,'6. Patients'!$C$10:$AP$39,COLUMNS('6. Patients'!$C$8:U$8),0),IF($B28=$DN$8,VLOOKUP($C28,'6. Patients'!$C$43:$AP$73,COLUMNS('6. Patients'!$C$8:U$8),0),VLOOKUP($C28,'6. Patients'!$C$78:$AP$107,COLUMNS('6. Patients'!$C$8:U$8),0))),0)</f>
        <v>0</v>
      </c>
      <c r="AA28" s="394">
        <f>IFERROR(IF($B28=$DN$7,VLOOKUP($C28,'6. Patients'!$C$10:$AP$39,COLUMNS('6. Patients'!$C$8:V$8),0),IF($B28=$DN$8,VLOOKUP($C28,'6. Patients'!$C$43:$AP$73,COLUMNS('6. Patients'!$C$8:V$8),0),VLOOKUP($C28,'6. Patients'!$C$78:$AP$107,COLUMNS('6. Patients'!$C$8:V$8),0))),0)</f>
        <v>0</v>
      </c>
      <c r="AB28" s="394">
        <f>IFERROR(IF($B28=$DN$7,VLOOKUP($C28,'6. Patients'!$C$10:$AP$39,COLUMNS('6. Patients'!$C$8:W$8),0),IF($B28=$DN$8,VLOOKUP($C28,'6. Patients'!$C$43:$AP$73,COLUMNS('6. Patients'!$C$8:W$8),0),VLOOKUP($C28,'6. Patients'!$C$78:$AP$107,COLUMNS('6. Patients'!$C$8:W$8),0))),0)</f>
        <v>0</v>
      </c>
      <c r="AC28" s="394">
        <f>IFERROR(IF($B28=$DN$7,VLOOKUP($C28,'6. Patients'!$C$10:$AP$39,COLUMNS('6. Patients'!$C$8:X$8),0),IF($B28=$DN$8,VLOOKUP($C28,'6. Patients'!$C$43:$AP$73,COLUMNS('6. Patients'!$C$8:X$8),0),VLOOKUP($C28,'6. Patients'!$C$78:$AP$107,COLUMNS('6. Patients'!$C$8:X$8),0))),0)</f>
        <v>0</v>
      </c>
      <c r="AD28" s="394">
        <f>IFERROR(IF($B28=$DN$7,VLOOKUP($C28,'6. Patients'!$C$10:$AP$39,COLUMNS('6. Patients'!$C$8:Y$8),0),IF($B28=$DN$8,VLOOKUP($C28,'6. Patients'!$C$43:$AP$73,COLUMNS('6. Patients'!$C$8:Y$8),0),VLOOKUP($C28,'6. Patients'!$C$78:$AP$107,COLUMNS('6. Patients'!$C$8:Y$8),0))),0)</f>
        <v>0</v>
      </c>
      <c r="AE28" s="394">
        <f>IFERROR(IF($B28=$DN$7,VLOOKUP($C28,'6. Patients'!$C$10:$AP$39,COLUMNS('6. Patients'!$C$8:Z$8),0),IF($B28=$DN$8,VLOOKUP($C28,'6. Patients'!$C$43:$AP$73,COLUMNS('6. Patients'!$C$8:Z$8),0),VLOOKUP($C28,'6. Patients'!$C$78:$AP$107,COLUMNS('6. Patients'!$C$8:Z$8),0))),0)</f>
        <v>0</v>
      </c>
      <c r="AF28" s="394">
        <f>IFERROR(IF($B28=$DN$7,VLOOKUP($C28,'6. Patients'!$C$10:$AP$39,COLUMNS('6. Patients'!$C$8:AA$8),0),IF($B28=$DN$8,VLOOKUP($C28,'6. Patients'!$C$43:$AP$73,COLUMNS('6. Patients'!$C$8:AA$8),0),VLOOKUP($C28,'6. Patients'!$C$78:$AP$107,COLUMNS('6. Patients'!$C$8:AA$8),0))),0)</f>
        <v>0</v>
      </c>
      <c r="AG28" s="394">
        <f>IFERROR(IF($B28=$DN$7,VLOOKUP($C28,'6. Patients'!$C$10:$AP$39,COLUMNS('6. Patients'!$C$8:AB$8),0),IF($B28=$DN$8,VLOOKUP($C28,'6. Patients'!$C$43:$AP$73,COLUMNS('6. Patients'!$C$8:AB$8),0),VLOOKUP($C28,'6. Patients'!$C$78:$AP$107,COLUMNS('6. Patients'!$C$8:AB$8),0))),0)</f>
        <v>0</v>
      </c>
      <c r="AH28" s="394">
        <f>IFERROR(IF($B28=$DN$7,VLOOKUP($C28,'6. Patients'!$C$10:$AP$39,COLUMNS('6. Patients'!$C$8:AC$8),0),IF($B28=$DN$8,VLOOKUP($C28,'6. Patients'!$C$43:$AP$73,COLUMNS('6. Patients'!$C$8:AC$8),0),VLOOKUP($C28,'6. Patients'!$C$78:$AP$107,COLUMNS('6. Patients'!$C$8:AC$8),0))),0)</f>
        <v>0</v>
      </c>
      <c r="AI28" s="394">
        <f>IFERROR(IF($B28=$DN$7,VLOOKUP($C28,'6. Patients'!$C$10:$AP$39,COLUMNS('6. Patients'!$C$8:AD$8),0),IF($B28=$DN$8,VLOOKUP($C28,'6. Patients'!$C$43:$AP$73,COLUMNS('6. Patients'!$C$8:AD$8),0),VLOOKUP($C28,'6. Patients'!$C$78:$AP$107,COLUMNS('6. Patients'!$C$8:AD$8),0))),0)</f>
        <v>0</v>
      </c>
      <c r="AJ28" s="394">
        <f>IFERROR(IF($B28=$DN$7,VLOOKUP($C28,'6. Patients'!$C$10:$AP$39,COLUMNS('6. Patients'!$C$8:AE$8),0),IF($B28=$DN$8,VLOOKUP($C28,'6. Patients'!$C$43:$AP$73,COLUMNS('6. Patients'!$C$8:AE$8),0),VLOOKUP($C28,'6. Patients'!$C$78:$AP$107,COLUMNS('6. Patients'!$C$8:AE$8),0))),0)</f>
        <v>0</v>
      </c>
      <c r="AK28" s="394">
        <f>IFERROR(IF($B28=$DN$7,VLOOKUP($C28,'6. Patients'!$C$10:$AP$39,COLUMNS('6. Patients'!$C$8:AF$8),0),IF($B28=$DN$8,VLOOKUP($C28,'6. Patients'!$C$43:$AP$73,COLUMNS('6. Patients'!$C$8:AF$8),0),VLOOKUP($C28,'6. Patients'!$C$78:$AP$107,COLUMNS('6. Patients'!$C$8:AF$8),0))),0)</f>
        <v>0</v>
      </c>
      <c r="AL28" s="394">
        <f>IFERROR(IF($B28=$DN$7,VLOOKUP($C28,'6. Patients'!$C$10:$AP$39,COLUMNS('6. Patients'!$C$8:AG$8),0),IF($B28=$DN$8,VLOOKUP($C28,'6. Patients'!$C$43:$AP$73,COLUMNS('6. Patients'!$C$8:AG$8),0),VLOOKUP($C28,'6. Patients'!$C$78:$AP$107,COLUMNS('6. Patients'!$C$8:AG$8),0))),0)</f>
        <v>0</v>
      </c>
      <c r="AM28" s="394">
        <f>IFERROR(IF($B28=$DN$7,VLOOKUP($C28,'6. Patients'!$C$10:$AP$39,COLUMNS('6. Patients'!$C$8:AH$8),0),IF($B28=$DN$8,VLOOKUP($C28,'6. Patients'!$C$43:$AP$73,COLUMNS('6. Patients'!$C$8:AH$8),0),VLOOKUP($C28,'6. Patients'!$C$78:$AP$107,COLUMNS('6. Patients'!$C$8:AH$8),0))),0)</f>
        <v>0</v>
      </c>
      <c r="AN28" s="394">
        <f>IFERROR(IF($B28=$DN$7,VLOOKUP($C28,'6. Patients'!$C$10:$AP$39,COLUMNS('6. Patients'!$C$8:AI$8),0),IF($B28=$DN$8,VLOOKUP($C28,'6. Patients'!$C$43:$AP$73,COLUMNS('6. Patients'!$C$8:AI$8),0),VLOOKUP($C28,'6. Patients'!$C$78:$AP$107,COLUMNS('6. Patients'!$C$8:AI$8),0))),0)</f>
        <v>0</v>
      </c>
      <c r="AO28" s="394">
        <f>IFERROR(IF($B28=$DN$7,VLOOKUP($C28,'6. Patients'!$C$10:$AP$39,COLUMNS('6. Patients'!$C$8:AJ$8),0),IF($B28=$DN$8,VLOOKUP($C28,'6. Patients'!$C$43:$AP$73,COLUMNS('6. Patients'!$C$8:AJ$8),0),VLOOKUP($C28,'6. Patients'!$C$78:$AP$107,COLUMNS('6. Patients'!$C$8:AJ$8),0))),0)</f>
        <v>0</v>
      </c>
      <c r="AP28" s="394">
        <f>IFERROR(IF($B28=$DN$7,VLOOKUP($C28,'6. Patients'!$C$10:$AP$39,COLUMNS('6. Patients'!$C$8:AK$8),0),IF($B28=$DN$8,VLOOKUP($C28,'6. Patients'!$C$43:$AP$73,COLUMNS('6. Patients'!$C$8:AK$8),0),VLOOKUP($C28,'6. Patients'!$C$78:$AP$107,COLUMNS('6. Patients'!$C$8:AK$8),0))),0)</f>
        <v>0</v>
      </c>
      <c r="AQ28" s="394">
        <f>IFERROR(IF($B28=$DN$7,VLOOKUP($C28,'6. Patients'!$C$10:$AP$39,COLUMNS('6. Patients'!$C$8:AL$8),0),IF($B28=$DN$8,VLOOKUP($C28,'6. Patients'!$C$43:$AP$73,COLUMNS('6. Patients'!$C$8:AL$8),0),VLOOKUP($C28,'6. Patients'!$C$78:$AP$107,COLUMNS('6. Patients'!$C$8:AL$8),0))),0)</f>
        <v>0</v>
      </c>
      <c r="AR28" s="394">
        <f>IFERROR(IF($B28=$DN$7,VLOOKUP($C28,'6. Patients'!$C$10:$AP$39,COLUMNS('6. Patients'!$C$8:AM$8),0),IF($B28=$DN$8,VLOOKUP($C28,'6. Patients'!$C$43:$AP$73,COLUMNS('6. Patients'!$C$8:AM$8),0),VLOOKUP($C28,'6. Patients'!$C$78:$AP$107,COLUMNS('6. Patients'!$C$8:AM$8),0))),0)</f>
        <v>0</v>
      </c>
      <c r="AS28" s="394">
        <f>IFERROR(IF($B28=$DN$7,VLOOKUP($C28,'6. Patients'!$C$10:$AP$39,COLUMNS('6. Patients'!$C$8:AN$8),0),IF($B28=$DN$8,VLOOKUP($C28,'6. Patients'!$C$43:$AP$73,COLUMNS('6. Patients'!$C$8:AN$8),0),VLOOKUP($C28,'6. Patients'!$C$78:$AP$107,COLUMNS('6. Patients'!$C$8:AN$8),0))),0)</f>
        <v>0</v>
      </c>
      <c r="AT28" s="394">
        <f>IFERROR(IF($B28=$DN$7,VLOOKUP($C28,'6. Patients'!$C$10:$AP$39,COLUMNS('6. Patients'!$C$8:AO$8),0),IF($B28=$DN$8,VLOOKUP($C28,'6. Patients'!$C$43:$AP$73,COLUMNS('6. Patients'!$C$8:AO$8),0),VLOOKUP($C28,'6. Patients'!$C$78:$AP$107,COLUMNS('6. Patients'!$C$8:AO$8),0))),0)</f>
        <v>0</v>
      </c>
      <c r="AU28" s="394">
        <f>IFERROR(IF($B28=$DN$7,VLOOKUP($C28,'6. Patients'!$C$10:$AP$39,COLUMNS('6. Patients'!$C$8:AP$8),0),IF($B28=$DN$8,VLOOKUP($C28,'6. Patients'!$C$43:$AP$73,COLUMNS('6. Patients'!$C$8:AP$8),0),VLOOKUP($C28,'6. Patients'!$C$78:$AP$107,COLUMNS('6. Patients'!$C$8:AP$8),0))),0)</f>
        <v>0</v>
      </c>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row>
    <row r="29" spans="2:133" x14ac:dyDescent="0.3">
      <c r="B29" s="91" t="s">
        <v>334</v>
      </c>
    </row>
    <row r="30" spans="2:133" x14ac:dyDescent="0.3">
      <c r="J30" s="2" t="s">
        <v>249</v>
      </c>
      <c r="AW30" s="2" t="s">
        <v>140</v>
      </c>
      <c r="CI30" s="2" t="s">
        <v>141</v>
      </c>
    </row>
    <row r="31" spans="2:133" ht="15" customHeight="1" x14ac:dyDescent="0.3">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row>
    <row r="32" spans="2:133" x14ac:dyDescent="0.3">
      <c r="K32" s="86" t="s">
        <v>132</v>
      </c>
      <c r="L32" s="40"/>
      <c r="M32" s="41" t="s">
        <v>52</v>
      </c>
      <c r="N32" s="42"/>
      <c r="O32" s="43"/>
      <c r="P32" s="44" t="s">
        <v>53</v>
      </c>
      <c r="Q32" s="45"/>
      <c r="R32" s="40"/>
      <c r="S32" s="41" t="s">
        <v>54</v>
      </c>
      <c r="T32" s="42"/>
      <c r="U32" s="43"/>
      <c r="V32" s="44" t="s">
        <v>55</v>
      </c>
      <c r="W32" s="45"/>
      <c r="X32" s="40"/>
      <c r="Y32" s="41" t="s">
        <v>56</v>
      </c>
      <c r="Z32" s="42"/>
      <c r="AA32" s="43"/>
      <c r="AB32" s="44" t="s">
        <v>57</v>
      </c>
      <c r="AC32" s="45"/>
      <c r="AD32" s="40"/>
      <c r="AE32" s="41" t="s">
        <v>58</v>
      </c>
      <c r="AF32" s="42"/>
      <c r="AG32" s="43"/>
      <c r="AH32" s="44" t="s">
        <v>59</v>
      </c>
      <c r="AI32" s="45"/>
      <c r="AJ32" s="40"/>
      <c r="AK32" s="41" t="s">
        <v>60</v>
      </c>
      <c r="AL32" s="42"/>
      <c r="AM32" s="43"/>
      <c r="AN32" s="44" t="s">
        <v>61</v>
      </c>
      <c r="AO32" s="45"/>
      <c r="AP32" s="40"/>
      <c r="AQ32" s="41" t="s">
        <v>62</v>
      </c>
      <c r="AR32" s="42"/>
      <c r="AS32" s="43"/>
      <c r="AT32" s="44" t="s">
        <v>63</v>
      </c>
      <c r="AU32" s="45"/>
      <c r="AX32" s="40"/>
      <c r="AY32" s="41" t="s">
        <v>52</v>
      </c>
      <c r="AZ32" s="42"/>
      <c r="BA32" s="43"/>
      <c r="BB32" s="44" t="s">
        <v>53</v>
      </c>
      <c r="BC32" s="45"/>
      <c r="BD32" s="40"/>
      <c r="BE32" s="41" t="s">
        <v>54</v>
      </c>
      <c r="BF32" s="42"/>
      <c r="BG32" s="43"/>
      <c r="BH32" s="44" t="s">
        <v>55</v>
      </c>
      <c r="BI32" s="45"/>
      <c r="BJ32" s="40"/>
      <c r="BK32" s="41" t="s">
        <v>56</v>
      </c>
      <c r="BL32" s="42"/>
      <c r="BM32" s="43"/>
      <c r="BN32" s="44" t="s">
        <v>57</v>
      </c>
      <c r="BO32" s="45"/>
      <c r="BP32" s="40"/>
      <c r="BQ32" s="41" t="s">
        <v>58</v>
      </c>
      <c r="BR32" s="42"/>
      <c r="BS32" s="43"/>
      <c r="BT32" s="44" t="s">
        <v>59</v>
      </c>
      <c r="BU32" s="45"/>
      <c r="BV32" s="40"/>
      <c r="BW32" s="41" t="s">
        <v>60</v>
      </c>
      <c r="BX32" s="42"/>
      <c r="BY32" s="43"/>
      <c r="BZ32" s="44" t="s">
        <v>61</v>
      </c>
      <c r="CA32" s="45"/>
      <c r="CB32" s="40"/>
      <c r="CC32" s="41" t="s">
        <v>62</v>
      </c>
      <c r="CD32" s="42"/>
      <c r="CE32" s="43"/>
      <c r="CF32" s="44" t="s">
        <v>63</v>
      </c>
      <c r="CG32" s="45"/>
      <c r="CJ32" s="40"/>
      <c r="CK32" s="41" t="s">
        <v>52</v>
      </c>
      <c r="CL32" s="42"/>
      <c r="CM32" s="43"/>
      <c r="CN32" s="44" t="s">
        <v>53</v>
      </c>
      <c r="CO32" s="45"/>
      <c r="CP32" s="40"/>
      <c r="CQ32" s="41" t="s">
        <v>54</v>
      </c>
      <c r="CR32" s="42"/>
      <c r="CS32" s="43"/>
      <c r="CT32" s="44" t="s">
        <v>55</v>
      </c>
      <c r="CU32" s="45"/>
      <c r="CV32" s="40"/>
      <c r="CW32" s="41" t="s">
        <v>56</v>
      </c>
      <c r="CX32" s="42"/>
      <c r="CY32" s="43"/>
      <c r="CZ32" s="44" t="s">
        <v>57</v>
      </c>
      <c r="DA32" s="45"/>
      <c r="DB32" s="40"/>
      <c r="DC32" s="41" t="s">
        <v>58</v>
      </c>
      <c r="DD32" s="42"/>
      <c r="DE32" s="43"/>
      <c r="DF32" s="44" t="s">
        <v>59</v>
      </c>
      <c r="DG32" s="45"/>
      <c r="DH32" s="40"/>
      <c r="DI32" s="41" t="s">
        <v>60</v>
      </c>
      <c r="DJ32" s="42"/>
      <c r="DK32" s="43"/>
      <c r="DL32" s="44" t="s">
        <v>61</v>
      </c>
      <c r="DM32" s="45"/>
      <c r="DN32" s="40"/>
      <c r="DO32" s="41" t="s">
        <v>62</v>
      </c>
      <c r="DP32" s="42"/>
      <c r="DQ32" s="43"/>
      <c r="DR32" s="44" t="s">
        <v>63</v>
      </c>
      <c r="DS32" s="45"/>
    </row>
    <row r="33" spans="1:123" x14ac:dyDescent="0.3">
      <c r="K33" s="86" t="s">
        <v>131</v>
      </c>
      <c r="L33" s="308">
        <f>L8</f>
        <v>0</v>
      </c>
      <c r="M33" s="308">
        <f t="shared" ref="M33:AU33" si="4">M8</f>
        <v>31</v>
      </c>
      <c r="N33" s="308">
        <f t="shared" si="4"/>
        <v>62</v>
      </c>
      <c r="O33" s="308">
        <f t="shared" si="4"/>
        <v>93</v>
      </c>
      <c r="P33" s="308">
        <f t="shared" si="4"/>
        <v>123</v>
      </c>
      <c r="Q33" s="308">
        <f t="shared" si="4"/>
        <v>154</v>
      </c>
      <c r="R33" s="308">
        <f t="shared" si="4"/>
        <v>184</v>
      </c>
      <c r="S33" s="308">
        <f t="shared" si="4"/>
        <v>215</v>
      </c>
      <c r="T33" s="308">
        <f t="shared" si="4"/>
        <v>246</v>
      </c>
      <c r="U33" s="308">
        <f t="shared" si="4"/>
        <v>276</v>
      </c>
      <c r="V33" s="308">
        <f t="shared" si="4"/>
        <v>307</v>
      </c>
      <c r="W33" s="308">
        <f t="shared" si="4"/>
        <v>337</v>
      </c>
      <c r="X33" s="308">
        <f t="shared" si="4"/>
        <v>368</v>
      </c>
      <c r="Y33" s="308">
        <f t="shared" si="4"/>
        <v>399</v>
      </c>
      <c r="Z33" s="308">
        <f t="shared" si="4"/>
        <v>427</v>
      </c>
      <c r="AA33" s="308">
        <f t="shared" si="4"/>
        <v>458</v>
      </c>
      <c r="AB33" s="308">
        <f t="shared" si="4"/>
        <v>488</v>
      </c>
      <c r="AC33" s="308">
        <f t="shared" si="4"/>
        <v>519</v>
      </c>
      <c r="AD33" s="308">
        <f t="shared" si="4"/>
        <v>549</v>
      </c>
      <c r="AE33" s="308">
        <f t="shared" si="4"/>
        <v>580</v>
      </c>
      <c r="AF33" s="308">
        <f t="shared" si="4"/>
        <v>611</v>
      </c>
      <c r="AG33" s="308">
        <f t="shared" si="4"/>
        <v>641</v>
      </c>
      <c r="AH33" s="308">
        <f t="shared" si="4"/>
        <v>672</v>
      </c>
      <c r="AI33" s="308">
        <f t="shared" si="4"/>
        <v>702</v>
      </c>
      <c r="AJ33" s="308">
        <f t="shared" si="4"/>
        <v>733</v>
      </c>
      <c r="AK33" s="308">
        <f t="shared" si="4"/>
        <v>764</v>
      </c>
      <c r="AL33" s="308">
        <f t="shared" si="4"/>
        <v>792</v>
      </c>
      <c r="AM33" s="308">
        <f t="shared" si="4"/>
        <v>823</v>
      </c>
      <c r="AN33" s="308">
        <f t="shared" si="4"/>
        <v>853</v>
      </c>
      <c r="AO33" s="308">
        <f t="shared" si="4"/>
        <v>884</v>
      </c>
      <c r="AP33" s="308">
        <f t="shared" si="4"/>
        <v>914</v>
      </c>
      <c r="AQ33" s="308">
        <f t="shared" si="4"/>
        <v>945</v>
      </c>
      <c r="AR33" s="308">
        <f t="shared" si="4"/>
        <v>976</v>
      </c>
      <c r="AS33" s="308">
        <f t="shared" si="4"/>
        <v>1006</v>
      </c>
      <c r="AT33" s="308">
        <f t="shared" si="4"/>
        <v>1037</v>
      </c>
      <c r="AU33" s="308">
        <f t="shared" si="4"/>
        <v>1067</v>
      </c>
      <c r="AW33" s="2"/>
      <c r="AX33" s="46">
        <v>1</v>
      </c>
      <c r="AY33" s="46">
        <v>2</v>
      </c>
      <c r="AZ33" s="46">
        <v>3</v>
      </c>
      <c r="BA33" s="46">
        <v>4</v>
      </c>
      <c r="BB33" s="46">
        <v>5</v>
      </c>
      <c r="BC33" s="46">
        <v>6</v>
      </c>
      <c r="BD33" s="46">
        <v>7</v>
      </c>
      <c r="BE33" s="46">
        <v>8</v>
      </c>
      <c r="BF33" s="46">
        <v>9</v>
      </c>
      <c r="BG33" s="46">
        <v>10</v>
      </c>
      <c r="BH33" s="46">
        <v>11</v>
      </c>
      <c r="BI33" s="46">
        <v>12</v>
      </c>
      <c r="BJ33" s="46">
        <v>13</v>
      </c>
      <c r="BK33" s="46">
        <v>14</v>
      </c>
      <c r="BL33" s="46">
        <v>15</v>
      </c>
      <c r="BM33" s="46">
        <v>16</v>
      </c>
      <c r="BN33" s="46">
        <v>17</v>
      </c>
      <c r="BO33" s="46">
        <v>18</v>
      </c>
      <c r="BP33" s="46">
        <v>19</v>
      </c>
      <c r="BQ33" s="46">
        <v>20</v>
      </c>
      <c r="BR33" s="46">
        <v>21</v>
      </c>
      <c r="BS33" s="46">
        <v>22</v>
      </c>
      <c r="BT33" s="46">
        <v>23</v>
      </c>
      <c r="BU33" s="46">
        <v>24</v>
      </c>
      <c r="BV33" s="46">
        <v>25</v>
      </c>
      <c r="BW33" s="46">
        <v>26</v>
      </c>
      <c r="BX33" s="46">
        <v>27</v>
      </c>
      <c r="BY33" s="46">
        <v>28</v>
      </c>
      <c r="BZ33" s="46">
        <v>29</v>
      </c>
      <c r="CA33" s="46">
        <v>30</v>
      </c>
      <c r="CB33" s="46">
        <v>31</v>
      </c>
      <c r="CC33" s="46">
        <v>32</v>
      </c>
      <c r="CD33" s="46">
        <v>33</v>
      </c>
      <c r="CE33" s="46">
        <v>34</v>
      </c>
      <c r="CF33" s="46">
        <v>35</v>
      </c>
      <c r="CG33" s="46">
        <v>36</v>
      </c>
      <c r="CH33" s="2"/>
      <c r="CJ33" s="46">
        <v>1</v>
      </c>
      <c r="CK33" s="46">
        <v>2</v>
      </c>
      <c r="CL33" s="46">
        <v>3</v>
      </c>
      <c r="CM33" s="46">
        <v>4</v>
      </c>
      <c r="CN33" s="46">
        <v>5</v>
      </c>
      <c r="CO33" s="46">
        <v>6</v>
      </c>
      <c r="CP33" s="46">
        <v>7</v>
      </c>
      <c r="CQ33" s="46">
        <v>8</v>
      </c>
      <c r="CR33" s="46">
        <v>9</v>
      </c>
      <c r="CS33" s="46">
        <v>10</v>
      </c>
      <c r="CT33" s="46">
        <v>11</v>
      </c>
      <c r="CU33" s="46">
        <v>12</v>
      </c>
      <c r="CV33" s="46">
        <v>13</v>
      </c>
      <c r="CW33" s="46">
        <v>14</v>
      </c>
      <c r="CX33" s="46">
        <v>15</v>
      </c>
      <c r="CY33" s="46">
        <v>16</v>
      </c>
      <c r="CZ33" s="46">
        <v>17</v>
      </c>
      <c r="DA33" s="46">
        <v>18</v>
      </c>
      <c r="DB33" s="46">
        <v>19</v>
      </c>
      <c r="DC33" s="46">
        <v>20</v>
      </c>
      <c r="DD33" s="46">
        <v>21</v>
      </c>
      <c r="DE33" s="46">
        <v>22</v>
      </c>
      <c r="DF33" s="46">
        <v>23</v>
      </c>
      <c r="DG33" s="46">
        <v>24</v>
      </c>
      <c r="DH33" s="46">
        <v>25</v>
      </c>
      <c r="DI33" s="46">
        <v>26</v>
      </c>
      <c r="DJ33" s="46">
        <v>27</v>
      </c>
      <c r="DK33" s="46">
        <v>28</v>
      </c>
      <c r="DL33" s="46">
        <v>29</v>
      </c>
      <c r="DM33" s="46">
        <v>30</v>
      </c>
      <c r="DN33" s="46">
        <v>31</v>
      </c>
      <c r="DO33" s="46">
        <v>32</v>
      </c>
      <c r="DP33" s="46">
        <v>33</v>
      </c>
      <c r="DQ33" s="46">
        <v>34</v>
      </c>
      <c r="DR33" s="46">
        <v>35</v>
      </c>
      <c r="DS33" s="46">
        <v>36</v>
      </c>
    </row>
    <row r="34" spans="1:123" ht="15" customHeight="1" x14ac:dyDescent="0.3">
      <c r="J34" s="84" t="str">
        <f>DN7</f>
        <v>1st Line</v>
      </c>
      <c r="K34" s="85"/>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2"/>
      <c r="AW34" s="84"/>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2"/>
      <c r="CI34" s="84"/>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2"/>
    </row>
    <row r="35" spans="1:123" x14ac:dyDescent="0.3">
      <c r="J35" s="12" t="str">
        <f>'6. Patients'!C10</f>
        <v/>
      </c>
      <c r="K35" s="12"/>
      <c r="L35" s="88">
        <f>IFERROR(SUM(AX35,CJ35),"")</f>
        <v>0</v>
      </c>
      <c r="M35" s="88">
        <f t="shared" ref="M35:AU42" si="5">IFERROR(SUM(AY35,CK35),"")</f>
        <v>0</v>
      </c>
      <c r="N35" s="88">
        <f t="shared" si="5"/>
        <v>0</v>
      </c>
      <c r="O35" s="88">
        <f t="shared" si="5"/>
        <v>0</v>
      </c>
      <c r="P35" s="88">
        <f t="shared" si="5"/>
        <v>0</v>
      </c>
      <c r="Q35" s="88">
        <f t="shared" si="5"/>
        <v>0</v>
      </c>
      <c r="R35" s="88">
        <f t="shared" si="5"/>
        <v>0</v>
      </c>
      <c r="S35" s="88">
        <f t="shared" si="5"/>
        <v>0</v>
      </c>
      <c r="T35" s="88">
        <f t="shared" si="5"/>
        <v>0</v>
      </c>
      <c r="U35" s="88">
        <f t="shared" si="5"/>
        <v>0</v>
      </c>
      <c r="V35" s="88">
        <f t="shared" si="5"/>
        <v>0</v>
      </c>
      <c r="W35" s="88">
        <f t="shared" si="5"/>
        <v>0</v>
      </c>
      <c r="X35" s="88">
        <f t="shared" si="5"/>
        <v>0</v>
      </c>
      <c r="Y35" s="88">
        <f t="shared" si="5"/>
        <v>0</v>
      </c>
      <c r="Z35" s="88">
        <f t="shared" si="5"/>
        <v>0</v>
      </c>
      <c r="AA35" s="88">
        <f t="shared" si="5"/>
        <v>0</v>
      </c>
      <c r="AB35" s="88">
        <f t="shared" si="5"/>
        <v>0</v>
      </c>
      <c r="AC35" s="88">
        <f t="shared" si="5"/>
        <v>0</v>
      </c>
      <c r="AD35" s="88">
        <f t="shared" si="5"/>
        <v>0</v>
      </c>
      <c r="AE35" s="88">
        <f t="shared" si="5"/>
        <v>0</v>
      </c>
      <c r="AF35" s="88">
        <f t="shared" si="5"/>
        <v>0</v>
      </c>
      <c r="AG35" s="88">
        <f t="shared" si="5"/>
        <v>0</v>
      </c>
      <c r="AH35" s="88">
        <f t="shared" si="5"/>
        <v>0</v>
      </c>
      <c r="AI35" s="88">
        <f t="shared" si="5"/>
        <v>0</v>
      </c>
      <c r="AJ35" s="88">
        <f t="shared" si="5"/>
        <v>0</v>
      </c>
      <c r="AK35" s="88">
        <f t="shared" si="5"/>
        <v>0</v>
      </c>
      <c r="AL35" s="88">
        <f t="shared" si="5"/>
        <v>0</v>
      </c>
      <c r="AM35" s="88">
        <f t="shared" si="5"/>
        <v>0</v>
      </c>
      <c r="AN35" s="88">
        <f t="shared" si="5"/>
        <v>0</v>
      </c>
      <c r="AO35" s="88">
        <f t="shared" si="5"/>
        <v>0</v>
      </c>
      <c r="AP35" s="88">
        <f t="shared" si="5"/>
        <v>0</v>
      </c>
      <c r="AQ35" s="88">
        <f t="shared" si="5"/>
        <v>0</v>
      </c>
      <c r="AR35" s="88">
        <f t="shared" si="5"/>
        <v>0</v>
      </c>
      <c r="AS35" s="88">
        <f t="shared" si="5"/>
        <v>0</v>
      </c>
      <c r="AT35" s="88">
        <f t="shared" si="5"/>
        <v>0</v>
      </c>
      <c r="AU35" s="88">
        <f t="shared" si="5"/>
        <v>0</v>
      </c>
      <c r="AW35" s="12" t="str">
        <f t="shared" ref="AW35:AW63" si="6">J35</f>
        <v/>
      </c>
      <c r="AX35" s="88" t="str">
        <f>IFERROR(-MIN(SUMPRODUCT(--($E$9:$E$28&lt;=AX$33),--($B$9:$B$28=$J$34),--($F$9:$F$28&gt;=AX$33),--($C$9:$C$28=$AW35),$H$9:$H$28,$K$9:$K$28),VLOOKUP($AW35,'6. Patients'!$C$10:$AP$39,COLUMNS('6. Patients'!$C$9:F$9),0)),"")</f>
        <v/>
      </c>
      <c r="AY35" s="88" t="str">
        <f>IFERROR(-MIN(SUMPRODUCT(--($E$9:$E$28&lt;=AY$33),--($B$9:$B$28=$J$34),--($F$9:$F$28&gt;=AY$33),--($C$9:$C$28=$AW35),$H$9:$H$28,$K$9:$K$28),VLOOKUP($AW35,'6. Patients'!$C$10:$AP$39,COLUMNS('6. Patients'!$C$9:G$9),0)),"")</f>
        <v/>
      </c>
      <c r="AZ35" s="88" t="str">
        <f>IFERROR(-MIN(SUMPRODUCT(--($E$9:$E$28&lt;=AZ$33),--($B$9:$B$28=$J$34),--($F$9:$F$28&gt;=AZ$33),--($C$9:$C$28=$AW35),$H$9:$H$28,$K$9:$K$28),VLOOKUP($AW35,'6. Patients'!$C$10:$AP$39,COLUMNS('6. Patients'!$C$9:H$9),0)),"")</f>
        <v/>
      </c>
      <c r="BA35" s="88" t="str">
        <f>IFERROR(-MIN(SUMPRODUCT(--($E$9:$E$28&lt;=BA$33),--($B$9:$B$28=$J$34),--($F$9:$F$28&gt;=BA$33),--($C$9:$C$28=$AW35),$H$9:$H$28,$K$9:$K$28),VLOOKUP($AW35,'6. Patients'!$C$10:$AP$39,COLUMNS('6. Patients'!$C$9:I$9),0)),"")</f>
        <v/>
      </c>
      <c r="BB35" s="88" t="str">
        <f>IFERROR(-MIN(SUMPRODUCT(--($E$9:$E$28&lt;=BB$33),--($B$9:$B$28=$J$34),--($F$9:$F$28&gt;=BB$33),--($C$9:$C$28=$AW35),$H$9:$H$28,$K$9:$K$28),VLOOKUP($AW35,'6. Patients'!$C$10:$AP$39,COLUMNS('6. Patients'!$C$9:J$9),0)),"")</f>
        <v/>
      </c>
      <c r="BC35" s="88" t="str">
        <f>IFERROR(-MIN(SUMPRODUCT(--($E$9:$E$28&lt;=BC$33),--($B$9:$B$28=$J$34),--($F$9:$F$28&gt;=BC$33),--($C$9:$C$28=$AW35),$H$9:$H$28,$K$9:$K$28),VLOOKUP($AW35,'6. Patients'!$C$10:$AP$39,COLUMNS('6. Patients'!$C$9:K$9),0)),"")</f>
        <v/>
      </c>
      <c r="BD35" s="88" t="str">
        <f>IFERROR(-MIN(SUMPRODUCT(--($E$9:$E$28&lt;=BD$33),--($B$9:$B$28=$J$34),--($F$9:$F$28&gt;=BD$33),--($C$9:$C$28=$AW35),$H$9:$H$28,$K$9:$K$28),VLOOKUP($AW35,'6. Patients'!$C$10:$AP$39,COLUMNS('6. Patients'!$C$9:L$9),0)),"")</f>
        <v/>
      </c>
      <c r="BE35" s="88" t="str">
        <f>IFERROR(-MIN(SUMPRODUCT(--($E$9:$E$28&lt;=BE$33),--($B$9:$B$28=$J$34),--($F$9:$F$28&gt;=BE$33),--($C$9:$C$28=$AW35),$H$9:$H$28,$K$9:$K$28),VLOOKUP($AW35,'6. Patients'!$C$10:$AP$39,COLUMNS('6. Patients'!$C$9:M$9),0)),"")</f>
        <v/>
      </c>
      <c r="BF35" s="88" t="str">
        <f>IFERROR(-MIN(SUMPRODUCT(--($E$9:$E$28&lt;=BF$33),--($B$9:$B$28=$J$34),--($F$9:$F$28&gt;=BF$33),--($C$9:$C$28=$AW35),$H$9:$H$28,$K$9:$K$28),VLOOKUP($AW35,'6. Patients'!$C$10:$AP$39,COLUMNS('6. Patients'!$C$9:N$9),0)),"")</f>
        <v/>
      </c>
      <c r="BG35" s="88" t="str">
        <f>IFERROR(-MIN(SUMPRODUCT(--($E$9:$E$28&lt;=BG$33),--($B$9:$B$28=$J$34),--($F$9:$F$28&gt;=BG$33),--($C$9:$C$28=$AW35),$H$9:$H$28,$K$9:$K$28),VLOOKUP($AW35,'6. Patients'!$C$10:$AP$39,COLUMNS('6. Patients'!$C$9:O$9),0)),"")</f>
        <v/>
      </c>
      <c r="BH35" s="88" t="str">
        <f>IFERROR(-MIN(SUMPRODUCT(--($E$9:$E$28&lt;=BH$33),--($B$9:$B$28=$J$34),--($F$9:$F$28&gt;=BH$33),--($C$9:$C$28=$AW35),$H$9:$H$28,$K$9:$K$28),VLOOKUP($AW35,'6. Patients'!$C$10:$AP$39,COLUMNS('6. Patients'!$C$9:P$9),0)),"")</f>
        <v/>
      </c>
      <c r="BI35" s="88" t="str">
        <f>IFERROR(-MIN(SUMPRODUCT(--($E$9:$E$28&lt;=BI$33),--($B$9:$B$28=$J$34),--($F$9:$F$28&gt;=BI$33),--($C$9:$C$28=$AW35),$H$9:$H$28,$K$9:$K$28),VLOOKUP($AW35,'6. Patients'!$C$10:$AP$39,COLUMNS('6. Patients'!$C$9:Q$9),0)),"")</f>
        <v/>
      </c>
      <c r="BJ35" s="88" t="str">
        <f>IFERROR(-MIN(SUMPRODUCT(--($E$9:$E$28&lt;=BJ$33),--($B$9:$B$28=$J$34),--($F$9:$F$28&gt;=BJ$33),--($C$9:$C$28=$AW35),$H$9:$H$28,$K$9:$K$28),VLOOKUP($AW35,'6. Patients'!$C$10:$AP$39,COLUMNS('6. Patients'!$C$9:R$9),0)),"")</f>
        <v/>
      </c>
      <c r="BK35" s="88" t="str">
        <f>IFERROR(-MIN(SUMPRODUCT(--($E$9:$E$28&lt;=BK$33),--($B$9:$B$28=$J$34),--($F$9:$F$28&gt;=BK$33),--($C$9:$C$28=$AW35),$H$9:$H$28,$K$9:$K$28),VLOOKUP($AW35,'6. Patients'!$C$10:$AP$39,COLUMNS('6. Patients'!$C$9:S$9),0)),"")</f>
        <v/>
      </c>
      <c r="BL35" s="88" t="str">
        <f>IFERROR(-MIN(SUMPRODUCT(--($E$9:$E$28&lt;=BL$33),--($B$9:$B$28=$J$34),--($F$9:$F$28&gt;=BL$33),--($C$9:$C$28=$AW35),$H$9:$H$28,$K$9:$K$28),VLOOKUP($AW35,'6. Patients'!$C$10:$AP$39,COLUMNS('6. Patients'!$C$9:T$9),0)),"")</f>
        <v/>
      </c>
      <c r="BM35" s="88" t="str">
        <f>IFERROR(-MIN(SUMPRODUCT(--($E$9:$E$28&lt;=BM$33),--($B$9:$B$28=$J$34),--($F$9:$F$28&gt;=BM$33),--($C$9:$C$28=$AW35),$H$9:$H$28,$K$9:$K$28),VLOOKUP($AW35,'6. Patients'!$C$10:$AP$39,COLUMNS('6. Patients'!$C$9:U$9),0)),"")</f>
        <v/>
      </c>
      <c r="BN35" s="88" t="str">
        <f>IFERROR(-MIN(SUMPRODUCT(--($E$9:$E$28&lt;=BN$33),--($B$9:$B$28=$J$34),--($F$9:$F$28&gt;=BN$33),--($C$9:$C$28=$AW35),$H$9:$H$28,$K$9:$K$28),VLOOKUP($AW35,'6. Patients'!$C$10:$AP$39,COLUMNS('6. Patients'!$C$9:V$9),0)),"")</f>
        <v/>
      </c>
      <c r="BO35" s="88" t="str">
        <f>IFERROR(-MIN(SUMPRODUCT(--($E$9:$E$28&lt;=BO$33),--($B$9:$B$28=$J$34),--($F$9:$F$28&gt;=BO$33),--($C$9:$C$28=$AW35),$H$9:$H$28,$K$9:$K$28),VLOOKUP($AW35,'6. Patients'!$C$10:$AP$39,COLUMNS('6. Patients'!$C$9:W$9),0)),"")</f>
        <v/>
      </c>
      <c r="BP35" s="88" t="str">
        <f>IFERROR(-MIN(SUMPRODUCT(--($E$9:$E$28&lt;=BP$33),--($B$9:$B$28=$J$34),--($F$9:$F$28&gt;=BP$33),--($C$9:$C$28=$AW35),$H$9:$H$28,$K$9:$K$28),VLOOKUP($AW35,'6. Patients'!$C$10:$AP$39,COLUMNS('6. Patients'!$C$9:X$9),0)),"")</f>
        <v/>
      </c>
      <c r="BQ35" s="88" t="str">
        <f>IFERROR(-MIN(SUMPRODUCT(--($E$9:$E$28&lt;=BQ$33),--($B$9:$B$28=$J$34),--($F$9:$F$28&gt;=BQ$33),--($C$9:$C$28=$AW35),$H$9:$H$28,$K$9:$K$28),VLOOKUP($AW35,'6. Patients'!$C$10:$AP$39,COLUMNS('6. Patients'!$C$9:Y$9),0)),"")</f>
        <v/>
      </c>
      <c r="BR35" s="88" t="str">
        <f>IFERROR(-MIN(SUMPRODUCT(--($E$9:$E$28&lt;=BR$33),--($B$9:$B$28=$J$34),--($F$9:$F$28&gt;=BR$33),--($C$9:$C$28=$AW35),$H$9:$H$28,$K$9:$K$28),VLOOKUP($AW35,'6. Patients'!$C$10:$AP$39,COLUMNS('6. Patients'!$C$9:Z$9),0)),"")</f>
        <v/>
      </c>
      <c r="BS35" s="88" t="str">
        <f>IFERROR(-MIN(SUMPRODUCT(--($E$9:$E$28&lt;=BS$33),--($B$9:$B$28=$J$34),--($F$9:$F$28&gt;=BS$33),--($C$9:$C$28=$AW35),$H$9:$H$28,$K$9:$K$28),VLOOKUP($AW35,'6. Patients'!$C$10:$AP$39,COLUMNS('6. Patients'!$C$9:AA$9),0)),"")</f>
        <v/>
      </c>
      <c r="BT35" s="88" t="str">
        <f>IFERROR(-MIN(SUMPRODUCT(--($E$9:$E$28&lt;=BT$33),--($B$9:$B$28=$J$34),--($F$9:$F$28&gt;=BT$33),--($C$9:$C$28=$AW35),$H$9:$H$28,$K$9:$K$28),VLOOKUP($AW35,'6. Patients'!$C$10:$AP$39,COLUMNS('6. Patients'!$C$9:AB$9),0)),"")</f>
        <v/>
      </c>
      <c r="BU35" s="88" t="str">
        <f>IFERROR(-MIN(SUMPRODUCT(--($E$9:$E$28&lt;=BU$33),--($B$9:$B$28=$J$34),--($F$9:$F$28&gt;=BU$33),--($C$9:$C$28=$AW35),$H$9:$H$28,$K$9:$K$28),VLOOKUP($AW35,'6. Patients'!$C$10:$AP$39,COLUMNS('6. Patients'!$C$9:AC$9),0)),"")</f>
        <v/>
      </c>
      <c r="BV35" s="88" t="str">
        <f>IFERROR(-MIN(SUMPRODUCT(--($E$9:$E$28&lt;=BV$33),--($B$9:$B$28=$J$34),--($F$9:$F$28&gt;=BV$33),--($C$9:$C$28=$AW35),$H$9:$H$28,$K$9:$K$28),VLOOKUP($AW35,'6. Patients'!$C$10:$AP$39,COLUMNS('6. Patients'!$C$9:AD$9),0)),"")</f>
        <v/>
      </c>
      <c r="BW35" s="88" t="str">
        <f>IFERROR(-MIN(SUMPRODUCT(--($E$9:$E$28&lt;=BW$33),--($B$9:$B$28=$J$34),--($F$9:$F$28&gt;=BW$33),--($C$9:$C$28=$AW35),$H$9:$H$28,$K$9:$K$28),VLOOKUP($AW35,'6. Patients'!$C$10:$AP$39,COLUMNS('6. Patients'!$C$9:AE$9),0)),"")</f>
        <v/>
      </c>
      <c r="BX35" s="88" t="str">
        <f>IFERROR(-MIN(SUMPRODUCT(--($E$9:$E$28&lt;=BX$33),--($B$9:$B$28=$J$34),--($F$9:$F$28&gt;=BX$33),--($C$9:$C$28=$AW35),$H$9:$H$28,$K$9:$K$28),VLOOKUP($AW35,'6. Patients'!$C$10:$AP$39,COLUMNS('6. Patients'!$C$9:AF$9),0)),"")</f>
        <v/>
      </c>
      <c r="BY35" s="88" t="str">
        <f>IFERROR(-MIN(SUMPRODUCT(--($E$9:$E$28&lt;=BY$33),--($B$9:$B$28=$J$34),--($F$9:$F$28&gt;=BY$33),--($C$9:$C$28=$AW35),$H$9:$H$28,$K$9:$K$28),VLOOKUP($AW35,'6. Patients'!$C$10:$AP$39,COLUMNS('6. Patients'!$C$9:AG$9),0)),"")</f>
        <v/>
      </c>
      <c r="BZ35" s="88" t="str">
        <f>IFERROR(-MIN(SUMPRODUCT(--($E$9:$E$28&lt;=BZ$33),--($B$9:$B$28=$J$34),--($F$9:$F$28&gt;=BZ$33),--($C$9:$C$28=$AW35),$H$9:$H$28,$K$9:$K$28),VLOOKUP($AW35,'6. Patients'!$C$10:$AP$39,COLUMNS('6. Patients'!$C$9:AH$9),0)),"")</f>
        <v/>
      </c>
      <c r="CA35" s="88" t="str">
        <f>IFERROR(-MIN(SUMPRODUCT(--($E$9:$E$28&lt;=CA$33),--($B$9:$B$28=$J$34),--($F$9:$F$28&gt;=CA$33),--($C$9:$C$28=$AW35),$H$9:$H$28,$K$9:$K$28),VLOOKUP($AW35,'6. Patients'!$C$10:$AP$39,COLUMNS('6. Patients'!$C$9:AI$9),0)),"")</f>
        <v/>
      </c>
      <c r="CB35" s="88" t="str">
        <f>IFERROR(-MIN(SUMPRODUCT(--($E$9:$E$28&lt;=CB$33),--($B$9:$B$28=$J$34),--($F$9:$F$28&gt;=CB$33),--($C$9:$C$28=$AW35),$H$9:$H$28,$K$9:$K$28),VLOOKUP($AW35,'6. Patients'!$C$10:$AP$39,COLUMNS('6. Patients'!$C$9:AJ$9),0)),"")</f>
        <v/>
      </c>
      <c r="CC35" s="88" t="str">
        <f>IFERROR(-MIN(SUMPRODUCT(--($E$9:$E$28&lt;=CC$33),--($B$9:$B$28=$J$34),--($F$9:$F$28&gt;=CC$33),--($C$9:$C$28=$AW35),$H$9:$H$28,$K$9:$K$28),VLOOKUP($AW35,'6. Patients'!$C$10:$AP$39,COLUMNS('6. Patients'!$C$9:AK$9),0)),"")</f>
        <v/>
      </c>
      <c r="CD35" s="88" t="str">
        <f>IFERROR(-MIN(SUMPRODUCT(--($E$9:$E$28&lt;=CD$33),--($B$9:$B$28=$J$34),--($F$9:$F$28&gt;=CD$33),--($C$9:$C$28=$AW35),$H$9:$H$28,$K$9:$K$28),VLOOKUP($AW35,'6. Patients'!$C$10:$AP$39,COLUMNS('6. Patients'!$C$9:AL$9),0)),"")</f>
        <v/>
      </c>
      <c r="CE35" s="88" t="str">
        <f>IFERROR(-MIN(SUMPRODUCT(--($E$9:$E$28&lt;=CE$33),--($B$9:$B$28=$J$34),--($F$9:$F$28&gt;=CE$33),--($C$9:$C$28=$AW35),$H$9:$H$28,$K$9:$K$28),VLOOKUP($AW35,'6. Patients'!$C$10:$AP$39,COLUMNS('6. Patients'!$C$9:AM$9),0)),"")</f>
        <v/>
      </c>
      <c r="CF35" s="88" t="str">
        <f>IFERROR(-MIN(SUMPRODUCT(--($E$9:$E$28&lt;=CF$33),--($B$9:$B$28=$J$34),--($F$9:$F$28&gt;=CF$33),--($C$9:$C$28=$AW35),$H$9:$H$28,$K$9:$K$28),VLOOKUP($AW35,'6. Patients'!$C$10:$AP$39,COLUMNS('6. Patients'!$C$9:AN$9),0)),"")</f>
        <v/>
      </c>
      <c r="CG35" s="88" t="str">
        <f>IFERROR(-MIN(SUMPRODUCT(--($E$9:$E$28&lt;=CG$33),--($B$9:$B$28=$J$34),--($F$9:$F$28&gt;=CG$33),--($C$9:$C$28=$AW35),$H$9:$H$28,$K$9:$K$28),VLOOKUP($AW35,'6. Patients'!$C$10:$AP$39,COLUMNS('6. Patients'!$C$9:AO$9),0)),"")</f>
        <v/>
      </c>
      <c r="CI35" s="12" t="str">
        <f>AW35</f>
        <v/>
      </c>
      <c r="CJ35" s="88">
        <f>SUMPRODUCT(--($E$9:$E$28&lt;=CJ$33),--($B$9:$B$28=$J$34),--($F$9:$F$28&gt;=CJ$33),--($D$9:$D$28=$AW35),$H$9:$H$28,$K$9:$K$28)</f>
        <v>0</v>
      </c>
      <c r="CK35" s="88">
        <f t="shared" ref="CK35:CZ50" si="7">SUMPRODUCT(--($E$9:$E$28&lt;=CK$33),--($B$9:$B$28=$J$34),--($F$9:$F$28&gt;=CK$33),--($D$9:$D$28=$AW35),$H$9:$H$28,$K$9:$K$28)</f>
        <v>0</v>
      </c>
      <c r="CL35" s="88">
        <f t="shared" si="7"/>
        <v>0</v>
      </c>
      <c r="CM35" s="88">
        <f t="shared" si="7"/>
        <v>0</v>
      </c>
      <c r="CN35" s="88">
        <f t="shared" si="7"/>
        <v>0</v>
      </c>
      <c r="CO35" s="88">
        <f t="shared" si="7"/>
        <v>0</v>
      </c>
      <c r="CP35" s="88">
        <f t="shared" si="7"/>
        <v>0</v>
      </c>
      <c r="CQ35" s="88">
        <f t="shared" si="7"/>
        <v>0</v>
      </c>
      <c r="CR35" s="88">
        <f t="shared" si="7"/>
        <v>0</v>
      </c>
      <c r="CS35" s="88">
        <f t="shared" si="7"/>
        <v>0</v>
      </c>
      <c r="CT35" s="88">
        <f t="shared" si="7"/>
        <v>0</v>
      </c>
      <c r="CU35" s="88">
        <f t="shared" si="7"/>
        <v>0</v>
      </c>
      <c r="CV35" s="88">
        <f t="shared" si="7"/>
        <v>0</v>
      </c>
      <c r="CW35" s="88">
        <f t="shared" si="7"/>
        <v>0</v>
      </c>
      <c r="CX35" s="88">
        <f t="shared" si="7"/>
        <v>0</v>
      </c>
      <c r="CY35" s="88">
        <f t="shared" si="7"/>
        <v>0</v>
      </c>
      <c r="CZ35" s="88">
        <f t="shared" si="7"/>
        <v>0</v>
      </c>
      <c r="DA35" s="88">
        <f t="shared" ref="DA35:DP50" si="8">SUMPRODUCT(--($E$9:$E$28&lt;=DA$33),--($B$9:$B$28=$J$34),--($F$9:$F$28&gt;=DA$33),--($D$9:$D$28=$AW35),$H$9:$H$28,$K$9:$K$28)</f>
        <v>0</v>
      </c>
      <c r="DB35" s="88">
        <f t="shared" si="8"/>
        <v>0</v>
      </c>
      <c r="DC35" s="88">
        <f t="shared" si="8"/>
        <v>0</v>
      </c>
      <c r="DD35" s="88">
        <f t="shared" si="8"/>
        <v>0</v>
      </c>
      <c r="DE35" s="88">
        <f t="shared" si="8"/>
        <v>0</v>
      </c>
      <c r="DF35" s="88">
        <f t="shared" si="8"/>
        <v>0</v>
      </c>
      <c r="DG35" s="88">
        <f t="shared" si="8"/>
        <v>0</v>
      </c>
      <c r="DH35" s="88">
        <f t="shared" si="8"/>
        <v>0</v>
      </c>
      <c r="DI35" s="88">
        <f t="shared" si="8"/>
        <v>0</v>
      </c>
      <c r="DJ35" s="88">
        <f t="shared" si="8"/>
        <v>0</v>
      </c>
      <c r="DK35" s="88">
        <f t="shared" si="8"/>
        <v>0</v>
      </c>
      <c r="DL35" s="88">
        <f t="shared" si="8"/>
        <v>0</v>
      </c>
      <c r="DM35" s="88">
        <f t="shared" si="8"/>
        <v>0</v>
      </c>
      <c r="DN35" s="88">
        <f t="shared" si="8"/>
        <v>0</v>
      </c>
      <c r="DO35" s="88">
        <f t="shared" si="8"/>
        <v>0</v>
      </c>
      <c r="DP35" s="88">
        <f t="shared" si="8"/>
        <v>0</v>
      </c>
      <c r="DQ35" s="88">
        <f t="shared" ref="DQ35:DS63" si="9">SUMPRODUCT(--($E$9:$E$28&lt;=DQ$33),--($B$9:$B$28=$J$34),--($F$9:$F$28&gt;=DQ$33),--($D$9:$D$28=$AW35),$H$9:$H$28,$K$9:$K$28)</f>
        <v>0</v>
      </c>
      <c r="DR35" s="88">
        <f t="shared" si="9"/>
        <v>0</v>
      </c>
      <c r="DS35" s="88">
        <f t="shared" si="9"/>
        <v>0</v>
      </c>
    </row>
    <row r="36" spans="1:123" x14ac:dyDescent="0.3">
      <c r="J36" s="12" t="str">
        <f>'6. Patients'!C11</f>
        <v/>
      </c>
      <c r="K36" s="12"/>
      <c r="L36" s="88">
        <f t="shared" ref="L36:L63" si="10">IFERROR(SUM(AX36,CJ36),"")</f>
        <v>0</v>
      </c>
      <c r="M36" s="88">
        <f t="shared" si="5"/>
        <v>0</v>
      </c>
      <c r="N36" s="88">
        <f t="shared" si="5"/>
        <v>0</v>
      </c>
      <c r="O36" s="88">
        <f t="shared" si="5"/>
        <v>0</v>
      </c>
      <c r="P36" s="88">
        <f t="shared" si="5"/>
        <v>0</v>
      </c>
      <c r="Q36" s="88">
        <f t="shared" si="5"/>
        <v>0</v>
      </c>
      <c r="R36" s="88">
        <f t="shared" si="5"/>
        <v>0</v>
      </c>
      <c r="S36" s="88">
        <f t="shared" si="5"/>
        <v>0</v>
      </c>
      <c r="T36" s="88">
        <f t="shared" si="5"/>
        <v>0</v>
      </c>
      <c r="U36" s="88">
        <f t="shared" si="5"/>
        <v>0</v>
      </c>
      <c r="V36" s="88">
        <f t="shared" si="5"/>
        <v>0</v>
      </c>
      <c r="W36" s="88">
        <f>IFERROR(SUM(BI36,CU36),"")</f>
        <v>0</v>
      </c>
      <c r="X36" s="88">
        <f t="shared" si="5"/>
        <v>0</v>
      </c>
      <c r="Y36" s="88">
        <f t="shared" si="5"/>
        <v>0</v>
      </c>
      <c r="Z36" s="88">
        <f t="shared" si="5"/>
        <v>0</v>
      </c>
      <c r="AA36" s="88">
        <f t="shared" si="5"/>
        <v>0</v>
      </c>
      <c r="AB36" s="88">
        <f t="shared" si="5"/>
        <v>0</v>
      </c>
      <c r="AC36" s="88">
        <f t="shared" si="5"/>
        <v>0</v>
      </c>
      <c r="AD36" s="88">
        <f t="shared" si="5"/>
        <v>0</v>
      </c>
      <c r="AE36" s="88">
        <f t="shared" si="5"/>
        <v>0</v>
      </c>
      <c r="AF36" s="88">
        <f t="shared" si="5"/>
        <v>0</v>
      </c>
      <c r="AG36" s="88">
        <f t="shared" si="5"/>
        <v>0</v>
      </c>
      <c r="AH36" s="88">
        <f t="shared" si="5"/>
        <v>0</v>
      </c>
      <c r="AI36" s="88">
        <f t="shared" si="5"/>
        <v>0</v>
      </c>
      <c r="AJ36" s="88">
        <f t="shared" si="5"/>
        <v>0</v>
      </c>
      <c r="AK36" s="88">
        <f t="shared" si="5"/>
        <v>0</v>
      </c>
      <c r="AL36" s="88">
        <f t="shared" si="5"/>
        <v>0</v>
      </c>
      <c r="AM36" s="88">
        <f t="shared" si="5"/>
        <v>0</v>
      </c>
      <c r="AN36" s="88">
        <f t="shared" si="5"/>
        <v>0</v>
      </c>
      <c r="AO36" s="88">
        <f t="shared" si="5"/>
        <v>0</v>
      </c>
      <c r="AP36" s="88">
        <f t="shared" si="5"/>
        <v>0</v>
      </c>
      <c r="AQ36" s="88">
        <f t="shared" si="5"/>
        <v>0</v>
      </c>
      <c r="AR36" s="88">
        <f t="shared" si="5"/>
        <v>0</v>
      </c>
      <c r="AS36" s="88">
        <f t="shared" si="5"/>
        <v>0</v>
      </c>
      <c r="AT36" s="88">
        <f t="shared" si="5"/>
        <v>0</v>
      </c>
      <c r="AU36" s="88">
        <f t="shared" si="5"/>
        <v>0</v>
      </c>
      <c r="AW36" s="12" t="str">
        <f t="shared" si="6"/>
        <v/>
      </c>
      <c r="AX36" s="88" t="str">
        <f>IFERROR(-MIN(SUMPRODUCT(--($E$9:$E$28&lt;=AX$33),--($B$9:$B$28=$J$34),--($F$9:$F$28&gt;=AX$33),--($C$9:$C$28=$AW36),$H$9:$H$28,$K$9:$K$28),VLOOKUP($AW36,'6. Patients'!$C$10:$AP$39,COLUMNS('6. Patients'!$C$9:F$9),0)),"")</f>
        <v/>
      </c>
      <c r="AY36" s="88" t="str">
        <f>IFERROR(-MIN(SUMPRODUCT(--($E$9:$E$28&lt;=AY$33),--($B$9:$B$28=$J$34),--($F$9:$F$28&gt;=AY$33),--($C$9:$C$28=$AW36),$H$9:$H$28,$K$9:$K$28),VLOOKUP($AW36,'6. Patients'!$C$10:$AP$39,COLUMNS('6. Patients'!$C$9:G$9),0)),"")</f>
        <v/>
      </c>
      <c r="AZ36" s="88" t="str">
        <f>IFERROR(-MIN(SUMPRODUCT(--($E$9:$E$28&lt;=AZ$33),--($B$9:$B$28=$J$34),--($F$9:$F$28&gt;=AZ$33),--($C$9:$C$28=$AW36),$H$9:$H$28,$K$9:$K$28),VLOOKUP($AW36,'6. Patients'!$C$10:$AP$39,COLUMNS('6. Patients'!$C$9:H$9),0)),"")</f>
        <v/>
      </c>
      <c r="BA36" s="88" t="str">
        <f>IFERROR(-MIN(SUMPRODUCT(--($E$9:$E$28&lt;=BA$33),--($B$9:$B$28=$J$34),--($F$9:$F$28&gt;=BA$33),--($C$9:$C$28=$AW36),$H$9:$H$28,$K$9:$K$28),VLOOKUP($AW36,'6. Patients'!$C$10:$AP$39,COLUMNS('6. Patients'!$C$9:I$9),0)),"")</f>
        <v/>
      </c>
      <c r="BB36" s="88" t="str">
        <f>IFERROR(-MIN(SUMPRODUCT(--($E$9:$E$28&lt;=BB$33),--($B$9:$B$28=$J$34),--($F$9:$F$28&gt;=BB$33),--($C$9:$C$28=$AW36),$H$9:$H$28,$K$9:$K$28),VLOOKUP($AW36,'6. Patients'!$C$10:$AP$39,COLUMNS('6. Patients'!$C$9:J$9),0)),"")</f>
        <v/>
      </c>
      <c r="BC36" s="88" t="str">
        <f>IFERROR(-MIN(SUMPRODUCT(--($E$9:$E$28&lt;=BC$33),--($B$9:$B$28=$J$34),--($F$9:$F$28&gt;=BC$33),--($C$9:$C$28=$AW36),$H$9:$H$28,$K$9:$K$28),VLOOKUP($AW36,'6. Patients'!$C$10:$AP$39,COLUMNS('6. Patients'!$C$9:K$9),0)),"")</f>
        <v/>
      </c>
      <c r="BD36" s="88" t="str">
        <f>IFERROR(-MIN(SUMPRODUCT(--($E$9:$E$28&lt;=BD$33),--($B$9:$B$28=$J$34),--($F$9:$F$28&gt;=BD$33),--($C$9:$C$28=$AW36),$H$9:$H$28,$K$9:$K$28),VLOOKUP($AW36,'6. Patients'!$C$10:$AP$39,COLUMNS('6. Patients'!$C$9:L$9),0)),"")</f>
        <v/>
      </c>
      <c r="BE36" s="88" t="str">
        <f>IFERROR(-MIN(SUMPRODUCT(--($E$9:$E$28&lt;=BE$33),--($B$9:$B$28=$J$34),--($F$9:$F$28&gt;=BE$33),--($C$9:$C$28=$AW36),$H$9:$H$28,$K$9:$K$28),VLOOKUP($AW36,'6. Patients'!$C$10:$AP$39,COLUMNS('6. Patients'!$C$9:M$9),0)),"")</f>
        <v/>
      </c>
      <c r="BF36" s="88" t="str">
        <f>IFERROR(-MIN(SUMPRODUCT(--($E$9:$E$28&lt;=BF$33),--($B$9:$B$28=$J$34),--($F$9:$F$28&gt;=BF$33),--($C$9:$C$28=$AW36),$H$9:$H$28,$K$9:$K$28),VLOOKUP($AW36,'6. Patients'!$C$10:$AP$39,COLUMNS('6. Patients'!$C$9:N$9),0)),"")</f>
        <v/>
      </c>
      <c r="BG36" s="88" t="str">
        <f>IFERROR(-MIN(SUMPRODUCT(--($E$9:$E$28&lt;=BG$33),--($B$9:$B$28=$J$34),--($F$9:$F$28&gt;=BG$33),--($C$9:$C$28=$AW36),$H$9:$H$28,$K$9:$K$28),VLOOKUP($AW36,'6. Patients'!$C$10:$AP$39,COLUMNS('6. Patients'!$C$9:O$9),0)),"")</f>
        <v/>
      </c>
      <c r="BH36" s="88" t="str">
        <f>IFERROR(-MIN(SUMPRODUCT(--($E$9:$E$28&lt;=BH$33),--($B$9:$B$28=$J$34),--($F$9:$F$28&gt;=BH$33),--($C$9:$C$28=$AW36),$H$9:$H$28,$K$9:$K$28),VLOOKUP($AW36,'6. Patients'!$C$10:$AP$39,COLUMNS('6. Patients'!$C$9:P$9),0)),"")</f>
        <v/>
      </c>
      <c r="BI36" s="88" t="str">
        <f>IFERROR(-MIN(SUMPRODUCT(--($E$9:$E$28&lt;=BI$33),--($B$9:$B$28=$J$34),--($F$9:$F$28&gt;=BI$33),--($C$9:$C$28=$AW36),$H$9:$H$28,$K$9:$K$28),VLOOKUP($AW36,'6. Patients'!$C$10:$AP$39,COLUMNS('6. Patients'!$C$9:Q$9),0)),"")</f>
        <v/>
      </c>
      <c r="BJ36" s="88" t="str">
        <f>IFERROR(-MIN(SUMPRODUCT(--($E$9:$E$28&lt;=BJ$33),--($B$9:$B$28=$J$34),--($F$9:$F$28&gt;=BJ$33),--($C$9:$C$28=$AW36),$H$9:$H$28,$K$9:$K$28),VLOOKUP($AW36,'6. Patients'!$C$10:$AP$39,COLUMNS('6. Patients'!$C$9:R$9),0)),"")</f>
        <v/>
      </c>
      <c r="BK36" s="88" t="str">
        <f>IFERROR(-MIN(SUMPRODUCT(--($E$9:$E$28&lt;=BK$33),--($B$9:$B$28=$J$34),--($F$9:$F$28&gt;=BK$33),--($C$9:$C$28=$AW36),$H$9:$H$28,$K$9:$K$28),VLOOKUP($AW36,'6. Patients'!$C$10:$AP$39,COLUMNS('6. Patients'!$C$9:S$9),0)),"")</f>
        <v/>
      </c>
      <c r="BL36" s="88" t="str">
        <f>IFERROR(-MIN(SUMPRODUCT(--($E$9:$E$28&lt;=BL$33),--($B$9:$B$28=$J$34),--($F$9:$F$28&gt;=BL$33),--($C$9:$C$28=$AW36),$H$9:$H$28,$K$9:$K$28),VLOOKUP($AW36,'6. Patients'!$C$10:$AP$39,COLUMNS('6. Patients'!$C$9:T$9),0)),"")</f>
        <v/>
      </c>
      <c r="BM36" s="88" t="str">
        <f>IFERROR(-MIN(SUMPRODUCT(--($E$9:$E$28&lt;=BM$33),--($B$9:$B$28=$J$34),--($F$9:$F$28&gt;=BM$33),--($C$9:$C$28=$AW36),$H$9:$H$28,$K$9:$K$28),VLOOKUP($AW36,'6. Patients'!$C$10:$AP$39,COLUMNS('6. Patients'!$C$9:U$9),0)),"")</f>
        <v/>
      </c>
      <c r="BN36" s="88" t="str">
        <f>IFERROR(-MIN(SUMPRODUCT(--($E$9:$E$28&lt;=BN$33),--($B$9:$B$28=$J$34),--($F$9:$F$28&gt;=BN$33),--($C$9:$C$28=$AW36),$H$9:$H$28,$K$9:$K$28),VLOOKUP($AW36,'6. Patients'!$C$10:$AP$39,COLUMNS('6. Patients'!$C$9:V$9),0)),"")</f>
        <v/>
      </c>
      <c r="BO36" s="88" t="str">
        <f>IFERROR(-MIN(SUMPRODUCT(--($E$9:$E$28&lt;=BO$33),--($B$9:$B$28=$J$34),--($F$9:$F$28&gt;=BO$33),--($C$9:$C$28=$AW36),$H$9:$H$28,$K$9:$K$28),VLOOKUP($AW36,'6. Patients'!$C$10:$AP$39,COLUMNS('6. Patients'!$C$9:W$9),0)),"")</f>
        <v/>
      </c>
      <c r="BP36" s="88" t="str">
        <f>IFERROR(-MIN(SUMPRODUCT(--($E$9:$E$28&lt;=BP$33),--($B$9:$B$28=$J$34),--($F$9:$F$28&gt;=BP$33),--($C$9:$C$28=$AW36),$H$9:$H$28,$K$9:$K$28),VLOOKUP($AW36,'6. Patients'!$C$10:$AP$39,COLUMNS('6. Patients'!$C$9:X$9),0)),"")</f>
        <v/>
      </c>
      <c r="BQ36" s="88" t="str">
        <f>IFERROR(-MIN(SUMPRODUCT(--($E$9:$E$28&lt;=BQ$33),--($B$9:$B$28=$J$34),--($F$9:$F$28&gt;=BQ$33),--($C$9:$C$28=$AW36),$H$9:$H$28,$K$9:$K$28),VLOOKUP($AW36,'6. Patients'!$C$10:$AP$39,COLUMNS('6. Patients'!$C$9:Y$9),0)),"")</f>
        <v/>
      </c>
      <c r="BR36" s="88" t="str">
        <f>IFERROR(-MIN(SUMPRODUCT(--($E$9:$E$28&lt;=BR$33),--($B$9:$B$28=$J$34),--($F$9:$F$28&gt;=BR$33),--($C$9:$C$28=$AW36),$H$9:$H$28,$K$9:$K$28),VLOOKUP($AW36,'6. Patients'!$C$10:$AP$39,COLUMNS('6. Patients'!$C$9:Z$9),0)),"")</f>
        <v/>
      </c>
      <c r="BS36" s="88" t="str">
        <f>IFERROR(-MIN(SUMPRODUCT(--($E$9:$E$28&lt;=BS$33),--($B$9:$B$28=$J$34),--($F$9:$F$28&gt;=BS$33),--($C$9:$C$28=$AW36),$H$9:$H$28,$K$9:$K$28),VLOOKUP($AW36,'6. Patients'!$C$10:$AP$39,COLUMNS('6. Patients'!$C$9:AA$9),0)),"")</f>
        <v/>
      </c>
      <c r="BT36" s="88" t="str">
        <f>IFERROR(-MIN(SUMPRODUCT(--($E$9:$E$28&lt;=BT$33),--($B$9:$B$28=$J$34),--($F$9:$F$28&gt;=BT$33),--($C$9:$C$28=$AW36),$H$9:$H$28,$K$9:$K$28),VLOOKUP($AW36,'6. Patients'!$C$10:$AP$39,COLUMNS('6. Patients'!$C$9:AB$9),0)),"")</f>
        <v/>
      </c>
      <c r="BU36" s="88" t="str">
        <f>IFERROR(-MIN(SUMPRODUCT(--($E$9:$E$28&lt;=BU$33),--($B$9:$B$28=$J$34),--($F$9:$F$28&gt;=BU$33),--($C$9:$C$28=$AW36),$H$9:$H$28,$K$9:$K$28),VLOOKUP($AW36,'6. Patients'!$C$10:$AP$39,COLUMNS('6. Patients'!$C$9:AC$9),0)),"")</f>
        <v/>
      </c>
      <c r="BV36" s="88" t="str">
        <f>IFERROR(-MIN(SUMPRODUCT(--($E$9:$E$28&lt;=BV$33),--($B$9:$B$28=$J$34),--($F$9:$F$28&gt;=BV$33),--($C$9:$C$28=$AW36),$H$9:$H$28,$K$9:$K$28),VLOOKUP($AW36,'6. Patients'!$C$10:$AP$39,COLUMNS('6. Patients'!$C$9:AD$9),0)),"")</f>
        <v/>
      </c>
      <c r="BW36" s="88" t="str">
        <f>IFERROR(-MIN(SUMPRODUCT(--($E$9:$E$28&lt;=BW$33),--($B$9:$B$28=$J$34),--($F$9:$F$28&gt;=BW$33),--($C$9:$C$28=$AW36),$H$9:$H$28,$K$9:$K$28),VLOOKUP($AW36,'6. Patients'!$C$10:$AP$39,COLUMNS('6. Patients'!$C$9:AE$9),0)),"")</f>
        <v/>
      </c>
      <c r="BX36" s="88" t="str">
        <f>IFERROR(-MIN(SUMPRODUCT(--($E$9:$E$28&lt;=BX$33),--($B$9:$B$28=$J$34),--($F$9:$F$28&gt;=BX$33),--($C$9:$C$28=$AW36),$H$9:$H$28,$K$9:$K$28),VLOOKUP($AW36,'6. Patients'!$C$10:$AP$39,COLUMNS('6. Patients'!$C$9:AF$9),0)),"")</f>
        <v/>
      </c>
      <c r="BY36" s="88" t="str">
        <f>IFERROR(-MIN(SUMPRODUCT(--($E$9:$E$28&lt;=BY$33),--($B$9:$B$28=$J$34),--($F$9:$F$28&gt;=BY$33),--($C$9:$C$28=$AW36),$H$9:$H$28,$K$9:$K$28),VLOOKUP($AW36,'6. Patients'!$C$10:$AP$39,COLUMNS('6. Patients'!$C$9:AG$9),0)),"")</f>
        <v/>
      </c>
      <c r="BZ36" s="88" t="str">
        <f>IFERROR(-MIN(SUMPRODUCT(--($E$9:$E$28&lt;=BZ$33),--($B$9:$B$28=$J$34),--($F$9:$F$28&gt;=BZ$33),--($C$9:$C$28=$AW36),$H$9:$H$28,$K$9:$K$28),VLOOKUP($AW36,'6. Patients'!$C$10:$AP$39,COLUMNS('6. Patients'!$C$9:AH$9),0)),"")</f>
        <v/>
      </c>
      <c r="CA36" s="88" t="str">
        <f>IFERROR(-MIN(SUMPRODUCT(--($E$9:$E$28&lt;=CA$33),--($B$9:$B$28=$J$34),--($F$9:$F$28&gt;=CA$33),--($C$9:$C$28=$AW36),$H$9:$H$28,$K$9:$K$28),VLOOKUP($AW36,'6. Patients'!$C$10:$AP$39,COLUMNS('6. Patients'!$C$9:AI$9),0)),"")</f>
        <v/>
      </c>
      <c r="CB36" s="88" t="str">
        <f>IFERROR(-MIN(SUMPRODUCT(--($E$9:$E$28&lt;=CB$33),--($B$9:$B$28=$J$34),--($F$9:$F$28&gt;=CB$33),--($C$9:$C$28=$AW36),$H$9:$H$28,$K$9:$K$28),VLOOKUP($AW36,'6. Patients'!$C$10:$AP$39,COLUMNS('6. Patients'!$C$9:AJ$9),0)),"")</f>
        <v/>
      </c>
      <c r="CC36" s="88" t="str">
        <f>IFERROR(-MIN(SUMPRODUCT(--($E$9:$E$28&lt;=CC$33),--($B$9:$B$28=$J$34),--($F$9:$F$28&gt;=CC$33),--($C$9:$C$28=$AW36),$H$9:$H$28,$K$9:$K$28),VLOOKUP($AW36,'6. Patients'!$C$10:$AP$39,COLUMNS('6. Patients'!$C$9:AK$9),0)),"")</f>
        <v/>
      </c>
      <c r="CD36" s="88" t="str">
        <f>IFERROR(-MIN(SUMPRODUCT(--($E$9:$E$28&lt;=CD$33),--($B$9:$B$28=$J$34),--($F$9:$F$28&gt;=CD$33),--($C$9:$C$28=$AW36),$H$9:$H$28,$K$9:$K$28),VLOOKUP($AW36,'6. Patients'!$C$10:$AP$39,COLUMNS('6. Patients'!$C$9:AL$9),0)),"")</f>
        <v/>
      </c>
      <c r="CE36" s="88" t="str">
        <f>IFERROR(-MIN(SUMPRODUCT(--($E$9:$E$28&lt;=CE$33),--($B$9:$B$28=$J$34),--($F$9:$F$28&gt;=CE$33),--($C$9:$C$28=$AW36),$H$9:$H$28,$K$9:$K$28),VLOOKUP($AW36,'6. Patients'!$C$10:$AP$39,COLUMNS('6. Patients'!$C$9:AM$9),0)),"")</f>
        <v/>
      </c>
      <c r="CF36" s="88" t="str">
        <f>IFERROR(-MIN(SUMPRODUCT(--($E$9:$E$28&lt;=CF$33),--($B$9:$B$28=$J$34),--($F$9:$F$28&gt;=CF$33),--($C$9:$C$28=$AW36),$H$9:$H$28,$K$9:$K$28),VLOOKUP($AW36,'6. Patients'!$C$10:$AP$39,COLUMNS('6. Patients'!$C$9:AN$9),0)),"")</f>
        <v/>
      </c>
      <c r="CG36" s="88" t="str">
        <f>IFERROR(-MIN(SUMPRODUCT(--($E$9:$E$28&lt;=CG$33),--($B$9:$B$28=$J$34),--($F$9:$F$28&gt;=CG$33),--($C$9:$C$28=$AW36),$H$9:$H$28,$K$9:$K$28),VLOOKUP($AW36,'6. Patients'!$C$10:$AP$39,COLUMNS('6. Patients'!$C$9:AO$9),0)),"")</f>
        <v/>
      </c>
      <c r="CI36" s="12" t="str">
        <f t="shared" ref="CI36:CI63" si="11">AW36</f>
        <v/>
      </c>
      <c r="CJ36" s="88">
        <f t="shared" ref="CJ36:CY51" si="12">SUMPRODUCT(--($E$9:$E$28&lt;=CJ$33),--($B$9:$B$28=$J$34),--($F$9:$F$28&gt;=CJ$33),--($D$9:$D$28=$AW36),$H$9:$H$28,$K$9:$K$28)</f>
        <v>0</v>
      </c>
      <c r="CK36" s="88">
        <f t="shared" si="7"/>
        <v>0</v>
      </c>
      <c r="CL36" s="88">
        <f t="shared" si="7"/>
        <v>0</v>
      </c>
      <c r="CM36" s="88">
        <f t="shared" si="7"/>
        <v>0</v>
      </c>
      <c r="CN36" s="88">
        <f t="shared" si="7"/>
        <v>0</v>
      </c>
      <c r="CO36" s="88">
        <f t="shared" si="7"/>
        <v>0</v>
      </c>
      <c r="CP36" s="88">
        <f t="shared" si="7"/>
        <v>0</v>
      </c>
      <c r="CQ36" s="88">
        <f t="shared" si="7"/>
        <v>0</v>
      </c>
      <c r="CR36" s="88">
        <f t="shared" si="7"/>
        <v>0</v>
      </c>
      <c r="CS36" s="88">
        <f t="shared" si="7"/>
        <v>0</v>
      </c>
      <c r="CT36" s="88">
        <f t="shared" si="7"/>
        <v>0</v>
      </c>
      <c r="CU36" s="88">
        <f t="shared" si="7"/>
        <v>0</v>
      </c>
      <c r="CV36" s="88">
        <f t="shared" si="7"/>
        <v>0</v>
      </c>
      <c r="CW36" s="88">
        <f t="shared" si="7"/>
        <v>0</v>
      </c>
      <c r="CX36" s="88">
        <f t="shared" si="7"/>
        <v>0</v>
      </c>
      <c r="CY36" s="88">
        <f t="shared" si="7"/>
        <v>0</v>
      </c>
      <c r="CZ36" s="88">
        <f t="shared" si="7"/>
        <v>0</v>
      </c>
      <c r="DA36" s="88">
        <f t="shared" si="8"/>
        <v>0</v>
      </c>
      <c r="DB36" s="88">
        <f t="shared" si="8"/>
        <v>0</v>
      </c>
      <c r="DC36" s="88">
        <f t="shared" si="8"/>
        <v>0</v>
      </c>
      <c r="DD36" s="88">
        <f t="shared" si="8"/>
        <v>0</v>
      </c>
      <c r="DE36" s="88">
        <f t="shared" si="8"/>
        <v>0</v>
      </c>
      <c r="DF36" s="88">
        <f t="shared" si="8"/>
        <v>0</v>
      </c>
      <c r="DG36" s="88">
        <f t="shared" si="8"/>
        <v>0</v>
      </c>
      <c r="DH36" s="88">
        <f t="shared" si="8"/>
        <v>0</v>
      </c>
      <c r="DI36" s="88">
        <f t="shared" si="8"/>
        <v>0</v>
      </c>
      <c r="DJ36" s="88">
        <f t="shared" si="8"/>
        <v>0</v>
      </c>
      <c r="DK36" s="88">
        <f t="shared" si="8"/>
        <v>0</v>
      </c>
      <c r="DL36" s="88">
        <f t="shared" si="8"/>
        <v>0</v>
      </c>
      <c r="DM36" s="88">
        <f t="shared" si="8"/>
        <v>0</v>
      </c>
      <c r="DN36" s="88">
        <f t="shared" si="8"/>
        <v>0</v>
      </c>
      <c r="DO36" s="88">
        <f t="shared" si="8"/>
        <v>0</v>
      </c>
      <c r="DP36" s="88">
        <f t="shared" si="8"/>
        <v>0</v>
      </c>
      <c r="DQ36" s="88">
        <f t="shared" si="9"/>
        <v>0</v>
      </c>
      <c r="DR36" s="88">
        <f t="shared" si="9"/>
        <v>0</v>
      </c>
      <c r="DS36" s="88">
        <f t="shared" si="9"/>
        <v>0</v>
      </c>
    </row>
    <row r="37" spans="1:123" x14ac:dyDescent="0.3">
      <c r="A37" t="s">
        <v>133</v>
      </c>
      <c r="J37" s="12" t="str">
        <f>'6. Patients'!C12</f>
        <v/>
      </c>
      <c r="K37" s="12"/>
      <c r="L37" s="88">
        <f t="shared" si="10"/>
        <v>0</v>
      </c>
      <c r="M37" s="88">
        <f t="shared" si="5"/>
        <v>0</v>
      </c>
      <c r="N37" s="88">
        <f t="shared" si="5"/>
        <v>0</v>
      </c>
      <c r="O37" s="88">
        <f t="shared" si="5"/>
        <v>0</v>
      </c>
      <c r="P37" s="88">
        <f t="shared" si="5"/>
        <v>0</v>
      </c>
      <c r="Q37" s="88">
        <f t="shared" si="5"/>
        <v>0</v>
      </c>
      <c r="R37" s="88">
        <f t="shared" si="5"/>
        <v>0</v>
      </c>
      <c r="S37" s="88">
        <f t="shared" si="5"/>
        <v>0</v>
      </c>
      <c r="T37" s="88">
        <f t="shared" si="5"/>
        <v>0</v>
      </c>
      <c r="U37" s="88">
        <f t="shared" si="5"/>
        <v>0</v>
      </c>
      <c r="V37" s="88">
        <f t="shared" si="5"/>
        <v>0</v>
      </c>
      <c r="W37" s="88">
        <f t="shared" si="5"/>
        <v>0</v>
      </c>
      <c r="X37" s="88">
        <f t="shared" si="5"/>
        <v>0</v>
      </c>
      <c r="Y37" s="88">
        <f t="shared" si="5"/>
        <v>0</v>
      </c>
      <c r="Z37" s="88">
        <f t="shared" si="5"/>
        <v>0</v>
      </c>
      <c r="AA37" s="88">
        <f t="shared" si="5"/>
        <v>0</v>
      </c>
      <c r="AB37" s="88">
        <f t="shared" si="5"/>
        <v>0</v>
      </c>
      <c r="AC37" s="88">
        <f t="shared" si="5"/>
        <v>0</v>
      </c>
      <c r="AD37" s="88">
        <f t="shared" si="5"/>
        <v>0</v>
      </c>
      <c r="AE37" s="88">
        <f t="shared" si="5"/>
        <v>0</v>
      </c>
      <c r="AF37" s="88">
        <f t="shared" si="5"/>
        <v>0</v>
      </c>
      <c r="AG37" s="88">
        <f t="shared" si="5"/>
        <v>0</v>
      </c>
      <c r="AH37" s="88">
        <f t="shared" si="5"/>
        <v>0</v>
      </c>
      <c r="AI37" s="88">
        <f t="shared" si="5"/>
        <v>0</v>
      </c>
      <c r="AJ37" s="88">
        <f t="shared" si="5"/>
        <v>0</v>
      </c>
      <c r="AK37" s="88">
        <f t="shared" si="5"/>
        <v>0</v>
      </c>
      <c r="AL37" s="88">
        <f t="shared" si="5"/>
        <v>0</v>
      </c>
      <c r="AM37" s="88">
        <f t="shared" si="5"/>
        <v>0</v>
      </c>
      <c r="AN37" s="88">
        <f t="shared" si="5"/>
        <v>0</v>
      </c>
      <c r="AO37" s="88">
        <f t="shared" si="5"/>
        <v>0</v>
      </c>
      <c r="AP37" s="88">
        <f t="shared" si="5"/>
        <v>0</v>
      </c>
      <c r="AQ37" s="88">
        <f t="shared" si="5"/>
        <v>0</v>
      </c>
      <c r="AR37" s="88">
        <f t="shared" si="5"/>
        <v>0</v>
      </c>
      <c r="AS37" s="88">
        <f t="shared" si="5"/>
        <v>0</v>
      </c>
      <c r="AT37" s="88">
        <f t="shared" si="5"/>
        <v>0</v>
      </c>
      <c r="AU37" s="88">
        <f t="shared" si="5"/>
        <v>0</v>
      </c>
      <c r="AW37" s="12" t="str">
        <f t="shared" si="6"/>
        <v/>
      </c>
      <c r="AX37" s="88" t="str">
        <f>IFERROR(-MIN(SUMPRODUCT(--($E$9:$E$28&lt;=AX$33),--($B$9:$B$28=$J$34),--($F$9:$F$28&gt;=AX$33),--($C$9:$C$28=$AW37),$H$9:$H$28,$K$9:$K$28),VLOOKUP($AW37,'6. Patients'!$C$10:$AP$39,COLUMNS('6. Patients'!$C$9:F$9),0)),"")</f>
        <v/>
      </c>
      <c r="AY37" s="88" t="str">
        <f>IFERROR(-MIN(SUMPRODUCT(--($E$9:$E$28&lt;=AY$33),--($B$9:$B$28=$J$34),--($F$9:$F$28&gt;=AY$33),--($C$9:$C$28=$AW37),$H$9:$H$28,$K$9:$K$28),VLOOKUP($AW37,'6. Patients'!$C$10:$AP$39,COLUMNS('6. Patients'!$C$9:G$9),0)),"")</f>
        <v/>
      </c>
      <c r="AZ37" s="88" t="str">
        <f>IFERROR(-MIN(SUMPRODUCT(--($E$9:$E$28&lt;=AZ$33),--($B$9:$B$28=$J$34),--($F$9:$F$28&gt;=AZ$33),--($C$9:$C$28=$AW37),$H$9:$H$28,$K$9:$K$28),VLOOKUP($AW37,'6. Patients'!$C$10:$AP$39,COLUMNS('6. Patients'!$C$9:H$9),0)),"")</f>
        <v/>
      </c>
      <c r="BA37" s="88" t="str">
        <f>IFERROR(-MIN(SUMPRODUCT(--($E$9:$E$28&lt;=BA$33),--($B$9:$B$28=$J$34),--($F$9:$F$28&gt;=BA$33),--($C$9:$C$28=$AW37),$H$9:$H$28,$K$9:$K$28),VLOOKUP($AW37,'6. Patients'!$C$10:$AP$39,COLUMNS('6. Patients'!$C$9:I$9),0)),"")</f>
        <v/>
      </c>
      <c r="BB37" s="88" t="str">
        <f>IFERROR(-MIN(SUMPRODUCT(--($E$9:$E$28&lt;=BB$33),--($B$9:$B$28=$J$34),--($F$9:$F$28&gt;=BB$33),--($C$9:$C$28=$AW37),$H$9:$H$28,$K$9:$K$28),VLOOKUP($AW37,'6. Patients'!$C$10:$AP$39,COLUMNS('6. Patients'!$C$9:J$9),0)),"")</f>
        <v/>
      </c>
      <c r="BC37" s="88" t="str">
        <f>IFERROR(-MIN(SUMPRODUCT(--($E$9:$E$28&lt;=BC$33),--($B$9:$B$28=$J$34),--($F$9:$F$28&gt;=BC$33),--($C$9:$C$28=$AW37),$H$9:$H$28,$K$9:$K$28),VLOOKUP($AW37,'6. Patients'!$C$10:$AP$39,COLUMNS('6. Patients'!$C$9:K$9),0)),"")</f>
        <v/>
      </c>
      <c r="BD37" s="88" t="str">
        <f>IFERROR(-MIN(SUMPRODUCT(--($E$9:$E$28&lt;=BD$33),--($B$9:$B$28=$J$34),--($F$9:$F$28&gt;=BD$33),--($C$9:$C$28=$AW37),$H$9:$H$28,$K$9:$K$28),VLOOKUP($AW37,'6. Patients'!$C$10:$AP$39,COLUMNS('6. Patients'!$C$9:L$9),0)),"")</f>
        <v/>
      </c>
      <c r="BE37" s="88" t="str">
        <f>IFERROR(-MIN(SUMPRODUCT(--($E$9:$E$28&lt;=BE$33),--($B$9:$B$28=$J$34),--($F$9:$F$28&gt;=BE$33),--($C$9:$C$28=$AW37),$H$9:$H$28,$K$9:$K$28),VLOOKUP($AW37,'6. Patients'!$C$10:$AP$39,COLUMNS('6. Patients'!$C$9:M$9),0)),"")</f>
        <v/>
      </c>
      <c r="BF37" s="88" t="str">
        <f>IFERROR(-MIN(SUMPRODUCT(--($E$9:$E$28&lt;=BF$33),--($B$9:$B$28=$J$34),--($F$9:$F$28&gt;=BF$33),--($C$9:$C$28=$AW37),$H$9:$H$28,$K$9:$K$28),VLOOKUP($AW37,'6. Patients'!$C$10:$AP$39,COLUMNS('6. Patients'!$C$9:N$9),0)),"")</f>
        <v/>
      </c>
      <c r="BG37" s="88" t="str">
        <f>IFERROR(-MIN(SUMPRODUCT(--($E$9:$E$28&lt;=BG$33),--($B$9:$B$28=$J$34),--($F$9:$F$28&gt;=BG$33),--($C$9:$C$28=$AW37),$H$9:$H$28,$K$9:$K$28),VLOOKUP($AW37,'6. Patients'!$C$10:$AP$39,COLUMNS('6. Patients'!$C$9:O$9),0)),"")</f>
        <v/>
      </c>
      <c r="BH37" s="88" t="str">
        <f>IFERROR(-MIN(SUMPRODUCT(--($E$9:$E$28&lt;=BH$33),--($B$9:$B$28=$J$34),--($F$9:$F$28&gt;=BH$33),--($C$9:$C$28=$AW37),$H$9:$H$28,$K$9:$K$28),VLOOKUP($AW37,'6. Patients'!$C$10:$AP$39,COLUMNS('6. Patients'!$C$9:P$9),0)),"")</f>
        <v/>
      </c>
      <c r="BI37" s="88" t="str">
        <f>IFERROR(-MIN(SUMPRODUCT(--($E$9:$E$28&lt;=BI$33),--($B$9:$B$28=$J$34),--($F$9:$F$28&gt;=BI$33),--($C$9:$C$28=$AW37),$H$9:$H$28,$K$9:$K$28),VLOOKUP($AW37,'6. Patients'!$C$10:$AP$39,COLUMNS('6. Patients'!$C$9:Q$9),0)),"")</f>
        <v/>
      </c>
      <c r="BJ37" s="88" t="str">
        <f>IFERROR(-MIN(SUMPRODUCT(--($E$9:$E$28&lt;=BJ$33),--($B$9:$B$28=$J$34),--($F$9:$F$28&gt;=BJ$33),--($C$9:$C$28=$AW37),$H$9:$H$28,$K$9:$K$28),VLOOKUP($AW37,'6. Patients'!$C$10:$AP$39,COLUMNS('6. Patients'!$C$9:R$9),0)),"")</f>
        <v/>
      </c>
      <c r="BK37" s="88" t="str">
        <f>IFERROR(-MIN(SUMPRODUCT(--($E$9:$E$28&lt;=BK$33),--($B$9:$B$28=$J$34),--($F$9:$F$28&gt;=BK$33),--($C$9:$C$28=$AW37),$H$9:$H$28,$K$9:$K$28),VLOOKUP($AW37,'6. Patients'!$C$10:$AP$39,COLUMNS('6. Patients'!$C$9:S$9),0)),"")</f>
        <v/>
      </c>
      <c r="BL37" s="88" t="str">
        <f>IFERROR(-MIN(SUMPRODUCT(--($E$9:$E$28&lt;=BL$33),--($B$9:$B$28=$J$34),--($F$9:$F$28&gt;=BL$33),--($C$9:$C$28=$AW37),$H$9:$H$28,$K$9:$K$28),VLOOKUP($AW37,'6. Patients'!$C$10:$AP$39,COLUMNS('6. Patients'!$C$9:T$9),0)),"")</f>
        <v/>
      </c>
      <c r="BM37" s="88" t="str">
        <f>IFERROR(-MIN(SUMPRODUCT(--($E$9:$E$28&lt;=BM$33),--($B$9:$B$28=$J$34),--($F$9:$F$28&gt;=BM$33),--($C$9:$C$28=$AW37),$H$9:$H$28,$K$9:$K$28),VLOOKUP($AW37,'6. Patients'!$C$10:$AP$39,COLUMNS('6. Patients'!$C$9:U$9),0)),"")</f>
        <v/>
      </c>
      <c r="BN37" s="88" t="str">
        <f>IFERROR(-MIN(SUMPRODUCT(--($E$9:$E$28&lt;=BN$33),--($B$9:$B$28=$J$34),--($F$9:$F$28&gt;=BN$33),--($C$9:$C$28=$AW37),$H$9:$H$28,$K$9:$K$28),VLOOKUP($AW37,'6. Patients'!$C$10:$AP$39,COLUMNS('6. Patients'!$C$9:V$9),0)),"")</f>
        <v/>
      </c>
      <c r="BO37" s="88" t="str">
        <f>IFERROR(-MIN(SUMPRODUCT(--($E$9:$E$28&lt;=BO$33),--($B$9:$B$28=$J$34),--($F$9:$F$28&gt;=BO$33),--($C$9:$C$28=$AW37),$H$9:$H$28,$K$9:$K$28),VLOOKUP($AW37,'6. Patients'!$C$10:$AP$39,COLUMNS('6. Patients'!$C$9:W$9),0)),"")</f>
        <v/>
      </c>
      <c r="BP37" s="88" t="str">
        <f>IFERROR(-MIN(SUMPRODUCT(--($E$9:$E$28&lt;=BP$33),--($B$9:$B$28=$J$34),--($F$9:$F$28&gt;=BP$33),--($C$9:$C$28=$AW37),$H$9:$H$28,$K$9:$K$28),VLOOKUP($AW37,'6. Patients'!$C$10:$AP$39,COLUMNS('6. Patients'!$C$9:X$9),0)),"")</f>
        <v/>
      </c>
      <c r="BQ37" s="88" t="str">
        <f>IFERROR(-MIN(SUMPRODUCT(--($E$9:$E$28&lt;=BQ$33),--($B$9:$B$28=$J$34),--($F$9:$F$28&gt;=BQ$33),--($C$9:$C$28=$AW37),$H$9:$H$28,$K$9:$K$28),VLOOKUP($AW37,'6. Patients'!$C$10:$AP$39,COLUMNS('6. Patients'!$C$9:Y$9),0)),"")</f>
        <v/>
      </c>
      <c r="BR37" s="88" t="str">
        <f>IFERROR(-MIN(SUMPRODUCT(--($E$9:$E$28&lt;=BR$33),--($B$9:$B$28=$J$34),--($F$9:$F$28&gt;=BR$33),--($C$9:$C$28=$AW37),$H$9:$H$28,$K$9:$K$28),VLOOKUP($AW37,'6. Patients'!$C$10:$AP$39,COLUMNS('6. Patients'!$C$9:Z$9),0)),"")</f>
        <v/>
      </c>
      <c r="BS37" s="88" t="str">
        <f>IFERROR(-MIN(SUMPRODUCT(--($E$9:$E$28&lt;=BS$33),--($B$9:$B$28=$J$34),--($F$9:$F$28&gt;=BS$33),--($C$9:$C$28=$AW37),$H$9:$H$28,$K$9:$K$28),VLOOKUP($AW37,'6. Patients'!$C$10:$AP$39,COLUMNS('6. Patients'!$C$9:AA$9),0)),"")</f>
        <v/>
      </c>
      <c r="BT37" s="88" t="str">
        <f>IFERROR(-MIN(SUMPRODUCT(--($E$9:$E$28&lt;=BT$33),--($B$9:$B$28=$J$34),--($F$9:$F$28&gt;=BT$33),--($C$9:$C$28=$AW37),$H$9:$H$28,$K$9:$K$28),VLOOKUP($AW37,'6. Patients'!$C$10:$AP$39,COLUMNS('6. Patients'!$C$9:AB$9),0)),"")</f>
        <v/>
      </c>
      <c r="BU37" s="88" t="str">
        <f>IFERROR(-MIN(SUMPRODUCT(--($E$9:$E$28&lt;=BU$33),--($B$9:$B$28=$J$34),--($F$9:$F$28&gt;=BU$33),--($C$9:$C$28=$AW37),$H$9:$H$28,$K$9:$K$28),VLOOKUP($AW37,'6. Patients'!$C$10:$AP$39,COLUMNS('6. Patients'!$C$9:AC$9),0)),"")</f>
        <v/>
      </c>
      <c r="BV37" s="88" t="str">
        <f>IFERROR(-MIN(SUMPRODUCT(--($E$9:$E$28&lt;=BV$33),--($B$9:$B$28=$J$34),--($F$9:$F$28&gt;=BV$33),--($C$9:$C$28=$AW37),$H$9:$H$28,$K$9:$K$28),VLOOKUP($AW37,'6. Patients'!$C$10:$AP$39,COLUMNS('6. Patients'!$C$9:AD$9),0)),"")</f>
        <v/>
      </c>
      <c r="BW37" s="88" t="str">
        <f>IFERROR(-MIN(SUMPRODUCT(--($E$9:$E$28&lt;=BW$33),--($B$9:$B$28=$J$34),--($F$9:$F$28&gt;=BW$33),--($C$9:$C$28=$AW37),$H$9:$H$28,$K$9:$K$28),VLOOKUP($AW37,'6. Patients'!$C$10:$AP$39,COLUMNS('6. Patients'!$C$9:AE$9),0)),"")</f>
        <v/>
      </c>
      <c r="BX37" s="88" t="str">
        <f>IFERROR(-MIN(SUMPRODUCT(--($E$9:$E$28&lt;=BX$33),--($B$9:$B$28=$J$34),--($F$9:$F$28&gt;=BX$33),--($C$9:$C$28=$AW37),$H$9:$H$28,$K$9:$K$28),VLOOKUP($AW37,'6. Patients'!$C$10:$AP$39,COLUMNS('6. Patients'!$C$9:AF$9),0)),"")</f>
        <v/>
      </c>
      <c r="BY37" s="88" t="str">
        <f>IFERROR(-MIN(SUMPRODUCT(--($E$9:$E$28&lt;=BY$33),--($B$9:$B$28=$J$34),--($F$9:$F$28&gt;=BY$33),--($C$9:$C$28=$AW37),$H$9:$H$28,$K$9:$K$28),VLOOKUP($AW37,'6. Patients'!$C$10:$AP$39,COLUMNS('6. Patients'!$C$9:AG$9),0)),"")</f>
        <v/>
      </c>
      <c r="BZ37" s="88" t="str">
        <f>IFERROR(-MIN(SUMPRODUCT(--($E$9:$E$28&lt;=BZ$33),--($B$9:$B$28=$J$34),--($F$9:$F$28&gt;=BZ$33),--($C$9:$C$28=$AW37),$H$9:$H$28,$K$9:$K$28),VLOOKUP($AW37,'6. Patients'!$C$10:$AP$39,COLUMNS('6. Patients'!$C$9:AH$9),0)),"")</f>
        <v/>
      </c>
      <c r="CA37" s="88" t="str">
        <f>IFERROR(-MIN(SUMPRODUCT(--($E$9:$E$28&lt;=CA$33),--($B$9:$B$28=$J$34),--($F$9:$F$28&gt;=CA$33),--($C$9:$C$28=$AW37),$H$9:$H$28,$K$9:$K$28),VLOOKUP($AW37,'6. Patients'!$C$10:$AP$39,COLUMNS('6. Patients'!$C$9:AI$9),0)),"")</f>
        <v/>
      </c>
      <c r="CB37" s="88" t="str">
        <f>IFERROR(-MIN(SUMPRODUCT(--($E$9:$E$28&lt;=CB$33),--($B$9:$B$28=$J$34),--($F$9:$F$28&gt;=CB$33),--($C$9:$C$28=$AW37),$H$9:$H$28,$K$9:$K$28),VLOOKUP($AW37,'6. Patients'!$C$10:$AP$39,COLUMNS('6. Patients'!$C$9:AJ$9),0)),"")</f>
        <v/>
      </c>
      <c r="CC37" s="88" t="str">
        <f>IFERROR(-MIN(SUMPRODUCT(--($E$9:$E$28&lt;=CC$33),--($B$9:$B$28=$J$34),--($F$9:$F$28&gt;=CC$33),--($C$9:$C$28=$AW37),$H$9:$H$28,$K$9:$K$28),VLOOKUP($AW37,'6. Patients'!$C$10:$AP$39,COLUMNS('6. Patients'!$C$9:AK$9),0)),"")</f>
        <v/>
      </c>
      <c r="CD37" s="88" t="str">
        <f>IFERROR(-MIN(SUMPRODUCT(--($E$9:$E$28&lt;=CD$33),--($B$9:$B$28=$J$34),--($F$9:$F$28&gt;=CD$33),--($C$9:$C$28=$AW37),$H$9:$H$28,$K$9:$K$28),VLOOKUP($AW37,'6. Patients'!$C$10:$AP$39,COLUMNS('6. Patients'!$C$9:AL$9),0)),"")</f>
        <v/>
      </c>
      <c r="CE37" s="88" t="str">
        <f>IFERROR(-MIN(SUMPRODUCT(--($E$9:$E$28&lt;=CE$33),--($B$9:$B$28=$J$34),--($F$9:$F$28&gt;=CE$33),--($C$9:$C$28=$AW37),$H$9:$H$28,$K$9:$K$28),VLOOKUP($AW37,'6. Patients'!$C$10:$AP$39,COLUMNS('6. Patients'!$C$9:AM$9),0)),"")</f>
        <v/>
      </c>
      <c r="CF37" s="88" t="str">
        <f>IFERROR(-MIN(SUMPRODUCT(--($E$9:$E$28&lt;=CF$33),--($B$9:$B$28=$J$34),--($F$9:$F$28&gt;=CF$33),--($C$9:$C$28=$AW37),$H$9:$H$28,$K$9:$K$28),VLOOKUP($AW37,'6. Patients'!$C$10:$AP$39,COLUMNS('6. Patients'!$C$9:AN$9),0)),"")</f>
        <v/>
      </c>
      <c r="CG37" s="88" t="str">
        <f>IFERROR(-MIN(SUMPRODUCT(--($E$9:$E$28&lt;=CG$33),--($B$9:$B$28=$J$34),--($F$9:$F$28&gt;=CG$33),--($C$9:$C$28=$AW37),$H$9:$H$28,$K$9:$K$28),VLOOKUP($AW37,'6. Patients'!$C$10:$AP$39,COLUMNS('6. Patients'!$C$9:AO$9),0)),"")</f>
        <v/>
      </c>
      <c r="CI37" s="12" t="str">
        <f t="shared" si="11"/>
        <v/>
      </c>
      <c r="CJ37" s="88">
        <f t="shared" si="12"/>
        <v>0</v>
      </c>
      <c r="CK37" s="88">
        <f t="shared" si="7"/>
        <v>0</v>
      </c>
      <c r="CL37" s="88">
        <f t="shared" si="7"/>
        <v>0</v>
      </c>
      <c r="CM37" s="88">
        <f t="shared" si="7"/>
        <v>0</v>
      </c>
      <c r="CN37" s="88">
        <f t="shared" si="7"/>
        <v>0</v>
      </c>
      <c r="CO37" s="88">
        <f t="shared" si="7"/>
        <v>0</v>
      </c>
      <c r="CP37" s="88">
        <f t="shared" si="7"/>
        <v>0</v>
      </c>
      <c r="CQ37" s="88">
        <f t="shared" si="7"/>
        <v>0</v>
      </c>
      <c r="CR37" s="88">
        <f t="shared" si="7"/>
        <v>0</v>
      </c>
      <c r="CS37" s="88">
        <f t="shared" si="7"/>
        <v>0</v>
      </c>
      <c r="CT37" s="88">
        <f t="shared" si="7"/>
        <v>0</v>
      </c>
      <c r="CU37" s="88">
        <f t="shared" si="7"/>
        <v>0</v>
      </c>
      <c r="CV37" s="88">
        <f t="shared" si="7"/>
        <v>0</v>
      </c>
      <c r="CW37" s="88">
        <f t="shared" si="7"/>
        <v>0</v>
      </c>
      <c r="CX37" s="88">
        <f t="shared" si="7"/>
        <v>0</v>
      </c>
      <c r="CY37" s="88">
        <f t="shared" si="7"/>
        <v>0</v>
      </c>
      <c r="CZ37" s="88">
        <f t="shared" si="7"/>
        <v>0</v>
      </c>
      <c r="DA37" s="88">
        <f t="shared" si="8"/>
        <v>0</v>
      </c>
      <c r="DB37" s="88">
        <f t="shared" si="8"/>
        <v>0</v>
      </c>
      <c r="DC37" s="88">
        <f t="shared" si="8"/>
        <v>0</v>
      </c>
      <c r="DD37" s="88">
        <f t="shared" si="8"/>
        <v>0</v>
      </c>
      <c r="DE37" s="88">
        <f t="shared" si="8"/>
        <v>0</v>
      </c>
      <c r="DF37" s="88">
        <f t="shared" si="8"/>
        <v>0</v>
      </c>
      <c r="DG37" s="88">
        <f t="shared" si="8"/>
        <v>0</v>
      </c>
      <c r="DH37" s="88">
        <f t="shared" si="8"/>
        <v>0</v>
      </c>
      <c r="DI37" s="88">
        <f t="shared" si="8"/>
        <v>0</v>
      </c>
      <c r="DJ37" s="88">
        <f t="shared" si="8"/>
        <v>0</v>
      </c>
      <c r="DK37" s="88">
        <f t="shared" si="8"/>
        <v>0</v>
      </c>
      <c r="DL37" s="88">
        <f t="shared" si="8"/>
        <v>0</v>
      </c>
      <c r="DM37" s="88">
        <f t="shared" si="8"/>
        <v>0</v>
      </c>
      <c r="DN37" s="88">
        <f t="shared" si="8"/>
        <v>0</v>
      </c>
      <c r="DO37" s="88">
        <f t="shared" si="8"/>
        <v>0</v>
      </c>
      <c r="DP37" s="88">
        <f t="shared" si="8"/>
        <v>0</v>
      </c>
      <c r="DQ37" s="88">
        <f t="shared" si="9"/>
        <v>0</v>
      </c>
      <c r="DR37" s="88">
        <f t="shared" si="9"/>
        <v>0</v>
      </c>
      <c r="DS37" s="88">
        <f t="shared" si="9"/>
        <v>0</v>
      </c>
    </row>
    <row r="38" spans="1:123" x14ac:dyDescent="0.3">
      <c r="J38" s="12" t="str">
        <f>'6. Patients'!C13</f>
        <v/>
      </c>
      <c r="K38" s="12"/>
      <c r="L38" s="88">
        <f t="shared" si="10"/>
        <v>0</v>
      </c>
      <c r="M38" s="88">
        <f t="shared" si="5"/>
        <v>0</v>
      </c>
      <c r="N38" s="88">
        <f t="shared" si="5"/>
        <v>0</v>
      </c>
      <c r="O38" s="88">
        <f t="shared" si="5"/>
        <v>0</v>
      </c>
      <c r="P38" s="88">
        <f t="shared" si="5"/>
        <v>0</v>
      </c>
      <c r="Q38" s="88">
        <f t="shared" si="5"/>
        <v>0</v>
      </c>
      <c r="R38" s="88">
        <f t="shared" si="5"/>
        <v>0</v>
      </c>
      <c r="S38" s="88">
        <f t="shared" si="5"/>
        <v>0</v>
      </c>
      <c r="T38" s="88">
        <f t="shared" si="5"/>
        <v>0</v>
      </c>
      <c r="U38" s="88">
        <f t="shared" si="5"/>
        <v>0</v>
      </c>
      <c r="V38" s="88">
        <f t="shared" si="5"/>
        <v>0</v>
      </c>
      <c r="W38" s="88">
        <f t="shared" si="5"/>
        <v>0</v>
      </c>
      <c r="X38" s="88">
        <f t="shared" si="5"/>
        <v>0</v>
      </c>
      <c r="Y38" s="88">
        <f t="shared" si="5"/>
        <v>0</v>
      </c>
      <c r="Z38" s="88">
        <f t="shared" si="5"/>
        <v>0</v>
      </c>
      <c r="AA38" s="88">
        <f t="shared" si="5"/>
        <v>0</v>
      </c>
      <c r="AB38" s="88">
        <f t="shared" si="5"/>
        <v>0</v>
      </c>
      <c r="AC38" s="88">
        <f t="shared" si="5"/>
        <v>0</v>
      </c>
      <c r="AD38" s="88">
        <f t="shared" si="5"/>
        <v>0</v>
      </c>
      <c r="AE38" s="88">
        <f t="shared" si="5"/>
        <v>0</v>
      </c>
      <c r="AF38" s="88">
        <f t="shared" si="5"/>
        <v>0</v>
      </c>
      <c r="AG38" s="88">
        <f t="shared" si="5"/>
        <v>0</v>
      </c>
      <c r="AH38" s="88">
        <f t="shared" si="5"/>
        <v>0</v>
      </c>
      <c r="AI38" s="88">
        <f t="shared" si="5"/>
        <v>0</v>
      </c>
      <c r="AJ38" s="88">
        <f t="shared" si="5"/>
        <v>0</v>
      </c>
      <c r="AK38" s="88">
        <f t="shared" si="5"/>
        <v>0</v>
      </c>
      <c r="AL38" s="88">
        <f t="shared" si="5"/>
        <v>0</v>
      </c>
      <c r="AM38" s="88">
        <f t="shared" si="5"/>
        <v>0</v>
      </c>
      <c r="AN38" s="88">
        <f t="shared" si="5"/>
        <v>0</v>
      </c>
      <c r="AO38" s="88">
        <f t="shared" si="5"/>
        <v>0</v>
      </c>
      <c r="AP38" s="88">
        <f t="shared" si="5"/>
        <v>0</v>
      </c>
      <c r="AQ38" s="88">
        <f t="shared" si="5"/>
        <v>0</v>
      </c>
      <c r="AR38" s="88">
        <f t="shared" si="5"/>
        <v>0</v>
      </c>
      <c r="AS38" s="88">
        <f t="shared" si="5"/>
        <v>0</v>
      </c>
      <c r="AT38" s="88">
        <f t="shared" si="5"/>
        <v>0</v>
      </c>
      <c r="AU38" s="88">
        <f t="shared" si="5"/>
        <v>0</v>
      </c>
      <c r="AW38" s="12" t="str">
        <f t="shared" si="6"/>
        <v/>
      </c>
      <c r="AX38" s="88" t="str">
        <f>IFERROR(-MIN(SUMPRODUCT(--($E$9:$E$28&lt;=AX$33),--($B$9:$B$28=$J$34),--($F$9:$F$28&gt;=AX$33),--($C$9:$C$28=$AW38),$H$9:$H$28,$K$9:$K$28),VLOOKUP($AW38,'6. Patients'!$C$10:$AP$39,COLUMNS('6. Patients'!$C$9:F$9),0)),"")</f>
        <v/>
      </c>
      <c r="AY38" s="88" t="str">
        <f>IFERROR(-MIN(SUMPRODUCT(--($E$9:$E$28&lt;=AY$33),--($B$9:$B$28=$J$34),--($F$9:$F$28&gt;=AY$33),--($C$9:$C$28=$AW38),$H$9:$H$28,$K$9:$K$28),VLOOKUP($AW38,'6. Patients'!$C$10:$AP$39,COLUMNS('6. Patients'!$C$9:G$9),0)),"")</f>
        <v/>
      </c>
      <c r="AZ38" s="88" t="str">
        <f>IFERROR(-MIN(SUMPRODUCT(--($E$9:$E$28&lt;=AZ$33),--($B$9:$B$28=$J$34),--($F$9:$F$28&gt;=AZ$33),--($C$9:$C$28=$AW38),$H$9:$H$28,$K$9:$K$28),VLOOKUP($AW38,'6. Patients'!$C$10:$AP$39,COLUMNS('6. Patients'!$C$9:H$9),0)),"")</f>
        <v/>
      </c>
      <c r="BA38" s="88" t="str">
        <f>IFERROR(-MIN(SUMPRODUCT(--($E$9:$E$28&lt;=BA$33),--($B$9:$B$28=$J$34),--($F$9:$F$28&gt;=BA$33),--($C$9:$C$28=$AW38),$H$9:$H$28,$K$9:$K$28),VLOOKUP($AW38,'6. Patients'!$C$10:$AP$39,COLUMNS('6. Patients'!$C$9:I$9),0)),"")</f>
        <v/>
      </c>
      <c r="BB38" s="88" t="str">
        <f>IFERROR(-MIN(SUMPRODUCT(--($E$9:$E$28&lt;=BB$33),--($B$9:$B$28=$J$34),--($F$9:$F$28&gt;=BB$33),--($C$9:$C$28=$AW38),$H$9:$H$28,$K$9:$K$28),VLOOKUP($AW38,'6. Patients'!$C$10:$AP$39,COLUMNS('6. Patients'!$C$9:J$9),0)),"")</f>
        <v/>
      </c>
      <c r="BC38" s="88" t="str">
        <f>IFERROR(-MIN(SUMPRODUCT(--($E$9:$E$28&lt;=BC$33),--($B$9:$B$28=$J$34),--($F$9:$F$28&gt;=BC$33),--($C$9:$C$28=$AW38),$H$9:$H$28,$K$9:$K$28),VLOOKUP($AW38,'6. Patients'!$C$10:$AP$39,COLUMNS('6. Patients'!$C$9:K$9),0)),"")</f>
        <v/>
      </c>
      <c r="BD38" s="88" t="str">
        <f>IFERROR(-MIN(SUMPRODUCT(--($E$9:$E$28&lt;=BD$33),--($B$9:$B$28=$J$34),--($F$9:$F$28&gt;=BD$33),--($C$9:$C$28=$AW38),$H$9:$H$28,$K$9:$K$28),VLOOKUP($AW38,'6. Patients'!$C$10:$AP$39,COLUMNS('6. Patients'!$C$9:L$9),0)),"")</f>
        <v/>
      </c>
      <c r="BE38" s="88" t="str">
        <f>IFERROR(-MIN(SUMPRODUCT(--($E$9:$E$28&lt;=BE$33),--($B$9:$B$28=$J$34),--($F$9:$F$28&gt;=BE$33),--($C$9:$C$28=$AW38),$H$9:$H$28,$K$9:$K$28),VLOOKUP($AW38,'6. Patients'!$C$10:$AP$39,COLUMNS('6. Patients'!$C$9:M$9),0)),"")</f>
        <v/>
      </c>
      <c r="BF38" s="88" t="str">
        <f>IFERROR(-MIN(SUMPRODUCT(--($E$9:$E$28&lt;=BF$33),--($B$9:$B$28=$J$34),--($F$9:$F$28&gt;=BF$33),--($C$9:$C$28=$AW38),$H$9:$H$28,$K$9:$K$28),VLOOKUP($AW38,'6. Patients'!$C$10:$AP$39,COLUMNS('6. Patients'!$C$9:N$9),0)),"")</f>
        <v/>
      </c>
      <c r="BG38" s="88" t="str">
        <f>IFERROR(-MIN(SUMPRODUCT(--($E$9:$E$28&lt;=BG$33),--($B$9:$B$28=$J$34),--($F$9:$F$28&gt;=BG$33),--($C$9:$C$28=$AW38),$H$9:$H$28,$K$9:$K$28),VLOOKUP($AW38,'6. Patients'!$C$10:$AP$39,COLUMNS('6. Patients'!$C$9:O$9),0)),"")</f>
        <v/>
      </c>
      <c r="BH38" s="88" t="str">
        <f>IFERROR(-MIN(SUMPRODUCT(--($E$9:$E$28&lt;=BH$33),--($B$9:$B$28=$J$34),--($F$9:$F$28&gt;=BH$33),--($C$9:$C$28=$AW38),$H$9:$H$28,$K$9:$K$28),VLOOKUP($AW38,'6. Patients'!$C$10:$AP$39,COLUMNS('6. Patients'!$C$9:P$9),0)),"")</f>
        <v/>
      </c>
      <c r="BI38" s="88" t="str">
        <f>IFERROR(-MIN(SUMPRODUCT(--($E$9:$E$28&lt;=BI$33),--($B$9:$B$28=$J$34),--($F$9:$F$28&gt;=BI$33),--($C$9:$C$28=$AW38),$H$9:$H$28,$K$9:$K$28),VLOOKUP($AW38,'6. Patients'!$C$10:$AP$39,COLUMNS('6. Patients'!$C$9:Q$9),0)),"")</f>
        <v/>
      </c>
      <c r="BJ38" s="88" t="str">
        <f>IFERROR(-MIN(SUMPRODUCT(--($E$9:$E$28&lt;=BJ$33),--($B$9:$B$28=$J$34),--($F$9:$F$28&gt;=BJ$33),--($C$9:$C$28=$AW38),$H$9:$H$28,$K$9:$K$28),VLOOKUP($AW38,'6. Patients'!$C$10:$AP$39,COLUMNS('6. Patients'!$C$9:R$9),0)),"")</f>
        <v/>
      </c>
      <c r="BK38" s="88" t="str">
        <f>IFERROR(-MIN(SUMPRODUCT(--($E$9:$E$28&lt;=BK$33),--($B$9:$B$28=$J$34),--($F$9:$F$28&gt;=BK$33),--($C$9:$C$28=$AW38),$H$9:$H$28,$K$9:$K$28),VLOOKUP($AW38,'6. Patients'!$C$10:$AP$39,COLUMNS('6. Patients'!$C$9:S$9),0)),"")</f>
        <v/>
      </c>
      <c r="BL38" s="88" t="str">
        <f>IFERROR(-MIN(SUMPRODUCT(--($E$9:$E$28&lt;=BL$33),--($B$9:$B$28=$J$34),--($F$9:$F$28&gt;=BL$33),--($C$9:$C$28=$AW38),$H$9:$H$28,$K$9:$K$28),VLOOKUP($AW38,'6. Patients'!$C$10:$AP$39,COLUMNS('6. Patients'!$C$9:T$9),0)),"")</f>
        <v/>
      </c>
      <c r="BM38" s="88" t="str">
        <f>IFERROR(-MIN(SUMPRODUCT(--($E$9:$E$28&lt;=BM$33),--($B$9:$B$28=$J$34),--($F$9:$F$28&gt;=BM$33),--($C$9:$C$28=$AW38),$H$9:$H$28,$K$9:$K$28),VLOOKUP($AW38,'6. Patients'!$C$10:$AP$39,COLUMNS('6. Patients'!$C$9:U$9),0)),"")</f>
        <v/>
      </c>
      <c r="BN38" s="88" t="str">
        <f>IFERROR(-MIN(SUMPRODUCT(--($E$9:$E$28&lt;=BN$33),--($B$9:$B$28=$J$34),--($F$9:$F$28&gt;=BN$33),--($C$9:$C$28=$AW38),$H$9:$H$28,$K$9:$K$28),VLOOKUP($AW38,'6. Patients'!$C$10:$AP$39,COLUMNS('6. Patients'!$C$9:V$9),0)),"")</f>
        <v/>
      </c>
      <c r="BO38" s="88" t="str">
        <f>IFERROR(-MIN(SUMPRODUCT(--($E$9:$E$28&lt;=BO$33),--($B$9:$B$28=$J$34),--($F$9:$F$28&gt;=BO$33),--($C$9:$C$28=$AW38),$H$9:$H$28,$K$9:$K$28),VLOOKUP($AW38,'6. Patients'!$C$10:$AP$39,COLUMNS('6. Patients'!$C$9:W$9),0)),"")</f>
        <v/>
      </c>
      <c r="BP38" s="88" t="str">
        <f>IFERROR(-MIN(SUMPRODUCT(--($E$9:$E$28&lt;=BP$33),--($B$9:$B$28=$J$34),--($F$9:$F$28&gt;=BP$33),--($C$9:$C$28=$AW38),$H$9:$H$28,$K$9:$K$28),VLOOKUP($AW38,'6. Patients'!$C$10:$AP$39,COLUMNS('6. Patients'!$C$9:X$9),0)),"")</f>
        <v/>
      </c>
      <c r="BQ38" s="88" t="str">
        <f>IFERROR(-MIN(SUMPRODUCT(--($E$9:$E$28&lt;=BQ$33),--($B$9:$B$28=$J$34),--($F$9:$F$28&gt;=BQ$33),--($C$9:$C$28=$AW38),$H$9:$H$28,$K$9:$K$28),VLOOKUP($AW38,'6. Patients'!$C$10:$AP$39,COLUMNS('6. Patients'!$C$9:Y$9),0)),"")</f>
        <v/>
      </c>
      <c r="BR38" s="88" t="str">
        <f>IFERROR(-MIN(SUMPRODUCT(--($E$9:$E$28&lt;=BR$33),--($B$9:$B$28=$J$34),--($F$9:$F$28&gt;=BR$33),--($C$9:$C$28=$AW38),$H$9:$H$28,$K$9:$K$28),VLOOKUP($AW38,'6. Patients'!$C$10:$AP$39,COLUMNS('6. Patients'!$C$9:Z$9),0)),"")</f>
        <v/>
      </c>
      <c r="BS38" s="88" t="str">
        <f>IFERROR(-MIN(SUMPRODUCT(--($E$9:$E$28&lt;=BS$33),--($B$9:$B$28=$J$34),--($F$9:$F$28&gt;=BS$33),--($C$9:$C$28=$AW38),$H$9:$H$28,$K$9:$K$28),VLOOKUP($AW38,'6. Patients'!$C$10:$AP$39,COLUMNS('6. Patients'!$C$9:AA$9),0)),"")</f>
        <v/>
      </c>
      <c r="BT38" s="88" t="str">
        <f>IFERROR(-MIN(SUMPRODUCT(--($E$9:$E$28&lt;=BT$33),--($B$9:$B$28=$J$34),--($F$9:$F$28&gt;=BT$33),--($C$9:$C$28=$AW38),$H$9:$H$28,$K$9:$K$28),VLOOKUP($AW38,'6. Patients'!$C$10:$AP$39,COLUMNS('6. Patients'!$C$9:AB$9),0)),"")</f>
        <v/>
      </c>
      <c r="BU38" s="88" t="str">
        <f>IFERROR(-MIN(SUMPRODUCT(--($E$9:$E$28&lt;=BU$33),--($B$9:$B$28=$J$34),--($F$9:$F$28&gt;=BU$33),--($C$9:$C$28=$AW38),$H$9:$H$28,$K$9:$K$28),VLOOKUP($AW38,'6. Patients'!$C$10:$AP$39,COLUMNS('6. Patients'!$C$9:AC$9),0)),"")</f>
        <v/>
      </c>
      <c r="BV38" s="88" t="str">
        <f>IFERROR(-MIN(SUMPRODUCT(--($E$9:$E$28&lt;=BV$33),--($B$9:$B$28=$J$34),--($F$9:$F$28&gt;=BV$33),--($C$9:$C$28=$AW38),$H$9:$H$28,$K$9:$K$28),VLOOKUP($AW38,'6. Patients'!$C$10:$AP$39,COLUMNS('6. Patients'!$C$9:AD$9),0)),"")</f>
        <v/>
      </c>
      <c r="BW38" s="88" t="str">
        <f>IFERROR(-MIN(SUMPRODUCT(--($E$9:$E$28&lt;=BW$33),--($B$9:$B$28=$J$34),--($F$9:$F$28&gt;=BW$33),--($C$9:$C$28=$AW38),$H$9:$H$28,$K$9:$K$28),VLOOKUP($AW38,'6. Patients'!$C$10:$AP$39,COLUMNS('6. Patients'!$C$9:AE$9),0)),"")</f>
        <v/>
      </c>
      <c r="BX38" s="88" t="str">
        <f>IFERROR(-MIN(SUMPRODUCT(--($E$9:$E$28&lt;=BX$33),--($B$9:$B$28=$J$34),--($F$9:$F$28&gt;=BX$33),--($C$9:$C$28=$AW38),$H$9:$H$28,$K$9:$K$28),VLOOKUP($AW38,'6. Patients'!$C$10:$AP$39,COLUMNS('6. Patients'!$C$9:AF$9),0)),"")</f>
        <v/>
      </c>
      <c r="BY38" s="88" t="str">
        <f>IFERROR(-MIN(SUMPRODUCT(--($E$9:$E$28&lt;=BY$33),--($B$9:$B$28=$J$34),--($F$9:$F$28&gt;=BY$33),--($C$9:$C$28=$AW38),$H$9:$H$28,$K$9:$K$28),VLOOKUP($AW38,'6. Patients'!$C$10:$AP$39,COLUMNS('6. Patients'!$C$9:AG$9),0)),"")</f>
        <v/>
      </c>
      <c r="BZ38" s="88" t="str">
        <f>IFERROR(-MIN(SUMPRODUCT(--($E$9:$E$28&lt;=BZ$33),--($B$9:$B$28=$J$34),--($F$9:$F$28&gt;=BZ$33),--($C$9:$C$28=$AW38),$H$9:$H$28,$K$9:$K$28),VLOOKUP($AW38,'6. Patients'!$C$10:$AP$39,COLUMNS('6. Patients'!$C$9:AH$9),0)),"")</f>
        <v/>
      </c>
      <c r="CA38" s="88" t="str">
        <f>IFERROR(-MIN(SUMPRODUCT(--($E$9:$E$28&lt;=CA$33),--($B$9:$B$28=$J$34),--($F$9:$F$28&gt;=CA$33),--($C$9:$C$28=$AW38),$H$9:$H$28,$K$9:$K$28),VLOOKUP($AW38,'6. Patients'!$C$10:$AP$39,COLUMNS('6. Patients'!$C$9:AI$9),0)),"")</f>
        <v/>
      </c>
      <c r="CB38" s="88" t="str">
        <f>IFERROR(-MIN(SUMPRODUCT(--($E$9:$E$28&lt;=CB$33),--($B$9:$B$28=$J$34),--($F$9:$F$28&gt;=CB$33),--($C$9:$C$28=$AW38),$H$9:$H$28,$K$9:$K$28),VLOOKUP($AW38,'6. Patients'!$C$10:$AP$39,COLUMNS('6. Patients'!$C$9:AJ$9),0)),"")</f>
        <v/>
      </c>
      <c r="CC38" s="88" t="str">
        <f>IFERROR(-MIN(SUMPRODUCT(--($E$9:$E$28&lt;=CC$33),--($B$9:$B$28=$J$34),--($F$9:$F$28&gt;=CC$33),--($C$9:$C$28=$AW38),$H$9:$H$28,$K$9:$K$28),VLOOKUP($AW38,'6. Patients'!$C$10:$AP$39,COLUMNS('6. Patients'!$C$9:AK$9),0)),"")</f>
        <v/>
      </c>
      <c r="CD38" s="88" t="str">
        <f>IFERROR(-MIN(SUMPRODUCT(--($E$9:$E$28&lt;=CD$33),--($B$9:$B$28=$J$34),--($F$9:$F$28&gt;=CD$33),--($C$9:$C$28=$AW38),$H$9:$H$28,$K$9:$K$28),VLOOKUP($AW38,'6. Patients'!$C$10:$AP$39,COLUMNS('6. Patients'!$C$9:AL$9),0)),"")</f>
        <v/>
      </c>
      <c r="CE38" s="88" t="str">
        <f>IFERROR(-MIN(SUMPRODUCT(--($E$9:$E$28&lt;=CE$33),--($B$9:$B$28=$J$34),--($F$9:$F$28&gt;=CE$33),--($C$9:$C$28=$AW38),$H$9:$H$28,$K$9:$K$28),VLOOKUP($AW38,'6. Patients'!$C$10:$AP$39,COLUMNS('6. Patients'!$C$9:AM$9),0)),"")</f>
        <v/>
      </c>
      <c r="CF38" s="88" t="str">
        <f>IFERROR(-MIN(SUMPRODUCT(--($E$9:$E$28&lt;=CF$33),--($B$9:$B$28=$J$34),--($F$9:$F$28&gt;=CF$33),--($C$9:$C$28=$AW38),$H$9:$H$28,$K$9:$K$28),VLOOKUP($AW38,'6. Patients'!$C$10:$AP$39,COLUMNS('6. Patients'!$C$9:AN$9),0)),"")</f>
        <v/>
      </c>
      <c r="CG38" s="88" t="str">
        <f>IFERROR(-MIN(SUMPRODUCT(--($E$9:$E$28&lt;=CG$33),--($B$9:$B$28=$J$34),--($F$9:$F$28&gt;=CG$33),--($C$9:$C$28=$AW38),$H$9:$H$28,$K$9:$K$28),VLOOKUP($AW38,'6. Patients'!$C$10:$AP$39,COLUMNS('6. Patients'!$C$9:AO$9),0)),"")</f>
        <v/>
      </c>
      <c r="CI38" s="12" t="str">
        <f t="shared" si="11"/>
        <v/>
      </c>
      <c r="CJ38" s="88">
        <f t="shared" si="12"/>
        <v>0</v>
      </c>
      <c r="CK38" s="88">
        <f t="shared" si="7"/>
        <v>0</v>
      </c>
      <c r="CL38" s="88">
        <f t="shared" si="7"/>
        <v>0</v>
      </c>
      <c r="CM38" s="88">
        <f t="shared" si="7"/>
        <v>0</v>
      </c>
      <c r="CN38" s="88">
        <f t="shared" si="7"/>
        <v>0</v>
      </c>
      <c r="CO38" s="88">
        <f t="shared" si="7"/>
        <v>0</v>
      </c>
      <c r="CP38" s="88">
        <f t="shared" si="7"/>
        <v>0</v>
      </c>
      <c r="CQ38" s="88">
        <f t="shared" si="7"/>
        <v>0</v>
      </c>
      <c r="CR38" s="88">
        <f t="shared" si="7"/>
        <v>0</v>
      </c>
      <c r="CS38" s="88">
        <f t="shared" si="7"/>
        <v>0</v>
      </c>
      <c r="CT38" s="88">
        <f t="shared" si="7"/>
        <v>0</v>
      </c>
      <c r="CU38" s="88">
        <f t="shared" si="7"/>
        <v>0</v>
      </c>
      <c r="CV38" s="88">
        <f t="shared" si="7"/>
        <v>0</v>
      </c>
      <c r="CW38" s="88">
        <f t="shared" si="7"/>
        <v>0</v>
      </c>
      <c r="CX38" s="88">
        <f t="shared" si="7"/>
        <v>0</v>
      </c>
      <c r="CY38" s="88">
        <f t="shared" si="7"/>
        <v>0</v>
      </c>
      <c r="CZ38" s="88">
        <f t="shared" si="7"/>
        <v>0</v>
      </c>
      <c r="DA38" s="88">
        <f t="shared" si="8"/>
        <v>0</v>
      </c>
      <c r="DB38" s="88">
        <f t="shared" si="8"/>
        <v>0</v>
      </c>
      <c r="DC38" s="88">
        <f t="shared" si="8"/>
        <v>0</v>
      </c>
      <c r="DD38" s="88">
        <f t="shared" si="8"/>
        <v>0</v>
      </c>
      <c r="DE38" s="88">
        <f t="shared" si="8"/>
        <v>0</v>
      </c>
      <c r="DF38" s="88">
        <f t="shared" si="8"/>
        <v>0</v>
      </c>
      <c r="DG38" s="88">
        <f t="shared" si="8"/>
        <v>0</v>
      </c>
      <c r="DH38" s="88">
        <f t="shared" si="8"/>
        <v>0</v>
      </c>
      <c r="DI38" s="88">
        <f t="shared" si="8"/>
        <v>0</v>
      </c>
      <c r="DJ38" s="88">
        <f t="shared" si="8"/>
        <v>0</v>
      </c>
      <c r="DK38" s="88">
        <f t="shared" si="8"/>
        <v>0</v>
      </c>
      <c r="DL38" s="88">
        <f t="shared" si="8"/>
        <v>0</v>
      </c>
      <c r="DM38" s="88">
        <f t="shared" si="8"/>
        <v>0</v>
      </c>
      <c r="DN38" s="88">
        <f t="shared" si="8"/>
        <v>0</v>
      </c>
      <c r="DO38" s="88">
        <f t="shared" si="8"/>
        <v>0</v>
      </c>
      <c r="DP38" s="88">
        <f t="shared" si="8"/>
        <v>0</v>
      </c>
      <c r="DQ38" s="88">
        <f t="shared" si="9"/>
        <v>0</v>
      </c>
      <c r="DR38" s="88">
        <f t="shared" si="9"/>
        <v>0</v>
      </c>
      <c r="DS38" s="88">
        <f t="shared" si="9"/>
        <v>0</v>
      </c>
    </row>
    <row r="39" spans="1:123" x14ac:dyDescent="0.3">
      <c r="J39" s="12" t="str">
        <f>'6. Patients'!C14</f>
        <v/>
      </c>
      <c r="K39" s="12"/>
      <c r="L39" s="88">
        <f t="shared" si="10"/>
        <v>0</v>
      </c>
      <c r="M39" s="88">
        <f t="shared" si="5"/>
        <v>0</v>
      </c>
      <c r="N39" s="88">
        <f t="shared" si="5"/>
        <v>0</v>
      </c>
      <c r="O39" s="88">
        <f t="shared" si="5"/>
        <v>0</v>
      </c>
      <c r="P39" s="88">
        <f t="shared" si="5"/>
        <v>0</v>
      </c>
      <c r="Q39" s="88">
        <f t="shared" si="5"/>
        <v>0</v>
      </c>
      <c r="R39" s="88">
        <f t="shared" si="5"/>
        <v>0</v>
      </c>
      <c r="S39" s="88">
        <f t="shared" si="5"/>
        <v>0</v>
      </c>
      <c r="T39" s="88">
        <f t="shared" si="5"/>
        <v>0</v>
      </c>
      <c r="U39" s="88">
        <f t="shared" si="5"/>
        <v>0</v>
      </c>
      <c r="V39" s="88">
        <f t="shared" si="5"/>
        <v>0</v>
      </c>
      <c r="W39" s="88">
        <f t="shared" si="5"/>
        <v>0</v>
      </c>
      <c r="X39" s="88">
        <f t="shared" si="5"/>
        <v>0</v>
      </c>
      <c r="Y39" s="88">
        <f t="shared" si="5"/>
        <v>0</v>
      </c>
      <c r="Z39" s="88">
        <f t="shared" si="5"/>
        <v>0</v>
      </c>
      <c r="AA39" s="88">
        <f t="shared" si="5"/>
        <v>0</v>
      </c>
      <c r="AB39" s="88">
        <f t="shared" si="5"/>
        <v>0</v>
      </c>
      <c r="AC39" s="88">
        <f t="shared" si="5"/>
        <v>0</v>
      </c>
      <c r="AD39" s="88">
        <f t="shared" si="5"/>
        <v>0</v>
      </c>
      <c r="AE39" s="88">
        <f t="shared" si="5"/>
        <v>0</v>
      </c>
      <c r="AF39" s="88">
        <f t="shared" si="5"/>
        <v>0</v>
      </c>
      <c r="AG39" s="88">
        <f t="shared" si="5"/>
        <v>0</v>
      </c>
      <c r="AH39" s="88">
        <f t="shared" si="5"/>
        <v>0</v>
      </c>
      <c r="AI39" s="88">
        <f t="shared" si="5"/>
        <v>0</v>
      </c>
      <c r="AJ39" s="88">
        <f t="shared" si="5"/>
        <v>0</v>
      </c>
      <c r="AK39" s="88">
        <f t="shared" si="5"/>
        <v>0</v>
      </c>
      <c r="AL39" s="88">
        <f t="shared" si="5"/>
        <v>0</v>
      </c>
      <c r="AM39" s="88">
        <f t="shared" si="5"/>
        <v>0</v>
      </c>
      <c r="AN39" s="88">
        <f t="shared" si="5"/>
        <v>0</v>
      </c>
      <c r="AO39" s="88">
        <f t="shared" si="5"/>
        <v>0</v>
      </c>
      <c r="AP39" s="88">
        <f t="shared" si="5"/>
        <v>0</v>
      </c>
      <c r="AQ39" s="88">
        <f t="shared" si="5"/>
        <v>0</v>
      </c>
      <c r="AR39" s="88">
        <f t="shared" si="5"/>
        <v>0</v>
      </c>
      <c r="AS39" s="88">
        <f t="shared" si="5"/>
        <v>0</v>
      </c>
      <c r="AT39" s="88">
        <f t="shared" si="5"/>
        <v>0</v>
      </c>
      <c r="AU39" s="88">
        <f t="shared" si="5"/>
        <v>0</v>
      </c>
      <c r="AW39" s="12" t="str">
        <f t="shared" si="6"/>
        <v/>
      </c>
      <c r="AX39" s="88" t="str">
        <f>IFERROR(-MIN(SUMPRODUCT(--($E$9:$E$28&lt;=AX$33),--($B$9:$B$28=$J$34),--($F$9:$F$28&gt;=AX$33),--($C$9:$C$28=$AW39),$H$9:$H$28,$K$9:$K$28),VLOOKUP($AW39,'6. Patients'!$C$10:$AP$39,COLUMNS('6. Patients'!$C$9:F$9),0)),"")</f>
        <v/>
      </c>
      <c r="AY39" s="88" t="str">
        <f>IFERROR(-MIN(SUMPRODUCT(--($E$9:$E$28&lt;=AY$33),--($B$9:$B$28=$J$34),--($F$9:$F$28&gt;=AY$33),--($C$9:$C$28=$AW39),$H$9:$H$28,$K$9:$K$28),VLOOKUP($AW39,'6. Patients'!$C$10:$AP$39,COLUMNS('6. Patients'!$C$9:G$9),0)),"")</f>
        <v/>
      </c>
      <c r="AZ39" s="88" t="str">
        <f>IFERROR(-MIN(SUMPRODUCT(--($E$9:$E$28&lt;=AZ$33),--($B$9:$B$28=$J$34),--($F$9:$F$28&gt;=AZ$33),--($C$9:$C$28=$AW39),$H$9:$H$28,$K$9:$K$28),VLOOKUP($AW39,'6. Patients'!$C$10:$AP$39,COLUMNS('6. Patients'!$C$9:H$9),0)),"")</f>
        <v/>
      </c>
      <c r="BA39" s="88" t="str">
        <f>IFERROR(-MIN(SUMPRODUCT(--($E$9:$E$28&lt;=BA$33),--($B$9:$B$28=$J$34),--($F$9:$F$28&gt;=BA$33),--($C$9:$C$28=$AW39),$H$9:$H$28,$K$9:$K$28),VLOOKUP($AW39,'6. Patients'!$C$10:$AP$39,COLUMNS('6. Patients'!$C$9:I$9),0)),"")</f>
        <v/>
      </c>
      <c r="BB39" s="88" t="str">
        <f>IFERROR(-MIN(SUMPRODUCT(--($E$9:$E$28&lt;=BB$33),--($B$9:$B$28=$J$34),--($F$9:$F$28&gt;=BB$33),--($C$9:$C$28=$AW39),$H$9:$H$28,$K$9:$K$28),VLOOKUP($AW39,'6. Patients'!$C$10:$AP$39,COLUMNS('6. Patients'!$C$9:J$9),0)),"")</f>
        <v/>
      </c>
      <c r="BC39" s="88" t="str">
        <f>IFERROR(-MIN(SUMPRODUCT(--($E$9:$E$28&lt;=BC$33),--($B$9:$B$28=$J$34),--($F$9:$F$28&gt;=BC$33),--($C$9:$C$28=$AW39),$H$9:$H$28,$K$9:$K$28),VLOOKUP($AW39,'6. Patients'!$C$10:$AP$39,COLUMNS('6. Patients'!$C$9:K$9),0)),"")</f>
        <v/>
      </c>
      <c r="BD39" s="88" t="str">
        <f>IFERROR(-MIN(SUMPRODUCT(--($E$9:$E$28&lt;=BD$33),--($B$9:$B$28=$J$34),--($F$9:$F$28&gt;=BD$33),--($C$9:$C$28=$AW39),$H$9:$H$28,$K$9:$K$28),VLOOKUP($AW39,'6. Patients'!$C$10:$AP$39,COLUMNS('6. Patients'!$C$9:L$9),0)),"")</f>
        <v/>
      </c>
      <c r="BE39" s="88" t="str">
        <f>IFERROR(-MIN(SUMPRODUCT(--($E$9:$E$28&lt;=BE$33),--($B$9:$B$28=$J$34),--($F$9:$F$28&gt;=BE$33),--($C$9:$C$28=$AW39),$H$9:$H$28,$K$9:$K$28),VLOOKUP($AW39,'6. Patients'!$C$10:$AP$39,COLUMNS('6. Patients'!$C$9:M$9),0)),"")</f>
        <v/>
      </c>
      <c r="BF39" s="88" t="str">
        <f>IFERROR(-MIN(SUMPRODUCT(--($E$9:$E$28&lt;=BF$33),--($B$9:$B$28=$J$34),--($F$9:$F$28&gt;=BF$33),--($C$9:$C$28=$AW39),$H$9:$H$28,$K$9:$K$28),VLOOKUP($AW39,'6. Patients'!$C$10:$AP$39,COLUMNS('6. Patients'!$C$9:N$9),0)),"")</f>
        <v/>
      </c>
      <c r="BG39" s="88" t="str">
        <f>IFERROR(-MIN(SUMPRODUCT(--($E$9:$E$28&lt;=BG$33),--($B$9:$B$28=$J$34),--($F$9:$F$28&gt;=BG$33),--($C$9:$C$28=$AW39),$H$9:$H$28,$K$9:$K$28),VLOOKUP($AW39,'6. Patients'!$C$10:$AP$39,COLUMNS('6. Patients'!$C$9:O$9),0)),"")</f>
        <v/>
      </c>
      <c r="BH39" s="88" t="str">
        <f>IFERROR(-MIN(SUMPRODUCT(--($E$9:$E$28&lt;=BH$33),--($B$9:$B$28=$J$34),--($F$9:$F$28&gt;=BH$33),--($C$9:$C$28=$AW39),$H$9:$H$28,$K$9:$K$28),VLOOKUP($AW39,'6. Patients'!$C$10:$AP$39,COLUMNS('6. Patients'!$C$9:P$9),0)),"")</f>
        <v/>
      </c>
      <c r="BI39" s="88" t="str">
        <f>IFERROR(-MIN(SUMPRODUCT(--($E$9:$E$28&lt;=BI$33),--($B$9:$B$28=$J$34),--($F$9:$F$28&gt;=BI$33),--($C$9:$C$28=$AW39),$H$9:$H$28,$K$9:$K$28),VLOOKUP($AW39,'6. Patients'!$C$10:$AP$39,COLUMNS('6. Patients'!$C$9:Q$9),0)),"")</f>
        <v/>
      </c>
      <c r="BJ39" s="88" t="str">
        <f>IFERROR(-MIN(SUMPRODUCT(--($E$9:$E$28&lt;=BJ$33),--($B$9:$B$28=$J$34),--($F$9:$F$28&gt;=BJ$33),--($C$9:$C$28=$AW39),$H$9:$H$28,$K$9:$K$28),VLOOKUP($AW39,'6. Patients'!$C$10:$AP$39,COLUMNS('6. Patients'!$C$9:R$9),0)),"")</f>
        <v/>
      </c>
      <c r="BK39" s="88" t="str">
        <f>IFERROR(-MIN(SUMPRODUCT(--($E$9:$E$28&lt;=BK$33),--($B$9:$B$28=$J$34),--($F$9:$F$28&gt;=BK$33),--($C$9:$C$28=$AW39),$H$9:$H$28,$K$9:$K$28),VLOOKUP($AW39,'6. Patients'!$C$10:$AP$39,COLUMNS('6. Patients'!$C$9:S$9),0)),"")</f>
        <v/>
      </c>
      <c r="BL39" s="88" t="str">
        <f>IFERROR(-MIN(SUMPRODUCT(--($E$9:$E$28&lt;=BL$33),--($B$9:$B$28=$J$34),--($F$9:$F$28&gt;=BL$33),--($C$9:$C$28=$AW39),$H$9:$H$28,$K$9:$K$28),VLOOKUP($AW39,'6. Patients'!$C$10:$AP$39,COLUMNS('6. Patients'!$C$9:T$9),0)),"")</f>
        <v/>
      </c>
      <c r="BM39" s="88" t="str">
        <f>IFERROR(-MIN(SUMPRODUCT(--($E$9:$E$28&lt;=BM$33),--($B$9:$B$28=$J$34),--($F$9:$F$28&gt;=BM$33),--($C$9:$C$28=$AW39),$H$9:$H$28,$K$9:$K$28),VLOOKUP($AW39,'6. Patients'!$C$10:$AP$39,COLUMNS('6. Patients'!$C$9:U$9),0)),"")</f>
        <v/>
      </c>
      <c r="BN39" s="88" t="str">
        <f>IFERROR(-MIN(SUMPRODUCT(--($E$9:$E$28&lt;=BN$33),--($B$9:$B$28=$J$34),--($F$9:$F$28&gt;=BN$33),--($C$9:$C$28=$AW39),$H$9:$H$28,$K$9:$K$28),VLOOKUP($AW39,'6. Patients'!$C$10:$AP$39,COLUMNS('6. Patients'!$C$9:V$9),0)),"")</f>
        <v/>
      </c>
      <c r="BO39" s="88" t="str">
        <f>IFERROR(-MIN(SUMPRODUCT(--($E$9:$E$28&lt;=BO$33),--($B$9:$B$28=$J$34),--($F$9:$F$28&gt;=BO$33),--($C$9:$C$28=$AW39),$H$9:$H$28,$K$9:$K$28),VLOOKUP($AW39,'6. Patients'!$C$10:$AP$39,COLUMNS('6. Patients'!$C$9:W$9),0)),"")</f>
        <v/>
      </c>
      <c r="BP39" s="88" t="str">
        <f>IFERROR(-MIN(SUMPRODUCT(--($E$9:$E$28&lt;=BP$33),--($B$9:$B$28=$J$34),--($F$9:$F$28&gt;=BP$33),--($C$9:$C$28=$AW39),$H$9:$H$28,$K$9:$K$28),VLOOKUP($AW39,'6. Patients'!$C$10:$AP$39,COLUMNS('6. Patients'!$C$9:X$9),0)),"")</f>
        <v/>
      </c>
      <c r="BQ39" s="88" t="str">
        <f>IFERROR(-MIN(SUMPRODUCT(--($E$9:$E$28&lt;=BQ$33),--($B$9:$B$28=$J$34),--($F$9:$F$28&gt;=BQ$33),--($C$9:$C$28=$AW39),$H$9:$H$28,$K$9:$K$28),VLOOKUP($AW39,'6. Patients'!$C$10:$AP$39,COLUMNS('6. Patients'!$C$9:Y$9),0)),"")</f>
        <v/>
      </c>
      <c r="BR39" s="88" t="str">
        <f>IFERROR(-MIN(SUMPRODUCT(--($E$9:$E$28&lt;=BR$33),--($B$9:$B$28=$J$34),--($F$9:$F$28&gt;=BR$33),--($C$9:$C$28=$AW39),$H$9:$H$28,$K$9:$K$28),VLOOKUP($AW39,'6. Patients'!$C$10:$AP$39,COLUMNS('6. Patients'!$C$9:Z$9),0)),"")</f>
        <v/>
      </c>
      <c r="BS39" s="88" t="str">
        <f>IFERROR(-MIN(SUMPRODUCT(--($E$9:$E$28&lt;=BS$33),--($B$9:$B$28=$J$34),--($F$9:$F$28&gt;=BS$33),--($C$9:$C$28=$AW39),$H$9:$H$28,$K$9:$K$28),VLOOKUP($AW39,'6. Patients'!$C$10:$AP$39,COLUMNS('6. Patients'!$C$9:AA$9),0)),"")</f>
        <v/>
      </c>
      <c r="BT39" s="88" t="str">
        <f>IFERROR(-MIN(SUMPRODUCT(--($E$9:$E$28&lt;=BT$33),--($B$9:$B$28=$J$34),--($F$9:$F$28&gt;=BT$33),--($C$9:$C$28=$AW39),$H$9:$H$28,$K$9:$K$28),VLOOKUP($AW39,'6. Patients'!$C$10:$AP$39,COLUMNS('6. Patients'!$C$9:AB$9),0)),"")</f>
        <v/>
      </c>
      <c r="BU39" s="88" t="str">
        <f>IFERROR(-MIN(SUMPRODUCT(--($E$9:$E$28&lt;=BU$33),--($B$9:$B$28=$J$34),--($F$9:$F$28&gt;=BU$33),--($C$9:$C$28=$AW39),$H$9:$H$28,$K$9:$K$28),VLOOKUP($AW39,'6. Patients'!$C$10:$AP$39,COLUMNS('6. Patients'!$C$9:AC$9),0)),"")</f>
        <v/>
      </c>
      <c r="BV39" s="88" t="str">
        <f>IFERROR(-MIN(SUMPRODUCT(--($E$9:$E$28&lt;=BV$33),--($B$9:$B$28=$J$34),--($F$9:$F$28&gt;=BV$33),--($C$9:$C$28=$AW39),$H$9:$H$28,$K$9:$K$28),VLOOKUP($AW39,'6. Patients'!$C$10:$AP$39,COLUMNS('6. Patients'!$C$9:AD$9),0)),"")</f>
        <v/>
      </c>
      <c r="BW39" s="88" t="str">
        <f>IFERROR(-MIN(SUMPRODUCT(--($E$9:$E$28&lt;=BW$33),--($B$9:$B$28=$J$34),--($F$9:$F$28&gt;=BW$33),--($C$9:$C$28=$AW39),$H$9:$H$28,$K$9:$K$28),VLOOKUP($AW39,'6. Patients'!$C$10:$AP$39,COLUMNS('6. Patients'!$C$9:AE$9),0)),"")</f>
        <v/>
      </c>
      <c r="BX39" s="88" t="str">
        <f>IFERROR(-MIN(SUMPRODUCT(--($E$9:$E$28&lt;=BX$33),--($B$9:$B$28=$J$34),--($F$9:$F$28&gt;=BX$33),--($C$9:$C$28=$AW39),$H$9:$H$28,$K$9:$K$28),VLOOKUP($AW39,'6. Patients'!$C$10:$AP$39,COLUMNS('6. Patients'!$C$9:AF$9),0)),"")</f>
        <v/>
      </c>
      <c r="BY39" s="88" t="str">
        <f>IFERROR(-MIN(SUMPRODUCT(--($E$9:$E$28&lt;=BY$33),--($B$9:$B$28=$J$34),--($F$9:$F$28&gt;=BY$33),--($C$9:$C$28=$AW39),$H$9:$H$28,$K$9:$K$28),VLOOKUP($AW39,'6. Patients'!$C$10:$AP$39,COLUMNS('6. Patients'!$C$9:AG$9),0)),"")</f>
        <v/>
      </c>
      <c r="BZ39" s="88" t="str">
        <f>IFERROR(-MIN(SUMPRODUCT(--($E$9:$E$28&lt;=BZ$33),--($B$9:$B$28=$J$34),--($F$9:$F$28&gt;=BZ$33),--($C$9:$C$28=$AW39),$H$9:$H$28,$K$9:$K$28),VLOOKUP($AW39,'6. Patients'!$C$10:$AP$39,COLUMNS('6. Patients'!$C$9:AH$9),0)),"")</f>
        <v/>
      </c>
      <c r="CA39" s="88" t="str">
        <f>IFERROR(-MIN(SUMPRODUCT(--($E$9:$E$28&lt;=CA$33),--($B$9:$B$28=$J$34),--($F$9:$F$28&gt;=CA$33),--($C$9:$C$28=$AW39),$H$9:$H$28,$K$9:$K$28),VLOOKUP($AW39,'6. Patients'!$C$10:$AP$39,COLUMNS('6. Patients'!$C$9:AI$9),0)),"")</f>
        <v/>
      </c>
      <c r="CB39" s="88" t="str">
        <f>IFERROR(-MIN(SUMPRODUCT(--($E$9:$E$28&lt;=CB$33),--($B$9:$B$28=$J$34),--($F$9:$F$28&gt;=CB$33),--($C$9:$C$28=$AW39),$H$9:$H$28,$K$9:$K$28),VLOOKUP($AW39,'6. Patients'!$C$10:$AP$39,COLUMNS('6. Patients'!$C$9:AJ$9),0)),"")</f>
        <v/>
      </c>
      <c r="CC39" s="88" t="str">
        <f>IFERROR(-MIN(SUMPRODUCT(--($E$9:$E$28&lt;=CC$33),--($B$9:$B$28=$J$34),--($F$9:$F$28&gt;=CC$33),--($C$9:$C$28=$AW39),$H$9:$H$28,$K$9:$K$28),VLOOKUP($AW39,'6. Patients'!$C$10:$AP$39,COLUMNS('6. Patients'!$C$9:AK$9),0)),"")</f>
        <v/>
      </c>
      <c r="CD39" s="88" t="str">
        <f>IFERROR(-MIN(SUMPRODUCT(--($E$9:$E$28&lt;=CD$33),--($B$9:$B$28=$J$34),--($F$9:$F$28&gt;=CD$33),--($C$9:$C$28=$AW39),$H$9:$H$28,$K$9:$K$28),VLOOKUP($AW39,'6. Patients'!$C$10:$AP$39,COLUMNS('6. Patients'!$C$9:AL$9),0)),"")</f>
        <v/>
      </c>
      <c r="CE39" s="88" t="str">
        <f>IFERROR(-MIN(SUMPRODUCT(--($E$9:$E$28&lt;=CE$33),--($B$9:$B$28=$J$34),--($F$9:$F$28&gt;=CE$33),--($C$9:$C$28=$AW39),$H$9:$H$28,$K$9:$K$28),VLOOKUP($AW39,'6. Patients'!$C$10:$AP$39,COLUMNS('6. Patients'!$C$9:AM$9),0)),"")</f>
        <v/>
      </c>
      <c r="CF39" s="88" t="str">
        <f>IFERROR(-MIN(SUMPRODUCT(--($E$9:$E$28&lt;=CF$33),--($B$9:$B$28=$J$34),--($F$9:$F$28&gt;=CF$33),--($C$9:$C$28=$AW39),$H$9:$H$28,$K$9:$K$28),VLOOKUP($AW39,'6. Patients'!$C$10:$AP$39,COLUMNS('6. Patients'!$C$9:AN$9),0)),"")</f>
        <v/>
      </c>
      <c r="CG39" s="88" t="str">
        <f>IFERROR(-MIN(SUMPRODUCT(--($E$9:$E$28&lt;=CG$33),--($B$9:$B$28=$J$34),--($F$9:$F$28&gt;=CG$33),--($C$9:$C$28=$AW39),$H$9:$H$28,$K$9:$K$28),VLOOKUP($AW39,'6. Patients'!$C$10:$AP$39,COLUMNS('6. Patients'!$C$9:AO$9),0)),"")</f>
        <v/>
      </c>
      <c r="CI39" s="12" t="str">
        <f t="shared" si="11"/>
        <v/>
      </c>
      <c r="CJ39" s="88">
        <f t="shared" si="12"/>
        <v>0</v>
      </c>
      <c r="CK39" s="88">
        <f t="shared" si="7"/>
        <v>0</v>
      </c>
      <c r="CL39" s="88">
        <f t="shared" si="7"/>
        <v>0</v>
      </c>
      <c r="CM39" s="88">
        <f t="shared" si="7"/>
        <v>0</v>
      </c>
      <c r="CN39" s="88">
        <f t="shared" si="7"/>
        <v>0</v>
      </c>
      <c r="CO39" s="88">
        <f t="shared" si="7"/>
        <v>0</v>
      </c>
      <c r="CP39" s="88">
        <f t="shared" si="7"/>
        <v>0</v>
      </c>
      <c r="CQ39" s="88">
        <f t="shared" si="7"/>
        <v>0</v>
      </c>
      <c r="CR39" s="88">
        <f t="shared" si="7"/>
        <v>0</v>
      </c>
      <c r="CS39" s="88">
        <f t="shared" si="7"/>
        <v>0</v>
      </c>
      <c r="CT39" s="88">
        <f t="shared" si="7"/>
        <v>0</v>
      </c>
      <c r="CU39" s="88">
        <f t="shared" si="7"/>
        <v>0</v>
      </c>
      <c r="CV39" s="88">
        <f t="shared" si="7"/>
        <v>0</v>
      </c>
      <c r="CW39" s="88">
        <f t="shared" si="7"/>
        <v>0</v>
      </c>
      <c r="CX39" s="88">
        <f t="shared" si="7"/>
        <v>0</v>
      </c>
      <c r="CY39" s="88">
        <f t="shared" si="7"/>
        <v>0</v>
      </c>
      <c r="CZ39" s="88">
        <f t="shared" si="7"/>
        <v>0</v>
      </c>
      <c r="DA39" s="88">
        <f t="shared" si="8"/>
        <v>0</v>
      </c>
      <c r="DB39" s="88">
        <f t="shared" si="8"/>
        <v>0</v>
      </c>
      <c r="DC39" s="88">
        <f t="shared" si="8"/>
        <v>0</v>
      </c>
      <c r="DD39" s="88">
        <f t="shared" si="8"/>
        <v>0</v>
      </c>
      <c r="DE39" s="88">
        <f t="shared" si="8"/>
        <v>0</v>
      </c>
      <c r="DF39" s="88">
        <f t="shared" si="8"/>
        <v>0</v>
      </c>
      <c r="DG39" s="88">
        <f t="shared" si="8"/>
        <v>0</v>
      </c>
      <c r="DH39" s="88">
        <f t="shared" si="8"/>
        <v>0</v>
      </c>
      <c r="DI39" s="88">
        <f t="shared" si="8"/>
        <v>0</v>
      </c>
      <c r="DJ39" s="88">
        <f t="shared" si="8"/>
        <v>0</v>
      </c>
      <c r="DK39" s="88">
        <f t="shared" si="8"/>
        <v>0</v>
      </c>
      <c r="DL39" s="88">
        <f t="shared" si="8"/>
        <v>0</v>
      </c>
      <c r="DM39" s="88">
        <f t="shared" si="8"/>
        <v>0</v>
      </c>
      <c r="DN39" s="88">
        <f t="shared" si="8"/>
        <v>0</v>
      </c>
      <c r="DO39" s="88">
        <f t="shared" si="8"/>
        <v>0</v>
      </c>
      <c r="DP39" s="88">
        <f t="shared" si="8"/>
        <v>0</v>
      </c>
      <c r="DQ39" s="88">
        <f t="shared" si="9"/>
        <v>0</v>
      </c>
      <c r="DR39" s="88">
        <f t="shared" si="9"/>
        <v>0</v>
      </c>
      <c r="DS39" s="88">
        <f t="shared" si="9"/>
        <v>0</v>
      </c>
    </row>
    <row r="40" spans="1:123" x14ac:dyDescent="0.3">
      <c r="J40" s="12" t="str">
        <f>'6. Patients'!C15</f>
        <v/>
      </c>
      <c r="K40" s="12"/>
      <c r="L40" s="88">
        <f t="shared" si="10"/>
        <v>0</v>
      </c>
      <c r="M40" s="88">
        <f t="shared" si="5"/>
        <v>0</v>
      </c>
      <c r="N40" s="88">
        <f t="shared" si="5"/>
        <v>0</v>
      </c>
      <c r="O40" s="88">
        <f t="shared" si="5"/>
        <v>0</v>
      </c>
      <c r="P40" s="88">
        <f t="shared" si="5"/>
        <v>0</v>
      </c>
      <c r="Q40" s="88">
        <f t="shared" si="5"/>
        <v>0</v>
      </c>
      <c r="R40" s="88">
        <f t="shared" si="5"/>
        <v>0</v>
      </c>
      <c r="S40" s="88">
        <f t="shared" si="5"/>
        <v>0</v>
      </c>
      <c r="T40" s="88">
        <f t="shared" si="5"/>
        <v>0</v>
      </c>
      <c r="U40" s="88">
        <f t="shared" si="5"/>
        <v>0</v>
      </c>
      <c r="V40" s="88">
        <f t="shared" si="5"/>
        <v>0</v>
      </c>
      <c r="W40" s="88">
        <f t="shared" si="5"/>
        <v>0</v>
      </c>
      <c r="X40" s="88">
        <f t="shared" si="5"/>
        <v>0</v>
      </c>
      <c r="Y40" s="88">
        <f t="shared" si="5"/>
        <v>0</v>
      </c>
      <c r="Z40" s="88">
        <f t="shared" si="5"/>
        <v>0</v>
      </c>
      <c r="AA40" s="88">
        <f t="shared" si="5"/>
        <v>0</v>
      </c>
      <c r="AB40" s="88">
        <f t="shared" si="5"/>
        <v>0</v>
      </c>
      <c r="AC40" s="88">
        <f t="shared" si="5"/>
        <v>0</v>
      </c>
      <c r="AD40" s="88">
        <f t="shared" si="5"/>
        <v>0</v>
      </c>
      <c r="AE40" s="88">
        <f t="shared" si="5"/>
        <v>0</v>
      </c>
      <c r="AF40" s="88">
        <f t="shared" si="5"/>
        <v>0</v>
      </c>
      <c r="AG40" s="88">
        <f t="shared" si="5"/>
        <v>0</v>
      </c>
      <c r="AH40" s="88">
        <f t="shared" si="5"/>
        <v>0</v>
      </c>
      <c r="AI40" s="88">
        <f t="shared" si="5"/>
        <v>0</v>
      </c>
      <c r="AJ40" s="88">
        <f t="shared" si="5"/>
        <v>0</v>
      </c>
      <c r="AK40" s="88">
        <f t="shared" si="5"/>
        <v>0</v>
      </c>
      <c r="AL40" s="88">
        <f t="shared" si="5"/>
        <v>0</v>
      </c>
      <c r="AM40" s="88">
        <f t="shared" si="5"/>
        <v>0</v>
      </c>
      <c r="AN40" s="88">
        <f t="shared" si="5"/>
        <v>0</v>
      </c>
      <c r="AO40" s="88">
        <f t="shared" si="5"/>
        <v>0</v>
      </c>
      <c r="AP40" s="88">
        <f t="shared" si="5"/>
        <v>0</v>
      </c>
      <c r="AQ40" s="88">
        <f t="shared" si="5"/>
        <v>0</v>
      </c>
      <c r="AR40" s="88">
        <f t="shared" si="5"/>
        <v>0</v>
      </c>
      <c r="AS40" s="88">
        <f t="shared" si="5"/>
        <v>0</v>
      </c>
      <c r="AT40" s="88">
        <f t="shared" si="5"/>
        <v>0</v>
      </c>
      <c r="AU40" s="88">
        <f t="shared" si="5"/>
        <v>0</v>
      </c>
      <c r="AW40" s="12" t="str">
        <f t="shared" si="6"/>
        <v/>
      </c>
      <c r="AX40" s="88" t="str">
        <f>IFERROR(-MIN(SUMPRODUCT(--($E$9:$E$28&lt;=AX$33),--($B$9:$B$28=$J$34),--($F$9:$F$28&gt;=AX$33),--($C$9:$C$28=$AW40),$H$9:$H$28,$K$9:$K$28),VLOOKUP($AW40,'6. Patients'!$C$10:$AP$39,COLUMNS('6. Patients'!$C$9:F$9),0)),"")</f>
        <v/>
      </c>
      <c r="AY40" s="88" t="str">
        <f>IFERROR(-MIN(SUMPRODUCT(--($E$9:$E$28&lt;=AY$33),--($B$9:$B$28=$J$34),--($F$9:$F$28&gt;=AY$33),--($C$9:$C$28=$AW40),$H$9:$H$28,$K$9:$K$28),VLOOKUP($AW40,'6. Patients'!$C$10:$AP$39,COLUMNS('6. Patients'!$C$9:G$9),0)),"")</f>
        <v/>
      </c>
      <c r="AZ40" s="88" t="str">
        <f>IFERROR(-MIN(SUMPRODUCT(--($E$9:$E$28&lt;=AZ$33),--($B$9:$B$28=$J$34),--($F$9:$F$28&gt;=AZ$33),--($C$9:$C$28=$AW40),$H$9:$H$28,$K$9:$K$28),VLOOKUP($AW40,'6. Patients'!$C$10:$AP$39,COLUMNS('6. Patients'!$C$9:H$9),0)),"")</f>
        <v/>
      </c>
      <c r="BA40" s="88" t="str">
        <f>IFERROR(-MIN(SUMPRODUCT(--($E$9:$E$28&lt;=BA$33),--($B$9:$B$28=$J$34),--($F$9:$F$28&gt;=BA$33),--($C$9:$C$28=$AW40),$H$9:$H$28,$K$9:$K$28),VLOOKUP($AW40,'6. Patients'!$C$10:$AP$39,COLUMNS('6. Patients'!$C$9:I$9),0)),"")</f>
        <v/>
      </c>
      <c r="BB40" s="88" t="str">
        <f>IFERROR(-MIN(SUMPRODUCT(--($E$9:$E$28&lt;=BB$33),--($B$9:$B$28=$J$34),--($F$9:$F$28&gt;=BB$33),--($C$9:$C$28=$AW40),$H$9:$H$28,$K$9:$K$28),VLOOKUP($AW40,'6. Patients'!$C$10:$AP$39,COLUMNS('6. Patients'!$C$9:J$9),0)),"")</f>
        <v/>
      </c>
      <c r="BC40" s="88" t="str">
        <f>IFERROR(-MIN(SUMPRODUCT(--($E$9:$E$28&lt;=BC$33),--($B$9:$B$28=$J$34),--($F$9:$F$28&gt;=BC$33),--($C$9:$C$28=$AW40),$H$9:$H$28,$K$9:$K$28),VLOOKUP($AW40,'6. Patients'!$C$10:$AP$39,COLUMNS('6. Patients'!$C$9:K$9),0)),"")</f>
        <v/>
      </c>
      <c r="BD40" s="88" t="str">
        <f>IFERROR(-MIN(SUMPRODUCT(--($E$9:$E$28&lt;=BD$33),--($B$9:$B$28=$J$34),--($F$9:$F$28&gt;=BD$33),--($C$9:$C$28=$AW40),$H$9:$H$28,$K$9:$K$28),VLOOKUP($AW40,'6. Patients'!$C$10:$AP$39,COLUMNS('6. Patients'!$C$9:L$9),0)),"")</f>
        <v/>
      </c>
      <c r="BE40" s="88" t="str">
        <f>IFERROR(-MIN(SUMPRODUCT(--($E$9:$E$28&lt;=BE$33),--($B$9:$B$28=$J$34),--($F$9:$F$28&gt;=BE$33),--($C$9:$C$28=$AW40),$H$9:$H$28,$K$9:$K$28),VLOOKUP($AW40,'6. Patients'!$C$10:$AP$39,COLUMNS('6. Patients'!$C$9:M$9),0)),"")</f>
        <v/>
      </c>
      <c r="BF40" s="88" t="str">
        <f>IFERROR(-MIN(SUMPRODUCT(--($E$9:$E$28&lt;=BF$33),--($B$9:$B$28=$J$34),--($F$9:$F$28&gt;=BF$33),--($C$9:$C$28=$AW40),$H$9:$H$28,$K$9:$K$28),VLOOKUP($AW40,'6. Patients'!$C$10:$AP$39,COLUMNS('6. Patients'!$C$9:N$9),0)),"")</f>
        <v/>
      </c>
      <c r="BG40" s="88" t="str">
        <f>IFERROR(-MIN(SUMPRODUCT(--($E$9:$E$28&lt;=BG$33),--($B$9:$B$28=$J$34),--($F$9:$F$28&gt;=BG$33),--($C$9:$C$28=$AW40),$H$9:$H$28,$K$9:$K$28),VLOOKUP($AW40,'6. Patients'!$C$10:$AP$39,COLUMNS('6. Patients'!$C$9:O$9),0)),"")</f>
        <v/>
      </c>
      <c r="BH40" s="88" t="str">
        <f>IFERROR(-MIN(SUMPRODUCT(--($E$9:$E$28&lt;=BH$33),--($B$9:$B$28=$J$34),--($F$9:$F$28&gt;=BH$33),--($C$9:$C$28=$AW40),$H$9:$H$28,$K$9:$K$28),VLOOKUP($AW40,'6. Patients'!$C$10:$AP$39,COLUMNS('6. Patients'!$C$9:P$9),0)),"")</f>
        <v/>
      </c>
      <c r="BI40" s="88" t="str">
        <f>IFERROR(-MIN(SUMPRODUCT(--($E$9:$E$28&lt;=BI$33),--($B$9:$B$28=$J$34),--($F$9:$F$28&gt;=BI$33),--($C$9:$C$28=$AW40),$H$9:$H$28,$K$9:$K$28),VLOOKUP($AW40,'6. Patients'!$C$10:$AP$39,COLUMNS('6. Patients'!$C$9:Q$9),0)),"")</f>
        <v/>
      </c>
      <c r="BJ40" s="88" t="str">
        <f>IFERROR(-MIN(SUMPRODUCT(--($E$9:$E$28&lt;=BJ$33),--($B$9:$B$28=$J$34),--($F$9:$F$28&gt;=BJ$33),--($C$9:$C$28=$AW40),$H$9:$H$28,$K$9:$K$28),VLOOKUP($AW40,'6. Patients'!$C$10:$AP$39,COLUMNS('6. Patients'!$C$9:R$9),0)),"")</f>
        <v/>
      </c>
      <c r="BK40" s="88" t="str">
        <f>IFERROR(-MIN(SUMPRODUCT(--($E$9:$E$28&lt;=BK$33),--($B$9:$B$28=$J$34),--($F$9:$F$28&gt;=BK$33),--($C$9:$C$28=$AW40),$H$9:$H$28,$K$9:$K$28),VLOOKUP($AW40,'6. Patients'!$C$10:$AP$39,COLUMNS('6. Patients'!$C$9:S$9),0)),"")</f>
        <v/>
      </c>
      <c r="BL40" s="88" t="str">
        <f>IFERROR(-MIN(SUMPRODUCT(--($E$9:$E$28&lt;=BL$33),--($B$9:$B$28=$J$34),--($F$9:$F$28&gt;=BL$33),--($C$9:$C$28=$AW40),$H$9:$H$28,$K$9:$K$28),VLOOKUP($AW40,'6. Patients'!$C$10:$AP$39,COLUMNS('6. Patients'!$C$9:T$9),0)),"")</f>
        <v/>
      </c>
      <c r="BM40" s="88" t="str">
        <f>IFERROR(-MIN(SUMPRODUCT(--($E$9:$E$28&lt;=BM$33),--($B$9:$B$28=$J$34),--($F$9:$F$28&gt;=BM$33),--($C$9:$C$28=$AW40),$H$9:$H$28,$K$9:$K$28),VLOOKUP($AW40,'6. Patients'!$C$10:$AP$39,COLUMNS('6. Patients'!$C$9:U$9),0)),"")</f>
        <v/>
      </c>
      <c r="BN40" s="88" t="str">
        <f>IFERROR(-MIN(SUMPRODUCT(--($E$9:$E$28&lt;=BN$33),--($B$9:$B$28=$J$34),--($F$9:$F$28&gt;=BN$33),--($C$9:$C$28=$AW40),$H$9:$H$28,$K$9:$K$28),VLOOKUP($AW40,'6. Patients'!$C$10:$AP$39,COLUMNS('6. Patients'!$C$9:V$9),0)),"")</f>
        <v/>
      </c>
      <c r="BO40" s="88" t="str">
        <f>IFERROR(-MIN(SUMPRODUCT(--($E$9:$E$28&lt;=BO$33),--($B$9:$B$28=$J$34),--($F$9:$F$28&gt;=BO$33),--($C$9:$C$28=$AW40),$H$9:$H$28,$K$9:$K$28),VLOOKUP($AW40,'6. Patients'!$C$10:$AP$39,COLUMNS('6. Patients'!$C$9:W$9),0)),"")</f>
        <v/>
      </c>
      <c r="BP40" s="88" t="str">
        <f>IFERROR(-MIN(SUMPRODUCT(--($E$9:$E$28&lt;=BP$33),--($B$9:$B$28=$J$34),--($F$9:$F$28&gt;=BP$33),--($C$9:$C$28=$AW40),$H$9:$H$28,$K$9:$K$28),VLOOKUP($AW40,'6. Patients'!$C$10:$AP$39,COLUMNS('6. Patients'!$C$9:X$9),0)),"")</f>
        <v/>
      </c>
      <c r="BQ40" s="88" t="str">
        <f>IFERROR(-MIN(SUMPRODUCT(--($E$9:$E$28&lt;=BQ$33),--($B$9:$B$28=$J$34),--($F$9:$F$28&gt;=BQ$33),--($C$9:$C$28=$AW40),$H$9:$H$28,$K$9:$K$28),VLOOKUP($AW40,'6. Patients'!$C$10:$AP$39,COLUMNS('6. Patients'!$C$9:Y$9),0)),"")</f>
        <v/>
      </c>
      <c r="BR40" s="88" t="str">
        <f>IFERROR(-MIN(SUMPRODUCT(--($E$9:$E$28&lt;=BR$33),--($B$9:$B$28=$J$34),--($F$9:$F$28&gt;=BR$33),--($C$9:$C$28=$AW40),$H$9:$H$28,$K$9:$K$28),VLOOKUP($AW40,'6. Patients'!$C$10:$AP$39,COLUMNS('6. Patients'!$C$9:Z$9),0)),"")</f>
        <v/>
      </c>
      <c r="BS40" s="88" t="str">
        <f>IFERROR(-MIN(SUMPRODUCT(--($E$9:$E$28&lt;=BS$33),--($B$9:$B$28=$J$34),--($F$9:$F$28&gt;=BS$33),--($C$9:$C$28=$AW40),$H$9:$H$28,$K$9:$K$28),VLOOKUP($AW40,'6. Patients'!$C$10:$AP$39,COLUMNS('6. Patients'!$C$9:AA$9),0)),"")</f>
        <v/>
      </c>
      <c r="BT40" s="88" t="str">
        <f>IFERROR(-MIN(SUMPRODUCT(--($E$9:$E$28&lt;=BT$33),--($B$9:$B$28=$J$34),--($F$9:$F$28&gt;=BT$33),--($C$9:$C$28=$AW40),$H$9:$H$28,$K$9:$K$28),VLOOKUP($AW40,'6. Patients'!$C$10:$AP$39,COLUMNS('6. Patients'!$C$9:AB$9),0)),"")</f>
        <v/>
      </c>
      <c r="BU40" s="88" t="str">
        <f>IFERROR(-MIN(SUMPRODUCT(--($E$9:$E$28&lt;=BU$33),--($B$9:$B$28=$J$34),--($F$9:$F$28&gt;=BU$33),--($C$9:$C$28=$AW40),$H$9:$H$28,$K$9:$K$28),VLOOKUP($AW40,'6. Patients'!$C$10:$AP$39,COLUMNS('6. Patients'!$C$9:AC$9),0)),"")</f>
        <v/>
      </c>
      <c r="BV40" s="88" t="str">
        <f>IFERROR(-MIN(SUMPRODUCT(--($E$9:$E$28&lt;=BV$33),--($B$9:$B$28=$J$34),--($F$9:$F$28&gt;=BV$33),--($C$9:$C$28=$AW40),$H$9:$H$28,$K$9:$K$28),VLOOKUP($AW40,'6. Patients'!$C$10:$AP$39,COLUMNS('6. Patients'!$C$9:AD$9),0)),"")</f>
        <v/>
      </c>
      <c r="BW40" s="88" t="str">
        <f>IFERROR(-MIN(SUMPRODUCT(--($E$9:$E$28&lt;=BW$33),--($B$9:$B$28=$J$34),--($F$9:$F$28&gt;=BW$33),--($C$9:$C$28=$AW40),$H$9:$H$28,$K$9:$K$28),VLOOKUP($AW40,'6. Patients'!$C$10:$AP$39,COLUMNS('6. Patients'!$C$9:AE$9),0)),"")</f>
        <v/>
      </c>
      <c r="BX40" s="88" t="str">
        <f>IFERROR(-MIN(SUMPRODUCT(--($E$9:$E$28&lt;=BX$33),--($B$9:$B$28=$J$34),--($F$9:$F$28&gt;=BX$33),--($C$9:$C$28=$AW40),$H$9:$H$28,$K$9:$K$28),VLOOKUP($AW40,'6. Patients'!$C$10:$AP$39,COLUMNS('6. Patients'!$C$9:AF$9),0)),"")</f>
        <v/>
      </c>
      <c r="BY40" s="88" t="str">
        <f>IFERROR(-MIN(SUMPRODUCT(--($E$9:$E$28&lt;=BY$33),--($B$9:$B$28=$J$34),--($F$9:$F$28&gt;=BY$33),--($C$9:$C$28=$AW40),$H$9:$H$28,$K$9:$K$28),VLOOKUP($AW40,'6. Patients'!$C$10:$AP$39,COLUMNS('6. Patients'!$C$9:AG$9),0)),"")</f>
        <v/>
      </c>
      <c r="BZ40" s="88" t="str">
        <f>IFERROR(-MIN(SUMPRODUCT(--($E$9:$E$28&lt;=BZ$33),--($B$9:$B$28=$J$34),--($F$9:$F$28&gt;=BZ$33),--($C$9:$C$28=$AW40),$H$9:$H$28,$K$9:$K$28),VLOOKUP($AW40,'6. Patients'!$C$10:$AP$39,COLUMNS('6. Patients'!$C$9:AH$9),0)),"")</f>
        <v/>
      </c>
      <c r="CA40" s="88" t="str">
        <f>IFERROR(-MIN(SUMPRODUCT(--($E$9:$E$28&lt;=CA$33),--($B$9:$B$28=$J$34),--($F$9:$F$28&gt;=CA$33),--($C$9:$C$28=$AW40),$H$9:$H$28,$K$9:$K$28),VLOOKUP($AW40,'6. Patients'!$C$10:$AP$39,COLUMNS('6. Patients'!$C$9:AI$9),0)),"")</f>
        <v/>
      </c>
      <c r="CB40" s="88" t="str">
        <f>IFERROR(-MIN(SUMPRODUCT(--($E$9:$E$28&lt;=CB$33),--($B$9:$B$28=$J$34),--($F$9:$F$28&gt;=CB$33),--($C$9:$C$28=$AW40),$H$9:$H$28,$K$9:$K$28),VLOOKUP($AW40,'6. Patients'!$C$10:$AP$39,COLUMNS('6. Patients'!$C$9:AJ$9),0)),"")</f>
        <v/>
      </c>
      <c r="CC40" s="88" t="str">
        <f>IFERROR(-MIN(SUMPRODUCT(--($E$9:$E$28&lt;=CC$33),--($B$9:$B$28=$J$34),--($F$9:$F$28&gt;=CC$33),--($C$9:$C$28=$AW40),$H$9:$H$28,$K$9:$K$28),VLOOKUP($AW40,'6. Patients'!$C$10:$AP$39,COLUMNS('6. Patients'!$C$9:AK$9),0)),"")</f>
        <v/>
      </c>
      <c r="CD40" s="88" t="str">
        <f>IFERROR(-MIN(SUMPRODUCT(--($E$9:$E$28&lt;=CD$33),--($B$9:$B$28=$J$34),--($F$9:$F$28&gt;=CD$33),--($C$9:$C$28=$AW40),$H$9:$H$28,$K$9:$K$28),VLOOKUP($AW40,'6. Patients'!$C$10:$AP$39,COLUMNS('6. Patients'!$C$9:AL$9),0)),"")</f>
        <v/>
      </c>
      <c r="CE40" s="88" t="str">
        <f>IFERROR(-MIN(SUMPRODUCT(--($E$9:$E$28&lt;=CE$33),--($B$9:$B$28=$J$34),--($F$9:$F$28&gt;=CE$33),--($C$9:$C$28=$AW40),$H$9:$H$28,$K$9:$K$28),VLOOKUP($AW40,'6. Patients'!$C$10:$AP$39,COLUMNS('6. Patients'!$C$9:AM$9),0)),"")</f>
        <v/>
      </c>
      <c r="CF40" s="88" t="str">
        <f>IFERROR(-MIN(SUMPRODUCT(--($E$9:$E$28&lt;=CF$33),--($B$9:$B$28=$J$34),--($F$9:$F$28&gt;=CF$33),--($C$9:$C$28=$AW40),$H$9:$H$28,$K$9:$K$28),VLOOKUP($AW40,'6. Patients'!$C$10:$AP$39,COLUMNS('6. Patients'!$C$9:AN$9),0)),"")</f>
        <v/>
      </c>
      <c r="CG40" s="88" t="str">
        <f>IFERROR(-MIN(SUMPRODUCT(--($E$9:$E$28&lt;=CG$33),--($B$9:$B$28=$J$34),--($F$9:$F$28&gt;=CG$33),--($C$9:$C$28=$AW40),$H$9:$H$28,$K$9:$K$28),VLOOKUP($AW40,'6. Patients'!$C$10:$AP$39,COLUMNS('6. Patients'!$C$9:AO$9),0)),"")</f>
        <v/>
      </c>
      <c r="CI40" s="12" t="str">
        <f t="shared" si="11"/>
        <v/>
      </c>
      <c r="CJ40" s="88">
        <f t="shared" si="12"/>
        <v>0</v>
      </c>
      <c r="CK40" s="88">
        <f t="shared" si="7"/>
        <v>0</v>
      </c>
      <c r="CL40" s="88">
        <f t="shared" si="7"/>
        <v>0</v>
      </c>
      <c r="CM40" s="88">
        <f t="shared" si="7"/>
        <v>0</v>
      </c>
      <c r="CN40" s="88">
        <f t="shared" si="7"/>
        <v>0</v>
      </c>
      <c r="CO40" s="88">
        <f t="shared" si="7"/>
        <v>0</v>
      </c>
      <c r="CP40" s="88">
        <f t="shared" si="7"/>
        <v>0</v>
      </c>
      <c r="CQ40" s="88">
        <f t="shared" si="7"/>
        <v>0</v>
      </c>
      <c r="CR40" s="88">
        <f t="shared" si="7"/>
        <v>0</v>
      </c>
      <c r="CS40" s="88">
        <f t="shared" si="7"/>
        <v>0</v>
      </c>
      <c r="CT40" s="88">
        <f t="shared" si="7"/>
        <v>0</v>
      </c>
      <c r="CU40" s="88">
        <f t="shared" si="7"/>
        <v>0</v>
      </c>
      <c r="CV40" s="88">
        <f t="shared" si="7"/>
        <v>0</v>
      </c>
      <c r="CW40" s="88">
        <f t="shared" si="7"/>
        <v>0</v>
      </c>
      <c r="CX40" s="88">
        <f t="shared" si="7"/>
        <v>0</v>
      </c>
      <c r="CY40" s="88">
        <f t="shared" si="7"/>
        <v>0</v>
      </c>
      <c r="CZ40" s="88">
        <f t="shared" si="7"/>
        <v>0</v>
      </c>
      <c r="DA40" s="88">
        <f t="shared" si="8"/>
        <v>0</v>
      </c>
      <c r="DB40" s="88">
        <f t="shared" si="8"/>
        <v>0</v>
      </c>
      <c r="DC40" s="88">
        <f t="shared" si="8"/>
        <v>0</v>
      </c>
      <c r="DD40" s="88">
        <f t="shared" si="8"/>
        <v>0</v>
      </c>
      <c r="DE40" s="88">
        <f t="shared" si="8"/>
        <v>0</v>
      </c>
      <c r="DF40" s="88">
        <f t="shared" si="8"/>
        <v>0</v>
      </c>
      <c r="DG40" s="88">
        <f t="shared" si="8"/>
        <v>0</v>
      </c>
      <c r="DH40" s="88">
        <f t="shared" si="8"/>
        <v>0</v>
      </c>
      <c r="DI40" s="88">
        <f t="shared" si="8"/>
        <v>0</v>
      </c>
      <c r="DJ40" s="88">
        <f t="shared" si="8"/>
        <v>0</v>
      </c>
      <c r="DK40" s="88">
        <f t="shared" si="8"/>
        <v>0</v>
      </c>
      <c r="DL40" s="88">
        <f t="shared" si="8"/>
        <v>0</v>
      </c>
      <c r="DM40" s="88">
        <f t="shared" si="8"/>
        <v>0</v>
      </c>
      <c r="DN40" s="88">
        <f t="shared" si="8"/>
        <v>0</v>
      </c>
      <c r="DO40" s="88">
        <f t="shared" si="8"/>
        <v>0</v>
      </c>
      <c r="DP40" s="88">
        <f t="shared" si="8"/>
        <v>0</v>
      </c>
      <c r="DQ40" s="88">
        <f t="shared" si="9"/>
        <v>0</v>
      </c>
      <c r="DR40" s="88">
        <f t="shared" si="9"/>
        <v>0</v>
      </c>
      <c r="DS40" s="88">
        <f t="shared" si="9"/>
        <v>0</v>
      </c>
    </row>
    <row r="41" spans="1:123" x14ac:dyDescent="0.3">
      <c r="I41" s="257"/>
      <c r="J41" s="12" t="str">
        <f>'6. Patients'!C16</f>
        <v/>
      </c>
      <c r="K41" s="12"/>
      <c r="L41" s="88">
        <f t="shared" si="10"/>
        <v>0</v>
      </c>
      <c r="M41" s="88">
        <f t="shared" si="5"/>
        <v>0</v>
      </c>
      <c r="N41" s="88">
        <f t="shared" si="5"/>
        <v>0</v>
      </c>
      <c r="O41" s="88">
        <f t="shared" si="5"/>
        <v>0</v>
      </c>
      <c r="P41" s="88">
        <f t="shared" si="5"/>
        <v>0</v>
      </c>
      <c r="Q41" s="88">
        <f t="shared" si="5"/>
        <v>0</v>
      </c>
      <c r="R41" s="88">
        <f t="shared" si="5"/>
        <v>0</v>
      </c>
      <c r="S41" s="88">
        <f t="shared" si="5"/>
        <v>0</v>
      </c>
      <c r="T41" s="88">
        <f t="shared" si="5"/>
        <v>0</v>
      </c>
      <c r="U41" s="88">
        <f t="shared" si="5"/>
        <v>0</v>
      </c>
      <c r="V41" s="88">
        <f t="shared" si="5"/>
        <v>0</v>
      </c>
      <c r="W41" s="88">
        <f t="shared" si="5"/>
        <v>0</v>
      </c>
      <c r="X41" s="88">
        <f t="shared" si="5"/>
        <v>0</v>
      </c>
      <c r="Y41" s="88">
        <f t="shared" si="5"/>
        <v>0</v>
      </c>
      <c r="Z41" s="88">
        <f t="shared" si="5"/>
        <v>0</v>
      </c>
      <c r="AA41" s="88">
        <f t="shared" si="5"/>
        <v>0</v>
      </c>
      <c r="AB41" s="88">
        <f t="shared" si="5"/>
        <v>0</v>
      </c>
      <c r="AC41" s="88">
        <f t="shared" si="5"/>
        <v>0</v>
      </c>
      <c r="AD41" s="88">
        <f t="shared" si="5"/>
        <v>0</v>
      </c>
      <c r="AE41" s="88">
        <f t="shared" si="5"/>
        <v>0</v>
      </c>
      <c r="AF41" s="88">
        <f t="shared" si="5"/>
        <v>0</v>
      </c>
      <c r="AG41" s="88">
        <f t="shared" si="5"/>
        <v>0</v>
      </c>
      <c r="AH41" s="88">
        <f t="shared" si="5"/>
        <v>0</v>
      </c>
      <c r="AI41" s="88">
        <f t="shared" si="5"/>
        <v>0</v>
      </c>
      <c r="AJ41" s="88">
        <f t="shared" si="5"/>
        <v>0</v>
      </c>
      <c r="AK41" s="88">
        <f t="shared" si="5"/>
        <v>0</v>
      </c>
      <c r="AL41" s="88">
        <f t="shared" si="5"/>
        <v>0</v>
      </c>
      <c r="AM41" s="88">
        <f t="shared" si="5"/>
        <v>0</v>
      </c>
      <c r="AN41" s="88">
        <f t="shared" si="5"/>
        <v>0</v>
      </c>
      <c r="AO41" s="88">
        <f t="shared" si="5"/>
        <v>0</v>
      </c>
      <c r="AP41" s="88">
        <f t="shared" si="5"/>
        <v>0</v>
      </c>
      <c r="AQ41" s="88">
        <f t="shared" si="5"/>
        <v>0</v>
      </c>
      <c r="AR41" s="88">
        <f t="shared" si="5"/>
        <v>0</v>
      </c>
      <c r="AS41" s="88">
        <f t="shared" si="5"/>
        <v>0</v>
      </c>
      <c r="AT41" s="88">
        <f t="shared" si="5"/>
        <v>0</v>
      </c>
      <c r="AU41" s="88">
        <f t="shared" si="5"/>
        <v>0</v>
      </c>
      <c r="AW41" s="12" t="str">
        <f t="shared" si="6"/>
        <v/>
      </c>
      <c r="AX41" s="88" t="str">
        <f>IFERROR(-MIN(SUMPRODUCT(--($E$9:$E$28&lt;=AX$33),--($B$9:$B$28=$J$34),--($F$9:$F$28&gt;=AX$33),--($C$9:$C$28=$AW41),$H$9:$H$28,$K$9:$K$28),VLOOKUP($AW41,'6. Patients'!$C$10:$AP$39,COLUMNS('6. Patients'!$C$9:F$9),0)),"")</f>
        <v/>
      </c>
      <c r="AY41" s="88" t="str">
        <f>IFERROR(-MIN(SUMPRODUCT(--($E$9:$E$28&lt;=AY$33),--($B$9:$B$28=$J$34),--($F$9:$F$28&gt;=AY$33),--($C$9:$C$28=$AW41),$H$9:$H$28,$K$9:$K$28),VLOOKUP($AW41,'6. Patients'!$C$10:$AP$39,COLUMNS('6. Patients'!$C$9:G$9),0)),"")</f>
        <v/>
      </c>
      <c r="AZ41" s="88" t="str">
        <f>IFERROR(-MIN(SUMPRODUCT(--($E$9:$E$28&lt;=AZ$33),--($B$9:$B$28=$J$34),--($F$9:$F$28&gt;=AZ$33),--($C$9:$C$28=$AW41),$H$9:$H$28,$K$9:$K$28),VLOOKUP($AW41,'6. Patients'!$C$10:$AP$39,COLUMNS('6. Patients'!$C$9:H$9),0)),"")</f>
        <v/>
      </c>
      <c r="BA41" s="88" t="str">
        <f>IFERROR(-MIN(SUMPRODUCT(--($E$9:$E$28&lt;=BA$33),--($B$9:$B$28=$J$34),--($F$9:$F$28&gt;=BA$33),--($C$9:$C$28=$AW41),$H$9:$H$28,$K$9:$K$28),VLOOKUP($AW41,'6. Patients'!$C$10:$AP$39,COLUMNS('6. Patients'!$C$9:I$9),0)),"")</f>
        <v/>
      </c>
      <c r="BB41" s="88" t="str">
        <f>IFERROR(-MIN(SUMPRODUCT(--($E$9:$E$28&lt;=BB$33),--($B$9:$B$28=$J$34),--($F$9:$F$28&gt;=BB$33),--($C$9:$C$28=$AW41),$H$9:$H$28,$K$9:$K$28),VLOOKUP($AW41,'6. Patients'!$C$10:$AP$39,COLUMNS('6. Patients'!$C$9:J$9),0)),"")</f>
        <v/>
      </c>
      <c r="BC41" s="88" t="str">
        <f>IFERROR(-MIN(SUMPRODUCT(--($E$9:$E$28&lt;=BC$33),--($B$9:$B$28=$J$34),--($F$9:$F$28&gt;=BC$33),--($C$9:$C$28=$AW41),$H$9:$H$28,$K$9:$K$28),VLOOKUP($AW41,'6. Patients'!$C$10:$AP$39,COLUMNS('6. Patients'!$C$9:K$9),0)),"")</f>
        <v/>
      </c>
      <c r="BD41" s="88" t="str">
        <f>IFERROR(-MIN(SUMPRODUCT(--($E$9:$E$28&lt;=BD$33),--($B$9:$B$28=$J$34),--($F$9:$F$28&gt;=BD$33),--($C$9:$C$28=$AW41),$H$9:$H$28,$K$9:$K$28),VLOOKUP($AW41,'6. Patients'!$C$10:$AP$39,COLUMNS('6. Patients'!$C$9:L$9),0)),"")</f>
        <v/>
      </c>
      <c r="BE41" s="88" t="str">
        <f>IFERROR(-MIN(SUMPRODUCT(--($E$9:$E$28&lt;=BE$33),--($B$9:$B$28=$J$34),--($F$9:$F$28&gt;=BE$33),--($C$9:$C$28=$AW41),$H$9:$H$28,$K$9:$K$28),VLOOKUP($AW41,'6. Patients'!$C$10:$AP$39,COLUMNS('6. Patients'!$C$9:M$9),0)),"")</f>
        <v/>
      </c>
      <c r="BF41" s="88" t="str">
        <f>IFERROR(-MIN(SUMPRODUCT(--($E$9:$E$28&lt;=BF$33),--($B$9:$B$28=$J$34),--($F$9:$F$28&gt;=BF$33),--($C$9:$C$28=$AW41),$H$9:$H$28,$K$9:$K$28),VLOOKUP($AW41,'6. Patients'!$C$10:$AP$39,COLUMNS('6. Patients'!$C$9:N$9),0)),"")</f>
        <v/>
      </c>
      <c r="BG41" s="88" t="str">
        <f>IFERROR(-MIN(SUMPRODUCT(--($E$9:$E$28&lt;=BG$33),--($B$9:$B$28=$J$34),--($F$9:$F$28&gt;=BG$33),--($C$9:$C$28=$AW41),$H$9:$H$28,$K$9:$K$28),VLOOKUP($AW41,'6. Patients'!$C$10:$AP$39,COLUMNS('6. Patients'!$C$9:O$9),0)),"")</f>
        <v/>
      </c>
      <c r="BH41" s="88" t="str">
        <f>IFERROR(-MIN(SUMPRODUCT(--($E$9:$E$28&lt;=BH$33),--($B$9:$B$28=$J$34),--($F$9:$F$28&gt;=BH$33),--($C$9:$C$28=$AW41),$H$9:$H$28,$K$9:$K$28),VLOOKUP($AW41,'6. Patients'!$C$10:$AP$39,COLUMNS('6. Patients'!$C$9:P$9),0)),"")</f>
        <v/>
      </c>
      <c r="BI41" s="88" t="str">
        <f>IFERROR(-MIN(SUMPRODUCT(--($E$9:$E$28&lt;=BI$33),--($B$9:$B$28=$J$34),--($F$9:$F$28&gt;=BI$33),--($C$9:$C$28=$AW41),$H$9:$H$28,$K$9:$K$28),VLOOKUP($AW41,'6. Patients'!$C$10:$AP$39,COLUMNS('6. Patients'!$C$9:Q$9),0)),"")</f>
        <v/>
      </c>
      <c r="BJ41" s="88" t="str">
        <f>IFERROR(-MIN(SUMPRODUCT(--($E$9:$E$28&lt;=BJ$33),--($B$9:$B$28=$J$34),--($F$9:$F$28&gt;=BJ$33),--($C$9:$C$28=$AW41),$H$9:$H$28,$K$9:$K$28),VLOOKUP($AW41,'6. Patients'!$C$10:$AP$39,COLUMNS('6. Patients'!$C$9:R$9),0)),"")</f>
        <v/>
      </c>
      <c r="BK41" s="88" t="str">
        <f>IFERROR(-MIN(SUMPRODUCT(--($E$9:$E$28&lt;=BK$33),--($B$9:$B$28=$J$34),--($F$9:$F$28&gt;=BK$33),--($C$9:$C$28=$AW41),$H$9:$H$28,$K$9:$K$28),VLOOKUP($AW41,'6. Patients'!$C$10:$AP$39,COLUMNS('6. Patients'!$C$9:S$9),0)),"")</f>
        <v/>
      </c>
      <c r="BL41" s="88" t="str">
        <f>IFERROR(-MIN(SUMPRODUCT(--($E$9:$E$28&lt;=BL$33),--($B$9:$B$28=$J$34),--($F$9:$F$28&gt;=BL$33),--($C$9:$C$28=$AW41),$H$9:$H$28,$K$9:$K$28),VLOOKUP($AW41,'6. Patients'!$C$10:$AP$39,COLUMNS('6. Patients'!$C$9:T$9),0)),"")</f>
        <v/>
      </c>
      <c r="BM41" s="88" t="str">
        <f>IFERROR(-MIN(SUMPRODUCT(--($E$9:$E$28&lt;=BM$33),--($B$9:$B$28=$J$34),--($F$9:$F$28&gt;=BM$33),--($C$9:$C$28=$AW41),$H$9:$H$28,$K$9:$K$28),VLOOKUP($AW41,'6. Patients'!$C$10:$AP$39,COLUMNS('6. Patients'!$C$9:U$9),0)),"")</f>
        <v/>
      </c>
      <c r="BN41" s="88" t="str">
        <f>IFERROR(-MIN(SUMPRODUCT(--($E$9:$E$28&lt;=BN$33),--($B$9:$B$28=$J$34),--($F$9:$F$28&gt;=BN$33),--($C$9:$C$28=$AW41),$H$9:$H$28,$K$9:$K$28),VLOOKUP($AW41,'6. Patients'!$C$10:$AP$39,COLUMNS('6. Patients'!$C$9:V$9),0)),"")</f>
        <v/>
      </c>
      <c r="BO41" s="88" t="str">
        <f>IFERROR(-MIN(SUMPRODUCT(--($E$9:$E$28&lt;=BO$33),--($B$9:$B$28=$J$34),--($F$9:$F$28&gt;=BO$33),--($C$9:$C$28=$AW41),$H$9:$H$28,$K$9:$K$28),VLOOKUP($AW41,'6. Patients'!$C$10:$AP$39,COLUMNS('6. Patients'!$C$9:W$9),0)),"")</f>
        <v/>
      </c>
      <c r="BP41" s="88" t="str">
        <f>IFERROR(-MIN(SUMPRODUCT(--($E$9:$E$28&lt;=BP$33),--($B$9:$B$28=$J$34),--($F$9:$F$28&gt;=BP$33),--($C$9:$C$28=$AW41),$H$9:$H$28,$K$9:$K$28),VLOOKUP($AW41,'6. Patients'!$C$10:$AP$39,COLUMNS('6. Patients'!$C$9:X$9),0)),"")</f>
        <v/>
      </c>
      <c r="BQ41" s="88" t="str">
        <f>IFERROR(-MIN(SUMPRODUCT(--($E$9:$E$28&lt;=BQ$33),--($B$9:$B$28=$J$34),--($F$9:$F$28&gt;=BQ$33),--($C$9:$C$28=$AW41),$H$9:$H$28,$K$9:$K$28),VLOOKUP($AW41,'6. Patients'!$C$10:$AP$39,COLUMNS('6. Patients'!$C$9:Y$9),0)),"")</f>
        <v/>
      </c>
      <c r="BR41" s="88" t="str">
        <f>IFERROR(-MIN(SUMPRODUCT(--($E$9:$E$28&lt;=BR$33),--($B$9:$B$28=$J$34),--($F$9:$F$28&gt;=BR$33),--($C$9:$C$28=$AW41),$H$9:$H$28,$K$9:$K$28),VLOOKUP($AW41,'6. Patients'!$C$10:$AP$39,COLUMNS('6. Patients'!$C$9:Z$9),0)),"")</f>
        <v/>
      </c>
      <c r="BS41" s="88" t="str">
        <f>IFERROR(-MIN(SUMPRODUCT(--($E$9:$E$28&lt;=BS$33),--($B$9:$B$28=$J$34),--($F$9:$F$28&gt;=BS$33),--($C$9:$C$28=$AW41),$H$9:$H$28,$K$9:$K$28),VLOOKUP($AW41,'6. Patients'!$C$10:$AP$39,COLUMNS('6. Patients'!$C$9:AA$9),0)),"")</f>
        <v/>
      </c>
      <c r="BT41" s="88" t="str">
        <f>IFERROR(-MIN(SUMPRODUCT(--($E$9:$E$28&lt;=BT$33),--($B$9:$B$28=$J$34),--($F$9:$F$28&gt;=BT$33),--($C$9:$C$28=$AW41),$H$9:$H$28,$K$9:$K$28),VLOOKUP($AW41,'6. Patients'!$C$10:$AP$39,COLUMNS('6. Patients'!$C$9:AB$9),0)),"")</f>
        <v/>
      </c>
      <c r="BU41" s="88" t="str">
        <f>IFERROR(-MIN(SUMPRODUCT(--($E$9:$E$28&lt;=BU$33),--($B$9:$B$28=$J$34),--($F$9:$F$28&gt;=BU$33),--($C$9:$C$28=$AW41),$H$9:$H$28,$K$9:$K$28),VLOOKUP($AW41,'6. Patients'!$C$10:$AP$39,COLUMNS('6. Patients'!$C$9:AC$9),0)),"")</f>
        <v/>
      </c>
      <c r="BV41" s="88" t="str">
        <f>IFERROR(-MIN(SUMPRODUCT(--($E$9:$E$28&lt;=BV$33),--($B$9:$B$28=$J$34),--($F$9:$F$28&gt;=BV$33),--($C$9:$C$28=$AW41),$H$9:$H$28,$K$9:$K$28),VLOOKUP($AW41,'6. Patients'!$C$10:$AP$39,COLUMNS('6. Patients'!$C$9:AD$9),0)),"")</f>
        <v/>
      </c>
      <c r="BW41" s="88" t="str">
        <f>IFERROR(-MIN(SUMPRODUCT(--($E$9:$E$28&lt;=BW$33),--($B$9:$B$28=$J$34),--($F$9:$F$28&gt;=BW$33),--($C$9:$C$28=$AW41),$H$9:$H$28,$K$9:$K$28),VLOOKUP($AW41,'6. Patients'!$C$10:$AP$39,COLUMNS('6. Patients'!$C$9:AE$9),0)),"")</f>
        <v/>
      </c>
      <c r="BX41" s="88" t="str">
        <f>IFERROR(-MIN(SUMPRODUCT(--($E$9:$E$28&lt;=BX$33),--($B$9:$B$28=$J$34),--($F$9:$F$28&gt;=BX$33),--($C$9:$C$28=$AW41),$H$9:$H$28,$K$9:$K$28),VLOOKUP($AW41,'6. Patients'!$C$10:$AP$39,COLUMNS('6. Patients'!$C$9:AF$9),0)),"")</f>
        <v/>
      </c>
      <c r="BY41" s="88" t="str">
        <f>IFERROR(-MIN(SUMPRODUCT(--($E$9:$E$28&lt;=BY$33),--($B$9:$B$28=$J$34),--($F$9:$F$28&gt;=BY$33),--($C$9:$C$28=$AW41),$H$9:$H$28,$K$9:$K$28),VLOOKUP($AW41,'6. Patients'!$C$10:$AP$39,COLUMNS('6. Patients'!$C$9:AG$9),0)),"")</f>
        <v/>
      </c>
      <c r="BZ41" s="88" t="str">
        <f>IFERROR(-MIN(SUMPRODUCT(--($E$9:$E$28&lt;=BZ$33),--($B$9:$B$28=$J$34),--($F$9:$F$28&gt;=BZ$33),--($C$9:$C$28=$AW41),$H$9:$H$28,$K$9:$K$28),VLOOKUP($AW41,'6. Patients'!$C$10:$AP$39,COLUMNS('6. Patients'!$C$9:AH$9),0)),"")</f>
        <v/>
      </c>
      <c r="CA41" s="88" t="str">
        <f>IFERROR(-MIN(SUMPRODUCT(--($E$9:$E$28&lt;=CA$33),--($B$9:$B$28=$J$34),--($F$9:$F$28&gt;=CA$33),--($C$9:$C$28=$AW41),$H$9:$H$28,$K$9:$K$28),VLOOKUP($AW41,'6. Patients'!$C$10:$AP$39,COLUMNS('6. Patients'!$C$9:AI$9),0)),"")</f>
        <v/>
      </c>
      <c r="CB41" s="88" t="str">
        <f>IFERROR(-MIN(SUMPRODUCT(--($E$9:$E$28&lt;=CB$33),--($B$9:$B$28=$J$34),--($F$9:$F$28&gt;=CB$33),--($C$9:$C$28=$AW41),$H$9:$H$28,$K$9:$K$28),VLOOKUP($AW41,'6. Patients'!$C$10:$AP$39,COLUMNS('6. Patients'!$C$9:AJ$9),0)),"")</f>
        <v/>
      </c>
      <c r="CC41" s="88" t="str">
        <f>IFERROR(-MIN(SUMPRODUCT(--($E$9:$E$28&lt;=CC$33),--($B$9:$B$28=$J$34),--($F$9:$F$28&gt;=CC$33),--($C$9:$C$28=$AW41),$H$9:$H$28,$K$9:$K$28),VLOOKUP($AW41,'6. Patients'!$C$10:$AP$39,COLUMNS('6. Patients'!$C$9:AK$9),0)),"")</f>
        <v/>
      </c>
      <c r="CD41" s="88" t="str">
        <f>IFERROR(-MIN(SUMPRODUCT(--($E$9:$E$28&lt;=CD$33),--($B$9:$B$28=$J$34),--($F$9:$F$28&gt;=CD$33),--($C$9:$C$28=$AW41),$H$9:$H$28,$K$9:$K$28),VLOOKUP($AW41,'6. Patients'!$C$10:$AP$39,COLUMNS('6. Patients'!$C$9:AL$9),0)),"")</f>
        <v/>
      </c>
      <c r="CE41" s="88" t="str">
        <f>IFERROR(-MIN(SUMPRODUCT(--($E$9:$E$28&lt;=CE$33),--($B$9:$B$28=$J$34),--($F$9:$F$28&gt;=CE$33),--($C$9:$C$28=$AW41),$H$9:$H$28,$K$9:$K$28),VLOOKUP($AW41,'6. Patients'!$C$10:$AP$39,COLUMNS('6. Patients'!$C$9:AM$9),0)),"")</f>
        <v/>
      </c>
      <c r="CF41" s="88" t="str">
        <f>IFERROR(-MIN(SUMPRODUCT(--($E$9:$E$28&lt;=CF$33),--($B$9:$B$28=$J$34),--($F$9:$F$28&gt;=CF$33),--($C$9:$C$28=$AW41),$H$9:$H$28,$K$9:$K$28),VLOOKUP($AW41,'6. Patients'!$C$10:$AP$39,COLUMNS('6. Patients'!$C$9:AN$9),0)),"")</f>
        <v/>
      </c>
      <c r="CG41" s="88" t="str">
        <f>IFERROR(-MIN(SUMPRODUCT(--($E$9:$E$28&lt;=CG$33),--($B$9:$B$28=$J$34),--($F$9:$F$28&gt;=CG$33),--($C$9:$C$28=$AW41),$H$9:$H$28,$K$9:$K$28),VLOOKUP($AW41,'6. Patients'!$C$10:$AP$39,COLUMNS('6. Patients'!$C$9:AO$9),0)),"")</f>
        <v/>
      </c>
      <c r="CI41" s="12" t="str">
        <f t="shared" si="11"/>
        <v/>
      </c>
      <c r="CJ41" s="88">
        <f t="shared" si="12"/>
        <v>0</v>
      </c>
      <c r="CK41" s="88">
        <f t="shared" si="7"/>
        <v>0</v>
      </c>
      <c r="CL41" s="88">
        <f t="shared" si="7"/>
        <v>0</v>
      </c>
      <c r="CM41" s="88">
        <f t="shared" si="7"/>
        <v>0</v>
      </c>
      <c r="CN41" s="88">
        <f t="shared" si="7"/>
        <v>0</v>
      </c>
      <c r="CO41" s="88">
        <f t="shared" si="7"/>
        <v>0</v>
      </c>
      <c r="CP41" s="88">
        <f t="shared" si="7"/>
        <v>0</v>
      </c>
      <c r="CQ41" s="88">
        <f t="shared" si="7"/>
        <v>0</v>
      </c>
      <c r="CR41" s="88">
        <f t="shared" si="7"/>
        <v>0</v>
      </c>
      <c r="CS41" s="88">
        <f t="shared" si="7"/>
        <v>0</v>
      </c>
      <c r="CT41" s="88">
        <f t="shared" si="7"/>
        <v>0</v>
      </c>
      <c r="CU41" s="88">
        <f t="shared" si="7"/>
        <v>0</v>
      </c>
      <c r="CV41" s="88">
        <f t="shared" si="7"/>
        <v>0</v>
      </c>
      <c r="CW41" s="88">
        <f t="shared" si="7"/>
        <v>0</v>
      </c>
      <c r="CX41" s="88">
        <f t="shared" si="7"/>
        <v>0</v>
      </c>
      <c r="CY41" s="88">
        <f t="shared" si="7"/>
        <v>0</v>
      </c>
      <c r="CZ41" s="88">
        <f t="shared" si="7"/>
        <v>0</v>
      </c>
      <c r="DA41" s="88">
        <f t="shared" si="8"/>
        <v>0</v>
      </c>
      <c r="DB41" s="88">
        <f t="shared" si="8"/>
        <v>0</v>
      </c>
      <c r="DC41" s="88">
        <f t="shared" si="8"/>
        <v>0</v>
      </c>
      <c r="DD41" s="88">
        <f t="shared" si="8"/>
        <v>0</v>
      </c>
      <c r="DE41" s="88">
        <f t="shared" si="8"/>
        <v>0</v>
      </c>
      <c r="DF41" s="88">
        <f t="shared" si="8"/>
        <v>0</v>
      </c>
      <c r="DG41" s="88">
        <f t="shared" si="8"/>
        <v>0</v>
      </c>
      <c r="DH41" s="88">
        <f t="shared" si="8"/>
        <v>0</v>
      </c>
      <c r="DI41" s="88">
        <f t="shared" si="8"/>
        <v>0</v>
      </c>
      <c r="DJ41" s="88">
        <f t="shared" si="8"/>
        <v>0</v>
      </c>
      <c r="DK41" s="88">
        <f t="shared" si="8"/>
        <v>0</v>
      </c>
      <c r="DL41" s="88">
        <f t="shared" si="8"/>
        <v>0</v>
      </c>
      <c r="DM41" s="88">
        <f t="shared" si="8"/>
        <v>0</v>
      </c>
      <c r="DN41" s="88">
        <f t="shared" si="8"/>
        <v>0</v>
      </c>
      <c r="DO41" s="88">
        <f t="shared" si="8"/>
        <v>0</v>
      </c>
      <c r="DP41" s="88">
        <f t="shared" si="8"/>
        <v>0</v>
      </c>
      <c r="DQ41" s="88">
        <f t="shared" si="9"/>
        <v>0</v>
      </c>
      <c r="DR41" s="88">
        <f t="shared" si="9"/>
        <v>0</v>
      </c>
      <c r="DS41" s="88">
        <f t="shared" si="9"/>
        <v>0</v>
      </c>
    </row>
    <row r="42" spans="1:123" x14ac:dyDescent="0.3">
      <c r="I42" s="257"/>
      <c r="J42" s="12" t="str">
        <f>'6. Patients'!C17</f>
        <v/>
      </c>
      <c r="K42" s="12"/>
      <c r="L42" s="88">
        <f t="shared" si="10"/>
        <v>0</v>
      </c>
      <c r="M42" s="88">
        <f t="shared" si="5"/>
        <v>0</v>
      </c>
      <c r="N42" s="88">
        <f t="shared" si="5"/>
        <v>0</v>
      </c>
      <c r="O42" s="88">
        <f t="shared" si="5"/>
        <v>0</v>
      </c>
      <c r="P42" s="88">
        <f t="shared" si="5"/>
        <v>0</v>
      </c>
      <c r="Q42" s="88">
        <f t="shared" si="5"/>
        <v>0</v>
      </c>
      <c r="R42" s="88">
        <f t="shared" si="5"/>
        <v>0</v>
      </c>
      <c r="S42" s="88">
        <f t="shared" si="5"/>
        <v>0</v>
      </c>
      <c r="T42" s="88">
        <f t="shared" si="5"/>
        <v>0</v>
      </c>
      <c r="U42" s="88">
        <f t="shared" si="5"/>
        <v>0</v>
      </c>
      <c r="V42" s="88">
        <f t="shared" si="5"/>
        <v>0</v>
      </c>
      <c r="W42" s="88">
        <f t="shared" ref="W42:W63" si="13">IFERROR(SUM(BI42,CU42),"")</f>
        <v>0</v>
      </c>
      <c r="X42" s="88">
        <f t="shared" ref="X42:X63" si="14">IFERROR(SUM(BJ42,CV42),"")</f>
        <v>0</v>
      </c>
      <c r="Y42" s="88">
        <f t="shared" ref="Y42:Y63" si="15">IFERROR(SUM(BK42,CW42),"")</f>
        <v>0</v>
      </c>
      <c r="Z42" s="88">
        <f t="shared" ref="Z42:Z63" si="16">IFERROR(SUM(BL42,CX42),"")</f>
        <v>0</v>
      </c>
      <c r="AA42" s="88">
        <f t="shared" ref="AA42:AA63" si="17">IFERROR(SUM(BM42,CY42),"")</f>
        <v>0</v>
      </c>
      <c r="AB42" s="88">
        <f t="shared" ref="AB42:AB63" si="18">IFERROR(SUM(BN42,CZ42),"")</f>
        <v>0</v>
      </c>
      <c r="AC42" s="88">
        <f t="shared" ref="AC42:AC63" si="19">IFERROR(SUM(BO42,DA42),"")</f>
        <v>0</v>
      </c>
      <c r="AD42" s="88">
        <f t="shared" ref="AD42:AD63" si="20">IFERROR(SUM(BP42,DB42),"")</f>
        <v>0</v>
      </c>
      <c r="AE42" s="88">
        <f t="shared" ref="AE42:AE63" si="21">IFERROR(SUM(BQ42,DC42),"")</f>
        <v>0</v>
      </c>
      <c r="AF42" s="88">
        <f t="shared" ref="AF42:AF63" si="22">IFERROR(SUM(BR42,DD42),"")</f>
        <v>0</v>
      </c>
      <c r="AG42" s="88">
        <f t="shared" ref="AG42:AG63" si="23">IFERROR(SUM(BS42,DE42),"")</f>
        <v>0</v>
      </c>
      <c r="AH42" s="88">
        <f t="shared" ref="AH42:AH63" si="24">IFERROR(SUM(BT42,DF42),"")</f>
        <v>0</v>
      </c>
      <c r="AI42" s="88">
        <f t="shared" ref="AI42:AI63" si="25">IFERROR(SUM(BU42,DG42),"")</f>
        <v>0</v>
      </c>
      <c r="AJ42" s="88">
        <f t="shared" ref="AJ42:AJ63" si="26">IFERROR(SUM(BV42,DH42),"")</f>
        <v>0</v>
      </c>
      <c r="AK42" s="88">
        <f t="shared" ref="AK42:AK63" si="27">IFERROR(SUM(BW42,DI42),"")</f>
        <v>0</v>
      </c>
      <c r="AL42" s="88">
        <f t="shared" ref="AL42:AL63" si="28">IFERROR(SUM(BX42,DJ42),"")</f>
        <v>0</v>
      </c>
      <c r="AM42" s="88">
        <f t="shared" ref="AM42:AM63" si="29">IFERROR(SUM(BY42,DK42),"")</f>
        <v>0</v>
      </c>
      <c r="AN42" s="88">
        <f t="shared" ref="AN42:AN63" si="30">IFERROR(SUM(BZ42,DL42),"")</f>
        <v>0</v>
      </c>
      <c r="AO42" s="88">
        <f t="shared" ref="AO42:AO63" si="31">IFERROR(SUM(CA42,DM42),"")</f>
        <v>0</v>
      </c>
      <c r="AP42" s="88">
        <f t="shared" ref="AP42:AP63" si="32">IFERROR(SUM(CB42,DN42),"")</f>
        <v>0</v>
      </c>
      <c r="AQ42" s="88">
        <f t="shared" ref="AQ42:AQ63" si="33">IFERROR(SUM(CC42,DO42),"")</f>
        <v>0</v>
      </c>
      <c r="AR42" s="88">
        <f t="shared" ref="AR42:AR63" si="34">IFERROR(SUM(CD42,DP42),"")</f>
        <v>0</v>
      </c>
      <c r="AS42" s="88">
        <f t="shared" ref="AS42:AS63" si="35">IFERROR(SUM(CE42,DQ42),"")</f>
        <v>0</v>
      </c>
      <c r="AT42" s="88">
        <f t="shared" ref="AT42:AT63" si="36">IFERROR(SUM(CF42,DR42),"")</f>
        <v>0</v>
      </c>
      <c r="AU42" s="88">
        <f t="shared" ref="AU42:AU63" si="37">IFERROR(SUM(CG42,DS42),"")</f>
        <v>0</v>
      </c>
      <c r="AW42" s="12" t="str">
        <f t="shared" si="6"/>
        <v/>
      </c>
      <c r="AX42" s="88" t="str">
        <f>IFERROR(-MIN(SUMPRODUCT(--($E$9:$E$28&lt;=AX$33),--($B$9:$B$28=$J$34),--($F$9:$F$28&gt;=AX$33),--($C$9:$C$28=$AW42),$H$9:$H$28,$K$9:$K$28),VLOOKUP($AW42,'6. Patients'!$C$10:$AP$39,COLUMNS('6. Patients'!$C$9:F$9),0)),"")</f>
        <v/>
      </c>
      <c r="AY42" s="88" t="str">
        <f>IFERROR(-MIN(SUMPRODUCT(--($E$9:$E$28&lt;=AY$33),--($B$9:$B$28=$J$34),--($F$9:$F$28&gt;=AY$33),--($C$9:$C$28=$AW42),$H$9:$H$28,$K$9:$K$28),VLOOKUP($AW42,'6. Patients'!$C$10:$AP$39,COLUMNS('6. Patients'!$C$9:G$9),0)),"")</f>
        <v/>
      </c>
      <c r="AZ42" s="88" t="str">
        <f>IFERROR(-MIN(SUMPRODUCT(--($E$9:$E$28&lt;=AZ$33),--($B$9:$B$28=$J$34),--($F$9:$F$28&gt;=AZ$33),--($C$9:$C$28=$AW42),$H$9:$H$28,$K$9:$K$28),VLOOKUP($AW42,'6. Patients'!$C$10:$AP$39,COLUMNS('6. Patients'!$C$9:H$9),0)),"")</f>
        <v/>
      </c>
      <c r="BA42" s="88" t="str">
        <f>IFERROR(-MIN(SUMPRODUCT(--($E$9:$E$28&lt;=BA$33),--($B$9:$B$28=$J$34),--($F$9:$F$28&gt;=BA$33),--($C$9:$C$28=$AW42),$H$9:$H$28,$K$9:$K$28),VLOOKUP($AW42,'6. Patients'!$C$10:$AP$39,COLUMNS('6. Patients'!$C$9:I$9),0)),"")</f>
        <v/>
      </c>
      <c r="BB42" s="88" t="str">
        <f>IFERROR(-MIN(SUMPRODUCT(--($E$9:$E$28&lt;=BB$33),--($B$9:$B$28=$J$34),--($F$9:$F$28&gt;=BB$33),--($C$9:$C$28=$AW42),$H$9:$H$28,$K$9:$K$28),VLOOKUP($AW42,'6. Patients'!$C$10:$AP$39,COLUMNS('6. Patients'!$C$9:J$9),0)),"")</f>
        <v/>
      </c>
      <c r="BC42" s="88" t="str">
        <f>IFERROR(-MIN(SUMPRODUCT(--($E$9:$E$28&lt;=BC$33),--($B$9:$B$28=$J$34),--($F$9:$F$28&gt;=BC$33),--($C$9:$C$28=$AW42),$H$9:$H$28,$K$9:$K$28),VLOOKUP($AW42,'6. Patients'!$C$10:$AP$39,COLUMNS('6. Patients'!$C$9:K$9),0)),"")</f>
        <v/>
      </c>
      <c r="BD42" s="88" t="str">
        <f>IFERROR(-MIN(SUMPRODUCT(--($E$9:$E$28&lt;=BD$33),--($B$9:$B$28=$J$34),--($F$9:$F$28&gt;=BD$33),--($C$9:$C$28=$AW42),$H$9:$H$28,$K$9:$K$28),VLOOKUP($AW42,'6. Patients'!$C$10:$AP$39,COLUMNS('6. Patients'!$C$9:L$9),0)),"")</f>
        <v/>
      </c>
      <c r="BE42" s="88" t="str">
        <f>IFERROR(-MIN(SUMPRODUCT(--($E$9:$E$28&lt;=BE$33),--($B$9:$B$28=$J$34),--($F$9:$F$28&gt;=BE$33),--($C$9:$C$28=$AW42),$H$9:$H$28,$K$9:$K$28),VLOOKUP($AW42,'6. Patients'!$C$10:$AP$39,COLUMNS('6. Patients'!$C$9:M$9),0)),"")</f>
        <v/>
      </c>
      <c r="BF42" s="88" t="str">
        <f>IFERROR(-MIN(SUMPRODUCT(--($E$9:$E$28&lt;=BF$33),--($B$9:$B$28=$J$34),--($F$9:$F$28&gt;=BF$33),--($C$9:$C$28=$AW42),$H$9:$H$28,$K$9:$K$28),VLOOKUP($AW42,'6. Patients'!$C$10:$AP$39,COLUMNS('6. Patients'!$C$9:N$9),0)),"")</f>
        <v/>
      </c>
      <c r="BG42" s="88" t="str">
        <f>IFERROR(-MIN(SUMPRODUCT(--($E$9:$E$28&lt;=BG$33),--($B$9:$B$28=$J$34),--($F$9:$F$28&gt;=BG$33),--($C$9:$C$28=$AW42),$H$9:$H$28,$K$9:$K$28),VLOOKUP($AW42,'6. Patients'!$C$10:$AP$39,COLUMNS('6. Patients'!$C$9:O$9),0)),"")</f>
        <v/>
      </c>
      <c r="BH42" s="88" t="str">
        <f>IFERROR(-MIN(SUMPRODUCT(--($E$9:$E$28&lt;=BH$33),--($B$9:$B$28=$J$34),--($F$9:$F$28&gt;=BH$33),--($C$9:$C$28=$AW42),$H$9:$H$28,$K$9:$K$28),VLOOKUP($AW42,'6. Patients'!$C$10:$AP$39,COLUMNS('6. Patients'!$C$9:P$9),0)),"")</f>
        <v/>
      </c>
      <c r="BI42" s="88" t="str">
        <f>IFERROR(-MIN(SUMPRODUCT(--($E$9:$E$28&lt;=BI$33),--($B$9:$B$28=$J$34),--($F$9:$F$28&gt;=BI$33),--($C$9:$C$28=$AW42),$H$9:$H$28,$K$9:$K$28),VLOOKUP($AW42,'6. Patients'!$C$10:$AP$39,COLUMNS('6. Patients'!$C$9:Q$9),0)),"")</f>
        <v/>
      </c>
      <c r="BJ42" s="88" t="str">
        <f>IFERROR(-MIN(SUMPRODUCT(--($E$9:$E$28&lt;=BJ$33),--($B$9:$B$28=$J$34),--($F$9:$F$28&gt;=BJ$33),--($C$9:$C$28=$AW42),$H$9:$H$28,$K$9:$K$28),VLOOKUP($AW42,'6. Patients'!$C$10:$AP$39,COLUMNS('6. Patients'!$C$9:R$9),0)),"")</f>
        <v/>
      </c>
      <c r="BK42" s="88" t="str">
        <f>IFERROR(-MIN(SUMPRODUCT(--($E$9:$E$28&lt;=BK$33),--($B$9:$B$28=$J$34),--($F$9:$F$28&gt;=BK$33),--($C$9:$C$28=$AW42),$H$9:$H$28,$K$9:$K$28),VLOOKUP($AW42,'6. Patients'!$C$10:$AP$39,COLUMNS('6. Patients'!$C$9:S$9),0)),"")</f>
        <v/>
      </c>
      <c r="BL42" s="88" t="str">
        <f>IFERROR(-MIN(SUMPRODUCT(--($E$9:$E$28&lt;=BL$33),--($B$9:$B$28=$J$34),--($F$9:$F$28&gt;=BL$33),--($C$9:$C$28=$AW42),$H$9:$H$28,$K$9:$K$28),VLOOKUP($AW42,'6. Patients'!$C$10:$AP$39,COLUMNS('6. Patients'!$C$9:T$9),0)),"")</f>
        <v/>
      </c>
      <c r="BM42" s="88" t="str">
        <f>IFERROR(-MIN(SUMPRODUCT(--($E$9:$E$28&lt;=BM$33),--($B$9:$B$28=$J$34),--($F$9:$F$28&gt;=BM$33),--($C$9:$C$28=$AW42),$H$9:$H$28,$K$9:$K$28),VLOOKUP($AW42,'6. Patients'!$C$10:$AP$39,COLUMNS('6. Patients'!$C$9:U$9),0)),"")</f>
        <v/>
      </c>
      <c r="BN42" s="88" t="str">
        <f>IFERROR(-MIN(SUMPRODUCT(--($E$9:$E$28&lt;=BN$33),--($B$9:$B$28=$J$34),--($F$9:$F$28&gt;=BN$33),--($C$9:$C$28=$AW42),$H$9:$H$28,$K$9:$K$28),VLOOKUP($AW42,'6. Patients'!$C$10:$AP$39,COLUMNS('6. Patients'!$C$9:V$9),0)),"")</f>
        <v/>
      </c>
      <c r="BO42" s="88" t="str">
        <f>IFERROR(-MIN(SUMPRODUCT(--($E$9:$E$28&lt;=BO$33),--($B$9:$B$28=$J$34),--($F$9:$F$28&gt;=BO$33),--($C$9:$C$28=$AW42),$H$9:$H$28,$K$9:$K$28),VLOOKUP($AW42,'6. Patients'!$C$10:$AP$39,COLUMNS('6. Patients'!$C$9:W$9),0)),"")</f>
        <v/>
      </c>
      <c r="BP42" s="88" t="str">
        <f>IFERROR(-MIN(SUMPRODUCT(--($E$9:$E$28&lt;=BP$33),--($B$9:$B$28=$J$34),--($F$9:$F$28&gt;=BP$33),--($C$9:$C$28=$AW42),$H$9:$H$28,$K$9:$K$28),VLOOKUP($AW42,'6. Patients'!$C$10:$AP$39,COLUMNS('6. Patients'!$C$9:X$9),0)),"")</f>
        <v/>
      </c>
      <c r="BQ42" s="88" t="str">
        <f>IFERROR(-MIN(SUMPRODUCT(--($E$9:$E$28&lt;=BQ$33),--($B$9:$B$28=$J$34),--($F$9:$F$28&gt;=BQ$33),--($C$9:$C$28=$AW42),$H$9:$H$28,$K$9:$K$28),VLOOKUP($AW42,'6. Patients'!$C$10:$AP$39,COLUMNS('6. Patients'!$C$9:Y$9),0)),"")</f>
        <v/>
      </c>
      <c r="BR42" s="88" t="str">
        <f>IFERROR(-MIN(SUMPRODUCT(--($E$9:$E$28&lt;=BR$33),--($B$9:$B$28=$J$34),--($F$9:$F$28&gt;=BR$33),--($C$9:$C$28=$AW42),$H$9:$H$28,$K$9:$K$28),VLOOKUP($AW42,'6. Patients'!$C$10:$AP$39,COLUMNS('6. Patients'!$C$9:Z$9),0)),"")</f>
        <v/>
      </c>
      <c r="BS42" s="88" t="str">
        <f>IFERROR(-MIN(SUMPRODUCT(--($E$9:$E$28&lt;=BS$33),--($B$9:$B$28=$J$34),--($F$9:$F$28&gt;=BS$33),--($C$9:$C$28=$AW42),$H$9:$H$28,$K$9:$K$28),VLOOKUP($AW42,'6. Patients'!$C$10:$AP$39,COLUMNS('6. Patients'!$C$9:AA$9),0)),"")</f>
        <v/>
      </c>
      <c r="BT42" s="88" t="str">
        <f>IFERROR(-MIN(SUMPRODUCT(--($E$9:$E$28&lt;=BT$33),--($B$9:$B$28=$J$34),--($F$9:$F$28&gt;=BT$33),--($C$9:$C$28=$AW42),$H$9:$H$28,$K$9:$K$28),VLOOKUP($AW42,'6. Patients'!$C$10:$AP$39,COLUMNS('6. Patients'!$C$9:AB$9),0)),"")</f>
        <v/>
      </c>
      <c r="BU42" s="88" t="str">
        <f>IFERROR(-MIN(SUMPRODUCT(--($E$9:$E$28&lt;=BU$33),--($B$9:$B$28=$J$34),--($F$9:$F$28&gt;=BU$33),--($C$9:$C$28=$AW42),$H$9:$H$28,$K$9:$K$28),VLOOKUP($AW42,'6. Patients'!$C$10:$AP$39,COLUMNS('6. Patients'!$C$9:AC$9),0)),"")</f>
        <v/>
      </c>
      <c r="BV42" s="88" t="str">
        <f>IFERROR(-MIN(SUMPRODUCT(--($E$9:$E$28&lt;=BV$33),--($B$9:$B$28=$J$34),--($F$9:$F$28&gt;=BV$33),--($C$9:$C$28=$AW42),$H$9:$H$28,$K$9:$K$28),VLOOKUP($AW42,'6. Patients'!$C$10:$AP$39,COLUMNS('6. Patients'!$C$9:AD$9),0)),"")</f>
        <v/>
      </c>
      <c r="BW42" s="88" t="str">
        <f>IFERROR(-MIN(SUMPRODUCT(--($E$9:$E$28&lt;=BW$33),--($B$9:$B$28=$J$34),--($F$9:$F$28&gt;=BW$33),--($C$9:$C$28=$AW42),$H$9:$H$28,$K$9:$K$28),VLOOKUP($AW42,'6. Patients'!$C$10:$AP$39,COLUMNS('6. Patients'!$C$9:AE$9),0)),"")</f>
        <v/>
      </c>
      <c r="BX42" s="88" t="str">
        <f>IFERROR(-MIN(SUMPRODUCT(--($E$9:$E$28&lt;=BX$33),--($B$9:$B$28=$J$34),--($F$9:$F$28&gt;=BX$33),--($C$9:$C$28=$AW42),$H$9:$H$28,$K$9:$K$28),VLOOKUP($AW42,'6. Patients'!$C$10:$AP$39,COLUMNS('6. Patients'!$C$9:AF$9),0)),"")</f>
        <v/>
      </c>
      <c r="BY42" s="88" t="str">
        <f>IFERROR(-MIN(SUMPRODUCT(--($E$9:$E$28&lt;=BY$33),--($B$9:$B$28=$J$34),--($F$9:$F$28&gt;=BY$33),--($C$9:$C$28=$AW42),$H$9:$H$28,$K$9:$K$28),VLOOKUP($AW42,'6. Patients'!$C$10:$AP$39,COLUMNS('6. Patients'!$C$9:AG$9),0)),"")</f>
        <v/>
      </c>
      <c r="BZ42" s="88" t="str">
        <f>IFERROR(-MIN(SUMPRODUCT(--($E$9:$E$28&lt;=BZ$33),--($B$9:$B$28=$J$34),--($F$9:$F$28&gt;=BZ$33),--($C$9:$C$28=$AW42),$H$9:$H$28,$K$9:$K$28),VLOOKUP($AW42,'6. Patients'!$C$10:$AP$39,COLUMNS('6. Patients'!$C$9:AH$9),0)),"")</f>
        <v/>
      </c>
      <c r="CA42" s="88" t="str">
        <f>IFERROR(-MIN(SUMPRODUCT(--($E$9:$E$28&lt;=CA$33),--($B$9:$B$28=$J$34),--($F$9:$F$28&gt;=CA$33),--($C$9:$C$28=$AW42),$H$9:$H$28,$K$9:$K$28),VLOOKUP($AW42,'6. Patients'!$C$10:$AP$39,COLUMNS('6. Patients'!$C$9:AI$9),0)),"")</f>
        <v/>
      </c>
      <c r="CB42" s="88" t="str">
        <f>IFERROR(-MIN(SUMPRODUCT(--($E$9:$E$28&lt;=CB$33),--($B$9:$B$28=$J$34),--($F$9:$F$28&gt;=CB$33),--($C$9:$C$28=$AW42),$H$9:$H$28,$K$9:$K$28),VLOOKUP($AW42,'6. Patients'!$C$10:$AP$39,COLUMNS('6. Patients'!$C$9:AJ$9),0)),"")</f>
        <v/>
      </c>
      <c r="CC42" s="88" t="str">
        <f>IFERROR(-MIN(SUMPRODUCT(--($E$9:$E$28&lt;=CC$33),--($B$9:$B$28=$J$34),--($F$9:$F$28&gt;=CC$33),--($C$9:$C$28=$AW42),$H$9:$H$28,$K$9:$K$28),VLOOKUP($AW42,'6. Patients'!$C$10:$AP$39,COLUMNS('6. Patients'!$C$9:AK$9),0)),"")</f>
        <v/>
      </c>
      <c r="CD42" s="88" t="str">
        <f>IFERROR(-MIN(SUMPRODUCT(--($E$9:$E$28&lt;=CD$33),--($B$9:$B$28=$J$34),--($F$9:$F$28&gt;=CD$33),--($C$9:$C$28=$AW42),$H$9:$H$28,$K$9:$K$28),VLOOKUP($AW42,'6. Patients'!$C$10:$AP$39,COLUMNS('6. Patients'!$C$9:AL$9),0)),"")</f>
        <v/>
      </c>
      <c r="CE42" s="88" t="str">
        <f>IFERROR(-MIN(SUMPRODUCT(--($E$9:$E$28&lt;=CE$33),--($B$9:$B$28=$J$34),--($F$9:$F$28&gt;=CE$33),--($C$9:$C$28=$AW42),$H$9:$H$28,$K$9:$K$28),VLOOKUP($AW42,'6. Patients'!$C$10:$AP$39,COLUMNS('6. Patients'!$C$9:AM$9),0)),"")</f>
        <v/>
      </c>
      <c r="CF42" s="88" t="str">
        <f>IFERROR(-MIN(SUMPRODUCT(--($E$9:$E$28&lt;=CF$33),--($B$9:$B$28=$J$34),--($F$9:$F$28&gt;=CF$33),--($C$9:$C$28=$AW42),$H$9:$H$28,$K$9:$K$28),VLOOKUP($AW42,'6. Patients'!$C$10:$AP$39,COLUMNS('6. Patients'!$C$9:AN$9),0)),"")</f>
        <v/>
      </c>
      <c r="CG42" s="88" t="str">
        <f>IFERROR(-MIN(SUMPRODUCT(--($E$9:$E$28&lt;=CG$33),--($B$9:$B$28=$J$34),--($F$9:$F$28&gt;=CG$33),--($C$9:$C$28=$AW42),$H$9:$H$28,$K$9:$K$28),VLOOKUP($AW42,'6. Patients'!$C$10:$AP$39,COLUMNS('6. Patients'!$C$9:AO$9),0)),"")</f>
        <v/>
      </c>
      <c r="CI42" s="12" t="str">
        <f t="shared" si="11"/>
        <v/>
      </c>
      <c r="CJ42" s="88">
        <f t="shared" si="12"/>
        <v>0</v>
      </c>
      <c r="CK42" s="88">
        <f t="shared" si="7"/>
        <v>0</v>
      </c>
      <c r="CL42" s="88">
        <f t="shared" si="7"/>
        <v>0</v>
      </c>
      <c r="CM42" s="88">
        <f t="shared" si="7"/>
        <v>0</v>
      </c>
      <c r="CN42" s="88">
        <f t="shared" si="7"/>
        <v>0</v>
      </c>
      <c r="CO42" s="88">
        <f t="shared" si="7"/>
        <v>0</v>
      </c>
      <c r="CP42" s="88">
        <f t="shared" si="7"/>
        <v>0</v>
      </c>
      <c r="CQ42" s="88">
        <f t="shared" si="7"/>
        <v>0</v>
      </c>
      <c r="CR42" s="88">
        <f t="shared" si="7"/>
        <v>0</v>
      </c>
      <c r="CS42" s="88">
        <f t="shared" si="7"/>
        <v>0</v>
      </c>
      <c r="CT42" s="88">
        <f t="shared" si="7"/>
        <v>0</v>
      </c>
      <c r="CU42" s="88">
        <f t="shared" si="7"/>
        <v>0</v>
      </c>
      <c r="CV42" s="88">
        <f t="shared" si="7"/>
        <v>0</v>
      </c>
      <c r="CW42" s="88">
        <f t="shared" si="7"/>
        <v>0</v>
      </c>
      <c r="CX42" s="88">
        <f t="shared" si="7"/>
        <v>0</v>
      </c>
      <c r="CY42" s="88">
        <f t="shared" si="7"/>
        <v>0</v>
      </c>
      <c r="CZ42" s="88">
        <f t="shared" si="7"/>
        <v>0</v>
      </c>
      <c r="DA42" s="88">
        <f t="shared" si="8"/>
        <v>0</v>
      </c>
      <c r="DB42" s="88">
        <f t="shared" si="8"/>
        <v>0</v>
      </c>
      <c r="DC42" s="88">
        <f t="shared" si="8"/>
        <v>0</v>
      </c>
      <c r="DD42" s="88">
        <f t="shared" si="8"/>
        <v>0</v>
      </c>
      <c r="DE42" s="88">
        <f t="shared" si="8"/>
        <v>0</v>
      </c>
      <c r="DF42" s="88">
        <f t="shared" si="8"/>
        <v>0</v>
      </c>
      <c r="DG42" s="88">
        <f t="shared" si="8"/>
        <v>0</v>
      </c>
      <c r="DH42" s="88">
        <f t="shared" si="8"/>
        <v>0</v>
      </c>
      <c r="DI42" s="88">
        <f t="shared" si="8"/>
        <v>0</v>
      </c>
      <c r="DJ42" s="88">
        <f t="shared" si="8"/>
        <v>0</v>
      </c>
      <c r="DK42" s="88">
        <f t="shared" si="8"/>
        <v>0</v>
      </c>
      <c r="DL42" s="88">
        <f t="shared" si="8"/>
        <v>0</v>
      </c>
      <c r="DM42" s="88">
        <f t="shared" si="8"/>
        <v>0</v>
      </c>
      <c r="DN42" s="88">
        <f t="shared" si="8"/>
        <v>0</v>
      </c>
      <c r="DO42" s="88">
        <f t="shared" si="8"/>
        <v>0</v>
      </c>
      <c r="DP42" s="88">
        <f t="shared" si="8"/>
        <v>0</v>
      </c>
      <c r="DQ42" s="88">
        <f t="shared" si="9"/>
        <v>0</v>
      </c>
      <c r="DR42" s="88">
        <f t="shared" si="9"/>
        <v>0</v>
      </c>
      <c r="DS42" s="88">
        <f t="shared" si="9"/>
        <v>0</v>
      </c>
    </row>
    <row r="43" spans="1:123" x14ac:dyDescent="0.3">
      <c r="I43" s="257"/>
      <c r="J43" s="12" t="str">
        <f>'6. Patients'!C18</f>
        <v/>
      </c>
      <c r="K43" s="12"/>
      <c r="L43" s="88">
        <f t="shared" si="10"/>
        <v>0</v>
      </c>
      <c r="M43" s="88">
        <f t="shared" ref="M43:M63" si="38">IFERROR(SUM(AY43,CK43),"")</f>
        <v>0</v>
      </c>
      <c r="N43" s="88">
        <f t="shared" ref="N43:N63" si="39">IFERROR(SUM(AZ43,CL43),"")</f>
        <v>0</v>
      </c>
      <c r="O43" s="88">
        <f t="shared" ref="O43:O63" si="40">IFERROR(SUM(BA43,CM43),"")</f>
        <v>0</v>
      </c>
      <c r="P43" s="88">
        <f t="shared" ref="P43:P63" si="41">IFERROR(SUM(BB43,CN43),"")</f>
        <v>0</v>
      </c>
      <c r="Q43" s="88">
        <f t="shared" ref="Q43:Q63" si="42">IFERROR(SUM(BC43,CO43),"")</f>
        <v>0</v>
      </c>
      <c r="R43" s="88">
        <f t="shared" ref="R43:R63" si="43">IFERROR(SUM(BD43,CP43),"")</f>
        <v>0</v>
      </c>
      <c r="S43" s="88">
        <f t="shared" ref="S43:S63" si="44">IFERROR(SUM(BE43,CQ43),"")</f>
        <v>0</v>
      </c>
      <c r="T43" s="88">
        <f t="shared" ref="T43:T63" si="45">IFERROR(SUM(BF43,CR43),"")</f>
        <v>0</v>
      </c>
      <c r="U43" s="88">
        <f t="shared" ref="U43:U63" si="46">IFERROR(SUM(BG43,CS43),"")</f>
        <v>0</v>
      </c>
      <c r="V43" s="88">
        <f t="shared" ref="V43:V63" si="47">IFERROR(SUM(BH43,CT43),"")</f>
        <v>0</v>
      </c>
      <c r="W43" s="88">
        <f t="shared" si="13"/>
        <v>0</v>
      </c>
      <c r="X43" s="88">
        <f t="shared" si="14"/>
        <v>0</v>
      </c>
      <c r="Y43" s="88">
        <f t="shared" si="15"/>
        <v>0</v>
      </c>
      <c r="Z43" s="88">
        <f t="shared" si="16"/>
        <v>0</v>
      </c>
      <c r="AA43" s="88">
        <f t="shared" si="17"/>
        <v>0</v>
      </c>
      <c r="AB43" s="88">
        <f t="shared" si="18"/>
        <v>0</v>
      </c>
      <c r="AC43" s="88">
        <f t="shared" si="19"/>
        <v>0</v>
      </c>
      <c r="AD43" s="88">
        <f t="shared" si="20"/>
        <v>0</v>
      </c>
      <c r="AE43" s="88">
        <f t="shared" si="21"/>
        <v>0</v>
      </c>
      <c r="AF43" s="88">
        <f t="shared" si="22"/>
        <v>0</v>
      </c>
      <c r="AG43" s="88">
        <f t="shared" si="23"/>
        <v>0</v>
      </c>
      <c r="AH43" s="88">
        <f t="shared" si="24"/>
        <v>0</v>
      </c>
      <c r="AI43" s="88">
        <f t="shared" si="25"/>
        <v>0</v>
      </c>
      <c r="AJ43" s="88">
        <f t="shared" si="26"/>
        <v>0</v>
      </c>
      <c r="AK43" s="88">
        <f t="shared" si="27"/>
        <v>0</v>
      </c>
      <c r="AL43" s="88">
        <f t="shared" si="28"/>
        <v>0</v>
      </c>
      <c r="AM43" s="88">
        <f t="shared" si="29"/>
        <v>0</v>
      </c>
      <c r="AN43" s="88">
        <f t="shared" si="30"/>
        <v>0</v>
      </c>
      <c r="AO43" s="88">
        <f t="shared" si="31"/>
        <v>0</v>
      </c>
      <c r="AP43" s="88">
        <f t="shared" si="32"/>
        <v>0</v>
      </c>
      <c r="AQ43" s="88">
        <f t="shared" si="33"/>
        <v>0</v>
      </c>
      <c r="AR43" s="88">
        <f t="shared" si="34"/>
        <v>0</v>
      </c>
      <c r="AS43" s="88">
        <f t="shared" si="35"/>
        <v>0</v>
      </c>
      <c r="AT43" s="88">
        <f t="shared" si="36"/>
        <v>0</v>
      </c>
      <c r="AU43" s="88">
        <f t="shared" si="37"/>
        <v>0</v>
      </c>
      <c r="AW43" s="12" t="str">
        <f t="shared" si="6"/>
        <v/>
      </c>
      <c r="AX43" s="88" t="str">
        <f>IFERROR(-MIN(SUMPRODUCT(--($E$9:$E$28&lt;=AX$33),--($B$9:$B$28=$J$34),--($F$9:$F$28&gt;=AX$33),--($C$9:$C$28=$AW43),$H$9:$H$28,$K$9:$K$28),VLOOKUP($AW43,'6. Patients'!$C$10:$AP$39,COLUMNS('6. Patients'!$C$9:F$9),0)),"")</f>
        <v/>
      </c>
      <c r="AY43" s="88" t="str">
        <f>IFERROR(-MIN(SUMPRODUCT(--($E$9:$E$28&lt;=AY$33),--($B$9:$B$28=$J$34),--($F$9:$F$28&gt;=AY$33),--($C$9:$C$28=$AW43),$H$9:$H$28,$K$9:$K$28),VLOOKUP($AW43,'6. Patients'!$C$10:$AP$39,COLUMNS('6. Patients'!$C$9:G$9),0)),"")</f>
        <v/>
      </c>
      <c r="AZ43" s="88" t="str">
        <f>IFERROR(-MIN(SUMPRODUCT(--($E$9:$E$28&lt;=AZ$33),--($B$9:$B$28=$J$34),--($F$9:$F$28&gt;=AZ$33),--($C$9:$C$28=$AW43),$H$9:$H$28,$K$9:$K$28),VLOOKUP($AW43,'6. Patients'!$C$10:$AP$39,COLUMNS('6. Patients'!$C$9:H$9),0)),"")</f>
        <v/>
      </c>
      <c r="BA43" s="88" t="str">
        <f>IFERROR(-MIN(SUMPRODUCT(--($E$9:$E$28&lt;=BA$33),--($B$9:$B$28=$J$34),--($F$9:$F$28&gt;=BA$33),--($C$9:$C$28=$AW43),$H$9:$H$28,$K$9:$K$28),VLOOKUP($AW43,'6. Patients'!$C$10:$AP$39,COLUMNS('6. Patients'!$C$9:I$9),0)),"")</f>
        <v/>
      </c>
      <c r="BB43" s="88" t="str">
        <f>IFERROR(-MIN(SUMPRODUCT(--($E$9:$E$28&lt;=BB$33),--($B$9:$B$28=$J$34),--($F$9:$F$28&gt;=BB$33),--($C$9:$C$28=$AW43),$H$9:$H$28,$K$9:$K$28),VLOOKUP($AW43,'6. Patients'!$C$10:$AP$39,COLUMNS('6. Patients'!$C$9:J$9),0)),"")</f>
        <v/>
      </c>
      <c r="BC43" s="88" t="str">
        <f>IFERROR(-MIN(SUMPRODUCT(--($E$9:$E$28&lt;=BC$33),--($B$9:$B$28=$J$34),--($F$9:$F$28&gt;=BC$33),--($C$9:$C$28=$AW43),$H$9:$H$28,$K$9:$K$28),VLOOKUP($AW43,'6. Patients'!$C$10:$AP$39,COLUMNS('6. Patients'!$C$9:K$9),0)),"")</f>
        <v/>
      </c>
      <c r="BD43" s="88" t="str">
        <f>IFERROR(-MIN(SUMPRODUCT(--($E$9:$E$28&lt;=BD$33),--($B$9:$B$28=$J$34),--($F$9:$F$28&gt;=BD$33),--($C$9:$C$28=$AW43),$H$9:$H$28,$K$9:$K$28),VLOOKUP($AW43,'6. Patients'!$C$10:$AP$39,COLUMNS('6. Patients'!$C$9:L$9),0)),"")</f>
        <v/>
      </c>
      <c r="BE43" s="88" t="str">
        <f>IFERROR(-MIN(SUMPRODUCT(--($E$9:$E$28&lt;=BE$33),--($B$9:$B$28=$J$34),--($F$9:$F$28&gt;=BE$33),--($C$9:$C$28=$AW43),$H$9:$H$28,$K$9:$K$28),VLOOKUP($AW43,'6. Patients'!$C$10:$AP$39,COLUMNS('6. Patients'!$C$9:M$9),0)),"")</f>
        <v/>
      </c>
      <c r="BF43" s="88" t="str">
        <f>IFERROR(-MIN(SUMPRODUCT(--($E$9:$E$28&lt;=BF$33),--($B$9:$B$28=$J$34),--($F$9:$F$28&gt;=BF$33),--($C$9:$C$28=$AW43),$H$9:$H$28,$K$9:$K$28),VLOOKUP($AW43,'6. Patients'!$C$10:$AP$39,COLUMNS('6. Patients'!$C$9:N$9),0)),"")</f>
        <v/>
      </c>
      <c r="BG43" s="88" t="str">
        <f>IFERROR(-MIN(SUMPRODUCT(--($E$9:$E$28&lt;=BG$33),--($B$9:$B$28=$J$34),--($F$9:$F$28&gt;=BG$33),--($C$9:$C$28=$AW43),$H$9:$H$28,$K$9:$K$28),VLOOKUP($AW43,'6. Patients'!$C$10:$AP$39,COLUMNS('6. Patients'!$C$9:O$9),0)),"")</f>
        <v/>
      </c>
      <c r="BH43" s="88" t="str">
        <f>IFERROR(-MIN(SUMPRODUCT(--($E$9:$E$28&lt;=BH$33),--($B$9:$B$28=$J$34),--($F$9:$F$28&gt;=BH$33),--($C$9:$C$28=$AW43),$H$9:$H$28,$K$9:$K$28),VLOOKUP($AW43,'6. Patients'!$C$10:$AP$39,COLUMNS('6. Patients'!$C$9:P$9),0)),"")</f>
        <v/>
      </c>
      <c r="BI43" s="88" t="str">
        <f>IFERROR(-MIN(SUMPRODUCT(--($E$9:$E$28&lt;=BI$33),--($B$9:$B$28=$J$34),--($F$9:$F$28&gt;=BI$33),--($C$9:$C$28=$AW43),$H$9:$H$28,$K$9:$K$28),VLOOKUP($AW43,'6. Patients'!$C$10:$AP$39,COLUMNS('6. Patients'!$C$9:Q$9),0)),"")</f>
        <v/>
      </c>
      <c r="BJ43" s="88" t="str">
        <f>IFERROR(-MIN(SUMPRODUCT(--($E$9:$E$28&lt;=BJ$33),--($B$9:$B$28=$J$34),--($F$9:$F$28&gt;=BJ$33),--($C$9:$C$28=$AW43),$H$9:$H$28,$K$9:$K$28),VLOOKUP($AW43,'6. Patients'!$C$10:$AP$39,COLUMNS('6. Patients'!$C$9:R$9),0)),"")</f>
        <v/>
      </c>
      <c r="BK43" s="88" t="str">
        <f>IFERROR(-MIN(SUMPRODUCT(--($E$9:$E$28&lt;=BK$33),--($B$9:$B$28=$J$34),--($F$9:$F$28&gt;=BK$33),--($C$9:$C$28=$AW43),$H$9:$H$28,$K$9:$K$28),VLOOKUP($AW43,'6. Patients'!$C$10:$AP$39,COLUMNS('6. Patients'!$C$9:S$9),0)),"")</f>
        <v/>
      </c>
      <c r="BL43" s="88" t="str">
        <f>IFERROR(-MIN(SUMPRODUCT(--($E$9:$E$28&lt;=BL$33),--($B$9:$B$28=$J$34),--($F$9:$F$28&gt;=BL$33),--($C$9:$C$28=$AW43),$H$9:$H$28,$K$9:$K$28),VLOOKUP($AW43,'6. Patients'!$C$10:$AP$39,COLUMNS('6. Patients'!$C$9:T$9),0)),"")</f>
        <v/>
      </c>
      <c r="BM43" s="88" t="str">
        <f>IFERROR(-MIN(SUMPRODUCT(--($E$9:$E$28&lt;=BM$33),--($B$9:$B$28=$J$34),--($F$9:$F$28&gt;=BM$33),--($C$9:$C$28=$AW43),$H$9:$H$28,$K$9:$K$28),VLOOKUP($AW43,'6. Patients'!$C$10:$AP$39,COLUMNS('6. Patients'!$C$9:U$9),0)),"")</f>
        <v/>
      </c>
      <c r="BN43" s="88" t="str">
        <f>IFERROR(-MIN(SUMPRODUCT(--($E$9:$E$28&lt;=BN$33),--($B$9:$B$28=$J$34),--($F$9:$F$28&gt;=BN$33),--($C$9:$C$28=$AW43),$H$9:$H$28,$K$9:$K$28),VLOOKUP($AW43,'6. Patients'!$C$10:$AP$39,COLUMNS('6. Patients'!$C$9:V$9),0)),"")</f>
        <v/>
      </c>
      <c r="BO43" s="88" t="str">
        <f>IFERROR(-MIN(SUMPRODUCT(--($E$9:$E$28&lt;=BO$33),--($B$9:$B$28=$J$34),--($F$9:$F$28&gt;=BO$33),--($C$9:$C$28=$AW43),$H$9:$H$28,$K$9:$K$28),VLOOKUP($AW43,'6. Patients'!$C$10:$AP$39,COLUMNS('6. Patients'!$C$9:W$9),0)),"")</f>
        <v/>
      </c>
      <c r="BP43" s="88" t="str">
        <f>IFERROR(-MIN(SUMPRODUCT(--($E$9:$E$28&lt;=BP$33),--($B$9:$B$28=$J$34),--($F$9:$F$28&gt;=BP$33),--($C$9:$C$28=$AW43),$H$9:$H$28,$K$9:$K$28),VLOOKUP($AW43,'6. Patients'!$C$10:$AP$39,COLUMNS('6. Patients'!$C$9:X$9),0)),"")</f>
        <v/>
      </c>
      <c r="BQ43" s="88" t="str">
        <f>IFERROR(-MIN(SUMPRODUCT(--($E$9:$E$28&lt;=BQ$33),--($B$9:$B$28=$J$34),--($F$9:$F$28&gt;=BQ$33),--($C$9:$C$28=$AW43),$H$9:$H$28,$K$9:$K$28),VLOOKUP($AW43,'6. Patients'!$C$10:$AP$39,COLUMNS('6. Patients'!$C$9:Y$9),0)),"")</f>
        <v/>
      </c>
      <c r="BR43" s="88" t="str">
        <f>IFERROR(-MIN(SUMPRODUCT(--($E$9:$E$28&lt;=BR$33),--($B$9:$B$28=$J$34),--($F$9:$F$28&gt;=BR$33),--($C$9:$C$28=$AW43),$H$9:$H$28,$K$9:$K$28),VLOOKUP($AW43,'6. Patients'!$C$10:$AP$39,COLUMNS('6. Patients'!$C$9:Z$9),0)),"")</f>
        <v/>
      </c>
      <c r="BS43" s="88" t="str">
        <f>IFERROR(-MIN(SUMPRODUCT(--($E$9:$E$28&lt;=BS$33),--($B$9:$B$28=$J$34),--($F$9:$F$28&gt;=BS$33),--($C$9:$C$28=$AW43),$H$9:$H$28,$K$9:$K$28),VLOOKUP($AW43,'6. Patients'!$C$10:$AP$39,COLUMNS('6. Patients'!$C$9:AA$9),0)),"")</f>
        <v/>
      </c>
      <c r="BT43" s="88" t="str">
        <f>IFERROR(-MIN(SUMPRODUCT(--($E$9:$E$28&lt;=BT$33),--($B$9:$B$28=$J$34),--($F$9:$F$28&gt;=BT$33),--($C$9:$C$28=$AW43),$H$9:$H$28,$K$9:$K$28),VLOOKUP($AW43,'6. Patients'!$C$10:$AP$39,COLUMNS('6. Patients'!$C$9:AB$9),0)),"")</f>
        <v/>
      </c>
      <c r="BU43" s="88" t="str">
        <f>IFERROR(-MIN(SUMPRODUCT(--($E$9:$E$28&lt;=BU$33),--($B$9:$B$28=$J$34),--($F$9:$F$28&gt;=BU$33),--($C$9:$C$28=$AW43),$H$9:$H$28,$K$9:$K$28),VLOOKUP($AW43,'6. Patients'!$C$10:$AP$39,COLUMNS('6. Patients'!$C$9:AC$9),0)),"")</f>
        <v/>
      </c>
      <c r="BV43" s="88" t="str">
        <f>IFERROR(-MIN(SUMPRODUCT(--($E$9:$E$28&lt;=BV$33),--($B$9:$B$28=$J$34),--($F$9:$F$28&gt;=BV$33),--($C$9:$C$28=$AW43),$H$9:$H$28,$K$9:$K$28),VLOOKUP($AW43,'6. Patients'!$C$10:$AP$39,COLUMNS('6. Patients'!$C$9:AD$9),0)),"")</f>
        <v/>
      </c>
      <c r="BW43" s="88" t="str">
        <f>IFERROR(-MIN(SUMPRODUCT(--($E$9:$E$28&lt;=BW$33),--($B$9:$B$28=$J$34),--($F$9:$F$28&gt;=BW$33),--($C$9:$C$28=$AW43),$H$9:$H$28,$K$9:$K$28),VLOOKUP($AW43,'6. Patients'!$C$10:$AP$39,COLUMNS('6. Patients'!$C$9:AE$9),0)),"")</f>
        <v/>
      </c>
      <c r="BX43" s="88" t="str">
        <f>IFERROR(-MIN(SUMPRODUCT(--($E$9:$E$28&lt;=BX$33),--($B$9:$B$28=$J$34),--($F$9:$F$28&gt;=BX$33),--($C$9:$C$28=$AW43),$H$9:$H$28,$K$9:$K$28),VLOOKUP($AW43,'6. Patients'!$C$10:$AP$39,COLUMNS('6. Patients'!$C$9:AF$9),0)),"")</f>
        <v/>
      </c>
      <c r="BY43" s="88" t="str">
        <f>IFERROR(-MIN(SUMPRODUCT(--($E$9:$E$28&lt;=BY$33),--($B$9:$B$28=$J$34),--($F$9:$F$28&gt;=BY$33),--($C$9:$C$28=$AW43),$H$9:$H$28,$K$9:$K$28),VLOOKUP($AW43,'6. Patients'!$C$10:$AP$39,COLUMNS('6. Patients'!$C$9:AG$9),0)),"")</f>
        <v/>
      </c>
      <c r="BZ43" s="88" t="str">
        <f>IFERROR(-MIN(SUMPRODUCT(--($E$9:$E$28&lt;=BZ$33),--($B$9:$B$28=$J$34),--($F$9:$F$28&gt;=BZ$33),--($C$9:$C$28=$AW43),$H$9:$H$28,$K$9:$K$28),VLOOKUP($AW43,'6. Patients'!$C$10:$AP$39,COLUMNS('6. Patients'!$C$9:AH$9),0)),"")</f>
        <v/>
      </c>
      <c r="CA43" s="88" t="str">
        <f>IFERROR(-MIN(SUMPRODUCT(--($E$9:$E$28&lt;=CA$33),--($B$9:$B$28=$J$34),--($F$9:$F$28&gt;=CA$33),--($C$9:$C$28=$AW43),$H$9:$H$28,$K$9:$K$28),VLOOKUP($AW43,'6. Patients'!$C$10:$AP$39,COLUMNS('6. Patients'!$C$9:AI$9),0)),"")</f>
        <v/>
      </c>
      <c r="CB43" s="88" t="str">
        <f>IFERROR(-MIN(SUMPRODUCT(--($E$9:$E$28&lt;=CB$33),--($B$9:$B$28=$J$34),--($F$9:$F$28&gt;=CB$33),--($C$9:$C$28=$AW43),$H$9:$H$28,$K$9:$K$28),VLOOKUP($AW43,'6. Patients'!$C$10:$AP$39,COLUMNS('6. Patients'!$C$9:AJ$9),0)),"")</f>
        <v/>
      </c>
      <c r="CC43" s="88" t="str">
        <f>IFERROR(-MIN(SUMPRODUCT(--($E$9:$E$28&lt;=CC$33),--($B$9:$B$28=$J$34),--($F$9:$F$28&gt;=CC$33),--($C$9:$C$28=$AW43),$H$9:$H$28,$K$9:$K$28),VLOOKUP($AW43,'6. Patients'!$C$10:$AP$39,COLUMNS('6. Patients'!$C$9:AK$9),0)),"")</f>
        <v/>
      </c>
      <c r="CD43" s="88" t="str">
        <f>IFERROR(-MIN(SUMPRODUCT(--($E$9:$E$28&lt;=CD$33),--($B$9:$B$28=$J$34),--($F$9:$F$28&gt;=CD$33),--($C$9:$C$28=$AW43),$H$9:$H$28,$K$9:$K$28),VLOOKUP($AW43,'6. Patients'!$C$10:$AP$39,COLUMNS('6. Patients'!$C$9:AL$9),0)),"")</f>
        <v/>
      </c>
      <c r="CE43" s="88" t="str">
        <f>IFERROR(-MIN(SUMPRODUCT(--($E$9:$E$28&lt;=CE$33),--($B$9:$B$28=$J$34),--($F$9:$F$28&gt;=CE$33),--($C$9:$C$28=$AW43),$H$9:$H$28,$K$9:$K$28),VLOOKUP($AW43,'6. Patients'!$C$10:$AP$39,COLUMNS('6. Patients'!$C$9:AM$9),0)),"")</f>
        <v/>
      </c>
      <c r="CF43" s="88" t="str">
        <f>IFERROR(-MIN(SUMPRODUCT(--($E$9:$E$28&lt;=CF$33),--($B$9:$B$28=$J$34),--($F$9:$F$28&gt;=CF$33),--($C$9:$C$28=$AW43),$H$9:$H$28,$K$9:$K$28),VLOOKUP($AW43,'6. Patients'!$C$10:$AP$39,COLUMNS('6. Patients'!$C$9:AN$9),0)),"")</f>
        <v/>
      </c>
      <c r="CG43" s="88" t="str">
        <f>IFERROR(-MIN(SUMPRODUCT(--($E$9:$E$28&lt;=CG$33),--($B$9:$B$28=$J$34),--($F$9:$F$28&gt;=CG$33),--($C$9:$C$28=$AW43),$H$9:$H$28,$K$9:$K$28),VLOOKUP($AW43,'6. Patients'!$C$10:$AP$39,COLUMNS('6. Patients'!$C$9:AO$9),0)),"")</f>
        <v/>
      </c>
      <c r="CI43" s="12" t="str">
        <f t="shared" si="11"/>
        <v/>
      </c>
      <c r="CJ43" s="88">
        <f t="shared" si="12"/>
        <v>0</v>
      </c>
      <c r="CK43" s="88">
        <f t="shared" si="7"/>
        <v>0</v>
      </c>
      <c r="CL43" s="88">
        <f t="shared" si="7"/>
        <v>0</v>
      </c>
      <c r="CM43" s="88">
        <f t="shared" si="7"/>
        <v>0</v>
      </c>
      <c r="CN43" s="88">
        <f t="shared" si="7"/>
        <v>0</v>
      </c>
      <c r="CO43" s="88">
        <f t="shared" si="7"/>
        <v>0</v>
      </c>
      <c r="CP43" s="88">
        <f t="shared" si="7"/>
        <v>0</v>
      </c>
      <c r="CQ43" s="88">
        <f t="shared" si="7"/>
        <v>0</v>
      </c>
      <c r="CR43" s="88">
        <f t="shared" si="7"/>
        <v>0</v>
      </c>
      <c r="CS43" s="88">
        <f t="shared" si="7"/>
        <v>0</v>
      </c>
      <c r="CT43" s="88">
        <f t="shared" si="7"/>
        <v>0</v>
      </c>
      <c r="CU43" s="88">
        <f t="shared" si="7"/>
        <v>0</v>
      </c>
      <c r="CV43" s="88">
        <f t="shared" si="7"/>
        <v>0</v>
      </c>
      <c r="CW43" s="88">
        <f t="shared" si="7"/>
        <v>0</v>
      </c>
      <c r="CX43" s="88">
        <f t="shared" si="7"/>
        <v>0</v>
      </c>
      <c r="CY43" s="88">
        <f t="shared" si="7"/>
        <v>0</v>
      </c>
      <c r="CZ43" s="88">
        <f t="shared" si="7"/>
        <v>0</v>
      </c>
      <c r="DA43" s="88">
        <f t="shared" si="8"/>
        <v>0</v>
      </c>
      <c r="DB43" s="88">
        <f t="shared" si="8"/>
        <v>0</v>
      </c>
      <c r="DC43" s="88">
        <f t="shared" si="8"/>
        <v>0</v>
      </c>
      <c r="DD43" s="88">
        <f t="shared" si="8"/>
        <v>0</v>
      </c>
      <c r="DE43" s="88">
        <f t="shared" si="8"/>
        <v>0</v>
      </c>
      <c r="DF43" s="88">
        <f t="shared" si="8"/>
        <v>0</v>
      </c>
      <c r="DG43" s="88">
        <f t="shared" si="8"/>
        <v>0</v>
      </c>
      <c r="DH43" s="88">
        <f t="shared" si="8"/>
        <v>0</v>
      </c>
      <c r="DI43" s="88">
        <f t="shared" si="8"/>
        <v>0</v>
      </c>
      <c r="DJ43" s="88">
        <f t="shared" si="8"/>
        <v>0</v>
      </c>
      <c r="DK43" s="88">
        <f t="shared" si="8"/>
        <v>0</v>
      </c>
      <c r="DL43" s="88">
        <f t="shared" si="8"/>
        <v>0</v>
      </c>
      <c r="DM43" s="88">
        <f t="shared" si="8"/>
        <v>0</v>
      </c>
      <c r="DN43" s="88">
        <f t="shared" si="8"/>
        <v>0</v>
      </c>
      <c r="DO43" s="88">
        <f t="shared" si="8"/>
        <v>0</v>
      </c>
      <c r="DP43" s="88">
        <f t="shared" si="8"/>
        <v>0</v>
      </c>
      <c r="DQ43" s="88">
        <f t="shared" si="9"/>
        <v>0</v>
      </c>
      <c r="DR43" s="88">
        <f t="shared" si="9"/>
        <v>0</v>
      </c>
      <c r="DS43" s="88">
        <f t="shared" si="9"/>
        <v>0</v>
      </c>
    </row>
    <row r="44" spans="1:123" x14ac:dyDescent="0.3">
      <c r="J44" s="12" t="str">
        <f>'6. Patients'!C19</f>
        <v/>
      </c>
      <c r="K44" s="12"/>
      <c r="L44" s="88">
        <f t="shared" si="10"/>
        <v>0</v>
      </c>
      <c r="M44" s="88">
        <f t="shared" si="38"/>
        <v>0</v>
      </c>
      <c r="N44" s="88">
        <f t="shared" si="39"/>
        <v>0</v>
      </c>
      <c r="O44" s="88">
        <f t="shared" si="40"/>
        <v>0</v>
      </c>
      <c r="P44" s="88">
        <f t="shared" si="41"/>
        <v>0</v>
      </c>
      <c r="Q44" s="88">
        <f t="shared" si="42"/>
        <v>0</v>
      </c>
      <c r="R44" s="88">
        <f t="shared" si="43"/>
        <v>0</v>
      </c>
      <c r="S44" s="88">
        <f t="shared" si="44"/>
        <v>0</v>
      </c>
      <c r="T44" s="88">
        <f t="shared" si="45"/>
        <v>0</v>
      </c>
      <c r="U44" s="88">
        <f t="shared" si="46"/>
        <v>0</v>
      </c>
      <c r="V44" s="88">
        <f t="shared" si="47"/>
        <v>0</v>
      </c>
      <c r="W44" s="88">
        <f t="shared" si="13"/>
        <v>0</v>
      </c>
      <c r="X44" s="88">
        <f t="shared" si="14"/>
        <v>0</v>
      </c>
      <c r="Y44" s="88">
        <f t="shared" si="15"/>
        <v>0</v>
      </c>
      <c r="Z44" s="88">
        <f t="shared" si="16"/>
        <v>0</v>
      </c>
      <c r="AA44" s="88">
        <f t="shared" si="17"/>
        <v>0</v>
      </c>
      <c r="AB44" s="88">
        <f t="shared" si="18"/>
        <v>0</v>
      </c>
      <c r="AC44" s="88">
        <f t="shared" si="19"/>
        <v>0</v>
      </c>
      <c r="AD44" s="88">
        <f t="shared" si="20"/>
        <v>0</v>
      </c>
      <c r="AE44" s="88">
        <f t="shared" si="21"/>
        <v>0</v>
      </c>
      <c r="AF44" s="88">
        <f t="shared" si="22"/>
        <v>0</v>
      </c>
      <c r="AG44" s="88">
        <f t="shared" si="23"/>
        <v>0</v>
      </c>
      <c r="AH44" s="88">
        <f t="shared" si="24"/>
        <v>0</v>
      </c>
      <c r="AI44" s="88">
        <f t="shared" si="25"/>
        <v>0</v>
      </c>
      <c r="AJ44" s="88">
        <f t="shared" si="26"/>
        <v>0</v>
      </c>
      <c r="AK44" s="88">
        <f t="shared" si="27"/>
        <v>0</v>
      </c>
      <c r="AL44" s="88">
        <f t="shared" si="28"/>
        <v>0</v>
      </c>
      <c r="AM44" s="88">
        <f t="shared" si="29"/>
        <v>0</v>
      </c>
      <c r="AN44" s="88">
        <f t="shared" si="30"/>
        <v>0</v>
      </c>
      <c r="AO44" s="88">
        <f t="shared" si="31"/>
        <v>0</v>
      </c>
      <c r="AP44" s="88">
        <f t="shared" si="32"/>
        <v>0</v>
      </c>
      <c r="AQ44" s="88">
        <f t="shared" si="33"/>
        <v>0</v>
      </c>
      <c r="AR44" s="88">
        <f t="shared" si="34"/>
        <v>0</v>
      </c>
      <c r="AS44" s="88">
        <f t="shared" si="35"/>
        <v>0</v>
      </c>
      <c r="AT44" s="88">
        <f t="shared" si="36"/>
        <v>0</v>
      </c>
      <c r="AU44" s="88">
        <f t="shared" si="37"/>
        <v>0</v>
      </c>
      <c r="AW44" s="12" t="str">
        <f t="shared" si="6"/>
        <v/>
      </c>
      <c r="AX44" s="88" t="str">
        <f>IFERROR(-MIN(SUMPRODUCT(--($E$9:$E$28&lt;=AX$33),--($B$9:$B$28=$J$34),--($F$9:$F$28&gt;=AX$33),--($C$9:$C$28=$AW44),$H$9:$H$28,$K$9:$K$28),VLOOKUP($AW44,'6. Patients'!$C$10:$AP$39,COLUMNS('6. Patients'!$C$9:F$9),0)),"")</f>
        <v/>
      </c>
      <c r="AY44" s="88" t="str">
        <f>IFERROR(-MIN(SUMPRODUCT(--($E$9:$E$28&lt;=AY$33),--($B$9:$B$28=$J$34),--($F$9:$F$28&gt;=AY$33),--($C$9:$C$28=$AW44),$H$9:$H$28,$K$9:$K$28),VLOOKUP($AW44,'6. Patients'!$C$10:$AP$39,COLUMNS('6. Patients'!$C$9:G$9),0)),"")</f>
        <v/>
      </c>
      <c r="AZ44" s="88" t="str">
        <f>IFERROR(-MIN(SUMPRODUCT(--($E$9:$E$28&lt;=AZ$33),--($B$9:$B$28=$J$34),--($F$9:$F$28&gt;=AZ$33),--($C$9:$C$28=$AW44),$H$9:$H$28,$K$9:$K$28),VLOOKUP($AW44,'6. Patients'!$C$10:$AP$39,COLUMNS('6. Patients'!$C$9:H$9),0)),"")</f>
        <v/>
      </c>
      <c r="BA44" s="88" t="str">
        <f>IFERROR(-MIN(SUMPRODUCT(--($E$9:$E$28&lt;=BA$33),--($B$9:$B$28=$J$34),--($F$9:$F$28&gt;=BA$33),--($C$9:$C$28=$AW44),$H$9:$H$28,$K$9:$K$28),VLOOKUP($AW44,'6. Patients'!$C$10:$AP$39,COLUMNS('6. Patients'!$C$9:I$9),0)),"")</f>
        <v/>
      </c>
      <c r="BB44" s="88" t="str">
        <f>IFERROR(-MIN(SUMPRODUCT(--($E$9:$E$28&lt;=BB$33),--($B$9:$B$28=$J$34),--($F$9:$F$28&gt;=BB$33),--($C$9:$C$28=$AW44),$H$9:$H$28,$K$9:$K$28),VLOOKUP($AW44,'6. Patients'!$C$10:$AP$39,COLUMNS('6. Patients'!$C$9:J$9),0)),"")</f>
        <v/>
      </c>
      <c r="BC44" s="88" t="str">
        <f>IFERROR(-MIN(SUMPRODUCT(--($E$9:$E$28&lt;=BC$33),--($B$9:$B$28=$J$34),--($F$9:$F$28&gt;=BC$33),--($C$9:$C$28=$AW44),$H$9:$H$28,$K$9:$K$28),VLOOKUP($AW44,'6. Patients'!$C$10:$AP$39,COLUMNS('6. Patients'!$C$9:K$9),0)),"")</f>
        <v/>
      </c>
      <c r="BD44" s="88" t="str">
        <f>IFERROR(-MIN(SUMPRODUCT(--($E$9:$E$28&lt;=BD$33),--($B$9:$B$28=$J$34),--($F$9:$F$28&gt;=BD$33),--($C$9:$C$28=$AW44),$H$9:$H$28,$K$9:$K$28),VLOOKUP($AW44,'6. Patients'!$C$10:$AP$39,COLUMNS('6. Patients'!$C$9:L$9),0)),"")</f>
        <v/>
      </c>
      <c r="BE44" s="88" t="str">
        <f>IFERROR(-MIN(SUMPRODUCT(--($E$9:$E$28&lt;=BE$33),--($B$9:$B$28=$J$34),--($F$9:$F$28&gt;=BE$33),--($C$9:$C$28=$AW44),$H$9:$H$28,$K$9:$K$28),VLOOKUP($AW44,'6. Patients'!$C$10:$AP$39,COLUMNS('6. Patients'!$C$9:M$9),0)),"")</f>
        <v/>
      </c>
      <c r="BF44" s="88" t="str">
        <f>IFERROR(-MIN(SUMPRODUCT(--($E$9:$E$28&lt;=BF$33),--($B$9:$B$28=$J$34),--($F$9:$F$28&gt;=BF$33),--($C$9:$C$28=$AW44),$H$9:$H$28,$K$9:$K$28),VLOOKUP($AW44,'6. Patients'!$C$10:$AP$39,COLUMNS('6. Patients'!$C$9:N$9),0)),"")</f>
        <v/>
      </c>
      <c r="BG44" s="88" t="str">
        <f>IFERROR(-MIN(SUMPRODUCT(--($E$9:$E$28&lt;=BG$33),--($B$9:$B$28=$J$34),--($F$9:$F$28&gt;=BG$33),--($C$9:$C$28=$AW44),$H$9:$H$28,$K$9:$K$28),VLOOKUP($AW44,'6. Patients'!$C$10:$AP$39,COLUMNS('6. Patients'!$C$9:O$9),0)),"")</f>
        <v/>
      </c>
      <c r="BH44" s="88" t="str">
        <f>IFERROR(-MIN(SUMPRODUCT(--($E$9:$E$28&lt;=BH$33),--($B$9:$B$28=$J$34),--($F$9:$F$28&gt;=BH$33),--($C$9:$C$28=$AW44),$H$9:$H$28,$K$9:$K$28),VLOOKUP($AW44,'6. Patients'!$C$10:$AP$39,COLUMNS('6. Patients'!$C$9:P$9),0)),"")</f>
        <v/>
      </c>
      <c r="BI44" s="88" t="str">
        <f>IFERROR(-MIN(SUMPRODUCT(--($E$9:$E$28&lt;=BI$33),--($B$9:$B$28=$J$34),--($F$9:$F$28&gt;=BI$33),--($C$9:$C$28=$AW44),$H$9:$H$28,$K$9:$K$28),VLOOKUP($AW44,'6. Patients'!$C$10:$AP$39,COLUMNS('6. Patients'!$C$9:Q$9),0)),"")</f>
        <v/>
      </c>
      <c r="BJ44" s="88" t="str">
        <f>IFERROR(-MIN(SUMPRODUCT(--($E$9:$E$28&lt;=BJ$33),--($B$9:$B$28=$J$34),--($F$9:$F$28&gt;=BJ$33),--($C$9:$C$28=$AW44),$H$9:$H$28,$K$9:$K$28),VLOOKUP($AW44,'6. Patients'!$C$10:$AP$39,COLUMNS('6. Patients'!$C$9:R$9),0)),"")</f>
        <v/>
      </c>
      <c r="BK44" s="88" t="str">
        <f>IFERROR(-MIN(SUMPRODUCT(--($E$9:$E$28&lt;=BK$33),--($B$9:$B$28=$J$34),--($F$9:$F$28&gt;=BK$33),--($C$9:$C$28=$AW44),$H$9:$H$28,$K$9:$K$28),VLOOKUP($AW44,'6. Patients'!$C$10:$AP$39,COLUMNS('6. Patients'!$C$9:S$9),0)),"")</f>
        <v/>
      </c>
      <c r="BL44" s="88" t="str">
        <f>IFERROR(-MIN(SUMPRODUCT(--($E$9:$E$28&lt;=BL$33),--($B$9:$B$28=$J$34),--($F$9:$F$28&gt;=BL$33),--($C$9:$C$28=$AW44),$H$9:$H$28,$K$9:$K$28),VLOOKUP($AW44,'6. Patients'!$C$10:$AP$39,COLUMNS('6. Patients'!$C$9:T$9),0)),"")</f>
        <v/>
      </c>
      <c r="BM44" s="88" t="str">
        <f>IFERROR(-MIN(SUMPRODUCT(--($E$9:$E$28&lt;=BM$33),--($B$9:$B$28=$J$34),--($F$9:$F$28&gt;=BM$33),--($C$9:$C$28=$AW44),$H$9:$H$28,$K$9:$K$28),VLOOKUP($AW44,'6. Patients'!$C$10:$AP$39,COLUMNS('6. Patients'!$C$9:U$9),0)),"")</f>
        <v/>
      </c>
      <c r="BN44" s="88" t="str">
        <f>IFERROR(-MIN(SUMPRODUCT(--($E$9:$E$28&lt;=BN$33),--($B$9:$B$28=$J$34),--($F$9:$F$28&gt;=BN$33),--($C$9:$C$28=$AW44),$H$9:$H$28,$K$9:$K$28),VLOOKUP($AW44,'6. Patients'!$C$10:$AP$39,COLUMNS('6. Patients'!$C$9:V$9),0)),"")</f>
        <v/>
      </c>
      <c r="BO44" s="88" t="str">
        <f>IFERROR(-MIN(SUMPRODUCT(--($E$9:$E$28&lt;=BO$33),--($B$9:$B$28=$J$34),--($F$9:$F$28&gt;=BO$33),--($C$9:$C$28=$AW44),$H$9:$H$28,$K$9:$K$28),VLOOKUP($AW44,'6. Patients'!$C$10:$AP$39,COLUMNS('6. Patients'!$C$9:W$9),0)),"")</f>
        <v/>
      </c>
      <c r="BP44" s="88" t="str">
        <f>IFERROR(-MIN(SUMPRODUCT(--($E$9:$E$28&lt;=BP$33),--($B$9:$B$28=$J$34),--($F$9:$F$28&gt;=BP$33),--($C$9:$C$28=$AW44),$H$9:$H$28,$K$9:$K$28),VLOOKUP($AW44,'6. Patients'!$C$10:$AP$39,COLUMNS('6. Patients'!$C$9:X$9),0)),"")</f>
        <v/>
      </c>
      <c r="BQ44" s="88" t="str">
        <f>IFERROR(-MIN(SUMPRODUCT(--($E$9:$E$28&lt;=BQ$33),--($B$9:$B$28=$J$34),--($F$9:$F$28&gt;=BQ$33),--($C$9:$C$28=$AW44),$H$9:$H$28,$K$9:$K$28),VLOOKUP($AW44,'6. Patients'!$C$10:$AP$39,COLUMNS('6. Patients'!$C$9:Y$9),0)),"")</f>
        <v/>
      </c>
      <c r="BR44" s="88" t="str">
        <f>IFERROR(-MIN(SUMPRODUCT(--($E$9:$E$28&lt;=BR$33),--($B$9:$B$28=$J$34),--($F$9:$F$28&gt;=BR$33),--($C$9:$C$28=$AW44),$H$9:$H$28,$K$9:$K$28),VLOOKUP($AW44,'6. Patients'!$C$10:$AP$39,COLUMNS('6. Patients'!$C$9:Z$9),0)),"")</f>
        <v/>
      </c>
      <c r="BS44" s="88" t="str">
        <f>IFERROR(-MIN(SUMPRODUCT(--($E$9:$E$28&lt;=BS$33),--($B$9:$B$28=$J$34),--($F$9:$F$28&gt;=BS$33),--($C$9:$C$28=$AW44),$H$9:$H$28,$K$9:$K$28),VLOOKUP($AW44,'6. Patients'!$C$10:$AP$39,COLUMNS('6. Patients'!$C$9:AA$9),0)),"")</f>
        <v/>
      </c>
      <c r="BT44" s="88" t="str">
        <f>IFERROR(-MIN(SUMPRODUCT(--($E$9:$E$28&lt;=BT$33),--($B$9:$B$28=$J$34),--($F$9:$F$28&gt;=BT$33),--($C$9:$C$28=$AW44),$H$9:$H$28,$K$9:$K$28),VLOOKUP($AW44,'6. Patients'!$C$10:$AP$39,COLUMNS('6. Patients'!$C$9:AB$9),0)),"")</f>
        <v/>
      </c>
      <c r="BU44" s="88" t="str">
        <f>IFERROR(-MIN(SUMPRODUCT(--($E$9:$E$28&lt;=BU$33),--($B$9:$B$28=$J$34),--($F$9:$F$28&gt;=BU$33),--($C$9:$C$28=$AW44),$H$9:$H$28,$K$9:$K$28),VLOOKUP($AW44,'6. Patients'!$C$10:$AP$39,COLUMNS('6. Patients'!$C$9:AC$9),0)),"")</f>
        <v/>
      </c>
      <c r="BV44" s="88" t="str">
        <f>IFERROR(-MIN(SUMPRODUCT(--($E$9:$E$28&lt;=BV$33),--($B$9:$B$28=$J$34),--($F$9:$F$28&gt;=BV$33),--($C$9:$C$28=$AW44),$H$9:$H$28,$K$9:$K$28),VLOOKUP($AW44,'6. Patients'!$C$10:$AP$39,COLUMNS('6. Patients'!$C$9:AD$9),0)),"")</f>
        <v/>
      </c>
      <c r="BW44" s="88" t="str">
        <f>IFERROR(-MIN(SUMPRODUCT(--($E$9:$E$28&lt;=BW$33),--($B$9:$B$28=$J$34),--($F$9:$F$28&gt;=BW$33),--($C$9:$C$28=$AW44),$H$9:$H$28,$K$9:$K$28),VLOOKUP($AW44,'6. Patients'!$C$10:$AP$39,COLUMNS('6. Patients'!$C$9:AE$9),0)),"")</f>
        <v/>
      </c>
      <c r="BX44" s="88" t="str">
        <f>IFERROR(-MIN(SUMPRODUCT(--($E$9:$E$28&lt;=BX$33),--($B$9:$B$28=$J$34),--($F$9:$F$28&gt;=BX$33),--($C$9:$C$28=$AW44),$H$9:$H$28,$K$9:$K$28),VLOOKUP($AW44,'6. Patients'!$C$10:$AP$39,COLUMNS('6. Patients'!$C$9:AF$9),0)),"")</f>
        <v/>
      </c>
      <c r="BY44" s="88" t="str">
        <f>IFERROR(-MIN(SUMPRODUCT(--($E$9:$E$28&lt;=BY$33),--($B$9:$B$28=$J$34),--($F$9:$F$28&gt;=BY$33),--($C$9:$C$28=$AW44),$H$9:$H$28,$K$9:$K$28),VLOOKUP($AW44,'6. Patients'!$C$10:$AP$39,COLUMNS('6. Patients'!$C$9:AG$9),0)),"")</f>
        <v/>
      </c>
      <c r="BZ44" s="88" t="str">
        <f>IFERROR(-MIN(SUMPRODUCT(--($E$9:$E$28&lt;=BZ$33),--($B$9:$B$28=$J$34),--($F$9:$F$28&gt;=BZ$33),--($C$9:$C$28=$AW44),$H$9:$H$28,$K$9:$K$28),VLOOKUP($AW44,'6. Patients'!$C$10:$AP$39,COLUMNS('6. Patients'!$C$9:AH$9),0)),"")</f>
        <v/>
      </c>
      <c r="CA44" s="88" t="str">
        <f>IFERROR(-MIN(SUMPRODUCT(--($E$9:$E$28&lt;=CA$33),--($B$9:$B$28=$J$34),--($F$9:$F$28&gt;=CA$33),--($C$9:$C$28=$AW44),$H$9:$H$28,$K$9:$K$28),VLOOKUP($AW44,'6. Patients'!$C$10:$AP$39,COLUMNS('6. Patients'!$C$9:AI$9),0)),"")</f>
        <v/>
      </c>
      <c r="CB44" s="88" t="str">
        <f>IFERROR(-MIN(SUMPRODUCT(--($E$9:$E$28&lt;=CB$33),--($B$9:$B$28=$J$34),--($F$9:$F$28&gt;=CB$33),--($C$9:$C$28=$AW44),$H$9:$H$28,$K$9:$K$28),VLOOKUP($AW44,'6. Patients'!$C$10:$AP$39,COLUMNS('6. Patients'!$C$9:AJ$9),0)),"")</f>
        <v/>
      </c>
      <c r="CC44" s="88" t="str">
        <f>IFERROR(-MIN(SUMPRODUCT(--($E$9:$E$28&lt;=CC$33),--($B$9:$B$28=$J$34),--($F$9:$F$28&gt;=CC$33),--($C$9:$C$28=$AW44),$H$9:$H$28,$K$9:$K$28),VLOOKUP($AW44,'6. Patients'!$C$10:$AP$39,COLUMNS('6. Patients'!$C$9:AK$9),0)),"")</f>
        <v/>
      </c>
      <c r="CD44" s="88" t="str">
        <f>IFERROR(-MIN(SUMPRODUCT(--($E$9:$E$28&lt;=CD$33),--($B$9:$B$28=$J$34),--($F$9:$F$28&gt;=CD$33),--($C$9:$C$28=$AW44),$H$9:$H$28,$K$9:$K$28),VLOOKUP($AW44,'6. Patients'!$C$10:$AP$39,COLUMNS('6. Patients'!$C$9:AL$9),0)),"")</f>
        <v/>
      </c>
      <c r="CE44" s="88" t="str">
        <f>IFERROR(-MIN(SUMPRODUCT(--($E$9:$E$28&lt;=CE$33),--($B$9:$B$28=$J$34),--($F$9:$F$28&gt;=CE$33),--($C$9:$C$28=$AW44),$H$9:$H$28,$K$9:$K$28),VLOOKUP($AW44,'6. Patients'!$C$10:$AP$39,COLUMNS('6. Patients'!$C$9:AM$9),0)),"")</f>
        <v/>
      </c>
      <c r="CF44" s="88" t="str">
        <f>IFERROR(-MIN(SUMPRODUCT(--($E$9:$E$28&lt;=CF$33),--($B$9:$B$28=$J$34),--($F$9:$F$28&gt;=CF$33),--($C$9:$C$28=$AW44),$H$9:$H$28,$K$9:$K$28),VLOOKUP($AW44,'6. Patients'!$C$10:$AP$39,COLUMNS('6. Patients'!$C$9:AN$9),0)),"")</f>
        <v/>
      </c>
      <c r="CG44" s="88" t="str">
        <f>IFERROR(-MIN(SUMPRODUCT(--($E$9:$E$28&lt;=CG$33),--($B$9:$B$28=$J$34),--($F$9:$F$28&gt;=CG$33),--($C$9:$C$28=$AW44),$H$9:$H$28,$K$9:$K$28),VLOOKUP($AW44,'6. Patients'!$C$10:$AP$39,COLUMNS('6. Patients'!$C$9:AO$9),0)),"")</f>
        <v/>
      </c>
      <c r="CI44" s="12" t="str">
        <f t="shared" si="11"/>
        <v/>
      </c>
      <c r="CJ44" s="88">
        <f t="shared" si="12"/>
        <v>0</v>
      </c>
      <c r="CK44" s="88">
        <f t="shared" si="7"/>
        <v>0</v>
      </c>
      <c r="CL44" s="88">
        <f t="shared" si="7"/>
        <v>0</v>
      </c>
      <c r="CM44" s="88">
        <f t="shared" si="7"/>
        <v>0</v>
      </c>
      <c r="CN44" s="88">
        <f t="shared" si="7"/>
        <v>0</v>
      </c>
      <c r="CO44" s="88">
        <f t="shared" si="7"/>
        <v>0</v>
      </c>
      <c r="CP44" s="88">
        <f t="shared" si="7"/>
        <v>0</v>
      </c>
      <c r="CQ44" s="88">
        <f t="shared" si="7"/>
        <v>0</v>
      </c>
      <c r="CR44" s="88">
        <f t="shared" si="7"/>
        <v>0</v>
      </c>
      <c r="CS44" s="88">
        <f t="shared" si="7"/>
        <v>0</v>
      </c>
      <c r="CT44" s="88">
        <f t="shared" si="7"/>
        <v>0</v>
      </c>
      <c r="CU44" s="88">
        <f t="shared" si="7"/>
        <v>0</v>
      </c>
      <c r="CV44" s="88">
        <f t="shared" si="7"/>
        <v>0</v>
      </c>
      <c r="CW44" s="88">
        <f t="shared" si="7"/>
        <v>0</v>
      </c>
      <c r="CX44" s="88">
        <f t="shared" si="7"/>
        <v>0</v>
      </c>
      <c r="CY44" s="88">
        <f t="shared" si="7"/>
        <v>0</v>
      </c>
      <c r="CZ44" s="88">
        <f t="shared" si="7"/>
        <v>0</v>
      </c>
      <c r="DA44" s="88">
        <f t="shared" si="8"/>
        <v>0</v>
      </c>
      <c r="DB44" s="88">
        <f t="shared" si="8"/>
        <v>0</v>
      </c>
      <c r="DC44" s="88">
        <f t="shared" si="8"/>
        <v>0</v>
      </c>
      <c r="DD44" s="88">
        <f t="shared" si="8"/>
        <v>0</v>
      </c>
      <c r="DE44" s="88">
        <f t="shared" si="8"/>
        <v>0</v>
      </c>
      <c r="DF44" s="88">
        <f t="shared" si="8"/>
        <v>0</v>
      </c>
      <c r="DG44" s="88">
        <f t="shared" si="8"/>
        <v>0</v>
      </c>
      <c r="DH44" s="88">
        <f t="shared" si="8"/>
        <v>0</v>
      </c>
      <c r="DI44" s="88">
        <f t="shared" si="8"/>
        <v>0</v>
      </c>
      <c r="DJ44" s="88">
        <f t="shared" si="8"/>
        <v>0</v>
      </c>
      <c r="DK44" s="88">
        <f t="shared" si="8"/>
        <v>0</v>
      </c>
      <c r="DL44" s="88">
        <f t="shared" si="8"/>
        <v>0</v>
      </c>
      <c r="DM44" s="88">
        <f t="shared" si="8"/>
        <v>0</v>
      </c>
      <c r="DN44" s="88">
        <f t="shared" si="8"/>
        <v>0</v>
      </c>
      <c r="DO44" s="88">
        <f t="shared" si="8"/>
        <v>0</v>
      </c>
      <c r="DP44" s="88">
        <f t="shared" si="8"/>
        <v>0</v>
      </c>
      <c r="DQ44" s="88">
        <f t="shared" si="9"/>
        <v>0</v>
      </c>
      <c r="DR44" s="88">
        <f t="shared" si="9"/>
        <v>0</v>
      </c>
      <c r="DS44" s="88">
        <f t="shared" si="9"/>
        <v>0</v>
      </c>
    </row>
    <row r="45" spans="1:123" x14ac:dyDescent="0.3">
      <c r="J45" s="12" t="str">
        <f>'6. Patients'!C20</f>
        <v/>
      </c>
      <c r="K45" s="12"/>
      <c r="L45" s="88">
        <f t="shared" si="10"/>
        <v>0</v>
      </c>
      <c r="M45" s="88">
        <f t="shared" si="38"/>
        <v>0</v>
      </c>
      <c r="N45" s="88">
        <f t="shared" si="39"/>
        <v>0</v>
      </c>
      <c r="O45" s="88">
        <f t="shared" si="40"/>
        <v>0</v>
      </c>
      <c r="P45" s="88">
        <f t="shared" si="41"/>
        <v>0</v>
      </c>
      <c r="Q45" s="88">
        <f t="shared" si="42"/>
        <v>0</v>
      </c>
      <c r="R45" s="88">
        <f t="shared" si="43"/>
        <v>0</v>
      </c>
      <c r="S45" s="88">
        <f t="shared" si="44"/>
        <v>0</v>
      </c>
      <c r="T45" s="88">
        <f t="shared" si="45"/>
        <v>0</v>
      </c>
      <c r="U45" s="88">
        <f t="shared" si="46"/>
        <v>0</v>
      </c>
      <c r="V45" s="88">
        <f t="shared" si="47"/>
        <v>0</v>
      </c>
      <c r="W45" s="88">
        <f t="shared" si="13"/>
        <v>0</v>
      </c>
      <c r="X45" s="88">
        <f t="shared" si="14"/>
        <v>0</v>
      </c>
      <c r="Y45" s="88">
        <f t="shared" si="15"/>
        <v>0</v>
      </c>
      <c r="Z45" s="88">
        <f t="shared" si="16"/>
        <v>0</v>
      </c>
      <c r="AA45" s="88">
        <f t="shared" si="17"/>
        <v>0</v>
      </c>
      <c r="AB45" s="88">
        <f t="shared" si="18"/>
        <v>0</v>
      </c>
      <c r="AC45" s="88">
        <f t="shared" si="19"/>
        <v>0</v>
      </c>
      <c r="AD45" s="88">
        <f t="shared" si="20"/>
        <v>0</v>
      </c>
      <c r="AE45" s="88">
        <f t="shared" si="21"/>
        <v>0</v>
      </c>
      <c r="AF45" s="88">
        <f t="shared" si="22"/>
        <v>0</v>
      </c>
      <c r="AG45" s="88">
        <f t="shared" si="23"/>
        <v>0</v>
      </c>
      <c r="AH45" s="88">
        <f t="shared" si="24"/>
        <v>0</v>
      </c>
      <c r="AI45" s="88">
        <f t="shared" si="25"/>
        <v>0</v>
      </c>
      <c r="AJ45" s="88">
        <f t="shared" si="26"/>
        <v>0</v>
      </c>
      <c r="AK45" s="88">
        <f t="shared" si="27"/>
        <v>0</v>
      </c>
      <c r="AL45" s="88">
        <f t="shared" si="28"/>
        <v>0</v>
      </c>
      <c r="AM45" s="88">
        <f t="shared" si="29"/>
        <v>0</v>
      </c>
      <c r="AN45" s="88">
        <f t="shared" si="30"/>
        <v>0</v>
      </c>
      <c r="AO45" s="88">
        <f t="shared" si="31"/>
        <v>0</v>
      </c>
      <c r="AP45" s="88">
        <f t="shared" si="32"/>
        <v>0</v>
      </c>
      <c r="AQ45" s="88">
        <f t="shared" si="33"/>
        <v>0</v>
      </c>
      <c r="AR45" s="88">
        <f t="shared" si="34"/>
        <v>0</v>
      </c>
      <c r="AS45" s="88">
        <f t="shared" si="35"/>
        <v>0</v>
      </c>
      <c r="AT45" s="88">
        <f t="shared" si="36"/>
        <v>0</v>
      </c>
      <c r="AU45" s="88">
        <f t="shared" si="37"/>
        <v>0</v>
      </c>
      <c r="AW45" s="12" t="str">
        <f t="shared" si="6"/>
        <v/>
      </c>
      <c r="AX45" s="88" t="str">
        <f>IFERROR(-MIN(SUMPRODUCT(--($E$9:$E$28&lt;=AX$33),--($B$9:$B$28=$J$34),--($F$9:$F$28&gt;=AX$33),--($C$9:$C$28=$AW45),$H$9:$H$28,$K$9:$K$28),VLOOKUP($AW45,'6. Patients'!$C$10:$AP$39,COLUMNS('6. Patients'!$C$9:F$9),0)),"")</f>
        <v/>
      </c>
      <c r="AY45" s="88" t="str">
        <f>IFERROR(-MIN(SUMPRODUCT(--($E$9:$E$28&lt;=AY$33),--($B$9:$B$28=$J$34),--($F$9:$F$28&gt;=AY$33),--($C$9:$C$28=$AW45),$H$9:$H$28,$K$9:$K$28),VLOOKUP($AW45,'6. Patients'!$C$10:$AP$39,COLUMNS('6. Patients'!$C$9:G$9),0)),"")</f>
        <v/>
      </c>
      <c r="AZ45" s="88" t="str">
        <f>IFERROR(-MIN(SUMPRODUCT(--($E$9:$E$28&lt;=AZ$33),--($B$9:$B$28=$J$34),--($F$9:$F$28&gt;=AZ$33),--($C$9:$C$28=$AW45),$H$9:$H$28,$K$9:$K$28),VLOOKUP($AW45,'6. Patients'!$C$10:$AP$39,COLUMNS('6. Patients'!$C$9:H$9),0)),"")</f>
        <v/>
      </c>
      <c r="BA45" s="88" t="str">
        <f>IFERROR(-MIN(SUMPRODUCT(--($E$9:$E$28&lt;=BA$33),--($B$9:$B$28=$J$34),--($F$9:$F$28&gt;=BA$33),--($C$9:$C$28=$AW45),$H$9:$H$28,$K$9:$K$28),VLOOKUP($AW45,'6. Patients'!$C$10:$AP$39,COLUMNS('6. Patients'!$C$9:I$9),0)),"")</f>
        <v/>
      </c>
      <c r="BB45" s="88" t="str">
        <f>IFERROR(-MIN(SUMPRODUCT(--($E$9:$E$28&lt;=BB$33),--($B$9:$B$28=$J$34),--($F$9:$F$28&gt;=BB$33),--($C$9:$C$28=$AW45),$H$9:$H$28,$K$9:$K$28),VLOOKUP($AW45,'6. Patients'!$C$10:$AP$39,COLUMNS('6. Patients'!$C$9:J$9),0)),"")</f>
        <v/>
      </c>
      <c r="BC45" s="88" t="str">
        <f>IFERROR(-MIN(SUMPRODUCT(--($E$9:$E$28&lt;=BC$33),--($B$9:$B$28=$J$34),--($F$9:$F$28&gt;=BC$33),--($C$9:$C$28=$AW45),$H$9:$H$28,$K$9:$K$28),VLOOKUP($AW45,'6. Patients'!$C$10:$AP$39,COLUMNS('6. Patients'!$C$9:K$9),0)),"")</f>
        <v/>
      </c>
      <c r="BD45" s="88" t="str">
        <f>IFERROR(-MIN(SUMPRODUCT(--($E$9:$E$28&lt;=BD$33),--($B$9:$B$28=$J$34),--($F$9:$F$28&gt;=BD$33),--($C$9:$C$28=$AW45),$H$9:$H$28,$K$9:$K$28),VLOOKUP($AW45,'6. Patients'!$C$10:$AP$39,COLUMNS('6. Patients'!$C$9:L$9),0)),"")</f>
        <v/>
      </c>
      <c r="BE45" s="88" t="str">
        <f>IFERROR(-MIN(SUMPRODUCT(--($E$9:$E$28&lt;=BE$33),--($B$9:$B$28=$J$34),--($F$9:$F$28&gt;=BE$33),--($C$9:$C$28=$AW45),$H$9:$H$28,$K$9:$K$28),VLOOKUP($AW45,'6. Patients'!$C$10:$AP$39,COLUMNS('6. Patients'!$C$9:M$9),0)),"")</f>
        <v/>
      </c>
      <c r="BF45" s="88" t="str">
        <f>IFERROR(-MIN(SUMPRODUCT(--($E$9:$E$28&lt;=BF$33),--($B$9:$B$28=$J$34),--($F$9:$F$28&gt;=BF$33),--($C$9:$C$28=$AW45),$H$9:$H$28,$K$9:$K$28),VLOOKUP($AW45,'6. Patients'!$C$10:$AP$39,COLUMNS('6. Patients'!$C$9:N$9),0)),"")</f>
        <v/>
      </c>
      <c r="BG45" s="88" t="str">
        <f>IFERROR(-MIN(SUMPRODUCT(--($E$9:$E$28&lt;=BG$33),--($B$9:$B$28=$J$34),--($F$9:$F$28&gt;=BG$33),--($C$9:$C$28=$AW45),$H$9:$H$28,$K$9:$K$28),VLOOKUP($AW45,'6. Patients'!$C$10:$AP$39,COLUMNS('6. Patients'!$C$9:O$9),0)),"")</f>
        <v/>
      </c>
      <c r="BH45" s="88" t="str">
        <f>IFERROR(-MIN(SUMPRODUCT(--($E$9:$E$28&lt;=BH$33),--($B$9:$B$28=$J$34),--($F$9:$F$28&gt;=BH$33),--($C$9:$C$28=$AW45),$H$9:$H$28,$K$9:$K$28),VLOOKUP($AW45,'6. Patients'!$C$10:$AP$39,COLUMNS('6. Patients'!$C$9:P$9),0)),"")</f>
        <v/>
      </c>
      <c r="BI45" s="88" t="str">
        <f>IFERROR(-MIN(SUMPRODUCT(--($E$9:$E$28&lt;=BI$33),--($B$9:$B$28=$J$34),--($F$9:$F$28&gt;=BI$33),--($C$9:$C$28=$AW45),$H$9:$H$28,$K$9:$K$28),VLOOKUP($AW45,'6. Patients'!$C$10:$AP$39,COLUMNS('6. Patients'!$C$9:Q$9),0)),"")</f>
        <v/>
      </c>
      <c r="BJ45" s="88" t="str">
        <f>IFERROR(-MIN(SUMPRODUCT(--($E$9:$E$28&lt;=BJ$33),--($B$9:$B$28=$J$34),--($F$9:$F$28&gt;=BJ$33),--($C$9:$C$28=$AW45),$H$9:$H$28,$K$9:$K$28),VLOOKUP($AW45,'6. Patients'!$C$10:$AP$39,COLUMNS('6. Patients'!$C$9:R$9),0)),"")</f>
        <v/>
      </c>
      <c r="BK45" s="88" t="str">
        <f>IFERROR(-MIN(SUMPRODUCT(--($E$9:$E$28&lt;=BK$33),--($B$9:$B$28=$J$34),--($F$9:$F$28&gt;=BK$33),--($C$9:$C$28=$AW45),$H$9:$H$28,$K$9:$K$28),VLOOKUP($AW45,'6. Patients'!$C$10:$AP$39,COLUMNS('6. Patients'!$C$9:S$9),0)),"")</f>
        <v/>
      </c>
      <c r="BL45" s="88" t="str">
        <f>IFERROR(-MIN(SUMPRODUCT(--($E$9:$E$28&lt;=BL$33),--($B$9:$B$28=$J$34),--($F$9:$F$28&gt;=BL$33),--($C$9:$C$28=$AW45),$H$9:$H$28,$K$9:$K$28),VLOOKUP($AW45,'6. Patients'!$C$10:$AP$39,COLUMNS('6. Patients'!$C$9:T$9),0)),"")</f>
        <v/>
      </c>
      <c r="BM45" s="88" t="str">
        <f>IFERROR(-MIN(SUMPRODUCT(--($E$9:$E$28&lt;=BM$33),--($B$9:$B$28=$J$34),--($F$9:$F$28&gt;=BM$33),--($C$9:$C$28=$AW45),$H$9:$H$28,$K$9:$K$28),VLOOKUP($AW45,'6. Patients'!$C$10:$AP$39,COLUMNS('6. Patients'!$C$9:U$9),0)),"")</f>
        <v/>
      </c>
      <c r="BN45" s="88" t="str">
        <f>IFERROR(-MIN(SUMPRODUCT(--($E$9:$E$28&lt;=BN$33),--($B$9:$B$28=$J$34),--($F$9:$F$28&gt;=BN$33),--($C$9:$C$28=$AW45),$H$9:$H$28,$K$9:$K$28),VLOOKUP($AW45,'6. Patients'!$C$10:$AP$39,COLUMNS('6. Patients'!$C$9:V$9),0)),"")</f>
        <v/>
      </c>
      <c r="BO45" s="88" t="str">
        <f>IFERROR(-MIN(SUMPRODUCT(--($E$9:$E$28&lt;=BO$33),--($B$9:$B$28=$J$34),--($F$9:$F$28&gt;=BO$33),--($C$9:$C$28=$AW45),$H$9:$H$28,$K$9:$K$28),VLOOKUP($AW45,'6. Patients'!$C$10:$AP$39,COLUMNS('6. Patients'!$C$9:W$9),0)),"")</f>
        <v/>
      </c>
      <c r="BP45" s="88" t="str">
        <f>IFERROR(-MIN(SUMPRODUCT(--($E$9:$E$28&lt;=BP$33),--($B$9:$B$28=$J$34),--($F$9:$F$28&gt;=BP$33),--($C$9:$C$28=$AW45),$H$9:$H$28,$K$9:$K$28),VLOOKUP($AW45,'6. Patients'!$C$10:$AP$39,COLUMNS('6. Patients'!$C$9:X$9),0)),"")</f>
        <v/>
      </c>
      <c r="BQ45" s="88" t="str">
        <f>IFERROR(-MIN(SUMPRODUCT(--($E$9:$E$28&lt;=BQ$33),--($B$9:$B$28=$J$34),--($F$9:$F$28&gt;=BQ$33),--($C$9:$C$28=$AW45),$H$9:$H$28,$K$9:$K$28),VLOOKUP($AW45,'6. Patients'!$C$10:$AP$39,COLUMNS('6. Patients'!$C$9:Y$9),0)),"")</f>
        <v/>
      </c>
      <c r="BR45" s="88" t="str">
        <f>IFERROR(-MIN(SUMPRODUCT(--($E$9:$E$28&lt;=BR$33),--($B$9:$B$28=$J$34),--($F$9:$F$28&gt;=BR$33),--($C$9:$C$28=$AW45),$H$9:$H$28,$K$9:$K$28),VLOOKUP($AW45,'6. Patients'!$C$10:$AP$39,COLUMNS('6. Patients'!$C$9:Z$9),0)),"")</f>
        <v/>
      </c>
      <c r="BS45" s="88" t="str">
        <f>IFERROR(-MIN(SUMPRODUCT(--($E$9:$E$28&lt;=BS$33),--($B$9:$B$28=$J$34),--($F$9:$F$28&gt;=BS$33),--($C$9:$C$28=$AW45),$H$9:$H$28,$K$9:$K$28),VLOOKUP($AW45,'6. Patients'!$C$10:$AP$39,COLUMNS('6. Patients'!$C$9:AA$9),0)),"")</f>
        <v/>
      </c>
      <c r="BT45" s="88" t="str">
        <f>IFERROR(-MIN(SUMPRODUCT(--($E$9:$E$28&lt;=BT$33),--($B$9:$B$28=$J$34),--($F$9:$F$28&gt;=BT$33),--($C$9:$C$28=$AW45),$H$9:$H$28,$K$9:$K$28),VLOOKUP($AW45,'6. Patients'!$C$10:$AP$39,COLUMNS('6. Patients'!$C$9:AB$9),0)),"")</f>
        <v/>
      </c>
      <c r="BU45" s="88" t="str">
        <f>IFERROR(-MIN(SUMPRODUCT(--($E$9:$E$28&lt;=BU$33),--($B$9:$B$28=$J$34),--($F$9:$F$28&gt;=BU$33),--($C$9:$C$28=$AW45),$H$9:$H$28,$K$9:$K$28),VLOOKUP($AW45,'6. Patients'!$C$10:$AP$39,COLUMNS('6. Patients'!$C$9:AC$9),0)),"")</f>
        <v/>
      </c>
      <c r="BV45" s="88" t="str">
        <f>IFERROR(-MIN(SUMPRODUCT(--($E$9:$E$28&lt;=BV$33),--($B$9:$B$28=$J$34),--($F$9:$F$28&gt;=BV$33),--($C$9:$C$28=$AW45),$H$9:$H$28,$K$9:$K$28),VLOOKUP($AW45,'6. Patients'!$C$10:$AP$39,COLUMNS('6. Patients'!$C$9:AD$9),0)),"")</f>
        <v/>
      </c>
      <c r="BW45" s="88" t="str">
        <f>IFERROR(-MIN(SUMPRODUCT(--($E$9:$E$28&lt;=BW$33),--($B$9:$B$28=$J$34),--($F$9:$F$28&gt;=BW$33),--($C$9:$C$28=$AW45),$H$9:$H$28,$K$9:$K$28),VLOOKUP($AW45,'6. Patients'!$C$10:$AP$39,COLUMNS('6. Patients'!$C$9:AE$9),0)),"")</f>
        <v/>
      </c>
      <c r="BX45" s="88" t="str">
        <f>IFERROR(-MIN(SUMPRODUCT(--($E$9:$E$28&lt;=BX$33),--($B$9:$B$28=$J$34),--($F$9:$F$28&gt;=BX$33),--($C$9:$C$28=$AW45),$H$9:$H$28,$K$9:$K$28),VLOOKUP($AW45,'6. Patients'!$C$10:$AP$39,COLUMNS('6. Patients'!$C$9:AF$9),0)),"")</f>
        <v/>
      </c>
      <c r="BY45" s="88" t="str">
        <f>IFERROR(-MIN(SUMPRODUCT(--($E$9:$E$28&lt;=BY$33),--($B$9:$B$28=$J$34),--($F$9:$F$28&gt;=BY$33),--($C$9:$C$28=$AW45),$H$9:$H$28,$K$9:$K$28),VLOOKUP($AW45,'6. Patients'!$C$10:$AP$39,COLUMNS('6. Patients'!$C$9:AG$9),0)),"")</f>
        <v/>
      </c>
      <c r="BZ45" s="88" t="str">
        <f>IFERROR(-MIN(SUMPRODUCT(--($E$9:$E$28&lt;=BZ$33),--($B$9:$B$28=$J$34),--($F$9:$F$28&gt;=BZ$33),--($C$9:$C$28=$AW45),$H$9:$H$28,$K$9:$K$28),VLOOKUP($AW45,'6. Patients'!$C$10:$AP$39,COLUMNS('6. Patients'!$C$9:AH$9),0)),"")</f>
        <v/>
      </c>
      <c r="CA45" s="88" t="str">
        <f>IFERROR(-MIN(SUMPRODUCT(--($E$9:$E$28&lt;=CA$33),--($B$9:$B$28=$J$34),--($F$9:$F$28&gt;=CA$33),--($C$9:$C$28=$AW45),$H$9:$H$28,$K$9:$K$28),VLOOKUP($AW45,'6. Patients'!$C$10:$AP$39,COLUMNS('6. Patients'!$C$9:AI$9),0)),"")</f>
        <v/>
      </c>
      <c r="CB45" s="88" t="str">
        <f>IFERROR(-MIN(SUMPRODUCT(--($E$9:$E$28&lt;=CB$33),--($B$9:$B$28=$J$34),--($F$9:$F$28&gt;=CB$33),--($C$9:$C$28=$AW45),$H$9:$H$28,$K$9:$K$28),VLOOKUP($AW45,'6. Patients'!$C$10:$AP$39,COLUMNS('6. Patients'!$C$9:AJ$9),0)),"")</f>
        <v/>
      </c>
      <c r="CC45" s="88" t="str">
        <f>IFERROR(-MIN(SUMPRODUCT(--($E$9:$E$28&lt;=CC$33),--($B$9:$B$28=$J$34),--($F$9:$F$28&gt;=CC$33),--($C$9:$C$28=$AW45),$H$9:$H$28,$K$9:$K$28),VLOOKUP($AW45,'6. Patients'!$C$10:$AP$39,COLUMNS('6. Patients'!$C$9:AK$9),0)),"")</f>
        <v/>
      </c>
      <c r="CD45" s="88" t="str">
        <f>IFERROR(-MIN(SUMPRODUCT(--($E$9:$E$28&lt;=CD$33),--($B$9:$B$28=$J$34),--($F$9:$F$28&gt;=CD$33),--($C$9:$C$28=$AW45),$H$9:$H$28,$K$9:$K$28),VLOOKUP($AW45,'6. Patients'!$C$10:$AP$39,COLUMNS('6. Patients'!$C$9:AL$9),0)),"")</f>
        <v/>
      </c>
      <c r="CE45" s="88" t="str">
        <f>IFERROR(-MIN(SUMPRODUCT(--($E$9:$E$28&lt;=CE$33),--($B$9:$B$28=$J$34),--($F$9:$F$28&gt;=CE$33),--($C$9:$C$28=$AW45),$H$9:$H$28,$K$9:$K$28),VLOOKUP($AW45,'6. Patients'!$C$10:$AP$39,COLUMNS('6. Patients'!$C$9:AM$9),0)),"")</f>
        <v/>
      </c>
      <c r="CF45" s="88" t="str">
        <f>IFERROR(-MIN(SUMPRODUCT(--($E$9:$E$28&lt;=CF$33),--($B$9:$B$28=$J$34),--($F$9:$F$28&gt;=CF$33),--($C$9:$C$28=$AW45),$H$9:$H$28,$K$9:$K$28),VLOOKUP($AW45,'6. Patients'!$C$10:$AP$39,COLUMNS('6. Patients'!$C$9:AN$9),0)),"")</f>
        <v/>
      </c>
      <c r="CG45" s="88" t="str">
        <f>IFERROR(-MIN(SUMPRODUCT(--($E$9:$E$28&lt;=CG$33),--($B$9:$B$28=$J$34),--($F$9:$F$28&gt;=CG$33),--($C$9:$C$28=$AW45),$H$9:$H$28,$K$9:$K$28),VLOOKUP($AW45,'6. Patients'!$C$10:$AP$39,COLUMNS('6. Patients'!$C$9:AO$9),0)),"")</f>
        <v/>
      </c>
      <c r="CI45" s="12" t="str">
        <f t="shared" si="11"/>
        <v/>
      </c>
      <c r="CJ45" s="88">
        <f t="shared" si="12"/>
        <v>0</v>
      </c>
      <c r="CK45" s="88">
        <f t="shared" si="7"/>
        <v>0</v>
      </c>
      <c r="CL45" s="88">
        <f t="shared" si="7"/>
        <v>0</v>
      </c>
      <c r="CM45" s="88">
        <f t="shared" si="7"/>
        <v>0</v>
      </c>
      <c r="CN45" s="88">
        <f t="shared" si="7"/>
        <v>0</v>
      </c>
      <c r="CO45" s="88">
        <f t="shared" si="7"/>
        <v>0</v>
      </c>
      <c r="CP45" s="88">
        <f t="shared" si="7"/>
        <v>0</v>
      </c>
      <c r="CQ45" s="88">
        <f t="shared" si="7"/>
        <v>0</v>
      </c>
      <c r="CR45" s="88">
        <f t="shared" si="7"/>
        <v>0</v>
      </c>
      <c r="CS45" s="88">
        <f t="shared" si="7"/>
        <v>0</v>
      </c>
      <c r="CT45" s="88">
        <f t="shared" si="7"/>
        <v>0</v>
      </c>
      <c r="CU45" s="88">
        <f t="shared" si="7"/>
        <v>0</v>
      </c>
      <c r="CV45" s="88">
        <f t="shared" si="7"/>
        <v>0</v>
      </c>
      <c r="CW45" s="88">
        <f t="shared" si="7"/>
        <v>0</v>
      </c>
      <c r="CX45" s="88">
        <f t="shared" si="7"/>
        <v>0</v>
      </c>
      <c r="CY45" s="88">
        <f t="shared" si="7"/>
        <v>0</v>
      </c>
      <c r="CZ45" s="88">
        <f t="shared" si="7"/>
        <v>0</v>
      </c>
      <c r="DA45" s="88">
        <f t="shared" si="8"/>
        <v>0</v>
      </c>
      <c r="DB45" s="88">
        <f t="shared" si="8"/>
        <v>0</v>
      </c>
      <c r="DC45" s="88">
        <f t="shared" si="8"/>
        <v>0</v>
      </c>
      <c r="DD45" s="88">
        <f t="shared" si="8"/>
        <v>0</v>
      </c>
      <c r="DE45" s="88">
        <f t="shared" si="8"/>
        <v>0</v>
      </c>
      <c r="DF45" s="88">
        <f t="shared" si="8"/>
        <v>0</v>
      </c>
      <c r="DG45" s="88">
        <f t="shared" si="8"/>
        <v>0</v>
      </c>
      <c r="DH45" s="88">
        <f t="shared" si="8"/>
        <v>0</v>
      </c>
      <c r="DI45" s="88">
        <f t="shared" si="8"/>
        <v>0</v>
      </c>
      <c r="DJ45" s="88">
        <f t="shared" si="8"/>
        <v>0</v>
      </c>
      <c r="DK45" s="88">
        <f t="shared" si="8"/>
        <v>0</v>
      </c>
      <c r="DL45" s="88">
        <f t="shared" si="8"/>
        <v>0</v>
      </c>
      <c r="DM45" s="88">
        <f t="shared" si="8"/>
        <v>0</v>
      </c>
      <c r="DN45" s="88">
        <f t="shared" si="8"/>
        <v>0</v>
      </c>
      <c r="DO45" s="88">
        <f t="shared" si="8"/>
        <v>0</v>
      </c>
      <c r="DP45" s="88">
        <f t="shared" si="8"/>
        <v>0</v>
      </c>
      <c r="DQ45" s="88">
        <f t="shared" si="9"/>
        <v>0</v>
      </c>
      <c r="DR45" s="88">
        <f t="shared" si="9"/>
        <v>0</v>
      </c>
      <c r="DS45" s="88">
        <f t="shared" si="9"/>
        <v>0</v>
      </c>
    </row>
    <row r="46" spans="1:123" x14ac:dyDescent="0.3">
      <c r="J46" s="12" t="str">
        <f>'6. Patients'!C21</f>
        <v/>
      </c>
      <c r="K46" s="12"/>
      <c r="L46" s="88">
        <f t="shared" si="10"/>
        <v>0</v>
      </c>
      <c r="M46" s="88">
        <f t="shared" si="38"/>
        <v>0</v>
      </c>
      <c r="N46" s="88">
        <f t="shared" si="39"/>
        <v>0</v>
      </c>
      <c r="O46" s="88">
        <f t="shared" si="40"/>
        <v>0</v>
      </c>
      <c r="P46" s="88">
        <f t="shared" si="41"/>
        <v>0</v>
      </c>
      <c r="Q46" s="88">
        <f t="shared" si="42"/>
        <v>0</v>
      </c>
      <c r="R46" s="88">
        <f t="shared" si="43"/>
        <v>0</v>
      </c>
      <c r="S46" s="88">
        <f t="shared" si="44"/>
        <v>0</v>
      </c>
      <c r="T46" s="88">
        <f t="shared" si="45"/>
        <v>0</v>
      </c>
      <c r="U46" s="88">
        <f t="shared" si="46"/>
        <v>0</v>
      </c>
      <c r="V46" s="88">
        <f t="shared" si="47"/>
        <v>0</v>
      </c>
      <c r="W46" s="88">
        <f t="shared" si="13"/>
        <v>0</v>
      </c>
      <c r="X46" s="88">
        <f t="shared" si="14"/>
        <v>0</v>
      </c>
      <c r="Y46" s="88">
        <f t="shared" si="15"/>
        <v>0</v>
      </c>
      <c r="Z46" s="88">
        <f t="shared" si="16"/>
        <v>0</v>
      </c>
      <c r="AA46" s="88">
        <f t="shared" si="17"/>
        <v>0</v>
      </c>
      <c r="AB46" s="88">
        <f t="shared" si="18"/>
        <v>0</v>
      </c>
      <c r="AC46" s="88">
        <f t="shared" si="19"/>
        <v>0</v>
      </c>
      <c r="AD46" s="88">
        <f t="shared" si="20"/>
        <v>0</v>
      </c>
      <c r="AE46" s="88">
        <f t="shared" si="21"/>
        <v>0</v>
      </c>
      <c r="AF46" s="88">
        <f t="shared" si="22"/>
        <v>0</v>
      </c>
      <c r="AG46" s="88">
        <f t="shared" si="23"/>
        <v>0</v>
      </c>
      <c r="AH46" s="88">
        <f t="shared" si="24"/>
        <v>0</v>
      </c>
      <c r="AI46" s="88">
        <f t="shared" si="25"/>
        <v>0</v>
      </c>
      <c r="AJ46" s="88">
        <f t="shared" si="26"/>
        <v>0</v>
      </c>
      <c r="AK46" s="88">
        <f t="shared" si="27"/>
        <v>0</v>
      </c>
      <c r="AL46" s="88">
        <f t="shared" si="28"/>
        <v>0</v>
      </c>
      <c r="AM46" s="88">
        <f t="shared" si="29"/>
        <v>0</v>
      </c>
      <c r="AN46" s="88">
        <f t="shared" si="30"/>
        <v>0</v>
      </c>
      <c r="AO46" s="88">
        <f t="shared" si="31"/>
        <v>0</v>
      </c>
      <c r="AP46" s="88">
        <f t="shared" si="32"/>
        <v>0</v>
      </c>
      <c r="AQ46" s="88">
        <f t="shared" si="33"/>
        <v>0</v>
      </c>
      <c r="AR46" s="88">
        <f t="shared" si="34"/>
        <v>0</v>
      </c>
      <c r="AS46" s="88">
        <f t="shared" si="35"/>
        <v>0</v>
      </c>
      <c r="AT46" s="88">
        <f t="shared" si="36"/>
        <v>0</v>
      </c>
      <c r="AU46" s="88">
        <f t="shared" si="37"/>
        <v>0</v>
      </c>
      <c r="AW46" s="12" t="str">
        <f t="shared" si="6"/>
        <v/>
      </c>
      <c r="AX46" s="88" t="str">
        <f>IFERROR(-MIN(SUMPRODUCT(--($E$9:$E$28&lt;=AX$33),--($B$9:$B$28=$J$34),--($F$9:$F$28&gt;=AX$33),--($C$9:$C$28=$AW46),$H$9:$H$28,$K$9:$K$28),VLOOKUP($AW46,'6. Patients'!$C$10:$AP$39,COLUMNS('6. Patients'!$C$9:F$9),0)),"")</f>
        <v/>
      </c>
      <c r="AY46" s="88" t="str">
        <f>IFERROR(-MIN(SUMPRODUCT(--($E$9:$E$28&lt;=AY$33),--($B$9:$B$28=$J$34),--($F$9:$F$28&gt;=AY$33),--($C$9:$C$28=$AW46),$H$9:$H$28,$K$9:$K$28),VLOOKUP($AW46,'6. Patients'!$C$10:$AP$39,COLUMNS('6. Patients'!$C$9:G$9),0)),"")</f>
        <v/>
      </c>
      <c r="AZ46" s="88" t="str">
        <f>IFERROR(-MIN(SUMPRODUCT(--($E$9:$E$28&lt;=AZ$33),--($B$9:$B$28=$J$34),--($F$9:$F$28&gt;=AZ$33),--($C$9:$C$28=$AW46),$H$9:$H$28,$K$9:$K$28),VLOOKUP($AW46,'6. Patients'!$C$10:$AP$39,COLUMNS('6. Patients'!$C$9:H$9),0)),"")</f>
        <v/>
      </c>
      <c r="BA46" s="88" t="str">
        <f>IFERROR(-MIN(SUMPRODUCT(--($E$9:$E$28&lt;=BA$33),--($B$9:$B$28=$J$34),--($F$9:$F$28&gt;=BA$33),--($C$9:$C$28=$AW46),$H$9:$H$28,$K$9:$K$28),VLOOKUP($AW46,'6. Patients'!$C$10:$AP$39,COLUMNS('6. Patients'!$C$9:I$9),0)),"")</f>
        <v/>
      </c>
      <c r="BB46" s="88" t="str">
        <f>IFERROR(-MIN(SUMPRODUCT(--($E$9:$E$28&lt;=BB$33),--($B$9:$B$28=$J$34),--($F$9:$F$28&gt;=BB$33),--($C$9:$C$28=$AW46),$H$9:$H$28,$K$9:$K$28),VLOOKUP($AW46,'6. Patients'!$C$10:$AP$39,COLUMNS('6. Patients'!$C$9:J$9),0)),"")</f>
        <v/>
      </c>
      <c r="BC46" s="88" t="str">
        <f>IFERROR(-MIN(SUMPRODUCT(--($E$9:$E$28&lt;=BC$33),--($B$9:$B$28=$J$34),--($F$9:$F$28&gt;=BC$33),--($C$9:$C$28=$AW46),$H$9:$H$28,$K$9:$K$28),VLOOKUP($AW46,'6. Patients'!$C$10:$AP$39,COLUMNS('6. Patients'!$C$9:K$9),0)),"")</f>
        <v/>
      </c>
      <c r="BD46" s="88" t="str">
        <f>IFERROR(-MIN(SUMPRODUCT(--($E$9:$E$28&lt;=BD$33),--($B$9:$B$28=$J$34),--($F$9:$F$28&gt;=BD$33),--($C$9:$C$28=$AW46),$H$9:$H$28,$K$9:$K$28),VLOOKUP($AW46,'6. Patients'!$C$10:$AP$39,COLUMNS('6. Patients'!$C$9:L$9),0)),"")</f>
        <v/>
      </c>
      <c r="BE46" s="88" t="str">
        <f>IFERROR(-MIN(SUMPRODUCT(--($E$9:$E$28&lt;=BE$33),--($B$9:$B$28=$J$34),--($F$9:$F$28&gt;=BE$33),--($C$9:$C$28=$AW46),$H$9:$H$28,$K$9:$K$28),VLOOKUP($AW46,'6. Patients'!$C$10:$AP$39,COLUMNS('6. Patients'!$C$9:M$9),0)),"")</f>
        <v/>
      </c>
      <c r="BF46" s="88" t="str">
        <f>IFERROR(-MIN(SUMPRODUCT(--($E$9:$E$28&lt;=BF$33),--($B$9:$B$28=$J$34),--($F$9:$F$28&gt;=BF$33),--($C$9:$C$28=$AW46),$H$9:$H$28,$K$9:$K$28),VLOOKUP($AW46,'6. Patients'!$C$10:$AP$39,COLUMNS('6. Patients'!$C$9:N$9),0)),"")</f>
        <v/>
      </c>
      <c r="BG46" s="88" t="str">
        <f>IFERROR(-MIN(SUMPRODUCT(--($E$9:$E$28&lt;=BG$33),--($B$9:$B$28=$J$34),--($F$9:$F$28&gt;=BG$33),--($C$9:$C$28=$AW46),$H$9:$H$28,$K$9:$K$28),VLOOKUP($AW46,'6. Patients'!$C$10:$AP$39,COLUMNS('6. Patients'!$C$9:O$9),0)),"")</f>
        <v/>
      </c>
      <c r="BH46" s="88" t="str">
        <f>IFERROR(-MIN(SUMPRODUCT(--($E$9:$E$28&lt;=BH$33),--($B$9:$B$28=$J$34),--($F$9:$F$28&gt;=BH$33),--($C$9:$C$28=$AW46),$H$9:$H$28,$K$9:$K$28),VLOOKUP($AW46,'6. Patients'!$C$10:$AP$39,COLUMNS('6. Patients'!$C$9:P$9),0)),"")</f>
        <v/>
      </c>
      <c r="BI46" s="88" t="str">
        <f>IFERROR(-MIN(SUMPRODUCT(--($E$9:$E$28&lt;=BI$33),--($B$9:$B$28=$J$34),--($F$9:$F$28&gt;=BI$33),--($C$9:$C$28=$AW46),$H$9:$H$28,$K$9:$K$28),VLOOKUP($AW46,'6. Patients'!$C$10:$AP$39,COLUMNS('6. Patients'!$C$9:Q$9),0)),"")</f>
        <v/>
      </c>
      <c r="BJ46" s="88" t="str">
        <f>IFERROR(-MIN(SUMPRODUCT(--($E$9:$E$28&lt;=BJ$33),--($B$9:$B$28=$J$34),--($F$9:$F$28&gt;=BJ$33),--($C$9:$C$28=$AW46),$H$9:$H$28,$K$9:$K$28),VLOOKUP($AW46,'6. Patients'!$C$10:$AP$39,COLUMNS('6. Patients'!$C$9:R$9),0)),"")</f>
        <v/>
      </c>
      <c r="BK46" s="88" t="str">
        <f>IFERROR(-MIN(SUMPRODUCT(--($E$9:$E$28&lt;=BK$33),--($B$9:$B$28=$J$34),--($F$9:$F$28&gt;=BK$33),--($C$9:$C$28=$AW46),$H$9:$H$28,$K$9:$K$28),VLOOKUP($AW46,'6. Patients'!$C$10:$AP$39,COLUMNS('6. Patients'!$C$9:S$9),0)),"")</f>
        <v/>
      </c>
      <c r="BL46" s="88" t="str">
        <f>IFERROR(-MIN(SUMPRODUCT(--($E$9:$E$28&lt;=BL$33),--($B$9:$B$28=$J$34),--($F$9:$F$28&gt;=BL$33),--($C$9:$C$28=$AW46),$H$9:$H$28,$K$9:$K$28),VLOOKUP($AW46,'6. Patients'!$C$10:$AP$39,COLUMNS('6. Patients'!$C$9:T$9),0)),"")</f>
        <v/>
      </c>
      <c r="BM46" s="88" t="str">
        <f>IFERROR(-MIN(SUMPRODUCT(--($E$9:$E$28&lt;=BM$33),--($B$9:$B$28=$J$34),--($F$9:$F$28&gt;=BM$33),--($C$9:$C$28=$AW46),$H$9:$H$28,$K$9:$K$28),VLOOKUP($AW46,'6. Patients'!$C$10:$AP$39,COLUMNS('6. Patients'!$C$9:U$9),0)),"")</f>
        <v/>
      </c>
      <c r="BN46" s="88" t="str">
        <f>IFERROR(-MIN(SUMPRODUCT(--($E$9:$E$28&lt;=BN$33),--($B$9:$B$28=$J$34),--($F$9:$F$28&gt;=BN$33),--($C$9:$C$28=$AW46),$H$9:$H$28,$K$9:$K$28),VLOOKUP($AW46,'6. Patients'!$C$10:$AP$39,COLUMNS('6. Patients'!$C$9:V$9),0)),"")</f>
        <v/>
      </c>
      <c r="BO46" s="88" t="str">
        <f>IFERROR(-MIN(SUMPRODUCT(--($E$9:$E$28&lt;=BO$33),--($B$9:$B$28=$J$34),--($F$9:$F$28&gt;=BO$33),--($C$9:$C$28=$AW46),$H$9:$H$28,$K$9:$K$28),VLOOKUP($AW46,'6. Patients'!$C$10:$AP$39,COLUMNS('6. Patients'!$C$9:W$9),0)),"")</f>
        <v/>
      </c>
      <c r="BP46" s="88" t="str">
        <f>IFERROR(-MIN(SUMPRODUCT(--($E$9:$E$28&lt;=BP$33),--($B$9:$B$28=$J$34),--($F$9:$F$28&gt;=BP$33),--($C$9:$C$28=$AW46),$H$9:$H$28,$K$9:$K$28),VLOOKUP($AW46,'6. Patients'!$C$10:$AP$39,COLUMNS('6. Patients'!$C$9:X$9),0)),"")</f>
        <v/>
      </c>
      <c r="BQ46" s="88" t="str">
        <f>IFERROR(-MIN(SUMPRODUCT(--($E$9:$E$28&lt;=BQ$33),--($B$9:$B$28=$J$34),--($F$9:$F$28&gt;=BQ$33),--($C$9:$C$28=$AW46),$H$9:$H$28,$K$9:$K$28),VLOOKUP($AW46,'6. Patients'!$C$10:$AP$39,COLUMNS('6. Patients'!$C$9:Y$9),0)),"")</f>
        <v/>
      </c>
      <c r="BR46" s="88" t="str">
        <f>IFERROR(-MIN(SUMPRODUCT(--($E$9:$E$28&lt;=BR$33),--($B$9:$B$28=$J$34),--($F$9:$F$28&gt;=BR$33),--($C$9:$C$28=$AW46),$H$9:$H$28,$K$9:$K$28),VLOOKUP($AW46,'6. Patients'!$C$10:$AP$39,COLUMNS('6. Patients'!$C$9:Z$9),0)),"")</f>
        <v/>
      </c>
      <c r="BS46" s="88" t="str">
        <f>IFERROR(-MIN(SUMPRODUCT(--($E$9:$E$28&lt;=BS$33),--($B$9:$B$28=$J$34),--($F$9:$F$28&gt;=BS$33),--($C$9:$C$28=$AW46),$H$9:$H$28,$K$9:$K$28),VLOOKUP($AW46,'6. Patients'!$C$10:$AP$39,COLUMNS('6. Patients'!$C$9:AA$9),0)),"")</f>
        <v/>
      </c>
      <c r="BT46" s="88" t="str">
        <f>IFERROR(-MIN(SUMPRODUCT(--($E$9:$E$28&lt;=BT$33),--($B$9:$B$28=$J$34),--($F$9:$F$28&gt;=BT$33),--($C$9:$C$28=$AW46),$H$9:$H$28,$K$9:$K$28),VLOOKUP($AW46,'6. Patients'!$C$10:$AP$39,COLUMNS('6. Patients'!$C$9:AB$9),0)),"")</f>
        <v/>
      </c>
      <c r="BU46" s="88" t="str">
        <f>IFERROR(-MIN(SUMPRODUCT(--($E$9:$E$28&lt;=BU$33),--($B$9:$B$28=$J$34),--($F$9:$F$28&gt;=BU$33),--($C$9:$C$28=$AW46),$H$9:$H$28,$K$9:$K$28),VLOOKUP($AW46,'6. Patients'!$C$10:$AP$39,COLUMNS('6. Patients'!$C$9:AC$9),0)),"")</f>
        <v/>
      </c>
      <c r="BV46" s="88" t="str">
        <f>IFERROR(-MIN(SUMPRODUCT(--($E$9:$E$28&lt;=BV$33),--($B$9:$B$28=$J$34),--($F$9:$F$28&gt;=BV$33),--($C$9:$C$28=$AW46),$H$9:$H$28,$K$9:$K$28),VLOOKUP($AW46,'6. Patients'!$C$10:$AP$39,COLUMNS('6. Patients'!$C$9:AD$9),0)),"")</f>
        <v/>
      </c>
      <c r="BW46" s="88" t="str">
        <f>IFERROR(-MIN(SUMPRODUCT(--($E$9:$E$28&lt;=BW$33),--($B$9:$B$28=$J$34),--($F$9:$F$28&gt;=BW$33),--($C$9:$C$28=$AW46),$H$9:$H$28,$K$9:$K$28),VLOOKUP($AW46,'6. Patients'!$C$10:$AP$39,COLUMNS('6. Patients'!$C$9:AE$9),0)),"")</f>
        <v/>
      </c>
      <c r="BX46" s="88" t="str">
        <f>IFERROR(-MIN(SUMPRODUCT(--($E$9:$E$28&lt;=BX$33),--($B$9:$B$28=$J$34),--($F$9:$F$28&gt;=BX$33),--($C$9:$C$28=$AW46),$H$9:$H$28,$K$9:$K$28),VLOOKUP($AW46,'6. Patients'!$C$10:$AP$39,COLUMNS('6. Patients'!$C$9:AF$9),0)),"")</f>
        <v/>
      </c>
      <c r="BY46" s="88" t="str">
        <f>IFERROR(-MIN(SUMPRODUCT(--($E$9:$E$28&lt;=BY$33),--($B$9:$B$28=$J$34),--($F$9:$F$28&gt;=BY$33),--($C$9:$C$28=$AW46),$H$9:$H$28,$K$9:$K$28),VLOOKUP($AW46,'6. Patients'!$C$10:$AP$39,COLUMNS('6. Patients'!$C$9:AG$9),0)),"")</f>
        <v/>
      </c>
      <c r="BZ46" s="88" t="str">
        <f>IFERROR(-MIN(SUMPRODUCT(--($E$9:$E$28&lt;=BZ$33),--($B$9:$B$28=$J$34),--($F$9:$F$28&gt;=BZ$33),--($C$9:$C$28=$AW46),$H$9:$H$28,$K$9:$K$28),VLOOKUP($AW46,'6. Patients'!$C$10:$AP$39,COLUMNS('6. Patients'!$C$9:AH$9),0)),"")</f>
        <v/>
      </c>
      <c r="CA46" s="88" t="str">
        <f>IFERROR(-MIN(SUMPRODUCT(--($E$9:$E$28&lt;=CA$33),--($B$9:$B$28=$J$34),--($F$9:$F$28&gt;=CA$33),--($C$9:$C$28=$AW46),$H$9:$H$28,$K$9:$K$28),VLOOKUP($AW46,'6. Patients'!$C$10:$AP$39,COLUMNS('6. Patients'!$C$9:AI$9),0)),"")</f>
        <v/>
      </c>
      <c r="CB46" s="88" t="str">
        <f>IFERROR(-MIN(SUMPRODUCT(--($E$9:$E$28&lt;=CB$33),--($B$9:$B$28=$J$34),--($F$9:$F$28&gt;=CB$33),--($C$9:$C$28=$AW46),$H$9:$H$28,$K$9:$K$28),VLOOKUP($AW46,'6. Patients'!$C$10:$AP$39,COLUMNS('6. Patients'!$C$9:AJ$9),0)),"")</f>
        <v/>
      </c>
      <c r="CC46" s="88" t="str">
        <f>IFERROR(-MIN(SUMPRODUCT(--($E$9:$E$28&lt;=CC$33),--($B$9:$B$28=$J$34),--($F$9:$F$28&gt;=CC$33),--($C$9:$C$28=$AW46),$H$9:$H$28,$K$9:$K$28),VLOOKUP($AW46,'6. Patients'!$C$10:$AP$39,COLUMNS('6. Patients'!$C$9:AK$9),0)),"")</f>
        <v/>
      </c>
      <c r="CD46" s="88" t="str">
        <f>IFERROR(-MIN(SUMPRODUCT(--($E$9:$E$28&lt;=CD$33),--($B$9:$B$28=$J$34),--($F$9:$F$28&gt;=CD$33),--($C$9:$C$28=$AW46),$H$9:$H$28,$K$9:$K$28),VLOOKUP($AW46,'6. Patients'!$C$10:$AP$39,COLUMNS('6. Patients'!$C$9:AL$9),0)),"")</f>
        <v/>
      </c>
      <c r="CE46" s="88" t="str">
        <f>IFERROR(-MIN(SUMPRODUCT(--($E$9:$E$28&lt;=CE$33),--($B$9:$B$28=$J$34),--($F$9:$F$28&gt;=CE$33),--($C$9:$C$28=$AW46),$H$9:$H$28,$K$9:$K$28),VLOOKUP($AW46,'6. Patients'!$C$10:$AP$39,COLUMNS('6. Patients'!$C$9:AM$9),0)),"")</f>
        <v/>
      </c>
      <c r="CF46" s="88" t="str">
        <f>IFERROR(-MIN(SUMPRODUCT(--($E$9:$E$28&lt;=CF$33),--($B$9:$B$28=$J$34),--($F$9:$F$28&gt;=CF$33),--($C$9:$C$28=$AW46),$H$9:$H$28,$K$9:$K$28),VLOOKUP($AW46,'6. Patients'!$C$10:$AP$39,COLUMNS('6. Patients'!$C$9:AN$9),0)),"")</f>
        <v/>
      </c>
      <c r="CG46" s="88" t="str">
        <f>IFERROR(-MIN(SUMPRODUCT(--($E$9:$E$28&lt;=CG$33),--($B$9:$B$28=$J$34),--($F$9:$F$28&gt;=CG$33),--($C$9:$C$28=$AW46),$H$9:$H$28,$K$9:$K$28),VLOOKUP($AW46,'6. Patients'!$C$10:$AP$39,COLUMNS('6. Patients'!$C$9:AO$9),0)),"")</f>
        <v/>
      </c>
      <c r="CI46" s="12" t="str">
        <f t="shared" si="11"/>
        <v/>
      </c>
      <c r="CJ46" s="88">
        <f t="shared" si="12"/>
        <v>0</v>
      </c>
      <c r="CK46" s="88">
        <f t="shared" si="7"/>
        <v>0</v>
      </c>
      <c r="CL46" s="88">
        <f t="shared" si="7"/>
        <v>0</v>
      </c>
      <c r="CM46" s="88">
        <f t="shared" si="7"/>
        <v>0</v>
      </c>
      <c r="CN46" s="88">
        <f t="shared" si="7"/>
        <v>0</v>
      </c>
      <c r="CO46" s="88">
        <f t="shared" si="7"/>
        <v>0</v>
      </c>
      <c r="CP46" s="88">
        <f t="shared" si="7"/>
        <v>0</v>
      </c>
      <c r="CQ46" s="88">
        <f t="shared" si="7"/>
        <v>0</v>
      </c>
      <c r="CR46" s="88">
        <f t="shared" si="7"/>
        <v>0</v>
      </c>
      <c r="CS46" s="88">
        <f t="shared" si="7"/>
        <v>0</v>
      </c>
      <c r="CT46" s="88">
        <f t="shared" si="7"/>
        <v>0</v>
      </c>
      <c r="CU46" s="88">
        <f t="shared" si="7"/>
        <v>0</v>
      </c>
      <c r="CV46" s="88">
        <f t="shared" si="7"/>
        <v>0</v>
      </c>
      <c r="CW46" s="88">
        <f t="shared" si="7"/>
        <v>0</v>
      </c>
      <c r="CX46" s="88">
        <f t="shared" si="7"/>
        <v>0</v>
      </c>
      <c r="CY46" s="88">
        <f t="shared" si="7"/>
        <v>0</v>
      </c>
      <c r="CZ46" s="88">
        <f t="shared" si="7"/>
        <v>0</v>
      </c>
      <c r="DA46" s="88">
        <f t="shared" si="8"/>
        <v>0</v>
      </c>
      <c r="DB46" s="88">
        <f t="shared" si="8"/>
        <v>0</v>
      </c>
      <c r="DC46" s="88">
        <f t="shared" si="8"/>
        <v>0</v>
      </c>
      <c r="DD46" s="88">
        <f t="shared" si="8"/>
        <v>0</v>
      </c>
      <c r="DE46" s="88">
        <f t="shared" si="8"/>
        <v>0</v>
      </c>
      <c r="DF46" s="88">
        <f t="shared" si="8"/>
        <v>0</v>
      </c>
      <c r="DG46" s="88">
        <f t="shared" si="8"/>
        <v>0</v>
      </c>
      <c r="DH46" s="88">
        <f t="shared" si="8"/>
        <v>0</v>
      </c>
      <c r="DI46" s="88">
        <f t="shared" si="8"/>
        <v>0</v>
      </c>
      <c r="DJ46" s="88">
        <f t="shared" si="8"/>
        <v>0</v>
      </c>
      <c r="DK46" s="88">
        <f t="shared" si="8"/>
        <v>0</v>
      </c>
      <c r="DL46" s="88">
        <f t="shared" si="8"/>
        <v>0</v>
      </c>
      <c r="DM46" s="88">
        <f t="shared" si="8"/>
        <v>0</v>
      </c>
      <c r="DN46" s="88">
        <f t="shared" si="8"/>
        <v>0</v>
      </c>
      <c r="DO46" s="88">
        <f t="shared" si="8"/>
        <v>0</v>
      </c>
      <c r="DP46" s="88">
        <f t="shared" si="8"/>
        <v>0</v>
      </c>
      <c r="DQ46" s="88">
        <f t="shared" si="9"/>
        <v>0</v>
      </c>
      <c r="DR46" s="88">
        <f t="shared" si="9"/>
        <v>0</v>
      </c>
      <c r="DS46" s="88">
        <f t="shared" si="9"/>
        <v>0</v>
      </c>
    </row>
    <row r="47" spans="1:123" x14ac:dyDescent="0.3">
      <c r="J47" s="12" t="str">
        <f>'6. Patients'!C22</f>
        <v/>
      </c>
      <c r="K47" s="12"/>
      <c r="L47" s="88">
        <f t="shared" si="10"/>
        <v>0</v>
      </c>
      <c r="M47" s="88">
        <f t="shared" si="38"/>
        <v>0</v>
      </c>
      <c r="N47" s="88">
        <f t="shared" si="39"/>
        <v>0</v>
      </c>
      <c r="O47" s="88">
        <f t="shared" si="40"/>
        <v>0</v>
      </c>
      <c r="P47" s="88">
        <f t="shared" si="41"/>
        <v>0</v>
      </c>
      <c r="Q47" s="88">
        <f t="shared" si="42"/>
        <v>0</v>
      </c>
      <c r="R47" s="88">
        <f t="shared" si="43"/>
        <v>0</v>
      </c>
      <c r="S47" s="88">
        <f t="shared" si="44"/>
        <v>0</v>
      </c>
      <c r="T47" s="88">
        <f t="shared" si="45"/>
        <v>0</v>
      </c>
      <c r="U47" s="88">
        <f t="shared" si="46"/>
        <v>0</v>
      </c>
      <c r="V47" s="88">
        <f t="shared" si="47"/>
        <v>0</v>
      </c>
      <c r="W47" s="88">
        <f t="shared" si="13"/>
        <v>0</v>
      </c>
      <c r="X47" s="88">
        <f t="shared" si="14"/>
        <v>0</v>
      </c>
      <c r="Y47" s="88">
        <f t="shared" si="15"/>
        <v>0</v>
      </c>
      <c r="Z47" s="88">
        <f t="shared" si="16"/>
        <v>0</v>
      </c>
      <c r="AA47" s="88">
        <f t="shared" si="17"/>
        <v>0</v>
      </c>
      <c r="AB47" s="88">
        <f t="shared" si="18"/>
        <v>0</v>
      </c>
      <c r="AC47" s="88">
        <f t="shared" si="19"/>
        <v>0</v>
      </c>
      <c r="AD47" s="88">
        <f t="shared" si="20"/>
        <v>0</v>
      </c>
      <c r="AE47" s="88">
        <f t="shared" si="21"/>
        <v>0</v>
      </c>
      <c r="AF47" s="88">
        <f t="shared" si="22"/>
        <v>0</v>
      </c>
      <c r="AG47" s="88">
        <f t="shared" si="23"/>
        <v>0</v>
      </c>
      <c r="AH47" s="88">
        <f t="shared" si="24"/>
        <v>0</v>
      </c>
      <c r="AI47" s="88">
        <f t="shared" si="25"/>
        <v>0</v>
      </c>
      <c r="AJ47" s="88">
        <f t="shared" si="26"/>
        <v>0</v>
      </c>
      <c r="AK47" s="88">
        <f t="shared" si="27"/>
        <v>0</v>
      </c>
      <c r="AL47" s="88">
        <f t="shared" si="28"/>
        <v>0</v>
      </c>
      <c r="AM47" s="88">
        <f t="shared" si="29"/>
        <v>0</v>
      </c>
      <c r="AN47" s="88">
        <f t="shared" si="30"/>
        <v>0</v>
      </c>
      <c r="AO47" s="88">
        <f t="shared" si="31"/>
        <v>0</v>
      </c>
      <c r="AP47" s="88">
        <f t="shared" si="32"/>
        <v>0</v>
      </c>
      <c r="AQ47" s="88">
        <f t="shared" si="33"/>
        <v>0</v>
      </c>
      <c r="AR47" s="88">
        <f t="shared" si="34"/>
        <v>0</v>
      </c>
      <c r="AS47" s="88">
        <f t="shared" si="35"/>
        <v>0</v>
      </c>
      <c r="AT47" s="88">
        <f t="shared" si="36"/>
        <v>0</v>
      </c>
      <c r="AU47" s="88">
        <f t="shared" si="37"/>
        <v>0</v>
      </c>
      <c r="AW47" s="12" t="str">
        <f t="shared" si="6"/>
        <v/>
      </c>
      <c r="AX47" s="88" t="str">
        <f>IFERROR(-MIN(SUMPRODUCT(--($E$9:$E$28&lt;=AX$33),--($B$9:$B$28=$J$34),--($F$9:$F$28&gt;=AX$33),--($C$9:$C$28=$AW47),$H$9:$H$28,$K$9:$K$28),VLOOKUP($AW47,'6. Patients'!$C$10:$AP$39,COLUMNS('6. Patients'!$C$9:F$9),0)),"")</f>
        <v/>
      </c>
      <c r="AY47" s="88" t="str">
        <f>IFERROR(-MIN(SUMPRODUCT(--($E$9:$E$28&lt;=AY$33),--($B$9:$B$28=$J$34),--($F$9:$F$28&gt;=AY$33),--($C$9:$C$28=$AW47),$H$9:$H$28,$K$9:$K$28),VLOOKUP($AW47,'6. Patients'!$C$10:$AP$39,COLUMNS('6. Patients'!$C$9:G$9),0)),"")</f>
        <v/>
      </c>
      <c r="AZ47" s="88" t="str">
        <f>IFERROR(-MIN(SUMPRODUCT(--($E$9:$E$28&lt;=AZ$33),--($B$9:$B$28=$J$34),--($F$9:$F$28&gt;=AZ$33),--($C$9:$C$28=$AW47),$H$9:$H$28,$K$9:$K$28),VLOOKUP($AW47,'6. Patients'!$C$10:$AP$39,COLUMNS('6. Patients'!$C$9:H$9),0)),"")</f>
        <v/>
      </c>
      <c r="BA47" s="88" t="str">
        <f>IFERROR(-MIN(SUMPRODUCT(--($E$9:$E$28&lt;=BA$33),--($B$9:$B$28=$J$34),--($F$9:$F$28&gt;=BA$33),--($C$9:$C$28=$AW47),$H$9:$H$28,$K$9:$K$28),VLOOKUP($AW47,'6. Patients'!$C$10:$AP$39,COLUMNS('6. Patients'!$C$9:I$9),0)),"")</f>
        <v/>
      </c>
      <c r="BB47" s="88" t="str">
        <f>IFERROR(-MIN(SUMPRODUCT(--($E$9:$E$28&lt;=BB$33),--($B$9:$B$28=$J$34),--($F$9:$F$28&gt;=BB$33),--($C$9:$C$28=$AW47),$H$9:$H$28,$K$9:$K$28),VLOOKUP($AW47,'6. Patients'!$C$10:$AP$39,COLUMNS('6. Patients'!$C$9:J$9),0)),"")</f>
        <v/>
      </c>
      <c r="BC47" s="88" t="str">
        <f>IFERROR(-MIN(SUMPRODUCT(--($E$9:$E$28&lt;=BC$33),--($B$9:$B$28=$J$34),--($F$9:$F$28&gt;=BC$33),--($C$9:$C$28=$AW47),$H$9:$H$28,$K$9:$K$28),VLOOKUP($AW47,'6. Patients'!$C$10:$AP$39,COLUMNS('6. Patients'!$C$9:K$9),0)),"")</f>
        <v/>
      </c>
      <c r="BD47" s="88" t="str">
        <f>IFERROR(-MIN(SUMPRODUCT(--($E$9:$E$28&lt;=BD$33),--($B$9:$B$28=$J$34),--($F$9:$F$28&gt;=BD$33),--($C$9:$C$28=$AW47),$H$9:$H$28,$K$9:$K$28),VLOOKUP($AW47,'6. Patients'!$C$10:$AP$39,COLUMNS('6. Patients'!$C$9:L$9),0)),"")</f>
        <v/>
      </c>
      <c r="BE47" s="88" t="str">
        <f>IFERROR(-MIN(SUMPRODUCT(--($E$9:$E$28&lt;=BE$33),--($B$9:$B$28=$J$34),--($F$9:$F$28&gt;=BE$33),--($C$9:$C$28=$AW47),$H$9:$H$28,$K$9:$K$28),VLOOKUP($AW47,'6. Patients'!$C$10:$AP$39,COLUMNS('6. Patients'!$C$9:M$9),0)),"")</f>
        <v/>
      </c>
      <c r="BF47" s="88" t="str">
        <f>IFERROR(-MIN(SUMPRODUCT(--($E$9:$E$28&lt;=BF$33),--($B$9:$B$28=$J$34),--($F$9:$F$28&gt;=BF$33),--($C$9:$C$28=$AW47),$H$9:$H$28,$K$9:$K$28),VLOOKUP($AW47,'6. Patients'!$C$10:$AP$39,COLUMNS('6. Patients'!$C$9:N$9),0)),"")</f>
        <v/>
      </c>
      <c r="BG47" s="88" t="str">
        <f>IFERROR(-MIN(SUMPRODUCT(--($E$9:$E$28&lt;=BG$33),--($B$9:$B$28=$J$34),--($F$9:$F$28&gt;=BG$33),--($C$9:$C$28=$AW47),$H$9:$H$28,$K$9:$K$28),VLOOKUP($AW47,'6. Patients'!$C$10:$AP$39,COLUMNS('6. Patients'!$C$9:O$9),0)),"")</f>
        <v/>
      </c>
      <c r="BH47" s="88" t="str">
        <f>IFERROR(-MIN(SUMPRODUCT(--($E$9:$E$28&lt;=BH$33),--($B$9:$B$28=$J$34),--($F$9:$F$28&gt;=BH$33),--($C$9:$C$28=$AW47),$H$9:$H$28,$K$9:$K$28),VLOOKUP($AW47,'6. Patients'!$C$10:$AP$39,COLUMNS('6. Patients'!$C$9:P$9),0)),"")</f>
        <v/>
      </c>
      <c r="BI47" s="88" t="str">
        <f>IFERROR(-MIN(SUMPRODUCT(--($E$9:$E$28&lt;=BI$33),--($B$9:$B$28=$J$34),--($F$9:$F$28&gt;=BI$33),--($C$9:$C$28=$AW47),$H$9:$H$28,$K$9:$K$28),VLOOKUP($AW47,'6. Patients'!$C$10:$AP$39,COLUMNS('6. Patients'!$C$9:Q$9),0)),"")</f>
        <v/>
      </c>
      <c r="BJ47" s="88" t="str">
        <f>IFERROR(-MIN(SUMPRODUCT(--($E$9:$E$28&lt;=BJ$33),--($B$9:$B$28=$J$34),--($F$9:$F$28&gt;=BJ$33),--($C$9:$C$28=$AW47),$H$9:$H$28,$K$9:$K$28),VLOOKUP($AW47,'6. Patients'!$C$10:$AP$39,COLUMNS('6. Patients'!$C$9:R$9),0)),"")</f>
        <v/>
      </c>
      <c r="BK47" s="88" t="str">
        <f>IFERROR(-MIN(SUMPRODUCT(--($E$9:$E$28&lt;=BK$33),--($B$9:$B$28=$J$34),--($F$9:$F$28&gt;=BK$33),--($C$9:$C$28=$AW47),$H$9:$H$28,$K$9:$K$28),VLOOKUP($AW47,'6. Patients'!$C$10:$AP$39,COLUMNS('6. Patients'!$C$9:S$9),0)),"")</f>
        <v/>
      </c>
      <c r="BL47" s="88" t="str">
        <f>IFERROR(-MIN(SUMPRODUCT(--($E$9:$E$28&lt;=BL$33),--($B$9:$B$28=$J$34),--($F$9:$F$28&gt;=BL$33),--($C$9:$C$28=$AW47),$H$9:$H$28,$K$9:$K$28),VLOOKUP($AW47,'6. Patients'!$C$10:$AP$39,COLUMNS('6. Patients'!$C$9:T$9),0)),"")</f>
        <v/>
      </c>
      <c r="BM47" s="88" t="str">
        <f>IFERROR(-MIN(SUMPRODUCT(--($E$9:$E$28&lt;=BM$33),--($B$9:$B$28=$J$34),--($F$9:$F$28&gt;=BM$33),--($C$9:$C$28=$AW47),$H$9:$H$28,$K$9:$K$28),VLOOKUP($AW47,'6. Patients'!$C$10:$AP$39,COLUMNS('6. Patients'!$C$9:U$9),0)),"")</f>
        <v/>
      </c>
      <c r="BN47" s="88" t="str">
        <f>IFERROR(-MIN(SUMPRODUCT(--($E$9:$E$28&lt;=BN$33),--($B$9:$B$28=$J$34),--($F$9:$F$28&gt;=BN$33),--($C$9:$C$28=$AW47),$H$9:$H$28,$K$9:$K$28),VLOOKUP($AW47,'6. Patients'!$C$10:$AP$39,COLUMNS('6. Patients'!$C$9:V$9),0)),"")</f>
        <v/>
      </c>
      <c r="BO47" s="88" t="str">
        <f>IFERROR(-MIN(SUMPRODUCT(--($E$9:$E$28&lt;=BO$33),--($B$9:$B$28=$J$34),--($F$9:$F$28&gt;=BO$33),--($C$9:$C$28=$AW47),$H$9:$H$28,$K$9:$K$28),VLOOKUP($AW47,'6. Patients'!$C$10:$AP$39,COLUMNS('6. Patients'!$C$9:W$9),0)),"")</f>
        <v/>
      </c>
      <c r="BP47" s="88" t="str">
        <f>IFERROR(-MIN(SUMPRODUCT(--($E$9:$E$28&lt;=BP$33),--($B$9:$B$28=$J$34),--($F$9:$F$28&gt;=BP$33),--($C$9:$C$28=$AW47),$H$9:$H$28,$K$9:$K$28),VLOOKUP($AW47,'6. Patients'!$C$10:$AP$39,COLUMNS('6. Patients'!$C$9:X$9),0)),"")</f>
        <v/>
      </c>
      <c r="BQ47" s="88" t="str">
        <f>IFERROR(-MIN(SUMPRODUCT(--($E$9:$E$28&lt;=BQ$33),--($B$9:$B$28=$J$34),--($F$9:$F$28&gt;=BQ$33),--($C$9:$C$28=$AW47),$H$9:$H$28,$K$9:$K$28),VLOOKUP($AW47,'6. Patients'!$C$10:$AP$39,COLUMNS('6. Patients'!$C$9:Y$9),0)),"")</f>
        <v/>
      </c>
      <c r="BR47" s="88" t="str">
        <f>IFERROR(-MIN(SUMPRODUCT(--($E$9:$E$28&lt;=BR$33),--($B$9:$B$28=$J$34),--($F$9:$F$28&gt;=BR$33),--($C$9:$C$28=$AW47),$H$9:$H$28,$K$9:$K$28),VLOOKUP($AW47,'6. Patients'!$C$10:$AP$39,COLUMNS('6. Patients'!$C$9:Z$9),0)),"")</f>
        <v/>
      </c>
      <c r="BS47" s="88" t="str">
        <f>IFERROR(-MIN(SUMPRODUCT(--($E$9:$E$28&lt;=BS$33),--($B$9:$B$28=$J$34),--($F$9:$F$28&gt;=BS$33),--($C$9:$C$28=$AW47),$H$9:$H$28,$K$9:$K$28),VLOOKUP($AW47,'6. Patients'!$C$10:$AP$39,COLUMNS('6. Patients'!$C$9:AA$9),0)),"")</f>
        <v/>
      </c>
      <c r="BT47" s="88" t="str">
        <f>IFERROR(-MIN(SUMPRODUCT(--($E$9:$E$28&lt;=BT$33),--($B$9:$B$28=$J$34),--($F$9:$F$28&gt;=BT$33),--($C$9:$C$28=$AW47),$H$9:$H$28,$K$9:$K$28),VLOOKUP($AW47,'6. Patients'!$C$10:$AP$39,COLUMNS('6. Patients'!$C$9:AB$9),0)),"")</f>
        <v/>
      </c>
      <c r="BU47" s="88" t="str">
        <f>IFERROR(-MIN(SUMPRODUCT(--($E$9:$E$28&lt;=BU$33),--($B$9:$B$28=$J$34),--($F$9:$F$28&gt;=BU$33),--($C$9:$C$28=$AW47),$H$9:$H$28,$K$9:$K$28),VLOOKUP($AW47,'6. Patients'!$C$10:$AP$39,COLUMNS('6. Patients'!$C$9:AC$9),0)),"")</f>
        <v/>
      </c>
      <c r="BV47" s="88" t="str">
        <f>IFERROR(-MIN(SUMPRODUCT(--($E$9:$E$28&lt;=BV$33),--($B$9:$B$28=$J$34),--($F$9:$F$28&gt;=BV$33),--($C$9:$C$28=$AW47),$H$9:$H$28,$K$9:$K$28),VLOOKUP($AW47,'6. Patients'!$C$10:$AP$39,COLUMNS('6. Patients'!$C$9:AD$9),0)),"")</f>
        <v/>
      </c>
      <c r="BW47" s="88" t="str">
        <f>IFERROR(-MIN(SUMPRODUCT(--($E$9:$E$28&lt;=BW$33),--($B$9:$B$28=$J$34),--($F$9:$F$28&gt;=BW$33),--($C$9:$C$28=$AW47),$H$9:$H$28,$K$9:$K$28),VLOOKUP($AW47,'6. Patients'!$C$10:$AP$39,COLUMNS('6. Patients'!$C$9:AE$9),0)),"")</f>
        <v/>
      </c>
      <c r="BX47" s="88" t="str">
        <f>IFERROR(-MIN(SUMPRODUCT(--($E$9:$E$28&lt;=BX$33),--($B$9:$B$28=$J$34),--($F$9:$F$28&gt;=BX$33),--($C$9:$C$28=$AW47),$H$9:$H$28,$K$9:$K$28),VLOOKUP($AW47,'6. Patients'!$C$10:$AP$39,COLUMNS('6. Patients'!$C$9:AF$9),0)),"")</f>
        <v/>
      </c>
      <c r="BY47" s="88" t="str">
        <f>IFERROR(-MIN(SUMPRODUCT(--($E$9:$E$28&lt;=BY$33),--($B$9:$B$28=$J$34),--($F$9:$F$28&gt;=BY$33),--($C$9:$C$28=$AW47),$H$9:$H$28,$K$9:$K$28),VLOOKUP($AW47,'6. Patients'!$C$10:$AP$39,COLUMNS('6. Patients'!$C$9:AG$9),0)),"")</f>
        <v/>
      </c>
      <c r="BZ47" s="88" t="str">
        <f>IFERROR(-MIN(SUMPRODUCT(--($E$9:$E$28&lt;=BZ$33),--($B$9:$B$28=$J$34),--($F$9:$F$28&gt;=BZ$33),--($C$9:$C$28=$AW47),$H$9:$H$28,$K$9:$K$28),VLOOKUP($AW47,'6. Patients'!$C$10:$AP$39,COLUMNS('6. Patients'!$C$9:AH$9),0)),"")</f>
        <v/>
      </c>
      <c r="CA47" s="88" t="str">
        <f>IFERROR(-MIN(SUMPRODUCT(--($E$9:$E$28&lt;=CA$33),--($B$9:$B$28=$J$34),--($F$9:$F$28&gt;=CA$33),--($C$9:$C$28=$AW47),$H$9:$H$28,$K$9:$K$28),VLOOKUP($AW47,'6. Patients'!$C$10:$AP$39,COLUMNS('6. Patients'!$C$9:AI$9),0)),"")</f>
        <v/>
      </c>
      <c r="CB47" s="88" t="str">
        <f>IFERROR(-MIN(SUMPRODUCT(--($E$9:$E$28&lt;=CB$33),--($B$9:$B$28=$J$34),--($F$9:$F$28&gt;=CB$33),--($C$9:$C$28=$AW47),$H$9:$H$28,$K$9:$K$28),VLOOKUP($AW47,'6. Patients'!$C$10:$AP$39,COLUMNS('6. Patients'!$C$9:AJ$9),0)),"")</f>
        <v/>
      </c>
      <c r="CC47" s="88" t="str">
        <f>IFERROR(-MIN(SUMPRODUCT(--($E$9:$E$28&lt;=CC$33),--($B$9:$B$28=$J$34),--($F$9:$F$28&gt;=CC$33),--($C$9:$C$28=$AW47),$H$9:$H$28,$K$9:$K$28),VLOOKUP($AW47,'6. Patients'!$C$10:$AP$39,COLUMNS('6. Patients'!$C$9:AK$9),0)),"")</f>
        <v/>
      </c>
      <c r="CD47" s="88" t="str">
        <f>IFERROR(-MIN(SUMPRODUCT(--($E$9:$E$28&lt;=CD$33),--($B$9:$B$28=$J$34),--($F$9:$F$28&gt;=CD$33),--($C$9:$C$28=$AW47),$H$9:$H$28,$K$9:$K$28),VLOOKUP($AW47,'6. Patients'!$C$10:$AP$39,COLUMNS('6. Patients'!$C$9:AL$9),0)),"")</f>
        <v/>
      </c>
      <c r="CE47" s="88" t="str">
        <f>IFERROR(-MIN(SUMPRODUCT(--($E$9:$E$28&lt;=CE$33),--($B$9:$B$28=$J$34),--($F$9:$F$28&gt;=CE$33),--($C$9:$C$28=$AW47),$H$9:$H$28,$K$9:$K$28),VLOOKUP($AW47,'6. Patients'!$C$10:$AP$39,COLUMNS('6. Patients'!$C$9:AM$9),0)),"")</f>
        <v/>
      </c>
      <c r="CF47" s="88" t="str">
        <f>IFERROR(-MIN(SUMPRODUCT(--($E$9:$E$28&lt;=CF$33),--($B$9:$B$28=$J$34),--($F$9:$F$28&gt;=CF$33),--($C$9:$C$28=$AW47),$H$9:$H$28,$K$9:$K$28),VLOOKUP($AW47,'6. Patients'!$C$10:$AP$39,COLUMNS('6. Patients'!$C$9:AN$9),0)),"")</f>
        <v/>
      </c>
      <c r="CG47" s="88" t="str">
        <f>IFERROR(-MIN(SUMPRODUCT(--($E$9:$E$28&lt;=CG$33),--($B$9:$B$28=$J$34),--($F$9:$F$28&gt;=CG$33),--($C$9:$C$28=$AW47),$H$9:$H$28,$K$9:$K$28),VLOOKUP($AW47,'6. Patients'!$C$10:$AP$39,COLUMNS('6. Patients'!$C$9:AO$9),0)),"")</f>
        <v/>
      </c>
      <c r="CI47" s="12" t="str">
        <f t="shared" si="11"/>
        <v/>
      </c>
      <c r="CJ47" s="88">
        <f t="shared" si="12"/>
        <v>0</v>
      </c>
      <c r="CK47" s="88">
        <f t="shared" si="7"/>
        <v>0</v>
      </c>
      <c r="CL47" s="88">
        <f t="shared" si="7"/>
        <v>0</v>
      </c>
      <c r="CM47" s="88">
        <f t="shared" si="7"/>
        <v>0</v>
      </c>
      <c r="CN47" s="88">
        <f t="shared" si="7"/>
        <v>0</v>
      </c>
      <c r="CO47" s="88">
        <f t="shared" si="7"/>
        <v>0</v>
      </c>
      <c r="CP47" s="88">
        <f t="shared" si="7"/>
        <v>0</v>
      </c>
      <c r="CQ47" s="88">
        <f t="shared" si="7"/>
        <v>0</v>
      </c>
      <c r="CR47" s="88">
        <f t="shared" si="7"/>
        <v>0</v>
      </c>
      <c r="CS47" s="88">
        <f t="shared" si="7"/>
        <v>0</v>
      </c>
      <c r="CT47" s="88">
        <f t="shared" si="7"/>
        <v>0</v>
      </c>
      <c r="CU47" s="88">
        <f t="shared" si="7"/>
        <v>0</v>
      </c>
      <c r="CV47" s="88">
        <f t="shared" si="7"/>
        <v>0</v>
      </c>
      <c r="CW47" s="88">
        <f t="shared" si="7"/>
        <v>0</v>
      </c>
      <c r="CX47" s="88">
        <f t="shared" si="7"/>
        <v>0</v>
      </c>
      <c r="CY47" s="88">
        <f t="shared" si="7"/>
        <v>0</v>
      </c>
      <c r="CZ47" s="88">
        <f t="shared" si="7"/>
        <v>0</v>
      </c>
      <c r="DA47" s="88">
        <f t="shared" si="8"/>
        <v>0</v>
      </c>
      <c r="DB47" s="88">
        <f t="shared" si="8"/>
        <v>0</v>
      </c>
      <c r="DC47" s="88">
        <f t="shared" si="8"/>
        <v>0</v>
      </c>
      <c r="DD47" s="88">
        <f t="shared" si="8"/>
        <v>0</v>
      </c>
      <c r="DE47" s="88">
        <f t="shared" si="8"/>
        <v>0</v>
      </c>
      <c r="DF47" s="88">
        <f t="shared" si="8"/>
        <v>0</v>
      </c>
      <c r="DG47" s="88">
        <f t="shared" si="8"/>
        <v>0</v>
      </c>
      <c r="DH47" s="88">
        <f t="shared" si="8"/>
        <v>0</v>
      </c>
      <c r="DI47" s="88">
        <f t="shared" si="8"/>
        <v>0</v>
      </c>
      <c r="DJ47" s="88">
        <f t="shared" si="8"/>
        <v>0</v>
      </c>
      <c r="DK47" s="88">
        <f t="shared" si="8"/>
        <v>0</v>
      </c>
      <c r="DL47" s="88">
        <f t="shared" si="8"/>
        <v>0</v>
      </c>
      <c r="DM47" s="88">
        <f t="shared" si="8"/>
        <v>0</v>
      </c>
      <c r="DN47" s="88">
        <f t="shared" si="8"/>
        <v>0</v>
      </c>
      <c r="DO47" s="88">
        <f t="shared" si="8"/>
        <v>0</v>
      </c>
      <c r="DP47" s="88">
        <f t="shared" si="8"/>
        <v>0</v>
      </c>
      <c r="DQ47" s="88">
        <f t="shared" si="9"/>
        <v>0</v>
      </c>
      <c r="DR47" s="88">
        <f t="shared" si="9"/>
        <v>0</v>
      </c>
      <c r="DS47" s="88">
        <f t="shared" si="9"/>
        <v>0</v>
      </c>
    </row>
    <row r="48" spans="1:123" x14ac:dyDescent="0.3">
      <c r="J48" s="12" t="str">
        <f>'6. Patients'!C23</f>
        <v/>
      </c>
      <c r="K48" s="12"/>
      <c r="L48" s="88">
        <f t="shared" si="10"/>
        <v>0</v>
      </c>
      <c r="M48" s="88">
        <f t="shared" si="38"/>
        <v>0</v>
      </c>
      <c r="N48" s="88">
        <f t="shared" si="39"/>
        <v>0</v>
      </c>
      <c r="O48" s="88">
        <f t="shared" si="40"/>
        <v>0</v>
      </c>
      <c r="P48" s="88">
        <f t="shared" si="41"/>
        <v>0</v>
      </c>
      <c r="Q48" s="88">
        <f t="shared" si="42"/>
        <v>0</v>
      </c>
      <c r="R48" s="88">
        <f t="shared" si="43"/>
        <v>0</v>
      </c>
      <c r="S48" s="88">
        <f t="shared" si="44"/>
        <v>0</v>
      </c>
      <c r="T48" s="88">
        <f t="shared" si="45"/>
        <v>0</v>
      </c>
      <c r="U48" s="88">
        <f t="shared" si="46"/>
        <v>0</v>
      </c>
      <c r="V48" s="88">
        <f t="shared" si="47"/>
        <v>0</v>
      </c>
      <c r="W48" s="88">
        <f t="shared" si="13"/>
        <v>0</v>
      </c>
      <c r="X48" s="88">
        <f t="shared" si="14"/>
        <v>0</v>
      </c>
      <c r="Y48" s="88">
        <f t="shared" si="15"/>
        <v>0</v>
      </c>
      <c r="Z48" s="88">
        <f t="shared" si="16"/>
        <v>0</v>
      </c>
      <c r="AA48" s="88">
        <f t="shared" si="17"/>
        <v>0</v>
      </c>
      <c r="AB48" s="88">
        <f t="shared" si="18"/>
        <v>0</v>
      </c>
      <c r="AC48" s="88">
        <f t="shared" si="19"/>
        <v>0</v>
      </c>
      <c r="AD48" s="88">
        <f t="shared" si="20"/>
        <v>0</v>
      </c>
      <c r="AE48" s="88">
        <f t="shared" si="21"/>
        <v>0</v>
      </c>
      <c r="AF48" s="88">
        <f t="shared" si="22"/>
        <v>0</v>
      </c>
      <c r="AG48" s="88">
        <f t="shared" si="23"/>
        <v>0</v>
      </c>
      <c r="AH48" s="88">
        <f t="shared" si="24"/>
        <v>0</v>
      </c>
      <c r="AI48" s="88">
        <f t="shared" si="25"/>
        <v>0</v>
      </c>
      <c r="AJ48" s="88">
        <f t="shared" si="26"/>
        <v>0</v>
      </c>
      <c r="AK48" s="88">
        <f t="shared" si="27"/>
        <v>0</v>
      </c>
      <c r="AL48" s="88">
        <f t="shared" si="28"/>
        <v>0</v>
      </c>
      <c r="AM48" s="88">
        <f t="shared" si="29"/>
        <v>0</v>
      </c>
      <c r="AN48" s="88">
        <f t="shared" si="30"/>
        <v>0</v>
      </c>
      <c r="AO48" s="88">
        <f t="shared" si="31"/>
        <v>0</v>
      </c>
      <c r="AP48" s="88">
        <f t="shared" si="32"/>
        <v>0</v>
      </c>
      <c r="AQ48" s="88">
        <f t="shared" si="33"/>
        <v>0</v>
      </c>
      <c r="AR48" s="88">
        <f t="shared" si="34"/>
        <v>0</v>
      </c>
      <c r="AS48" s="88">
        <f t="shared" si="35"/>
        <v>0</v>
      </c>
      <c r="AT48" s="88">
        <f t="shared" si="36"/>
        <v>0</v>
      </c>
      <c r="AU48" s="88">
        <f t="shared" si="37"/>
        <v>0</v>
      </c>
      <c r="AW48" s="12" t="str">
        <f t="shared" si="6"/>
        <v/>
      </c>
      <c r="AX48" s="88" t="str">
        <f>IFERROR(-MIN(SUMPRODUCT(--($E$9:$E$28&lt;=AX$33),--($B$9:$B$28=$J$34),--($F$9:$F$28&gt;=AX$33),--($C$9:$C$28=$AW48),$H$9:$H$28,$K$9:$K$28),VLOOKUP($AW48,'6. Patients'!$C$10:$AP$39,COLUMNS('6. Patients'!$C$9:F$9),0)),"")</f>
        <v/>
      </c>
      <c r="AY48" s="88" t="str">
        <f>IFERROR(-MIN(SUMPRODUCT(--($E$9:$E$28&lt;=AY$33),--($B$9:$B$28=$J$34),--($F$9:$F$28&gt;=AY$33),--($C$9:$C$28=$AW48),$H$9:$H$28,$K$9:$K$28),VLOOKUP($AW48,'6. Patients'!$C$10:$AP$39,COLUMNS('6. Patients'!$C$9:G$9),0)),"")</f>
        <v/>
      </c>
      <c r="AZ48" s="88" t="str">
        <f>IFERROR(-MIN(SUMPRODUCT(--($E$9:$E$28&lt;=AZ$33),--($B$9:$B$28=$J$34),--($F$9:$F$28&gt;=AZ$33),--($C$9:$C$28=$AW48),$H$9:$H$28,$K$9:$K$28),VLOOKUP($AW48,'6. Patients'!$C$10:$AP$39,COLUMNS('6. Patients'!$C$9:H$9),0)),"")</f>
        <v/>
      </c>
      <c r="BA48" s="88" t="str">
        <f>IFERROR(-MIN(SUMPRODUCT(--($E$9:$E$28&lt;=BA$33),--($B$9:$B$28=$J$34),--($F$9:$F$28&gt;=BA$33),--($C$9:$C$28=$AW48),$H$9:$H$28,$K$9:$K$28),VLOOKUP($AW48,'6. Patients'!$C$10:$AP$39,COLUMNS('6. Patients'!$C$9:I$9),0)),"")</f>
        <v/>
      </c>
      <c r="BB48" s="88" t="str">
        <f>IFERROR(-MIN(SUMPRODUCT(--($E$9:$E$28&lt;=BB$33),--($B$9:$B$28=$J$34),--($F$9:$F$28&gt;=BB$33),--($C$9:$C$28=$AW48),$H$9:$H$28,$K$9:$K$28),VLOOKUP($AW48,'6. Patients'!$C$10:$AP$39,COLUMNS('6. Patients'!$C$9:J$9),0)),"")</f>
        <v/>
      </c>
      <c r="BC48" s="88" t="str">
        <f>IFERROR(-MIN(SUMPRODUCT(--($E$9:$E$28&lt;=BC$33),--($B$9:$B$28=$J$34),--($F$9:$F$28&gt;=BC$33),--($C$9:$C$28=$AW48),$H$9:$H$28,$K$9:$K$28),VLOOKUP($AW48,'6. Patients'!$C$10:$AP$39,COLUMNS('6. Patients'!$C$9:K$9),0)),"")</f>
        <v/>
      </c>
      <c r="BD48" s="88" t="str">
        <f>IFERROR(-MIN(SUMPRODUCT(--($E$9:$E$28&lt;=BD$33),--($B$9:$B$28=$J$34),--($F$9:$F$28&gt;=BD$33),--($C$9:$C$28=$AW48),$H$9:$H$28,$K$9:$K$28),VLOOKUP($AW48,'6. Patients'!$C$10:$AP$39,COLUMNS('6. Patients'!$C$9:L$9),0)),"")</f>
        <v/>
      </c>
      <c r="BE48" s="88" t="str">
        <f>IFERROR(-MIN(SUMPRODUCT(--($E$9:$E$28&lt;=BE$33),--($B$9:$B$28=$J$34),--($F$9:$F$28&gt;=BE$33),--($C$9:$C$28=$AW48),$H$9:$H$28,$K$9:$K$28),VLOOKUP($AW48,'6. Patients'!$C$10:$AP$39,COLUMNS('6. Patients'!$C$9:M$9),0)),"")</f>
        <v/>
      </c>
      <c r="BF48" s="88" t="str">
        <f>IFERROR(-MIN(SUMPRODUCT(--($E$9:$E$28&lt;=BF$33),--($B$9:$B$28=$J$34),--($F$9:$F$28&gt;=BF$33),--($C$9:$C$28=$AW48),$H$9:$H$28,$K$9:$K$28),VLOOKUP($AW48,'6. Patients'!$C$10:$AP$39,COLUMNS('6. Patients'!$C$9:N$9),0)),"")</f>
        <v/>
      </c>
      <c r="BG48" s="88" t="str">
        <f>IFERROR(-MIN(SUMPRODUCT(--($E$9:$E$28&lt;=BG$33),--($B$9:$B$28=$J$34),--($F$9:$F$28&gt;=BG$33),--($C$9:$C$28=$AW48),$H$9:$H$28,$K$9:$K$28),VLOOKUP($AW48,'6. Patients'!$C$10:$AP$39,COLUMNS('6. Patients'!$C$9:O$9),0)),"")</f>
        <v/>
      </c>
      <c r="BH48" s="88" t="str">
        <f>IFERROR(-MIN(SUMPRODUCT(--($E$9:$E$28&lt;=BH$33),--($B$9:$B$28=$J$34),--($F$9:$F$28&gt;=BH$33),--($C$9:$C$28=$AW48),$H$9:$H$28,$K$9:$K$28),VLOOKUP($AW48,'6. Patients'!$C$10:$AP$39,COLUMNS('6. Patients'!$C$9:P$9),0)),"")</f>
        <v/>
      </c>
      <c r="BI48" s="88" t="str">
        <f>IFERROR(-MIN(SUMPRODUCT(--($E$9:$E$28&lt;=BI$33),--($B$9:$B$28=$J$34),--($F$9:$F$28&gt;=BI$33),--($C$9:$C$28=$AW48),$H$9:$H$28,$K$9:$K$28),VLOOKUP($AW48,'6. Patients'!$C$10:$AP$39,COLUMNS('6. Patients'!$C$9:Q$9),0)),"")</f>
        <v/>
      </c>
      <c r="BJ48" s="88" t="str">
        <f>IFERROR(-MIN(SUMPRODUCT(--($E$9:$E$28&lt;=BJ$33),--($B$9:$B$28=$J$34),--($F$9:$F$28&gt;=BJ$33),--($C$9:$C$28=$AW48),$H$9:$H$28,$K$9:$K$28),VLOOKUP($AW48,'6. Patients'!$C$10:$AP$39,COLUMNS('6. Patients'!$C$9:R$9),0)),"")</f>
        <v/>
      </c>
      <c r="BK48" s="88" t="str">
        <f>IFERROR(-MIN(SUMPRODUCT(--($E$9:$E$28&lt;=BK$33),--($B$9:$B$28=$J$34),--($F$9:$F$28&gt;=BK$33),--($C$9:$C$28=$AW48),$H$9:$H$28,$K$9:$K$28),VLOOKUP($AW48,'6. Patients'!$C$10:$AP$39,COLUMNS('6. Patients'!$C$9:S$9),0)),"")</f>
        <v/>
      </c>
      <c r="BL48" s="88" t="str">
        <f>IFERROR(-MIN(SUMPRODUCT(--($E$9:$E$28&lt;=BL$33),--($B$9:$B$28=$J$34),--($F$9:$F$28&gt;=BL$33),--($C$9:$C$28=$AW48),$H$9:$H$28,$K$9:$K$28),VLOOKUP($AW48,'6. Patients'!$C$10:$AP$39,COLUMNS('6. Patients'!$C$9:T$9),0)),"")</f>
        <v/>
      </c>
      <c r="BM48" s="88" t="str">
        <f>IFERROR(-MIN(SUMPRODUCT(--($E$9:$E$28&lt;=BM$33),--($B$9:$B$28=$J$34),--($F$9:$F$28&gt;=BM$33),--($C$9:$C$28=$AW48),$H$9:$H$28,$K$9:$K$28),VLOOKUP($AW48,'6. Patients'!$C$10:$AP$39,COLUMNS('6. Patients'!$C$9:U$9),0)),"")</f>
        <v/>
      </c>
      <c r="BN48" s="88" t="str">
        <f>IFERROR(-MIN(SUMPRODUCT(--($E$9:$E$28&lt;=BN$33),--($B$9:$B$28=$J$34),--($F$9:$F$28&gt;=BN$33),--($C$9:$C$28=$AW48),$H$9:$H$28,$K$9:$K$28),VLOOKUP($AW48,'6. Patients'!$C$10:$AP$39,COLUMNS('6. Patients'!$C$9:V$9),0)),"")</f>
        <v/>
      </c>
      <c r="BO48" s="88" t="str">
        <f>IFERROR(-MIN(SUMPRODUCT(--($E$9:$E$28&lt;=BO$33),--($B$9:$B$28=$J$34),--($F$9:$F$28&gt;=BO$33),--($C$9:$C$28=$AW48),$H$9:$H$28,$K$9:$K$28),VLOOKUP($AW48,'6. Patients'!$C$10:$AP$39,COLUMNS('6. Patients'!$C$9:W$9),0)),"")</f>
        <v/>
      </c>
      <c r="BP48" s="88" t="str">
        <f>IFERROR(-MIN(SUMPRODUCT(--($E$9:$E$28&lt;=BP$33),--($B$9:$B$28=$J$34),--($F$9:$F$28&gt;=BP$33),--($C$9:$C$28=$AW48),$H$9:$H$28,$K$9:$K$28),VLOOKUP($AW48,'6. Patients'!$C$10:$AP$39,COLUMNS('6. Patients'!$C$9:X$9),0)),"")</f>
        <v/>
      </c>
      <c r="BQ48" s="88" t="str">
        <f>IFERROR(-MIN(SUMPRODUCT(--($E$9:$E$28&lt;=BQ$33),--($B$9:$B$28=$J$34),--($F$9:$F$28&gt;=BQ$33),--($C$9:$C$28=$AW48),$H$9:$H$28,$K$9:$K$28),VLOOKUP($AW48,'6. Patients'!$C$10:$AP$39,COLUMNS('6. Patients'!$C$9:Y$9),0)),"")</f>
        <v/>
      </c>
      <c r="BR48" s="88" t="str">
        <f>IFERROR(-MIN(SUMPRODUCT(--($E$9:$E$28&lt;=BR$33),--($B$9:$B$28=$J$34),--($F$9:$F$28&gt;=BR$33),--($C$9:$C$28=$AW48),$H$9:$H$28,$K$9:$K$28),VLOOKUP($AW48,'6. Patients'!$C$10:$AP$39,COLUMNS('6. Patients'!$C$9:Z$9),0)),"")</f>
        <v/>
      </c>
      <c r="BS48" s="88" t="str">
        <f>IFERROR(-MIN(SUMPRODUCT(--($E$9:$E$28&lt;=BS$33),--($B$9:$B$28=$J$34),--($F$9:$F$28&gt;=BS$33),--($C$9:$C$28=$AW48),$H$9:$H$28,$K$9:$K$28),VLOOKUP($AW48,'6. Patients'!$C$10:$AP$39,COLUMNS('6. Patients'!$C$9:AA$9),0)),"")</f>
        <v/>
      </c>
      <c r="BT48" s="88" t="str">
        <f>IFERROR(-MIN(SUMPRODUCT(--($E$9:$E$28&lt;=BT$33),--($B$9:$B$28=$J$34),--($F$9:$F$28&gt;=BT$33),--($C$9:$C$28=$AW48),$H$9:$H$28,$K$9:$K$28),VLOOKUP($AW48,'6. Patients'!$C$10:$AP$39,COLUMNS('6. Patients'!$C$9:AB$9),0)),"")</f>
        <v/>
      </c>
      <c r="BU48" s="88" t="str">
        <f>IFERROR(-MIN(SUMPRODUCT(--($E$9:$E$28&lt;=BU$33),--($B$9:$B$28=$J$34),--($F$9:$F$28&gt;=BU$33),--($C$9:$C$28=$AW48),$H$9:$H$28,$K$9:$K$28),VLOOKUP($AW48,'6. Patients'!$C$10:$AP$39,COLUMNS('6. Patients'!$C$9:AC$9),0)),"")</f>
        <v/>
      </c>
      <c r="BV48" s="88" t="str">
        <f>IFERROR(-MIN(SUMPRODUCT(--($E$9:$E$28&lt;=BV$33),--($B$9:$B$28=$J$34),--($F$9:$F$28&gt;=BV$33),--($C$9:$C$28=$AW48),$H$9:$H$28,$K$9:$K$28),VLOOKUP($AW48,'6. Patients'!$C$10:$AP$39,COLUMNS('6. Patients'!$C$9:AD$9),0)),"")</f>
        <v/>
      </c>
      <c r="BW48" s="88" t="str">
        <f>IFERROR(-MIN(SUMPRODUCT(--($E$9:$E$28&lt;=BW$33),--($B$9:$B$28=$J$34),--($F$9:$F$28&gt;=BW$33),--($C$9:$C$28=$AW48),$H$9:$H$28,$K$9:$K$28),VLOOKUP($AW48,'6. Patients'!$C$10:$AP$39,COLUMNS('6. Patients'!$C$9:AE$9),0)),"")</f>
        <v/>
      </c>
      <c r="BX48" s="88" t="str">
        <f>IFERROR(-MIN(SUMPRODUCT(--($E$9:$E$28&lt;=BX$33),--($B$9:$B$28=$J$34),--($F$9:$F$28&gt;=BX$33),--($C$9:$C$28=$AW48),$H$9:$H$28,$K$9:$K$28),VLOOKUP($AW48,'6. Patients'!$C$10:$AP$39,COLUMNS('6. Patients'!$C$9:AF$9),0)),"")</f>
        <v/>
      </c>
      <c r="BY48" s="88" t="str">
        <f>IFERROR(-MIN(SUMPRODUCT(--($E$9:$E$28&lt;=BY$33),--($B$9:$B$28=$J$34),--($F$9:$F$28&gt;=BY$33),--($C$9:$C$28=$AW48),$H$9:$H$28,$K$9:$K$28),VLOOKUP($AW48,'6. Patients'!$C$10:$AP$39,COLUMNS('6. Patients'!$C$9:AG$9),0)),"")</f>
        <v/>
      </c>
      <c r="BZ48" s="88" t="str">
        <f>IFERROR(-MIN(SUMPRODUCT(--($E$9:$E$28&lt;=BZ$33),--($B$9:$B$28=$J$34),--($F$9:$F$28&gt;=BZ$33),--($C$9:$C$28=$AW48),$H$9:$H$28,$K$9:$K$28),VLOOKUP($AW48,'6. Patients'!$C$10:$AP$39,COLUMNS('6. Patients'!$C$9:AH$9),0)),"")</f>
        <v/>
      </c>
      <c r="CA48" s="88" t="str">
        <f>IFERROR(-MIN(SUMPRODUCT(--($E$9:$E$28&lt;=CA$33),--($B$9:$B$28=$J$34),--($F$9:$F$28&gt;=CA$33),--($C$9:$C$28=$AW48),$H$9:$H$28,$K$9:$K$28),VLOOKUP($AW48,'6. Patients'!$C$10:$AP$39,COLUMNS('6. Patients'!$C$9:AI$9),0)),"")</f>
        <v/>
      </c>
      <c r="CB48" s="88" t="str">
        <f>IFERROR(-MIN(SUMPRODUCT(--($E$9:$E$28&lt;=CB$33),--($B$9:$B$28=$J$34),--($F$9:$F$28&gt;=CB$33),--($C$9:$C$28=$AW48),$H$9:$H$28,$K$9:$K$28),VLOOKUP($AW48,'6. Patients'!$C$10:$AP$39,COLUMNS('6. Patients'!$C$9:AJ$9),0)),"")</f>
        <v/>
      </c>
      <c r="CC48" s="88" t="str">
        <f>IFERROR(-MIN(SUMPRODUCT(--($E$9:$E$28&lt;=CC$33),--($B$9:$B$28=$J$34),--($F$9:$F$28&gt;=CC$33),--($C$9:$C$28=$AW48),$H$9:$H$28,$K$9:$K$28),VLOOKUP($AW48,'6. Patients'!$C$10:$AP$39,COLUMNS('6. Patients'!$C$9:AK$9),0)),"")</f>
        <v/>
      </c>
      <c r="CD48" s="88" t="str">
        <f>IFERROR(-MIN(SUMPRODUCT(--($E$9:$E$28&lt;=CD$33),--($B$9:$B$28=$J$34),--($F$9:$F$28&gt;=CD$33),--($C$9:$C$28=$AW48),$H$9:$H$28,$K$9:$K$28),VLOOKUP($AW48,'6. Patients'!$C$10:$AP$39,COLUMNS('6. Patients'!$C$9:AL$9),0)),"")</f>
        <v/>
      </c>
      <c r="CE48" s="88" t="str">
        <f>IFERROR(-MIN(SUMPRODUCT(--($E$9:$E$28&lt;=CE$33),--($B$9:$B$28=$J$34),--($F$9:$F$28&gt;=CE$33),--($C$9:$C$28=$AW48),$H$9:$H$28,$K$9:$K$28),VLOOKUP($AW48,'6. Patients'!$C$10:$AP$39,COLUMNS('6. Patients'!$C$9:AM$9),0)),"")</f>
        <v/>
      </c>
      <c r="CF48" s="88" t="str">
        <f>IFERROR(-MIN(SUMPRODUCT(--($E$9:$E$28&lt;=CF$33),--($B$9:$B$28=$J$34),--($F$9:$F$28&gt;=CF$33),--($C$9:$C$28=$AW48),$H$9:$H$28,$K$9:$K$28),VLOOKUP($AW48,'6. Patients'!$C$10:$AP$39,COLUMNS('6. Patients'!$C$9:AN$9),0)),"")</f>
        <v/>
      </c>
      <c r="CG48" s="88" t="str">
        <f>IFERROR(-MIN(SUMPRODUCT(--($E$9:$E$28&lt;=CG$33),--($B$9:$B$28=$J$34),--($F$9:$F$28&gt;=CG$33),--($C$9:$C$28=$AW48),$H$9:$H$28,$K$9:$K$28),VLOOKUP($AW48,'6. Patients'!$C$10:$AP$39,COLUMNS('6. Patients'!$C$9:AO$9),0)),"")</f>
        <v/>
      </c>
      <c r="CI48" s="12" t="str">
        <f t="shared" si="11"/>
        <v/>
      </c>
      <c r="CJ48" s="88">
        <f t="shared" si="12"/>
        <v>0</v>
      </c>
      <c r="CK48" s="88">
        <f t="shared" si="7"/>
        <v>0</v>
      </c>
      <c r="CL48" s="88">
        <f t="shared" si="7"/>
        <v>0</v>
      </c>
      <c r="CM48" s="88">
        <f t="shared" si="7"/>
        <v>0</v>
      </c>
      <c r="CN48" s="88">
        <f t="shared" si="7"/>
        <v>0</v>
      </c>
      <c r="CO48" s="88">
        <f t="shared" si="7"/>
        <v>0</v>
      </c>
      <c r="CP48" s="88">
        <f t="shared" si="7"/>
        <v>0</v>
      </c>
      <c r="CQ48" s="88">
        <f t="shared" si="7"/>
        <v>0</v>
      </c>
      <c r="CR48" s="88">
        <f t="shared" si="7"/>
        <v>0</v>
      </c>
      <c r="CS48" s="88">
        <f t="shared" si="7"/>
        <v>0</v>
      </c>
      <c r="CT48" s="88">
        <f t="shared" si="7"/>
        <v>0</v>
      </c>
      <c r="CU48" s="88">
        <f t="shared" si="7"/>
        <v>0</v>
      </c>
      <c r="CV48" s="88">
        <f t="shared" si="7"/>
        <v>0</v>
      </c>
      <c r="CW48" s="88">
        <f t="shared" si="7"/>
        <v>0</v>
      </c>
      <c r="CX48" s="88">
        <f t="shared" si="7"/>
        <v>0</v>
      </c>
      <c r="CY48" s="88">
        <f t="shared" si="7"/>
        <v>0</v>
      </c>
      <c r="CZ48" s="88">
        <f t="shared" si="7"/>
        <v>0</v>
      </c>
      <c r="DA48" s="88">
        <f t="shared" si="8"/>
        <v>0</v>
      </c>
      <c r="DB48" s="88">
        <f t="shared" si="8"/>
        <v>0</v>
      </c>
      <c r="DC48" s="88">
        <f t="shared" si="8"/>
        <v>0</v>
      </c>
      <c r="DD48" s="88">
        <f t="shared" si="8"/>
        <v>0</v>
      </c>
      <c r="DE48" s="88">
        <f t="shared" si="8"/>
        <v>0</v>
      </c>
      <c r="DF48" s="88">
        <f t="shared" si="8"/>
        <v>0</v>
      </c>
      <c r="DG48" s="88">
        <f t="shared" si="8"/>
        <v>0</v>
      </c>
      <c r="DH48" s="88">
        <f t="shared" si="8"/>
        <v>0</v>
      </c>
      <c r="DI48" s="88">
        <f t="shared" si="8"/>
        <v>0</v>
      </c>
      <c r="DJ48" s="88">
        <f t="shared" si="8"/>
        <v>0</v>
      </c>
      <c r="DK48" s="88">
        <f t="shared" si="8"/>
        <v>0</v>
      </c>
      <c r="DL48" s="88">
        <f t="shared" si="8"/>
        <v>0</v>
      </c>
      <c r="DM48" s="88">
        <f t="shared" si="8"/>
        <v>0</v>
      </c>
      <c r="DN48" s="88">
        <f t="shared" si="8"/>
        <v>0</v>
      </c>
      <c r="DO48" s="88">
        <f t="shared" si="8"/>
        <v>0</v>
      </c>
      <c r="DP48" s="88">
        <f t="shared" si="8"/>
        <v>0</v>
      </c>
      <c r="DQ48" s="88">
        <f t="shared" si="9"/>
        <v>0</v>
      </c>
      <c r="DR48" s="88">
        <f t="shared" si="9"/>
        <v>0</v>
      </c>
      <c r="DS48" s="88">
        <f t="shared" si="9"/>
        <v>0</v>
      </c>
    </row>
    <row r="49" spans="10:123" x14ac:dyDescent="0.3">
      <c r="J49" s="12" t="str">
        <f>'6. Patients'!C24</f>
        <v/>
      </c>
      <c r="K49" s="12"/>
      <c r="L49" s="88">
        <f t="shared" si="10"/>
        <v>0</v>
      </c>
      <c r="M49" s="88">
        <f t="shared" si="38"/>
        <v>0</v>
      </c>
      <c r="N49" s="88">
        <f t="shared" si="39"/>
        <v>0</v>
      </c>
      <c r="O49" s="88">
        <f t="shared" si="40"/>
        <v>0</v>
      </c>
      <c r="P49" s="88">
        <f t="shared" si="41"/>
        <v>0</v>
      </c>
      <c r="Q49" s="88">
        <f t="shared" si="42"/>
        <v>0</v>
      </c>
      <c r="R49" s="88">
        <f t="shared" si="43"/>
        <v>0</v>
      </c>
      <c r="S49" s="88">
        <f t="shared" si="44"/>
        <v>0</v>
      </c>
      <c r="T49" s="88">
        <f t="shared" si="45"/>
        <v>0</v>
      </c>
      <c r="U49" s="88">
        <f t="shared" si="46"/>
        <v>0</v>
      </c>
      <c r="V49" s="88">
        <f t="shared" si="47"/>
        <v>0</v>
      </c>
      <c r="W49" s="88">
        <f t="shared" si="13"/>
        <v>0</v>
      </c>
      <c r="X49" s="88">
        <f t="shared" si="14"/>
        <v>0</v>
      </c>
      <c r="Y49" s="88">
        <f t="shared" si="15"/>
        <v>0</v>
      </c>
      <c r="Z49" s="88">
        <f t="shared" si="16"/>
        <v>0</v>
      </c>
      <c r="AA49" s="88">
        <f t="shared" si="17"/>
        <v>0</v>
      </c>
      <c r="AB49" s="88">
        <f t="shared" si="18"/>
        <v>0</v>
      </c>
      <c r="AC49" s="88">
        <f t="shared" si="19"/>
        <v>0</v>
      </c>
      <c r="AD49" s="88">
        <f t="shared" si="20"/>
        <v>0</v>
      </c>
      <c r="AE49" s="88">
        <f t="shared" si="21"/>
        <v>0</v>
      </c>
      <c r="AF49" s="88">
        <f t="shared" si="22"/>
        <v>0</v>
      </c>
      <c r="AG49" s="88">
        <f t="shared" si="23"/>
        <v>0</v>
      </c>
      <c r="AH49" s="88">
        <f t="shared" si="24"/>
        <v>0</v>
      </c>
      <c r="AI49" s="88">
        <f t="shared" si="25"/>
        <v>0</v>
      </c>
      <c r="AJ49" s="88">
        <f t="shared" si="26"/>
        <v>0</v>
      </c>
      <c r="AK49" s="88">
        <f t="shared" si="27"/>
        <v>0</v>
      </c>
      <c r="AL49" s="88">
        <f t="shared" si="28"/>
        <v>0</v>
      </c>
      <c r="AM49" s="88">
        <f t="shared" si="29"/>
        <v>0</v>
      </c>
      <c r="AN49" s="88">
        <f t="shared" si="30"/>
        <v>0</v>
      </c>
      <c r="AO49" s="88">
        <f t="shared" si="31"/>
        <v>0</v>
      </c>
      <c r="AP49" s="88">
        <f t="shared" si="32"/>
        <v>0</v>
      </c>
      <c r="AQ49" s="88">
        <f t="shared" si="33"/>
        <v>0</v>
      </c>
      <c r="AR49" s="88">
        <f t="shared" si="34"/>
        <v>0</v>
      </c>
      <c r="AS49" s="88">
        <f t="shared" si="35"/>
        <v>0</v>
      </c>
      <c r="AT49" s="88">
        <f t="shared" si="36"/>
        <v>0</v>
      </c>
      <c r="AU49" s="88">
        <f t="shared" si="37"/>
        <v>0</v>
      </c>
      <c r="AW49" s="12" t="str">
        <f t="shared" si="6"/>
        <v/>
      </c>
      <c r="AX49" s="88" t="str">
        <f>IFERROR(-MIN(SUMPRODUCT(--($E$9:$E$28&lt;=AX$33),--($B$9:$B$28=$J$34),--($F$9:$F$28&gt;=AX$33),--($C$9:$C$28=$AW49),$H$9:$H$28,$K$9:$K$28),VLOOKUP($AW49,'6. Patients'!$C$10:$AP$39,COLUMNS('6. Patients'!$C$9:F$9),0)),"")</f>
        <v/>
      </c>
      <c r="AY49" s="88" t="str">
        <f>IFERROR(-MIN(SUMPRODUCT(--($E$9:$E$28&lt;=AY$33),--($B$9:$B$28=$J$34),--($F$9:$F$28&gt;=AY$33),--($C$9:$C$28=$AW49),$H$9:$H$28,$K$9:$K$28),VLOOKUP($AW49,'6. Patients'!$C$10:$AP$39,COLUMNS('6. Patients'!$C$9:G$9),0)),"")</f>
        <v/>
      </c>
      <c r="AZ49" s="88" t="str">
        <f>IFERROR(-MIN(SUMPRODUCT(--($E$9:$E$28&lt;=AZ$33),--($B$9:$B$28=$J$34),--($F$9:$F$28&gt;=AZ$33),--($C$9:$C$28=$AW49),$H$9:$H$28,$K$9:$K$28),VLOOKUP($AW49,'6. Patients'!$C$10:$AP$39,COLUMNS('6. Patients'!$C$9:H$9),0)),"")</f>
        <v/>
      </c>
      <c r="BA49" s="88" t="str">
        <f>IFERROR(-MIN(SUMPRODUCT(--($E$9:$E$28&lt;=BA$33),--($B$9:$B$28=$J$34),--($F$9:$F$28&gt;=BA$33),--($C$9:$C$28=$AW49),$H$9:$H$28,$K$9:$K$28),VLOOKUP($AW49,'6. Patients'!$C$10:$AP$39,COLUMNS('6. Patients'!$C$9:I$9),0)),"")</f>
        <v/>
      </c>
      <c r="BB49" s="88" t="str">
        <f>IFERROR(-MIN(SUMPRODUCT(--($E$9:$E$28&lt;=BB$33),--($B$9:$B$28=$J$34),--($F$9:$F$28&gt;=BB$33),--($C$9:$C$28=$AW49),$H$9:$H$28,$K$9:$K$28),VLOOKUP($AW49,'6. Patients'!$C$10:$AP$39,COLUMNS('6. Patients'!$C$9:J$9),0)),"")</f>
        <v/>
      </c>
      <c r="BC49" s="88" t="str">
        <f>IFERROR(-MIN(SUMPRODUCT(--($E$9:$E$28&lt;=BC$33),--($B$9:$B$28=$J$34),--($F$9:$F$28&gt;=BC$33),--($C$9:$C$28=$AW49),$H$9:$H$28,$K$9:$K$28),VLOOKUP($AW49,'6. Patients'!$C$10:$AP$39,COLUMNS('6. Patients'!$C$9:K$9),0)),"")</f>
        <v/>
      </c>
      <c r="BD49" s="88" t="str">
        <f>IFERROR(-MIN(SUMPRODUCT(--($E$9:$E$28&lt;=BD$33),--($B$9:$B$28=$J$34),--($F$9:$F$28&gt;=BD$33),--($C$9:$C$28=$AW49),$H$9:$H$28,$K$9:$K$28),VLOOKUP($AW49,'6. Patients'!$C$10:$AP$39,COLUMNS('6. Patients'!$C$9:L$9),0)),"")</f>
        <v/>
      </c>
      <c r="BE49" s="88" t="str">
        <f>IFERROR(-MIN(SUMPRODUCT(--($E$9:$E$28&lt;=BE$33),--($B$9:$B$28=$J$34),--($F$9:$F$28&gt;=BE$33),--($C$9:$C$28=$AW49),$H$9:$H$28,$K$9:$K$28),VLOOKUP($AW49,'6. Patients'!$C$10:$AP$39,COLUMNS('6. Patients'!$C$9:M$9),0)),"")</f>
        <v/>
      </c>
      <c r="BF49" s="88" t="str">
        <f>IFERROR(-MIN(SUMPRODUCT(--($E$9:$E$28&lt;=BF$33),--($B$9:$B$28=$J$34),--($F$9:$F$28&gt;=BF$33),--($C$9:$C$28=$AW49),$H$9:$H$28,$K$9:$K$28),VLOOKUP($AW49,'6. Patients'!$C$10:$AP$39,COLUMNS('6. Patients'!$C$9:N$9),0)),"")</f>
        <v/>
      </c>
      <c r="BG49" s="88" t="str">
        <f>IFERROR(-MIN(SUMPRODUCT(--($E$9:$E$28&lt;=BG$33),--($B$9:$B$28=$J$34),--($F$9:$F$28&gt;=BG$33),--($C$9:$C$28=$AW49),$H$9:$H$28,$K$9:$K$28),VLOOKUP($AW49,'6. Patients'!$C$10:$AP$39,COLUMNS('6. Patients'!$C$9:O$9),0)),"")</f>
        <v/>
      </c>
      <c r="BH49" s="88" t="str">
        <f>IFERROR(-MIN(SUMPRODUCT(--($E$9:$E$28&lt;=BH$33),--($B$9:$B$28=$J$34),--($F$9:$F$28&gt;=BH$33),--($C$9:$C$28=$AW49),$H$9:$H$28,$K$9:$K$28),VLOOKUP($AW49,'6. Patients'!$C$10:$AP$39,COLUMNS('6. Patients'!$C$9:P$9),0)),"")</f>
        <v/>
      </c>
      <c r="BI49" s="88" t="str">
        <f>IFERROR(-MIN(SUMPRODUCT(--($E$9:$E$28&lt;=BI$33),--($B$9:$B$28=$J$34),--($F$9:$F$28&gt;=BI$33),--($C$9:$C$28=$AW49),$H$9:$H$28,$K$9:$K$28),VLOOKUP($AW49,'6. Patients'!$C$10:$AP$39,COLUMNS('6. Patients'!$C$9:Q$9),0)),"")</f>
        <v/>
      </c>
      <c r="BJ49" s="88" t="str">
        <f>IFERROR(-MIN(SUMPRODUCT(--($E$9:$E$28&lt;=BJ$33),--($B$9:$B$28=$J$34),--($F$9:$F$28&gt;=BJ$33),--($C$9:$C$28=$AW49),$H$9:$H$28,$K$9:$K$28),VLOOKUP($AW49,'6. Patients'!$C$10:$AP$39,COLUMNS('6. Patients'!$C$9:R$9),0)),"")</f>
        <v/>
      </c>
      <c r="BK49" s="88" t="str">
        <f>IFERROR(-MIN(SUMPRODUCT(--($E$9:$E$28&lt;=BK$33),--($B$9:$B$28=$J$34),--($F$9:$F$28&gt;=BK$33),--($C$9:$C$28=$AW49),$H$9:$H$28,$K$9:$K$28),VLOOKUP($AW49,'6. Patients'!$C$10:$AP$39,COLUMNS('6. Patients'!$C$9:S$9),0)),"")</f>
        <v/>
      </c>
      <c r="BL49" s="88" t="str">
        <f>IFERROR(-MIN(SUMPRODUCT(--($E$9:$E$28&lt;=BL$33),--($B$9:$B$28=$J$34),--($F$9:$F$28&gt;=BL$33),--($C$9:$C$28=$AW49),$H$9:$H$28,$K$9:$K$28),VLOOKUP($AW49,'6. Patients'!$C$10:$AP$39,COLUMNS('6. Patients'!$C$9:T$9),0)),"")</f>
        <v/>
      </c>
      <c r="BM49" s="88" t="str">
        <f>IFERROR(-MIN(SUMPRODUCT(--($E$9:$E$28&lt;=BM$33),--($B$9:$B$28=$J$34),--($F$9:$F$28&gt;=BM$33),--($C$9:$C$28=$AW49),$H$9:$H$28,$K$9:$K$28),VLOOKUP($AW49,'6. Patients'!$C$10:$AP$39,COLUMNS('6. Patients'!$C$9:U$9),0)),"")</f>
        <v/>
      </c>
      <c r="BN49" s="88" t="str">
        <f>IFERROR(-MIN(SUMPRODUCT(--($E$9:$E$28&lt;=BN$33),--($B$9:$B$28=$J$34),--($F$9:$F$28&gt;=BN$33),--($C$9:$C$28=$AW49),$H$9:$H$28,$K$9:$K$28),VLOOKUP($AW49,'6. Patients'!$C$10:$AP$39,COLUMNS('6. Patients'!$C$9:V$9),0)),"")</f>
        <v/>
      </c>
      <c r="BO49" s="88" t="str">
        <f>IFERROR(-MIN(SUMPRODUCT(--($E$9:$E$28&lt;=BO$33),--($B$9:$B$28=$J$34),--($F$9:$F$28&gt;=BO$33),--($C$9:$C$28=$AW49),$H$9:$H$28,$K$9:$K$28),VLOOKUP($AW49,'6. Patients'!$C$10:$AP$39,COLUMNS('6. Patients'!$C$9:W$9),0)),"")</f>
        <v/>
      </c>
      <c r="BP49" s="88" t="str">
        <f>IFERROR(-MIN(SUMPRODUCT(--($E$9:$E$28&lt;=BP$33),--($B$9:$B$28=$J$34),--($F$9:$F$28&gt;=BP$33),--($C$9:$C$28=$AW49),$H$9:$H$28,$K$9:$K$28),VLOOKUP($AW49,'6. Patients'!$C$10:$AP$39,COLUMNS('6. Patients'!$C$9:X$9),0)),"")</f>
        <v/>
      </c>
      <c r="BQ49" s="88" t="str">
        <f>IFERROR(-MIN(SUMPRODUCT(--($E$9:$E$28&lt;=BQ$33),--($B$9:$B$28=$J$34),--($F$9:$F$28&gt;=BQ$33),--($C$9:$C$28=$AW49),$H$9:$H$28,$K$9:$K$28),VLOOKUP($AW49,'6. Patients'!$C$10:$AP$39,COLUMNS('6. Patients'!$C$9:Y$9),0)),"")</f>
        <v/>
      </c>
      <c r="BR49" s="88" t="str">
        <f>IFERROR(-MIN(SUMPRODUCT(--($E$9:$E$28&lt;=BR$33),--($B$9:$B$28=$J$34),--($F$9:$F$28&gt;=BR$33),--($C$9:$C$28=$AW49),$H$9:$H$28,$K$9:$K$28),VLOOKUP($AW49,'6. Patients'!$C$10:$AP$39,COLUMNS('6. Patients'!$C$9:Z$9),0)),"")</f>
        <v/>
      </c>
      <c r="BS49" s="88" t="str">
        <f>IFERROR(-MIN(SUMPRODUCT(--($E$9:$E$28&lt;=BS$33),--($B$9:$B$28=$J$34),--($F$9:$F$28&gt;=BS$33),--($C$9:$C$28=$AW49),$H$9:$H$28,$K$9:$K$28),VLOOKUP($AW49,'6. Patients'!$C$10:$AP$39,COLUMNS('6. Patients'!$C$9:AA$9),0)),"")</f>
        <v/>
      </c>
      <c r="BT49" s="88" t="str">
        <f>IFERROR(-MIN(SUMPRODUCT(--($E$9:$E$28&lt;=BT$33),--($B$9:$B$28=$J$34),--($F$9:$F$28&gt;=BT$33),--($C$9:$C$28=$AW49),$H$9:$H$28,$K$9:$K$28),VLOOKUP($AW49,'6. Patients'!$C$10:$AP$39,COLUMNS('6. Patients'!$C$9:AB$9),0)),"")</f>
        <v/>
      </c>
      <c r="BU49" s="88" t="str">
        <f>IFERROR(-MIN(SUMPRODUCT(--($E$9:$E$28&lt;=BU$33),--($B$9:$B$28=$J$34),--($F$9:$F$28&gt;=BU$33),--($C$9:$C$28=$AW49),$H$9:$H$28,$K$9:$K$28),VLOOKUP($AW49,'6. Patients'!$C$10:$AP$39,COLUMNS('6. Patients'!$C$9:AC$9),0)),"")</f>
        <v/>
      </c>
      <c r="BV49" s="88" t="str">
        <f>IFERROR(-MIN(SUMPRODUCT(--($E$9:$E$28&lt;=BV$33),--($B$9:$B$28=$J$34),--($F$9:$F$28&gt;=BV$33),--($C$9:$C$28=$AW49),$H$9:$H$28,$K$9:$K$28),VLOOKUP($AW49,'6. Patients'!$C$10:$AP$39,COLUMNS('6. Patients'!$C$9:AD$9),0)),"")</f>
        <v/>
      </c>
      <c r="BW49" s="88" t="str">
        <f>IFERROR(-MIN(SUMPRODUCT(--($E$9:$E$28&lt;=BW$33),--($B$9:$B$28=$J$34),--($F$9:$F$28&gt;=BW$33),--($C$9:$C$28=$AW49),$H$9:$H$28,$K$9:$K$28),VLOOKUP($AW49,'6. Patients'!$C$10:$AP$39,COLUMNS('6. Patients'!$C$9:AE$9),0)),"")</f>
        <v/>
      </c>
      <c r="BX49" s="88" t="str">
        <f>IFERROR(-MIN(SUMPRODUCT(--($E$9:$E$28&lt;=BX$33),--($B$9:$B$28=$J$34),--($F$9:$F$28&gt;=BX$33),--($C$9:$C$28=$AW49),$H$9:$H$28,$K$9:$K$28),VLOOKUP($AW49,'6. Patients'!$C$10:$AP$39,COLUMNS('6. Patients'!$C$9:AF$9),0)),"")</f>
        <v/>
      </c>
      <c r="BY49" s="88" t="str">
        <f>IFERROR(-MIN(SUMPRODUCT(--($E$9:$E$28&lt;=BY$33),--($B$9:$B$28=$J$34),--($F$9:$F$28&gt;=BY$33),--($C$9:$C$28=$AW49),$H$9:$H$28,$K$9:$K$28),VLOOKUP($AW49,'6. Patients'!$C$10:$AP$39,COLUMNS('6. Patients'!$C$9:AG$9),0)),"")</f>
        <v/>
      </c>
      <c r="BZ49" s="88" t="str">
        <f>IFERROR(-MIN(SUMPRODUCT(--($E$9:$E$28&lt;=BZ$33),--($B$9:$B$28=$J$34),--($F$9:$F$28&gt;=BZ$33),--($C$9:$C$28=$AW49),$H$9:$H$28,$K$9:$K$28),VLOOKUP($AW49,'6. Patients'!$C$10:$AP$39,COLUMNS('6. Patients'!$C$9:AH$9),0)),"")</f>
        <v/>
      </c>
      <c r="CA49" s="88" t="str">
        <f>IFERROR(-MIN(SUMPRODUCT(--($E$9:$E$28&lt;=CA$33),--($B$9:$B$28=$J$34),--($F$9:$F$28&gt;=CA$33),--($C$9:$C$28=$AW49),$H$9:$H$28,$K$9:$K$28),VLOOKUP($AW49,'6. Patients'!$C$10:$AP$39,COLUMNS('6. Patients'!$C$9:AI$9),0)),"")</f>
        <v/>
      </c>
      <c r="CB49" s="88" t="str">
        <f>IFERROR(-MIN(SUMPRODUCT(--($E$9:$E$28&lt;=CB$33),--($B$9:$B$28=$J$34),--($F$9:$F$28&gt;=CB$33),--($C$9:$C$28=$AW49),$H$9:$H$28,$K$9:$K$28),VLOOKUP($AW49,'6. Patients'!$C$10:$AP$39,COLUMNS('6. Patients'!$C$9:AJ$9),0)),"")</f>
        <v/>
      </c>
      <c r="CC49" s="88" t="str">
        <f>IFERROR(-MIN(SUMPRODUCT(--($E$9:$E$28&lt;=CC$33),--($B$9:$B$28=$J$34),--($F$9:$F$28&gt;=CC$33),--($C$9:$C$28=$AW49),$H$9:$H$28,$K$9:$K$28),VLOOKUP($AW49,'6. Patients'!$C$10:$AP$39,COLUMNS('6. Patients'!$C$9:AK$9),0)),"")</f>
        <v/>
      </c>
      <c r="CD49" s="88" t="str">
        <f>IFERROR(-MIN(SUMPRODUCT(--($E$9:$E$28&lt;=CD$33),--($B$9:$B$28=$J$34),--($F$9:$F$28&gt;=CD$33),--($C$9:$C$28=$AW49),$H$9:$H$28,$K$9:$K$28),VLOOKUP($AW49,'6. Patients'!$C$10:$AP$39,COLUMNS('6. Patients'!$C$9:AL$9),0)),"")</f>
        <v/>
      </c>
      <c r="CE49" s="88" t="str">
        <f>IFERROR(-MIN(SUMPRODUCT(--($E$9:$E$28&lt;=CE$33),--($B$9:$B$28=$J$34),--($F$9:$F$28&gt;=CE$33),--($C$9:$C$28=$AW49),$H$9:$H$28,$K$9:$K$28),VLOOKUP($AW49,'6. Patients'!$C$10:$AP$39,COLUMNS('6. Patients'!$C$9:AM$9),0)),"")</f>
        <v/>
      </c>
      <c r="CF49" s="88" t="str">
        <f>IFERROR(-MIN(SUMPRODUCT(--($E$9:$E$28&lt;=CF$33),--($B$9:$B$28=$J$34),--($F$9:$F$28&gt;=CF$33),--($C$9:$C$28=$AW49),$H$9:$H$28,$K$9:$K$28),VLOOKUP($AW49,'6. Patients'!$C$10:$AP$39,COLUMNS('6. Patients'!$C$9:AN$9),0)),"")</f>
        <v/>
      </c>
      <c r="CG49" s="88" t="str">
        <f>IFERROR(-MIN(SUMPRODUCT(--($E$9:$E$28&lt;=CG$33),--($B$9:$B$28=$J$34),--($F$9:$F$28&gt;=CG$33),--($C$9:$C$28=$AW49),$H$9:$H$28,$K$9:$K$28),VLOOKUP($AW49,'6. Patients'!$C$10:$AP$39,COLUMNS('6. Patients'!$C$9:AO$9),0)),"")</f>
        <v/>
      </c>
      <c r="CI49" s="12" t="str">
        <f t="shared" si="11"/>
        <v/>
      </c>
      <c r="CJ49" s="88">
        <f t="shared" si="12"/>
        <v>0</v>
      </c>
      <c r="CK49" s="88">
        <f t="shared" si="7"/>
        <v>0</v>
      </c>
      <c r="CL49" s="88">
        <f t="shared" si="7"/>
        <v>0</v>
      </c>
      <c r="CM49" s="88">
        <f t="shared" si="7"/>
        <v>0</v>
      </c>
      <c r="CN49" s="88">
        <f t="shared" si="7"/>
        <v>0</v>
      </c>
      <c r="CO49" s="88">
        <f t="shared" si="7"/>
        <v>0</v>
      </c>
      <c r="CP49" s="88">
        <f t="shared" si="7"/>
        <v>0</v>
      </c>
      <c r="CQ49" s="88">
        <f t="shared" si="7"/>
        <v>0</v>
      </c>
      <c r="CR49" s="88">
        <f t="shared" si="7"/>
        <v>0</v>
      </c>
      <c r="CS49" s="88">
        <f t="shared" si="7"/>
        <v>0</v>
      </c>
      <c r="CT49" s="88">
        <f t="shared" si="7"/>
        <v>0</v>
      </c>
      <c r="CU49" s="88">
        <f t="shared" si="7"/>
        <v>0</v>
      </c>
      <c r="CV49" s="88">
        <f t="shared" si="7"/>
        <v>0</v>
      </c>
      <c r="CW49" s="88">
        <f t="shared" si="7"/>
        <v>0</v>
      </c>
      <c r="CX49" s="88">
        <f t="shared" si="7"/>
        <v>0</v>
      </c>
      <c r="CY49" s="88">
        <f t="shared" si="7"/>
        <v>0</v>
      </c>
      <c r="CZ49" s="88">
        <f t="shared" si="7"/>
        <v>0</v>
      </c>
      <c r="DA49" s="88">
        <f t="shared" si="8"/>
        <v>0</v>
      </c>
      <c r="DB49" s="88">
        <f t="shared" si="8"/>
        <v>0</v>
      </c>
      <c r="DC49" s="88">
        <f t="shared" si="8"/>
        <v>0</v>
      </c>
      <c r="DD49" s="88">
        <f t="shared" si="8"/>
        <v>0</v>
      </c>
      <c r="DE49" s="88">
        <f t="shared" si="8"/>
        <v>0</v>
      </c>
      <c r="DF49" s="88">
        <f t="shared" si="8"/>
        <v>0</v>
      </c>
      <c r="DG49" s="88">
        <f t="shared" si="8"/>
        <v>0</v>
      </c>
      <c r="DH49" s="88">
        <f t="shared" si="8"/>
        <v>0</v>
      </c>
      <c r="DI49" s="88">
        <f t="shared" si="8"/>
        <v>0</v>
      </c>
      <c r="DJ49" s="88">
        <f t="shared" si="8"/>
        <v>0</v>
      </c>
      <c r="DK49" s="88">
        <f t="shared" si="8"/>
        <v>0</v>
      </c>
      <c r="DL49" s="88">
        <f t="shared" si="8"/>
        <v>0</v>
      </c>
      <c r="DM49" s="88">
        <f t="shared" si="8"/>
        <v>0</v>
      </c>
      <c r="DN49" s="88">
        <f t="shared" si="8"/>
        <v>0</v>
      </c>
      <c r="DO49" s="88">
        <f t="shared" si="8"/>
        <v>0</v>
      </c>
      <c r="DP49" s="88">
        <f t="shared" si="8"/>
        <v>0</v>
      </c>
      <c r="DQ49" s="88">
        <f t="shared" si="9"/>
        <v>0</v>
      </c>
      <c r="DR49" s="88">
        <f t="shared" si="9"/>
        <v>0</v>
      </c>
      <c r="DS49" s="88">
        <f t="shared" si="9"/>
        <v>0</v>
      </c>
    </row>
    <row r="50" spans="10:123" x14ac:dyDescent="0.3">
      <c r="J50" s="12" t="str">
        <f>'6. Patients'!C25</f>
        <v/>
      </c>
      <c r="K50" s="12"/>
      <c r="L50" s="88">
        <f t="shared" si="10"/>
        <v>0</v>
      </c>
      <c r="M50" s="88">
        <f t="shared" si="38"/>
        <v>0</v>
      </c>
      <c r="N50" s="88">
        <f t="shared" si="39"/>
        <v>0</v>
      </c>
      <c r="O50" s="88">
        <f t="shared" si="40"/>
        <v>0</v>
      </c>
      <c r="P50" s="88">
        <f t="shared" si="41"/>
        <v>0</v>
      </c>
      <c r="Q50" s="88">
        <f t="shared" si="42"/>
        <v>0</v>
      </c>
      <c r="R50" s="88">
        <f t="shared" si="43"/>
        <v>0</v>
      </c>
      <c r="S50" s="88">
        <f t="shared" si="44"/>
        <v>0</v>
      </c>
      <c r="T50" s="88">
        <f t="shared" si="45"/>
        <v>0</v>
      </c>
      <c r="U50" s="88">
        <f t="shared" si="46"/>
        <v>0</v>
      </c>
      <c r="V50" s="88">
        <f t="shared" si="47"/>
        <v>0</v>
      </c>
      <c r="W50" s="88">
        <f t="shared" si="13"/>
        <v>0</v>
      </c>
      <c r="X50" s="88">
        <f t="shared" si="14"/>
        <v>0</v>
      </c>
      <c r="Y50" s="88">
        <f t="shared" si="15"/>
        <v>0</v>
      </c>
      <c r="Z50" s="88">
        <f t="shared" si="16"/>
        <v>0</v>
      </c>
      <c r="AA50" s="88">
        <f t="shared" si="17"/>
        <v>0</v>
      </c>
      <c r="AB50" s="88">
        <f t="shared" si="18"/>
        <v>0</v>
      </c>
      <c r="AC50" s="88">
        <f t="shared" si="19"/>
        <v>0</v>
      </c>
      <c r="AD50" s="88">
        <f t="shared" si="20"/>
        <v>0</v>
      </c>
      <c r="AE50" s="88">
        <f t="shared" si="21"/>
        <v>0</v>
      </c>
      <c r="AF50" s="88">
        <f t="shared" si="22"/>
        <v>0</v>
      </c>
      <c r="AG50" s="88">
        <f t="shared" si="23"/>
        <v>0</v>
      </c>
      <c r="AH50" s="88">
        <f t="shared" si="24"/>
        <v>0</v>
      </c>
      <c r="AI50" s="88">
        <f t="shared" si="25"/>
        <v>0</v>
      </c>
      <c r="AJ50" s="88">
        <f t="shared" si="26"/>
        <v>0</v>
      </c>
      <c r="AK50" s="88">
        <f t="shared" si="27"/>
        <v>0</v>
      </c>
      <c r="AL50" s="88">
        <f t="shared" si="28"/>
        <v>0</v>
      </c>
      <c r="AM50" s="88">
        <f t="shared" si="29"/>
        <v>0</v>
      </c>
      <c r="AN50" s="88">
        <f t="shared" si="30"/>
        <v>0</v>
      </c>
      <c r="AO50" s="88">
        <f t="shared" si="31"/>
        <v>0</v>
      </c>
      <c r="AP50" s="88">
        <f t="shared" si="32"/>
        <v>0</v>
      </c>
      <c r="AQ50" s="88">
        <f t="shared" si="33"/>
        <v>0</v>
      </c>
      <c r="AR50" s="88">
        <f t="shared" si="34"/>
        <v>0</v>
      </c>
      <c r="AS50" s="88">
        <f t="shared" si="35"/>
        <v>0</v>
      </c>
      <c r="AT50" s="88">
        <f t="shared" si="36"/>
        <v>0</v>
      </c>
      <c r="AU50" s="88">
        <f t="shared" si="37"/>
        <v>0</v>
      </c>
      <c r="AW50" s="12" t="str">
        <f t="shared" si="6"/>
        <v/>
      </c>
      <c r="AX50" s="88" t="str">
        <f>IFERROR(-MIN(SUMPRODUCT(--($E$9:$E$28&lt;=AX$33),--($B$9:$B$28=$J$34),--($F$9:$F$28&gt;=AX$33),--($C$9:$C$28=$AW50),$H$9:$H$28,$K$9:$K$28),VLOOKUP($AW50,'6. Patients'!$C$10:$AP$39,COLUMNS('6. Patients'!$C$9:F$9),0)),"")</f>
        <v/>
      </c>
      <c r="AY50" s="88" t="str">
        <f>IFERROR(-MIN(SUMPRODUCT(--($E$9:$E$28&lt;=AY$33),--($B$9:$B$28=$J$34),--($F$9:$F$28&gt;=AY$33),--($C$9:$C$28=$AW50),$H$9:$H$28,$K$9:$K$28),VLOOKUP($AW50,'6. Patients'!$C$10:$AP$39,COLUMNS('6. Patients'!$C$9:G$9),0)),"")</f>
        <v/>
      </c>
      <c r="AZ50" s="88" t="str">
        <f>IFERROR(-MIN(SUMPRODUCT(--($E$9:$E$28&lt;=AZ$33),--($B$9:$B$28=$J$34),--($F$9:$F$28&gt;=AZ$33),--($C$9:$C$28=$AW50),$H$9:$H$28,$K$9:$K$28),VLOOKUP($AW50,'6. Patients'!$C$10:$AP$39,COLUMNS('6. Patients'!$C$9:H$9),0)),"")</f>
        <v/>
      </c>
      <c r="BA50" s="88" t="str">
        <f>IFERROR(-MIN(SUMPRODUCT(--($E$9:$E$28&lt;=BA$33),--($B$9:$B$28=$J$34),--($F$9:$F$28&gt;=BA$33),--($C$9:$C$28=$AW50),$H$9:$H$28,$K$9:$K$28),VLOOKUP($AW50,'6. Patients'!$C$10:$AP$39,COLUMNS('6. Patients'!$C$9:I$9),0)),"")</f>
        <v/>
      </c>
      <c r="BB50" s="88" t="str">
        <f>IFERROR(-MIN(SUMPRODUCT(--($E$9:$E$28&lt;=BB$33),--($B$9:$B$28=$J$34),--($F$9:$F$28&gt;=BB$33),--($C$9:$C$28=$AW50),$H$9:$H$28,$K$9:$K$28),VLOOKUP($AW50,'6. Patients'!$C$10:$AP$39,COLUMNS('6. Patients'!$C$9:J$9),0)),"")</f>
        <v/>
      </c>
      <c r="BC50" s="88" t="str">
        <f>IFERROR(-MIN(SUMPRODUCT(--($E$9:$E$28&lt;=BC$33),--($B$9:$B$28=$J$34),--($F$9:$F$28&gt;=BC$33),--($C$9:$C$28=$AW50),$H$9:$H$28,$K$9:$K$28),VLOOKUP($AW50,'6. Patients'!$C$10:$AP$39,COLUMNS('6. Patients'!$C$9:K$9),0)),"")</f>
        <v/>
      </c>
      <c r="BD50" s="88" t="str">
        <f>IFERROR(-MIN(SUMPRODUCT(--($E$9:$E$28&lt;=BD$33),--($B$9:$B$28=$J$34),--($F$9:$F$28&gt;=BD$33),--($C$9:$C$28=$AW50),$H$9:$H$28,$K$9:$K$28),VLOOKUP($AW50,'6. Patients'!$C$10:$AP$39,COLUMNS('6. Patients'!$C$9:L$9),0)),"")</f>
        <v/>
      </c>
      <c r="BE50" s="88" t="str">
        <f>IFERROR(-MIN(SUMPRODUCT(--($E$9:$E$28&lt;=BE$33),--($B$9:$B$28=$J$34),--($F$9:$F$28&gt;=BE$33),--($C$9:$C$28=$AW50),$H$9:$H$28,$K$9:$K$28),VLOOKUP($AW50,'6. Patients'!$C$10:$AP$39,COLUMNS('6. Patients'!$C$9:M$9),0)),"")</f>
        <v/>
      </c>
      <c r="BF50" s="88" t="str">
        <f>IFERROR(-MIN(SUMPRODUCT(--($E$9:$E$28&lt;=BF$33),--($B$9:$B$28=$J$34),--($F$9:$F$28&gt;=BF$33),--($C$9:$C$28=$AW50),$H$9:$H$28,$K$9:$K$28),VLOOKUP($AW50,'6. Patients'!$C$10:$AP$39,COLUMNS('6. Patients'!$C$9:N$9),0)),"")</f>
        <v/>
      </c>
      <c r="BG50" s="88" t="str">
        <f>IFERROR(-MIN(SUMPRODUCT(--($E$9:$E$28&lt;=BG$33),--($B$9:$B$28=$J$34),--($F$9:$F$28&gt;=BG$33),--($C$9:$C$28=$AW50),$H$9:$H$28,$K$9:$K$28),VLOOKUP($AW50,'6. Patients'!$C$10:$AP$39,COLUMNS('6. Patients'!$C$9:O$9),0)),"")</f>
        <v/>
      </c>
      <c r="BH50" s="88" t="str">
        <f>IFERROR(-MIN(SUMPRODUCT(--($E$9:$E$28&lt;=BH$33),--($B$9:$B$28=$J$34),--($F$9:$F$28&gt;=BH$33),--($C$9:$C$28=$AW50),$H$9:$H$28,$K$9:$K$28),VLOOKUP($AW50,'6. Patients'!$C$10:$AP$39,COLUMNS('6. Patients'!$C$9:P$9),0)),"")</f>
        <v/>
      </c>
      <c r="BI50" s="88" t="str">
        <f>IFERROR(-MIN(SUMPRODUCT(--($E$9:$E$28&lt;=BI$33),--($B$9:$B$28=$J$34),--($F$9:$F$28&gt;=BI$33),--($C$9:$C$28=$AW50),$H$9:$H$28,$K$9:$K$28),VLOOKUP($AW50,'6. Patients'!$C$10:$AP$39,COLUMNS('6. Patients'!$C$9:Q$9),0)),"")</f>
        <v/>
      </c>
      <c r="BJ50" s="88" t="str">
        <f>IFERROR(-MIN(SUMPRODUCT(--($E$9:$E$28&lt;=BJ$33),--($B$9:$B$28=$J$34),--($F$9:$F$28&gt;=BJ$33),--($C$9:$C$28=$AW50),$H$9:$H$28,$K$9:$K$28),VLOOKUP($AW50,'6. Patients'!$C$10:$AP$39,COLUMNS('6. Patients'!$C$9:R$9),0)),"")</f>
        <v/>
      </c>
      <c r="BK50" s="88" t="str">
        <f>IFERROR(-MIN(SUMPRODUCT(--($E$9:$E$28&lt;=BK$33),--($B$9:$B$28=$J$34),--($F$9:$F$28&gt;=BK$33),--($C$9:$C$28=$AW50),$H$9:$H$28,$K$9:$K$28),VLOOKUP($AW50,'6. Patients'!$C$10:$AP$39,COLUMNS('6. Patients'!$C$9:S$9),0)),"")</f>
        <v/>
      </c>
      <c r="BL50" s="88" t="str">
        <f>IFERROR(-MIN(SUMPRODUCT(--($E$9:$E$28&lt;=BL$33),--($B$9:$B$28=$J$34),--($F$9:$F$28&gt;=BL$33),--($C$9:$C$28=$AW50),$H$9:$H$28,$K$9:$K$28),VLOOKUP($AW50,'6. Patients'!$C$10:$AP$39,COLUMNS('6. Patients'!$C$9:T$9),0)),"")</f>
        <v/>
      </c>
      <c r="BM50" s="88" t="str">
        <f>IFERROR(-MIN(SUMPRODUCT(--($E$9:$E$28&lt;=BM$33),--($B$9:$B$28=$J$34),--($F$9:$F$28&gt;=BM$33),--($C$9:$C$28=$AW50),$H$9:$H$28,$K$9:$K$28),VLOOKUP($AW50,'6. Patients'!$C$10:$AP$39,COLUMNS('6. Patients'!$C$9:U$9),0)),"")</f>
        <v/>
      </c>
      <c r="BN50" s="88" t="str">
        <f>IFERROR(-MIN(SUMPRODUCT(--($E$9:$E$28&lt;=BN$33),--($B$9:$B$28=$J$34),--($F$9:$F$28&gt;=BN$33),--($C$9:$C$28=$AW50),$H$9:$H$28,$K$9:$K$28),VLOOKUP($AW50,'6. Patients'!$C$10:$AP$39,COLUMNS('6. Patients'!$C$9:V$9),0)),"")</f>
        <v/>
      </c>
      <c r="BO50" s="88" t="str">
        <f>IFERROR(-MIN(SUMPRODUCT(--($E$9:$E$28&lt;=BO$33),--($B$9:$B$28=$J$34),--($F$9:$F$28&gt;=BO$33),--($C$9:$C$28=$AW50),$H$9:$H$28,$K$9:$K$28),VLOOKUP($AW50,'6. Patients'!$C$10:$AP$39,COLUMNS('6. Patients'!$C$9:W$9),0)),"")</f>
        <v/>
      </c>
      <c r="BP50" s="88" t="str">
        <f>IFERROR(-MIN(SUMPRODUCT(--($E$9:$E$28&lt;=BP$33),--($B$9:$B$28=$J$34),--($F$9:$F$28&gt;=BP$33),--($C$9:$C$28=$AW50),$H$9:$H$28,$K$9:$K$28),VLOOKUP($AW50,'6. Patients'!$C$10:$AP$39,COLUMNS('6. Patients'!$C$9:X$9),0)),"")</f>
        <v/>
      </c>
      <c r="BQ50" s="88" t="str">
        <f>IFERROR(-MIN(SUMPRODUCT(--($E$9:$E$28&lt;=BQ$33),--($B$9:$B$28=$J$34),--($F$9:$F$28&gt;=BQ$33),--($C$9:$C$28=$AW50),$H$9:$H$28,$K$9:$K$28),VLOOKUP($AW50,'6. Patients'!$C$10:$AP$39,COLUMNS('6. Patients'!$C$9:Y$9),0)),"")</f>
        <v/>
      </c>
      <c r="BR50" s="88" t="str">
        <f>IFERROR(-MIN(SUMPRODUCT(--($E$9:$E$28&lt;=BR$33),--($B$9:$B$28=$J$34),--($F$9:$F$28&gt;=BR$33),--($C$9:$C$28=$AW50),$H$9:$H$28,$K$9:$K$28),VLOOKUP($AW50,'6. Patients'!$C$10:$AP$39,COLUMNS('6. Patients'!$C$9:Z$9),0)),"")</f>
        <v/>
      </c>
      <c r="BS50" s="88" t="str">
        <f>IFERROR(-MIN(SUMPRODUCT(--($E$9:$E$28&lt;=BS$33),--($B$9:$B$28=$J$34),--($F$9:$F$28&gt;=BS$33),--($C$9:$C$28=$AW50),$H$9:$H$28,$K$9:$K$28),VLOOKUP($AW50,'6. Patients'!$C$10:$AP$39,COLUMNS('6. Patients'!$C$9:AA$9),0)),"")</f>
        <v/>
      </c>
      <c r="BT50" s="88" t="str">
        <f>IFERROR(-MIN(SUMPRODUCT(--($E$9:$E$28&lt;=BT$33),--($B$9:$B$28=$J$34),--($F$9:$F$28&gt;=BT$33),--($C$9:$C$28=$AW50),$H$9:$H$28,$K$9:$K$28),VLOOKUP($AW50,'6. Patients'!$C$10:$AP$39,COLUMNS('6. Patients'!$C$9:AB$9),0)),"")</f>
        <v/>
      </c>
      <c r="BU50" s="88" t="str">
        <f>IFERROR(-MIN(SUMPRODUCT(--($E$9:$E$28&lt;=BU$33),--($B$9:$B$28=$J$34),--($F$9:$F$28&gt;=BU$33),--($C$9:$C$28=$AW50),$H$9:$H$28,$K$9:$K$28),VLOOKUP($AW50,'6. Patients'!$C$10:$AP$39,COLUMNS('6. Patients'!$C$9:AC$9),0)),"")</f>
        <v/>
      </c>
      <c r="BV50" s="88" t="str">
        <f>IFERROR(-MIN(SUMPRODUCT(--($E$9:$E$28&lt;=BV$33),--($B$9:$B$28=$J$34),--($F$9:$F$28&gt;=BV$33),--($C$9:$C$28=$AW50),$H$9:$H$28,$K$9:$K$28),VLOOKUP($AW50,'6. Patients'!$C$10:$AP$39,COLUMNS('6. Patients'!$C$9:AD$9),0)),"")</f>
        <v/>
      </c>
      <c r="BW50" s="88" t="str">
        <f>IFERROR(-MIN(SUMPRODUCT(--($E$9:$E$28&lt;=BW$33),--($B$9:$B$28=$J$34),--($F$9:$F$28&gt;=BW$33),--($C$9:$C$28=$AW50),$H$9:$H$28,$K$9:$K$28),VLOOKUP($AW50,'6. Patients'!$C$10:$AP$39,COLUMNS('6. Patients'!$C$9:AE$9),0)),"")</f>
        <v/>
      </c>
      <c r="BX50" s="88" t="str">
        <f>IFERROR(-MIN(SUMPRODUCT(--($E$9:$E$28&lt;=BX$33),--($B$9:$B$28=$J$34),--($F$9:$F$28&gt;=BX$33),--($C$9:$C$28=$AW50),$H$9:$H$28,$K$9:$K$28),VLOOKUP($AW50,'6. Patients'!$C$10:$AP$39,COLUMNS('6. Patients'!$C$9:AF$9),0)),"")</f>
        <v/>
      </c>
      <c r="BY50" s="88" t="str">
        <f>IFERROR(-MIN(SUMPRODUCT(--($E$9:$E$28&lt;=BY$33),--($B$9:$B$28=$J$34),--($F$9:$F$28&gt;=BY$33),--($C$9:$C$28=$AW50),$H$9:$H$28,$K$9:$K$28),VLOOKUP($AW50,'6. Patients'!$C$10:$AP$39,COLUMNS('6. Patients'!$C$9:AG$9),0)),"")</f>
        <v/>
      </c>
      <c r="BZ50" s="88" t="str">
        <f>IFERROR(-MIN(SUMPRODUCT(--($E$9:$E$28&lt;=BZ$33),--($B$9:$B$28=$J$34),--($F$9:$F$28&gt;=BZ$33),--($C$9:$C$28=$AW50),$H$9:$H$28,$K$9:$K$28),VLOOKUP($AW50,'6. Patients'!$C$10:$AP$39,COLUMNS('6. Patients'!$C$9:AH$9),0)),"")</f>
        <v/>
      </c>
      <c r="CA50" s="88" t="str">
        <f>IFERROR(-MIN(SUMPRODUCT(--($E$9:$E$28&lt;=CA$33),--($B$9:$B$28=$J$34),--($F$9:$F$28&gt;=CA$33),--($C$9:$C$28=$AW50),$H$9:$H$28,$K$9:$K$28),VLOOKUP($AW50,'6. Patients'!$C$10:$AP$39,COLUMNS('6. Patients'!$C$9:AI$9),0)),"")</f>
        <v/>
      </c>
      <c r="CB50" s="88" t="str">
        <f>IFERROR(-MIN(SUMPRODUCT(--($E$9:$E$28&lt;=CB$33),--($B$9:$B$28=$J$34),--($F$9:$F$28&gt;=CB$33),--($C$9:$C$28=$AW50),$H$9:$H$28,$K$9:$K$28),VLOOKUP($AW50,'6. Patients'!$C$10:$AP$39,COLUMNS('6. Patients'!$C$9:AJ$9),0)),"")</f>
        <v/>
      </c>
      <c r="CC50" s="88" t="str">
        <f>IFERROR(-MIN(SUMPRODUCT(--($E$9:$E$28&lt;=CC$33),--($B$9:$B$28=$J$34),--($F$9:$F$28&gt;=CC$33),--($C$9:$C$28=$AW50),$H$9:$H$28,$K$9:$K$28),VLOOKUP($AW50,'6. Patients'!$C$10:$AP$39,COLUMNS('6. Patients'!$C$9:AK$9),0)),"")</f>
        <v/>
      </c>
      <c r="CD50" s="88" t="str">
        <f>IFERROR(-MIN(SUMPRODUCT(--($E$9:$E$28&lt;=CD$33),--($B$9:$B$28=$J$34),--($F$9:$F$28&gt;=CD$33),--($C$9:$C$28=$AW50),$H$9:$H$28,$K$9:$K$28),VLOOKUP($AW50,'6. Patients'!$C$10:$AP$39,COLUMNS('6. Patients'!$C$9:AL$9),0)),"")</f>
        <v/>
      </c>
      <c r="CE50" s="88" t="str">
        <f>IFERROR(-MIN(SUMPRODUCT(--($E$9:$E$28&lt;=CE$33),--($B$9:$B$28=$J$34),--($F$9:$F$28&gt;=CE$33),--($C$9:$C$28=$AW50),$H$9:$H$28,$K$9:$K$28),VLOOKUP($AW50,'6. Patients'!$C$10:$AP$39,COLUMNS('6. Patients'!$C$9:AM$9),0)),"")</f>
        <v/>
      </c>
      <c r="CF50" s="88" t="str">
        <f>IFERROR(-MIN(SUMPRODUCT(--($E$9:$E$28&lt;=CF$33),--($B$9:$B$28=$J$34),--($F$9:$F$28&gt;=CF$33),--($C$9:$C$28=$AW50),$H$9:$H$28,$K$9:$K$28),VLOOKUP($AW50,'6. Patients'!$C$10:$AP$39,COLUMNS('6. Patients'!$C$9:AN$9),0)),"")</f>
        <v/>
      </c>
      <c r="CG50" s="88" t="str">
        <f>IFERROR(-MIN(SUMPRODUCT(--($E$9:$E$28&lt;=CG$33),--($B$9:$B$28=$J$34),--($F$9:$F$28&gt;=CG$33),--($C$9:$C$28=$AW50),$H$9:$H$28,$K$9:$K$28),VLOOKUP($AW50,'6. Patients'!$C$10:$AP$39,COLUMNS('6. Patients'!$C$9:AO$9),0)),"")</f>
        <v/>
      </c>
      <c r="CI50" s="12" t="str">
        <f t="shared" si="11"/>
        <v/>
      </c>
      <c r="CJ50" s="88">
        <f t="shared" si="12"/>
        <v>0</v>
      </c>
      <c r="CK50" s="88">
        <f t="shared" si="7"/>
        <v>0</v>
      </c>
      <c r="CL50" s="88">
        <f t="shared" si="7"/>
        <v>0</v>
      </c>
      <c r="CM50" s="88">
        <f t="shared" si="7"/>
        <v>0</v>
      </c>
      <c r="CN50" s="88">
        <f t="shared" si="7"/>
        <v>0</v>
      </c>
      <c r="CO50" s="88">
        <f t="shared" si="7"/>
        <v>0</v>
      </c>
      <c r="CP50" s="88">
        <f t="shared" si="7"/>
        <v>0</v>
      </c>
      <c r="CQ50" s="88">
        <f t="shared" si="7"/>
        <v>0</v>
      </c>
      <c r="CR50" s="88">
        <f t="shared" si="7"/>
        <v>0</v>
      </c>
      <c r="CS50" s="88">
        <f t="shared" si="7"/>
        <v>0</v>
      </c>
      <c r="CT50" s="88">
        <f t="shared" si="7"/>
        <v>0</v>
      </c>
      <c r="CU50" s="88">
        <f t="shared" si="7"/>
        <v>0</v>
      </c>
      <c r="CV50" s="88">
        <f t="shared" si="7"/>
        <v>0</v>
      </c>
      <c r="CW50" s="88">
        <f t="shared" si="7"/>
        <v>0</v>
      </c>
      <c r="CX50" s="88">
        <f t="shared" si="7"/>
        <v>0</v>
      </c>
      <c r="CY50" s="88">
        <f t="shared" si="7"/>
        <v>0</v>
      </c>
      <c r="CZ50" s="88">
        <f t="shared" ref="CZ50:DO63" si="48">SUMPRODUCT(--($E$9:$E$28&lt;=CZ$33),--($B$9:$B$28=$J$34),--($F$9:$F$28&gt;=CZ$33),--($D$9:$D$28=$AW50),$H$9:$H$28,$K$9:$K$28)</f>
        <v>0</v>
      </c>
      <c r="DA50" s="88">
        <f t="shared" si="8"/>
        <v>0</v>
      </c>
      <c r="DB50" s="88">
        <f t="shared" si="8"/>
        <v>0</v>
      </c>
      <c r="DC50" s="88">
        <f t="shared" si="8"/>
        <v>0</v>
      </c>
      <c r="DD50" s="88">
        <f t="shared" si="8"/>
        <v>0</v>
      </c>
      <c r="DE50" s="88">
        <f t="shared" si="8"/>
        <v>0</v>
      </c>
      <c r="DF50" s="88">
        <f t="shared" si="8"/>
        <v>0</v>
      </c>
      <c r="DG50" s="88">
        <f t="shared" si="8"/>
        <v>0</v>
      </c>
      <c r="DH50" s="88">
        <f t="shared" si="8"/>
        <v>0</v>
      </c>
      <c r="DI50" s="88">
        <f t="shared" si="8"/>
        <v>0</v>
      </c>
      <c r="DJ50" s="88">
        <f t="shared" si="8"/>
        <v>0</v>
      </c>
      <c r="DK50" s="88">
        <f t="shared" si="8"/>
        <v>0</v>
      </c>
      <c r="DL50" s="88">
        <f t="shared" si="8"/>
        <v>0</v>
      </c>
      <c r="DM50" s="88">
        <f t="shared" si="8"/>
        <v>0</v>
      </c>
      <c r="DN50" s="88">
        <f t="shared" si="8"/>
        <v>0</v>
      </c>
      <c r="DO50" s="88">
        <f t="shared" si="8"/>
        <v>0</v>
      </c>
      <c r="DP50" s="88">
        <f t="shared" ref="DP50:DP63" si="49">SUMPRODUCT(--($E$9:$E$28&lt;=DP$33),--($B$9:$B$28=$J$34),--($F$9:$F$28&gt;=DP$33),--($D$9:$D$28=$AW50),$H$9:$H$28,$K$9:$K$28)</f>
        <v>0</v>
      </c>
      <c r="DQ50" s="88">
        <f t="shared" si="9"/>
        <v>0</v>
      </c>
      <c r="DR50" s="88">
        <f t="shared" si="9"/>
        <v>0</v>
      </c>
      <c r="DS50" s="88">
        <f t="shared" si="9"/>
        <v>0</v>
      </c>
    </row>
    <row r="51" spans="10:123" x14ac:dyDescent="0.3">
      <c r="J51" s="12" t="str">
        <f>'6. Patients'!C26</f>
        <v/>
      </c>
      <c r="K51" s="12"/>
      <c r="L51" s="88">
        <f t="shared" si="10"/>
        <v>0</v>
      </c>
      <c r="M51" s="88">
        <f t="shared" si="38"/>
        <v>0</v>
      </c>
      <c r="N51" s="88">
        <f t="shared" si="39"/>
        <v>0</v>
      </c>
      <c r="O51" s="88">
        <f t="shared" si="40"/>
        <v>0</v>
      </c>
      <c r="P51" s="88">
        <f t="shared" si="41"/>
        <v>0</v>
      </c>
      <c r="Q51" s="88">
        <f t="shared" si="42"/>
        <v>0</v>
      </c>
      <c r="R51" s="88">
        <f t="shared" si="43"/>
        <v>0</v>
      </c>
      <c r="S51" s="88">
        <f t="shared" si="44"/>
        <v>0</v>
      </c>
      <c r="T51" s="88">
        <f t="shared" si="45"/>
        <v>0</v>
      </c>
      <c r="U51" s="88">
        <f t="shared" si="46"/>
        <v>0</v>
      </c>
      <c r="V51" s="88">
        <f t="shared" si="47"/>
        <v>0</v>
      </c>
      <c r="W51" s="88">
        <f t="shared" si="13"/>
        <v>0</v>
      </c>
      <c r="X51" s="88">
        <f t="shared" si="14"/>
        <v>0</v>
      </c>
      <c r="Y51" s="88">
        <f t="shared" si="15"/>
        <v>0</v>
      </c>
      <c r="Z51" s="88">
        <f t="shared" si="16"/>
        <v>0</v>
      </c>
      <c r="AA51" s="88">
        <f t="shared" si="17"/>
        <v>0</v>
      </c>
      <c r="AB51" s="88">
        <f t="shared" si="18"/>
        <v>0</v>
      </c>
      <c r="AC51" s="88">
        <f t="shared" si="19"/>
        <v>0</v>
      </c>
      <c r="AD51" s="88">
        <f t="shared" si="20"/>
        <v>0</v>
      </c>
      <c r="AE51" s="88">
        <f t="shared" si="21"/>
        <v>0</v>
      </c>
      <c r="AF51" s="88">
        <f t="shared" si="22"/>
        <v>0</v>
      </c>
      <c r="AG51" s="88">
        <f t="shared" si="23"/>
        <v>0</v>
      </c>
      <c r="AH51" s="88">
        <f t="shared" si="24"/>
        <v>0</v>
      </c>
      <c r="AI51" s="88">
        <f t="shared" si="25"/>
        <v>0</v>
      </c>
      <c r="AJ51" s="88">
        <f t="shared" si="26"/>
        <v>0</v>
      </c>
      <c r="AK51" s="88">
        <f t="shared" si="27"/>
        <v>0</v>
      </c>
      <c r="AL51" s="88">
        <f t="shared" si="28"/>
        <v>0</v>
      </c>
      <c r="AM51" s="88">
        <f t="shared" si="29"/>
        <v>0</v>
      </c>
      <c r="AN51" s="88">
        <f t="shared" si="30"/>
        <v>0</v>
      </c>
      <c r="AO51" s="88">
        <f t="shared" si="31"/>
        <v>0</v>
      </c>
      <c r="AP51" s="88">
        <f t="shared" si="32"/>
        <v>0</v>
      </c>
      <c r="AQ51" s="88">
        <f t="shared" si="33"/>
        <v>0</v>
      </c>
      <c r="AR51" s="88">
        <f t="shared" si="34"/>
        <v>0</v>
      </c>
      <c r="AS51" s="88">
        <f t="shared" si="35"/>
        <v>0</v>
      </c>
      <c r="AT51" s="88">
        <f t="shared" si="36"/>
        <v>0</v>
      </c>
      <c r="AU51" s="88">
        <f t="shared" si="37"/>
        <v>0</v>
      </c>
      <c r="AW51" s="12" t="str">
        <f t="shared" si="6"/>
        <v/>
      </c>
      <c r="AX51" s="88" t="str">
        <f>IFERROR(-MIN(SUMPRODUCT(--($E$9:$E$28&lt;=AX$33),--($B$9:$B$28=$J$34),--($F$9:$F$28&gt;=AX$33),--($C$9:$C$28=$AW51),$H$9:$H$28,$K$9:$K$28),VLOOKUP($AW51,'6. Patients'!$C$10:$AP$39,COLUMNS('6. Patients'!$C$9:F$9),0)),"")</f>
        <v/>
      </c>
      <c r="AY51" s="88" t="str">
        <f>IFERROR(-MIN(SUMPRODUCT(--($E$9:$E$28&lt;=AY$33),--($B$9:$B$28=$J$34),--($F$9:$F$28&gt;=AY$33),--($C$9:$C$28=$AW51),$H$9:$H$28,$K$9:$K$28),VLOOKUP($AW51,'6. Patients'!$C$10:$AP$39,COLUMNS('6. Patients'!$C$9:G$9),0)),"")</f>
        <v/>
      </c>
      <c r="AZ51" s="88" t="str">
        <f>IFERROR(-MIN(SUMPRODUCT(--($E$9:$E$28&lt;=AZ$33),--($B$9:$B$28=$J$34),--($F$9:$F$28&gt;=AZ$33),--($C$9:$C$28=$AW51),$H$9:$H$28,$K$9:$K$28),VLOOKUP($AW51,'6. Patients'!$C$10:$AP$39,COLUMNS('6. Patients'!$C$9:H$9),0)),"")</f>
        <v/>
      </c>
      <c r="BA51" s="88" t="str">
        <f>IFERROR(-MIN(SUMPRODUCT(--($E$9:$E$28&lt;=BA$33),--($B$9:$B$28=$J$34),--($F$9:$F$28&gt;=BA$33),--($C$9:$C$28=$AW51),$H$9:$H$28,$K$9:$K$28),VLOOKUP($AW51,'6. Patients'!$C$10:$AP$39,COLUMNS('6. Patients'!$C$9:I$9),0)),"")</f>
        <v/>
      </c>
      <c r="BB51" s="88" t="str">
        <f>IFERROR(-MIN(SUMPRODUCT(--($E$9:$E$28&lt;=BB$33),--($B$9:$B$28=$J$34),--($F$9:$F$28&gt;=BB$33),--($C$9:$C$28=$AW51),$H$9:$H$28,$K$9:$K$28),VLOOKUP($AW51,'6. Patients'!$C$10:$AP$39,COLUMNS('6. Patients'!$C$9:J$9),0)),"")</f>
        <v/>
      </c>
      <c r="BC51" s="88" t="str">
        <f>IFERROR(-MIN(SUMPRODUCT(--($E$9:$E$28&lt;=BC$33),--($B$9:$B$28=$J$34),--($F$9:$F$28&gt;=BC$33),--($C$9:$C$28=$AW51),$H$9:$H$28,$K$9:$K$28),VLOOKUP($AW51,'6. Patients'!$C$10:$AP$39,COLUMNS('6. Patients'!$C$9:K$9),0)),"")</f>
        <v/>
      </c>
      <c r="BD51" s="88" t="str">
        <f>IFERROR(-MIN(SUMPRODUCT(--($E$9:$E$28&lt;=BD$33),--($B$9:$B$28=$J$34),--($F$9:$F$28&gt;=BD$33),--($C$9:$C$28=$AW51),$H$9:$H$28,$K$9:$K$28),VLOOKUP($AW51,'6. Patients'!$C$10:$AP$39,COLUMNS('6. Patients'!$C$9:L$9),0)),"")</f>
        <v/>
      </c>
      <c r="BE51" s="88" t="str">
        <f>IFERROR(-MIN(SUMPRODUCT(--($E$9:$E$28&lt;=BE$33),--($B$9:$B$28=$J$34),--($F$9:$F$28&gt;=BE$33),--($C$9:$C$28=$AW51),$H$9:$H$28,$K$9:$K$28),VLOOKUP($AW51,'6. Patients'!$C$10:$AP$39,COLUMNS('6. Patients'!$C$9:M$9),0)),"")</f>
        <v/>
      </c>
      <c r="BF51" s="88" t="str">
        <f>IFERROR(-MIN(SUMPRODUCT(--($E$9:$E$28&lt;=BF$33),--($B$9:$B$28=$J$34),--($F$9:$F$28&gt;=BF$33),--($C$9:$C$28=$AW51),$H$9:$H$28,$K$9:$K$28),VLOOKUP($AW51,'6. Patients'!$C$10:$AP$39,COLUMNS('6. Patients'!$C$9:N$9),0)),"")</f>
        <v/>
      </c>
      <c r="BG51" s="88" t="str">
        <f>IFERROR(-MIN(SUMPRODUCT(--($E$9:$E$28&lt;=BG$33),--($B$9:$B$28=$J$34),--($F$9:$F$28&gt;=BG$33),--($C$9:$C$28=$AW51),$H$9:$H$28,$K$9:$K$28),VLOOKUP($AW51,'6. Patients'!$C$10:$AP$39,COLUMNS('6. Patients'!$C$9:O$9),0)),"")</f>
        <v/>
      </c>
      <c r="BH51" s="88" t="str">
        <f>IFERROR(-MIN(SUMPRODUCT(--($E$9:$E$28&lt;=BH$33),--($B$9:$B$28=$J$34),--($F$9:$F$28&gt;=BH$33),--($C$9:$C$28=$AW51),$H$9:$H$28,$K$9:$K$28),VLOOKUP($AW51,'6. Patients'!$C$10:$AP$39,COLUMNS('6. Patients'!$C$9:P$9),0)),"")</f>
        <v/>
      </c>
      <c r="BI51" s="88" t="str">
        <f>IFERROR(-MIN(SUMPRODUCT(--($E$9:$E$28&lt;=BI$33),--($B$9:$B$28=$J$34),--($F$9:$F$28&gt;=BI$33),--($C$9:$C$28=$AW51),$H$9:$H$28,$K$9:$K$28),VLOOKUP($AW51,'6. Patients'!$C$10:$AP$39,COLUMNS('6. Patients'!$C$9:Q$9),0)),"")</f>
        <v/>
      </c>
      <c r="BJ51" s="88" t="str">
        <f>IFERROR(-MIN(SUMPRODUCT(--($E$9:$E$28&lt;=BJ$33),--($B$9:$B$28=$J$34),--($F$9:$F$28&gt;=BJ$33),--($C$9:$C$28=$AW51),$H$9:$H$28,$K$9:$K$28),VLOOKUP($AW51,'6. Patients'!$C$10:$AP$39,COLUMNS('6. Patients'!$C$9:R$9),0)),"")</f>
        <v/>
      </c>
      <c r="BK51" s="88" t="str">
        <f>IFERROR(-MIN(SUMPRODUCT(--($E$9:$E$28&lt;=BK$33),--($B$9:$B$28=$J$34),--($F$9:$F$28&gt;=BK$33),--($C$9:$C$28=$AW51),$H$9:$H$28,$K$9:$K$28),VLOOKUP($AW51,'6. Patients'!$C$10:$AP$39,COLUMNS('6. Patients'!$C$9:S$9),0)),"")</f>
        <v/>
      </c>
      <c r="BL51" s="88" t="str">
        <f>IFERROR(-MIN(SUMPRODUCT(--($E$9:$E$28&lt;=BL$33),--($B$9:$B$28=$J$34),--($F$9:$F$28&gt;=BL$33),--($C$9:$C$28=$AW51),$H$9:$H$28,$K$9:$K$28),VLOOKUP($AW51,'6. Patients'!$C$10:$AP$39,COLUMNS('6. Patients'!$C$9:T$9),0)),"")</f>
        <v/>
      </c>
      <c r="BM51" s="88" t="str">
        <f>IFERROR(-MIN(SUMPRODUCT(--($E$9:$E$28&lt;=BM$33),--($B$9:$B$28=$J$34),--($F$9:$F$28&gt;=BM$33),--($C$9:$C$28=$AW51),$H$9:$H$28,$K$9:$K$28),VLOOKUP($AW51,'6. Patients'!$C$10:$AP$39,COLUMNS('6. Patients'!$C$9:U$9),0)),"")</f>
        <v/>
      </c>
      <c r="BN51" s="88" t="str">
        <f>IFERROR(-MIN(SUMPRODUCT(--($E$9:$E$28&lt;=BN$33),--($B$9:$B$28=$J$34),--($F$9:$F$28&gt;=BN$33),--($C$9:$C$28=$AW51),$H$9:$H$28,$K$9:$K$28),VLOOKUP($AW51,'6. Patients'!$C$10:$AP$39,COLUMNS('6. Patients'!$C$9:V$9),0)),"")</f>
        <v/>
      </c>
      <c r="BO51" s="88" t="str">
        <f>IFERROR(-MIN(SUMPRODUCT(--($E$9:$E$28&lt;=BO$33),--($B$9:$B$28=$J$34),--($F$9:$F$28&gt;=BO$33),--($C$9:$C$28=$AW51),$H$9:$H$28,$K$9:$K$28),VLOOKUP($AW51,'6. Patients'!$C$10:$AP$39,COLUMNS('6. Patients'!$C$9:W$9),0)),"")</f>
        <v/>
      </c>
      <c r="BP51" s="88" t="str">
        <f>IFERROR(-MIN(SUMPRODUCT(--($E$9:$E$28&lt;=BP$33),--($B$9:$B$28=$J$34),--($F$9:$F$28&gt;=BP$33),--($C$9:$C$28=$AW51),$H$9:$H$28,$K$9:$K$28),VLOOKUP($AW51,'6. Patients'!$C$10:$AP$39,COLUMNS('6. Patients'!$C$9:X$9),0)),"")</f>
        <v/>
      </c>
      <c r="BQ51" s="88" t="str">
        <f>IFERROR(-MIN(SUMPRODUCT(--($E$9:$E$28&lt;=BQ$33),--($B$9:$B$28=$J$34),--($F$9:$F$28&gt;=BQ$33),--($C$9:$C$28=$AW51),$H$9:$H$28,$K$9:$K$28),VLOOKUP($AW51,'6. Patients'!$C$10:$AP$39,COLUMNS('6. Patients'!$C$9:Y$9),0)),"")</f>
        <v/>
      </c>
      <c r="BR51" s="88" t="str">
        <f>IFERROR(-MIN(SUMPRODUCT(--($E$9:$E$28&lt;=BR$33),--($B$9:$B$28=$J$34),--($F$9:$F$28&gt;=BR$33),--($C$9:$C$28=$AW51),$H$9:$H$28,$K$9:$K$28),VLOOKUP($AW51,'6. Patients'!$C$10:$AP$39,COLUMNS('6. Patients'!$C$9:Z$9),0)),"")</f>
        <v/>
      </c>
      <c r="BS51" s="88" t="str">
        <f>IFERROR(-MIN(SUMPRODUCT(--($E$9:$E$28&lt;=BS$33),--($B$9:$B$28=$J$34),--($F$9:$F$28&gt;=BS$33),--($C$9:$C$28=$AW51),$H$9:$H$28,$K$9:$K$28),VLOOKUP($AW51,'6. Patients'!$C$10:$AP$39,COLUMNS('6. Patients'!$C$9:AA$9),0)),"")</f>
        <v/>
      </c>
      <c r="BT51" s="88" t="str">
        <f>IFERROR(-MIN(SUMPRODUCT(--($E$9:$E$28&lt;=BT$33),--($B$9:$B$28=$J$34),--($F$9:$F$28&gt;=BT$33),--($C$9:$C$28=$AW51),$H$9:$H$28,$K$9:$K$28),VLOOKUP($AW51,'6. Patients'!$C$10:$AP$39,COLUMNS('6. Patients'!$C$9:AB$9),0)),"")</f>
        <v/>
      </c>
      <c r="BU51" s="88" t="str">
        <f>IFERROR(-MIN(SUMPRODUCT(--($E$9:$E$28&lt;=BU$33),--($B$9:$B$28=$J$34),--($F$9:$F$28&gt;=BU$33),--($C$9:$C$28=$AW51),$H$9:$H$28,$K$9:$K$28),VLOOKUP($AW51,'6. Patients'!$C$10:$AP$39,COLUMNS('6. Patients'!$C$9:AC$9),0)),"")</f>
        <v/>
      </c>
      <c r="BV51" s="88" t="str">
        <f>IFERROR(-MIN(SUMPRODUCT(--($E$9:$E$28&lt;=BV$33),--($B$9:$B$28=$J$34),--($F$9:$F$28&gt;=BV$33),--($C$9:$C$28=$AW51),$H$9:$H$28,$K$9:$K$28),VLOOKUP($AW51,'6. Patients'!$C$10:$AP$39,COLUMNS('6. Patients'!$C$9:AD$9),0)),"")</f>
        <v/>
      </c>
      <c r="BW51" s="88" t="str">
        <f>IFERROR(-MIN(SUMPRODUCT(--($E$9:$E$28&lt;=BW$33),--($B$9:$B$28=$J$34),--($F$9:$F$28&gt;=BW$33),--($C$9:$C$28=$AW51),$H$9:$H$28,$K$9:$K$28),VLOOKUP($AW51,'6. Patients'!$C$10:$AP$39,COLUMNS('6. Patients'!$C$9:AE$9),0)),"")</f>
        <v/>
      </c>
      <c r="BX51" s="88" t="str">
        <f>IFERROR(-MIN(SUMPRODUCT(--($E$9:$E$28&lt;=BX$33),--($B$9:$B$28=$J$34),--($F$9:$F$28&gt;=BX$33),--($C$9:$C$28=$AW51),$H$9:$H$28,$K$9:$K$28),VLOOKUP($AW51,'6. Patients'!$C$10:$AP$39,COLUMNS('6. Patients'!$C$9:AF$9),0)),"")</f>
        <v/>
      </c>
      <c r="BY51" s="88" t="str">
        <f>IFERROR(-MIN(SUMPRODUCT(--($E$9:$E$28&lt;=BY$33),--($B$9:$B$28=$J$34),--($F$9:$F$28&gt;=BY$33),--($C$9:$C$28=$AW51),$H$9:$H$28,$K$9:$K$28),VLOOKUP($AW51,'6. Patients'!$C$10:$AP$39,COLUMNS('6. Patients'!$C$9:AG$9),0)),"")</f>
        <v/>
      </c>
      <c r="BZ51" s="88" t="str">
        <f>IFERROR(-MIN(SUMPRODUCT(--($E$9:$E$28&lt;=BZ$33),--($B$9:$B$28=$J$34),--($F$9:$F$28&gt;=BZ$33),--($C$9:$C$28=$AW51),$H$9:$H$28,$K$9:$K$28),VLOOKUP($AW51,'6. Patients'!$C$10:$AP$39,COLUMNS('6. Patients'!$C$9:AH$9),0)),"")</f>
        <v/>
      </c>
      <c r="CA51" s="88" t="str">
        <f>IFERROR(-MIN(SUMPRODUCT(--($E$9:$E$28&lt;=CA$33),--($B$9:$B$28=$J$34),--($F$9:$F$28&gt;=CA$33),--($C$9:$C$28=$AW51),$H$9:$H$28,$K$9:$K$28),VLOOKUP($AW51,'6. Patients'!$C$10:$AP$39,COLUMNS('6. Patients'!$C$9:AI$9),0)),"")</f>
        <v/>
      </c>
      <c r="CB51" s="88" t="str">
        <f>IFERROR(-MIN(SUMPRODUCT(--($E$9:$E$28&lt;=CB$33),--($B$9:$B$28=$J$34),--($F$9:$F$28&gt;=CB$33),--($C$9:$C$28=$AW51),$H$9:$H$28,$K$9:$K$28),VLOOKUP($AW51,'6. Patients'!$C$10:$AP$39,COLUMNS('6. Patients'!$C$9:AJ$9),0)),"")</f>
        <v/>
      </c>
      <c r="CC51" s="88" t="str">
        <f>IFERROR(-MIN(SUMPRODUCT(--($E$9:$E$28&lt;=CC$33),--($B$9:$B$28=$J$34),--($F$9:$F$28&gt;=CC$33),--($C$9:$C$28=$AW51),$H$9:$H$28,$K$9:$K$28),VLOOKUP($AW51,'6. Patients'!$C$10:$AP$39,COLUMNS('6. Patients'!$C$9:AK$9),0)),"")</f>
        <v/>
      </c>
      <c r="CD51" s="88" t="str">
        <f>IFERROR(-MIN(SUMPRODUCT(--($E$9:$E$28&lt;=CD$33),--($B$9:$B$28=$J$34),--($F$9:$F$28&gt;=CD$33),--($C$9:$C$28=$AW51),$H$9:$H$28,$K$9:$K$28),VLOOKUP($AW51,'6. Patients'!$C$10:$AP$39,COLUMNS('6. Patients'!$C$9:AL$9),0)),"")</f>
        <v/>
      </c>
      <c r="CE51" s="88" t="str">
        <f>IFERROR(-MIN(SUMPRODUCT(--($E$9:$E$28&lt;=CE$33),--($B$9:$B$28=$J$34),--($F$9:$F$28&gt;=CE$33),--($C$9:$C$28=$AW51),$H$9:$H$28,$K$9:$K$28),VLOOKUP($AW51,'6. Patients'!$C$10:$AP$39,COLUMNS('6. Patients'!$C$9:AM$9),0)),"")</f>
        <v/>
      </c>
      <c r="CF51" s="88" t="str">
        <f>IFERROR(-MIN(SUMPRODUCT(--($E$9:$E$28&lt;=CF$33),--($B$9:$B$28=$J$34),--($F$9:$F$28&gt;=CF$33),--($C$9:$C$28=$AW51),$H$9:$H$28,$K$9:$K$28),VLOOKUP($AW51,'6. Patients'!$C$10:$AP$39,COLUMNS('6. Patients'!$C$9:AN$9),0)),"")</f>
        <v/>
      </c>
      <c r="CG51" s="88" t="str">
        <f>IFERROR(-MIN(SUMPRODUCT(--($E$9:$E$28&lt;=CG$33),--($B$9:$B$28=$J$34),--($F$9:$F$28&gt;=CG$33),--($C$9:$C$28=$AW51),$H$9:$H$28,$K$9:$K$28),VLOOKUP($AW51,'6. Patients'!$C$10:$AP$39,COLUMNS('6. Patients'!$C$9:AO$9),0)),"")</f>
        <v/>
      </c>
      <c r="CI51" s="12" t="str">
        <f t="shared" si="11"/>
        <v/>
      </c>
      <c r="CJ51" s="88">
        <f t="shared" si="12"/>
        <v>0</v>
      </c>
      <c r="CK51" s="88">
        <f t="shared" si="12"/>
        <v>0</v>
      </c>
      <c r="CL51" s="88">
        <f t="shared" si="12"/>
        <v>0</v>
      </c>
      <c r="CM51" s="88">
        <f t="shared" si="12"/>
        <v>0</v>
      </c>
      <c r="CN51" s="88">
        <f t="shared" si="12"/>
        <v>0</v>
      </c>
      <c r="CO51" s="88">
        <f t="shared" si="12"/>
        <v>0</v>
      </c>
      <c r="CP51" s="88">
        <f t="shared" si="12"/>
        <v>0</v>
      </c>
      <c r="CQ51" s="88">
        <f t="shared" si="12"/>
        <v>0</v>
      </c>
      <c r="CR51" s="88">
        <f t="shared" si="12"/>
        <v>0</v>
      </c>
      <c r="CS51" s="88">
        <f t="shared" si="12"/>
        <v>0</v>
      </c>
      <c r="CT51" s="88">
        <f t="shared" si="12"/>
        <v>0</v>
      </c>
      <c r="CU51" s="88">
        <f t="shared" si="12"/>
        <v>0</v>
      </c>
      <c r="CV51" s="88">
        <f t="shared" si="12"/>
        <v>0</v>
      </c>
      <c r="CW51" s="88">
        <f t="shared" si="12"/>
        <v>0</v>
      </c>
      <c r="CX51" s="88">
        <f t="shared" si="12"/>
        <v>0</v>
      </c>
      <c r="CY51" s="88">
        <f t="shared" si="12"/>
        <v>0</v>
      </c>
      <c r="CZ51" s="88">
        <f t="shared" si="48"/>
        <v>0</v>
      </c>
      <c r="DA51" s="88">
        <f t="shared" si="48"/>
        <v>0</v>
      </c>
      <c r="DB51" s="88">
        <f t="shared" si="48"/>
        <v>0</v>
      </c>
      <c r="DC51" s="88">
        <f t="shared" si="48"/>
        <v>0</v>
      </c>
      <c r="DD51" s="88">
        <f t="shared" si="48"/>
        <v>0</v>
      </c>
      <c r="DE51" s="88">
        <f t="shared" si="48"/>
        <v>0</v>
      </c>
      <c r="DF51" s="88">
        <f t="shared" si="48"/>
        <v>0</v>
      </c>
      <c r="DG51" s="88">
        <f t="shared" si="48"/>
        <v>0</v>
      </c>
      <c r="DH51" s="88">
        <f t="shared" si="48"/>
        <v>0</v>
      </c>
      <c r="DI51" s="88">
        <f t="shared" si="48"/>
        <v>0</v>
      </c>
      <c r="DJ51" s="88">
        <f t="shared" si="48"/>
        <v>0</v>
      </c>
      <c r="DK51" s="88">
        <f t="shared" si="48"/>
        <v>0</v>
      </c>
      <c r="DL51" s="88">
        <f t="shared" si="48"/>
        <v>0</v>
      </c>
      <c r="DM51" s="88">
        <f t="shared" si="48"/>
        <v>0</v>
      </c>
      <c r="DN51" s="88">
        <f t="shared" si="48"/>
        <v>0</v>
      </c>
      <c r="DO51" s="88">
        <f t="shared" si="48"/>
        <v>0</v>
      </c>
      <c r="DP51" s="88">
        <f t="shared" si="49"/>
        <v>0</v>
      </c>
      <c r="DQ51" s="88">
        <f t="shared" si="9"/>
        <v>0</v>
      </c>
      <c r="DR51" s="88">
        <f t="shared" si="9"/>
        <v>0</v>
      </c>
      <c r="DS51" s="88">
        <f t="shared" si="9"/>
        <v>0</v>
      </c>
    </row>
    <row r="52" spans="10:123" x14ac:dyDescent="0.3">
      <c r="J52" s="12" t="str">
        <f>'6. Patients'!C27</f>
        <v/>
      </c>
      <c r="K52" s="12"/>
      <c r="L52" s="88">
        <f t="shared" si="10"/>
        <v>0</v>
      </c>
      <c r="M52" s="88">
        <f t="shared" si="38"/>
        <v>0</v>
      </c>
      <c r="N52" s="88">
        <f t="shared" si="39"/>
        <v>0</v>
      </c>
      <c r="O52" s="88">
        <f t="shared" si="40"/>
        <v>0</v>
      </c>
      <c r="P52" s="88">
        <f t="shared" si="41"/>
        <v>0</v>
      </c>
      <c r="Q52" s="88">
        <f t="shared" si="42"/>
        <v>0</v>
      </c>
      <c r="R52" s="88">
        <f t="shared" si="43"/>
        <v>0</v>
      </c>
      <c r="S52" s="88">
        <f t="shared" si="44"/>
        <v>0</v>
      </c>
      <c r="T52" s="88">
        <f t="shared" si="45"/>
        <v>0</v>
      </c>
      <c r="U52" s="88">
        <f t="shared" si="46"/>
        <v>0</v>
      </c>
      <c r="V52" s="88">
        <f t="shared" si="47"/>
        <v>0</v>
      </c>
      <c r="W52" s="88">
        <f t="shared" si="13"/>
        <v>0</v>
      </c>
      <c r="X52" s="88">
        <f t="shared" si="14"/>
        <v>0</v>
      </c>
      <c r="Y52" s="88">
        <f t="shared" si="15"/>
        <v>0</v>
      </c>
      <c r="Z52" s="88">
        <f t="shared" si="16"/>
        <v>0</v>
      </c>
      <c r="AA52" s="88">
        <f t="shared" si="17"/>
        <v>0</v>
      </c>
      <c r="AB52" s="88">
        <f t="shared" si="18"/>
        <v>0</v>
      </c>
      <c r="AC52" s="88">
        <f t="shared" si="19"/>
        <v>0</v>
      </c>
      <c r="AD52" s="88">
        <f t="shared" si="20"/>
        <v>0</v>
      </c>
      <c r="AE52" s="88">
        <f t="shared" si="21"/>
        <v>0</v>
      </c>
      <c r="AF52" s="88">
        <f t="shared" si="22"/>
        <v>0</v>
      </c>
      <c r="AG52" s="88">
        <f t="shared" si="23"/>
        <v>0</v>
      </c>
      <c r="AH52" s="88">
        <f t="shared" si="24"/>
        <v>0</v>
      </c>
      <c r="AI52" s="88">
        <f t="shared" si="25"/>
        <v>0</v>
      </c>
      <c r="AJ52" s="88">
        <f t="shared" si="26"/>
        <v>0</v>
      </c>
      <c r="AK52" s="88">
        <f t="shared" si="27"/>
        <v>0</v>
      </c>
      <c r="AL52" s="88">
        <f t="shared" si="28"/>
        <v>0</v>
      </c>
      <c r="AM52" s="88">
        <f t="shared" si="29"/>
        <v>0</v>
      </c>
      <c r="AN52" s="88">
        <f t="shared" si="30"/>
        <v>0</v>
      </c>
      <c r="AO52" s="88">
        <f t="shared" si="31"/>
        <v>0</v>
      </c>
      <c r="AP52" s="88">
        <f t="shared" si="32"/>
        <v>0</v>
      </c>
      <c r="AQ52" s="88">
        <f t="shared" si="33"/>
        <v>0</v>
      </c>
      <c r="AR52" s="88">
        <f t="shared" si="34"/>
        <v>0</v>
      </c>
      <c r="AS52" s="88">
        <f t="shared" si="35"/>
        <v>0</v>
      </c>
      <c r="AT52" s="88">
        <f t="shared" si="36"/>
        <v>0</v>
      </c>
      <c r="AU52" s="88">
        <f t="shared" si="37"/>
        <v>0</v>
      </c>
      <c r="AW52" s="12" t="str">
        <f t="shared" si="6"/>
        <v/>
      </c>
      <c r="AX52" s="88" t="str">
        <f>IFERROR(-MIN(SUMPRODUCT(--($E$9:$E$28&lt;=AX$33),--($B$9:$B$28=$J$34),--($F$9:$F$28&gt;=AX$33),--($C$9:$C$28=$AW52),$H$9:$H$28,$K$9:$K$28),VLOOKUP($AW52,'6. Patients'!$C$10:$AP$39,COLUMNS('6. Patients'!$C$9:F$9),0)),"")</f>
        <v/>
      </c>
      <c r="AY52" s="88" t="str">
        <f>IFERROR(-MIN(SUMPRODUCT(--($E$9:$E$28&lt;=AY$33),--($B$9:$B$28=$J$34),--($F$9:$F$28&gt;=AY$33),--($C$9:$C$28=$AW52),$H$9:$H$28,$K$9:$K$28),VLOOKUP($AW52,'6. Patients'!$C$10:$AP$39,COLUMNS('6. Patients'!$C$9:G$9),0)),"")</f>
        <v/>
      </c>
      <c r="AZ52" s="88" t="str">
        <f>IFERROR(-MIN(SUMPRODUCT(--($E$9:$E$28&lt;=AZ$33),--($B$9:$B$28=$J$34),--($F$9:$F$28&gt;=AZ$33),--($C$9:$C$28=$AW52),$H$9:$H$28,$K$9:$K$28),VLOOKUP($AW52,'6. Patients'!$C$10:$AP$39,COLUMNS('6. Patients'!$C$9:H$9),0)),"")</f>
        <v/>
      </c>
      <c r="BA52" s="88" t="str">
        <f>IFERROR(-MIN(SUMPRODUCT(--($E$9:$E$28&lt;=BA$33),--($B$9:$B$28=$J$34),--($F$9:$F$28&gt;=BA$33),--($C$9:$C$28=$AW52),$H$9:$H$28,$K$9:$K$28),VLOOKUP($AW52,'6. Patients'!$C$10:$AP$39,COLUMNS('6. Patients'!$C$9:I$9),0)),"")</f>
        <v/>
      </c>
      <c r="BB52" s="88" t="str">
        <f>IFERROR(-MIN(SUMPRODUCT(--($E$9:$E$28&lt;=BB$33),--($B$9:$B$28=$J$34),--($F$9:$F$28&gt;=BB$33),--($C$9:$C$28=$AW52),$H$9:$H$28,$K$9:$K$28),VLOOKUP($AW52,'6. Patients'!$C$10:$AP$39,COLUMNS('6. Patients'!$C$9:J$9),0)),"")</f>
        <v/>
      </c>
      <c r="BC52" s="88" t="str">
        <f>IFERROR(-MIN(SUMPRODUCT(--($E$9:$E$28&lt;=BC$33),--($B$9:$B$28=$J$34),--($F$9:$F$28&gt;=BC$33),--($C$9:$C$28=$AW52),$H$9:$H$28,$K$9:$K$28),VLOOKUP($AW52,'6. Patients'!$C$10:$AP$39,COLUMNS('6. Patients'!$C$9:K$9),0)),"")</f>
        <v/>
      </c>
      <c r="BD52" s="88" t="str">
        <f>IFERROR(-MIN(SUMPRODUCT(--($E$9:$E$28&lt;=BD$33),--($B$9:$B$28=$J$34),--($F$9:$F$28&gt;=BD$33),--($C$9:$C$28=$AW52),$H$9:$H$28,$K$9:$K$28),VLOOKUP($AW52,'6. Patients'!$C$10:$AP$39,COLUMNS('6. Patients'!$C$9:L$9),0)),"")</f>
        <v/>
      </c>
      <c r="BE52" s="88" t="str">
        <f>IFERROR(-MIN(SUMPRODUCT(--($E$9:$E$28&lt;=BE$33),--($B$9:$B$28=$J$34),--($F$9:$F$28&gt;=BE$33),--($C$9:$C$28=$AW52),$H$9:$H$28,$K$9:$K$28),VLOOKUP($AW52,'6. Patients'!$C$10:$AP$39,COLUMNS('6. Patients'!$C$9:M$9),0)),"")</f>
        <v/>
      </c>
      <c r="BF52" s="88" t="str">
        <f>IFERROR(-MIN(SUMPRODUCT(--($E$9:$E$28&lt;=BF$33),--($B$9:$B$28=$J$34),--($F$9:$F$28&gt;=BF$33),--($C$9:$C$28=$AW52),$H$9:$H$28,$K$9:$K$28),VLOOKUP($AW52,'6. Patients'!$C$10:$AP$39,COLUMNS('6. Patients'!$C$9:N$9),0)),"")</f>
        <v/>
      </c>
      <c r="BG52" s="88" t="str">
        <f>IFERROR(-MIN(SUMPRODUCT(--($E$9:$E$28&lt;=BG$33),--($B$9:$B$28=$J$34),--($F$9:$F$28&gt;=BG$33),--($C$9:$C$28=$AW52),$H$9:$H$28,$K$9:$K$28),VLOOKUP($AW52,'6. Patients'!$C$10:$AP$39,COLUMNS('6. Patients'!$C$9:O$9),0)),"")</f>
        <v/>
      </c>
      <c r="BH52" s="88" t="str">
        <f>IFERROR(-MIN(SUMPRODUCT(--($E$9:$E$28&lt;=BH$33),--($B$9:$B$28=$J$34),--($F$9:$F$28&gt;=BH$33),--($C$9:$C$28=$AW52),$H$9:$H$28,$K$9:$K$28),VLOOKUP($AW52,'6. Patients'!$C$10:$AP$39,COLUMNS('6. Patients'!$C$9:P$9),0)),"")</f>
        <v/>
      </c>
      <c r="BI52" s="88" t="str">
        <f>IFERROR(-MIN(SUMPRODUCT(--($E$9:$E$28&lt;=BI$33),--($B$9:$B$28=$J$34),--($F$9:$F$28&gt;=BI$33),--($C$9:$C$28=$AW52),$H$9:$H$28,$K$9:$K$28),VLOOKUP($AW52,'6. Patients'!$C$10:$AP$39,COLUMNS('6. Patients'!$C$9:Q$9),0)),"")</f>
        <v/>
      </c>
      <c r="BJ52" s="88" t="str">
        <f>IFERROR(-MIN(SUMPRODUCT(--($E$9:$E$28&lt;=BJ$33),--($B$9:$B$28=$J$34),--($F$9:$F$28&gt;=BJ$33),--($C$9:$C$28=$AW52),$H$9:$H$28,$K$9:$K$28),VLOOKUP($AW52,'6. Patients'!$C$10:$AP$39,COLUMNS('6. Patients'!$C$9:R$9),0)),"")</f>
        <v/>
      </c>
      <c r="BK52" s="88" t="str">
        <f>IFERROR(-MIN(SUMPRODUCT(--($E$9:$E$28&lt;=BK$33),--($B$9:$B$28=$J$34),--($F$9:$F$28&gt;=BK$33),--($C$9:$C$28=$AW52),$H$9:$H$28,$K$9:$K$28),VLOOKUP($AW52,'6. Patients'!$C$10:$AP$39,COLUMNS('6. Patients'!$C$9:S$9),0)),"")</f>
        <v/>
      </c>
      <c r="BL52" s="88" t="str">
        <f>IFERROR(-MIN(SUMPRODUCT(--($E$9:$E$28&lt;=BL$33),--($B$9:$B$28=$J$34),--($F$9:$F$28&gt;=BL$33),--($C$9:$C$28=$AW52),$H$9:$H$28,$K$9:$K$28),VLOOKUP($AW52,'6. Patients'!$C$10:$AP$39,COLUMNS('6. Patients'!$C$9:T$9),0)),"")</f>
        <v/>
      </c>
      <c r="BM52" s="88" t="str">
        <f>IFERROR(-MIN(SUMPRODUCT(--($E$9:$E$28&lt;=BM$33),--($B$9:$B$28=$J$34),--($F$9:$F$28&gt;=BM$33),--($C$9:$C$28=$AW52),$H$9:$H$28,$K$9:$K$28),VLOOKUP($AW52,'6. Patients'!$C$10:$AP$39,COLUMNS('6. Patients'!$C$9:U$9),0)),"")</f>
        <v/>
      </c>
      <c r="BN52" s="88" t="str">
        <f>IFERROR(-MIN(SUMPRODUCT(--($E$9:$E$28&lt;=BN$33),--($B$9:$B$28=$J$34),--($F$9:$F$28&gt;=BN$33),--($C$9:$C$28=$AW52),$H$9:$H$28,$K$9:$K$28),VLOOKUP($AW52,'6. Patients'!$C$10:$AP$39,COLUMNS('6. Patients'!$C$9:V$9),0)),"")</f>
        <v/>
      </c>
      <c r="BO52" s="88" t="str">
        <f>IFERROR(-MIN(SUMPRODUCT(--($E$9:$E$28&lt;=BO$33),--($B$9:$B$28=$J$34),--($F$9:$F$28&gt;=BO$33),--($C$9:$C$28=$AW52),$H$9:$H$28,$K$9:$K$28),VLOOKUP($AW52,'6. Patients'!$C$10:$AP$39,COLUMNS('6. Patients'!$C$9:W$9),0)),"")</f>
        <v/>
      </c>
      <c r="BP52" s="88" t="str">
        <f>IFERROR(-MIN(SUMPRODUCT(--($E$9:$E$28&lt;=BP$33),--($B$9:$B$28=$J$34),--($F$9:$F$28&gt;=BP$33),--($C$9:$C$28=$AW52),$H$9:$H$28,$K$9:$K$28),VLOOKUP($AW52,'6. Patients'!$C$10:$AP$39,COLUMNS('6. Patients'!$C$9:X$9),0)),"")</f>
        <v/>
      </c>
      <c r="BQ52" s="88" t="str">
        <f>IFERROR(-MIN(SUMPRODUCT(--($E$9:$E$28&lt;=BQ$33),--($B$9:$B$28=$J$34),--($F$9:$F$28&gt;=BQ$33),--($C$9:$C$28=$AW52),$H$9:$H$28,$K$9:$K$28),VLOOKUP($AW52,'6. Patients'!$C$10:$AP$39,COLUMNS('6. Patients'!$C$9:Y$9),0)),"")</f>
        <v/>
      </c>
      <c r="BR52" s="88" t="str">
        <f>IFERROR(-MIN(SUMPRODUCT(--($E$9:$E$28&lt;=BR$33),--($B$9:$B$28=$J$34),--($F$9:$F$28&gt;=BR$33),--($C$9:$C$28=$AW52),$H$9:$H$28,$K$9:$K$28),VLOOKUP($AW52,'6. Patients'!$C$10:$AP$39,COLUMNS('6. Patients'!$C$9:Z$9),0)),"")</f>
        <v/>
      </c>
      <c r="BS52" s="88" t="str">
        <f>IFERROR(-MIN(SUMPRODUCT(--($E$9:$E$28&lt;=BS$33),--($B$9:$B$28=$J$34),--($F$9:$F$28&gt;=BS$33),--($C$9:$C$28=$AW52),$H$9:$H$28,$K$9:$K$28),VLOOKUP($AW52,'6. Patients'!$C$10:$AP$39,COLUMNS('6. Patients'!$C$9:AA$9),0)),"")</f>
        <v/>
      </c>
      <c r="BT52" s="88" t="str">
        <f>IFERROR(-MIN(SUMPRODUCT(--($E$9:$E$28&lt;=BT$33),--($B$9:$B$28=$J$34),--($F$9:$F$28&gt;=BT$33),--($C$9:$C$28=$AW52),$H$9:$H$28,$K$9:$K$28),VLOOKUP($AW52,'6. Patients'!$C$10:$AP$39,COLUMNS('6. Patients'!$C$9:AB$9),0)),"")</f>
        <v/>
      </c>
      <c r="BU52" s="88" t="str">
        <f>IFERROR(-MIN(SUMPRODUCT(--($E$9:$E$28&lt;=BU$33),--($B$9:$B$28=$J$34),--($F$9:$F$28&gt;=BU$33),--($C$9:$C$28=$AW52),$H$9:$H$28,$K$9:$K$28),VLOOKUP($AW52,'6. Patients'!$C$10:$AP$39,COLUMNS('6. Patients'!$C$9:AC$9),0)),"")</f>
        <v/>
      </c>
      <c r="BV52" s="88" t="str">
        <f>IFERROR(-MIN(SUMPRODUCT(--($E$9:$E$28&lt;=BV$33),--($B$9:$B$28=$J$34),--($F$9:$F$28&gt;=BV$33),--($C$9:$C$28=$AW52),$H$9:$H$28,$K$9:$K$28),VLOOKUP($AW52,'6. Patients'!$C$10:$AP$39,COLUMNS('6. Patients'!$C$9:AD$9),0)),"")</f>
        <v/>
      </c>
      <c r="BW52" s="88" t="str">
        <f>IFERROR(-MIN(SUMPRODUCT(--($E$9:$E$28&lt;=BW$33),--($B$9:$B$28=$J$34),--($F$9:$F$28&gt;=BW$33),--($C$9:$C$28=$AW52),$H$9:$H$28,$K$9:$K$28),VLOOKUP($AW52,'6. Patients'!$C$10:$AP$39,COLUMNS('6. Patients'!$C$9:AE$9),0)),"")</f>
        <v/>
      </c>
      <c r="BX52" s="88" t="str">
        <f>IFERROR(-MIN(SUMPRODUCT(--($E$9:$E$28&lt;=BX$33),--($B$9:$B$28=$J$34),--($F$9:$F$28&gt;=BX$33),--($C$9:$C$28=$AW52),$H$9:$H$28,$K$9:$K$28),VLOOKUP($AW52,'6. Patients'!$C$10:$AP$39,COLUMNS('6. Patients'!$C$9:AF$9),0)),"")</f>
        <v/>
      </c>
      <c r="BY52" s="88" t="str">
        <f>IFERROR(-MIN(SUMPRODUCT(--($E$9:$E$28&lt;=BY$33),--($B$9:$B$28=$J$34),--($F$9:$F$28&gt;=BY$33),--($C$9:$C$28=$AW52),$H$9:$H$28,$K$9:$K$28),VLOOKUP($AW52,'6. Patients'!$C$10:$AP$39,COLUMNS('6. Patients'!$C$9:AG$9),0)),"")</f>
        <v/>
      </c>
      <c r="BZ52" s="88" t="str">
        <f>IFERROR(-MIN(SUMPRODUCT(--($E$9:$E$28&lt;=BZ$33),--($B$9:$B$28=$J$34),--($F$9:$F$28&gt;=BZ$33),--($C$9:$C$28=$AW52),$H$9:$H$28,$K$9:$K$28),VLOOKUP($AW52,'6. Patients'!$C$10:$AP$39,COLUMNS('6. Patients'!$C$9:AH$9),0)),"")</f>
        <v/>
      </c>
      <c r="CA52" s="88" t="str">
        <f>IFERROR(-MIN(SUMPRODUCT(--($E$9:$E$28&lt;=CA$33),--($B$9:$B$28=$J$34),--($F$9:$F$28&gt;=CA$33),--($C$9:$C$28=$AW52),$H$9:$H$28,$K$9:$K$28),VLOOKUP($AW52,'6. Patients'!$C$10:$AP$39,COLUMNS('6. Patients'!$C$9:AI$9),0)),"")</f>
        <v/>
      </c>
      <c r="CB52" s="88" t="str">
        <f>IFERROR(-MIN(SUMPRODUCT(--($E$9:$E$28&lt;=CB$33),--($B$9:$B$28=$J$34),--($F$9:$F$28&gt;=CB$33),--($C$9:$C$28=$AW52),$H$9:$H$28,$K$9:$K$28),VLOOKUP($AW52,'6. Patients'!$C$10:$AP$39,COLUMNS('6. Patients'!$C$9:AJ$9),0)),"")</f>
        <v/>
      </c>
      <c r="CC52" s="88" t="str">
        <f>IFERROR(-MIN(SUMPRODUCT(--($E$9:$E$28&lt;=CC$33),--($B$9:$B$28=$J$34),--($F$9:$F$28&gt;=CC$33),--($C$9:$C$28=$AW52),$H$9:$H$28,$K$9:$K$28),VLOOKUP($AW52,'6. Patients'!$C$10:$AP$39,COLUMNS('6. Patients'!$C$9:AK$9),0)),"")</f>
        <v/>
      </c>
      <c r="CD52" s="88" t="str">
        <f>IFERROR(-MIN(SUMPRODUCT(--($E$9:$E$28&lt;=CD$33),--($B$9:$B$28=$J$34),--($F$9:$F$28&gt;=CD$33),--($C$9:$C$28=$AW52),$H$9:$H$28,$K$9:$K$28),VLOOKUP($AW52,'6. Patients'!$C$10:$AP$39,COLUMNS('6. Patients'!$C$9:AL$9),0)),"")</f>
        <v/>
      </c>
      <c r="CE52" s="88" t="str">
        <f>IFERROR(-MIN(SUMPRODUCT(--($E$9:$E$28&lt;=CE$33),--($B$9:$B$28=$J$34),--($F$9:$F$28&gt;=CE$33),--($C$9:$C$28=$AW52),$H$9:$H$28,$K$9:$K$28),VLOOKUP($AW52,'6. Patients'!$C$10:$AP$39,COLUMNS('6. Patients'!$C$9:AM$9),0)),"")</f>
        <v/>
      </c>
      <c r="CF52" s="88" t="str">
        <f>IFERROR(-MIN(SUMPRODUCT(--($E$9:$E$28&lt;=CF$33),--($B$9:$B$28=$J$34),--($F$9:$F$28&gt;=CF$33),--($C$9:$C$28=$AW52),$H$9:$H$28,$K$9:$K$28),VLOOKUP($AW52,'6. Patients'!$C$10:$AP$39,COLUMNS('6. Patients'!$C$9:AN$9),0)),"")</f>
        <v/>
      </c>
      <c r="CG52" s="88" t="str">
        <f>IFERROR(-MIN(SUMPRODUCT(--($E$9:$E$28&lt;=CG$33),--($B$9:$B$28=$J$34),--($F$9:$F$28&gt;=CG$33),--($C$9:$C$28=$AW52),$H$9:$H$28,$K$9:$K$28),VLOOKUP($AW52,'6. Patients'!$C$10:$AP$39,COLUMNS('6. Patients'!$C$9:AO$9),0)),"")</f>
        <v/>
      </c>
      <c r="CI52" s="12" t="str">
        <f t="shared" si="11"/>
        <v/>
      </c>
      <c r="CJ52" s="88">
        <f t="shared" ref="CJ52:CY63" si="50">SUMPRODUCT(--($E$9:$E$28&lt;=CJ$33),--($B$9:$B$28=$J$34),--($F$9:$F$28&gt;=CJ$33),--($D$9:$D$28=$AW52),$H$9:$H$28,$K$9:$K$28)</f>
        <v>0</v>
      </c>
      <c r="CK52" s="88">
        <f t="shared" si="50"/>
        <v>0</v>
      </c>
      <c r="CL52" s="88">
        <f t="shared" si="50"/>
        <v>0</v>
      </c>
      <c r="CM52" s="88">
        <f t="shared" si="50"/>
        <v>0</v>
      </c>
      <c r="CN52" s="88">
        <f t="shared" si="50"/>
        <v>0</v>
      </c>
      <c r="CO52" s="88">
        <f t="shared" si="50"/>
        <v>0</v>
      </c>
      <c r="CP52" s="88">
        <f t="shared" si="50"/>
        <v>0</v>
      </c>
      <c r="CQ52" s="88">
        <f t="shared" si="50"/>
        <v>0</v>
      </c>
      <c r="CR52" s="88">
        <f t="shared" si="50"/>
        <v>0</v>
      </c>
      <c r="CS52" s="88">
        <f t="shared" si="50"/>
        <v>0</v>
      </c>
      <c r="CT52" s="88">
        <f t="shared" si="50"/>
        <v>0</v>
      </c>
      <c r="CU52" s="88">
        <f t="shared" si="50"/>
        <v>0</v>
      </c>
      <c r="CV52" s="88">
        <f t="shared" si="50"/>
        <v>0</v>
      </c>
      <c r="CW52" s="88">
        <f t="shared" si="50"/>
        <v>0</v>
      </c>
      <c r="CX52" s="88">
        <f t="shared" si="50"/>
        <v>0</v>
      </c>
      <c r="CY52" s="88">
        <f t="shared" si="50"/>
        <v>0</v>
      </c>
      <c r="CZ52" s="88">
        <f t="shared" si="48"/>
        <v>0</v>
      </c>
      <c r="DA52" s="88">
        <f t="shared" si="48"/>
        <v>0</v>
      </c>
      <c r="DB52" s="88">
        <f t="shared" si="48"/>
        <v>0</v>
      </c>
      <c r="DC52" s="88">
        <f t="shared" si="48"/>
        <v>0</v>
      </c>
      <c r="DD52" s="88">
        <f t="shared" si="48"/>
        <v>0</v>
      </c>
      <c r="DE52" s="88">
        <f t="shared" si="48"/>
        <v>0</v>
      </c>
      <c r="DF52" s="88">
        <f t="shared" si="48"/>
        <v>0</v>
      </c>
      <c r="DG52" s="88">
        <f t="shared" si="48"/>
        <v>0</v>
      </c>
      <c r="DH52" s="88">
        <f t="shared" si="48"/>
        <v>0</v>
      </c>
      <c r="DI52" s="88">
        <f t="shared" si="48"/>
        <v>0</v>
      </c>
      <c r="DJ52" s="88">
        <f t="shared" si="48"/>
        <v>0</v>
      </c>
      <c r="DK52" s="88">
        <f t="shared" si="48"/>
        <v>0</v>
      </c>
      <c r="DL52" s="88">
        <f t="shared" si="48"/>
        <v>0</v>
      </c>
      <c r="DM52" s="88">
        <f t="shared" si="48"/>
        <v>0</v>
      </c>
      <c r="DN52" s="88">
        <f t="shared" si="48"/>
        <v>0</v>
      </c>
      <c r="DO52" s="88">
        <f t="shared" si="48"/>
        <v>0</v>
      </c>
      <c r="DP52" s="88">
        <f t="shared" si="49"/>
        <v>0</v>
      </c>
      <c r="DQ52" s="88">
        <f t="shared" si="9"/>
        <v>0</v>
      </c>
      <c r="DR52" s="88">
        <f t="shared" si="9"/>
        <v>0</v>
      </c>
      <c r="DS52" s="88">
        <f t="shared" si="9"/>
        <v>0</v>
      </c>
    </row>
    <row r="53" spans="10:123" x14ac:dyDescent="0.3">
      <c r="J53" s="12" t="str">
        <f>'6. Patients'!C28</f>
        <v/>
      </c>
      <c r="K53" s="12"/>
      <c r="L53" s="88">
        <f t="shared" si="10"/>
        <v>0</v>
      </c>
      <c r="M53" s="88">
        <f t="shared" si="38"/>
        <v>0</v>
      </c>
      <c r="N53" s="88">
        <f t="shared" si="39"/>
        <v>0</v>
      </c>
      <c r="O53" s="88">
        <f t="shared" si="40"/>
        <v>0</v>
      </c>
      <c r="P53" s="88">
        <f t="shared" si="41"/>
        <v>0</v>
      </c>
      <c r="Q53" s="88">
        <f t="shared" si="42"/>
        <v>0</v>
      </c>
      <c r="R53" s="88">
        <f t="shared" si="43"/>
        <v>0</v>
      </c>
      <c r="S53" s="88">
        <f t="shared" si="44"/>
        <v>0</v>
      </c>
      <c r="T53" s="88">
        <f t="shared" si="45"/>
        <v>0</v>
      </c>
      <c r="U53" s="88">
        <f t="shared" si="46"/>
        <v>0</v>
      </c>
      <c r="V53" s="88">
        <f t="shared" si="47"/>
        <v>0</v>
      </c>
      <c r="W53" s="88">
        <f t="shared" si="13"/>
        <v>0</v>
      </c>
      <c r="X53" s="88">
        <f t="shared" si="14"/>
        <v>0</v>
      </c>
      <c r="Y53" s="88">
        <f t="shared" si="15"/>
        <v>0</v>
      </c>
      <c r="Z53" s="88">
        <f t="shared" si="16"/>
        <v>0</v>
      </c>
      <c r="AA53" s="88">
        <f t="shared" si="17"/>
        <v>0</v>
      </c>
      <c r="AB53" s="88">
        <f t="shared" si="18"/>
        <v>0</v>
      </c>
      <c r="AC53" s="88">
        <f t="shared" si="19"/>
        <v>0</v>
      </c>
      <c r="AD53" s="88">
        <f t="shared" si="20"/>
        <v>0</v>
      </c>
      <c r="AE53" s="88">
        <f t="shared" si="21"/>
        <v>0</v>
      </c>
      <c r="AF53" s="88">
        <f t="shared" si="22"/>
        <v>0</v>
      </c>
      <c r="AG53" s="88">
        <f t="shared" si="23"/>
        <v>0</v>
      </c>
      <c r="AH53" s="88">
        <f t="shared" si="24"/>
        <v>0</v>
      </c>
      <c r="AI53" s="88">
        <f t="shared" si="25"/>
        <v>0</v>
      </c>
      <c r="AJ53" s="88">
        <f t="shared" si="26"/>
        <v>0</v>
      </c>
      <c r="AK53" s="88">
        <f t="shared" si="27"/>
        <v>0</v>
      </c>
      <c r="AL53" s="88">
        <f t="shared" si="28"/>
        <v>0</v>
      </c>
      <c r="AM53" s="88">
        <f t="shared" si="29"/>
        <v>0</v>
      </c>
      <c r="AN53" s="88">
        <f t="shared" si="30"/>
        <v>0</v>
      </c>
      <c r="AO53" s="88">
        <f t="shared" si="31"/>
        <v>0</v>
      </c>
      <c r="AP53" s="88">
        <f t="shared" si="32"/>
        <v>0</v>
      </c>
      <c r="AQ53" s="88">
        <f t="shared" si="33"/>
        <v>0</v>
      </c>
      <c r="AR53" s="88">
        <f t="shared" si="34"/>
        <v>0</v>
      </c>
      <c r="AS53" s="88">
        <f t="shared" si="35"/>
        <v>0</v>
      </c>
      <c r="AT53" s="88">
        <f t="shared" si="36"/>
        <v>0</v>
      </c>
      <c r="AU53" s="88">
        <f t="shared" si="37"/>
        <v>0</v>
      </c>
      <c r="AW53" s="12" t="str">
        <f t="shared" si="6"/>
        <v/>
      </c>
      <c r="AX53" s="88" t="str">
        <f>IFERROR(-MIN(SUMPRODUCT(--($E$9:$E$28&lt;=AX$33),--($B$9:$B$28=$J$34),--($F$9:$F$28&gt;=AX$33),--($C$9:$C$28=$AW53),$H$9:$H$28,$K$9:$K$28),VLOOKUP($AW53,'6. Patients'!$C$10:$AP$39,COLUMNS('6. Patients'!$C$9:F$9),0)),"")</f>
        <v/>
      </c>
      <c r="AY53" s="88" t="str">
        <f>IFERROR(-MIN(SUMPRODUCT(--($E$9:$E$28&lt;=AY$33),--($B$9:$B$28=$J$34),--($F$9:$F$28&gt;=AY$33),--($C$9:$C$28=$AW53),$H$9:$H$28,$K$9:$K$28),VLOOKUP($AW53,'6. Patients'!$C$10:$AP$39,COLUMNS('6. Patients'!$C$9:G$9),0)),"")</f>
        <v/>
      </c>
      <c r="AZ53" s="88" t="str">
        <f>IFERROR(-MIN(SUMPRODUCT(--($E$9:$E$28&lt;=AZ$33),--($B$9:$B$28=$J$34),--($F$9:$F$28&gt;=AZ$33),--($C$9:$C$28=$AW53),$H$9:$H$28,$K$9:$K$28),VLOOKUP($AW53,'6. Patients'!$C$10:$AP$39,COLUMNS('6. Patients'!$C$9:H$9),0)),"")</f>
        <v/>
      </c>
      <c r="BA53" s="88" t="str">
        <f>IFERROR(-MIN(SUMPRODUCT(--($E$9:$E$28&lt;=BA$33),--($B$9:$B$28=$J$34),--($F$9:$F$28&gt;=BA$33),--($C$9:$C$28=$AW53),$H$9:$H$28,$K$9:$K$28),VLOOKUP($AW53,'6. Patients'!$C$10:$AP$39,COLUMNS('6. Patients'!$C$9:I$9),0)),"")</f>
        <v/>
      </c>
      <c r="BB53" s="88" t="str">
        <f>IFERROR(-MIN(SUMPRODUCT(--($E$9:$E$28&lt;=BB$33),--($B$9:$B$28=$J$34),--($F$9:$F$28&gt;=BB$33),--($C$9:$C$28=$AW53),$H$9:$H$28,$K$9:$K$28),VLOOKUP($AW53,'6. Patients'!$C$10:$AP$39,COLUMNS('6. Patients'!$C$9:J$9),0)),"")</f>
        <v/>
      </c>
      <c r="BC53" s="88" t="str">
        <f>IFERROR(-MIN(SUMPRODUCT(--($E$9:$E$28&lt;=BC$33),--($B$9:$B$28=$J$34),--($F$9:$F$28&gt;=BC$33),--($C$9:$C$28=$AW53),$H$9:$H$28,$K$9:$K$28),VLOOKUP($AW53,'6. Patients'!$C$10:$AP$39,COLUMNS('6. Patients'!$C$9:K$9),0)),"")</f>
        <v/>
      </c>
      <c r="BD53" s="88" t="str">
        <f>IFERROR(-MIN(SUMPRODUCT(--($E$9:$E$28&lt;=BD$33),--($B$9:$B$28=$J$34),--($F$9:$F$28&gt;=BD$33),--($C$9:$C$28=$AW53),$H$9:$H$28,$K$9:$K$28),VLOOKUP($AW53,'6. Patients'!$C$10:$AP$39,COLUMNS('6. Patients'!$C$9:L$9),0)),"")</f>
        <v/>
      </c>
      <c r="BE53" s="88" t="str">
        <f>IFERROR(-MIN(SUMPRODUCT(--($E$9:$E$28&lt;=BE$33),--($B$9:$B$28=$J$34),--($F$9:$F$28&gt;=BE$33),--($C$9:$C$28=$AW53),$H$9:$H$28,$K$9:$K$28),VLOOKUP($AW53,'6. Patients'!$C$10:$AP$39,COLUMNS('6. Patients'!$C$9:M$9),0)),"")</f>
        <v/>
      </c>
      <c r="BF53" s="88" t="str">
        <f>IFERROR(-MIN(SUMPRODUCT(--($E$9:$E$28&lt;=BF$33),--($B$9:$B$28=$J$34),--($F$9:$F$28&gt;=BF$33),--($C$9:$C$28=$AW53),$H$9:$H$28,$K$9:$K$28),VLOOKUP($AW53,'6. Patients'!$C$10:$AP$39,COLUMNS('6. Patients'!$C$9:N$9),0)),"")</f>
        <v/>
      </c>
      <c r="BG53" s="88" t="str">
        <f>IFERROR(-MIN(SUMPRODUCT(--($E$9:$E$28&lt;=BG$33),--($B$9:$B$28=$J$34),--($F$9:$F$28&gt;=BG$33),--($C$9:$C$28=$AW53),$H$9:$H$28,$K$9:$K$28),VLOOKUP($AW53,'6. Patients'!$C$10:$AP$39,COLUMNS('6. Patients'!$C$9:O$9),0)),"")</f>
        <v/>
      </c>
      <c r="BH53" s="88" t="str">
        <f>IFERROR(-MIN(SUMPRODUCT(--($E$9:$E$28&lt;=BH$33),--($B$9:$B$28=$J$34),--($F$9:$F$28&gt;=BH$33),--($C$9:$C$28=$AW53),$H$9:$H$28,$K$9:$K$28),VLOOKUP($AW53,'6. Patients'!$C$10:$AP$39,COLUMNS('6. Patients'!$C$9:P$9),0)),"")</f>
        <v/>
      </c>
      <c r="BI53" s="88" t="str">
        <f>IFERROR(-MIN(SUMPRODUCT(--($E$9:$E$28&lt;=BI$33),--($B$9:$B$28=$J$34),--($F$9:$F$28&gt;=BI$33),--($C$9:$C$28=$AW53),$H$9:$H$28,$K$9:$K$28),VLOOKUP($AW53,'6. Patients'!$C$10:$AP$39,COLUMNS('6. Patients'!$C$9:Q$9),0)),"")</f>
        <v/>
      </c>
      <c r="BJ53" s="88" t="str">
        <f>IFERROR(-MIN(SUMPRODUCT(--($E$9:$E$28&lt;=BJ$33),--($B$9:$B$28=$J$34),--($F$9:$F$28&gt;=BJ$33),--($C$9:$C$28=$AW53),$H$9:$H$28,$K$9:$K$28),VLOOKUP($AW53,'6. Patients'!$C$10:$AP$39,COLUMNS('6. Patients'!$C$9:R$9),0)),"")</f>
        <v/>
      </c>
      <c r="BK53" s="88" t="str">
        <f>IFERROR(-MIN(SUMPRODUCT(--($E$9:$E$28&lt;=BK$33),--($B$9:$B$28=$J$34),--($F$9:$F$28&gt;=BK$33),--($C$9:$C$28=$AW53),$H$9:$H$28,$K$9:$K$28),VLOOKUP($AW53,'6. Patients'!$C$10:$AP$39,COLUMNS('6. Patients'!$C$9:S$9),0)),"")</f>
        <v/>
      </c>
      <c r="BL53" s="88" t="str">
        <f>IFERROR(-MIN(SUMPRODUCT(--($E$9:$E$28&lt;=BL$33),--($B$9:$B$28=$J$34),--($F$9:$F$28&gt;=BL$33),--($C$9:$C$28=$AW53),$H$9:$H$28,$K$9:$K$28),VLOOKUP($AW53,'6. Patients'!$C$10:$AP$39,COLUMNS('6. Patients'!$C$9:T$9),0)),"")</f>
        <v/>
      </c>
      <c r="BM53" s="88" t="str">
        <f>IFERROR(-MIN(SUMPRODUCT(--($E$9:$E$28&lt;=BM$33),--($B$9:$B$28=$J$34),--($F$9:$F$28&gt;=BM$33),--($C$9:$C$28=$AW53),$H$9:$H$28,$K$9:$K$28),VLOOKUP($AW53,'6. Patients'!$C$10:$AP$39,COLUMNS('6. Patients'!$C$9:U$9),0)),"")</f>
        <v/>
      </c>
      <c r="BN53" s="88" t="str">
        <f>IFERROR(-MIN(SUMPRODUCT(--($E$9:$E$28&lt;=BN$33),--($B$9:$B$28=$J$34),--($F$9:$F$28&gt;=BN$33),--($C$9:$C$28=$AW53),$H$9:$H$28,$K$9:$K$28),VLOOKUP($AW53,'6. Patients'!$C$10:$AP$39,COLUMNS('6. Patients'!$C$9:V$9),0)),"")</f>
        <v/>
      </c>
      <c r="BO53" s="88" t="str">
        <f>IFERROR(-MIN(SUMPRODUCT(--($E$9:$E$28&lt;=BO$33),--($B$9:$B$28=$J$34),--($F$9:$F$28&gt;=BO$33),--($C$9:$C$28=$AW53),$H$9:$H$28,$K$9:$K$28),VLOOKUP($AW53,'6. Patients'!$C$10:$AP$39,COLUMNS('6. Patients'!$C$9:W$9),0)),"")</f>
        <v/>
      </c>
      <c r="BP53" s="88" t="str">
        <f>IFERROR(-MIN(SUMPRODUCT(--($E$9:$E$28&lt;=BP$33),--($B$9:$B$28=$J$34),--($F$9:$F$28&gt;=BP$33),--($C$9:$C$28=$AW53),$H$9:$H$28,$K$9:$K$28),VLOOKUP($AW53,'6. Patients'!$C$10:$AP$39,COLUMNS('6. Patients'!$C$9:X$9),0)),"")</f>
        <v/>
      </c>
      <c r="BQ53" s="88" t="str">
        <f>IFERROR(-MIN(SUMPRODUCT(--($E$9:$E$28&lt;=BQ$33),--($B$9:$B$28=$J$34),--($F$9:$F$28&gt;=BQ$33),--($C$9:$C$28=$AW53),$H$9:$H$28,$K$9:$K$28),VLOOKUP($AW53,'6. Patients'!$C$10:$AP$39,COLUMNS('6. Patients'!$C$9:Y$9),0)),"")</f>
        <v/>
      </c>
      <c r="BR53" s="88" t="str">
        <f>IFERROR(-MIN(SUMPRODUCT(--($E$9:$E$28&lt;=BR$33),--($B$9:$B$28=$J$34),--($F$9:$F$28&gt;=BR$33),--($C$9:$C$28=$AW53),$H$9:$H$28,$K$9:$K$28),VLOOKUP($AW53,'6. Patients'!$C$10:$AP$39,COLUMNS('6. Patients'!$C$9:Z$9),0)),"")</f>
        <v/>
      </c>
      <c r="BS53" s="88" t="str">
        <f>IFERROR(-MIN(SUMPRODUCT(--($E$9:$E$28&lt;=BS$33),--($B$9:$B$28=$J$34),--($F$9:$F$28&gt;=BS$33),--($C$9:$C$28=$AW53),$H$9:$H$28,$K$9:$K$28),VLOOKUP($AW53,'6. Patients'!$C$10:$AP$39,COLUMNS('6. Patients'!$C$9:AA$9),0)),"")</f>
        <v/>
      </c>
      <c r="BT53" s="88" t="str">
        <f>IFERROR(-MIN(SUMPRODUCT(--($E$9:$E$28&lt;=BT$33),--($B$9:$B$28=$J$34),--($F$9:$F$28&gt;=BT$33),--($C$9:$C$28=$AW53),$H$9:$H$28,$K$9:$K$28),VLOOKUP($AW53,'6. Patients'!$C$10:$AP$39,COLUMNS('6. Patients'!$C$9:AB$9),0)),"")</f>
        <v/>
      </c>
      <c r="BU53" s="88" t="str">
        <f>IFERROR(-MIN(SUMPRODUCT(--($E$9:$E$28&lt;=BU$33),--($B$9:$B$28=$J$34),--($F$9:$F$28&gt;=BU$33),--($C$9:$C$28=$AW53),$H$9:$H$28,$K$9:$K$28),VLOOKUP($AW53,'6. Patients'!$C$10:$AP$39,COLUMNS('6. Patients'!$C$9:AC$9),0)),"")</f>
        <v/>
      </c>
      <c r="BV53" s="88" t="str">
        <f>IFERROR(-MIN(SUMPRODUCT(--($E$9:$E$28&lt;=BV$33),--($B$9:$B$28=$J$34),--($F$9:$F$28&gt;=BV$33),--($C$9:$C$28=$AW53),$H$9:$H$28,$K$9:$K$28),VLOOKUP($AW53,'6. Patients'!$C$10:$AP$39,COLUMNS('6. Patients'!$C$9:AD$9),0)),"")</f>
        <v/>
      </c>
      <c r="BW53" s="88" t="str">
        <f>IFERROR(-MIN(SUMPRODUCT(--($E$9:$E$28&lt;=BW$33),--($B$9:$B$28=$J$34),--($F$9:$F$28&gt;=BW$33),--($C$9:$C$28=$AW53),$H$9:$H$28,$K$9:$K$28),VLOOKUP($AW53,'6. Patients'!$C$10:$AP$39,COLUMNS('6. Patients'!$C$9:AE$9),0)),"")</f>
        <v/>
      </c>
      <c r="BX53" s="88" t="str">
        <f>IFERROR(-MIN(SUMPRODUCT(--($E$9:$E$28&lt;=BX$33),--($B$9:$B$28=$J$34),--($F$9:$F$28&gt;=BX$33),--($C$9:$C$28=$AW53),$H$9:$H$28,$K$9:$K$28),VLOOKUP($AW53,'6. Patients'!$C$10:$AP$39,COLUMNS('6. Patients'!$C$9:AF$9),0)),"")</f>
        <v/>
      </c>
      <c r="BY53" s="88" t="str">
        <f>IFERROR(-MIN(SUMPRODUCT(--($E$9:$E$28&lt;=BY$33),--($B$9:$B$28=$J$34),--($F$9:$F$28&gt;=BY$33),--($C$9:$C$28=$AW53),$H$9:$H$28,$K$9:$K$28),VLOOKUP($AW53,'6. Patients'!$C$10:$AP$39,COLUMNS('6. Patients'!$C$9:AG$9),0)),"")</f>
        <v/>
      </c>
      <c r="BZ53" s="88" t="str">
        <f>IFERROR(-MIN(SUMPRODUCT(--($E$9:$E$28&lt;=BZ$33),--($B$9:$B$28=$J$34),--($F$9:$F$28&gt;=BZ$33),--($C$9:$C$28=$AW53),$H$9:$H$28,$K$9:$K$28),VLOOKUP($AW53,'6. Patients'!$C$10:$AP$39,COLUMNS('6. Patients'!$C$9:AH$9),0)),"")</f>
        <v/>
      </c>
      <c r="CA53" s="88" t="str">
        <f>IFERROR(-MIN(SUMPRODUCT(--($E$9:$E$28&lt;=CA$33),--($B$9:$B$28=$J$34),--($F$9:$F$28&gt;=CA$33),--($C$9:$C$28=$AW53),$H$9:$H$28,$K$9:$K$28),VLOOKUP($AW53,'6. Patients'!$C$10:$AP$39,COLUMNS('6. Patients'!$C$9:AI$9),0)),"")</f>
        <v/>
      </c>
      <c r="CB53" s="88" t="str">
        <f>IFERROR(-MIN(SUMPRODUCT(--($E$9:$E$28&lt;=CB$33),--($B$9:$B$28=$J$34),--($F$9:$F$28&gt;=CB$33),--($C$9:$C$28=$AW53),$H$9:$H$28,$K$9:$K$28),VLOOKUP($AW53,'6. Patients'!$C$10:$AP$39,COLUMNS('6. Patients'!$C$9:AJ$9),0)),"")</f>
        <v/>
      </c>
      <c r="CC53" s="88" t="str">
        <f>IFERROR(-MIN(SUMPRODUCT(--($E$9:$E$28&lt;=CC$33),--($B$9:$B$28=$J$34),--($F$9:$F$28&gt;=CC$33),--($C$9:$C$28=$AW53),$H$9:$H$28,$K$9:$K$28),VLOOKUP($AW53,'6. Patients'!$C$10:$AP$39,COLUMNS('6. Patients'!$C$9:AK$9),0)),"")</f>
        <v/>
      </c>
      <c r="CD53" s="88" t="str">
        <f>IFERROR(-MIN(SUMPRODUCT(--($E$9:$E$28&lt;=CD$33),--($B$9:$B$28=$J$34),--($F$9:$F$28&gt;=CD$33),--($C$9:$C$28=$AW53),$H$9:$H$28,$K$9:$K$28),VLOOKUP($AW53,'6. Patients'!$C$10:$AP$39,COLUMNS('6. Patients'!$C$9:AL$9),0)),"")</f>
        <v/>
      </c>
      <c r="CE53" s="88" t="str">
        <f>IFERROR(-MIN(SUMPRODUCT(--($E$9:$E$28&lt;=CE$33),--($B$9:$B$28=$J$34),--($F$9:$F$28&gt;=CE$33),--($C$9:$C$28=$AW53),$H$9:$H$28,$K$9:$K$28),VLOOKUP($AW53,'6. Patients'!$C$10:$AP$39,COLUMNS('6. Patients'!$C$9:AM$9),0)),"")</f>
        <v/>
      </c>
      <c r="CF53" s="88" t="str">
        <f>IFERROR(-MIN(SUMPRODUCT(--($E$9:$E$28&lt;=CF$33),--($B$9:$B$28=$J$34),--($F$9:$F$28&gt;=CF$33),--($C$9:$C$28=$AW53),$H$9:$H$28,$K$9:$K$28),VLOOKUP($AW53,'6. Patients'!$C$10:$AP$39,COLUMNS('6. Patients'!$C$9:AN$9),0)),"")</f>
        <v/>
      </c>
      <c r="CG53" s="88" t="str">
        <f>IFERROR(-MIN(SUMPRODUCT(--($E$9:$E$28&lt;=CG$33),--($B$9:$B$28=$J$34),--($F$9:$F$28&gt;=CG$33),--($C$9:$C$28=$AW53),$H$9:$H$28,$K$9:$K$28),VLOOKUP($AW53,'6. Patients'!$C$10:$AP$39,COLUMNS('6. Patients'!$C$9:AO$9),0)),"")</f>
        <v/>
      </c>
      <c r="CI53" s="12" t="str">
        <f t="shared" si="11"/>
        <v/>
      </c>
      <c r="CJ53" s="88">
        <f t="shared" si="50"/>
        <v>0</v>
      </c>
      <c r="CK53" s="88">
        <f t="shared" si="50"/>
        <v>0</v>
      </c>
      <c r="CL53" s="88">
        <f t="shared" si="50"/>
        <v>0</v>
      </c>
      <c r="CM53" s="88">
        <f t="shared" si="50"/>
        <v>0</v>
      </c>
      <c r="CN53" s="88">
        <f t="shared" si="50"/>
        <v>0</v>
      </c>
      <c r="CO53" s="88">
        <f t="shared" si="50"/>
        <v>0</v>
      </c>
      <c r="CP53" s="88">
        <f t="shared" si="50"/>
        <v>0</v>
      </c>
      <c r="CQ53" s="88">
        <f t="shared" si="50"/>
        <v>0</v>
      </c>
      <c r="CR53" s="88">
        <f t="shared" si="50"/>
        <v>0</v>
      </c>
      <c r="CS53" s="88">
        <f t="shared" si="50"/>
        <v>0</v>
      </c>
      <c r="CT53" s="88">
        <f t="shared" si="50"/>
        <v>0</v>
      </c>
      <c r="CU53" s="88">
        <f t="shared" si="50"/>
        <v>0</v>
      </c>
      <c r="CV53" s="88">
        <f t="shared" si="50"/>
        <v>0</v>
      </c>
      <c r="CW53" s="88">
        <f t="shared" si="50"/>
        <v>0</v>
      </c>
      <c r="CX53" s="88">
        <f t="shared" si="50"/>
        <v>0</v>
      </c>
      <c r="CY53" s="88">
        <f t="shared" si="50"/>
        <v>0</v>
      </c>
      <c r="CZ53" s="88">
        <f t="shared" si="48"/>
        <v>0</v>
      </c>
      <c r="DA53" s="88">
        <f t="shared" si="48"/>
        <v>0</v>
      </c>
      <c r="DB53" s="88">
        <f t="shared" si="48"/>
        <v>0</v>
      </c>
      <c r="DC53" s="88">
        <f t="shared" si="48"/>
        <v>0</v>
      </c>
      <c r="DD53" s="88">
        <f t="shared" si="48"/>
        <v>0</v>
      </c>
      <c r="DE53" s="88">
        <f t="shared" si="48"/>
        <v>0</v>
      </c>
      <c r="DF53" s="88">
        <f t="shared" si="48"/>
        <v>0</v>
      </c>
      <c r="DG53" s="88">
        <f t="shared" si="48"/>
        <v>0</v>
      </c>
      <c r="DH53" s="88">
        <f t="shared" si="48"/>
        <v>0</v>
      </c>
      <c r="DI53" s="88">
        <f t="shared" si="48"/>
        <v>0</v>
      </c>
      <c r="DJ53" s="88">
        <f t="shared" si="48"/>
        <v>0</v>
      </c>
      <c r="DK53" s="88">
        <f t="shared" si="48"/>
        <v>0</v>
      </c>
      <c r="DL53" s="88">
        <f t="shared" si="48"/>
        <v>0</v>
      </c>
      <c r="DM53" s="88">
        <f t="shared" si="48"/>
        <v>0</v>
      </c>
      <c r="DN53" s="88">
        <f t="shared" si="48"/>
        <v>0</v>
      </c>
      <c r="DO53" s="88">
        <f t="shared" si="48"/>
        <v>0</v>
      </c>
      <c r="DP53" s="88">
        <f t="shared" si="49"/>
        <v>0</v>
      </c>
      <c r="DQ53" s="88">
        <f t="shared" si="9"/>
        <v>0</v>
      </c>
      <c r="DR53" s="88">
        <f t="shared" si="9"/>
        <v>0</v>
      </c>
      <c r="DS53" s="88">
        <f t="shared" si="9"/>
        <v>0</v>
      </c>
    </row>
    <row r="54" spans="10:123" x14ac:dyDescent="0.3">
      <c r="J54" s="12" t="str">
        <f>'6. Patients'!C29</f>
        <v/>
      </c>
      <c r="K54" s="12"/>
      <c r="L54" s="88">
        <f t="shared" si="10"/>
        <v>0</v>
      </c>
      <c r="M54" s="88">
        <f t="shared" si="38"/>
        <v>0</v>
      </c>
      <c r="N54" s="88">
        <f t="shared" si="39"/>
        <v>0</v>
      </c>
      <c r="O54" s="88">
        <f t="shared" si="40"/>
        <v>0</v>
      </c>
      <c r="P54" s="88">
        <f t="shared" si="41"/>
        <v>0</v>
      </c>
      <c r="Q54" s="88">
        <f t="shared" si="42"/>
        <v>0</v>
      </c>
      <c r="R54" s="88">
        <f t="shared" si="43"/>
        <v>0</v>
      </c>
      <c r="S54" s="88">
        <f t="shared" si="44"/>
        <v>0</v>
      </c>
      <c r="T54" s="88">
        <f t="shared" si="45"/>
        <v>0</v>
      </c>
      <c r="U54" s="88">
        <f t="shared" si="46"/>
        <v>0</v>
      </c>
      <c r="V54" s="88">
        <f t="shared" si="47"/>
        <v>0</v>
      </c>
      <c r="W54" s="88">
        <f t="shared" si="13"/>
        <v>0</v>
      </c>
      <c r="X54" s="88">
        <f t="shared" si="14"/>
        <v>0</v>
      </c>
      <c r="Y54" s="88">
        <f t="shared" si="15"/>
        <v>0</v>
      </c>
      <c r="Z54" s="88">
        <f t="shared" si="16"/>
        <v>0</v>
      </c>
      <c r="AA54" s="88">
        <f t="shared" si="17"/>
        <v>0</v>
      </c>
      <c r="AB54" s="88">
        <f t="shared" si="18"/>
        <v>0</v>
      </c>
      <c r="AC54" s="88">
        <f t="shared" si="19"/>
        <v>0</v>
      </c>
      <c r="AD54" s="88">
        <f t="shared" si="20"/>
        <v>0</v>
      </c>
      <c r="AE54" s="88">
        <f t="shared" si="21"/>
        <v>0</v>
      </c>
      <c r="AF54" s="88">
        <f t="shared" si="22"/>
        <v>0</v>
      </c>
      <c r="AG54" s="88">
        <f t="shared" si="23"/>
        <v>0</v>
      </c>
      <c r="AH54" s="88">
        <f t="shared" si="24"/>
        <v>0</v>
      </c>
      <c r="AI54" s="88">
        <f t="shared" si="25"/>
        <v>0</v>
      </c>
      <c r="AJ54" s="88">
        <f t="shared" si="26"/>
        <v>0</v>
      </c>
      <c r="AK54" s="88">
        <f t="shared" si="27"/>
        <v>0</v>
      </c>
      <c r="AL54" s="88">
        <f t="shared" si="28"/>
        <v>0</v>
      </c>
      <c r="AM54" s="88">
        <f t="shared" si="29"/>
        <v>0</v>
      </c>
      <c r="AN54" s="88">
        <f t="shared" si="30"/>
        <v>0</v>
      </c>
      <c r="AO54" s="88">
        <f t="shared" si="31"/>
        <v>0</v>
      </c>
      <c r="AP54" s="88">
        <f t="shared" si="32"/>
        <v>0</v>
      </c>
      <c r="AQ54" s="88">
        <f t="shared" si="33"/>
        <v>0</v>
      </c>
      <c r="AR54" s="88">
        <f t="shared" si="34"/>
        <v>0</v>
      </c>
      <c r="AS54" s="88">
        <f t="shared" si="35"/>
        <v>0</v>
      </c>
      <c r="AT54" s="88">
        <f t="shared" si="36"/>
        <v>0</v>
      </c>
      <c r="AU54" s="88">
        <f t="shared" si="37"/>
        <v>0</v>
      </c>
      <c r="AW54" s="12" t="str">
        <f t="shared" si="6"/>
        <v/>
      </c>
      <c r="AX54" s="88" t="str">
        <f>IFERROR(-MIN(SUMPRODUCT(--($E$9:$E$28&lt;=AX$33),--($B$9:$B$28=$J$34),--($F$9:$F$28&gt;=AX$33),--($C$9:$C$28=$AW54),$H$9:$H$28,$K$9:$K$28),VLOOKUP($AW54,'6. Patients'!$C$10:$AP$39,COLUMNS('6. Patients'!$C$9:F$9),0)),"")</f>
        <v/>
      </c>
      <c r="AY54" s="88" t="str">
        <f>IFERROR(-MIN(SUMPRODUCT(--($E$9:$E$28&lt;=AY$33),--($B$9:$B$28=$J$34),--($F$9:$F$28&gt;=AY$33),--($C$9:$C$28=$AW54),$H$9:$H$28,$K$9:$K$28),VLOOKUP($AW54,'6. Patients'!$C$10:$AP$39,COLUMNS('6. Patients'!$C$9:G$9),0)),"")</f>
        <v/>
      </c>
      <c r="AZ54" s="88" t="str">
        <f>IFERROR(-MIN(SUMPRODUCT(--($E$9:$E$28&lt;=AZ$33),--($B$9:$B$28=$J$34),--($F$9:$F$28&gt;=AZ$33),--($C$9:$C$28=$AW54),$H$9:$H$28,$K$9:$K$28),VLOOKUP($AW54,'6. Patients'!$C$10:$AP$39,COLUMNS('6. Patients'!$C$9:H$9),0)),"")</f>
        <v/>
      </c>
      <c r="BA54" s="88" t="str">
        <f>IFERROR(-MIN(SUMPRODUCT(--($E$9:$E$28&lt;=BA$33),--($B$9:$B$28=$J$34),--($F$9:$F$28&gt;=BA$33),--($C$9:$C$28=$AW54),$H$9:$H$28,$K$9:$K$28),VLOOKUP($AW54,'6. Patients'!$C$10:$AP$39,COLUMNS('6. Patients'!$C$9:I$9),0)),"")</f>
        <v/>
      </c>
      <c r="BB54" s="88" t="str">
        <f>IFERROR(-MIN(SUMPRODUCT(--($E$9:$E$28&lt;=BB$33),--($B$9:$B$28=$J$34),--($F$9:$F$28&gt;=BB$33),--($C$9:$C$28=$AW54),$H$9:$H$28,$K$9:$K$28),VLOOKUP($AW54,'6. Patients'!$C$10:$AP$39,COLUMNS('6. Patients'!$C$9:J$9),0)),"")</f>
        <v/>
      </c>
      <c r="BC54" s="88" t="str">
        <f>IFERROR(-MIN(SUMPRODUCT(--($E$9:$E$28&lt;=BC$33),--($B$9:$B$28=$J$34),--($F$9:$F$28&gt;=BC$33),--($C$9:$C$28=$AW54),$H$9:$H$28,$K$9:$K$28),VLOOKUP($AW54,'6. Patients'!$C$10:$AP$39,COLUMNS('6. Patients'!$C$9:K$9),0)),"")</f>
        <v/>
      </c>
      <c r="BD54" s="88" t="str">
        <f>IFERROR(-MIN(SUMPRODUCT(--($E$9:$E$28&lt;=BD$33),--($B$9:$B$28=$J$34),--($F$9:$F$28&gt;=BD$33),--($C$9:$C$28=$AW54),$H$9:$H$28,$K$9:$K$28),VLOOKUP($AW54,'6. Patients'!$C$10:$AP$39,COLUMNS('6. Patients'!$C$9:L$9),0)),"")</f>
        <v/>
      </c>
      <c r="BE54" s="88" t="str">
        <f>IFERROR(-MIN(SUMPRODUCT(--($E$9:$E$28&lt;=BE$33),--($B$9:$B$28=$J$34),--($F$9:$F$28&gt;=BE$33),--($C$9:$C$28=$AW54),$H$9:$H$28,$K$9:$K$28),VLOOKUP($AW54,'6. Patients'!$C$10:$AP$39,COLUMNS('6. Patients'!$C$9:M$9),0)),"")</f>
        <v/>
      </c>
      <c r="BF54" s="88" t="str">
        <f>IFERROR(-MIN(SUMPRODUCT(--($E$9:$E$28&lt;=BF$33),--($B$9:$B$28=$J$34),--($F$9:$F$28&gt;=BF$33),--($C$9:$C$28=$AW54),$H$9:$H$28,$K$9:$K$28),VLOOKUP($AW54,'6. Patients'!$C$10:$AP$39,COLUMNS('6. Patients'!$C$9:N$9),0)),"")</f>
        <v/>
      </c>
      <c r="BG54" s="88" t="str">
        <f>IFERROR(-MIN(SUMPRODUCT(--($E$9:$E$28&lt;=BG$33),--($B$9:$B$28=$J$34),--($F$9:$F$28&gt;=BG$33),--($C$9:$C$28=$AW54),$H$9:$H$28,$K$9:$K$28),VLOOKUP($AW54,'6. Patients'!$C$10:$AP$39,COLUMNS('6. Patients'!$C$9:O$9),0)),"")</f>
        <v/>
      </c>
      <c r="BH54" s="88" t="str">
        <f>IFERROR(-MIN(SUMPRODUCT(--($E$9:$E$28&lt;=BH$33),--($B$9:$B$28=$J$34),--($F$9:$F$28&gt;=BH$33),--($C$9:$C$28=$AW54),$H$9:$H$28,$K$9:$K$28),VLOOKUP($AW54,'6. Patients'!$C$10:$AP$39,COLUMNS('6. Patients'!$C$9:P$9),0)),"")</f>
        <v/>
      </c>
      <c r="BI54" s="88" t="str">
        <f>IFERROR(-MIN(SUMPRODUCT(--($E$9:$E$28&lt;=BI$33),--($B$9:$B$28=$J$34),--($F$9:$F$28&gt;=BI$33),--($C$9:$C$28=$AW54),$H$9:$H$28,$K$9:$K$28),VLOOKUP($AW54,'6. Patients'!$C$10:$AP$39,COLUMNS('6. Patients'!$C$9:Q$9),0)),"")</f>
        <v/>
      </c>
      <c r="BJ54" s="88" t="str">
        <f>IFERROR(-MIN(SUMPRODUCT(--($E$9:$E$28&lt;=BJ$33),--($B$9:$B$28=$J$34),--($F$9:$F$28&gt;=BJ$33),--($C$9:$C$28=$AW54),$H$9:$H$28,$K$9:$K$28),VLOOKUP($AW54,'6. Patients'!$C$10:$AP$39,COLUMNS('6. Patients'!$C$9:R$9),0)),"")</f>
        <v/>
      </c>
      <c r="BK54" s="88" t="str">
        <f>IFERROR(-MIN(SUMPRODUCT(--($E$9:$E$28&lt;=BK$33),--($B$9:$B$28=$J$34),--($F$9:$F$28&gt;=BK$33),--($C$9:$C$28=$AW54),$H$9:$H$28,$K$9:$K$28),VLOOKUP($AW54,'6. Patients'!$C$10:$AP$39,COLUMNS('6. Patients'!$C$9:S$9),0)),"")</f>
        <v/>
      </c>
      <c r="BL54" s="88" t="str">
        <f>IFERROR(-MIN(SUMPRODUCT(--($E$9:$E$28&lt;=BL$33),--($B$9:$B$28=$J$34),--($F$9:$F$28&gt;=BL$33),--($C$9:$C$28=$AW54),$H$9:$H$28,$K$9:$K$28),VLOOKUP($AW54,'6. Patients'!$C$10:$AP$39,COLUMNS('6. Patients'!$C$9:T$9),0)),"")</f>
        <v/>
      </c>
      <c r="BM54" s="88" t="str">
        <f>IFERROR(-MIN(SUMPRODUCT(--($E$9:$E$28&lt;=BM$33),--($B$9:$B$28=$J$34),--($F$9:$F$28&gt;=BM$33),--($C$9:$C$28=$AW54),$H$9:$H$28,$K$9:$K$28),VLOOKUP($AW54,'6. Patients'!$C$10:$AP$39,COLUMNS('6. Patients'!$C$9:U$9),0)),"")</f>
        <v/>
      </c>
      <c r="BN54" s="88" t="str">
        <f>IFERROR(-MIN(SUMPRODUCT(--($E$9:$E$28&lt;=BN$33),--($B$9:$B$28=$J$34),--($F$9:$F$28&gt;=BN$33),--($C$9:$C$28=$AW54),$H$9:$H$28,$K$9:$K$28),VLOOKUP($AW54,'6. Patients'!$C$10:$AP$39,COLUMNS('6. Patients'!$C$9:V$9),0)),"")</f>
        <v/>
      </c>
      <c r="BO54" s="88" t="str">
        <f>IFERROR(-MIN(SUMPRODUCT(--($E$9:$E$28&lt;=BO$33),--($B$9:$B$28=$J$34),--($F$9:$F$28&gt;=BO$33),--($C$9:$C$28=$AW54),$H$9:$H$28,$K$9:$K$28),VLOOKUP($AW54,'6. Patients'!$C$10:$AP$39,COLUMNS('6. Patients'!$C$9:W$9),0)),"")</f>
        <v/>
      </c>
      <c r="BP54" s="88" t="str">
        <f>IFERROR(-MIN(SUMPRODUCT(--($E$9:$E$28&lt;=BP$33),--($B$9:$B$28=$J$34),--($F$9:$F$28&gt;=BP$33),--($C$9:$C$28=$AW54),$H$9:$H$28,$K$9:$K$28),VLOOKUP($AW54,'6. Patients'!$C$10:$AP$39,COLUMNS('6. Patients'!$C$9:X$9),0)),"")</f>
        <v/>
      </c>
      <c r="BQ54" s="88" t="str">
        <f>IFERROR(-MIN(SUMPRODUCT(--($E$9:$E$28&lt;=BQ$33),--($B$9:$B$28=$J$34),--($F$9:$F$28&gt;=BQ$33),--($C$9:$C$28=$AW54),$H$9:$H$28,$K$9:$K$28),VLOOKUP($AW54,'6. Patients'!$C$10:$AP$39,COLUMNS('6. Patients'!$C$9:Y$9),0)),"")</f>
        <v/>
      </c>
      <c r="BR54" s="88" t="str">
        <f>IFERROR(-MIN(SUMPRODUCT(--($E$9:$E$28&lt;=BR$33),--($B$9:$B$28=$J$34),--($F$9:$F$28&gt;=BR$33),--($C$9:$C$28=$AW54),$H$9:$H$28,$K$9:$K$28),VLOOKUP($AW54,'6. Patients'!$C$10:$AP$39,COLUMNS('6. Patients'!$C$9:Z$9),0)),"")</f>
        <v/>
      </c>
      <c r="BS54" s="88" t="str">
        <f>IFERROR(-MIN(SUMPRODUCT(--($E$9:$E$28&lt;=BS$33),--($B$9:$B$28=$J$34),--($F$9:$F$28&gt;=BS$33),--($C$9:$C$28=$AW54),$H$9:$H$28,$K$9:$K$28),VLOOKUP($AW54,'6. Patients'!$C$10:$AP$39,COLUMNS('6. Patients'!$C$9:AA$9),0)),"")</f>
        <v/>
      </c>
      <c r="BT54" s="88" t="str">
        <f>IFERROR(-MIN(SUMPRODUCT(--($E$9:$E$28&lt;=BT$33),--($B$9:$B$28=$J$34),--($F$9:$F$28&gt;=BT$33),--($C$9:$C$28=$AW54),$H$9:$H$28,$K$9:$K$28),VLOOKUP($AW54,'6. Patients'!$C$10:$AP$39,COLUMNS('6. Patients'!$C$9:AB$9),0)),"")</f>
        <v/>
      </c>
      <c r="BU54" s="88" t="str">
        <f>IFERROR(-MIN(SUMPRODUCT(--($E$9:$E$28&lt;=BU$33),--($B$9:$B$28=$J$34),--($F$9:$F$28&gt;=BU$33),--($C$9:$C$28=$AW54),$H$9:$H$28,$K$9:$K$28),VLOOKUP($AW54,'6. Patients'!$C$10:$AP$39,COLUMNS('6. Patients'!$C$9:AC$9),0)),"")</f>
        <v/>
      </c>
      <c r="BV54" s="88" t="str">
        <f>IFERROR(-MIN(SUMPRODUCT(--($E$9:$E$28&lt;=BV$33),--($B$9:$B$28=$J$34),--($F$9:$F$28&gt;=BV$33),--($C$9:$C$28=$AW54),$H$9:$H$28,$K$9:$K$28),VLOOKUP($AW54,'6. Patients'!$C$10:$AP$39,COLUMNS('6. Patients'!$C$9:AD$9),0)),"")</f>
        <v/>
      </c>
      <c r="BW54" s="88" t="str">
        <f>IFERROR(-MIN(SUMPRODUCT(--($E$9:$E$28&lt;=BW$33),--($B$9:$B$28=$J$34),--($F$9:$F$28&gt;=BW$33),--($C$9:$C$28=$AW54),$H$9:$H$28,$K$9:$K$28),VLOOKUP($AW54,'6. Patients'!$C$10:$AP$39,COLUMNS('6. Patients'!$C$9:AE$9),0)),"")</f>
        <v/>
      </c>
      <c r="BX54" s="88" t="str">
        <f>IFERROR(-MIN(SUMPRODUCT(--($E$9:$E$28&lt;=BX$33),--($B$9:$B$28=$J$34),--($F$9:$F$28&gt;=BX$33),--($C$9:$C$28=$AW54),$H$9:$H$28,$K$9:$K$28),VLOOKUP($AW54,'6. Patients'!$C$10:$AP$39,COLUMNS('6. Patients'!$C$9:AF$9),0)),"")</f>
        <v/>
      </c>
      <c r="BY54" s="88" t="str">
        <f>IFERROR(-MIN(SUMPRODUCT(--($E$9:$E$28&lt;=BY$33),--($B$9:$B$28=$J$34),--($F$9:$F$28&gt;=BY$33),--($C$9:$C$28=$AW54),$H$9:$H$28,$K$9:$K$28),VLOOKUP($AW54,'6. Patients'!$C$10:$AP$39,COLUMNS('6. Patients'!$C$9:AG$9),0)),"")</f>
        <v/>
      </c>
      <c r="BZ54" s="88" t="str">
        <f>IFERROR(-MIN(SUMPRODUCT(--($E$9:$E$28&lt;=BZ$33),--($B$9:$B$28=$J$34),--($F$9:$F$28&gt;=BZ$33),--($C$9:$C$28=$AW54),$H$9:$H$28,$K$9:$K$28),VLOOKUP($AW54,'6. Patients'!$C$10:$AP$39,COLUMNS('6. Patients'!$C$9:AH$9),0)),"")</f>
        <v/>
      </c>
      <c r="CA54" s="88" t="str">
        <f>IFERROR(-MIN(SUMPRODUCT(--($E$9:$E$28&lt;=CA$33),--($B$9:$B$28=$J$34),--($F$9:$F$28&gt;=CA$33),--($C$9:$C$28=$AW54),$H$9:$H$28,$K$9:$K$28),VLOOKUP($AW54,'6. Patients'!$C$10:$AP$39,COLUMNS('6. Patients'!$C$9:AI$9),0)),"")</f>
        <v/>
      </c>
      <c r="CB54" s="88" t="str">
        <f>IFERROR(-MIN(SUMPRODUCT(--($E$9:$E$28&lt;=CB$33),--($B$9:$B$28=$J$34),--($F$9:$F$28&gt;=CB$33),--($C$9:$C$28=$AW54),$H$9:$H$28,$K$9:$K$28),VLOOKUP($AW54,'6. Patients'!$C$10:$AP$39,COLUMNS('6. Patients'!$C$9:AJ$9),0)),"")</f>
        <v/>
      </c>
      <c r="CC54" s="88" t="str">
        <f>IFERROR(-MIN(SUMPRODUCT(--($E$9:$E$28&lt;=CC$33),--($B$9:$B$28=$J$34),--($F$9:$F$28&gt;=CC$33),--($C$9:$C$28=$AW54),$H$9:$H$28,$K$9:$K$28),VLOOKUP($AW54,'6. Patients'!$C$10:$AP$39,COLUMNS('6. Patients'!$C$9:AK$9),0)),"")</f>
        <v/>
      </c>
      <c r="CD54" s="88" t="str">
        <f>IFERROR(-MIN(SUMPRODUCT(--($E$9:$E$28&lt;=CD$33),--($B$9:$B$28=$J$34),--($F$9:$F$28&gt;=CD$33),--($C$9:$C$28=$AW54),$H$9:$H$28,$K$9:$K$28),VLOOKUP($AW54,'6. Patients'!$C$10:$AP$39,COLUMNS('6. Patients'!$C$9:AL$9),0)),"")</f>
        <v/>
      </c>
      <c r="CE54" s="88" t="str">
        <f>IFERROR(-MIN(SUMPRODUCT(--($E$9:$E$28&lt;=CE$33),--($B$9:$B$28=$J$34),--($F$9:$F$28&gt;=CE$33),--($C$9:$C$28=$AW54),$H$9:$H$28,$K$9:$K$28),VLOOKUP($AW54,'6. Patients'!$C$10:$AP$39,COLUMNS('6. Patients'!$C$9:AM$9),0)),"")</f>
        <v/>
      </c>
      <c r="CF54" s="88" t="str">
        <f>IFERROR(-MIN(SUMPRODUCT(--($E$9:$E$28&lt;=CF$33),--($B$9:$B$28=$J$34),--($F$9:$F$28&gt;=CF$33),--($C$9:$C$28=$AW54),$H$9:$H$28,$K$9:$K$28),VLOOKUP($AW54,'6. Patients'!$C$10:$AP$39,COLUMNS('6. Patients'!$C$9:AN$9),0)),"")</f>
        <v/>
      </c>
      <c r="CG54" s="88" t="str">
        <f>IFERROR(-MIN(SUMPRODUCT(--($E$9:$E$28&lt;=CG$33),--($B$9:$B$28=$J$34),--($F$9:$F$28&gt;=CG$33),--($C$9:$C$28=$AW54),$H$9:$H$28,$K$9:$K$28),VLOOKUP($AW54,'6. Patients'!$C$10:$AP$39,COLUMNS('6. Patients'!$C$9:AO$9),0)),"")</f>
        <v/>
      </c>
      <c r="CI54" s="12" t="str">
        <f t="shared" si="11"/>
        <v/>
      </c>
      <c r="CJ54" s="88">
        <f t="shared" si="50"/>
        <v>0</v>
      </c>
      <c r="CK54" s="88">
        <f t="shared" si="50"/>
        <v>0</v>
      </c>
      <c r="CL54" s="88">
        <f t="shared" si="50"/>
        <v>0</v>
      </c>
      <c r="CM54" s="88">
        <f t="shared" si="50"/>
        <v>0</v>
      </c>
      <c r="CN54" s="88">
        <f t="shared" si="50"/>
        <v>0</v>
      </c>
      <c r="CO54" s="88">
        <f t="shared" si="50"/>
        <v>0</v>
      </c>
      <c r="CP54" s="88">
        <f t="shared" si="50"/>
        <v>0</v>
      </c>
      <c r="CQ54" s="88">
        <f t="shared" si="50"/>
        <v>0</v>
      </c>
      <c r="CR54" s="88">
        <f t="shared" si="50"/>
        <v>0</v>
      </c>
      <c r="CS54" s="88">
        <f t="shared" si="50"/>
        <v>0</v>
      </c>
      <c r="CT54" s="88">
        <f t="shared" si="50"/>
        <v>0</v>
      </c>
      <c r="CU54" s="88">
        <f t="shared" si="50"/>
        <v>0</v>
      </c>
      <c r="CV54" s="88">
        <f t="shared" si="50"/>
        <v>0</v>
      </c>
      <c r="CW54" s="88">
        <f t="shared" si="50"/>
        <v>0</v>
      </c>
      <c r="CX54" s="88">
        <f t="shared" si="50"/>
        <v>0</v>
      </c>
      <c r="CY54" s="88">
        <f t="shared" si="50"/>
        <v>0</v>
      </c>
      <c r="CZ54" s="88">
        <f t="shared" si="48"/>
        <v>0</v>
      </c>
      <c r="DA54" s="88">
        <f t="shared" si="48"/>
        <v>0</v>
      </c>
      <c r="DB54" s="88">
        <f t="shared" si="48"/>
        <v>0</v>
      </c>
      <c r="DC54" s="88">
        <f t="shared" si="48"/>
        <v>0</v>
      </c>
      <c r="DD54" s="88">
        <f t="shared" si="48"/>
        <v>0</v>
      </c>
      <c r="DE54" s="88">
        <f t="shared" si="48"/>
        <v>0</v>
      </c>
      <c r="DF54" s="88">
        <f t="shared" si="48"/>
        <v>0</v>
      </c>
      <c r="DG54" s="88">
        <f t="shared" si="48"/>
        <v>0</v>
      </c>
      <c r="DH54" s="88">
        <f t="shared" si="48"/>
        <v>0</v>
      </c>
      <c r="DI54" s="88">
        <f t="shared" si="48"/>
        <v>0</v>
      </c>
      <c r="DJ54" s="88">
        <f t="shared" si="48"/>
        <v>0</v>
      </c>
      <c r="DK54" s="88">
        <f t="shared" si="48"/>
        <v>0</v>
      </c>
      <c r="DL54" s="88">
        <f t="shared" si="48"/>
        <v>0</v>
      </c>
      <c r="DM54" s="88">
        <f t="shared" si="48"/>
        <v>0</v>
      </c>
      <c r="DN54" s="88">
        <f t="shared" si="48"/>
        <v>0</v>
      </c>
      <c r="DO54" s="88">
        <f t="shared" si="48"/>
        <v>0</v>
      </c>
      <c r="DP54" s="88">
        <f t="shared" si="49"/>
        <v>0</v>
      </c>
      <c r="DQ54" s="88">
        <f t="shared" si="9"/>
        <v>0</v>
      </c>
      <c r="DR54" s="88">
        <f t="shared" si="9"/>
        <v>0</v>
      </c>
      <c r="DS54" s="88">
        <f t="shared" si="9"/>
        <v>0</v>
      </c>
    </row>
    <row r="55" spans="10:123" x14ac:dyDescent="0.3">
      <c r="J55" s="12" t="str">
        <f>'6. Patients'!C30</f>
        <v/>
      </c>
      <c r="K55" s="12"/>
      <c r="L55" s="88">
        <f t="shared" si="10"/>
        <v>0</v>
      </c>
      <c r="M55" s="88">
        <f t="shared" si="38"/>
        <v>0</v>
      </c>
      <c r="N55" s="88">
        <f t="shared" si="39"/>
        <v>0</v>
      </c>
      <c r="O55" s="88">
        <f t="shared" si="40"/>
        <v>0</v>
      </c>
      <c r="P55" s="88">
        <f t="shared" si="41"/>
        <v>0</v>
      </c>
      <c r="Q55" s="88">
        <f t="shared" si="42"/>
        <v>0</v>
      </c>
      <c r="R55" s="88">
        <f t="shared" si="43"/>
        <v>0</v>
      </c>
      <c r="S55" s="88">
        <f t="shared" si="44"/>
        <v>0</v>
      </c>
      <c r="T55" s="88">
        <f t="shared" si="45"/>
        <v>0</v>
      </c>
      <c r="U55" s="88">
        <f t="shared" si="46"/>
        <v>0</v>
      </c>
      <c r="V55" s="88">
        <f t="shared" si="47"/>
        <v>0</v>
      </c>
      <c r="W55" s="88">
        <f t="shared" si="13"/>
        <v>0</v>
      </c>
      <c r="X55" s="88">
        <f t="shared" si="14"/>
        <v>0</v>
      </c>
      <c r="Y55" s="88">
        <f t="shared" si="15"/>
        <v>0</v>
      </c>
      <c r="Z55" s="88">
        <f t="shared" si="16"/>
        <v>0</v>
      </c>
      <c r="AA55" s="88">
        <f t="shared" si="17"/>
        <v>0</v>
      </c>
      <c r="AB55" s="88">
        <f t="shared" si="18"/>
        <v>0</v>
      </c>
      <c r="AC55" s="88">
        <f t="shared" si="19"/>
        <v>0</v>
      </c>
      <c r="AD55" s="88">
        <f t="shared" si="20"/>
        <v>0</v>
      </c>
      <c r="AE55" s="88">
        <f t="shared" si="21"/>
        <v>0</v>
      </c>
      <c r="AF55" s="88">
        <f t="shared" si="22"/>
        <v>0</v>
      </c>
      <c r="AG55" s="88">
        <f t="shared" si="23"/>
        <v>0</v>
      </c>
      <c r="AH55" s="88">
        <f t="shared" si="24"/>
        <v>0</v>
      </c>
      <c r="AI55" s="88">
        <f t="shared" si="25"/>
        <v>0</v>
      </c>
      <c r="AJ55" s="88">
        <f t="shared" si="26"/>
        <v>0</v>
      </c>
      <c r="AK55" s="88">
        <f t="shared" si="27"/>
        <v>0</v>
      </c>
      <c r="AL55" s="88">
        <f t="shared" si="28"/>
        <v>0</v>
      </c>
      <c r="AM55" s="88">
        <f t="shared" si="29"/>
        <v>0</v>
      </c>
      <c r="AN55" s="88">
        <f t="shared" si="30"/>
        <v>0</v>
      </c>
      <c r="AO55" s="88">
        <f t="shared" si="31"/>
        <v>0</v>
      </c>
      <c r="AP55" s="88">
        <f t="shared" si="32"/>
        <v>0</v>
      </c>
      <c r="AQ55" s="88">
        <f t="shared" si="33"/>
        <v>0</v>
      </c>
      <c r="AR55" s="88">
        <f t="shared" si="34"/>
        <v>0</v>
      </c>
      <c r="AS55" s="88">
        <f t="shared" si="35"/>
        <v>0</v>
      </c>
      <c r="AT55" s="88">
        <f t="shared" si="36"/>
        <v>0</v>
      </c>
      <c r="AU55" s="88">
        <f t="shared" si="37"/>
        <v>0</v>
      </c>
      <c r="AW55" s="12" t="str">
        <f t="shared" si="6"/>
        <v/>
      </c>
      <c r="AX55" s="88" t="str">
        <f>IFERROR(-MIN(SUMPRODUCT(--($E$9:$E$28&lt;=AX$33),--($B$9:$B$28=$J$34),--($F$9:$F$28&gt;=AX$33),--($C$9:$C$28=$AW55),$H$9:$H$28,$K$9:$K$28),VLOOKUP($AW55,'6. Patients'!$C$10:$AP$39,COLUMNS('6. Patients'!$C$9:F$9),0)),"")</f>
        <v/>
      </c>
      <c r="AY55" s="88" t="str">
        <f>IFERROR(-MIN(SUMPRODUCT(--($E$9:$E$28&lt;=AY$33),--($B$9:$B$28=$J$34),--($F$9:$F$28&gt;=AY$33),--($C$9:$C$28=$AW55),$H$9:$H$28,$K$9:$K$28),VLOOKUP($AW55,'6. Patients'!$C$10:$AP$39,COLUMNS('6. Patients'!$C$9:G$9),0)),"")</f>
        <v/>
      </c>
      <c r="AZ55" s="88" t="str">
        <f>IFERROR(-MIN(SUMPRODUCT(--($E$9:$E$28&lt;=AZ$33),--($B$9:$B$28=$J$34),--($F$9:$F$28&gt;=AZ$33),--($C$9:$C$28=$AW55),$H$9:$H$28,$K$9:$K$28),VLOOKUP($AW55,'6. Patients'!$C$10:$AP$39,COLUMNS('6. Patients'!$C$9:H$9),0)),"")</f>
        <v/>
      </c>
      <c r="BA55" s="88" t="str">
        <f>IFERROR(-MIN(SUMPRODUCT(--($E$9:$E$28&lt;=BA$33),--($B$9:$B$28=$J$34),--($F$9:$F$28&gt;=BA$33),--($C$9:$C$28=$AW55),$H$9:$H$28,$K$9:$K$28),VLOOKUP($AW55,'6. Patients'!$C$10:$AP$39,COLUMNS('6. Patients'!$C$9:I$9),0)),"")</f>
        <v/>
      </c>
      <c r="BB55" s="88" t="str">
        <f>IFERROR(-MIN(SUMPRODUCT(--($E$9:$E$28&lt;=BB$33),--($B$9:$B$28=$J$34),--($F$9:$F$28&gt;=BB$33),--($C$9:$C$28=$AW55),$H$9:$H$28,$K$9:$K$28),VLOOKUP($AW55,'6. Patients'!$C$10:$AP$39,COLUMNS('6. Patients'!$C$9:J$9),0)),"")</f>
        <v/>
      </c>
      <c r="BC55" s="88" t="str">
        <f>IFERROR(-MIN(SUMPRODUCT(--($E$9:$E$28&lt;=BC$33),--($B$9:$B$28=$J$34),--($F$9:$F$28&gt;=BC$33),--($C$9:$C$28=$AW55),$H$9:$H$28,$K$9:$K$28),VLOOKUP($AW55,'6. Patients'!$C$10:$AP$39,COLUMNS('6. Patients'!$C$9:K$9),0)),"")</f>
        <v/>
      </c>
      <c r="BD55" s="88" t="str">
        <f>IFERROR(-MIN(SUMPRODUCT(--($E$9:$E$28&lt;=BD$33),--($B$9:$B$28=$J$34),--($F$9:$F$28&gt;=BD$33),--($C$9:$C$28=$AW55),$H$9:$H$28,$K$9:$K$28),VLOOKUP($AW55,'6. Patients'!$C$10:$AP$39,COLUMNS('6. Patients'!$C$9:L$9),0)),"")</f>
        <v/>
      </c>
      <c r="BE55" s="88" t="str">
        <f>IFERROR(-MIN(SUMPRODUCT(--($E$9:$E$28&lt;=BE$33),--($B$9:$B$28=$J$34),--($F$9:$F$28&gt;=BE$33),--($C$9:$C$28=$AW55),$H$9:$H$28,$K$9:$K$28),VLOOKUP($AW55,'6. Patients'!$C$10:$AP$39,COLUMNS('6. Patients'!$C$9:M$9),0)),"")</f>
        <v/>
      </c>
      <c r="BF55" s="88" t="str">
        <f>IFERROR(-MIN(SUMPRODUCT(--($E$9:$E$28&lt;=BF$33),--($B$9:$B$28=$J$34),--($F$9:$F$28&gt;=BF$33),--($C$9:$C$28=$AW55),$H$9:$H$28,$K$9:$K$28),VLOOKUP($AW55,'6. Patients'!$C$10:$AP$39,COLUMNS('6. Patients'!$C$9:N$9),0)),"")</f>
        <v/>
      </c>
      <c r="BG55" s="88" t="str">
        <f>IFERROR(-MIN(SUMPRODUCT(--($E$9:$E$28&lt;=BG$33),--($B$9:$B$28=$J$34),--($F$9:$F$28&gt;=BG$33),--($C$9:$C$28=$AW55),$H$9:$H$28,$K$9:$K$28),VLOOKUP($AW55,'6. Patients'!$C$10:$AP$39,COLUMNS('6. Patients'!$C$9:O$9),0)),"")</f>
        <v/>
      </c>
      <c r="BH55" s="88" t="str">
        <f>IFERROR(-MIN(SUMPRODUCT(--($E$9:$E$28&lt;=BH$33),--($B$9:$B$28=$J$34),--($F$9:$F$28&gt;=BH$33),--($C$9:$C$28=$AW55),$H$9:$H$28,$K$9:$K$28),VLOOKUP($AW55,'6. Patients'!$C$10:$AP$39,COLUMNS('6. Patients'!$C$9:P$9),0)),"")</f>
        <v/>
      </c>
      <c r="BI55" s="88" t="str">
        <f>IFERROR(-MIN(SUMPRODUCT(--($E$9:$E$28&lt;=BI$33),--($B$9:$B$28=$J$34),--($F$9:$F$28&gt;=BI$33),--($C$9:$C$28=$AW55),$H$9:$H$28,$K$9:$K$28),VLOOKUP($AW55,'6. Patients'!$C$10:$AP$39,COLUMNS('6. Patients'!$C$9:Q$9),0)),"")</f>
        <v/>
      </c>
      <c r="BJ55" s="88" t="str">
        <f>IFERROR(-MIN(SUMPRODUCT(--($E$9:$E$28&lt;=BJ$33),--($B$9:$B$28=$J$34),--($F$9:$F$28&gt;=BJ$33),--($C$9:$C$28=$AW55),$H$9:$H$28,$K$9:$K$28),VLOOKUP($AW55,'6. Patients'!$C$10:$AP$39,COLUMNS('6. Patients'!$C$9:R$9),0)),"")</f>
        <v/>
      </c>
      <c r="BK55" s="88" t="str">
        <f>IFERROR(-MIN(SUMPRODUCT(--($E$9:$E$28&lt;=BK$33),--($B$9:$B$28=$J$34),--($F$9:$F$28&gt;=BK$33),--($C$9:$C$28=$AW55),$H$9:$H$28,$K$9:$K$28),VLOOKUP($AW55,'6. Patients'!$C$10:$AP$39,COLUMNS('6. Patients'!$C$9:S$9),0)),"")</f>
        <v/>
      </c>
      <c r="BL55" s="88" t="str">
        <f>IFERROR(-MIN(SUMPRODUCT(--($E$9:$E$28&lt;=BL$33),--($B$9:$B$28=$J$34),--($F$9:$F$28&gt;=BL$33),--($C$9:$C$28=$AW55),$H$9:$H$28,$K$9:$K$28),VLOOKUP($AW55,'6. Patients'!$C$10:$AP$39,COLUMNS('6. Patients'!$C$9:T$9),0)),"")</f>
        <v/>
      </c>
      <c r="BM55" s="88" t="str">
        <f>IFERROR(-MIN(SUMPRODUCT(--($E$9:$E$28&lt;=BM$33),--($B$9:$B$28=$J$34),--($F$9:$F$28&gt;=BM$33),--($C$9:$C$28=$AW55),$H$9:$H$28,$K$9:$K$28),VLOOKUP($AW55,'6. Patients'!$C$10:$AP$39,COLUMNS('6. Patients'!$C$9:U$9),0)),"")</f>
        <v/>
      </c>
      <c r="BN55" s="88" t="str">
        <f>IFERROR(-MIN(SUMPRODUCT(--($E$9:$E$28&lt;=BN$33),--($B$9:$B$28=$J$34),--($F$9:$F$28&gt;=BN$33),--($C$9:$C$28=$AW55),$H$9:$H$28,$K$9:$K$28),VLOOKUP($AW55,'6. Patients'!$C$10:$AP$39,COLUMNS('6. Patients'!$C$9:V$9),0)),"")</f>
        <v/>
      </c>
      <c r="BO55" s="88" t="str">
        <f>IFERROR(-MIN(SUMPRODUCT(--($E$9:$E$28&lt;=BO$33),--($B$9:$B$28=$J$34),--($F$9:$F$28&gt;=BO$33),--($C$9:$C$28=$AW55),$H$9:$H$28,$K$9:$K$28),VLOOKUP($AW55,'6. Patients'!$C$10:$AP$39,COLUMNS('6. Patients'!$C$9:W$9),0)),"")</f>
        <v/>
      </c>
      <c r="BP55" s="88" t="str">
        <f>IFERROR(-MIN(SUMPRODUCT(--($E$9:$E$28&lt;=BP$33),--($B$9:$B$28=$J$34),--($F$9:$F$28&gt;=BP$33),--($C$9:$C$28=$AW55),$H$9:$H$28,$K$9:$K$28),VLOOKUP($AW55,'6. Patients'!$C$10:$AP$39,COLUMNS('6. Patients'!$C$9:X$9),0)),"")</f>
        <v/>
      </c>
      <c r="BQ55" s="88" t="str">
        <f>IFERROR(-MIN(SUMPRODUCT(--($E$9:$E$28&lt;=BQ$33),--($B$9:$B$28=$J$34),--($F$9:$F$28&gt;=BQ$33),--($C$9:$C$28=$AW55),$H$9:$H$28,$K$9:$K$28),VLOOKUP($AW55,'6. Patients'!$C$10:$AP$39,COLUMNS('6. Patients'!$C$9:Y$9),0)),"")</f>
        <v/>
      </c>
      <c r="BR55" s="88" t="str">
        <f>IFERROR(-MIN(SUMPRODUCT(--($E$9:$E$28&lt;=BR$33),--($B$9:$B$28=$J$34),--($F$9:$F$28&gt;=BR$33),--($C$9:$C$28=$AW55),$H$9:$H$28,$K$9:$K$28),VLOOKUP($AW55,'6. Patients'!$C$10:$AP$39,COLUMNS('6. Patients'!$C$9:Z$9),0)),"")</f>
        <v/>
      </c>
      <c r="BS55" s="88" t="str">
        <f>IFERROR(-MIN(SUMPRODUCT(--($E$9:$E$28&lt;=BS$33),--($B$9:$B$28=$J$34),--($F$9:$F$28&gt;=BS$33),--($C$9:$C$28=$AW55),$H$9:$H$28,$K$9:$K$28),VLOOKUP($AW55,'6. Patients'!$C$10:$AP$39,COLUMNS('6. Patients'!$C$9:AA$9),0)),"")</f>
        <v/>
      </c>
      <c r="BT55" s="88" t="str">
        <f>IFERROR(-MIN(SUMPRODUCT(--($E$9:$E$28&lt;=BT$33),--($B$9:$B$28=$J$34),--($F$9:$F$28&gt;=BT$33),--($C$9:$C$28=$AW55),$H$9:$H$28,$K$9:$K$28),VLOOKUP($AW55,'6. Patients'!$C$10:$AP$39,COLUMNS('6. Patients'!$C$9:AB$9),0)),"")</f>
        <v/>
      </c>
      <c r="BU55" s="88" t="str">
        <f>IFERROR(-MIN(SUMPRODUCT(--($E$9:$E$28&lt;=BU$33),--($B$9:$B$28=$J$34),--($F$9:$F$28&gt;=BU$33),--($C$9:$C$28=$AW55),$H$9:$H$28,$K$9:$K$28),VLOOKUP($AW55,'6. Patients'!$C$10:$AP$39,COLUMNS('6. Patients'!$C$9:AC$9),0)),"")</f>
        <v/>
      </c>
      <c r="BV55" s="88" t="str">
        <f>IFERROR(-MIN(SUMPRODUCT(--($E$9:$E$28&lt;=BV$33),--($B$9:$B$28=$J$34),--($F$9:$F$28&gt;=BV$33),--($C$9:$C$28=$AW55),$H$9:$H$28,$K$9:$K$28),VLOOKUP($AW55,'6. Patients'!$C$10:$AP$39,COLUMNS('6. Patients'!$C$9:AD$9),0)),"")</f>
        <v/>
      </c>
      <c r="BW55" s="88" t="str">
        <f>IFERROR(-MIN(SUMPRODUCT(--($E$9:$E$28&lt;=BW$33),--($B$9:$B$28=$J$34),--($F$9:$F$28&gt;=BW$33),--($C$9:$C$28=$AW55),$H$9:$H$28,$K$9:$K$28),VLOOKUP($AW55,'6. Patients'!$C$10:$AP$39,COLUMNS('6. Patients'!$C$9:AE$9),0)),"")</f>
        <v/>
      </c>
      <c r="BX55" s="88" t="str">
        <f>IFERROR(-MIN(SUMPRODUCT(--($E$9:$E$28&lt;=BX$33),--($B$9:$B$28=$J$34),--($F$9:$F$28&gt;=BX$33),--($C$9:$C$28=$AW55),$H$9:$H$28,$K$9:$K$28),VLOOKUP($AW55,'6. Patients'!$C$10:$AP$39,COLUMNS('6. Patients'!$C$9:AF$9),0)),"")</f>
        <v/>
      </c>
      <c r="BY55" s="88" t="str">
        <f>IFERROR(-MIN(SUMPRODUCT(--($E$9:$E$28&lt;=BY$33),--($B$9:$B$28=$J$34),--($F$9:$F$28&gt;=BY$33),--($C$9:$C$28=$AW55),$H$9:$H$28,$K$9:$K$28),VLOOKUP($AW55,'6. Patients'!$C$10:$AP$39,COLUMNS('6. Patients'!$C$9:AG$9),0)),"")</f>
        <v/>
      </c>
      <c r="BZ55" s="88" t="str">
        <f>IFERROR(-MIN(SUMPRODUCT(--($E$9:$E$28&lt;=BZ$33),--($B$9:$B$28=$J$34),--($F$9:$F$28&gt;=BZ$33),--($C$9:$C$28=$AW55),$H$9:$H$28,$K$9:$K$28),VLOOKUP($AW55,'6. Patients'!$C$10:$AP$39,COLUMNS('6. Patients'!$C$9:AH$9),0)),"")</f>
        <v/>
      </c>
      <c r="CA55" s="88" t="str">
        <f>IFERROR(-MIN(SUMPRODUCT(--($E$9:$E$28&lt;=CA$33),--($B$9:$B$28=$J$34),--($F$9:$F$28&gt;=CA$33),--($C$9:$C$28=$AW55),$H$9:$H$28,$K$9:$K$28),VLOOKUP($AW55,'6. Patients'!$C$10:$AP$39,COLUMNS('6. Patients'!$C$9:AI$9),0)),"")</f>
        <v/>
      </c>
      <c r="CB55" s="88" t="str">
        <f>IFERROR(-MIN(SUMPRODUCT(--($E$9:$E$28&lt;=CB$33),--($B$9:$B$28=$J$34),--($F$9:$F$28&gt;=CB$33),--($C$9:$C$28=$AW55),$H$9:$H$28,$K$9:$K$28),VLOOKUP($AW55,'6. Patients'!$C$10:$AP$39,COLUMNS('6. Patients'!$C$9:AJ$9),0)),"")</f>
        <v/>
      </c>
      <c r="CC55" s="88" t="str">
        <f>IFERROR(-MIN(SUMPRODUCT(--($E$9:$E$28&lt;=CC$33),--($B$9:$B$28=$J$34),--($F$9:$F$28&gt;=CC$33),--($C$9:$C$28=$AW55),$H$9:$H$28,$K$9:$K$28),VLOOKUP($AW55,'6. Patients'!$C$10:$AP$39,COLUMNS('6. Patients'!$C$9:AK$9),0)),"")</f>
        <v/>
      </c>
      <c r="CD55" s="88" t="str">
        <f>IFERROR(-MIN(SUMPRODUCT(--($E$9:$E$28&lt;=CD$33),--($B$9:$B$28=$J$34),--($F$9:$F$28&gt;=CD$33),--($C$9:$C$28=$AW55),$H$9:$H$28,$K$9:$K$28),VLOOKUP($AW55,'6. Patients'!$C$10:$AP$39,COLUMNS('6. Patients'!$C$9:AL$9),0)),"")</f>
        <v/>
      </c>
      <c r="CE55" s="88" t="str">
        <f>IFERROR(-MIN(SUMPRODUCT(--($E$9:$E$28&lt;=CE$33),--($B$9:$B$28=$J$34),--($F$9:$F$28&gt;=CE$33),--($C$9:$C$28=$AW55),$H$9:$H$28,$K$9:$K$28),VLOOKUP($AW55,'6. Patients'!$C$10:$AP$39,COLUMNS('6. Patients'!$C$9:AM$9),0)),"")</f>
        <v/>
      </c>
      <c r="CF55" s="88" t="str">
        <f>IFERROR(-MIN(SUMPRODUCT(--($E$9:$E$28&lt;=CF$33),--($B$9:$B$28=$J$34),--($F$9:$F$28&gt;=CF$33),--($C$9:$C$28=$AW55),$H$9:$H$28,$K$9:$K$28),VLOOKUP($AW55,'6. Patients'!$C$10:$AP$39,COLUMNS('6. Patients'!$C$9:AN$9),0)),"")</f>
        <v/>
      </c>
      <c r="CG55" s="88" t="str">
        <f>IFERROR(-MIN(SUMPRODUCT(--($E$9:$E$28&lt;=CG$33),--($B$9:$B$28=$J$34),--($F$9:$F$28&gt;=CG$33),--($C$9:$C$28=$AW55),$H$9:$H$28,$K$9:$K$28),VLOOKUP($AW55,'6. Patients'!$C$10:$AP$39,COLUMNS('6. Patients'!$C$9:AO$9),0)),"")</f>
        <v/>
      </c>
      <c r="CI55" s="12" t="str">
        <f t="shared" si="11"/>
        <v/>
      </c>
      <c r="CJ55" s="88">
        <f t="shared" si="50"/>
        <v>0</v>
      </c>
      <c r="CK55" s="88">
        <f t="shared" si="50"/>
        <v>0</v>
      </c>
      <c r="CL55" s="88">
        <f t="shared" si="50"/>
        <v>0</v>
      </c>
      <c r="CM55" s="88">
        <f t="shared" si="50"/>
        <v>0</v>
      </c>
      <c r="CN55" s="88">
        <f t="shared" si="50"/>
        <v>0</v>
      </c>
      <c r="CO55" s="88">
        <f t="shared" si="50"/>
        <v>0</v>
      </c>
      <c r="CP55" s="88">
        <f t="shared" si="50"/>
        <v>0</v>
      </c>
      <c r="CQ55" s="88">
        <f t="shared" si="50"/>
        <v>0</v>
      </c>
      <c r="CR55" s="88">
        <f t="shared" si="50"/>
        <v>0</v>
      </c>
      <c r="CS55" s="88">
        <f t="shared" si="50"/>
        <v>0</v>
      </c>
      <c r="CT55" s="88">
        <f t="shared" si="50"/>
        <v>0</v>
      </c>
      <c r="CU55" s="88">
        <f t="shared" si="50"/>
        <v>0</v>
      </c>
      <c r="CV55" s="88">
        <f t="shared" si="50"/>
        <v>0</v>
      </c>
      <c r="CW55" s="88">
        <f t="shared" si="50"/>
        <v>0</v>
      </c>
      <c r="CX55" s="88">
        <f t="shared" si="50"/>
        <v>0</v>
      </c>
      <c r="CY55" s="88">
        <f t="shared" si="50"/>
        <v>0</v>
      </c>
      <c r="CZ55" s="88">
        <f t="shared" si="48"/>
        <v>0</v>
      </c>
      <c r="DA55" s="88">
        <f t="shared" si="48"/>
        <v>0</v>
      </c>
      <c r="DB55" s="88">
        <f t="shared" si="48"/>
        <v>0</v>
      </c>
      <c r="DC55" s="88">
        <f t="shared" si="48"/>
        <v>0</v>
      </c>
      <c r="DD55" s="88">
        <f t="shared" si="48"/>
        <v>0</v>
      </c>
      <c r="DE55" s="88">
        <f t="shared" si="48"/>
        <v>0</v>
      </c>
      <c r="DF55" s="88">
        <f t="shared" si="48"/>
        <v>0</v>
      </c>
      <c r="DG55" s="88">
        <f t="shared" si="48"/>
        <v>0</v>
      </c>
      <c r="DH55" s="88">
        <f t="shared" si="48"/>
        <v>0</v>
      </c>
      <c r="DI55" s="88">
        <f t="shared" si="48"/>
        <v>0</v>
      </c>
      <c r="DJ55" s="88">
        <f t="shared" si="48"/>
        <v>0</v>
      </c>
      <c r="DK55" s="88">
        <f t="shared" si="48"/>
        <v>0</v>
      </c>
      <c r="DL55" s="88">
        <f t="shared" si="48"/>
        <v>0</v>
      </c>
      <c r="DM55" s="88">
        <f t="shared" si="48"/>
        <v>0</v>
      </c>
      <c r="DN55" s="88">
        <f t="shared" si="48"/>
        <v>0</v>
      </c>
      <c r="DO55" s="88">
        <f t="shared" si="48"/>
        <v>0</v>
      </c>
      <c r="DP55" s="88">
        <f t="shared" si="49"/>
        <v>0</v>
      </c>
      <c r="DQ55" s="88">
        <f t="shared" si="9"/>
        <v>0</v>
      </c>
      <c r="DR55" s="88">
        <f t="shared" si="9"/>
        <v>0</v>
      </c>
      <c r="DS55" s="88">
        <f t="shared" si="9"/>
        <v>0</v>
      </c>
    </row>
    <row r="56" spans="10:123" x14ac:dyDescent="0.3">
      <c r="J56" s="12" t="str">
        <f>'6. Patients'!C31</f>
        <v/>
      </c>
      <c r="K56" s="12"/>
      <c r="L56" s="88">
        <f t="shared" si="10"/>
        <v>0</v>
      </c>
      <c r="M56" s="88">
        <f t="shared" si="38"/>
        <v>0</v>
      </c>
      <c r="N56" s="88">
        <f t="shared" si="39"/>
        <v>0</v>
      </c>
      <c r="O56" s="88">
        <f t="shared" si="40"/>
        <v>0</v>
      </c>
      <c r="P56" s="88">
        <f t="shared" si="41"/>
        <v>0</v>
      </c>
      <c r="Q56" s="88">
        <f t="shared" si="42"/>
        <v>0</v>
      </c>
      <c r="R56" s="88">
        <f t="shared" si="43"/>
        <v>0</v>
      </c>
      <c r="S56" s="88">
        <f t="shared" si="44"/>
        <v>0</v>
      </c>
      <c r="T56" s="88">
        <f t="shared" si="45"/>
        <v>0</v>
      </c>
      <c r="U56" s="88">
        <f t="shared" si="46"/>
        <v>0</v>
      </c>
      <c r="V56" s="88">
        <f t="shared" si="47"/>
        <v>0</v>
      </c>
      <c r="W56" s="88">
        <f t="shared" si="13"/>
        <v>0</v>
      </c>
      <c r="X56" s="88">
        <f t="shared" si="14"/>
        <v>0</v>
      </c>
      <c r="Y56" s="88">
        <f t="shared" si="15"/>
        <v>0</v>
      </c>
      <c r="Z56" s="88">
        <f t="shared" si="16"/>
        <v>0</v>
      </c>
      <c r="AA56" s="88">
        <f t="shared" si="17"/>
        <v>0</v>
      </c>
      <c r="AB56" s="88">
        <f t="shared" si="18"/>
        <v>0</v>
      </c>
      <c r="AC56" s="88">
        <f t="shared" si="19"/>
        <v>0</v>
      </c>
      <c r="AD56" s="88">
        <f t="shared" si="20"/>
        <v>0</v>
      </c>
      <c r="AE56" s="88">
        <f t="shared" si="21"/>
        <v>0</v>
      </c>
      <c r="AF56" s="88">
        <f t="shared" si="22"/>
        <v>0</v>
      </c>
      <c r="AG56" s="88">
        <f t="shared" si="23"/>
        <v>0</v>
      </c>
      <c r="AH56" s="88">
        <f t="shared" si="24"/>
        <v>0</v>
      </c>
      <c r="AI56" s="88">
        <f t="shared" si="25"/>
        <v>0</v>
      </c>
      <c r="AJ56" s="88">
        <f t="shared" si="26"/>
        <v>0</v>
      </c>
      <c r="AK56" s="88">
        <f t="shared" si="27"/>
        <v>0</v>
      </c>
      <c r="AL56" s="88">
        <f t="shared" si="28"/>
        <v>0</v>
      </c>
      <c r="AM56" s="88">
        <f t="shared" si="29"/>
        <v>0</v>
      </c>
      <c r="AN56" s="88">
        <f t="shared" si="30"/>
        <v>0</v>
      </c>
      <c r="AO56" s="88">
        <f t="shared" si="31"/>
        <v>0</v>
      </c>
      <c r="AP56" s="88">
        <f t="shared" si="32"/>
        <v>0</v>
      </c>
      <c r="AQ56" s="88">
        <f t="shared" si="33"/>
        <v>0</v>
      </c>
      <c r="AR56" s="88">
        <f t="shared" si="34"/>
        <v>0</v>
      </c>
      <c r="AS56" s="88">
        <f t="shared" si="35"/>
        <v>0</v>
      </c>
      <c r="AT56" s="88">
        <f t="shared" si="36"/>
        <v>0</v>
      </c>
      <c r="AU56" s="88">
        <f t="shared" si="37"/>
        <v>0</v>
      </c>
      <c r="AW56" s="12" t="str">
        <f t="shared" si="6"/>
        <v/>
      </c>
      <c r="AX56" s="88" t="str">
        <f>IFERROR(-MIN(SUMPRODUCT(--($E$9:$E$28&lt;=AX$33),--($B$9:$B$28=$J$34),--($F$9:$F$28&gt;=AX$33),--($C$9:$C$28=$AW56),$H$9:$H$28,$K$9:$K$28),VLOOKUP($AW56,'6. Patients'!$C$10:$AP$39,COLUMNS('6. Patients'!$C$9:F$9),0)),"")</f>
        <v/>
      </c>
      <c r="AY56" s="88" t="str">
        <f>IFERROR(-MIN(SUMPRODUCT(--($E$9:$E$28&lt;=AY$33),--($B$9:$B$28=$J$34),--($F$9:$F$28&gt;=AY$33),--($C$9:$C$28=$AW56),$H$9:$H$28,$K$9:$K$28),VLOOKUP($AW56,'6. Patients'!$C$10:$AP$39,COLUMNS('6. Patients'!$C$9:G$9),0)),"")</f>
        <v/>
      </c>
      <c r="AZ56" s="88" t="str">
        <f>IFERROR(-MIN(SUMPRODUCT(--($E$9:$E$28&lt;=AZ$33),--($B$9:$B$28=$J$34),--($F$9:$F$28&gt;=AZ$33),--($C$9:$C$28=$AW56),$H$9:$H$28,$K$9:$K$28),VLOOKUP($AW56,'6. Patients'!$C$10:$AP$39,COLUMNS('6. Patients'!$C$9:H$9),0)),"")</f>
        <v/>
      </c>
      <c r="BA56" s="88" t="str">
        <f>IFERROR(-MIN(SUMPRODUCT(--($E$9:$E$28&lt;=BA$33),--($B$9:$B$28=$J$34),--($F$9:$F$28&gt;=BA$33),--($C$9:$C$28=$AW56),$H$9:$H$28,$K$9:$K$28),VLOOKUP($AW56,'6. Patients'!$C$10:$AP$39,COLUMNS('6. Patients'!$C$9:I$9),0)),"")</f>
        <v/>
      </c>
      <c r="BB56" s="88" t="str">
        <f>IFERROR(-MIN(SUMPRODUCT(--($E$9:$E$28&lt;=BB$33),--($B$9:$B$28=$J$34),--($F$9:$F$28&gt;=BB$33),--($C$9:$C$28=$AW56),$H$9:$H$28,$K$9:$K$28),VLOOKUP($AW56,'6. Patients'!$C$10:$AP$39,COLUMNS('6. Patients'!$C$9:J$9),0)),"")</f>
        <v/>
      </c>
      <c r="BC56" s="88" t="str">
        <f>IFERROR(-MIN(SUMPRODUCT(--($E$9:$E$28&lt;=BC$33),--($B$9:$B$28=$J$34),--($F$9:$F$28&gt;=BC$33),--($C$9:$C$28=$AW56),$H$9:$H$28,$K$9:$K$28),VLOOKUP($AW56,'6. Patients'!$C$10:$AP$39,COLUMNS('6. Patients'!$C$9:K$9),0)),"")</f>
        <v/>
      </c>
      <c r="BD56" s="88" t="str">
        <f>IFERROR(-MIN(SUMPRODUCT(--($E$9:$E$28&lt;=BD$33),--($B$9:$B$28=$J$34),--($F$9:$F$28&gt;=BD$33),--($C$9:$C$28=$AW56),$H$9:$H$28,$K$9:$K$28),VLOOKUP($AW56,'6. Patients'!$C$10:$AP$39,COLUMNS('6. Patients'!$C$9:L$9),0)),"")</f>
        <v/>
      </c>
      <c r="BE56" s="88" t="str">
        <f>IFERROR(-MIN(SUMPRODUCT(--($E$9:$E$28&lt;=BE$33),--($B$9:$B$28=$J$34),--($F$9:$F$28&gt;=BE$33),--($C$9:$C$28=$AW56),$H$9:$H$28,$K$9:$K$28),VLOOKUP($AW56,'6. Patients'!$C$10:$AP$39,COLUMNS('6. Patients'!$C$9:M$9),0)),"")</f>
        <v/>
      </c>
      <c r="BF56" s="88" t="str">
        <f>IFERROR(-MIN(SUMPRODUCT(--($E$9:$E$28&lt;=BF$33),--($B$9:$B$28=$J$34),--($F$9:$F$28&gt;=BF$33),--($C$9:$C$28=$AW56),$H$9:$H$28,$K$9:$K$28),VLOOKUP($AW56,'6. Patients'!$C$10:$AP$39,COLUMNS('6. Patients'!$C$9:N$9),0)),"")</f>
        <v/>
      </c>
      <c r="BG56" s="88" t="str">
        <f>IFERROR(-MIN(SUMPRODUCT(--($E$9:$E$28&lt;=BG$33),--($B$9:$B$28=$J$34),--($F$9:$F$28&gt;=BG$33),--($C$9:$C$28=$AW56),$H$9:$H$28,$K$9:$K$28),VLOOKUP($AW56,'6. Patients'!$C$10:$AP$39,COLUMNS('6. Patients'!$C$9:O$9),0)),"")</f>
        <v/>
      </c>
      <c r="BH56" s="88" t="str">
        <f>IFERROR(-MIN(SUMPRODUCT(--($E$9:$E$28&lt;=BH$33),--($B$9:$B$28=$J$34),--($F$9:$F$28&gt;=BH$33),--($C$9:$C$28=$AW56),$H$9:$H$28,$K$9:$K$28),VLOOKUP($AW56,'6. Patients'!$C$10:$AP$39,COLUMNS('6. Patients'!$C$9:P$9),0)),"")</f>
        <v/>
      </c>
      <c r="BI56" s="88" t="str">
        <f>IFERROR(-MIN(SUMPRODUCT(--($E$9:$E$28&lt;=BI$33),--($B$9:$B$28=$J$34),--($F$9:$F$28&gt;=BI$33),--($C$9:$C$28=$AW56),$H$9:$H$28,$K$9:$K$28),VLOOKUP($AW56,'6. Patients'!$C$10:$AP$39,COLUMNS('6. Patients'!$C$9:Q$9),0)),"")</f>
        <v/>
      </c>
      <c r="BJ56" s="88" t="str">
        <f>IFERROR(-MIN(SUMPRODUCT(--($E$9:$E$28&lt;=BJ$33),--($B$9:$B$28=$J$34),--($F$9:$F$28&gt;=BJ$33),--($C$9:$C$28=$AW56),$H$9:$H$28,$K$9:$K$28),VLOOKUP($AW56,'6. Patients'!$C$10:$AP$39,COLUMNS('6. Patients'!$C$9:R$9),0)),"")</f>
        <v/>
      </c>
      <c r="BK56" s="88" t="str">
        <f>IFERROR(-MIN(SUMPRODUCT(--($E$9:$E$28&lt;=BK$33),--($B$9:$B$28=$J$34),--($F$9:$F$28&gt;=BK$33),--($C$9:$C$28=$AW56),$H$9:$H$28,$K$9:$K$28),VLOOKUP($AW56,'6. Patients'!$C$10:$AP$39,COLUMNS('6. Patients'!$C$9:S$9),0)),"")</f>
        <v/>
      </c>
      <c r="BL56" s="88" t="str">
        <f>IFERROR(-MIN(SUMPRODUCT(--($E$9:$E$28&lt;=BL$33),--($B$9:$B$28=$J$34),--($F$9:$F$28&gt;=BL$33),--($C$9:$C$28=$AW56),$H$9:$H$28,$K$9:$K$28),VLOOKUP($AW56,'6. Patients'!$C$10:$AP$39,COLUMNS('6. Patients'!$C$9:T$9),0)),"")</f>
        <v/>
      </c>
      <c r="BM56" s="88" t="str">
        <f>IFERROR(-MIN(SUMPRODUCT(--($E$9:$E$28&lt;=BM$33),--($B$9:$B$28=$J$34),--($F$9:$F$28&gt;=BM$33),--($C$9:$C$28=$AW56),$H$9:$H$28,$K$9:$K$28),VLOOKUP($AW56,'6. Patients'!$C$10:$AP$39,COLUMNS('6. Patients'!$C$9:U$9),0)),"")</f>
        <v/>
      </c>
      <c r="BN56" s="88" t="str">
        <f>IFERROR(-MIN(SUMPRODUCT(--($E$9:$E$28&lt;=BN$33),--($B$9:$B$28=$J$34),--($F$9:$F$28&gt;=BN$33),--($C$9:$C$28=$AW56),$H$9:$H$28,$K$9:$K$28),VLOOKUP($AW56,'6. Patients'!$C$10:$AP$39,COLUMNS('6. Patients'!$C$9:V$9),0)),"")</f>
        <v/>
      </c>
      <c r="BO56" s="88" t="str">
        <f>IFERROR(-MIN(SUMPRODUCT(--($E$9:$E$28&lt;=BO$33),--($B$9:$B$28=$J$34),--($F$9:$F$28&gt;=BO$33),--($C$9:$C$28=$AW56),$H$9:$H$28,$K$9:$K$28),VLOOKUP($AW56,'6. Patients'!$C$10:$AP$39,COLUMNS('6. Patients'!$C$9:W$9),0)),"")</f>
        <v/>
      </c>
      <c r="BP56" s="88" t="str">
        <f>IFERROR(-MIN(SUMPRODUCT(--($E$9:$E$28&lt;=BP$33),--($B$9:$B$28=$J$34),--($F$9:$F$28&gt;=BP$33),--($C$9:$C$28=$AW56),$H$9:$H$28,$K$9:$K$28),VLOOKUP($AW56,'6. Patients'!$C$10:$AP$39,COLUMNS('6. Patients'!$C$9:X$9),0)),"")</f>
        <v/>
      </c>
      <c r="BQ56" s="88" t="str">
        <f>IFERROR(-MIN(SUMPRODUCT(--($E$9:$E$28&lt;=BQ$33),--($B$9:$B$28=$J$34),--($F$9:$F$28&gt;=BQ$33),--($C$9:$C$28=$AW56),$H$9:$H$28,$K$9:$K$28),VLOOKUP($AW56,'6. Patients'!$C$10:$AP$39,COLUMNS('6. Patients'!$C$9:Y$9),0)),"")</f>
        <v/>
      </c>
      <c r="BR56" s="88" t="str">
        <f>IFERROR(-MIN(SUMPRODUCT(--($E$9:$E$28&lt;=BR$33),--($B$9:$B$28=$J$34),--($F$9:$F$28&gt;=BR$33),--($C$9:$C$28=$AW56),$H$9:$H$28,$K$9:$K$28),VLOOKUP($AW56,'6. Patients'!$C$10:$AP$39,COLUMNS('6. Patients'!$C$9:Z$9),0)),"")</f>
        <v/>
      </c>
      <c r="BS56" s="88" t="str">
        <f>IFERROR(-MIN(SUMPRODUCT(--($E$9:$E$28&lt;=BS$33),--($B$9:$B$28=$J$34),--($F$9:$F$28&gt;=BS$33),--($C$9:$C$28=$AW56),$H$9:$H$28,$K$9:$K$28),VLOOKUP($AW56,'6. Patients'!$C$10:$AP$39,COLUMNS('6. Patients'!$C$9:AA$9),0)),"")</f>
        <v/>
      </c>
      <c r="BT56" s="88" t="str">
        <f>IFERROR(-MIN(SUMPRODUCT(--($E$9:$E$28&lt;=BT$33),--($B$9:$B$28=$J$34),--($F$9:$F$28&gt;=BT$33),--($C$9:$C$28=$AW56),$H$9:$H$28,$K$9:$K$28),VLOOKUP($AW56,'6. Patients'!$C$10:$AP$39,COLUMNS('6. Patients'!$C$9:AB$9),0)),"")</f>
        <v/>
      </c>
      <c r="BU56" s="88" t="str">
        <f>IFERROR(-MIN(SUMPRODUCT(--($E$9:$E$28&lt;=BU$33),--($B$9:$B$28=$J$34),--($F$9:$F$28&gt;=BU$33),--($C$9:$C$28=$AW56),$H$9:$H$28,$K$9:$K$28),VLOOKUP($AW56,'6. Patients'!$C$10:$AP$39,COLUMNS('6. Patients'!$C$9:AC$9),0)),"")</f>
        <v/>
      </c>
      <c r="BV56" s="88" t="str">
        <f>IFERROR(-MIN(SUMPRODUCT(--($E$9:$E$28&lt;=BV$33),--($B$9:$B$28=$J$34),--($F$9:$F$28&gt;=BV$33),--($C$9:$C$28=$AW56),$H$9:$H$28,$K$9:$K$28),VLOOKUP($AW56,'6. Patients'!$C$10:$AP$39,COLUMNS('6. Patients'!$C$9:AD$9),0)),"")</f>
        <v/>
      </c>
      <c r="BW56" s="88" t="str">
        <f>IFERROR(-MIN(SUMPRODUCT(--($E$9:$E$28&lt;=BW$33),--($B$9:$B$28=$J$34),--($F$9:$F$28&gt;=BW$33),--($C$9:$C$28=$AW56),$H$9:$H$28,$K$9:$K$28),VLOOKUP($AW56,'6. Patients'!$C$10:$AP$39,COLUMNS('6. Patients'!$C$9:AE$9),0)),"")</f>
        <v/>
      </c>
      <c r="BX56" s="88" t="str">
        <f>IFERROR(-MIN(SUMPRODUCT(--($E$9:$E$28&lt;=BX$33),--($B$9:$B$28=$J$34),--($F$9:$F$28&gt;=BX$33),--($C$9:$C$28=$AW56),$H$9:$H$28,$K$9:$K$28),VLOOKUP($AW56,'6. Patients'!$C$10:$AP$39,COLUMNS('6. Patients'!$C$9:AF$9),0)),"")</f>
        <v/>
      </c>
      <c r="BY56" s="88" t="str">
        <f>IFERROR(-MIN(SUMPRODUCT(--($E$9:$E$28&lt;=BY$33),--($B$9:$B$28=$J$34),--($F$9:$F$28&gt;=BY$33),--($C$9:$C$28=$AW56),$H$9:$H$28,$K$9:$K$28),VLOOKUP($AW56,'6. Patients'!$C$10:$AP$39,COLUMNS('6. Patients'!$C$9:AG$9),0)),"")</f>
        <v/>
      </c>
      <c r="BZ56" s="88" t="str">
        <f>IFERROR(-MIN(SUMPRODUCT(--($E$9:$E$28&lt;=BZ$33),--($B$9:$B$28=$J$34),--($F$9:$F$28&gt;=BZ$33),--($C$9:$C$28=$AW56),$H$9:$H$28,$K$9:$K$28),VLOOKUP($AW56,'6. Patients'!$C$10:$AP$39,COLUMNS('6. Patients'!$C$9:AH$9),0)),"")</f>
        <v/>
      </c>
      <c r="CA56" s="88" t="str">
        <f>IFERROR(-MIN(SUMPRODUCT(--($E$9:$E$28&lt;=CA$33),--($B$9:$B$28=$J$34),--($F$9:$F$28&gt;=CA$33),--($C$9:$C$28=$AW56),$H$9:$H$28,$K$9:$K$28),VLOOKUP($AW56,'6. Patients'!$C$10:$AP$39,COLUMNS('6. Patients'!$C$9:AI$9),0)),"")</f>
        <v/>
      </c>
      <c r="CB56" s="88" t="str">
        <f>IFERROR(-MIN(SUMPRODUCT(--($E$9:$E$28&lt;=CB$33),--($B$9:$B$28=$J$34),--($F$9:$F$28&gt;=CB$33),--($C$9:$C$28=$AW56),$H$9:$H$28,$K$9:$K$28),VLOOKUP($AW56,'6. Patients'!$C$10:$AP$39,COLUMNS('6. Patients'!$C$9:AJ$9),0)),"")</f>
        <v/>
      </c>
      <c r="CC56" s="88" t="str">
        <f>IFERROR(-MIN(SUMPRODUCT(--($E$9:$E$28&lt;=CC$33),--($B$9:$B$28=$J$34),--($F$9:$F$28&gt;=CC$33),--($C$9:$C$28=$AW56),$H$9:$H$28,$K$9:$K$28),VLOOKUP($AW56,'6. Patients'!$C$10:$AP$39,COLUMNS('6. Patients'!$C$9:AK$9),0)),"")</f>
        <v/>
      </c>
      <c r="CD56" s="88" t="str">
        <f>IFERROR(-MIN(SUMPRODUCT(--($E$9:$E$28&lt;=CD$33),--($B$9:$B$28=$J$34),--($F$9:$F$28&gt;=CD$33),--($C$9:$C$28=$AW56),$H$9:$H$28,$K$9:$K$28),VLOOKUP($AW56,'6. Patients'!$C$10:$AP$39,COLUMNS('6. Patients'!$C$9:AL$9),0)),"")</f>
        <v/>
      </c>
      <c r="CE56" s="88" t="str">
        <f>IFERROR(-MIN(SUMPRODUCT(--($E$9:$E$28&lt;=CE$33),--($B$9:$B$28=$J$34),--($F$9:$F$28&gt;=CE$33),--($C$9:$C$28=$AW56),$H$9:$H$28,$K$9:$K$28),VLOOKUP($AW56,'6. Patients'!$C$10:$AP$39,COLUMNS('6. Patients'!$C$9:AM$9),0)),"")</f>
        <v/>
      </c>
      <c r="CF56" s="88" t="str">
        <f>IFERROR(-MIN(SUMPRODUCT(--($E$9:$E$28&lt;=CF$33),--($B$9:$B$28=$J$34),--($F$9:$F$28&gt;=CF$33),--($C$9:$C$28=$AW56),$H$9:$H$28,$K$9:$K$28),VLOOKUP($AW56,'6. Patients'!$C$10:$AP$39,COLUMNS('6. Patients'!$C$9:AN$9),0)),"")</f>
        <v/>
      </c>
      <c r="CG56" s="88" t="str">
        <f>IFERROR(-MIN(SUMPRODUCT(--($E$9:$E$28&lt;=CG$33),--($B$9:$B$28=$J$34),--($F$9:$F$28&gt;=CG$33),--($C$9:$C$28=$AW56),$H$9:$H$28,$K$9:$K$28),VLOOKUP($AW56,'6. Patients'!$C$10:$AP$39,COLUMNS('6. Patients'!$C$9:AO$9),0)),"")</f>
        <v/>
      </c>
      <c r="CI56" s="12" t="str">
        <f t="shared" si="11"/>
        <v/>
      </c>
      <c r="CJ56" s="88">
        <f t="shared" si="50"/>
        <v>0</v>
      </c>
      <c r="CK56" s="88">
        <f t="shared" si="50"/>
        <v>0</v>
      </c>
      <c r="CL56" s="88">
        <f t="shared" si="50"/>
        <v>0</v>
      </c>
      <c r="CM56" s="88">
        <f t="shared" si="50"/>
        <v>0</v>
      </c>
      <c r="CN56" s="88">
        <f t="shared" si="50"/>
        <v>0</v>
      </c>
      <c r="CO56" s="88">
        <f t="shared" si="50"/>
        <v>0</v>
      </c>
      <c r="CP56" s="88">
        <f t="shared" si="50"/>
        <v>0</v>
      </c>
      <c r="CQ56" s="88">
        <f t="shared" si="50"/>
        <v>0</v>
      </c>
      <c r="CR56" s="88">
        <f t="shared" si="50"/>
        <v>0</v>
      </c>
      <c r="CS56" s="88">
        <f t="shared" si="50"/>
        <v>0</v>
      </c>
      <c r="CT56" s="88">
        <f t="shared" si="50"/>
        <v>0</v>
      </c>
      <c r="CU56" s="88">
        <f t="shared" si="50"/>
        <v>0</v>
      </c>
      <c r="CV56" s="88">
        <f t="shared" si="50"/>
        <v>0</v>
      </c>
      <c r="CW56" s="88">
        <f t="shared" si="50"/>
        <v>0</v>
      </c>
      <c r="CX56" s="88">
        <f t="shared" si="50"/>
        <v>0</v>
      </c>
      <c r="CY56" s="88">
        <f t="shared" si="50"/>
        <v>0</v>
      </c>
      <c r="CZ56" s="88">
        <f t="shared" si="48"/>
        <v>0</v>
      </c>
      <c r="DA56" s="88">
        <f t="shared" si="48"/>
        <v>0</v>
      </c>
      <c r="DB56" s="88">
        <f t="shared" si="48"/>
        <v>0</v>
      </c>
      <c r="DC56" s="88">
        <f t="shared" si="48"/>
        <v>0</v>
      </c>
      <c r="DD56" s="88">
        <f t="shared" si="48"/>
        <v>0</v>
      </c>
      <c r="DE56" s="88">
        <f t="shared" si="48"/>
        <v>0</v>
      </c>
      <c r="DF56" s="88">
        <f t="shared" si="48"/>
        <v>0</v>
      </c>
      <c r="DG56" s="88">
        <f t="shared" si="48"/>
        <v>0</v>
      </c>
      <c r="DH56" s="88">
        <f t="shared" si="48"/>
        <v>0</v>
      </c>
      <c r="DI56" s="88">
        <f t="shared" si="48"/>
        <v>0</v>
      </c>
      <c r="DJ56" s="88">
        <f t="shared" si="48"/>
        <v>0</v>
      </c>
      <c r="DK56" s="88">
        <f t="shared" si="48"/>
        <v>0</v>
      </c>
      <c r="DL56" s="88">
        <f t="shared" si="48"/>
        <v>0</v>
      </c>
      <c r="DM56" s="88">
        <f t="shared" si="48"/>
        <v>0</v>
      </c>
      <c r="DN56" s="88">
        <f t="shared" si="48"/>
        <v>0</v>
      </c>
      <c r="DO56" s="88">
        <f t="shared" si="48"/>
        <v>0</v>
      </c>
      <c r="DP56" s="88">
        <f t="shared" si="49"/>
        <v>0</v>
      </c>
      <c r="DQ56" s="88">
        <f t="shared" si="9"/>
        <v>0</v>
      </c>
      <c r="DR56" s="88">
        <f t="shared" si="9"/>
        <v>0</v>
      </c>
      <c r="DS56" s="88">
        <f t="shared" si="9"/>
        <v>0</v>
      </c>
    </row>
    <row r="57" spans="10:123" x14ac:dyDescent="0.3">
      <c r="J57" s="12" t="str">
        <f>'6. Patients'!C32</f>
        <v/>
      </c>
      <c r="K57" s="12"/>
      <c r="L57" s="88">
        <f t="shared" si="10"/>
        <v>0</v>
      </c>
      <c r="M57" s="88">
        <f t="shared" si="38"/>
        <v>0</v>
      </c>
      <c r="N57" s="88">
        <f t="shared" si="39"/>
        <v>0</v>
      </c>
      <c r="O57" s="88">
        <f t="shared" si="40"/>
        <v>0</v>
      </c>
      <c r="P57" s="88">
        <f t="shared" si="41"/>
        <v>0</v>
      </c>
      <c r="Q57" s="88">
        <f t="shared" si="42"/>
        <v>0</v>
      </c>
      <c r="R57" s="88">
        <f t="shared" si="43"/>
        <v>0</v>
      </c>
      <c r="S57" s="88">
        <f t="shared" si="44"/>
        <v>0</v>
      </c>
      <c r="T57" s="88">
        <f t="shared" si="45"/>
        <v>0</v>
      </c>
      <c r="U57" s="88">
        <f t="shared" si="46"/>
        <v>0</v>
      </c>
      <c r="V57" s="88">
        <f t="shared" si="47"/>
        <v>0</v>
      </c>
      <c r="W57" s="88">
        <f t="shared" si="13"/>
        <v>0</v>
      </c>
      <c r="X57" s="88">
        <f t="shared" si="14"/>
        <v>0</v>
      </c>
      <c r="Y57" s="88">
        <f t="shared" si="15"/>
        <v>0</v>
      </c>
      <c r="Z57" s="88">
        <f t="shared" si="16"/>
        <v>0</v>
      </c>
      <c r="AA57" s="88">
        <f t="shared" si="17"/>
        <v>0</v>
      </c>
      <c r="AB57" s="88">
        <f t="shared" si="18"/>
        <v>0</v>
      </c>
      <c r="AC57" s="88">
        <f t="shared" si="19"/>
        <v>0</v>
      </c>
      <c r="AD57" s="88">
        <f t="shared" si="20"/>
        <v>0</v>
      </c>
      <c r="AE57" s="88">
        <f t="shared" si="21"/>
        <v>0</v>
      </c>
      <c r="AF57" s="88">
        <f t="shared" si="22"/>
        <v>0</v>
      </c>
      <c r="AG57" s="88">
        <f t="shared" si="23"/>
        <v>0</v>
      </c>
      <c r="AH57" s="88">
        <f t="shared" si="24"/>
        <v>0</v>
      </c>
      <c r="AI57" s="88">
        <f t="shared" si="25"/>
        <v>0</v>
      </c>
      <c r="AJ57" s="88">
        <f t="shared" si="26"/>
        <v>0</v>
      </c>
      <c r="AK57" s="88">
        <f t="shared" si="27"/>
        <v>0</v>
      </c>
      <c r="AL57" s="88">
        <f t="shared" si="28"/>
        <v>0</v>
      </c>
      <c r="AM57" s="88">
        <f t="shared" si="29"/>
        <v>0</v>
      </c>
      <c r="AN57" s="88">
        <f t="shared" si="30"/>
        <v>0</v>
      </c>
      <c r="AO57" s="88">
        <f t="shared" si="31"/>
        <v>0</v>
      </c>
      <c r="AP57" s="88">
        <f t="shared" si="32"/>
        <v>0</v>
      </c>
      <c r="AQ57" s="88">
        <f t="shared" si="33"/>
        <v>0</v>
      </c>
      <c r="AR57" s="88">
        <f t="shared" si="34"/>
        <v>0</v>
      </c>
      <c r="AS57" s="88">
        <f t="shared" si="35"/>
        <v>0</v>
      </c>
      <c r="AT57" s="88">
        <f t="shared" si="36"/>
        <v>0</v>
      </c>
      <c r="AU57" s="88">
        <f t="shared" si="37"/>
        <v>0</v>
      </c>
      <c r="AW57" s="12" t="str">
        <f t="shared" si="6"/>
        <v/>
      </c>
      <c r="AX57" s="88" t="str">
        <f>IFERROR(-MIN(SUMPRODUCT(--($E$9:$E$28&lt;=AX$33),--($B$9:$B$28=$J$34),--($F$9:$F$28&gt;=AX$33),--($C$9:$C$28=$AW57),$H$9:$H$28,$K$9:$K$28),VLOOKUP($AW57,'6. Patients'!$C$10:$AP$39,COLUMNS('6. Patients'!$C$9:F$9),0)),"")</f>
        <v/>
      </c>
      <c r="AY57" s="88" t="str">
        <f>IFERROR(-MIN(SUMPRODUCT(--($E$9:$E$28&lt;=AY$33),--($B$9:$B$28=$J$34),--($F$9:$F$28&gt;=AY$33),--($C$9:$C$28=$AW57),$H$9:$H$28,$K$9:$K$28),VLOOKUP($AW57,'6. Patients'!$C$10:$AP$39,COLUMNS('6. Patients'!$C$9:G$9),0)),"")</f>
        <v/>
      </c>
      <c r="AZ57" s="88" t="str">
        <f>IFERROR(-MIN(SUMPRODUCT(--($E$9:$E$28&lt;=AZ$33),--($B$9:$B$28=$J$34),--($F$9:$F$28&gt;=AZ$33),--($C$9:$C$28=$AW57),$H$9:$H$28,$K$9:$K$28),VLOOKUP($AW57,'6. Patients'!$C$10:$AP$39,COLUMNS('6. Patients'!$C$9:H$9),0)),"")</f>
        <v/>
      </c>
      <c r="BA57" s="88" t="str">
        <f>IFERROR(-MIN(SUMPRODUCT(--($E$9:$E$28&lt;=BA$33),--($B$9:$B$28=$J$34),--($F$9:$F$28&gt;=BA$33),--($C$9:$C$28=$AW57),$H$9:$H$28,$K$9:$K$28),VLOOKUP($AW57,'6. Patients'!$C$10:$AP$39,COLUMNS('6. Patients'!$C$9:I$9),0)),"")</f>
        <v/>
      </c>
      <c r="BB57" s="88" t="str">
        <f>IFERROR(-MIN(SUMPRODUCT(--($E$9:$E$28&lt;=BB$33),--($B$9:$B$28=$J$34),--($F$9:$F$28&gt;=BB$33),--($C$9:$C$28=$AW57),$H$9:$H$28,$K$9:$K$28),VLOOKUP($AW57,'6. Patients'!$C$10:$AP$39,COLUMNS('6. Patients'!$C$9:J$9),0)),"")</f>
        <v/>
      </c>
      <c r="BC57" s="88" t="str">
        <f>IFERROR(-MIN(SUMPRODUCT(--($E$9:$E$28&lt;=BC$33),--($B$9:$B$28=$J$34),--($F$9:$F$28&gt;=BC$33),--($C$9:$C$28=$AW57),$H$9:$H$28,$K$9:$K$28),VLOOKUP($AW57,'6. Patients'!$C$10:$AP$39,COLUMNS('6. Patients'!$C$9:K$9),0)),"")</f>
        <v/>
      </c>
      <c r="BD57" s="88" t="str">
        <f>IFERROR(-MIN(SUMPRODUCT(--($E$9:$E$28&lt;=BD$33),--($B$9:$B$28=$J$34),--($F$9:$F$28&gt;=BD$33),--($C$9:$C$28=$AW57),$H$9:$H$28,$K$9:$K$28),VLOOKUP($AW57,'6. Patients'!$C$10:$AP$39,COLUMNS('6. Patients'!$C$9:L$9),0)),"")</f>
        <v/>
      </c>
      <c r="BE57" s="88" t="str">
        <f>IFERROR(-MIN(SUMPRODUCT(--($E$9:$E$28&lt;=BE$33),--($B$9:$B$28=$J$34),--($F$9:$F$28&gt;=BE$33),--($C$9:$C$28=$AW57),$H$9:$H$28,$K$9:$K$28),VLOOKUP($AW57,'6. Patients'!$C$10:$AP$39,COLUMNS('6. Patients'!$C$9:M$9),0)),"")</f>
        <v/>
      </c>
      <c r="BF57" s="88" t="str">
        <f>IFERROR(-MIN(SUMPRODUCT(--($E$9:$E$28&lt;=BF$33),--($B$9:$B$28=$J$34),--($F$9:$F$28&gt;=BF$33),--($C$9:$C$28=$AW57),$H$9:$H$28,$K$9:$K$28),VLOOKUP($AW57,'6. Patients'!$C$10:$AP$39,COLUMNS('6. Patients'!$C$9:N$9),0)),"")</f>
        <v/>
      </c>
      <c r="BG57" s="88" t="str">
        <f>IFERROR(-MIN(SUMPRODUCT(--($E$9:$E$28&lt;=BG$33),--($B$9:$B$28=$J$34),--($F$9:$F$28&gt;=BG$33),--($C$9:$C$28=$AW57),$H$9:$H$28,$K$9:$K$28),VLOOKUP($AW57,'6. Patients'!$C$10:$AP$39,COLUMNS('6. Patients'!$C$9:O$9),0)),"")</f>
        <v/>
      </c>
      <c r="BH57" s="88" t="str">
        <f>IFERROR(-MIN(SUMPRODUCT(--($E$9:$E$28&lt;=BH$33),--($B$9:$B$28=$J$34),--($F$9:$F$28&gt;=BH$33),--($C$9:$C$28=$AW57),$H$9:$H$28,$K$9:$K$28),VLOOKUP($AW57,'6. Patients'!$C$10:$AP$39,COLUMNS('6. Patients'!$C$9:P$9),0)),"")</f>
        <v/>
      </c>
      <c r="BI57" s="88" t="str">
        <f>IFERROR(-MIN(SUMPRODUCT(--($E$9:$E$28&lt;=BI$33),--($B$9:$B$28=$J$34),--($F$9:$F$28&gt;=BI$33),--($C$9:$C$28=$AW57),$H$9:$H$28,$K$9:$K$28),VLOOKUP($AW57,'6. Patients'!$C$10:$AP$39,COLUMNS('6. Patients'!$C$9:Q$9),0)),"")</f>
        <v/>
      </c>
      <c r="BJ57" s="88" t="str">
        <f>IFERROR(-MIN(SUMPRODUCT(--($E$9:$E$28&lt;=BJ$33),--($B$9:$B$28=$J$34),--($F$9:$F$28&gt;=BJ$33),--($C$9:$C$28=$AW57),$H$9:$H$28,$K$9:$K$28),VLOOKUP($AW57,'6. Patients'!$C$10:$AP$39,COLUMNS('6. Patients'!$C$9:R$9),0)),"")</f>
        <v/>
      </c>
      <c r="BK57" s="88" t="str">
        <f>IFERROR(-MIN(SUMPRODUCT(--($E$9:$E$28&lt;=BK$33),--($B$9:$B$28=$J$34),--($F$9:$F$28&gt;=BK$33),--($C$9:$C$28=$AW57),$H$9:$H$28,$K$9:$K$28),VLOOKUP($AW57,'6. Patients'!$C$10:$AP$39,COLUMNS('6. Patients'!$C$9:S$9),0)),"")</f>
        <v/>
      </c>
      <c r="BL57" s="88" t="str">
        <f>IFERROR(-MIN(SUMPRODUCT(--($E$9:$E$28&lt;=BL$33),--($B$9:$B$28=$J$34),--($F$9:$F$28&gt;=BL$33),--($C$9:$C$28=$AW57),$H$9:$H$28,$K$9:$K$28),VLOOKUP($AW57,'6. Patients'!$C$10:$AP$39,COLUMNS('6. Patients'!$C$9:T$9),0)),"")</f>
        <v/>
      </c>
      <c r="BM57" s="88" t="str">
        <f>IFERROR(-MIN(SUMPRODUCT(--($E$9:$E$28&lt;=BM$33),--($B$9:$B$28=$J$34),--($F$9:$F$28&gt;=BM$33),--($C$9:$C$28=$AW57),$H$9:$H$28,$K$9:$K$28),VLOOKUP($AW57,'6. Patients'!$C$10:$AP$39,COLUMNS('6. Patients'!$C$9:U$9),0)),"")</f>
        <v/>
      </c>
      <c r="BN57" s="88" t="str">
        <f>IFERROR(-MIN(SUMPRODUCT(--($E$9:$E$28&lt;=BN$33),--($B$9:$B$28=$J$34),--($F$9:$F$28&gt;=BN$33),--($C$9:$C$28=$AW57),$H$9:$H$28,$K$9:$K$28),VLOOKUP($AW57,'6. Patients'!$C$10:$AP$39,COLUMNS('6. Patients'!$C$9:V$9),0)),"")</f>
        <v/>
      </c>
      <c r="BO57" s="88" t="str">
        <f>IFERROR(-MIN(SUMPRODUCT(--($E$9:$E$28&lt;=BO$33),--($B$9:$B$28=$J$34),--($F$9:$F$28&gt;=BO$33),--($C$9:$C$28=$AW57),$H$9:$H$28,$K$9:$K$28),VLOOKUP($AW57,'6. Patients'!$C$10:$AP$39,COLUMNS('6. Patients'!$C$9:W$9),0)),"")</f>
        <v/>
      </c>
      <c r="BP57" s="88" t="str">
        <f>IFERROR(-MIN(SUMPRODUCT(--($E$9:$E$28&lt;=BP$33),--($B$9:$B$28=$J$34),--($F$9:$F$28&gt;=BP$33),--($C$9:$C$28=$AW57),$H$9:$H$28,$K$9:$K$28),VLOOKUP($AW57,'6. Patients'!$C$10:$AP$39,COLUMNS('6. Patients'!$C$9:X$9),0)),"")</f>
        <v/>
      </c>
      <c r="BQ57" s="88" t="str">
        <f>IFERROR(-MIN(SUMPRODUCT(--($E$9:$E$28&lt;=BQ$33),--($B$9:$B$28=$J$34),--($F$9:$F$28&gt;=BQ$33),--($C$9:$C$28=$AW57),$H$9:$H$28,$K$9:$K$28),VLOOKUP($AW57,'6. Patients'!$C$10:$AP$39,COLUMNS('6. Patients'!$C$9:Y$9),0)),"")</f>
        <v/>
      </c>
      <c r="BR57" s="88" t="str">
        <f>IFERROR(-MIN(SUMPRODUCT(--($E$9:$E$28&lt;=BR$33),--($B$9:$B$28=$J$34),--($F$9:$F$28&gt;=BR$33),--($C$9:$C$28=$AW57),$H$9:$H$28,$K$9:$K$28),VLOOKUP($AW57,'6. Patients'!$C$10:$AP$39,COLUMNS('6. Patients'!$C$9:Z$9),0)),"")</f>
        <v/>
      </c>
      <c r="BS57" s="88" t="str">
        <f>IFERROR(-MIN(SUMPRODUCT(--($E$9:$E$28&lt;=BS$33),--($B$9:$B$28=$J$34),--($F$9:$F$28&gt;=BS$33),--($C$9:$C$28=$AW57),$H$9:$H$28,$K$9:$K$28),VLOOKUP($AW57,'6. Patients'!$C$10:$AP$39,COLUMNS('6. Patients'!$C$9:AA$9),0)),"")</f>
        <v/>
      </c>
      <c r="BT57" s="88" t="str">
        <f>IFERROR(-MIN(SUMPRODUCT(--($E$9:$E$28&lt;=BT$33),--($B$9:$B$28=$J$34),--($F$9:$F$28&gt;=BT$33),--($C$9:$C$28=$AW57),$H$9:$H$28,$K$9:$K$28),VLOOKUP($AW57,'6. Patients'!$C$10:$AP$39,COLUMNS('6. Patients'!$C$9:AB$9),0)),"")</f>
        <v/>
      </c>
      <c r="BU57" s="88" t="str">
        <f>IFERROR(-MIN(SUMPRODUCT(--($E$9:$E$28&lt;=BU$33),--($B$9:$B$28=$J$34),--($F$9:$F$28&gt;=BU$33),--($C$9:$C$28=$AW57),$H$9:$H$28,$K$9:$K$28),VLOOKUP($AW57,'6. Patients'!$C$10:$AP$39,COLUMNS('6. Patients'!$C$9:AC$9),0)),"")</f>
        <v/>
      </c>
      <c r="BV57" s="88" t="str">
        <f>IFERROR(-MIN(SUMPRODUCT(--($E$9:$E$28&lt;=BV$33),--($B$9:$B$28=$J$34),--($F$9:$F$28&gt;=BV$33),--($C$9:$C$28=$AW57),$H$9:$H$28,$K$9:$K$28),VLOOKUP($AW57,'6. Patients'!$C$10:$AP$39,COLUMNS('6. Patients'!$C$9:AD$9),0)),"")</f>
        <v/>
      </c>
      <c r="BW57" s="88" t="str">
        <f>IFERROR(-MIN(SUMPRODUCT(--($E$9:$E$28&lt;=BW$33),--($B$9:$B$28=$J$34),--($F$9:$F$28&gt;=BW$33),--($C$9:$C$28=$AW57),$H$9:$H$28,$K$9:$K$28),VLOOKUP($AW57,'6. Patients'!$C$10:$AP$39,COLUMNS('6. Patients'!$C$9:AE$9),0)),"")</f>
        <v/>
      </c>
      <c r="BX57" s="88" t="str">
        <f>IFERROR(-MIN(SUMPRODUCT(--($E$9:$E$28&lt;=BX$33),--($B$9:$B$28=$J$34),--($F$9:$F$28&gt;=BX$33),--($C$9:$C$28=$AW57),$H$9:$H$28,$K$9:$K$28),VLOOKUP($AW57,'6. Patients'!$C$10:$AP$39,COLUMNS('6. Patients'!$C$9:AF$9),0)),"")</f>
        <v/>
      </c>
      <c r="BY57" s="88" t="str">
        <f>IFERROR(-MIN(SUMPRODUCT(--($E$9:$E$28&lt;=BY$33),--($B$9:$B$28=$J$34),--($F$9:$F$28&gt;=BY$33),--($C$9:$C$28=$AW57),$H$9:$H$28,$K$9:$K$28),VLOOKUP($AW57,'6. Patients'!$C$10:$AP$39,COLUMNS('6. Patients'!$C$9:AG$9),0)),"")</f>
        <v/>
      </c>
      <c r="BZ57" s="88" t="str">
        <f>IFERROR(-MIN(SUMPRODUCT(--($E$9:$E$28&lt;=BZ$33),--($B$9:$B$28=$J$34),--($F$9:$F$28&gt;=BZ$33),--($C$9:$C$28=$AW57),$H$9:$H$28,$K$9:$K$28),VLOOKUP($AW57,'6. Patients'!$C$10:$AP$39,COLUMNS('6. Patients'!$C$9:AH$9),0)),"")</f>
        <v/>
      </c>
      <c r="CA57" s="88" t="str">
        <f>IFERROR(-MIN(SUMPRODUCT(--($E$9:$E$28&lt;=CA$33),--($B$9:$B$28=$J$34),--($F$9:$F$28&gt;=CA$33),--($C$9:$C$28=$AW57),$H$9:$H$28,$K$9:$K$28),VLOOKUP($AW57,'6. Patients'!$C$10:$AP$39,COLUMNS('6. Patients'!$C$9:AI$9),0)),"")</f>
        <v/>
      </c>
      <c r="CB57" s="88" t="str">
        <f>IFERROR(-MIN(SUMPRODUCT(--($E$9:$E$28&lt;=CB$33),--($B$9:$B$28=$J$34),--($F$9:$F$28&gt;=CB$33),--($C$9:$C$28=$AW57),$H$9:$H$28,$K$9:$K$28),VLOOKUP($AW57,'6. Patients'!$C$10:$AP$39,COLUMNS('6. Patients'!$C$9:AJ$9),0)),"")</f>
        <v/>
      </c>
      <c r="CC57" s="88" t="str">
        <f>IFERROR(-MIN(SUMPRODUCT(--($E$9:$E$28&lt;=CC$33),--($B$9:$B$28=$J$34),--($F$9:$F$28&gt;=CC$33),--($C$9:$C$28=$AW57),$H$9:$H$28,$K$9:$K$28),VLOOKUP($AW57,'6. Patients'!$C$10:$AP$39,COLUMNS('6. Patients'!$C$9:AK$9),0)),"")</f>
        <v/>
      </c>
      <c r="CD57" s="88" t="str">
        <f>IFERROR(-MIN(SUMPRODUCT(--($E$9:$E$28&lt;=CD$33),--($B$9:$B$28=$J$34),--($F$9:$F$28&gt;=CD$33),--($C$9:$C$28=$AW57),$H$9:$H$28,$K$9:$K$28),VLOOKUP($AW57,'6. Patients'!$C$10:$AP$39,COLUMNS('6. Patients'!$C$9:AL$9),0)),"")</f>
        <v/>
      </c>
      <c r="CE57" s="88" t="str">
        <f>IFERROR(-MIN(SUMPRODUCT(--($E$9:$E$28&lt;=CE$33),--($B$9:$B$28=$J$34),--($F$9:$F$28&gt;=CE$33),--($C$9:$C$28=$AW57),$H$9:$H$28,$K$9:$K$28),VLOOKUP($AW57,'6. Patients'!$C$10:$AP$39,COLUMNS('6. Patients'!$C$9:AM$9),0)),"")</f>
        <v/>
      </c>
      <c r="CF57" s="88" t="str">
        <f>IFERROR(-MIN(SUMPRODUCT(--($E$9:$E$28&lt;=CF$33),--($B$9:$B$28=$J$34),--($F$9:$F$28&gt;=CF$33),--($C$9:$C$28=$AW57),$H$9:$H$28,$K$9:$K$28),VLOOKUP($AW57,'6. Patients'!$C$10:$AP$39,COLUMNS('6. Patients'!$C$9:AN$9),0)),"")</f>
        <v/>
      </c>
      <c r="CG57" s="88" t="str">
        <f>IFERROR(-MIN(SUMPRODUCT(--($E$9:$E$28&lt;=CG$33),--($B$9:$B$28=$J$34),--($F$9:$F$28&gt;=CG$33),--($C$9:$C$28=$AW57),$H$9:$H$28,$K$9:$K$28),VLOOKUP($AW57,'6. Patients'!$C$10:$AP$39,COLUMNS('6. Patients'!$C$9:AO$9),0)),"")</f>
        <v/>
      </c>
      <c r="CI57" s="12" t="str">
        <f t="shared" si="11"/>
        <v/>
      </c>
      <c r="CJ57" s="88">
        <f t="shared" si="50"/>
        <v>0</v>
      </c>
      <c r="CK57" s="88">
        <f t="shared" si="50"/>
        <v>0</v>
      </c>
      <c r="CL57" s="88">
        <f t="shared" si="50"/>
        <v>0</v>
      </c>
      <c r="CM57" s="88">
        <f t="shared" si="50"/>
        <v>0</v>
      </c>
      <c r="CN57" s="88">
        <f t="shared" si="50"/>
        <v>0</v>
      </c>
      <c r="CO57" s="88">
        <f t="shared" si="50"/>
        <v>0</v>
      </c>
      <c r="CP57" s="88">
        <f t="shared" si="50"/>
        <v>0</v>
      </c>
      <c r="CQ57" s="88">
        <f t="shared" si="50"/>
        <v>0</v>
      </c>
      <c r="CR57" s="88">
        <f t="shared" si="50"/>
        <v>0</v>
      </c>
      <c r="CS57" s="88">
        <f t="shared" si="50"/>
        <v>0</v>
      </c>
      <c r="CT57" s="88">
        <f t="shared" si="50"/>
        <v>0</v>
      </c>
      <c r="CU57" s="88">
        <f t="shared" si="50"/>
        <v>0</v>
      </c>
      <c r="CV57" s="88">
        <f t="shared" si="50"/>
        <v>0</v>
      </c>
      <c r="CW57" s="88">
        <f t="shared" si="50"/>
        <v>0</v>
      </c>
      <c r="CX57" s="88">
        <f t="shared" si="50"/>
        <v>0</v>
      </c>
      <c r="CY57" s="88">
        <f t="shared" si="50"/>
        <v>0</v>
      </c>
      <c r="CZ57" s="88">
        <f t="shared" si="48"/>
        <v>0</v>
      </c>
      <c r="DA57" s="88">
        <f t="shared" si="48"/>
        <v>0</v>
      </c>
      <c r="DB57" s="88">
        <f t="shared" si="48"/>
        <v>0</v>
      </c>
      <c r="DC57" s="88">
        <f t="shared" si="48"/>
        <v>0</v>
      </c>
      <c r="DD57" s="88">
        <f t="shared" si="48"/>
        <v>0</v>
      </c>
      <c r="DE57" s="88">
        <f t="shared" si="48"/>
        <v>0</v>
      </c>
      <c r="DF57" s="88">
        <f t="shared" si="48"/>
        <v>0</v>
      </c>
      <c r="DG57" s="88">
        <f t="shared" si="48"/>
        <v>0</v>
      </c>
      <c r="DH57" s="88">
        <f t="shared" si="48"/>
        <v>0</v>
      </c>
      <c r="DI57" s="88">
        <f t="shared" si="48"/>
        <v>0</v>
      </c>
      <c r="DJ57" s="88">
        <f t="shared" si="48"/>
        <v>0</v>
      </c>
      <c r="DK57" s="88">
        <f t="shared" si="48"/>
        <v>0</v>
      </c>
      <c r="DL57" s="88">
        <f t="shared" si="48"/>
        <v>0</v>
      </c>
      <c r="DM57" s="88">
        <f t="shared" si="48"/>
        <v>0</v>
      </c>
      <c r="DN57" s="88">
        <f t="shared" si="48"/>
        <v>0</v>
      </c>
      <c r="DO57" s="88">
        <f t="shared" si="48"/>
        <v>0</v>
      </c>
      <c r="DP57" s="88">
        <f t="shared" si="49"/>
        <v>0</v>
      </c>
      <c r="DQ57" s="88">
        <f t="shared" si="9"/>
        <v>0</v>
      </c>
      <c r="DR57" s="88">
        <f t="shared" si="9"/>
        <v>0</v>
      </c>
      <c r="DS57" s="88">
        <f t="shared" si="9"/>
        <v>0</v>
      </c>
    </row>
    <row r="58" spans="10:123" x14ac:dyDescent="0.3">
      <c r="J58" s="12" t="str">
        <f>'6. Patients'!C33</f>
        <v/>
      </c>
      <c r="K58" s="12"/>
      <c r="L58" s="88">
        <f t="shared" si="10"/>
        <v>0</v>
      </c>
      <c r="M58" s="88">
        <f t="shared" si="38"/>
        <v>0</v>
      </c>
      <c r="N58" s="88">
        <f t="shared" si="39"/>
        <v>0</v>
      </c>
      <c r="O58" s="88">
        <f t="shared" si="40"/>
        <v>0</v>
      </c>
      <c r="P58" s="88">
        <f t="shared" si="41"/>
        <v>0</v>
      </c>
      <c r="Q58" s="88">
        <f t="shared" si="42"/>
        <v>0</v>
      </c>
      <c r="R58" s="88">
        <f t="shared" si="43"/>
        <v>0</v>
      </c>
      <c r="S58" s="88">
        <f t="shared" si="44"/>
        <v>0</v>
      </c>
      <c r="T58" s="88">
        <f t="shared" si="45"/>
        <v>0</v>
      </c>
      <c r="U58" s="88">
        <f t="shared" si="46"/>
        <v>0</v>
      </c>
      <c r="V58" s="88">
        <f t="shared" si="47"/>
        <v>0</v>
      </c>
      <c r="W58" s="88">
        <f t="shared" si="13"/>
        <v>0</v>
      </c>
      <c r="X58" s="88">
        <f t="shared" si="14"/>
        <v>0</v>
      </c>
      <c r="Y58" s="88">
        <f t="shared" si="15"/>
        <v>0</v>
      </c>
      <c r="Z58" s="88">
        <f t="shared" si="16"/>
        <v>0</v>
      </c>
      <c r="AA58" s="88">
        <f t="shared" si="17"/>
        <v>0</v>
      </c>
      <c r="AB58" s="88">
        <f t="shared" si="18"/>
        <v>0</v>
      </c>
      <c r="AC58" s="88">
        <f t="shared" si="19"/>
        <v>0</v>
      </c>
      <c r="AD58" s="88">
        <f t="shared" si="20"/>
        <v>0</v>
      </c>
      <c r="AE58" s="88">
        <f t="shared" si="21"/>
        <v>0</v>
      </c>
      <c r="AF58" s="88">
        <f t="shared" si="22"/>
        <v>0</v>
      </c>
      <c r="AG58" s="88">
        <f t="shared" si="23"/>
        <v>0</v>
      </c>
      <c r="AH58" s="88">
        <f t="shared" si="24"/>
        <v>0</v>
      </c>
      <c r="AI58" s="88">
        <f t="shared" si="25"/>
        <v>0</v>
      </c>
      <c r="AJ58" s="88">
        <f t="shared" si="26"/>
        <v>0</v>
      </c>
      <c r="AK58" s="88">
        <f t="shared" si="27"/>
        <v>0</v>
      </c>
      <c r="AL58" s="88">
        <f t="shared" si="28"/>
        <v>0</v>
      </c>
      <c r="AM58" s="88">
        <f t="shared" si="29"/>
        <v>0</v>
      </c>
      <c r="AN58" s="88">
        <f t="shared" si="30"/>
        <v>0</v>
      </c>
      <c r="AO58" s="88">
        <f t="shared" si="31"/>
        <v>0</v>
      </c>
      <c r="AP58" s="88">
        <f t="shared" si="32"/>
        <v>0</v>
      </c>
      <c r="AQ58" s="88">
        <f t="shared" si="33"/>
        <v>0</v>
      </c>
      <c r="AR58" s="88">
        <f t="shared" si="34"/>
        <v>0</v>
      </c>
      <c r="AS58" s="88">
        <f t="shared" si="35"/>
        <v>0</v>
      </c>
      <c r="AT58" s="88">
        <f t="shared" si="36"/>
        <v>0</v>
      </c>
      <c r="AU58" s="88">
        <f t="shared" si="37"/>
        <v>0</v>
      </c>
      <c r="AW58" s="12" t="str">
        <f t="shared" si="6"/>
        <v/>
      </c>
      <c r="AX58" s="88" t="str">
        <f>IFERROR(-MIN(SUMPRODUCT(--($E$9:$E$28&lt;=AX$33),--($B$9:$B$28=$J$34),--($F$9:$F$28&gt;=AX$33),--($C$9:$C$28=$AW58),$H$9:$H$28,$K$9:$K$28),VLOOKUP($AW58,'6. Patients'!$C$10:$AP$39,COLUMNS('6. Patients'!$C$9:F$9),0)),"")</f>
        <v/>
      </c>
      <c r="AY58" s="88" t="str">
        <f>IFERROR(-MIN(SUMPRODUCT(--($E$9:$E$28&lt;=AY$33),--($B$9:$B$28=$J$34),--($F$9:$F$28&gt;=AY$33),--($C$9:$C$28=$AW58),$H$9:$H$28,$K$9:$K$28),VLOOKUP($AW58,'6. Patients'!$C$10:$AP$39,COLUMNS('6. Patients'!$C$9:G$9),0)),"")</f>
        <v/>
      </c>
      <c r="AZ58" s="88" t="str">
        <f>IFERROR(-MIN(SUMPRODUCT(--($E$9:$E$28&lt;=AZ$33),--($B$9:$B$28=$J$34),--($F$9:$F$28&gt;=AZ$33),--($C$9:$C$28=$AW58),$H$9:$H$28,$K$9:$K$28),VLOOKUP($AW58,'6. Patients'!$C$10:$AP$39,COLUMNS('6. Patients'!$C$9:H$9),0)),"")</f>
        <v/>
      </c>
      <c r="BA58" s="88" t="str">
        <f>IFERROR(-MIN(SUMPRODUCT(--($E$9:$E$28&lt;=BA$33),--($B$9:$B$28=$J$34),--($F$9:$F$28&gt;=BA$33),--($C$9:$C$28=$AW58),$H$9:$H$28,$K$9:$K$28),VLOOKUP($AW58,'6. Patients'!$C$10:$AP$39,COLUMNS('6. Patients'!$C$9:I$9),0)),"")</f>
        <v/>
      </c>
      <c r="BB58" s="88" t="str">
        <f>IFERROR(-MIN(SUMPRODUCT(--($E$9:$E$28&lt;=BB$33),--($B$9:$B$28=$J$34),--($F$9:$F$28&gt;=BB$33),--($C$9:$C$28=$AW58),$H$9:$H$28,$K$9:$K$28),VLOOKUP($AW58,'6. Patients'!$C$10:$AP$39,COLUMNS('6. Patients'!$C$9:J$9),0)),"")</f>
        <v/>
      </c>
      <c r="BC58" s="88" t="str">
        <f>IFERROR(-MIN(SUMPRODUCT(--($E$9:$E$28&lt;=BC$33),--($B$9:$B$28=$J$34),--($F$9:$F$28&gt;=BC$33),--($C$9:$C$28=$AW58),$H$9:$H$28,$K$9:$K$28),VLOOKUP($AW58,'6. Patients'!$C$10:$AP$39,COLUMNS('6. Patients'!$C$9:K$9),0)),"")</f>
        <v/>
      </c>
      <c r="BD58" s="88" t="str">
        <f>IFERROR(-MIN(SUMPRODUCT(--($E$9:$E$28&lt;=BD$33),--($B$9:$B$28=$J$34),--($F$9:$F$28&gt;=BD$33),--($C$9:$C$28=$AW58),$H$9:$H$28,$K$9:$K$28),VLOOKUP($AW58,'6. Patients'!$C$10:$AP$39,COLUMNS('6. Patients'!$C$9:L$9),0)),"")</f>
        <v/>
      </c>
      <c r="BE58" s="88" t="str">
        <f>IFERROR(-MIN(SUMPRODUCT(--($E$9:$E$28&lt;=BE$33),--($B$9:$B$28=$J$34),--($F$9:$F$28&gt;=BE$33),--($C$9:$C$28=$AW58),$H$9:$H$28,$K$9:$K$28),VLOOKUP($AW58,'6. Patients'!$C$10:$AP$39,COLUMNS('6. Patients'!$C$9:M$9),0)),"")</f>
        <v/>
      </c>
      <c r="BF58" s="88" t="str">
        <f>IFERROR(-MIN(SUMPRODUCT(--($E$9:$E$28&lt;=BF$33),--($B$9:$B$28=$J$34),--($F$9:$F$28&gt;=BF$33),--($C$9:$C$28=$AW58),$H$9:$H$28,$K$9:$K$28),VLOOKUP($AW58,'6. Patients'!$C$10:$AP$39,COLUMNS('6. Patients'!$C$9:N$9),0)),"")</f>
        <v/>
      </c>
      <c r="BG58" s="88" t="str">
        <f>IFERROR(-MIN(SUMPRODUCT(--($E$9:$E$28&lt;=BG$33),--($B$9:$B$28=$J$34),--($F$9:$F$28&gt;=BG$33),--($C$9:$C$28=$AW58),$H$9:$H$28,$K$9:$K$28),VLOOKUP($AW58,'6. Patients'!$C$10:$AP$39,COLUMNS('6. Patients'!$C$9:O$9),0)),"")</f>
        <v/>
      </c>
      <c r="BH58" s="88" t="str">
        <f>IFERROR(-MIN(SUMPRODUCT(--($E$9:$E$28&lt;=BH$33),--($B$9:$B$28=$J$34),--($F$9:$F$28&gt;=BH$33),--($C$9:$C$28=$AW58),$H$9:$H$28,$K$9:$K$28),VLOOKUP($AW58,'6. Patients'!$C$10:$AP$39,COLUMNS('6. Patients'!$C$9:P$9),0)),"")</f>
        <v/>
      </c>
      <c r="BI58" s="88" t="str">
        <f>IFERROR(-MIN(SUMPRODUCT(--($E$9:$E$28&lt;=BI$33),--($B$9:$B$28=$J$34),--($F$9:$F$28&gt;=BI$33),--($C$9:$C$28=$AW58),$H$9:$H$28,$K$9:$K$28),VLOOKUP($AW58,'6. Patients'!$C$10:$AP$39,COLUMNS('6. Patients'!$C$9:Q$9),0)),"")</f>
        <v/>
      </c>
      <c r="BJ58" s="88" t="str">
        <f>IFERROR(-MIN(SUMPRODUCT(--($E$9:$E$28&lt;=BJ$33),--($B$9:$B$28=$J$34),--($F$9:$F$28&gt;=BJ$33),--($C$9:$C$28=$AW58),$H$9:$H$28,$K$9:$K$28),VLOOKUP($AW58,'6. Patients'!$C$10:$AP$39,COLUMNS('6. Patients'!$C$9:R$9),0)),"")</f>
        <v/>
      </c>
      <c r="BK58" s="88" t="str">
        <f>IFERROR(-MIN(SUMPRODUCT(--($E$9:$E$28&lt;=BK$33),--($B$9:$B$28=$J$34),--($F$9:$F$28&gt;=BK$33),--($C$9:$C$28=$AW58),$H$9:$H$28,$K$9:$K$28),VLOOKUP($AW58,'6. Patients'!$C$10:$AP$39,COLUMNS('6. Patients'!$C$9:S$9),0)),"")</f>
        <v/>
      </c>
      <c r="BL58" s="88" t="str">
        <f>IFERROR(-MIN(SUMPRODUCT(--($E$9:$E$28&lt;=BL$33),--($B$9:$B$28=$J$34),--($F$9:$F$28&gt;=BL$33),--($C$9:$C$28=$AW58),$H$9:$H$28,$K$9:$K$28),VLOOKUP($AW58,'6. Patients'!$C$10:$AP$39,COLUMNS('6. Patients'!$C$9:T$9),0)),"")</f>
        <v/>
      </c>
      <c r="BM58" s="88" t="str">
        <f>IFERROR(-MIN(SUMPRODUCT(--($E$9:$E$28&lt;=BM$33),--($B$9:$B$28=$J$34),--($F$9:$F$28&gt;=BM$33),--($C$9:$C$28=$AW58),$H$9:$H$28,$K$9:$K$28),VLOOKUP($AW58,'6. Patients'!$C$10:$AP$39,COLUMNS('6. Patients'!$C$9:U$9),0)),"")</f>
        <v/>
      </c>
      <c r="BN58" s="88" t="str">
        <f>IFERROR(-MIN(SUMPRODUCT(--($E$9:$E$28&lt;=BN$33),--($B$9:$B$28=$J$34),--($F$9:$F$28&gt;=BN$33),--($C$9:$C$28=$AW58),$H$9:$H$28,$K$9:$K$28),VLOOKUP($AW58,'6. Patients'!$C$10:$AP$39,COLUMNS('6. Patients'!$C$9:V$9),0)),"")</f>
        <v/>
      </c>
      <c r="BO58" s="88" t="str">
        <f>IFERROR(-MIN(SUMPRODUCT(--($E$9:$E$28&lt;=BO$33),--($B$9:$B$28=$J$34),--($F$9:$F$28&gt;=BO$33),--($C$9:$C$28=$AW58),$H$9:$H$28,$K$9:$K$28),VLOOKUP($AW58,'6. Patients'!$C$10:$AP$39,COLUMNS('6. Patients'!$C$9:W$9),0)),"")</f>
        <v/>
      </c>
      <c r="BP58" s="88" t="str">
        <f>IFERROR(-MIN(SUMPRODUCT(--($E$9:$E$28&lt;=BP$33),--($B$9:$B$28=$J$34),--($F$9:$F$28&gt;=BP$33),--($C$9:$C$28=$AW58),$H$9:$H$28,$K$9:$K$28),VLOOKUP($AW58,'6. Patients'!$C$10:$AP$39,COLUMNS('6. Patients'!$C$9:X$9),0)),"")</f>
        <v/>
      </c>
      <c r="BQ58" s="88" t="str">
        <f>IFERROR(-MIN(SUMPRODUCT(--($E$9:$E$28&lt;=BQ$33),--($B$9:$B$28=$J$34),--($F$9:$F$28&gt;=BQ$33),--($C$9:$C$28=$AW58),$H$9:$H$28,$K$9:$K$28),VLOOKUP($AW58,'6. Patients'!$C$10:$AP$39,COLUMNS('6. Patients'!$C$9:Y$9),0)),"")</f>
        <v/>
      </c>
      <c r="BR58" s="88" t="str">
        <f>IFERROR(-MIN(SUMPRODUCT(--($E$9:$E$28&lt;=BR$33),--($B$9:$B$28=$J$34),--($F$9:$F$28&gt;=BR$33),--($C$9:$C$28=$AW58),$H$9:$H$28,$K$9:$K$28),VLOOKUP($AW58,'6. Patients'!$C$10:$AP$39,COLUMNS('6. Patients'!$C$9:Z$9),0)),"")</f>
        <v/>
      </c>
      <c r="BS58" s="88" t="str">
        <f>IFERROR(-MIN(SUMPRODUCT(--($E$9:$E$28&lt;=BS$33),--($B$9:$B$28=$J$34),--($F$9:$F$28&gt;=BS$33),--($C$9:$C$28=$AW58),$H$9:$H$28,$K$9:$K$28),VLOOKUP($AW58,'6. Patients'!$C$10:$AP$39,COLUMNS('6. Patients'!$C$9:AA$9),0)),"")</f>
        <v/>
      </c>
      <c r="BT58" s="88" t="str">
        <f>IFERROR(-MIN(SUMPRODUCT(--($E$9:$E$28&lt;=BT$33),--($B$9:$B$28=$J$34),--($F$9:$F$28&gt;=BT$33),--($C$9:$C$28=$AW58),$H$9:$H$28,$K$9:$K$28),VLOOKUP($AW58,'6. Patients'!$C$10:$AP$39,COLUMNS('6. Patients'!$C$9:AB$9),0)),"")</f>
        <v/>
      </c>
      <c r="BU58" s="88" t="str">
        <f>IFERROR(-MIN(SUMPRODUCT(--($E$9:$E$28&lt;=BU$33),--($B$9:$B$28=$J$34),--($F$9:$F$28&gt;=BU$33),--($C$9:$C$28=$AW58),$H$9:$H$28,$K$9:$K$28),VLOOKUP($AW58,'6. Patients'!$C$10:$AP$39,COLUMNS('6. Patients'!$C$9:AC$9),0)),"")</f>
        <v/>
      </c>
      <c r="BV58" s="88" t="str">
        <f>IFERROR(-MIN(SUMPRODUCT(--($E$9:$E$28&lt;=BV$33),--($B$9:$B$28=$J$34),--($F$9:$F$28&gt;=BV$33),--($C$9:$C$28=$AW58),$H$9:$H$28,$K$9:$K$28),VLOOKUP($AW58,'6. Patients'!$C$10:$AP$39,COLUMNS('6. Patients'!$C$9:AD$9),0)),"")</f>
        <v/>
      </c>
      <c r="BW58" s="88" t="str">
        <f>IFERROR(-MIN(SUMPRODUCT(--($E$9:$E$28&lt;=BW$33),--($B$9:$B$28=$J$34),--($F$9:$F$28&gt;=BW$33),--($C$9:$C$28=$AW58),$H$9:$H$28,$K$9:$K$28),VLOOKUP($AW58,'6. Patients'!$C$10:$AP$39,COLUMNS('6. Patients'!$C$9:AE$9),0)),"")</f>
        <v/>
      </c>
      <c r="BX58" s="88" t="str">
        <f>IFERROR(-MIN(SUMPRODUCT(--($E$9:$E$28&lt;=BX$33),--($B$9:$B$28=$J$34),--($F$9:$F$28&gt;=BX$33),--($C$9:$C$28=$AW58),$H$9:$H$28,$K$9:$K$28),VLOOKUP($AW58,'6. Patients'!$C$10:$AP$39,COLUMNS('6. Patients'!$C$9:AF$9),0)),"")</f>
        <v/>
      </c>
      <c r="BY58" s="88" t="str">
        <f>IFERROR(-MIN(SUMPRODUCT(--($E$9:$E$28&lt;=BY$33),--($B$9:$B$28=$J$34),--($F$9:$F$28&gt;=BY$33),--($C$9:$C$28=$AW58),$H$9:$H$28,$K$9:$K$28),VLOOKUP($AW58,'6. Patients'!$C$10:$AP$39,COLUMNS('6. Patients'!$C$9:AG$9),0)),"")</f>
        <v/>
      </c>
      <c r="BZ58" s="88" t="str">
        <f>IFERROR(-MIN(SUMPRODUCT(--($E$9:$E$28&lt;=BZ$33),--($B$9:$B$28=$J$34),--($F$9:$F$28&gt;=BZ$33),--($C$9:$C$28=$AW58),$H$9:$H$28,$K$9:$K$28),VLOOKUP($AW58,'6. Patients'!$C$10:$AP$39,COLUMNS('6. Patients'!$C$9:AH$9),0)),"")</f>
        <v/>
      </c>
      <c r="CA58" s="88" t="str">
        <f>IFERROR(-MIN(SUMPRODUCT(--($E$9:$E$28&lt;=CA$33),--($B$9:$B$28=$J$34),--($F$9:$F$28&gt;=CA$33),--($C$9:$C$28=$AW58),$H$9:$H$28,$K$9:$K$28),VLOOKUP($AW58,'6. Patients'!$C$10:$AP$39,COLUMNS('6. Patients'!$C$9:AI$9),0)),"")</f>
        <v/>
      </c>
      <c r="CB58" s="88" t="str">
        <f>IFERROR(-MIN(SUMPRODUCT(--($E$9:$E$28&lt;=CB$33),--($B$9:$B$28=$J$34),--($F$9:$F$28&gt;=CB$33),--($C$9:$C$28=$AW58),$H$9:$H$28,$K$9:$K$28),VLOOKUP($AW58,'6. Patients'!$C$10:$AP$39,COLUMNS('6. Patients'!$C$9:AJ$9),0)),"")</f>
        <v/>
      </c>
      <c r="CC58" s="88" t="str">
        <f>IFERROR(-MIN(SUMPRODUCT(--($E$9:$E$28&lt;=CC$33),--($B$9:$B$28=$J$34),--($F$9:$F$28&gt;=CC$33),--($C$9:$C$28=$AW58),$H$9:$H$28,$K$9:$K$28),VLOOKUP($AW58,'6. Patients'!$C$10:$AP$39,COLUMNS('6. Patients'!$C$9:AK$9),0)),"")</f>
        <v/>
      </c>
      <c r="CD58" s="88" t="str">
        <f>IFERROR(-MIN(SUMPRODUCT(--($E$9:$E$28&lt;=CD$33),--($B$9:$B$28=$J$34),--($F$9:$F$28&gt;=CD$33),--($C$9:$C$28=$AW58),$H$9:$H$28,$K$9:$K$28),VLOOKUP($AW58,'6. Patients'!$C$10:$AP$39,COLUMNS('6. Patients'!$C$9:AL$9),0)),"")</f>
        <v/>
      </c>
      <c r="CE58" s="88" t="str">
        <f>IFERROR(-MIN(SUMPRODUCT(--($E$9:$E$28&lt;=CE$33),--($B$9:$B$28=$J$34),--($F$9:$F$28&gt;=CE$33),--($C$9:$C$28=$AW58),$H$9:$H$28,$K$9:$K$28),VLOOKUP($AW58,'6. Patients'!$C$10:$AP$39,COLUMNS('6. Patients'!$C$9:AM$9),0)),"")</f>
        <v/>
      </c>
      <c r="CF58" s="88" t="str">
        <f>IFERROR(-MIN(SUMPRODUCT(--($E$9:$E$28&lt;=CF$33),--($B$9:$B$28=$J$34),--($F$9:$F$28&gt;=CF$33),--($C$9:$C$28=$AW58),$H$9:$H$28,$K$9:$K$28),VLOOKUP($AW58,'6. Patients'!$C$10:$AP$39,COLUMNS('6. Patients'!$C$9:AN$9),0)),"")</f>
        <v/>
      </c>
      <c r="CG58" s="88" t="str">
        <f>IFERROR(-MIN(SUMPRODUCT(--($E$9:$E$28&lt;=CG$33),--($B$9:$B$28=$J$34),--($F$9:$F$28&gt;=CG$33),--($C$9:$C$28=$AW58),$H$9:$H$28,$K$9:$K$28),VLOOKUP($AW58,'6. Patients'!$C$10:$AP$39,COLUMNS('6. Patients'!$C$9:AO$9),0)),"")</f>
        <v/>
      </c>
      <c r="CI58" s="12" t="str">
        <f t="shared" si="11"/>
        <v/>
      </c>
      <c r="CJ58" s="88">
        <f t="shared" si="50"/>
        <v>0</v>
      </c>
      <c r="CK58" s="88">
        <f t="shared" si="50"/>
        <v>0</v>
      </c>
      <c r="CL58" s="88">
        <f t="shared" si="50"/>
        <v>0</v>
      </c>
      <c r="CM58" s="88">
        <f t="shared" si="50"/>
        <v>0</v>
      </c>
      <c r="CN58" s="88">
        <f t="shared" si="50"/>
        <v>0</v>
      </c>
      <c r="CO58" s="88">
        <f t="shared" si="50"/>
        <v>0</v>
      </c>
      <c r="CP58" s="88">
        <f t="shared" si="50"/>
        <v>0</v>
      </c>
      <c r="CQ58" s="88">
        <f t="shared" si="50"/>
        <v>0</v>
      </c>
      <c r="CR58" s="88">
        <f t="shared" si="50"/>
        <v>0</v>
      </c>
      <c r="CS58" s="88">
        <f t="shared" si="50"/>
        <v>0</v>
      </c>
      <c r="CT58" s="88">
        <f t="shared" si="50"/>
        <v>0</v>
      </c>
      <c r="CU58" s="88">
        <f t="shared" si="50"/>
        <v>0</v>
      </c>
      <c r="CV58" s="88">
        <f t="shared" si="50"/>
        <v>0</v>
      </c>
      <c r="CW58" s="88">
        <f t="shared" si="50"/>
        <v>0</v>
      </c>
      <c r="CX58" s="88">
        <f t="shared" si="50"/>
        <v>0</v>
      </c>
      <c r="CY58" s="88">
        <f t="shared" si="50"/>
        <v>0</v>
      </c>
      <c r="CZ58" s="88">
        <f t="shared" si="48"/>
        <v>0</v>
      </c>
      <c r="DA58" s="88">
        <f t="shared" si="48"/>
        <v>0</v>
      </c>
      <c r="DB58" s="88">
        <f t="shared" si="48"/>
        <v>0</v>
      </c>
      <c r="DC58" s="88">
        <f t="shared" si="48"/>
        <v>0</v>
      </c>
      <c r="DD58" s="88">
        <f t="shared" si="48"/>
        <v>0</v>
      </c>
      <c r="DE58" s="88">
        <f t="shared" si="48"/>
        <v>0</v>
      </c>
      <c r="DF58" s="88">
        <f t="shared" si="48"/>
        <v>0</v>
      </c>
      <c r="DG58" s="88">
        <f t="shared" si="48"/>
        <v>0</v>
      </c>
      <c r="DH58" s="88">
        <f t="shared" si="48"/>
        <v>0</v>
      </c>
      <c r="DI58" s="88">
        <f t="shared" si="48"/>
        <v>0</v>
      </c>
      <c r="DJ58" s="88">
        <f t="shared" si="48"/>
        <v>0</v>
      </c>
      <c r="DK58" s="88">
        <f t="shared" si="48"/>
        <v>0</v>
      </c>
      <c r="DL58" s="88">
        <f t="shared" si="48"/>
        <v>0</v>
      </c>
      <c r="DM58" s="88">
        <f t="shared" si="48"/>
        <v>0</v>
      </c>
      <c r="DN58" s="88">
        <f t="shared" si="48"/>
        <v>0</v>
      </c>
      <c r="DO58" s="88">
        <f t="shared" si="48"/>
        <v>0</v>
      </c>
      <c r="DP58" s="88">
        <f t="shared" si="49"/>
        <v>0</v>
      </c>
      <c r="DQ58" s="88">
        <f t="shared" si="9"/>
        <v>0</v>
      </c>
      <c r="DR58" s="88">
        <f t="shared" si="9"/>
        <v>0</v>
      </c>
      <c r="DS58" s="88">
        <f t="shared" si="9"/>
        <v>0</v>
      </c>
    </row>
    <row r="59" spans="10:123" x14ac:dyDescent="0.3">
      <c r="J59" s="12" t="str">
        <f>'6. Patients'!C34</f>
        <v/>
      </c>
      <c r="K59" s="12"/>
      <c r="L59" s="88">
        <f t="shared" si="10"/>
        <v>0</v>
      </c>
      <c r="M59" s="88">
        <f t="shared" si="38"/>
        <v>0</v>
      </c>
      <c r="N59" s="88">
        <f t="shared" si="39"/>
        <v>0</v>
      </c>
      <c r="O59" s="88">
        <f t="shared" si="40"/>
        <v>0</v>
      </c>
      <c r="P59" s="88">
        <f t="shared" si="41"/>
        <v>0</v>
      </c>
      <c r="Q59" s="88">
        <f t="shared" si="42"/>
        <v>0</v>
      </c>
      <c r="R59" s="88">
        <f t="shared" si="43"/>
        <v>0</v>
      </c>
      <c r="S59" s="88">
        <f t="shared" si="44"/>
        <v>0</v>
      </c>
      <c r="T59" s="88">
        <f t="shared" si="45"/>
        <v>0</v>
      </c>
      <c r="U59" s="88">
        <f t="shared" si="46"/>
        <v>0</v>
      </c>
      <c r="V59" s="88">
        <f t="shared" si="47"/>
        <v>0</v>
      </c>
      <c r="W59" s="88">
        <f t="shared" si="13"/>
        <v>0</v>
      </c>
      <c r="X59" s="88">
        <f t="shared" si="14"/>
        <v>0</v>
      </c>
      <c r="Y59" s="88">
        <f t="shared" si="15"/>
        <v>0</v>
      </c>
      <c r="Z59" s="88">
        <f t="shared" si="16"/>
        <v>0</v>
      </c>
      <c r="AA59" s="88">
        <f t="shared" si="17"/>
        <v>0</v>
      </c>
      <c r="AB59" s="88">
        <f t="shared" si="18"/>
        <v>0</v>
      </c>
      <c r="AC59" s="88">
        <f t="shared" si="19"/>
        <v>0</v>
      </c>
      <c r="AD59" s="88">
        <f t="shared" si="20"/>
        <v>0</v>
      </c>
      <c r="AE59" s="88">
        <f t="shared" si="21"/>
        <v>0</v>
      </c>
      <c r="AF59" s="88">
        <f t="shared" si="22"/>
        <v>0</v>
      </c>
      <c r="AG59" s="88">
        <f t="shared" si="23"/>
        <v>0</v>
      </c>
      <c r="AH59" s="88">
        <f t="shared" si="24"/>
        <v>0</v>
      </c>
      <c r="AI59" s="88">
        <f t="shared" si="25"/>
        <v>0</v>
      </c>
      <c r="AJ59" s="88">
        <f t="shared" si="26"/>
        <v>0</v>
      </c>
      <c r="AK59" s="88">
        <f t="shared" si="27"/>
        <v>0</v>
      </c>
      <c r="AL59" s="88">
        <f t="shared" si="28"/>
        <v>0</v>
      </c>
      <c r="AM59" s="88">
        <f t="shared" si="29"/>
        <v>0</v>
      </c>
      <c r="AN59" s="88">
        <f t="shared" si="30"/>
        <v>0</v>
      </c>
      <c r="AO59" s="88">
        <f t="shared" si="31"/>
        <v>0</v>
      </c>
      <c r="AP59" s="88">
        <f t="shared" si="32"/>
        <v>0</v>
      </c>
      <c r="AQ59" s="88">
        <f t="shared" si="33"/>
        <v>0</v>
      </c>
      <c r="AR59" s="88">
        <f t="shared" si="34"/>
        <v>0</v>
      </c>
      <c r="AS59" s="88">
        <f t="shared" si="35"/>
        <v>0</v>
      </c>
      <c r="AT59" s="88">
        <f t="shared" si="36"/>
        <v>0</v>
      </c>
      <c r="AU59" s="88">
        <f t="shared" si="37"/>
        <v>0</v>
      </c>
      <c r="AW59" s="12" t="str">
        <f t="shared" si="6"/>
        <v/>
      </c>
      <c r="AX59" s="88" t="str">
        <f>IFERROR(-MIN(SUMPRODUCT(--($E$9:$E$28&lt;=AX$33),--($B$9:$B$28=$J$34),--($F$9:$F$28&gt;=AX$33),--($C$9:$C$28=$AW59),$H$9:$H$28,$K$9:$K$28),VLOOKUP($AW59,'6. Patients'!$C$10:$AP$39,COLUMNS('6. Patients'!$C$9:F$9),0)),"")</f>
        <v/>
      </c>
      <c r="AY59" s="88" t="str">
        <f>IFERROR(-MIN(SUMPRODUCT(--($E$9:$E$28&lt;=AY$33),--($B$9:$B$28=$J$34),--($F$9:$F$28&gt;=AY$33),--($C$9:$C$28=$AW59),$H$9:$H$28,$K$9:$K$28),VLOOKUP($AW59,'6. Patients'!$C$10:$AP$39,COLUMNS('6. Patients'!$C$9:G$9),0)),"")</f>
        <v/>
      </c>
      <c r="AZ59" s="88" t="str">
        <f>IFERROR(-MIN(SUMPRODUCT(--($E$9:$E$28&lt;=AZ$33),--($B$9:$B$28=$J$34),--($F$9:$F$28&gt;=AZ$33),--($C$9:$C$28=$AW59),$H$9:$H$28,$K$9:$K$28),VLOOKUP($AW59,'6. Patients'!$C$10:$AP$39,COLUMNS('6. Patients'!$C$9:H$9),0)),"")</f>
        <v/>
      </c>
      <c r="BA59" s="88" t="str">
        <f>IFERROR(-MIN(SUMPRODUCT(--($E$9:$E$28&lt;=BA$33),--($B$9:$B$28=$J$34),--($F$9:$F$28&gt;=BA$33),--($C$9:$C$28=$AW59),$H$9:$H$28,$K$9:$K$28),VLOOKUP($AW59,'6. Patients'!$C$10:$AP$39,COLUMNS('6. Patients'!$C$9:I$9),0)),"")</f>
        <v/>
      </c>
      <c r="BB59" s="88" t="str">
        <f>IFERROR(-MIN(SUMPRODUCT(--($E$9:$E$28&lt;=BB$33),--($B$9:$B$28=$J$34),--($F$9:$F$28&gt;=BB$33),--($C$9:$C$28=$AW59),$H$9:$H$28,$K$9:$K$28),VLOOKUP($AW59,'6. Patients'!$C$10:$AP$39,COLUMNS('6. Patients'!$C$9:J$9),0)),"")</f>
        <v/>
      </c>
      <c r="BC59" s="88" t="str">
        <f>IFERROR(-MIN(SUMPRODUCT(--($E$9:$E$28&lt;=BC$33),--($B$9:$B$28=$J$34),--($F$9:$F$28&gt;=BC$33),--($C$9:$C$28=$AW59),$H$9:$H$28,$K$9:$K$28),VLOOKUP($AW59,'6. Patients'!$C$10:$AP$39,COLUMNS('6. Patients'!$C$9:K$9),0)),"")</f>
        <v/>
      </c>
      <c r="BD59" s="88" t="str">
        <f>IFERROR(-MIN(SUMPRODUCT(--($E$9:$E$28&lt;=BD$33),--($B$9:$B$28=$J$34),--($F$9:$F$28&gt;=BD$33),--($C$9:$C$28=$AW59),$H$9:$H$28,$K$9:$K$28),VLOOKUP($AW59,'6. Patients'!$C$10:$AP$39,COLUMNS('6. Patients'!$C$9:L$9),0)),"")</f>
        <v/>
      </c>
      <c r="BE59" s="88" t="str">
        <f>IFERROR(-MIN(SUMPRODUCT(--($E$9:$E$28&lt;=BE$33),--($B$9:$B$28=$J$34),--($F$9:$F$28&gt;=BE$33),--($C$9:$C$28=$AW59),$H$9:$H$28,$K$9:$K$28),VLOOKUP($AW59,'6. Patients'!$C$10:$AP$39,COLUMNS('6. Patients'!$C$9:M$9),0)),"")</f>
        <v/>
      </c>
      <c r="BF59" s="88" t="str">
        <f>IFERROR(-MIN(SUMPRODUCT(--($E$9:$E$28&lt;=BF$33),--($B$9:$B$28=$J$34),--($F$9:$F$28&gt;=BF$33),--($C$9:$C$28=$AW59),$H$9:$H$28,$K$9:$K$28),VLOOKUP($AW59,'6. Patients'!$C$10:$AP$39,COLUMNS('6. Patients'!$C$9:N$9),0)),"")</f>
        <v/>
      </c>
      <c r="BG59" s="88" t="str">
        <f>IFERROR(-MIN(SUMPRODUCT(--($E$9:$E$28&lt;=BG$33),--($B$9:$B$28=$J$34),--($F$9:$F$28&gt;=BG$33),--($C$9:$C$28=$AW59),$H$9:$H$28,$K$9:$K$28),VLOOKUP($AW59,'6. Patients'!$C$10:$AP$39,COLUMNS('6. Patients'!$C$9:O$9),0)),"")</f>
        <v/>
      </c>
      <c r="BH59" s="88" t="str">
        <f>IFERROR(-MIN(SUMPRODUCT(--($E$9:$E$28&lt;=BH$33),--($B$9:$B$28=$J$34),--($F$9:$F$28&gt;=BH$33),--($C$9:$C$28=$AW59),$H$9:$H$28,$K$9:$K$28),VLOOKUP($AW59,'6. Patients'!$C$10:$AP$39,COLUMNS('6. Patients'!$C$9:P$9),0)),"")</f>
        <v/>
      </c>
      <c r="BI59" s="88" t="str">
        <f>IFERROR(-MIN(SUMPRODUCT(--($E$9:$E$28&lt;=BI$33),--($B$9:$B$28=$J$34),--($F$9:$F$28&gt;=BI$33),--($C$9:$C$28=$AW59),$H$9:$H$28,$K$9:$K$28),VLOOKUP($AW59,'6. Patients'!$C$10:$AP$39,COLUMNS('6. Patients'!$C$9:Q$9),0)),"")</f>
        <v/>
      </c>
      <c r="BJ59" s="88" t="str">
        <f>IFERROR(-MIN(SUMPRODUCT(--($E$9:$E$28&lt;=BJ$33),--($B$9:$B$28=$J$34),--($F$9:$F$28&gt;=BJ$33),--($C$9:$C$28=$AW59),$H$9:$H$28,$K$9:$K$28),VLOOKUP($AW59,'6. Patients'!$C$10:$AP$39,COLUMNS('6. Patients'!$C$9:R$9),0)),"")</f>
        <v/>
      </c>
      <c r="BK59" s="88" t="str">
        <f>IFERROR(-MIN(SUMPRODUCT(--($E$9:$E$28&lt;=BK$33),--($B$9:$B$28=$J$34),--($F$9:$F$28&gt;=BK$33),--($C$9:$C$28=$AW59),$H$9:$H$28,$K$9:$K$28),VLOOKUP($AW59,'6. Patients'!$C$10:$AP$39,COLUMNS('6. Patients'!$C$9:S$9),0)),"")</f>
        <v/>
      </c>
      <c r="BL59" s="88" t="str">
        <f>IFERROR(-MIN(SUMPRODUCT(--($E$9:$E$28&lt;=BL$33),--($B$9:$B$28=$J$34),--($F$9:$F$28&gt;=BL$33),--($C$9:$C$28=$AW59),$H$9:$H$28,$K$9:$K$28),VLOOKUP($AW59,'6. Patients'!$C$10:$AP$39,COLUMNS('6. Patients'!$C$9:T$9),0)),"")</f>
        <v/>
      </c>
      <c r="BM59" s="88" t="str">
        <f>IFERROR(-MIN(SUMPRODUCT(--($E$9:$E$28&lt;=BM$33),--($B$9:$B$28=$J$34),--($F$9:$F$28&gt;=BM$33),--($C$9:$C$28=$AW59),$H$9:$H$28,$K$9:$K$28),VLOOKUP($AW59,'6. Patients'!$C$10:$AP$39,COLUMNS('6. Patients'!$C$9:U$9),0)),"")</f>
        <v/>
      </c>
      <c r="BN59" s="88" t="str">
        <f>IFERROR(-MIN(SUMPRODUCT(--($E$9:$E$28&lt;=BN$33),--($B$9:$B$28=$J$34),--($F$9:$F$28&gt;=BN$33),--($C$9:$C$28=$AW59),$H$9:$H$28,$K$9:$K$28),VLOOKUP($AW59,'6. Patients'!$C$10:$AP$39,COLUMNS('6. Patients'!$C$9:V$9),0)),"")</f>
        <v/>
      </c>
      <c r="BO59" s="88" t="str">
        <f>IFERROR(-MIN(SUMPRODUCT(--($E$9:$E$28&lt;=BO$33),--($B$9:$B$28=$J$34),--($F$9:$F$28&gt;=BO$33),--($C$9:$C$28=$AW59),$H$9:$H$28,$K$9:$K$28),VLOOKUP($AW59,'6. Patients'!$C$10:$AP$39,COLUMNS('6. Patients'!$C$9:W$9),0)),"")</f>
        <v/>
      </c>
      <c r="BP59" s="88" t="str">
        <f>IFERROR(-MIN(SUMPRODUCT(--($E$9:$E$28&lt;=BP$33),--($B$9:$B$28=$J$34),--($F$9:$F$28&gt;=BP$33),--($C$9:$C$28=$AW59),$H$9:$H$28,$K$9:$K$28),VLOOKUP($AW59,'6. Patients'!$C$10:$AP$39,COLUMNS('6. Patients'!$C$9:X$9),0)),"")</f>
        <v/>
      </c>
      <c r="BQ59" s="88" t="str">
        <f>IFERROR(-MIN(SUMPRODUCT(--($E$9:$E$28&lt;=BQ$33),--($B$9:$B$28=$J$34),--($F$9:$F$28&gt;=BQ$33),--($C$9:$C$28=$AW59),$H$9:$H$28,$K$9:$K$28),VLOOKUP($AW59,'6. Patients'!$C$10:$AP$39,COLUMNS('6. Patients'!$C$9:Y$9),0)),"")</f>
        <v/>
      </c>
      <c r="BR59" s="88" t="str">
        <f>IFERROR(-MIN(SUMPRODUCT(--($E$9:$E$28&lt;=BR$33),--($B$9:$B$28=$J$34),--($F$9:$F$28&gt;=BR$33),--($C$9:$C$28=$AW59),$H$9:$H$28,$K$9:$K$28),VLOOKUP($AW59,'6. Patients'!$C$10:$AP$39,COLUMNS('6. Patients'!$C$9:Z$9),0)),"")</f>
        <v/>
      </c>
      <c r="BS59" s="88" t="str">
        <f>IFERROR(-MIN(SUMPRODUCT(--($E$9:$E$28&lt;=BS$33),--($B$9:$B$28=$J$34),--($F$9:$F$28&gt;=BS$33),--($C$9:$C$28=$AW59),$H$9:$H$28,$K$9:$K$28),VLOOKUP($AW59,'6. Patients'!$C$10:$AP$39,COLUMNS('6. Patients'!$C$9:AA$9),0)),"")</f>
        <v/>
      </c>
      <c r="BT59" s="88" t="str">
        <f>IFERROR(-MIN(SUMPRODUCT(--($E$9:$E$28&lt;=BT$33),--($B$9:$B$28=$J$34),--($F$9:$F$28&gt;=BT$33),--($C$9:$C$28=$AW59),$H$9:$H$28,$K$9:$K$28),VLOOKUP($AW59,'6. Patients'!$C$10:$AP$39,COLUMNS('6. Patients'!$C$9:AB$9),0)),"")</f>
        <v/>
      </c>
      <c r="BU59" s="88" t="str">
        <f>IFERROR(-MIN(SUMPRODUCT(--($E$9:$E$28&lt;=BU$33),--($B$9:$B$28=$J$34),--($F$9:$F$28&gt;=BU$33),--($C$9:$C$28=$AW59),$H$9:$H$28,$K$9:$K$28),VLOOKUP($AW59,'6. Patients'!$C$10:$AP$39,COLUMNS('6. Patients'!$C$9:AC$9),0)),"")</f>
        <v/>
      </c>
      <c r="BV59" s="88" t="str">
        <f>IFERROR(-MIN(SUMPRODUCT(--($E$9:$E$28&lt;=BV$33),--($B$9:$B$28=$J$34),--($F$9:$F$28&gt;=BV$33),--($C$9:$C$28=$AW59),$H$9:$H$28,$K$9:$K$28),VLOOKUP($AW59,'6. Patients'!$C$10:$AP$39,COLUMNS('6. Patients'!$C$9:AD$9),0)),"")</f>
        <v/>
      </c>
      <c r="BW59" s="88" t="str">
        <f>IFERROR(-MIN(SUMPRODUCT(--($E$9:$E$28&lt;=BW$33),--($B$9:$B$28=$J$34),--($F$9:$F$28&gt;=BW$33),--($C$9:$C$28=$AW59),$H$9:$H$28,$K$9:$K$28),VLOOKUP($AW59,'6. Patients'!$C$10:$AP$39,COLUMNS('6. Patients'!$C$9:AE$9),0)),"")</f>
        <v/>
      </c>
      <c r="BX59" s="88" t="str">
        <f>IFERROR(-MIN(SUMPRODUCT(--($E$9:$E$28&lt;=BX$33),--($B$9:$B$28=$J$34),--($F$9:$F$28&gt;=BX$33),--($C$9:$C$28=$AW59),$H$9:$H$28,$K$9:$K$28),VLOOKUP($AW59,'6. Patients'!$C$10:$AP$39,COLUMNS('6. Patients'!$C$9:AF$9),0)),"")</f>
        <v/>
      </c>
      <c r="BY59" s="88" t="str">
        <f>IFERROR(-MIN(SUMPRODUCT(--($E$9:$E$28&lt;=BY$33),--($B$9:$B$28=$J$34),--($F$9:$F$28&gt;=BY$33),--($C$9:$C$28=$AW59),$H$9:$H$28,$K$9:$K$28),VLOOKUP($AW59,'6. Patients'!$C$10:$AP$39,COLUMNS('6. Patients'!$C$9:AG$9),0)),"")</f>
        <v/>
      </c>
      <c r="BZ59" s="88" t="str">
        <f>IFERROR(-MIN(SUMPRODUCT(--($E$9:$E$28&lt;=BZ$33),--($B$9:$B$28=$J$34),--($F$9:$F$28&gt;=BZ$33),--($C$9:$C$28=$AW59),$H$9:$H$28,$K$9:$K$28),VLOOKUP($AW59,'6. Patients'!$C$10:$AP$39,COLUMNS('6. Patients'!$C$9:AH$9),0)),"")</f>
        <v/>
      </c>
      <c r="CA59" s="88" t="str">
        <f>IFERROR(-MIN(SUMPRODUCT(--($E$9:$E$28&lt;=CA$33),--($B$9:$B$28=$J$34),--($F$9:$F$28&gt;=CA$33),--($C$9:$C$28=$AW59),$H$9:$H$28,$K$9:$K$28),VLOOKUP($AW59,'6. Patients'!$C$10:$AP$39,COLUMNS('6. Patients'!$C$9:AI$9),0)),"")</f>
        <v/>
      </c>
      <c r="CB59" s="88" t="str">
        <f>IFERROR(-MIN(SUMPRODUCT(--($E$9:$E$28&lt;=CB$33),--($B$9:$B$28=$J$34),--($F$9:$F$28&gt;=CB$33),--($C$9:$C$28=$AW59),$H$9:$H$28,$K$9:$K$28),VLOOKUP($AW59,'6. Patients'!$C$10:$AP$39,COLUMNS('6. Patients'!$C$9:AJ$9),0)),"")</f>
        <v/>
      </c>
      <c r="CC59" s="88" t="str">
        <f>IFERROR(-MIN(SUMPRODUCT(--($E$9:$E$28&lt;=CC$33),--($B$9:$B$28=$J$34),--($F$9:$F$28&gt;=CC$33),--($C$9:$C$28=$AW59),$H$9:$H$28,$K$9:$K$28),VLOOKUP($AW59,'6. Patients'!$C$10:$AP$39,COLUMNS('6. Patients'!$C$9:AK$9),0)),"")</f>
        <v/>
      </c>
      <c r="CD59" s="88" t="str">
        <f>IFERROR(-MIN(SUMPRODUCT(--($E$9:$E$28&lt;=CD$33),--($B$9:$B$28=$J$34),--($F$9:$F$28&gt;=CD$33),--($C$9:$C$28=$AW59),$H$9:$H$28,$K$9:$K$28),VLOOKUP($AW59,'6. Patients'!$C$10:$AP$39,COLUMNS('6. Patients'!$C$9:AL$9),0)),"")</f>
        <v/>
      </c>
      <c r="CE59" s="88" t="str">
        <f>IFERROR(-MIN(SUMPRODUCT(--($E$9:$E$28&lt;=CE$33),--($B$9:$B$28=$J$34),--($F$9:$F$28&gt;=CE$33),--($C$9:$C$28=$AW59),$H$9:$H$28,$K$9:$K$28),VLOOKUP($AW59,'6. Patients'!$C$10:$AP$39,COLUMNS('6. Patients'!$C$9:AM$9),0)),"")</f>
        <v/>
      </c>
      <c r="CF59" s="88" t="str">
        <f>IFERROR(-MIN(SUMPRODUCT(--($E$9:$E$28&lt;=CF$33),--($B$9:$B$28=$J$34),--($F$9:$F$28&gt;=CF$33),--($C$9:$C$28=$AW59),$H$9:$H$28,$K$9:$K$28),VLOOKUP($AW59,'6. Patients'!$C$10:$AP$39,COLUMNS('6. Patients'!$C$9:AN$9),0)),"")</f>
        <v/>
      </c>
      <c r="CG59" s="88" t="str">
        <f>IFERROR(-MIN(SUMPRODUCT(--($E$9:$E$28&lt;=CG$33),--($B$9:$B$28=$J$34),--($F$9:$F$28&gt;=CG$33),--($C$9:$C$28=$AW59),$H$9:$H$28,$K$9:$K$28),VLOOKUP($AW59,'6. Patients'!$C$10:$AP$39,COLUMNS('6. Patients'!$C$9:AO$9),0)),"")</f>
        <v/>
      </c>
      <c r="CI59" s="12" t="str">
        <f t="shared" si="11"/>
        <v/>
      </c>
      <c r="CJ59" s="88">
        <f t="shared" si="50"/>
        <v>0</v>
      </c>
      <c r="CK59" s="88">
        <f t="shared" si="50"/>
        <v>0</v>
      </c>
      <c r="CL59" s="88">
        <f t="shared" si="50"/>
        <v>0</v>
      </c>
      <c r="CM59" s="88">
        <f t="shared" si="50"/>
        <v>0</v>
      </c>
      <c r="CN59" s="88">
        <f t="shared" si="50"/>
        <v>0</v>
      </c>
      <c r="CO59" s="88">
        <f t="shared" si="50"/>
        <v>0</v>
      </c>
      <c r="CP59" s="88">
        <f t="shared" si="50"/>
        <v>0</v>
      </c>
      <c r="CQ59" s="88">
        <f t="shared" si="50"/>
        <v>0</v>
      </c>
      <c r="CR59" s="88">
        <f t="shared" si="50"/>
        <v>0</v>
      </c>
      <c r="CS59" s="88">
        <f t="shared" si="50"/>
        <v>0</v>
      </c>
      <c r="CT59" s="88">
        <f t="shared" si="50"/>
        <v>0</v>
      </c>
      <c r="CU59" s="88">
        <f t="shared" si="50"/>
        <v>0</v>
      </c>
      <c r="CV59" s="88">
        <f t="shared" si="50"/>
        <v>0</v>
      </c>
      <c r="CW59" s="88">
        <f t="shared" si="50"/>
        <v>0</v>
      </c>
      <c r="CX59" s="88">
        <f t="shared" si="50"/>
        <v>0</v>
      </c>
      <c r="CY59" s="88">
        <f t="shared" si="50"/>
        <v>0</v>
      </c>
      <c r="CZ59" s="88">
        <f t="shared" si="48"/>
        <v>0</v>
      </c>
      <c r="DA59" s="88">
        <f t="shared" si="48"/>
        <v>0</v>
      </c>
      <c r="DB59" s="88">
        <f t="shared" si="48"/>
        <v>0</v>
      </c>
      <c r="DC59" s="88">
        <f t="shared" si="48"/>
        <v>0</v>
      </c>
      <c r="DD59" s="88">
        <f t="shared" si="48"/>
        <v>0</v>
      </c>
      <c r="DE59" s="88">
        <f t="shared" si="48"/>
        <v>0</v>
      </c>
      <c r="DF59" s="88">
        <f t="shared" si="48"/>
        <v>0</v>
      </c>
      <c r="DG59" s="88">
        <f t="shared" si="48"/>
        <v>0</v>
      </c>
      <c r="DH59" s="88">
        <f t="shared" si="48"/>
        <v>0</v>
      </c>
      <c r="DI59" s="88">
        <f t="shared" si="48"/>
        <v>0</v>
      </c>
      <c r="DJ59" s="88">
        <f t="shared" si="48"/>
        <v>0</v>
      </c>
      <c r="DK59" s="88">
        <f t="shared" si="48"/>
        <v>0</v>
      </c>
      <c r="DL59" s="88">
        <f t="shared" si="48"/>
        <v>0</v>
      </c>
      <c r="DM59" s="88">
        <f t="shared" si="48"/>
        <v>0</v>
      </c>
      <c r="DN59" s="88">
        <f t="shared" si="48"/>
        <v>0</v>
      </c>
      <c r="DO59" s="88">
        <f t="shared" si="48"/>
        <v>0</v>
      </c>
      <c r="DP59" s="88">
        <f t="shared" si="49"/>
        <v>0</v>
      </c>
      <c r="DQ59" s="88">
        <f t="shared" si="9"/>
        <v>0</v>
      </c>
      <c r="DR59" s="88">
        <f t="shared" si="9"/>
        <v>0</v>
      </c>
      <c r="DS59" s="88">
        <f t="shared" si="9"/>
        <v>0</v>
      </c>
    </row>
    <row r="60" spans="10:123" x14ac:dyDescent="0.3">
      <c r="J60" s="12" t="str">
        <f>'6. Patients'!C35</f>
        <v/>
      </c>
      <c r="K60" s="12"/>
      <c r="L60" s="88">
        <f t="shared" si="10"/>
        <v>0</v>
      </c>
      <c r="M60" s="88">
        <f t="shared" si="38"/>
        <v>0</v>
      </c>
      <c r="N60" s="88">
        <f t="shared" si="39"/>
        <v>0</v>
      </c>
      <c r="O60" s="88">
        <f t="shared" si="40"/>
        <v>0</v>
      </c>
      <c r="P60" s="88">
        <f t="shared" si="41"/>
        <v>0</v>
      </c>
      <c r="Q60" s="88">
        <f t="shared" si="42"/>
        <v>0</v>
      </c>
      <c r="R60" s="88">
        <f t="shared" si="43"/>
        <v>0</v>
      </c>
      <c r="S60" s="88">
        <f t="shared" si="44"/>
        <v>0</v>
      </c>
      <c r="T60" s="88">
        <f t="shared" si="45"/>
        <v>0</v>
      </c>
      <c r="U60" s="88">
        <f t="shared" si="46"/>
        <v>0</v>
      </c>
      <c r="V60" s="88">
        <f t="shared" si="47"/>
        <v>0</v>
      </c>
      <c r="W60" s="88">
        <f t="shared" si="13"/>
        <v>0</v>
      </c>
      <c r="X60" s="88">
        <f t="shared" si="14"/>
        <v>0</v>
      </c>
      <c r="Y60" s="88">
        <f t="shared" si="15"/>
        <v>0</v>
      </c>
      <c r="Z60" s="88">
        <f t="shared" si="16"/>
        <v>0</v>
      </c>
      <c r="AA60" s="88">
        <f t="shared" si="17"/>
        <v>0</v>
      </c>
      <c r="AB60" s="88">
        <f t="shared" si="18"/>
        <v>0</v>
      </c>
      <c r="AC60" s="88">
        <f t="shared" si="19"/>
        <v>0</v>
      </c>
      <c r="AD60" s="88">
        <f t="shared" si="20"/>
        <v>0</v>
      </c>
      <c r="AE60" s="88">
        <f t="shared" si="21"/>
        <v>0</v>
      </c>
      <c r="AF60" s="88">
        <f t="shared" si="22"/>
        <v>0</v>
      </c>
      <c r="AG60" s="88">
        <f t="shared" si="23"/>
        <v>0</v>
      </c>
      <c r="AH60" s="88">
        <f t="shared" si="24"/>
        <v>0</v>
      </c>
      <c r="AI60" s="88">
        <f t="shared" si="25"/>
        <v>0</v>
      </c>
      <c r="AJ60" s="88">
        <f t="shared" si="26"/>
        <v>0</v>
      </c>
      <c r="AK60" s="88">
        <f t="shared" si="27"/>
        <v>0</v>
      </c>
      <c r="AL60" s="88">
        <f t="shared" si="28"/>
        <v>0</v>
      </c>
      <c r="AM60" s="88">
        <f t="shared" si="29"/>
        <v>0</v>
      </c>
      <c r="AN60" s="88">
        <f t="shared" si="30"/>
        <v>0</v>
      </c>
      <c r="AO60" s="88">
        <f t="shared" si="31"/>
        <v>0</v>
      </c>
      <c r="AP60" s="88">
        <f t="shared" si="32"/>
        <v>0</v>
      </c>
      <c r="AQ60" s="88">
        <f t="shared" si="33"/>
        <v>0</v>
      </c>
      <c r="AR60" s="88">
        <f t="shared" si="34"/>
        <v>0</v>
      </c>
      <c r="AS60" s="88">
        <f t="shared" si="35"/>
        <v>0</v>
      </c>
      <c r="AT60" s="88">
        <f t="shared" si="36"/>
        <v>0</v>
      </c>
      <c r="AU60" s="88">
        <f t="shared" si="37"/>
        <v>0</v>
      </c>
      <c r="AW60" s="12" t="str">
        <f t="shared" si="6"/>
        <v/>
      </c>
      <c r="AX60" s="88" t="str">
        <f>IFERROR(-MIN(SUMPRODUCT(--($E$9:$E$28&lt;=AX$33),--($B$9:$B$28=$J$34),--($F$9:$F$28&gt;=AX$33),--($C$9:$C$28=$AW60),$H$9:$H$28,$K$9:$K$28),VLOOKUP($AW60,'6. Patients'!$C$10:$AP$39,COLUMNS('6. Patients'!$C$9:F$9),0)),"")</f>
        <v/>
      </c>
      <c r="AY60" s="88" t="str">
        <f>IFERROR(-MIN(SUMPRODUCT(--($E$9:$E$28&lt;=AY$33),--($B$9:$B$28=$J$34),--($F$9:$F$28&gt;=AY$33),--($C$9:$C$28=$AW60),$H$9:$H$28,$K$9:$K$28),VLOOKUP($AW60,'6. Patients'!$C$10:$AP$39,COLUMNS('6. Patients'!$C$9:G$9),0)),"")</f>
        <v/>
      </c>
      <c r="AZ60" s="88" t="str">
        <f>IFERROR(-MIN(SUMPRODUCT(--($E$9:$E$28&lt;=AZ$33),--($B$9:$B$28=$J$34),--($F$9:$F$28&gt;=AZ$33),--($C$9:$C$28=$AW60),$H$9:$H$28,$K$9:$K$28),VLOOKUP($AW60,'6. Patients'!$C$10:$AP$39,COLUMNS('6. Patients'!$C$9:H$9),0)),"")</f>
        <v/>
      </c>
      <c r="BA60" s="88" t="str">
        <f>IFERROR(-MIN(SUMPRODUCT(--($E$9:$E$28&lt;=BA$33),--($B$9:$B$28=$J$34),--($F$9:$F$28&gt;=BA$33),--($C$9:$C$28=$AW60),$H$9:$H$28,$K$9:$K$28),VLOOKUP($AW60,'6. Patients'!$C$10:$AP$39,COLUMNS('6. Patients'!$C$9:I$9),0)),"")</f>
        <v/>
      </c>
      <c r="BB60" s="88" t="str">
        <f>IFERROR(-MIN(SUMPRODUCT(--($E$9:$E$28&lt;=BB$33),--($B$9:$B$28=$J$34),--($F$9:$F$28&gt;=BB$33),--($C$9:$C$28=$AW60),$H$9:$H$28,$K$9:$K$28),VLOOKUP($AW60,'6. Patients'!$C$10:$AP$39,COLUMNS('6. Patients'!$C$9:J$9),0)),"")</f>
        <v/>
      </c>
      <c r="BC60" s="88" t="str">
        <f>IFERROR(-MIN(SUMPRODUCT(--($E$9:$E$28&lt;=BC$33),--($B$9:$B$28=$J$34),--($F$9:$F$28&gt;=BC$33),--($C$9:$C$28=$AW60),$H$9:$H$28,$K$9:$K$28),VLOOKUP($AW60,'6. Patients'!$C$10:$AP$39,COLUMNS('6. Patients'!$C$9:K$9),0)),"")</f>
        <v/>
      </c>
      <c r="BD60" s="88" t="str">
        <f>IFERROR(-MIN(SUMPRODUCT(--($E$9:$E$28&lt;=BD$33),--($B$9:$B$28=$J$34),--($F$9:$F$28&gt;=BD$33),--($C$9:$C$28=$AW60),$H$9:$H$28,$K$9:$K$28),VLOOKUP($AW60,'6. Patients'!$C$10:$AP$39,COLUMNS('6. Patients'!$C$9:L$9),0)),"")</f>
        <v/>
      </c>
      <c r="BE60" s="88" t="str">
        <f>IFERROR(-MIN(SUMPRODUCT(--($E$9:$E$28&lt;=BE$33),--($B$9:$B$28=$J$34),--($F$9:$F$28&gt;=BE$33),--($C$9:$C$28=$AW60),$H$9:$H$28,$K$9:$K$28),VLOOKUP($AW60,'6. Patients'!$C$10:$AP$39,COLUMNS('6. Patients'!$C$9:M$9),0)),"")</f>
        <v/>
      </c>
      <c r="BF60" s="88" t="str">
        <f>IFERROR(-MIN(SUMPRODUCT(--($E$9:$E$28&lt;=BF$33),--($B$9:$B$28=$J$34),--($F$9:$F$28&gt;=BF$33),--($C$9:$C$28=$AW60),$H$9:$H$28,$K$9:$K$28),VLOOKUP($AW60,'6. Patients'!$C$10:$AP$39,COLUMNS('6. Patients'!$C$9:N$9),0)),"")</f>
        <v/>
      </c>
      <c r="BG60" s="88" t="str">
        <f>IFERROR(-MIN(SUMPRODUCT(--($E$9:$E$28&lt;=BG$33),--($B$9:$B$28=$J$34),--($F$9:$F$28&gt;=BG$33),--($C$9:$C$28=$AW60),$H$9:$H$28,$K$9:$K$28),VLOOKUP($AW60,'6. Patients'!$C$10:$AP$39,COLUMNS('6. Patients'!$C$9:O$9),0)),"")</f>
        <v/>
      </c>
      <c r="BH60" s="88" t="str">
        <f>IFERROR(-MIN(SUMPRODUCT(--($E$9:$E$28&lt;=BH$33),--($B$9:$B$28=$J$34),--($F$9:$F$28&gt;=BH$33),--($C$9:$C$28=$AW60),$H$9:$H$28,$K$9:$K$28),VLOOKUP($AW60,'6. Patients'!$C$10:$AP$39,COLUMNS('6. Patients'!$C$9:P$9),0)),"")</f>
        <v/>
      </c>
      <c r="BI60" s="88" t="str">
        <f>IFERROR(-MIN(SUMPRODUCT(--($E$9:$E$28&lt;=BI$33),--($B$9:$B$28=$J$34),--($F$9:$F$28&gt;=BI$33),--($C$9:$C$28=$AW60),$H$9:$H$28,$K$9:$K$28),VLOOKUP($AW60,'6. Patients'!$C$10:$AP$39,COLUMNS('6. Patients'!$C$9:Q$9),0)),"")</f>
        <v/>
      </c>
      <c r="BJ60" s="88" t="str">
        <f>IFERROR(-MIN(SUMPRODUCT(--($E$9:$E$28&lt;=BJ$33),--($B$9:$B$28=$J$34),--($F$9:$F$28&gt;=BJ$33),--($C$9:$C$28=$AW60),$H$9:$H$28,$K$9:$K$28),VLOOKUP($AW60,'6. Patients'!$C$10:$AP$39,COLUMNS('6. Patients'!$C$9:R$9),0)),"")</f>
        <v/>
      </c>
      <c r="BK60" s="88" t="str">
        <f>IFERROR(-MIN(SUMPRODUCT(--($E$9:$E$28&lt;=BK$33),--($B$9:$B$28=$J$34),--($F$9:$F$28&gt;=BK$33),--($C$9:$C$28=$AW60),$H$9:$H$28,$K$9:$K$28),VLOOKUP($AW60,'6. Patients'!$C$10:$AP$39,COLUMNS('6. Patients'!$C$9:S$9),0)),"")</f>
        <v/>
      </c>
      <c r="BL60" s="88" t="str">
        <f>IFERROR(-MIN(SUMPRODUCT(--($E$9:$E$28&lt;=BL$33),--($B$9:$B$28=$J$34),--($F$9:$F$28&gt;=BL$33),--($C$9:$C$28=$AW60),$H$9:$H$28,$K$9:$K$28),VLOOKUP($AW60,'6. Patients'!$C$10:$AP$39,COLUMNS('6. Patients'!$C$9:T$9),0)),"")</f>
        <v/>
      </c>
      <c r="BM60" s="88" t="str">
        <f>IFERROR(-MIN(SUMPRODUCT(--($E$9:$E$28&lt;=BM$33),--($B$9:$B$28=$J$34),--($F$9:$F$28&gt;=BM$33),--($C$9:$C$28=$AW60),$H$9:$H$28,$K$9:$K$28),VLOOKUP($AW60,'6. Patients'!$C$10:$AP$39,COLUMNS('6. Patients'!$C$9:U$9),0)),"")</f>
        <v/>
      </c>
      <c r="BN60" s="88" t="str">
        <f>IFERROR(-MIN(SUMPRODUCT(--($E$9:$E$28&lt;=BN$33),--($B$9:$B$28=$J$34),--($F$9:$F$28&gt;=BN$33),--($C$9:$C$28=$AW60),$H$9:$H$28,$K$9:$K$28),VLOOKUP($AW60,'6. Patients'!$C$10:$AP$39,COLUMNS('6. Patients'!$C$9:V$9),0)),"")</f>
        <v/>
      </c>
      <c r="BO60" s="88" t="str">
        <f>IFERROR(-MIN(SUMPRODUCT(--($E$9:$E$28&lt;=BO$33),--($B$9:$B$28=$J$34),--($F$9:$F$28&gt;=BO$33),--($C$9:$C$28=$AW60),$H$9:$H$28,$K$9:$K$28),VLOOKUP($AW60,'6. Patients'!$C$10:$AP$39,COLUMNS('6. Patients'!$C$9:W$9),0)),"")</f>
        <v/>
      </c>
      <c r="BP60" s="88" t="str">
        <f>IFERROR(-MIN(SUMPRODUCT(--($E$9:$E$28&lt;=BP$33),--($B$9:$B$28=$J$34),--($F$9:$F$28&gt;=BP$33),--($C$9:$C$28=$AW60),$H$9:$H$28,$K$9:$K$28),VLOOKUP($AW60,'6. Patients'!$C$10:$AP$39,COLUMNS('6. Patients'!$C$9:X$9),0)),"")</f>
        <v/>
      </c>
      <c r="BQ60" s="88" t="str">
        <f>IFERROR(-MIN(SUMPRODUCT(--($E$9:$E$28&lt;=BQ$33),--($B$9:$B$28=$J$34),--($F$9:$F$28&gt;=BQ$33),--($C$9:$C$28=$AW60),$H$9:$H$28,$K$9:$K$28),VLOOKUP($AW60,'6. Patients'!$C$10:$AP$39,COLUMNS('6. Patients'!$C$9:Y$9),0)),"")</f>
        <v/>
      </c>
      <c r="BR60" s="88" t="str">
        <f>IFERROR(-MIN(SUMPRODUCT(--($E$9:$E$28&lt;=BR$33),--($B$9:$B$28=$J$34),--($F$9:$F$28&gt;=BR$33),--($C$9:$C$28=$AW60),$H$9:$H$28,$K$9:$K$28),VLOOKUP($AW60,'6. Patients'!$C$10:$AP$39,COLUMNS('6. Patients'!$C$9:Z$9),0)),"")</f>
        <v/>
      </c>
      <c r="BS60" s="88" t="str">
        <f>IFERROR(-MIN(SUMPRODUCT(--($E$9:$E$28&lt;=BS$33),--($B$9:$B$28=$J$34),--($F$9:$F$28&gt;=BS$33),--($C$9:$C$28=$AW60),$H$9:$H$28,$K$9:$K$28),VLOOKUP($AW60,'6. Patients'!$C$10:$AP$39,COLUMNS('6. Patients'!$C$9:AA$9),0)),"")</f>
        <v/>
      </c>
      <c r="BT60" s="88" t="str">
        <f>IFERROR(-MIN(SUMPRODUCT(--($E$9:$E$28&lt;=BT$33),--($B$9:$B$28=$J$34),--($F$9:$F$28&gt;=BT$33),--($C$9:$C$28=$AW60),$H$9:$H$28,$K$9:$K$28),VLOOKUP($AW60,'6. Patients'!$C$10:$AP$39,COLUMNS('6. Patients'!$C$9:AB$9),0)),"")</f>
        <v/>
      </c>
      <c r="BU60" s="88" t="str">
        <f>IFERROR(-MIN(SUMPRODUCT(--($E$9:$E$28&lt;=BU$33),--($B$9:$B$28=$J$34),--($F$9:$F$28&gt;=BU$33),--($C$9:$C$28=$AW60),$H$9:$H$28,$K$9:$K$28),VLOOKUP($AW60,'6. Patients'!$C$10:$AP$39,COLUMNS('6. Patients'!$C$9:AC$9),0)),"")</f>
        <v/>
      </c>
      <c r="BV60" s="88" t="str">
        <f>IFERROR(-MIN(SUMPRODUCT(--($E$9:$E$28&lt;=BV$33),--($B$9:$B$28=$J$34),--($F$9:$F$28&gt;=BV$33),--($C$9:$C$28=$AW60),$H$9:$H$28,$K$9:$K$28),VLOOKUP($AW60,'6. Patients'!$C$10:$AP$39,COLUMNS('6. Patients'!$C$9:AD$9),0)),"")</f>
        <v/>
      </c>
      <c r="BW60" s="88" t="str">
        <f>IFERROR(-MIN(SUMPRODUCT(--($E$9:$E$28&lt;=BW$33),--($B$9:$B$28=$J$34),--($F$9:$F$28&gt;=BW$33),--($C$9:$C$28=$AW60),$H$9:$H$28,$K$9:$K$28),VLOOKUP($AW60,'6. Patients'!$C$10:$AP$39,COLUMNS('6. Patients'!$C$9:AE$9),0)),"")</f>
        <v/>
      </c>
      <c r="BX60" s="88" t="str">
        <f>IFERROR(-MIN(SUMPRODUCT(--($E$9:$E$28&lt;=BX$33),--($B$9:$B$28=$J$34),--($F$9:$F$28&gt;=BX$33),--($C$9:$C$28=$AW60),$H$9:$H$28,$K$9:$K$28),VLOOKUP($AW60,'6. Patients'!$C$10:$AP$39,COLUMNS('6. Patients'!$C$9:AF$9),0)),"")</f>
        <v/>
      </c>
      <c r="BY60" s="88" t="str">
        <f>IFERROR(-MIN(SUMPRODUCT(--($E$9:$E$28&lt;=BY$33),--($B$9:$B$28=$J$34),--($F$9:$F$28&gt;=BY$33),--($C$9:$C$28=$AW60),$H$9:$H$28,$K$9:$K$28),VLOOKUP($AW60,'6. Patients'!$C$10:$AP$39,COLUMNS('6. Patients'!$C$9:AG$9),0)),"")</f>
        <v/>
      </c>
      <c r="BZ60" s="88" t="str">
        <f>IFERROR(-MIN(SUMPRODUCT(--($E$9:$E$28&lt;=BZ$33),--($B$9:$B$28=$J$34),--($F$9:$F$28&gt;=BZ$33),--($C$9:$C$28=$AW60),$H$9:$H$28,$K$9:$K$28),VLOOKUP($AW60,'6. Patients'!$C$10:$AP$39,COLUMNS('6. Patients'!$C$9:AH$9),0)),"")</f>
        <v/>
      </c>
      <c r="CA60" s="88" t="str">
        <f>IFERROR(-MIN(SUMPRODUCT(--($E$9:$E$28&lt;=CA$33),--($B$9:$B$28=$J$34),--($F$9:$F$28&gt;=CA$33),--($C$9:$C$28=$AW60),$H$9:$H$28,$K$9:$K$28),VLOOKUP($AW60,'6. Patients'!$C$10:$AP$39,COLUMNS('6. Patients'!$C$9:AI$9),0)),"")</f>
        <v/>
      </c>
      <c r="CB60" s="88" t="str">
        <f>IFERROR(-MIN(SUMPRODUCT(--($E$9:$E$28&lt;=CB$33),--($B$9:$B$28=$J$34),--($F$9:$F$28&gt;=CB$33),--($C$9:$C$28=$AW60),$H$9:$H$28,$K$9:$K$28),VLOOKUP($AW60,'6. Patients'!$C$10:$AP$39,COLUMNS('6. Patients'!$C$9:AJ$9),0)),"")</f>
        <v/>
      </c>
      <c r="CC60" s="88" t="str">
        <f>IFERROR(-MIN(SUMPRODUCT(--($E$9:$E$28&lt;=CC$33),--($B$9:$B$28=$J$34),--($F$9:$F$28&gt;=CC$33),--($C$9:$C$28=$AW60),$H$9:$H$28,$K$9:$K$28),VLOOKUP($AW60,'6. Patients'!$C$10:$AP$39,COLUMNS('6. Patients'!$C$9:AK$9),0)),"")</f>
        <v/>
      </c>
      <c r="CD60" s="88" t="str">
        <f>IFERROR(-MIN(SUMPRODUCT(--($E$9:$E$28&lt;=CD$33),--($B$9:$B$28=$J$34),--($F$9:$F$28&gt;=CD$33),--($C$9:$C$28=$AW60),$H$9:$H$28,$K$9:$K$28),VLOOKUP($AW60,'6. Patients'!$C$10:$AP$39,COLUMNS('6. Patients'!$C$9:AL$9),0)),"")</f>
        <v/>
      </c>
      <c r="CE60" s="88" t="str">
        <f>IFERROR(-MIN(SUMPRODUCT(--($E$9:$E$28&lt;=CE$33),--($B$9:$B$28=$J$34),--($F$9:$F$28&gt;=CE$33),--($C$9:$C$28=$AW60),$H$9:$H$28,$K$9:$K$28),VLOOKUP($AW60,'6. Patients'!$C$10:$AP$39,COLUMNS('6. Patients'!$C$9:AM$9),0)),"")</f>
        <v/>
      </c>
      <c r="CF60" s="88" t="str">
        <f>IFERROR(-MIN(SUMPRODUCT(--($E$9:$E$28&lt;=CF$33),--($B$9:$B$28=$J$34),--($F$9:$F$28&gt;=CF$33),--($C$9:$C$28=$AW60),$H$9:$H$28,$K$9:$K$28),VLOOKUP($AW60,'6. Patients'!$C$10:$AP$39,COLUMNS('6. Patients'!$C$9:AN$9),0)),"")</f>
        <v/>
      </c>
      <c r="CG60" s="88" t="str">
        <f>IFERROR(-MIN(SUMPRODUCT(--($E$9:$E$28&lt;=CG$33),--($B$9:$B$28=$J$34),--($F$9:$F$28&gt;=CG$33),--($C$9:$C$28=$AW60),$H$9:$H$28,$K$9:$K$28),VLOOKUP($AW60,'6. Patients'!$C$10:$AP$39,COLUMNS('6. Patients'!$C$9:AO$9),0)),"")</f>
        <v/>
      </c>
      <c r="CI60" s="12" t="str">
        <f t="shared" si="11"/>
        <v/>
      </c>
      <c r="CJ60" s="88">
        <f t="shared" si="50"/>
        <v>0</v>
      </c>
      <c r="CK60" s="88">
        <f t="shared" si="50"/>
        <v>0</v>
      </c>
      <c r="CL60" s="88">
        <f t="shared" si="50"/>
        <v>0</v>
      </c>
      <c r="CM60" s="88">
        <f t="shared" si="50"/>
        <v>0</v>
      </c>
      <c r="CN60" s="88">
        <f t="shared" si="50"/>
        <v>0</v>
      </c>
      <c r="CO60" s="88">
        <f t="shared" si="50"/>
        <v>0</v>
      </c>
      <c r="CP60" s="88">
        <f t="shared" si="50"/>
        <v>0</v>
      </c>
      <c r="CQ60" s="88">
        <f t="shared" si="50"/>
        <v>0</v>
      </c>
      <c r="CR60" s="88">
        <f t="shared" si="50"/>
        <v>0</v>
      </c>
      <c r="CS60" s="88">
        <f t="shared" si="50"/>
        <v>0</v>
      </c>
      <c r="CT60" s="88">
        <f t="shared" si="50"/>
        <v>0</v>
      </c>
      <c r="CU60" s="88">
        <f t="shared" si="50"/>
        <v>0</v>
      </c>
      <c r="CV60" s="88">
        <f t="shared" si="50"/>
        <v>0</v>
      </c>
      <c r="CW60" s="88">
        <f t="shared" si="50"/>
        <v>0</v>
      </c>
      <c r="CX60" s="88">
        <f t="shared" si="50"/>
        <v>0</v>
      </c>
      <c r="CY60" s="88">
        <f t="shared" si="50"/>
        <v>0</v>
      </c>
      <c r="CZ60" s="88">
        <f t="shared" si="48"/>
        <v>0</v>
      </c>
      <c r="DA60" s="88">
        <f t="shared" si="48"/>
        <v>0</v>
      </c>
      <c r="DB60" s="88">
        <f t="shared" si="48"/>
        <v>0</v>
      </c>
      <c r="DC60" s="88">
        <f t="shared" si="48"/>
        <v>0</v>
      </c>
      <c r="DD60" s="88">
        <f t="shared" si="48"/>
        <v>0</v>
      </c>
      <c r="DE60" s="88">
        <f t="shared" si="48"/>
        <v>0</v>
      </c>
      <c r="DF60" s="88">
        <f t="shared" si="48"/>
        <v>0</v>
      </c>
      <c r="DG60" s="88">
        <f t="shared" si="48"/>
        <v>0</v>
      </c>
      <c r="DH60" s="88">
        <f t="shared" si="48"/>
        <v>0</v>
      </c>
      <c r="DI60" s="88">
        <f t="shared" si="48"/>
        <v>0</v>
      </c>
      <c r="DJ60" s="88">
        <f t="shared" si="48"/>
        <v>0</v>
      </c>
      <c r="DK60" s="88">
        <f t="shared" si="48"/>
        <v>0</v>
      </c>
      <c r="DL60" s="88">
        <f t="shared" si="48"/>
        <v>0</v>
      </c>
      <c r="DM60" s="88">
        <f t="shared" si="48"/>
        <v>0</v>
      </c>
      <c r="DN60" s="88">
        <f t="shared" si="48"/>
        <v>0</v>
      </c>
      <c r="DO60" s="88">
        <f t="shared" si="48"/>
        <v>0</v>
      </c>
      <c r="DP60" s="88">
        <f t="shared" si="49"/>
        <v>0</v>
      </c>
      <c r="DQ60" s="88">
        <f t="shared" si="9"/>
        <v>0</v>
      </c>
      <c r="DR60" s="88">
        <f t="shared" si="9"/>
        <v>0</v>
      </c>
      <c r="DS60" s="88">
        <f t="shared" si="9"/>
        <v>0</v>
      </c>
    </row>
    <row r="61" spans="10:123" x14ac:dyDescent="0.3">
      <c r="J61" s="12" t="str">
        <f>'6. Patients'!C36</f>
        <v/>
      </c>
      <c r="K61" s="12"/>
      <c r="L61" s="88">
        <f t="shared" si="10"/>
        <v>0</v>
      </c>
      <c r="M61" s="88">
        <f t="shared" si="38"/>
        <v>0</v>
      </c>
      <c r="N61" s="88">
        <f t="shared" si="39"/>
        <v>0</v>
      </c>
      <c r="O61" s="88">
        <f t="shared" si="40"/>
        <v>0</v>
      </c>
      <c r="P61" s="88">
        <f t="shared" si="41"/>
        <v>0</v>
      </c>
      <c r="Q61" s="88">
        <f t="shared" si="42"/>
        <v>0</v>
      </c>
      <c r="R61" s="88">
        <f t="shared" si="43"/>
        <v>0</v>
      </c>
      <c r="S61" s="88">
        <f t="shared" si="44"/>
        <v>0</v>
      </c>
      <c r="T61" s="88">
        <f t="shared" si="45"/>
        <v>0</v>
      </c>
      <c r="U61" s="88">
        <f t="shared" si="46"/>
        <v>0</v>
      </c>
      <c r="V61" s="88">
        <f t="shared" si="47"/>
        <v>0</v>
      </c>
      <c r="W61" s="88">
        <f t="shared" si="13"/>
        <v>0</v>
      </c>
      <c r="X61" s="88">
        <f t="shared" si="14"/>
        <v>0</v>
      </c>
      <c r="Y61" s="88">
        <f t="shared" si="15"/>
        <v>0</v>
      </c>
      <c r="Z61" s="88">
        <f t="shared" si="16"/>
        <v>0</v>
      </c>
      <c r="AA61" s="88">
        <f t="shared" si="17"/>
        <v>0</v>
      </c>
      <c r="AB61" s="88">
        <f t="shared" si="18"/>
        <v>0</v>
      </c>
      <c r="AC61" s="88">
        <f t="shared" si="19"/>
        <v>0</v>
      </c>
      <c r="AD61" s="88">
        <f t="shared" si="20"/>
        <v>0</v>
      </c>
      <c r="AE61" s="88">
        <f t="shared" si="21"/>
        <v>0</v>
      </c>
      <c r="AF61" s="88">
        <f t="shared" si="22"/>
        <v>0</v>
      </c>
      <c r="AG61" s="88">
        <f t="shared" si="23"/>
        <v>0</v>
      </c>
      <c r="AH61" s="88">
        <f t="shared" si="24"/>
        <v>0</v>
      </c>
      <c r="AI61" s="88">
        <f t="shared" si="25"/>
        <v>0</v>
      </c>
      <c r="AJ61" s="88">
        <f t="shared" si="26"/>
        <v>0</v>
      </c>
      <c r="AK61" s="88">
        <f t="shared" si="27"/>
        <v>0</v>
      </c>
      <c r="AL61" s="88">
        <f t="shared" si="28"/>
        <v>0</v>
      </c>
      <c r="AM61" s="88">
        <f t="shared" si="29"/>
        <v>0</v>
      </c>
      <c r="AN61" s="88">
        <f t="shared" si="30"/>
        <v>0</v>
      </c>
      <c r="AO61" s="88">
        <f t="shared" si="31"/>
        <v>0</v>
      </c>
      <c r="AP61" s="88">
        <f t="shared" si="32"/>
        <v>0</v>
      </c>
      <c r="AQ61" s="88">
        <f t="shared" si="33"/>
        <v>0</v>
      </c>
      <c r="AR61" s="88">
        <f t="shared" si="34"/>
        <v>0</v>
      </c>
      <c r="AS61" s="88">
        <f t="shared" si="35"/>
        <v>0</v>
      </c>
      <c r="AT61" s="88">
        <f t="shared" si="36"/>
        <v>0</v>
      </c>
      <c r="AU61" s="88">
        <f t="shared" si="37"/>
        <v>0</v>
      </c>
      <c r="AW61" s="12" t="str">
        <f t="shared" si="6"/>
        <v/>
      </c>
      <c r="AX61" s="88" t="str">
        <f>IFERROR(-MIN(SUMPRODUCT(--($E$9:$E$28&lt;=AX$33),--($B$9:$B$28=$J$34),--($F$9:$F$28&gt;=AX$33),--($C$9:$C$28=$AW61),$H$9:$H$28,$K$9:$K$28),VLOOKUP($AW61,'6. Patients'!$C$10:$AP$39,COLUMNS('6. Patients'!$C$9:F$9),0)),"")</f>
        <v/>
      </c>
      <c r="AY61" s="88" t="str">
        <f>IFERROR(-MIN(SUMPRODUCT(--($E$9:$E$28&lt;=AY$33),--($B$9:$B$28=$J$34),--($F$9:$F$28&gt;=AY$33),--($C$9:$C$28=$AW61),$H$9:$H$28,$K$9:$K$28),VLOOKUP($AW61,'6. Patients'!$C$10:$AP$39,COLUMNS('6. Patients'!$C$9:G$9),0)),"")</f>
        <v/>
      </c>
      <c r="AZ61" s="88" t="str">
        <f>IFERROR(-MIN(SUMPRODUCT(--($E$9:$E$28&lt;=AZ$33),--($B$9:$B$28=$J$34),--($F$9:$F$28&gt;=AZ$33),--($C$9:$C$28=$AW61),$H$9:$H$28,$K$9:$K$28),VLOOKUP($AW61,'6. Patients'!$C$10:$AP$39,COLUMNS('6. Patients'!$C$9:H$9),0)),"")</f>
        <v/>
      </c>
      <c r="BA61" s="88" t="str">
        <f>IFERROR(-MIN(SUMPRODUCT(--($E$9:$E$28&lt;=BA$33),--($B$9:$B$28=$J$34),--($F$9:$F$28&gt;=BA$33),--($C$9:$C$28=$AW61),$H$9:$H$28,$K$9:$K$28),VLOOKUP($AW61,'6. Patients'!$C$10:$AP$39,COLUMNS('6. Patients'!$C$9:I$9),0)),"")</f>
        <v/>
      </c>
      <c r="BB61" s="88" t="str">
        <f>IFERROR(-MIN(SUMPRODUCT(--($E$9:$E$28&lt;=BB$33),--($B$9:$B$28=$J$34),--($F$9:$F$28&gt;=BB$33),--($C$9:$C$28=$AW61),$H$9:$H$28,$K$9:$K$28),VLOOKUP($AW61,'6. Patients'!$C$10:$AP$39,COLUMNS('6. Patients'!$C$9:J$9),0)),"")</f>
        <v/>
      </c>
      <c r="BC61" s="88" t="str">
        <f>IFERROR(-MIN(SUMPRODUCT(--($E$9:$E$28&lt;=BC$33),--($B$9:$B$28=$J$34),--($F$9:$F$28&gt;=BC$33),--($C$9:$C$28=$AW61),$H$9:$H$28,$K$9:$K$28),VLOOKUP($AW61,'6. Patients'!$C$10:$AP$39,COLUMNS('6. Patients'!$C$9:K$9),0)),"")</f>
        <v/>
      </c>
      <c r="BD61" s="88" t="str">
        <f>IFERROR(-MIN(SUMPRODUCT(--($E$9:$E$28&lt;=BD$33),--($B$9:$B$28=$J$34),--($F$9:$F$28&gt;=BD$33),--($C$9:$C$28=$AW61),$H$9:$H$28,$K$9:$K$28),VLOOKUP($AW61,'6. Patients'!$C$10:$AP$39,COLUMNS('6. Patients'!$C$9:L$9),0)),"")</f>
        <v/>
      </c>
      <c r="BE61" s="88" t="str">
        <f>IFERROR(-MIN(SUMPRODUCT(--($E$9:$E$28&lt;=BE$33),--($B$9:$B$28=$J$34),--($F$9:$F$28&gt;=BE$33),--($C$9:$C$28=$AW61),$H$9:$H$28,$K$9:$K$28),VLOOKUP($AW61,'6. Patients'!$C$10:$AP$39,COLUMNS('6. Patients'!$C$9:M$9),0)),"")</f>
        <v/>
      </c>
      <c r="BF61" s="88" t="str">
        <f>IFERROR(-MIN(SUMPRODUCT(--($E$9:$E$28&lt;=BF$33),--($B$9:$B$28=$J$34),--($F$9:$F$28&gt;=BF$33),--($C$9:$C$28=$AW61),$H$9:$H$28,$K$9:$K$28),VLOOKUP($AW61,'6. Patients'!$C$10:$AP$39,COLUMNS('6. Patients'!$C$9:N$9),0)),"")</f>
        <v/>
      </c>
      <c r="BG61" s="88" t="str">
        <f>IFERROR(-MIN(SUMPRODUCT(--($E$9:$E$28&lt;=BG$33),--($B$9:$B$28=$J$34),--($F$9:$F$28&gt;=BG$33),--($C$9:$C$28=$AW61),$H$9:$H$28,$K$9:$K$28),VLOOKUP($AW61,'6. Patients'!$C$10:$AP$39,COLUMNS('6. Patients'!$C$9:O$9),0)),"")</f>
        <v/>
      </c>
      <c r="BH61" s="88" t="str">
        <f>IFERROR(-MIN(SUMPRODUCT(--($E$9:$E$28&lt;=BH$33),--($B$9:$B$28=$J$34),--($F$9:$F$28&gt;=BH$33),--($C$9:$C$28=$AW61),$H$9:$H$28,$K$9:$K$28),VLOOKUP($AW61,'6. Patients'!$C$10:$AP$39,COLUMNS('6. Patients'!$C$9:P$9),0)),"")</f>
        <v/>
      </c>
      <c r="BI61" s="88" t="str">
        <f>IFERROR(-MIN(SUMPRODUCT(--($E$9:$E$28&lt;=BI$33),--($B$9:$B$28=$J$34),--($F$9:$F$28&gt;=BI$33),--($C$9:$C$28=$AW61),$H$9:$H$28,$K$9:$K$28),VLOOKUP($AW61,'6. Patients'!$C$10:$AP$39,COLUMNS('6. Patients'!$C$9:Q$9),0)),"")</f>
        <v/>
      </c>
      <c r="BJ61" s="88" t="str">
        <f>IFERROR(-MIN(SUMPRODUCT(--($E$9:$E$28&lt;=BJ$33),--($B$9:$B$28=$J$34),--($F$9:$F$28&gt;=BJ$33),--($C$9:$C$28=$AW61),$H$9:$H$28,$K$9:$K$28),VLOOKUP($AW61,'6. Patients'!$C$10:$AP$39,COLUMNS('6. Patients'!$C$9:R$9),0)),"")</f>
        <v/>
      </c>
      <c r="BK61" s="88" t="str">
        <f>IFERROR(-MIN(SUMPRODUCT(--($E$9:$E$28&lt;=BK$33),--($B$9:$B$28=$J$34),--($F$9:$F$28&gt;=BK$33),--($C$9:$C$28=$AW61),$H$9:$H$28,$K$9:$K$28),VLOOKUP($AW61,'6. Patients'!$C$10:$AP$39,COLUMNS('6. Patients'!$C$9:S$9),0)),"")</f>
        <v/>
      </c>
      <c r="BL61" s="88" t="str">
        <f>IFERROR(-MIN(SUMPRODUCT(--($E$9:$E$28&lt;=BL$33),--($B$9:$B$28=$J$34),--($F$9:$F$28&gt;=BL$33),--($C$9:$C$28=$AW61),$H$9:$H$28,$K$9:$K$28),VLOOKUP($AW61,'6. Patients'!$C$10:$AP$39,COLUMNS('6. Patients'!$C$9:T$9),0)),"")</f>
        <v/>
      </c>
      <c r="BM61" s="88" t="str">
        <f>IFERROR(-MIN(SUMPRODUCT(--($E$9:$E$28&lt;=BM$33),--($B$9:$B$28=$J$34),--($F$9:$F$28&gt;=BM$33),--($C$9:$C$28=$AW61),$H$9:$H$28,$K$9:$K$28),VLOOKUP($AW61,'6. Patients'!$C$10:$AP$39,COLUMNS('6. Patients'!$C$9:U$9),0)),"")</f>
        <v/>
      </c>
      <c r="BN61" s="88" t="str">
        <f>IFERROR(-MIN(SUMPRODUCT(--($E$9:$E$28&lt;=BN$33),--($B$9:$B$28=$J$34),--($F$9:$F$28&gt;=BN$33),--($C$9:$C$28=$AW61),$H$9:$H$28,$K$9:$K$28),VLOOKUP($AW61,'6. Patients'!$C$10:$AP$39,COLUMNS('6. Patients'!$C$9:V$9),0)),"")</f>
        <v/>
      </c>
      <c r="BO61" s="88" t="str">
        <f>IFERROR(-MIN(SUMPRODUCT(--($E$9:$E$28&lt;=BO$33),--($B$9:$B$28=$J$34),--($F$9:$F$28&gt;=BO$33),--($C$9:$C$28=$AW61),$H$9:$H$28,$K$9:$K$28),VLOOKUP($AW61,'6. Patients'!$C$10:$AP$39,COLUMNS('6. Patients'!$C$9:W$9),0)),"")</f>
        <v/>
      </c>
      <c r="BP61" s="88" t="str">
        <f>IFERROR(-MIN(SUMPRODUCT(--($E$9:$E$28&lt;=BP$33),--($B$9:$B$28=$J$34),--($F$9:$F$28&gt;=BP$33),--($C$9:$C$28=$AW61),$H$9:$H$28,$K$9:$K$28),VLOOKUP($AW61,'6. Patients'!$C$10:$AP$39,COLUMNS('6. Patients'!$C$9:X$9),0)),"")</f>
        <v/>
      </c>
      <c r="BQ61" s="88" t="str">
        <f>IFERROR(-MIN(SUMPRODUCT(--($E$9:$E$28&lt;=BQ$33),--($B$9:$B$28=$J$34),--($F$9:$F$28&gt;=BQ$33),--($C$9:$C$28=$AW61),$H$9:$H$28,$K$9:$K$28),VLOOKUP($AW61,'6. Patients'!$C$10:$AP$39,COLUMNS('6. Patients'!$C$9:Y$9),0)),"")</f>
        <v/>
      </c>
      <c r="BR61" s="88" t="str">
        <f>IFERROR(-MIN(SUMPRODUCT(--($E$9:$E$28&lt;=BR$33),--($B$9:$B$28=$J$34),--($F$9:$F$28&gt;=BR$33),--($C$9:$C$28=$AW61),$H$9:$H$28,$K$9:$K$28),VLOOKUP($AW61,'6. Patients'!$C$10:$AP$39,COLUMNS('6. Patients'!$C$9:Z$9),0)),"")</f>
        <v/>
      </c>
      <c r="BS61" s="88" t="str">
        <f>IFERROR(-MIN(SUMPRODUCT(--($E$9:$E$28&lt;=BS$33),--($B$9:$B$28=$J$34),--($F$9:$F$28&gt;=BS$33),--($C$9:$C$28=$AW61),$H$9:$H$28,$K$9:$K$28),VLOOKUP($AW61,'6. Patients'!$C$10:$AP$39,COLUMNS('6. Patients'!$C$9:AA$9),0)),"")</f>
        <v/>
      </c>
      <c r="BT61" s="88" t="str">
        <f>IFERROR(-MIN(SUMPRODUCT(--($E$9:$E$28&lt;=BT$33),--($B$9:$B$28=$J$34),--($F$9:$F$28&gt;=BT$33),--($C$9:$C$28=$AW61),$H$9:$H$28,$K$9:$K$28),VLOOKUP($AW61,'6. Patients'!$C$10:$AP$39,COLUMNS('6. Patients'!$C$9:AB$9),0)),"")</f>
        <v/>
      </c>
      <c r="BU61" s="88" t="str">
        <f>IFERROR(-MIN(SUMPRODUCT(--($E$9:$E$28&lt;=BU$33),--($B$9:$B$28=$J$34),--($F$9:$F$28&gt;=BU$33),--($C$9:$C$28=$AW61),$H$9:$H$28,$K$9:$K$28),VLOOKUP($AW61,'6. Patients'!$C$10:$AP$39,COLUMNS('6. Patients'!$C$9:AC$9),0)),"")</f>
        <v/>
      </c>
      <c r="BV61" s="88" t="str">
        <f>IFERROR(-MIN(SUMPRODUCT(--($E$9:$E$28&lt;=BV$33),--($B$9:$B$28=$J$34),--($F$9:$F$28&gt;=BV$33),--($C$9:$C$28=$AW61),$H$9:$H$28,$K$9:$K$28),VLOOKUP($AW61,'6. Patients'!$C$10:$AP$39,COLUMNS('6. Patients'!$C$9:AD$9),0)),"")</f>
        <v/>
      </c>
      <c r="BW61" s="88" t="str">
        <f>IFERROR(-MIN(SUMPRODUCT(--($E$9:$E$28&lt;=BW$33),--($B$9:$B$28=$J$34),--($F$9:$F$28&gt;=BW$33),--($C$9:$C$28=$AW61),$H$9:$H$28,$K$9:$K$28),VLOOKUP($AW61,'6. Patients'!$C$10:$AP$39,COLUMNS('6. Patients'!$C$9:AE$9),0)),"")</f>
        <v/>
      </c>
      <c r="BX61" s="88" t="str">
        <f>IFERROR(-MIN(SUMPRODUCT(--($E$9:$E$28&lt;=BX$33),--($B$9:$B$28=$J$34),--($F$9:$F$28&gt;=BX$33),--($C$9:$C$28=$AW61),$H$9:$H$28,$K$9:$K$28),VLOOKUP($AW61,'6. Patients'!$C$10:$AP$39,COLUMNS('6. Patients'!$C$9:AF$9),0)),"")</f>
        <v/>
      </c>
      <c r="BY61" s="88" t="str">
        <f>IFERROR(-MIN(SUMPRODUCT(--($E$9:$E$28&lt;=BY$33),--($B$9:$B$28=$J$34),--($F$9:$F$28&gt;=BY$33),--($C$9:$C$28=$AW61),$H$9:$H$28,$K$9:$K$28),VLOOKUP($AW61,'6. Patients'!$C$10:$AP$39,COLUMNS('6. Patients'!$C$9:AG$9),0)),"")</f>
        <v/>
      </c>
      <c r="BZ61" s="88" t="str">
        <f>IFERROR(-MIN(SUMPRODUCT(--($E$9:$E$28&lt;=BZ$33),--($B$9:$B$28=$J$34),--($F$9:$F$28&gt;=BZ$33),--($C$9:$C$28=$AW61),$H$9:$H$28,$K$9:$K$28),VLOOKUP($AW61,'6. Patients'!$C$10:$AP$39,COLUMNS('6. Patients'!$C$9:AH$9),0)),"")</f>
        <v/>
      </c>
      <c r="CA61" s="88" t="str">
        <f>IFERROR(-MIN(SUMPRODUCT(--($E$9:$E$28&lt;=CA$33),--($B$9:$B$28=$J$34),--($F$9:$F$28&gt;=CA$33),--($C$9:$C$28=$AW61),$H$9:$H$28,$K$9:$K$28),VLOOKUP($AW61,'6. Patients'!$C$10:$AP$39,COLUMNS('6. Patients'!$C$9:AI$9),0)),"")</f>
        <v/>
      </c>
      <c r="CB61" s="88" t="str">
        <f>IFERROR(-MIN(SUMPRODUCT(--($E$9:$E$28&lt;=CB$33),--($B$9:$B$28=$J$34),--($F$9:$F$28&gt;=CB$33),--($C$9:$C$28=$AW61),$H$9:$H$28,$K$9:$K$28),VLOOKUP($AW61,'6. Patients'!$C$10:$AP$39,COLUMNS('6. Patients'!$C$9:AJ$9),0)),"")</f>
        <v/>
      </c>
      <c r="CC61" s="88" t="str">
        <f>IFERROR(-MIN(SUMPRODUCT(--($E$9:$E$28&lt;=CC$33),--($B$9:$B$28=$J$34),--($F$9:$F$28&gt;=CC$33),--($C$9:$C$28=$AW61),$H$9:$H$28,$K$9:$K$28),VLOOKUP($AW61,'6. Patients'!$C$10:$AP$39,COLUMNS('6. Patients'!$C$9:AK$9),0)),"")</f>
        <v/>
      </c>
      <c r="CD61" s="88" t="str">
        <f>IFERROR(-MIN(SUMPRODUCT(--($E$9:$E$28&lt;=CD$33),--($B$9:$B$28=$J$34),--($F$9:$F$28&gt;=CD$33),--($C$9:$C$28=$AW61),$H$9:$H$28,$K$9:$K$28),VLOOKUP($AW61,'6. Patients'!$C$10:$AP$39,COLUMNS('6. Patients'!$C$9:AL$9),0)),"")</f>
        <v/>
      </c>
      <c r="CE61" s="88" t="str">
        <f>IFERROR(-MIN(SUMPRODUCT(--($E$9:$E$28&lt;=CE$33),--($B$9:$B$28=$J$34),--($F$9:$F$28&gt;=CE$33),--($C$9:$C$28=$AW61),$H$9:$H$28,$K$9:$K$28),VLOOKUP($AW61,'6. Patients'!$C$10:$AP$39,COLUMNS('6. Patients'!$C$9:AM$9),0)),"")</f>
        <v/>
      </c>
      <c r="CF61" s="88" t="str">
        <f>IFERROR(-MIN(SUMPRODUCT(--($E$9:$E$28&lt;=CF$33),--($B$9:$B$28=$J$34),--($F$9:$F$28&gt;=CF$33),--($C$9:$C$28=$AW61),$H$9:$H$28,$K$9:$K$28),VLOOKUP($AW61,'6. Patients'!$C$10:$AP$39,COLUMNS('6. Patients'!$C$9:AN$9),0)),"")</f>
        <v/>
      </c>
      <c r="CG61" s="88" t="str">
        <f>IFERROR(-MIN(SUMPRODUCT(--($E$9:$E$28&lt;=CG$33),--($B$9:$B$28=$J$34),--($F$9:$F$28&gt;=CG$33),--($C$9:$C$28=$AW61),$H$9:$H$28,$K$9:$K$28),VLOOKUP($AW61,'6. Patients'!$C$10:$AP$39,COLUMNS('6. Patients'!$C$9:AO$9),0)),"")</f>
        <v/>
      </c>
      <c r="CI61" s="12" t="str">
        <f t="shared" si="11"/>
        <v/>
      </c>
      <c r="CJ61" s="88">
        <f t="shared" si="50"/>
        <v>0</v>
      </c>
      <c r="CK61" s="88">
        <f t="shared" si="50"/>
        <v>0</v>
      </c>
      <c r="CL61" s="88">
        <f t="shared" si="50"/>
        <v>0</v>
      </c>
      <c r="CM61" s="88">
        <f t="shared" si="50"/>
        <v>0</v>
      </c>
      <c r="CN61" s="88">
        <f t="shared" si="50"/>
        <v>0</v>
      </c>
      <c r="CO61" s="88">
        <f t="shared" si="50"/>
        <v>0</v>
      </c>
      <c r="CP61" s="88">
        <f t="shared" si="50"/>
        <v>0</v>
      </c>
      <c r="CQ61" s="88">
        <f t="shared" si="50"/>
        <v>0</v>
      </c>
      <c r="CR61" s="88">
        <f t="shared" si="50"/>
        <v>0</v>
      </c>
      <c r="CS61" s="88">
        <f t="shared" si="50"/>
        <v>0</v>
      </c>
      <c r="CT61" s="88">
        <f t="shared" si="50"/>
        <v>0</v>
      </c>
      <c r="CU61" s="88">
        <f t="shared" si="50"/>
        <v>0</v>
      </c>
      <c r="CV61" s="88">
        <f t="shared" si="50"/>
        <v>0</v>
      </c>
      <c r="CW61" s="88">
        <f t="shared" si="50"/>
        <v>0</v>
      </c>
      <c r="CX61" s="88">
        <f t="shared" si="50"/>
        <v>0</v>
      </c>
      <c r="CY61" s="88">
        <f t="shared" si="50"/>
        <v>0</v>
      </c>
      <c r="CZ61" s="88">
        <f t="shared" si="48"/>
        <v>0</v>
      </c>
      <c r="DA61" s="88">
        <f t="shared" si="48"/>
        <v>0</v>
      </c>
      <c r="DB61" s="88">
        <f t="shared" si="48"/>
        <v>0</v>
      </c>
      <c r="DC61" s="88">
        <f t="shared" si="48"/>
        <v>0</v>
      </c>
      <c r="DD61" s="88">
        <f t="shared" si="48"/>
        <v>0</v>
      </c>
      <c r="DE61" s="88">
        <f t="shared" si="48"/>
        <v>0</v>
      </c>
      <c r="DF61" s="88">
        <f t="shared" si="48"/>
        <v>0</v>
      </c>
      <c r="DG61" s="88">
        <f t="shared" si="48"/>
        <v>0</v>
      </c>
      <c r="DH61" s="88">
        <f t="shared" si="48"/>
        <v>0</v>
      </c>
      <c r="DI61" s="88">
        <f t="shared" si="48"/>
        <v>0</v>
      </c>
      <c r="DJ61" s="88">
        <f t="shared" si="48"/>
        <v>0</v>
      </c>
      <c r="DK61" s="88">
        <f t="shared" si="48"/>
        <v>0</v>
      </c>
      <c r="DL61" s="88">
        <f t="shared" si="48"/>
        <v>0</v>
      </c>
      <c r="DM61" s="88">
        <f t="shared" si="48"/>
        <v>0</v>
      </c>
      <c r="DN61" s="88">
        <f t="shared" si="48"/>
        <v>0</v>
      </c>
      <c r="DO61" s="88">
        <f t="shared" si="48"/>
        <v>0</v>
      </c>
      <c r="DP61" s="88">
        <f t="shared" si="49"/>
        <v>0</v>
      </c>
      <c r="DQ61" s="88">
        <f t="shared" si="9"/>
        <v>0</v>
      </c>
      <c r="DR61" s="88">
        <f t="shared" si="9"/>
        <v>0</v>
      </c>
      <c r="DS61" s="88">
        <f t="shared" si="9"/>
        <v>0</v>
      </c>
    </row>
    <row r="62" spans="10:123" x14ac:dyDescent="0.3">
      <c r="J62" s="12" t="str">
        <f>'6. Patients'!C37</f>
        <v/>
      </c>
      <c r="K62" s="12"/>
      <c r="L62" s="88">
        <f t="shared" si="10"/>
        <v>0</v>
      </c>
      <c r="M62" s="88">
        <f t="shared" si="38"/>
        <v>0</v>
      </c>
      <c r="N62" s="88">
        <f t="shared" si="39"/>
        <v>0</v>
      </c>
      <c r="O62" s="88">
        <f t="shared" si="40"/>
        <v>0</v>
      </c>
      <c r="P62" s="88">
        <f t="shared" si="41"/>
        <v>0</v>
      </c>
      <c r="Q62" s="88">
        <f t="shared" si="42"/>
        <v>0</v>
      </c>
      <c r="R62" s="88">
        <f t="shared" si="43"/>
        <v>0</v>
      </c>
      <c r="S62" s="88">
        <f t="shared" si="44"/>
        <v>0</v>
      </c>
      <c r="T62" s="88">
        <f t="shared" si="45"/>
        <v>0</v>
      </c>
      <c r="U62" s="88">
        <f t="shared" si="46"/>
        <v>0</v>
      </c>
      <c r="V62" s="88">
        <f t="shared" si="47"/>
        <v>0</v>
      </c>
      <c r="W62" s="88">
        <f t="shared" si="13"/>
        <v>0</v>
      </c>
      <c r="X62" s="88">
        <f t="shared" si="14"/>
        <v>0</v>
      </c>
      <c r="Y62" s="88">
        <f t="shared" si="15"/>
        <v>0</v>
      </c>
      <c r="Z62" s="88">
        <f t="shared" si="16"/>
        <v>0</v>
      </c>
      <c r="AA62" s="88">
        <f t="shared" si="17"/>
        <v>0</v>
      </c>
      <c r="AB62" s="88">
        <f t="shared" si="18"/>
        <v>0</v>
      </c>
      <c r="AC62" s="88">
        <f t="shared" si="19"/>
        <v>0</v>
      </c>
      <c r="AD62" s="88">
        <f t="shared" si="20"/>
        <v>0</v>
      </c>
      <c r="AE62" s="88">
        <f t="shared" si="21"/>
        <v>0</v>
      </c>
      <c r="AF62" s="88">
        <f t="shared" si="22"/>
        <v>0</v>
      </c>
      <c r="AG62" s="88">
        <f t="shared" si="23"/>
        <v>0</v>
      </c>
      <c r="AH62" s="88">
        <f t="shared" si="24"/>
        <v>0</v>
      </c>
      <c r="AI62" s="88">
        <f t="shared" si="25"/>
        <v>0</v>
      </c>
      <c r="AJ62" s="88">
        <f t="shared" si="26"/>
        <v>0</v>
      </c>
      <c r="AK62" s="88">
        <f t="shared" si="27"/>
        <v>0</v>
      </c>
      <c r="AL62" s="88">
        <f t="shared" si="28"/>
        <v>0</v>
      </c>
      <c r="AM62" s="88">
        <f t="shared" si="29"/>
        <v>0</v>
      </c>
      <c r="AN62" s="88">
        <f t="shared" si="30"/>
        <v>0</v>
      </c>
      <c r="AO62" s="88">
        <f t="shared" si="31"/>
        <v>0</v>
      </c>
      <c r="AP62" s="88">
        <f t="shared" si="32"/>
        <v>0</v>
      </c>
      <c r="AQ62" s="88">
        <f t="shared" si="33"/>
        <v>0</v>
      </c>
      <c r="AR62" s="88">
        <f t="shared" si="34"/>
        <v>0</v>
      </c>
      <c r="AS62" s="88">
        <f t="shared" si="35"/>
        <v>0</v>
      </c>
      <c r="AT62" s="88">
        <f t="shared" si="36"/>
        <v>0</v>
      </c>
      <c r="AU62" s="88">
        <f t="shared" si="37"/>
        <v>0</v>
      </c>
      <c r="AW62" s="12" t="str">
        <f t="shared" si="6"/>
        <v/>
      </c>
      <c r="AX62" s="88" t="str">
        <f>IFERROR(-MIN(SUMPRODUCT(--($E$9:$E$28&lt;=AX$33),--($B$9:$B$28=$J$34),--($F$9:$F$28&gt;=AX$33),--($C$9:$C$28=$AW62),$H$9:$H$28,$K$9:$K$28),VLOOKUP($AW62,'6. Patients'!$C$10:$AP$39,COLUMNS('6. Patients'!$C$9:F$9),0)),"")</f>
        <v/>
      </c>
      <c r="AY62" s="88" t="str">
        <f>IFERROR(-MIN(SUMPRODUCT(--($E$9:$E$28&lt;=AY$33),--($B$9:$B$28=$J$34),--($F$9:$F$28&gt;=AY$33),--($C$9:$C$28=$AW62),$H$9:$H$28,$K$9:$K$28),VLOOKUP($AW62,'6. Patients'!$C$10:$AP$39,COLUMNS('6. Patients'!$C$9:G$9),0)),"")</f>
        <v/>
      </c>
      <c r="AZ62" s="88" t="str">
        <f>IFERROR(-MIN(SUMPRODUCT(--($E$9:$E$28&lt;=AZ$33),--($B$9:$B$28=$J$34),--($F$9:$F$28&gt;=AZ$33),--($C$9:$C$28=$AW62),$H$9:$H$28,$K$9:$K$28),VLOOKUP($AW62,'6. Patients'!$C$10:$AP$39,COLUMNS('6. Patients'!$C$9:H$9),0)),"")</f>
        <v/>
      </c>
      <c r="BA62" s="88" t="str">
        <f>IFERROR(-MIN(SUMPRODUCT(--($E$9:$E$28&lt;=BA$33),--($B$9:$B$28=$J$34),--($F$9:$F$28&gt;=BA$33),--($C$9:$C$28=$AW62),$H$9:$H$28,$K$9:$K$28),VLOOKUP($AW62,'6. Patients'!$C$10:$AP$39,COLUMNS('6. Patients'!$C$9:I$9),0)),"")</f>
        <v/>
      </c>
      <c r="BB62" s="88" t="str">
        <f>IFERROR(-MIN(SUMPRODUCT(--($E$9:$E$28&lt;=BB$33),--($B$9:$B$28=$J$34),--($F$9:$F$28&gt;=BB$33),--($C$9:$C$28=$AW62),$H$9:$H$28,$K$9:$K$28),VLOOKUP($AW62,'6. Patients'!$C$10:$AP$39,COLUMNS('6. Patients'!$C$9:J$9),0)),"")</f>
        <v/>
      </c>
      <c r="BC62" s="88" t="str">
        <f>IFERROR(-MIN(SUMPRODUCT(--($E$9:$E$28&lt;=BC$33),--($B$9:$B$28=$J$34),--($F$9:$F$28&gt;=BC$33),--($C$9:$C$28=$AW62),$H$9:$H$28,$K$9:$K$28),VLOOKUP($AW62,'6. Patients'!$C$10:$AP$39,COLUMNS('6. Patients'!$C$9:K$9),0)),"")</f>
        <v/>
      </c>
      <c r="BD62" s="88" t="str">
        <f>IFERROR(-MIN(SUMPRODUCT(--($E$9:$E$28&lt;=BD$33),--($B$9:$B$28=$J$34),--($F$9:$F$28&gt;=BD$33),--($C$9:$C$28=$AW62),$H$9:$H$28,$K$9:$K$28),VLOOKUP($AW62,'6. Patients'!$C$10:$AP$39,COLUMNS('6. Patients'!$C$9:L$9),0)),"")</f>
        <v/>
      </c>
      <c r="BE62" s="88" t="str">
        <f>IFERROR(-MIN(SUMPRODUCT(--($E$9:$E$28&lt;=BE$33),--($B$9:$B$28=$J$34),--($F$9:$F$28&gt;=BE$33),--($C$9:$C$28=$AW62),$H$9:$H$28,$K$9:$K$28),VLOOKUP($AW62,'6. Patients'!$C$10:$AP$39,COLUMNS('6. Patients'!$C$9:M$9),0)),"")</f>
        <v/>
      </c>
      <c r="BF62" s="88" t="str">
        <f>IFERROR(-MIN(SUMPRODUCT(--($E$9:$E$28&lt;=BF$33),--($B$9:$B$28=$J$34),--($F$9:$F$28&gt;=BF$33),--($C$9:$C$28=$AW62),$H$9:$H$28,$K$9:$K$28),VLOOKUP($AW62,'6. Patients'!$C$10:$AP$39,COLUMNS('6. Patients'!$C$9:N$9),0)),"")</f>
        <v/>
      </c>
      <c r="BG62" s="88" t="str">
        <f>IFERROR(-MIN(SUMPRODUCT(--($E$9:$E$28&lt;=BG$33),--($B$9:$B$28=$J$34),--($F$9:$F$28&gt;=BG$33),--($C$9:$C$28=$AW62),$H$9:$H$28,$K$9:$K$28),VLOOKUP($AW62,'6. Patients'!$C$10:$AP$39,COLUMNS('6. Patients'!$C$9:O$9),0)),"")</f>
        <v/>
      </c>
      <c r="BH62" s="88" t="str">
        <f>IFERROR(-MIN(SUMPRODUCT(--($E$9:$E$28&lt;=BH$33),--($B$9:$B$28=$J$34),--($F$9:$F$28&gt;=BH$33),--($C$9:$C$28=$AW62),$H$9:$H$28,$K$9:$K$28),VLOOKUP($AW62,'6. Patients'!$C$10:$AP$39,COLUMNS('6. Patients'!$C$9:P$9),0)),"")</f>
        <v/>
      </c>
      <c r="BI62" s="88" t="str">
        <f>IFERROR(-MIN(SUMPRODUCT(--($E$9:$E$28&lt;=BI$33),--($B$9:$B$28=$J$34),--($F$9:$F$28&gt;=BI$33),--($C$9:$C$28=$AW62),$H$9:$H$28,$K$9:$K$28),VLOOKUP($AW62,'6. Patients'!$C$10:$AP$39,COLUMNS('6. Patients'!$C$9:Q$9),0)),"")</f>
        <v/>
      </c>
      <c r="BJ62" s="88" t="str">
        <f>IFERROR(-MIN(SUMPRODUCT(--($E$9:$E$28&lt;=BJ$33),--($B$9:$B$28=$J$34),--($F$9:$F$28&gt;=BJ$33),--($C$9:$C$28=$AW62),$H$9:$H$28,$K$9:$K$28),VLOOKUP($AW62,'6. Patients'!$C$10:$AP$39,COLUMNS('6. Patients'!$C$9:R$9),0)),"")</f>
        <v/>
      </c>
      <c r="BK62" s="88" t="str">
        <f>IFERROR(-MIN(SUMPRODUCT(--($E$9:$E$28&lt;=BK$33),--($B$9:$B$28=$J$34),--($F$9:$F$28&gt;=BK$33),--($C$9:$C$28=$AW62),$H$9:$H$28,$K$9:$K$28),VLOOKUP($AW62,'6. Patients'!$C$10:$AP$39,COLUMNS('6. Patients'!$C$9:S$9),0)),"")</f>
        <v/>
      </c>
      <c r="BL62" s="88" t="str">
        <f>IFERROR(-MIN(SUMPRODUCT(--($E$9:$E$28&lt;=BL$33),--($B$9:$B$28=$J$34),--($F$9:$F$28&gt;=BL$33),--($C$9:$C$28=$AW62),$H$9:$H$28,$K$9:$K$28),VLOOKUP($AW62,'6. Patients'!$C$10:$AP$39,COLUMNS('6. Patients'!$C$9:T$9),0)),"")</f>
        <v/>
      </c>
      <c r="BM62" s="88" t="str">
        <f>IFERROR(-MIN(SUMPRODUCT(--($E$9:$E$28&lt;=BM$33),--($B$9:$B$28=$J$34),--($F$9:$F$28&gt;=BM$33),--($C$9:$C$28=$AW62),$H$9:$H$28,$K$9:$K$28),VLOOKUP($AW62,'6. Patients'!$C$10:$AP$39,COLUMNS('6. Patients'!$C$9:U$9),0)),"")</f>
        <v/>
      </c>
      <c r="BN62" s="88" t="str">
        <f>IFERROR(-MIN(SUMPRODUCT(--($E$9:$E$28&lt;=BN$33),--($B$9:$B$28=$J$34),--($F$9:$F$28&gt;=BN$33),--($C$9:$C$28=$AW62),$H$9:$H$28,$K$9:$K$28),VLOOKUP($AW62,'6. Patients'!$C$10:$AP$39,COLUMNS('6. Patients'!$C$9:V$9),0)),"")</f>
        <v/>
      </c>
      <c r="BO62" s="88" t="str">
        <f>IFERROR(-MIN(SUMPRODUCT(--($E$9:$E$28&lt;=BO$33),--($B$9:$B$28=$J$34),--($F$9:$F$28&gt;=BO$33),--($C$9:$C$28=$AW62),$H$9:$H$28,$K$9:$K$28),VLOOKUP($AW62,'6. Patients'!$C$10:$AP$39,COLUMNS('6. Patients'!$C$9:W$9),0)),"")</f>
        <v/>
      </c>
      <c r="BP62" s="88" t="str">
        <f>IFERROR(-MIN(SUMPRODUCT(--($E$9:$E$28&lt;=BP$33),--($B$9:$B$28=$J$34),--($F$9:$F$28&gt;=BP$33),--($C$9:$C$28=$AW62),$H$9:$H$28,$K$9:$K$28),VLOOKUP($AW62,'6. Patients'!$C$10:$AP$39,COLUMNS('6. Patients'!$C$9:X$9),0)),"")</f>
        <v/>
      </c>
      <c r="BQ62" s="88" t="str">
        <f>IFERROR(-MIN(SUMPRODUCT(--($E$9:$E$28&lt;=BQ$33),--($B$9:$B$28=$J$34),--($F$9:$F$28&gt;=BQ$33),--($C$9:$C$28=$AW62),$H$9:$H$28,$K$9:$K$28),VLOOKUP($AW62,'6. Patients'!$C$10:$AP$39,COLUMNS('6. Patients'!$C$9:Y$9),0)),"")</f>
        <v/>
      </c>
      <c r="BR62" s="88" t="str">
        <f>IFERROR(-MIN(SUMPRODUCT(--($E$9:$E$28&lt;=BR$33),--($B$9:$B$28=$J$34),--($F$9:$F$28&gt;=BR$33),--($C$9:$C$28=$AW62),$H$9:$H$28,$K$9:$K$28),VLOOKUP($AW62,'6. Patients'!$C$10:$AP$39,COLUMNS('6. Patients'!$C$9:Z$9),0)),"")</f>
        <v/>
      </c>
      <c r="BS62" s="88" t="str">
        <f>IFERROR(-MIN(SUMPRODUCT(--($E$9:$E$28&lt;=BS$33),--($B$9:$B$28=$J$34),--($F$9:$F$28&gt;=BS$33),--($C$9:$C$28=$AW62),$H$9:$H$28,$K$9:$K$28),VLOOKUP($AW62,'6. Patients'!$C$10:$AP$39,COLUMNS('6. Patients'!$C$9:AA$9),0)),"")</f>
        <v/>
      </c>
      <c r="BT62" s="88" t="str">
        <f>IFERROR(-MIN(SUMPRODUCT(--($E$9:$E$28&lt;=BT$33),--($B$9:$B$28=$J$34),--($F$9:$F$28&gt;=BT$33),--($C$9:$C$28=$AW62),$H$9:$H$28,$K$9:$K$28),VLOOKUP($AW62,'6. Patients'!$C$10:$AP$39,COLUMNS('6. Patients'!$C$9:AB$9),0)),"")</f>
        <v/>
      </c>
      <c r="BU62" s="88" t="str">
        <f>IFERROR(-MIN(SUMPRODUCT(--($E$9:$E$28&lt;=BU$33),--($B$9:$B$28=$J$34),--($F$9:$F$28&gt;=BU$33),--($C$9:$C$28=$AW62),$H$9:$H$28,$K$9:$K$28),VLOOKUP($AW62,'6. Patients'!$C$10:$AP$39,COLUMNS('6. Patients'!$C$9:AC$9),0)),"")</f>
        <v/>
      </c>
      <c r="BV62" s="88" t="str">
        <f>IFERROR(-MIN(SUMPRODUCT(--($E$9:$E$28&lt;=BV$33),--($B$9:$B$28=$J$34),--($F$9:$F$28&gt;=BV$33),--($C$9:$C$28=$AW62),$H$9:$H$28,$K$9:$K$28),VLOOKUP($AW62,'6. Patients'!$C$10:$AP$39,COLUMNS('6. Patients'!$C$9:AD$9),0)),"")</f>
        <v/>
      </c>
      <c r="BW62" s="88" t="str">
        <f>IFERROR(-MIN(SUMPRODUCT(--($E$9:$E$28&lt;=BW$33),--($B$9:$B$28=$J$34),--($F$9:$F$28&gt;=BW$33),--($C$9:$C$28=$AW62),$H$9:$H$28,$K$9:$K$28),VLOOKUP($AW62,'6. Patients'!$C$10:$AP$39,COLUMNS('6. Patients'!$C$9:AE$9),0)),"")</f>
        <v/>
      </c>
      <c r="BX62" s="88" t="str">
        <f>IFERROR(-MIN(SUMPRODUCT(--($E$9:$E$28&lt;=BX$33),--($B$9:$B$28=$J$34),--($F$9:$F$28&gt;=BX$33),--($C$9:$C$28=$AW62),$H$9:$H$28,$K$9:$K$28),VLOOKUP($AW62,'6. Patients'!$C$10:$AP$39,COLUMNS('6. Patients'!$C$9:AF$9),0)),"")</f>
        <v/>
      </c>
      <c r="BY62" s="88" t="str">
        <f>IFERROR(-MIN(SUMPRODUCT(--($E$9:$E$28&lt;=BY$33),--($B$9:$B$28=$J$34),--($F$9:$F$28&gt;=BY$33),--($C$9:$C$28=$AW62),$H$9:$H$28,$K$9:$K$28),VLOOKUP($AW62,'6. Patients'!$C$10:$AP$39,COLUMNS('6. Patients'!$C$9:AG$9),0)),"")</f>
        <v/>
      </c>
      <c r="BZ62" s="88" t="str">
        <f>IFERROR(-MIN(SUMPRODUCT(--($E$9:$E$28&lt;=BZ$33),--($B$9:$B$28=$J$34),--($F$9:$F$28&gt;=BZ$33),--($C$9:$C$28=$AW62),$H$9:$H$28,$K$9:$K$28),VLOOKUP($AW62,'6. Patients'!$C$10:$AP$39,COLUMNS('6. Patients'!$C$9:AH$9),0)),"")</f>
        <v/>
      </c>
      <c r="CA62" s="88" t="str">
        <f>IFERROR(-MIN(SUMPRODUCT(--($E$9:$E$28&lt;=CA$33),--($B$9:$B$28=$J$34),--($F$9:$F$28&gt;=CA$33),--($C$9:$C$28=$AW62),$H$9:$H$28,$K$9:$K$28),VLOOKUP($AW62,'6. Patients'!$C$10:$AP$39,COLUMNS('6. Patients'!$C$9:AI$9),0)),"")</f>
        <v/>
      </c>
      <c r="CB62" s="88" t="str">
        <f>IFERROR(-MIN(SUMPRODUCT(--($E$9:$E$28&lt;=CB$33),--($B$9:$B$28=$J$34),--($F$9:$F$28&gt;=CB$33),--($C$9:$C$28=$AW62),$H$9:$H$28,$K$9:$K$28),VLOOKUP($AW62,'6. Patients'!$C$10:$AP$39,COLUMNS('6. Patients'!$C$9:AJ$9),0)),"")</f>
        <v/>
      </c>
      <c r="CC62" s="88" t="str">
        <f>IFERROR(-MIN(SUMPRODUCT(--($E$9:$E$28&lt;=CC$33),--($B$9:$B$28=$J$34),--($F$9:$F$28&gt;=CC$33),--($C$9:$C$28=$AW62),$H$9:$H$28,$K$9:$K$28),VLOOKUP($AW62,'6. Patients'!$C$10:$AP$39,COLUMNS('6. Patients'!$C$9:AK$9),0)),"")</f>
        <v/>
      </c>
      <c r="CD62" s="88" t="str">
        <f>IFERROR(-MIN(SUMPRODUCT(--($E$9:$E$28&lt;=CD$33),--($B$9:$B$28=$J$34),--($F$9:$F$28&gt;=CD$33),--($C$9:$C$28=$AW62),$H$9:$H$28,$K$9:$K$28),VLOOKUP($AW62,'6. Patients'!$C$10:$AP$39,COLUMNS('6. Patients'!$C$9:AL$9),0)),"")</f>
        <v/>
      </c>
      <c r="CE62" s="88" t="str">
        <f>IFERROR(-MIN(SUMPRODUCT(--($E$9:$E$28&lt;=CE$33),--($B$9:$B$28=$J$34),--($F$9:$F$28&gt;=CE$33),--($C$9:$C$28=$AW62),$H$9:$H$28,$K$9:$K$28),VLOOKUP($AW62,'6. Patients'!$C$10:$AP$39,COLUMNS('6. Patients'!$C$9:AM$9),0)),"")</f>
        <v/>
      </c>
      <c r="CF62" s="88" t="str">
        <f>IFERROR(-MIN(SUMPRODUCT(--($E$9:$E$28&lt;=CF$33),--($B$9:$B$28=$J$34),--($F$9:$F$28&gt;=CF$33),--($C$9:$C$28=$AW62),$H$9:$H$28,$K$9:$K$28),VLOOKUP($AW62,'6. Patients'!$C$10:$AP$39,COLUMNS('6. Patients'!$C$9:AN$9),0)),"")</f>
        <v/>
      </c>
      <c r="CG62" s="88" t="str">
        <f>IFERROR(-MIN(SUMPRODUCT(--($E$9:$E$28&lt;=CG$33),--($B$9:$B$28=$J$34),--($F$9:$F$28&gt;=CG$33),--($C$9:$C$28=$AW62),$H$9:$H$28,$K$9:$K$28),VLOOKUP($AW62,'6. Patients'!$C$10:$AP$39,COLUMNS('6. Patients'!$C$9:AO$9),0)),"")</f>
        <v/>
      </c>
      <c r="CI62" s="12" t="str">
        <f t="shared" si="11"/>
        <v/>
      </c>
      <c r="CJ62" s="88">
        <f t="shared" si="50"/>
        <v>0</v>
      </c>
      <c r="CK62" s="88">
        <f t="shared" si="50"/>
        <v>0</v>
      </c>
      <c r="CL62" s="88">
        <f t="shared" si="50"/>
        <v>0</v>
      </c>
      <c r="CM62" s="88">
        <f t="shared" si="50"/>
        <v>0</v>
      </c>
      <c r="CN62" s="88">
        <f t="shared" si="50"/>
        <v>0</v>
      </c>
      <c r="CO62" s="88">
        <f t="shared" si="50"/>
        <v>0</v>
      </c>
      <c r="CP62" s="88">
        <f t="shared" si="50"/>
        <v>0</v>
      </c>
      <c r="CQ62" s="88">
        <f t="shared" si="50"/>
        <v>0</v>
      </c>
      <c r="CR62" s="88">
        <f t="shared" si="50"/>
        <v>0</v>
      </c>
      <c r="CS62" s="88">
        <f t="shared" si="50"/>
        <v>0</v>
      </c>
      <c r="CT62" s="88">
        <f t="shared" si="50"/>
        <v>0</v>
      </c>
      <c r="CU62" s="88">
        <f t="shared" si="50"/>
        <v>0</v>
      </c>
      <c r="CV62" s="88">
        <f t="shared" si="50"/>
        <v>0</v>
      </c>
      <c r="CW62" s="88">
        <f t="shared" si="50"/>
        <v>0</v>
      </c>
      <c r="CX62" s="88">
        <f t="shared" si="50"/>
        <v>0</v>
      </c>
      <c r="CY62" s="88">
        <f t="shared" si="50"/>
        <v>0</v>
      </c>
      <c r="CZ62" s="88">
        <f t="shared" si="48"/>
        <v>0</v>
      </c>
      <c r="DA62" s="88">
        <f t="shared" si="48"/>
        <v>0</v>
      </c>
      <c r="DB62" s="88">
        <f t="shared" si="48"/>
        <v>0</v>
      </c>
      <c r="DC62" s="88">
        <f t="shared" si="48"/>
        <v>0</v>
      </c>
      <c r="DD62" s="88">
        <f t="shared" si="48"/>
        <v>0</v>
      </c>
      <c r="DE62" s="88">
        <f t="shared" si="48"/>
        <v>0</v>
      </c>
      <c r="DF62" s="88">
        <f t="shared" si="48"/>
        <v>0</v>
      </c>
      <c r="DG62" s="88">
        <f t="shared" si="48"/>
        <v>0</v>
      </c>
      <c r="DH62" s="88">
        <f t="shared" si="48"/>
        <v>0</v>
      </c>
      <c r="DI62" s="88">
        <f t="shared" si="48"/>
        <v>0</v>
      </c>
      <c r="DJ62" s="88">
        <f t="shared" si="48"/>
        <v>0</v>
      </c>
      <c r="DK62" s="88">
        <f t="shared" si="48"/>
        <v>0</v>
      </c>
      <c r="DL62" s="88">
        <f t="shared" si="48"/>
        <v>0</v>
      </c>
      <c r="DM62" s="88">
        <f t="shared" si="48"/>
        <v>0</v>
      </c>
      <c r="DN62" s="88">
        <f t="shared" si="48"/>
        <v>0</v>
      </c>
      <c r="DO62" s="88">
        <f t="shared" si="48"/>
        <v>0</v>
      </c>
      <c r="DP62" s="88">
        <f t="shared" si="49"/>
        <v>0</v>
      </c>
      <c r="DQ62" s="88">
        <f t="shared" si="9"/>
        <v>0</v>
      </c>
      <c r="DR62" s="88">
        <f t="shared" si="9"/>
        <v>0</v>
      </c>
      <c r="DS62" s="88">
        <f t="shared" si="9"/>
        <v>0</v>
      </c>
    </row>
    <row r="63" spans="10:123" x14ac:dyDescent="0.3">
      <c r="J63" s="12" t="str">
        <f>'6. Patients'!C38</f>
        <v/>
      </c>
      <c r="K63" s="12"/>
      <c r="L63" s="88">
        <f t="shared" si="10"/>
        <v>0</v>
      </c>
      <c r="M63" s="88">
        <f t="shared" si="38"/>
        <v>0</v>
      </c>
      <c r="N63" s="88">
        <f t="shared" si="39"/>
        <v>0</v>
      </c>
      <c r="O63" s="88">
        <f t="shared" si="40"/>
        <v>0</v>
      </c>
      <c r="P63" s="88">
        <f t="shared" si="41"/>
        <v>0</v>
      </c>
      <c r="Q63" s="88">
        <f t="shared" si="42"/>
        <v>0</v>
      </c>
      <c r="R63" s="88">
        <f t="shared" si="43"/>
        <v>0</v>
      </c>
      <c r="S63" s="88">
        <f t="shared" si="44"/>
        <v>0</v>
      </c>
      <c r="T63" s="88">
        <f t="shared" si="45"/>
        <v>0</v>
      </c>
      <c r="U63" s="88">
        <f t="shared" si="46"/>
        <v>0</v>
      </c>
      <c r="V63" s="88">
        <f t="shared" si="47"/>
        <v>0</v>
      </c>
      <c r="W63" s="88">
        <f t="shared" si="13"/>
        <v>0</v>
      </c>
      <c r="X63" s="88">
        <f t="shared" si="14"/>
        <v>0</v>
      </c>
      <c r="Y63" s="88">
        <f t="shared" si="15"/>
        <v>0</v>
      </c>
      <c r="Z63" s="88">
        <f t="shared" si="16"/>
        <v>0</v>
      </c>
      <c r="AA63" s="88">
        <f t="shared" si="17"/>
        <v>0</v>
      </c>
      <c r="AB63" s="88">
        <f t="shared" si="18"/>
        <v>0</v>
      </c>
      <c r="AC63" s="88">
        <f t="shared" si="19"/>
        <v>0</v>
      </c>
      <c r="AD63" s="88">
        <f t="shared" si="20"/>
        <v>0</v>
      </c>
      <c r="AE63" s="88">
        <f t="shared" si="21"/>
        <v>0</v>
      </c>
      <c r="AF63" s="88">
        <f t="shared" si="22"/>
        <v>0</v>
      </c>
      <c r="AG63" s="88">
        <f t="shared" si="23"/>
        <v>0</v>
      </c>
      <c r="AH63" s="88">
        <f t="shared" si="24"/>
        <v>0</v>
      </c>
      <c r="AI63" s="88">
        <f t="shared" si="25"/>
        <v>0</v>
      </c>
      <c r="AJ63" s="88">
        <f t="shared" si="26"/>
        <v>0</v>
      </c>
      <c r="AK63" s="88">
        <f t="shared" si="27"/>
        <v>0</v>
      </c>
      <c r="AL63" s="88">
        <f t="shared" si="28"/>
        <v>0</v>
      </c>
      <c r="AM63" s="88">
        <f t="shared" si="29"/>
        <v>0</v>
      </c>
      <c r="AN63" s="88">
        <f t="shared" si="30"/>
        <v>0</v>
      </c>
      <c r="AO63" s="88">
        <f t="shared" si="31"/>
        <v>0</v>
      </c>
      <c r="AP63" s="88">
        <f t="shared" si="32"/>
        <v>0</v>
      </c>
      <c r="AQ63" s="88">
        <f t="shared" si="33"/>
        <v>0</v>
      </c>
      <c r="AR63" s="88">
        <f t="shared" si="34"/>
        <v>0</v>
      </c>
      <c r="AS63" s="88">
        <f t="shared" si="35"/>
        <v>0</v>
      </c>
      <c r="AT63" s="88">
        <f t="shared" si="36"/>
        <v>0</v>
      </c>
      <c r="AU63" s="88">
        <f t="shared" si="37"/>
        <v>0</v>
      </c>
      <c r="AW63" s="12" t="str">
        <f t="shared" si="6"/>
        <v/>
      </c>
      <c r="AX63" s="88" t="str">
        <f>IFERROR(-MIN(SUMPRODUCT(--($E$9:$E$28&lt;=AX$33),--($B$9:$B$28=$J$34),--($F$9:$F$28&gt;=AX$33),--($C$9:$C$28=$AW63),$H$9:$H$28,$K$9:$K$28),VLOOKUP($AW63,'6. Patients'!$C$10:$AP$39,COLUMNS('6. Patients'!$C$9:F$9),0)),"")</f>
        <v/>
      </c>
      <c r="AY63" s="88" t="str">
        <f>IFERROR(-MIN(SUMPRODUCT(--($E$9:$E$28&lt;=AY$33),--($B$9:$B$28=$J$34),--($F$9:$F$28&gt;=AY$33),--($C$9:$C$28=$AW63),$H$9:$H$28,$K$9:$K$28),VLOOKUP($AW63,'6. Patients'!$C$10:$AP$39,COLUMNS('6. Patients'!$C$9:G$9),0)),"")</f>
        <v/>
      </c>
      <c r="AZ63" s="88" t="str">
        <f>IFERROR(-MIN(SUMPRODUCT(--($E$9:$E$28&lt;=AZ$33),--($B$9:$B$28=$J$34),--($F$9:$F$28&gt;=AZ$33),--($C$9:$C$28=$AW63),$H$9:$H$28,$K$9:$K$28),VLOOKUP($AW63,'6. Patients'!$C$10:$AP$39,COLUMNS('6. Patients'!$C$9:H$9),0)),"")</f>
        <v/>
      </c>
      <c r="BA63" s="88" t="str">
        <f>IFERROR(-MIN(SUMPRODUCT(--($E$9:$E$28&lt;=BA$33),--($B$9:$B$28=$J$34),--($F$9:$F$28&gt;=BA$33),--($C$9:$C$28=$AW63),$H$9:$H$28,$K$9:$K$28),VLOOKUP($AW63,'6. Patients'!$C$10:$AP$39,COLUMNS('6. Patients'!$C$9:I$9),0)),"")</f>
        <v/>
      </c>
      <c r="BB63" s="88" t="str">
        <f>IFERROR(-MIN(SUMPRODUCT(--($E$9:$E$28&lt;=BB$33),--($B$9:$B$28=$J$34),--($F$9:$F$28&gt;=BB$33),--($C$9:$C$28=$AW63),$H$9:$H$28,$K$9:$K$28),VLOOKUP($AW63,'6. Patients'!$C$10:$AP$39,COLUMNS('6. Patients'!$C$9:J$9),0)),"")</f>
        <v/>
      </c>
      <c r="BC63" s="88" t="str">
        <f>IFERROR(-MIN(SUMPRODUCT(--($E$9:$E$28&lt;=BC$33),--($B$9:$B$28=$J$34),--($F$9:$F$28&gt;=BC$33),--($C$9:$C$28=$AW63),$H$9:$H$28,$K$9:$K$28),VLOOKUP($AW63,'6. Patients'!$C$10:$AP$39,COLUMNS('6. Patients'!$C$9:K$9),0)),"")</f>
        <v/>
      </c>
      <c r="BD63" s="88" t="str">
        <f>IFERROR(-MIN(SUMPRODUCT(--($E$9:$E$28&lt;=BD$33),--($B$9:$B$28=$J$34),--($F$9:$F$28&gt;=BD$33),--($C$9:$C$28=$AW63),$H$9:$H$28,$K$9:$K$28),VLOOKUP($AW63,'6. Patients'!$C$10:$AP$39,COLUMNS('6. Patients'!$C$9:L$9),0)),"")</f>
        <v/>
      </c>
      <c r="BE63" s="88" t="str">
        <f>IFERROR(-MIN(SUMPRODUCT(--($E$9:$E$28&lt;=BE$33),--($B$9:$B$28=$J$34),--($F$9:$F$28&gt;=BE$33),--($C$9:$C$28=$AW63),$H$9:$H$28,$K$9:$K$28),VLOOKUP($AW63,'6. Patients'!$C$10:$AP$39,COLUMNS('6. Patients'!$C$9:M$9),0)),"")</f>
        <v/>
      </c>
      <c r="BF63" s="88" t="str">
        <f>IFERROR(-MIN(SUMPRODUCT(--($E$9:$E$28&lt;=BF$33),--($B$9:$B$28=$J$34),--($F$9:$F$28&gt;=BF$33),--($C$9:$C$28=$AW63),$H$9:$H$28,$K$9:$K$28),VLOOKUP($AW63,'6. Patients'!$C$10:$AP$39,COLUMNS('6. Patients'!$C$9:N$9),0)),"")</f>
        <v/>
      </c>
      <c r="BG63" s="88" t="str">
        <f>IFERROR(-MIN(SUMPRODUCT(--($E$9:$E$28&lt;=BG$33),--($B$9:$B$28=$J$34),--($F$9:$F$28&gt;=BG$33),--($C$9:$C$28=$AW63),$H$9:$H$28,$K$9:$K$28),VLOOKUP($AW63,'6. Patients'!$C$10:$AP$39,COLUMNS('6. Patients'!$C$9:O$9),0)),"")</f>
        <v/>
      </c>
      <c r="BH63" s="88" t="str">
        <f>IFERROR(-MIN(SUMPRODUCT(--($E$9:$E$28&lt;=BH$33),--($B$9:$B$28=$J$34),--($F$9:$F$28&gt;=BH$33),--($C$9:$C$28=$AW63),$H$9:$H$28,$K$9:$K$28),VLOOKUP($AW63,'6. Patients'!$C$10:$AP$39,COLUMNS('6. Patients'!$C$9:P$9),0)),"")</f>
        <v/>
      </c>
      <c r="BI63" s="88" t="str">
        <f>IFERROR(-MIN(SUMPRODUCT(--($E$9:$E$28&lt;=BI$33),--($B$9:$B$28=$J$34),--($F$9:$F$28&gt;=BI$33),--($C$9:$C$28=$AW63),$H$9:$H$28,$K$9:$K$28),VLOOKUP($AW63,'6. Patients'!$C$10:$AP$39,COLUMNS('6. Patients'!$C$9:Q$9),0)),"")</f>
        <v/>
      </c>
      <c r="BJ63" s="88" t="str">
        <f>IFERROR(-MIN(SUMPRODUCT(--($E$9:$E$28&lt;=BJ$33),--($B$9:$B$28=$J$34),--($F$9:$F$28&gt;=BJ$33),--($C$9:$C$28=$AW63),$H$9:$H$28,$K$9:$K$28),VLOOKUP($AW63,'6. Patients'!$C$10:$AP$39,COLUMNS('6. Patients'!$C$9:R$9),0)),"")</f>
        <v/>
      </c>
      <c r="BK63" s="88" t="str">
        <f>IFERROR(-MIN(SUMPRODUCT(--($E$9:$E$28&lt;=BK$33),--($B$9:$B$28=$J$34),--($F$9:$F$28&gt;=BK$33),--($C$9:$C$28=$AW63),$H$9:$H$28,$K$9:$K$28),VLOOKUP($AW63,'6. Patients'!$C$10:$AP$39,COLUMNS('6. Patients'!$C$9:S$9),0)),"")</f>
        <v/>
      </c>
      <c r="BL63" s="88" t="str">
        <f>IFERROR(-MIN(SUMPRODUCT(--($E$9:$E$28&lt;=BL$33),--($B$9:$B$28=$J$34),--($F$9:$F$28&gt;=BL$33),--($C$9:$C$28=$AW63),$H$9:$H$28,$K$9:$K$28),VLOOKUP($AW63,'6. Patients'!$C$10:$AP$39,COLUMNS('6. Patients'!$C$9:T$9),0)),"")</f>
        <v/>
      </c>
      <c r="BM63" s="88" t="str">
        <f>IFERROR(-MIN(SUMPRODUCT(--($E$9:$E$28&lt;=BM$33),--($B$9:$B$28=$J$34),--($F$9:$F$28&gt;=BM$33),--($C$9:$C$28=$AW63),$H$9:$H$28,$K$9:$K$28),VLOOKUP($AW63,'6. Patients'!$C$10:$AP$39,COLUMNS('6. Patients'!$C$9:U$9),0)),"")</f>
        <v/>
      </c>
      <c r="BN63" s="88" t="str">
        <f>IFERROR(-MIN(SUMPRODUCT(--($E$9:$E$28&lt;=BN$33),--($B$9:$B$28=$J$34),--($F$9:$F$28&gt;=BN$33),--($C$9:$C$28=$AW63),$H$9:$H$28,$K$9:$K$28),VLOOKUP($AW63,'6. Patients'!$C$10:$AP$39,COLUMNS('6. Patients'!$C$9:V$9),0)),"")</f>
        <v/>
      </c>
      <c r="BO63" s="88" t="str">
        <f>IFERROR(-MIN(SUMPRODUCT(--($E$9:$E$28&lt;=BO$33),--($B$9:$B$28=$J$34),--($F$9:$F$28&gt;=BO$33),--($C$9:$C$28=$AW63),$H$9:$H$28,$K$9:$K$28),VLOOKUP($AW63,'6. Patients'!$C$10:$AP$39,COLUMNS('6. Patients'!$C$9:W$9),0)),"")</f>
        <v/>
      </c>
      <c r="BP63" s="88" t="str">
        <f>IFERROR(-MIN(SUMPRODUCT(--($E$9:$E$28&lt;=BP$33),--($B$9:$B$28=$J$34),--($F$9:$F$28&gt;=BP$33),--($C$9:$C$28=$AW63),$H$9:$H$28,$K$9:$K$28),VLOOKUP($AW63,'6. Patients'!$C$10:$AP$39,COLUMNS('6. Patients'!$C$9:X$9),0)),"")</f>
        <v/>
      </c>
      <c r="BQ63" s="88" t="str">
        <f>IFERROR(-MIN(SUMPRODUCT(--($E$9:$E$28&lt;=BQ$33),--($B$9:$B$28=$J$34),--($F$9:$F$28&gt;=BQ$33),--($C$9:$C$28=$AW63),$H$9:$H$28,$K$9:$K$28),VLOOKUP($AW63,'6. Patients'!$C$10:$AP$39,COLUMNS('6. Patients'!$C$9:Y$9),0)),"")</f>
        <v/>
      </c>
      <c r="BR63" s="88" t="str">
        <f>IFERROR(-MIN(SUMPRODUCT(--($E$9:$E$28&lt;=BR$33),--($B$9:$B$28=$J$34),--($F$9:$F$28&gt;=BR$33),--($C$9:$C$28=$AW63),$H$9:$H$28,$K$9:$K$28),VLOOKUP($AW63,'6. Patients'!$C$10:$AP$39,COLUMNS('6. Patients'!$C$9:Z$9),0)),"")</f>
        <v/>
      </c>
      <c r="BS63" s="88" t="str">
        <f>IFERROR(-MIN(SUMPRODUCT(--($E$9:$E$28&lt;=BS$33),--($B$9:$B$28=$J$34),--($F$9:$F$28&gt;=BS$33),--($C$9:$C$28=$AW63),$H$9:$H$28,$K$9:$K$28),VLOOKUP($AW63,'6. Patients'!$C$10:$AP$39,COLUMNS('6. Patients'!$C$9:AA$9),0)),"")</f>
        <v/>
      </c>
      <c r="BT63" s="88" t="str">
        <f>IFERROR(-MIN(SUMPRODUCT(--($E$9:$E$28&lt;=BT$33),--($B$9:$B$28=$J$34),--($F$9:$F$28&gt;=BT$33),--($C$9:$C$28=$AW63),$H$9:$H$28,$K$9:$K$28),VLOOKUP($AW63,'6. Patients'!$C$10:$AP$39,COLUMNS('6. Patients'!$C$9:AB$9),0)),"")</f>
        <v/>
      </c>
      <c r="BU63" s="88" t="str">
        <f>IFERROR(-MIN(SUMPRODUCT(--($E$9:$E$28&lt;=BU$33),--($B$9:$B$28=$J$34),--($F$9:$F$28&gt;=BU$33),--($C$9:$C$28=$AW63),$H$9:$H$28,$K$9:$K$28),VLOOKUP($AW63,'6. Patients'!$C$10:$AP$39,COLUMNS('6. Patients'!$C$9:AC$9),0)),"")</f>
        <v/>
      </c>
      <c r="BV63" s="88" t="str">
        <f>IFERROR(-MIN(SUMPRODUCT(--($E$9:$E$28&lt;=BV$33),--($B$9:$B$28=$J$34),--($F$9:$F$28&gt;=BV$33),--($C$9:$C$28=$AW63),$H$9:$H$28,$K$9:$K$28),VLOOKUP($AW63,'6. Patients'!$C$10:$AP$39,COLUMNS('6. Patients'!$C$9:AD$9),0)),"")</f>
        <v/>
      </c>
      <c r="BW63" s="88" t="str">
        <f>IFERROR(-MIN(SUMPRODUCT(--($E$9:$E$28&lt;=BW$33),--($B$9:$B$28=$J$34),--($F$9:$F$28&gt;=BW$33),--($C$9:$C$28=$AW63),$H$9:$H$28,$K$9:$K$28),VLOOKUP($AW63,'6. Patients'!$C$10:$AP$39,COLUMNS('6. Patients'!$C$9:AE$9),0)),"")</f>
        <v/>
      </c>
      <c r="BX63" s="88" t="str">
        <f>IFERROR(-MIN(SUMPRODUCT(--($E$9:$E$28&lt;=BX$33),--($B$9:$B$28=$J$34),--($F$9:$F$28&gt;=BX$33),--($C$9:$C$28=$AW63),$H$9:$H$28,$K$9:$K$28),VLOOKUP($AW63,'6. Patients'!$C$10:$AP$39,COLUMNS('6. Patients'!$C$9:AF$9),0)),"")</f>
        <v/>
      </c>
      <c r="BY63" s="88" t="str">
        <f>IFERROR(-MIN(SUMPRODUCT(--($E$9:$E$28&lt;=BY$33),--($B$9:$B$28=$J$34),--($F$9:$F$28&gt;=BY$33),--($C$9:$C$28=$AW63),$H$9:$H$28,$K$9:$K$28),VLOOKUP($AW63,'6. Patients'!$C$10:$AP$39,COLUMNS('6. Patients'!$C$9:AG$9),0)),"")</f>
        <v/>
      </c>
      <c r="BZ63" s="88" t="str">
        <f>IFERROR(-MIN(SUMPRODUCT(--($E$9:$E$28&lt;=BZ$33),--($B$9:$B$28=$J$34),--($F$9:$F$28&gt;=BZ$33),--($C$9:$C$28=$AW63),$H$9:$H$28,$K$9:$K$28),VLOOKUP($AW63,'6. Patients'!$C$10:$AP$39,COLUMNS('6. Patients'!$C$9:AH$9),0)),"")</f>
        <v/>
      </c>
      <c r="CA63" s="88" t="str">
        <f>IFERROR(-MIN(SUMPRODUCT(--($E$9:$E$28&lt;=CA$33),--($B$9:$B$28=$J$34),--($F$9:$F$28&gt;=CA$33),--($C$9:$C$28=$AW63),$H$9:$H$28,$K$9:$K$28),VLOOKUP($AW63,'6. Patients'!$C$10:$AP$39,COLUMNS('6. Patients'!$C$9:AI$9),0)),"")</f>
        <v/>
      </c>
      <c r="CB63" s="88" t="str">
        <f>IFERROR(-MIN(SUMPRODUCT(--($E$9:$E$28&lt;=CB$33),--($B$9:$B$28=$J$34),--($F$9:$F$28&gt;=CB$33),--($C$9:$C$28=$AW63),$H$9:$H$28,$K$9:$K$28),VLOOKUP($AW63,'6. Patients'!$C$10:$AP$39,COLUMNS('6. Patients'!$C$9:AJ$9),0)),"")</f>
        <v/>
      </c>
      <c r="CC63" s="88" t="str">
        <f>IFERROR(-MIN(SUMPRODUCT(--($E$9:$E$28&lt;=CC$33),--($B$9:$B$28=$J$34),--($F$9:$F$28&gt;=CC$33),--($C$9:$C$28=$AW63),$H$9:$H$28,$K$9:$K$28),VLOOKUP($AW63,'6. Patients'!$C$10:$AP$39,COLUMNS('6. Patients'!$C$9:AK$9),0)),"")</f>
        <v/>
      </c>
      <c r="CD63" s="88" t="str">
        <f>IFERROR(-MIN(SUMPRODUCT(--($E$9:$E$28&lt;=CD$33),--($B$9:$B$28=$J$34),--($F$9:$F$28&gt;=CD$33),--($C$9:$C$28=$AW63),$H$9:$H$28,$K$9:$K$28),VLOOKUP($AW63,'6. Patients'!$C$10:$AP$39,COLUMNS('6. Patients'!$C$9:AL$9),0)),"")</f>
        <v/>
      </c>
      <c r="CE63" s="88" t="str">
        <f>IFERROR(-MIN(SUMPRODUCT(--($E$9:$E$28&lt;=CE$33),--($B$9:$B$28=$J$34),--($F$9:$F$28&gt;=CE$33),--($C$9:$C$28=$AW63),$H$9:$H$28,$K$9:$K$28),VLOOKUP($AW63,'6. Patients'!$C$10:$AP$39,COLUMNS('6. Patients'!$C$9:AM$9),0)),"")</f>
        <v/>
      </c>
      <c r="CF63" s="88" t="str">
        <f>IFERROR(-MIN(SUMPRODUCT(--($E$9:$E$28&lt;=CF$33),--($B$9:$B$28=$J$34),--($F$9:$F$28&gt;=CF$33),--($C$9:$C$28=$AW63),$H$9:$H$28,$K$9:$K$28),VLOOKUP($AW63,'6. Patients'!$C$10:$AP$39,COLUMNS('6. Patients'!$C$9:AN$9),0)),"")</f>
        <v/>
      </c>
      <c r="CG63" s="88" t="str">
        <f>IFERROR(-MIN(SUMPRODUCT(--($E$9:$E$28&lt;=CG$33),--($B$9:$B$28=$J$34),--($F$9:$F$28&gt;=CG$33),--($C$9:$C$28=$AW63),$H$9:$H$28,$K$9:$K$28),VLOOKUP($AW63,'6. Patients'!$C$10:$AP$39,COLUMNS('6. Patients'!$C$9:AO$9),0)),"")</f>
        <v/>
      </c>
      <c r="CI63" s="12" t="str">
        <f t="shared" si="11"/>
        <v/>
      </c>
      <c r="CJ63" s="88">
        <f t="shared" si="50"/>
        <v>0</v>
      </c>
      <c r="CK63" s="88">
        <f t="shared" si="50"/>
        <v>0</v>
      </c>
      <c r="CL63" s="88">
        <f t="shared" si="50"/>
        <v>0</v>
      </c>
      <c r="CM63" s="88">
        <f t="shared" si="50"/>
        <v>0</v>
      </c>
      <c r="CN63" s="88">
        <f t="shared" si="50"/>
        <v>0</v>
      </c>
      <c r="CO63" s="88">
        <f t="shared" si="50"/>
        <v>0</v>
      </c>
      <c r="CP63" s="88">
        <f t="shared" si="50"/>
        <v>0</v>
      </c>
      <c r="CQ63" s="88">
        <f t="shared" si="50"/>
        <v>0</v>
      </c>
      <c r="CR63" s="88">
        <f t="shared" si="50"/>
        <v>0</v>
      </c>
      <c r="CS63" s="88">
        <f t="shared" si="50"/>
        <v>0</v>
      </c>
      <c r="CT63" s="88">
        <f t="shared" si="50"/>
        <v>0</v>
      </c>
      <c r="CU63" s="88">
        <f t="shared" si="50"/>
        <v>0</v>
      </c>
      <c r="CV63" s="88">
        <f t="shared" si="50"/>
        <v>0</v>
      </c>
      <c r="CW63" s="88">
        <f t="shared" si="50"/>
        <v>0</v>
      </c>
      <c r="CX63" s="88">
        <f t="shared" si="50"/>
        <v>0</v>
      </c>
      <c r="CY63" s="88">
        <f t="shared" si="50"/>
        <v>0</v>
      </c>
      <c r="CZ63" s="88">
        <f t="shared" si="48"/>
        <v>0</v>
      </c>
      <c r="DA63" s="88">
        <f t="shared" si="48"/>
        <v>0</v>
      </c>
      <c r="DB63" s="88">
        <f t="shared" si="48"/>
        <v>0</v>
      </c>
      <c r="DC63" s="88">
        <f t="shared" si="48"/>
        <v>0</v>
      </c>
      <c r="DD63" s="88">
        <f t="shared" si="48"/>
        <v>0</v>
      </c>
      <c r="DE63" s="88">
        <f t="shared" si="48"/>
        <v>0</v>
      </c>
      <c r="DF63" s="88">
        <f t="shared" si="48"/>
        <v>0</v>
      </c>
      <c r="DG63" s="88">
        <f t="shared" si="48"/>
        <v>0</v>
      </c>
      <c r="DH63" s="88">
        <f t="shared" si="48"/>
        <v>0</v>
      </c>
      <c r="DI63" s="88">
        <f t="shared" si="48"/>
        <v>0</v>
      </c>
      <c r="DJ63" s="88">
        <f t="shared" si="48"/>
        <v>0</v>
      </c>
      <c r="DK63" s="88">
        <f t="shared" si="48"/>
        <v>0</v>
      </c>
      <c r="DL63" s="88">
        <f t="shared" si="48"/>
        <v>0</v>
      </c>
      <c r="DM63" s="88">
        <f t="shared" si="48"/>
        <v>0</v>
      </c>
      <c r="DN63" s="88">
        <f t="shared" si="48"/>
        <v>0</v>
      </c>
      <c r="DO63" s="88">
        <f t="shared" si="48"/>
        <v>0</v>
      </c>
      <c r="DP63" s="88">
        <f t="shared" si="49"/>
        <v>0</v>
      </c>
      <c r="DQ63" s="88">
        <f t="shared" si="9"/>
        <v>0</v>
      </c>
      <c r="DR63" s="88">
        <f t="shared" si="9"/>
        <v>0</v>
      </c>
      <c r="DS63" s="88">
        <f t="shared" si="9"/>
        <v>0</v>
      </c>
    </row>
    <row r="64" spans="10:123" x14ac:dyDescent="0.3">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A64" s="87"/>
      <c r="CB64" s="87"/>
      <c r="CC64" s="87"/>
      <c r="CD64" s="87"/>
      <c r="CE64" s="87"/>
      <c r="CF64" s="87"/>
      <c r="CG64" s="87"/>
      <c r="CJ64" s="87"/>
      <c r="CK64" s="87"/>
      <c r="CL64" s="87"/>
      <c r="CM64" s="87"/>
      <c r="CN64" s="87"/>
      <c r="CO64" s="87"/>
      <c r="CP64" s="87"/>
      <c r="CQ64" s="87"/>
      <c r="CR64" s="87"/>
      <c r="CS64" s="87"/>
      <c r="CT64" s="87"/>
      <c r="CU64" s="87"/>
      <c r="CV64" s="87"/>
      <c r="CW64" s="87"/>
      <c r="CX64" s="87"/>
      <c r="CY64" s="87"/>
      <c r="CZ64" s="87"/>
      <c r="DA64" s="87"/>
      <c r="DB64" s="87"/>
      <c r="DC64" s="87"/>
      <c r="DD64" s="87"/>
      <c r="DE64" s="87"/>
      <c r="DF64" s="87"/>
      <c r="DG64" s="87"/>
      <c r="DH64" s="87"/>
      <c r="DI64" s="87"/>
      <c r="DJ64" s="87"/>
      <c r="DK64" s="87"/>
      <c r="DL64" s="87"/>
      <c r="DM64" s="87"/>
      <c r="DN64" s="87"/>
      <c r="DO64" s="87"/>
      <c r="DP64" s="87"/>
      <c r="DQ64" s="87"/>
      <c r="DR64" s="87"/>
      <c r="DS64" s="87"/>
    </row>
    <row r="65" spans="10:123" x14ac:dyDescent="0.3">
      <c r="J65" s="84" t="str">
        <f>DN8</f>
        <v>2nd Line</v>
      </c>
      <c r="K65" s="85"/>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2"/>
      <c r="AW65" s="84"/>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2"/>
      <c r="CI65" s="84"/>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2"/>
    </row>
    <row r="66" spans="10:123" x14ac:dyDescent="0.3">
      <c r="J66" s="12" t="str">
        <f>'6. Patients'!C44</f>
        <v/>
      </c>
      <c r="K66" s="12"/>
      <c r="L66" s="88">
        <f>IFERROR(SUM(AX66,CJ66),"")</f>
        <v>0</v>
      </c>
      <c r="M66" s="88">
        <f t="shared" ref="M66:AU73" si="51">IFERROR(SUM(AY66,CK66),"")</f>
        <v>0</v>
      </c>
      <c r="N66" s="88">
        <f t="shared" si="51"/>
        <v>0</v>
      </c>
      <c r="O66" s="88">
        <f t="shared" si="51"/>
        <v>0</v>
      </c>
      <c r="P66" s="88">
        <f t="shared" si="51"/>
        <v>0</v>
      </c>
      <c r="Q66" s="88">
        <f t="shared" si="51"/>
        <v>0</v>
      </c>
      <c r="R66" s="88">
        <f t="shared" si="51"/>
        <v>0</v>
      </c>
      <c r="S66" s="88">
        <f t="shared" si="51"/>
        <v>0</v>
      </c>
      <c r="T66" s="88">
        <f t="shared" si="51"/>
        <v>0</v>
      </c>
      <c r="U66" s="88">
        <f t="shared" si="51"/>
        <v>0</v>
      </c>
      <c r="V66" s="88">
        <f t="shared" si="51"/>
        <v>0</v>
      </c>
      <c r="W66" s="88">
        <f t="shared" si="51"/>
        <v>0</v>
      </c>
      <c r="X66" s="88">
        <f t="shared" si="51"/>
        <v>0</v>
      </c>
      <c r="Y66" s="88">
        <f t="shared" si="51"/>
        <v>0</v>
      </c>
      <c r="Z66" s="88">
        <f t="shared" si="51"/>
        <v>0</v>
      </c>
      <c r="AA66" s="88">
        <f t="shared" si="51"/>
        <v>0</v>
      </c>
      <c r="AB66" s="88">
        <f t="shared" si="51"/>
        <v>0</v>
      </c>
      <c r="AC66" s="88">
        <f t="shared" si="51"/>
        <v>0</v>
      </c>
      <c r="AD66" s="88">
        <f t="shared" si="51"/>
        <v>0</v>
      </c>
      <c r="AE66" s="88">
        <f t="shared" si="51"/>
        <v>0</v>
      </c>
      <c r="AF66" s="88">
        <f t="shared" si="51"/>
        <v>0</v>
      </c>
      <c r="AG66" s="88">
        <f t="shared" si="51"/>
        <v>0</v>
      </c>
      <c r="AH66" s="88">
        <f t="shared" si="51"/>
        <v>0</v>
      </c>
      <c r="AI66" s="88">
        <f t="shared" si="51"/>
        <v>0</v>
      </c>
      <c r="AJ66" s="88">
        <f t="shared" si="51"/>
        <v>0</v>
      </c>
      <c r="AK66" s="88">
        <f t="shared" si="51"/>
        <v>0</v>
      </c>
      <c r="AL66" s="88">
        <f t="shared" si="51"/>
        <v>0</v>
      </c>
      <c r="AM66" s="88">
        <f t="shared" si="51"/>
        <v>0</v>
      </c>
      <c r="AN66" s="88">
        <f t="shared" si="51"/>
        <v>0</v>
      </c>
      <c r="AO66" s="88">
        <f t="shared" si="51"/>
        <v>0</v>
      </c>
      <c r="AP66" s="88">
        <f t="shared" si="51"/>
        <v>0</v>
      </c>
      <c r="AQ66" s="88">
        <f t="shared" si="51"/>
        <v>0</v>
      </c>
      <c r="AR66" s="88">
        <f t="shared" si="51"/>
        <v>0</v>
      </c>
      <c r="AS66" s="88">
        <f t="shared" si="51"/>
        <v>0</v>
      </c>
      <c r="AT66" s="88">
        <f t="shared" si="51"/>
        <v>0</v>
      </c>
      <c r="AU66" s="88">
        <f t="shared" si="51"/>
        <v>0</v>
      </c>
      <c r="AW66" s="12" t="str">
        <f t="shared" ref="AW66:AW95" si="52">J66</f>
        <v/>
      </c>
      <c r="AX66" s="88" t="str">
        <f>IFERROR(-MIN(SUMPRODUCT(--($E$9:$E$28&lt;=AX$33),--($B$9:$B$28=$J$65),--($F$9:$F$28&gt;=AX$33),--($C$9:$C$28=$AW66),$H$9:$H$28,$K$9:$K$28),VLOOKUP($AW66,'6. Patients'!$C$44:$AP$73,COLUMNS('6. Patients'!$C$9:F$9),0)),"")</f>
        <v/>
      </c>
      <c r="AY66" s="88" t="str">
        <f>IFERROR(-MIN(SUMPRODUCT(--($E$9:$E$28&lt;=AY$33),--($B$9:$B$28=$J$65),--($F$9:$F$28&gt;=AY$33),--($C$9:$C$28=$AW66),$H$9:$H$28,$K$9:$K$28),VLOOKUP($AW66,'6. Patients'!$C$44:$AP$73,COLUMNS('6. Patients'!$C$9:G$9),0)),"")</f>
        <v/>
      </c>
      <c r="AZ66" s="88" t="str">
        <f>IFERROR(-MIN(SUMPRODUCT(--($E$9:$E$28&lt;=AZ$33),--($B$9:$B$28=$J$65),--($F$9:$F$28&gt;=AZ$33),--($C$9:$C$28=$AW66),$H$9:$H$28,$K$9:$K$28),VLOOKUP($AW66,'6. Patients'!$C$44:$AP$73,COLUMNS('6. Patients'!$C$9:H$9),0)),"")</f>
        <v/>
      </c>
      <c r="BA66" s="88" t="str">
        <f>IFERROR(-MIN(SUMPRODUCT(--($E$9:$E$28&lt;=BA$33),--($B$9:$B$28=$J$65),--($F$9:$F$28&gt;=BA$33),--($C$9:$C$28=$AW66),$H$9:$H$28,$K$9:$K$28),VLOOKUP($AW66,'6. Patients'!$C$44:$AP$73,COLUMNS('6. Patients'!$C$9:I$9),0)),"")</f>
        <v/>
      </c>
      <c r="BB66" s="88" t="str">
        <f>IFERROR(-MIN(SUMPRODUCT(--($E$9:$E$28&lt;=BB$33),--($B$9:$B$28=$J$65),--($F$9:$F$28&gt;=BB$33),--($C$9:$C$28=$AW66),$H$9:$H$28,$K$9:$K$28),VLOOKUP($AW66,'6. Patients'!$C$44:$AP$73,COLUMNS('6. Patients'!$C$9:J$9),0)),"")</f>
        <v/>
      </c>
      <c r="BC66" s="88" t="str">
        <f>IFERROR(-MIN(SUMPRODUCT(--($E$9:$E$28&lt;=BC$33),--($B$9:$B$28=$J$65),--($F$9:$F$28&gt;=BC$33),--($C$9:$C$28=$AW66),$H$9:$H$28,$K$9:$K$28),VLOOKUP($AW66,'6. Patients'!$C$44:$AP$73,COLUMNS('6. Patients'!$C$9:K$9),0)),"")</f>
        <v/>
      </c>
      <c r="BD66" s="88" t="str">
        <f>IFERROR(-MIN(SUMPRODUCT(--($E$9:$E$28&lt;=BD$33),--($B$9:$B$28=$J$65),--($F$9:$F$28&gt;=BD$33),--($C$9:$C$28=$AW66),$H$9:$H$28,$K$9:$K$28),VLOOKUP($AW66,'6. Patients'!$C$44:$AP$73,COLUMNS('6. Patients'!$C$9:L$9),0)),"")</f>
        <v/>
      </c>
      <c r="BE66" s="88" t="str">
        <f>IFERROR(-MIN(SUMPRODUCT(--($E$9:$E$28&lt;=BE$33),--($B$9:$B$28=$J$65),--($F$9:$F$28&gt;=BE$33),--($C$9:$C$28=$AW66),$H$9:$H$28,$K$9:$K$28),VLOOKUP($AW66,'6. Patients'!$C$44:$AP$73,COLUMNS('6. Patients'!$C$9:M$9),0)),"")</f>
        <v/>
      </c>
      <c r="BF66" s="88" t="str">
        <f>IFERROR(-MIN(SUMPRODUCT(--($E$9:$E$28&lt;=BF$33),--($B$9:$B$28=$J$65),--($F$9:$F$28&gt;=BF$33),--($C$9:$C$28=$AW66),$H$9:$H$28,$K$9:$K$28),VLOOKUP($AW66,'6. Patients'!$C$44:$AP$73,COLUMNS('6. Patients'!$C$9:N$9),0)),"")</f>
        <v/>
      </c>
      <c r="BG66" s="88" t="str">
        <f>IFERROR(-MIN(SUMPRODUCT(--($E$9:$E$28&lt;=BG$33),--($B$9:$B$28=$J$65),--($F$9:$F$28&gt;=BG$33),--($C$9:$C$28=$AW66),$H$9:$H$28,$K$9:$K$28),VLOOKUP($AW66,'6. Patients'!$C$44:$AP$73,COLUMNS('6. Patients'!$C$9:O$9),0)),"")</f>
        <v/>
      </c>
      <c r="BH66" s="88" t="str">
        <f>IFERROR(-MIN(SUMPRODUCT(--($E$9:$E$28&lt;=BH$33),--($B$9:$B$28=$J$65),--($F$9:$F$28&gt;=BH$33),--($C$9:$C$28=$AW66),$H$9:$H$28,$K$9:$K$28),VLOOKUP($AW66,'6. Patients'!$C$44:$AP$73,COLUMNS('6. Patients'!$C$9:P$9),0)),"")</f>
        <v/>
      </c>
      <c r="BI66" s="88" t="str">
        <f>IFERROR(-MIN(SUMPRODUCT(--($E$9:$E$28&lt;=BI$33),--($B$9:$B$28=$J$65),--($F$9:$F$28&gt;=BI$33),--($C$9:$C$28=$AW66),$H$9:$H$28,$K$9:$K$28),VLOOKUP($AW66,'6. Patients'!$C$44:$AP$73,COLUMNS('6. Patients'!$C$9:Q$9),0)),"")</f>
        <v/>
      </c>
      <c r="BJ66" s="88" t="str">
        <f>IFERROR(-MIN(SUMPRODUCT(--($E$9:$E$28&lt;=BJ$33),--($B$9:$B$28=$J$65),--($F$9:$F$28&gt;=BJ$33),--($C$9:$C$28=$AW66),$H$9:$H$28,$K$9:$K$28),VLOOKUP($AW66,'6. Patients'!$C$44:$AP$73,COLUMNS('6. Patients'!$C$9:R$9),0)),"")</f>
        <v/>
      </c>
      <c r="BK66" s="88" t="str">
        <f>IFERROR(-MIN(SUMPRODUCT(--($E$9:$E$28&lt;=BK$33),--($B$9:$B$28=$J$65),--($F$9:$F$28&gt;=BK$33),--($C$9:$C$28=$AW66),$H$9:$H$28,$K$9:$K$28),VLOOKUP($AW66,'6. Patients'!$C$44:$AP$73,COLUMNS('6. Patients'!$C$9:S$9),0)),"")</f>
        <v/>
      </c>
      <c r="BL66" s="88" t="str">
        <f>IFERROR(-MIN(SUMPRODUCT(--($E$9:$E$28&lt;=BL$33),--($B$9:$B$28=$J$65),--($F$9:$F$28&gt;=BL$33),--($C$9:$C$28=$AW66),$H$9:$H$28,$K$9:$K$28),VLOOKUP($AW66,'6. Patients'!$C$44:$AP$73,COLUMNS('6. Patients'!$C$9:T$9),0)),"")</f>
        <v/>
      </c>
      <c r="BM66" s="88" t="str">
        <f>IFERROR(-MIN(SUMPRODUCT(--($E$9:$E$28&lt;=BM$33),--($B$9:$B$28=$J$65),--($F$9:$F$28&gt;=BM$33),--($C$9:$C$28=$AW66),$H$9:$H$28,$K$9:$K$28),VLOOKUP($AW66,'6. Patients'!$C$44:$AP$73,COLUMNS('6. Patients'!$C$9:U$9),0)),"")</f>
        <v/>
      </c>
      <c r="BN66" s="88" t="str">
        <f>IFERROR(-MIN(SUMPRODUCT(--($E$9:$E$28&lt;=BN$33),--($B$9:$B$28=$J$65),--($F$9:$F$28&gt;=BN$33),--($C$9:$C$28=$AW66),$H$9:$H$28,$K$9:$K$28),VLOOKUP($AW66,'6. Patients'!$C$44:$AP$73,COLUMNS('6. Patients'!$C$9:V$9),0)),"")</f>
        <v/>
      </c>
      <c r="BO66" s="88" t="str">
        <f>IFERROR(-MIN(SUMPRODUCT(--($E$9:$E$28&lt;=BO$33),--($B$9:$B$28=$J$65),--($F$9:$F$28&gt;=BO$33),--($C$9:$C$28=$AW66),$H$9:$H$28,$K$9:$K$28),VLOOKUP($AW66,'6. Patients'!$C$44:$AP$73,COLUMNS('6. Patients'!$C$9:W$9),0)),"")</f>
        <v/>
      </c>
      <c r="BP66" s="88" t="str">
        <f>IFERROR(-MIN(SUMPRODUCT(--($E$9:$E$28&lt;=BP$33),--($B$9:$B$28=$J$65),--($F$9:$F$28&gt;=BP$33),--($C$9:$C$28=$AW66),$H$9:$H$28,$K$9:$K$28),VLOOKUP($AW66,'6. Patients'!$C$44:$AP$73,COLUMNS('6. Patients'!$C$9:X$9),0)),"")</f>
        <v/>
      </c>
      <c r="BQ66" s="88" t="str">
        <f>IFERROR(-MIN(SUMPRODUCT(--($E$9:$E$28&lt;=BQ$33),--($B$9:$B$28=$J$65),--($F$9:$F$28&gt;=BQ$33),--($C$9:$C$28=$AW66),$H$9:$H$28,$K$9:$K$28),VLOOKUP($AW66,'6. Patients'!$C$44:$AP$73,COLUMNS('6. Patients'!$C$9:Y$9),0)),"")</f>
        <v/>
      </c>
      <c r="BR66" s="88" t="str">
        <f>IFERROR(-MIN(SUMPRODUCT(--($E$9:$E$28&lt;=BR$33),--($B$9:$B$28=$J$65),--($F$9:$F$28&gt;=BR$33),--($C$9:$C$28=$AW66),$H$9:$H$28,$K$9:$K$28),VLOOKUP($AW66,'6. Patients'!$C$44:$AP$73,COLUMNS('6. Patients'!$C$9:Z$9),0)),"")</f>
        <v/>
      </c>
      <c r="BS66" s="88" t="str">
        <f>IFERROR(-MIN(SUMPRODUCT(--($E$9:$E$28&lt;=BS$33),--($B$9:$B$28=$J$65),--($F$9:$F$28&gt;=BS$33),--($C$9:$C$28=$AW66),$H$9:$H$28,$K$9:$K$28),VLOOKUP($AW66,'6. Patients'!$C$44:$AP$73,COLUMNS('6. Patients'!$C$9:AA$9),0)),"")</f>
        <v/>
      </c>
      <c r="BT66" s="88" t="str">
        <f>IFERROR(-MIN(SUMPRODUCT(--($E$9:$E$28&lt;=BT$33),--($B$9:$B$28=$J$65),--($F$9:$F$28&gt;=BT$33),--($C$9:$C$28=$AW66),$H$9:$H$28,$K$9:$K$28),VLOOKUP($AW66,'6. Patients'!$C$44:$AP$73,COLUMNS('6. Patients'!$C$9:AB$9),0)),"")</f>
        <v/>
      </c>
      <c r="BU66" s="88" t="str">
        <f>IFERROR(-MIN(SUMPRODUCT(--($E$9:$E$28&lt;=BU$33),--($B$9:$B$28=$J$65),--($F$9:$F$28&gt;=BU$33),--($C$9:$C$28=$AW66),$H$9:$H$28,$K$9:$K$28),VLOOKUP($AW66,'6. Patients'!$C$44:$AP$73,COLUMNS('6. Patients'!$C$9:AC$9),0)),"")</f>
        <v/>
      </c>
      <c r="BV66" s="88" t="str">
        <f>IFERROR(-MIN(SUMPRODUCT(--($E$9:$E$28&lt;=BV$33),--($B$9:$B$28=$J$65),--($F$9:$F$28&gt;=BV$33),--($C$9:$C$28=$AW66),$H$9:$H$28,$K$9:$K$28),VLOOKUP($AW66,'6. Patients'!$C$44:$AP$73,COLUMNS('6. Patients'!$C$9:AD$9),0)),"")</f>
        <v/>
      </c>
      <c r="BW66" s="88" t="str">
        <f>IFERROR(-MIN(SUMPRODUCT(--($E$9:$E$28&lt;=BW$33),--($B$9:$B$28=$J$65),--($F$9:$F$28&gt;=BW$33),--($C$9:$C$28=$AW66),$H$9:$H$28,$K$9:$K$28),VLOOKUP($AW66,'6. Patients'!$C$44:$AP$73,COLUMNS('6. Patients'!$C$9:AE$9),0)),"")</f>
        <v/>
      </c>
      <c r="BX66" s="88" t="str">
        <f>IFERROR(-MIN(SUMPRODUCT(--($E$9:$E$28&lt;=BX$33),--($B$9:$B$28=$J$65),--($F$9:$F$28&gt;=BX$33),--($C$9:$C$28=$AW66),$H$9:$H$28,$K$9:$K$28),VLOOKUP($AW66,'6. Patients'!$C$44:$AP$73,COLUMNS('6. Patients'!$C$9:AF$9),0)),"")</f>
        <v/>
      </c>
      <c r="BY66" s="88" t="str">
        <f>IFERROR(-MIN(SUMPRODUCT(--($E$9:$E$28&lt;=BY$33),--($B$9:$B$28=$J$65),--($F$9:$F$28&gt;=BY$33),--($C$9:$C$28=$AW66),$H$9:$H$28,$K$9:$K$28),VLOOKUP($AW66,'6. Patients'!$C$44:$AP$73,COLUMNS('6. Patients'!$C$9:AG$9),0)),"")</f>
        <v/>
      </c>
      <c r="BZ66" s="88" t="str">
        <f>IFERROR(-MIN(SUMPRODUCT(--($E$9:$E$28&lt;=BZ$33),--($B$9:$B$28=$J$65),--($F$9:$F$28&gt;=BZ$33),--($C$9:$C$28=$AW66),$H$9:$H$28,$K$9:$K$28),VLOOKUP($AW66,'6. Patients'!$C$44:$AP$73,COLUMNS('6. Patients'!$C$9:AH$9),0)),"")</f>
        <v/>
      </c>
      <c r="CA66" s="88" t="str">
        <f>IFERROR(-MIN(SUMPRODUCT(--($E$9:$E$28&lt;=CA$33),--($B$9:$B$28=$J$65),--($F$9:$F$28&gt;=CA$33),--($C$9:$C$28=$AW66),$H$9:$H$28,$K$9:$K$28),VLOOKUP($AW66,'6. Patients'!$C$44:$AP$73,COLUMNS('6. Patients'!$C$9:AI$9),0)),"")</f>
        <v/>
      </c>
      <c r="CB66" s="88" t="str">
        <f>IFERROR(-MIN(SUMPRODUCT(--($E$9:$E$28&lt;=CB$33),--($B$9:$B$28=$J$65),--($F$9:$F$28&gt;=CB$33),--($C$9:$C$28=$AW66),$H$9:$H$28,$K$9:$K$28),VLOOKUP($AW66,'6. Patients'!$C$44:$AP$73,COLUMNS('6. Patients'!$C$9:AJ$9),0)),"")</f>
        <v/>
      </c>
      <c r="CC66" s="88" t="str">
        <f>IFERROR(-MIN(SUMPRODUCT(--($E$9:$E$28&lt;=CC$33),--($B$9:$B$28=$J$65),--($F$9:$F$28&gt;=CC$33),--($C$9:$C$28=$AW66),$H$9:$H$28,$K$9:$K$28),VLOOKUP($AW66,'6. Patients'!$C$44:$AP$73,COLUMNS('6. Patients'!$C$9:AK$9),0)),"")</f>
        <v/>
      </c>
      <c r="CD66" s="88" t="str">
        <f>IFERROR(-MIN(SUMPRODUCT(--($E$9:$E$28&lt;=CD$33),--($B$9:$B$28=$J$65),--($F$9:$F$28&gt;=CD$33),--($C$9:$C$28=$AW66),$H$9:$H$28,$K$9:$K$28),VLOOKUP($AW66,'6. Patients'!$C$44:$AP$73,COLUMNS('6. Patients'!$C$9:AL$9),0)),"")</f>
        <v/>
      </c>
      <c r="CE66" s="88" t="str">
        <f>IFERROR(-MIN(SUMPRODUCT(--($E$9:$E$28&lt;=CE$33),--($B$9:$B$28=$J$65),--($F$9:$F$28&gt;=CE$33),--($C$9:$C$28=$AW66),$H$9:$H$28,$K$9:$K$28),VLOOKUP($AW66,'6. Patients'!$C$44:$AP$73,COLUMNS('6. Patients'!$C$9:AM$9),0)),"")</f>
        <v/>
      </c>
      <c r="CF66" s="88" t="str">
        <f>IFERROR(-MIN(SUMPRODUCT(--($E$9:$E$28&lt;=CF$33),--($B$9:$B$28=$J$65),--($F$9:$F$28&gt;=CF$33),--($C$9:$C$28=$AW66),$H$9:$H$28,$K$9:$K$28),VLOOKUP($AW66,'6. Patients'!$C$44:$AP$73,COLUMNS('6. Patients'!$C$9:AN$9),0)),"")</f>
        <v/>
      </c>
      <c r="CG66" s="88" t="str">
        <f>IFERROR(-MIN(SUMPRODUCT(--($E$9:$E$28&lt;=CG$33),--($B$9:$B$28=$J$65),--($F$9:$F$28&gt;=CG$33),--($C$9:$C$28=$AW66),$H$9:$H$28,$K$9:$K$28),VLOOKUP($AW66,'6. Patients'!$C$44:$AP$73,COLUMNS('6. Patients'!$C$9:AO$9),0)),"")</f>
        <v/>
      </c>
      <c r="CI66" s="12" t="str">
        <f t="shared" ref="CI66:CI95" si="53">AW66</f>
        <v/>
      </c>
      <c r="CJ66" s="88">
        <f>SUMPRODUCT(--($E$9:$E$28&lt;=CJ$33),--($B$9:$B$28=$J$65),--($F$9:$F$28&gt;=CJ$33),--($D$9:$D$28=$AW66),$H$9:$H$28,$K$9:$K$28)</f>
        <v>0</v>
      </c>
      <c r="CK66" s="88">
        <f t="shared" ref="CK66:DS73" si="54">SUMPRODUCT(--($E$9:$E$28&lt;=CK$33),--($B$9:$B$28=$J$65),--($F$9:$F$28&gt;=CK$33),--($D$9:$D$28=$AW66),$H$9:$H$28,$K$9:$K$28)</f>
        <v>0</v>
      </c>
      <c r="CL66" s="88">
        <f t="shared" si="54"/>
        <v>0</v>
      </c>
      <c r="CM66" s="88">
        <f t="shared" si="54"/>
        <v>0</v>
      </c>
      <c r="CN66" s="88">
        <f t="shared" si="54"/>
        <v>0</v>
      </c>
      <c r="CO66" s="88">
        <f t="shared" si="54"/>
        <v>0</v>
      </c>
      <c r="CP66" s="88">
        <f t="shared" si="54"/>
        <v>0</v>
      </c>
      <c r="CQ66" s="88">
        <f t="shared" si="54"/>
        <v>0</v>
      </c>
      <c r="CR66" s="88">
        <f t="shared" si="54"/>
        <v>0</v>
      </c>
      <c r="CS66" s="88">
        <f t="shared" si="54"/>
        <v>0</v>
      </c>
      <c r="CT66" s="88">
        <f t="shared" si="54"/>
        <v>0</v>
      </c>
      <c r="CU66" s="88">
        <f t="shared" si="54"/>
        <v>0</v>
      </c>
      <c r="CV66" s="88">
        <f t="shared" si="54"/>
        <v>0</v>
      </c>
      <c r="CW66" s="88">
        <f t="shared" si="54"/>
        <v>0</v>
      </c>
      <c r="CX66" s="88">
        <f t="shared" si="54"/>
        <v>0</v>
      </c>
      <c r="CY66" s="88">
        <f t="shared" si="54"/>
        <v>0</v>
      </c>
      <c r="CZ66" s="88">
        <f t="shared" si="54"/>
        <v>0</v>
      </c>
      <c r="DA66" s="88">
        <f t="shared" si="54"/>
        <v>0</v>
      </c>
      <c r="DB66" s="88">
        <f t="shared" si="54"/>
        <v>0</v>
      </c>
      <c r="DC66" s="88">
        <f t="shared" si="54"/>
        <v>0</v>
      </c>
      <c r="DD66" s="88">
        <f t="shared" si="54"/>
        <v>0</v>
      </c>
      <c r="DE66" s="88">
        <f t="shared" si="54"/>
        <v>0</v>
      </c>
      <c r="DF66" s="88">
        <f t="shared" si="54"/>
        <v>0</v>
      </c>
      <c r="DG66" s="88">
        <f t="shared" si="54"/>
        <v>0</v>
      </c>
      <c r="DH66" s="88">
        <f t="shared" si="54"/>
        <v>0</v>
      </c>
      <c r="DI66" s="88">
        <f t="shared" si="54"/>
        <v>0</v>
      </c>
      <c r="DJ66" s="88">
        <f t="shared" si="54"/>
        <v>0</v>
      </c>
      <c r="DK66" s="88">
        <f t="shared" si="54"/>
        <v>0</v>
      </c>
      <c r="DL66" s="88">
        <f t="shared" si="54"/>
        <v>0</v>
      </c>
      <c r="DM66" s="88">
        <f t="shared" si="54"/>
        <v>0</v>
      </c>
      <c r="DN66" s="88">
        <f t="shared" si="54"/>
        <v>0</v>
      </c>
      <c r="DO66" s="88">
        <f t="shared" si="54"/>
        <v>0</v>
      </c>
      <c r="DP66" s="88">
        <f t="shared" si="54"/>
        <v>0</v>
      </c>
      <c r="DQ66" s="88">
        <f t="shared" si="54"/>
        <v>0</v>
      </c>
      <c r="DR66" s="88">
        <f t="shared" si="54"/>
        <v>0</v>
      </c>
      <c r="DS66" s="88">
        <f t="shared" si="54"/>
        <v>0</v>
      </c>
    </row>
    <row r="67" spans="10:123" x14ac:dyDescent="0.3">
      <c r="J67" s="12" t="str">
        <f>'6. Patients'!C45</f>
        <v/>
      </c>
      <c r="K67" s="12"/>
      <c r="L67" s="88">
        <f t="shared" ref="L67:L95" si="55">IFERROR(SUM(AX67,CJ67),"")</f>
        <v>0</v>
      </c>
      <c r="M67" s="88">
        <f t="shared" si="51"/>
        <v>0</v>
      </c>
      <c r="N67" s="88">
        <f t="shared" si="51"/>
        <v>0</v>
      </c>
      <c r="O67" s="88">
        <f t="shared" si="51"/>
        <v>0</v>
      </c>
      <c r="P67" s="88">
        <f t="shared" si="51"/>
        <v>0</v>
      </c>
      <c r="Q67" s="88">
        <f t="shared" si="51"/>
        <v>0</v>
      </c>
      <c r="R67" s="88">
        <f t="shared" si="51"/>
        <v>0</v>
      </c>
      <c r="S67" s="88">
        <f t="shared" si="51"/>
        <v>0</v>
      </c>
      <c r="T67" s="88">
        <f t="shared" si="51"/>
        <v>0</v>
      </c>
      <c r="U67" s="88">
        <f t="shared" si="51"/>
        <v>0</v>
      </c>
      <c r="V67" s="88">
        <f t="shared" si="51"/>
        <v>0</v>
      </c>
      <c r="W67" s="88">
        <f t="shared" si="51"/>
        <v>0</v>
      </c>
      <c r="X67" s="88">
        <f t="shared" si="51"/>
        <v>0</v>
      </c>
      <c r="Y67" s="88">
        <f t="shared" si="51"/>
        <v>0</v>
      </c>
      <c r="Z67" s="88">
        <f t="shared" si="51"/>
        <v>0</v>
      </c>
      <c r="AA67" s="88">
        <f t="shared" si="51"/>
        <v>0</v>
      </c>
      <c r="AB67" s="88">
        <f t="shared" si="51"/>
        <v>0</v>
      </c>
      <c r="AC67" s="88">
        <f t="shared" si="51"/>
        <v>0</v>
      </c>
      <c r="AD67" s="88">
        <f t="shared" si="51"/>
        <v>0</v>
      </c>
      <c r="AE67" s="88">
        <f t="shared" si="51"/>
        <v>0</v>
      </c>
      <c r="AF67" s="88">
        <f t="shared" si="51"/>
        <v>0</v>
      </c>
      <c r="AG67" s="88">
        <f t="shared" si="51"/>
        <v>0</v>
      </c>
      <c r="AH67" s="88">
        <f t="shared" si="51"/>
        <v>0</v>
      </c>
      <c r="AI67" s="88">
        <f t="shared" si="51"/>
        <v>0</v>
      </c>
      <c r="AJ67" s="88">
        <f t="shared" si="51"/>
        <v>0</v>
      </c>
      <c r="AK67" s="88">
        <f t="shared" si="51"/>
        <v>0</v>
      </c>
      <c r="AL67" s="88">
        <f t="shared" si="51"/>
        <v>0</v>
      </c>
      <c r="AM67" s="88">
        <f t="shared" si="51"/>
        <v>0</v>
      </c>
      <c r="AN67" s="88">
        <f t="shared" si="51"/>
        <v>0</v>
      </c>
      <c r="AO67" s="88">
        <f t="shared" si="51"/>
        <v>0</v>
      </c>
      <c r="AP67" s="88">
        <f t="shared" si="51"/>
        <v>0</v>
      </c>
      <c r="AQ67" s="88">
        <f t="shared" si="51"/>
        <v>0</v>
      </c>
      <c r="AR67" s="88">
        <f t="shared" si="51"/>
        <v>0</v>
      </c>
      <c r="AS67" s="88">
        <f t="shared" si="51"/>
        <v>0</v>
      </c>
      <c r="AT67" s="88">
        <f t="shared" si="51"/>
        <v>0</v>
      </c>
      <c r="AU67" s="88">
        <f t="shared" si="51"/>
        <v>0</v>
      </c>
      <c r="AW67" s="12" t="str">
        <f t="shared" si="52"/>
        <v/>
      </c>
      <c r="AX67" s="88" t="str">
        <f>IFERROR(-MIN(SUMPRODUCT(--($E$9:$E$28&lt;=AX$33),--($B$9:$B$28=$J$65),--($F$9:$F$28&gt;=AX$33),--($C$9:$C$28=$AW67),$H$9:$H$28,$K$9:$K$28),VLOOKUP($AW67,'6. Patients'!$C$44:$AP$73,COLUMNS('6. Patients'!$C$9:F$9),0)),"")</f>
        <v/>
      </c>
      <c r="AY67" s="88" t="str">
        <f>IFERROR(-MIN(SUMPRODUCT(--($E$9:$E$28&lt;=AY$33),--($B$9:$B$28=$J$65),--($F$9:$F$28&gt;=AY$33),--($C$9:$C$28=$AW67),$H$9:$H$28,$K$9:$K$28),VLOOKUP($AW67,'6. Patients'!$C$44:$AP$73,COLUMNS('6. Patients'!$C$9:G$9),0)),"")</f>
        <v/>
      </c>
      <c r="AZ67" s="88" t="str">
        <f>IFERROR(-MIN(SUMPRODUCT(--($E$9:$E$28&lt;=AZ$33),--($B$9:$B$28=$J$65),--($F$9:$F$28&gt;=AZ$33),--($C$9:$C$28=$AW67),$H$9:$H$28,$K$9:$K$28),VLOOKUP($AW67,'6. Patients'!$C$44:$AP$73,COLUMNS('6. Patients'!$C$9:H$9),0)),"")</f>
        <v/>
      </c>
      <c r="BA67" s="88" t="str">
        <f>IFERROR(-MIN(SUMPRODUCT(--($E$9:$E$28&lt;=BA$33),--($B$9:$B$28=$J$65),--($F$9:$F$28&gt;=BA$33),--($C$9:$C$28=$AW67),$H$9:$H$28,$K$9:$K$28),VLOOKUP($AW67,'6. Patients'!$C$44:$AP$73,COLUMNS('6. Patients'!$C$9:I$9),0)),"")</f>
        <v/>
      </c>
      <c r="BB67" s="88" t="str">
        <f>IFERROR(-MIN(SUMPRODUCT(--($E$9:$E$28&lt;=BB$33),--($B$9:$B$28=$J$65),--($F$9:$F$28&gt;=BB$33),--($C$9:$C$28=$AW67),$H$9:$H$28,$K$9:$K$28),VLOOKUP($AW67,'6. Patients'!$C$44:$AP$73,COLUMNS('6. Patients'!$C$9:J$9),0)),"")</f>
        <v/>
      </c>
      <c r="BC67" s="88" t="str">
        <f>IFERROR(-MIN(SUMPRODUCT(--($E$9:$E$28&lt;=BC$33),--($B$9:$B$28=$J$65),--($F$9:$F$28&gt;=BC$33),--($C$9:$C$28=$AW67),$H$9:$H$28,$K$9:$K$28),VLOOKUP($AW67,'6. Patients'!$C$44:$AP$73,COLUMNS('6. Patients'!$C$9:K$9),0)),"")</f>
        <v/>
      </c>
      <c r="BD67" s="88" t="str">
        <f>IFERROR(-MIN(SUMPRODUCT(--($E$9:$E$28&lt;=BD$33),--($B$9:$B$28=$J$65),--($F$9:$F$28&gt;=BD$33),--($C$9:$C$28=$AW67),$H$9:$H$28,$K$9:$K$28),VLOOKUP($AW67,'6. Patients'!$C$44:$AP$73,COLUMNS('6. Patients'!$C$9:L$9),0)),"")</f>
        <v/>
      </c>
      <c r="BE67" s="88" t="str">
        <f>IFERROR(-MIN(SUMPRODUCT(--($E$9:$E$28&lt;=BE$33),--($B$9:$B$28=$J$65),--($F$9:$F$28&gt;=BE$33),--($C$9:$C$28=$AW67),$H$9:$H$28,$K$9:$K$28),VLOOKUP($AW67,'6. Patients'!$C$44:$AP$73,COLUMNS('6. Patients'!$C$9:M$9),0)),"")</f>
        <v/>
      </c>
      <c r="BF67" s="88" t="str">
        <f>IFERROR(-MIN(SUMPRODUCT(--($E$9:$E$28&lt;=BF$33),--($B$9:$B$28=$J$65),--($F$9:$F$28&gt;=BF$33),--($C$9:$C$28=$AW67),$H$9:$H$28,$K$9:$K$28),VLOOKUP($AW67,'6. Patients'!$C$44:$AP$73,COLUMNS('6. Patients'!$C$9:N$9),0)),"")</f>
        <v/>
      </c>
      <c r="BG67" s="88" t="str">
        <f>IFERROR(-MIN(SUMPRODUCT(--($E$9:$E$28&lt;=BG$33),--($B$9:$B$28=$J$65),--($F$9:$F$28&gt;=BG$33),--($C$9:$C$28=$AW67),$H$9:$H$28,$K$9:$K$28),VLOOKUP($AW67,'6. Patients'!$C$44:$AP$73,COLUMNS('6. Patients'!$C$9:O$9),0)),"")</f>
        <v/>
      </c>
      <c r="BH67" s="88" t="str">
        <f>IFERROR(-MIN(SUMPRODUCT(--($E$9:$E$28&lt;=BH$33),--($B$9:$B$28=$J$65),--($F$9:$F$28&gt;=BH$33),--($C$9:$C$28=$AW67),$H$9:$H$28,$K$9:$K$28),VLOOKUP($AW67,'6. Patients'!$C$44:$AP$73,COLUMNS('6. Patients'!$C$9:P$9),0)),"")</f>
        <v/>
      </c>
      <c r="BI67" s="88" t="str">
        <f>IFERROR(-MIN(SUMPRODUCT(--($E$9:$E$28&lt;=BI$33),--($B$9:$B$28=$J$65),--($F$9:$F$28&gt;=BI$33),--($C$9:$C$28=$AW67),$H$9:$H$28,$K$9:$K$28),VLOOKUP($AW67,'6. Patients'!$C$44:$AP$73,COLUMNS('6. Patients'!$C$9:Q$9),0)),"")</f>
        <v/>
      </c>
      <c r="BJ67" s="88" t="str">
        <f>IFERROR(-MIN(SUMPRODUCT(--($E$9:$E$28&lt;=BJ$33),--($B$9:$B$28=$J$65),--($F$9:$F$28&gt;=BJ$33),--($C$9:$C$28=$AW67),$H$9:$H$28,$K$9:$K$28),VLOOKUP($AW67,'6. Patients'!$C$44:$AP$73,COLUMNS('6. Patients'!$C$9:R$9),0)),"")</f>
        <v/>
      </c>
      <c r="BK67" s="88" t="str">
        <f>IFERROR(-MIN(SUMPRODUCT(--($E$9:$E$28&lt;=BK$33),--($B$9:$B$28=$J$65),--($F$9:$F$28&gt;=BK$33),--($C$9:$C$28=$AW67),$H$9:$H$28,$K$9:$K$28),VLOOKUP($AW67,'6. Patients'!$C$44:$AP$73,COLUMNS('6. Patients'!$C$9:S$9),0)),"")</f>
        <v/>
      </c>
      <c r="BL67" s="88" t="str">
        <f>IFERROR(-MIN(SUMPRODUCT(--($E$9:$E$28&lt;=BL$33),--($B$9:$B$28=$J$65),--($F$9:$F$28&gt;=BL$33),--($C$9:$C$28=$AW67),$H$9:$H$28,$K$9:$K$28),VLOOKUP($AW67,'6. Patients'!$C$44:$AP$73,COLUMNS('6. Patients'!$C$9:T$9),0)),"")</f>
        <v/>
      </c>
      <c r="BM67" s="88" t="str">
        <f>IFERROR(-MIN(SUMPRODUCT(--($E$9:$E$28&lt;=BM$33),--($B$9:$B$28=$J$65),--($F$9:$F$28&gt;=BM$33),--($C$9:$C$28=$AW67),$H$9:$H$28,$K$9:$K$28),VLOOKUP($AW67,'6. Patients'!$C$44:$AP$73,COLUMNS('6. Patients'!$C$9:U$9),0)),"")</f>
        <v/>
      </c>
      <c r="BN67" s="88" t="str">
        <f>IFERROR(-MIN(SUMPRODUCT(--($E$9:$E$28&lt;=BN$33),--($B$9:$B$28=$J$65),--($F$9:$F$28&gt;=BN$33),--($C$9:$C$28=$AW67),$H$9:$H$28,$K$9:$K$28),VLOOKUP($AW67,'6. Patients'!$C$44:$AP$73,COLUMNS('6. Patients'!$C$9:V$9),0)),"")</f>
        <v/>
      </c>
      <c r="BO67" s="88" t="str">
        <f>IFERROR(-MIN(SUMPRODUCT(--($E$9:$E$28&lt;=BO$33),--($B$9:$B$28=$J$65),--($F$9:$F$28&gt;=BO$33),--($C$9:$C$28=$AW67),$H$9:$H$28,$K$9:$K$28),VLOOKUP($AW67,'6. Patients'!$C$44:$AP$73,COLUMNS('6. Patients'!$C$9:W$9),0)),"")</f>
        <v/>
      </c>
      <c r="BP67" s="88" t="str">
        <f>IFERROR(-MIN(SUMPRODUCT(--($E$9:$E$28&lt;=BP$33),--($B$9:$B$28=$J$65),--($F$9:$F$28&gt;=BP$33),--($C$9:$C$28=$AW67),$H$9:$H$28,$K$9:$K$28),VLOOKUP($AW67,'6. Patients'!$C$44:$AP$73,COLUMNS('6. Patients'!$C$9:X$9),0)),"")</f>
        <v/>
      </c>
      <c r="BQ67" s="88" t="str">
        <f>IFERROR(-MIN(SUMPRODUCT(--($E$9:$E$28&lt;=BQ$33),--($B$9:$B$28=$J$65),--($F$9:$F$28&gt;=BQ$33),--($C$9:$C$28=$AW67),$H$9:$H$28,$K$9:$K$28),VLOOKUP($AW67,'6. Patients'!$C$44:$AP$73,COLUMNS('6. Patients'!$C$9:Y$9),0)),"")</f>
        <v/>
      </c>
      <c r="BR67" s="88" t="str">
        <f>IFERROR(-MIN(SUMPRODUCT(--($E$9:$E$28&lt;=BR$33),--($B$9:$B$28=$J$65),--($F$9:$F$28&gt;=BR$33),--($C$9:$C$28=$AW67),$H$9:$H$28,$K$9:$K$28),VLOOKUP($AW67,'6. Patients'!$C$44:$AP$73,COLUMNS('6. Patients'!$C$9:Z$9),0)),"")</f>
        <v/>
      </c>
      <c r="BS67" s="88" t="str">
        <f>IFERROR(-MIN(SUMPRODUCT(--($E$9:$E$28&lt;=BS$33),--($B$9:$B$28=$J$65),--($F$9:$F$28&gt;=BS$33),--($C$9:$C$28=$AW67),$H$9:$H$28,$K$9:$K$28),VLOOKUP($AW67,'6. Patients'!$C$44:$AP$73,COLUMNS('6. Patients'!$C$9:AA$9),0)),"")</f>
        <v/>
      </c>
      <c r="BT67" s="88" t="str">
        <f>IFERROR(-MIN(SUMPRODUCT(--($E$9:$E$28&lt;=BT$33),--($B$9:$B$28=$J$65),--($F$9:$F$28&gt;=BT$33),--($C$9:$C$28=$AW67),$H$9:$H$28,$K$9:$K$28),VLOOKUP($AW67,'6. Patients'!$C$44:$AP$73,COLUMNS('6. Patients'!$C$9:AB$9),0)),"")</f>
        <v/>
      </c>
      <c r="BU67" s="88" t="str">
        <f>IFERROR(-MIN(SUMPRODUCT(--($E$9:$E$28&lt;=BU$33),--($B$9:$B$28=$J$65),--($F$9:$F$28&gt;=BU$33),--($C$9:$C$28=$AW67),$H$9:$H$28,$K$9:$K$28),VLOOKUP($AW67,'6. Patients'!$C$44:$AP$73,COLUMNS('6. Patients'!$C$9:AC$9),0)),"")</f>
        <v/>
      </c>
      <c r="BV67" s="88" t="str">
        <f>IFERROR(-MIN(SUMPRODUCT(--($E$9:$E$28&lt;=BV$33),--($B$9:$B$28=$J$65),--($F$9:$F$28&gt;=BV$33),--($C$9:$C$28=$AW67),$H$9:$H$28,$K$9:$K$28),VLOOKUP($AW67,'6. Patients'!$C$44:$AP$73,COLUMNS('6. Patients'!$C$9:AD$9),0)),"")</f>
        <v/>
      </c>
      <c r="BW67" s="88" t="str">
        <f>IFERROR(-MIN(SUMPRODUCT(--($E$9:$E$28&lt;=BW$33),--($B$9:$B$28=$J$65),--($F$9:$F$28&gt;=BW$33),--($C$9:$C$28=$AW67),$H$9:$H$28,$K$9:$K$28),VLOOKUP($AW67,'6. Patients'!$C$44:$AP$73,COLUMNS('6. Patients'!$C$9:AE$9),0)),"")</f>
        <v/>
      </c>
      <c r="BX67" s="88" t="str">
        <f>IFERROR(-MIN(SUMPRODUCT(--($E$9:$E$28&lt;=BX$33),--($B$9:$B$28=$J$65),--($F$9:$F$28&gt;=BX$33),--($C$9:$C$28=$AW67),$H$9:$H$28,$K$9:$K$28),VLOOKUP($AW67,'6. Patients'!$C$44:$AP$73,COLUMNS('6. Patients'!$C$9:AF$9),0)),"")</f>
        <v/>
      </c>
      <c r="BY67" s="88" t="str">
        <f>IFERROR(-MIN(SUMPRODUCT(--($E$9:$E$28&lt;=BY$33),--($B$9:$B$28=$J$65),--($F$9:$F$28&gt;=BY$33),--($C$9:$C$28=$AW67),$H$9:$H$28,$K$9:$K$28),VLOOKUP($AW67,'6. Patients'!$C$44:$AP$73,COLUMNS('6. Patients'!$C$9:AG$9),0)),"")</f>
        <v/>
      </c>
      <c r="BZ67" s="88" t="str">
        <f>IFERROR(-MIN(SUMPRODUCT(--($E$9:$E$28&lt;=BZ$33),--($B$9:$B$28=$J$65),--($F$9:$F$28&gt;=BZ$33),--($C$9:$C$28=$AW67),$H$9:$H$28,$K$9:$K$28),VLOOKUP($AW67,'6. Patients'!$C$44:$AP$73,COLUMNS('6. Patients'!$C$9:AH$9),0)),"")</f>
        <v/>
      </c>
      <c r="CA67" s="88" t="str">
        <f>IFERROR(-MIN(SUMPRODUCT(--($E$9:$E$28&lt;=CA$33),--($B$9:$B$28=$J$65),--($F$9:$F$28&gt;=CA$33),--($C$9:$C$28=$AW67),$H$9:$H$28,$K$9:$K$28),VLOOKUP($AW67,'6. Patients'!$C$44:$AP$73,COLUMNS('6. Patients'!$C$9:AI$9),0)),"")</f>
        <v/>
      </c>
      <c r="CB67" s="88" t="str">
        <f>IFERROR(-MIN(SUMPRODUCT(--($E$9:$E$28&lt;=CB$33),--($B$9:$B$28=$J$65),--($F$9:$F$28&gt;=CB$33),--($C$9:$C$28=$AW67),$H$9:$H$28,$K$9:$K$28),VLOOKUP($AW67,'6. Patients'!$C$44:$AP$73,COLUMNS('6. Patients'!$C$9:AJ$9),0)),"")</f>
        <v/>
      </c>
      <c r="CC67" s="88" t="str">
        <f>IFERROR(-MIN(SUMPRODUCT(--($E$9:$E$28&lt;=CC$33),--($B$9:$B$28=$J$65),--($F$9:$F$28&gt;=CC$33),--($C$9:$C$28=$AW67),$H$9:$H$28,$K$9:$K$28),VLOOKUP($AW67,'6. Patients'!$C$44:$AP$73,COLUMNS('6. Patients'!$C$9:AK$9),0)),"")</f>
        <v/>
      </c>
      <c r="CD67" s="88" t="str">
        <f>IFERROR(-MIN(SUMPRODUCT(--($E$9:$E$28&lt;=CD$33),--($B$9:$B$28=$J$65),--($F$9:$F$28&gt;=CD$33),--($C$9:$C$28=$AW67),$H$9:$H$28,$K$9:$K$28),VLOOKUP($AW67,'6. Patients'!$C$44:$AP$73,COLUMNS('6. Patients'!$C$9:AL$9),0)),"")</f>
        <v/>
      </c>
      <c r="CE67" s="88" t="str">
        <f>IFERROR(-MIN(SUMPRODUCT(--($E$9:$E$28&lt;=CE$33),--($B$9:$B$28=$J$65),--($F$9:$F$28&gt;=CE$33),--($C$9:$C$28=$AW67),$H$9:$H$28,$K$9:$K$28),VLOOKUP($AW67,'6. Patients'!$C$44:$AP$73,COLUMNS('6. Patients'!$C$9:AM$9),0)),"")</f>
        <v/>
      </c>
      <c r="CF67" s="88" t="str">
        <f>IFERROR(-MIN(SUMPRODUCT(--($E$9:$E$28&lt;=CF$33),--($B$9:$B$28=$J$65),--($F$9:$F$28&gt;=CF$33),--($C$9:$C$28=$AW67),$H$9:$H$28,$K$9:$K$28),VLOOKUP($AW67,'6. Patients'!$C$44:$AP$73,COLUMNS('6. Patients'!$C$9:AN$9),0)),"")</f>
        <v/>
      </c>
      <c r="CG67" s="88" t="str">
        <f>IFERROR(-MIN(SUMPRODUCT(--($E$9:$E$28&lt;=CG$33),--($B$9:$B$28=$J$65),--($F$9:$F$28&gt;=CG$33),--($C$9:$C$28=$AW67),$H$9:$H$28,$K$9:$K$28),VLOOKUP($AW67,'6. Patients'!$C$44:$AP$73,COLUMNS('6. Patients'!$C$9:AO$9),0)),"")</f>
        <v/>
      </c>
      <c r="CI67" s="12" t="str">
        <f t="shared" si="53"/>
        <v/>
      </c>
      <c r="CJ67" s="88">
        <f t="shared" ref="CJ67:CY89" si="56">SUMPRODUCT(--($E$9:$E$28&lt;=CJ$33),--($B$9:$B$28=$J$65),--($F$9:$F$28&gt;=CJ$33),--($D$9:$D$28=$AW67),$H$9:$H$28,$K$9:$K$28)</f>
        <v>0</v>
      </c>
      <c r="CK67" s="88">
        <f t="shared" si="54"/>
        <v>0</v>
      </c>
      <c r="CL67" s="88">
        <f t="shared" si="54"/>
        <v>0</v>
      </c>
      <c r="CM67" s="88">
        <f t="shared" si="54"/>
        <v>0</v>
      </c>
      <c r="CN67" s="88">
        <f t="shared" si="54"/>
        <v>0</v>
      </c>
      <c r="CO67" s="88">
        <f t="shared" si="54"/>
        <v>0</v>
      </c>
      <c r="CP67" s="88">
        <f t="shared" si="54"/>
        <v>0</v>
      </c>
      <c r="CQ67" s="88">
        <f t="shared" si="54"/>
        <v>0</v>
      </c>
      <c r="CR67" s="88">
        <f t="shared" si="54"/>
        <v>0</v>
      </c>
      <c r="CS67" s="88">
        <f t="shared" si="54"/>
        <v>0</v>
      </c>
      <c r="CT67" s="88">
        <f t="shared" si="54"/>
        <v>0</v>
      </c>
      <c r="CU67" s="88">
        <f t="shared" si="54"/>
        <v>0</v>
      </c>
      <c r="CV67" s="88">
        <f t="shared" si="54"/>
        <v>0</v>
      </c>
      <c r="CW67" s="88">
        <f t="shared" si="54"/>
        <v>0</v>
      </c>
      <c r="CX67" s="88">
        <f t="shared" si="54"/>
        <v>0</v>
      </c>
      <c r="CY67" s="88">
        <f t="shared" si="54"/>
        <v>0</v>
      </c>
      <c r="CZ67" s="88">
        <f t="shared" si="54"/>
        <v>0</v>
      </c>
      <c r="DA67" s="88">
        <f t="shared" si="54"/>
        <v>0</v>
      </c>
      <c r="DB67" s="88">
        <f t="shared" si="54"/>
        <v>0</v>
      </c>
      <c r="DC67" s="88">
        <f t="shared" si="54"/>
        <v>0</v>
      </c>
      <c r="DD67" s="88">
        <f t="shared" si="54"/>
        <v>0</v>
      </c>
      <c r="DE67" s="88">
        <f t="shared" si="54"/>
        <v>0</v>
      </c>
      <c r="DF67" s="88">
        <f t="shared" si="54"/>
        <v>0</v>
      </c>
      <c r="DG67" s="88">
        <f t="shared" si="54"/>
        <v>0</v>
      </c>
      <c r="DH67" s="88">
        <f t="shared" si="54"/>
        <v>0</v>
      </c>
      <c r="DI67" s="88">
        <f t="shared" si="54"/>
        <v>0</v>
      </c>
      <c r="DJ67" s="88">
        <f t="shared" si="54"/>
        <v>0</v>
      </c>
      <c r="DK67" s="88">
        <f t="shared" si="54"/>
        <v>0</v>
      </c>
      <c r="DL67" s="88">
        <f t="shared" si="54"/>
        <v>0</v>
      </c>
      <c r="DM67" s="88">
        <f t="shared" si="54"/>
        <v>0</v>
      </c>
      <c r="DN67" s="88">
        <f t="shared" si="54"/>
        <v>0</v>
      </c>
      <c r="DO67" s="88">
        <f t="shared" si="54"/>
        <v>0</v>
      </c>
      <c r="DP67" s="88">
        <f t="shared" si="54"/>
        <v>0</v>
      </c>
      <c r="DQ67" s="88">
        <f t="shared" si="54"/>
        <v>0</v>
      </c>
      <c r="DR67" s="88">
        <f t="shared" si="54"/>
        <v>0</v>
      </c>
      <c r="DS67" s="88">
        <f t="shared" si="54"/>
        <v>0</v>
      </c>
    </row>
    <row r="68" spans="10:123" x14ac:dyDescent="0.3">
      <c r="J68" s="12" t="str">
        <f>'6. Patients'!C46</f>
        <v/>
      </c>
      <c r="K68" s="12"/>
      <c r="L68" s="88">
        <f t="shared" si="55"/>
        <v>0</v>
      </c>
      <c r="M68" s="88">
        <f t="shared" si="51"/>
        <v>0</v>
      </c>
      <c r="N68" s="88">
        <f t="shared" si="51"/>
        <v>0</v>
      </c>
      <c r="O68" s="88">
        <f t="shared" si="51"/>
        <v>0</v>
      </c>
      <c r="P68" s="88">
        <f t="shared" si="51"/>
        <v>0</v>
      </c>
      <c r="Q68" s="88">
        <f t="shared" si="51"/>
        <v>0</v>
      </c>
      <c r="R68" s="88">
        <f t="shared" si="51"/>
        <v>0</v>
      </c>
      <c r="S68" s="88">
        <f t="shared" si="51"/>
        <v>0</v>
      </c>
      <c r="T68" s="88">
        <f t="shared" si="51"/>
        <v>0</v>
      </c>
      <c r="U68" s="88">
        <f t="shared" si="51"/>
        <v>0</v>
      </c>
      <c r="V68" s="88">
        <f t="shared" si="51"/>
        <v>0</v>
      </c>
      <c r="W68" s="88">
        <f t="shared" si="51"/>
        <v>0</v>
      </c>
      <c r="X68" s="88">
        <f t="shared" si="51"/>
        <v>0</v>
      </c>
      <c r="Y68" s="88">
        <f t="shared" si="51"/>
        <v>0</v>
      </c>
      <c r="Z68" s="88">
        <f t="shared" si="51"/>
        <v>0</v>
      </c>
      <c r="AA68" s="88">
        <f t="shared" si="51"/>
        <v>0</v>
      </c>
      <c r="AB68" s="88">
        <f t="shared" si="51"/>
        <v>0</v>
      </c>
      <c r="AC68" s="88">
        <f t="shared" si="51"/>
        <v>0</v>
      </c>
      <c r="AD68" s="88">
        <f t="shared" si="51"/>
        <v>0</v>
      </c>
      <c r="AE68" s="88">
        <f t="shared" si="51"/>
        <v>0</v>
      </c>
      <c r="AF68" s="88">
        <f t="shared" si="51"/>
        <v>0</v>
      </c>
      <c r="AG68" s="88">
        <f t="shared" si="51"/>
        <v>0</v>
      </c>
      <c r="AH68" s="88">
        <f t="shared" si="51"/>
        <v>0</v>
      </c>
      <c r="AI68" s="88">
        <f t="shared" si="51"/>
        <v>0</v>
      </c>
      <c r="AJ68" s="88">
        <f t="shared" si="51"/>
        <v>0</v>
      </c>
      <c r="AK68" s="88">
        <f t="shared" si="51"/>
        <v>0</v>
      </c>
      <c r="AL68" s="88">
        <f t="shared" si="51"/>
        <v>0</v>
      </c>
      <c r="AM68" s="88">
        <f t="shared" si="51"/>
        <v>0</v>
      </c>
      <c r="AN68" s="88">
        <f t="shared" si="51"/>
        <v>0</v>
      </c>
      <c r="AO68" s="88">
        <f t="shared" si="51"/>
        <v>0</v>
      </c>
      <c r="AP68" s="88">
        <f t="shared" si="51"/>
        <v>0</v>
      </c>
      <c r="AQ68" s="88">
        <f t="shared" si="51"/>
        <v>0</v>
      </c>
      <c r="AR68" s="88">
        <f t="shared" si="51"/>
        <v>0</v>
      </c>
      <c r="AS68" s="88">
        <f t="shared" si="51"/>
        <v>0</v>
      </c>
      <c r="AT68" s="88">
        <f t="shared" si="51"/>
        <v>0</v>
      </c>
      <c r="AU68" s="88">
        <f t="shared" si="51"/>
        <v>0</v>
      </c>
      <c r="AW68" s="12" t="str">
        <f t="shared" si="52"/>
        <v/>
      </c>
      <c r="AX68" s="88" t="str">
        <f>IFERROR(-MIN(SUMPRODUCT(--($E$9:$E$28&lt;=AX$33),--($B$9:$B$28=$J$65),--($F$9:$F$28&gt;=AX$33),--($C$9:$C$28=$AW68),$H$9:$H$28,$K$9:$K$28),VLOOKUP($AW68,'6. Patients'!$C$44:$AP$73,COLUMNS('6. Patients'!$C$9:F$9),0)),"")</f>
        <v/>
      </c>
      <c r="AY68" s="88" t="str">
        <f>IFERROR(-MIN(SUMPRODUCT(--($E$9:$E$28&lt;=AY$33),--($B$9:$B$28=$J$65),--($F$9:$F$28&gt;=AY$33),--($C$9:$C$28=$AW68),$H$9:$H$28,$K$9:$K$28),VLOOKUP($AW68,'6. Patients'!$C$44:$AP$73,COLUMNS('6. Patients'!$C$9:G$9),0)),"")</f>
        <v/>
      </c>
      <c r="AZ68" s="88" t="str">
        <f>IFERROR(-MIN(SUMPRODUCT(--($E$9:$E$28&lt;=AZ$33),--($B$9:$B$28=$J$65),--($F$9:$F$28&gt;=AZ$33),--($C$9:$C$28=$AW68),$H$9:$H$28,$K$9:$K$28),VLOOKUP($AW68,'6. Patients'!$C$44:$AP$73,COLUMNS('6. Patients'!$C$9:H$9),0)),"")</f>
        <v/>
      </c>
      <c r="BA68" s="88" t="str">
        <f>IFERROR(-MIN(SUMPRODUCT(--($E$9:$E$28&lt;=BA$33),--($B$9:$B$28=$J$65),--($F$9:$F$28&gt;=BA$33),--($C$9:$C$28=$AW68),$H$9:$H$28,$K$9:$K$28),VLOOKUP($AW68,'6. Patients'!$C$44:$AP$73,COLUMNS('6. Patients'!$C$9:I$9),0)),"")</f>
        <v/>
      </c>
      <c r="BB68" s="88" t="str">
        <f>IFERROR(-MIN(SUMPRODUCT(--($E$9:$E$28&lt;=BB$33),--($B$9:$B$28=$J$65),--($F$9:$F$28&gt;=BB$33),--($C$9:$C$28=$AW68),$H$9:$H$28,$K$9:$K$28),VLOOKUP($AW68,'6. Patients'!$C$44:$AP$73,COLUMNS('6. Patients'!$C$9:J$9),0)),"")</f>
        <v/>
      </c>
      <c r="BC68" s="88" t="str">
        <f>IFERROR(-MIN(SUMPRODUCT(--($E$9:$E$28&lt;=BC$33),--($B$9:$B$28=$J$65),--($F$9:$F$28&gt;=BC$33),--($C$9:$C$28=$AW68),$H$9:$H$28,$K$9:$K$28),VLOOKUP($AW68,'6. Patients'!$C$44:$AP$73,COLUMNS('6. Patients'!$C$9:K$9),0)),"")</f>
        <v/>
      </c>
      <c r="BD68" s="88" t="str">
        <f>IFERROR(-MIN(SUMPRODUCT(--($E$9:$E$28&lt;=BD$33),--($B$9:$B$28=$J$65),--($F$9:$F$28&gt;=BD$33),--($C$9:$C$28=$AW68),$H$9:$H$28,$K$9:$K$28),VLOOKUP($AW68,'6. Patients'!$C$44:$AP$73,COLUMNS('6. Patients'!$C$9:L$9),0)),"")</f>
        <v/>
      </c>
      <c r="BE68" s="88" t="str">
        <f>IFERROR(-MIN(SUMPRODUCT(--($E$9:$E$28&lt;=BE$33),--($B$9:$B$28=$J$65),--($F$9:$F$28&gt;=BE$33),--($C$9:$C$28=$AW68),$H$9:$H$28,$K$9:$K$28),VLOOKUP($AW68,'6. Patients'!$C$44:$AP$73,COLUMNS('6. Patients'!$C$9:M$9),0)),"")</f>
        <v/>
      </c>
      <c r="BF68" s="88" t="str">
        <f>IFERROR(-MIN(SUMPRODUCT(--($E$9:$E$28&lt;=BF$33),--($B$9:$B$28=$J$65),--($F$9:$F$28&gt;=BF$33),--($C$9:$C$28=$AW68),$H$9:$H$28,$K$9:$K$28),VLOOKUP($AW68,'6. Patients'!$C$44:$AP$73,COLUMNS('6. Patients'!$C$9:N$9),0)),"")</f>
        <v/>
      </c>
      <c r="BG68" s="88" t="str">
        <f>IFERROR(-MIN(SUMPRODUCT(--($E$9:$E$28&lt;=BG$33),--($B$9:$B$28=$J$65),--($F$9:$F$28&gt;=BG$33),--($C$9:$C$28=$AW68),$H$9:$H$28,$K$9:$K$28),VLOOKUP($AW68,'6. Patients'!$C$44:$AP$73,COLUMNS('6. Patients'!$C$9:O$9),0)),"")</f>
        <v/>
      </c>
      <c r="BH68" s="88" t="str">
        <f>IFERROR(-MIN(SUMPRODUCT(--($E$9:$E$28&lt;=BH$33),--($B$9:$B$28=$J$65),--($F$9:$F$28&gt;=BH$33),--($C$9:$C$28=$AW68),$H$9:$H$28,$K$9:$K$28),VLOOKUP($AW68,'6. Patients'!$C$44:$AP$73,COLUMNS('6. Patients'!$C$9:P$9),0)),"")</f>
        <v/>
      </c>
      <c r="BI68" s="88" t="str">
        <f>IFERROR(-MIN(SUMPRODUCT(--($E$9:$E$28&lt;=BI$33),--($B$9:$B$28=$J$65),--($F$9:$F$28&gt;=BI$33),--($C$9:$C$28=$AW68),$H$9:$H$28,$K$9:$K$28),VLOOKUP($AW68,'6. Patients'!$C$44:$AP$73,COLUMNS('6. Patients'!$C$9:Q$9),0)),"")</f>
        <v/>
      </c>
      <c r="BJ68" s="88" t="str">
        <f>IFERROR(-MIN(SUMPRODUCT(--($E$9:$E$28&lt;=BJ$33),--($B$9:$B$28=$J$65),--($F$9:$F$28&gt;=BJ$33),--($C$9:$C$28=$AW68),$H$9:$H$28,$K$9:$K$28),VLOOKUP($AW68,'6. Patients'!$C$44:$AP$73,COLUMNS('6. Patients'!$C$9:R$9),0)),"")</f>
        <v/>
      </c>
      <c r="BK68" s="88" t="str">
        <f>IFERROR(-MIN(SUMPRODUCT(--($E$9:$E$28&lt;=BK$33),--($B$9:$B$28=$J$65),--($F$9:$F$28&gt;=BK$33),--($C$9:$C$28=$AW68),$H$9:$H$28,$K$9:$K$28),VLOOKUP($AW68,'6. Patients'!$C$44:$AP$73,COLUMNS('6. Patients'!$C$9:S$9),0)),"")</f>
        <v/>
      </c>
      <c r="BL68" s="88" t="str">
        <f>IFERROR(-MIN(SUMPRODUCT(--($E$9:$E$28&lt;=BL$33),--($B$9:$B$28=$J$65),--($F$9:$F$28&gt;=BL$33),--($C$9:$C$28=$AW68),$H$9:$H$28,$K$9:$K$28),VLOOKUP($AW68,'6. Patients'!$C$44:$AP$73,COLUMNS('6. Patients'!$C$9:T$9),0)),"")</f>
        <v/>
      </c>
      <c r="BM68" s="88" t="str">
        <f>IFERROR(-MIN(SUMPRODUCT(--($E$9:$E$28&lt;=BM$33),--($B$9:$B$28=$J$65),--($F$9:$F$28&gt;=BM$33),--($C$9:$C$28=$AW68),$H$9:$H$28,$K$9:$K$28),VLOOKUP($AW68,'6. Patients'!$C$44:$AP$73,COLUMNS('6. Patients'!$C$9:U$9),0)),"")</f>
        <v/>
      </c>
      <c r="BN68" s="88" t="str">
        <f>IFERROR(-MIN(SUMPRODUCT(--($E$9:$E$28&lt;=BN$33),--($B$9:$B$28=$J$65),--($F$9:$F$28&gt;=BN$33),--($C$9:$C$28=$AW68),$H$9:$H$28,$K$9:$K$28),VLOOKUP($AW68,'6. Patients'!$C$44:$AP$73,COLUMNS('6. Patients'!$C$9:V$9),0)),"")</f>
        <v/>
      </c>
      <c r="BO68" s="88" t="str">
        <f>IFERROR(-MIN(SUMPRODUCT(--($E$9:$E$28&lt;=BO$33),--($B$9:$B$28=$J$65),--($F$9:$F$28&gt;=BO$33),--($C$9:$C$28=$AW68),$H$9:$H$28,$K$9:$K$28),VLOOKUP($AW68,'6. Patients'!$C$44:$AP$73,COLUMNS('6. Patients'!$C$9:W$9),0)),"")</f>
        <v/>
      </c>
      <c r="BP68" s="88" t="str">
        <f>IFERROR(-MIN(SUMPRODUCT(--($E$9:$E$28&lt;=BP$33),--($B$9:$B$28=$J$65),--($F$9:$F$28&gt;=BP$33),--($C$9:$C$28=$AW68),$H$9:$H$28,$K$9:$K$28),VLOOKUP($AW68,'6. Patients'!$C$44:$AP$73,COLUMNS('6. Patients'!$C$9:X$9),0)),"")</f>
        <v/>
      </c>
      <c r="BQ68" s="88" t="str">
        <f>IFERROR(-MIN(SUMPRODUCT(--($E$9:$E$28&lt;=BQ$33),--($B$9:$B$28=$J$65),--($F$9:$F$28&gt;=BQ$33),--($C$9:$C$28=$AW68),$H$9:$H$28,$K$9:$K$28),VLOOKUP($AW68,'6. Patients'!$C$44:$AP$73,COLUMNS('6. Patients'!$C$9:Y$9),0)),"")</f>
        <v/>
      </c>
      <c r="BR68" s="88" t="str">
        <f>IFERROR(-MIN(SUMPRODUCT(--($E$9:$E$28&lt;=BR$33),--($B$9:$B$28=$J$65),--($F$9:$F$28&gt;=BR$33),--($C$9:$C$28=$AW68),$H$9:$H$28,$K$9:$K$28),VLOOKUP($AW68,'6. Patients'!$C$44:$AP$73,COLUMNS('6. Patients'!$C$9:Z$9),0)),"")</f>
        <v/>
      </c>
      <c r="BS68" s="88" t="str">
        <f>IFERROR(-MIN(SUMPRODUCT(--($E$9:$E$28&lt;=BS$33),--($B$9:$B$28=$J$65),--($F$9:$F$28&gt;=BS$33),--($C$9:$C$28=$AW68),$H$9:$H$28,$K$9:$K$28),VLOOKUP($AW68,'6. Patients'!$C$44:$AP$73,COLUMNS('6. Patients'!$C$9:AA$9),0)),"")</f>
        <v/>
      </c>
      <c r="BT68" s="88" t="str">
        <f>IFERROR(-MIN(SUMPRODUCT(--($E$9:$E$28&lt;=BT$33),--($B$9:$B$28=$J$65),--($F$9:$F$28&gt;=BT$33),--($C$9:$C$28=$AW68),$H$9:$H$28,$K$9:$K$28),VLOOKUP($AW68,'6. Patients'!$C$44:$AP$73,COLUMNS('6. Patients'!$C$9:AB$9),0)),"")</f>
        <v/>
      </c>
      <c r="BU68" s="88" t="str">
        <f>IFERROR(-MIN(SUMPRODUCT(--($E$9:$E$28&lt;=BU$33),--($B$9:$B$28=$J$65),--($F$9:$F$28&gt;=BU$33),--($C$9:$C$28=$AW68),$H$9:$H$28,$K$9:$K$28),VLOOKUP($AW68,'6. Patients'!$C$44:$AP$73,COLUMNS('6. Patients'!$C$9:AC$9),0)),"")</f>
        <v/>
      </c>
      <c r="BV68" s="88" t="str">
        <f>IFERROR(-MIN(SUMPRODUCT(--($E$9:$E$28&lt;=BV$33),--($B$9:$B$28=$J$65),--($F$9:$F$28&gt;=BV$33),--($C$9:$C$28=$AW68),$H$9:$H$28,$K$9:$K$28),VLOOKUP($AW68,'6. Patients'!$C$44:$AP$73,COLUMNS('6. Patients'!$C$9:AD$9),0)),"")</f>
        <v/>
      </c>
      <c r="BW68" s="88" t="str">
        <f>IFERROR(-MIN(SUMPRODUCT(--($E$9:$E$28&lt;=BW$33),--($B$9:$B$28=$J$65),--($F$9:$F$28&gt;=BW$33),--($C$9:$C$28=$AW68),$H$9:$H$28,$K$9:$K$28),VLOOKUP($AW68,'6. Patients'!$C$44:$AP$73,COLUMNS('6. Patients'!$C$9:AE$9),0)),"")</f>
        <v/>
      </c>
      <c r="BX68" s="88" t="str">
        <f>IFERROR(-MIN(SUMPRODUCT(--($E$9:$E$28&lt;=BX$33),--($B$9:$B$28=$J$65),--($F$9:$F$28&gt;=BX$33),--($C$9:$C$28=$AW68),$H$9:$H$28,$K$9:$K$28),VLOOKUP($AW68,'6. Patients'!$C$44:$AP$73,COLUMNS('6. Patients'!$C$9:AF$9),0)),"")</f>
        <v/>
      </c>
      <c r="BY68" s="88" t="str">
        <f>IFERROR(-MIN(SUMPRODUCT(--($E$9:$E$28&lt;=BY$33),--($B$9:$B$28=$J$65),--($F$9:$F$28&gt;=BY$33),--($C$9:$C$28=$AW68),$H$9:$H$28,$K$9:$K$28),VLOOKUP($AW68,'6. Patients'!$C$44:$AP$73,COLUMNS('6. Patients'!$C$9:AG$9),0)),"")</f>
        <v/>
      </c>
      <c r="BZ68" s="88" t="str">
        <f>IFERROR(-MIN(SUMPRODUCT(--($E$9:$E$28&lt;=BZ$33),--($B$9:$B$28=$J$65),--($F$9:$F$28&gt;=BZ$33),--($C$9:$C$28=$AW68),$H$9:$H$28,$K$9:$K$28),VLOOKUP($AW68,'6. Patients'!$C$44:$AP$73,COLUMNS('6. Patients'!$C$9:AH$9),0)),"")</f>
        <v/>
      </c>
      <c r="CA68" s="88" t="str">
        <f>IFERROR(-MIN(SUMPRODUCT(--($E$9:$E$28&lt;=CA$33),--($B$9:$B$28=$J$65),--($F$9:$F$28&gt;=CA$33),--($C$9:$C$28=$AW68),$H$9:$H$28,$K$9:$K$28),VLOOKUP($AW68,'6. Patients'!$C$44:$AP$73,COLUMNS('6. Patients'!$C$9:AI$9),0)),"")</f>
        <v/>
      </c>
      <c r="CB68" s="88" t="str">
        <f>IFERROR(-MIN(SUMPRODUCT(--($E$9:$E$28&lt;=CB$33),--($B$9:$B$28=$J$65),--($F$9:$F$28&gt;=CB$33),--($C$9:$C$28=$AW68),$H$9:$H$28,$K$9:$K$28),VLOOKUP($AW68,'6. Patients'!$C$44:$AP$73,COLUMNS('6. Patients'!$C$9:AJ$9),0)),"")</f>
        <v/>
      </c>
      <c r="CC68" s="88" t="str">
        <f>IFERROR(-MIN(SUMPRODUCT(--($E$9:$E$28&lt;=CC$33),--($B$9:$B$28=$J$65),--($F$9:$F$28&gt;=CC$33),--($C$9:$C$28=$AW68),$H$9:$H$28,$K$9:$K$28),VLOOKUP($AW68,'6. Patients'!$C$44:$AP$73,COLUMNS('6. Patients'!$C$9:AK$9),0)),"")</f>
        <v/>
      </c>
      <c r="CD68" s="88" t="str">
        <f>IFERROR(-MIN(SUMPRODUCT(--($E$9:$E$28&lt;=CD$33),--($B$9:$B$28=$J$65),--($F$9:$F$28&gt;=CD$33),--($C$9:$C$28=$AW68),$H$9:$H$28,$K$9:$K$28),VLOOKUP($AW68,'6. Patients'!$C$44:$AP$73,COLUMNS('6. Patients'!$C$9:AL$9),0)),"")</f>
        <v/>
      </c>
      <c r="CE68" s="88" t="str">
        <f>IFERROR(-MIN(SUMPRODUCT(--($E$9:$E$28&lt;=CE$33),--($B$9:$B$28=$J$65),--($F$9:$F$28&gt;=CE$33),--($C$9:$C$28=$AW68),$H$9:$H$28,$K$9:$K$28),VLOOKUP($AW68,'6. Patients'!$C$44:$AP$73,COLUMNS('6. Patients'!$C$9:AM$9),0)),"")</f>
        <v/>
      </c>
      <c r="CF68" s="88" t="str">
        <f>IFERROR(-MIN(SUMPRODUCT(--($E$9:$E$28&lt;=CF$33),--($B$9:$B$28=$J$65),--($F$9:$F$28&gt;=CF$33),--($C$9:$C$28=$AW68),$H$9:$H$28,$K$9:$K$28),VLOOKUP($AW68,'6. Patients'!$C$44:$AP$73,COLUMNS('6. Patients'!$C$9:AN$9),0)),"")</f>
        <v/>
      </c>
      <c r="CG68" s="88" t="str">
        <f>IFERROR(-MIN(SUMPRODUCT(--($E$9:$E$28&lt;=CG$33),--($B$9:$B$28=$J$65),--($F$9:$F$28&gt;=CG$33),--($C$9:$C$28=$AW68),$H$9:$H$28,$K$9:$K$28),VLOOKUP($AW68,'6. Patients'!$C$44:$AP$73,COLUMNS('6. Patients'!$C$9:AO$9),0)),"")</f>
        <v/>
      </c>
      <c r="CI68" s="12" t="str">
        <f t="shared" si="53"/>
        <v/>
      </c>
      <c r="CJ68" s="88">
        <f t="shared" si="56"/>
        <v>0</v>
      </c>
      <c r="CK68" s="88">
        <f t="shared" si="54"/>
        <v>0</v>
      </c>
      <c r="CL68" s="88">
        <f t="shared" si="54"/>
        <v>0</v>
      </c>
      <c r="CM68" s="88">
        <f t="shared" si="54"/>
        <v>0</v>
      </c>
      <c r="CN68" s="88">
        <f t="shared" si="54"/>
        <v>0</v>
      </c>
      <c r="CO68" s="88">
        <f t="shared" si="54"/>
        <v>0</v>
      </c>
      <c r="CP68" s="88">
        <f t="shared" si="54"/>
        <v>0</v>
      </c>
      <c r="CQ68" s="88">
        <f t="shared" si="54"/>
        <v>0</v>
      </c>
      <c r="CR68" s="88">
        <f t="shared" si="54"/>
        <v>0</v>
      </c>
      <c r="CS68" s="88">
        <f t="shared" si="54"/>
        <v>0</v>
      </c>
      <c r="CT68" s="88">
        <f t="shared" si="54"/>
        <v>0</v>
      </c>
      <c r="CU68" s="88">
        <f t="shared" si="54"/>
        <v>0</v>
      </c>
      <c r="CV68" s="88">
        <f t="shared" si="54"/>
        <v>0</v>
      </c>
      <c r="CW68" s="88">
        <f t="shared" si="54"/>
        <v>0</v>
      </c>
      <c r="CX68" s="88">
        <f t="shared" si="54"/>
        <v>0</v>
      </c>
      <c r="CY68" s="88">
        <f t="shared" si="54"/>
        <v>0</v>
      </c>
      <c r="CZ68" s="88">
        <f t="shared" si="54"/>
        <v>0</v>
      </c>
      <c r="DA68" s="88">
        <f t="shared" si="54"/>
        <v>0</v>
      </c>
      <c r="DB68" s="88">
        <f t="shared" si="54"/>
        <v>0</v>
      </c>
      <c r="DC68" s="88">
        <f t="shared" si="54"/>
        <v>0</v>
      </c>
      <c r="DD68" s="88">
        <f t="shared" si="54"/>
        <v>0</v>
      </c>
      <c r="DE68" s="88">
        <f t="shared" si="54"/>
        <v>0</v>
      </c>
      <c r="DF68" s="88">
        <f t="shared" si="54"/>
        <v>0</v>
      </c>
      <c r="DG68" s="88">
        <f t="shared" si="54"/>
        <v>0</v>
      </c>
      <c r="DH68" s="88">
        <f t="shared" si="54"/>
        <v>0</v>
      </c>
      <c r="DI68" s="88">
        <f t="shared" si="54"/>
        <v>0</v>
      </c>
      <c r="DJ68" s="88">
        <f t="shared" si="54"/>
        <v>0</v>
      </c>
      <c r="DK68" s="88">
        <f t="shared" si="54"/>
        <v>0</v>
      </c>
      <c r="DL68" s="88">
        <f t="shared" si="54"/>
        <v>0</v>
      </c>
      <c r="DM68" s="88">
        <f t="shared" si="54"/>
        <v>0</v>
      </c>
      <c r="DN68" s="88">
        <f t="shared" si="54"/>
        <v>0</v>
      </c>
      <c r="DO68" s="88">
        <f t="shared" si="54"/>
        <v>0</v>
      </c>
      <c r="DP68" s="88">
        <f t="shared" si="54"/>
        <v>0</v>
      </c>
      <c r="DQ68" s="88">
        <f t="shared" si="54"/>
        <v>0</v>
      </c>
      <c r="DR68" s="88">
        <f t="shared" si="54"/>
        <v>0</v>
      </c>
      <c r="DS68" s="88">
        <f t="shared" si="54"/>
        <v>0</v>
      </c>
    </row>
    <row r="69" spans="10:123" x14ac:dyDescent="0.3">
      <c r="J69" s="12" t="str">
        <f>'6. Patients'!C47</f>
        <v/>
      </c>
      <c r="K69" s="12"/>
      <c r="L69" s="88">
        <f t="shared" si="55"/>
        <v>0</v>
      </c>
      <c r="M69" s="88">
        <f t="shared" si="51"/>
        <v>0</v>
      </c>
      <c r="N69" s="88">
        <f t="shared" si="51"/>
        <v>0</v>
      </c>
      <c r="O69" s="88">
        <f t="shared" si="51"/>
        <v>0</v>
      </c>
      <c r="P69" s="88">
        <f t="shared" si="51"/>
        <v>0</v>
      </c>
      <c r="Q69" s="88">
        <f t="shared" si="51"/>
        <v>0</v>
      </c>
      <c r="R69" s="88">
        <f t="shared" si="51"/>
        <v>0</v>
      </c>
      <c r="S69" s="88">
        <f t="shared" si="51"/>
        <v>0</v>
      </c>
      <c r="T69" s="88">
        <f t="shared" si="51"/>
        <v>0</v>
      </c>
      <c r="U69" s="88">
        <f t="shared" si="51"/>
        <v>0</v>
      </c>
      <c r="V69" s="88">
        <f t="shared" si="51"/>
        <v>0</v>
      </c>
      <c r="W69" s="88">
        <f t="shared" si="51"/>
        <v>0</v>
      </c>
      <c r="X69" s="88">
        <f t="shared" si="51"/>
        <v>0</v>
      </c>
      <c r="Y69" s="88">
        <f t="shared" si="51"/>
        <v>0</v>
      </c>
      <c r="Z69" s="88">
        <f t="shared" si="51"/>
        <v>0</v>
      </c>
      <c r="AA69" s="88">
        <f t="shared" si="51"/>
        <v>0</v>
      </c>
      <c r="AB69" s="88">
        <f t="shared" si="51"/>
        <v>0</v>
      </c>
      <c r="AC69" s="88">
        <f t="shared" si="51"/>
        <v>0</v>
      </c>
      <c r="AD69" s="88">
        <f t="shared" si="51"/>
        <v>0</v>
      </c>
      <c r="AE69" s="88">
        <f t="shared" si="51"/>
        <v>0</v>
      </c>
      <c r="AF69" s="88">
        <f t="shared" si="51"/>
        <v>0</v>
      </c>
      <c r="AG69" s="88">
        <f t="shared" si="51"/>
        <v>0</v>
      </c>
      <c r="AH69" s="88">
        <f t="shared" si="51"/>
        <v>0</v>
      </c>
      <c r="AI69" s="88">
        <f t="shared" si="51"/>
        <v>0</v>
      </c>
      <c r="AJ69" s="88">
        <f t="shared" si="51"/>
        <v>0</v>
      </c>
      <c r="AK69" s="88">
        <f t="shared" si="51"/>
        <v>0</v>
      </c>
      <c r="AL69" s="88">
        <f t="shared" si="51"/>
        <v>0</v>
      </c>
      <c r="AM69" s="88">
        <f t="shared" si="51"/>
        <v>0</v>
      </c>
      <c r="AN69" s="88">
        <f t="shared" si="51"/>
        <v>0</v>
      </c>
      <c r="AO69" s="88">
        <f t="shared" si="51"/>
        <v>0</v>
      </c>
      <c r="AP69" s="88">
        <f t="shared" si="51"/>
        <v>0</v>
      </c>
      <c r="AQ69" s="88">
        <f t="shared" si="51"/>
        <v>0</v>
      </c>
      <c r="AR69" s="88">
        <f t="shared" si="51"/>
        <v>0</v>
      </c>
      <c r="AS69" s="88">
        <f t="shared" si="51"/>
        <v>0</v>
      </c>
      <c r="AT69" s="88">
        <f t="shared" si="51"/>
        <v>0</v>
      </c>
      <c r="AU69" s="88">
        <f t="shared" si="51"/>
        <v>0</v>
      </c>
      <c r="AW69" s="12" t="str">
        <f t="shared" si="52"/>
        <v/>
      </c>
      <c r="AX69" s="88" t="str">
        <f>IFERROR(-MIN(SUMPRODUCT(--($E$9:$E$28&lt;=AX$33),--($B$9:$B$28=$J$65),--($F$9:$F$28&gt;=AX$33),--($C$9:$C$28=$AW69),$H$9:$H$28,$K$9:$K$28),VLOOKUP($AW69,'6. Patients'!$C$44:$AP$73,COLUMNS('6. Patients'!$C$9:F$9),0)),"")</f>
        <v/>
      </c>
      <c r="AY69" s="88" t="str">
        <f>IFERROR(-MIN(SUMPRODUCT(--($E$9:$E$28&lt;=AY$33),--($B$9:$B$28=$J$65),--($F$9:$F$28&gt;=AY$33),--($C$9:$C$28=$AW69),$H$9:$H$28,$K$9:$K$28),VLOOKUP($AW69,'6. Patients'!$C$44:$AP$73,COLUMNS('6. Patients'!$C$9:G$9),0)),"")</f>
        <v/>
      </c>
      <c r="AZ69" s="88" t="str">
        <f>IFERROR(-MIN(SUMPRODUCT(--($E$9:$E$28&lt;=AZ$33),--($B$9:$B$28=$J$65),--($F$9:$F$28&gt;=AZ$33),--($C$9:$C$28=$AW69),$H$9:$H$28,$K$9:$K$28),VLOOKUP($AW69,'6. Patients'!$C$44:$AP$73,COLUMNS('6. Patients'!$C$9:H$9),0)),"")</f>
        <v/>
      </c>
      <c r="BA69" s="88" t="str">
        <f>IFERROR(-MIN(SUMPRODUCT(--($E$9:$E$28&lt;=BA$33),--($B$9:$B$28=$J$65),--($F$9:$F$28&gt;=BA$33),--($C$9:$C$28=$AW69),$H$9:$H$28,$K$9:$K$28),VLOOKUP($AW69,'6. Patients'!$C$44:$AP$73,COLUMNS('6. Patients'!$C$9:I$9),0)),"")</f>
        <v/>
      </c>
      <c r="BB69" s="88" t="str">
        <f>IFERROR(-MIN(SUMPRODUCT(--($E$9:$E$28&lt;=BB$33),--($B$9:$B$28=$J$65),--($F$9:$F$28&gt;=BB$33),--($C$9:$C$28=$AW69),$H$9:$H$28,$K$9:$K$28),VLOOKUP($AW69,'6. Patients'!$C$44:$AP$73,COLUMNS('6. Patients'!$C$9:J$9),0)),"")</f>
        <v/>
      </c>
      <c r="BC69" s="88" t="str">
        <f>IFERROR(-MIN(SUMPRODUCT(--($E$9:$E$28&lt;=BC$33),--($B$9:$B$28=$J$65),--($F$9:$F$28&gt;=BC$33),--($C$9:$C$28=$AW69),$H$9:$H$28,$K$9:$K$28),VLOOKUP($AW69,'6. Patients'!$C$44:$AP$73,COLUMNS('6. Patients'!$C$9:K$9),0)),"")</f>
        <v/>
      </c>
      <c r="BD69" s="88" t="str">
        <f>IFERROR(-MIN(SUMPRODUCT(--($E$9:$E$28&lt;=BD$33),--($B$9:$B$28=$J$65),--($F$9:$F$28&gt;=BD$33),--($C$9:$C$28=$AW69),$H$9:$H$28,$K$9:$K$28),VLOOKUP($AW69,'6. Patients'!$C$44:$AP$73,COLUMNS('6. Patients'!$C$9:L$9),0)),"")</f>
        <v/>
      </c>
      <c r="BE69" s="88" t="str">
        <f>IFERROR(-MIN(SUMPRODUCT(--($E$9:$E$28&lt;=BE$33),--($B$9:$B$28=$J$65),--($F$9:$F$28&gt;=BE$33),--($C$9:$C$28=$AW69),$H$9:$H$28,$K$9:$K$28),VLOOKUP($AW69,'6. Patients'!$C$44:$AP$73,COLUMNS('6. Patients'!$C$9:M$9),0)),"")</f>
        <v/>
      </c>
      <c r="BF69" s="88" t="str">
        <f>IFERROR(-MIN(SUMPRODUCT(--($E$9:$E$28&lt;=BF$33),--($B$9:$B$28=$J$65),--($F$9:$F$28&gt;=BF$33),--($C$9:$C$28=$AW69),$H$9:$H$28,$K$9:$K$28),VLOOKUP($AW69,'6. Patients'!$C$44:$AP$73,COLUMNS('6. Patients'!$C$9:N$9),0)),"")</f>
        <v/>
      </c>
      <c r="BG69" s="88" t="str">
        <f>IFERROR(-MIN(SUMPRODUCT(--($E$9:$E$28&lt;=BG$33),--($B$9:$B$28=$J$65),--($F$9:$F$28&gt;=BG$33),--($C$9:$C$28=$AW69),$H$9:$H$28,$K$9:$K$28),VLOOKUP($AW69,'6. Patients'!$C$44:$AP$73,COLUMNS('6. Patients'!$C$9:O$9),0)),"")</f>
        <v/>
      </c>
      <c r="BH69" s="88" t="str">
        <f>IFERROR(-MIN(SUMPRODUCT(--($E$9:$E$28&lt;=BH$33),--($B$9:$B$28=$J$65),--($F$9:$F$28&gt;=BH$33),--($C$9:$C$28=$AW69),$H$9:$H$28,$K$9:$K$28),VLOOKUP($AW69,'6. Patients'!$C$44:$AP$73,COLUMNS('6. Patients'!$C$9:P$9),0)),"")</f>
        <v/>
      </c>
      <c r="BI69" s="88" t="str">
        <f>IFERROR(-MIN(SUMPRODUCT(--($E$9:$E$28&lt;=BI$33),--($B$9:$B$28=$J$65),--($F$9:$F$28&gt;=BI$33),--($C$9:$C$28=$AW69),$H$9:$H$28,$K$9:$K$28),VLOOKUP($AW69,'6. Patients'!$C$44:$AP$73,COLUMNS('6. Patients'!$C$9:Q$9),0)),"")</f>
        <v/>
      </c>
      <c r="BJ69" s="88" t="str">
        <f>IFERROR(-MIN(SUMPRODUCT(--($E$9:$E$28&lt;=BJ$33),--($B$9:$B$28=$J$65),--($F$9:$F$28&gt;=BJ$33),--($C$9:$C$28=$AW69),$H$9:$H$28,$K$9:$K$28),VLOOKUP($AW69,'6. Patients'!$C$44:$AP$73,COLUMNS('6. Patients'!$C$9:R$9),0)),"")</f>
        <v/>
      </c>
      <c r="BK69" s="88" t="str">
        <f>IFERROR(-MIN(SUMPRODUCT(--($E$9:$E$28&lt;=BK$33),--($B$9:$B$28=$J$65),--($F$9:$F$28&gt;=BK$33),--($C$9:$C$28=$AW69),$H$9:$H$28,$K$9:$K$28),VLOOKUP($AW69,'6. Patients'!$C$44:$AP$73,COLUMNS('6. Patients'!$C$9:S$9),0)),"")</f>
        <v/>
      </c>
      <c r="BL69" s="88" t="str">
        <f>IFERROR(-MIN(SUMPRODUCT(--($E$9:$E$28&lt;=BL$33),--($B$9:$B$28=$J$65),--($F$9:$F$28&gt;=BL$33),--($C$9:$C$28=$AW69),$H$9:$H$28,$K$9:$K$28),VLOOKUP($AW69,'6. Patients'!$C$44:$AP$73,COLUMNS('6. Patients'!$C$9:T$9),0)),"")</f>
        <v/>
      </c>
      <c r="BM69" s="88" t="str">
        <f>IFERROR(-MIN(SUMPRODUCT(--($E$9:$E$28&lt;=BM$33),--($B$9:$B$28=$J$65),--($F$9:$F$28&gt;=BM$33),--($C$9:$C$28=$AW69),$H$9:$H$28,$K$9:$K$28),VLOOKUP($AW69,'6. Patients'!$C$44:$AP$73,COLUMNS('6. Patients'!$C$9:U$9),0)),"")</f>
        <v/>
      </c>
      <c r="BN69" s="88" t="str">
        <f>IFERROR(-MIN(SUMPRODUCT(--($E$9:$E$28&lt;=BN$33),--($B$9:$B$28=$J$65),--($F$9:$F$28&gt;=BN$33),--($C$9:$C$28=$AW69),$H$9:$H$28,$K$9:$K$28),VLOOKUP($AW69,'6. Patients'!$C$44:$AP$73,COLUMNS('6. Patients'!$C$9:V$9),0)),"")</f>
        <v/>
      </c>
      <c r="BO69" s="88" t="str">
        <f>IFERROR(-MIN(SUMPRODUCT(--($E$9:$E$28&lt;=BO$33),--($B$9:$B$28=$J$65),--($F$9:$F$28&gt;=BO$33),--($C$9:$C$28=$AW69),$H$9:$H$28,$K$9:$K$28),VLOOKUP($AW69,'6. Patients'!$C$44:$AP$73,COLUMNS('6. Patients'!$C$9:W$9),0)),"")</f>
        <v/>
      </c>
      <c r="BP69" s="88" t="str">
        <f>IFERROR(-MIN(SUMPRODUCT(--($E$9:$E$28&lt;=BP$33),--($B$9:$B$28=$J$65),--($F$9:$F$28&gt;=BP$33),--($C$9:$C$28=$AW69),$H$9:$H$28,$K$9:$K$28),VLOOKUP($AW69,'6. Patients'!$C$44:$AP$73,COLUMNS('6. Patients'!$C$9:X$9),0)),"")</f>
        <v/>
      </c>
      <c r="BQ69" s="88" t="str">
        <f>IFERROR(-MIN(SUMPRODUCT(--($E$9:$E$28&lt;=BQ$33),--($B$9:$B$28=$J$65),--($F$9:$F$28&gt;=BQ$33),--($C$9:$C$28=$AW69),$H$9:$H$28,$K$9:$K$28),VLOOKUP($AW69,'6. Patients'!$C$44:$AP$73,COLUMNS('6. Patients'!$C$9:Y$9),0)),"")</f>
        <v/>
      </c>
      <c r="BR69" s="88" t="str">
        <f>IFERROR(-MIN(SUMPRODUCT(--($E$9:$E$28&lt;=BR$33),--($B$9:$B$28=$J$65),--($F$9:$F$28&gt;=BR$33),--($C$9:$C$28=$AW69),$H$9:$H$28,$K$9:$K$28),VLOOKUP($AW69,'6. Patients'!$C$44:$AP$73,COLUMNS('6. Patients'!$C$9:Z$9),0)),"")</f>
        <v/>
      </c>
      <c r="BS69" s="88" t="str">
        <f>IFERROR(-MIN(SUMPRODUCT(--($E$9:$E$28&lt;=BS$33),--($B$9:$B$28=$J$65),--($F$9:$F$28&gt;=BS$33),--($C$9:$C$28=$AW69),$H$9:$H$28,$K$9:$K$28),VLOOKUP($AW69,'6. Patients'!$C$44:$AP$73,COLUMNS('6. Patients'!$C$9:AA$9),0)),"")</f>
        <v/>
      </c>
      <c r="BT69" s="88" t="str">
        <f>IFERROR(-MIN(SUMPRODUCT(--($E$9:$E$28&lt;=BT$33),--($B$9:$B$28=$J$65),--($F$9:$F$28&gt;=BT$33),--($C$9:$C$28=$AW69),$H$9:$H$28,$K$9:$K$28),VLOOKUP($AW69,'6. Patients'!$C$44:$AP$73,COLUMNS('6. Patients'!$C$9:AB$9),0)),"")</f>
        <v/>
      </c>
      <c r="BU69" s="88" t="str">
        <f>IFERROR(-MIN(SUMPRODUCT(--($E$9:$E$28&lt;=BU$33),--($B$9:$B$28=$J$65),--($F$9:$F$28&gt;=BU$33),--($C$9:$C$28=$AW69),$H$9:$H$28,$K$9:$K$28),VLOOKUP($AW69,'6. Patients'!$C$44:$AP$73,COLUMNS('6. Patients'!$C$9:AC$9),0)),"")</f>
        <v/>
      </c>
      <c r="BV69" s="88" t="str">
        <f>IFERROR(-MIN(SUMPRODUCT(--($E$9:$E$28&lt;=BV$33),--($B$9:$B$28=$J$65),--($F$9:$F$28&gt;=BV$33),--($C$9:$C$28=$AW69),$H$9:$H$28,$K$9:$K$28),VLOOKUP($AW69,'6. Patients'!$C$44:$AP$73,COLUMNS('6. Patients'!$C$9:AD$9),0)),"")</f>
        <v/>
      </c>
      <c r="BW69" s="88" t="str">
        <f>IFERROR(-MIN(SUMPRODUCT(--($E$9:$E$28&lt;=BW$33),--($B$9:$B$28=$J$65),--($F$9:$F$28&gt;=BW$33),--($C$9:$C$28=$AW69),$H$9:$H$28,$K$9:$K$28),VLOOKUP($AW69,'6. Patients'!$C$44:$AP$73,COLUMNS('6. Patients'!$C$9:AE$9),0)),"")</f>
        <v/>
      </c>
      <c r="BX69" s="88" t="str">
        <f>IFERROR(-MIN(SUMPRODUCT(--($E$9:$E$28&lt;=BX$33),--($B$9:$B$28=$J$65),--($F$9:$F$28&gt;=BX$33),--($C$9:$C$28=$AW69),$H$9:$H$28,$K$9:$K$28),VLOOKUP($AW69,'6. Patients'!$C$44:$AP$73,COLUMNS('6. Patients'!$C$9:AF$9),0)),"")</f>
        <v/>
      </c>
      <c r="BY69" s="88" t="str">
        <f>IFERROR(-MIN(SUMPRODUCT(--($E$9:$E$28&lt;=BY$33),--($B$9:$B$28=$J$65),--($F$9:$F$28&gt;=BY$33),--($C$9:$C$28=$AW69),$H$9:$H$28,$K$9:$K$28),VLOOKUP($AW69,'6. Patients'!$C$44:$AP$73,COLUMNS('6. Patients'!$C$9:AG$9),0)),"")</f>
        <v/>
      </c>
      <c r="BZ69" s="88" t="str">
        <f>IFERROR(-MIN(SUMPRODUCT(--($E$9:$E$28&lt;=BZ$33),--($B$9:$B$28=$J$65),--($F$9:$F$28&gt;=BZ$33),--($C$9:$C$28=$AW69),$H$9:$H$28,$K$9:$K$28),VLOOKUP($AW69,'6. Patients'!$C$44:$AP$73,COLUMNS('6. Patients'!$C$9:AH$9),0)),"")</f>
        <v/>
      </c>
      <c r="CA69" s="88" t="str">
        <f>IFERROR(-MIN(SUMPRODUCT(--($E$9:$E$28&lt;=CA$33),--($B$9:$B$28=$J$65),--($F$9:$F$28&gt;=CA$33),--($C$9:$C$28=$AW69),$H$9:$H$28,$K$9:$K$28),VLOOKUP($AW69,'6. Patients'!$C$44:$AP$73,COLUMNS('6. Patients'!$C$9:AI$9),0)),"")</f>
        <v/>
      </c>
      <c r="CB69" s="88" t="str">
        <f>IFERROR(-MIN(SUMPRODUCT(--($E$9:$E$28&lt;=CB$33),--($B$9:$B$28=$J$65),--($F$9:$F$28&gt;=CB$33),--($C$9:$C$28=$AW69),$H$9:$H$28,$K$9:$K$28),VLOOKUP($AW69,'6. Patients'!$C$44:$AP$73,COLUMNS('6. Patients'!$C$9:AJ$9),0)),"")</f>
        <v/>
      </c>
      <c r="CC69" s="88" t="str">
        <f>IFERROR(-MIN(SUMPRODUCT(--($E$9:$E$28&lt;=CC$33),--($B$9:$B$28=$J$65),--($F$9:$F$28&gt;=CC$33),--($C$9:$C$28=$AW69),$H$9:$H$28,$K$9:$K$28),VLOOKUP($AW69,'6. Patients'!$C$44:$AP$73,COLUMNS('6. Patients'!$C$9:AK$9),0)),"")</f>
        <v/>
      </c>
      <c r="CD69" s="88" t="str">
        <f>IFERROR(-MIN(SUMPRODUCT(--($E$9:$E$28&lt;=CD$33),--($B$9:$B$28=$J$65),--($F$9:$F$28&gt;=CD$33),--($C$9:$C$28=$AW69),$H$9:$H$28,$K$9:$K$28),VLOOKUP($AW69,'6. Patients'!$C$44:$AP$73,COLUMNS('6. Patients'!$C$9:AL$9),0)),"")</f>
        <v/>
      </c>
      <c r="CE69" s="88" t="str">
        <f>IFERROR(-MIN(SUMPRODUCT(--($E$9:$E$28&lt;=CE$33),--($B$9:$B$28=$J$65),--($F$9:$F$28&gt;=CE$33),--($C$9:$C$28=$AW69),$H$9:$H$28,$K$9:$K$28),VLOOKUP($AW69,'6. Patients'!$C$44:$AP$73,COLUMNS('6. Patients'!$C$9:AM$9),0)),"")</f>
        <v/>
      </c>
      <c r="CF69" s="88" t="str">
        <f>IFERROR(-MIN(SUMPRODUCT(--($E$9:$E$28&lt;=CF$33),--($B$9:$B$28=$J$65),--($F$9:$F$28&gt;=CF$33),--($C$9:$C$28=$AW69),$H$9:$H$28,$K$9:$K$28),VLOOKUP($AW69,'6. Patients'!$C$44:$AP$73,COLUMNS('6. Patients'!$C$9:AN$9),0)),"")</f>
        <v/>
      </c>
      <c r="CG69" s="88" t="str">
        <f>IFERROR(-MIN(SUMPRODUCT(--($E$9:$E$28&lt;=CG$33),--($B$9:$B$28=$J$65),--($F$9:$F$28&gt;=CG$33),--($C$9:$C$28=$AW69),$H$9:$H$28,$K$9:$K$28),VLOOKUP($AW69,'6. Patients'!$C$44:$AP$73,COLUMNS('6. Patients'!$C$9:AO$9),0)),"")</f>
        <v/>
      </c>
      <c r="CI69" s="12" t="str">
        <f t="shared" si="53"/>
        <v/>
      </c>
      <c r="CJ69" s="88">
        <f t="shared" si="56"/>
        <v>0</v>
      </c>
      <c r="CK69" s="88">
        <f t="shared" si="54"/>
        <v>0</v>
      </c>
      <c r="CL69" s="88">
        <f t="shared" si="54"/>
        <v>0</v>
      </c>
      <c r="CM69" s="88">
        <f t="shared" si="54"/>
        <v>0</v>
      </c>
      <c r="CN69" s="88">
        <f t="shared" si="54"/>
        <v>0</v>
      </c>
      <c r="CO69" s="88">
        <f t="shared" si="54"/>
        <v>0</v>
      </c>
      <c r="CP69" s="88">
        <f t="shared" si="54"/>
        <v>0</v>
      </c>
      <c r="CQ69" s="88">
        <f t="shared" si="54"/>
        <v>0</v>
      </c>
      <c r="CR69" s="88">
        <f t="shared" si="54"/>
        <v>0</v>
      </c>
      <c r="CS69" s="88">
        <f t="shared" si="54"/>
        <v>0</v>
      </c>
      <c r="CT69" s="88">
        <f t="shared" si="54"/>
        <v>0</v>
      </c>
      <c r="CU69" s="88">
        <f t="shared" si="54"/>
        <v>0</v>
      </c>
      <c r="CV69" s="88">
        <f t="shared" si="54"/>
        <v>0</v>
      </c>
      <c r="CW69" s="88">
        <f t="shared" si="54"/>
        <v>0</v>
      </c>
      <c r="CX69" s="88">
        <f t="shared" si="54"/>
        <v>0</v>
      </c>
      <c r="CY69" s="88">
        <f t="shared" si="54"/>
        <v>0</v>
      </c>
      <c r="CZ69" s="88">
        <f t="shared" si="54"/>
        <v>0</v>
      </c>
      <c r="DA69" s="88">
        <f t="shared" si="54"/>
        <v>0</v>
      </c>
      <c r="DB69" s="88">
        <f t="shared" si="54"/>
        <v>0</v>
      </c>
      <c r="DC69" s="88">
        <f t="shared" si="54"/>
        <v>0</v>
      </c>
      <c r="DD69" s="88">
        <f t="shared" si="54"/>
        <v>0</v>
      </c>
      <c r="DE69" s="88">
        <f t="shared" si="54"/>
        <v>0</v>
      </c>
      <c r="DF69" s="88">
        <f t="shared" si="54"/>
        <v>0</v>
      </c>
      <c r="DG69" s="88">
        <f t="shared" si="54"/>
        <v>0</v>
      </c>
      <c r="DH69" s="88">
        <f t="shared" si="54"/>
        <v>0</v>
      </c>
      <c r="DI69" s="88">
        <f t="shared" si="54"/>
        <v>0</v>
      </c>
      <c r="DJ69" s="88">
        <f t="shared" si="54"/>
        <v>0</v>
      </c>
      <c r="DK69" s="88">
        <f t="shared" si="54"/>
        <v>0</v>
      </c>
      <c r="DL69" s="88">
        <f t="shared" si="54"/>
        <v>0</v>
      </c>
      <c r="DM69" s="88">
        <f t="shared" si="54"/>
        <v>0</v>
      </c>
      <c r="DN69" s="88">
        <f t="shared" si="54"/>
        <v>0</v>
      </c>
      <c r="DO69" s="88">
        <f t="shared" si="54"/>
        <v>0</v>
      </c>
      <c r="DP69" s="88">
        <f t="shared" si="54"/>
        <v>0</v>
      </c>
      <c r="DQ69" s="88">
        <f t="shared" si="54"/>
        <v>0</v>
      </c>
      <c r="DR69" s="88">
        <f t="shared" si="54"/>
        <v>0</v>
      </c>
      <c r="DS69" s="88">
        <f t="shared" si="54"/>
        <v>0</v>
      </c>
    </row>
    <row r="70" spans="10:123" x14ac:dyDescent="0.3">
      <c r="J70" s="12" t="str">
        <f>'6. Patients'!C48</f>
        <v/>
      </c>
      <c r="K70" s="12"/>
      <c r="L70" s="88">
        <f t="shared" si="55"/>
        <v>0</v>
      </c>
      <c r="M70" s="88">
        <f t="shared" si="51"/>
        <v>0</v>
      </c>
      <c r="N70" s="88">
        <f t="shared" si="51"/>
        <v>0</v>
      </c>
      <c r="O70" s="88">
        <f t="shared" si="51"/>
        <v>0</v>
      </c>
      <c r="P70" s="88">
        <f t="shared" si="51"/>
        <v>0</v>
      </c>
      <c r="Q70" s="88">
        <f t="shared" si="51"/>
        <v>0</v>
      </c>
      <c r="R70" s="88">
        <f t="shared" si="51"/>
        <v>0</v>
      </c>
      <c r="S70" s="88">
        <f t="shared" si="51"/>
        <v>0</v>
      </c>
      <c r="T70" s="88">
        <f t="shared" si="51"/>
        <v>0</v>
      </c>
      <c r="U70" s="88">
        <f t="shared" si="51"/>
        <v>0</v>
      </c>
      <c r="V70" s="88">
        <f t="shared" si="51"/>
        <v>0</v>
      </c>
      <c r="W70" s="88">
        <f t="shared" si="51"/>
        <v>0</v>
      </c>
      <c r="X70" s="88">
        <f t="shared" si="51"/>
        <v>0</v>
      </c>
      <c r="Y70" s="88">
        <f t="shared" si="51"/>
        <v>0</v>
      </c>
      <c r="Z70" s="88">
        <f t="shared" si="51"/>
        <v>0</v>
      </c>
      <c r="AA70" s="88">
        <f t="shared" si="51"/>
        <v>0</v>
      </c>
      <c r="AB70" s="88">
        <f t="shared" si="51"/>
        <v>0</v>
      </c>
      <c r="AC70" s="88">
        <f t="shared" si="51"/>
        <v>0</v>
      </c>
      <c r="AD70" s="88">
        <f t="shared" si="51"/>
        <v>0</v>
      </c>
      <c r="AE70" s="88">
        <f t="shared" si="51"/>
        <v>0</v>
      </c>
      <c r="AF70" s="88">
        <f t="shared" si="51"/>
        <v>0</v>
      </c>
      <c r="AG70" s="88">
        <f t="shared" si="51"/>
        <v>0</v>
      </c>
      <c r="AH70" s="88">
        <f t="shared" si="51"/>
        <v>0</v>
      </c>
      <c r="AI70" s="88">
        <f t="shared" si="51"/>
        <v>0</v>
      </c>
      <c r="AJ70" s="88">
        <f t="shared" si="51"/>
        <v>0</v>
      </c>
      <c r="AK70" s="88">
        <f t="shared" si="51"/>
        <v>0</v>
      </c>
      <c r="AL70" s="88">
        <f t="shared" si="51"/>
        <v>0</v>
      </c>
      <c r="AM70" s="88">
        <f t="shared" si="51"/>
        <v>0</v>
      </c>
      <c r="AN70" s="88">
        <f t="shared" si="51"/>
        <v>0</v>
      </c>
      <c r="AO70" s="88">
        <f t="shared" si="51"/>
        <v>0</v>
      </c>
      <c r="AP70" s="88">
        <f t="shared" si="51"/>
        <v>0</v>
      </c>
      <c r="AQ70" s="88">
        <f t="shared" si="51"/>
        <v>0</v>
      </c>
      <c r="AR70" s="88">
        <f t="shared" si="51"/>
        <v>0</v>
      </c>
      <c r="AS70" s="88">
        <f t="shared" si="51"/>
        <v>0</v>
      </c>
      <c r="AT70" s="88">
        <f t="shared" si="51"/>
        <v>0</v>
      </c>
      <c r="AU70" s="88">
        <f t="shared" si="51"/>
        <v>0</v>
      </c>
      <c r="AW70" s="12" t="str">
        <f t="shared" si="52"/>
        <v/>
      </c>
      <c r="AX70" s="88" t="str">
        <f>IFERROR(-MIN(SUMPRODUCT(--($E$9:$E$28&lt;=AX$33),--($B$9:$B$28=$J$65),--($F$9:$F$28&gt;=AX$33),--($C$9:$C$28=$AW70),$H$9:$H$28,$K$9:$K$28),VLOOKUP($AW70,'6. Patients'!$C$44:$AP$73,COLUMNS('6. Patients'!$C$9:F$9),0)),"")</f>
        <v/>
      </c>
      <c r="AY70" s="88" t="str">
        <f>IFERROR(-MIN(SUMPRODUCT(--($E$9:$E$28&lt;=AY$33),--($B$9:$B$28=$J$65),--($F$9:$F$28&gt;=AY$33),--($C$9:$C$28=$AW70),$H$9:$H$28,$K$9:$K$28),VLOOKUP($AW70,'6. Patients'!$C$44:$AP$73,COLUMNS('6. Patients'!$C$9:G$9),0)),"")</f>
        <v/>
      </c>
      <c r="AZ70" s="88" t="str">
        <f>IFERROR(-MIN(SUMPRODUCT(--($E$9:$E$28&lt;=AZ$33),--($B$9:$B$28=$J$65),--($F$9:$F$28&gt;=AZ$33),--($C$9:$C$28=$AW70),$H$9:$H$28,$K$9:$K$28),VLOOKUP($AW70,'6. Patients'!$C$44:$AP$73,COLUMNS('6. Patients'!$C$9:H$9),0)),"")</f>
        <v/>
      </c>
      <c r="BA70" s="88" t="str">
        <f>IFERROR(-MIN(SUMPRODUCT(--($E$9:$E$28&lt;=BA$33),--($B$9:$B$28=$J$65),--($F$9:$F$28&gt;=BA$33),--($C$9:$C$28=$AW70),$H$9:$H$28,$K$9:$K$28),VLOOKUP($AW70,'6. Patients'!$C$44:$AP$73,COLUMNS('6. Patients'!$C$9:I$9),0)),"")</f>
        <v/>
      </c>
      <c r="BB70" s="88" t="str">
        <f>IFERROR(-MIN(SUMPRODUCT(--($E$9:$E$28&lt;=BB$33),--($B$9:$B$28=$J$65),--($F$9:$F$28&gt;=BB$33),--($C$9:$C$28=$AW70),$H$9:$H$28,$K$9:$K$28),VLOOKUP($AW70,'6. Patients'!$C$44:$AP$73,COLUMNS('6. Patients'!$C$9:J$9),0)),"")</f>
        <v/>
      </c>
      <c r="BC70" s="88" t="str">
        <f>IFERROR(-MIN(SUMPRODUCT(--($E$9:$E$28&lt;=BC$33),--($B$9:$B$28=$J$65),--($F$9:$F$28&gt;=BC$33),--($C$9:$C$28=$AW70),$H$9:$H$28,$K$9:$K$28),VLOOKUP($AW70,'6. Patients'!$C$44:$AP$73,COLUMNS('6. Patients'!$C$9:K$9),0)),"")</f>
        <v/>
      </c>
      <c r="BD70" s="88" t="str">
        <f>IFERROR(-MIN(SUMPRODUCT(--($E$9:$E$28&lt;=BD$33),--($B$9:$B$28=$J$65),--($F$9:$F$28&gt;=BD$33),--($C$9:$C$28=$AW70),$H$9:$H$28,$K$9:$K$28),VLOOKUP($AW70,'6. Patients'!$C$44:$AP$73,COLUMNS('6. Patients'!$C$9:L$9),0)),"")</f>
        <v/>
      </c>
      <c r="BE70" s="88" t="str">
        <f>IFERROR(-MIN(SUMPRODUCT(--($E$9:$E$28&lt;=BE$33),--($B$9:$B$28=$J$65),--($F$9:$F$28&gt;=BE$33),--($C$9:$C$28=$AW70),$H$9:$H$28,$K$9:$K$28),VLOOKUP($AW70,'6. Patients'!$C$44:$AP$73,COLUMNS('6. Patients'!$C$9:M$9),0)),"")</f>
        <v/>
      </c>
      <c r="BF70" s="88" t="str">
        <f>IFERROR(-MIN(SUMPRODUCT(--($E$9:$E$28&lt;=BF$33),--($B$9:$B$28=$J$65),--($F$9:$F$28&gt;=BF$33),--($C$9:$C$28=$AW70),$H$9:$H$28,$K$9:$K$28),VLOOKUP($AW70,'6. Patients'!$C$44:$AP$73,COLUMNS('6. Patients'!$C$9:N$9),0)),"")</f>
        <v/>
      </c>
      <c r="BG70" s="88" t="str">
        <f>IFERROR(-MIN(SUMPRODUCT(--($E$9:$E$28&lt;=BG$33),--($B$9:$B$28=$J$65),--($F$9:$F$28&gt;=BG$33),--($C$9:$C$28=$AW70),$H$9:$H$28,$K$9:$K$28),VLOOKUP($AW70,'6. Patients'!$C$44:$AP$73,COLUMNS('6. Patients'!$C$9:O$9),0)),"")</f>
        <v/>
      </c>
      <c r="BH70" s="88" t="str">
        <f>IFERROR(-MIN(SUMPRODUCT(--($E$9:$E$28&lt;=BH$33),--($B$9:$B$28=$J$65),--($F$9:$F$28&gt;=BH$33),--($C$9:$C$28=$AW70),$H$9:$H$28,$K$9:$K$28),VLOOKUP($AW70,'6. Patients'!$C$44:$AP$73,COLUMNS('6. Patients'!$C$9:P$9),0)),"")</f>
        <v/>
      </c>
      <c r="BI70" s="88" t="str">
        <f>IFERROR(-MIN(SUMPRODUCT(--($E$9:$E$28&lt;=BI$33),--($B$9:$B$28=$J$65),--($F$9:$F$28&gt;=BI$33),--($C$9:$C$28=$AW70),$H$9:$H$28,$K$9:$K$28),VLOOKUP($AW70,'6. Patients'!$C$44:$AP$73,COLUMNS('6. Patients'!$C$9:Q$9),0)),"")</f>
        <v/>
      </c>
      <c r="BJ70" s="88" t="str">
        <f>IFERROR(-MIN(SUMPRODUCT(--($E$9:$E$28&lt;=BJ$33),--($B$9:$B$28=$J$65),--($F$9:$F$28&gt;=BJ$33),--($C$9:$C$28=$AW70),$H$9:$H$28,$K$9:$K$28),VLOOKUP($AW70,'6. Patients'!$C$44:$AP$73,COLUMNS('6. Patients'!$C$9:R$9),0)),"")</f>
        <v/>
      </c>
      <c r="BK70" s="88" t="str">
        <f>IFERROR(-MIN(SUMPRODUCT(--($E$9:$E$28&lt;=BK$33),--($B$9:$B$28=$J$65),--($F$9:$F$28&gt;=BK$33),--($C$9:$C$28=$AW70),$H$9:$H$28,$K$9:$K$28),VLOOKUP($AW70,'6. Patients'!$C$44:$AP$73,COLUMNS('6. Patients'!$C$9:S$9),0)),"")</f>
        <v/>
      </c>
      <c r="BL70" s="88" t="str">
        <f>IFERROR(-MIN(SUMPRODUCT(--($E$9:$E$28&lt;=BL$33),--($B$9:$B$28=$J$65),--($F$9:$F$28&gt;=BL$33),--($C$9:$C$28=$AW70),$H$9:$H$28,$K$9:$K$28),VLOOKUP($AW70,'6. Patients'!$C$44:$AP$73,COLUMNS('6. Patients'!$C$9:T$9),0)),"")</f>
        <v/>
      </c>
      <c r="BM70" s="88" t="str">
        <f>IFERROR(-MIN(SUMPRODUCT(--($E$9:$E$28&lt;=BM$33),--($B$9:$B$28=$J$65),--($F$9:$F$28&gt;=BM$33),--($C$9:$C$28=$AW70),$H$9:$H$28,$K$9:$K$28),VLOOKUP($AW70,'6. Patients'!$C$44:$AP$73,COLUMNS('6. Patients'!$C$9:U$9),0)),"")</f>
        <v/>
      </c>
      <c r="BN70" s="88" t="str">
        <f>IFERROR(-MIN(SUMPRODUCT(--($E$9:$E$28&lt;=BN$33),--($B$9:$B$28=$J$65),--($F$9:$F$28&gt;=BN$33),--($C$9:$C$28=$AW70),$H$9:$H$28,$K$9:$K$28),VLOOKUP($AW70,'6. Patients'!$C$44:$AP$73,COLUMNS('6. Patients'!$C$9:V$9),0)),"")</f>
        <v/>
      </c>
      <c r="BO70" s="88" t="str">
        <f>IFERROR(-MIN(SUMPRODUCT(--($E$9:$E$28&lt;=BO$33),--($B$9:$B$28=$J$65),--($F$9:$F$28&gt;=BO$33),--($C$9:$C$28=$AW70),$H$9:$H$28,$K$9:$K$28),VLOOKUP($AW70,'6. Patients'!$C$44:$AP$73,COLUMNS('6. Patients'!$C$9:W$9),0)),"")</f>
        <v/>
      </c>
      <c r="BP70" s="88" t="str">
        <f>IFERROR(-MIN(SUMPRODUCT(--($E$9:$E$28&lt;=BP$33),--($B$9:$B$28=$J$65),--($F$9:$F$28&gt;=BP$33),--($C$9:$C$28=$AW70),$H$9:$H$28,$K$9:$K$28),VLOOKUP($AW70,'6. Patients'!$C$44:$AP$73,COLUMNS('6. Patients'!$C$9:X$9),0)),"")</f>
        <v/>
      </c>
      <c r="BQ70" s="88" t="str">
        <f>IFERROR(-MIN(SUMPRODUCT(--($E$9:$E$28&lt;=BQ$33),--($B$9:$B$28=$J$65),--($F$9:$F$28&gt;=BQ$33),--($C$9:$C$28=$AW70),$H$9:$H$28,$K$9:$K$28),VLOOKUP($AW70,'6. Patients'!$C$44:$AP$73,COLUMNS('6. Patients'!$C$9:Y$9),0)),"")</f>
        <v/>
      </c>
      <c r="BR70" s="88" t="str">
        <f>IFERROR(-MIN(SUMPRODUCT(--($E$9:$E$28&lt;=BR$33),--($B$9:$B$28=$J$65),--($F$9:$F$28&gt;=BR$33),--($C$9:$C$28=$AW70),$H$9:$H$28,$K$9:$K$28),VLOOKUP($AW70,'6. Patients'!$C$44:$AP$73,COLUMNS('6. Patients'!$C$9:Z$9),0)),"")</f>
        <v/>
      </c>
      <c r="BS70" s="88" t="str">
        <f>IFERROR(-MIN(SUMPRODUCT(--($E$9:$E$28&lt;=BS$33),--($B$9:$B$28=$J$65),--($F$9:$F$28&gt;=BS$33),--($C$9:$C$28=$AW70),$H$9:$H$28,$K$9:$K$28),VLOOKUP($AW70,'6. Patients'!$C$44:$AP$73,COLUMNS('6. Patients'!$C$9:AA$9),0)),"")</f>
        <v/>
      </c>
      <c r="BT70" s="88" t="str">
        <f>IFERROR(-MIN(SUMPRODUCT(--($E$9:$E$28&lt;=BT$33),--($B$9:$B$28=$J$65),--($F$9:$F$28&gt;=BT$33),--($C$9:$C$28=$AW70),$H$9:$H$28,$K$9:$K$28),VLOOKUP($AW70,'6. Patients'!$C$44:$AP$73,COLUMNS('6. Patients'!$C$9:AB$9),0)),"")</f>
        <v/>
      </c>
      <c r="BU70" s="88" t="str">
        <f>IFERROR(-MIN(SUMPRODUCT(--($E$9:$E$28&lt;=BU$33),--($B$9:$B$28=$J$65),--($F$9:$F$28&gt;=BU$33),--($C$9:$C$28=$AW70),$H$9:$H$28,$K$9:$K$28),VLOOKUP($AW70,'6. Patients'!$C$44:$AP$73,COLUMNS('6. Patients'!$C$9:AC$9),0)),"")</f>
        <v/>
      </c>
      <c r="BV70" s="88" t="str">
        <f>IFERROR(-MIN(SUMPRODUCT(--($E$9:$E$28&lt;=BV$33),--($B$9:$B$28=$J$65),--($F$9:$F$28&gt;=BV$33),--($C$9:$C$28=$AW70),$H$9:$H$28,$K$9:$K$28),VLOOKUP($AW70,'6. Patients'!$C$44:$AP$73,COLUMNS('6. Patients'!$C$9:AD$9),0)),"")</f>
        <v/>
      </c>
      <c r="BW70" s="88" t="str">
        <f>IFERROR(-MIN(SUMPRODUCT(--($E$9:$E$28&lt;=BW$33),--($B$9:$B$28=$J$65),--($F$9:$F$28&gt;=BW$33),--($C$9:$C$28=$AW70),$H$9:$H$28,$K$9:$K$28),VLOOKUP($AW70,'6. Patients'!$C$44:$AP$73,COLUMNS('6. Patients'!$C$9:AE$9),0)),"")</f>
        <v/>
      </c>
      <c r="BX70" s="88" t="str">
        <f>IFERROR(-MIN(SUMPRODUCT(--($E$9:$E$28&lt;=BX$33),--($B$9:$B$28=$J$65),--($F$9:$F$28&gt;=BX$33),--($C$9:$C$28=$AW70),$H$9:$H$28,$K$9:$K$28),VLOOKUP($AW70,'6. Patients'!$C$44:$AP$73,COLUMNS('6. Patients'!$C$9:AF$9),0)),"")</f>
        <v/>
      </c>
      <c r="BY70" s="88" t="str">
        <f>IFERROR(-MIN(SUMPRODUCT(--($E$9:$E$28&lt;=BY$33),--($B$9:$B$28=$J$65),--($F$9:$F$28&gt;=BY$33),--($C$9:$C$28=$AW70),$H$9:$H$28,$K$9:$K$28),VLOOKUP($AW70,'6. Patients'!$C$44:$AP$73,COLUMNS('6. Patients'!$C$9:AG$9),0)),"")</f>
        <v/>
      </c>
      <c r="BZ70" s="88" t="str">
        <f>IFERROR(-MIN(SUMPRODUCT(--($E$9:$E$28&lt;=BZ$33),--($B$9:$B$28=$J$65),--($F$9:$F$28&gt;=BZ$33),--($C$9:$C$28=$AW70),$H$9:$H$28,$K$9:$K$28),VLOOKUP($AW70,'6. Patients'!$C$44:$AP$73,COLUMNS('6. Patients'!$C$9:AH$9),0)),"")</f>
        <v/>
      </c>
      <c r="CA70" s="88" t="str">
        <f>IFERROR(-MIN(SUMPRODUCT(--($E$9:$E$28&lt;=CA$33),--($B$9:$B$28=$J$65),--($F$9:$F$28&gt;=CA$33),--($C$9:$C$28=$AW70),$H$9:$H$28,$K$9:$K$28),VLOOKUP($AW70,'6. Patients'!$C$44:$AP$73,COLUMNS('6. Patients'!$C$9:AI$9),0)),"")</f>
        <v/>
      </c>
      <c r="CB70" s="88" t="str">
        <f>IFERROR(-MIN(SUMPRODUCT(--($E$9:$E$28&lt;=CB$33),--($B$9:$B$28=$J$65),--($F$9:$F$28&gt;=CB$33),--($C$9:$C$28=$AW70),$H$9:$H$28,$K$9:$K$28),VLOOKUP($AW70,'6. Patients'!$C$44:$AP$73,COLUMNS('6. Patients'!$C$9:AJ$9),0)),"")</f>
        <v/>
      </c>
      <c r="CC70" s="88" t="str">
        <f>IFERROR(-MIN(SUMPRODUCT(--($E$9:$E$28&lt;=CC$33),--($B$9:$B$28=$J$65),--($F$9:$F$28&gt;=CC$33),--($C$9:$C$28=$AW70),$H$9:$H$28,$K$9:$K$28),VLOOKUP($AW70,'6. Patients'!$C$44:$AP$73,COLUMNS('6. Patients'!$C$9:AK$9),0)),"")</f>
        <v/>
      </c>
      <c r="CD70" s="88" t="str">
        <f>IFERROR(-MIN(SUMPRODUCT(--($E$9:$E$28&lt;=CD$33),--($B$9:$B$28=$J$65),--($F$9:$F$28&gt;=CD$33),--($C$9:$C$28=$AW70),$H$9:$H$28,$K$9:$K$28),VLOOKUP($AW70,'6. Patients'!$C$44:$AP$73,COLUMNS('6. Patients'!$C$9:AL$9),0)),"")</f>
        <v/>
      </c>
      <c r="CE70" s="88" t="str">
        <f>IFERROR(-MIN(SUMPRODUCT(--($E$9:$E$28&lt;=CE$33),--($B$9:$B$28=$J$65),--($F$9:$F$28&gt;=CE$33),--($C$9:$C$28=$AW70),$H$9:$H$28,$K$9:$K$28),VLOOKUP($AW70,'6. Patients'!$C$44:$AP$73,COLUMNS('6. Patients'!$C$9:AM$9),0)),"")</f>
        <v/>
      </c>
      <c r="CF70" s="88" t="str">
        <f>IFERROR(-MIN(SUMPRODUCT(--($E$9:$E$28&lt;=CF$33),--($B$9:$B$28=$J$65),--($F$9:$F$28&gt;=CF$33),--($C$9:$C$28=$AW70),$H$9:$H$28,$K$9:$K$28),VLOOKUP($AW70,'6. Patients'!$C$44:$AP$73,COLUMNS('6. Patients'!$C$9:AN$9),0)),"")</f>
        <v/>
      </c>
      <c r="CG70" s="88" t="str">
        <f>IFERROR(-MIN(SUMPRODUCT(--($E$9:$E$28&lt;=CG$33),--($B$9:$B$28=$J$65),--($F$9:$F$28&gt;=CG$33),--($C$9:$C$28=$AW70),$H$9:$H$28,$K$9:$K$28),VLOOKUP($AW70,'6. Patients'!$C$44:$AP$73,COLUMNS('6. Patients'!$C$9:AO$9),0)),"")</f>
        <v/>
      </c>
      <c r="CI70" s="12" t="str">
        <f t="shared" si="53"/>
        <v/>
      </c>
      <c r="CJ70" s="88">
        <f t="shared" si="56"/>
        <v>0</v>
      </c>
      <c r="CK70" s="88">
        <f t="shared" si="54"/>
        <v>0</v>
      </c>
      <c r="CL70" s="88">
        <f t="shared" si="54"/>
        <v>0</v>
      </c>
      <c r="CM70" s="88">
        <f t="shared" si="54"/>
        <v>0</v>
      </c>
      <c r="CN70" s="88">
        <f t="shared" si="54"/>
        <v>0</v>
      </c>
      <c r="CO70" s="88">
        <f t="shared" si="54"/>
        <v>0</v>
      </c>
      <c r="CP70" s="88">
        <f t="shared" si="54"/>
        <v>0</v>
      </c>
      <c r="CQ70" s="88">
        <f t="shared" si="54"/>
        <v>0</v>
      </c>
      <c r="CR70" s="88">
        <f t="shared" si="54"/>
        <v>0</v>
      </c>
      <c r="CS70" s="88">
        <f t="shared" si="54"/>
        <v>0</v>
      </c>
      <c r="CT70" s="88">
        <f t="shared" si="54"/>
        <v>0</v>
      </c>
      <c r="CU70" s="88">
        <f t="shared" si="54"/>
        <v>0</v>
      </c>
      <c r="CV70" s="88">
        <f t="shared" si="54"/>
        <v>0</v>
      </c>
      <c r="CW70" s="88">
        <f t="shared" si="54"/>
        <v>0</v>
      </c>
      <c r="CX70" s="88">
        <f t="shared" si="54"/>
        <v>0</v>
      </c>
      <c r="CY70" s="88">
        <f t="shared" si="54"/>
        <v>0</v>
      </c>
      <c r="CZ70" s="88">
        <f t="shared" si="54"/>
        <v>0</v>
      </c>
      <c r="DA70" s="88">
        <f t="shared" si="54"/>
        <v>0</v>
      </c>
      <c r="DB70" s="88">
        <f t="shared" si="54"/>
        <v>0</v>
      </c>
      <c r="DC70" s="88">
        <f t="shared" si="54"/>
        <v>0</v>
      </c>
      <c r="DD70" s="88">
        <f t="shared" si="54"/>
        <v>0</v>
      </c>
      <c r="DE70" s="88">
        <f t="shared" si="54"/>
        <v>0</v>
      </c>
      <c r="DF70" s="88">
        <f t="shared" si="54"/>
        <v>0</v>
      </c>
      <c r="DG70" s="88">
        <f t="shared" si="54"/>
        <v>0</v>
      </c>
      <c r="DH70" s="88">
        <f t="shared" si="54"/>
        <v>0</v>
      </c>
      <c r="DI70" s="88">
        <f t="shared" si="54"/>
        <v>0</v>
      </c>
      <c r="DJ70" s="88">
        <f t="shared" si="54"/>
        <v>0</v>
      </c>
      <c r="DK70" s="88">
        <f t="shared" si="54"/>
        <v>0</v>
      </c>
      <c r="DL70" s="88">
        <f t="shared" si="54"/>
        <v>0</v>
      </c>
      <c r="DM70" s="88">
        <f t="shared" si="54"/>
        <v>0</v>
      </c>
      <c r="DN70" s="88">
        <f t="shared" si="54"/>
        <v>0</v>
      </c>
      <c r="DO70" s="88">
        <f t="shared" si="54"/>
        <v>0</v>
      </c>
      <c r="DP70" s="88">
        <f t="shared" si="54"/>
        <v>0</v>
      </c>
      <c r="DQ70" s="88">
        <f t="shared" si="54"/>
        <v>0</v>
      </c>
      <c r="DR70" s="88">
        <f t="shared" si="54"/>
        <v>0</v>
      </c>
      <c r="DS70" s="88">
        <f t="shared" si="54"/>
        <v>0</v>
      </c>
    </row>
    <row r="71" spans="10:123" x14ac:dyDescent="0.3">
      <c r="J71" s="12" t="str">
        <f>'6. Patients'!C49</f>
        <v/>
      </c>
      <c r="K71" s="12"/>
      <c r="L71" s="88">
        <f t="shared" si="55"/>
        <v>0</v>
      </c>
      <c r="M71" s="88">
        <f t="shared" si="51"/>
        <v>0</v>
      </c>
      <c r="N71" s="88">
        <f t="shared" si="51"/>
        <v>0</v>
      </c>
      <c r="O71" s="88">
        <f t="shared" si="51"/>
        <v>0</v>
      </c>
      <c r="P71" s="88">
        <f t="shared" si="51"/>
        <v>0</v>
      </c>
      <c r="Q71" s="88">
        <f t="shared" si="51"/>
        <v>0</v>
      </c>
      <c r="R71" s="88">
        <f t="shared" si="51"/>
        <v>0</v>
      </c>
      <c r="S71" s="88">
        <f t="shared" si="51"/>
        <v>0</v>
      </c>
      <c r="T71" s="88">
        <f t="shared" si="51"/>
        <v>0</v>
      </c>
      <c r="U71" s="88">
        <f t="shared" si="51"/>
        <v>0</v>
      </c>
      <c r="V71" s="88">
        <f t="shared" si="51"/>
        <v>0</v>
      </c>
      <c r="W71" s="88">
        <f t="shared" si="51"/>
        <v>0</v>
      </c>
      <c r="X71" s="88">
        <f t="shared" si="51"/>
        <v>0</v>
      </c>
      <c r="Y71" s="88">
        <f t="shared" si="51"/>
        <v>0</v>
      </c>
      <c r="Z71" s="88">
        <f t="shared" si="51"/>
        <v>0</v>
      </c>
      <c r="AA71" s="88">
        <f t="shared" si="51"/>
        <v>0</v>
      </c>
      <c r="AB71" s="88">
        <f t="shared" si="51"/>
        <v>0</v>
      </c>
      <c r="AC71" s="88">
        <f t="shared" si="51"/>
        <v>0</v>
      </c>
      <c r="AD71" s="88">
        <f t="shared" si="51"/>
        <v>0</v>
      </c>
      <c r="AE71" s="88">
        <f t="shared" si="51"/>
        <v>0</v>
      </c>
      <c r="AF71" s="88">
        <f t="shared" si="51"/>
        <v>0</v>
      </c>
      <c r="AG71" s="88">
        <f t="shared" si="51"/>
        <v>0</v>
      </c>
      <c r="AH71" s="88">
        <f t="shared" si="51"/>
        <v>0</v>
      </c>
      <c r="AI71" s="88">
        <f t="shared" si="51"/>
        <v>0</v>
      </c>
      <c r="AJ71" s="88">
        <f t="shared" si="51"/>
        <v>0</v>
      </c>
      <c r="AK71" s="88">
        <f t="shared" si="51"/>
        <v>0</v>
      </c>
      <c r="AL71" s="88">
        <f t="shared" si="51"/>
        <v>0</v>
      </c>
      <c r="AM71" s="88">
        <f t="shared" si="51"/>
        <v>0</v>
      </c>
      <c r="AN71" s="88">
        <f t="shared" si="51"/>
        <v>0</v>
      </c>
      <c r="AO71" s="88">
        <f t="shared" si="51"/>
        <v>0</v>
      </c>
      <c r="AP71" s="88">
        <f t="shared" si="51"/>
        <v>0</v>
      </c>
      <c r="AQ71" s="88">
        <f t="shared" si="51"/>
        <v>0</v>
      </c>
      <c r="AR71" s="88">
        <f t="shared" si="51"/>
        <v>0</v>
      </c>
      <c r="AS71" s="88">
        <f t="shared" si="51"/>
        <v>0</v>
      </c>
      <c r="AT71" s="88">
        <f t="shared" si="51"/>
        <v>0</v>
      </c>
      <c r="AU71" s="88">
        <f t="shared" si="51"/>
        <v>0</v>
      </c>
      <c r="AW71" s="12" t="str">
        <f t="shared" si="52"/>
        <v/>
      </c>
      <c r="AX71" s="88" t="str">
        <f>IFERROR(-MIN(SUMPRODUCT(--($E$9:$E$28&lt;=AX$33),--($B$9:$B$28=$J$65),--($F$9:$F$28&gt;=AX$33),--($C$9:$C$28=$AW71),$H$9:$H$28,$K$9:$K$28),VLOOKUP($AW71,'6. Patients'!$C$44:$AP$73,COLUMNS('6. Patients'!$C$9:F$9),0)),"")</f>
        <v/>
      </c>
      <c r="AY71" s="88" t="str">
        <f>IFERROR(-MIN(SUMPRODUCT(--($E$9:$E$28&lt;=AY$33),--($B$9:$B$28=$J$65),--($F$9:$F$28&gt;=AY$33),--($C$9:$C$28=$AW71),$H$9:$H$28,$K$9:$K$28),VLOOKUP($AW71,'6. Patients'!$C$44:$AP$73,COLUMNS('6. Patients'!$C$9:G$9),0)),"")</f>
        <v/>
      </c>
      <c r="AZ71" s="88" t="str">
        <f>IFERROR(-MIN(SUMPRODUCT(--($E$9:$E$28&lt;=AZ$33),--($B$9:$B$28=$J$65),--($F$9:$F$28&gt;=AZ$33),--($C$9:$C$28=$AW71),$H$9:$H$28,$K$9:$K$28),VLOOKUP($AW71,'6. Patients'!$C$44:$AP$73,COLUMNS('6. Patients'!$C$9:H$9),0)),"")</f>
        <v/>
      </c>
      <c r="BA71" s="88" t="str">
        <f>IFERROR(-MIN(SUMPRODUCT(--($E$9:$E$28&lt;=BA$33),--($B$9:$B$28=$J$65),--($F$9:$F$28&gt;=BA$33),--($C$9:$C$28=$AW71),$H$9:$H$28,$K$9:$K$28),VLOOKUP($AW71,'6. Patients'!$C$44:$AP$73,COLUMNS('6. Patients'!$C$9:I$9),0)),"")</f>
        <v/>
      </c>
      <c r="BB71" s="88" t="str">
        <f>IFERROR(-MIN(SUMPRODUCT(--($E$9:$E$28&lt;=BB$33),--($B$9:$B$28=$J$65),--($F$9:$F$28&gt;=BB$33),--($C$9:$C$28=$AW71),$H$9:$H$28,$K$9:$K$28),VLOOKUP($AW71,'6. Patients'!$C$44:$AP$73,COLUMNS('6. Patients'!$C$9:J$9),0)),"")</f>
        <v/>
      </c>
      <c r="BC71" s="88" t="str">
        <f>IFERROR(-MIN(SUMPRODUCT(--($E$9:$E$28&lt;=BC$33),--($B$9:$B$28=$J$65),--($F$9:$F$28&gt;=BC$33),--($C$9:$C$28=$AW71),$H$9:$H$28,$K$9:$K$28),VLOOKUP($AW71,'6. Patients'!$C$44:$AP$73,COLUMNS('6. Patients'!$C$9:K$9),0)),"")</f>
        <v/>
      </c>
      <c r="BD71" s="88" t="str">
        <f>IFERROR(-MIN(SUMPRODUCT(--($E$9:$E$28&lt;=BD$33),--($B$9:$B$28=$J$65),--($F$9:$F$28&gt;=BD$33),--($C$9:$C$28=$AW71),$H$9:$H$28,$K$9:$K$28),VLOOKUP($AW71,'6. Patients'!$C$44:$AP$73,COLUMNS('6. Patients'!$C$9:L$9),0)),"")</f>
        <v/>
      </c>
      <c r="BE71" s="88" t="str">
        <f>IFERROR(-MIN(SUMPRODUCT(--($E$9:$E$28&lt;=BE$33),--($B$9:$B$28=$J$65),--($F$9:$F$28&gt;=BE$33),--($C$9:$C$28=$AW71),$H$9:$H$28,$K$9:$K$28),VLOOKUP($AW71,'6. Patients'!$C$44:$AP$73,COLUMNS('6. Patients'!$C$9:M$9),0)),"")</f>
        <v/>
      </c>
      <c r="BF71" s="88" t="str">
        <f>IFERROR(-MIN(SUMPRODUCT(--($E$9:$E$28&lt;=BF$33),--($B$9:$B$28=$J$65),--($F$9:$F$28&gt;=BF$33),--($C$9:$C$28=$AW71),$H$9:$H$28,$K$9:$K$28),VLOOKUP($AW71,'6. Patients'!$C$44:$AP$73,COLUMNS('6. Patients'!$C$9:N$9),0)),"")</f>
        <v/>
      </c>
      <c r="BG71" s="88" t="str">
        <f>IFERROR(-MIN(SUMPRODUCT(--($E$9:$E$28&lt;=BG$33),--($B$9:$B$28=$J$65),--($F$9:$F$28&gt;=BG$33),--($C$9:$C$28=$AW71),$H$9:$H$28,$K$9:$K$28),VLOOKUP($AW71,'6. Patients'!$C$44:$AP$73,COLUMNS('6. Patients'!$C$9:O$9),0)),"")</f>
        <v/>
      </c>
      <c r="BH71" s="88" t="str">
        <f>IFERROR(-MIN(SUMPRODUCT(--($E$9:$E$28&lt;=BH$33),--($B$9:$B$28=$J$65),--($F$9:$F$28&gt;=BH$33),--($C$9:$C$28=$AW71),$H$9:$H$28,$K$9:$K$28),VLOOKUP($AW71,'6. Patients'!$C$44:$AP$73,COLUMNS('6. Patients'!$C$9:P$9),0)),"")</f>
        <v/>
      </c>
      <c r="BI71" s="88" t="str">
        <f>IFERROR(-MIN(SUMPRODUCT(--($E$9:$E$28&lt;=BI$33),--($B$9:$B$28=$J$65),--($F$9:$F$28&gt;=BI$33),--($C$9:$C$28=$AW71),$H$9:$H$28,$K$9:$K$28),VLOOKUP($AW71,'6. Patients'!$C$44:$AP$73,COLUMNS('6. Patients'!$C$9:Q$9),0)),"")</f>
        <v/>
      </c>
      <c r="BJ71" s="88" t="str">
        <f>IFERROR(-MIN(SUMPRODUCT(--($E$9:$E$28&lt;=BJ$33),--($B$9:$B$28=$J$65),--($F$9:$F$28&gt;=BJ$33),--($C$9:$C$28=$AW71),$H$9:$H$28,$K$9:$K$28),VLOOKUP($AW71,'6. Patients'!$C$44:$AP$73,COLUMNS('6. Patients'!$C$9:R$9),0)),"")</f>
        <v/>
      </c>
      <c r="BK71" s="88" t="str">
        <f>IFERROR(-MIN(SUMPRODUCT(--($E$9:$E$28&lt;=BK$33),--($B$9:$B$28=$J$65),--($F$9:$F$28&gt;=BK$33),--($C$9:$C$28=$AW71),$H$9:$H$28,$K$9:$K$28),VLOOKUP($AW71,'6. Patients'!$C$44:$AP$73,COLUMNS('6. Patients'!$C$9:S$9),0)),"")</f>
        <v/>
      </c>
      <c r="BL71" s="88" t="str">
        <f>IFERROR(-MIN(SUMPRODUCT(--($E$9:$E$28&lt;=BL$33),--($B$9:$B$28=$J$65),--($F$9:$F$28&gt;=BL$33),--($C$9:$C$28=$AW71),$H$9:$H$28,$K$9:$K$28),VLOOKUP($AW71,'6. Patients'!$C$44:$AP$73,COLUMNS('6. Patients'!$C$9:T$9),0)),"")</f>
        <v/>
      </c>
      <c r="BM71" s="88" t="str">
        <f>IFERROR(-MIN(SUMPRODUCT(--($E$9:$E$28&lt;=BM$33),--($B$9:$B$28=$J$65),--($F$9:$F$28&gt;=BM$33),--($C$9:$C$28=$AW71),$H$9:$H$28,$K$9:$K$28),VLOOKUP($AW71,'6. Patients'!$C$44:$AP$73,COLUMNS('6. Patients'!$C$9:U$9),0)),"")</f>
        <v/>
      </c>
      <c r="BN71" s="88" t="str">
        <f>IFERROR(-MIN(SUMPRODUCT(--($E$9:$E$28&lt;=BN$33),--($B$9:$B$28=$J$65),--($F$9:$F$28&gt;=BN$33),--($C$9:$C$28=$AW71),$H$9:$H$28,$K$9:$K$28),VLOOKUP($AW71,'6. Patients'!$C$44:$AP$73,COLUMNS('6. Patients'!$C$9:V$9),0)),"")</f>
        <v/>
      </c>
      <c r="BO71" s="88" t="str">
        <f>IFERROR(-MIN(SUMPRODUCT(--($E$9:$E$28&lt;=BO$33),--($B$9:$B$28=$J$65),--($F$9:$F$28&gt;=BO$33),--($C$9:$C$28=$AW71),$H$9:$H$28,$K$9:$K$28),VLOOKUP($AW71,'6. Patients'!$C$44:$AP$73,COLUMNS('6. Patients'!$C$9:W$9),0)),"")</f>
        <v/>
      </c>
      <c r="BP71" s="88" t="str">
        <f>IFERROR(-MIN(SUMPRODUCT(--($E$9:$E$28&lt;=BP$33),--($B$9:$B$28=$J$65),--($F$9:$F$28&gt;=BP$33),--($C$9:$C$28=$AW71),$H$9:$H$28,$K$9:$K$28),VLOOKUP($AW71,'6. Patients'!$C$44:$AP$73,COLUMNS('6. Patients'!$C$9:X$9),0)),"")</f>
        <v/>
      </c>
      <c r="BQ71" s="88" t="str">
        <f>IFERROR(-MIN(SUMPRODUCT(--($E$9:$E$28&lt;=BQ$33),--($B$9:$B$28=$J$65),--($F$9:$F$28&gt;=BQ$33),--($C$9:$C$28=$AW71),$H$9:$H$28,$K$9:$K$28),VLOOKUP($AW71,'6. Patients'!$C$44:$AP$73,COLUMNS('6. Patients'!$C$9:Y$9),0)),"")</f>
        <v/>
      </c>
      <c r="BR71" s="88" t="str">
        <f>IFERROR(-MIN(SUMPRODUCT(--($E$9:$E$28&lt;=BR$33),--($B$9:$B$28=$J$65),--($F$9:$F$28&gt;=BR$33),--($C$9:$C$28=$AW71),$H$9:$H$28,$K$9:$K$28),VLOOKUP($AW71,'6. Patients'!$C$44:$AP$73,COLUMNS('6. Patients'!$C$9:Z$9),0)),"")</f>
        <v/>
      </c>
      <c r="BS71" s="88" t="str">
        <f>IFERROR(-MIN(SUMPRODUCT(--($E$9:$E$28&lt;=BS$33),--($B$9:$B$28=$J$65),--($F$9:$F$28&gt;=BS$33),--($C$9:$C$28=$AW71),$H$9:$H$28,$K$9:$K$28),VLOOKUP($AW71,'6. Patients'!$C$44:$AP$73,COLUMNS('6. Patients'!$C$9:AA$9),0)),"")</f>
        <v/>
      </c>
      <c r="BT71" s="88" t="str">
        <f>IFERROR(-MIN(SUMPRODUCT(--($E$9:$E$28&lt;=BT$33),--($B$9:$B$28=$J$65),--($F$9:$F$28&gt;=BT$33),--($C$9:$C$28=$AW71),$H$9:$H$28,$K$9:$K$28),VLOOKUP($AW71,'6. Patients'!$C$44:$AP$73,COLUMNS('6. Patients'!$C$9:AB$9),0)),"")</f>
        <v/>
      </c>
      <c r="BU71" s="88" t="str">
        <f>IFERROR(-MIN(SUMPRODUCT(--($E$9:$E$28&lt;=BU$33),--($B$9:$B$28=$J$65),--($F$9:$F$28&gt;=BU$33),--($C$9:$C$28=$AW71),$H$9:$H$28,$K$9:$K$28),VLOOKUP($AW71,'6. Patients'!$C$44:$AP$73,COLUMNS('6. Patients'!$C$9:AC$9),0)),"")</f>
        <v/>
      </c>
      <c r="BV71" s="88" t="str">
        <f>IFERROR(-MIN(SUMPRODUCT(--($E$9:$E$28&lt;=BV$33),--($B$9:$B$28=$J$65),--($F$9:$F$28&gt;=BV$33),--($C$9:$C$28=$AW71),$H$9:$H$28,$K$9:$K$28),VLOOKUP($AW71,'6. Patients'!$C$44:$AP$73,COLUMNS('6. Patients'!$C$9:AD$9),0)),"")</f>
        <v/>
      </c>
      <c r="BW71" s="88" t="str">
        <f>IFERROR(-MIN(SUMPRODUCT(--($E$9:$E$28&lt;=BW$33),--($B$9:$B$28=$J$65),--($F$9:$F$28&gt;=BW$33),--($C$9:$C$28=$AW71),$H$9:$H$28,$K$9:$K$28),VLOOKUP($AW71,'6. Patients'!$C$44:$AP$73,COLUMNS('6. Patients'!$C$9:AE$9),0)),"")</f>
        <v/>
      </c>
      <c r="BX71" s="88" t="str">
        <f>IFERROR(-MIN(SUMPRODUCT(--($E$9:$E$28&lt;=BX$33),--($B$9:$B$28=$J$65),--($F$9:$F$28&gt;=BX$33),--($C$9:$C$28=$AW71),$H$9:$H$28,$K$9:$K$28),VLOOKUP($AW71,'6. Patients'!$C$44:$AP$73,COLUMNS('6. Patients'!$C$9:AF$9),0)),"")</f>
        <v/>
      </c>
      <c r="BY71" s="88" t="str">
        <f>IFERROR(-MIN(SUMPRODUCT(--($E$9:$E$28&lt;=BY$33),--($B$9:$B$28=$J$65),--($F$9:$F$28&gt;=BY$33),--($C$9:$C$28=$AW71),$H$9:$H$28,$K$9:$K$28),VLOOKUP($AW71,'6. Patients'!$C$44:$AP$73,COLUMNS('6. Patients'!$C$9:AG$9),0)),"")</f>
        <v/>
      </c>
      <c r="BZ71" s="88" t="str">
        <f>IFERROR(-MIN(SUMPRODUCT(--($E$9:$E$28&lt;=BZ$33),--($B$9:$B$28=$J$65),--($F$9:$F$28&gt;=BZ$33),--($C$9:$C$28=$AW71),$H$9:$H$28,$K$9:$K$28),VLOOKUP($AW71,'6. Patients'!$C$44:$AP$73,COLUMNS('6. Patients'!$C$9:AH$9),0)),"")</f>
        <v/>
      </c>
      <c r="CA71" s="88" t="str">
        <f>IFERROR(-MIN(SUMPRODUCT(--($E$9:$E$28&lt;=CA$33),--($B$9:$B$28=$J$65),--($F$9:$F$28&gt;=CA$33),--($C$9:$C$28=$AW71),$H$9:$H$28,$K$9:$K$28),VLOOKUP($AW71,'6. Patients'!$C$44:$AP$73,COLUMNS('6. Patients'!$C$9:AI$9),0)),"")</f>
        <v/>
      </c>
      <c r="CB71" s="88" t="str">
        <f>IFERROR(-MIN(SUMPRODUCT(--($E$9:$E$28&lt;=CB$33),--($B$9:$B$28=$J$65),--($F$9:$F$28&gt;=CB$33),--($C$9:$C$28=$AW71),$H$9:$H$28,$K$9:$K$28),VLOOKUP($AW71,'6. Patients'!$C$44:$AP$73,COLUMNS('6. Patients'!$C$9:AJ$9),0)),"")</f>
        <v/>
      </c>
      <c r="CC71" s="88" t="str">
        <f>IFERROR(-MIN(SUMPRODUCT(--($E$9:$E$28&lt;=CC$33),--($B$9:$B$28=$J$65),--($F$9:$F$28&gt;=CC$33),--($C$9:$C$28=$AW71),$H$9:$H$28,$K$9:$K$28),VLOOKUP($AW71,'6. Patients'!$C$44:$AP$73,COLUMNS('6. Patients'!$C$9:AK$9),0)),"")</f>
        <v/>
      </c>
      <c r="CD71" s="88" t="str">
        <f>IFERROR(-MIN(SUMPRODUCT(--($E$9:$E$28&lt;=CD$33),--($B$9:$B$28=$J$65),--($F$9:$F$28&gt;=CD$33),--($C$9:$C$28=$AW71),$H$9:$H$28,$K$9:$K$28),VLOOKUP($AW71,'6. Patients'!$C$44:$AP$73,COLUMNS('6. Patients'!$C$9:AL$9),0)),"")</f>
        <v/>
      </c>
      <c r="CE71" s="88" t="str">
        <f>IFERROR(-MIN(SUMPRODUCT(--($E$9:$E$28&lt;=CE$33),--($B$9:$B$28=$J$65),--($F$9:$F$28&gt;=CE$33),--($C$9:$C$28=$AW71),$H$9:$H$28,$K$9:$K$28),VLOOKUP($AW71,'6. Patients'!$C$44:$AP$73,COLUMNS('6. Patients'!$C$9:AM$9),0)),"")</f>
        <v/>
      </c>
      <c r="CF71" s="88" t="str">
        <f>IFERROR(-MIN(SUMPRODUCT(--($E$9:$E$28&lt;=CF$33),--($B$9:$B$28=$J$65),--($F$9:$F$28&gt;=CF$33),--($C$9:$C$28=$AW71),$H$9:$H$28,$K$9:$K$28),VLOOKUP($AW71,'6. Patients'!$C$44:$AP$73,COLUMNS('6. Patients'!$C$9:AN$9),0)),"")</f>
        <v/>
      </c>
      <c r="CG71" s="88" t="str">
        <f>IFERROR(-MIN(SUMPRODUCT(--($E$9:$E$28&lt;=CG$33),--($B$9:$B$28=$J$65),--($F$9:$F$28&gt;=CG$33),--($C$9:$C$28=$AW71),$H$9:$H$28,$K$9:$K$28),VLOOKUP($AW71,'6. Patients'!$C$44:$AP$73,COLUMNS('6. Patients'!$C$9:AO$9),0)),"")</f>
        <v/>
      </c>
      <c r="CI71" s="12" t="str">
        <f t="shared" si="53"/>
        <v/>
      </c>
      <c r="CJ71" s="88">
        <f t="shared" si="56"/>
        <v>0</v>
      </c>
      <c r="CK71" s="88">
        <f t="shared" si="54"/>
        <v>0</v>
      </c>
      <c r="CL71" s="88">
        <f t="shared" si="54"/>
        <v>0</v>
      </c>
      <c r="CM71" s="88">
        <f t="shared" si="54"/>
        <v>0</v>
      </c>
      <c r="CN71" s="88">
        <f t="shared" si="54"/>
        <v>0</v>
      </c>
      <c r="CO71" s="88">
        <f t="shared" si="54"/>
        <v>0</v>
      </c>
      <c r="CP71" s="88">
        <f t="shared" si="54"/>
        <v>0</v>
      </c>
      <c r="CQ71" s="88">
        <f t="shared" si="54"/>
        <v>0</v>
      </c>
      <c r="CR71" s="88">
        <f t="shared" si="54"/>
        <v>0</v>
      </c>
      <c r="CS71" s="88">
        <f t="shared" si="54"/>
        <v>0</v>
      </c>
      <c r="CT71" s="88">
        <f t="shared" si="54"/>
        <v>0</v>
      </c>
      <c r="CU71" s="88">
        <f t="shared" si="54"/>
        <v>0</v>
      </c>
      <c r="CV71" s="88">
        <f t="shared" si="54"/>
        <v>0</v>
      </c>
      <c r="CW71" s="88">
        <f t="shared" si="54"/>
        <v>0</v>
      </c>
      <c r="CX71" s="88">
        <f t="shared" si="54"/>
        <v>0</v>
      </c>
      <c r="CY71" s="88">
        <f t="shared" si="54"/>
        <v>0</v>
      </c>
      <c r="CZ71" s="88">
        <f t="shared" si="54"/>
        <v>0</v>
      </c>
      <c r="DA71" s="88">
        <f t="shared" si="54"/>
        <v>0</v>
      </c>
      <c r="DB71" s="88">
        <f t="shared" si="54"/>
        <v>0</v>
      </c>
      <c r="DC71" s="88">
        <f t="shared" si="54"/>
        <v>0</v>
      </c>
      <c r="DD71" s="88">
        <f t="shared" si="54"/>
        <v>0</v>
      </c>
      <c r="DE71" s="88">
        <f t="shared" si="54"/>
        <v>0</v>
      </c>
      <c r="DF71" s="88">
        <f t="shared" si="54"/>
        <v>0</v>
      </c>
      <c r="DG71" s="88">
        <f t="shared" si="54"/>
        <v>0</v>
      </c>
      <c r="DH71" s="88">
        <f t="shared" si="54"/>
        <v>0</v>
      </c>
      <c r="DI71" s="88">
        <f t="shared" si="54"/>
        <v>0</v>
      </c>
      <c r="DJ71" s="88">
        <f t="shared" si="54"/>
        <v>0</v>
      </c>
      <c r="DK71" s="88">
        <f t="shared" si="54"/>
        <v>0</v>
      </c>
      <c r="DL71" s="88">
        <f t="shared" si="54"/>
        <v>0</v>
      </c>
      <c r="DM71" s="88">
        <f t="shared" si="54"/>
        <v>0</v>
      </c>
      <c r="DN71" s="88">
        <f t="shared" si="54"/>
        <v>0</v>
      </c>
      <c r="DO71" s="88">
        <f t="shared" si="54"/>
        <v>0</v>
      </c>
      <c r="DP71" s="88">
        <f t="shared" si="54"/>
        <v>0</v>
      </c>
      <c r="DQ71" s="88">
        <f t="shared" si="54"/>
        <v>0</v>
      </c>
      <c r="DR71" s="88">
        <f t="shared" si="54"/>
        <v>0</v>
      </c>
      <c r="DS71" s="88">
        <f t="shared" si="54"/>
        <v>0</v>
      </c>
    </row>
    <row r="72" spans="10:123" x14ac:dyDescent="0.3">
      <c r="J72" s="12" t="str">
        <f>'6. Patients'!C50</f>
        <v/>
      </c>
      <c r="K72" s="12"/>
      <c r="L72" s="88">
        <f t="shared" si="55"/>
        <v>0</v>
      </c>
      <c r="M72" s="88">
        <f t="shared" si="51"/>
        <v>0</v>
      </c>
      <c r="N72" s="88">
        <f t="shared" si="51"/>
        <v>0</v>
      </c>
      <c r="O72" s="88">
        <f t="shared" si="51"/>
        <v>0</v>
      </c>
      <c r="P72" s="88">
        <f t="shared" si="51"/>
        <v>0</v>
      </c>
      <c r="Q72" s="88">
        <f t="shared" si="51"/>
        <v>0</v>
      </c>
      <c r="R72" s="88">
        <f t="shared" si="51"/>
        <v>0</v>
      </c>
      <c r="S72" s="88">
        <f t="shared" si="51"/>
        <v>0</v>
      </c>
      <c r="T72" s="88">
        <f t="shared" si="51"/>
        <v>0</v>
      </c>
      <c r="U72" s="88">
        <f t="shared" si="51"/>
        <v>0</v>
      </c>
      <c r="V72" s="88">
        <f t="shared" si="51"/>
        <v>0</v>
      </c>
      <c r="W72" s="88">
        <f t="shared" si="51"/>
        <v>0</v>
      </c>
      <c r="X72" s="88">
        <f t="shared" si="51"/>
        <v>0</v>
      </c>
      <c r="Y72" s="88">
        <f t="shared" si="51"/>
        <v>0</v>
      </c>
      <c r="Z72" s="88">
        <f t="shared" si="51"/>
        <v>0</v>
      </c>
      <c r="AA72" s="88">
        <f t="shared" si="51"/>
        <v>0</v>
      </c>
      <c r="AB72" s="88">
        <f t="shared" si="51"/>
        <v>0</v>
      </c>
      <c r="AC72" s="88">
        <f t="shared" si="51"/>
        <v>0</v>
      </c>
      <c r="AD72" s="88">
        <f t="shared" si="51"/>
        <v>0</v>
      </c>
      <c r="AE72" s="88">
        <f t="shared" si="51"/>
        <v>0</v>
      </c>
      <c r="AF72" s="88">
        <f t="shared" si="51"/>
        <v>0</v>
      </c>
      <c r="AG72" s="88">
        <f t="shared" si="51"/>
        <v>0</v>
      </c>
      <c r="AH72" s="88">
        <f t="shared" si="51"/>
        <v>0</v>
      </c>
      <c r="AI72" s="88">
        <f t="shared" si="51"/>
        <v>0</v>
      </c>
      <c r="AJ72" s="88">
        <f t="shared" si="51"/>
        <v>0</v>
      </c>
      <c r="AK72" s="88">
        <f t="shared" si="51"/>
        <v>0</v>
      </c>
      <c r="AL72" s="88">
        <f t="shared" si="51"/>
        <v>0</v>
      </c>
      <c r="AM72" s="88">
        <f t="shared" si="51"/>
        <v>0</v>
      </c>
      <c r="AN72" s="88">
        <f t="shared" si="51"/>
        <v>0</v>
      </c>
      <c r="AO72" s="88">
        <f t="shared" si="51"/>
        <v>0</v>
      </c>
      <c r="AP72" s="88">
        <f t="shared" si="51"/>
        <v>0</v>
      </c>
      <c r="AQ72" s="88">
        <f t="shared" si="51"/>
        <v>0</v>
      </c>
      <c r="AR72" s="88">
        <f t="shared" si="51"/>
        <v>0</v>
      </c>
      <c r="AS72" s="88">
        <f t="shared" si="51"/>
        <v>0</v>
      </c>
      <c r="AT72" s="88">
        <f t="shared" si="51"/>
        <v>0</v>
      </c>
      <c r="AU72" s="88">
        <f t="shared" si="51"/>
        <v>0</v>
      </c>
      <c r="AW72" s="12" t="str">
        <f t="shared" si="52"/>
        <v/>
      </c>
      <c r="AX72" s="88" t="str">
        <f>IFERROR(-MIN(SUMPRODUCT(--($E$9:$E$28&lt;=AX$33),--($B$9:$B$28=$J$65),--($F$9:$F$28&gt;=AX$33),--($C$9:$C$28=$AW72),$H$9:$H$28,$K$9:$K$28),VLOOKUP($AW72,'6. Patients'!$C$44:$AP$73,COLUMNS('6. Patients'!$C$9:F$9),0)),"")</f>
        <v/>
      </c>
      <c r="AY72" s="88" t="str">
        <f>IFERROR(-MIN(SUMPRODUCT(--($E$9:$E$28&lt;=AY$33),--($B$9:$B$28=$J$65),--($F$9:$F$28&gt;=AY$33),--($C$9:$C$28=$AW72),$H$9:$H$28,$K$9:$K$28),VLOOKUP($AW72,'6. Patients'!$C$44:$AP$73,COLUMNS('6. Patients'!$C$9:G$9),0)),"")</f>
        <v/>
      </c>
      <c r="AZ72" s="88" t="str">
        <f>IFERROR(-MIN(SUMPRODUCT(--($E$9:$E$28&lt;=AZ$33),--($B$9:$B$28=$J$65),--($F$9:$F$28&gt;=AZ$33),--($C$9:$C$28=$AW72),$H$9:$H$28,$K$9:$K$28),VLOOKUP($AW72,'6. Patients'!$C$44:$AP$73,COLUMNS('6. Patients'!$C$9:H$9),0)),"")</f>
        <v/>
      </c>
      <c r="BA72" s="88" t="str">
        <f>IFERROR(-MIN(SUMPRODUCT(--($E$9:$E$28&lt;=BA$33),--($B$9:$B$28=$J$65),--($F$9:$F$28&gt;=BA$33),--($C$9:$C$28=$AW72),$H$9:$H$28,$K$9:$K$28),VLOOKUP($AW72,'6. Patients'!$C$44:$AP$73,COLUMNS('6. Patients'!$C$9:I$9),0)),"")</f>
        <v/>
      </c>
      <c r="BB72" s="88" t="str">
        <f>IFERROR(-MIN(SUMPRODUCT(--($E$9:$E$28&lt;=BB$33),--($B$9:$B$28=$J$65),--($F$9:$F$28&gt;=BB$33),--($C$9:$C$28=$AW72),$H$9:$H$28,$K$9:$K$28),VLOOKUP($AW72,'6. Patients'!$C$44:$AP$73,COLUMNS('6. Patients'!$C$9:J$9),0)),"")</f>
        <v/>
      </c>
      <c r="BC72" s="88" t="str">
        <f>IFERROR(-MIN(SUMPRODUCT(--($E$9:$E$28&lt;=BC$33),--($B$9:$B$28=$J$65),--($F$9:$F$28&gt;=BC$33),--($C$9:$C$28=$AW72),$H$9:$H$28,$K$9:$K$28),VLOOKUP($AW72,'6. Patients'!$C$44:$AP$73,COLUMNS('6. Patients'!$C$9:K$9),0)),"")</f>
        <v/>
      </c>
      <c r="BD72" s="88" t="str">
        <f>IFERROR(-MIN(SUMPRODUCT(--($E$9:$E$28&lt;=BD$33),--($B$9:$B$28=$J$65),--($F$9:$F$28&gt;=BD$33),--($C$9:$C$28=$AW72),$H$9:$H$28,$K$9:$K$28),VLOOKUP($AW72,'6. Patients'!$C$44:$AP$73,COLUMNS('6. Patients'!$C$9:L$9),0)),"")</f>
        <v/>
      </c>
      <c r="BE72" s="88" t="str">
        <f>IFERROR(-MIN(SUMPRODUCT(--($E$9:$E$28&lt;=BE$33),--($B$9:$B$28=$J$65),--($F$9:$F$28&gt;=BE$33),--($C$9:$C$28=$AW72),$H$9:$H$28,$K$9:$K$28),VLOOKUP($AW72,'6. Patients'!$C$44:$AP$73,COLUMNS('6. Patients'!$C$9:M$9),0)),"")</f>
        <v/>
      </c>
      <c r="BF72" s="88" t="str">
        <f>IFERROR(-MIN(SUMPRODUCT(--($E$9:$E$28&lt;=BF$33),--($B$9:$B$28=$J$65),--($F$9:$F$28&gt;=BF$33),--($C$9:$C$28=$AW72),$H$9:$H$28,$K$9:$K$28),VLOOKUP($AW72,'6. Patients'!$C$44:$AP$73,COLUMNS('6. Patients'!$C$9:N$9),0)),"")</f>
        <v/>
      </c>
      <c r="BG72" s="88" t="str">
        <f>IFERROR(-MIN(SUMPRODUCT(--($E$9:$E$28&lt;=BG$33),--($B$9:$B$28=$J$65),--($F$9:$F$28&gt;=BG$33),--($C$9:$C$28=$AW72),$H$9:$H$28,$K$9:$K$28),VLOOKUP($AW72,'6. Patients'!$C$44:$AP$73,COLUMNS('6. Patients'!$C$9:O$9),0)),"")</f>
        <v/>
      </c>
      <c r="BH72" s="88" t="str">
        <f>IFERROR(-MIN(SUMPRODUCT(--($E$9:$E$28&lt;=BH$33),--($B$9:$B$28=$J$65),--($F$9:$F$28&gt;=BH$33),--($C$9:$C$28=$AW72),$H$9:$H$28,$K$9:$K$28),VLOOKUP($AW72,'6. Patients'!$C$44:$AP$73,COLUMNS('6. Patients'!$C$9:P$9),0)),"")</f>
        <v/>
      </c>
      <c r="BI72" s="88" t="str">
        <f>IFERROR(-MIN(SUMPRODUCT(--($E$9:$E$28&lt;=BI$33),--($B$9:$B$28=$J$65),--($F$9:$F$28&gt;=BI$33),--($C$9:$C$28=$AW72),$H$9:$H$28,$K$9:$K$28),VLOOKUP($AW72,'6. Patients'!$C$44:$AP$73,COLUMNS('6. Patients'!$C$9:Q$9),0)),"")</f>
        <v/>
      </c>
      <c r="BJ72" s="88" t="str">
        <f>IFERROR(-MIN(SUMPRODUCT(--($E$9:$E$28&lt;=BJ$33),--($B$9:$B$28=$J$65),--($F$9:$F$28&gt;=BJ$33),--($C$9:$C$28=$AW72),$H$9:$H$28,$K$9:$K$28),VLOOKUP($AW72,'6. Patients'!$C$44:$AP$73,COLUMNS('6. Patients'!$C$9:R$9),0)),"")</f>
        <v/>
      </c>
      <c r="BK72" s="88" t="str">
        <f>IFERROR(-MIN(SUMPRODUCT(--($E$9:$E$28&lt;=BK$33),--($B$9:$B$28=$J$65),--($F$9:$F$28&gt;=BK$33),--($C$9:$C$28=$AW72),$H$9:$H$28,$K$9:$K$28),VLOOKUP($AW72,'6. Patients'!$C$44:$AP$73,COLUMNS('6. Patients'!$C$9:S$9),0)),"")</f>
        <v/>
      </c>
      <c r="BL72" s="88" t="str">
        <f>IFERROR(-MIN(SUMPRODUCT(--($E$9:$E$28&lt;=BL$33),--($B$9:$B$28=$J$65),--($F$9:$F$28&gt;=BL$33),--($C$9:$C$28=$AW72),$H$9:$H$28,$K$9:$K$28),VLOOKUP($AW72,'6. Patients'!$C$44:$AP$73,COLUMNS('6. Patients'!$C$9:T$9),0)),"")</f>
        <v/>
      </c>
      <c r="BM72" s="88" t="str">
        <f>IFERROR(-MIN(SUMPRODUCT(--($E$9:$E$28&lt;=BM$33),--($B$9:$B$28=$J$65),--($F$9:$F$28&gt;=BM$33),--($C$9:$C$28=$AW72),$H$9:$H$28,$K$9:$K$28),VLOOKUP($AW72,'6. Patients'!$C$44:$AP$73,COLUMNS('6. Patients'!$C$9:U$9),0)),"")</f>
        <v/>
      </c>
      <c r="BN72" s="88" t="str">
        <f>IFERROR(-MIN(SUMPRODUCT(--($E$9:$E$28&lt;=BN$33),--($B$9:$B$28=$J$65),--($F$9:$F$28&gt;=BN$33),--($C$9:$C$28=$AW72),$H$9:$H$28,$K$9:$K$28),VLOOKUP($AW72,'6. Patients'!$C$44:$AP$73,COLUMNS('6. Patients'!$C$9:V$9),0)),"")</f>
        <v/>
      </c>
      <c r="BO72" s="88" t="str">
        <f>IFERROR(-MIN(SUMPRODUCT(--($E$9:$E$28&lt;=BO$33),--($B$9:$B$28=$J$65),--($F$9:$F$28&gt;=BO$33),--($C$9:$C$28=$AW72),$H$9:$H$28,$K$9:$K$28),VLOOKUP($AW72,'6. Patients'!$C$44:$AP$73,COLUMNS('6. Patients'!$C$9:W$9),0)),"")</f>
        <v/>
      </c>
      <c r="BP72" s="88" t="str">
        <f>IFERROR(-MIN(SUMPRODUCT(--($E$9:$E$28&lt;=BP$33),--($B$9:$B$28=$J$65),--($F$9:$F$28&gt;=BP$33),--($C$9:$C$28=$AW72),$H$9:$H$28,$K$9:$K$28),VLOOKUP($AW72,'6. Patients'!$C$44:$AP$73,COLUMNS('6. Patients'!$C$9:X$9),0)),"")</f>
        <v/>
      </c>
      <c r="BQ72" s="88" t="str">
        <f>IFERROR(-MIN(SUMPRODUCT(--($E$9:$E$28&lt;=BQ$33),--($B$9:$B$28=$J$65),--($F$9:$F$28&gt;=BQ$33),--($C$9:$C$28=$AW72),$H$9:$H$28,$K$9:$K$28),VLOOKUP($AW72,'6. Patients'!$C$44:$AP$73,COLUMNS('6. Patients'!$C$9:Y$9),0)),"")</f>
        <v/>
      </c>
      <c r="BR72" s="88" t="str">
        <f>IFERROR(-MIN(SUMPRODUCT(--($E$9:$E$28&lt;=BR$33),--($B$9:$B$28=$J$65),--($F$9:$F$28&gt;=BR$33),--($C$9:$C$28=$AW72),$H$9:$H$28,$K$9:$K$28),VLOOKUP($AW72,'6. Patients'!$C$44:$AP$73,COLUMNS('6. Patients'!$C$9:Z$9),0)),"")</f>
        <v/>
      </c>
      <c r="BS72" s="88" t="str">
        <f>IFERROR(-MIN(SUMPRODUCT(--($E$9:$E$28&lt;=BS$33),--($B$9:$B$28=$J$65),--($F$9:$F$28&gt;=BS$33),--($C$9:$C$28=$AW72),$H$9:$H$28,$K$9:$K$28),VLOOKUP($AW72,'6. Patients'!$C$44:$AP$73,COLUMNS('6. Patients'!$C$9:AA$9),0)),"")</f>
        <v/>
      </c>
      <c r="BT72" s="88" t="str">
        <f>IFERROR(-MIN(SUMPRODUCT(--($E$9:$E$28&lt;=BT$33),--($B$9:$B$28=$J$65),--($F$9:$F$28&gt;=BT$33),--($C$9:$C$28=$AW72),$H$9:$H$28,$K$9:$K$28),VLOOKUP($AW72,'6. Patients'!$C$44:$AP$73,COLUMNS('6. Patients'!$C$9:AB$9),0)),"")</f>
        <v/>
      </c>
      <c r="BU72" s="88" t="str">
        <f>IFERROR(-MIN(SUMPRODUCT(--($E$9:$E$28&lt;=BU$33),--($B$9:$B$28=$J$65),--($F$9:$F$28&gt;=BU$33),--($C$9:$C$28=$AW72),$H$9:$H$28,$K$9:$K$28),VLOOKUP($AW72,'6. Patients'!$C$44:$AP$73,COLUMNS('6. Patients'!$C$9:AC$9),0)),"")</f>
        <v/>
      </c>
      <c r="BV72" s="88" t="str">
        <f>IFERROR(-MIN(SUMPRODUCT(--($E$9:$E$28&lt;=BV$33),--($B$9:$B$28=$J$65),--($F$9:$F$28&gt;=BV$33),--($C$9:$C$28=$AW72),$H$9:$H$28,$K$9:$K$28),VLOOKUP($AW72,'6. Patients'!$C$44:$AP$73,COLUMNS('6. Patients'!$C$9:AD$9),0)),"")</f>
        <v/>
      </c>
      <c r="BW72" s="88" t="str">
        <f>IFERROR(-MIN(SUMPRODUCT(--($E$9:$E$28&lt;=BW$33),--($B$9:$B$28=$J$65),--($F$9:$F$28&gt;=BW$33),--($C$9:$C$28=$AW72),$H$9:$H$28,$K$9:$K$28),VLOOKUP($AW72,'6. Patients'!$C$44:$AP$73,COLUMNS('6. Patients'!$C$9:AE$9),0)),"")</f>
        <v/>
      </c>
      <c r="BX72" s="88" t="str">
        <f>IFERROR(-MIN(SUMPRODUCT(--($E$9:$E$28&lt;=BX$33),--($B$9:$B$28=$J$65),--($F$9:$F$28&gt;=BX$33),--($C$9:$C$28=$AW72),$H$9:$H$28,$K$9:$K$28),VLOOKUP($AW72,'6. Patients'!$C$44:$AP$73,COLUMNS('6. Patients'!$C$9:AF$9),0)),"")</f>
        <v/>
      </c>
      <c r="BY72" s="88" t="str">
        <f>IFERROR(-MIN(SUMPRODUCT(--($E$9:$E$28&lt;=BY$33),--($B$9:$B$28=$J$65),--($F$9:$F$28&gt;=BY$33),--($C$9:$C$28=$AW72),$H$9:$H$28,$K$9:$K$28),VLOOKUP($AW72,'6. Patients'!$C$44:$AP$73,COLUMNS('6. Patients'!$C$9:AG$9),0)),"")</f>
        <v/>
      </c>
      <c r="BZ72" s="88" t="str">
        <f>IFERROR(-MIN(SUMPRODUCT(--($E$9:$E$28&lt;=BZ$33),--($B$9:$B$28=$J$65),--($F$9:$F$28&gt;=BZ$33),--($C$9:$C$28=$AW72),$H$9:$H$28,$K$9:$K$28),VLOOKUP($AW72,'6. Patients'!$C$44:$AP$73,COLUMNS('6. Patients'!$C$9:AH$9),0)),"")</f>
        <v/>
      </c>
      <c r="CA72" s="88" t="str">
        <f>IFERROR(-MIN(SUMPRODUCT(--($E$9:$E$28&lt;=CA$33),--($B$9:$B$28=$J$65),--($F$9:$F$28&gt;=CA$33),--($C$9:$C$28=$AW72),$H$9:$H$28,$K$9:$K$28),VLOOKUP($AW72,'6. Patients'!$C$44:$AP$73,COLUMNS('6. Patients'!$C$9:AI$9),0)),"")</f>
        <v/>
      </c>
      <c r="CB72" s="88" t="str">
        <f>IFERROR(-MIN(SUMPRODUCT(--($E$9:$E$28&lt;=CB$33),--($B$9:$B$28=$J$65),--($F$9:$F$28&gt;=CB$33),--($C$9:$C$28=$AW72),$H$9:$H$28,$K$9:$K$28),VLOOKUP($AW72,'6. Patients'!$C$44:$AP$73,COLUMNS('6. Patients'!$C$9:AJ$9),0)),"")</f>
        <v/>
      </c>
      <c r="CC72" s="88" t="str">
        <f>IFERROR(-MIN(SUMPRODUCT(--($E$9:$E$28&lt;=CC$33),--($B$9:$B$28=$J$65),--($F$9:$F$28&gt;=CC$33),--($C$9:$C$28=$AW72),$H$9:$H$28,$K$9:$K$28),VLOOKUP($AW72,'6. Patients'!$C$44:$AP$73,COLUMNS('6. Patients'!$C$9:AK$9),0)),"")</f>
        <v/>
      </c>
      <c r="CD72" s="88" t="str">
        <f>IFERROR(-MIN(SUMPRODUCT(--($E$9:$E$28&lt;=CD$33),--($B$9:$B$28=$J$65),--($F$9:$F$28&gt;=CD$33),--($C$9:$C$28=$AW72),$H$9:$H$28,$K$9:$K$28),VLOOKUP($AW72,'6. Patients'!$C$44:$AP$73,COLUMNS('6. Patients'!$C$9:AL$9),0)),"")</f>
        <v/>
      </c>
      <c r="CE72" s="88" t="str">
        <f>IFERROR(-MIN(SUMPRODUCT(--($E$9:$E$28&lt;=CE$33),--($B$9:$B$28=$J$65),--($F$9:$F$28&gt;=CE$33),--($C$9:$C$28=$AW72),$H$9:$H$28,$K$9:$K$28),VLOOKUP($AW72,'6. Patients'!$C$44:$AP$73,COLUMNS('6. Patients'!$C$9:AM$9),0)),"")</f>
        <v/>
      </c>
      <c r="CF72" s="88" t="str">
        <f>IFERROR(-MIN(SUMPRODUCT(--($E$9:$E$28&lt;=CF$33),--($B$9:$B$28=$J$65),--($F$9:$F$28&gt;=CF$33),--($C$9:$C$28=$AW72),$H$9:$H$28,$K$9:$K$28),VLOOKUP($AW72,'6. Patients'!$C$44:$AP$73,COLUMNS('6. Patients'!$C$9:AN$9),0)),"")</f>
        <v/>
      </c>
      <c r="CG72" s="88" t="str">
        <f>IFERROR(-MIN(SUMPRODUCT(--($E$9:$E$28&lt;=CG$33),--($B$9:$B$28=$J$65),--($F$9:$F$28&gt;=CG$33),--($C$9:$C$28=$AW72),$H$9:$H$28,$K$9:$K$28),VLOOKUP($AW72,'6. Patients'!$C$44:$AP$73,COLUMNS('6. Patients'!$C$9:AO$9),0)),"")</f>
        <v/>
      </c>
      <c r="CI72" s="12" t="str">
        <f t="shared" si="53"/>
        <v/>
      </c>
      <c r="CJ72" s="88">
        <f t="shared" si="56"/>
        <v>0</v>
      </c>
      <c r="CK72" s="88">
        <f t="shared" si="54"/>
        <v>0</v>
      </c>
      <c r="CL72" s="88">
        <f t="shared" si="54"/>
        <v>0</v>
      </c>
      <c r="CM72" s="88">
        <f t="shared" si="54"/>
        <v>0</v>
      </c>
      <c r="CN72" s="88">
        <f t="shared" si="54"/>
        <v>0</v>
      </c>
      <c r="CO72" s="88">
        <f t="shared" si="54"/>
        <v>0</v>
      </c>
      <c r="CP72" s="88">
        <f t="shared" si="54"/>
        <v>0</v>
      </c>
      <c r="CQ72" s="88">
        <f t="shared" si="54"/>
        <v>0</v>
      </c>
      <c r="CR72" s="88">
        <f t="shared" si="54"/>
        <v>0</v>
      </c>
      <c r="CS72" s="88">
        <f t="shared" si="54"/>
        <v>0</v>
      </c>
      <c r="CT72" s="88">
        <f t="shared" si="54"/>
        <v>0</v>
      </c>
      <c r="CU72" s="88">
        <f t="shared" si="54"/>
        <v>0</v>
      </c>
      <c r="CV72" s="88">
        <f t="shared" si="54"/>
        <v>0</v>
      </c>
      <c r="CW72" s="88">
        <f t="shared" si="54"/>
        <v>0</v>
      </c>
      <c r="CX72" s="88">
        <f t="shared" si="54"/>
        <v>0</v>
      </c>
      <c r="CY72" s="88">
        <f t="shared" si="54"/>
        <v>0</v>
      </c>
      <c r="CZ72" s="88">
        <f t="shared" si="54"/>
        <v>0</v>
      </c>
      <c r="DA72" s="88">
        <f t="shared" si="54"/>
        <v>0</v>
      </c>
      <c r="DB72" s="88">
        <f t="shared" si="54"/>
        <v>0</v>
      </c>
      <c r="DC72" s="88">
        <f t="shared" si="54"/>
        <v>0</v>
      </c>
      <c r="DD72" s="88">
        <f t="shared" si="54"/>
        <v>0</v>
      </c>
      <c r="DE72" s="88">
        <f t="shared" si="54"/>
        <v>0</v>
      </c>
      <c r="DF72" s="88">
        <f t="shared" si="54"/>
        <v>0</v>
      </c>
      <c r="DG72" s="88">
        <f t="shared" si="54"/>
        <v>0</v>
      </c>
      <c r="DH72" s="88">
        <f t="shared" si="54"/>
        <v>0</v>
      </c>
      <c r="DI72" s="88">
        <f t="shared" si="54"/>
        <v>0</v>
      </c>
      <c r="DJ72" s="88">
        <f t="shared" si="54"/>
        <v>0</v>
      </c>
      <c r="DK72" s="88">
        <f t="shared" si="54"/>
        <v>0</v>
      </c>
      <c r="DL72" s="88">
        <f t="shared" si="54"/>
        <v>0</v>
      </c>
      <c r="DM72" s="88">
        <f t="shared" si="54"/>
        <v>0</v>
      </c>
      <c r="DN72" s="88">
        <f t="shared" si="54"/>
        <v>0</v>
      </c>
      <c r="DO72" s="88">
        <f t="shared" si="54"/>
        <v>0</v>
      </c>
      <c r="DP72" s="88">
        <f t="shared" si="54"/>
        <v>0</v>
      </c>
      <c r="DQ72" s="88">
        <f t="shared" si="54"/>
        <v>0</v>
      </c>
      <c r="DR72" s="88">
        <f t="shared" si="54"/>
        <v>0</v>
      </c>
      <c r="DS72" s="88">
        <f t="shared" si="54"/>
        <v>0</v>
      </c>
    </row>
    <row r="73" spans="10:123" x14ac:dyDescent="0.3">
      <c r="J73" s="12" t="str">
        <f>'6. Patients'!C51</f>
        <v/>
      </c>
      <c r="K73" s="12"/>
      <c r="L73" s="88">
        <f t="shared" si="55"/>
        <v>0</v>
      </c>
      <c r="M73" s="88">
        <f t="shared" si="51"/>
        <v>0</v>
      </c>
      <c r="N73" s="88">
        <f t="shared" si="51"/>
        <v>0</v>
      </c>
      <c r="O73" s="88">
        <f t="shared" si="51"/>
        <v>0</v>
      </c>
      <c r="P73" s="88">
        <f t="shared" si="51"/>
        <v>0</v>
      </c>
      <c r="Q73" s="88">
        <f t="shared" si="51"/>
        <v>0</v>
      </c>
      <c r="R73" s="88">
        <f t="shared" si="51"/>
        <v>0</v>
      </c>
      <c r="S73" s="88">
        <f t="shared" si="51"/>
        <v>0</v>
      </c>
      <c r="T73" s="88">
        <f t="shared" si="51"/>
        <v>0</v>
      </c>
      <c r="U73" s="88">
        <f t="shared" si="51"/>
        <v>0</v>
      </c>
      <c r="V73" s="88">
        <f t="shared" si="51"/>
        <v>0</v>
      </c>
      <c r="W73" s="88">
        <f t="shared" ref="W73:W95" si="57">IFERROR(SUM(BI73,CU73),"")</f>
        <v>0</v>
      </c>
      <c r="X73" s="88">
        <f t="shared" ref="X73:X95" si="58">IFERROR(SUM(BJ73,CV73),"")</f>
        <v>0</v>
      </c>
      <c r="Y73" s="88">
        <f t="shared" ref="Y73:Y95" si="59">IFERROR(SUM(BK73,CW73),"")</f>
        <v>0</v>
      </c>
      <c r="Z73" s="88">
        <f t="shared" ref="Z73:Z95" si="60">IFERROR(SUM(BL73,CX73),"")</f>
        <v>0</v>
      </c>
      <c r="AA73" s="88">
        <f t="shared" ref="AA73:AA95" si="61">IFERROR(SUM(BM73,CY73),"")</f>
        <v>0</v>
      </c>
      <c r="AB73" s="88">
        <f t="shared" ref="AB73:AB95" si="62">IFERROR(SUM(BN73,CZ73),"")</f>
        <v>0</v>
      </c>
      <c r="AC73" s="88">
        <f t="shared" ref="AC73:AC95" si="63">IFERROR(SUM(BO73,DA73),"")</f>
        <v>0</v>
      </c>
      <c r="AD73" s="88">
        <f t="shared" ref="AD73:AD95" si="64">IFERROR(SUM(BP73,DB73),"")</f>
        <v>0</v>
      </c>
      <c r="AE73" s="88">
        <f t="shared" ref="AE73:AE95" si="65">IFERROR(SUM(BQ73,DC73),"")</f>
        <v>0</v>
      </c>
      <c r="AF73" s="88">
        <f t="shared" ref="AF73:AF95" si="66">IFERROR(SUM(BR73,DD73),"")</f>
        <v>0</v>
      </c>
      <c r="AG73" s="88">
        <f t="shared" ref="AG73:AG95" si="67">IFERROR(SUM(BS73,DE73),"")</f>
        <v>0</v>
      </c>
      <c r="AH73" s="88">
        <f t="shared" ref="AH73:AH95" si="68">IFERROR(SUM(BT73,DF73),"")</f>
        <v>0</v>
      </c>
      <c r="AI73" s="88">
        <f t="shared" ref="AI73:AI95" si="69">IFERROR(SUM(BU73,DG73),"")</f>
        <v>0</v>
      </c>
      <c r="AJ73" s="88">
        <f t="shared" ref="AJ73:AJ95" si="70">IFERROR(SUM(BV73,DH73),"")</f>
        <v>0</v>
      </c>
      <c r="AK73" s="88">
        <f t="shared" ref="AK73:AK95" si="71">IFERROR(SUM(BW73,DI73),"")</f>
        <v>0</v>
      </c>
      <c r="AL73" s="88">
        <f t="shared" ref="AL73:AL95" si="72">IFERROR(SUM(BX73,DJ73),"")</f>
        <v>0</v>
      </c>
      <c r="AM73" s="88">
        <f t="shared" ref="AM73:AM95" si="73">IFERROR(SUM(BY73,DK73),"")</f>
        <v>0</v>
      </c>
      <c r="AN73" s="88">
        <f t="shared" ref="AN73:AN95" si="74">IFERROR(SUM(BZ73,DL73),"")</f>
        <v>0</v>
      </c>
      <c r="AO73" s="88">
        <f t="shared" ref="AO73:AO95" si="75">IFERROR(SUM(CA73,DM73),"")</f>
        <v>0</v>
      </c>
      <c r="AP73" s="88">
        <f t="shared" ref="AP73:AP95" si="76">IFERROR(SUM(CB73,DN73),"")</f>
        <v>0</v>
      </c>
      <c r="AQ73" s="88">
        <f t="shared" ref="AQ73:AQ95" si="77">IFERROR(SUM(CC73,DO73),"")</f>
        <v>0</v>
      </c>
      <c r="AR73" s="88">
        <f t="shared" ref="AR73:AR95" si="78">IFERROR(SUM(CD73,DP73),"")</f>
        <v>0</v>
      </c>
      <c r="AS73" s="88">
        <f t="shared" ref="AS73:AS95" si="79">IFERROR(SUM(CE73,DQ73),"")</f>
        <v>0</v>
      </c>
      <c r="AT73" s="88">
        <f t="shared" ref="AT73:AT95" si="80">IFERROR(SUM(CF73,DR73),"")</f>
        <v>0</v>
      </c>
      <c r="AU73" s="88">
        <f t="shared" ref="AU73:AU95" si="81">IFERROR(SUM(CG73,DS73),"")</f>
        <v>0</v>
      </c>
      <c r="AW73" s="12" t="str">
        <f t="shared" si="52"/>
        <v/>
      </c>
      <c r="AX73" s="88" t="str">
        <f>IFERROR(-MIN(SUMPRODUCT(--($E$9:$E$28&lt;=AX$33),--($B$9:$B$28=$J$65),--($F$9:$F$28&gt;=AX$33),--($C$9:$C$28=$AW73),$H$9:$H$28,$K$9:$K$28),VLOOKUP($AW73,'6. Patients'!$C$44:$AP$73,COLUMNS('6. Patients'!$C$9:F$9),0)),"")</f>
        <v/>
      </c>
      <c r="AY73" s="88" t="str">
        <f>IFERROR(-MIN(SUMPRODUCT(--($E$9:$E$28&lt;=AY$33),--($B$9:$B$28=$J$65),--($F$9:$F$28&gt;=AY$33),--($C$9:$C$28=$AW73),$H$9:$H$28,$K$9:$K$28),VLOOKUP($AW73,'6. Patients'!$C$44:$AP$73,COLUMNS('6. Patients'!$C$9:G$9),0)),"")</f>
        <v/>
      </c>
      <c r="AZ73" s="88" t="str">
        <f>IFERROR(-MIN(SUMPRODUCT(--($E$9:$E$28&lt;=AZ$33),--($B$9:$B$28=$J$65),--($F$9:$F$28&gt;=AZ$33),--($C$9:$C$28=$AW73),$H$9:$H$28,$K$9:$K$28),VLOOKUP($AW73,'6. Patients'!$C$44:$AP$73,COLUMNS('6. Patients'!$C$9:H$9),0)),"")</f>
        <v/>
      </c>
      <c r="BA73" s="88" t="str">
        <f>IFERROR(-MIN(SUMPRODUCT(--($E$9:$E$28&lt;=BA$33),--($B$9:$B$28=$J$65),--($F$9:$F$28&gt;=BA$33),--($C$9:$C$28=$AW73),$H$9:$H$28,$K$9:$K$28),VLOOKUP($AW73,'6. Patients'!$C$44:$AP$73,COLUMNS('6. Patients'!$C$9:I$9),0)),"")</f>
        <v/>
      </c>
      <c r="BB73" s="88" t="str">
        <f>IFERROR(-MIN(SUMPRODUCT(--($E$9:$E$28&lt;=BB$33),--($B$9:$B$28=$J$65),--($F$9:$F$28&gt;=BB$33),--($C$9:$C$28=$AW73),$H$9:$H$28,$K$9:$K$28),VLOOKUP($AW73,'6. Patients'!$C$44:$AP$73,COLUMNS('6. Patients'!$C$9:J$9),0)),"")</f>
        <v/>
      </c>
      <c r="BC73" s="88" t="str">
        <f>IFERROR(-MIN(SUMPRODUCT(--($E$9:$E$28&lt;=BC$33),--($B$9:$B$28=$J$65),--($F$9:$F$28&gt;=BC$33),--($C$9:$C$28=$AW73),$H$9:$H$28,$K$9:$K$28),VLOOKUP($AW73,'6. Patients'!$C$44:$AP$73,COLUMNS('6. Patients'!$C$9:K$9),0)),"")</f>
        <v/>
      </c>
      <c r="BD73" s="88" t="str">
        <f>IFERROR(-MIN(SUMPRODUCT(--($E$9:$E$28&lt;=BD$33),--($B$9:$B$28=$J$65),--($F$9:$F$28&gt;=BD$33),--($C$9:$C$28=$AW73),$H$9:$H$28,$K$9:$K$28),VLOOKUP($AW73,'6. Patients'!$C$44:$AP$73,COLUMNS('6. Patients'!$C$9:L$9),0)),"")</f>
        <v/>
      </c>
      <c r="BE73" s="88" t="str">
        <f>IFERROR(-MIN(SUMPRODUCT(--($E$9:$E$28&lt;=BE$33),--($B$9:$B$28=$J$65),--($F$9:$F$28&gt;=BE$33),--($C$9:$C$28=$AW73),$H$9:$H$28,$K$9:$K$28),VLOOKUP($AW73,'6. Patients'!$C$44:$AP$73,COLUMNS('6. Patients'!$C$9:M$9),0)),"")</f>
        <v/>
      </c>
      <c r="BF73" s="88" t="str">
        <f>IFERROR(-MIN(SUMPRODUCT(--($E$9:$E$28&lt;=BF$33),--($B$9:$B$28=$J$65),--($F$9:$F$28&gt;=BF$33),--($C$9:$C$28=$AW73),$H$9:$H$28,$K$9:$K$28),VLOOKUP($AW73,'6. Patients'!$C$44:$AP$73,COLUMNS('6. Patients'!$C$9:N$9),0)),"")</f>
        <v/>
      </c>
      <c r="BG73" s="88" t="str">
        <f>IFERROR(-MIN(SUMPRODUCT(--($E$9:$E$28&lt;=BG$33),--($B$9:$B$28=$J$65),--($F$9:$F$28&gt;=BG$33),--($C$9:$C$28=$AW73),$H$9:$H$28,$K$9:$K$28),VLOOKUP($AW73,'6. Patients'!$C$44:$AP$73,COLUMNS('6. Patients'!$C$9:O$9),0)),"")</f>
        <v/>
      </c>
      <c r="BH73" s="88" t="str">
        <f>IFERROR(-MIN(SUMPRODUCT(--($E$9:$E$28&lt;=BH$33),--($B$9:$B$28=$J$65),--($F$9:$F$28&gt;=BH$33),--($C$9:$C$28=$AW73),$H$9:$H$28,$K$9:$K$28),VLOOKUP($AW73,'6. Patients'!$C$44:$AP$73,COLUMNS('6. Patients'!$C$9:P$9),0)),"")</f>
        <v/>
      </c>
      <c r="BI73" s="88" t="str">
        <f>IFERROR(-MIN(SUMPRODUCT(--($E$9:$E$28&lt;=BI$33),--($B$9:$B$28=$J$65),--($F$9:$F$28&gt;=BI$33),--($C$9:$C$28=$AW73),$H$9:$H$28,$K$9:$K$28),VLOOKUP($AW73,'6. Patients'!$C$44:$AP$73,COLUMNS('6. Patients'!$C$9:Q$9),0)),"")</f>
        <v/>
      </c>
      <c r="BJ73" s="88" t="str">
        <f>IFERROR(-MIN(SUMPRODUCT(--($E$9:$E$28&lt;=BJ$33),--($B$9:$B$28=$J$65),--($F$9:$F$28&gt;=BJ$33),--($C$9:$C$28=$AW73),$H$9:$H$28,$K$9:$K$28),VLOOKUP($AW73,'6. Patients'!$C$44:$AP$73,COLUMNS('6. Patients'!$C$9:R$9),0)),"")</f>
        <v/>
      </c>
      <c r="BK73" s="88" t="str">
        <f>IFERROR(-MIN(SUMPRODUCT(--($E$9:$E$28&lt;=BK$33),--($B$9:$B$28=$J$65),--($F$9:$F$28&gt;=BK$33),--($C$9:$C$28=$AW73),$H$9:$H$28,$K$9:$K$28),VLOOKUP($AW73,'6. Patients'!$C$44:$AP$73,COLUMNS('6. Patients'!$C$9:S$9),0)),"")</f>
        <v/>
      </c>
      <c r="BL73" s="88" t="str">
        <f>IFERROR(-MIN(SUMPRODUCT(--($E$9:$E$28&lt;=BL$33),--($B$9:$B$28=$J$65),--($F$9:$F$28&gt;=BL$33),--($C$9:$C$28=$AW73),$H$9:$H$28,$K$9:$K$28),VLOOKUP($AW73,'6. Patients'!$C$44:$AP$73,COLUMNS('6. Patients'!$C$9:T$9),0)),"")</f>
        <v/>
      </c>
      <c r="BM73" s="88" t="str">
        <f>IFERROR(-MIN(SUMPRODUCT(--($E$9:$E$28&lt;=BM$33),--($B$9:$B$28=$J$65),--($F$9:$F$28&gt;=BM$33),--($C$9:$C$28=$AW73),$H$9:$H$28,$K$9:$K$28),VLOOKUP($AW73,'6. Patients'!$C$44:$AP$73,COLUMNS('6. Patients'!$C$9:U$9),0)),"")</f>
        <v/>
      </c>
      <c r="BN73" s="88" t="str">
        <f>IFERROR(-MIN(SUMPRODUCT(--($E$9:$E$28&lt;=BN$33),--($B$9:$B$28=$J$65),--($F$9:$F$28&gt;=BN$33),--($C$9:$C$28=$AW73),$H$9:$H$28,$K$9:$K$28),VLOOKUP($AW73,'6. Patients'!$C$44:$AP$73,COLUMNS('6. Patients'!$C$9:V$9),0)),"")</f>
        <v/>
      </c>
      <c r="BO73" s="88" t="str">
        <f>IFERROR(-MIN(SUMPRODUCT(--($E$9:$E$28&lt;=BO$33),--($B$9:$B$28=$J$65),--($F$9:$F$28&gt;=BO$33),--($C$9:$C$28=$AW73),$H$9:$H$28,$K$9:$K$28),VLOOKUP($AW73,'6. Patients'!$C$44:$AP$73,COLUMNS('6. Patients'!$C$9:W$9),0)),"")</f>
        <v/>
      </c>
      <c r="BP73" s="88" t="str">
        <f>IFERROR(-MIN(SUMPRODUCT(--($E$9:$E$28&lt;=BP$33),--($B$9:$B$28=$J$65),--($F$9:$F$28&gt;=BP$33),--($C$9:$C$28=$AW73),$H$9:$H$28,$K$9:$K$28),VLOOKUP($AW73,'6. Patients'!$C$44:$AP$73,COLUMNS('6. Patients'!$C$9:X$9),0)),"")</f>
        <v/>
      </c>
      <c r="BQ73" s="88" t="str">
        <f>IFERROR(-MIN(SUMPRODUCT(--($E$9:$E$28&lt;=BQ$33),--($B$9:$B$28=$J$65),--($F$9:$F$28&gt;=BQ$33),--($C$9:$C$28=$AW73),$H$9:$H$28,$K$9:$K$28),VLOOKUP($AW73,'6. Patients'!$C$44:$AP$73,COLUMNS('6. Patients'!$C$9:Y$9),0)),"")</f>
        <v/>
      </c>
      <c r="BR73" s="88" t="str">
        <f>IFERROR(-MIN(SUMPRODUCT(--($E$9:$E$28&lt;=BR$33),--($B$9:$B$28=$J$65),--($F$9:$F$28&gt;=BR$33),--($C$9:$C$28=$AW73),$H$9:$H$28,$K$9:$K$28),VLOOKUP($AW73,'6. Patients'!$C$44:$AP$73,COLUMNS('6. Patients'!$C$9:Z$9),0)),"")</f>
        <v/>
      </c>
      <c r="BS73" s="88" t="str">
        <f>IFERROR(-MIN(SUMPRODUCT(--($E$9:$E$28&lt;=BS$33),--($B$9:$B$28=$J$65),--($F$9:$F$28&gt;=BS$33),--($C$9:$C$28=$AW73),$H$9:$H$28,$K$9:$K$28),VLOOKUP($AW73,'6. Patients'!$C$44:$AP$73,COLUMNS('6. Patients'!$C$9:AA$9),0)),"")</f>
        <v/>
      </c>
      <c r="BT73" s="88" t="str">
        <f>IFERROR(-MIN(SUMPRODUCT(--($E$9:$E$28&lt;=BT$33),--($B$9:$B$28=$J$65),--($F$9:$F$28&gt;=BT$33),--($C$9:$C$28=$AW73),$H$9:$H$28,$K$9:$K$28),VLOOKUP($AW73,'6. Patients'!$C$44:$AP$73,COLUMNS('6. Patients'!$C$9:AB$9),0)),"")</f>
        <v/>
      </c>
      <c r="BU73" s="88" t="str">
        <f>IFERROR(-MIN(SUMPRODUCT(--($E$9:$E$28&lt;=BU$33),--($B$9:$B$28=$J$65),--($F$9:$F$28&gt;=BU$33),--($C$9:$C$28=$AW73),$H$9:$H$28,$K$9:$K$28),VLOOKUP($AW73,'6. Patients'!$C$44:$AP$73,COLUMNS('6. Patients'!$C$9:AC$9),0)),"")</f>
        <v/>
      </c>
      <c r="BV73" s="88" t="str">
        <f>IFERROR(-MIN(SUMPRODUCT(--($E$9:$E$28&lt;=BV$33),--($B$9:$B$28=$J$65),--($F$9:$F$28&gt;=BV$33),--($C$9:$C$28=$AW73),$H$9:$H$28,$K$9:$K$28),VLOOKUP($AW73,'6. Patients'!$C$44:$AP$73,COLUMNS('6. Patients'!$C$9:AD$9),0)),"")</f>
        <v/>
      </c>
      <c r="BW73" s="88" t="str">
        <f>IFERROR(-MIN(SUMPRODUCT(--($E$9:$E$28&lt;=BW$33),--($B$9:$B$28=$J$65),--($F$9:$F$28&gt;=BW$33),--($C$9:$C$28=$AW73),$H$9:$H$28,$K$9:$K$28),VLOOKUP($AW73,'6. Patients'!$C$44:$AP$73,COLUMNS('6. Patients'!$C$9:AE$9),0)),"")</f>
        <v/>
      </c>
      <c r="BX73" s="88" t="str">
        <f>IFERROR(-MIN(SUMPRODUCT(--($E$9:$E$28&lt;=BX$33),--($B$9:$B$28=$J$65),--($F$9:$F$28&gt;=BX$33),--($C$9:$C$28=$AW73),$H$9:$H$28,$K$9:$K$28),VLOOKUP($AW73,'6. Patients'!$C$44:$AP$73,COLUMNS('6. Patients'!$C$9:AF$9),0)),"")</f>
        <v/>
      </c>
      <c r="BY73" s="88" t="str">
        <f>IFERROR(-MIN(SUMPRODUCT(--($E$9:$E$28&lt;=BY$33),--($B$9:$B$28=$J$65),--($F$9:$F$28&gt;=BY$33),--($C$9:$C$28=$AW73),$H$9:$H$28,$K$9:$K$28),VLOOKUP($AW73,'6. Patients'!$C$44:$AP$73,COLUMNS('6. Patients'!$C$9:AG$9),0)),"")</f>
        <v/>
      </c>
      <c r="BZ73" s="88" t="str">
        <f>IFERROR(-MIN(SUMPRODUCT(--($E$9:$E$28&lt;=BZ$33),--($B$9:$B$28=$J$65),--($F$9:$F$28&gt;=BZ$33),--($C$9:$C$28=$AW73),$H$9:$H$28,$K$9:$K$28),VLOOKUP($AW73,'6. Patients'!$C$44:$AP$73,COLUMNS('6. Patients'!$C$9:AH$9),0)),"")</f>
        <v/>
      </c>
      <c r="CA73" s="88" t="str">
        <f>IFERROR(-MIN(SUMPRODUCT(--($E$9:$E$28&lt;=CA$33),--($B$9:$B$28=$J$65),--($F$9:$F$28&gt;=CA$33),--($C$9:$C$28=$AW73),$H$9:$H$28,$K$9:$K$28),VLOOKUP($AW73,'6. Patients'!$C$44:$AP$73,COLUMNS('6. Patients'!$C$9:AI$9),0)),"")</f>
        <v/>
      </c>
      <c r="CB73" s="88" t="str">
        <f>IFERROR(-MIN(SUMPRODUCT(--($E$9:$E$28&lt;=CB$33),--($B$9:$B$28=$J$65),--($F$9:$F$28&gt;=CB$33),--($C$9:$C$28=$AW73),$H$9:$H$28,$K$9:$K$28),VLOOKUP($AW73,'6. Patients'!$C$44:$AP$73,COLUMNS('6. Patients'!$C$9:AJ$9),0)),"")</f>
        <v/>
      </c>
      <c r="CC73" s="88" t="str">
        <f>IFERROR(-MIN(SUMPRODUCT(--($E$9:$E$28&lt;=CC$33),--($B$9:$B$28=$J$65),--($F$9:$F$28&gt;=CC$33),--($C$9:$C$28=$AW73),$H$9:$H$28,$K$9:$K$28),VLOOKUP($AW73,'6. Patients'!$C$44:$AP$73,COLUMNS('6. Patients'!$C$9:AK$9),0)),"")</f>
        <v/>
      </c>
      <c r="CD73" s="88" t="str">
        <f>IFERROR(-MIN(SUMPRODUCT(--($E$9:$E$28&lt;=CD$33),--($B$9:$B$28=$J$65),--($F$9:$F$28&gt;=CD$33),--($C$9:$C$28=$AW73),$H$9:$H$28,$K$9:$K$28),VLOOKUP($AW73,'6. Patients'!$C$44:$AP$73,COLUMNS('6. Patients'!$C$9:AL$9),0)),"")</f>
        <v/>
      </c>
      <c r="CE73" s="88" t="str">
        <f>IFERROR(-MIN(SUMPRODUCT(--($E$9:$E$28&lt;=CE$33),--($B$9:$B$28=$J$65),--($F$9:$F$28&gt;=CE$33),--($C$9:$C$28=$AW73),$H$9:$H$28,$K$9:$K$28),VLOOKUP($AW73,'6. Patients'!$C$44:$AP$73,COLUMNS('6. Patients'!$C$9:AM$9),0)),"")</f>
        <v/>
      </c>
      <c r="CF73" s="88" t="str">
        <f>IFERROR(-MIN(SUMPRODUCT(--($E$9:$E$28&lt;=CF$33),--($B$9:$B$28=$J$65),--($F$9:$F$28&gt;=CF$33),--($C$9:$C$28=$AW73),$H$9:$H$28,$K$9:$K$28),VLOOKUP($AW73,'6. Patients'!$C$44:$AP$73,COLUMNS('6. Patients'!$C$9:AN$9),0)),"")</f>
        <v/>
      </c>
      <c r="CG73" s="88" t="str">
        <f>IFERROR(-MIN(SUMPRODUCT(--($E$9:$E$28&lt;=CG$33),--($B$9:$B$28=$J$65),--($F$9:$F$28&gt;=CG$33),--($C$9:$C$28=$AW73),$H$9:$H$28,$K$9:$K$28),VLOOKUP($AW73,'6. Patients'!$C$44:$AP$73,COLUMNS('6. Patients'!$C$9:AO$9),0)),"")</f>
        <v/>
      </c>
      <c r="CI73" s="12" t="str">
        <f t="shared" si="53"/>
        <v/>
      </c>
      <c r="CJ73" s="88">
        <f t="shared" si="56"/>
        <v>0</v>
      </c>
      <c r="CK73" s="88">
        <f t="shared" si="54"/>
        <v>0</v>
      </c>
      <c r="CL73" s="88">
        <f t="shared" si="54"/>
        <v>0</v>
      </c>
      <c r="CM73" s="88">
        <f t="shared" si="54"/>
        <v>0</v>
      </c>
      <c r="CN73" s="88">
        <f t="shared" si="54"/>
        <v>0</v>
      </c>
      <c r="CO73" s="88">
        <f t="shared" si="54"/>
        <v>0</v>
      </c>
      <c r="CP73" s="88">
        <f t="shared" si="54"/>
        <v>0</v>
      </c>
      <c r="CQ73" s="88">
        <f t="shared" si="54"/>
        <v>0</v>
      </c>
      <c r="CR73" s="88">
        <f t="shared" si="54"/>
        <v>0</v>
      </c>
      <c r="CS73" s="88">
        <f t="shared" si="54"/>
        <v>0</v>
      </c>
      <c r="CT73" s="88">
        <f t="shared" si="54"/>
        <v>0</v>
      </c>
      <c r="CU73" s="88">
        <f t="shared" ref="CU73:DJ95" si="82">SUMPRODUCT(--($E$9:$E$28&lt;=CU$33),--($B$9:$B$28=$J$65),--($F$9:$F$28&gt;=CU$33),--($D$9:$D$28=$AW73),$H$9:$H$28,$K$9:$K$28)</f>
        <v>0</v>
      </c>
      <c r="CV73" s="88">
        <f t="shared" si="82"/>
        <v>0</v>
      </c>
      <c r="CW73" s="88">
        <f t="shared" si="82"/>
        <v>0</v>
      </c>
      <c r="CX73" s="88">
        <f t="shared" si="82"/>
        <v>0</v>
      </c>
      <c r="CY73" s="88">
        <f t="shared" si="82"/>
        <v>0</v>
      </c>
      <c r="CZ73" s="88">
        <f t="shared" si="82"/>
        <v>0</v>
      </c>
      <c r="DA73" s="88">
        <f t="shared" si="82"/>
        <v>0</v>
      </c>
      <c r="DB73" s="88">
        <f t="shared" si="82"/>
        <v>0</v>
      </c>
      <c r="DC73" s="88">
        <f t="shared" si="82"/>
        <v>0</v>
      </c>
      <c r="DD73" s="88">
        <f t="shared" si="82"/>
        <v>0</v>
      </c>
      <c r="DE73" s="88">
        <f t="shared" si="82"/>
        <v>0</v>
      </c>
      <c r="DF73" s="88">
        <f t="shared" si="82"/>
        <v>0</v>
      </c>
      <c r="DG73" s="88">
        <f t="shared" si="82"/>
        <v>0</v>
      </c>
      <c r="DH73" s="88">
        <f t="shared" si="82"/>
        <v>0</v>
      </c>
      <c r="DI73" s="88">
        <f t="shared" si="82"/>
        <v>0</v>
      </c>
      <c r="DJ73" s="88">
        <f t="shared" si="82"/>
        <v>0</v>
      </c>
      <c r="DK73" s="88">
        <f t="shared" ref="DK73:DS95" si="83">SUMPRODUCT(--($E$9:$E$28&lt;=DK$33),--($B$9:$B$28=$J$65),--($F$9:$F$28&gt;=DK$33),--($D$9:$D$28=$AW73),$H$9:$H$28,$K$9:$K$28)</f>
        <v>0</v>
      </c>
      <c r="DL73" s="88">
        <f t="shared" si="83"/>
        <v>0</v>
      </c>
      <c r="DM73" s="88">
        <f t="shared" si="83"/>
        <v>0</v>
      </c>
      <c r="DN73" s="88">
        <f t="shared" si="83"/>
        <v>0</v>
      </c>
      <c r="DO73" s="88">
        <f t="shared" si="83"/>
        <v>0</v>
      </c>
      <c r="DP73" s="88">
        <f t="shared" si="83"/>
        <v>0</v>
      </c>
      <c r="DQ73" s="88">
        <f t="shared" si="83"/>
        <v>0</v>
      </c>
      <c r="DR73" s="88">
        <f t="shared" si="83"/>
        <v>0</v>
      </c>
      <c r="DS73" s="88">
        <f t="shared" si="83"/>
        <v>0</v>
      </c>
    </row>
    <row r="74" spans="10:123" x14ac:dyDescent="0.3">
      <c r="J74" s="12" t="str">
        <f>'6. Patients'!C52</f>
        <v/>
      </c>
      <c r="K74" s="12"/>
      <c r="L74" s="88">
        <f t="shared" si="55"/>
        <v>0</v>
      </c>
      <c r="M74" s="88">
        <f t="shared" ref="M74:M95" si="84">IFERROR(SUM(AY74,CK74),"")</f>
        <v>0</v>
      </c>
      <c r="N74" s="88">
        <f t="shared" ref="N74:N95" si="85">IFERROR(SUM(AZ74,CL74),"")</f>
        <v>0</v>
      </c>
      <c r="O74" s="88">
        <f t="shared" ref="O74:O95" si="86">IFERROR(SUM(BA74,CM74),"")</f>
        <v>0</v>
      </c>
      <c r="P74" s="88">
        <f t="shared" ref="P74:P95" si="87">IFERROR(SUM(BB74,CN74),"")</f>
        <v>0</v>
      </c>
      <c r="Q74" s="88">
        <f t="shared" ref="Q74:Q95" si="88">IFERROR(SUM(BC74,CO74),"")</f>
        <v>0</v>
      </c>
      <c r="R74" s="88">
        <f t="shared" ref="R74:R95" si="89">IFERROR(SUM(BD74,CP74),"")</f>
        <v>0</v>
      </c>
      <c r="S74" s="88">
        <f t="shared" ref="S74:S95" si="90">IFERROR(SUM(BE74,CQ74),"")</f>
        <v>0</v>
      </c>
      <c r="T74" s="88">
        <f t="shared" ref="T74:T95" si="91">IFERROR(SUM(BF74,CR74),"")</f>
        <v>0</v>
      </c>
      <c r="U74" s="88">
        <f t="shared" ref="U74:U95" si="92">IFERROR(SUM(BG74,CS74),"")</f>
        <v>0</v>
      </c>
      <c r="V74" s="88">
        <f t="shared" ref="V74:V95" si="93">IFERROR(SUM(BH74,CT74),"")</f>
        <v>0</v>
      </c>
      <c r="W74" s="88">
        <f t="shared" si="57"/>
        <v>0</v>
      </c>
      <c r="X74" s="88">
        <f t="shared" si="58"/>
        <v>0</v>
      </c>
      <c r="Y74" s="88">
        <f t="shared" si="59"/>
        <v>0</v>
      </c>
      <c r="Z74" s="88">
        <f t="shared" si="60"/>
        <v>0</v>
      </c>
      <c r="AA74" s="88">
        <f t="shared" si="61"/>
        <v>0</v>
      </c>
      <c r="AB74" s="88">
        <f t="shared" si="62"/>
        <v>0</v>
      </c>
      <c r="AC74" s="88">
        <f t="shared" si="63"/>
        <v>0</v>
      </c>
      <c r="AD74" s="88">
        <f t="shared" si="64"/>
        <v>0</v>
      </c>
      <c r="AE74" s="88">
        <f t="shared" si="65"/>
        <v>0</v>
      </c>
      <c r="AF74" s="88">
        <f t="shared" si="66"/>
        <v>0</v>
      </c>
      <c r="AG74" s="88">
        <f t="shared" si="67"/>
        <v>0</v>
      </c>
      <c r="AH74" s="88">
        <f t="shared" si="68"/>
        <v>0</v>
      </c>
      <c r="AI74" s="88">
        <f t="shared" si="69"/>
        <v>0</v>
      </c>
      <c r="AJ74" s="88">
        <f t="shared" si="70"/>
        <v>0</v>
      </c>
      <c r="AK74" s="88">
        <f t="shared" si="71"/>
        <v>0</v>
      </c>
      <c r="AL74" s="88">
        <f t="shared" si="72"/>
        <v>0</v>
      </c>
      <c r="AM74" s="88">
        <f t="shared" si="73"/>
        <v>0</v>
      </c>
      <c r="AN74" s="88">
        <f t="shared" si="74"/>
        <v>0</v>
      </c>
      <c r="AO74" s="88">
        <f t="shared" si="75"/>
        <v>0</v>
      </c>
      <c r="AP74" s="88">
        <f t="shared" si="76"/>
        <v>0</v>
      </c>
      <c r="AQ74" s="88">
        <f t="shared" si="77"/>
        <v>0</v>
      </c>
      <c r="AR74" s="88">
        <f t="shared" si="78"/>
        <v>0</v>
      </c>
      <c r="AS74" s="88">
        <f t="shared" si="79"/>
        <v>0</v>
      </c>
      <c r="AT74" s="88">
        <f t="shared" si="80"/>
        <v>0</v>
      </c>
      <c r="AU74" s="88">
        <f t="shared" si="81"/>
        <v>0</v>
      </c>
      <c r="AW74" s="12" t="str">
        <f t="shared" si="52"/>
        <v/>
      </c>
      <c r="AX74" s="88" t="str">
        <f>IFERROR(-MIN(SUMPRODUCT(--($E$9:$E$28&lt;=AX$33),--($B$9:$B$28=$J$65),--($F$9:$F$28&gt;=AX$33),--($C$9:$C$28=$AW74),$H$9:$H$28,$K$9:$K$28),VLOOKUP($AW74,'6. Patients'!$C$44:$AP$73,COLUMNS('6. Patients'!$C$9:F$9),0)),"")</f>
        <v/>
      </c>
      <c r="AY74" s="88" t="str">
        <f>IFERROR(-MIN(SUMPRODUCT(--($E$9:$E$28&lt;=AY$33),--($B$9:$B$28=$J$65),--($F$9:$F$28&gt;=AY$33),--($C$9:$C$28=$AW74),$H$9:$H$28,$K$9:$K$28),VLOOKUP($AW74,'6. Patients'!$C$44:$AP$73,COLUMNS('6. Patients'!$C$9:G$9),0)),"")</f>
        <v/>
      </c>
      <c r="AZ74" s="88" t="str">
        <f>IFERROR(-MIN(SUMPRODUCT(--($E$9:$E$28&lt;=AZ$33),--($B$9:$B$28=$J$65),--($F$9:$F$28&gt;=AZ$33),--($C$9:$C$28=$AW74),$H$9:$H$28,$K$9:$K$28),VLOOKUP($AW74,'6. Patients'!$C$44:$AP$73,COLUMNS('6. Patients'!$C$9:H$9),0)),"")</f>
        <v/>
      </c>
      <c r="BA74" s="88" t="str">
        <f>IFERROR(-MIN(SUMPRODUCT(--($E$9:$E$28&lt;=BA$33),--($B$9:$B$28=$J$65),--($F$9:$F$28&gt;=BA$33),--($C$9:$C$28=$AW74),$H$9:$H$28,$K$9:$K$28),VLOOKUP($AW74,'6. Patients'!$C$44:$AP$73,COLUMNS('6. Patients'!$C$9:I$9),0)),"")</f>
        <v/>
      </c>
      <c r="BB74" s="88" t="str">
        <f>IFERROR(-MIN(SUMPRODUCT(--($E$9:$E$28&lt;=BB$33),--($B$9:$B$28=$J$65),--($F$9:$F$28&gt;=BB$33),--($C$9:$C$28=$AW74),$H$9:$H$28,$K$9:$K$28),VLOOKUP($AW74,'6. Patients'!$C$44:$AP$73,COLUMNS('6. Patients'!$C$9:J$9),0)),"")</f>
        <v/>
      </c>
      <c r="BC74" s="88" t="str">
        <f>IFERROR(-MIN(SUMPRODUCT(--($E$9:$E$28&lt;=BC$33),--($B$9:$B$28=$J$65),--($F$9:$F$28&gt;=BC$33),--($C$9:$C$28=$AW74),$H$9:$H$28,$K$9:$K$28),VLOOKUP($AW74,'6. Patients'!$C$44:$AP$73,COLUMNS('6. Patients'!$C$9:K$9),0)),"")</f>
        <v/>
      </c>
      <c r="BD74" s="88" t="str">
        <f>IFERROR(-MIN(SUMPRODUCT(--($E$9:$E$28&lt;=BD$33),--($B$9:$B$28=$J$65),--($F$9:$F$28&gt;=BD$33),--($C$9:$C$28=$AW74),$H$9:$H$28,$K$9:$K$28),VLOOKUP($AW74,'6. Patients'!$C$44:$AP$73,COLUMNS('6. Patients'!$C$9:L$9),0)),"")</f>
        <v/>
      </c>
      <c r="BE74" s="88" t="str">
        <f>IFERROR(-MIN(SUMPRODUCT(--($E$9:$E$28&lt;=BE$33),--($B$9:$B$28=$J$65),--($F$9:$F$28&gt;=BE$33),--($C$9:$C$28=$AW74),$H$9:$H$28,$K$9:$K$28),VLOOKUP($AW74,'6. Patients'!$C$44:$AP$73,COLUMNS('6. Patients'!$C$9:M$9),0)),"")</f>
        <v/>
      </c>
      <c r="BF74" s="88" t="str">
        <f>IFERROR(-MIN(SUMPRODUCT(--($E$9:$E$28&lt;=BF$33),--($B$9:$B$28=$J$65),--($F$9:$F$28&gt;=BF$33),--($C$9:$C$28=$AW74),$H$9:$H$28,$K$9:$K$28),VLOOKUP($AW74,'6. Patients'!$C$44:$AP$73,COLUMNS('6. Patients'!$C$9:N$9),0)),"")</f>
        <v/>
      </c>
      <c r="BG74" s="88" t="str">
        <f>IFERROR(-MIN(SUMPRODUCT(--($E$9:$E$28&lt;=BG$33),--($B$9:$B$28=$J$65),--($F$9:$F$28&gt;=BG$33),--($C$9:$C$28=$AW74),$H$9:$H$28,$K$9:$K$28),VLOOKUP($AW74,'6. Patients'!$C$44:$AP$73,COLUMNS('6. Patients'!$C$9:O$9),0)),"")</f>
        <v/>
      </c>
      <c r="BH74" s="88" t="str">
        <f>IFERROR(-MIN(SUMPRODUCT(--($E$9:$E$28&lt;=BH$33),--($B$9:$B$28=$J$65),--($F$9:$F$28&gt;=BH$33),--($C$9:$C$28=$AW74),$H$9:$H$28,$K$9:$K$28),VLOOKUP($AW74,'6. Patients'!$C$44:$AP$73,COLUMNS('6. Patients'!$C$9:P$9),0)),"")</f>
        <v/>
      </c>
      <c r="BI74" s="88" t="str">
        <f>IFERROR(-MIN(SUMPRODUCT(--($E$9:$E$28&lt;=BI$33),--($B$9:$B$28=$J$65),--($F$9:$F$28&gt;=BI$33),--($C$9:$C$28=$AW74),$H$9:$H$28,$K$9:$K$28),VLOOKUP($AW74,'6. Patients'!$C$44:$AP$73,COLUMNS('6. Patients'!$C$9:Q$9),0)),"")</f>
        <v/>
      </c>
      <c r="BJ74" s="88" t="str">
        <f>IFERROR(-MIN(SUMPRODUCT(--($E$9:$E$28&lt;=BJ$33),--($B$9:$B$28=$J$65),--($F$9:$F$28&gt;=BJ$33),--($C$9:$C$28=$AW74),$H$9:$H$28,$K$9:$K$28),VLOOKUP($AW74,'6. Patients'!$C$44:$AP$73,COLUMNS('6. Patients'!$C$9:R$9),0)),"")</f>
        <v/>
      </c>
      <c r="BK74" s="88" t="str">
        <f>IFERROR(-MIN(SUMPRODUCT(--($E$9:$E$28&lt;=BK$33),--($B$9:$B$28=$J$65),--($F$9:$F$28&gt;=BK$33),--($C$9:$C$28=$AW74),$H$9:$H$28,$K$9:$K$28),VLOOKUP($AW74,'6. Patients'!$C$44:$AP$73,COLUMNS('6. Patients'!$C$9:S$9),0)),"")</f>
        <v/>
      </c>
      <c r="BL74" s="88" t="str">
        <f>IFERROR(-MIN(SUMPRODUCT(--($E$9:$E$28&lt;=BL$33),--($B$9:$B$28=$J$65),--($F$9:$F$28&gt;=BL$33),--($C$9:$C$28=$AW74),$H$9:$H$28,$K$9:$K$28),VLOOKUP($AW74,'6. Patients'!$C$44:$AP$73,COLUMNS('6. Patients'!$C$9:T$9),0)),"")</f>
        <v/>
      </c>
      <c r="BM74" s="88" t="str">
        <f>IFERROR(-MIN(SUMPRODUCT(--($E$9:$E$28&lt;=BM$33),--($B$9:$B$28=$J$65),--($F$9:$F$28&gt;=BM$33),--($C$9:$C$28=$AW74),$H$9:$H$28,$K$9:$K$28),VLOOKUP($AW74,'6. Patients'!$C$44:$AP$73,COLUMNS('6. Patients'!$C$9:U$9),0)),"")</f>
        <v/>
      </c>
      <c r="BN74" s="88" t="str">
        <f>IFERROR(-MIN(SUMPRODUCT(--($E$9:$E$28&lt;=BN$33),--($B$9:$B$28=$J$65),--($F$9:$F$28&gt;=BN$33),--($C$9:$C$28=$AW74),$H$9:$H$28,$K$9:$K$28),VLOOKUP($AW74,'6. Patients'!$C$44:$AP$73,COLUMNS('6. Patients'!$C$9:V$9),0)),"")</f>
        <v/>
      </c>
      <c r="BO74" s="88" t="str">
        <f>IFERROR(-MIN(SUMPRODUCT(--($E$9:$E$28&lt;=BO$33),--($B$9:$B$28=$J$65),--($F$9:$F$28&gt;=BO$33),--($C$9:$C$28=$AW74),$H$9:$H$28,$K$9:$K$28),VLOOKUP($AW74,'6. Patients'!$C$44:$AP$73,COLUMNS('6. Patients'!$C$9:W$9),0)),"")</f>
        <v/>
      </c>
      <c r="BP74" s="88" t="str">
        <f>IFERROR(-MIN(SUMPRODUCT(--($E$9:$E$28&lt;=BP$33),--($B$9:$B$28=$J$65),--($F$9:$F$28&gt;=BP$33),--($C$9:$C$28=$AW74),$H$9:$H$28,$K$9:$K$28),VLOOKUP($AW74,'6. Patients'!$C$44:$AP$73,COLUMNS('6. Patients'!$C$9:X$9),0)),"")</f>
        <v/>
      </c>
      <c r="BQ74" s="88" t="str">
        <f>IFERROR(-MIN(SUMPRODUCT(--($E$9:$E$28&lt;=BQ$33),--($B$9:$B$28=$J$65),--($F$9:$F$28&gt;=BQ$33),--($C$9:$C$28=$AW74),$H$9:$H$28,$K$9:$K$28),VLOOKUP($AW74,'6. Patients'!$C$44:$AP$73,COLUMNS('6. Patients'!$C$9:Y$9),0)),"")</f>
        <v/>
      </c>
      <c r="BR74" s="88" t="str">
        <f>IFERROR(-MIN(SUMPRODUCT(--($E$9:$E$28&lt;=BR$33),--($B$9:$B$28=$J$65),--($F$9:$F$28&gt;=BR$33),--($C$9:$C$28=$AW74),$H$9:$H$28,$K$9:$K$28),VLOOKUP($AW74,'6. Patients'!$C$44:$AP$73,COLUMNS('6. Patients'!$C$9:Z$9),0)),"")</f>
        <v/>
      </c>
      <c r="BS74" s="88" t="str">
        <f>IFERROR(-MIN(SUMPRODUCT(--($E$9:$E$28&lt;=BS$33),--($B$9:$B$28=$J$65),--($F$9:$F$28&gt;=BS$33),--($C$9:$C$28=$AW74),$H$9:$H$28,$K$9:$K$28),VLOOKUP($AW74,'6. Patients'!$C$44:$AP$73,COLUMNS('6. Patients'!$C$9:AA$9),0)),"")</f>
        <v/>
      </c>
      <c r="BT74" s="88" t="str">
        <f>IFERROR(-MIN(SUMPRODUCT(--($E$9:$E$28&lt;=BT$33),--($B$9:$B$28=$J$65),--($F$9:$F$28&gt;=BT$33),--($C$9:$C$28=$AW74),$H$9:$H$28,$K$9:$K$28),VLOOKUP($AW74,'6. Patients'!$C$44:$AP$73,COLUMNS('6. Patients'!$C$9:AB$9),0)),"")</f>
        <v/>
      </c>
      <c r="BU74" s="88" t="str">
        <f>IFERROR(-MIN(SUMPRODUCT(--($E$9:$E$28&lt;=BU$33),--($B$9:$B$28=$J$65),--($F$9:$F$28&gt;=BU$33),--($C$9:$C$28=$AW74),$H$9:$H$28,$K$9:$K$28),VLOOKUP($AW74,'6. Patients'!$C$44:$AP$73,COLUMNS('6. Patients'!$C$9:AC$9),0)),"")</f>
        <v/>
      </c>
      <c r="BV74" s="88" t="str">
        <f>IFERROR(-MIN(SUMPRODUCT(--($E$9:$E$28&lt;=BV$33),--($B$9:$B$28=$J$65),--($F$9:$F$28&gt;=BV$33),--($C$9:$C$28=$AW74),$H$9:$H$28,$K$9:$K$28),VLOOKUP($AW74,'6. Patients'!$C$44:$AP$73,COLUMNS('6. Patients'!$C$9:AD$9),0)),"")</f>
        <v/>
      </c>
      <c r="BW74" s="88" t="str">
        <f>IFERROR(-MIN(SUMPRODUCT(--($E$9:$E$28&lt;=BW$33),--($B$9:$B$28=$J$65),--($F$9:$F$28&gt;=BW$33),--($C$9:$C$28=$AW74),$H$9:$H$28,$K$9:$K$28),VLOOKUP($AW74,'6. Patients'!$C$44:$AP$73,COLUMNS('6. Patients'!$C$9:AE$9),0)),"")</f>
        <v/>
      </c>
      <c r="BX74" s="88" t="str">
        <f>IFERROR(-MIN(SUMPRODUCT(--($E$9:$E$28&lt;=BX$33),--($B$9:$B$28=$J$65),--($F$9:$F$28&gt;=BX$33),--($C$9:$C$28=$AW74),$H$9:$H$28,$K$9:$K$28),VLOOKUP($AW74,'6. Patients'!$C$44:$AP$73,COLUMNS('6. Patients'!$C$9:AF$9),0)),"")</f>
        <v/>
      </c>
      <c r="BY74" s="88" t="str">
        <f>IFERROR(-MIN(SUMPRODUCT(--($E$9:$E$28&lt;=BY$33),--($B$9:$B$28=$J$65),--($F$9:$F$28&gt;=BY$33),--($C$9:$C$28=$AW74),$H$9:$H$28,$K$9:$K$28),VLOOKUP($AW74,'6. Patients'!$C$44:$AP$73,COLUMNS('6. Patients'!$C$9:AG$9),0)),"")</f>
        <v/>
      </c>
      <c r="BZ74" s="88" t="str">
        <f>IFERROR(-MIN(SUMPRODUCT(--($E$9:$E$28&lt;=BZ$33),--($B$9:$B$28=$J$65),--($F$9:$F$28&gt;=BZ$33),--($C$9:$C$28=$AW74),$H$9:$H$28,$K$9:$K$28),VLOOKUP($AW74,'6. Patients'!$C$44:$AP$73,COLUMNS('6. Patients'!$C$9:AH$9),0)),"")</f>
        <v/>
      </c>
      <c r="CA74" s="88" t="str">
        <f>IFERROR(-MIN(SUMPRODUCT(--($E$9:$E$28&lt;=CA$33),--($B$9:$B$28=$J$65),--($F$9:$F$28&gt;=CA$33),--($C$9:$C$28=$AW74),$H$9:$H$28,$K$9:$K$28),VLOOKUP($AW74,'6. Patients'!$C$44:$AP$73,COLUMNS('6. Patients'!$C$9:AI$9),0)),"")</f>
        <v/>
      </c>
      <c r="CB74" s="88" t="str">
        <f>IFERROR(-MIN(SUMPRODUCT(--($E$9:$E$28&lt;=CB$33),--($B$9:$B$28=$J$65),--($F$9:$F$28&gt;=CB$33),--($C$9:$C$28=$AW74),$H$9:$H$28,$K$9:$K$28),VLOOKUP($AW74,'6. Patients'!$C$44:$AP$73,COLUMNS('6. Patients'!$C$9:AJ$9),0)),"")</f>
        <v/>
      </c>
      <c r="CC74" s="88" t="str">
        <f>IFERROR(-MIN(SUMPRODUCT(--($E$9:$E$28&lt;=CC$33),--($B$9:$B$28=$J$65),--($F$9:$F$28&gt;=CC$33),--($C$9:$C$28=$AW74),$H$9:$H$28,$K$9:$K$28),VLOOKUP($AW74,'6. Patients'!$C$44:$AP$73,COLUMNS('6. Patients'!$C$9:AK$9),0)),"")</f>
        <v/>
      </c>
      <c r="CD74" s="88" t="str">
        <f>IFERROR(-MIN(SUMPRODUCT(--($E$9:$E$28&lt;=CD$33),--($B$9:$B$28=$J$65),--($F$9:$F$28&gt;=CD$33),--($C$9:$C$28=$AW74),$H$9:$H$28,$K$9:$K$28),VLOOKUP($AW74,'6. Patients'!$C$44:$AP$73,COLUMNS('6. Patients'!$C$9:AL$9),0)),"")</f>
        <v/>
      </c>
      <c r="CE74" s="88" t="str">
        <f>IFERROR(-MIN(SUMPRODUCT(--($E$9:$E$28&lt;=CE$33),--($B$9:$B$28=$J$65),--($F$9:$F$28&gt;=CE$33),--($C$9:$C$28=$AW74),$H$9:$H$28,$K$9:$K$28),VLOOKUP($AW74,'6. Patients'!$C$44:$AP$73,COLUMNS('6. Patients'!$C$9:AM$9),0)),"")</f>
        <v/>
      </c>
      <c r="CF74" s="88" t="str">
        <f>IFERROR(-MIN(SUMPRODUCT(--($E$9:$E$28&lt;=CF$33),--($B$9:$B$28=$J$65),--($F$9:$F$28&gt;=CF$33),--($C$9:$C$28=$AW74),$H$9:$H$28,$K$9:$K$28),VLOOKUP($AW74,'6. Patients'!$C$44:$AP$73,COLUMNS('6. Patients'!$C$9:AN$9),0)),"")</f>
        <v/>
      </c>
      <c r="CG74" s="88" t="str">
        <f>IFERROR(-MIN(SUMPRODUCT(--($E$9:$E$28&lt;=CG$33),--($B$9:$B$28=$J$65),--($F$9:$F$28&gt;=CG$33),--($C$9:$C$28=$AW74),$H$9:$H$28,$K$9:$K$28),VLOOKUP($AW74,'6. Patients'!$C$44:$AP$73,COLUMNS('6. Patients'!$C$9:AO$9),0)),"")</f>
        <v/>
      </c>
      <c r="CI74" s="12" t="str">
        <f t="shared" si="53"/>
        <v/>
      </c>
      <c r="CJ74" s="88">
        <f t="shared" si="56"/>
        <v>0</v>
      </c>
      <c r="CK74" s="88">
        <f t="shared" si="56"/>
        <v>0</v>
      </c>
      <c r="CL74" s="88">
        <f t="shared" si="56"/>
        <v>0</v>
      </c>
      <c r="CM74" s="88">
        <f t="shared" si="56"/>
        <v>0</v>
      </c>
      <c r="CN74" s="88">
        <f t="shared" si="56"/>
        <v>0</v>
      </c>
      <c r="CO74" s="88">
        <f t="shared" si="56"/>
        <v>0</v>
      </c>
      <c r="CP74" s="88">
        <f t="shared" si="56"/>
        <v>0</v>
      </c>
      <c r="CQ74" s="88">
        <f t="shared" si="56"/>
        <v>0</v>
      </c>
      <c r="CR74" s="88">
        <f t="shared" si="56"/>
        <v>0</v>
      </c>
      <c r="CS74" s="88">
        <f t="shared" si="56"/>
        <v>0</v>
      </c>
      <c r="CT74" s="88">
        <f t="shared" si="56"/>
        <v>0</v>
      </c>
      <c r="CU74" s="88">
        <f t="shared" si="56"/>
        <v>0</v>
      </c>
      <c r="CV74" s="88">
        <f t="shared" si="56"/>
        <v>0</v>
      </c>
      <c r="CW74" s="88">
        <f t="shared" si="56"/>
        <v>0</v>
      </c>
      <c r="CX74" s="88">
        <f t="shared" si="56"/>
        <v>0</v>
      </c>
      <c r="CY74" s="88">
        <f t="shared" si="56"/>
        <v>0</v>
      </c>
      <c r="CZ74" s="88">
        <f t="shared" si="82"/>
        <v>0</v>
      </c>
      <c r="DA74" s="88">
        <f t="shared" si="82"/>
        <v>0</v>
      </c>
      <c r="DB74" s="88">
        <f t="shared" si="82"/>
        <v>0</v>
      </c>
      <c r="DC74" s="88">
        <f t="shared" si="82"/>
        <v>0</v>
      </c>
      <c r="DD74" s="88">
        <f t="shared" si="82"/>
        <v>0</v>
      </c>
      <c r="DE74" s="88">
        <f t="shared" si="82"/>
        <v>0</v>
      </c>
      <c r="DF74" s="88">
        <f t="shared" si="82"/>
        <v>0</v>
      </c>
      <c r="DG74" s="88">
        <f t="shared" si="82"/>
        <v>0</v>
      </c>
      <c r="DH74" s="88">
        <f t="shared" si="82"/>
        <v>0</v>
      </c>
      <c r="DI74" s="88">
        <f t="shared" si="82"/>
        <v>0</v>
      </c>
      <c r="DJ74" s="88">
        <f t="shared" si="82"/>
        <v>0</v>
      </c>
      <c r="DK74" s="88">
        <f t="shared" si="83"/>
        <v>0</v>
      </c>
      <c r="DL74" s="88">
        <f t="shared" si="83"/>
        <v>0</v>
      </c>
      <c r="DM74" s="88">
        <f t="shared" si="83"/>
        <v>0</v>
      </c>
      <c r="DN74" s="88">
        <f t="shared" si="83"/>
        <v>0</v>
      </c>
      <c r="DO74" s="88">
        <f t="shared" si="83"/>
        <v>0</v>
      </c>
      <c r="DP74" s="88">
        <f t="shared" si="83"/>
        <v>0</v>
      </c>
      <c r="DQ74" s="88">
        <f t="shared" si="83"/>
        <v>0</v>
      </c>
      <c r="DR74" s="88">
        <f t="shared" si="83"/>
        <v>0</v>
      </c>
      <c r="DS74" s="88">
        <f t="shared" si="83"/>
        <v>0</v>
      </c>
    </row>
    <row r="75" spans="10:123" x14ac:dyDescent="0.3">
      <c r="J75" s="12" t="str">
        <f>'6. Patients'!C53</f>
        <v/>
      </c>
      <c r="K75" s="12"/>
      <c r="L75" s="88">
        <f t="shared" si="55"/>
        <v>0</v>
      </c>
      <c r="M75" s="88">
        <f t="shared" si="84"/>
        <v>0</v>
      </c>
      <c r="N75" s="88">
        <f t="shared" si="85"/>
        <v>0</v>
      </c>
      <c r="O75" s="88">
        <f t="shared" si="86"/>
        <v>0</v>
      </c>
      <c r="P75" s="88">
        <f t="shared" si="87"/>
        <v>0</v>
      </c>
      <c r="Q75" s="88">
        <f t="shared" si="88"/>
        <v>0</v>
      </c>
      <c r="R75" s="88">
        <f t="shared" si="89"/>
        <v>0</v>
      </c>
      <c r="S75" s="88">
        <f t="shared" si="90"/>
        <v>0</v>
      </c>
      <c r="T75" s="88">
        <f t="shared" si="91"/>
        <v>0</v>
      </c>
      <c r="U75" s="88">
        <f t="shared" si="92"/>
        <v>0</v>
      </c>
      <c r="V75" s="88">
        <f t="shared" si="93"/>
        <v>0</v>
      </c>
      <c r="W75" s="88">
        <f t="shared" si="57"/>
        <v>0</v>
      </c>
      <c r="X75" s="88">
        <f t="shared" si="58"/>
        <v>0</v>
      </c>
      <c r="Y75" s="88">
        <f t="shared" si="59"/>
        <v>0</v>
      </c>
      <c r="Z75" s="88">
        <f t="shared" si="60"/>
        <v>0</v>
      </c>
      <c r="AA75" s="88">
        <f t="shared" si="61"/>
        <v>0</v>
      </c>
      <c r="AB75" s="88">
        <f t="shared" si="62"/>
        <v>0</v>
      </c>
      <c r="AC75" s="88">
        <f t="shared" si="63"/>
        <v>0</v>
      </c>
      <c r="AD75" s="88">
        <f t="shared" si="64"/>
        <v>0</v>
      </c>
      <c r="AE75" s="88">
        <f t="shared" si="65"/>
        <v>0</v>
      </c>
      <c r="AF75" s="88">
        <f t="shared" si="66"/>
        <v>0</v>
      </c>
      <c r="AG75" s="88">
        <f t="shared" si="67"/>
        <v>0</v>
      </c>
      <c r="AH75" s="88">
        <f t="shared" si="68"/>
        <v>0</v>
      </c>
      <c r="AI75" s="88">
        <f t="shared" si="69"/>
        <v>0</v>
      </c>
      <c r="AJ75" s="88">
        <f t="shared" si="70"/>
        <v>0</v>
      </c>
      <c r="AK75" s="88">
        <f t="shared" si="71"/>
        <v>0</v>
      </c>
      <c r="AL75" s="88">
        <f t="shared" si="72"/>
        <v>0</v>
      </c>
      <c r="AM75" s="88">
        <f t="shared" si="73"/>
        <v>0</v>
      </c>
      <c r="AN75" s="88">
        <f t="shared" si="74"/>
        <v>0</v>
      </c>
      <c r="AO75" s="88">
        <f t="shared" si="75"/>
        <v>0</v>
      </c>
      <c r="AP75" s="88">
        <f t="shared" si="76"/>
        <v>0</v>
      </c>
      <c r="AQ75" s="88">
        <f t="shared" si="77"/>
        <v>0</v>
      </c>
      <c r="AR75" s="88">
        <f t="shared" si="78"/>
        <v>0</v>
      </c>
      <c r="AS75" s="88">
        <f t="shared" si="79"/>
        <v>0</v>
      </c>
      <c r="AT75" s="88">
        <f t="shared" si="80"/>
        <v>0</v>
      </c>
      <c r="AU75" s="88">
        <f t="shared" si="81"/>
        <v>0</v>
      </c>
      <c r="AW75" s="12" t="str">
        <f t="shared" si="52"/>
        <v/>
      </c>
      <c r="AX75" s="88" t="str">
        <f>IFERROR(-MIN(SUMPRODUCT(--($E$9:$E$28&lt;=AX$33),--($B$9:$B$28=$J$65),--($F$9:$F$28&gt;=AX$33),--($C$9:$C$28=$AW75),$H$9:$H$28,$K$9:$K$28),VLOOKUP($AW75,'6. Patients'!$C$44:$AP$73,COLUMNS('6. Patients'!$C$9:F$9),0)),"")</f>
        <v/>
      </c>
      <c r="AY75" s="88" t="str">
        <f>IFERROR(-MIN(SUMPRODUCT(--($E$9:$E$28&lt;=AY$33),--($B$9:$B$28=$J$65),--($F$9:$F$28&gt;=AY$33),--($C$9:$C$28=$AW75),$H$9:$H$28,$K$9:$K$28),VLOOKUP($AW75,'6. Patients'!$C$44:$AP$73,COLUMNS('6. Patients'!$C$9:G$9),0)),"")</f>
        <v/>
      </c>
      <c r="AZ75" s="88" t="str">
        <f>IFERROR(-MIN(SUMPRODUCT(--($E$9:$E$28&lt;=AZ$33),--($B$9:$B$28=$J$65),--($F$9:$F$28&gt;=AZ$33),--($C$9:$C$28=$AW75),$H$9:$H$28,$K$9:$K$28),VLOOKUP($AW75,'6. Patients'!$C$44:$AP$73,COLUMNS('6. Patients'!$C$9:H$9),0)),"")</f>
        <v/>
      </c>
      <c r="BA75" s="88" t="str">
        <f>IFERROR(-MIN(SUMPRODUCT(--($E$9:$E$28&lt;=BA$33),--($B$9:$B$28=$J$65),--($F$9:$F$28&gt;=BA$33),--($C$9:$C$28=$AW75),$H$9:$H$28,$K$9:$K$28),VLOOKUP($AW75,'6. Patients'!$C$44:$AP$73,COLUMNS('6. Patients'!$C$9:I$9),0)),"")</f>
        <v/>
      </c>
      <c r="BB75" s="88" t="str">
        <f>IFERROR(-MIN(SUMPRODUCT(--($E$9:$E$28&lt;=BB$33),--($B$9:$B$28=$J$65),--($F$9:$F$28&gt;=BB$33),--($C$9:$C$28=$AW75),$H$9:$H$28,$K$9:$K$28),VLOOKUP($AW75,'6. Patients'!$C$44:$AP$73,COLUMNS('6. Patients'!$C$9:J$9),0)),"")</f>
        <v/>
      </c>
      <c r="BC75" s="88" t="str">
        <f>IFERROR(-MIN(SUMPRODUCT(--($E$9:$E$28&lt;=BC$33),--($B$9:$B$28=$J$65),--($F$9:$F$28&gt;=BC$33),--($C$9:$C$28=$AW75),$H$9:$H$28,$K$9:$K$28),VLOOKUP($AW75,'6. Patients'!$C$44:$AP$73,COLUMNS('6. Patients'!$C$9:K$9),0)),"")</f>
        <v/>
      </c>
      <c r="BD75" s="88" t="str">
        <f>IFERROR(-MIN(SUMPRODUCT(--($E$9:$E$28&lt;=BD$33),--($B$9:$B$28=$J$65),--($F$9:$F$28&gt;=BD$33),--($C$9:$C$28=$AW75),$H$9:$H$28,$K$9:$K$28),VLOOKUP($AW75,'6. Patients'!$C$44:$AP$73,COLUMNS('6. Patients'!$C$9:L$9),0)),"")</f>
        <v/>
      </c>
      <c r="BE75" s="88" t="str">
        <f>IFERROR(-MIN(SUMPRODUCT(--($E$9:$E$28&lt;=BE$33),--($B$9:$B$28=$J$65),--($F$9:$F$28&gt;=BE$33),--($C$9:$C$28=$AW75),$H$9:$H$28,$K$9:$K$28),VLOOKUP($AW75,'6. Patients'!$C$44:$AP$73,COLUMNS('6. Patients'!$C$9:M$9),0)),"")</f>
        <v/>
      </c>
      <c r="BF75" s="88" t="str">
        <f>IFERROR(-MIN(SUMPRODUCT(--($E$9:$E$28&lt;=BF$33),--($B$9:$B$28=$J$65),--($F$9:$F$28&gt;=BF$33),--($C$9:$C$28=$AW75),$H$9:$H$28,$K$9:$K$28),VLOOKUP($AW75,'6. Patients'!$C$44:$AP$73,COLUMNS('6. Patients'!$C$9:N$9),0)),"")</f>
        <v/>
      </c>
      <c r="BG75" s="88" t="str">
        <f>IFERROR(-MIN(SUMPRODUCT(--($E$9:$E$28&lt;=BG$33),--($B$9:$B$28=$J$65),--($F$9:$F$28&gt;=BG$33),--($C$9:$C$28=$AW75),$H$9:$H$28,$K$9:$K$28),VLOOKUP($AW75,'6. Patients'!$C$44:$AP$73,COLUMNS('6. Patients'!$C$9:O$9),0)),"")</f>
        <v/>
      </c>
      <c r="BH75" s="88" t="str">
        <f>IFERROR(-MIN(SUMPRODUCT(--($E$9:$E$28&lt;=BH$33),--($B$9:$B$28=$J$65),--($F$9:$F$28&gt;=BH$33),--($C$9:$C$28=$AW75),$H$9:$H$28,$K$9:$K$28),VLOOKUP($AW75,'6. Patients'!$C$44:$AP$73,COLUMNS('6. Patients'!$C$9:P$9),0)),"")</f>
        <v/>
      </c>
      <c r="BI75" s="88" t="str">
        <f>IFERROR(-MIN(SUMPRODUCT(--($E$9:$E$28&lt;=BI$33),--($B$9:$B$28=$J$65),--($F$9:$F$28&gt;=BI$33),--($C$9:$C$28=$AW75),$H$9:$H$28,$K$9:$K$28),VLOOKUP($AW75,'6. Patients'!$C$44:$AP$73,COLUMNS('6. Patients'!$C$9:Q$9),0)),"")</f>
        <v/>
      </c>
      <c r="BJ75" s="88" t="str">
        <f>IFERROR(-MIN(SUMPRODUCT(--($E$9:$E$28&lt;=BJ$33),--($B$9:$B$28=$J$65),--($F$9:$F$28&gt;=BJ$33),--($C$9:$C$28=$AW75),$H$9:$H$28,$K$9:$K$28),VLOOKUP($AW75,'6. Patients'!$C$44:$AP$73,COLUMNS('6. Patients'!$C$9:R$9),0)),"")</f>
        <v/>
      </c>
      <c r="BK75" s="88" t="str">
        <f>IFERROR(-MIN(SUMPRODUCT(--($E$9:$E$28&lt;=BK$33),--($B$9:$B$28=$J$65),--($F$9:$F$28&gt;=BK$33),--($C$9:$C$28=$AW75),$H$9:$H$28,$K$9:$K$28),VLOOKUP($AW75,'6. Patients'!$C$44:$AP$73,COLUMNS('6. Patients'!$C$9:S$9),0)),"")</f>
        <v/>
      </c>
      <c r="BL75" s="88" t="str">
        <f>IFERROR(-MIN(SUMPRODUCT(--($E$9:$E$28&lt;=BL$33),--($B$9:$B$28=$J$65),--($F$9:$F$28&gt;=BL$33),--($C$9:$C$28=$AW75),$H$9:$H$28,$K$9:$K$28),VLOOKUP($AW75,'6. Patients'!$C$44:$AP$73,COLUMNS('6. Patients'!$C$9:T$9),0)),"")</f>
        <v/>
      </c>
      <c r="BM75" s="88" t="str">
        <f>IFERROR(-MIN(SUMPRODUCT(--($E$9:$E$28&lt;=BM$33),--($B$9:$B$28=$J$65),--($F$9:$F$28&gt;=BM$33),--($C$9:$C$28=$AW75),$H$9:$H$28,$K$9:$K$28),VLOOKUP($AW75,'6. Patients'!$C$44:$AP$73,COLUMNS('6. Patients'!$C$9:U$9),0)),"")</f>
        <v/>
      </c>
      <c r="BN75" s="88" t="str">
        <f>IFERROR(-MIN(SUMPRODUCT(--($E$9:$E$28&lt;=BN$33),--($B$9:$B$28=$J$65),--($F$9:$F$28&gt;=BN$33),--($C$9:$C$28=$AW75),$H$9:$H$28,$K$9:$K$28),VLOOKUP($AW75,'6. Patients'!$C$44:$AP$73,COLUMNS('6. Patients'!$C$9:V$9),0)),"")</f>
        <v/>
      </c>
      <c r="BO75" s="88" t="str">
        <f>IFERROR(-MIN(SUMPRODUCT(--($E$9:$E$28&lt;=BO$33),--($B$9:$B$28=$J$65),--($F$9:$F$28&gt;=BO$33),--($C$9:$C$28=$AW75),$H$9:$H$28,$K$9:$K$28),VLOOKUP($AW75,'6. Patients'!$C$44:$AP$73,COLUMNS('6. Patients'!$C$9:W$9),0)),"")</f>
        <v/>
      </c>
      <c r="BP75" s="88" t="str">
        <f>IFERROR(-MIN(SUMPRODUCT(--($E$9:$E$28&lt;=BP$33),--($B$9:$B$28=$J$65),--($F$9:$F$28&gt;=BP$33),--($C$9:$C$28=$AW75),$H$9:$H$28,$K$9:$K$28),VLOOKUP($AW75,'6. Patients'!$C$44:$AP$73,COLUMNS('6. Patients'!$C$9:X$9),0)),"")</f>
        <v/>
      </c>
      <c r="BQ75" s="88" t="str">
        <f>IFERROR(-MIN(SUMPRODUCT(--($E$9:$E$28&lt;=BQ$33),--($B$9:$B$28=$J$65),--($F$9:$F$28&gt;=BQ$33),--($C$9:$C$28=$AW75),$H$9:$H$28,$K$9:$K$28),VLOOKUP($AW75,'6. Patients'!$C$44:$AP$73,COLUMNS('6. Patients'!$C$9:Y$9),0)),"")</f>
        <v/>
      </c>
      <c r="BR75" s="88" t="str">
        <f>IFERROR(-MIN(SUMPRODUCT(--($E$9:$E$28&lt;=BR$33),--($B$9:$B$28=$J$65),--($F$9:$F$28&gt;=BR$33),--($C$9:$C$28=$AW75),$H$9:$H$28,$K$9:$K$28),VLOOKUP($AW75,'6. Patients'!$C$44:$AP$73,COLUMNS('6. Patients'!$C$9:Z$9),0)),"")</f>
        <v/>
      </c>
      <c r="BS75" s="88" t="str">
        <f>IFERROR(-MIN(SUMPRODUCT(--($E$9:$E$28&lt;=BS$33),--($B$9:$B$28=$J$65),--($F$9:$F$28&gt;=BS$33),--($C$9:$C$28=$AW75),$H$9:$H$28,$K$9:$K$28),VLOOKUP($AW75,'6. Patients'!$C$44:$AP$73,COLUMNS('6. Patients'!$C$9:AA$9),0)),"")</f>
        <v/>
      </c>
      <c r="BT75" s="88" t="str">
        <f>IFERROR(-MIN(SUMPRODUCT(--($E$9:$E$28&lt;=BT$33),--($B$9:$B$28=$J$65),--($F$9:$F$28&gt;=BT$33),--($C$9:$C$28=$AW75),$H$9:$H$28,$K$9:$K$28),VLOOKUP($AW75,'6. Patients'!$C$44:$AP$73,COLUMNS('6. Patients'!$C$9:AB$9),0)),"")</f>
        <v/>
      </c>
      <c r="BU75" s="88" t="str">
        <f>IFERROR(-MIN(SUMPRODUCT(--($E$9:$E$28&lt;=BU$33),--($B$9:$B$28=$J$65),--($F$9:$F$28&gt;=BU$33),--($C$9:$C$28=$AW75),$H$9:$H$28,$K$9:$K$28),VLOOKUP($AW75,'6. Patients'!$C$44:$AP$73,COLUMNS('6. Patients'!$C$9:AC$9),0)),"")</f>
        <v/>
      </c>
      <c r="BV75" s="88" t="str">
        <f>IFERROR(-MIN(SUMPRODUCT(--($E$9:$E$28&lt;=BV$33),--($B$9:$B$28=$J$65),--($F$9:$F$28&gt;=BV$33),--($C$9:$C$28=$AW75),$H$9:$H$28,$K$9:$K$28),VLOOKUP($AW75,'6. Patients'!$C$44:$AP$73,COLUMNS('6. Patients'!$C$9:AD$9),0)),"")</f>
        <v/>
      </c>
      <c r="BW75" s="88" t="str">
        <f>IFERROR(-MIN(SUMPRODUCT(--($E$9:$E$28&lt;=BW$33),--($B$9:$B$28=$J$65),--($F$9:$F$28&gt;=BW$33),--($C$9:$C$28=$AW75),$H$9:$H$28,$K$9:$K$28),VLOOKUP($AW75,'6. Patients'!$C$44:$AP$73,COLUMNS('6. Patients'!$C$9:AE$9),0)),"")</f>
        <v/>
      </c>
      <c r="BX75" s="88" t="str">
        <f>IFERROR(-MIN(SUMPRODUCT(--($E$9:$E$28&lt;=BX$33),--($B$9:$B$28=$J$65),--($F$9:$F$28&gt;=BX$33),--($C$9:$C$28=$AW75),$H$9:$H$28,$K$9:$K$28),VLOOKUP($AW75,'6. Patients'!$C$44:$AP$73,COLUMNS('6. Patients'!$C$9:AF$9),0)),"")</f>
        <v/>
      </c>
      <c r="BY75" s="88" t="str">
        <f>IFERROR(-MIN(SUMPRODUCT(--($E$9:$E$28&lt;=BY$33),--($B$9:$B$28=$J$65),--($F$9:$F$28&gt;=BY$33),--($C$9:$C$28=$AW75),$H$9:$H$28,$K$9:$K$28),VLOOKUP($AW75,'6. Patients'!$C$44:$AP$73,COLUMNS('6. Patients'!$C$9:AG$9),0)),"")</f>
        <v/>
      </c>
      <c r="BZ75" s="88" t="str">
        <f>IFERROR(-MIN(SUMPRODUCT(--($E$9:$E$28&lt;=BZ$33),--($B$9:$B$28=$J$65),--($F$9:$F$28&gt;=BZ$33),--($C$9:$C$28=$AW75),$H$9:$H$28,$K$9:$K$28),VLOOKUP($AW75,'6. Patients'!$C$44:$AP$73,COLUMNS('6. Patients'!$C$9:AH$9),0)),"")</f>
        <v/>
      </c>
      <c r="CA75" s="88" t="str">
        <f>IFERROR(-MIN(SUMPRODUCT(--($E$9:$E$28&lt;=CA$33),--($B$9:$B$28=$J$65),--($F$9:$F$28&gt;=CA$33),--($C$9:$C$28=$AW75),$H$9:$H$28,$K$9:$K$28),VLOOKUP($AW75,'6. Patients'!$C$44:$AP$73,COLUMNS('6. Patients'!$C$9:AI$9),0)),"")</f>
        <v/>
      </c>
      <c r="CB75" s="88" t="str">
        <f>IFERROR(-MIN(SUMPRODUCT(--($E$9:$E$28&lt;=CB$33),--($B$9:$B$28=$J$65),--($F$9:$F$28&gt;=CB$33),--($C$9:$C$28=$AW75),$H$9:$H$28,$K$9:$K$28),VLOOKUP($AW75,'6. Patients'!$C$44:$AP$73,COLUMNS('6. Patients'!$C$9:AJ$9),0)),"")</f>
        <v/>
      </c>
      <c r="CC75" s="88" t="str">
        <f>IFERROR(-MIN(SUMPRODUCT(--($E$9:$E$28&lt;=CC$33),--($B$9:$B$28=$J$65),--($F$9:$F$28&gt;=CC$33),--($C$9:$C$28=$AW75),$H$9:$H$28,$K$9:$K$28),VLOOKUP($AW75,'6. Patients'!$C$44:$AP$73,COLUMNS('6. Patients'!$C$9:AK$9),0)),"")</f>
        <v/>
      </c>
      <c r="CD75" s="88" t="str">
        <f>IFERROR(-MIN(SUMPRODUCT(--($E$9:$E$28&lt;=CD$33),--($B$9:$B$28=$J$65),--($F$9:$F$28&gt;=CD$33),--($C$9:$C$28=$AW75),$H$9:$H$28,$K$9:$K$28),VLOOKUP($AW75,'6. Patients'!$C$44:$AP$73,COLUMNS('6. Patients'!$C$9:AL$9),0)),"")</f>
        <v/>
      </c>
      <c r="CE75" s="88" t="str">
        <f>IFERROR(-MIN(SUMPRODUCT(--($E$9:$E$28&lt;=CE$33),--($B$9:$B$28=$J$65),--($F$9:$F$28&gt;=CE$33),--($C$9:$C$28=$AW75),$H$9:$H$28,$K$9:$K$28),VLOOKUP($AW75,'6. Patients'!$C$44:$AP$73,COLUMNS('6. Patients'!$C$9:AM$9),0)),"")</f>
        <v/>
      </c>
      <c r="CF75" s="88" t="str">
        <f>IFERROR(-MIN(SUMPRODUCT(--($E$9:$E$28&lt;=CF$33),--($B$9:$B$28=$J$65),--($F$9:$F$28&gt;=CF$33),--($C$9:$C$28=$AW75),$H$9:$H$28,$K$9:$K$28),VLOOKUP($AW75,'6. Patients'!$C$44:$AP$73,COLUMNS('6. Patients'!$C$9:AN$9),0)),"")</f>
        <v/>
      </c>
      <c r="CG75" s="88" t="str">
        <f>IFERROR(-MIN(SUMPRODUCT(--($E$9:$E$28&lt;=CG$33),--($B$9:$B$28=$J$65),--($F$9:$F$28&gt;=CG$33),--($C$9:$C$28=$AW75),$H$9:$H$28,$K$9:$K$28),VLOOKUP($AW75,'6. Patients'!$C$44:$AP$73,COLUMNS('6. Patients'!$C$9:AO$9),0)),"")</f>
        <v/>
      </c>
      <c r="CI75" s="12" t="str">
        <f t="shared" si="53"/>
        <v/>
      </c>
      <c r="CJ75" s="88">
        <f t="shared" si="56"/>
        <v>0</v>
      </c>
      <c r="CK75" s="88">
        <f t="shared" si="56"/>
        <v>0</v>
      </c>
      <c r="CL75" s="88">
        <f t="shared" si="56"/>
        <v>0</v>
      </c>
      <c r="CM75" s="88">
        <f t="shared" si="56"/>
        <v>0</v>
      </c>
      <c r="CN75" s="88">
        <f t="shared" si="56"/>
        <v>0</v>
      </c>
      <c r="CO75" s="88">
        <f t="shared" si="56"/>
        <v>0</v>
      </c>
      <c r="CP75" s="88">
        <f t="shared" si="56"/>
        <v>0</v>
      </c>
      <c r="CQ75" s="88">
        <f t="shared" si="56"/>
        <v>0</v>
      </c>
      <c r="CR75" s="88">
        <f t="shared" si="56"/>
        <v>0</v>
      </c>
      <c r="CS75" s="88">
        <f t="shared" si="56"/>
        <v>0</v>
      </c>
      <c r="CT75" s="88">
        <f t="shared" si="56"/>
        <v>0</v>
      </c>
      <c r="CU75" s="88">
        <f t="shared" si="56"/>
        <v>0</v>
      </c>
      <c r="CV75" s="88">
        <f t="shared" si="56"/>
        <v>0</v>
      </c>
      <c r="CW75" s="88">
        <f t="shared" si="56"/>
        <v>0</v>
      </c>
      <c r="CX75" s="88">
        <f t="shared" si="56"/>
        <v>0</v>
      </c>
      <c r="CY75" s="88">
        <f t="shared" si="56"/>
        <v>0</v>
      </c>
      <c r="CZ75" s="88">
        <f t="shared" si="82"/>
        <v>0</v>
      </c>
      <c r="DA75" s="88">
        <f t="shared" si="82"/>
        <v>0</v>
      </c>
      <c r="DB75" s="88">
        <f t="shared" si="82"/>
        <v>0</v>
      </c>
      <c r="DC75" s="88">
        <f t="shared" si="82"/>
        <v>0</v>
      </c>
      <c r="DD75" s="88">
        <f t="shared" si="82"/>
        <v>0</v>
      </c>
      <c r="DE75" s="88">
        <f t="shared" si="82"/>
        <v>0</v>
      </c>
      <c r="DF75" s="88">
        <f t="shared" si="82"/>
        <v>0</v>
      </c>
      <c r="DG75" s="88">
        <f t="shared" si="82"/>
        <v>0</v>
      </c>
      <c r="DH75" s="88">
        <f t="shared" si="82"/>
        <v>0</v>
      </c>
      <c r="DI75" s="88">
        <f t="shared" si="82"/>
        <v>0</v>
      </c>
      <c r="DJ75" s="88">
        <f t="shared" si="82"/>
        <v>0</v>
      </c>
      <c r="DK75" s="88">
        <f t="shared" si="83"/>
        <v>0</v>
      </c>
      <c r="DL75" s="88">
        <f t="shared" si="83"/>
        <v>0</v>
      </c>
      <c r="DM75" s="88">
        <f t="shared" si="83"/>
        <v>0</v>
      </c>
      <c r="DN75" s="88">
        <f t="shared" si="83"/>
        <v>0</v>
      </c>
      <c r="DO75" s="88">
        <f t="shared" si="83"/>
        <v>0</v>
      </c>
      <c r="DP75" s="88">
        <f t="shared" si="83"/>
        <v>0</v>
      </c>
      <c r="DQ75" s="88">
        <f t="shared" si="83"/>
        <v>0</v>
      </c>
      <c r="DR75" s="88">
        <f t="shared" si="83"/>
        <v>0</v>
      </c>
      <c r="DS75" s="88">
        <f t="shared" si="83"/>
        <v>0</v>
      </c>
    </row>
    <row r="76" spans="10:123" x14ac:dyDescent="0.3">
      <c r="J76" s="12" t="str">
        <f>'6. Patients'!C54</f>
        <v/>
      </c>
      <c r="K76" s="12"/>
      <c r="L76" s="88">
        <f t="shared" si="55"/>
        <v>0</v>
      </c>
      <c r="M76" s="88">
        <f t="shared" si="84"/>
        <v>0</v>
      </c>
      <c r="N76" s="88">
        <f t="shared" si="85"/>
        <v>0</v>
      </c>
      <c r="O76" s="88">
        <f t="shared" si="86"/>
        <v>0</v>
      </c>
      <c r="P76" s="88">
        <f t="shared" si="87"/>
        <v>0</v>
      </c>
      <c r="Q76" s="88">
        <f t="shared" si="88"/>
        <v>0</v>
      </c>
      <c r="R76" s="88">
        <f t="shared" si="89"/>
        <v>0</v>
      </c>
      <c r="S76" s="88">
        <f t="shared" si="90"/>
        <v>0</v>
      </c>
      <c r="T76" s="88">
        <f t="shared" si="91"/>
        <v>0</v>
      </c>
      <c r="U76" s="88">
        <f t="shared" si="92"/>
        <v>0</v>
      </c>
      <c r="V76" s="88">
        <f t="shared" si="93"/>
        <v>0</v>
      </c>
      <c r="W76" s="88">
        <f t="shared" si="57"/>
        <v>0</v>
      </c>
      <c r="X76" s="88">
        <f t="shared" si="58"/>
        <v>0</v>
      </c>
      <c r="Y76" s="88">
        <f t="shared" si="59"/>
        <v>0</v>
      </c>
      <c r="Z76" s="88">
        <f t="shared" si="60"/>
        <v>0</v>
      </c>
      <c r="AA76" s="88">
        <f t="shared" si="61"/>
        <v>0</v>
      </c>
      <c r="AB76" s="88">
        <f t="shared" si="62"/>
        <v>0</v>
      </c>
      <c r="AC76" s="88">
        <f t="shared" si="63"/>
        <v>0</v>
      </c>
      <c r="AD76" s="88">
        <f t="shared" si="64"/>
        <v>0</v>
      </c>
      <c r="AE76" s="88">
        <f t="shared" si="65"/>
        <v>0</v>
      </c>
      <c r="AF76" s="88">
        <f t="shared" si="66"/>
        <v>0</v>
      </c>
      <c r="AG76" s="88">
        <f t="shared" si="67"/>
        <v>0</v>
      </c>
      <c r="AH76" s="88">
        <f t="shared" si="68"/>
        <v>0</v>
      </c>
      <c r="AI76" s="88">
        <f t="shared" si="69"/>
        <v>0</v>
      </c>
      <c r="AJ76" s="88">
        <f t="shared" si="70"/>
        <v>0</v>
      </c>
      <c r="AK76" s="88">
        <f t="shared" si="71"/>
        <v>0</v>
      </c>
      <c r="AL76" s="88">
        <f t="shared" si="72"/>
        <v>0</v>
      </c>
      <c r="AM76" s="88">
        <f t="shared" si="73"/>
        <v>0</v>
      </c>
      <c r="AN76" s="88">
        <f t="shared" si="74"/>
        <v>0</v>
      </c>
      <c r="AO76" s="88">
        <f t="shared" si="75"/>
        <v>0</v>
      </c>
      <c r="AP76" s="88">
        <f t="shared" si="76"/>
        <v>0</v>
      </c>
      <c r="AQ76" s="88">
        <f t="shared" si="77"/>
        <v>0</v>
      </c>
      <c r="AR76" s="88">
        <f t="shared" si="78"/>
        <v>0</v>
      </c>
      <c r="AS76" s="88">
        <f t="shared" si="79"/>
        <v>0</v>
      </c>
      <c r="AT76" s="88">
        <f t="shared" si="80"/>
        <v>0</v>
      </c>
      <c r="AU76" s="88">
        <f t="shared" si="81"/>
        <v>0</v>
      </c>
      <c r="AW76" s="12" t="str">
        <f t="shared" si="52"/>
        <v/>
      </c>
      <c r="AX76" s="88" t="str">
        <f>IFERROR(-MIN(SUMPRODUCT(--($E$9:$E$28&lt;=AX$33),--($B$9:$B$28=$J$65),--($F$9:$F$28&gt;=AX$33),--($C$9:$C$28=$AW76),$H$9:$H$28,$K$9:$K$28),VLOOKUP($AW76,'6. Patients'!$C$44:$AP$73,COLUMNS('6. Patients'!$C$9:F$9),0)),"")</f>
        <v/>
      </c>
      <c r="AY76" s="88" t="str">
        <f>IFERROR(-MIN(SUMPRODUCT(--($E$9:$E$28&lt;=AY$33),--($B$9:$B$28=$J$65),--($F$9:$F$28&gt;=AY$33),--($C$9:$C$28=$AW76),$H$9:$H$28,$K$9:$K$28),VLOOKUP($AW76,'6. Patients'!$C$44:$AP$73,COLUMNS('6. Patients'!$C$9:G$9),0)),"")</f>
        <v/>
      </c>
      <c r="AZ76" s="88" t="str">
        <f>IFERROR(-MIN(SUMPRODUCT(--($E$9:$E$28&lt;=AZ$33),--($B$9:$B$28=$J$65),--($F$9:$F$28&gt;=AZ$33),--($C$9:$C$28=$AW76),$H$9:$H$28,$K$9:$K$28),VLOOKUP($AW76,'6. Patients'!$C$44:$AP$73,COLUMNS('6. Patients'!$C$9:H$9),0)),"")</f>
        <v/>
      </c>
      <c r="BA76" s="88" t="str">
        <f>IFERROR(-MIN(SUMPRODUCT(--($E$9:$E$28&lt;=BA$33),--($B$9:$B$28=$J$65),--($F$9:$F$28&gt;=BA$33),--($C$9:$C$28=$AW76),$H$9:$H$28,$K$9:$K$28),VLOOKUP($AW76,'6. Patients'!$C$44:$AP$73,COLUMNS('6. Patients'!$C$9:I$9),0)),"")</f>
        <v/>
      </c>
      <c r="BB76" s="88" t="str">
        <f>IFERROR(-MIN(SUMPRODUCT(--($E$9:$E$28&lt;=BB$33),--($B$9:$B$28=$J$65),--($F$9:$F$28&gt;=BB$33),--($C$9:$C$28=$AW76),$H$9:$H$28,$K$9:$K$28),VLOOKUP($AW76,'6. Patients'!$C$44:$AP$73,COLUMNS('6. Patients'!$C$9:J$9),0)),"")</f>
        <v/>
      </c>
      <c r="BC76" s="88" t="str">
        <f>IFERROR(-MIN(SUMPRODUCT(--($E$9:$E$28&lt;=BC$33),--($B$9:$B$28=$J$65),--($F$9:$F$28&gt;=BC$33),--($C$9:$C$28=$AW76),$H$9:$H$28,$K$9:$K$28),VLOOKUP($AW76,'6. Patients'!$C$44:$AP$73,COLUMNS('6. Patients'!$C$9:K$9),0)),"")</f>
        <v/>
      </c>
      <c r="BD76" s="88" t="str">
        <f>IFERROR(-MIN(SUMPRODUCT(--($E$9:$E$28&lt;=BD$33),--($B$9:$B$28=$J$65),--($F$9:$F$28&gt;=BD$33),--($C$9:$C$28=$AW76),$H$9:$H$28,$K$9:$K$28),VLOOKUP($AW76,'6. Patients'!$C$44:$AP$73,COLUMNS('6. Patients'!$C$9:L$9),0)),"")</f>
        <v/>
      </c>
      <c r="BE76" s="88" t="str">
        <f>IFERROR(-MIN(SUMPRODUCT(--($E$9:$E$28&lt;=BE$33),--($B$9:$B$28=$J$65),--($F$9:$F$28&gt;=BE$33),--($C$9:$C$28=$AW76),$H$9:$H$28,$K$9:$K$28),VLOOKUP($AW76,'6. Patients'!$C$44:$AP$73,COLUMNS('6. Patients'!$C$9:M$9),0)),"")</f>
        <v/>
      </c>
      <c r="BF76" s="88" t="str">
        <f>IFERROR(-MIN(SUMPRODUCT(--($E$9:$E$28&lt;=BF$33),--($B$9:$B$28=$J$65),--($F$9:$F$28&gt;=BF$33),--($C$9:$C$28=$AW76),$H$9:$H$28,$K$9:$K$28),VLOOKUP($AW76,'6. Patients'!$C$44:$AP$73,COLUMNS('6. Patients'!$C$9:N$9),0)),"")</f>
        <v/>
      </c>
      <c r="BG76" s="88" t="str">
        <f>IFERROR(-MIN(SUMPRODUCT(--($E$9:$E$28&lt;=BG$33),--($B$9:$B$28=$J$65),--($F$9:$F$28&gt;=BG$33),--($C$9:$C$28=$AW76),$H$9:$H$28,$K$9:$K$28),VLOOKUP($AW76,'6. Patients'!$C$44:$AP$73,COLUMNS('6. Patients'!$C$9:O$9),0)),"")</f>
        <v/>
      </c>
      <c r="BH76" s="88" t="str">
        <f>IFERROR(-MIN(SUMPRODUCT(--($E$9:$E$28&lt;=BH$33),--($B$9:$B$28=$J$65),--($F$9:$F$28&gt;=BH$33),--($C$9:$C$28=$AW76),$H$9:$H$28,$K$9:$K$28),VLOOKUP($AW76,'6. Patients'!$C$44:$AP$73,COLUMNS('6. Patients'!$C$9:P$9),0)),"")</f>
        <v/>
      </c>
      <c r="BI76" s="88" t="str">
        <f>IFERROR(-MIN(SUMPRODUCT(--($E$9:$E$28&lt;=BI$33),--($B$9:$B$28=$J$65),--($F$9:$F$28&gt;=BI$33),--($C$9:$C$28=$AW76),$H$9:$H$28,$K$9:$K$28),VLOOKUP($AW76,'6. Patients'!$C$44:$AP$73,COLUMNS('6. Patients'!$C$9:Q$9),0)),"")</f>
        <v/>
      </c>
      <c r="BJ76" s="88" t="str">
        <f>IFERROR(-MIN(SUMPRODUCT(--($E$9:$E$28&lt;=BJ$33),--($B$9:$B$28=$J$65),--($F$9:$F$28&gt;=BJ$33),--($C$9:$C$28=$AW76),$H$9:$H$28,$K$9:$K$28),VLOOKUP($AW76,'6. Patients'!$C$44:$AP$73,COLUMNS('6. Patients'!$C$9:R$9),0)),"")</f>
        <v/>
      </c>
      <c r="BK76" s="88" t="str">
        <f>IFERROR(-MIN(SUMPRODUCT(--($E$9:$E$28&lt;=BK$33),--($B$9:$B$28=$J$65),--($F$9:$F$28&gt;=BK$33),--($C$9:$C$28=$AW76),$H$9:$H$28,$K$9:$K$28),VLOOKUP($AW76,'6. Patients'!$C$44:$AP$73,COLUMNS('6. Patients'!$C$9:S$9),0)),"")</f>
        <v/>
      </c>
      <c r="BL76" s="88" t="str">
        <f>IFERROR(-MIN(SUMPRODUCT(--($E$9:$E$28&lt;=BL$33),--($B$9:$B$28=$J$65),--($F$9:$F$28&gt;=BL$33),--($C$9:$C$28=$AW76),$H$9:$H$28,$K$9:$K$28),VLOOKUP($AW76,'6. Patients'!$C$44:$AP$73,COLUMNS('6. Patients'!$C$9:T$9),0)),"")</f>
        <v/>
      </c>
      <c r="BM76" s="88" t="str">
        <f>IFERROR(-MIN(SUMPRODUCT(--($E$9:$E$28&lt;=BM$33),--($B$9:$B$28=$J$65),--($F$9:$F$28&gt;=BM$33),--($C$9:$C$28=$AW76),$H$9:$H$28,$K$9:$K$28),VLOOKUP($AW76,'6. Patients'!$C$44:$AP$73,COLUMNS('6. Patients'!$C$9:U$9),0)),"")</f>
        <v/>
      </c>
      <c r="BN76" s="88" t="str">
        <f>IFERROR(-MIN(SUMPRODUCT(--($E$9:$E$28&lt;=BN$33),--($B$9:$B$28=$J$65),--($F$9:$F$28&gt;=BN$33),--($C$9:$C$28=$AW76),$H$9:$H$28,$K$9:$K$28),VLOOKUP($AW76,'6. Patients'!$C$44:$AP$73,COLUMNS('6. Patients'!$C$9:V$9),0)),"")</f>
        <v/>
      </c>
      <c r="BO76" s="88" t="str">
        <f>IFERROR(-MIN(SUMPRODUCT(--($E$9:$E$28&lt;=BO$33),--($B$9:$B$28=$J$65),--($F$9:$F$28&gt;=BO$33),--($C$9:$C$28=$AW76),$H$9:$H$28,$K$9:$K$28),VLOOKUP($AW76,'6. Patients'!$C$44:$AP$73,COLUMNS('6. Patients'!$C$9:W$9),0)),"")</f>
        <v/>
      </c>
      <c r="BP76" s="88" t="str">
        <f>IFERROR(-MIN(SUMPRODUCT(--($E$9:$E$28&lt;=BP$33),--($B$9:$B$28=$J$65),--($F$9:$F$28&gt;=BP$33),--($C$9:$C$28=$AW76),$H$9:$H$28,$K$9:$K$28),VLOOKUP($AW76,'6. Patients'!$C$44:$AP$73,COLUMNS('6. Patients'!$C$9:X$9),0)),"")</f>
        <v/>
      </c>
      <c r="BQ76" s="88" t="str">
        <f>IFERROR(-MIN(SUMPRODUCT(--($E$9:$E$28&lt;=BQ$33),--($B$9:$B$28=$J$65),--($F$9:$F$28&gt;=BQ$33),--($C$9:$C$28=$AW76),$H$9:$H$28,$K$9:$K$28),VLOOKUP($AW76,'6. Patients'!$C$44:$AP$73,COLUMNS('6. Patients'!$C$9:Y$9),0)),"")</f>
        <v/>
      </c>
      <c r="BR76" s="88" t="str">
        <f>IFERROR(-MIN(SUMPRODUCT(--($E$9:$E$28&lt;=BR$33),--($B$9:$B$28=$J$65),--($F$9:$F$28&gt;=BR$33),--($C$9:$C$28=$AW76),$H$9:$H$28,$K$9:$K$28),VLOOKUP($AW76,'6. Patients'!$C$44:$AP$73,COLUMNS('6. Patients'!$C$9:Z$9),0)),"")</f>
        <v/>
      </c>
      <c r="BS76" s="88" t="str">
        <f>IFERROR(-MIN(SUMPRODUCT(--($E$9:$E$28&lt;=BS$33),--($B$9:$B$28=$J$65),--($F$9:$F$28&gt;=BS$33),--($C$9:$C$28=$AW76),$H$9:$H$28,$K$9:$K$28),VLOOKUP($AW76,'6. Patients'!$C$44:$AP$73,COLUMNS('6. Patients'!$C$9:AA$9),0)),"")</f>
        <v/>
      </c>
      <c r="BT76" s="88" t="str">
        <f>IFERROR(-MIN(SUMPRODUCT(--($E$9:$E$28&lt;=BT$33),--($B$9:$B$28=$J$65),--($F$9:$F$28&gt;=BT$33),--($C$9:$C$28=$AW76),$H$9:$H$28,$K$9:$K$28),VLOOKUP($AW76,'6. Patients'!$C$44:$AP$73,COLUMNS('6. Patients'!$C$9:AB$9),0)),"")</f>
        <v/>
      </c>
      <c r="BU76" s="88" t="str">
        <f>IFERROR(-MIN(SUMPRODUCT(--($E$9:$E$28&lt;=BU$33),--($B$9:$B$28=$J$65),--($F$9:$F$28&gt;=BU$33),--($C$9:$C$28=$AW76),$H$9:$H$28,$K$9:$K$28),VLOOKUP($AW76,'6. Patients'!$C$44:$AP$73,COLUMNS('6. Patients'!$C$9:AC$9),0)),"")</f>
        <v/>
      </c>
      <c r="BV76" s="88" t="str">
        <f>IFERROR(-MIN(SUMPRODUCT(--($E$9:$E$28&lt;=BV$33),--($B$9:$B$28=$J$65),--($F$9:$F$28&gt;=BV$33),--($C$9:$C$28=$AW76),$H$9:$H$28,$K$9:$K$28),VLOOKUP($AW76,'6. Patients'!$C$44:$AP$73,COLUMNS('6. Patients'!$C$9:AD$9),0)),"")</f>
        <v/>
      </c>
      <c r="BW76" s="88" t="str">
        <f>IFERROR(-MIN(SUMPRODUCT(--($E$9:$E$28&lt;=BW$33),--($B$9:$B$28=$J$65),--($F$9:$F$28&gt;=BW$33),--($C$9:$C$28=$AW76),$H$9:$H$28,$K$9:$K$28),VLOOKUP($AW76,'6. Patients'!$C$44:$AP$73,COLUMNS('6. Patients'!$C$9:AE$9),0)),"")</f>
        <v/>
      </c>
      <c r="BX76" s="88" t="str">
        <f>IFERROR(-MIN(SUMPRODUCT(--($E$9:$E$28&lt;=BX$33),--($B$9:$B$28=$J$65),--($F$9:$F$28&gt;=BX$33),--($C$9:$C$28=$AW76),$H$9:$H$28,$K$9:$K$28),VLOOKUP($AW76,'6. Patients'!$C$44:$AP$73,COLUMNS('6. Patients'!$C$9:AF$9),0)),"")</f>
        <v/>
      </c>
      <c r="BY76" s="88" t="str">
        <f>IFERROR(-MIN(SUMPRODUCT(--($E$9:$E$28&lt;=BY$33),--($B$9:$B$28=$J$65),--($F$9:$F$28&gt;=BY$33),--($C$9:$C$28=$AW76),$H$9:$H$28,$K$9:$K$28),VLOOKUP($AW76,'6. Patients'!$C$44:$AP$73,COLUMNS('6. Patients'!$C$9:AG$9),0)),"")</f>
        <v/>
      </c>
      <c r="BZ76" s="88" t="str">
        <f>IFERROR(-MIN(SUMPRODUCT(--($E$9:$E$28&lt;=BZ$33),--($B$9:$B$28=$J$65),--($F$9:$F$28&gt;=BZ$33),--($C$9:$C$28=$AW76),$H$9:$H$28,$K$9:$K$28),VLOOKUP($AW76,'6. Patients'!$C$44:$AP$73,COLUMNS('6. Patients'!$C$9:AH$9),0)),"")</f>
        <v/>
      </c>
      <c r="CA76" s="88" t="str">
        <f>IFERROR(-MIN(SUMPRODUCT(--($E$9:$E$28&lt;=CA$33),--($B$9:$B$28=$J$65),--($F$9:$F$28&gt;=CA$33),--($C$9:$C$28=$AW76),$H$9:$H$28,$K$9:$K$28),VLOOKUP($AW76,'6. Patients'!$C$44:$AP$73,COLUMNS('6. Patients'!$C$9:AI$9),0)),"")</f>
        <v/>
      </c>
      <c r="CB76" s="88" t="str">
        <f>IFERROR(-MIN(SUMPRODUCT(--($E$9:$E$28&lt;=CB$33),--($B$9:$B$28=$J$65),--($F$9:$F$28&gt;=CB$33),--($C$9:$C$28=$AW76),$H$9:$H$28,$K$9:$K$28),VLOOKUP($AW76,'6. Patients'!$C$44:$AP$73,COLUMNS('6. Patients'!$C$9:AJ$9),0)),"")</f>
        <v/>
      </c>
      <c r="CC76" s="88" t="str">
        <f>IFERROR(-MIN(SUMPRODUCT(--($E$9:$E$28&lt;=CC$33),--($B$9:$B$28=$J$65),--($F$9:$F$28&gt;=CC$33),--($C$9:$C$28=$AW76),$H$9:$H$28,$K$9:$K$28),VLOOKUP($AW76,'6. Patients'!$C$44:$AP$73,COLUMNS('6. Patients'!$C$9:AK$9),0)),"")</f>
        <v/>
      </c>
      <c r="CD76" s="88" t="str">
        <f>IFERROR(-MIN(SUMPRODUCT(--($E$9:$E$28&lt;=CD$33),--($B$9:$B$28=$J$65),--($F$9:$F$28&gt;=CD$33),--($C$9:$C$28=$AW76),$H$9:$H$28,$K$9:$K$28),VLOOKUP($AW76,'6. Patients'!$C$44:$AP$73,COLUMNS('6. Patients'!$C$9:AL$9),0)),"")</f>
        <v/>
      </c>
      <c r="CE76" s="88" t="str">
        <f>IFERROR(-MIN(SUMPRODUCT(--($E$9:$E$28&lt;=CE$33),--($B$9:$B$28=$J$65),--($F$9:$F$28&gt;=CE$33),--($C$9:$C$28=$AW76),$H$9:$H$28,$K$9:$K$28),VLOOKUP($AW76,'6. Patients'!$C$44:$AP$73,COLUMNS('6. Patients'!$C$9:AM$9),0)),"")</f>
        <v/>
      </c>
      <c r="CF76" s="88" t="str">
        <f>IFERROR(-MIN(SUMPRODUCT(--($E$9:$E$28&lt;=CF$33),--($B$9:$B$28=$J$65),--($F$9:$F$28&gt;=CF$33),--($C$9:$C$28=$AW76),$H$9:$H$28,$K$9:$K$28),VLOOKUP($AW76,'6. Patients'!$C$44:$AP$73,COLUMNS('6. Patients'!$C$9:AN$9),0)),"")</f>
        <v/>
      </c>
      <c r="CG76" s="88" t="str">
        <f>IFERROR(-MIN(SUMPRODUCT(--($E$9:$E$28&lt;=CG$33),--($B$9:$B$28=$J$65),--($F$9:$F$28&gt;=CG$33),--($C$9:$C$28=$AW76),$H$9:$H$28,$K$9:$K$28),VLOOKUP($AW76,'6. Patients'!$C$44:$AP$73,COLUMNS('6. Patients'!$C$9:AO$9),0)),"")</f>
        <v/>
      </c>
      <c r="CI76" s="12" t="str">
        <f t="shared" si="53"/>
        <v/>
      </c>
      <c r="CJ76" s="88">
        <f t="shared" si="56"/>
        <v>0</v>
      </c>
      <c r="CK76" s="88">
        <f t="shared" si="56"/>
        <v>0</v>
      </c>
      <c r="CL76" s="88">
        <f t="shared" si="56"/>
        <v>0</v>
      </c>
      <c r="CM76" s="88">
        <f t="shared" si="56"/>
        <v>0</v>
      </c>
      <c r="CN76" s="88">
        <f t="shared" si="56"/>
        <v>0</v>
      </c>
      <c r="CO76" s="88">
        <f t="shared" si="56"/>
        <v>0</v>
      </c>
      <c r="CP76" s="88">
        <f t="shared" si="56"/>
        <v>0</v>
      </c>
      <c r="CQ76" s="88">
        <f t="shared" si="56"/>
        <v>0</v>
      </c>
      <c r="CR76" s="88">
        <f t="shared" si="56"/>
        <v>0</v>
      </c>
      <c r="CS76" s="88">
        <f t="shared" si="56"/>
        <v>0</v>
      </c>
      <c r="CT76" s="88">
        <f t="shared" si="56"/>
        <v>0</v>
      </c>
      <c r="CU76" s="88">
        <f t="shared" si="56"/>
        <v>0</v>
      </c>
      <c r="CV76" s="88">
        <f t="shared" si="56"/>
        <v>0</v>
      </c>
      <c r="CW76" s="88">
        <f t="shared" si="56"/>
        <v>0</v>
      </c>
      <c r="CX76" s="88">
        <f t="shared" si="56"/>
        <v>0</v>
      </c>
      <c r="CY76" s="88">
        <f t="shared" si="56"/>
        <v>0</v>
      </c>
      <c r="CZ76" s="88">
        <f t="shared" si="82"/>
        <v>0</v>
      </c>
      <c r="DA76" s="88">
        <f t="shared" si="82"/>
        <v>0</v>
      </c>
      <c r="DB76" s="88">
        <f t="shared" si="82"/>
        <v>0</v>
      </c>
      <c r="DC76" s="88">
        <f t="shared" si="82"/>
        <v>0</v>
      </c>
      <c r="DD76" s="88">
        <f t="shared" si="82"/>
        <v>0</v>
      </c>
      <c r="DE76" s="88">
        <f t="shared" si="82"/>
        <v>0</v>
      </c>
      <c r="DF76" s="88">
        <f t="shared" si="82"/>
        <v>0</v>
      </c>
      <c r="DG76" s="88">
        <f t="shared" si="82"/>
        <v>0</v>
      </c>
      <c r="DH76" s="88">
        <f t="shared" si="82"/>
        <v>0</v>
      </c>
      <c r="DI76" s="88">
        <f t="shared" si="82"/>
        <v>0</v>
      </c>
      <c r="DJ76" s="88">
        <f t="shared" si="82"/>
        <v>0</v>
      </c>
      <c r="DK76" s="88">
        <f t="shared" si="83"/>
        <v>0</v>
      </c>
      <c r="DL76" s="88">
        <f t="shared" si="83"/>
        <v>0</v>
      </c>
      <c r="DM76" s="88">
        <f t="shared" si="83"/>
        <v>0</v>
      </c>
      <c r="DN76" s="88">
        <f t="shared" si="83"/>
        <v>0</v>
      </c>
      <c r="DO76" s="88">
        <f t="shared" si="83"/>
        <v>0</v>
      </c>
      <c r="DP76" s="88">
        <f t="shared" si="83"/>
        <v>0</v>
      </c>
      <c r="DQ76" s="88">
        <f t="shared" si="83"/>
        <v>0</v>
      </c>
      <c r="DR76" s="88">
        <f t="shared" si="83"/>
        <v>0</v>
      </c>
      <c r="DS76" s="88">
        <f t="shared" si="83"/>
        <v>0</v>
      </c>
    </row>
    <row r="77" spans="10:123" x14ac:dyDescent="0.3">
      <c r="J77" s="12" t="str">
        <f>'6. Patients'!C55</f>
        <v/>
      </c>
      <c r="K77" s="12"/>
      <c r="L77" s="88">
        <f t="shared" si="55"/>
        <v>0</v>
      </c>
      <c r="M77" s="88">
        <f t="shared" si="84"/>
        <v>0</v>
      </c>
      <c r="N77" s="88">
        <f t="shared" si="85"/>
        <v>0</v>
      </c>
      <c r="O77" s="88">
        <f t="shared" si="86"/>
        <v>0</v>
      </c>
      <c r="P77" s="88">
        <f t="shared" si="87"/>
        <v>0</v>
      </c>
      <c r="Q77" s="88">
        <f t="shared" si="88"/>
        <v>0</v>
      </c>
      <c r="R77" s="88">
        <f t="shared" si="89"/>
        <v>0</v>
      </c>
      <c r="S77" s="88">
        <f t="shared" si="90"/>
        <v>0</v>
      </c>
      <c r="T77" s="88">
        <f t="shared" si="91"/>
        <v>0</v>
      </c>
      <c r="U77" s="88">
        <f t="shared" si="92"/>
        <v>0</v>
      </c>
      <c r="V77" s="88">
        <f t="shared" si="93"/>
        <v>0</v>
      </c>
      <c r="W77" s="88">
        <f t="shared" si="57"/>
        <v>0</v>
      </c>
      <c r="X77" s="88">
        <f t="shared" si="58"/>
        <v>0</v>
      </c>
      <c r="Y77" s="88">
        <f t="shared" si="59"/>
        <v>0</v>
      </c>
      <c r="Z77" s="88">
        <f t="shared" si="60"/>
        <v>0</v>
      </c>
      <c r="AA77" s="88">
        <f t="shared" si="61"/>
        <v>0</v>
      </c>
      <c r="AB77" s="88">
        <f t="shared" si="62"/>
        <v>0</v>
      </c>
      <c r="AC77" s="88">
        <f t="shared" si="63"/>
        <v>0</v>
      </c>
      <c r="AD77" s="88">
        <f t="shared" si="64"/>
        <v>0</v>
      </c>
      <c r="AE77" s="88">
        <f t="shared" si="65"/>
        <v>0</v>
      </c>
      <c r="AF77" s="88">
        <f t="shared" si="66"/>
        <v>0</v>
      </c>
      <c r="AG77" s="88">
        <f t="shared" si="67"/>
        <v>0</v>
      </c>
      <c r="AH77" s="88">
        <f t="shared" si="68"/>
        <v>0</v>
      </c>
      <c r="AI77" s="88">
        <f t="shared" si="69"/>
        <v>0</v>
      </c>
      <c r="AJ77" s="88">
        <f t="shared" si="70"/>
        <v>0</v>
      </c>
      <c r="AK77" s="88">
        <f t="shared" si="71"/>
        <v>0</v>
      </c>
      <c r="AL77" s="88">
        <f t="shared" si="72"/>
        <v>0</v>
      </c>
      <c r="AM77" s="88">
        <f t="shared" si="73"/>
        <v>0</v>
      </c>
      <c r="AN77" s="88">
        <f t="shared" si="74"/>
        <v>0</v>
      </c>
      <c r="AO77" s="88">
        <f t="shared" si="75"/>
        <v>0</v>
      </c>
      <c r="AP77" s="88">
        <f t="shared" si="76"/>
        <v>0</v>
      </c>
      <c r="AQ77" s="88">
        <f t="shared" si="77"/>
        <v>0</v>
      </c>
      <c r="AR77" s="88">
        <f t="shared" si="78"/>
        <v>0</v>
      </c>
      <c r="AS77" s="88">
        <f t="shared" si="79"/>
        <v>0</v>
      </c>
      <c r="AT77" s="88">
        <f t="shared" si="80"/>
        <v>0</v>
      </c>
      <c r="AU77" s="88">
        <f t="shared" si="81"/>
        <v>0</v>
      </c>
      <c r="AW77" s="12" t="str">
        <f t="shared" si="52"/>
        <v/>
      </c>
      <c r="AX77" s="88" t="str">
        <f>IFERROR(-MIN(SUMPRODUCT(--($E$9:$E$28&lt;=AX$33),--($B$9:$B$28=$J$65),--($F$9:$F$28&gt;=AX$33),--($C$9:$C$28=$AW77),$H$9:$H$28,$K$9:$K$28),VLOOKUP($AW77,'6. Patients'!$C$44:$AP$73,COLUMNS('6. Patients'!$C$9:F$9),0)),"")</f>
        <v/>
      </c>
      <c r="AY77" s="88" t="str">
        <f>IFERROR(-MIN(SUMPRODUCT(--($E$9:$E$28&lt;=AY$33),--($B$9:$B$28=$J$65),--($F$9:$F$28&gt;=AY$33),--($C$9:$C$28=$AW77),$H$9:$H$28,$K$9:$K$28),VLOOKUP($AW77,'6. Patients'!$C$44:$AP$73,COLUMNS('6. Patients'!$C$9:G$9),0)),"")</f>
        <v/>
      </c>
      <c r="AZ77" s="88" t="str">
        <f>IFERROR(-MIN(SUMPRODUCT(--($E$9:$E$28&lt;=AZ$33),--($B$9:$B$28=$J$65),--($F$9:$F$28&gt;=AZ$33),--($C$9:$C$28=$AW77),$H$9:$H$28,$K$9:$K$28),VLOOKUP($AW77,'6. Patients'!$C$44:$AP$73,COLUMNS('6. Patients'!$C$9:H$9),0)),"")</f>
        <v/>
      </c>
      <c r="BA77" s="88" t="str">
        <f>IFERROR(-MIN(SUMPRODUCT(--($E$9:$E$28&lt;=BA$33),--($B$9:$B$28=$J$65),--($F$9:$F$28&gt;=BA$33),--($C$9:$C$28=$AW77),$H$9:$H$28,$K$9:$K$28),VLOOKUP($AW77,'6. Patients'!$C$44:$AP$73,COLUMNS('6. Patients'!$C$9:I$9),0)),"")</f>
        <v/>
      </c>
      <c r="BB77" s="88" t="str">
        <f>IFERROR(-MIN(SUMPRODUCT(--($E$9:$E$28&lt;=BB$33),--($B$9:$B$28=$J$65),--($F$9:$F$28&gt;=BB$33),--($C$9:$C$28=$AW77),$H$9:$H$28,$K$9:$K$28),VLOOKUP($AW77,'6. Patients'!$C$44:$AP$73,COLUMNS('6. Patients'!$C$9:J$9),0)),"")</f>
        <v/>
      </c>
      <c r="BC77" s="88" t="str">
        <f>IFERROR(-MIN(SUMPRODUCT(--($E$9:$E$28&lt;=BC$33),--($B$9:$B$28=$J$65),--($F$9:$F$28&gt;=BC$33),--($C$9:$C$28=$AW77),$H$9:$H$28,$K$9:$K$28),VLOOKUP($AW77,'6. Patients'!$C$44:$AP$73,COLUMNS('6. Patients'!$C$9:K$9),0)),"")</f>
        <v/>
      </c>
      <c r="BD77" s="88" t="str">
        <f>IFERROR(-MIN(SUMPRODUCT(--($E$9:$E$28&lt;=BD$33),--($B$9:$B$28=$J$65),--($F$9:$F$28&gt;=BD$33),--($C$9:$C$28=$AW77),$H$9:$H$28,$K$9:$K$28),VLOOKUP($AW77,'6. Patients'!$C$44:$AP$73,COLUMNS('6. Patients'!$C$9:L$9),0)),"")</f>
        <v/>
      </c>
      <c r="BE77" s="88" t="str">
        <f>IFERROR(-MIN(SUMPRODUCT(--($E$9:$E$28&lt;=BE$33),--($B$9:$B$28=$J$65),--($F$9:$F$28&gt;=BE$33),--($C$9:$C$28=$AW77),$H$9:$H$28,$K$9:$K$28),VLOOKUP($AW77,'6. Patients'!$C$44:$AP$73,COLUMNS('6. Patients'!$C$9:M$9),0)),"")</f>
        <v/>
      </c>
      <c r="BF77" s="88" t="str">
        <f>IFERROR(-MIN(SUMPRODUCT(--($E$9:$E$28&lt;=BF$33),--($B$9:$B$28=$J$65),--($F$9:$F$28&gt;=BF$33),--($C$9:$C$28=$AW77),$H$9:$H$28,$K$9:$K$28),VLOOKUP($AW77,'6. Patients'!$C$44:$AP$73,COLUMNS('6. Patients'!$C$9:N$9),0)),"")</f>
        <v/>
      </c>
      <c r="BG77" s="88" t="str">
        <f>IFERROR(-MIN(SUMPRODUCT(--($E$9:$E$28&lt;=BG$33),--($B$9:$B$28=$J$65),--($F$9:$F$28&gt;=BG$33),--($C$9:$C$28=$AW77),$H$9:$H$28,$K$9:$K$28),VLOOKUP($AW77,'6. Patients'!$C$44:$AP$73,COLUMNS('6. Patients'!$C$9:O$9),0)),"")</f>
        <v/>
      </c>
      <c r="BH77" s="88" t="str">
        <f>IFERROR(-MIN(SUMPRODUCT(--($E$9:$E$28&lt;=BH$33),--($B$9:$B$28=$J$65),--($F$9:$F$28&gt;=BH$33),--($C$9:$C$28=$AW77),$H$9:$H$28,$K$9:$K$28),VLOOKUP($AW77,'6. Patients'!$C$44:$AP$73,COLUMNS('6. Patients'!$C$9:P$9),0)),"")</f>
        <v/>
      </c>
      <c r="BI77" s="88" t="str">
        <f>IFERROR(-MIN(SUMPRODUCT(--($E$9:$E$28&lt;=BI$33),--($B$9:$B$28=$J$65),--($F$9:$F$28&gt;=BI$33),--($C$9:$C$28=$AW77),$H$9:$H$28,$K$9:$K$28),VLOOKUP($AW77,'6. Patients'!$C$44:$AP$73,COLUMNS('6. Patients'!$C$9:Q$9),0)),"")</f>
        <v/>
      </c>
      <c r="BJ77" s="88" t="str">
        <f>IFERROR(-MIN(SUMPRODUCT(--($E$9:$E$28&lt;=BJ$33),--($B$9:$B$28=$J$65),--($F$9:$F$28&gt;=BJ$33),--($C$9:$C$28=$AW77),$H$9:$H$28,$K$9:$K$28),VLOOKUP($AW77,'6. Patients'!$C$44:$AP$73,COLUMNS('6. Patients'!$C$9:R$9),0)),"")</f>
        <v/>
      </c>
      <c r="BK77" s="88" t="str">
        <f>IFERROR(-MIN(SUMPRODUCT(--($E$9:$E$28&lt;=BK$33),--($B$9:$B$28=$J$65),--($F$9:$F$28&gt;=BK$33),--($C$9:$C$28=$AW77),$H$9:$H$28,$K$9:$K$28),VLOOKUP($AW77,'6. Patients'!$C$44:$AP$73,COLUMNS('6. Patients'!$C$9:S$9),0)),"")</f>
        <v/>
      </c>
      <c r="BL77" s="88" t="str">
        <f>IFERROR(-MIN(SUMPRODUCT(--($E$9:$E$28&lt;=BL$33),--($B$9:$B$28=$J$65),--($F$9:$F$28&gt;=BL$33),--($C$9:$C$28=$AW77),$H$9:$H$28,$K$9:$K$28),VLOOKUP($AW77,'6. Patients'!$C$44:$AP$73,COLUMNS('6. Patients'!$C$9:T$9),0)),"")</f>
        <v/>
      </c>
      <c r="BM77" s="88" t="str">
        <f>IFERROR(-MIN(SUMPRODUCT(--($E$9:$E$28&lt;=BM$33),--($B$9:$B$28=$J$65),--($F$9:$F$28&gt;=BM$33),--($C$9:$C$28=$AW77),$H$9:$H$28,$K$9:$K$28),VLOOKUP($AW77,'6. Patients'!$C$44:$AP$73,COLUMNS('6. Patients'!$C$9:U$9),0)),"")</f>
        <v/>
      </c>
      <c r="BN77" s="88" t="str">
        <f>IFERROR(-MIN(SUMPRODUCT(--($E$9:$E$28&lt;=BN$33),--($B$9:$B$28=$J$65),--($F$9:$F$28&gt;=BN$33),--($C$9:$C$28=$AW77),$H$9:$H$28,$K$9:$K$28),VLOOKUP($AW77,'6. Patients'!$C$44:$AP$73,COLUMNS('6. Patients'!$C$9:V$9),0)),"")</f>
        <v/>
      </c>
      <c r="BO77" s="88" t="str">
        <f>IFERROR(-MIN(SUMPRODUCT(--($E$9:$E$28&lt;=BO$33),--($B$9:$B$28=$J$65),--($F$9:$F$28&gt;=BO$33),--($C$9:$C$28=$AW77),$H$9:$H$28,$K$9:$K$28),VLOOKUP($AW77,'6. Patients'!$C$44:$AP$73,COLUMNS('6. Patients'!$C$9:W$9),0)),"")</f>
        <v/>
      </c>
      <c r="BP77" s="88" t="str">
        <f>IFERROR(-MIN(SUMPRODUCT(--($E$9:$E$28&lt;=BP$33),--($B$9:$B$28=$J$65),--($F$9:$F$28&gt;=BP$33),--($C$9:$C$28=$AW77),$H$9:$H$28,$K$9:$K$28),VLOOKUP($AW77,'6. Patients'!$C$44:$AP$73,COLUMNS('6. Patients'!$C$9:X$9),0)),"")</f>
        <v/>
      </c>
      <c r="BQ77" s="88" t="str">
        <f>IFERROR(-MIN(SUMPRODUCT(--($E$9:$E$28&lt;=BQ$33),--($B$9:$B$28=$J$65),--($F$9:$F$28&gt;=BQ$33),--($C$9:$C$28=$AW77),$H$9:$H$28,$K$9:$K$28),VLOOKUP($AW77,'6. Patients'!$C$44:$AP$73,COLUMNS('6. Patients'!$C$9:Y$9),0)),"")</f>
        <v/>
      </c>
      <c r="BR77" s="88" t="str">
        <f>IFERROR(-MIN(SUMPRODUCT(--($E$9:$E$28&lt;=BR$33),--($B$9:$B$28=$J$65),--($F$9:$F$28&gt;=BR$33),--($C$9:$C$28=$AW77),$H$9:$H$28,$K$9:$K$28),VLOOKUP($AW77,'6. Patients'!$C$44:$AP$73,COLUMNS('6. Patients'!$C$9:Z$9),0)),"")</f>
        <v/>
      </c>
      <c r="BS77" s="88" t="str">
        <f>IFERROR(-MIN(SUMPRODUCT(--($E$9:$E$28&lt;=BS$33),--($B$9:$B$28=$J$65),--($F$9:$F$28&gt;=BS$33),--($C$9:$C$28=$AW77),$H$9:$H$28,$K$9:$K$28),VLOOKUP($AW77,'6. Patients'!$C$44:$AP$73,COLUMNS('6. Patients'!$C$9:AA$9),0)),"")</f>
        <v/>
      </c>
      <c r="BT77" s="88" t="str">
        <f>IFERROR(-MIN(SUMPRODUCT(--($E$9:$E$28&lt;=BT$33),--($B$9:$B$28=$J$65),--($F$9:$F$28&gt;=BT$33),--($C$9:$C$28=$AW77),$H$9:$H$28,$K$9:$K$28),VLOOKUP($AW77,'6. Patients'!$C$44:$AP$73,COLUMNS('6. Patients'!$C$9:AB$9),0)),"")</f>
        <v/>
      </c>
      <c r="BU77" s="88" t="str">
        <f>IFERROR(-MIN(SUMPRODUCT(--($E$9:$E$28&lt;=BU$33),--($B$9:$B$28=$J$65),--($F$9:$F$28&gt;=BU$33),--($C$9:$C$28=$AW77),$H$9:$H$28,$K$9:$K$28),VLOOKUP($AW77,'6. Patients'!$C$44:$AP$73,COLUMNS('6. Patients'!$C$9:AC$9),0)),"")</f>
        <v/>
      </c>
      <c r="BV77" s="88" t="str">
        <f>IFERROR(-MIN(SUMPRODUCT(--($E$9:$E$28&lt;=BV$33),--($B$9:$B$28=$J$65),--($F$9:$F$28&gt;=BV$33),--($C$9:$C$28=$AW77),$H$9:$H$28,$K$9:$K$28),VLOOKUP($AW77,'6. Patients'!$C$44:$AP$73,COLUMNS('6. Patients'!$C$9:AD$9),0)),"")</f>
        <v/>
      </c>
      <c r="BW77" s="88" t="str">
        <f>IFERROR(-MIN(SUMPRODUCT(--($E$9:$E$28&lt;=BW$33),--($B$9:$B$28=$J$65),--($F$9:$F$28&gt;=BW$33),--($C$9:$C$28=$AW77),$H$9:$H$28,$K$9:$K$28),VLOOKUP($AW77,'6. Patients'!$C$44:$AP$73,COLUMNS('6. Patients'!$C$9:AE$9),0)),"")</f>
        <v/>
      </c>
      <c r="BX77" s="88" t="str">
        <f>IFERROR(-MIN(SUMPRODUCT(--($E$9:$E$28&lt;=BX$33),--($B$9:$B$28=$J$65),--($F$9:$F$28&gt;=BX$33),--($C$9:$C$28=$AW77),$H$9:$H$28,$K$9:$K$28),VLOOKUP($AW77,'6. Patients'!$C$44:$AP$73,COLUMNS('6. Patients'!$C$9:AF$9),0)),"")</f>
        <v/>
      </c>
      <c r="BY77" s="88" t="str">
        <f>IFERROR(-MIN(SUMPRODUCT(--($E$9:$E$28&lt;=BY$33),--($B$9:$B$28=$J$65),--($F$9:$F$28&gt;=BY$33),--($C$9:$C$28=$AW77),$H$9:$H$28,$K$9:$K$28),VLOOKUP($AW77,'6. Patients'!$C$44:$AP$73,COLUMNS('6. Patients'!$C$9:AG$9),0)),"")</f>
        <v/>
      </c>
      <c r="BZ77" s="88" t="str">
        <f>IFERROR(-MIN(SUMPRODUCT(--($E$9:$E$28&lt;=BZ$33),--($B$9:$B$28=$J$65),--($F$9:$F$28&gt;=BZ$33),--($C$9:$C$28=$AW77),$H$9:$H$28,$K$9:$K$28),VLOOKUP($AW77,'6. Patients'!$C$44:$AP$73,COLUMNS('6. Patients'!$C$9:AH$9),0)),"")</f>
        <v/>
      </c>
      <c r="CA77" s="88" t="str">
        <f>IFERROR(-MIN(SUMPRODUCT(--($E$9:$E$28&lt;=CA$33),--($B$9:$B$28=$J$65),--($F$9:$F$28&gt;=CA$33),--($C$9:$C$28=$AW77),$H$9:$H$28,$K$9:$K$28),VLOOKUP($AW77,'6. Patients'!$C$44:$AP$73,COLUMNS('6. Patients'!$C$9:AI$9),0)),"")</f>
        <v/>
      </c>
      <c r="CB77" s="88" t="str">
        <f>IFERROR(-MIN(SUMPRODUCT(--($E$9:$E$28&lt;=CB$33),--($B$9:$B$28=$J$65),--($F$9:$F$28&gt;=CB$33),--($C$9:$C$28=$AW77),$H$9:$H$28,$K$9:$K$28),VLOOKUP($AW77,'6. Patients'!$C$44:$AP$73,COLUMNS('6. Patients'!$C$9:AJ$9),0)),"")</f>
        <v/>
      </c>
      <c r="CC77" s="88" t="str">
        <f>IFERROR(-MIN(SUMPRODUCT(--($E$9:$E$28&lt;=CC$33),--($B$9:$B$28=$J$65),--($F$9:$F$28&gt;=CC$33),--($C$9:$C$28=$AW77),$H$9:$H$28,$K$9:$K$28),VLOOKUP($AW77,'6. Patients'!$C$44:$AP$73,COLUMNS('6. Patients'!$C$9:AK$9),0)),"")</f>
        <v/>
      </c>
      <c r="CD77" s="88" t="str">
        <f>IFERROR(-MIN(SUMPRODUCT(--($E$9:$E$28&lt;=CD$33),--($B$9:$B$28=$J$65),--($F$9:$F$28&gt;=CD$33),--($C$9:$C$28=$AW77),$H$9:$H$28,$K$9:$K$28),VLOOKUP($AW77,'6. Patients'!$C$44:$AP$73,COLUMNS('6. Patients'!$C$9:AL$9),0)),"")</f>
        <v/>
      </c>
      <c r="CE77" s="88" t="str">
        <f>IFERROR(-MIN(SUMPRODUCT(--($E$9:$E$28&lt;=CE$33),--($B$9:$B$28=$J$65),--($F$9:$F$28&gt;=CE$33),--($C$9:$C$28=$AW77),$H$9:$H$28,$K$9:$K$28),VLOOKUP($AW77,'6. Patients'!$C$44:$AP$73,COLUMNS('6. Patients'!$C$9:AM$9),0)),"")</f>
        <v/>
      </c>
      <c r="CF77" s="88" t="str">
        <f>IFERROR(-MIN(SUMPRODUCT(--($E$9:$E$28&lt;=CF$33),--($B$9:$B$28=$J$65),--($F$9:$F$28&gt;=CF$33),--($C$9:$C$28=$AW77),$H$9:$H$28,$K$9:$K$28),VLOOKUP($AW77,'6. Patients'!$C$44:$AP$73,COLUMNS('6. Patients'!$C$9:AN$9),0)),"")</f>
        <v/>
      </c>
      <c r="CG77" s="88" t="str">
        <f>IFERROR(-MIN(SUMPRODUCT(--($E$9:$E$28&lt;=CG$33),--($B$9:$B$28=$J$65),--($F$9:$F$28&gt;=CG$33),--($C$9:$C$28=$AW77),$H$9:$H$28,$K$9:$K$28),VLOOKUP($AW77,'6. Patients'!$C$44:$AP$73,COLUMNS('6. Patients'!$C$9:AO$9),0)),"")</f>
        <v/>
      </c>
      <c r="CI77" s="12" t="str">
        <f t="shared" si="53"/>
        <v/>
      </c>
      <c r="CJ77" s="88">
        <f t="shared" si="56"/>
        <v>0</v>
      </c>
      <c r="CK77" s="88">
        <f t="shared" si="56"/>
        <v>0</v>
      </c>
      <c r="CL77" s="88">
        <f t="shared" si="56"/>
        <v>0</v>
      </c>
      <c r="CM77" s="88">
        <f t="shared" si="56"/>
        <v>0</v>
      </c>
      <c r="CN77" s="88">
        <f t="shared" si="56"/>
        <v>0</v>
      </c>
      <c r="CO77" s="88">
        <f t="shared" si="56"/>
        <v>0</v>
      </c>
      <c r="CP77" s="88">
        <f t="shared" si="56"/>
        <v>0</v>
      </c>
      <c r="CQ77" s="88">
        <f t="shared" si="56"/>
        <v>0</v>
      </c>
      <c r="CR77" s="88">
        <f t="shared" si="56"/>
        <v>0</v>
      </c>
      <c r="CS77" s="88">
        <f t="shared" si="56"/>
        <v>0</v>
      </c>
      <c r="CT77" s="88">
        <f t="shared" si="56"/>
        <v>0</v>
      </c>
      <c r="CU77" s="88">
        <f t="shared" si="56"/>
        <v>0</v>
      </c>
      <c r="CV77" s="88">
        <f t="shared" si="56"/>
        <v>0</v>
      </c>
      <c r="CW77" s="88">
        <f t="shared" si="56"/>
        <v>0</v>
      </c>
      <c r="CX77" s="88">
        <f t="shared" si="56"/>
        <v>0</v>
      </c>
      <c r="CY77" s="88">
        <f t="shared" si="56"/>
        <v>0</v>
      </c>
      <c r="CZ77" s="88">
        <f t="shared" si="82"/>
        <v>0</v>
      </c>
      <c r="DA77" s="88">
        <f t="shared" si="82"/>
        <v>0</v>
      </c>
      <c r="DB77" s="88">
        <f t="shared" si="82"/>
        <v>0</v>
      </c>
      <c r="DC77" s="88">
        <f t="shared" si="82"/>
        <v>0</v>
      </c>
      <c r="DD77" s="88">
        <f t="shared" si="82"/>
        <v>0</v>
      </c>
      <c r="DE77" s="88">
        <f t="shared" si="82"/>
        <v>0</v>
      </c>
      <c r="DF77" s="88">
        <f t="shared" si="82"/>
        <v>0</v>
      </c>
      <c r="DG77" s="88">
        <f t="shared" si="82"/>
        <v>0</v>
      </c>
      <c r="DH77" s="88">
        <f t="shared" si="82"/>
        <v>0</v>
      </c>
      <c r="DI77" s="88">
        <f t="shared" si="82"/>
        <v>0</v>
      </c>
      <c r="DJ77" s="88">
        <f t="shared" si="82"/>
        <v>0</v>
      </c>
      <c r="DK77" s="88">
        <f t="shared" si="83"/>
        <v>0</v>
      </c>
      <c r="DL77" s="88">
        <f t="shared" si="83"/>
        <v>0</v>
      </c>
      <c r="DM77" s="88">
        <f t="shared" si="83"/>
        <v>0</v>
      </c>
      <c r="DN77" s="88">
        <f t="shared" si="83"/>
        <v>0</v>
      </c>
      <c r="DO77" s="88">
        <f t="shared" si="83"/>
        <v>0</v>
      </c>
      <c r="DP77" s="88">
        <f t="shared" si="83"/>
        <v>0</v>
      </c>
      <c r="DQ77" s="88">
        <f t="shared" si="83"/>
        <v>0</v>
      </c>
      <c r="DR77" s="88">
        <f t="shared" si="83"/>
        <v>0</v>
      </c>
      <c r="DS77" s="88">
        <f t="shared" si="83"/>
        <v>0</v>
      </c>
    </row>
    <row r="78" spans="10:123" x14ac:dyDescent="0.3">
      <c r="J78" s="12" t="str">
        <f>'6. Patients'!C56</f>
        <v/>
      </c>
      <c r="K78" s="12"/>
      <c r="L78" s="88">
        <f t="shared" si="55"/>
        <v>0</v>
      </c>
      <c r="M78" s="88">
        <f t="shared" si="84"/>
        <v>0</v>
      </c>
      <c r="N78" s="88">
        <f t="shared" si="85"/>
        <v>0</v>
      </c>
      <c r="O78" s="88">
        <f t="shared" si="86"/>
        <v>0</v>
      </c>
      <c r="P78" s="88">
        <f t="shared" si="87"/>
        <v>0</v>
      </c>
      <c r="Q78" s="88">
        <f t="shared" si="88"/>
        <v>0</v>
      </c>
      <c r="R78" s="88">
        <f t="shared" si="89"/>
        <v>0</v>
      </c>
      <c r="S78" s="88">
        <f t="shared" si="90"/>
        <v>0</v>
      </c>
      <c r="T78" s="88">
        <f t="shared" si="91"/>
        <v>0</v>
      </c>
      <c r="U78" s="88">
        <f t="shared" si="92"/>
        <v>0</v>
      </c>
      <c r="V78" s="88">
        <f t="shared" si="93"/>
        <v>0</v>
      </c>
      <c r="W78" s="88">
        <f t="shared" si="57"/>
        <v>0</v>
      </c>
      <c r="X78" s="88">
        <f t="shared" si="58"/>
        <v>0</v>
      </c>
      <c r="Y78" s="88">
        <f t="shared" si="59"/>
        <v>0</v>
      </c>
      <c r="Z78" s="88">
        <f t="shared" si="60"/>
        <v>0</v>
      </c>
      <c r="AA78" s="88">
        <f t="shared" si="61"/>
        <v>0</v>
      </c>
      <c r="AB78" s="88">
        <f t="shared" si="62"/>
        <v>0</v>
      </c>
      <c r="AC78" s="88">
        <f t="shared" si="63"/>
        <v>0</v>
      </c>
      <c r="AD78" s="88">
        <f t="shared" si="64"/>
        <v>0</v>
      </c>
      <c r="AE78" s="88">
        <f t="shared" si="65"/>
        <v>0</v>
      </c>
      <c r="AF78" s="88">
        <f t="shared" si="66"/>
        <v>0</v>
      </c>
      <c r="AG78" s="88">
        <f t="shared" si="67"/>
        <v>0</v>
      </c>
      <c r="AH78" s="88">
        <f t="shared" si="68"/>
        <v>0</v>
      </c>
      <c r="AI78" s="88">
        <f t="shared" si="69"/>
        <v>0</v>
      </c>
      <c r="AJ78" s="88">
        <f t="shared" si="70"/>
        <v>0</v>
      </c>
      <c r="AK78" s="88">
        <f t="shared" si="71"/>
        <v>0</v>
      </c>
      <c r="AL78" s="88">
        <f t="shared" si="72"/>
        <v>0</v>
      </c>
      <c r="AM78" s="88">
        <f t="shared" si="73"/>
        <v>0</v>
      </c>
      <c r="AN78" s="88">
        <f t="shared" si="74"/>
        <v>0</v>
      </c>
      <c r="AO78" s="88">
        <f t="shared" si="75"/>
        <v>0</v>
      </c>
      <c r="AP78" s="88">
        <f t="shared" si="76"/>
        <v>0</v>
      </c>
      <c r="AQ78" s="88">
        <f t="shared" si="77"/>
        <v>0</v>
      </c>
      <c r="AR78" s="88">
        <f t="shared" si="78"/>
        <v>0</v>
      </c>
      <c r="AS78" s="88">
        <f t="shared" si="79"/>
        <v>0</v>
      </c>
      <c r="AT78" s="88">
        <f t="shared" si="80"/>
        <v>0</v>
      </c>
      <c r="AU78" s="88">
        <f t="shared" si="81"/>
        <v>0</v>
      </c>
      <c r="AW78" s="12" t="str">
        <f t="shared" si="52"/>
        <v/>
      </c>
      <c r="AX78" s="88" t="str">
        <f>IFERROR(-MIN(SUMPRODUCT(--($E$9:$E$28&lt;=AX$33),--($B$9:$B$28=$J$65),--($F$9:$F$28&gt;=AX$33),--($C$9:$C$28=$AW78),$H$9:$H$28,$K$9:$K$28),VLOOKUP($AW78,'6. Patients'!$C$44:$AP$73,COLUMNS('6. Patients'!$C$9:F$9),0)),"")</f>
        <v/>
      </c>
      <c r="AY78" s="88" t="str">
        <f>IFERROR(-MIN(SUMPRODUCT(--($E$9:$E$28&lt;=AY$33),--($B$9:$B$28=$J$65),--($F$9:$F$28&gt;=AY$33),--($C$9:$C$28=$AW78),$H$9:$H$28,$K$9:$K$28),VLOOKUP($AW78,'6. Patients'!$C$44:$AP$73,COLUMNS('6. Patients'!$C$9:G$9),0)),"")</f>
        <v/>
      </c>
      <c r="AZ78" s="88" t="str">
        <f>IFERROR(-MIN(SUMPRODUCT(--($E$9:$E$28&lt;=AZ$33),--($B$9:$B$28=$J$65),--($F$9:$F$28&gt;=AZ$33),--($C$9:$C$28=$AW78),$H$9:$H$28,$K$9:$K$28),VLOOKUP($AW78,'6. Patients'!$C$44:$AP$73,COLUMNS('6. Patients'!$C$9:H$9),0)),"")</f>
        <v/>
      </c>
      <c r="BA78" s="88" t="str">
        <f>IFERROR(-MIN(SUMPRODUCT(--($E$9:$E$28&lt;=BA$33),--($B$9:$B$28=$J$65),--($F$9:$F$28&gt;=BA$33),--($C$9:$C$28=$AW78),$H$9:$H$28,$K$9:$K$28),VLOOKUP($AW78,'6. Patients'!$C$44:$AP$73,COLUMNS('6. Patients'!$C$9:I$9),0)),"")</f>
        <v/>
      </c>
      <c r="BB78" s="88" t="str">
        <f>IFERROR(-MIN(SUMPRODUCT(--($E$9:$E$28&lt;=BB$33),--($B$9:$B$28=$J$65),--($F$9:$F$28&gt;=BB$33),--($C$9:$C$28=$AW78),$H$9:$H$28,$K$9:$K$28),VLOOKUP($AW78,'6. Patients'!$C$44:$AP$73,COLUMNS('6. Patients'!$C$9:J$9),0)),"")</f>
        <v/>
      </c>
      <c r="BC78" s="88" t="str">
        <f>IFERROR(-MIN(SUMPRODUCT(--($E$9:$E$28&lt;=BC$33),--($B$9:$B$28=$J$65),--($F$9:$F$28&gt;=BC$33),--($C$9:$C$28=$AW78),$H$9:$H$28,$K$9:$K$28),VLOOKUP($AW78,'6. Patients'!$C$44:$AP$73,COLUMNS('6. Patients'!$C$9:K$9),0)),"")</f>
        <v/>
      </c>
      <c r="BD78" s="88" t="str">
        <f>IFERROR(-MIN(SUMPRODUCT(--($E$9:$E$28&lt;=BD$33),--($B$9:$B$28=$J$65),--($F$9:$F$28&gt;=BD$33),--($C$9:$C$28=$AW78),$H$9:$H$28,$K$9:$K$28),VLOOKUP($AW78,'6. Patients'!$C$44:$AP$73,COLUMNS('6. Patients'!$C$9:L$9),0)),"")</f>
        <v/>
      </c>
      <c r="BE78" s="88" t="str">
        <f>IFERROR(-MIN(SUMPRODUCT(--($E$9:$E$28&lt;=BE$33),--($B$9:$B$28=$J$65),--($F$9:$F$28&gt;=BE$33),--($C$9:$C$28=$AW78),$H$9:$H$28,$K$9:$K$28),VLOOKUP($AW78,'6. Patients'!$C$44:$AP$73,COLUMNS('6. Patients'!$C$9:M$9),0)),"")</f>
        <v/>
      </c>
      <c r="BF78" s="88" t="str">
        <f>IFERROR(-MIN(SUMPRODUCT(--($E$9:$E$28&lt;=BF$33),--($B$9:$B$28=$J$65),--($F$9:$F$28&gt;=BF$33),--($C$9:$C$28=$AW78),$H$9:$H$28,$K$9:$K$28),VLOOKUP($AW78,'6. Patients'!$C$44:$AP$73,COLUMNS('6. Patients'!$C$9:N$9),0)),"")</f>
        <v/>
      </c>
      <c r="BG78" s="88" t="str">
        <f>IFERROR(-MIN(SUMPRODUCT(--($E$9:$E$28&lt;=BG$33),--($B$9:$B$28=$J$65),--($F$9:$F$28&gt;=BG$33),--($C$9:$C$28=$AW78),$H$9:$H$28,$K$9:$K$28),VLOOKUP($AW78,'6. Patients'!$C$44:$AP$73,COLUMNS('6. Patients'!$C$9:O$9),0)),"")</f>
        <v/>
      </c>
      <c r="BH78" s="88" t="str">
        <f>IFERROR(-MIN(SUMPRODUCT(--($E$9:$E$28&lt;=BH$33),--($B$9:$B$28=$J$65),--($F$9:$F$28&gt;=BH$33),--($C$9:$C$28=$AW78),$H$9:$H$28,$K$9:$K$28),VLOOKUP($AW78,'6. Patients'!$C$44:$AP$73,COLUMNS('6. Patients'!$C$9:P$9),0)),"")</f>
        <v/>
      </c>
      <c r="BI78" s="88" t="str">
        <f>IFERROR(-MIN(SUMPRODUCT(--($E$9:$E$28&lt;=BI$33),--($B$9:$B$28=$J$65),--($F$9:$F$28&gt;=BI$33),--($C$9:$C$28=$AW78),$H$9:$H$28,$K$9:$K$28),VLOOKUP($AW78,'6. Patients'!$C$44:$AP$73,COLUMNS('6. Patients'!$C$9:Q$9),0)),"")</f>
        <v/>
      </c>
      <c r="BJ78" s="88" t="str">
        <f>IFERROR(-MIN(SUMPRODUCT(--($E$9:$E$28&lt;=BJ$33),--($B$9:$B$28=$J$65),--($F$9:$F$28&gt;=BJ$33),--($C$9:$C$28=$AW78),$H$9:$H$28,$K$9:$K$28),VLOOKUP($AW78,'6. Patients'!$C$44:$AP$73,COLUMNS('6. Patients'!$C$9:R$9),0)),"")</f>
        <v/>
      </c>
      <c r="BK78" s="88" t="str">
        <f>IFERROR(-MIN(SUMPRODUCT(--($E$9:$E$28&lt;=BK$33),--($B$9:$B$28=$J$65),--($F$9:$F$28&gt;=BK$33),--($C$9:$C$28=$AW78),$H$9:$H$28,$K$9:$K$28),VLOOKUP($AW78,'6. Patients'!$C$44:$AP$73,COLUMNS('6. Patients'!$C$9:S$9),0)),"")</f>
        <v/>
      </c>
      <c r="BL78" s="88" t="str">
        <f>IFERROR(-MIN(SUMPRODUCT(--($E$9:$E$28&lt;=BL$33),--($B$9:$B$28=$J$65),--($F$9:$F$28&gt;=BL$33),--($C$9:$C$28=$AW78),$H$9:$H$28,$K$9:$K$28),VLOOKUP($AW78,'6. Patients'!$C$44:$AP$73,COLUMNS('6. Patients'!$C$9:T$9),0)),"")</f>
        <v/>
      </c>
      <c r="BM78" s="88" t="str">
        <f>IFERROR(-MIN(SUMPRODUCT(--($E$9:$E$28&lt;=BM$33),--($B$9:$B$28=$J$65),--($F$9:$F$28&gt;=BM$33),--($C$9:$C$28=$AW78),$H$9:$H$28,$K$9:$K$28),VLOOKUP($AW78,'6. Patients'!$C$44:$AP$73,COLUMNS('6. Patients'!$C$9:U$9),0)),"")</f>
        <v/>
      </c>
      <c r="BN78" s="88" t="str">
        <f>IFERROR(-MIN(SUMPRODUCT(--($E$9:$E$28&lt;=BN$33),--($B$9:$B$28=$J$65),--($F$9:$F$28&gt;=BN$33),--($C$9:$C$28=$AW78),$H$9:$H$28,$K$9:$K$28),VLOOKUP($AW78,'6. Patients'!$C$44:$AP$73,COLUMNS('6. Patients'!$C$9:V$9),0)),"")</f>
        <v/>
      </c>
      <c r="BO78" s="88" t="str">
        <f>IFERROR(-MIN(SUMPRODUCT(--($E$9:$E$28&lt;=BO$33),--($B$9:$B$28=$J$65),--($F$9:$F$28&gt;=BO$33),--($C$9:$C$28=$AW78),$H$9:$H$28,$K$9:$K$28),VLOOKUP($AW78,'6. Patients'!$C$44:$AP$73,COLUMNS('6. Patients'!$C$9:W$9),0)),"")</f>
        <v/>
      </c>
      <c r="BP78" s="88" t="str">
        <f>IFERROR(-MIN(SUMPRODUCT(--($E$9:$E$28&lt;=BP$33),--($B$9:$B$28=$J$65),--($F$9:$F$28&gt;=BP$33),--($C$9:$C$28=$AW78),$H$9:$H$28,$K$9:$K$28),VLOOKUP($AW78,'6. Patients'!$C$44:$AP$73,COLUMNS('6. Patients'!$C$9:X$9),0)),"")</f>
        <v/>
      </c>
      <c r="BQ78" s="88" t="str">
        <f>IFERROR(-MIN(SUMPRODUCT(--($E$9:$E$28&lt;=BQ$33),--($B$9:$B$28=$J$65),--($F$9:$F$28&gt;=BQ$33),--($C$9:$C$28=$AW78),$H$9:$H$28,$K$9:$K$28),VLOOKUP($AW78,'6. Patients'!$C$44:$AP$73,COLUMNS('6. Patients'!$C$9:Y$9),0)),"")</f>
        <v/>
      </c>
      <c r="BR78" s="88" t="str">
        <f>IFERROR(-MIN(SUMPRODUCT(--($E$9:$E$28&lt;=BR$33),--($B$9:$B$28=$J$65),--($F$9:$F$28&gt;=BR$33),--($C$9:$C$28=$AW78),$H$9:$H$28,$K$9:$K$28),VLOOKUP($AW78,'6. Patients'!$C$44:$AP$73,COLUMNS('6. Patients'!$C$9:Z$9),0)),"")</f>
        <v/>
      </c>
      <c r="BS78" s="88" t="str">
        <f>IFERROR(-MIN(SUMPRODUCT(--($E$9:$E$28&lt;=BS$33),--($B$9:$B$28=$J$65),--($F$9:$F$28&gt;=BS$33),--($C$9:$C$28=$AW78),$H$9:$H$28,$K$9:$K$28),VLOOKUP($AW78,'6. Patients'!$C$44:$AP$73,COLUMNS('6. Patients'!$C$9:AA$9),0)),"")</f>
        <v/>
      </c>
      <c r="BT78" s="88" t="str">
        <f>IFERROR(-MIN(SUMPRODUCT(--($E$9:$E$28&lt;=BT$33),--($B$9:$B$28=$J$65),--($F$9:$F$28&gt;=BT$33),--($C$9:$C$28=$AW78),$H$9:$H$28,$K$9:$K$28),VLOOKUP($AW78,'6. Patients'!$C$44:$AP$73,COLUMNS('6. Patients'!$C$9:AB$9),0)),"")</f>
        <v/>
      </c>
      <c r="BU78" s="88" t="str">
        <f>IFERROR(-MIN(SUMPRODUCT(--($E$9:$E$28&lt;=BU$33),--($B$9:$B$28=$J$65),--($F$9:$F$28&gt;=BU$33),--($C$9:$C$28=$AW78),$H$9:$H$28,$K$9:$K$28),VLOOKUP($AW78,'6. Patients'!$C$44:$AP$73,COLUMNS('6. Patients'!$C$9:AC$9),0)),"")</f>
        <v/>
      </c>
      <c r="BV78" s="88" t="str">
        <f>IFERROR(-MIN(SUMPRODUCT(--($E$9:$E$28&lt;=BV$33),--($B$9:$B$28=$J$65),--($F$9:$F$28&gt;=BV$33),--($C$9:$C$28=$AW78),$H$9:$H$28,$K$9:$K$28),VLOOKUP($AW78,'6. Patients'!$C$44:$AP$73,COLUMNS('6. Patients'!$C$9:AD$9),0)),"")</f>
        <v/>
      </c>
      <c r="BW78" s="88" t="str">
        <f>IFERROR(-MIN(SUMPRODUCT(--($E$9:$E$28&lt;=BW$33),--($B$9:$B$28=$J$65),--($F$9:$F$28&gt;=BW$33),--($C$9:$C$28=$AW78),$H$9:$H$28,$K$9:$K$28),VLOOKUP($AW78,'6. Patients'!$C$44:$AP$73,COLUMNS('6. Patients'!$C$9:AE$9),0)),"")</f>
        <v/>
      </c>
      <c r="BX78" s="88" t="str">
        <f>IFERROR(-MIN(SUMPRODUCT(--($E$9:$E$28&lt;=BX$33),--($B$9:$B$28=$J$65),--($F$9:$F$28&gt;=BX$33),--($C$9:$C$28=$AW78),$H$9:$H$28,$K$9:$K$28),VLOOKUP($AW78,'6. Patients'!$C$44:$AP$73,COLUMNS('6. Patients'!$C$9:AF$9),0)),"")</f>
        <v/>
      </c>
      <c r="BY78" s="88" t="str">
        <f>IFERROR(-MIN(SUMPRODUCT(--($E$9:$E$28&lt;=BY$33),--($B$9:$B$28=$J$65),--($F$9:$F$28&gt;=BY$33),--($C$9:$C$28=$AW78),$H$9:$H$28,$K$9:$K$28),VLOOKUP($AW78,'6. Patients'!$C$44:$AP$73,COLUMNS('6. Patients'!$C$9:AG$9),0)),"")</f>
        <v/>
      </c>
      <c r="BZ78" s="88" t="str">
        <f>IFERROR(-MIN(SUMPRODUCT(--($E$9:$E$28&lt;=BZ$33),--($B$9:$B$28=$J$65),--($F$9:$F$28&gt;=BZ$33),--($C$9:$C$28=$AW78),$H$9:$H$28,$K$9:$K$28),VLOOKUP($AW78,'6. Patients'!$C$44:$AP$73,COLUMNS('6. Patients'!$C$9:AH$9),0)),"")</f>
        <v/>
      </c>
      <c r="CA78" s="88" t="str">
        <f>IFERROR(-MIN(SUMPRODUCT(--($E$9:$E$28&lt;=CA$33),--($B$9:$B$28=$J$65),--($F$9:$F$28&gt;=CA$33),--($C$9:$C$28=$AW78),$H$9:$H$28,$K$9:$K$28),VLOOKUP($AW78,'6. Patients'!$C$44:$AP$73,COLUMNS('6. Patients'!$C$9:AI$9),0)),"")</f>
        <v/>
      </c>
      <c r="CB78" s="88" t="str">
        <f>IFERROR(-MIN(SUMPRODUCT(--($E$9:$E$28&lt;=CB$33),--($B$9:$B$28=$J$65),--($F$9:$F$28&gt;=CB$33),--($C$9:$C$28=$AW78),$H$9:$H$28,$K$9:$K$28),VLOOKUP($AW78,'6. Patients'!$C$44:$AP$73,COLUMNS('6. Patients'!$C$9:AJ$9),0)),"")</f>
        <v/>
      </c>
      <c r="CC78" s="88" t="str">
        <f>IFERROR(-MIN(SUMPRODUCT(--($E$9:$E$28&lt;=CC$33),--($B$9:$B$28=$J$65),--($F$9:$F$28&gt;=CC$33),--($C$9:$C$28=$AW78),$H$9:$H$28,$K$9:$K$28),VLOOKUP($AW78,'6. Patients'!$C$44:$AP$73,COLUMNS('6. Patients'!$C$9:AK$9),0)),"")</f>
        <v/>
      </c>
      <c r="CD78" s="88" t="str">
        <f>IFERROR(-MIN(SUMPRODUCT(--($E$9:$E$28&lt;=CD$33),--($B$9:$B$28=$J$65),--($F$9:$F$28&gt;=CD$33),--($C$9:$C$28=$AW78),$H$9:$H$28,$K$9:$K$28),VLOOKUP($AW78,'6. Patients'!$C$44:$AP$73,COLUMNS('6. Patients'!$C$9:AL$9),0)),"")</f>
        <v/>
      </c>
      <c r="CE78" s="88" t="str">
        <f>IFERROR(-MIN(SUMPRODUCT(--($E$9:$E$28&lt;=CE$33),--($B$9:$B$28=$J$65),--($F$9:$F$28&gt;=CE$33),--($C$9:$C$28=$AW78),$H$9:$H$28,$K$9:$K$28),VLOOKUP($AW78,'6. Patients'!$C$44:$AP$73,COLUMNS('6. Patients'!$C$9:AM$9),0)),"")</f>
        <v/>
      </c>
      <c r="CF78" s="88" t="str">
        <f>IFERROR(-MIN(SUMPRODUCT(--($E$9:$E$28&lt;=CF$33),--($B$9:$B$28=$J$65),--($F$9:$F$28&gt;=CF$33),--($C$9:$C$28=$AW78),$H$9:$H$28,$K$9:$K$28),VLOOKUP($AW78,'6. Patients'!$C$44:$AP$73,COLUMNS('6. Patients'!$C$9:AN$9),0)),"")</f>
        <v/>
      </c>
      <c r="CG78" s="88" t="str">
        <f>IFERROR(-MIN(SUMPRODUCT(--($E$9:$E$28&lt;=CG$33),--($B$9:$B$28=$J$65),--($F$9:$F$28&gt;=CG$33),--($C$9:$C$28=$AW78),$H$9:$H$28,$K$9:$K$28),VLOOKUP($AW78,'6. Patients'!$C$44:$AP$73,COLUMNS('6. Patients'!$C$9:AO$9),0)),"")</f>
        <v/>
      </c>
      <c r="CI78" s="12" t="str">
        <f t="shared" si="53"/>
        <v/>
      </c>
      <c r="CJ78" s="88">
        <f t="shared" si="56"/>
        <v>0</v>
      </c>
      <c r="CK78" s="88">
        <f t="shared" si="56"/>
        <v>0</v>
      </c>
      <c r="CL78" s="88">
        <f t="shared" si="56"/>
        <v>0</v>
      </c>
      <c r="CM78" s="88">
        <f t="shared" si="56"/>
        <v>0</v>
      </c>
      <c r="CN78" s="88">
        <f t="shared" si="56"/>
        <v>0</v>
      </c>
      <c r="CO78" s="88">
        <f t="shared" si="56"/>
        <v>0</v>
      </c>
      <c r="CP78" s="88">
        <f t="shared" si="56"/>
        <v>0</v>
      </c>
      <c r="CQ78" s="88">
        <f t="shared" si="56"/>
        <v>0</v>
      </c>
      <c r="CR78" s="88">
        <f t="shared" si="56"/>
        <v>0</v>
      </c>
      <c r="CS78" s="88">
        <f t="shared" si="56"/>
        <v>0</v>
      </c>
      <c r="CT78" s="88">
        <f t="shared" si="56"/>
        <v>0</v>
      </c>
      <c r="CU78" s="88">
        <f t="shared" si="56"/>
        <v>0</v>
      </c>
      <c r="CV78" s="88">
        <f t="shared" si="56"/>
        <v>0</v>
      </c>
      <c r="CW78" s="88">
        <f t="shared" si="56"/>
        <v>0</v>
      </c>
      <c r="CX78" s="88">
        <f t="shared" si="56"/>
        <v>0</v>
      </c>
      <c r="CY78" s="88">
        <f t="shared" si="56"/>
        <v>0</v>
      </c>
      <c r="CZ78" s="88">
        <f t="shared" si="82"/>
        <v>0</v>
      </c>
      <c r="DA78" s="88">
        <f t="shared" si="82"/>
        <v>0</v>
      </c>
      <c r="DB78" s="88">
        <f t="shared" si="82"/>
        <v>0</v>
      </c>
      <c r="DC78" s="88">
        <f t="shared" si="82"/>
        <v>0</v>
      </c>
      <c r="DD78" s="88">
        <f t="shared" si="82"/>
        <v>0</v>
      </c>
      <c r="DE78" s="88">
        <f t="shared" si="82"/>
        <v>0</v>
      </c>
      <c r="DF78" s="88">
        <f t="shared" si="82"/>
        <v>0</v>
      </c>
      <c r="DG78" s="88">
        <f t="shared" si="82"/>
        <v>0</v>
      </c>
      <c r="DH78" s="88">
        <f t="shared" si="82"/>
        <v>0</v>
      </c>
      <c r="DI78" s="88">
        <f t="shared" si="82"/>
        <v>0</v>
      </c>
      <c r="DJ78" s="88">
        <f t="shared" si="82"/>
        <v>0</v>
      </c>
      <c r="DK78" s="88">
        <f t="shared" si="83"/>
        <v>0</v>
      </c>
      <c r="DL78" s="88">
        <f t="shared" si="83"/>
        <v>0</v>
      </c>
      <c r="DM78" s="88">
        <f t="shared" si="83"/>
        <v>0</v>
      </c>
      <c r="DN78" s="88">
        <f t="shared" si="83"/>
        <v>0</v>
      </c>
      <c r="DO78" s="88">
        <f t="shared" si="83"/>
        <v>0</v>
      </c>
      <c r="DP78" s="88">
        <f t="shared" si="83"/>
        <v>0</v>
      </c>
      <c r="DQ78" s="88">
        <f t="shared" si="83"/>
        <v>0</v>
      </c>
      <c r="DR78" s="88">
        <f t="shared" si="83"/>
        <v>0</v>
      </c>
      <c r="DS78" s="88">
        <f t="shared" si="83"/>
        <v>0</v>
      </c>
    </row>
    <row r="79" spans="10:123" x14ac:dyDescent="0.3">
      <c r="J79" s="12" t="str">
        <f>'6. Patients'!C57</f>
        <v/>
      </c>
      <c r="K79" s="12"/>
      <c r="L79" s="88">
        <f t="shared" si="55"/>
        <v>0</v>
      </c>
      <c r="M79" s="88">
        <f t="shared" si="84"/>
        <v>0</v>
      </c>
      <c r="N79" s="88">
        <f t="shared" si="85"/>
        <v>0</v>
      </c>
      <c r="O79" s="88">
        <f t="shared" si="86"/>
        <v>0</v>
      </c>
      <c r="P79" s="88">
        <f t="shared" si="87"/>
        <v>0</v>
      </c>
      <c r="Q79" s="88">
        <f t="shared" si="88"/>
        <v>0</v>
      </c>
      <c r="R79" s="88">
        <f t="shared" si="89"/>
        <v>0</v>
      </c>
      <c r="S79" s="88">
        <f t="shared" si="90"/>
        <v>0</v>
      </c>
      <c r="T79" s="88">
        <f t="shared" si="91"/>
        <v>0</v>
      </c>
      <c r="U79" s="88">
        <f t="shared" si="92"/>
        <v>0</v>
      </c>
      <c r="V79" s="88">
        <f t="shared" si="93"/>
        <v>0</v>
      </c>
      <c r="W79" s="88">
        <f t="shared" si="57"/>
        <v>0</v>
      </c>
      <c r="X79" s="88">
        <f t="shared" si="58"/>
        <v>0</v>
      </c>
      <c r="Y79" s="88">
        <f t="shared" si="59"/>
        <v>0</v>
      </c>
      <c r="Z79" s="88">
        <f t="shared" si="60"/>
        <v>0</v>
      </c>
      <c r="AA79" s="88">
        <f t="shared" si="61"/>
        <v>0</v>
      </c>
      <c r="AB79" s="88">
        <f t="shared" si="62"/>
        <v>0</v>
      </c>
      <c r="AC79" s="88">
        <f t="shared" si="63"/>
        <v>0</v>
      </c>
      <c r="AD79" s="88">
        <f t="shared" si="64"/>
        <v>0</v>
      </c>
      <c r="AE79" s="88">
        <f t="shared" si="65"/>
        <v>0</v>
      </c>
      <c r="AF79" s="88">
        <f t="shared" si="66"/>
        <v>0</v>
      </c>
      <c r="AG79" s="88">
        <f t="shared" si="67"/>
        <v>0</v>
      </c>
      <c r="AH79" s="88">
        <f t="shared" si="68"/>
        <v>0</v>
      </c>
      <c r="AI79" s="88">
        <f t="shared" si="69"/>
        <v>0</v>
      </c>
      <c r="AJ79" s="88">
        <f t="shared" si="70"/>
        <v>0</v>
      </c>
      <c r="AK79" s="88">
        <f t="shared" si="71"/>
        <v>0</v>
      </c>
      <c r="AL79" s="88">
        <f t="shared" si="72"/>
        <v>0</v>
      </c>
      <c r="AM79" s="88">
        <f t="shared" si="73"/>
        <v>0</v>
      </c>
      <c r="AN79" s="88">
        <f t="shared" si="74"/>
        <v>0</v>
      </c>
      <c r="AO79" s="88">
        <f t="shared" si="75"/>
        <v>0</v>
      </c>
      <c r="AP79" s="88">
        <f t="shared" si="76"/>
        <v>0</v>
      </c>
      <c r="AQ79" s="88">
        <f t="shared" si="77"/>
        <v>0</v>
      </c>
      <c r="AR79" s="88">
        <f t="shared" si="78"/>
        <v>0</v>
      </c>
      <c r="AS79" s="88">
        <f t="shared" si="79"/>
        <v>0</v>
      </c>
      <c r="AT79" s="88">
        <f t="shared" si="80"/>
        <v>0</v>
      </c>
      <c r="AU79" s="88">
        <f t="shared" si="81"/>
        <v>0</v>
      </c>
      <c r="AW79" s="12" t="str">
        <f t="shared" si="52"/>
        <v/>
      </c>
      <c r="AX79" s="88" t="str">
        <f>IFERROR(-MIN(SUMPRODUCT(--($E$9:$E$28&lt;=AX$33),--($B$9:$B$28=$J$65),--($F$9:$F$28&gt;=AX$33),--($C$9:$C$28=$AW79),$H$9:$H$28,$K$9:$K$28),VLOOKUP($AW79,'6. Patients'!$C$44:$AP$73,COLUMNS('6. Patients'!$C$9:F$9),0)),"")</f>
        <v/>
      </c>
      <c r="AY79" s="88" t="str">
        <f>IFERROR(-MIN(SUMPRODUCT(--($E$9:$E$28&lt;=AY$33),--($B$9:$B$28=$J$65),--($F$9:$F$28&gt;=AY$33),--($C$9:$C$28=$AW79),$H$9:$H$28,$K$9:$K$28),VLOOKUP($AW79,'6. Patients'!$C$44:$AP$73,COLUMNS('6. Patients'!$C$9:G$9),0)),"")</f>
        <v/>
      </c>
      <c r="AZ79" s="88" t="str">
        <f>IFERROR(-MIN(SUMPRODUCT(--($E$9:$E$28&lt;=AZ$33),--($B$9:$B$28=$J$65),--($F$9:$F$28&gt;=AZ$33),--($C$9:$C$28=$AW79),$H$9:$H$28,$K$9:$K$28),VLOOKUP($AW79,'6. Patients'!$C$44:$AP$73,COLUMNS('6. Patients'!$C$9:H$9),0)),"")</f>
        <v/>
      </c>
      <c r="BA79" s="88" t="str">
        <f>IFERROR(-MIN(SUMPRODUCT(--($E$9:$E$28&lt;=BA$33),--($B$9:$B$28=$J$65),--($F$9:$F$28&gt;=BA$33),--($C$9:$C$28=$AW79),$H$9:$H$28,$K$9:$K$28),VLOOKUP($AW79,'6. Patients'!$C$44:$AP$73,COLUMNS('6. Patients'!$C$9:I$9),0)),"")</f>
        <v/>
      </c>
      <c r="BB79" s="88" t="str">
        <f>IFERROR(-MIN(SUMPRODUCT(--($E$9:$E$28&lt;=BB$33),--($B$9:$B$28=$J$65),--($F$9:$F$28&gt;=BB$33),--($C$9:$C$28=$AW79),$H$9:$H$28,$K$9:$K$28),VLOOKUP($AW79,'6. Patients'!$C$44:$AP$73,COLUMNS('6. Patients'!$C$9:J$9),0)),"")</f>
        <v/>
      </c>
      <c r="BC79" s="88" t="str">
        <f>IFERROR(-MIN(SUMPRODUCT(--($E$9:$E$28&lt;=BC$33),--($B$9:$B$28=$J$65),--($F$9:$F$28&gt;=BC$33),--($C$9:$C$28=$AW79),$H$9:$H$28,$K$9:$K$28),VLOOKUP($AW79,'6. Patients'!$C$44:$AP$73,COLUMNS('6. Patients'!$C$9:K$9),0)),"")</f>
        <v/>
      </c>
      <c r="BD79" s="88" t="str">
        <f>IFERROR(-MIN(SUMPRODUCT(--($E$9:$E$28&lt;=BD$33),--($B$9:$B$28=$J$65),--($F$9:$F$28&gt;=BD$33),--($C$9:$C$28=$AW79),$H$9:$H$28,$K$9:$K$28),VLOOKUP($AW79,'6. Patients'!$C$44:$AP$73,COLUMNS('6. Patients'!$C$9:L$9),0)),"")</f>
        <v/>
      </c>
      <c r="BE79" s="88" t="str">
        <f>IFERROR(-MIN(SUMPRODUCT(--($E$9:$E$28&lt;=BE$33),--($B$9:$B$28=$J$65),--($F$9:$F$28&gt;=BE$33),--($C$9:$C$28=$AW79),$H$9:$H$28,$K$9:$K$28),VLOOKUP($AW79,'6. Patients'!$C$44:$AP$73,COLUMNS('6. Patients'!$C$9:M$9),0)),"")</f>
        <v/>
      </c>
      <c r="BF79" s="88" t="str">
        <f>IFERROR(-MIN(SUMPRODUCT(--($E$9:$E$28&lt;=BF$33),--($B$9:$B$28=$J$65),--($F$9:$F$28&gt;=BF$33),--($C$9:$C$28=$AW79),$H$9:$H$28,$K$9:$K$28),VLOOKUP($AW79,'6. Patients'!$C$44:$AP$73,COLUMNS('6. Patients'!$C$9:N$9),0)),"")</f>
        <v/>
      </c>
      <c r="BG79" s="88" t="str">
        <f>IFERROR(-MIN(SUMPRODUCT(--($E$9:$E$28&lt;=BG$33),--($B$9:$B$28=$J$65),--($F$9:$F$28&gt;=BG$33),--($C$9:$C$28=$AW79),$H$9:$H$28,$K$9:$K$28),VLOOKUP($AW79,'6. Patients'!$C$44:$AP$73,COLUMNS('6. Patients'!$C$9:O$9),0)),"")</f>
        <v/>
      </c>
      <c r="BH79" s="88" t="str">
        <f>IFERROR(-MIN(SUMPRODUCT(--($E$9:$E$28&lt;=BH$33),--($B$9:$B$28=$J$65),--($F$9:$F$28&gt;=BH$33),--($C$9:$C$28=$AW79),$H$9:$H$28,$K$9:$K$28),VLOOKUP($AW79,'6. Patients'!$C$44:$AP$73,COLUMNS('6. Patients'!$C$9:P$9),0)),"")</f>
        <v/>
      </c>
      <c r="BI79" s="88" t="str">
        <f>IFERROR(-MIN(SUMPRODUCT(--($E$9:$E$28&lt;=BI$33),--($B$9:$B$28=$J$65),--($F$9:$F$28&gt;=BI$33),--($C$9:$C$28=$AW79),$H$9:$H$28,$K$9:$K$28),VLOOKUP($AW79,'6. Patients'!$C$44:$AP$73,COLUMNS('6. Patients'!$C$9:Q$9),0)),"")</f>
        <v/>
      </c>
      <c r="BJ79" s="88" t="str">
        <f>IFERROR(-MIN(SUMPRODUCT(--($E$9:$E$28&lt;=BJ$33),--($B$9:$B$28=$J$65),--($F$9:$F$28&gt;=BJ$33),--($C$9:$C$28=$AW79),$H$9:$H$28,$K$9:$K$28),VLOOKUP($AW79,'6. Patients'!$C$44:$AP$73,COLUMNS('6. Patients'!$C$9:R$9),0)),"")</f>
        <v/>
      </c>
      <c r="BK79" s="88" t="str">
        <f>IFERROR(-MIN(SUMPRODUCT(--($E$9:$E$28&lt;=BK$33),--($B$9:$B$28=$J$65),--($F$9:$F$28&gt;=BK$33),--($C$9:$C$28=$AW79),$H$9:$H$28,$K$9:$K$28),VLOOKUP($AW79,'6. Patients'!$C$44:$AP$73,COLUMNS('6. Patients'!$C$9:S$9),0)),"")</f>
        <v/>
      </c>
      <c r="BL79" s="88" t="str">
        <f>IFERROR(-MIN(SUMPRODUCT(--($E$9:$E$28&lt;=BL$33),--($B$9:$B$28=$J$65),--($F$9:$F$28&gt;=BL$33),--($C$9:$C$28=$AW79),$H$9:$H$28,$K$9:$K$28),VLOOKUP($AW79,'6. Patients'!$C$44:$AP$73,COLUMNS('6. Patients'!$C$9:T$9),0)),"")</f>
        <v/>
      </c>
      <c r="BM79" s="88" t="str">
        <f>IFERROR(-MIN(SUMPRODUCT(--($E$9:$E$28&lt;=BM$33),--($B$9:$B$28=$J$65),--($F$9:$F$28&gt;=BM$33),--($C$9:$C$28=$AW79),$H$9:$H$28,$K$9:$K$28),VLOOKUP($AW79,'6. Patients'!$C$44:$AP$73,COLUMNS('6. Patients'!$C$9:U$9),0)),"")</f>
        <v/>
      </c>
      <c r="BN79" s="88" t="str">
        <f>IFERROR(-MIN(SUMPRODUCT(--($E$9:$E$28&lt;=BN$33),--($B$9:$B$28=$J$65),--($F$9:$F$28&gt;=BN$33),--($C$9:$C$28=$AW79),$H$9:$H$28,$K$9:$K$28),VLOOKUP($AW79,'6. Patients'!$C$44:$AP$73,COLUMNS('6. Patients'!$C$9:V$9),0)),"")</f>
        <v/>
      </c>
      <c r="BO79" s="88" t="str">
        <f>IFERROR(-MIN(SUMPRODUCT(--($E$9:$E$28&lt;=BO$33),--($B$9:$B$28=$J$65),--($F$9:$F$28&gt;=BO$33),--($C$9:$C$28=$AW79),$H$9:$H$28,$K$9:$K$28),VLOOKUP($AW79,'6. Patients'!$C$44:$AP$73,COLUMNS('6. Patients'!$C$9:W$9),0)),"")</f>
        <v/>
      </c>
      <c r="BP79" s="88" t="str">
        <f>IFERROR(-MIN(SUMPRODUCT(--($E$9:$E$28&lt;=BP$33),--($B$9:$B$28=$J$65),--($F$9:$F$28&gt;=BP$33),--($C$9:$C$28=$AW79),$H$9:$H$28,$K$9:$K$28),VLOOKUP($AW79,'6. Patients'!$C$44:$AP$73,COLUMNS('6. Patients'!$C$9:X$9),0)),"")</f>
        <v/>
      </c>
      <c r="BQ79" s="88" t="str">
        <f>IFERROR(-MIN(SUMPRODUCT(--($E$9:$E$28&lt;=BQ$33),--($B$9:$B$28=$J$65),--($F$9:$F$28&gt;=BQ$33),--($C$9:$C$28=$AW79),$H$9:$H$28,$K$9:$K$28),VLOOKUP($AW79,'6. Patients'!$C$44:$AP$73,COLUMNS('6. Patients'!$C$9:Y$9),0)),"")</f>
        <v/>
      </c>
      <c r="BR79" s="88" t="str">
        <f>IFERROR(-MIN(SUMPRODUCT(--($E$9:$E$28&lt;=BR$33),--($B$9:$B$28=$J$65),--($F$9:$F$28&gt;=BR$33),--($C$9:$C$28=$AW79),$H$9:$H$28,$K$9:$K$28),VLOOKUP($AW79,'6. Patients'!$C$44:$AP$73,COLUMNS('6. Patients'!$C$9:Z$9),0)),"")</f>
        <v/>
      </c>
      <c r="BS79" s="88" t="str">
        <f>IFERROR(-MIN(SUMPRODUCT(--($E$9:$E$28&lt;=BS$33),--($B$9:$B$28=$J$65),--($F$9:$F$28&gt;=BS$33),--($C$9:$C$28=$AW79),$H$9:$H$28,$K$9:$K$28),VLOOKUP($AW79,'6. Patients'!$C$44:$AP$73,COLUMNS('6. Patients'!$C$9:AA$9),0)),"")</f>
        <v/>
      </c>
      <c r="BT79" s="88" t="str">
        <f>IFERROR(-MIN(SUMPRODUCT(--($E$9:$E$28&lt;=BT$33),--($B$9:$B$28=$J$65),--($F$9:$F$28&gt;=BT$33),--($C$9:$C$28=$AW79),$H$9:$H$28,$K$9:$K$28),VLOOKUP($AW79,'6. Patients'!$C$44:$AP$73,COLUMNS('6. Patients'!$C$9:AB$9),0)),"")</f>
        <v/>
      </c>
      <c r="BU79" s="88" t="str">
        <f>IFERROR(-MIN(SUMPRODUCT(--($E$9:$E$28&lt;=BU$33),--($B$9:$B$28=$J$65),--($F$9:$F$28&gt;=BU$33),--($C$9:$C$28=$AW79),$H$9:$H$28,$K$9:$K$28),VLOOKUP($AW79,'6. Patients'!$C$44:$AP$73,COLUMNS('6. Patients'!$C$9:AC$9),0)),"")</f>
        <v/>
      </c>
      <c r="BV79" s="88" t="str">
        <f>IFERROR(-MIN(SUMPRODUCT(--($E$9:$E$28&lt;=BV$33),--($B$9:$B$28=$J$65),--($F$9:$F$28&gt;=BV$33),--($C$9:$C$28=$AW79),$H$9:$H$28,$K$9:$K$28),VLOOKUP($AW79,'6. Patients'!$C$44:$AP$73,COLUMNS('6. Patients'!$C$9:AD$9),0)),"")</f>
        <v/>
      </c>
      <c r="BW79" s="88" t="str">
        <f>IFERROR(-MIN(SUMPRODUCT(--($E$9:$E$28&lt;=BW$33),--($B$9:$B$28=$J$65),--($F$9:$F$28&gt;=BW$33),--($C$9:$C$28=$AW79),$H$9:$H$28,$K$9:$K$28),VLOOKUP($AW79,'6. Patients'!$C$44:$AP$73,COLUMNS('6. Patients'!$C$9:AE$9),0)),"")</f>
        <v/>
      </c>
      <c r="BX79" s="88" t="str">
        <f>IFERROR(-MIN(SUMPRODUCT(--($E$9:$E$28&lt;=BX$33),--($B$9:$B$28=$J$65),--($F$9:$F$28&gt;=BX$33),--($C$9:$C$28=$AW79),$H$9:$H$28,$K$9:$K$28),VLOOKUP($AW79,'6. Patients'!$C$44:$AP$73,COLUMNS('6. Patients'!$C$9:AF$9),0)),"")</f>
        <v/>
      </c>
      <c r="BY79" s="88" t="str">
        <f>IFERROR(-MIN(SUMPRODUCT(--($E$9:$E$28&lt;=BY$33),--($B$9:$B$28=$J$65),--($F$9:$F$28&gt;=BY$33),--($C$9:$C$28=$AW79),$H$9:$H$28,$K$9:$K$28),VLOOKUP($AW79,'6. Patients'!$C$44:$AP$73,COLUMNS('6. Patients'!$C$9:AG$9),0)),"")</f>
        <v/>
      </c>
      <c r="BZ79" s="88" t="str">
        <f>IFERROR(-MIN(SUMPRODUCT(--($E$9:$E$28&lt;=BZ$33),--($B$9:$B$28=$J$65),--($F$9:$F$28&gt;=BZ$33),--($C$9:$C$28=$AW79),$H$9:$H$28,$K$9:$K$28),VLOOKUP($AW79,'6. Patients'!$C$44:$AP$73,COLUMNS('6. Patients'!$C$9:AH$9),0)),"")</f>
        <v/>
      </c>
      <c r="CA79" s="88" t="str">
        <f>IFERROR(-MIN(SUMPRODUCT(--($E$9:$E$28&lt;=CA$33),--($B$9:$B$28=$J$65),--($F$9:$F$28&gt;=CA$33),--($C$9:$C$28=$AW79),$H$9:$H$28,$K$9:$K$28),VLOOKUP($AW79,'6. Patients'!$C$44:$AP$73,COLUMNS('6. Patients'!$C$9:AI$9),0)),"")</f>
        <v/>
      </c>
      <c r="CB79" s="88" t="str">
        <f>IFERROR(-MIN(SUMPRODUCT(--($E$9:$E$28&lt;=CB$33),--($B$9:$B$28=$J$65),--($F$9:$F$28&gt;=CB$33),--($C$9:$C$28=$AW79),$H$9:$H$28,$K$9:$K$28),VLOOKUP($AW79,'6. Patients'!$C$44:$AP$73,COLUMNS('6. Patients'!$C$9:AJ$9),0)),"")</f>
        <v/>
      </c>
      <c r="CC79" s="88" t="str">
        <f>IFERROR(-MIN(SUMPRODUCT(--($E$9:$E$28&lt;=CC$33),--($B$9:$B$28=$J$65),--($F$9:$F$28&gt;=CC$33),--($C$9:$C$28=$AW79),$H$9:$H$28,$K$9:$K$28),VLOOKUP($AW79,'6. Patients'!$C$44:$AP$73,COLUMNS('6. Patients'!$C$9:AK$9),0)),"")</f>
        <v/>
      </c>
      <c r="CD79" s="88" t="str">
        <f>IFERROR(-MIN(SUMPRODUCT(--($E$9:$E$28&lt;=CD$33),--($B$9:$B$28=$J$65),--($F$9:$F$28&gt;=CD$33),--($C$9:$C$28=$AW79),$H$9:$H$28,$K$9:$K$28),VLOOKUP($AW79,'6. Patients'!$C$44:$AP$73,COLUMNS('6. Patients'!$C$9:AL$9),0)),"")</f>
        <v/>
      </c>
      <c r="CE79" s="88" t="str">
        <f>IFERROR(-MIN(SUMPRODUCT(--($E$9:$E$28&lt;=CE$33),--($B$9:$B$28=$J$65),--($F$9:$F$28&gt;=CE$33),--($C$9:$C$28=$AW79),$H$9:$H$28,$K$9:$K$28),VLOOKUP($AW79,'6. Patients'!$C$44:$AP$73,COLUMNS('6. Patients'!$C$9:AM$9),0)),"")</f>
        <v/>
      </c>
      <c r="CF79" s="88" t="str">
        <f>IFERROR(-MIN(SUMPRODUCT(--($E$9:$E$28&lt;=CF$33),--($B$9:$B$28=$J$65),--($F$9:$F$28&gt;=CF$33),--($C$9:$C$28=$AW79),$H$9:$H$28,$K$9:$K$28),VLOOKUP($AW79,'6. Patients'!$C$44:$AP$73,COLUMNS('6. Patients'!$C$9:AN$9),0)),"")</f>
        <v/>
      </c>
      <c r="CG79" s="88" t="str">
        <f>IFERROR(-MIN(SUMPRODUCT(--($E$9:$E$28&lt;=CG$33),--($B$9:$B$28=$J$65),--($F$9:$F$28&gt;=CG$33),--($C$9:$C$28=$AW79),$H$9:$H$28,$K$9:$K$28),VLOOKUP($AW79,'6. Patients'!$C$44:$AP$73,COLUMNS('6. Patients'!$C$9:AO$9),0)),"")</f>
        <v/>
      </c>
      <c r="CI79" s="12" t="str">
        <f t="shared" si="53"/>
        <v/>
      </c>
      <c r="CJ79" s="88">
        <f t="shared" si="56"/>
        <v>0</v>
      </c>
      <c r="CK79" s="88">
        <f t="shared" si="56"/>
        <v>0</v>
      </c>
      <c r="CL79" s="88">
        <f t="shared" si="56"/>
        <v>0</v>
      </c>
      <c r="CM79" s="88">
        <f t="shared" si="56"/>
        <v>0</v>
      </c>
      <c r="CN79" s="88">
        <f t="shared" si="56"/>
        <v>0</v>
      </c>
      <c r="CO79" s="88">
        <f t="shared" si="56"/>
        <v>0</v>
      </c>
      <c r="CP79" s="88">
        <f t="shared" si="56"/>
        <v>0</v>
      </c>
      <c r="CQ79" s="88">
        <f t="shared" si="56"/>
        <v>0</v>
      </c>
      <c r="CR79" s="88">
        <f t="shared" si="56"/>
        <v>0</v>
      </c>
      <c r="CS79" s="88">
        <f t="shared" si="56"/>
        <v>0</v>
      </c>
      <c r="CT79" s="88">
        <f t="shared" si="56"/>
        <v>0</v>
      </c>
      <c r="CU79" s="88">
        <f t="shared" si="56"/>
        <v>0</v>
      </c>
      <c r="CV79" s="88">
        <f t="shared" si="56"/>
        <v>0</v>
      </c>
      <c r="CW79" s="88">
        <f t="shared" si="56"/>
        <v>0</v>
      </c>
      <c r="CX79" s="88">
        <f t="shared" si="56"/>
        <v>0</v>
      </c>
      <c r="CY79" s="88">
        <f t="shared" si="56"/>
        <v>0</v>
      </c>
      <c r="CZ79" s="88">
        <f t="shared" si="82"/>
        <v>0</v>
      </c>
      <c r="DA79" s="88">
        <f t="shared" si="82"/>
        <v>0</v>
      </c>
      <c r="DB79" s="88">
        <f t="shared" si="82"/>
        <v>0</v>
      </c>
      <c r="DC79" s="88">
        <f t="shared" si="82"/>
        <v>0</v>
      </c>
      <c r="DD79" s="88">
        <f t="shared" si="82"/>
        <v>0</v>
      </c>
      <c r="DE79" s="88">
        <f t="shared" si="82"/>
        <v>0</v>
      </c>
      <c r="DF79" s="88">
        <f t="shared" si="82"/>
        <v>0</v>
      </c>
      <c r="DG79" s="88">
        <f t="shared" si="82"/>
        <v>0</v>
      </c>
      <c r="DH79" s="88">
        <f t="shared" si="82"/>
        <v>0</v>
      </c>
      <c r="DI79" s="88">
        <f t="shared" si="82"/>
        <v>0</v>
      </c>
      <c r="DJ79" s="88">
        <f t="shared" si="82"/>
        <v>0</v>
      </c>
      <c r="DK79" s="88">
        <f t="shared" si="83"/>
        <v>0</v>
      </c>
      <c r="DL79" s="88">
        <f t="shared" si="83"/>
        <v>0</v>
      </c>
      <c r="DM79" s="88">
        <f t="shared" si="83"/>
        <v>0</v>
      </c>
      <c r="DN79" s="88">
        <f t="shared" si="83"/>
        <v>0</v>
      </c>
      <c r="DO79" s="88">
        <f t="shared" si="83"/>
        <v>0</v>
      </c>
      <c r="DP79" s="88">
        <f t="shared" si="83"/>
        <v>0</v>
      </c>
      <c r="DQ79" s="88">
        <f t="shared" si="83"/>
        <v>0</v>
      </c>
      <c r="DR79" s="88">
        <f t="shared" si="83"/>
        <v>0</v>
      </c>
      <c r="DS79" s="88">
        <f t="shared" si="83"/>
        <v>0</v>
      </c>
    </row>
    <row r="80" spans="10:123" x14ac:dyDescent="0.3">
      <c r="J80" s="12" t="str">
        <f>'6. Patients'!C58</f>
        <v/>
      </c>
      <c r="K80" s="12"/>
      <c r="L80" s="88">
        <f t="shared" si="55"/>
        <v>0</v>
      </c>
      <c r="M80" s="88">
        <f t="shared" si="84"/>
        <v>0</v>
      </c>
      <c r="N80" s="88">
        <f t="shared" si="85"/>
        <v>0</v>
      </c>
      <c r="O80" s="88">
        <f t="shared" si="86"/>
        <v>0</v>
      </c>
      <c r="P80" s="88">
        <f t="shared" si="87"/>
        <v>0</v>
      </c>
      <c r="Q80" s="88">
        <f t="shared" si="88"/>
        <v>0</v>
      </c>
      <c r="R80" s="88">
        <f t="shared" si="89"/>
        <v>0</v>
      </c>
      <c r="S80" s="88">
        <f t="shared" si="90"/>
        <v>0</v>
      </c>
      <c r="T80" s="88">
        <f t="shared" si="91"/>
        <v>0</v>
      </c>
      <c r="U80" s="88">
        <f t="shared" si="92"/>
        <v>0</v>
      </c>
      <c r="V80" s="88">
        <f t="shared" si="93"/>
        <v>0</v>
      </c>
      <c r="W80" s="88">
        <f t="shared" si="57"/>
        <v>0</v>
      </c>
      <c r="X80" s="88">
        <f t="shared" si="58"/>
        <v>0</v>
      </c>
      <c r="Y80" s="88">
        <f t="shared" si="59"/>
        <v>0</v>
      </c>
      <c r="Z80" s="88">
        <f t="shared" si="60"/>
        <v>0</v>
      </c>
      <c r="AA80" s="88">
        <f t="shared" si="61"/>
        <v>0</v>
      </c>
      <c r="AB80" s="88">
        <f t="shared" si="62"/>
        <v>0</v>
      </c>
      <c r="AC80" s="88">
        <f t="shared" si="63"/>
        <v>0</v>
      </c>
      <c r="AD80" s="88">
        <f t="shared" si="64"/>
        <v>0</v>
      </c>
      <c r="AE80" s="88">
        <f t="shared" si="65"/>
        <v>0</v>
      </c>
      <c r="AF80" s="88">
        <f t="shared" si="66"/>
        <v>0</v>
      </c>
      <c r="AG80" s="88">
        <f t="shared" si="67"/>
        <v>0</v>
      </c>
      <c r="AH80" s="88">
        <f t="shared" si="68"/>
        <v>0</v>
      </c>
      <c r="AI80" s="88">
        <f t="shared" si="69"/>
        <v>0</v>
      </c>
      <c r="AJ80" s="88">
        <f t="shared" si="70"/>
        <v>0</v>
      </c>
      <c r="AK80" s="88">
        <f t="shared" si="71"/>
        <v>0</v>
      </c>
      <c r="AL80" s="88">
        <f t="shared" si="72"/>
        <v>0</v>
      </c>
      <c r="AM80" s="88">
        <f t="shared" si="73"/>
        <v>0</v>
      </c>
      <c r="AN80" s="88">
        <f t="shared" si="74"/>
        <v>0</v>
      </c>
      <c r="AO80" s="88">
        <f t="shared" si="75"/>
        <v>0</v>
      </c>
      <c r="AP80" s="88">
        <f t="shared" si="76"/>
        <v>0</v>
      </c>
      <c r="AQ80" s="88">
        <f t="shared" si="77"/>
        <v>0</v>
      </c>
      <c r="AR80" s="88">
        <f t="shared" si="78"/>
        <v>0</v>
      </c>
      <c r="AS80" s="88">
        <f t="shared" si="79"/>
        <v>0</v>
      </c>
      <c r="AT80" s="88">
        <f t="shared" si="80"/>
        <v>0</v>
      </c>
      <c r="AU80" s="88">
        <f t="shared" si="81"/>
        <v>0</v>
      </c>
      <c r="AW80" s="12" t="str">
        <f t="shared" si="52"/>
        <v/>
      </c>
      <c r="AX80" s="88" t="str">
        <f>IFERROR(-MIN(SUMPRODUCT(--($E$9:$E$28&lt;=AX$33),--($B$9:$B$28=$J$65),--($F$9:$F$28&gt;=AX$33),--($C$9:$C$28=$AW80),$H$9:$H$28,$K$9:$K$28),VLOOKUP($AW80,'6. Patients'!$C$44:$AP$73,COLUMNS('6. Patients'!$C$9:F$9),0)),"")</f>
        <v/>
      </c>
      <c r="AY80" s="88" t="str">
        <f>IFERROR(-MIN(SUMPRODUCT(--($E$9:$E$28&lt;=AY$33),--($B$9:$B$28=$J$65),--($F$9:$F$28&gt;=AY$33),--($C$9:$C$28=$AW80),$H$9:$H$28,$K$9:$K$28),VLOOKUP($AW80,'6. Patients'!$C$44:$AP$73,COLUMNS('6. Patients'!$C$9:G$9),0)),"")</f>
        <v/>
      </c>
      <c r="AZ80" s="88" t="str">
        <f>IFERROR(-MIN(SUMPRODUCT(--($E$9:$E$28&lt;=AZ$33),--($B$9:$B$28=$J$65),--($F$9:$F$28&gt;=AZ$33),--($C$9:$C$28=$AW80),$H$9:$H$28,$K$9:$K$28),VLOOKUP($AW80,'6. Patients'!$C$44:$AP$73,COLUMNS('6. Patients'!$C$9:H$9),0)),"")</f>
        <v/>
      </c>
      <c r="BA80" s="88" t="str">
        <f>IFERROR(-MIN(SUMPRODUCT(--($E$9:$E$28&lt;=BA$33),--($B$9:$B$28=$J$65),--($F$9:$F$28&gt;=BA$33),--($C$9:$C$28=$AW80),$H$9:$H$28,$K$9:$K$28),VLOOKUP($AW80,'6. Patients'!$C$44:$AP$73,COLUMNS('6. Patients'!$C$9:I$9),0)),"")</f>
        <v/>
      </c>
      <c r="BB80" s="88" t="str">
        <f>IFERROR(-MIN(SUMPRODUCT(--($E$9:$E$28&lt;=BB$33),--($B$9:$B$28=$J$65),--($F$9:$F$28&gt;=BB$33),--($C$9:$C$28=$AW80),$H$9:$H$28,$K$9:$K$28),VLOOKUP($AW80,'6. Patients'!$C$44:$AP$73,COLUMNS('6. Patients'!$C$9:J$9),0)),"")</f>
        <v/>
      </c>
      <c r="BC80" s="88" t="str">
        <f>IFERROR(-MIN(SUMPRODUCT(--($E$9:$E$28&lt;=BC$33),--($B$9:$B$28=$J$65),--($F$9:$F$28&gt;=BC$33),--($C$9:$C$28=$AW80),$H$9:$H$28,$K$9:$K$28),VLOOKUP($AW80,'6. Patients'!$C$44:$AP$73,COLUMNS('6. Patients'!$C$9:K$9),0)),"")</f>
        <v/>
      </c>
      <c r="BD80" s="88" t="str">
        <f>IFERROR(-MIN(SUMPRODUCT(--($E$9:$E$28&lt;=BD$33),--($B$9:$B$28=$J$65),--($F$9:$F$28&gt;=BD$33),--($C$9:$C$28=$AW80),$H$9:$H$28,$K$9:$K$28),VLOOKUP($AW80,'6. Patients'!$C$44:$AP$73,COLUMNS('6. Patients'!$C$9:L$9),0)),"")</f>
        <v/>
      </c>
      <c r="BE80" s="88" t="str">
        <f>IFERROR(-MIN(SUMPRODUCT(--($E$9:$E$28&lt;=BE$33),--($B$9:$B$28=$J$65),--($F$9:$F$28&gt;=BE$33),--($C$9:$C$28=$AW80),$H$9:$H$28,$K$9:$K$28),VLOOKUP($AW80,'6. Patients'!$C$44:$AP$73,COLUMNS('6. Patients'!$C$9:M$9),0)),"")</f>
        <v/>
      </c>
      <c r="BF80" s="88" t="str">
        <f>IFERROR(-MIN(SUMPRODUCT(--($E$9:$E$28&lt;=BF$33),--($B$9:$B$28=$J$65),--($F$9:$F$28&gt;=BF$33),--($C$9:$C$28=$AW80),$H$9:$H$28,$K$9:$K$28),VLOOKUP($AW80,'6. Patients'!$C$44:$AP$73,COLUMNS('6. Patients'!$C$9:N$9),0)),"")</f>
        <v/>
      </c>
      <c r="BG80" s="88" t="str">
        <f>IFERROR(-MIN(SUMPRODUCT(--($E$9:$E$28&lt;=BG$33),--($B$9:$B$28=$J$65),--($F$9:$F$28&gt;=BG$33),--($C$9:$C$28=$AW80),$H$9:$H$28,$K$9:$K$28),VLOOKUP($AW80,'6. Patients'!$C$44:$AP$73,COLUMNS('6. Patients'!$C$9:O$9),0)),"")</f>
        <v/>
      </c>
      <c r="BH80" s="88" t="str">
        <f>IFERROR(-MIN(SUMPRODUCT(--($E$9:$E$28&lt;=BH$33),--($B$9:$B$28=$J$65),--($F$9:$F$28&gt;=BH$33),--($C$9:$C$28=$AW80),$H$9:$H$28,$K$9:$K$28),VLOOKUP($AW80,'6. Patients'!$C$44:$AP$73,COLUMNS('6. Patients'!$C$9:P$9),0)),"")</f>
        <v/>
      </c>
      <c r="BI80" s="88" t="str">
        <f>IFERROR(-MIN(SUMPRODUCT(--($E$9:$E$28&lt;=BI$33),--($B$9:$B$28=$J$65),--($F$9:$F$28&gt;=BI$33),--($C$9:$C$28=$AW80),$H$9:$H$28,$K$9:$K$28),VLOOKUP($AW80,'6. Patients'!$C$44:$AP$73,COLUMNS('6. Patients'!$C$9:Q$9),0)),"")</f>
        <v/>
      </c>
      <c r="BJ80" s="88" t="str">
        <f>IFERROR(-MIN(SUMPRODUCT(--($E$9:$E$28&lt;=BJ$33),--($B$9:$B$28=$J$65),--($F$9:$F$28&gt;=BJ$33),--($C$9:$C$28=$AW80),$H$9:$H$28,$K$9:$K$28),VLOOKUP($AW80,'6. Patients'!$C$44:$AP$73,COLUMNS('6. Patients'!$C$9:R$9),0)),"")</f>
        <v/>
      </c>
      <c r="BK80" s="88" t="str">
        <f>IFERROR(-MIN(SUMPRODUCT(--($E$9:$E$28&lt;=BK$33),--($B$9:$B$28=$J$65),--($F$9:$F$28&gt;=BK$33),--($C$9:$C$28=$AW80),$H$9:$H$28,$K$9:$K$28),VLOOKUP($AW80,'6. Patients'!$C$44:$AP$73,COLUMNS('6. Patients'!$C$9:S$9),0)),"")</f>
        <v/>
      </c>
      <c r="BL80" s="88" t="str">
        <f>IFERROR(-MIN(SUMPRODUCT(--($E$9:$E$28&lt;=BL$33),--($B$9:$B$28=$J$65),--($F$9:$F$28&gt;=BL$33),--($C$9:$C$28=$AW80),$H$9:$H$28,$K$9:$K$28),VLOOKUP($AW80,'6. Patients'!$C$44:$AP$73,COLUMNS('6. Patients'!$C$9:T$9),0)),"")</f>
        <v/>
      </c>
      <c r="BM80" s="88" t="str">
        <f>IFERROR(-MIN(SUMPRODUCT(--($E$9:$E$28&lt;=BM$33),--($B$9:$B$28=$J$65),--($F$9:$F$28&gt;=BM$33),--($C$9:$C$28=$AW80),$H$9:$H$28,$K$9:$K$28),VLOOKUP($AW80,'6. Patients'!$C$44:$AP$73,COLUMNS('6. Patients'!$C$9:U$9),0)),"")</f>
        <v/>
      </c>
      <c r="BN80" s="88" t="str">
        <f>IFERROR(-MIN(SUMPRODUCT(--($E$9:$E$28&lt;=BN$33),--($B$9:$B$28=$J$65),--($F$9:$F$28&gt;=BN$33),--($C$9:$C$28=$AW80),$H$9:$H$28,$K$9:$K$28),VLOOKUP($AW80,'6. Patients'!$C$44:$AP$73,COLUMNS('6. Patients'!$C$9:V$9),0)),"")</f>
        <v/>
      </c>
      <c r="BO80" s="88" t="str">
        <f>IFERROR(-MIN(SUMPRODUCT(--($E$9:$E$28&lt;=BO$33),--($B$9:$B$28=$J$65),--($F$9:$F$28&gt;=BO$33),--($C$9:$C$28=$AW80),$H$9:$H$28,$K$9:$K$28),VLOOKUP($AW80,'6. Patients'!$C$44:$AP$73,COLUMNS('6. Patients'!$C$9:W$9),0)),"")</f>
        <v/>
      </c>
      <c r="BP80" s="88" t="str">
        <f>IFERROR(-MIN(SUMPRODUCT(--($E$9:$E$28&lt;=BP$33),--($B$9:$B$28=$J$65),--($F$9:$F$28&gt;=BP$33),--($C$9:$C$28=$AW80),$H$9:$H$28,$K$9:$K$28),VLOOKUP($AW80,'6. Patients'!$C$44:$AP$73,COLUMNS('6. Patients'!$C$9:X$9),0)),"")</f>
        <v/>
      </c>
      <c r="BQ80" s="88" t="str">
        <f>IFERROR(-MIN(SUMPRODUCT(--($E$9:$E$28&lt;=BQ$33),--($B$9:$B$28=$J$65),--($F$9:$F$28&gt;=BQ$33),--($C$9:$C$28=$AW80),$H$9:$H$28,$K$9:$K$28),VLOOKUP($AW80,'6. Patients'!$C$44:$AP$73,COLUMNS('6. Patients'!$C$9:Y$9),0)),"")</f>
        <v/>
      </c>
      <c r="BR80" s="88" t="str">
        <f>IFERROR(-MIN(SUMPRODUCT(--($E$9:$E$28&lt;=BR$33),--($B$9:$B$28=$J$65),--($F$9:$F$28&gt;=BR$33),--($C$9:$C$28=$AW80),$H$9:$H$28,$K$9:$K$28),VLOOKUP($AW80,'6. Patients'!$C$44:$AP$73,COLUMNS('6. Patients'!$C$9:Z$9),0)),"")</f>
        <v/>
      </c>
      <c r="BS80" s="88" t="str">
        <f>IFERROR(-MIN(SUMPRODUCT(--($E$9:$E$28&lt;=BS$33),--($B$9:$B$28=$J$65),--($F$9:$F$28&gt;=BS$33),--($C$9:$C$28=$AW80),$H$9:$H$28,$K$9:$K$28),VLOOKUP($AW80,'6. Patients'!$C$44:$AP$73,COLUMNS('6. Patients'!$C$9:AA$9),0)),"")</f>
        <v/>
      </c>
      <c r="BT80" s="88" t="str">
        <f>IFERROR(-MIN(SUMPRODUCT(--($E$9:$E$28&lt;=BT$33),--($B$9:$B$28=$J$65),--($F$9:$F$28&gt;=BT$33),--($C$9:$C$28=$AW80),$H$9:$H$28,$K$9:$K$28),VLOOKUP($AW80,'6. Patients'!$C$44:$AP$73,COLUMNS('6. Patients'!$C$9:AB$9),0)),"")</f>
        <v/>
      </c>
      <c r="BU80" s="88" t="str">
        <f>IFERROR(-MIN(SUMPRODUCT(--($E$9:$E$28&lt;=BU$33),--($B$9:$B$28=$J$65),--($F$9:$F$28&gt;=BU$33),--($C$9:$C$28=$AW80),$H$9:$H$28,$K$9:$K$28),VLOOKUP($AW80,'6. Patients'!$C$44:$AP$73,COLUMNS('6. Patients'!$C$9:AC$9),0)),"")</f>
        <v/>
      </c>
      <c r="BV80" s="88" t="str">
        <f>IFERROR(-MIN(SUMPRODUCT(--($E$9:$E$28&lt;=BV$33),--($B$9:$B$28=$J$65),--($F$9:$F$28&gt;=BV$33),--($C$9:$C$28=$AW80),$H$9:$H$28,$K$9:$K$28),VLOOKUP($AW80,'6. Patients'!$C$44:$AP$73,COLUMNS('6. Patients'!$C$9:AD$9),0)),"")</f>
        <v/>
      </c>
      <c r="BW80" s="88" t="str">
        <f>IFERROR(-MIN(SUMPRODUCT(--($E$9:$E$28&lt;=BW$33),--($B$9:$B$28=$J$65),--($F$9:$F$28&gt;=BW$33),--($C$9:$C$28=$AW80),$H$9:$H$28,$K$9:$K$28),VLOOKUP($AW80,'6. Patients'!$C$44:$AP$73,COLUMNS('6. Patients'!$C$9:AE$9),0)),"")</f>
        <v/>
      </c>
      <c r="BX80" s="88" t="str">
        <f>IFERROR(-MIN(SUMPRODUCT(--($E$9:$E$28&lt;=BX$33),--($B$9:$B$28=$J$65),--($F$9:$F$28&gt;=BX$33),--($C$9:$C$28=$AW80),$H$9:$H$28,$K$9:$K$28),VLOOKUP($AW80,'6. Patients'!$C$44:$AP$73,COLUMNS('6. Patients'!$C$9:AF$9),0)),"")</f>
        <v/>
      </c>
      <c r="BY80" s="88" t="str">
        <f>IFERROR(-MIN(SUMPRODUCT(--($E$9:$E$28&lt;=BY$33),--($B$9:$B$28=$J$65),--($F$9:$F$28&gt;=BY$33),--($C$9:$C$28=$AW80),$H$9:$H$28,$K$9:$K$28),VLOOKUP($AW80,'6. Patients'!$C$44:$AP$73,COLUMNS('6. Patients'!$C$9:AG$9),0)),"")</f>
        <v/>
      </c>
      <c r="BZ80" s="88" t="str">
        <f>IFERROR(-MIN(SUMPRODUCT(--($E$9:$E$28&lt;=BZ$33),--($B$9:$B$28=$J$65),--($F$9:$F$28&gt;=BZ$33),--($C$9:$C$28=$AW80),$H$9:$H$28,$K$9:$K$28),VLOOKUP($AW80,'6. Patients'!$C$44:$AP$73,COLUMNS('6. Patients'!$C$9:AH$9),0)),"")</f>
        <v/>
      </c>
      <c r="CA80" s="88" t="str">
        <f>IFERROR(-MIN(SUMPRODUCT(--($E$9:$E$28&lt;=CA$33),--($B$9:$B$28=$J$65),--($F$9:$F$28&gt;=CA$33),--($C$9:$C$28=$AW80),$H$9:$H$28,$K$9:$K$28),VLOOKUP($AW80,'6. Patients'!$C$44:$AP$73,COLUMNS('6. Patients'!$C$9:AI$9),0)),"")</f>
        <v/>
      </c>
      <c r="CB80" s="88" t="str">
        <f>IFERROR(-MIN(SUMPRODUCT(--($E$9:$E$28&lt;=CB$33),--($B$9:$B$28=$J$65),--($F$9:$F$28&gt;=CB$33),--($C$9:$C$28=$AW80),$H$9:$H$28,$K$9:$K$28),VLOOKUP($AW80,'6. Patients'!$C$44:$AP$73,COLUMNS('6. Patients'!$C$9:AJ$9),0)),"")</f>
        <v/>
      </c>
      <c r="CC80" s="88" t="str">
        <f>IFERROR(-MIN(SUMPRODUCT(--($E$9:$E$28&lt;=CC$33),--($B$9:$B$28=$J$65),--($F$9:$F$28&gt;=CC$33),--($C$9:$C$28=$AW80),$H$9:$H$28,$K$9:$K$28),VLOOKUP($AW80,'6. Patients'!$C$44:$AP$73,COLUMNS('6. Patients'!$C$9:AK$9),0)),"")</f>
        <v/>
      </c>
      <c r="CD80" s="88" t="str">
        <f>IFERROR(-MIN(SUMPRODUCT(--($E$9:$E$28&lt;=CD$33),--($B$9:$B$28=$J$65),--($F$9:$F$28&gt;=CD$33),--($C$9:$C$28=$AW80),$H$9:$H$28,$K$9:$K$28),VLOOKUP($AW80,'6. Patients'!$C$44:$AP$73,COLUMNS('6. Patients'!$C$9:AL$9),0)),"")</f>
        <v/>
      </c>
      <c r="CE80" s="88" t="str">
        <f>IFERROR(-MIN(SUMPRODUCT(--($E$9:$E$28&lt;=CE$33),--($B$9:$B$28=$J$65),--($F$9:$F$28&gt;=CE$33),--($C$9:$C$28=$AW80),$H$9:$H$28,$K$9:$K$28),VLOOKUP($AW80,'6. Patients'!$C$44:$AP$73,COLUMNS('6. Patients'!$C$9:AM$9),0)),"")</f>
        <v/>
      </c>
      <c r="CF80" s="88" t="str">
        <f>IFERROR(-MIN(SUMPRODUCT(--($E$9:$E$28&lt;=CF$33),--($B$9:$B$28=$J$65),--($F$9:$F$28&gt;=CF$33),--($C$9:$C$28=$AW80),$H$9:$H$28,$K$9:$K$28),VLOOKUP($AW80,'6. Patients'!$C$44:$AP$73,COLUMNS('6. Patients'!$C$9:AN$9),0)),"")</f>
        <v/>
      </c>
      <c r="CG80" s="88" t="str">
        <f>IFERROR(-MIN(SUMPRODUCT(--($E$9:$E$28&lt;=CG$33),--($B$9:$B$28=$J$65),--($F$9:$F$28&gt;=CG$33),--($C$9:$C$28=$AW80),$H$9:$H$28,$K$9:$K$28),VLOOKUP($AW80,'6. Patients'!$C$44:$AP$73,COLUMNS('6. Patients'!$C$9:AO$9),0)),"")</f>
        <v/>
      </c>
      <c r="CI80" s="12" t="str">
        <f t="shared" si="53"/>
        <v/>
      </c>
      <c r="CJ80" s="88">
        <f t="shared" si="56"/>
        <v>0</v>
      </c>
      <c r="CK80" s="88">
        <f t="shared" si="56"/>
        <v>0</v>
      </c>
      <c r="CL80" s="88">
        <f t="shared" si="56"/>
        <v>0</v>
      </c>
      <c r="CM80" s="88">
        <f t="shared" si="56"/>
        <v>0</v>
      </c>
      <c r="CN80" s="88">
        <f t="shared" si="56"/>
        <v>0</v>
      </c>
      <c r="CO80" s="88">
        <f t="shared" si="56"/>
        <v>0</v>
      </c>
      <c r="CP80" s="88">
        <f t="shared" si="56"/>
        <v>0</v>
      </c>
      <c r="CQ80" s="88">
        <f t="shared" si="56"/>
        <v>0</v>
      </c>
      <c r="CR80" s="88">
        <f t="shared" si="56"/>
        <v>0</v>
      </c>
      <c r="CS80" s="88">
        <f t="shared" si="56"/>
        <v>0</v>
      </c>
      <c r="CT80" s="88">
        <f t="shared" si="56"/>
        <v>0</v>
      </c>
      <c r="CU80" s="88">
        <f t="shared" si="56"/>
        <v>0</v>
      </c>
      <c r="CV80" s="88">
        <f t="shared" si="56"/>
        <v>0</v>
      </c>
      <c r="CW80" s="88">
        <f t="shared" si="56"/>
        <v>0</v>
      </c>
      <c r="CX80" s="88">
        <f t="shared" si="56"/>
        <v>0</v>
      </c>
      <c r="CY80" s="88">
        <f t="shared" si="56"/>
        <v>0</v>
      </c>
      <c r="CZ80" s="88">
        <f t="shared" si="82"/>
        <v>0</v>
      </c>
      <c r="DA80" s="88">
        <f t="shared" si="82"/>
        <v>0</v>
      </c>
      <c r="DB80" s="88">
        <f t="shared" si="82"/>
        <v>0</v>
      </c>
      <c r="DC80" s="88">
        <f t="shared" si="82"/>
        <v>0</v>
      </c>
      <c r="DD80" s="88">
        <f t="shared" si="82"/>
        <v>0</v>
      </c>
      <c r="DE80" s="88">
        <f t="shared" si="82"/>
        <v>0</v>
      </c>
      <c r="DF80" s="88">
        <f t="shared" si="82"/>
        <v>0</v>
      </c>
      <c r="DG80" s="88">
        <f t="shared" si="82"/>
        <v>0</v>
      </c>
      <c r="DH80" s="88">
        <f t="shared" si="82"/>
        <v>0</v>
      </c>
      <c r="DI80" s="88">
        <f t="shared" si="82"/>
        <v>0</v>
      </c>
      <c r="DJ80" s="88">
        <f t="shared" si="82"/>
        <v>0</v>
      </c>
      <c r="DK80" s="88">
        <f t="shared" si="83"/>
        <v>0</v>
      </c>
      <c r="DL80" s="88">
        <f t="shared" si="83"/>
        <v>0</v>
      </c>
      <c r="DM80" s="88">
        <f t="shared" si="83"/>
        <v>0</v>
      </c>
      <c r="DN80" s="88">
        <f t="shared" si="83"/>
        <v>0</v>
      </c>
      <c r="DO80" s="88">
        <f t="shared" si="83"/>
        <v>0</v>
      </c>
      <c r="DP80" s="88">
        <f t="shared" si="83"/>
        <v>0</v>
      </c>
      <c r="DQ80" s="88">
        <f t="shared" si="83"/>
        <v>0</v>
      </c>
      <c r="DR80" s="88">
        <f t="shared" si="83"/>
        <v>0</v>
      </c>
      <c r="DS80" s="88">
        <f t="shared" si="83"/>
        <v>0</v>
      </c>
    </row>
    <row r="81" spans="10:123" x14ac:dyDescent="0.3">
      <c r="J81" s="12" t="str">
        <f>'6. Patients'!C59</f>
        <v/>
      </c>
      <c r="K81" s="12"/>
      <c r="L81" s="88">
        <f t="shared" si="55"/>
        <v>0</v>
      </c>
      <c r="M81" s="88">
        <f t="shared" si="84"/>
        <v>0</v>
      </c>
      <c r="N81" s="88">
        <f t="shared" si="85"/>
        <v>0</v>
      </c>
      <c r="O81" s="88">
        <f t="shared" si="86"/>
        <v>0</v>
      </c>
      <c r="P81" s="88">
        <f t="shared" si="87"/>
        <v>0</v>
      </c>
      <c r="Q81" s="88">
        <f t="shared" si="88"/>
        <v>0</v>
      </c>
      <c r="R81" s="88">
        <f t="shared" si="89"/>
        <v>0</v>
      </c>
      <c r="S81" s="88">
        <f t="shared" si="90"/>
        <v>0</v>
      </c>
      <c r="T81" s="88">
        <f t="shared" si="91"/>
        <v>0</v>
      </c>
      <c r="U81" s="88">
        <f t="shared" si="92"/>
        <v>0</v>
      </c>
      <c r="V81" s="88">
        <f t="shared" si="93"/>
        <v>0</v>
      </c>
      <c r="W81" s="88">
        <f t="shared" si="57"/>
        <v>0</v>
      </c>
      <c r="X81" s="88">
        <f t="shared" si="58"/>
        <v>0</v>
      </c>
      <c r="Y81" s="88">
        <f t="shared" si="59"/>
        <v>0</v>
      </c>
      <c r="Z81" s="88">
        <f t="shared" si="60"/>
        <v>0</v>
      </c>
      <c r="AA81" s="88">
        <f t="shared" si="61"/>
        <v>0</v>
      </c>
      <c r="AB81" s="88">
        <f t="shared" si="62"/>
        <v>0</v>
      </c>
      <c r="AC81" s="88">
        <f t="shared" si="63"/>
        <v>0</v>
      </c>
      <c r="AD81" s="88">
        <f t="shared" si="64"/>
        <v>0</v>
      </c>
      <c r="AE81" s="88">
        <f t="shared" si="65"/>
        <v>0</v>
      </c>
      <c r="AF81" s="88">
        <f t="shared" si="66"/>
        <v>0</v>
      </c>
      <c r="AG81" s="88">
        <f t="shared" si="67"/>
        <v>0</v>
      </c>
      <c r="AH81" s="88">
        <f t="shared" si="68"/>
        <v>0</v>
      </c>
      <c r="AI81" s="88">
        <f t="shared" si="69"/>
        <v>0</v>
      </c>
      <c r="AJ81" s="88">
        <f t="shared" si="70"/>
        <v>0</v>
      </c>
      <c r="AK81" s="88">
        <f t="shared" si="71"/>
        <v>0</v>
      </c>
      <c r="AL81" s="88">
        <f t="shared" si="72"/>
        <v>0</v>
      </c>
      <c r="AM81" s="88">
        <f t="shared" si="73"/>
        <v>0</v>
      </c>
      <c r="AN81" s="88">
        <f t="shared" si="74"/>
        <v>0</v>
      </c>
      <c r="AO81" s="88">
        <f t="shared" si="75"/>
        <v>0</v>
      </c>
      <c r="AP81" s="88">
        <f t="shared" si="76"/>
        <v>0</v>
      </c>
      <c r="AQ81" s="88">
        <f t="shared" si="77"/>
        <v>0</v>
      </c>
      <c r="AR81" s="88">
        <f t="shared" si="78"/>
        <v>0</v>
      </c>
      <c r="AS81" s="88">
        <f t="shared" si="79"/>
        <v>0</v>
      </c>
      <c r="AT81" s="88">
        <f t="shared" si="80"/>
        <v>0</v>
      </c>
      <c r="AU81" s="88">
        <f t="shared" si="81"/>
        <v>0</v>
      </c>
      <c r="AW81" s="12" t="str">
        <f t="shared" si="52"/>
        <v/>
      </c>
      <c r="AX81" s="88" t="str">
        <f>IFERROR(-MIN(SUMPRODUCT(--($E$9:$E$28&lt;=AX$33),--($B$9:$B$28=$J$65),--($F$9:$F$28&gt;=AX$33),--($C$9:$C$28=$AW81),$H$9:$H$28,$K$9:$K$28),VLOOKUP($AW81,'6. Patients'!$C$44:$AP$73,COLUMNS('6. Patients'!$C$9:F$9),0)),"")</f>
        <v/>
      </c>
      <c r="AY81" s="88" t="str">
        <f>IFERROR(-MIN(SUMPRODUCT(--($E$9:$E$28&lt;=AY$33),--($B$9:$B$28=$J$65),--($F$9:$F$28&gt;=AY$33),--($C$9:$C$28=$AW81),$H$9:$H$28,$K$9:$K$28),VLOOKUP($AW81,'6. Patients'!$C$44:$AP$73,COLUMNS('6. Patients'!$C$9:G$9),0)),"")</f>
        <v/>
      </c>
      <c r="AZ81" s="88" t="str">
        <f>IFERROR(-MIN(SUMPRODUCT(--($E$9:$E$28&lt;=AZ$33),--($B$9:$B$28=$J$65),--($F$9:$F$28&gt;=AZ$33),--($C$9:$C$28=$AW81),$H$9:$H$28,$K$9:$K$28),VLOOKUP($AW81,'6. Patients'!$C$44:$AP$73,COLUMNS('6. Patients'!$C$9:H$9),0)),"")</f>
        <v/>
      </c>
      <c r="BA81" s="88" t="str">
        <f>IFERROR(-MIN(SUMPRODUCT(--($E$9:$E$28&lt;=BA$33),--($B$9:$B$28=$J$65),--($F$9:$F$28&gt;=BA$33),--($C$9:$C$28=$AW81),$H$9:$H$28,$K$9:$K$28),VLOOKUP($AW81,'6. Patients'!$C$44:$AP$73,COLUMNS('6. Patients'!$C$9:I$9),0)),"")</f>
        <v/>
      </c>
      <c r="BB81" s="88" t="str">
        <f>IFERROR(-MIN(SUMPRODUCT(--($E$9:$E$28&lt;=BB$33),--($B$9:$B$28=$J$65),--($F$9:$F$28&gt;=BB$33),--($C$9:$C$28=$AW81),$H$9:$H$28,$K$9:$K$28),VLOOKUP($AW81,'6. Patients'!$C$44:$AP$73,COLUMNS('6. Patients'!$C$9:J$9),0)),"")</f>
        <v/>
      </c>
      <c r="BC81" s="88" t="str">
        <f>IFERROR(-MIN(SUMPRODUCT(--($E$9:$E$28&lt;=BC$33),--($B$9:$B$28=$J$65),--($F$9:$F$28&gt;=BC$33),--($C$9:$C$28=$AW81),$H$9:$H$28,$K$9:$K$28),VLOOKUP($AW81,'6. Patients'!$C$44:$AP$73,COLUMNS('6. Patients'!$C$9:K$9),0)),"")</f>
        <v/>
      </c>
      <c r="BD81" s="88" t="str">
        <f>IFERROR(-MIN(SUMPRODUCT(--($E$9:$E$28&lt;=BD$33),--($B$9:$B$28=$J$65),--($F$9:$F$28&gt;=BD$33),--($C$9:$C$28=$AW81),$H$9:$H$28,$K$9:$K$28),VLOOKUP($AW81,'6. Patients'!$C$44:$AP$73,COLUMNS('6. Patients'!$C$9:L$9),0)),"")</f>
        <v/>
      </c>
      <c r="BE81" s="88" t="str">
        <f>IFERROR(-MIN(SUMPRODUCT(--($E$9:$E$28&lt;=BE$33),--($B$9:$B$28=$J$65),--($F$9:$F$28&gt;=BE$33),--($C$9:$C$28=$AW81),$H$9:$H$28,$K$9:$K$28),VLOOKUP($AW81,'6. Patients'!$C$44:$AP$73,COLUMNS('6. Patients'!$C$9:M$9),0)),"")</f>
        <v/>
      </c>
      <c r="BF81" s="88" t="str">
        <f>IFERROR(-MIN(SUMPRODUCT(--($E$9:$E$28&lt;=BF$33),--($B$9:$B$28=$J$65),--($F$9:$F$28&gt;=BF$33),--($C$9:$C$28=$AW81),$H$9:$H$28,$K$9:$K$28),VLOOKUP($AW81,'6. Patients'!$C$44:$AP$73,COLUMNS('6. Patients'!$C$9:N$9),0)),"")</f>
        <v/>
      </c>
      <c r="BG81" s="88" t="str">
        <f>IFERROR(-MIN(SUMPRODUCT(--($E$9:$E$28&lt;=BG$33),--($B$9:$B$28=$J$65),--($F$9:$F$28&gt;=BG$33),--($C$9:$C$28=$AW81),$H$9:$H$28,$K$9:$K$28),VLOOKUP($AW81,'6. Patients'!$C$44:$AP$73,COLUMNS('6. Patients'!$C$9:O$9),0)),"")</f>
        <v/>
      </c>
      <c r="BH81" s="88" t="str">
        <f>IFERROR(-MIN(SUMPRODUCT(--($E$9:$E$28&lt;=BH$33),--($B$9:$B$28=$J$65),--($F$9:$F$28&gt;=BH$33),--($C$9:$C$28=$AW81),$H$9:$H$28,$K$9:$K$28),VLOOKUP($AW81,'6. Patients'!$C$44:$AP$73,COLUMNS('6. Patients'!$C$9:P$9),0)),"")</f>
        <v/>
      </c>
      <c r="BI81" s="88" t="str">
        <f>IFERROR(-MIN(SUMPRODUCT(--($E$9:$E$28&lt;=BI$33),--($B$9:$B$28=$J$65),--($F$9:$F$28&gt;=BI$33),--($C$9:$C$28=$AW81),$H$9:$H$28,$K$9:$K$28),VLOOKUP($AW81,'6. Patients'!$C$44:$AP$73,COLUMNS('6. Patients'!$C$9:Q$9),0)),"")</f>
        <v/>
      </c>
      <c r="BJ81" s="88" t="str">
        <f>IFERROR(-MIN(SUMPRODUCT(--($E$9:$E$28&lt;=BJ$33),--($B$9:$B$28=$J$65),--($F$9:$F$28&gt;=BJ$33),--($C$9:$C$28=$AW81),$H$9:$H$28,$K$9:$K$28),VLOOKUP($AW81,'6. Patients'!$C$44:$AP$73,COLUMNS('6. Patients'!$C$9:R$9),0)),"")</f>
        <v/>
      </c>
      <c r="BK81" s="88" t="str">
        <f>IFERROR(-MIN(SUMPRODUCT(--($E$9:$E$28&lt;=BK$33),--($B$9:$B$28=$J$65),--($F$9:$F$28&gt;=BK$33),--($C$9:$C$28=$AW81),$H$9:$H$28,$K$9:$K$28),VLOOKUP($AW81,'6. Patients'!$C$44:$AP$73,COLUMNS('6. Patients'!$C$9:S$9),0)),"")</f>
        <v/>
      </c>
      <c r="BL81" s="88" t="str">
        <f>IFERROR(-MIN(SUMPRODUCT(--($E$9:$E$28&lt;=BL$33),--($B$9:$B$28=$J$65),--($F$9:$F$28&gt;=BL$33),--($C$9:$C$28=$AW81),$H$9:$H$28,$K$9:$K$28),VLOOKUP($AW81,'6. Patients'!$C$44:$AP$73,COLUMNS('6. Patients'!$C$9:T$9),0)),"")</f>
        <v/>
      </c>
      <c r="BM81" s="88" t="str">
        <f>IFERROR(-MIN(SUMPRODUCT(--($E$9:$E$28&lt;=BM$33),--($B$9:$B$28=$J$65),--($F$9:$F$28&gt;=BM$33),--($C$9:$C$28=$AW81),$H$9:$H$28,$K$9:$K$28),VLOOKUP($AW81,'6. Patients'!$C$44:$AP$73,COLUMNS('6. Patients'!$C$9:U$9),0)),"")</f>
        <v/>
      </c>
      <c r="BN81" s="88" t="str">
        <f>IFERROR(-MIN(SUMPRODUCT(--($E$9:$E$28&lt;=BN$33),--($B$9:$B$28=$J$65),--($F$9:$F$28&gt;=BN$33),--($C$9:$C$28=$AW81),$H$9:$H$28,$K$9:$K$28),VLOOKUP($AW81,'6. Patients'!$C$44:$AP$73,COLUMNS('6. Patients'!$C$9:V$9),0)),"")</f>
        <v/>
      </c>
      <c r="BO81" s="88" t="str">
        <f>IFERROR(-MIN(SUMPRODUCT(--($E$9:$E$28&lt;=BO$33),--($B$9:$B$28=$J$65),--($F$9:$F$28&gt;=BO$33),--($C$9:$C$28=$AW81),$H$9:$H$28,$K$9:$K$28),VLOOKUP($AW81,'6. Patients'!$C$44:$AP$73,COLUMNS('6. Patients'!$C$9:W$9),0)),"")</f>
        <v/>
      </c>
      <c r="BP81" s="88" t="str">
        <f>IFERROR(-MIN(SUMPRODUCT(--($E$9:$E$28&lt;=BP$33),--($B$9:$B$28=$J$65),--($F$9:$F$28&gt;=BP$33),--($C$9:$C$28=$AW81),$H$9:$H$28,$K$9:$K$28),VLOOKUP($AW81,'6. Patients'!$C$44:$AP$73,COLUMNS('6. Patients'!$C$9:X$9),0)),"")</f>
        <v/>
      </c>
      <c r="BQ81" s="88" t="str">
        <f>IFERROR(-MIN(SUMPRODUCT(--($E$9:$E$28&lt;=BQ$33),--($B$9:$B$28=$J$65),--($F$9:$F$28&gt;=BQ$33),--($C$9:$C$28=$AW81),$H$9:$H$28,$K$9:$K$28),VLOOKUP($AW81,'6. Patients'!$C$44:$AP$73,COLUMNS('6. Patients'!$C$9:Y$9),0)),"")</f>
        <v/>
      </c>
      <c r="BR81" s="88" t="str">
        <f>IFERROR(-MIN(SUMPRODUCT(--($E$9:$E$28&lt;=BR$33),--($B$9:$B$28=$J$65),--($F$9:$F$28&gt;=BR$33),--($C$9:$C$28=$AW81),$H$9:$H$28,$K$9:$K$28),VLOOKUP($AW81,'6. Patients'!$C$44:$AP$73,COLUMNS('6. Patients'!$C$9:Z$9),0)),"")</f>
        <v/>
      </c>
      <c r="BS81" s="88" t="str">
        <f>IFERROR(-MIN(SUMPRODUCT(--($E$9:$E$28&lt;=BS$33),--($B$9:$B$28=$J$65),--($F$9:$F$28&gt;=BS$33),--($C$9:$C$28=$AW81),$H$9:$H$28,$K$9:$K$28),VLOOKUP($AW81,'6. Patients'!$C$44:$AP$73,COLUMNS('6. Patients'!$C$9:AA$9),0)),"")</f>
        <v/>
      </c>
      <c r="BT81" s="88" t="str">
        <f>IFERROR(-MIN(SUMPRODUCT(--($E$9:$E$28&lt;=BT$33),--($B$9:$B$28=$J$65),--($F$9:$F$28&gt;=BT$33),--($C$9:$C$28=$AW81),$H$9:$H$28,$K$9:$K$28),VLOOKUP($AW81,'6. Patients'!$C$44:$AP$73,COLUMNS('6. Patients'!$C$9:AB$9),0)),"")</f>
        <v/>
      </c>
      <c r="BU81" s="88" t="str">
        <f>IFERROR(-MIN(SUMPRODUCT(--($E$9:$E$28&lt;=BU$33),--($B$9:$B$28=$J$65),--($F$9:$F$28&gt;=BU$33),--($C$9:$C$28=$AW81),$H$9:$H$28,$K$9:$K$28),VLOOKUP($AW81,'6. Patients'!$C$44:$AP$73,COLUMNS('6. Patients'!$C$9:AC$9),0)),"")</f>
        <v/>
      </c>
      <c r="BV81" s="88" t="str">
        <f>IFERROR(-MIN(SUMPRODUCT(--($E$9:$E$28&lt;=BV$33),--($B$9:$B$28=$J$65),--($F$9:$F$28&gt;=BV$33),--($C$9:$C$28=$AW81),$H$9:$H$28,$K$9:$K$28),VLOOKUP($AW81,'6. Patients'!$C$44:$AP$73,COLUMNS('6. Patients'!$C$9:AD$9),0)),"")</f>
        <v/>
      </c>
      <c r="BW81" s="88" t="str">
        <f>IFERROR(-MIN(SUMPRODUCT(--($E$9:$E$28&lt;=BW$33),--($B$9:$B$28=$J$65),--($F$9:$F$28&gt;=BW$33),--($C$9:$C$28=$AW81),$H$9:$H$28,$K$9:$K$28),VLOOKUP($AW81,'6. Patients'!$C$44:$AP$73,COLUMNS('6. Patients'!$C$9:AE$9),0)),"")</f>
        <v/>
      </c>
      <c r="BX81" s="88" t="str">
        <f>IFERROR(-MIN(SUMPRODUCT(--($E$9:$E$28&lt;=BX$33),--($B$9:$B$28=$J$65),--($F$9:$F$28&gt;=BX$33),--($C$9:$C$28=$AW81),$H$9:$H$28,$K$9:$K$28),VLOOKUP($AW81,'6. Patients'!$C$44:$AP$73,COLUMNS('6. Patients'!$C$9:AF$9),0)),"")</f>
        <v/>
      </c>
      <c r="BY81" s="88" t="str">
        <f>IFERROR(-MIN(SUMPRODUCT(--($E$9:$E$28&lt;=BY$33),--($B$9:$B$28=$J$65),--($F$9:$F$28&gt;=BY$33),--($C$9:$C$28=$AW81),$H$9:$H$28,$K$9:$K$28),VLOOKUP($AW81,'6. Patients'!$C$44:$AP$73,COLUMNS('6. Patients'!$C$9:AG$9),0)),"")</f>
        <v/>
      </c>
      <c r="BZ81" s="88" t="str">
        <f>IFERROR(-MIN(SUMPRODUCT(--($E$9:$E$28&lt;=BZ$33),--($B$9:$B$28=$J$65),--($F$9:$F$28&gt;=BZ$33),--($C$9:$C$28=$AW81),$H$9:$H$28,$K$9:$K$28),VLOOKUP($AW81,'6. Patients'!$C$44:$AP$73,COLUMNS('6. Patients'!$C$9:AH$9),0)),"")</f>
        <v/>
      </c>
      <c r="CA81" s="88" t="str">
        <f>IFERROR(-MIN(SUMPRODUCT(--($E$9:$E$28&lt;=CA$33),--($B$9:$B$28=$J$65),--($F$9:$F$28&gt;=CA$33),--($C$9:$C$28=$AW81),$H$9:$H$28,$K$9:$K$28),VLOOKUP($AW81,'6. Patients'!$C$44:$AP$73,COLUMNS('6. Patients'!$C$9:AI$9),0)),"")</f>
        <v/>
      </c>
      <c r="CB81" s="88" t="str">
        <f>IFERROR(-MIN(SUMPRODUCT(--($E$9:$E$28&lt;=CB$33),--($B$9:$B$28=$J$65),--($F$9:$F$28&gt;=CB$33),--($C$9:$C$28=$AW81),$H$9:$H$28,$K$9:$K$28),VLOOKUP($AW81,'6. Patients'!$C$44:$AP$73,COLUMNS('6. Patients'!$C$9:AJ$9),0)),"")</f>
        <v/>
      </c>
      <c r="CC81" s="88" t="str">
        <f>IFERROR(-MIN(SUMPRODUCT(--($E$9:$E$28&lt;=CC$33),--($B$9:$B$28=$J$65),--($F$9:$F$28&gt;=CC$33),--($C$9:$C$28=$AW81),$H$9:$H$28,$K$9:$K$28),VLOOKUP($AW81,'6. Patients'!$C$44:$AP$73,COLUMNS('6. Patients'!$C$9:AK$9),0)),"")</f>
        <v/>
      </c>
      <c r="CD81" s="88" t="str">
        <f>IFERROR(-MIN(SUMPRODUCT(--($E$9:$E$28&lt;=CD$33),--($B$9:$B$28=$J$65),--($F$9:$F$28&gt;=CD$33),--($C$9:$C$28=$AW81),$H$9:$H$28,$K$9:$K$28),VLOOKUP($AW81,'6. Patients'!$C$44:$AP$73,COLUMNS('6. Patients'!$C$9:AL$9),0)),"")</f>
        <v/>
      </c>
      <c r="CE81" s="88" t="str">
        <f>IFERROR(-MIN(SUMPRODUCT(--($E$9:$E$28&lt;=CE$33),--($B$9:$B$28=$J$65),--($F$9:$F$28&gt;=CE$33),--($C$9:$C$28=$AW81),$H$9:$H$28,$K$9:$K$28),VLOOKUP($AW81,'6. Patients'!$C$44:$AP$73,COLUMNS('6. Patients'!$C$9:AM$9),0)),"")</f>
        <v/>
      </c>
      <c r="CF81" s="88" t="str">
        <f>IFERROR(-MIN(SUMPRODUCT(--($E$9:$E$28&lt;=CF$33),--($B$9:$B$28=$J$65),--($F$9:$F$28&gt;=CF$33),--($C$9:$C$28=$AW81),$H$9:$H$28,$K$9:$K$28),VLOOKUP($AW81,'6. Patients'!$C$44:$AP$73,COLUMNS('6. Patients'!$C$9:AN$9),0)),"")</f>
        <v/>
      </c>
      <c r="CG81" s="88" t="str">
        <f>IFERROR(-MIN(SUMPRODUCT(--($E$9:$E$28&lt;=CG$33),--($B$9:$B$28=$J$65),--($F$9:$F$28&gt;=CG$33),--($C$9:$C$28=$AW81),$H$9:$H$28,$K$9:$K$28),VLOOKUP($AW81,'6. Patients'!$C$44:$AP$73,COLUMNS('6. Patients'!$C$9:AO$9),0)),"")</f>
        <v/>
      </c>
      <c r="CI81" s="12" t="str">
        <f t="shared" si="53"/>
        <v/>
      </c>
      <c r="CJ81" s="88">
        <f t="shared" si="56"/>
        <v>0</v>
      </c>
      <c r="CK81" s="88">
        <f t="shared" si="56"/>
        <v>0</v>
      </c>
      <c r="CL81" s="88">
        <f t="shared" si="56"/>
        <v>0</v>
      </c>
      <c r="CM81" s="88">
        <f t="shared" si="56"/>
        <v>0</v>
      </c>
      <c r="CN81" s="88">
        <f t="shared" si="56"/>
        <v>0</v>
      </c>
      <c r="CO81" s="88">
        <f t="shared" si="56"/>
        <v>0</v>
      </c>
      <c r="CP81" s="88">
        <f t="shared" si="56"/>
        <v>0</v>
      </c>
      <c r="CQ81" s="88">
        <f t="shared" si="56"/>
        <v>0</v>
      </c>
      <c r="CR81" s="88">
        <f t="shared" si="56"/>
        <v>0</v>
      </c>
      <c r="CS81" s="88">
        <f t="shared" si="56"/>
        <v>0</v>
      </c>
      <c r="CT81" s="88">
        <f t="shared" si="56"/>
        <v>0</v>
      </c>
      <c r="CU81" s="88">
        <f t="shared" si="56"/>
        <v>0</v>
      </c>
      <c r="CV81" s="88">
        <f t="shared" si="56"/>
        <v>0</v>
      </c>
      <c r="CW81" s="88">
        <f t="shared" si="56"/>
        <v>0</v>
      </c>
      <c r="CX81" s="88">
        <f t="shared" si="56"/>
        <v>0</v>
      </c>
      <c r="CY81" s="88">
        <f t="shared" si="56"/>
        <v>0</v>
      </c>
      <c r="CZ81" s="88">
        <f t="shared" si="82"/>
        <v>0</v>
      </c>
      <c r="DA81" s="88">
        <f t="shared" si="82"/>
        <v>0</v>
      </c>
      <c r="DB81" s="88">
        <f t="shared" si="82"/>
        <v>0</v>
      </c>
      <c r="DC81" s="88">
        <f t="shared" si="82"/>
        <v>0</v>
      </c>
      <c r="DD81" s="88">
        <f t="shared" si="82"/>
        <v>0</v>
      </c>
      <c r="DE81" s="88">
        <f t="shared" si="82"/>
        <v>0</v>
      </c>
      <c r="DF81" s="88">
        <f t="shared" si="82"/>
        <v>0</v>
      </c>
      <c r="DG81" s="88">
        <f t="shared" si="82"/>
        <v>0</v>
      </c>
      <c r="DH81" s="88">
        <f t="shared" si="82"/>
        <v>0</v>
      </c>
      <c r="DI81" s="88">
        <f t="shared" si="82"/>
        <v>0</v>
      </c>
      <c r="DJ81" s="88">
        <f t="shared" si="82"/>
        <v>0</v>
      </c>
      <c r="DK81" s="88">
        <f t="shared" si="83"/>
        <v>0</v>
      </c>
      <c r="DL81" s="88">
        <f t="shared" si="83"/>
        <v>0</v>
      </c>
      <c r="DM81" s="88">
        <f t="shared" si="83"/>
        <v>0</v>
      </c>
      <c r="DN81" s="88">
        <f t="shared" si="83"/>
        <v>0</v>
      </c>
      <c r="DO81" s="88">
        <f t="shared" si="83"/>
        <v>0</v>
      </c>
      <c r="DP81" s="88">
        <f t="shared" si="83"/>
        <v>0</v>
      </c>
      <c r="DQ81" s="88">
        <f t="shared" si="83"/>
        <v>0</v>
      </c>
      <c r="DR81" s="88">
        <f t="shared" si="83"/>
        <v>0</v>
      </c>
      <c r="DS81" s="88">
        <f t="shared" si="83"/>
        <v>0</v>
      </c>
    </row>
    <row r="82" spans="10:123" x14ac:dyDescent="0.3">
      <c r="J82" s="12" t="str">
        <f>'6. Patients'!C60</f>
        <v/>
      </c>
      <c r="K82" s="12"/>
      <c r="L82" s="88">
        <f t="shared" si="55"/>
        <v>0</v>
      </c>
      <c r="M82" s="88">
        <f t="shared" si="84"/>
        <v>0</v>
      </c>
      <c r="N82" s="88">
        <f t="shared" si="85"/>
        <v>0</v>
      </c>
      <c r="O82" s="88">
        <f t="shared" si="86"/>
        <v>0</v>
      </c>
      <c r="P82" s="88">
        <f t="shared" si="87"/>
        <v>0</v>
      </c>
      <c r="Q82" s="88">
        <f t="shared" si="88"/>
        <v>0</v>
      </c>
      <c r="R82" s="88">
        <f t="shared" si="89"/>
        <v>0</v>
      </c>
      <c r="S82" s="88">
        <f t="shared" si="90"/>
        <v>0</v>
      </c>
      <c r="T82" s="88">
        <f t="shared" si="91"/>
        <v>0</v>
      </c>
      <c r="U82" s="88">
        <f t="shared" si="92"/>
        <v>0</v>
      </c>
      <c r="V82" s="88">
        <f t="shared" si="93"/>
        <v>0</v>
      </c>
      <c r="W82" s="88">
        <f t="shared" si="57"/>
        <v>0</v>
      </c>
      <c r="X82" s="88">
        <f t="shared" si="58"/>
        <v>0</v>
      </c>
      <c r="Y82" s="88">
        <f t="shared" si="59"/>
        <v>0</v>
      </c>
      <c r="Z82" s="88">
        <f t="shared" si="60"/>
        <v>0</v>
      </c>
      <c r="AA82" s="88">
        <f t="shared" si="61"/>
        <v>0</v>
      </c>
      <c r="AB82" s="88">
        <f t="shared" si="62"/>
        <v>0</v>
      </c>
      <c r="AC82" s="88">
        <f t="shared" si="63"/>
        <v>0</v>
      </c>
      <c r="AD82" s="88">
        <f t="shared" si="64"/>
        <v>0</v>
      </c>
      <c r="AE82" s="88">
        <f t="shared" si="65"/>
        <v>0</v>
      </c>
      <c r="AF82" s="88">
        <f t="shared" si="66"/>
        <v>0</v>
      </c>
      <c r="AG82" s="88">
        <f t="shared" si="67"/>
        <v>0</v>
      </c>
      <c r="AH82" s="88">
        <f t="shared" si="68"/>
        <v>0</v>
      </c>
      <c r="AI82" s="88">
        <f t="shared" si="69"/>
        <v>0</v>
      </c>
      <c r="AJ82" s="88">
        <f t="shared" si="70"/>
        <v>0</v>
      </c>
      <c r="AK82" s="88">
        <f t="shared" si="71"/>
        <v>0</v>
      </c>
      <c r="AL82" s="88">
        <f t="shared" si="72"/>
        <v>0</v>
      </c>
      <c r="AM82" s="88">
        <f t="shared" si="73"/>
        <v>0</v>
      </c>
      <c r="AN82" s="88">
        <f t="shared" si="74"/>
        <v>0</v>
      </c>
      <c r="AO82" s="88">
        <f t="shared" si="75"/>
        <v>0</v>
      </c>
      <c r="AP82" s="88">
        <f t="shared" si="76"/>
        <v>0</v>
      </c>
      <c r="AQ82" s="88">
        <f t="shared" si="77"/>
        <v>0</v>
      </c>
      <c r="AR82" s="88">
        <f t="shared" si="78"/>
        <v>0</v>
      </c>
      <c r="AS82" s="88">
        <f t="shared" si="79"/>
        <v>0</v>
      </c>
      <c r="AT82" s="88">
        <f t="shared" si="80"/>
        <v>0</v>
      </c>
      <c r="AU82" s="88">
        <f t="shared" si="81"/>
        <v>0</v>
      </c>
      <c r="AW82" s="12" t="str">
        <f t="shared" si="52"/>
        <v/>
      </c>
      <c r="AX82" s="88" t="str">
        <f>IFERROR(-MIN(SUMPRODUCT(--($E$9:$E$28&lt;=AX$33),--($B$9:$B$28=$J$65),--($F$9:$F$28&gt;=AX$33),--($C$9:$C$28=$AW82),$H$9:$H$28,$K$9:$K$28),VLOOKUP($AW82,'6. Patients'!$C$44:$AP$73,COLUMNS('6. Patients'!$C$9:F$9),0)),"")</f>
        <v/>
      </c>
      <c r="AY82" s="88" t="str">
        <f>IFERROR(-MIN(SUMPRODUCT(--($E$9:$E$28&lt;=AY$33),--($B$9:$B$28=$J$65),--($F$9:$F$28&gt;=AY$33),--($C$9:$C$28=$AW82),$H$9:$H$28,$K$9:$K$28),VLOOKUP($AW82,'6. Patients'!$C$44:$AP$73,COLUMNS('6. Patients'!$C$9:G$9),0)),"")</f>
        <v/>
      </c>
      <c r="AZ82" s="88" t="str">
        <f>IFERROR(-MIN(SUMPRODUCT(--($E$9:$E$28&lt;=AZ$33),--($B$9:$B$28=$J$65),--($F$9:$F$28&gt;=AZ$33),--($C$9:$C$28=$AW82),$H$9:$H$28,$K$9:$K$28),VLOOKUP($AW82,'6. Patients'!$C$44:$AP$73,COLUMNS('6. Patients'!$C$9:H$9),0)),"")</f>
        <v/>
      </c>
      <c r="BA82" s="88" t="str">
        <f>IFERROR(-MIN(SUMPRODUCT(--($E$9:$E$28&lt;=BA$33),--($B$9:$B$28=$J$65),--($F$9:$F$28&gt;=BA$33),--($C$9:$C$28=$AW82),$H$9:$H$28,$K$9:$K$28),VLOOKUP($AW82,'6. Patients'!$C$44:$AP$73,COLUMNS('6. Patients'!$C$9:I$9),0)),"")</f>
        <v/>
      </c>
      <c r="BB82" s="88" t="str">
        <f>IFERROR(-MIN(SUMPRODUCT(--($E$9:$E$28&lt;=BB$33),--($B$9:$B$28=$J$65),--($F$9:$F$28&gt;=BB$33),--($C$9:$C$28=$AW82),$H$9:$H$28,$K$9:$K$28),VLOOKUP($AW82,'6. Patients'!$C$44:$AP$73,COLUMNS('6. Patients'!$C$9:J$9),0)),"")</f>
        <v/>
      </c>
      <c r="BC82" s="88" t="str">
        <f>IFERROR(-MIN(SUMPRODUCT(--($E$9:$E$28&lt;=BC$33),--($B$9:$B$28=$J$65),--($F$9:$F$28&gt;=BC$33),--($C$9:$C$28=$AW82),$H$9:$H$28,$K$9:$K$28),VLOOKUP($AW82,'6. Patients'!$C$44:$AP$73,COLUMNS('6. Patients'!$C$9:K$9),0)),"")</f>
        <v/>
      </c>
      <c r="BD82" s="88" t="str">
        <f>IFERROR(-MIN(SUMPRODUCT(--($E$9:$E$28&lt;=BD$33),--($B$9:$B$28=$J$65),--($F$9:$F$28&gt;=BD$33),--($C$9:$C$28=$AW82),$H$9:$H$28,$K$9:$K$28),VLOOKUP($AW82,'6. Patients'!$C$44:$AP$73,COLUMNS('6. Patients'!$C$9:L$9),0)),"")</f>
        <v/>
      </c>
      <c r="BE82" s="88" t="str">
        <f>IFERROR(-MIN(SUMPRODUCT(--($E$9:$E$28&lt;=BE$33),--($B$9:$B$28=$J$65),--($F$9:$F$28&gt;=BE$33),--($C$9:$C$28=$AW82),$H$9:$H$28,$K$9:$K$28),VLOOKUP($AW82,'6. Patients'!$C$44:$AP$73,COLUMNS('6. Patients'!$C$9:M$9),0)),"")</f>
        <v/>
      </c>
      <c r="BF82" s="88" t="str">
        <f>IFERROR(-MIN(SUMPRODUCT(--($E$9:$E$28&lt;=BF$33),--($B$9:$B$28=$J$65),--($F$9:$F$28&gt;=BF$33),--($C$9:$C$28=$AW82),$H$9:$H$28,$K$9:$K$28),VLOOKUP($AW82,'6. Patients'!$C$44:$AP$73,COLUMNS('6. Patients'!$C$9:N$9),0)),"")</f>
        <v/>
      </c>
      <c r="BG82" s="88" t="str">
        <f>IFERROR(-MIN(SUMPRODUCT(--($E$9:$E$28&lt;=BG$33),--($B$9:$B$28=$J$65),--($F$9:$F$28&gt;=BG$33),--($C$9:$C$28=$AW82),$H$9:$H$28,$K$9:$K$28),VLOOKUP($AW82,'6. Patients'!$C$44:$AP$73,COLUMNS('6. Patients'!$C$9:O$9),0)),"")</f>
        <v/>
      </c>
      <c r="BH82" s="88" t="str">
        <f>IFERROR(-MIN(SUMPRODUCT(--($E$9:$E$28&lt;=BH$33),--($B$9:$B$28=$J$65),--($F$9:$F$28&gt;=BH$33),--($C$9:$C$28=$AW82),$H$9:$H$28,$K$9:$K$28),VLOOKUP($AW82,'6. Patients'!$C$44:$AP$73,COLUMNS('6. Patients'!$C$9:P$9),0)),"")</f>
        <v/>
      </c>
      <c r="BI82" s="88" t="str">
        <f>IFERROR(-MIN(SUMPRODUCT(--($E$9:$E$28&lt;=BI$33),--($B$9:$B$28=$J$65),--($F$9:$F$28&gt;=BI$33),--($C$9:$C$28=$AW82),$H$9:$H$28,$K$9:$K$28),VLOOKUP($AW82,'6. Patients'!$C$44:$AP$73,COLUMNS('6. Patients'!$C$9:Q$9),0)),"")</f>
        <v/>
      </c>
      <c r="BJ82" s="88" t="str">
        <f>IFERROR(-MIN(SUMPRODUCT(--($E$9:$E$28&lt;=BJ$33),--($B$9:$B$28=$J$65),--($F$9:$F$28&gt;=BJ$33),--($C$9:$C$28=$AW82),$H$9:$H$28,$K$9:$K$28),VLOOKUP($AW82,'6. Patients'!$C$44:$AP$73,COLUMNS('6. Patients'!$C$9:R$9),0)),"")</f>
        <v/>
      </c>
      <c r="BK82" s="88" t="str">
        <f>IFERROR(-MIN(SUMPRODUCT(--($E$9:$E$28&lt;=BK$33),--($B$9:$B$28=$J$65),--($F$9:$F$28&gt;=BK$33),--($C$9:$C$28=$AW82),$H$9:$H$28,$K$9:$K$28),VLOOKUP($AW82,'6. Patients'!$C$44:$AP$73,COLUMNS('6. Patients'!$C$9:S$9),0)),"")</f>
        <v/>
      </c>
      <c r="BL82" s="88" t="str">
        <f>IFERROR(-MIN(SUMPRODUCT(--($E$9:$E$28&lt;=BL$33),--($B$9:$B$28=$J$65),--($F$9:$F$28&gt;=BL$33),--($C$9:$C$28=$AW82),$H$9:$H$28,$K$9:$K$28),VLOOKUP($AW82,'6. Patients'!$C$44:$AP$73,COLUMNS('6. Patients'!$C$9:T$9),0)),"")</f>
        <v/>
      </c>
      <c r="BM82" s="88" t="str">
        <f>IFERROR(-MIN(SUMPRODUCT(--($E$9:$E$28&lt;=BM$33),--($B$9:$B$28=$J$65),--($F$9:$F$28&gt;=BM$33),--($C$9:$C$28=$AW82),$H$9:$H$28,$K$9:$K$28),VLOOKUP($AW82,'6. Patients'!$C$44:$AP$73,COLUMNS('6. Patients'!$C$9:U$9),0)),"")</f>
        <v/>
      </c>
      <c r="BN82" s="88" t="str">
        <f>IFERROR(-MIN(SUMPRODUCT(--($E$9:$E$28&lt;=BN$33),--($B$9:$B$28=$J$65),--($F$9:$F$28&gt;=BN$33),--($C$9:$C$28=$AW82),$H$9:$H$28,$K$9:$K$28),VLOOKUP($AW82,'6. Patients'!$C$44:$AP$73,COLUMNS('6. Patients'!$C$9:V$9),0)),"")</f>
        <v/>
      </c>
      <c r="BO82" s="88" t="str">
        <f>IFERROR(-MIN(SUMPRODUCT(--($E$9:$E$28&lt;=BO$33),--($B$9:$B$28=$J$65),--($F$9:$F$28&gt;=BO$33),--($C$9:$C$28=$AW82),$H$9:$H$28,$K$9:$K$28),VLOOKUP($AW82,'6. Patients'!$C$44:$AP$73,COLUMNS('6. Patients'!$C$9:W$9),0)),"")</f>
        <v/>
      </c>
      <c r="BP82" s="88" t="str">
        <f>IFERROR(-MIN(SUMPRODUCT(--($E$9:$E$28&lt;=BP$33),--($B$9:$B$28=$J$65),--($F$9:$F$28&gt;=BP$33),--($C$9:$C$28=$AW82),$H$9:$H$28,$K$9:$K$28),VLOOKUP($AW82,'6. Patients'!$C$44:$AP$73,COLUMNS('6. Patients'!$C$9:X$9),0)),"")</f>
        <v/>
      </c>
      <c r="BQ82" s="88" t="str">
        <f>IFERROR(-MIN(SUMPRODUCT(--($E$9:$E$28&lt;=BQ$33),--($B$9:$B$28=$J$65),--($F$9:$F$28&gt;=BQ$33),--($C$9:$C$28=$AW82),$H$9:$H$28,$K$9:$K$28),VLOOKUP($AW82,'6. Patients'!$C$44:$AP$73,COLUMNS('6. Patients'!$C$9:Y$9),0)),"")</f>
        <v/>
      </c>
      <c r="BR82" s="88" t="str">
        <f>IFERROR(-MIN(SUMPRODUCT(--($E$9:$E$28&lt;=BR$33),--($B$9:$B$28=$J$65),--($F$9:$F$28&gt;=BR$33),--($C$9:$C$28=$AW82),$H$9:$H$28,$K$9:$K$28),VLOOKUP($AW82,'6. Patients'!$C$44:$AP$73,COLUMNS('6. Patients'!$C$9:Z$9),0)),"")</f>
        <v/>
      </c>
      <c r="BS82" s="88" t="str">
        <f>IFERROR(-MIN(SUMPRODUCT(--($E$9:$E$28&lt;=BS$33),--($B$9:$B$28=$J$65),--($F$9:$F$28&gt;=BS$33),--($C$9:$C$28=$AW82),$H$9:$H$28,$K$9:$K$28),VLOOKUP($AW82,'6. Patients'!$C$44:$AP$73,COLUMNS('6. Patients'!$C$9:AA$9),0)),"")</f>
        <v/>
      </c>
      <c r="BT82" s="88" t="str">
        <f>IFERROR(-MIN(SUMPRODUCT(--($E$9:$E$28&lt;=BT$33),--($B$9:$B$28=$J$65),--($F$9:$F$28&gt;=BT$33),--($C$9:$C$28=$AW82),$H$9:$H$28,$K$9:$K$28),VLOOKUP($AW82,'6. Patients'!$C$44:$AP$73,COLUMNS('6. Patients'!$C$9:AB$9),0)),"")</f>
        <v/>
      </c>
      <c r="BU82" s="88" t="str">
        <f>IFERROR(-MIN(SUMPRODUCT(--($E$9:$E$28&lt;=BU$33),--($B$9:$B$28=$J$65),--($F$9:$F$28&gt;=BU$33),--($C$9:$C$28=$AW82),$H$9:$H$28,$K$9:$K$28),VLOOKUP($AW82,'6. Patients'!$C$44:$AP$73,COLUMNS('6. Patients'!$C$9:AC$9),0)),"")</f>
        <v/>
      </c>
      <c r="BV82" s="88" t="str">
        <f>IFERROR(-MIN(SUMPRODUCT(--($E$9:$E$28&lt;=BV$33),--($B$9:$B$28=$J$65),--($F$9:$F$28&gt;=BV$33),--($C$9:$C$28=$AW82),$H$9:$H$28,$K$9:$K$28),VLOOKUP($AW82,'6. Patients'!$C$44:$AP$73,COLUMNS('6. Patients'!$C$9:AD$9),0)),"")</f>
        <v/>
      </c>
      <c r="BW82" s="88" t="str">
        <f>IFERROR(-MIN(SUMPRODUCT(--($E$9:$E$28&lt;=BW$33),--($B$9:$B$28=$J$65),--($F$9:$F$28&gt;=BW$33),--($C$9:$C$28=$AW82),$H$9:$H$28,$K$9:$K$28),VLOOKUP($AW82,'6. Patients'!$C$44:$AP$73,COLUMNS('6. Patients'!$C$9:AE$9),0)),"")</f>
        <v/>
      </c>
      <c r="BX82" s="88" t="str">
        <f>IFERROR(-MIN(SUMPRODUCT(--($E$9:$E$28&lt;=BX$33),--($B$9:$B$28=$J$65),--($F$9:$F$28&gt;=BX$33),--($C$9:$C$28=$AW82),$H$9:$H$28,$K$9:$K$28),VLOOKUP($AW82,'6. Patients'!$C$44:$AP$73,COLUMNS('6. Patients'!$C$9:AF$9),0)),"")</f>
        <v/>
      </c>
      <c r="BY82" s="88" t="str">
        <f>IFERROR(-MIN(SUMPRODUCT(--($E$9:$E$28&lt;=BY$33),--($B$9:$B$28=$J$65),--($F$9:$F$28&gt;=BY$33),--($C$9:$C$28=$AW82),$H$9:$H$28,$K$9:$K$28),VLOOKUP($AW82,'6. Patients'!$C$44:$AP$73,COLUMNS('6. Patients'!$C$9:AG$9),0)),"")</f>
        <v/>
      </c>
      <c r="BZ82" s="88" t="str">
        <f>IFERROR(-MIN(SUMPRODUCT(--($E$9:$E$28&lt;=BZ$33),--($B$9:$B$28=$J$65),--($F$9:$F$28&gt;=BZ$33),--($C$9:$C$28=$AW82),$H$9:$H$28,$K$9:$K$28),VLOOKUP($AW82,'6. Patients'!$C$44:$AP$73,COLUMNS('6. Patients'!$C$9:AH$9),0)),"")</f>
        <v/>
      </c>
      <c r="CA82" s="88" t="str">
        <f>IFERROR(-MIN(SUMPRODUCT(--($E$9:$E$28&lt;=CA$33),--($B$9:$B$28=$J$65),--($F$9:$F$28&gt;=CA$33),--($C$9:$C$28=$AW82),$H$9:$H$28,$K$9:$K$28),VLOOKUP($AW82,'6. Patients'!$C$44:$AP$73,COLUMNS('6. Patients'!$C$9:AI$9),0)),"")</f>
        <v/>
      </c>
      <c r="CB82" s="88" t="str">
        <f>IFERROR(-MIN(SUMPRODUCT(--($E$9:$E$28&lt;=CB$33),--($B$9:$B$28=$J$65),--($F$9:$F$28&gt;=CB$33),--($C$9:$C$28=$AW82),$H$9:$H$28,$K$9:$K$28),VLOOKUP($AW82,'6. Patients'!$C$44:$AP$73,COLUMNS('6. Patients'!$C$9:AJ$9),0)),"")</f>
        <v/>
      </c>
      <c r="CC82" s="88" t="str">
        <f>IFERROR(-MIN(SUMPRODUCT(--($E$9:$E$28&lt;=CC$33),--($B$9:$B$28=$J$65),--($F$9:$F$28&gt;=CC$33),--($C$9:$C$28=$AW82),$H$9:$H$28,$K$9:$K$28),VLOOKUP($AW82,'6. Patients'!$C$44:$AP$73,COLUMNS('6. Patients'!$C$9:AK$9),0)),"")</f>
        <v/>
      </c>
      <c r="CD82" s="88" t="str">
        <f>IFERROR(-MIN(SUMPRODUCT(--($E$9:$E$28&lt;=CD$33),--($B$9:$B$28=$J$65),--($F$9:$F$28&gt;=CD$33),--($C$9:$C$28=$AW82),$H$9:$H$28,$K$9:$K$28),VLOOKUP($AW82,'6. Patients'!$C$44:$AP$73,COLUMNS('6. Patients'!$C$9:AL$9),0)),"")</f>
        <v/>
      </c>
      <c r="CE82" s="88" t="str">
        <f>IFERROR(-MIN(SUMPRODUCT(--($E$9:$E$28&lt;=CE$33),--($B$9:$B$28=$J$65),--($F$9:$F$28&gt;=CE$33),--($C$9:$C$28=$AW82),$H$9:$H$28,$K$9:$K$28),VLOOKUP($AW82,'6. Patients'!$C$44:$AP$73,COLUMNS('6. Patients'!$C$9:AM$9),0)),"")</f>
        <v/>
      </c>
      <c r="CF82" s="88" t="str">
        <f>IFERROR(-MIN(SUMPRODUCT(--($E$9:$E$28&lt;=CF$33),--($B$9:$B$28=$J$65),--($F$9:$F$28&gt;=CF$33),--($C$9:$C$28=$AW82),$H$9:$H$28,$K$9:$K$28),VLOOKUP($AW82,'6. Patients'!$C$44:$AP$73,COLUMNS('6. Patients'!$C$9:AN$9),0)),"")</f>
        <v/>
      </c>
      <c r="CG82" s="88" t="str">
        <f>IFERROR(-MIN(SUMPRODUCT(--($E$9:$E$28&lt;=CG$33),--($B$9:$B$28=$J$65),--($F$9:$F$28&gt;=CG$33),--($C$9:$C$28=$AW82),$H$9:$H$28,$K$9:$K$28),VLOOKUP($AW82,'6. Patients'!$C$44:$AP$73,COLUMNS('6. Patients'!$C$9:AO$9),0)),"")</f>
        <v/>
      </c>
      <c r="CI82" s="12" t="str">
        <f t="shared" si="53"/>
        <v/>
      </c>
      <c r="CJ82" s="88">
        <f t="shared" si="56"/>
        <v>0</v>
      </c>
      <c r="CK82" s="88">
        <f t="shared" si="56"/>
        <v>0</v>
      </c>
      <c r="CL82" s="88">
        <f t="shared" si="56"/>
        <v>0</v>
      </c>
      <c r="CM82" s="88">
        <f t="shared" si="56"/>
        <v>0</v>
      </c>
      <c r="CN82" s="88">
        <f t="shared" si="56"/>
        <v>0</v>
      </c>
      <c r="CO82" s="88">
        <f t="shared" si="56"/>
        <v>0</v>
      </c>
      <c r="CP82" s="88">
        <f t="shared" si="56"/>
        <v>0</v>
      </c>
      <c r="CQ82" s="88">
        <f t="shared" si="56"/>
        <v>0</v>
      </c>
      <c r="CR82" s="88">
        <f t="shared" si="56"/>
        <v>0</v>
      </c>
      <c r="CS82" s="88">
        <f t="shared" si="56"/>
        <v>0</v>
      </c>
      <c r="CT82" s="88">
        <f t="shared" si="56"/>
        <v>0</v>
      </c>
      <c r="CU82" s="88">
        <f t="shared" si="56"/>
        <v>0</v>
      </c>
      <c r="CV82" s="88">
        <f t="shared" si="56"/>
        <v>0</v>
      </c>
      <c r="CW82" s="88">
        <f t="shared" si="56"/>
        <v>0</v>
      </c>
      <c r="CX82" s="88">
        <f t="shared" si="56"/>
        <v>0</v>
      </c>
      <c r="CY82" s="88">
        <f t="shared" si="56"/>
        <v>0</v>
      </c>
      <c r="CZ82" s="88">
        <f t="shared" si="82"/>
        <v>0</v>
      </c>
      <c r="DA82" s="88">
        <f t="shared" si="82"/>
        <v>0</v>
      </c>
      <c r="DB82" s="88">
        <f t="shared" si="82"/>
        <v>0</v>
      </c>
      <c r="DC82" s="88">
        <f t="shared" si="82"/>
        <v>0</v>
      </c>
      <c r="DD82" s="88">
        <f t="shared" si="82"/>
        <v>0</v>
      </c>
      <c r="DE82" s="88">
        <f t="shared" si="82"/>
        <v>0</v>
      </c>
      <c r="DF82" s="88">
        <f t="shared" si="82"/>
        <v>0</v>
      </c>
      <c r="DG82" s="88">
        <f t="shared" si="82"/>
        <v>0</v>
      </c>
      <c r="DH82" s="88">
        <f t="shared" si="82"/>
        <v>0</v>
      </c>
      <c r="DI82" s="88">
        <f t="shared" si="82"/>
        <v>0</v>
      </c>
      <c r="DJ82" s="88">
        <f t="shared" si="82"/>
        <v>0</v>
      </c>
      <c r="DK82" s="88">
        <f t="shared" si="83"/>
        <v>0</v>
      </c>
      <c r="DL82" s="88">
        <f t="shared" si="83"/>
        <v>0</v>
      </c>
      <c r="DM82" s="88">
        <f t="shared" si="83"/>
        <v>0</v>
      </c>
      <c r="DN82" s="88">
        <f t="shared" si="83"/>
        <v>0</v>
      </c>
      <c r="DO82" s="88">
        <f t="shared" si="83"/>
        <v>0</v>
      </c>
      <c r="DP82" s="88">
        <f t="shared" si="83"/>
        <v>0</v>
      </c>
      <c r="DQ82" s="88">
        <f t="shared" si="83"/>
        <v>0</v>
      </c>
      <c r="DR82" s="88">
        <f t="shared" si="83"/>
        <v>0</v>
      </c>
      <c r="DS82" s="88">
        <f t="shared" si="83"/>
        <v>0</v>
      </c>
    </row>
    <row r="83" spans="10:123" x14ac:dyDescent="0.3">
      <c r="J83" s="12" t="str">
        <f>'6. Patients'!C61</f>
        <v/>
      </c>
      <c r="K83" s="12"/>
      <c r="L83" s="88">
        <f t="shared" si="55"/>
        <v>0</v>
      </c>
      <c r="M83" s="88">
        <f t="shared" si="84"/>
        <v>0</v>
      </c>
      <c r="N83" s="88">
        <f t="shared" si="85"/>
        <v>0</v>
      </c>
      <c r="O83" s="88">
        <f t="shared" si="86"/>
        <v>0</v>
      </c>
      <c r="P83" s="88">
        <f t="shared" si="87"/>
        <v>0</v>
      </c>
      <c r="Q83" s="88">
        <f t="shared" si="88"/>
        <v>0</v>
      </c>
      <c r="R83" s="88">
        <f t="shared" si="89"/>
        <v>0</v>
      </c>
      <c r="S83" s="88">
        <f t="shared" si="90"/>
        <v>0</v>
      </c>
      <c r="T83" s="88">
        <f t="shared" si="91"/>
        <v>0</v>
      </c>
      <c r="U83" s="88">
        <f t="shared" si="92"/>
        <v>0</v>
      </c>
      <c r="V83" s="88">
        <f t="shared" si="93"/>
        <v>0</v>
      </c>
      <c r="W83" s="88">
        <f t="shared" si="57"/>
        <v>0</v>
      </c>
      <c r="X83" s="88">
        <f t="shared" si="58"/>
        <v>0</v>
      </c>
      <c r="Y83" s="88">
        <f t="shared" si="59"/>
        <v>0</v>
      </c>
      <c r="Z83" s="88">
        <f t="shared" si="60"/>
        <v>0</v>
      </c>
      <c r="AA83" s="88">
        <f t="shared" si="61"/>
        <v>0</v>
      </c>
      <c r="AB83" s="88">
        <f t="shared" si="62"/>
        <v>0</v>
      </c>
      <c r="AC83" s="88">
        <f t="shared" si="63"/>
        <v>0</v>
      </c>
      <c r="AD83" s="88">
        <f t="shared" si="64"/>
        <v>0</v>
      </c>
      <c r="AE83" s="88">
        <f t="shared" si="65"/>
        <v>0</v>
      </c>
      <c r="AF83" s="88">
        <f t="shared" si="66"/>
        <v>0</v>
      </c>
      <c r="AG83" s="88">
        <f t="shared" si="67"/>
        <v>0</v>
      </c>
      <c r="AH83" s="88">
        <f t="shared" si="68"/>
        <v>0</v>
      </c>
      <c r="AI83" s="88">
        <f t="shared" si="69"/>
        <v>0</v>
      </c>
      <c r="AJ83" s="88">
        <f t="shared" si="70"/>
        <v>0</v>
      </c>
      <c r="AK83" s="88">
        <f t="shared" si="71"/>
        <v>0</v>
      </c>
      <c r="AL83" s="88">
        <f t="shared" si="72"/>
        <v>0</v>
      </c>
      <c r="AM83" s="88">
        <f t="shared" si="73"/>
        <v>0</v>
      </c>
      <c r="AN83" s="88">
        <f t="shared" si="74"/>
        <v>0</v>
      </c>
      <c r="AO83" s="88">
        <f t="shared" si="75"/>
        <v>0</v>
      </c>
      <c r="AP83" s="88">
        <f t="shared" si="76"/>
        <v>0</v>
      </c>
      <c r="AQ83" s="88">
        <f t="shared" si="77"/>
        <v>0</v>
      </c>
      <c r="AR83" s="88">
        <f t="shared" si="78"/>
        <v>0</v>
      </c>
      <c r="AS83" s="88">
        <f t="shared" si="79"/>
        <v>0</v>
      </c>
      <c r="AT83" s="88">
        <f t="shared" si="80"/>
        <v>0</v>
      </c>
      <c r="AU83" s="88">
        <f t="shared" si="81"/>
        <v>0</v>
      </c>
      <c r="AW83" s="12" t="str">
        <f t="shared" si="52"/>
        <v/>
      </c>
      <c r="AX83" s="88" t="str">
        <f>IFERROR(-MIN(SUMPRODUCT(--($E$9:$E$28&lt;=AX$33),--($B$9:$B$28=$J$65),--($F$9:$F$28&gt;=AX$33),--($C$9:$C$28=$AW83),$H$9:$H$28,$K$9:$K$28),VLOOKUP($AW83,'6. Patients'!$C$44:$AP$73,COLUMNS('6. Patients'!$C$9:F$9),0)),"")</f>
        <v/>
      </c>
      <c r="AY83" s="88" t="str">
        <f>IFERROR(-MIN(SUMPRODUCT(--($E$9:$E$28&lt;=AY$33),--($B$9:$B$28=$J$65),--($F$9:$F$28&gt;=AY$33),--($C$9:$C$28=$AW83),$H$9:$H$28,$K$9:$K$28),VLOOKUP($AW83,'6. Patients'!$C$44:$AP$73,COLUMNS('6. Patients'!$C$9:G$9),0)),"")</f>
        <v/>
      </c>
      <c r="AZ83" s="88" t="str">
        <f>IFERROR(-MIN(SUMPRODUCT(--($E$9:$E$28&lt;=AZ$33),--($B$9:$B$28=$J$65),--($F$9:$F$28&gt;=AZ$33),--($C$9:$C$28=$AW83),$H$9:$H$28,$K$9:$K$28),VLOOKUP($AW83,'6. Patients'!$C$44:$AP$73,COLUMNS('6. Patients'!$C$9:H$9),0)),"")</f>
        <v/>
      </c>
      <c r="BA83" s="88" t="str">
        <f>IFERROR(-MIN(SUMPRODUCT(--($E$9:$E$28&lt;=BA$33),--($B$9:$B$28=$J$65),--($F$9:$F$28&gt;=BA$33),--($C$9:$C$28=$AW83),$H$9:$H$28,$K$9:$K$28),VLOOKUP($AW83,'6. Patients'!$C$44:$AP$73,COLUMNS('6. Patients'!$C$9:I$9),0)),"")</f>
        <v/>
      </c>
      <c r="BB83" s="88" t="str">
        <f>IFERROR(-MIN(SUMPRODUCT(--($E$9:$E$28&lt;=BB$33),--($B$9:$B$28=$J$65),--($F$9:$F$28&gt;=BB$33),--($C$9:$C$28=$AW83),$H$9:$H$28,$K$9:$K$28),VLOOKUP($AW83,'6. Patients'!$C$44:$AP$73,COLUMNS('6. Patients'!$C$9:J$9),0)),"")</f>
        <v/>
      </c>
      <c r="BC83" s="88" t="str">
        <f>IFERROR(-MIN(SUMPRODUCT(--($E$9:$E$28&lt;=BC$33),--($B$9:$B$28=$J$65),--($F$9:$F$28&gt;=BC$33),--($C$9:$C$28=$AW83),$H$9:$H$28,$K$9:$K$28),VLOOKUP($AW83,'6. Patients'!$C$44:$AP$73,COLUMNS('6. Patients'!$C$9:K$9),0)),"")</f>
        <v/>
      </c>
      <c r="BD83" s="88" t="str">
        <f>IFERROR(-MIN(SUMPRODUCT(--($E$9:$E$28&lt;=BD$33),--($B$9:$B$28=$J$65),--($F$9:$F$28&gt;=BD$33),--($C$9:$C$28=$AW83),$H$9:$H$28,$K$9:$K$28),VLOOKUP($AW83,'6. Patients'!$C$44:$AP$73,COLUMNS('6. Patients'!$C$9:L$9),0)),"")</f>
        <v/>
      </c>
      <c r="BE83" s="88" t="str">
        <f>IFERROR(-MIN(SUMPRODUCT(--($E$9:$E$28&lt;=BE$33),--($B$9:$B$28=$J$65),--($F$9:$F$28&gt;=BE$33),--($C$9:$C$28=$AW83),$H$9:$H$28,$K$9:$K$28),VLOOKUP($AW83,'6. Patients'!$C$44:$AP$73,COLUMNS('6. Patients'!$C$9:M$9),0)),"")</f>
        <v/>
      </c>
      <c r="BF83" s="88" t="str">
        <f>IFERROR(-MIN(SUMPRODUCT(--($E$9:$E$28&lt;=BF$33),--($B$9:$B$28=$J$65),--($F$9:$F$28&gt;=BF$33),--($C$9:$C$28=$AW83),$H$9:$H$28,$K$9:$K$28),VLOOKUP($AW83,'6. Patients'!$C$44:$AP$73,COLUMNS('6. Patients'!$C$9:N$9),0)),"")</f>
        <v/>
      </c>
      <c r="BG83" s="88" t="str">
        <f>IFERROR(-MIN(SUMPRODUCT(--($E$9:$E$28&lt;=BG$33),--($B$9:$B$28=$J$65),--($F$9:$F$28&gt;=BG$33),--($C$9:$C$28=$AW83),$H$9:$H$28,$K$9:$K$28),VLOOKUP($AW83,'6. Patients'!$C$44:$AP$73,COLUMNS('6. Patients'!$C$9:O$9),0)),"")</f>
        <v/>
      </c>
      <c r="BH83" s="88" t="str">
        <f>IFERROR(-MIN(SUMPRODUCT(--($E$9:$E$28&lt;=BH$33),--($B$9:$B$28=$J$65),--($F$9:$F$28&gt;=BH$33),--($C$9:$C$28=$AW83),$H$9:$H$28,$K$9:$K$28),VLOOKUP($AW83,'6. Patients'!$C$44:$AP$73,COLUMNS('6. Patients'!$C$9:P$9),0)),"")</f>
        <v/>
      </c>
      <c r="BI83" s="88" t="str">
        <f>IFERROR(-MIN(SUMPRODUCT(--($E$9:$E$28&lt;=BI$33),--($B$9:$B$28=$J$65),--($F$9:$F$28&gt;=BI$33),--($C$9:$C$28=$AW83),$H$9:$H$28,$K$9:$K$28),VLOOKUP($AW83,'6. Patients'!$C$44:$AP$73,COLUMNS('6. Patients'!$C$9:Q$9),0)),"")</f>
        <v/>
      </c>
      <c r="BJ83" s="88" t="str">
        <f>IFERROR(-MIN(SUMPRODUCT(--($E$9:$E$28&lt;=BJ$33),--($B$9:$B$28=$J$65),--($F$9:$F$28&gt;=BJ$33),--($C$9:$C$28=$AW83),$H$9:$H$28,$K$9:$K$28),VLOOKUP($AW83,'6. Patients'!$C$44:$AP$73,COLUMNS('6. Patients'!$C$9:R$9),0)),"")</f>
        <v/>
      </c>
      <c r="BK83" s="88" t="str">
        <f>IFERROR(-MIN(SUMPRODUCT(--($E$9:$E$28&lt;=BK$33),--($B$9:$B$28=$J$65),--($F$9:$F$28&gt;=BK$33),--($C$9:$C$28=$AW83),$H$9:$H$28,$K$9:$K$28),VLOOKUP($AW83,'6. Patients'!$C$44:$AP$73,COLUMNS('6. Patients'!$C$9:S$9),0)),"")</f>
        <v/>
      </c>
      <c r="BL83" s="88" t="str">
        <f>IFERROR(-MIN(SUMPRODUCT(--($E$9:$E$28&lt;=BL$33),--($B$9:$B$28=$J$65),--($F$9:$F$28&gt;=BL$33),--($C$9:$C$28=$AW83),$H$9:$H$28,$K$9:$K$28),VLOOKUP($AW83,'6. Patients'!$C$44:$AP$73,COLUMNS('6. Patients'!$C$9:T$9),0)),"")</f>
        <v/>
      </c>
      <c r="BM83" s="88" t="str">
        <f>IFERROR(-MIN(SUMPRODUCT(--($E$9:$E$28&lt;=BM$33),--($B$9:$B$28=$J$65),--($F$9:$F$28&gt;=BM$33),--($C$9:$C$28=$AW83),$H$9:$H$28,$K$9:$K$28),VLOOKUP($AW83,'6. Patients'!$C$44:$AP$73,COLUMNS('6. Patients'!$C$9:U$9),0)),"")</f>
        <v/>
      </c>
      <c r="BN83" s="88" t="str">
        <f>IFERROR(-MIN(SUMPRODUCT(--($E$9:$E$28&lt;=BN$33),--($B$9:$B$28=$J$65),--($F$9:$F$28&gt;=BN$33),--($C$9:$C$28=$AW83),$H$9:$H$28,$K$9:$K$28),VLOOKUP($AW83,'6. Patients'!$C$44:$AP$73,COLUMNS('6. Patients'!$C$9:V$9),0)),"")</f>
        <v/>
      </c>
      <c r="BO83" s="88" t="str">
        <f>IFERROR(-MIN(SUMPRODUCT(--($E$9:$E$28&lt;=BO$33),--($B$9:$B$28=$J$65),--($F$9:$F$28&gt;=BO$33),--($C$9:$C$28=$AW83),$H$9:$H$28,$K$9:$K$28),VLOOKUP($AW83,'6. Patients'!$C$44:$AP$73,COLUMNS('6. Patients'!$C$9:W$9),0)),"")</f>
        <v/>
      </c>
      <c r="BP83" s="88" t="str">
        <f>IFERROR(-MIN(SUMPRODUCT(--($E$9:$E$28&lt;=BP$33),--($B$9:$B$28=$J$65),--($F$9:$F$28&gt;=BP$33),--($C$9:$C$28=$AW83),$H$9:$H$28,$K$9:$K$28),VLOOKUP($AW83,'6. Patients'!$C$44:$AP$73,COLUMNS('6. Patients'!$C$9:X$9),0)),"")</f>
        <v/>
      </c>
      <c r="BQ83" s="88" t="str">
        <f>IFERROR(-MIN(SUMPRODUCT(--($E$9:$E$28&lt;=BQ$33),--($B$9:$B$28=$J$65),--($F$9:$F$28&gt;=BQ$33),--($C$9:$C$28=$AW83),$H$9:$H$28,$K$9:$K$28),VLOOKUP($AW83,'6. Patients'!$C$44:$AP$73,COLUMNS('6. Patients'!$C$9:Y$9),0)),"")</f>
        <v/>
      </c>
      <c r="BR83" s="88" t="str">
        <f>IFERROR(-MIN(SUMPRODUCT(--($E$9:$E$28&lt;=BR$33),--($B$9:$B$28=$J$65),--($F$9:$F$28&gt;=BR$33),--($C$9:$C$28=$AW83),$H$9:$H$28,$K$9:$K$28),VLOOKUP($AW83,'6. Patients'!$C$44:$AP$73,COLUMNS('6. Patients'!$C$9:Z$9),0)),"")</f>
        <v/>
      </c>
      <c r="BS83" s="88" t="str">
        <f>IFERROR(-MIN(SUMPRODUCT(--($E$9:$E$28&lt;=BS$33),--($B$9:$B$28=$J$65),--($F$9:$F$28&gt;=BS$33),--($C$9:$C$28=$AW83),$H$9:$H$28,$K$9:$K$28),VLOOKUP($AW83,'6. Patients'!$C$44:$AP$73,COLUMNS('6. Patients'!$C$9:AA$9),0)),"")</f>
        <v/>
      </c>
      <c r="BT83" s="88" t="str">
        <f>IFERROR(-MIN(SUMPRODUCT(--($E$9:$E$28&lt;=BT$33),--($B$9:$B$28=$J$65),--($F$9:$F$28&gt;=BT$33),--($C$9:$C$28=$AW83),$H$9:$H$28,$K$9:$K$28),VLOOKUP($AW83,'6. Patients'!$C$44:$AP$73,COLUMNS('6. Patients'!$C$9:AB$9),0)),"")</f>
        <v/>
      </c>
      <c r="BU83" s="88" t="str">
        <f>IFERROR(-MIN(SUMPRODUCT(--($E$9:$E$28&lt;=BU$33),--($B$9:$B$28=$J$65),--($F$9:$F$28&gt;=BU$33),--($C$9:$C$28=$AW83),$H$9:$H$28,$K$9:$K$28),VLOOKUP($AW83,'6. Patients'!$C$44:$AP$73,COLUMNS('6. Patients'!$C$9:AC$9),0)),"")</f>
        <v/>
      </c>
      <c r="BV83" s="88" t="str">
        <f>IFERROR(-MIN(SUMPRODUCT(--($E$9:$E$28&lt;=BV$33),--($B$9:$B$28=$J$65),--($F$9:$F$28&gt;=BV$33),--($C$9:$C$28=$AW83),$H$9:$H$28,$K$9:$K$28),VLOOKUP($AW83,'6. Patients'!$C$44:$AP$73,COLUMNS('6. Patients'!$C$9:AD$9),0)),"")</f>
        <v/>
      </c>
      <c r="BW83" s="88" t="str">
        <f>IFERROR(-MIN(SUMPRODUCT(--($E$9:$E$28&lt;=BW$33),--($B$9:$B$28=$J$65),--($F$9:$F$28&gt;=BW$33),--($C$9:$C$28=$AW83),$H$9:$H$28,$K$9:$K$28),VLOOKUP($AW83,'6. Patients'!$C$44:$AP$73,COLUMNS('6. Patients'!$C$9:AE$9),0)),"")</f>
        <v/>
      </c>
      <c r="BX83" s="88" t="str">
        <f>IFERROR(-MIN(SUMPRODUCT(--($E$9:$E$28&lt;=BX$33),--($B$9:$B$28=$J$65),--($F$9:$F$28&gt;=BX$33),--($C$9:$C$28=$AW83),$H$9:$H$28,$K$9:$K$28),VLOOKUP($AW83,'6. Patients'!$C$44:$AP$73,COLUMNS('6. Patients'!$C$9:AF$9),0)),"")</f>
        <v/>
      </c>
      <c r="BY83" s="88" t="str">
        <f>IFERROR(-MIN(SUMPRODUCT(--($E$9:$E$28&lt;=BY$33),--($B$9:$B$28=$J$65),--($F$9:$F$28&gt;=BY$33),--($C$9:$C$28=$AW83),$H$9:$H$28,$K$9:$K$28),VLOOKUP($AW83,'6. Patients'!$C$44:$AP$73,COLUMNS('6. Patients'!$C$9:AG$9),0)),"")</f>
        <v/>
      </c>
      <c r="BZ83" s="88" t="str">
        <f>IFERROR(-MIN(SUMPRODUCT(--($E$9:$E$28&lt;=BZ$33),--($B$9:$B$28=$J$65),--($F$9:$F$28&gt;=BZ$33),--($C$9:$C$28=$AW83),$H$9:$H$28,$K$9:$K$28),VLOOKUP($AW83,'6. Patients'!$C$44:$AP$73,COLUMNS('6. Patients'!$C$9:AH$9),0)),"")</f>
        <v/>
      </c>
      <c r="CA83" s="88" t="str">
        <f>IFERROR(-MIN(SUMPRODUCT(--($E$9:$E$28&lt;=CA$33),--($B$9:$B$28=$J$65),--($F$9:$F$28&gt;=CA$33),--($C$9:$C$28=$AW83),$H$9:$H$28,$K$9:$K$28),VLOOKUP($AW83,'6. Patients'!$C$44:$AP$73,COLUMNS('6. Patients'!$C$9:AI$9),0)),"")</f>
        <v/>
      </c>
      <c r="CB83" s="88" t="str">
        <f>IFERROR(-MIN(SUMPRODUCT(--($E$9:$E$28&lt;=CB$33),--($B$9:$B$28=$J$65),--($F$9:$F$28&gt;=CB$33),--($C$9:$C$28=$AW83),$H$9:$H$28,$K$9:$K$28),VLOOKUP($AW83,'6. Patients'!$C$44:$AP$73,COLUMNS('6. Patients'!$C$9:AJ$9),0)),"")</f>
        <v/>
      </c>
      <c r="CC83" s="88" t="str">
        <f>IFERROR(-MIN(SUMPRODUCT(--($E$9:$E$28&lt;=CC$33),--($B$9:$B$28=$J$65),--($F$9:$F$28&gt;=CC$33),--($C$9:$C$28=$AW83),$H$9:$H$28,$K$9:$K$28),VLOOKUP($AW83,'6. Patients'!$C$44:$AP$73,COLUMNS('6. Patients'!$C$9:AK$9),0)),"")</f>
        <v/>
      </c>
      <c r="CD83" s="88" t="str">
        <f>IFERROR(-MIN(SUMPRODUCT(--($E$9:$E$28&lt;=CD$33),--($B$9:$B$28=$J$65),--($F$9:$F$28&gt;=CD$33),--($C$9:$C$28=$AW83),$H$9:$H$28,$K$9:$K$28),VLOOKUP($AW83,'6. Patients'!$C$44:$AP$73,COLUMNS('6. Patients'!$C$9:AL$9),0)),"")</f>
        <v/>
      </c>
      <c r="CE83" s="88" t="str">
        <f>IFERROR(-MIN(SUMPRODUCT(--($E$9:$E$28&lt;=CE$33),--($B$9:$B$28=$J$65),--($F$9:$F$28&gt;=CE$33),--($C$9:$C$28=$AW83),$H$9:$H$28,$K$9:$K$28),VLOOKUP($AW83,'6. Patients'!$C$44:$AP$73,COLUMNS('6. Patients'!$C$9:AM$9),0)),"")</f>
        <v/>
      </c>
      <c r="CF83" s="88" t="str">
        <f>IFERROR(-MIN(SUMPRODUCT(--($E$9:$E$28&lt;=CF$33),--($B$9:$B$28=$J$65),--($F$9:$F$28&gt;=CF$33),--($C$9:$C$28=$AW83),$H$9:$H$28,$K$9:$K$28),VLOOKUP($AW83,'6. Patients'!$C$44:$AP$73,COLUMNS('6. Patients'!$C$9:AN$9),0)),"")</f>
        <v/>
      </c>
      <c r="CG83" s="88" t="str">
        <f>IFERROR(-MIN(SUMPRODUCT(--($E$9:$E$28&lt;=CG$33),--($B$9:$B$28=$J$65),--($F$9:$F$28&gt;=CG$33),--($C$9:$C$28=$AW83),$H$9:$H$28,$K$9:$K$28),VLOOKUP($AW83,'6. Patients'!$C$44:$AP$73,COLUMNS('6. Patients'!$C$9:AO$9),0)),"")</f>
        <v/>
      </c>
      <c r="CI83" s="12" t="str">
        <f t="shared" si="53"/>
        <v/>
      </c>
      <c r="CJ83" s="88">
        <f t="shared" si="56"/>
        <v>0</v>
      </c>
      <c r="CK83" s="88">
        <f t="shared" si="56"/>
        <v>0</v>
      </c>
      <c r="CL83" s="88">
        <f t="shared" si="56"/>
        <v>0</v>
      </c>
      <c r="CM83" s="88">
        <f t="shared" si="56"/>
        <v>0</v>
      </c>
      <c r="CN83" s="88">
        <f t="shared" si="56"/>
        <v>0</v>
      </c>
      <c r="CO83" s="88">
        <f t="shared" si="56"/>
        <v>0</v>
      </c>
      <c r="CP83" s="88">
        <f t="shared" si="56"/>
        <v>0</v>
      </c>
      <c r="CQ83" s="88">
        <f t="shared" si="56"/>
        <v>0</v>
      </c>
      <c r="CR83" s="88">
        <f t="shared" si="56"/>
        <v>0</v>
      </c>
      <c r="CS83" s="88">
        <f t="shared" si="56"/>
        <v>0</v>
      </c>
      <c r="CT83" s="88">
        <f t="shared" si="56"/>
        <v>0</v>
      </c>
      <c r="CU83" s="88">
        <f t="shared" si="56"/>
        <v>0</v>
      </c>
      <c r="CV83" s="88">
        <f t="shared" si="56"/>
        <v>0</v>
      </c>
      <c r="CW83" s="88">
        <f t="shared" si="56"/>
        <v>0</v>
      </c>
      <c r="CX83" s="88">
        <f t="shared" si="56"/>
        <v>0</v>
      </c>
      <c r="CY83" s="88">
        <f t="shared" si="56"/>
        <v>0</v>
      </c>
      <c r="CZ83" s="88">
        <f t="shared" si="82"/>
        <v>0</v>
      </c>
      <c r="DA83" s="88">
        <f t="shared" si="82"/>
        <v>0</v>
      </c>
      <c r="DB83" s="88">
        <f t="shared" si="82"/>
        <v>0</v>
      </c>
      <c r="DC83" s="88">
        <f t="shared" si="82"/>
        <v>0</v>
      </c>
      <c r="DD83" s="88">
        <f t="shared" si="82"/>
        <v>0</v>
      </c>
      <c r="DE83" s="88">
        <f t="shared" si="82"/>
        <v>0</v>
      </c>
      <c r="DF83" s="88">
        <f t="shared" si="82"/>
        <v>0</v>
      </c>
      <c r="DG83" s="88">
        <f t="shared" si="82"/>
        <v>0</v>
      </c>
      <c r="DH83" s="88">
        <f t="shared" si="82"/>
        <v>0</v>
      </c>
      <c r="DI83" s="88">
        <f t="shared" si="82"/>
        <v>0</v>
      </c>
      <c r="DJ83" s="88">
        <f t="shared" si="82"/>
        <v>0</v>
      </c>
      <c r="DK83" s="88">
        <f t="shared" si="83"/>
        <v>0</v>
      </c>
      <c r="DL83" s="88">
        <f t="shared" si="83"/>
        <v>0</v>
      </c>
      <c r="DM83" s="88">
        <f t="shared" si="83"/>
        <v>0</v>
      </c>
      <c r="DN83" s="88">
        <f t="shared" si="83"/>
        <v>0</v>
      </c>
      <c r="DO83" s="88">
        <f t="shared" si="83"/>
        <v>0</v>
      </c>
      <c r="DP83" s="88">
        <f t="shared" si="83"/>
        <v>0</v>
      </c>
      <c r="DQ83" s="88">
        <f t="shared" si="83"/>
        <v>0</v>
      </c>
      <c r="DR83" s="88">
        <f t="shared" si="83"/>
        <v>0</v>
      </c>
      <c r="DS83" s="88">
        <f t="shared" si="83"/>
        <v>0</v>
      </c>
    </row>
    <row r="84" spans="10:123" x14ac:dyDescent="0.3">
      <c r="J84" s="12" t="str">
        <f>'6. Patients'!C62</f>
        <v/>
      </c>
      <c r="K84" s="12"/>
      <c r="L84" s="88">
        <f t="shared" si="55"/>
        <v>0</v>
      </c>
      <c r="M84" s="88">
        <f t="shared" si="84"/>
        <v>0</v>
      </c>
      <c r="N84" s="88">
        <f t="shared" si="85"/>
        <v>0</v>
      </c>
      <c r="O84" s="88">
        <f t="shared" si="86"/>
        <v>0</v>
      </c>
      <c r="P84" s="88">
        <f t="shared" si="87"/>
        <v>0</v>
      </c>
      <c r="Q84" s="88">
        <f t="shared" si="88"/>
        <v>0</v>
      </c>
      <c r="R84" s="88">
        <f t="shared" si="89"/>
        <v>0</v>
      </c>
      <c r="S84" s="88">
        <f t="shared" si="90"/>
        <v>0</v>
      </c>
      <c r="T84" s="88">
        <f t="shared" si="91"/>
        <v>0</v>
      </c>
      <c r="U84" s="88">
        <f t="shared" si="92"/>
        <v>0</v>
      </c>
      <c r="V84" s="88">
        <f t="shared" si="93"/>
        <v>0</v>
      </c>
      <c r="W84" s="88">
        <f t="shared" si="57"/>
        <v>0</v>
      </c>
      <c r="X84" s="88">
        <f t="shared" si="58"/>
        <v>0</v>
      </c>
      <c r="Y84" s="88">
        <f t="shared" si="59"/>
        <v>0</v>
      </c>
      <c r="Z84" s="88">
        <f t="shared" si="60"/>
        <v>0</v>
      </c>
      <c r="AA84" s="88">
        <f t="shared" si="61"/>
        <v>0</v>
      </c>
      <c r="AB84" s="88">
        <f t="shared" si="62"/>
        <v>0</v>
      </c>
      <c r="AC84" s="88">
        <f t="shared" si="63"/>
        <v>0</v>
      </c>
      <c r="AD84" s="88">
        <f t="shared" si="64"/>
        <v>0</v>
      </c>
      <c r="AE84" s="88">
        <f t="shared" si="65"/>
        <v>0</v>
      </c>
      <c r="AF84" s="88">
        <f t="shared" si="66"/>
        <v>0</v>
      </c>
      <c r="AG84" s="88">
        <f t="shared" si="67"/>
        <v>0</v>
      </c>
      <c r="AH84" s="88">
        <f t="shared" si="68"/>
        <v>0</v>
      </c>
      <c r="AI84" s="88">
        <f t="shared" si="69"/>
        <v>0</v>
      </c>
      <c r="AJ84" s="88">
        <f t="shared" si="70"/>
        <v>0</v>
      </c>
      <c r="AK84" s="88">
        <f t="shared" si="71"/>
        <v>0</v>
      </c>
      <c r="AL84" s="88">
        <f t="shared" si="72"/>
        <v>0</v>
      </c>
      <c r="AM84" s="88">
        <f t="shared" si="73"/>
        <v>0</v>
      </c>
      <c r="AN84" s="88">
        <f t="shared" si="74"/>
        <v>0</v>
      </c>
      <c r="AO84" s="88">
        <f t="shared" si="75"/>
        <v>0</v>
      </c>
      <c r="AP84" s="88">
        <f t="shared" si="76"/>
        <v>0</v>
      </c>
      <c r="AQ84" s="88">
        <f t="shared" si="77"/>
        <v>0</v>
      </c>
      <c r="AR84" s="88">
        <f t="shared" si="78"/>
        <v>0</v>
      </c>
      <c r="AS84" s="88">
        <f t="shared" si="79"/>
        <v>0</v>
      </c>
      <c r="AT84" s="88">
        <f t="shared" si="80"/>
        <v>0</v>
      </c>
      <c r="AU84" s="88">
        <f t="shared" si="81"/>
        <v>0</v>
      </c>
      <c r="AW84" s="12" t="str">
        <f t="shared" si="52"/>
        <v/>
      </c>
      <c r="AX84" s="88" t="str">
        <f>IFERROR(-MIN(SUMPRODUCT(--($E$9:$E$28&lt;=AX$33),--($B$9:$B$28=$J$65),--($F$9:$F$28&gt;=AX$33),--($C$9:$C$28=$AW84),$H$9:$H$28,$K$9:$K$28),VLOOKUP($AW84,'6. Patients'!$C$44:$AP$73,COLUMNS('6. Patients'!$C$9:F$9),0)),"")</f>
        <v/>
      </c>
      <c r="AY84" s="88" t="str">
        <f>IFERROR(-MIN(SUMPRODUCT(--($E$9:$E$28&lt;=AY$33),--($B$9:$B$28=$J$65),--($F$9:$F$28&gt;=AY$33),--($C$9:$C$28=$AW84),$H$9:$H$28,$K$9:$K$28),VLOOKUP($AW84,'6. Patients'!$C$44:$AP$73,COLUMNS('6. Patients'!$C$9:G$9),0)),"")</f>
        <v/>
      </c>
      <c r="AZ84" s="88" t="str">
        <f>IFERROR(-MIN(SUMPRODUCT(--($E$9:$E$28&lt;=AZ$33),--($B$9:$B$28=$J$65),--($F$9:$F$28&gt;=AZ$33),--($C$9:$C$28=$AW84),$H$9:$H$28,$K$9:$K$28),VLOOKUP($AW84,'6. Patients'!$C$44:$AP$73,COLUMNS('6. Patients'!$C$9:H$9),0)),"")</f>
        <v/>
      </c>
      <c r="BA84" s="88" t="str">
        <f>IFERROR(-MIN(SUMPRODUCT(--($E$9:$E$28&lt;=BA$33),--($B$9:$B$28=$J$65),--($F$9:$F$28&gt;=BA$33),--($C$9:$C$28=$AW84),$H$9:$H$28,$K$9:$K$28),VLOOKUP($AW84,'6. Patients'!$C$44:$AP$73,COLUMNS('6. Patients'!$C$9:I$9),0)),"")</f>
        <v/>
      </c>
      <c r="BB84" s="88" t="str">
        <f>IFERROR(-MIN(SUMPRODUCT(--($E$9:$E$28&lt;=BB$33),--($B$9:$B$28=$J$65),--($F$9:$F$28&gt;=BB$33),--($C$9:$C$28=$AW84),$H$9:$H$28,$K$9:$K$28),VLOOKUP($AW84,'6. Patients'!$C$44:$AP$73,COLUMNS('6. Patients'!$C$9:J$9),0)),"")</f>
        <v/>
      </c>
      <c r="BC84" s="88" t="str">
        <f>IFERROR(-MIN(SUMPRODUCT(--($E$9:$E$28&lt;=BC$33),--($B$9:$B$28=$J$65),--($F$9:$F$28&gt;=BC$33),--($C$9:$C$28=$AW84),$H$9:$H$28,$K$9:$K$28),VLOOKUP($AW84,'6. Patients'!$C$44:$AP$73,COLUMNS('6. Patients'!$C$9:K$9),0)),"")</f>
        <v/>
      </c>
      <c r="BD84" s="88" t="str">
        <f>IFERROR(-MIN(SUMPRODUCT(--($E$9:$E$28&lt;=BD$33),--($B$9:$B$28=$J$65),--($F$9:$F$28&gt;=BD$33),--($C$9:$C$28=$AW84),$H$9:$H$28,$K$9:$K$28),VLOOKUP($AW84,'6. Patients'!$C$44:$AP$73,COLUMNS('6. Patients'!$C$9:L$9),0)),"")</f>
        <v/>
      </c>
      <c r="BE84" s="88" t="str">
        <f>IFERROR(-MIN(SUMPRODUCT(--($E$9:$E$28&lt;=BE$33),--($B$9:$B$28=$J$65),--($F$9:$F$28&gt;=BE$33),--($C$9:$C$28=$AW84),$H$9:$H$28,$K$9:$K$28),VLOOKUP($AW84,'6. Patients'!$C$44:$AP$73,COLUMNS('6. Patients'!$C$9:M$9),0)),"")</f>
        <v/>
      </c>
      <c r="BF84" s="88" t="str">
        <f>IFERROR(-MIN(SUMPRODUCT(--($E$9:$E$28&lt;=BF$33),--($B$9:$B$28=$J$65),--($F$9:$F$28&gt;=BF$33),--($C$9:$C$28=$AW84),$H$9:$H$28,$K$9:$K$28),VLOOKUP($AW84,'6. Patients'!$C$44:$AP$73,COLUMNS('6. Patients'!$C$9:N$9),0)),"")</f>
        <v/>
      </c>
      <c r="BG84" s="88" t="str">
        <f>IFERROR(-MIN(SUMPRODUCT(--($E$9:$E$28&lt;=BG$33),--($B$9:$B$28=$J$65),--($F$9:$F$28&gt;=BG$33),--($C$9:$C$28=$AW84),$H$9:$H$28,$K$9:$K$28),VLOOKUP($AW84,'6. Patients'!$C$44:$AP$73,COLUMNS('6. Patients'!$C$9:O$9),0)),"")</f>
        <v/>
      </c>
      <c r="BH84" s="88" t="str">
        <f>IFERROR(-MIN(SUMPRODUCT(--($E$9:$E$28&lt;=BH$33),--($B$9:$B$28=$J$65),--($F$9:$F$28&gt;=BH$33),--($C$9:$C$28=$AW84),$H$9:$H$28,$K$9:$K$28),VLOOKUP($AW84,'6. Patients'!$C$44:$AP$73,COLUMNS('6. Patients'!$C$9:P$9),0)),"")</f>
        <v/>
      </c>
      <c r="BI84" s="88" t="str">
        <f>IFERROR(-MIN(SUMPRODUCT(--($E$9:$E$28&lt;=BI$33),--($B$9:$B$28=$J$65),--($F$9:$F$28&gt;=BI$33),--($C$9:$C$28=$AW84),$H$9:$H$28,$K$9:$K$28),VLOOKUP($AW84,'6. Patients'!$C$44:$AP$73,COLUMNS('6. Patients'!$C$9:Q$9),0)),"")</f>
        <v/>
      </c>
      <c r="BJ84" s="88" t="str">
        <f>IFERROR(-MIN(SUMPRODUCT(--($E$9:$E$28&lt;=BJ$33),--($B$9:$B$28=$J$65),--($F$9:$F$28&gt;=BJ$33),--($C$9:$C$28=$AW84),$H$9:$H$28,$K$9:$K$28),VLOOKUP($AW84,'6. Patients'!$C$44:$AP$73,COLUMNS('6. Patients'!$C$9:R$9),0)),"")</f>
        <v/>
      </c>
      <c r="BK84" s="88" t="str">
        <f>IFERROR(-MIN(SUMPRODUCT(--($E$9:$E$28&lt;=BK$33),--($B$9:$B$28=$J$65),--($F$9:$F$28&gt;=BK$33),--($C$9:$C$28=$AW84),$H$9:$H$28,$K$9:$K$28),VLOOKUP($AW84,'6. Patients'!$C$44:$AP$73,COLUMNS('6. Patients'!$C$9:S$9),0)),"")</f>
        <v/>
      </c>
      <c r="BL84" s="88" t="str">
        <f>IFERROR(-MIN(SUMPRODUCT(--($E$9:$E$28&lt;=BL$33),--($B$9:$B$28=$J$65),--($F$9:$F$28&gt;=BL$33),--($C$9:$C$28=$AW84),$H$9:$H$28,$K$9:$K$28),VLOOKUP($AW84,'6. Patients'!$C$44:$AP$73,COLUMNS('6. Patients'!$C$9:T$9),0)),"")</f>
        <v/>
      </c>
      <c r="BM84" s="88" t="str">
        <f>IFERROR(-MIN(SUMPRODUCT(--($E$9:$E$28&lt;=BM$33),--($B$9:$B$28=$J$65),--($F$9:$F$28&gt;=BM$33),--($C$9:$C$28=$AW84),$H$9:$H$28,$K$9:$K$28),VLOOKUP($AW84,'6. Patients'!$C$44:$AP$73,COLUMNS('6. Patients'!$C$9:U$9),0)),"")</f>
        <v/>
      </c>
      <c r="BN84" s="88" t="str">
        <f>IFERROR(-MIN(SUMPRODUCT(--($E$9:$E$28&lt;=BN$33),--($B$9:$B$28=$J$65),--($F$9:$F$28&gt;=BN$33),--($C$9:$C$28=$AW84),$H$9:$H$28,$K$9:$K$28),VLOOKUP($AW84,'6. Patients'!$C$44:$AP$73,COLUMNS('6. Patients'!$C$9:V$9),0)),"")</f>
        <v/>
      </c>
      <c r="BO84" s="88" t="str">
        <f>IFERROR(-MIN(SUMPRODUCT(--($E$9:$E$28&lt;=BO$33),--($B$9:$B$28=$J$65),--($F$9:$F$28&gt;=BO$33),--($C$9:$C$28=$AW84),$H$9:$H$28,$K$9:$K$28),VLOOKUP($AW84,'6. Patients'!$C$44:$AP$73,COLUMNS('6. Patients'!$C$9:W$9),0)),"")</f>
        <v/>
      </c>
      <c r="BP84" s="88" t="str">
        <f>IFERROR(-MIN(SUMPRODUCT(--($E$9:$E$28&lt;=BP$33),--($B$9:$B$28=$J$65),--($F$9:$F$28&gt;=BP$33),--($C$9:$C$28=$AW84),$H$9:$H$28,$K$9:$K$28),VLOOKUP($AW84,'6. Patients'!$C$44:$AP$73,COLUMNS('6. Patients'!$C$9:X$9),0)),"")</f>
        <v/>
      </c>
      <c r="BQ84" s="88" t="str">
        <f>IFERROR(-MIN(SUMPRODUCT(--($E$9:$E$28&lt;=BQ$33),--($B$9:$B$28=$J$65),--($F$9:$F$28&gt;=BQ$33),--($C$9:$C$28=$AW84),$H$9:$H$28,$K$9:$K$28),VLOOKUP($AW84,'6. Patients'!$C$44:$AP$73,COLUMNS('6. Patients'!$C$9:Y$9),0)),"")</f>
        <v/>
      </c>
      <c r="BR84" s="88" t="str">
        <f>IFERROR(-MIN(SUMPRODUCT(--($E$9:$E$28&lt;=BR$33),--($B$9:$B$28=$J$65),--($F$9:$F$28&gt;=BR$33),--($C$9:$C$28=$AW84),$H$9:$H$28,$K$9:$K$28),VLOOKUP($AW84,'6. Patients'!$C$44:$AP$73,COLUMNS('6. Patients'!$C$9:Z$9),0)),"")</f>
        <v/>
      </c>
      <c r="BS84" s="88" t="str">
        <f>IFERROR(-MIN(SUMPRODUCT(--($E$9:$E$28&lt;=BS$33),--($B$9:$B$28=$J$65),--($F$9:$F$28&gt;=BS$33),--($C$9:$C$28=$AW84),$H$9:$H$28,$K$9:$K$28),VLOOKUP($AW84,'6. Patients'!$C$44:$AP$73,COLUMNS('6. Patients'!$C$9:AA$9),0)),"")</f>
        <v/>
      </c>
      <c r="BT84" s="88" t="str">
        <f>IFERROR(-MIN(SUMPRODUCT(--($E$9:$E$28&lt;=BT$33),--($B$9:$B$28=$J$65),--($F$9:$F$28&gt;=BT$33),--($C$9:$C$28=$AW84),$H$9:$H$28,$K$9:$K$28),VLOOKUP($AW84,'6. Patients'!$C$44:$AP$73,COLUMNS('6. Patients'!$C$9:AB$9),0)),"")</f>
        <v/>
      </c>
      <c r="BU84" s="88" t="str">
        <f>IFERROR(-MIN(SUMPRODUCT(--($E$9:$E$28&lt;=BU$33),--($B$9:$B$28=$J$65),--($F$9:$F$28&gt;=BU$33),--($C$9:$C$28=$AW84),$H$9:$H$28,$K$9:$K$28),VLOOKUP($AW84,'6. Patients'!$C$44:$AP$73,COLUMNS('6. Patients'!$C$9:AC$9),0)),"")</f>
        <v/>
      </c>
      <c r="BV84" s="88" t="str">
        <f>IFERROR(-MIN(SUMPRODUCT(--($E$9:$E$28&lt;=BV$33),--($B$9:$B$28=$J$65),--($F$9:$F$28&gt;=BV$33),--($C$9:$C$28=$AW84),$H$9:$H$28,$K$9:$K$28),VLOOKUP($AW84,'6. Patients'!$C$44:$AP$73,COLUMNS('6. Patients'!$C$9:AD$9),0)),"")</f>
        <v/>
      </c>
      <c r="BW84" s="88" t="str">
        <f>IFERROR(-MIN(SUMPRODUCT(--($E$9:$E$28&lt;=BW$33),--($B$9:$B$28=$J$65),--($F$9:$F$28&gt;=BW$33),--($C$9:$C$28=$AW84),$H$9:$H$28,$K$9:$K$28),VLOOKUP($AW84,'6. Patients'!$C$44:$AP$73,COLUMNS('6. Patients'!$C$9:AE$9),0)),"")</f>
        <v/>
      </c>
      <c r="BX84" s="88" t="str">
        <f>IFERROR(-MIN(SUMPRODUCT(--($E$9:$E$28&lt;=BX$33),--($B$9:$B$28=$J$65),--($F$9:$F$28&gt;=BX$33),--($C$9:$C$28=$AW84),$H$9:$H$28,$K$9:$K$28),VLOOKUP($AW84,'6. Patients'!$C$44:$AP$73,COLUMNS('6. Patients'!$C$9:AF$9),0)),"")</f>
        <v/>
      </c>
      <c r="BY84" s="88" t="str">
        <f>IFERROR(-MIN(SUMPRODUCT(--($E$9:$E$28&lt;=BY$33),--($B$9:$B$28=$J$65),--($F$9:$F$28&gt;=BY$33),--($C$9:$C$28=$AW84),$H$9:$H$28,$K$9:$K$28),VLOOKUP($AW84,'6. Patients'!$C$44:$AP$73,COLUMNS('6. Patients'!$C$9:AG$9),0)),"")</f>
        <v/>
      </c>
      <c r="BZ84" s="88" t="str">
        <f>IFERROR(-MIN(SUMPRODUCT(--($E$9:$E$28&lt;=BZ$33),--($B$9:$B$28=$J$65),--($F$9:$F$28&gt;=BZ$33),--($C$9:$C$28=$AW84),$H$9:$H$28,$K$9:$K$28),VLOOKUP($AW84,'6. Patients'!$C$44:$AP$73,COLUMNS('6. Patients'!$C$9:AH$9),0)),"")</f>
        <v/>
      </c>
      <c r="CA84" s="88" t="str">
        <f>IFERROR(-MIN(SUMPRODUCT(--($E$9:$E$28&lt;=CA$33),--($B$9:$B$28=$J$65),--($F$9:$F$28&gt;=CA$33),--($C$9:$C$28=$AW84),$H$9:$H$28,$K$9:$K$28),VLOOKUP($AW84,'6. Patients'!$C$44:$AP$73,COLUMNS('6. Patients'!$C$9:AI$9),0)),"")</f>
        <v/>
      </c>
      <c r="CB84" s="88" t="str">
        <f>IFERROR(-MIN(SUMPRODUCT(--($E$9:$E$28&lt;=CB$33),--($B$9:$B$28=$J$65),--($F$9:$F$28&gt;=CB$33),--($C$9:$C$28=$AW84),$H$9:$H$28,$K$9:$K$28),VLOOKUP($AW84,'6. Patients'!$C$44:$AP$73,COLUMNS('6. Patients'!$C$9:AJ$9),0)),"")</f>
        <v/>
      </c>
      <c r="CC84" s="88" t="str">
        <f>IFERROR(-MIN(SUMPRODUCT(--($E$9:$E$28&lt;=CC$33),--($B$9:$B$28=$J$65),--($F$9:$F$28&gt;=CC$33),--($C$9:$C$28=$AW84),$H$9:$H$28,$K$9:$K$28),VLOOKUP($AW84,'6. Patients'!$C$44:$AP$73,COLUMNS('6. Patients'!$C$9:AK$9),0)),"")</f>
        <v/>
      </c>
      <c r="CD84" s="88" t="str">
        <f>IFERROR(-MIN(SUMPRODUCT(--($E$9:$E$28&lt;=CD$33),--($B$9:$B$28=$J$65),--($F$9:$F$28&gt;=CD$33),--($C$9:$C$28=$AW84),$H$9:$H$28,$K$9:$K$28),VLOOKUP($AW84,'6. Patients'!$C$44:$AP$73,COLUMNS('6. Patients'!$C$9:AL$9),0)),"")</f>
        <v/>
      </c>
      <c r="CE84" s="88" t="str">
        <f>IFERROR(-MIN(SUMPRODUCT(--($E$9:$E$28&lt;=CE$33),--($B$9:$B$28=$J$65),--($F$9:$F$28&gt;=CE$33),--($C$9:$C$28=$AW84),$H$9:$H$28,$K$9:$K$28),VLOOKUP($AW84,'6. Patients'!$C$44:$AP$73,COLUMNS('6. Patients'!$C$9:AM$9),0)),"")</f>
        <v/>
      </c>
      <c r="CF84" s="88" t="str">
        <f>IFERROR(-MIN(SUMPRODUCT(--($E$9:$E$28&lt;=CF$33),--($B$9:$B$28=$J$65),--($F$9:$F$28&gt;=CF$33),--($C$9:$C$28=$AW84),$H$9:$H$28,$K$9:$K$28),VLOOKUP($AW84,'6. Patients'!$C$44:$AP$73,COLUMNS('6. Patients'!$C$9:AN$9),0)),"")</f>
        <v/>
      </c>
      <c r="CG84" s="88" t="str">
        <f>IFERROR(-MIN(SUMPRODUCT(--($E$9:$E$28&lt;=CG$33),--($B$9:$B$28=$J$65),--($F$9:$F$28&gt;=CG$33),--($C$9:$C$28=$AW84),$H$9:$H$28,$K$9:$K$28),VLOOKUP($AW84,'6. Patients'!$C$44:$AP$73,COLUMNS('6. Patients'!$C$9:AO$9),0)),"")</f>
        <v/>
      </c>
      <c r="CI84" s="12" t="str">
        <f t="shared" si="53"/>
        <v/>
      </c>
      <c r="CJ84" s="88">
        <f t="shared" si="56"/>
        <v>0</v>
      </c>
      <c r="CK84" s="88">
        <f t="shared" si="56"/>
        <v>0</v>
      </c>
      <c r="CL84" s="88">
        <f t="shared" si="56"/>
        <v>0</v>
      </c>
      <c r="CM84" s="88">
        <f t="shared" si="56"/>
        <v>0</v>
      </c>
      <c r="CN84" s="88">
        <f t="shared" si="56"/>
        <v>0</v>
      </c>
      <c r="CO84" s="88">
        <f t="shared" si="56"/>
        <v>0</v>
      </c>
      <c r="CP84" s="88">
        <f t="shared" si="56"/>
        <v>0</v>
      </c>
      <c r="CQ84" s="88">
        <f t="shared" si="56"/>
        <v>0</v>
      </c>
      <c r="CR84" s="88">
        <f t="shared" si="56"/>
        <v>0</v>
      </c>
      <c r="CS84" s="88">
        <f t="shared" si="56"/>
        <v>0</v>
      </c>
      <c r="CT84" s="88">
        <f t="shared" si="56"/>
        <v>0</v>
      </c>
      <c r="CU84" s="88">
        <f t="shared" si="56"/>
        <v>0</v>
      </c>
      <c r="CV84" s="88">
        <f t="shared" si="56"/>
        <v>0</v>
      </c>
      <c r="CW84" s="88">
        <f t="shared" si="56"/>
        <v>0</v>
      </c>
      <c r="CX84" s="88">
        <f t="shared" si="56"/>
        <v>0</v>
      </c>
      <c r="CY84" s="88">
        <f t="shared" si="56"/>
        <v>0</v>
      </c>
      <c r="CZ84" s="88">
        <f t="shared" si="82"/>
        <v>0</v>
      </c>
      <c r="DA84" s="88">
        <f t="shared" si="82"/>
        <v>0</v>
      </c>
      <c r="DB84" s="88">
        <f t="shared" si="82"/>
        <v>0</v>
      </c>
      <c r="DC84" s="88">
        <f t="shared" si="82"/>
        <v>0</v>
      </c>
      <c r="DD84" s="88">
        <f t="shared" si="82"/>
        <v>0</v>
      </c>
      <c r="DE84" s="88">
        <f t="shared" si="82"/>
        <v>0</v>
      </c>
      <c r="DF84" s="88">
        <f t="shared" si="82"/>
        <v>0</v>
      </c>
      <c r="DG84" s="88">
        <f t="shared" si="82"/>
        <v>0</v>
      </c>
      <c r="DH84" s="88">
        <f t="shared" si="82"/>
        <v>0</v>
      </c>
      <c r="DI84" s="88">
        <f t="shared" si="82"/>
        <v>0</v>
      </c>
      <c r="DJ84" s="88">
        <f t="shared" si="82"/>
        <v>0</v>
      </c>
      <c r="DK84" s="88">
        <f t="shared" si="83"/>
        <v>0</v>
      </c>
      <c r="DL84" s="88">
        <f t="shared" si="83"/>
        <v>0</v>
      </c>
      <c r="DM84" s="88">
        <f t="shared" si="83"/>
        <v>0</v>
      </c>
      <c r="DN84" s="88">
        <f t="shared" si="83"/>
        <v>0</v>
      </c>
      <c r="DO84" s="88">
        <f t="shared" si="83"/>
        <v>0</v>
      </c>
      <c r="DP84" s="88">
        <f t="shared" si="83"/>
        <v>0</v>
      </c>
      <c r="DQ84" s="88">
        <f t="shared" si="83"/>
        <v>0</v>
      </c>
      <c r="DR84" s="88">
        <f t="shared" si="83"/>
        <v>0</v>
      </c>
      <c r="DS84" s="88">
        <f t="shared" si="83"/>
        <v>0</v>
      </c>
    </row>
    <row r="85" spans="10:123" x14ac:dyDescent="0.3">
      <c r="J85" s="12" t="str">
        <f>'6. Patients'!C63</f>
        <v/>
      </c>
      <c r="K85" s="12"/>
      <c r="L85" s="88">
        <f t="shared" si="55"/>
        <v>0</v>
      </c>
      <c r="M85" s="88">
        <f t="shared" si="84"/>
        <v>0</v>
      </c>
      <c r="N85" s="88">
        <f t="shared" si="85"/>
        <v>0</v>
      </c>
      <c r="O85" s="88">
        <f t="shared" si="86"/>
        <v>0</v>
      </c>
      <c r="P85" s="88">
        <f t="shared" si="87"/>
        <v>0</v>
      </c>
      <c r="Q85" s="88">
        <f t="shared" si="88"/>
        <v>0</v>
      </c>
      <c r="R85" s="88">
        <f t="shared" si="89"/>
        <v>0</v>
      </c>
      <c r="S85" s="88">
        <f t="shared" si="90"/>
        <v>0</v>
      </c>
      <c r="T85" s="88">
        <f t="shared" si="91"/>
        <v>0</v>
      </c>
      <c r="U85" s="88">
        <f t="shared" si="92"/>
        <v>0</v>
      </c>
      <c r="V85" s="88">
        <f t="shared" si="93"/>
        <v>0</v>
      </c>
      <c r="W85" s="88">
        <f t="shared" si="57"/>
        <v>0</v>
      </c>
      <c r="X85" s="88">
        <f t="shared" si="58"/>
        <v>0</v>
      </c>
      <c r="Y85" s="88">
        <f t="shared" si="59"/>
        <v>0</v>
      </c>
      <c r="Z85" s="88">
        <f t="shared" si="60"/>
        <v>0</v>
      </c>
      <c r="AA85" s="88">
        <f t="shared" si="61"/>
        <v>0</v>
      </c>
      <c r="AB85" s="88">
        <f t="shared" si="62"/>
        <v>0</v>
      </c>
      <c r="AC85" s="88">
        <f t="shared" si="63"/>
        <v>0</v>
      </c>
      <c r="AD85" s="88">
        <f t="shared" si="64"/>
        <v>0</v>
      </c>
      <c r="AE85" s="88">
        <f t="shared" si="65"/>
        <v>0</v>
      </c>
      <c r="AF85" s="88">
        <f t="shared" si="66"/>
        <v>0</v>
      </c>
      <c r="AG85" s="88">
        <f t="shared" si="67"/>
        <v>0</v>
      </c>
      <c r="AH85" s="88">
        <f t="shared" si="68"/>
        <v>0</v>
      </c>
      <c r="AI85" s="88">
        <f t="shared" si="69"/>
        <v>0</v>
      </c>
      <c r="AJ85" s="88">
        <f t="shared" si="70"/>
        <v>0</v>
      </c>
      <c r="AK85" s="88">
        <f t="shared" si="71"/>
        <v>0</v>
      </c>
      <c r="AL85" s="88">
        <f t="shared" si="72"/>
        <v>0</v>
      </c>
      <c r="AM85" s="88">
        <f t="shared" si="73"/>
        <v>0</v>
      </c>
      <c r="AN85" s="88">
        <f t="shared" si="74"/>
        <v>0</v>
      </c>
      <c r="AO85" s="88">
        <f t="shared" si="75"/>
        <v>0</v>
      </c>
      <c r="AP85" s="88">
        <f t="shared" si="76"/>
        <v>0</v>
      </c>
      <c r="AQ85" s="88">
        <f t="shared" si="77"/>
        <v>0</v>
      </c>
      <c r="AR85" s="88">
        <f t="shared" si="78"/>
        <v>0</v>
      </c>
      <c r="AS85" s="88">
        <f t="shared" si="79"/>
        <v>0</v>
      </c>
      <c r="AT85" s="88">
        <f t="shared" si="80"/>
        <v>0</v>
      </c>
      <c r="AU85" s="88">
        <f t="shared" si="81"/>
        <v>0</v>
      </c>
      <c r="AW85" s="12" t="str">
        <f t="shared" si="52"/>
        <v/>
      </c>
      <c r="AX85" s="88" t="str">
        <f>IFERROR(-MIN(SUMPRODUCT(--($E$9:$E$28&lt;=AX$33),--($B$9:$B$28=$J$65),--($F$9:$F$28&gt;=AX$33),--($C$9:$C$28=$AW85),$H$9:$H$28,$K$9:$K$28),VLOOKUP($AW85,'6. Patients'!$C$44:$AP$73,COLUMNS('6. Patients'!$C$9:F$9),0)),"")</f>
        <v/>
      </c>
      <c r="AY85" s="88" t="str">
        <f>IFERROR(-MIN(SUMPRODUCT(--($E$9:$E$28&lt;=AY$33),--($B$9:$B$28=$J$65),--($F$9:$F$28&gt;=AY$33),--($C$9:$C$28=$AW85),$H$9:$H$28,$K$9:$K$28),VLOOKUP($AW85,'6. Patients'!$C$44:$AP$73,COLUMNS('6. Patients'!$C$9:G$9),0)),"")</f>
        <v/>
      </c>
      <c r="AZ85" s="88" t="str">
        <f>IFERROR(-MIN(SUMPRODUCT(--($E$9:$E$28&lt;=AZ$33),--($B$9:$B$28=$J$65),--($F$9:$F$28&gt;=AZ$33),--($C$9:$C$28=$AW85),$H$9:$H$28,$K$9:$K$28),VLOOKUP($AW85,'6. Patients'!$C$44:$AP$73,COLUMNS('6. Patients'!$C$9:H$9),0)),"")</f>
        <v/>
      </c>
      <c r="BA85" s="88" t="str">
        <f>IFERROR(-MIN(SUMPRODUCT(--($E$9:$E$28&lt;=BA$33),--($B$9:$B$28=$J$65),--($F$9:$F$28&gt;=BA$33),--($C$9:$C$28=$AW85),$H$9:$H$28,$K$9:$K$28),VLOOKUP($AW85,'6. Patients'!$C$44:$AP$73,COLUMNS('6. Patients'!$C$9:I$9),0)),"")</f>
        <v/>
      </c>
      <c r="BB85" s="88" t="str">
        <f>IFERROR(-MIN(SUMPRODUCT(--($E$9:$E$28&lt;=BB$33),--($B$9:$B$28=$J$65),--($F$9:$F$28&gt;=BB$33),--($C$9:$C$28=$AW85),$H$9:$H$28,$K$9:$K$28),VLOOKUP($AW85,'6. Patients'!$C$44:$AP$73,COLUMNS('6. Patients'!$C$9:J$9),0)),"")</f>
        <v/>
      </c>
      <c r="BC85" s="88" t="str">
        <f>IFERROR(-MIN(SUMPRODUCT(--($E$9:$E$28&lt;=BC$33),--($B$9:$B$28=$J$65),--($F$9:$F$28&gt;=BC$33),--($C$9:$C$28=$AW85),$H$9:$H$28,$K$9:$K$28),VLOOKUP($AW85,'6. Patients'!$C$44:$AP$73,COLUMNS('6. Patients'!$C$9:K$9),0)),"")</f>
        <v/>
      </c>
      <c r="BD85" s="88" t="str">
        <f>IFERROR(-MIN(SUMPRODUCT(--($E$9:$E$28&lt;=BD$33),--($B$9:$B$28=$J$65),--($F$9:$F$28&gt;=BD$33),--($C$9:$C$28=$AW85),$H$9:$H$28,$K$9:$K$28),VLOOKUP($AW85,'6. Patients'!$C$44:$AP$73,COLUMNS('6. Patients'!$C$9:L$9),0)),"")</f>
        <v/>
      </c>
      <c r="BE85" s="88" t="str">
        <f>IFERROR(-MIN(SUMPRODUCT(--($E$9:$E$28&lt;=BE$33),--($B$9:$B$28=$J$65),--($F$9:$F$28&gt;=BE$33),--($C$9:$C$28=$AW85),$H$9:$H$28,$K$9:$K$28),VLOOKUP($AW85,'6. Patients'!$C$44:$AP$73,COLUMNS('6. Patients'!$C$9:M$9),0)),"")</f>
        <v/>
      </c>
      <c r="BF85" s="88" t="str">
        <f>IFERROR(-MIN(SUMPRODUCT(--($E$9:$E$28&lt;=BF$33),--($B$9:$B$28=$J$65),--($F$9:$F$28&gt;=BF$33),--($C$9:$C$28=$AW85),$H$9:$H$28,$K$9:$K$28),VLOOKUP($AW85,'6. Patients'!$C$44:$AP$73,COLUMNS('6. Patients'!$C$9:N$9),0)),"")</f>
        <v/>
      </c>
      <c r="BG85" s="88" t="str">
        <f>IFERROR(-MIN(SUMPRODUCT(--($E$9:$E$28&lt;=BG$33),--($B$9:$B$28=$J$65),--($F$9:$F$28&gt;=BG$33),--($C$9:$C$28=$AW85),$H$9:$H$28,$K$9:$K$28),VLOOKUP($AW85,'6. Patients'!$C$44:$AP$73,COLUMNS('6. Patients'!$C$9:O$9),0)),"")</f>
        <v/>
      </c>
      <c r="BH85" s="88" t="str">
        <f>IFERROR(-MIN(SUMPRODUCT(--($E$9:$E$28&lt;=BH$33),--($B$9:$B$28=$J$65),--($F$9:$F$28&gt;=BH$33),--($C$9:$C$28=$AW85),$H$9:$H$28,$K$9:$K$28),VLOOKUP($AW85,'6. Patients'!$C$44:$AP$73,COLUMNS('6. Patients'!$C$9:P$9),0)),"")</f>
        <v/>
      </c>
      <c r="BI85" s="88" t="str">
        <f>IFERROR(-MIN(SUMPRODUCT(--($E$9:$E$28&lt;=BI$33),--($B$9:$B$28=$J$65),--($F$9:$F$28&gt;=BI$33),--($C$9:$C$28=$AW85),$H$9:$H$28,$K$9:$K$28),VLOOKUP($AW85,'6. Patients'!$C$44:$AP$73,COLUMNS('6. Patients'!$C$9:Q$9),0)),"")</f>
        <v/>
      </c>
      <c r="BJ85" s="88" t="str">
        <f>IFERROR(-MIN(SUMPRODUCT(--($E$9:$E$28&lt;=BJ$33),--($B$9:$B$28=$J$65),--($F$9:$F$28&gt;=BJ$33),--($C$9:$C$28=$AW85),$H$9:$H$28,$K$9:$K$28),VLOOKUP($AW85,'6. Patients'!$C$44:$AP$73,COLUMNS('6. Patients'!$C$9:R$9),0)),"")</f>
        <v/>
      </c>
      <c r="BK85" s="88" t="str">
        <f>IFERROR(-MIN(SUMPRODUCT(--($E$9:$E$28&lt;=BK$33),--($B$9:$B$28=$J$65),--($F$9:$F$28&gt;=BK$33),--($C$9:$C$28=$AW85),$H$9:$H$28,$K$9:$K$28),VLOOKUP($AW85,'6. Patients'!$C$44:$AP$73,COLUMNS('6. Patients'!$C$9:S$9),0)),"")</f>
        <v/>
      </c>
      <c r="BL85" s="88" t="str">
        <f>IFERROR(-MIN(SUMPRODUCT(--($E$9:$E$28&lt;=BL$33),--($B$9:$B$28=$J$65),--($F$9:$F$28&gt;=BL$33),--($C$9:$C$28=$AW85),$H$9:$H$28,$K$9:$K$28),VLOOKUP($AW85,'6. Patients'!$C$44:$AP$73,COLUMNS('6. Patients'!$C$9:T$9),0)),"")</f>
        <v/>
      </c>
      <c r="BM85" s="88" t="str">
        <f>IFERROR(-MIN(SUMPRODUCT(--($E$9:$E$28&lt;=BM$33),--($B$9:$B$28=$J$65),--($F$9:$F$28&gt;=BM$33),--($C$9:$C$28=$AW85),$H$9:$H$28,$K$9:$K$28),VLOOKUP($AW85,'6. Patients'!$C$44:$AP$73,COLUMNS('6. Patients'!$C$9:U$9),0)),"")</f>
        <v/>
      </c>
      <c r="BN85" s="88" t="str">
        <f>IFERROR(-MIN(SUMPRODUCT(--($E$9:$E$28&lt;=BN$33),--($B$9:$B$28=$J$65),--($F$9:$F$28&gt;=BN$33),--($C$9:$C$28=$AW85),$H$9:$H$28,$K$9:$K$28),VLOOKUP($AW85,'6. Patients'!$C$44:$AP$73,COLUMNS('6. Patients'!$C$9:V$9),0)),"")</f>
        <v/>
      </c>
      <c r="BO85" s="88" t="str">
        <f>IFERROR(-MIN(SUMPRODUCT(--($E$9:$E$28&lt;=BO$33),--($B$9:$B$28=$J$65),--($F$9:$F$28&gt;=BO$33),--($C$9:$C$28=$AW85),$H$9:$H$28,$K$9:$K$28),VLOOKUP($AW85,'6. Patients'!$C$44:$AP$73,COLUMNS('6. Patients'!$C$9:W$9),0)),"")</f>
        <v/>
      </c>
      <c r="BP85" s="88" t="str">
        <f>IFERROR(-MIN(SUMPRODUCT(--($E$9:$E$28&lt;=BP$33),--($B$9:$B$28=$J$65),--($F$9:$F$28&gt;=BP$33),--($C$9:$C$28=$AW85),$H$9:$H$28,$K$9:$K$28),VLOOKUP($AW85,'6. Patients'!$C$44:$AP$73,COLUMNS('6. Patients'!$C$9:X$9),0)),"")</f>
        <v/>
      </c>
      <c r="BQ85" s="88" t="str">
        <f>IFERROR(-MIN(SUMPRODUCT(--($E$9:$E$28&lt;=BQ$33),--($B$9:$B$28=$J$65),--($F$9:$F$28&gt;=BQ$33),--($C$9:$C$28=$AW85),$H$9:$H$28,$K$9:$K$28),VLOOKUP($AW85,'6. Patients'!$C$44:$AP$73,COLUMNS('6. Patients'!$C$9:Y$9),0)),"")</f>
        <v/>
      </c>
      <c r="BR85" s="88" t="str">
        <f>IFERROR(-MIN(SUMPRODUCT(--($E$9:$E$28&lt;=BR$33),--($B$9:$B$28=$J$65),--($F$9:$F$28&gt;=BR$33),--($C$9:$C$28=$AW85),$H$9:$H$28,$K$9:$K$28),VLOOKUP($AW85,'6. Patients'!$C$44:$AP$73,COLUMNS('6. Patients'!$C$9:Z$9),0)),"")</f>
        <v/>
      </c>
      <c r="BS85" s="88" t="str">
        <f>IFERROR(-MIN(SUMPRODUCT(--($E$9:$E$28&lt;=BS$33),--($B$9:$B$28=$J$65),--($F$9:$F$28&gt;=BS$33),--($C$9:$C$28=$AW85),$H$9:$H$28,$K$9:$K$28),VLOOKUP($AW85,'6. Patients'!$C$44:$AP$73,COLUMNS('6. Patients'!$C$9:AA$9),0)),"")</f>
        <v/>
      </c>
      <c r="BT85" s="88" t="str">
        <f>IFERROR(-MIN(SUMPRODUCT(--($E$9:$E$28&lt;=BT$33),--($B$9:$B$28=$J$65),--($F$9:$F$28&gt;=BT$33),--($C$9:$C$28=$AW85),$H$9:$H$28,$K$9:$K$28),VLOOKUP($AW85,'6. Patients'!$C$44:$AP$73,COLUMNS('6. Patients'!$C$9:AB$9),0)),"")</f>
        <v/>
      </c>
      <c r="BU85" s="88" t="str">
        <f>IFERROR(-MIN(SUMPRODUCT(--($E$9:$E$28&lt;=BU$33),--($B$9:$B$28=$J$65),--($F$9:$F$28&gt;=BU$33),--($C$9:$C$28=$AW85),$H$9:$H$28,$K$9:$K$28),VLOOKUP($AW85,'6. Patients'!$C$44:$AP$73,COLUMNS('6. Patients'!$C$9:AC$9),0)),"")</f>
        <v/>
      </c>
      <c r="BV85" s="88" t="str">
        <f>IFERROR(-MIN(SUMPRODUCT(--($E$9:$E$28&lt;=BV$33),--($B$9:$B$28=$J$65),--($F$9:$F$28&gt;=BV$33),--($C$9:$C$28=$AW85),$H$9:$H$28,$K$9:$K$28),VLOOKUP($AW85,'6. Patients'!$C$44:$AP$73,COLUMNS('6. Patients'!$C$9:AD$9),0)),"")</f>
        <v/>
      </c>
      <c r="BW85" s="88" t="str">
        <f>IFERROR(-MIN(SUMPRODUCT(--($E$9:$E$28&lt;=BW$33),--($B$9:$B$28=$J$65),--($F$9:$F$28&gt;=BW$33),--($C$9:$C$28=$AW85),$H$9:$H$28,$K$9:$K$28),VLOOKUP($AW85,'6. Patients'!$C$44:$AP$73,COLUMNS('6. Patients'!$C$9:AE$9),0)),"")</f>
        <v/>
      </c>
      <c r="BX85" s="88" t="str">
        <f>IFERROR(-MIN(SUMPRODUCT(--($E$9:$E$28&lt;=BX$33),--($B$9:$B$28=$J$65),--($F$9:$F$28&gt;=BX$33),--($C$9:$C$28=$AW85),$H$9:$H$28,$K$9:$K$28),VLOOKUP($AW85,'6. Patients'!$C$44:$AP$73,COLUMNS('6. Patients'!$C$9:AF$9),0)),"")</f>
        <v/>
      </c>
      <c r="BY85" s="88" t="str">
        <f>IFERROR(-MIN(SUMPRODUCT(--($E$9:$E$28&lt;=BY$33),--($B$9:$B$28=$J$65),--($F$9:$F$28&gt;=BY$33),--($C$9:$C$28=$AW85),$H$9:$H$28,$K$9:$K$28),VLOOKUP($AW85,'6. Patients'!$C$44:$AP$73,COLUMNS('6. Patients'!$C$9:AG$9),0)),"")</f>
        <v/>
      </c>
      <c r="BZ85" s="88" t="str">
        <f>IFERROR(-MIN(SUMPRODUCT(--($E$9:$E$28&lt;=BZ$33),--($B$9:$B$28=$J$65),--($F$9:$F$28&gt;=BZ$33),--($C$9:$C$28=$AW85),$H$9:$H$28,$K$9:$K$28),VLOOKUP($AW85,'6. Patients'!$C$44:$AP$73,COLUMNS('6. Patients'!$C$9:AH$9),0)),"")</f>
        <v/>
      </c>
      <c r="CA85" s="88" t="str">
        <f>IFERROR(-MIN(SUMPRODUCT(--($E$9:$E$28&lt;=CA$33),--($B$9:$B$28=$J$65),--($F$9:$F$28&gt;=CA$33),--($C$9:$C$28=$AW85),$H$9:$H$28,$K$9:$K$28),VLOOKUP($AW85,'6. Patients'!$C$44:$AP$73,COLUMNS('6. Patients'!$C$9:AI$9),0)),"")</f>
        <v/>
      </c>
      <c r="CB85" s="88" t="str">
        <f>IFERROR(-MIN(SUMPRODUCT(--($E$9:$E$28&lt;=CB$33),--($B$9:$B$28=$J$65),--($F$9:$F$28&gt;=CB$33),--($C$9:$C$28=$AW85),$H$9:$H$28,$K$9:$K$28),VLOOKUP($AW85,'6. Patients'!$C$44:$AP$73,COLUMNS('6. Patients'!$C$9:AJ$9),0)),"")</f>
        <v/>
      </c>
      <c r="CC85" s="88" t="str">
        <f>IFERROR(-MIN(SUMPRODUCT(--($E$9:$E$28&lt;=CC$33),--($B$9:$B$28=$J$65),--($F$9:$F$28&gt;=CC$33),--($C$9:$C$28=$AW85),$H$9:$H$28,$K$9:$K$28),VLOOKUP($AW85,'6. Patients'!$C$44:$AP$73,COLUMNS('6. Patients'!$C$9:AK$9),0)),"")</f>
        <v/>
      </c>
      <c r="CD85" s="88" t="str">
        <f>IFERROR(-MIN(SUMPRODUCT(--($E$9:$E$28&lt;=CD$33),--($B$9:$B$28=$J$65),--($F$9:$F$28&gt;=CD$33),--($C$9:$C$28=$AW85),$H$9:$H$28,$K$9:$K$28),VLOOKUP($AW85,'6. Patients'!$C$44:$AP$73,COLUMNS('6. Patients'!$C$9:AL$9),0)),"")</f>
        <v/>
      </c>
      <c r="CE85" s="88" t="str">
        <f>IFERROR(-MIN(SUMPRODUCT(--($E$9:$E$28&lt;=CE$33),--($B$9:$B$28=$J$65),--($F$9:$F$28&gt;=CE$33),--($C$9:$C$28=$AW85),$H$9:$H$28,$K$9:$K$28),VLOOKUP($AW85,'6. Patients'!$C$44:$AP$73,COLUMNS('6. Patients'!$C$9:AM$9),0)),"")</f>
        <v/>
      </c>
      <c r="CF85" s="88" t="str">
        <f>IFERROR(-MIN(SUMPRODUCT(--($E$9:$E$28&lt;=CF$33),--($B$9:$B$28=$J$65),--($F$9:$F$28&gt;=CF$33),--($C$9:$C$28=$AW85),$H$9:$H$28,$K$9:$K$28),VLOOKUP($AW85,'6. Patients'!$C$44:$AP$73,COLUMNS('6. Patients'!$C$9:AN$9),0)),"")</f>
        <v/>
      </c>
      <c r="CG85" s="88" t="str">
        <f>IFERROR(-MIN(SUMPRODUCT(--($E$9:$E$28&lt;=CG$33),--($B$9:$B$28=$J$65),--($F$9:$F$28&gt;=CG$33),--($C$9:$C$28=$AW85),$H$9:$H$28,$K$9:$K$28),VLOOKUP($AW85,'6. Patients'!$C$44:$AP$73,COLUMNS('6. Patients'!$C$9:AO$9),0)),"")</f>
        <v/>
      </c>
      <c r="CI85" s="12" t="str">
        <f t="shared" si="53"/>
        <v/>
      </c>
      <c r="CJ85" s="88">
        <f t="shared" si="56"/>
        <v>0</v>
      </c>
      <c r="CK85" s="88">
        <f t="shared" si="56"/>
        <v>0</v>
      </c>
      <c r="CL85" s="88">
        <f t="shared" si="56"/>
        <v>0</v>
      </c>
      <c r="CM85" s="88">
        <f t="shared" si="56"/>
        <v>0</v>
      </c>
      <c r="CN85" s="88">
        <f t="shared" si="56"/>
        <v>0</v>
      </c>
      <c r="CO85" s="88">
        <f t="shared" si="56"/>
        <v>0</v>
      </c>
      <c r="CP85" s="88">
        <f t="shared" si="56"/>
        <v>0</v>
      </c>
      <c r="CQ85" s="88">
        <f t="shared" si="56"/>
        <v>0</v>
      </c>
      <c r="CR85" s="88">
        <f t="shared" si="56"/>
        <v>0</v>
      </c>
      <c r="CS85" s="88">
        <f t="shared" si="56"/>
        <v>0</v>
      </c>
      <c r="CT85" s="88">
        <f t="shared" si="56"/>
        <v>0</v>
      </c>
      <c r="CU85" s="88">
        <f t="shared" si="56"/>
        <v>0</v>
      </c>
      <c r="CV85" s="88">
        <f t="shared" si="56"/>
        <v>0</v>
      </c>
      <c r="CW85" s="88">
        <f t="shared" si="56"/>
        <v>0</v>
      </c>
      <c r="CX85" s="88">
        <f t="shared" si="56"/>
        <v>0</v>
      </c>
      <c r="CY85" s="88">
        <f t="shared" si="56"/>
        <v>0</v>
      </c>
      <c r="CZ85" s="88">
        <f t="shared" si="82"/>
        <v>0</v>
      </c>
      <c r="DA85" s="88">
        <f t="shared" si="82"/>
        <v>0</v>
      </c>
      <c r="DB85" s="88">
        <f t="shared" si="82"/>
        <v>0</v>
      </c>
      <c r="DC85" s="88">
        <f t="shared" si="82"/>
        <v>0</v>
      </c>
      <c r="DD85" s="88">
        <f t="shared" si="82"/>
        <v>0</v>
      </c>
      <c r="DE85" s="88">
        <f t="shared" si="82"/>
        <v>0</v>
      </c>
      <c r="DF85" s="88">
        <f t="shared" si="82"/>
        <v>0</v>
      </c>
      <c r="DG85" s="88">
        <f t="shared" si="82"/>
        <v>0</v>
      </c>
      <c r="DH85" s="88">
        <f t="shared" si="82"/>
        <v>0</v>
      </c>
      <c r="DI85" s="88">
        <f t="shared" si="82"/>
        <v>0</v>
      </c>
      <c r="DJ85" s="88">
        <f t="shared" si="82"/>
        <v>0</v>
      </c>
      <c r="DK85" s="88">
        <f t="shared" si="83"/>
        <v>0</v>
      </c>
      <c r="DL85" s="88">
        <f t="shared" si="83"/>
        <v>0</v>
      </c>
      <c r="DM85" s="88">
        <f t="shared" si="83"/>
        <v>0</v>
      </c>
      <c r="DN85" s="88">
        <f t="shared" si="83"/>
        <v>0</v>
      </c>
      <c r="DO85" s="88">
        <f t="shared" si="83"/>
        <v>0</v>
      </c>
      <c r="DP85" s="88">
        <f t="shared" si="83"/>
        <v>0</v>
      </c>
      <c r="DQ85" s="88">
        <f t="shared" si="83"/>
        <v>0</v>
      </c>
      <c r="DR85" s="88">
        <f t="shared" si="83"/>
        <v>0</v>
      </c>
      <c r="DS85" s="88">
        <f t="shared" si="83"/>
        <v>0</v>
      </c>
    </row>
    <row r="86" spans="10:123" x14ac:dyDescent="0.3">
      <c r="J86" s="12" t="str">
        <f>'6. Patients'!C64</f>
        <v/>
      </c>
      <c r="K86" s="12"/>
      <c r="L86" s="88">
        <f t="shared" si="55"/>
        <v>0</v>
      </c>
      <c r="M86" s="88">
        <f t="shared" si="84"/>
        <v>0</v>
      </c>
      <c r="N86" s="88">
        <f t="shared" si="85"/>
        <v>0</v>
      </c>
      <c r="O86" s="88">
        <f t="shared" si="86"/>
        <v>0</v>
      </c>
      <c r="P86" s="88">
        <f t="shared" si="87"/>
        <v>0</v>
      </c>
      <c r="Q86" s="88">
        <f t="shared" si="88"/>
        <v>0</v>
      </c>
      <c r="R86" s="88">
        <f t="shared" si="89"/>
        <v>0</v>
      </c>
      <c r="S86" s="88">
        <f t="shared" si="90"/>
        <v>0</v>
      </c>
      <c r="T86" s="88">
        <f t="shared" si="91"/>
        <v>0</v>
      </c>
      <c r="U86" s="88">
        <f t="shared" si="92"/>
        <v>0</v>
      </c>
      <c r="V86" s="88">
        <f t="shared" si="93"/>
        <v>0</v>
      </c>
      <c r="W86" s="88">
        <f t="shared" si="57"/>
        <v>0</v>
      </c>
      <c r="X86" s="88">
        <f t="shared" si="58"/>
        <v>0</v>
      </c>
      <c r="Y86" s="88">
        <f t="shared" si="59"/>
        <v>0</v>
      </c>
      <c r="Z86" s="88">
        <f t="shared" si="60"/>
        <v>0</v>
      </c>
      <c r="AA86" s="88">
        <f t="shared" si="61"/>
        <v>0</v>
      </c>
      <c r="AB86" s="88">
        <f t="shared" si="62"/>
        <v>0</v>
      </c>
      <c r="AC86" s="88">
        <f t="shared" si="63"/>
        <v>0</v>
      </c>
      <c r="AD86" s="88">
        <f t="shared" si="64"/>
        <v>0</v>
      </c>
      <c r="AE86" s="88">
        <f t="shared" si="65"/>
        <v>0</v>
      </c>
      <c r="AF86" s="88">
        <f t="shared" si="66"/>
        <v>0</v>
      </c>
      <c r="AG86" s="88">
        <f t="shared" si="67"/>
        <v>0</v>
      </c>
      <c r="AH86" s="88">
        <f t="shared" si="68"/>
        <v>0</v>
      </c>
      <c r="AI86" s="88">
        <f t="shared" si="69"/>
        <v>0</v>
      </c>
      <c r="AJ86" s="88">
        <f t="shared" si="70"/>
        <v>0</v>
      </c>
      <c r="AK86" s="88">
        <f t="shared" si="71"/>
        <v>0</v>
      </c>
      <c r="AL86" s="88">
        <f t="shared" si="72"/>
        <v>0</v>
      </c>
      <c r="AM86" s="88">
        <f t="shared" si="73"/>
        <v>0</v>
      </c>
      <c r="AN86" s="88">
        <f t="shared" si="74"/>
        <v>0</v>
      </c>
      <c r="AO86" s="88">
        <f t="shared" si="75"/>
        <v>0</v>
      </c>
      <c r="AP86" s="88">
        <f t="shared" si="76"/>
        <v>0</v>
      </c>
      <c r="AQ86" s="88">
        <f t="shared" si="77"/>
        <v>0</v>
      </c>
      <c r="AR86" s="88">
        <f t="shared" si="78"/>
        <v>0</v>
      </c>
      <c r="AS86" s="88">
        <f t="shared" si="79"/>
        <v>0</v>
      </c>
      <c r="AT86" s="88">
        <f t="shared" si="80"/>
        <v>0</v>
      </c>
      <c r="AU86" s="88">
        <f t="shared" si="81"/>
        <v>0</v>
      </c>
      <c r="AW86" s="12" t="str">
        <f t="shared" si="52"/>
        <v/>
      </c>
      <c r="AX86" s="88" t="str">
        <f>IFERROR(-MIN(SUMPRODUCT(--($E$9:$E$28&lt;=AX$33),--($B$9:$B$28=$J$65),--($F$9:$F$28&gt;=AX$33),--($C$9:$C$28=$AW86),$H$9:$H$28,$K$9:$K$28),VLOOKUP($AW86,'6. Patients'!$C$44:$AP$73,COLUMNS('6. Patients'!$C$9:F$9),0)),"")</f>
        <v/>
      </c>
      <c r="AY86" s="88" t="str">
        <f>IFERROR(-MIN(SUMPRODUCT(--($E$9:$E$28&lt;=AY$33),--($B$9:$B$28=$J$65),--($F$9:$F$28&gt;=AY$33),--($C$9:$C$28=$AW86),$H$9:$H$28,$K$9:$K$28),VLOOKUP($AW86,'6. Patients'!$C$44:$AP$73,COLUMNS('6. Patients'!$C$9:G$9),0)),"")</f>
        <v/>
      </c>
      <c r="AZ86" s="88" t="str">
        <f>IFERROR(-MIN(SUMPRODUCT(--($E$9:$E$28&lt;=AZ$33),--($B$9:$B$28=$J$65),--($F$9:$F$28&gt;=AZ$33),--($C$9:$C$28=$AW86),$H$9:$H$28,$K$9:$K$28),VLOOKUP($AW86,'6. Patients'!$C$44:$AP$73,COLUMNS('6. Patients'!$C$9:H$9),0)),"")</f>
        <v/>
      </c>
      <c r="BA86" s="88" t="str">
        <f>IFERROR(-MIN(SUMPRODUCT(--($E$9:$E$28&lt;=BA$33),--($B$9:$B$28=$J$65),--($F$9:$F$28&gt;=BA$33),--($C$9:$C$28=$AW86),$H$9:$H$28,$K$9:$K$28),VLOOKUP($AW86,'6. Patients'!$C$44:$AP$73,COLUMNS('6. Patients'!$C$9:I$9),0)),"")</f>
        <v/>
      </c>
      <c r="BB86" s="88" t="str">
        <f>IFERROR(-MIN(SUMPRODUCT(--($E$9:$E$28&lt;=BB$33),--($B$9:$B$28=$J$65),--($F$9:$F$28&gt;=BB$33),--($C$9:$C$28=$AW86),$H$9:$H$28,$K$9:$K$28),VLOOKUP($AW86,'6. Patients'!$C$44:$AP$73,COLUMNS('6. Patients'!$C$9:J$9),0)),"")</f>
        <v/>
      </c>
      <c r="BC86" s="88" t="str">
        <f>IFERROR(-MIN(SUMPRODUCT(--($E$9:$E$28&lt;=BC$33),--($B$9:$B$28=$J$65),--($F$9:$F$28&gt;=BC$33),--($C$9:$C$28=$AW86),$H$9:$H$28,$K$9:$K$28),VLOOKUP($AW86,'6. Patients'!$C$44:$AP$73,COLUMNS('6. Patients'!$C$9:K$9),0)),"")</f>
        <v/>
      </c>
      <c r="BD86" s="88" t="str">
        <f>IFERROR(-MIN(SUMPRODUCT(--($E$9:$E$28&lt;=BD$33),--($B$9:$B$28=$J$65),--($F$9:$F$28&gt;=BD$33),--($C$9:$C$28=$AW86),$H$9:$H$28,$K$9:$K$28),VLOOKUP($AW86,'6. Patients'!$C$44:$AP$73,COLUMNS('6. Patients'!$C$9:L$9),0)),"")</f>
        <v/>
      </c>
      <c r="BE86" s="88" t="str">
        <f>IFERROR(-MIN(SUMPRODUCT(--($E$9:$E$28&lt;=BE$33),--($B$9:$B$28=$J$65),--($F$9:$F$28&gt;=BE$33),--($C$9:$C$28=$AW86),$H$9:$H$28,$K$9:$K$28),VLOOKUP($AW86,'6. Patients'!$C$44:$AP$73,COLUMNS('6. Patients'!$C$9:M$9),0)),"")</f>
        <v/>
      </c>
      <c r="BF86" s="88" t="str">
        <f>IFERROR(-MIN(SUMPRODUCT(--($E$9:$E$28&lt;=BF$33),--($B$9:$B$28=$J$65),--($F$9:$F$28&gt;=BF$33),--($C$9:$C$28=$AW86),$H$9:$H$28,$K$9:$K$28),VLOOKUP($AW86,'6. Patients'!$C$44:$AP$73,COLUMNS('6. Patients'!$C$9:N$9),0)),"")</f>
        <v/>
      </c>
      <c r="BG86" s="88" t="str">
        <f>IFERROR(-MIN(SUMPRODUCT(--($E$9:$E$28&lt;=BG$33),--($B$9:$B$28=$J$65),--($F$9:$F$28&gt;=BG$33),--($C$9:$C$28=$AW86),$H$9:$H$28,$K$9:$K$28),VLOOKUP($AW86,'6. Patients'!$C$44:$AP$73,COLUMNS('6. Patients'!$C$9:O$9),0)),"")</f>
        <v/>
      </c>
      <c r="BH86" s="88" t="str">
        <f>IFERROR(-MIN(SUMPRODUCT(--($E$9:$E$28&lt;=BH$33),--($B$9:$B$28=$J$65),--($F$9:$F$28&gt;=BH$33),--($C$9:$C$28=$AW86),$H$9:$H$28,$K$9:$K$28),VLOOKUP($AW86,'6. Patients'!$C$44:$AP$73,COLUMNS('6. Patients'!$C$9:P$9),0)),"")</f>
        <v/>
      </c>
      <c r="BI86" s="88" t="str">
        <f>IFERROR(-MIN(SUMPRODUCT(--($E$9:$E$28&lt;=BI$33),--($B$9:$B$28=$J$65),--($F$9:$F$28&gt;=BI$33),--($C$9:$C$28=$AW86),$H$9:$H$28,$K$9:$K$28),VLOOKUP($AW86,'6. Patients'!$C$44:$AP$73,COLUMNS('6. Patients'!$C$9:Q$9),0)),"")</f>
        <v/>
      </c>
      <c r="BJ86" s="88" t="str">
        <f>IFERROR(-MIN(SUMPRODUCT(--($E$9:$E$28&lt;=BJ$33),--($B$9:$B$28=$J$65),--($F$9:$F$28&gt;=BJ$33),--($C$9:$C$28=$AW86),$H$9:$H$28,$K$9:$K$28),VLOOKUP($AW86,'6. Patients'!$C$44:$AP$73,COLUMNS('6. Patients'!$C$9:R$9),0)),"")</f>
        <v/>
      </c>
      <c r="BK86" s="88" t="str">
        <f>IFERROR(-MIN(SUMPRODUCT(--($E$9:$E$28&lt;=BK$33),--($B$9:$B$28=$J$65),--($F$9:$F$28&gt;=BK$33),--($C$9:$C$28=$AW86),$H$9:$H$28,$K$9:$K$28),VLOOKUP($AW86,'6. Patients'!$C$44:$AP$73,COLUMNS('6. Patients'!$C$9:S$9),0)),"")</f>
        <v/>
      </c>
      <c r="BL86" s="88" t="str">
        <f>IFERROR(-MIN(SUMPRODUCT(--($E$9:$E$28&lt;=BL$33),--($B$9:$B$28=$J$65),--($F$9:$F$28&gt;=BL$33),--($C$9:$C$28=$AW86),$H$9:$H$28,$K$9:$K$28),VLOOKUP($AW86,'6. Patients'!$C$44:$AP$73,COLUMNS('6. Patients'!$C$9:T$9),0)),"")</f>
        <v/>
      </c>
      <c r="BM86" s="88" t="str">
        <f>IFERROR(-MIN(SUMPRODUCT(--($E$9:$E$28&lt;=BM$33),--($B$9:$B$28=$J$65),--($F$9:$F$28&gt;=BM$33),--($C$9:$C$28=$AW86),$H$9:$H$28,$K$9:$K$28),VLOOKUP($AW86,'6. Patients'!$C$44:$AP$73,COLUMNS('6. Patients'!$C$9:U$9),0)),"")</f>
        <v/>
      </c>
      <c r="BN86" s="88" t="str">
        <f>IFERROR(-MIN(SUMPRODUCT(--($E$9:$E$28&lt;=BN$33),--($B$9:$B$28=$J$65),--($F$9:$F$28&gt;=BN$33),--($C$9:$C$28=$AW86),$H$9:$H$28,$K$9:$K$28),VLOOKUP($AW86,'6. Patients'!$C$44:$AP$73,COLUMNS('6. Patients'!$C$9:V$9),0)),"")</f>
        <v/>
      </c>
      <c r="BO86" s="88" t="str">
        <f>IFERROR(-MIN(SUMPRODUCT(--($E$9:$E$28&lt;=BO$33),--($B$9:$B$28=$J$65),--($F$9:$F$28&gt;=BO$33),--($C$9:$C$28=$AW86),$H$9:$H$28,$K$9:$K$28),VLOOKUP($AW86,'6. Patients'!$C$44:$AP$73,COLUMNS('6. Patients'!$C$9:W$9),0)),"")</f>
        <v/>
      </c>
      <c r="BP86" s="88" t="str">
        <f>IFERROR(-MIN(SUMPRODUCT(--($E$9:$E$28&lt;=BP$33),--($B$9:$B$28=$J$65),--($F$9:$F$28&gt;=BP$33),--($C$9:$C$28=$AW86),$H$9:$H$28,$K$9:$K$28),VLOOKUP($AW86,'6. Patients'!$C$44:$AP$73,COLUMNS('6. Patients'!$C$9:X$9),0)),"")</f>
        <v/>
      </c>
      <c r="BQ86" s="88" t="str">
        <f>IFERROR(-MIN(SUMPRODUCT(--($E$9:$E$28&lt;=BQ$33),--($B$9:$B$28=$J$65),--($F$9:$F$28&gt;=BQ$33),--($C$9:$C$28=$AW86),$H$9:$H$28,$K$9:$K$28),VLOOKUP($AW86,'6. Patients'!$C$44:$AP$73,COLUMNS('6. Patients'!$C$9:Y$9),0)),"")</f>
        <v/>
      </c>
      <c r="BR86" s="88" t="str">
        <f>IFERROR(-MIN(SUMPRODUCT(--($E$9:$E$28&lt;=BR$33),--($B$9:$B$28=$J$65),--($F$9:$F$28&gt;=BR$33),--($C$9:$C$28=$AW86),$H$9:$H$28,$K$9:$K$28),VLOOKUP($AW86,'6. Patients'!$C$44:$AP$73,COLUMNS('6. Patients'!$C$9:Z$9),0)),"")</f>
        <v/>
      </c>
      <c r="BS86" s="88" t="str">
        <f>IFERROR(-MIN(SUMPRODUCT(--($E$9:$E$28&lt;=BS$33),--($B$9:$B$28=$J$65),--($F$9:$F$28&gt;=BS$33),--($C$9:$C$28=$AW86),$H$9:$H$28,$K$9:$K$28),VLOOKUP($AW86,'6. Patients'!$C$44:$AP$73,COLUMNS('6. Patients'!$C$9:AA$9),0)),"")</f>
        <v/>
      </c>
      <c r="BT86" s="88" t="str">
        <f>IFERROR(-MIN(SUMPRODUCT(--($E$9:$E$28&lt;=BT$33),--($B$9:$B$28=$J$65),--($F$9:$F$28&gt;=BT$33),--($C$9:$C$28=$AW86),$H$9:$H$28,$K$9:$K$28),VLOOKUP($AW86,'6. Patients'!$C$44:$AP$73,COLUMNS('6. Patients'!$C$9:AB$9),0)),"")</f>
        <v/>
      </c>
      <c r="BU86" s="88" t="str">
        <f>IFERROR(-MIN(SUMPRODUCT(--($E$9:$E$28&lt;=BU$33),--($B$9:$B$28=$J$65),--($F$9:$F$28&gt;=BU$33),--($C$9:$C$28=$AW86),$H$9:$H$28,$K$9:$K$28),VLOOKUP($AW86,'6. Patients'!$C$44:$AP$73,COLUMNS('6. Patients'!$C$9:AC$9),0)),"")</f>
        <v/>
      </c>
      <c r="BV86" s="88" t="str">
        <f>IFERROR(-MIN(SUMPRODUCT(--($E$9:$E$28&lt;=BV$33),--($B$9:$B$28=$J$65),--($F$9:$F$28&gt;=BV$33),--($C$9:$C$28=$AW86),$H$9:$H$28,$K$9:$K$28),VLOOKUP($AW86,'6. Patients'!$C$44:$AP$73,COLUMNS('6. Patients'!$C$9:AD$9),0)),"")</f>
        <v/>
      </c>
      <c r="BW86" s="88" t="str">
        <f>IFERROR(-MIN(SUMPRODUCT(--($E$9:$E$28&lt;=BW$33),--($B$9:$B$28=$J$65),--($F$9:$F$28&gt;=BW$33),--($C$9:$C$28=$AW86),$H$9:$H$28,$K$9:$K$28),VLOOKUP($AW86,'6. Patients'!$C$44:$AP$73,COLUMNS('6. Patients'!$C$9:AE$9),0)),"")</f>
        <v/>
      </c>
      <c r="BX86" s="88" t="str">
        <f>IFERROR(-MIN(SUMPRODUCT(--($E$9:$E$28&lt;=BX$33),--($B$9:$B$28=$J$65),--($F$9:$F$28&gt;=BX$33),--($C$9:$C$28=$AW86),$H$9:$H$28,$K$9:$K$28),VLOOKUP($AW86,'6. Patients'!$C$44:$AP$73,COLUMNS('6. Patients'!$C$9:AF$9),0)),"")</f>
        <v/>
      </c>
      <c r="BY86" s="88" t="str">
        <f>IFERROR(-MIN(SUMPRODUCT(--($E$9:$E$28&lt;=BY$33),--($B$9:$B$28=$J$65),--($F$9:$F$28&gt;=BY$33),--($C$9:$C$28=$AW86),$H$9:$H$28,$K$9:$K$28),VLOOKUP($AW86,'6. Patients'!$C$44:$AP$73,COLUMNS('6. Patients'!$C$9:AG$9),0)),"")</f>
        <v/>
      </c>
      <c r="BZ86" s="88" t="str">
        <f>IFERROR(-MIN(SUMPRODUCT(--($E$9:$E$28&lt;=BZ$33),--($B$9:$B$28=$J$65),--($F$9:$F$28&gt;=BZ$33),--($C$9:$C$28=$AW86),$H$9:$H$28,$K$9:$K$28),VLOOKUP($AW86,'6. Patients'!$C$44:$AP$73,COLUMNS('6. Patients'!$C$9:AH$9),0)),"")</f>
        <v/>
      </c>
      <c r="CA86" s="88" t="str">
        <f>IFERROR(-MIN(SUMPRODUCT(--($E$9:$E$28&lt;=CA$33),--($B$9:$B$28=$J$65),--($F$9:$F$28&gt;=CA$33),--($C$9:$C$28=$AW86),$H$9:$H$28,$K$9:$K$28),VLOOKUP($AW86,'6. Patients'!$C$44:$AP$73,COLUMNS('6. Patients'!$C$9:AI$9),0)),"")</f>
        <v/>
      </c>
      <c r="CB86" s="88" t="str">
        <f>IFERROR(-MIN(SUMPRODUCT(--($E$9:$E$28&lt;=CB$33),--($B$9:$B$28=$J$65),--($F$9:$F$28&gt;=CB$33),--($C$9:$C$28=$AW86),$H$9:$H$28,$K$9:$K$28),VLOOKUP($AW86,'6. Patients'!$C$44:$AP$73,COLUMNS('6. Patients'!$C$9:AJ$9),0)),"")</f>
        <v/>
      </c>
      <c r="CC86" s="88" t="str">
        <f>IFERROR(-MIN(SUMPRODUCT(--($E$9:$E$28&lt;=CC$33),--($B$9:$B$28=$J$65),--($F$9:$F$28&gt;=CC$33),--($C$9:$C$28=$AW86),$H$9:$H$28,$K$9:$K$28),VLOOKUP($AW86,'6. Patients'!$C$44:$AP$73,COLUMNS('6. Patients'!$C$9:AK$9),0)),"")</f>
        <v/>
      </c>
      <c r="CD86" s="88" t="str">
        <f>IFERROR(-MIN(SUMPRODUCT(--($E$9:$E$28&lt;=CD$33),--($B$9:$B$28=$J$65),--($F$9:$F$28&gt;=CD$33),--($C$9:$C$28=$AW86),$H$9:$H$28,$K$9:$K$28),VLOOKUP($AW86,'6. Patients'!$C$44:$AP$73,COLUMNS('6. Patients'!$C$9:AL$9),0)),"")</f>
        <v/>
      </c>
      <c r="CE86" s="88" t="str">
        <f>IFERROR(-MIN(SUMPRODUCT(--($E$9:$E$28&lt;=CE$33),--($B$9:$B$28=$J$65),--($F$9:$F$28&gt;=CE$33),--($C$9:$C$28=$AW86),$H$9:$H$28,$K$9:$K$28),VLOOKUP($AW86,'6. Patients'!$C$44:$AP$73,COLUMNS('6. Patients'!$C$9:AM$9),0)),"")</f>
        <v/>
      </c>
      <c r="CF86" s="88" t="str">
        <f>IFERROR(-MIN(SUMPRODUCT(--($E$9:$E$28&lt;=CF$33),--($B$9:$B$28=$J$65),--($F$9:$F$28&gt;=CF$33),--($C$9:$C$28=$AW86),$H$9:$H$28,$K$9:$K$28),VLOOKUP($AW86,'6. Patients'!$C$44:$AP$73,COLUMNS('6. Patients'!$C$9:AN$9),0)),"")</f>
        <v/>
      </c>
      <c r="CG86" s="88" t="str">
        <f>IFERROR(-MIN(SUMPRODUCT(--($E$9:$E$28&lt;=CG$33),--($B$9:$B$28=$J$65),--($F$9:$F$28&gt;=CG$33),--($C$9:$C$28=$AW86),$H$9:$H$28,$K$9:$K$28),VLOOKUP($AW86,'6. Patients'!$C$44:$AP$73,COLUMNS('6. Patients'!$C$9:AO$9),0)),"")</f>
        <v/>
      </c>
      <c r="CI86" s="12" t="str">
        <f t="shared" si="53"/>
        <v/>
      </c>
      <c r="CJ86" s="88">
        <f t="shared" si="56"/>
        <v>0</v>
      </c>
      <c r="CK86" s="88">
        <f t="shared" si="56"/>
        <v>0</v>
      </c>
      <c r="CL86" s="88">
        <f t="shared" si="56"/>
        <v>0</v>
      </c>
      <c r="CM86" s="88">
        <f t="shared" si="56"/>
        <v>0</v>
      </c>
      <c r="CN86" s="88">
        <f t="shared" si="56"/>
        <v>0</v>
      </c>
      <c r="CO86" s="88">
        <f t="shared" si="56"/>
        <v>0</v>
      </c>
      <c r="CP86" s="88">
        <f t="shared" si="56"/>
        <v>0</v>
      </c>
      <c r="CQ86" s="88">
        <f t="shared" si="56"/>
        <v>0</v>
      </c>
      <c r="CR86" s="88">
        <f t="shared" si="56"/>
        <v>0</v>
      </c>
      <c r="CS86" s="88">
        <f t="shared" si="56"/>
        <v>0</v>
      </c>
      <c r="CT86" s="88">
        <f t="shared" si="56"/>
        <v>0</v>
      </c>
      <c r="CU86" s="88">
        <f t="shared" si="56"/>
        <v>0</v>
      </c>
      <c r="CV86" s="88">
        <f t="shared" si="56"/>
        <v>0</v>
      </c>
      <c r="CW86" s="88">
        <f t="shared" si="56"/>
        <v>0</v>
      </c>
      <c r="CX86" s="88">
        <f t="shared" si="56"/>
        <v>0</v>
      </c>
      <c r="CY86" s="88">
        <f t="shared" si="56"/>
        <v>0</v>
      </c>
      <c r="CZ86" s="88">
        <f t="shared" si="82"/>
        <v>0</v>
      </c>
      <c r="DA86" s="88">
        <f t="shared" si="82"/>
        <v>0</v>
      </c>
      <c r="DB86" s="88">
        <f t="shared" si="82"/>
        <v>0</v>
      </c>
      <c r="DC86" s="88">
        <f t="shared" si="82"/>
        <v>0</v>
      </c>
      <c r="DD86" s="88">
        <f t="shared" si="82"/>
        <v>0</v>
      </c>
      <c r="DE86" s="88">
        <f t="shared" si="82"/>
        <v>0</v>
      </c>
      <c r="DF86" s="88">
        <f t="shared" si="82"/>
        <v>0</v>
      </c>
      <c r="DG86" s="88">
        <f t="shared" si="82"/>
        <v>0</v>
      </c>
      <c r="DH86" s="88">
        <f t="shared" si="82"/>
        <v>0</v>
      </c>
      <c r="DI86" s="88">
        <f t="shared" si="82"/>
        <v>0</v>
      </c>
      <c r="DJ86" s="88">
        <f t="shared" si="82"/>
        <v>0</v>
      </c>
      <c r="DK86" s="88">
        <f t="shared" si="83"/>
        <v>0</v>
      </c>
      <c r="DL86" s="88">
        <f t="shared" si="83"/>
        <v>0</v>
      </c>
      <c r="DM86" s="88">
        <f t="shared" si="83"/>
        <v>0</v>
      </c>
      <c r="DN86" s="88">
        <f t="shared" si="83"/>
        <v>0</v>
      </c>
      <c r="DO86" s="88">
        <f t="shared" si="83"/>
        <v>0</v>
      </c>
      <c r="DP86" s="88">
        <f t="shared" si="83"/>
        <v>0</v>
      </c>
      <c r="DQ86" s="88">
        <f t="shared" si="83"/>
        <v>0</v>
      </c>
      <c r="DR86" s="88">
        <f t="shared" si="83"/>
        <v>0</v>
      </c>
      <c r="DS86" s="88">
        <f t="shared" si="83"/>
        <v>0</v>
      </c>
    </row>
    <row r="87" spans="10:123" x14ac:dyDescent="0.3">
      <c r="J87" s="12" t="str">
        <f>'6. Patients'!C65</f>
        <v/>
      </c>
      <c r="K87" s="12"/>
      <c r="L87" s="88">
        <f t="shared" si="55"/>
        <v>0</v>
      </c>
      <c r="M87" s="88">
        <f t="shared" si="84"/>
        <v>0</v>
      </c>
      <c r="N87" s="88">
        <f t="shared" si="85"/>
        <v>0</v>
      </c>
      <c r="O87" s="88">
        <f t="shared" si="86"/>
        <v>0</v>
      </c>
      <c r="P87" s="88">
        <f t="shared" si="87"/>
        <v>0</v>
      </c>
      <c r="Q87" s="88">
        <f t="shared" si="88"/>
        <v>0</v>
      </c>
      <c r="R87" s="88">
        <f t="shared" si="89"/>
        <v>0</v>
      </c>
      <c r="S87" s="88">
        <f t="shared" si="90"/>
        <v>0</v>
      </c>
      <c r="T87" s="88">
        <f t="shared" si="91"/>
        <v>0</v>
      </c>
      <c r="U87" s="88">
        <f t="shared" si="92"/>
        <v>0</v>
      </c>
      <c r="V87" s="88">
        <f t="shared" si="93"/>
        <v>0</v>
      </c>
      <c r="W87" s="88">
        <f t="shared" si="57"/>
        <v>0</v>
      </c>
      <c r="X87" s="88">
        <f t="shared" si="58"/>
        <v>0</v>
      </c>
      <c r="Y87" s="88">
        <f t="shared" si="59"/>
        <v>0</v>
      </c>
      <c r="Z87" s="88">
        <f t="shared" si="60"/>
        <v>0</v>
      </c>
      <c r="AA87" s="88">
        <f t="shared" si="61"/>
        <v>0</v>
      </c>
      <c r="AB87" s="88">
        <f t="shared" si="62"/>
        <v>0</v>
      </c>
      <c r="AC87" s="88">
        <f t="shared" si="63"/>
        <v>0</v>
      </c>
      <c r="AD87" s="88">
        <f t="shared" si="64"/>
        <v>0</v>
      </c>
      <c r="AE87" s="88">
        <f t="shared" si="65"/>
        <v>0</v>
      </c>
      <c r="AF87" s="88">
        <f t="shared" si="66"/>
        <v>0</v>
      </c>
      <c r="AG87" s="88">
        <f t="shared" si="67"/>
        <v>0</v>
      </c>
      <c r="AH87" s="88">
        <f t="shared" si="68"/>
        <v>0</v>
      </c>
      <c r="AI87" s="88">
        <f t="shared" si="69"/>
        <v>0</v>
      </c>
      <c r="AJ87" s="88">
        <f t="shared" si="70"/>
        <v>0</v>
      </c>
      <c r="AK87" s="88">
        <f t="shared" si="71"/>
        <v>0</v>
      </c>
      <c r="AL87" s="88">
        <f t="shared" si="72"/>
        <v>0</v>
      </c>
      <c r="AM87" s="88">
        <f t="shared" si="73"/>
        <v>0</v>
      </c>
      <c r="AN87" s="88">
        <f t="shared" si="74"/>
        <v>0</v>
      </c>
      <c r="AO87" s="88">
        <f t="shared" si="75"/>
        <v>0</v>
      </c>
      <c r="AP87" s="88">
        <f t="shared" si="76"/>
        <v>0</v>
      </c>
      <c r="AQ87" s="88">
        <f t="shared" si="77"/>
        <v>0</v>
      </c>
      <c r="AR87" s="88">
        <f t="shared" si="78"/>
        <v>0</v>
      </c>
      <c r="AS87" s="88">
        <f t="shared" si="79"/>
        <v>0</v>
      </c>
      <c r="AT87" s="88">
        <f t="shared" si="80"/>
        <v>0</v>
      </c>
      <c r="AU87" s="88">
        <f t="shared" si="81"/>
        <v>0</v>
      </c>
      <c r="AW87" s="12" t="str">
        <f t="shared" si="52"/>
        <v/>
      </c>
      <c r="AX87" s="88" t="str">
        <f>IFERROR(-MIN(SUMPRODUCT(--($E$9:$E$28&lt;=AX$33),--($B$9:$B$28=$J$65),--($F$9:$F$28&gt;=AX$33),--($C$9:$C$28=$AW87),$H$9:$H$28,$K$9:$K$28),VLOOKUP($AW87,'6. Patients'!$C$44:$AP$73,COLUMNS('6. Patients'!$C$9:F$9),0)),"")</f>
        <v/>
      </c>
      <c r="AY87" s="88" t="str">
        <f>IFERROR(-MIN(SUMPRODUCT(--($E$9:$E$28&lt;=AY$33),--($B$9:$B$28=$J$65),--($F$9:$F$28&gt;=AY$33),--($C$9:$C$28=$AW87),$H$9:$H$28,$K$9:$K$28),VLOOKUP($AW87,'6. Patients'!$C$44:$AP$73,COLUMNS('6. Patients'!$C$9:G$9),0)),"")</f>
        <v/>
      </c>
      <c r="AZ87" s="88" t="str">
        <f>IFERROR(-MIN(SUMPRODUCT(--($E$9:$E$28&lt;=AZ$33),--($B$9:$B$28=$J$65),--($F$9:$F$28&gt;=AZ$33),--($C$9:$C$28=$AW87),$H$9:$H$28,$K$9:$K$28),VLOOKUP($AW87,'6. Patients'!$C$44:$AP$73,COLUMNS('6. Patients'!$C$9:H$9),0)),"")</f>
        <v/>
      </c>
      <c r="BA87" s="88" t="str">
        <f>IFERROR(-MIN(SUMPRODUCT(--($E$9:$E$28&lt;=BA$33),--($B$9:$B$28=$J$65),--($F$9:$F$28&gt;=BA$33),--($C$9:$C$28=$AW87),$H$9:$H$28,$K$9:$K$28),VLOOKUP($AW87,'6. Patients'!$C$44:$AP$73,COLUMNS('6. Patients'!$C$9:I$9),0)),"")</f>
        <v/>
      </c>
      <c r="BB87" s="88" t="str">
        <f>IFERROR(-MIN(SUMPRODUCT(--($E$9:$E$28&lt;=BB$33),--($B$9:$B$28=$J$65),--($F$9:$F$28&gt;=BB$33),--($C$9:$C$28=$AW87),$H$9:$H$28,$K$9:$K$28),VLOOKUP($AW87,'6. Patients'!$C$44:$AP$73,COLUMNS('6. Patients'!$C$9:J$9),0)),"")</f>
        <v/>
      </c>
      <c r="BC87" s="88" t="str">
        <f>IFERROR(-MIN(SUMPRODUCT(--($E$9:$E$28&lt;=BC$33),--($B$9:$B$28=$J$65),--($F$9:$F$28&gt;=BC$33),--($C$9:$C$28=$AW87),$H$9:$H$28,$K$9:$K$28),VLOOKUP($AW87,'6. Patients'!$C$44:$AP$73,COLUMNS('6. Patients'!$C$9:K$9),0)),"")</f>
        <v/>
      </c>
      <c r="BD87" s="88" t="str">
        <f>IFERROR(-MIN(SUMPRODUCT(--($E$9:$E$28&lt;=BD$33),--($B$9:$B$28=$J$65),--($F$9:$F$28&gt;=BD$33),--($C$9:$C$28=$AW87),$H$9:$H$28,$K$9:$K$28),VLOOKUP($AW87,'6. Patients'!$C$44:$AP$73,COLUMNS('6. Patients'!$C$9:L$9),0)),"")</f>
        <v/>
      </c>
      <c r="BE87" s="88" t="str">
        <f>IFERROR(-MIN(SUMPRODUCT(--($E$9:$E$28&lt;=BE$33),--($B$9:$B$28=$J$65),--($F$9:$F$28&gt;=BE$33),--($C$9:$C$28=$AW87),$H$9:$H$28,$K$9:$K$28),VLOOKUP($AW87,'6. Patients'!$C$44:$AP$73,COLUMNS('6. Patients'!$C$9:M$9),0)),"")</f>
        <v/>
      </c>
      <c r="BF87" s="88" t="str">
        <f>IFERROR(-MIN(SUMPRODUCT(--($E$9:$E$28&lt;=BF$33),--($B$9:$B$28=$J$65),--($F$9:$F$28&gt;=BF$33),--($C$9:$C$28=$AW87),$H$9:$H$28,$K$9:$K$28),VLOOKUP($AW87,'6. Patients'!$C$44:$AP$73,COLUMNS('6. Patients'!$C$9:N$9),0)),"")</f>
        <v/>
      </c>
      <c r="BG87" s="88" t="str">
        <f>IFERROR(-MIN(SUMPRODUCT(--($E$9:$E$28&lt;=BG$33),--($B$9:$B$28=$J$65),--($F$9:$F$28&gt;=BG$33),--($C$9:$C$28=$AW87),$H$9:$H$28,$K$9:$K$28),VLOOKUP($AW87,'6. Patients'!$C$44:$AP$73,COLUMNS('6. Patients'!$C$9:O$9),0)),"")</f>
        <v/>
      </c>
      <c r="BH87" s="88" t="str">
        <f>IFERROR(-MIN(SUMPRODUCT(--($E$9:$E$28&lt;=BH$33),--($B$9:$B$28=$J$65),--($F$9:$F$28&gt;=BH$33),--($C$9:$C$28=$AW87),$H$9:$H$28,$K$9:$K$28),VLOOKUP($AW87,'6. Patients'!$C$44:$AP$73,COLUMNS('6. Patients'!$C$9:P$9),0)),"")</f>
        <v/>
      </c>
      <c r="BI87" s="88" t="str">
        <f>IFERROR(-MIN(SUMPRODUCT(--($E$9:$E$28&lt;=BI$33),--($B$9:$B$28=$J$65),--($F$9:$F$28&gt;=BI$33),--($C$9:$C$28=$AW87),$H$9:$H$28,$K$9:$K$28),VLOOKUP($AW87,'6. Patients'!$C$44:$AP$73,COLUMNS('6. Patients'!$C$9:Q$9),0)),"")</f>
        <v/>
      </c>
      <c r="BJ87" s="88" t="str">
        <f>IFERROR(-MIN(SUMPRODUCT(--($E$9:$E$28&lt;=BJ$33),--($B$9:$B$28=$J$65),--($F$9:$F$28&gt;=BJ$33),--($C$9:$C$28=$AW87),$H$9:$H$28,$K$9:$K$28),VLOOKUP($AW87,'6. Patients'!$C$44:$AP$73,COLUMNS('6. Patients'!$C$9:R$9),0)),"")</f>
        <v/>
      </c>
      <c r="BK87" s="88" t="str">
        <f>IFERROR(-MIN(SUMPRODUCT(--($E$9:$E$28&lt;=BK$33),--($B$9:$B$28=$J$65),--($F$9:$F$28&gt;=BK$33),--($C$9:$C$28=$AW87),$H$9:$H$28,$K$9:$K$28),VLOOKUP($AW87,'6. Patients'!$C$44:$AP$73,COLUMNS('6. Patients'!$C$9:S$9),0)),"")</f>
        <v/>
      </c>
      <c r="BL87" s="88" t="str">
        <f>IFERROR(-MIN(SUMPRODUCT(--($E$9:$E$28&lt;=BL$33),--($B$9:$B$28=$J$65),--($F$9:$F$28&gt;=BL$33),--($C$9:$C$28=$AW87),$H$9:$H$28,$K$9:$K$28),VLOOKUP($AW87,'6. Patients'!$C$44:$AP$73,COLUMNS('6. Patients'!$C$9:T$9),0)),"")</f>
        <v/>
      </c>
      <c r="BM87" s="88" t="str">
        <f>IFERROR(-MIN(SUMPRODUCT(--($E$9:$E$28&lt;=BM$33),--($B$9:$B$28=$J$65),--($F$9:$F$28&gt;=BM$33),--($C$9:$C$28=$AW87),$H$9:$H$28,$K$9:$K$28),VLOOKUP($AW87,'6. Patients'!$C$44:$AP$73,COLUMNS('6. Patients'!$C$9:U$9),0)),"")</f>
        <v/>
      </c>
      <c r="BN87" s="88" t="str">
        <f>IFERROR(-MIN(SUMPRODUCT(--($E$9:$E$28&lt;=BN$33),--($B$9:$B$28=$J$65),--($F$9:$F$28&gt;=BN$33),--($C$9:$C$28=$AW87),$H$9:$H$28,$K$9:$K$28),VLOOKUP($AW87,'6. Patients'!$C$44:$AP$73,COLUMNS('6. Patients'!$C$9:V$9),0)),"")</f>
        <v/>
      </c>
      <c r="BO87" s="88" t="str">
        <f>IFERROR(-MIN(SUMPRODUCT(--($E$9:$E$28&lt;=BO$33),--($B$9:$B$28=$J$65),--($F$9:$F$28&gt;=BO$33),--($C$9:$C$28=$AW87),$H$9:$H$28,$K$9:$K$28),VLOOKUP($AW87,'6. Patients'!$C$44:$AP$73,COLUMNS('6. Patients'!$C$9:W$9),0)),"")</f>
        <v/>
      </c>
      <c r="BP87" s="88" t="str">
        <f>IFERROR(-MIN(SUMPRODUCT(--($E$9:$E$28&lt;=BP$33),--($B$9:$B$28=$J$65),--($F$9:$F$28&gt;=BP$33),--($C$9:$C$28=$AW87),$H$9:$H$28,$K$9:$K$28),VLOOKUP($AW87,'6. Patients'!$C$44:$AP$73,COLUMNS('6. Patients'!$C$9:X$9),0)),"")</f>
        <v/>
      </c>
      <c r="BQ87" s="88" t="str">
        <f>IFERROR(-MIN(SUMPRODUCT(--($E$9:$E$28&lt;=BQ$33),--($B$9:$B$28=$J$65),--($F$9:$F$28&gt;=BQ$33),--($C$9:$C$28=$AW87),$H$9:$H$28,$K$9:$K$28),VLOOKUP($AW87,'6. Patients'!$C$44:$AP$73,COLUMNS('6. Patients'!$C$9:Y$9),0)),"")</f>
        <v/>
      </c>
      <c r="BR87" s="88" t="str">
        <f>IFERROR(-MIN(SUMPRODUCT(--($E$9:$E$28&lt;=BR$33),--($B$9:$B$28=$J$65),--($F$9:$F$28&gt;=BR$33),--($C$9:$C$28=$AW87),$H$9:$H$28,$K$9:$K$28),VLOOKUP($AW87,'6. Patients'!$C$44:$AP$73,COLUMNS('6. Patients'!$C$9:Z$9),0)),"")</f>
        <v/>
      </c>
      <c r="BS87" s="88" t="str">
        <f>IFERROR(-MIN(SUMPRODUCT(--($E$9:$E$28&lt;=BS$33),--($B$9:$B$28=$J$65),--($F$9:$F$28&gt;=BS$33),--($C$9:$C$28=$AW87),$H$9:$H$28,$K$9:$K$28),VLOOKUP($AW87,'6. Patients'!$C$44:$AP$73,COLUMNS('6. Patients'!$C$9:AA$9),0)),"")</f>
        <v/>
      </c>
      <c r="BT87" s="88" t="str">
        <f>IFERROR(-MIN(SUMPRODUCT(--($E$9:$E$28&lt;=BT$33),--($B$9:$B$28=$J$65),--($F$9:$F$28&gt;=BT$33),--($C$9:$C$28=$AW87),$H$9:$H$28,$K$9:$K$28),VLOOKUP($AW87,'6. Patients'!$C$44:$AP$73,COLUMNS('6. Patients'!$C$9:AB$9),0)),"")</f>
        <v/>
      </c>
      <c r="BU87" s="88" t="str">
        <f>IFERROR(-MIN(SUMPRODUCT(--($E$9:$E$28&lt;=BU$33),--($B$9:$B$28=$J$65),--($F$9:$F$28&gt;=BU$33),--($C$9:$C$28=$AW87),$H$9:$H$28,$K$9:$K$28),VLOOKUP($AW87,'6. Patients'!$C$44:$AP$73,COLUMNS('6. Patients'!$C$9:AC$9),0)),"")</f>
        <v/>
      </c>
      <c r="BV87" s="88" t="str">
        <f>IFERROR(-MIN(SUMPRODUCT(--($E$9:$E$28&lt;=BV$33),--($B$9:$B$28=$J$65),--($F$9:$F$28&gt;=BV$33),--($C$9:$C$28=$AW87),$H$9:$H$28,$K$9:$K$28),VLOOKUP($AW87,'6. Patients'!$C$44:$AP$73,COLUMNS('6. Patients'!$C$9:AD$9),0)),"")</f>
        <v/>
      </c>
      <c r="BW87" s="88" t="str">
        <f>IFERROR(-MIN(SUMPRODUCT(--($E$9:$E$28&lt;=BW$33),--($B$9:$B$28=$J$65),--($F$9:$F$28&gt;=BW$33),--($C$9:$C$28=$AW87),$H$9:$H$28,$K$9:$K$28),VLOOKUP($AW87,'6. Patients'!$C$44:$AP$73,COLUMNS('6. Patients'!$C$9:AE$9),0)),"")</f>
        <v/>
      </c>
      <c r="BX87" s="88" t="str">
        <f>IFERROR(-MIN(SUMPRODUCT(--($E$9:$E$28&lt;=BX$33),--($B$9:$B$28=$J$65),--($F$9:$F$28&gt;=BX$33),--($C$9:$C$28=$AW87),$H$9:$H$28,$K$9:$K$28),VLOOKUP($AW87,'6. Patients'!$C$44:$AP$73,COLUMNS('6. Patients'!$C$9:AF$9),0)),"")</f>
        <v/>
      </c>
      <c r="BY87" s="88" t="str">
        <f>IFERROR(-MIN(SUMPRODUCT(--($E$9:$E$28&lt;=BY$33),--($B$9:$B$28=$J$65),--($F$9:$F$28&gt;=BY$33),--($C$9:$C$28=$AW87),$H$9:$H$28,$K$9:$K$28),VLOOKUP($AW87,'6. Patients'!$C$44:$AP$73,COLUMNS('6. Patients'!$C$9:AG$9),0)),"")</f>
        <v/>
      </c>
      <c r="BZ87" s="88" t="str">
        <f>IFERROR(-MIN(SUMPRODUCT(--($E$9:$E$28&lt;=BZ$33),--($B$9:$B$28=$J$65),--($F$9:$F$28&gt;=BZ$33),--($C$9:$C$28=$AW87),$H$9:$H$28,$K$9:$K$28),VLOOKUP($AW87,'6. Patients'!$C$44:$AP$73,COLUMNS('6. Patients'!$C$9:AH$9),0)),"")</f>
        <v/>
      </c>
      <c r="CA87" s="88" t="str">
        <f>IFERROR(-MIN(SUMPRODUCT(--($E$9:$E$28&lt;=CA$33),--($B$9:$B$28=$J$65),--($F$9:$F$28&gt;=CA$33),--($C$9:$C$28=$AW87),$H$9:$H$28,$K$9:$K$28),VLOOKUP($AW87,'6. Patients'!$C$44:$AP$73,COLUMNS('6. Patients'!$C$9:AI$9),0)),"")</f>
        <v/>
      </c>
      <c r="CB87" s="88" t="str">
        <f>IFERROR(-MIN(SUMPRODUCT(--($E$9:$E$28&lt;=CB$33),--($B$9:$B$28=$J$65),--($F$9:$F$28&gt;=CB$33),--($C$9:$C$28=$AW87),$H$9:$H$28,$K$9:$K$28),VLOOKUP($AW87,'6. Patients'!$C$44:$AP$73,COLUMNS('6. Patients'!$C$9:AJ$9),0)),"")</f>
        <v/>
      </c>
      <c r="CC87" s="88" t="str">
        <f>IFERROR(-MIN(SUMPRODUCT(--($E$9:$E$28&lt;=CC$33),--($B$9:$B$28=$J$65),--($F$9:$F$28&gt;=CC$33),--($C$9:$C$28=$AW87),$H$9:$H$28,$K$9:$K$28),VLOOKUP($AW87,'6. Patients'!$C$44:$AP$73,COLUMNS('6. Patients'!$C$9:AK$9),0)),"")</f>
        <v/>
      </c>
      <c r="CD87" s="88" t="str">
        <f>IFERROR(-MIN(SUMPRODUCT(--($E$9:$E$28&lt;=CD$33),--($B$9:$B$28=$J$65),--($F$9:$F$28&gt;=CD$33),--($C$9:$C$28=$AW87),$H$9:$H$28,$K$9:$K$28),VLOOKUP($AW87,'6. Patients'!$C$44:$AP$73,COLUMNS('6. Patients'!$C$9:AL$9),0)),"")</f>
        <v/>
      </c>
      <c r="CE87" s="88" t="str">
        <f>IFERROR(-MIN(SUMPRODUCT(--($E$9:$E$28&lt;=CE$33),--($B$9:$B$28=$J$65),--($F$9:$F$28&gt;=CE$33),--($C$9:$C$28=$AW87),$H$9:$H$28,$K$9:$K$28),VLOOKUP($AW87,'6. Patients'!$C$44:$AP$73,COLUMNS('6. Patients'!$C$9:AM$9),0)),"")</f>
        <v/>
      </c>
      <c r="CF87" s="88" t="str">
        <f>IFERROR(-MIN(SUMPRODUCT(--($E$9:$E$28&lt;=CF$33),--($B$9:$B$28=$J$65),--($F$9:$F$28&gt;=CF$33),--($C$9:$C$28=$AW87),$H$9:$H$28,$K$9:$K$28),VLOOKUP($AW87,'6. Patients'!$C$44:$AP$73,COLUMNS('6. Patients'!$C$9:AN$9),0)),"")</f>
        <v/>
      </c>
      <c r="CG87" s="88" t="str">
        <f>IFERROR(-MIN(SUMPRODUCT(--($E$9:$E$28&lt;=CG$33),--($B$9:$B$28=$J$65),--($F$9:$F$28&gt;=CG$33),--($C$9:$C$28=$AW87),$H$9:$H$28,$K$9:$K$28),VLOOKUP($AW87,'6. Patients'!$C$44:$AP$73,COLUMNS('6. Patients'!$C$9:AO$9),0)),"")</f>
        <v/>
      </c>
      <c r="CI87" s="12" t="str">
        <f t="shared" si="53"/>
        <v/>
      </c>
      <c r="CJ87" s="88">
        <f t="shared" si="56"/>
        <v>0</v>
      </c>
      <c r="CK87" s="88">
        <f t="shared" si="56"/>
        <v>0</v>
      </c>
      <c r="CL87" s="88">
        <f t="shared" si="56"/>
        <v>0</v>
      </c>
      <c r="CM87" s="88">
        <f t="shared" si="56"/>
        <v>0</v>
      </c>
      <c r="CN87" s="88">
        <f t="shared" si="56"/>
        <v>0</v>
      </c>
      <c r="CO87" s="88">
        <f t="shared" si="56"/>
        <v>0</v>
      </c>
      <c r="CP87" s="88">
        <f t="shared" si="56"/>
        <v>0</v>
      </c>
      <c r="CQ87" s="88">
        <f t="shared" si="56"/>
        <v>0</v>
      </c>
      <c r="CR87" s="88">
        <f t="shared" si="56"/>
        <v>0</v>
      </c>
      <c r="CS87" s="88">
        <f t="shared" si="56"/>
        <v>0</v>
      </c>
      <c r="CT87" s="88">
        <f t="shared" si="56"/>
        <v>0</v>
      </c>
      <c r="CU87" s="88">
        <f t="shared" si="56"/>
        <v>0</v>
      </c>
      <c r="CV87" s="88">
        <f t="shared" si="56"/>
        <v>0</v>
      </c>
      <c r="CW87" s="88">
        <f t="shared" si="56"/>
        <v>0</v>
      </c>
      <c r="CX87" s="88">
        <f t="shared" si="56"/>
        <v>0</v>
      </c>
      <c r="CY87" s="88">
        <f t="shared" si="56"/>
        <v>0</v>
      </c>
      <c r="CZ87" s="88">
        <f t="shared" si="82"/>
        <v>0</v>
      </c>
      <c r="DA87" s="88">
        <f t="shared" si="82"/>
        <v>0</v>
      </c>
      <c r="DB87" s="88">
        <f t="shared" si="82"/>
        <v>0</v>
      </c>
      <c r="DC87" s="88">
        <f t="shared" si="82"/>
        <v>0</v>
      </c>
      <c r="DD87" s="88">
        <f t="shared" si="82"/>
        <v>0</v>
      </c>
      <c r="DE87" s="88">
        <f t="shared" si="82"/>
        <v>0</v>
      </c>
      <c r="DF87" s="88">
        <f t="shared" si="82"/>
        <v>0</v>
      </c>
      <c r="DG87" s="88">
        <f t="shared" si="82"/>
        <v>0</v>
      </c>
      <c r="DH87" s="88">
        <f t="shared" si="82"/>
        <v>0</v>
      </c>
      <c r="DI87" s="88">
        <f t="shared" si="82"/>
        <v>0</v>
      </c>
      <c r="DJ87" s="88">
        <f t="shared" si="82"/>
        <v>0</v>
      </c>
      <c r="DK87" s="88">
        <f t="shared" si="83"/>
        <v>0</v>
      </c>
      <c r="DL87" s="88">
        <f t="shared" si="83"/>
        <v>0</v>
      </c>
      <c r="DM87" s="88">
        <f t="shared" si="83"/>
        <v>0</v>
      </c>
      <c r="DN87" s="88">
        <f t="shared" si="83"/>
        <v>0</v>
      </c>
      <c r="DO87" s="88">
        <f t="shared" si="83"/>
        <v>0</v>
      </c>
      <c r="DP87" s="88">
        <f t="shared" si="83"/>
        <v>0</v>
      </c>
      <c r="DQ87" s="88">
        <f t="shared" si="83"/>
        <v>0</v>
      </c>
      <c r="DR87" s="88">
        <f t="shared" si="83"/>
        <v>0</v>
      </c>
      <c r="DS87" s="88">
        <f t="shared" si="83"/>
        <v>0</v>
      </c>
    </row>
    <row r="88" spans="10:123" x14ac:dyDescent="0.3">
      <c r="J88" s="12" t="str">
        <f>'6. Patients'!C66</f>
        <v/>
      </c>
      <c r="K88" s="12"/>
      <c r="L88" s="88">
        <f t="shared" si="55"/>
        <v>0</v>
      </c>
      <c r="M88" s="88">
        <f t="shared" si="84"/>
        <v>0</v>
      </c>
      <c r="N88" s="88">
        <f t="shared" si="85"/>
        <v>0</v>
      </c>
      <c r="O88" s="88">
        <f t="shared" si="86"/>
        <v>0</v>
      </c>
      <c r="P88" s="88">
        <f t="shared" si="87"/>
        <v>0</v>
      </c>
      <c r="Q88" s="88">
        <f t="shared" si="88"/>
        <v>0</v>
      </c>
      <c r="R88" s="88">
        <f t="shared" si="89"/>
        <v>0</v>
      </c>
      <c r="S88" s="88">
        <f t="shared" si="90"/>
        <v>0</v>
      </c>
      <c r="T88" s="88">
        <f t="shared" si="91"/>
        <v>0</v>
      </c>
      <c r="U88" s="88">
        <f t="shared" si="92"/>
        <v>0</v>
      </c>
      <c r="V88" s="88">
        <f t="shared" si="93"/>
        <v>0</v>
      </c>
      <c r="W88" s="88">
        <f t="shared" si="57"/>
        <v>0</v>
      </c>
      <c r="X88" s="88">
        <f t="shared" si="58"/>
        <v>0</v>
      </c>
      <c r="Y88" s="88">
        <f t="shared" si="59"/>
        <v>0</v>
      </c>
      <c r="Z88" s="88">
        <f t="shared" si="60"/>
        <v>0</v>
      </c>
      <c r="AA88" s="88">
        <f t="shared" si="61"/>
        <v>0</v>
      </c>
      <c r="AB88" s="88">
        <f t="shared" si="62"/>
        <v>0</v>
      </c>
      <c r="AC88" s="88">
        <f t="shared" si="63"/>
        <v>0</v>
      </c>
      <c r="AD88" s="88">
        <f t="shared" si="64"/>
        <v>0</v>
      </c>
      <c r="AE88" s="88">
        <f t="shared" si="65"/>
        <v>0</v>
      </c>
      <c r="AF88" s="88">
        <f t="shared" si="66"/>
        <v>0</v>
      </c>
      <c r="AG88" s="88">
        <f t="shared" si="67"/>
        <v>0</v>
      </c>
      <c r="AH88" s="88">
        <f t="shared" si="68"/>
        <v>0</v>
      </c>
      <c r="AI88" s="88">
        <f t="shared" si="69"/>
        <v>0</v>
      </c>
      <c r="AJ88" s="88">
        <f t="shared" si="70"/>
        <v>0</v>
      </c>
      <c r="AK88" s="88">
        <f t="shared" si="71"/>
        <v>0</v>
      </c>
      <c r="AL88" s="88">
        <f t="shared" si="72"/>
        <v>0</v>
      </c>
      <c r="AM88" s="88">
        <f t="shared" si="73"/>
        <v>0</v>
      </c>
      <c r="AN88" s="88">
        <f t="shared" si="74"/>
        <v>0</v>
      </c>
      <c r="AO88" s="88">
        <f t="shared" si="75"/>
        <v>0</v>
      </c>
      <c r="AP88" s="88">
        <f t="shared" si="76"/>
        <v>0</v>
      </c>
      <c r="AQ88" s="88">
        <f t="shared" si="77"/>
        <v>0</v>
      </c>
      <c r="AR88" s="88">
        <f t="shared" si="78"/>
        <v>0</v>
      </c>
      <c r="AS88" s="88">
        <f t="shared" si="79"/>
        <v>0</v>
      </c>
      <c r="AT88" s="88">
        <f t="shared" si="80"/>
        <v>0</v>
      </c>
      <c r="AU88" s="88">
        <f t="shared" si="81"/>
        <v>0</v>
      </c>
      <c r="AW88" s="12" t="str">
        <f t="shared" si="52"/>
        <v/>
      </c>
      <c r="AX88" s="88" t="str">
        <f>IFERROR(-MIN(SUMPRODUCT(--($E$9:$E$28&lt;=AX$33),--($B$9:$B$28=$J$65),--($F$9:$F$28&gt;=AX$33),--($C$9:$C$28=$AW88),$H$9:$H$28,$K$9:$K$28),VLOOKUP($AW88,'6. Patients'!$C$44:$AP$73,COLUMNS('6. Patients'!$C$9:F$9),0)),"")</f>
        <v/>
      </c>
      <c r="AY88" s="88" t="str">
        <f>IFERROR(-MIN(SUMPRODUCT(--($E$9:$E$28&lt;=AY$33),--($B$9:$B$28=$J$65),--($F$9:$F$28&gt;=AY$33),--($C$9:$C$28=$AW88),$H$9:$H$28,$K$9:$K$28),VLOOKUP($AW88,'6. Patients'!$C$44:$AP$73,COLUMNS('6. Patients'!$C$9:G$9),0)),"")</f>
        <v/>
      </c>
      <c r="AZ88" s="88" t="str">
        <f>IFERROR(-MIN(SUMPRODUCT(--($E$9:$E$28&lt;=AZ$33),--($B$9:$B$28=$J$65),--($F$9:$F$28&gt;=AZ$33),--($C$9:$C$28=$AW88),$H$9:$H$28,$K$9:$K$28),VLOOKUP($AW88,'6. Patients'!$C$44:$AP$73,COLUMNS('6. Patients'!$C$9:H$9),0)),"")</f>
        <v/>
      </c>
      <c r="BA88" s="88" t="str">
        <f>IFERROR(-MIN(SUMPRODUCT(--($E$9:$E$28&lt;=BA$33),--($B$9:$B$28=$J$65),--($F$9:$F$28&gt;=BA$33),--($C$9:$C$28=$AW88),$H$9:$H$28,$K$9:$K$28),VLOOKUP($AW88,'6. Patients'!$C$44:$AP$73,COLUMNS('6. Patients'!$C$9:I$9),0)),"")</f>
        <v/>
      </c>
      <c r="BB88" s="88" t="str">
        <f>IFERROR(-MIN(SUMPRODUCT(--($E$9:$E$28&lt;=BB$33),--($B$9:$B$28=$J$65),--($F$9:$F$28&gt;=BB$33),--($C$9:$C$28=$AW88),$H$9:$H$28,$K$9:$K$28),VLOOKUP($AW88,'6. Patients'!$C$44:$AP$73,COLUMNS('6. Patients'!$C$9:J$9),0)),"")</f>
        <v/>
      </c>
      <c r="BC88" s="88" t="str">
        <f>IFERROR(-MIN(SUMPRODUCT(--($E$9:$E$28&lt;=BC$33),--($B$9:$B$28=$J$65),--($F$9:$F$28&gt;=BC$33),--($C$9:$C$28=$AW88),$H$9:$H$28,$K$9:$K$28),VLOOKUP($AW88,'6. Patients'!$C$44:$AP$73,COLUMNS('6. Patients'!$C$9:K$9),0)),"")</f>
        <v/>
      </c>
      <c r="BD88" s="88" t="str">
        <f>IFERROR(-MIN(SUMPRODUCT(--($E$9:$E$28&lt;=BD$33),--($B$9:$B$28=$J$65),--($F$9:$F$28&gt;=BD$33),--($C$9:$C$28=$AW88),$H$9:$H$28,$K$9:$K$28),VLOOKUP($AW88,'6. Patients'!$C$44:$AP$73,COLUMNS('6. Patients'!$C$9:L$9),0)),"")</f>
        <v/>
      </c>
      <c r="BE88" s="88" t="str">
        <f>IFERROR(-MIN(SUMPRODUCT(--($E$9:$E$28&lt;=BE$33),--($B$9:$B$28=$J$65),--($F$9:$F$28&gt;=BE$33),--($C$9:$C$28=$AW88),$H$9:$H$28,$K$9:$K$28),VLOOKUP($AW88,'6. Patients'!$C$44:$AP$73,COLUMNS('6. Patients'!$C$9:M$9),0)),"")</f>
        <v/>
      </c>
      <c r="BF88" s="88" t="str">
        <f>IFERROR(-MIN(SUMPRODUCT(--($E$9:$E$28&lt;=BF$33),--($B$9:$B$28=$J$65),--($F$9:$F$28&gt;=BF$33),--($C$9:$C$28=$AW88),$H$9:$H$28,$K$9:$K$28),VLOOKUP($AW88,'6. Patients'!$C$44:$AP$73,COLUMNS('6. Patients'!$C$9:N$9),0)),"")</f>
        <v/>
      </c>
      <c r="BG88" s="88" t="str">
        <f>IFERROR(-MIN(SUMPRODUCT(--($E$9:$E$28&lt;=BG$33),--($B$9:$B$28=$J$65),--($F$9:$F$28&gt;=BG$33),--($C$9:$C$28=$AW88),$H$9:$H$28,$K$9:$K$28),VLOOKUP($AW88,'6. Patients'!$C$44:$AP$73,COLUMNS('6. Patients'!$C$9:O$9),0)),"")</f>
        <v/>
      </c>
      <c r="BH88" s="88" t="str">
        <f>IFERROR(-MIN(SUMPRODUCT(--($E$9:$E$28&lt;=BH$33),--($B$9:$B$28=$J$65),--($F$9:$F$28&gt;=BH$33),--($C$9:$C$28=$AW88),$H$9:$H$28,$K$9:$K$28),VLOOKUP($AW88,'6. Patients'!$C$44:$AP$73,COLUMNS('6. Patients'!$C$9:P$9),0)),"")</f>
        <v/>
      </c>
      <c r="BI88" s="88" t="str">
        <f>IFERROR(-MIN(SUMPRODUCT(--($E$9:$E$28&lt;=BI$33),--($B$9:$B$28=$J$65),--($F$9:$F$28&gt;=BI$33),--($C$9:$C$28=$AW88),$H$9:$H$28,$K$9:$K$28),VLOOKUP($AW88,'6. Patients'!$C$44:$AP$73,COLUMNS('6. Patients'!$C$9:Q$9),0)),"")</f>
        <v/>
      </c>
      <c r="BJ88" s="88" t="str">
        <f>IFERROR(-MIN(SUMPRODUCT(--($E$9:$E$28&lt;=BJ$33),--($B$9:$B$28=$J$65),--($F$9:$F$28&gt;=BJ$33),--($C$9:$C$28=$AW88),$H$9:$H$28,$K$9:$K$28),VLOOKUP($AW88,'6. Patients'!$C$44:$AP$73,COLUMNS('6. Patients'!$C$9:R$9),0)),"")</f>
        <v/>
      </c>
      <c r="BK88" s="88" t="str">
        <f>IFERROR(-MIN(SUMPRODUCT(--($E$9:$E$28&lt;=BK$33),--($B$9:$B$28=$J$65),--($F$9:$F$28&gt;=BK$33),--($C$9:$C$28=$AW88),$H$9:$H$28,$K$9:$K$28),VLOOKUP($AW88,'6. Patients'!$C$44:$AP$73,COLUMNS('6. Patients'!$C$9:S$9),0)),"")</f>
        <v/>
      </c>
      <c r="BL88" s="88" t="str">
        <f>IFERROR(-MIN(SUMPRODUCT(--($E$9:$E$28&lt;=BL$33),--($B$9:$B$28=$J$65),--($F$9:$F$28&gt;=BL$33),--($C$9:$C$28=$AW88),$H$9:$H$28,$K$9:$K$28),VLOOKUP($AW88,'6. Patients'!$C$44:$AP$73,COLUMNS('6. Patients'!$C$9:T$9),0)),"")</f>
        <v/>
      </c>
      <c r="BM88" s="88" t="str">
        <f>IFERROR(-MIN(SUMPRODUCT(--($E$9:$E$28&lt;=BM$33),--($B$9:$B$28=$J$65),--($F$9:$F$28&gt;=BM$33),--($C$9:$C$28=$AW88),$H$9:$H$28,$K$9:$K$28),VLOOKUP($AW88,'6. Patients'!$C$44:$AP$73,COLUMNS('6. Patients'!$C$9:U$9),0)),"")</f>
        <v/>
      </c>
      <c r="BN88" s="88" t="str">
        <f>IFERROR(-MIN(SUMPRODUCT(--($E$9:$E$28&lt;=BN$33),--($B$9:$B$28=$J$65),--($F$9:$F$28&gt;=BN$33),--($C$9:$C$28=$AW88),$H$9:$H$28,$K$9:$K$28),VLOOKUP($AW88,'6. Patients'!$C$44:$AP$73,COLUMNS('6. Patients'!$C$9:V$9),0)),"")</f>
        <v/>
      </c>
      <c r="BO88" s="88" t="str">
        <f>IFERROR(-MIN(SUMPRODUCT(--($E$9:$E$28&lt;=BO$33),--($B$9:$B$28=$J$65),--($F$9:$F$28&gt;=BO$33),--($C$9:$C$28=$AW88),$H$9:$H$28,$K$9:$K$28),VLOOKUP($AW88,'6. Patients'!$C$44:$AP$73,COLUMNS('6. Patients'!$C$9:W$9),0)),"")</f>
        <v/>
      </c>
      <c r="BP88" s="88" t="str">
        <f>IFERROR(-MIN(SUMPRODUCT(--($E$9:$E$28&lt;=BP$33),--($B$9:$B$28=$J$65),--($F$9:$F$28&gt;=BP$33),--($C$9:$C$28=$AW88),$H$9:$H$28,$K$9:$K$28),VLOOKUP($AW88,'6. Patients'!$C$44:$AP$73,COLUMNS('6. Patients'!$C$9:X$9),0)),"")</f>
        <v/>
      </c>
      <c r="BQ88" s="88" t="str">
        <f>IFERROR(-MIN(SUMPRODUCT(--($E$9:$E$28&lt;=BQ$33),--($B$9:$B$28=$J$65),--($F$9:$F$28&gt;=BQ$33),--($C$9:$C$28=$AW88),$H$9:$H$28,$K$9:$K$28),VLOOKUP($AW88,'6. Patients'!$C$44:$AP$73,COLUMNS('6. Patients'!$C$9:Y$9),0)),"")</f>
        <v/>
      </c>
      <c r="BR88" s="88" t="str">
        <f>IFERROR(-MIN(SUMPRODUCT(--($E$9:$E$28&lt;=BR$33),--($B$9:$B$28=$J$65),--($F$9:$F$28&gt;=BR$33),--($C$9:$C$28=$AW88),$H$9:$H$28,$K$9:$K$28),VLOOKUP($AW88,'6. Patients'!$C$44:$AP$73,COLUMNS('6. Patients'!$C$9:Z$9),0)),"")</f>
        <v/>
      </c>
      <c r="BS88" s="88" t="str">
        <f>IFERROR(-MIN(SUMPRODUCT(--($E$9:$E$28&lt;=BS$33),--($B$9:$B$28=$J$65),--($F$9:$F$28&gt;=BS$33),--($C$9:$C$28=$AW88),$H$9:$H$28,$K$9:$K$28),VLOOKUP($AW88,'6. Patients'!$C$44:$AP$73,COLUMNS('6. Patients'!$C$9:AA$9),0)),"")</f>
        <v/>
      </c>
      <c r="BT88" s="88" t="str">
        <f>IFERROR(-MIN(SUMPRODUCT(--($E$9:$E$28&lt;=BT$33),--($B$9:$B$28=$J$65),--($F$9:$F$28&gt;=BT$33),--($C$9:$C$28=$AW88),$H$9:$H$28,$K$9:$K$28),VLOOKUP($AW88,'6. Patients'!$C$44:$AP$73,COLUMNS('6. Patients'!$C$9:AB$9),0)),"")</f>
        <v/>
      </c>
      <c r="BU88" s="88" t="str">
        <f>IFERROR(-MIN(SUMPRODUCT(--($E$9:$E$28&lt;=BU$33),--($B$9:$B$28=$J$65),--($F$9:$F$28&gt;=BU$33),--($C$9:$C$28=$AW88),$H$9:$H$28,$K$9:$K$28),VLOOKUP($AW88,'6. Patients'!$C$44:$AP$73,COLUMNS('6. Patients'!$C$9:AC$9),0)),"")</f>
        <v/>
      </c>
      <c r="BV88" s="88" t="str">
        <f>IFERROR(-MIN(SUMPRODUCT(--($E$9:$E$28&lt;=BV$33),--($B$9:$B$28=$J$65),--($F$9:$F$28&gt;=BV$33),--($C$9:$C$28=$AW88),$H$9:$H$28,$K$9:$K$28),VLOOKUP($AW88,'6. Patients'!$C$44:$AP$73,COLUMNS('6. Patients'!$C$9:AD$9),0)),"")</f>
        <v/>
      </c>
      <c r="BW88" s="88" t="str">
        <f>IFERROR(-MIN(SUMPRODUCT(--($E$9:$E$28&lt;=BW$33),--($B$9:$B$28=$J$65),--($F$9:$F$28&gt;=BW$33),--($C$9:$C$28=$AW88),$H$9:$H$28,$K$9:$K$28),VLOOKUP($AW88,'6. Patients'!$C$44:$AP$73,COLUMNS('6. Patients'!$C$9:AE$9),0)),"")</f>
        <v/>
      </c>
      <c r="BX88" s="88" t="str">
        <f>IFERROR(-MIN(SUMPRODUCT(--($E$9:$E$28&lt;=BX$33),--($B$9:$B$28=$J$65),--($F$9:$F$28&gt;=BX$33),--($C$9:$C$28=$AW88),$H$9:$H$28,$K$9:$K$28),VLOOKUP($AW88,'6. Patients'!$C$44:$AP$73,COLUMNS('6. Patients'!$C$9:AF$9),0)),"")</f>
        <v/>
      </c>
      <c r="BY88" s="88" t="str">
        <f>IFERROR(-MIN(SUMPRODUCT(--($E$9:$E$28&lt;=BY$33),--($B$9:$B$28=$J$65),--($F$9:$F$28&gt;=BY$33),--($C$9:$C$28=$AW88),$H$9:$H$28,$K$9:$K$28),VLOOKUP($AW88,'6. Patients'!$C$44:$AP$73,COLUMNS('6. Patients'!$C$9:AG$9),0)),"")</f>
        <v/>
      </c>
      <c r="BZ88" s="88" t="str">
        <f>IFERROR(-MIN(SUMPRODUCT(--($E$9:$E$28&lt;=BZ$33),--($B$9:$B$28=$J$65),--($F$9:$F$28&gt;=BZ$33),--($C$9:$C$28=$AW88),$H$9:$H$28,$K$9:$K$28),VLOOKUP($AW88,'6. Patients'!$C$44:$AP$73,COLUMNS('6. Patients'!$C$9:AH$9),0)),"")</f>
        <v/>
      </c>
      <c r="CA88" s="88" t="str">
        <f>IFERROR(-MIN(SUMPRODUCT(--($E$9:$E$28&lt;=CA$33),--($B$9:$B$28=$J$65),--($F$9:$F$28&gt;=CA$33),--($C$9:$C$28=$AW88),$H$9:$H$28,$K$9:$K$28),VLOOKUP($AW88,'6. Patients'!$C$44:$AP$73,COLUMNS('6. Patients'!$C$9:AI$9),0)),"")</f>
        <v/>
      </c>
      <c r="CB88" s="88" t="str">
        <f>IFERROR(-MIN(SUMPRODUCT(--($E$9:$E$28&lt;=CB$33),--($B$9:$B$28=$J$65),--($F$9:$F$28&gt;=CB$33),--($C$9:$C$28=$AW88),$H$9:$H$28,$K$9:$K$28),VLOOKUP($AW88,'6. Patients'!$C$44:$AP$73,COLUMNS('6. Patients'!$C$9:AJ$9),0)),"")</f>
        <v/>
      </c>
      <c r="CC88" s="88" t="str">
        <f>IFERROR(-MIN(SUMPRODUCT(--($E$9:$E$28&lt;=CC$33),--($B$9:$B$28=$J$65),--($F$9:$F$28&gt;=CC$33),--($C$9:$C$28=$AW88),$H$9:$H$28,$K$9:$K$28),VLOOKUP($AW88,'6. Patients'!$C$44:$AP$73,COLUMNS('6. Patients'!$C$9:AK$9),0)),"")</f>
        <v/>
      </c>
      <c r="CD88" s="88" t="str">
        <f>IFERROR(-MIN(SUMPRODUCT(--($E$9:$E$28&lt;=CD$33),--($B$9:$B$28=$J$65),--($F$9:$F$28&gt;=CD$33),--($C$9:$C$28=$AW88),$H$9:$H$28,$K$9:$K$28),VLOOKUP($AW88,'6. Patients'!$C$44:$AP$73,COLUMNS('6. Patients'!$C$9:AL$9),0)),"")</f>
        <v/>
      </c>
      <c r="CE88" s="88" t="str">
        <f>IFERROR(-MIN(SUMPRODUCT(--($E$9:$E$28&lt;=CE$33),--($B$9:$B$28=$J$65),--($F$9:$F$28&gt;=CE$33),--($C$9:$C$28=$AW88),$H$9:$H$28,$K$9:$K$28),VLOOKUP($AW88,'6. Patients'!$C$44:$AP$73,COLUMNS('6. Patients'!$C$9:AM$9),0)),"")</f>
        <v/>
      </c>
      <c r="CF88" s="88" t="str">
        <f>IFERROR(-MIN(SUMPRODUCT(--($E$9:$E$28&lt;=CF$33),--($B$9:$B$28=$J$65),--($F$9:$F$28&gt;=CF$33),--($C$9:$C$28=$AW88),$H$9:$H$28,$K$9:$K$28),VLOOKUP($AW88,'6. Patients'!$C$44:$AP$73,COLUMNS('6. Patients'!$C$9:AN$9),0)),"")</f>
        <v/>
      </c>
      <c r="CG88" s="88" t="str">
        <f>IFERROR(-MIN(SUMPRODUCT(--($E$9:$E$28&lt;=CG$33),--($B$9:$B$28=$J$65),--($F$9:$F$28&gt;=CG$33),--($C$9:$C$28=$AW88),$H$9:$H$28,$K$9:$K$28),VLOOKUP($AW88,'6. Patients'!$C$44:$AP$73,COLUMNS('6. Patients'!$C$9:AO$9),0)),"")</f>
        <v/>
      </c>
      <c r="CI88" s="12" t="str">
        <f t="shared" si="53"/>
        <v/>
      </c>
      <c r="CJ88" s="88">
        <f t="shared" si="56"/>
        <v>0</v>
      </c>
      <c r="CK88" s="88">
        <f t="shared" si="56"/>
        <v>0</v>
      </c>
      <c r="CL88" s="88">
        <f t="shared" si="56"/>
        <v>0</v>
      </c>
      <c r="CM88" s="88">
        <f t="shared" si="56"/>
        <v>0</v>
      </c>
      <c r="CN88" s="88">
        <f t="shared" si="56"/>
        <v>0</v>
      </c>
      <c r="CO88" s="88">
        <f t="shared" si="56"/>
        <v>0</v>
      </c>
      <c r="CP88" s="88">
        <f t="shared" si="56"/>
        <v>0</v>
      </c>
      <c r="CQ88" s="88">
        <f t="shared" si="56"/>
        <v>0</v>
      </c>
      <c r="CR88" s="88">
        <f t="shared" si="56"/>
        <v>0</v>
      </c>
      <c r="CS88" s="88">
        <f t="shared" si="56"/>
        <v>0</v>
      </c>
      <c r="CT88" s="88">
        <f t="shared" si="56"/>
        <v>0</v>
      </c>
      <c r="CU88" s="88">
        <f t="shared" si="56"/>
        <v>0</v>
      </c>
      <c r="CV88" s="88">
        <f t="shared" si="56"/>
        <v>0</v>
      </c>
      <c r="CW88" s="88">
        <f t="shared" si="56"/>
        <v>0</v>
      </c>
      <c r="CX88" s="88">
        <f t="shared" si="56"/>
        <v>0</v>
      </c>
      <c r="CY88" s="88">
        <f t="shared" si="56"/>
        <v>0</v>
      </c>
      <c r="CZ88" s="88">
        <f t="shared" si="82"/>
        <v>0</v>
      </c>
      <c r="DA88" s="88">
        <f t="shared" si="82"/>
        <v>0</v>
      </c>
      <c r="DB88" s="88">
        <f t="shared" si="82"/>
        <v>0</v>
      </c>
      <c r="DC88" s="88">
        <f t="shared" si="82"/>
        <v>0</v>
      </c>
      <c r="DD88" s="88">
        <f t="shared" si="82"/>
        <v>0</v>
      </c>
      <c r="DE88" s="88">
        <f t="shared" si="82"/>
        <v>0</v>
      </c>
      <c r="DF88" s="88">
        <f t="shared" si="82"/>
        <v>0</v>
      </c>
      <c r="DG88" s="88">
        <f t="shared" si="82"/>
        <v>0</v>
      </c>
      <c r="DH88" s="88">
        <f t="shared" si="82"/>
        <v>0</v>
      </c>
      <c r="DI88" s="88">
        <f t="shared" si="82"/>
        <v>0</v>
      </c>
      <c r="DJ88" s="88">
        <f t="shared" si="82"/>
        <v>0</v>
      </c>
      <c r="DK88" s="88">
        <f t="shared" si="83"/>
        <v>0</v>
      </c>
      <c r="DL88" s="88">
        <f t="shared" si="83"/>
        <v>0</v>
      </c>
      <c r="DM88" s="88">
        <f t="shared" si="83"/>
        <v>0</v>
      </c>
      <c r="DN88" s="88">
        <f t="shared" si="83"/>
        <v>0</v>
      </c>
      <c r="DO88" s="88">
        <f t="shared" si="83"/>
        <v>0</v>
      </c>
      <c r="DP88" s="88">
        <f t="shared" si="83"/>
        <v>0</v>
      </c>
      <c r="DQ88" s="88">
        <f t="shared" si="83"/>
        <v>0</v>
      </c>
      <c r="DR88" s="88">
        <f t="shared" si="83"/>
        <v>0</v>
      </c>
      <c r="DS88" s="88">
        <f t="shared" si="83"/>
        <v>0</v>
      </c>
    </row>
    <row r="89" spans="10:123" x14ac:dyDescent="0.3">
      <c r="J89" s="12" t="str">
        <f>'6. Patients'!C67</f>
        <v/>
      </c>
      <c r="K89" s="12"/>
      <c r="L89" s="88">
        <f t="shared" si="55"/>
        <v>0</v>
      </c>
      <c r="M89" s="88">
        <f t="shared" si="84"/>
        <v>0</v>
      </c>
      <c r="N89" s="88">
        <f t="shared" si="85"/>
        <v>0</v>
      </c>
      <c r="O89" s="88">
        <f t="shared" si="86"/>
        <v>0</v>
      </c>
      <c r="P89" s="88">
        <f t="shared" si="87"/>
        <v>0</v>
      </c>
      <c r="Q89" s="88">
        <f t="shared" si="88"/>
        <v>0</v>
      </c>
      <c r="R89" s="88">
        <f t="shared" si="89"/>
        <v>0</v>
      </c>
      <c r="S89" s="88">
        <f t="shared" si="90"/>
        <v>0</v>
      </c>
      <c r="T89" s="88">
        <f t="shared" si="91"/>
        <v>0</v>
      </c>
      <c r="U89" s="88">
        <f t="shared" si="92"/>
        <v>0</v>
      </c>
      <c r="V89" s="88">
        <f t="shared" si="93"/>
        <v>0</v>
      </c>
      <c r="W89" s="88">
        <f t="shared" si="57"/>
        <v>0</v>
      </c>
      <c r="X89" s="88">
        <f t="shared" si="58"/>
        <v>0</v>
      </c>
      <c r="Y89" s="88">
        <f t="shared" si="59"/>
        <v>0</v>
      </c>
      <c r="Z89" s="88">
        <f t="shared" si="60"/>
        <v>0</v>
      </c>
      <c r="AA89" s="88">
        <f t="shared" si="61"/>
        <v>0</v>
      </c>
      <c r="AB89" s="88">
        <f t="shared" si="62"/>
        <v>0</v>
      </c>
      <c r="AC89" s="88">
        <f t="shared" si="63"/>
        <v>0</v>
      </c>
      <c r="AD89" s="88">
        <f t="shared" si="64"/>
        <v>0</v>
      </c>
      <c r="AE89" s="88">
        <f t="shared" si="65"/>
        <v>0</v>
      </c>
      <c r="AF89" s="88">
        <f t="shared" si="66"/>
        <v>0</v>
      </c>
      <c r="AG89" s="88">
        <f t="shared" si="67"/>
        <v>0</v>
      </c>
      <c r="AH89" s="88">
        <f t="shared" si="68"/>
        <v>0</v>
      </c>
      <c r="AI89" s="88">
        <f t="shared" si="69"/>
        <v>0</v>
      </c>
      <c r="AJ89" s="88">
        <f t="shared" si="70"/>
        <v>0</v>
      </c>
      <c r="AK89" s="88">
        <f t="shared" si="71"/>
        <v>0</v>
      </c>
      <c r="AL89" s="88">
        <f t="shared" si="72"/>
        <v>0</v>
      </c>
      <c r="AM89" s="88">
        <f t="shared" si="73"/>
        <v>0</v>
      </c>
      <c r="AN89" s="88">
        <f t="shared" si="74"/>
        <v>0</v>
      </c>
      <c r="AO89" s="88">
        <f t="shared" si="75"/>
        <v>0</v>
      </c>
      <c r="AP89" s="88">
        <f t="shared" si="76"/>
        <v>0</v>
      </c>
      <c r="AQ89" s="88">
        <f t="shared" si="77"/>
        <v>0</v>
      </c>
      <c r="AR89" s="88">
        <f t="shared" si="78"/>
        <v>0</v>
      </c>
      <c r="AS89" s="88">
        <f t="shared" si="79"/>
        <v>0</v>
      </c>
      <c r="AT89" s="88">
        <f t="shared" si="80"/>
        <v>0</v>
      </c>
      <c r="AU89" s="88">
        <f t="shared" si="81"/>
        <v>0</v>
      </c>
      <c r="AW89" s="12" t="str">
        <f t="shared" si="52"/>
        <v/>
      </c>
      <c r="AX89" s="88" t="str">
        <f>IFERROR(-MIN(SUMPRODUCT(--($E$9:$E$28&lt;=AX$33),--($B$9:$B$28=$J$65),--($F$9:$F$28&gt;=AX$33),--($C$9:$C$28=$AW89),$H$9:$H$28,$K$9:$K$28),VLOOKUP($AW89,'6. Patients'!$C$44:$AP$73,COLUMNS('6. Patients'!$C$9:F$9),0)),"")</f>
        <v/>
      </c>
      <c r="AY89" s="88" t="str">
        <f>IFERROR(-MIN(SUMPRODUCT(--($E$9:$E$28&lt;=AY$33),--($B$9:$B$28=$J$65),--($F$9:$F$28&gt;=AY$33),--($C$9:$C$28=$AW89),$H$9:$H$28,$K$9:$K$28),VLOOKUP($AW89,'6. Patients'!$C$44:$AP$73,COLUMNS('6. Patients'!$C$9:G$9),0)),"")</f>
        <v/>
      </c>
      <c r="AZ89" s="88" t="str">
        <f>IFERROR(-MIN(SUMPRODUCT(--($E$9:$E$28&lt;=AZ$33),--($B$9:$B$28=$J$65),--($F$9:$F$28&gt;=AZ$33),--($C$9:$C$28=$AW89),$H$9:$H$28,$K$9:$K$28),VLOOKUP($AW89,'6. Patients'!$C$44:$AP$73,COLUMNS('6. Patients'!$C$9:H$9),0)),"")</f>
        <v/>
      </c>
      <c r="BA89" s="88" t="str">
        <f>IFERROR(-MIN(SUMPRODUCT(--($E$9:$E$28&lt;=BA$33),--($B$9:$B$28=$J$65),--($F$9:$F$28&gt;=BA$33),--($C$9:$C$28=$AW89),$H$9:$H$28,$K$9:$K$28),VLOOKUP($AW89,'6. Patients'!$C$44:$AP$73,COLUMNS('6. Patients'!$C$9:I$9),0)),"")</f>
        <v/>
      </c>
      <c r="BB89" s="88" t="str">
        <f>IFERROR(-MIN(SUMPRODUCT(--($E$9:$E$28&lt;=BB$33),--($B$9:$B$28=$J$65),--($F$9:$F$28&gt;=BB$33),--($C$9:$C$28=$AW89),$H$9:$H$28,$K$9:$K$28),VLOOKUP($AW89,'6. Patients'!$C$44:$AP$73,COLUMNS('6. Patients'!$C$9:J$9),0)),"")</f>
        <v/>
      </c>
      <c r="BC89" s="88" t="str">
        <f>IFERROR(-MIN(SUMPRODUCT(--($E$9:$E$28&lt;=BC$33),--($B$9:$B$28=$J$65),--($F$9:$F$28&gt;=BC$33),--($C$9:$C$28=$AW89),$H$9:$H$28,$K$9:$K$28),VLOOKUP($AW89,'6. Patients'!$C$44:$AP$73,COLUMNS('6. Patients'!$C$9:K$9),0)),"")</f>
        <v/>
      </c>
      <c r="BD89" s="88" t="str">
        <f>IFERROR(-MIN(SUMPRODUCT(--($E$9:$E$28&lt;=BD$33),--($B$9:$B$28=$J$65),--($F$9:$F$28&gt;=BD$33),--($C$9:$C$28=$AW89),$H$9:$H$28,$K$9:$K$28),VLOOKUP($AW89,'6. Patients'!$C$44:$AP$73,COLUMNS('6. Patients'!$C$9:L$9),0)),"")</f>
        <v/>
      </c>
      <c r="BE89" s="88" t="str">
        <f>IFERROR(-MIN(SUMPRODUCT(--($E$9:$E$28&lt;=BE$33),--($B$9:$B$28=$J$65),--($F$9:$F$28&gt;=BE$33),--($C$9:$C$28=$AW89),$H$9:$H$28,$K$9:$K$28),VLOOKUP($AW89,'6. Patients'!$C$44:$AP$73,COLUMNS('6. Patients'!$C$9:M$9),0)),"")</f>
        <v/>
      </c>
      <c r="BF89" s="88" t="str">
        <f>IFERROR(-MIN(SUMPRODUCT(--($E$9:$E$28&lt;=BF$33),--($B$9:$B$28=$J$65),--($F$9:$F$28&gt;=BF$33),--($C$9:$C$28=$AW89),$H$9:$H$28,$K$9:$K$28),VLOOKUP($AW89,'6. Patients'!$C$44:$AP$73,COLUMNS('6. Patients'!$C$9:N$9),0)),"")</f>
        <v/>
      </c>
      <c r="BG89" s="88" t="str">
        <f>IFERROR(-MIN(SUMPRODUCT(--($E$9:$E$28&lt;=BG$33),--($B$9:$B$28=$J$65),--($F$9:$F$28&gt;=BG$33),--($C$9:$C$28=$AW89),$H$9:$H$28,$K$9:$K$28),VLOOKUP($AW89,'6. Patients'!$C$44:$AP$73,COLUMNS('6. Patients'!$C$9:O$9),0)),"")</f>
        <v/>
      </c>
      <c r="BH89" s="88" t="str">
        <f>IFERROR(-MIN(SUMPRODUCT(--($E$9:$E$28&lt;=BH$33),--($B$9:$B$28=$J$65),--($F$9:$F$28&gt;=BH$33),--($C$9:$C$28=$AW89),$H$9:$H$28,$K$9:$K$28),VLOOKUP($AW89,'6. Patients'!$C$44:$AP$73,COLUMNS('6. Patients'!$C$9:P$9),0)),"")</f>
        <v/>
      </c>
      <c r="BI89" s="88" t="str">
        <f>IFERROR(-MIN(SUMPRODUCT(--($E$9:$E$28&lt;=BI$33),--($B$9:$B$28=$J$65),--($F$9:$F$28&gt;=BI$33),--($C$9:$C$28=$AW89),$H$9:$H$28,$K$9:$K$28),VLOOKUP($AW89,'6. Patients'!$C$44:$AP$73,COLUMNS('6. Patients'!$C$9:Q$9),0)),"")</f>
        <v/>
      </c>
      <c r="BJ89" s="88" t="str">
        <f>IFERROR(-MIN(SUMPRODUCT(--($E$9:$E$28&lt;=BJ$33),--($B$9:$B$28=$J$65),--($F$9:$F$28&gt;=BJ$33),--($C$9:$C$28=$AW89),$H$9:$H$28,$K$9:$K$28),VLOOKUP($AW89,'6. Patients'!$C$44:$AP$73,COLUMNS('6. Patients'!$C$9:R$9),0)),"")</f>
        <v/>
      </c>
      <c r="BK89" s="88" t="str">
        <f>IFERROR(-MIN(SUMPRODUCT(--($E$9:$E$28&lt;=BK$33),--($B$9:$B$28=$J$65),--($F$9:$F$28&gt;=BK$33),--($C$9:$C$28=$AW89),$H$9:$H$28,$K$9:$K$28),VLOOKUP($AW89,'6. Patients'!$C$44:$AP$73,COLUMNS('6. Patients'!$C$9:S$9),0)),"")</f>
        <v/>
      </c>
      <c r="BL89" s="88" t="str">
        <f>IFERROR(-MIN(SUMPRODUCT(--($E$9:$E$28&lt;=BL$33),--($B$9:$B$28=$J$65),--($F$9:$F$28&gt;=BL$33),--($C$9:$C$28=$AW89),$H$9:$H$28,$K$9:$K$28),VLOOKUP($AW89,'6. Patients'!$C$44:$AP$73,COLUMNS('6. Patients'!$C$9:T$9),0)),"")</f>
        <v/>
      </c>
      <c r="BM89" s="88" t="str">
        <f>IFERROR(-MIN(SUMPRODUCT(--($E$9:$E$28&lt;=BM$33),--($B$9:$B$28=$J$65),--($F$9:$F$28&gt;=BM$33),--($C$9:$C$28=$AW89),$H$9:$H$28,$K$9:$K$28),VLOOKUP($AW89,'6. Patients'!$C$44:$AP$73,COLUMNS('6. Patients'!$C$9:U$9),0)),"")</f>
        <v/>
      </c>
      <c r="BN89" s="88" t="str">
        <f>IFERROR(-MIN(SUMPRODUCT(--($E$9:$E$28&lt;=BN$33),--($B$9:$B$28=$J$65),--($F$9:$F$28&gt;=BN$33),--($C$9:$C$28=$AW89),$H$9:$H$28,$K$9:$K$28),VLOOKUP($AW89,'6. Patients'!$C$44:$AP$73,COLUMNS('6. Patients'!$C$9:V$9),0)),"")</f>
        <v/>
      </c>
      <c r="BO89" s="88" t="str">
        <f>IFERROR(-MIN(SUMPRODUCT(--($E$9:$E$28&lt;=BO$33),--($B$9:$B$28=$J$65),--($F$9:$F$28&gt;=BO$33),--($C$9:$C$28=$AW89),$H$9:$H$28,$K$9:$K$28),VLOOKUP($AW89,'6. Patients'!$C$44:$AP$73,COLUMNS('6. Patients'!$C$9:W$9),0)),"")</f>
        <v/>
      </c>
      <c r="BP89" s="88" t="str">
        <f>IFERROR(-MIN(SUMPRODUCT(--($E$9:$E$28&lt;=BP$33),--($B$9:$B$28=$J$65),--($F$9:$F$28&gt;=BP$33),--($C$9:$C$28=$AW89),$H$9:$H$28,$K$9:$K$28),VLOOKUP($AW89,'6. Patients'!$C$44:$AP$73,COLUMNS('6. Patients'!$C$9:X$9),0)),"")</f>
        <v/>
      </c>
      <c r="BQ89" s="88" t="str">
        <f>IFERROR(-MIN(SUMPRODUCT(--($E$9:$E$28&lt;=BQ$33),--($B$9:$B$28=$J$65),--($F$9:$F$28&gt;=BQ$33),--($C$9:$C$28=$AW89),$H$9:$H$28,$K$9:$K$28),VLOOKUP($AW89,'6. Patients'!$C$44:$AP$73,COLUMNS('6. Patients'!$C$9:Y$9),0)),"")</f>
        <v/>
      </c>
      <c r="BR89" s="88" t="str">
        <f>IFERROR(-MIN(SUMPRODUCT(--($E$9:$E$28&lt;=BR$33),--($B$9:$B$28=$J$65),--($F$9:$F$28&gt;=BR$33),--($C$9:$C$28=$AW89),$H$9:$H$28,$K$9:$K$28),VLOOKUP($AW89,'6. Patients'!$C$44:$AP$73,COLUMNS('6. Patients'!$C$9:Z$9),0)),"")</f>
        <v/>
      </c>
      <c r="BS89" s="88" t="str">
        <f>IFERROR(-MIN(SUMPRODUCT(--($E$9:$E$28&lt;=BS$33),--($B$9:$B$28=$J$65),--($F$9:$F$28&gt;=BS$33),--($C$9:$C$28=$AW89),$H$9:$H$28,$K$9:$K$28),VLOOKUP($AW89,'6. Patients'!$C$44:$AP$73,COLUMNS('6. Patients'!$C$9:AA$9),0)),"")</f>
        <v/>
      </c>
      <c r="BT89" s="88" t="str">
        <f>IFERROR(-MIN(SUMPRODUCT(--($E$9:$E$28&lt;=BT$33),--($B$9:$B$28=$J$65),--($F$9:$F$28&gt;=BT$33),--($C$9:$C$28=$AW89),$H$9:$H$28,$K$9:$K$28),VLOOKUP($AW89,'6. Patients'!$C$44:$AP$73,COLUMNS('6. Patients'!$C$9:AB$9),0)),"")</f>
        <v/>
      </c>
      <c r="BU89" s="88" t="str">
        <f>IFERROR(-MIN(SUMPRODUCT(--($E$9:$E$28&lt;=BU$33),--($B$9:$B$28=$J$65),--($F$9:$F$28&gt;=BU$33),--($C$9:$C$28=$AW89),$H$9:$H$28,$K$9:$K$28),VLOOKUP($AW89,'6. Patients'!$C$44:$AP$73,COLUMNS('6. Patients'!$C$9:AC$9),0)),"")</f>
        <v/>
      </c>
      <c r="BV89" s="88" t="str">
        <f>IFERROR(-MIN(SUMPRODUCT(--($E$9:$E$28&lt;=BV$33),--($B$9:$B$28=$J$65),--($F$9:$F$28&gt;=BV$33),--($C$9:$C$28=$AW89),$H$9:$H$28,$K$9:$K$28),VLOOKUP($AW89,'6. Patients'!$C$44:$AP$73,COLUMNS('6. Patients'!$C$9:AD$9),0)),"")</f>
        <v/>
      </c>
      <c r="BW89" s="88" t="str">
        <f>IFERROR(-MIN(SUMPRODUCT(--($E$9:$E$28&lt;=BW$33),--($B$9:$B$28=$J$65),--($F$9:$F$28&gt;=BW$33),--($C$9:$C$28=$AW89),$H$9:$H$28,$K$9:$K$28),VLOOKUP($AW89,'6. Patients'!$C$44:$AP$73,COLUMNS('6. Patients'!$C$9:AE$9),0)),"")</f>
        <v/>
      </c>
      <c r="BX89" s="88" t="str">
        <f>IFERROR(-MIN(SUMPRODUCT(--($E$9:$E$28&lt;=BX$33),--($B$9:$B$28=$J$65),--($F$9:$F$28&gt;=BX$33),--($C$9:$C$28=$AW89),$H$9:$H$28,$K$9:$K$28),VLOOKUP($AW89,'6. Patients'!$C$44:$AP$73,COLUMNS('6. Patients'!$C$9:AF$9),0)),"")</f>
        <v/>
      </c>
      <c r="BY89" s="88" t="str">
        <f>IFERROR(-MIN(SUMPRODUCT(--($E$9:$E$28&lt;=BY$33),--($B$9:$B$28=$J$65),--($F$9:$F$28&gt;=BY$33),--($C$9:$C$28=$AW89),$H$9:$H$28,$K$9:$K$28),VLOOKUP($AW89,'6. Patients'!$C$44:$AP$73,COLUMNS('6. Patients'!$C$9:AG$9),0)),"")</f>
        <v/>
      </c>
      <c r="BZ89" s="88" t="str">
        <f>IFERROR(-MIN(SUMPRODUCT(--($E$9:$E$28&lt;=BZ$33),--($B$9:$B$28=$J$65),--($F$9:$F$28&gt;=BZ$33),--($C$9:$C$28=$AW89),$H$9:$H$28,$K$9:$K$28),VLOOKUP($AW89,'6. Patients'!$C$44:$AP$73,COLUMNS('6. Patients'!$C$9:AH$9),0)),"")</f>
        <v/>
      </c>
      <c r="CA89" s="88" t="str">
        <f>IFERROR(-MIN(SUMPRODUCT(--($E$9:$E$28&lt;=CA$33),--($B$9:$B$28=$J$65),--($F$9:$F$28&gt;=CA$33),--($C$9:$C$28=$AW89),$H$9:$H$28,$K$9:$K$28),VLOOKUP($AW89,'6. Patients'!$C$44:$AP$73,COLUMNS('6. Patients'!$C$9:AI$9),0)),"")</f>
        <v/>
      </c>
      <c r="CB89" s="88" t="str">
        <f>IFERROR(-MIN(SUMPRODUCT(--($E$9:$E$28&lt;=CB$33),--($B$9:$B$28=$J$65),--($F$9:$F$28&gt;=CB$33),--($C$9:$C$28=$AW89),$H$9:$H$28,$K$9:$K$28),VLOOKUP($AW89,'6. Patients'!$C$44:$AP$73,COLUMNS('6. Patients'!$C$9:AJ$9),0)),"")</f>
        <v/>
      </c>
      <c r="CC89" s="88" t="str">
        <f>IFERROR(-MIN(SUMPRODUCT(--($E$9:$E$28&lt;=CC$33),--($B$9:$B$28=$J$65),--($F$9:$F$28&gt;=CC$33),--($C$9:$C$28=$AW89),$H$9:$H$28,$K$9:$K$28),VLOOKUP($AW89,'6. Patients'!$C$44:$AP$73,COLUMNS('6. Patients'!$C$9:AK$9),0)),"")</f>
        <v/>
      </c>
      <c r="CD89" s="88" t="str">
        <f>IFERROR(-MIN(SUMPRODUCT(--($E$9:$E$28&lt;=CD$33),--($B$9:$B$28=$J$65),--($F$9:$F$28&gt;=CD$33),--($C$9:$C$28=$AW89),$H$9:$H$28,$K$9:$K$28),VLOOKUP($AW89,'6. Patients'!$C$44:$AP$73,COLUMNS('6. Patients'!$C$9:AL$9),0)),"")</f>
        <v/>
      </c>
      <c r="CE89" s="88" t="str">
        <f>IFERROR(-MIN(SUMPRODUCT(--($E$9:$E$28&lt;=CE$33),--($B$9:$B$28=$J$65),--($F$9:$F$28&gt;=CE$33),--($C$9:$C$28=$AW89),$H$9:$H$28,$K$9:$K$28),VLOOKUP($AW89,'6. Patients'!$C$44:$AP$73,COLUMNS('6. Patients'!$C$9:AM$9),0)),"")</f>
        <v/>
      </c>
      <c r="CF89" s="88" t="str">
        <f>IFERROR(-MIN(SUMPRODUCT(--($E$9:$E$28&lt;=CF$33),--($B$9:$B$28=$J$65),--($F$9:$F$28&gt;=CF$33),--($C$9:$C$28=$AW89),$H$9:$H$28,$K$9:$K$28),VLOOKUP($AW89,'6. Patients'!$C$44:$AP$73,COLUMNS('6. Patients'!$C$9:AN$9),0)),"")</f>
        <v/>
      </c>
      <c r="CG89" s="88" t="str">
        <f>IFERROR(-MIN(SUMPRODUCT(--($E$9:$E$28&lt;=CG$33),--($B$9:$B$28=$J$65),--($F$9:$F$28&gt;=CG$33),--($C$9:$C$28=$AW89),$H$9:$H$28,$K$9:$K$28),VLOOKUP($AW89,'6. Patients'!$C$44:$AP$73,COLUMNS('6. Patients'!$C$9:AO$9),0)),"")</f>
        <v/>
      </c>
      <c r="CI89" s="12" t="str">
        <f t="shared" si="53"/>
        <v/>
      </c>
      <c r="CJ89" s="88">
        <f t="shared" si="56"/>
        <v>0</v>
      </c>
      <c r="CK89" s="88">
        <f t="shared" si="56"/>
        <v>0</v>
      </c>
      <c r="CL89" s="88">
        <f t="shared" si="56"/>
        <v>0</v>
      </c>
      <c r="CM89" s="88">
        <f t="shared" si="56"/>
        <v>0</v>
      </c>
      <c r="CN89" s="88">
        <f t="shared" si="56"/>
        <v>0</v>
      </c>
      <c r="CO89" s="88">
        <f t="shared" si="56"/>
        <v>0</v>
      </c>
      <c r="CP89" s="88">
        <f t="shared" si="56"/>
        <v>0</v>
      </c>
      <c r="CQ89" s="88">
        <f t="shared" si="56"/>
        <v>0</v>
      </c>
      <c r="CR89" s="88">
        <f t="shared" ref="CR89:DG95" si="94">SUMPRODUCT(--($E$9:$E$28&lt;=CR$33),--($B$9:$B$28=$J$65),--($F$9:$F$28&gt;=CR$33),--($D$9:$D$28=$AW89),$H$9:$H$28,$K$9:$K$28)</f>
        <v>0</v>
      </c>
      <c r="CS89" s="88">
        <f t="shared" si="94"/>
        <v>0</v>
      </c>
      <c r="CT89" s="88">
        <f t="shared" si="94"/>
        <v>0</v>
      </c>
      <c r="CU89" s="88">
        <f t="shared" si="94"/>
        <v>0</v>
      </c>
      <c r="CV89" s="88">
        <f t="shared" si="94"/>
        <v>0</v>
      </c>
      <c r="CW89" s="88">
        <f t="shared" si="94"/>
        <v>0</v>
      </c>
      <c r="CX89" s="88">
        <f t="shared" si="94"/>
        <v>0</v>
      </c>
      <c r="CY89" s="88">
        <f t="shared" si="94"/>
        <v>0</v>
      </c>
      <c r="CZ89" s="88">
        <f t="shared" si="94"/>
        <v>0</v>
      </c>
      <c r="DA89" s="88">
        <f t="shared" si="94"/>
        <v>0</v>
      </c>
      <c r="DB89" s="88">
        <f t="shared" si="94"/>
        <v>0</v>
      </c>
      <c r="DC89" s="88">
        <f t="shared" si="94"/>
        <v>0</v>
      </c>
      <c r="DD89" s="88">
        <f t="shared" si="94"/>
        <v>0</v>
      </c>
      <c r="DE89" s="88">
        <f t="shared" si="94"/>
        <v>0</v>
      </c>
      <c r="DF89" s="88">
        <f t="shared" si="94"/>
        <v>0</v>
      </c>
      <c r="DG89" s="88">
        <f t="shared" si="94"/>
        <v>0</v>
      </c>
      <c r="DH89" s="88">
        <f t="shared" si="82"/>
        <v>0</v>
      </c>
      <c r="DI89" s="88">
        <f t="shared" si="82"/>
        <v>0</v>
      </c>
      <c r="DJ89" s="88">
        <f t="shared" si="82"/>
        <v>0</v>
      </c>
      <c r="DK89" s="88">
        <f t="shared" si="83"/>
        <v>0</v>
      </c>
      <c r="DL89" s="88">
        <f t="shared" si="83"/>
        <v>0</v>
      </c>
      <c r="DM89" s="88">
        <f t="shared" si="83"/>
        <v>0</v>
      </c>
      <c r="DN89" s="88">
        <f t="shared" si="83"/>
        <v>0</v>
      </c>
      <c r="DO89" s="88">
        <f t="shared" si="83"/>
        <v>0</v>
      </c>
      <c r="DP89" s="88">
        <f t="shared" si="83"/>
        <v>0</v>
      </c>
      <c r="DQ89" s="88">
        <f t="shared" si="83"/>
        <v>0</v>
      </c>
      <c r="DR89" s="88">
        <f t="shared" si="83"/>
        <v>0</v>
      </c>
      <c r="DS89" s="88">
        <f t="shared" si="83"/>
        <v>0</v>
      </c>
    </row>
    <row r="90" spans="10:123" x14ac:dyDescent="0.3">
      <c r="J90" s="12" t="str">
        <f>'6. Patients'!C68</f>
        <v/>
      </c>
      <c r="K90" s="12"/>
      <c r="L90" s="88">
        <f t="shared" si="55"/>
        <v>0</v>
      </c>
      <c r="M90" s="88">
        <f t="shared" si="84"/>
        <v>0</v>
      </c>
      <c r="N90" s="88">
        <f t="shared" si="85"/>
        <v>0</v>
      </c>
      <c r="O90" s="88">
        <f t="shared" si="86"/>
        <v>0</v>
      </c>
      <c r="P90" s="88">
        <f t="shared" si="87"/>
        <v>0</v>
      </c>
      <c r="Q90" s="88">
        <f t="shared" si="88"/>
        <v>0</v>
      </c>
      <c r="R90" s="88">
        <f t="shared" si="89"/>
        <v>0</v>
      </c>
      <c r="S90" s="88">
        <f t="shared" si="90"/>
        <v>0</v>
      </c>
      <c r="T90" s="88">
        <f t="shared" si="91"/>
        <v>0</v>
      </c>
      <c r="U90" s="88">
        <f t="shared" si="92"/>
        <v>0</v>
      </c>
      <c r="V90" s="88">
        <f t="shared" si="93"/>
        <v>0</v>
      </c>
      <c r="W90" s="88">
        <f t="shared" si="57"/>
        <v>0</v>
      </c>
      <c r="X90" s="88">
        <f t="shared" si="58"/>
        <v>0</v>
      </c>
      <c r="Y90" s="88">
        <f t="shared" si="59"/>
        <v>0</v>
      </c>
      <c r="Z90" s="88">
        <f t="shared" si="60"/>
        <v>0</v>
      </c>
      <c r="AA90" s="88">
        <f t="shared" si="61"/>
        <v>0</v>
      </c>
      <c r="AB90" s="88">
        <f t="shared" si="62"/>
        <v>0</v>
      </c>
      <c r="AC90" s="88">
        <f t="shared" si="63"/>
        <v>0</v>
      </c>
      <c r="AD90" s="88">
        <f t="shared" si="64"/>
        <v>0</v>
      </c>
      <c r="AE90" s="88">
        <f t="shared" si="65"/>
        <v>0</v>
      </c>
      <c r="AF90" s="88">
        <f t="shared" si="66"/>
        <v>0</v>
      </c>
      <c r="AG90" s="88">
        <f t="shared" si="67"/>
        <v>0</v>
      </c>
      <c r="AH90" s="88">
        <f t="shared" si="68"/>
        <v>0</v>
      </c>
      <c r="AI90" s="88">
        <f t="shared" si="69"/>
        <v>0</v>
      </c>
      <c r="AJ90" s="88">
        <f t="shared" si="70"/>
        <v>0</v>
      </c>
      <c r="AK90" s="88">
        <f t="shared" si="71"/>
        <v>0</v>
      </c>
      <c r="AL90" s="88">
        <f t="shared" si="72"/>
        <v>0</v>
      </c>
      <c r="AM90" s="88">
        <f t="shared" si="73"/>
        <v>0</v>
      </c>
      <c r="AN90" s="88">
        <f t="shared" si="74"/>
        <v>0</v>
      </c>
      <c r="AO90" s="88">
        <f t="shared" si="75"/>
        <v>0</v>
      </c>
      <c r="AP90" s="88">
        <f t="shared" si="76"/>
        <v>0</v>
      </c>
      <c r="AQ90" s="88">
        <f t="shared" si="77"/>
        <v>0</v>
      </c>
      <c r="AR90" s="88">
        <f t="shared" si="78"/>
        <v>0</v>
      </c>
      <c r="AS90" s="88">
        <f t="shared" si="79"/>
        <v>0</v>
      </c>
      <c r="AT90" s="88">
        <f t="shared" si="80"/>
        <v>0</v>
      </c>
      <c r="AU90" s="88">
        <f t="shared" si="81"/>
        <v>0</v>
      </c>
      <c r="AW90" s="12" t="str">
        <f t="shared" si="52"/>
        <v/>
      </c>
      <c r="AX90" s="88" t="str">
        <f>IFERROR(-MIN(SUMPRODUCT(--($E$9:$E$28&lt;=AX$33),--($B$9:$B$28=$J$65),--($F$9:$F$28&gt;=AX$33),--($C$9:$C$28=$AW90),$H$9:$H$28,$K$9:$K$28),VLOOKUP($AW90,'6. Patients'!$C$44:$AP$73,COLUMNS('6. Patients'!$C$9:F$9),0)),"")</f>
        <v/>
      </c>
      <c r="AY90" s="88" t="str">
        <f>IFERROR(-MIN(SUMPRODUCT(--($E$9:$E$28&lt;=AY$33),--($B$9:$B$28=$J$65),--($F$9:$F$28&gt;=AY$33),--($C$9:$C$28=$AW90),$H$9:$H$28,$K$9:$K$28),VLOOKUP($AW90,'6. Patients'!$C$44:$AP$73,COLUMNS('6. Patients'!$C$9:G$9),0)),"")</f>
        <v/>
      </c>
      <c r="AZ90" s="88" t="str">
        <f>IFERROR(-MIN(SUMPRODUCT(--($E$9:$E$28&lt;=AZ$33),--($B$9:$B$28=$J$65),--($F$9:$F$28&gt;=AZ$33),--($C$9:$C$28=$AW90),$H$9:$H$28,$K$9:$K$28),VLOOKUP($AW90,'6. Patients'!$C$44:$AP$73,COLUMNS('6. Patients'!$C$9:H$9),0)),"")</f>
        <v/>
      </c>
      <c r="BA90" s="88" t="str">
        <f>IFERROR(-MIN(SUMPRODUCT(--($E$9:$E$28&lt;=BA$33),--($B$9:$B$28=$J$65),--($F$9:$F$28&gt;=BA$33),--($C$9:$C$28=$AW90),$H$9:$H$28,$K$9:$K$28),VLOOKUP($AW90,'6. Patients'!$C$44:$AP$73,COLUMNS('6. Patients'!$C$9:I$9),0)),"")</f>
        <v/>
      </c>
      <c r="BB90" s="88" t="str">
        <f>IFERROR(-MIN(SUMPRODUCT(--($E$9:$E$28&lt;=BB$33),--($B$9:$B$28=$J$65),--($F$9:$F$28&gt;=BB$33),--($C$9:$C$28=$AW90),$H$9:$H$28,$K$9:$K$28),VLOOKUP($AW90,'6. Patients'!$C$44:$AP$73,COLUMNS('6. Patients'!$C$9:J$9),0)),"")</f>
        <v/>
      </c>
      <c r="BC90" s="88" t="str">
        <f>IFERROR(-MIN(SUMPRODUCT(--($E$9:$E$28&lt;=BC$33),--($B$9:$B$28=$J$65),--($F$9:$F$28&gt;=BC$33),--($C$9:$C$28=$AW90),$H$9:$H$28,$K$9:$K$28),VLOOKUP($AW90,'6. Patients'!$C$44:$AP$73,COLUMNS('6. Patients'!$C$9:K$9),0)),"")</f>
        <v/>
      </c>
      <c r="BD90" s="88" t="str">
        <f>IFERROR(-MIN(SUMPRODUCT(--($E$9:$E$28&lt;=BD$33),--($B$9:$B$28=$J$65),--($F$9:$F$28&gt;=BD$33),--($C$9:$C$28=$AW90),$H$9:$H$28,$K$9:$K$28),VLOOKUP($AW90,'6. Patients'!$C$44:$AP$73,COLUMNS('6. Patients'!$C$9:L$9),0)),"")</f>
        <v/>
      </c>
      <c r="BE90" s="88" t="str">
        <f>IFERROR(-MIN(SUMPRODUCT(--($E$9:$E$28&lt;=BE$33),--($B$9:$B$28=$J$65),--($F$9:$F$28&gt;=BE$33),--($C$9:$C$28=$AW90),$H$9:$H$28,$K$9:$K$28),VLOOKUP($AW90,'6. Patients'!$C$44:$AP$73,COLUMNS('6. Patients'!$C$9:M$9),0)),"")</f>
        <v/>
      </c>
      <c r="BF90" s="88" t="str">
        <f>IFERROR(-MIN(SUMPRODUCT(--($E$9:$E$28&lt;=BF$33),--($B$9:$B$28=$J$65),--($F$9:$F$28&gt;=BF$33),--($C$9:$C$28=$AW90),$H$9:$H$28,$K$9:$K$28),VLOOKUP($AW90,'6. Patients'!$C$44:$AP$73,COLUMNS('6. Patients'!$C$9:N$9),0)),"")</f>
        <v/>
      </c>
      <c r="BG90" s="88" t="str">
        <f>IFERROR(-MIN(SUMPRODUCT(--($E$9:$E$28&lt;=BG$33),--($B$9:$B$28=$J$65),--($F$9:$F$28&gt;=BG$33),--($C$9:$C$28=$AW90),$H$9:$H$28,$K$9:$K$28),VLOOKUP($AW90,'6. Patients'!$C$44:$AP$73,COLUMNS('6. Patients'!$C$9:O$9),0)),"")</f>
        <v/>
      </c>
      <c r="BH90" s="88" t="str">
        <f>IFERROR(-MIN(SUMPRODUCT(--($E$9:$E$28&lt;=BH$33),--($B$9:$B$28=$J$65),--($F$9:$F$28&gt;=BH$33),--($C$9:$C$28=$AW90),$H$9:$H$28,$K$9:$K$28),VLOOKUP($AW90,'6. Patients'!$C$44:$AP$73,COLUMNS('6. Patients'!$C$9:P$9),0)),"")</f>
        <v/>
      </c>
      <c r="BI90" s="88" t="str">
        <f>IFERROR(-MIN(SUMPRODUCT(--($E$9:$E$28&lt;=BI$33),--($B$9:$B$28=$J$65),--($F$9:$F$28&gt;=BI$33),--($C$9:$C$28=$AW90),$H$9:$H$28,$K$9:$K$28),VLOOKUP($AW90,'6. Patients'!$C$44:$AP$73,COLUMNS('6. Patients'!$C$9:Q$9),0)),"")</f>
        <v/>
      </c>
      <c r="BJ90" s="88" t="str">
        <f>IFERROR(-MIN(SUMPRODUCT(--($E$9:$E$28&lt;=BJ$33),--($B$9:$B$28=$J$65),--($F$9:$F$28&gt;=BJ$33),--($C$9:$C$28=$AW90),$H$9:$H$28,$K$9:$K$28),VLOOKUP($AW90,'6. Patients'!$C$44:$AP$73,COLUMNS('6. Patients'!$C$9:R$9),0)),"")</f>
        <v/>
      </c>
      <c r="BK90" s="88" t="str">
        <f>IFERROR(-MIN(SUMPRODUCT(--($E$9:$E$28&lt;=BK$33),--($B$9:$B$28=$J$65),--($F$9:$F$28&gt;=BK$33),--($C$9:$C$28=$AW90),$H$9:$H$28,$K$9:$K$28),VLOOKUP($AW90,'6. Patients'!$C$44:$AP$73,COLUMNS('6. Patients'!$C$9:S$9),0)),"")</f>
        <v/>
      </c>
      <c r="BL90" s="88" t="str">
        <f>IFERROR(-MIN(SUMPRODUCT(--($E$9:$E$28&lt;=BL$33),--($B$9:$B$28=$J$65),--($F$9:$F$28&gt;=BL$33),--($C$9:$C$28=$AW90),$H$9:$H$28,$K$9:$K$28),VLOOKUP($AW90,'6. Patients'!$C$44:$AP$73,COLUMNS('6. Patients'!$C$9:T$9),0)),"")</f>
        <v/>
      </c>
      <c r="BM90" s="88" t="str">
        <f>IFERROR(-MIN(SUMPRODUCT(--($E$9:$E$28&lt;=BM$33),--($B$9:$B$28=$J$65),--($F$9:$F$28&gt;=BM$33),--($C$9:$C$28=$AW90),$H$9:$H$28,$K$9:$K$28),VLOOKUP($AW90,'6. Patients'!$C$44:$AP$73,COLUMNS('6. Patients'!$C$9:U$9),0)),"")</f>
        <v/>
      </c>
      <c r="BN90" s="88" t="str">
        <f>IFERROR(-MIN(SUMPRODUCT(--($E$9:$E$28&lt;=BN$33),--($B$9:$B$28=$J$65),--($F$9:$F$28&gt;=BN$33),--($C$9:$C$28=$AW90),$H$9:$H$28,$K$9:$K$28),VLOOKUP($AW90,'6. Patients'!$C$44:$AP$73,COLUMNS('6. Patients'!$C$9:V$9),0)),"")</f>
        <v/>
      </c>
      <c r="BO90" s="88" t="str">
        <f>IFERROR(-MIN(SUMPRODUCT(--($E$9:$E$28&lt;=BO$33),--($B$9:$B$28=$J$65),--($F$9:$F$28&gt;=BO$33),--($C$9:$C$28=$AW90),$H$9:$H$28,$K$9:$K$28),VLOOKUP($AW90,'6. Patients'!$C$44:$AP$73,COLUMNS('6. Patients'!$C$9:W$9),0)),"")</f>
        <v/>
      </c>
      <c r="BP90" s="88" t="str">
        <f>IFERROR(-MIN(SUMPRODUCT(--($E$9:$E$28&lt;=BP$33),--($B$9:$B$28=$J$65),--($F$9:$F$28&gt;=BP$33),--($C$9:$C$28=$AW90),$H$9:$H$28,$K$9:$K$28),VLOOKUP($AW90,'6. Patients'!$C$44:$AP$73,COLUMNS('6. Patients'!$C$9:X$9),0)),"")</f>
        <v/>
      </c>
      <c r="BQ90" s="88" t="str">
        <f>IFERROR(-MIN(SUMPRODUCT(--($E$9:$E$28&lt;=BQ$33),--($B$9:$B$28=$J$65),--($F$9:$F$28&gt;=BQ$33),--($C$9:$C$28=$AW90),$H$9:$H$28,$K$9:$K$28),VLOOKUP($AW90,'6. Patients'!$C$44:$AP$73,COLUMNS('6. Patients'!$C$9:Y$9),0)),"")</f>
        <v/>
      </c>
      <c r="BR90" s="88" t="str">
        <f>IFERROR(-MIN(SUMPRODUCT(--($E$9:$E$28&lt;=BR$33),--($B$9:$B$28=$J$65),--($F$9:$F$28&gt;=BR$33),--($C$9:$C$28=$AW90),$H$9:$H$28,$K$9:$K$28),VLOOKUP($AW90,'6. Patients'!$C$44:$AP$73,COLUMNS('6. Patients'!$C$9:Z$9),0)),"")</f>
        <v/>
      </c>
      <c r="BS90" s="88" t="str">
        <f>IFERROR(-MIN(SUMPRODUCT(--($E$9:$E$28&lt;=BS$33),--($B$9:$B$28=$J$65),--($F$9:$F$28&gt;=BS$33),--($C$9:$C$28=$AW90),$H$9:$H$28,$K$9:$K$28),VLOOKUP($AW90,'6. Patients'!$C$44:$AP$73,COLUMNS('6. Patients'!$C$9:AA$9),0)),"")</f>
        <v/>
      </c>
      <c r="BT90" s="88" t="str">
        <f>IFERROR(-MIN(SUMPRODUCT(--($E$9:$E$28&lt;=BT$33),--($B$9:$B$28=$J$65),--($F$9:$F$28&gt;=BT$33),--($C$9:$C$28=$AW90),$H$9:$H$28,$K$9:$K$28),VLOOKUP($AW90,'6. Patients'!$C$44:$AP$73,COLUMNS('6. Patients'!$C$9:AB$9),0)),"")</f>
        <v/>
      </c>
      <c r="BU90" s="88" t="str">
        <f>IFERROR(-MIN(SUMPRODUCT(--($E$9:$E$28&lt;=BU$33),--($B$9:$B$28=$J$65),--($F$9:$F$28&gt;=BU$33),--($C$9:$C$28=$AW90),$H$9:$H$28,$K$9:$K$28),VLOOKUP($AW90,'6. Patients'!$C$44:$AP$73,COLUMNS('6. Patients'!$C$9:AC$9),0)),"")</f>
        <v/>
      </c>
      <c r="BV90" s="88" t="str">
        <f>IFERROR(-MIN(SUMPRODUCT(--($E$9:$E$28&lt;=BV$33),--($B$9:$B$28=$J$65),--($F$9:$F$28&gt;=BV$33),--($C$9:$C$28=$AW90),$H$9:$H$28,$K$9:$K$28),VLOOKUP($AW90,'6. Patients'!$C$44:$AP$73,COLUMNS('6. Patients'!$C$9:AD$9),0)),"")</f>
        <v/>
      </c>
      <c r="BW90" s="88" t="str">
        <f>IFERROR(-MIN(SUMPRODUCT(--($E$9:$E$28&lt;=BW$33),--($B$9:$B$28=$J$65),--($F$9:$F$28&gt;=BW$33),--($C$9:$C$28=$AW90),$H$9:$H$28,$K$9:$K$28),VLOOKUP($AW90,'6. Patients'!$C$44:$AP$73,COLUMNS('6. Patients'!$C$9:AE$9),0)),"")</f>
        <v/>
      </c>
      <c r="BX90" s="88" t="str">
        <f>IFERROR(-MIN(SUMPRODUCT(--($E$9:$E$28&lt;=BX$33),--($B$9:$B$28=$J$65),--($F$9:$F$28&gt;=BX$33),--($C$9:$C$28=$AW90),$H$9:$H$28,$K$9:$K$28),VLOOKUP($AW90,'6. Patients'!$C$44:$AP$73,COLUMNS('6. Patients'!$C$9:AF$9),0)),"")</f>
        <v/>
      </c>
      <c r="BY90" s="88" t="str">
        <f>IFERROR(-MIN(SUMPRODUCT(--($E$9:$E$28&lt;=BY$33),--($B$9:$B$28=$J$65),--($F$9:$F$28&gt;=BY$33),--($C$9:$C$28=$AW90),$H$9:$H$28,$K$9:$K$28),VLOOKUP($AW90,'6. Patients'!$C$44:$AP$73,COLUMNS('6. Patients'!$C$9:AG$9),0)),"")</f>
        <v/>
      </c>
      <c r="BZ90" s="88" t="str">
        <f>IFERROR(-MIN(SUMPRODUCT(--($E$9:$E$28&lt;=BZ$33),--($B$9:$B$28=$J$65),--($F$9:$F$28&gt;=BZ$33),--($C$9:$C$28=$AW90),$H$9:$H$28,$K$9:$K$28),VLOOKUP($AW90,'6. Patients'!$C$44:$AP$73,COLUMNS('6. Patients'!$C$9:AH$9),0)),"")</f>
        <v/>
      </c>
      <c r="CA90" s="88" t="str">
        <f>IFERROR(-MIN(SUMPRODUCT(--($E$9:$E$28&lt;=CA$33),--($B$9:$B$28=$J$65),--($F$9:$F$28&gt;=CA$33),--($C$9:$C$28=$AW90),$H$9:$H$28,$K$9:$K$28),VLOOKUP($AW90,'6. Patients'!$C$44:$AP$73,COLUMNS('6. Patients'!$C$9:AI$9),0)),"")</f>
        <v/>
      </c>
      <c r="CB90" s="88" t="str">
        <f>IFERROR(-MIN(SUMPRODUCT(--($E$9:$E$28&lt;=CB$33),--($B$9:$B$28=$J$65),--($F$9:$F$28&gt;=CB$33),--($C$9:$C$28=$AW90),$H$9:$H$28,$K$9:$K$28),VLOOKUP($AW90,'6. Patients'!$C$44:$AP$73,COLUMNS('6. Patients'!$C$9:AJ$9),0)),"")</f>
        <v/>
      </c>
      <c r="CC90" s="88" t="str">
        <f>IFERROR(-MIN(SUMPRODUCT(--($E$9:$E$28&lt;=CC$33),--($B$9:$B$28=$J$65),--($F$9:$F$28&gt;=CC$33),--($C$9:$C$28=$AW90),$H$9:$H$28,$K$9:$K$28),VLOOKUP($AW90,'6. Patients'!$C$44:$AP$73,COLUMNS('6. Patients'!$C$9:AK$9),0)),"")</f>
        <v/>
      </c>
      <c r="CD90" s="88" t="str">
        <f>IFERROR(-MIN(SUMPRODUCT(--($E$9:$E$28&lt;=CD$33),--($B$9:$B$28=$J$65),--($F$9:$F$28&gt;=CD$33),--($C$9:$C$28=$AW90),$H$9:$H$28,$K$9:$K$28),VLOOKUP($AW90,'6. Patients'!$C$44:$AP$73,COLUMNS('6. Patients'!$C$9:AL$9),0)),"")</f>
        <v/>
      </c>
      <c r="CE90" s="88" t="str">
        <f>IFERROR(-MIN(SUMPRODUCT(--($E$9:$E$28&lt;=CE$33),--($B$9:$B$28=$J$65),--($F$9:$F$28&gt;=CE$33),--($C$9:$C$28=$AW90),$H$9:$H$28,$K$9:$K$28),VLOOKUP($AW90,'6. Patients'!$C$44:$AP$73,COLUMNS('6. Patients'!$C$9:AM$9),0)),"")</f>
        <v/>
      </c>
      <c r="CF90" s="88" t="str">
        <f>IFERROR(-MIN(SUMPRODUCT(--($E$9:$E$28&lt;=CF$33),--($B$9:$B$28=$J$65),--($F$9:$F$28&gt;=CF$33),--($C$9:$C$28=$AW90),$H$9:$H$28,$K$9:$K$28),VLOOKUP($AW90,'6. Patients'!$C$44:$AP$73,COLUMNS('6. Patients'!$C$9:AN$9),0)),"")</f>
        <v/>
      </c>
      <c r="CG90" s="88" t="str">
        <f>IFERROR(-MIN(SUMPRODUCT(--($E$9:$E$28&lt;=CG$33),--($B$9:$B$28=$J$65),--($F$9:$F$28&gt;=CG$33),--($C$9:$C$28=$AW90),$H$9:$H$28,$K$9:$K$28),VLOOKUP($AW90,'6. Patients'!$C$44:$AP$73,COLUMNS('6. Patients'!$C$9:AO$9),0)),"")</f>
        <v/>
      </c>
      <c r="CI90" s="12" t="str">
        <f t="shared" si="53"/>
        <v/>
      </c>
      <c r="CJ90" s="88">
        <f t="shared" ref="CJ90:CY95" si="95">SUMPRODUCT(--($E$9:$E$28&lt;=CJ$33),--($B$9:$B$28=$J$65),--($F$9:$F$28&gt;=CJ$33),--($D$9:$D$28=$AW90),$H$9:$H$28,$K$9:$K$28)</f>
        <v>0</v>
      </c>
      <c r="CK90" s="88">
        <f t="shared" si="95"/>
        <v>0</v>
      </c>
      <c r="CL90" s="88">
        <f t="shared" si="95"/>
        <v>0</v>
      </c>
      <c r="CM90" s="88">
        <f t="shared" si="95"/>
        <v>0</v>
      </c>
      <c r="CN90" s="88">
        <f t="shared" si="95"/>
        <v>0</v>
      </c>
      <c r="CO90" s="88">
        <f t="shared" si="95"/>
        <v>0</v>
      </c>
      <c r="CP90" s="88">
        <f t="shared" si="95"/>
        <v>0</v>
      </c>
      <c r="CQ90" s="88">
        <f t="shared" si="95"/>
        <v>0</v>
      </c>
      <c r="CR90" s="88">
        <f t="shared" si="95"/>
        <v>0</v>
      </c>
      <c r="CS90" s="88">
        <f t="shared" si="95"/>
        <v>0</v>
      </c>
      <c r="CT90" s="88">
        <f t="shared" si="95"/>
        <v>0</v>
      </c>
      <c r="CU90" s="88">
        <f t="shared" si="95"/>
        <v>0</v>
      </c>
      <c r="CV90" s="88">
        <f t="shared" si="95"/>
        <v>0</v>
      </c>
      <c r="CW90" s="88">
        <f t="shared" si="95"/>
        <v>0</v>
      </c>
      <c r="CX90" s="88">
        <f t="shared" si="95"/>
        <v>0</v>
      </c>
      <c r="CY90" s="88">
        <f t="shared" si="95"/>
        <v>0</v>
      </c>
      <c r="CZ90" s="88">
        <f t="shared" si="94"/>
        <v>0</v>
      </c>
      <c r="DA90" s="88">
        <f t="shared" si="94"/>
        <v>0</v>
      </c>
      <c r="DB90" s="88">
        <f t="shared" si="94"/>
        <v>0</v>
      </c>
      <c r="DC90" s="88">
        <f t="shared" si="94"/>
        <v>0</v>
      </c>
      <c r="DD90" s="88">
        <f t="shared" si="94"/>
        <v>0</v>
      </c>
      <c r="DE90" s="88">
        <f t="shared" si="94"/>
        <v>0</v>
      </c>
      <c r="DF90" s="88">
        <f t="shared" si="94"/>
        <v>0</v>
      </c>
      <c r="DG90" s="88">
        <f t="shared" si="94"/>
        <v>0</v>
      </c>
      <c r="DH90" s="88">
        <f t="shared" si="82"/>
        <v>0</v>
      </c>
      <c r="DI90" s="88">
        <f t="shared" si="82"/>
        <v>0</v>
      </c>
      <c r="DJ90" s="88">
        <f t="shared" si="82"/>
        <v>0</v>
      </c>
      <c r="DK90" s="88">
        <f t="shared" si="83"/>
        <v>0</v>
      </c>
      <c r="DL90" s="88">
        <f t="shared" si="83"/>
        <v>0</v>
      </c>
      <c r="DM90" s="88">
        <f t="shared" si="83"/>
        <v>0</v>
      </c>
      <c r="DN90" s="88">
        <f t="shared" si="83"/>
        <v>0</v>
      </c>
      <c r="DO90" s="88">
        <f t="shared" si="83"/>
        <v>0</v>
      </c>
      <c r="DP90" s="88">
        <f t="shared" si="83"/>
        <v>0</v>
      </c>
      <c r="DQ90" s="88">
        <f t="shared" si="83"/>
        <v>0</v>
      </c>
      <c r="DR90" s="88">
        <f t="shared" si="83"/>
        <v>0</v>
      </c>
      <c r="DS90" s="88">
        <f t="shared" si="83"/>
        <v>0</v>
      </c>
    </row>
    <row r="91" spans="10:123" x14ac:dyDescent="0.3">
      <c r="J91" s="12" t="str">
        <f>'6. Patients'!C69</f>
        <v/>
      </c>
      <c r="K91" s="12"/>
      <c r="L91" s="88">
        <f t="shared" si="55"/>
        <v>0</v>
      </c>
      <c r="M91" s="88">
        <f t="shared" si="84"/>
        <v>0</v>
      </c>
      <c r="N91" s="88">
        <f t="shared" si="85"/>
        <v>0</v>
      </c>
      <c r="O91" s="88">
        <f t="shared" si="86"/>
        <v>0</v>
      </c>
      <c r="P91" s="88">
        <f t="shared" si="87"/>
        <v>0</v>
      </c>
      <c r="Q91" s="88">
        <f t="shared" si="88"/>
        <v>0</v>
      </c>
      <c r="R91" s="88">
        <f t="shared" si="89"/>
        <v>0</v>
      </c>
      <c r="S91" s="88">
        <f t="shared" si="90"/>
        <v>0</v>
      </c>
      <c r="T91" s="88">
        <f t="shared" si="91"/>
        <v>0</v>
      </c>
      <c r="U91" s="88">
        <f t="shared" si="92"/>
        <v>0</v>
      </c>
      <c r="V91" s="88">
        <f t="shared" si="93"/>
        <v>0</v>
      </c>
      <c r="W91" s="88">
        <f t="shared" si="57"/>
        <v>0</v>
      </c>
      <c r="X91" s="88">
        <f t="shared" si="58"/>
        <v>0</v>
      </c>
      <c r="Y91" s="88">
        <f t="shared" si="59"/>
        <v>0</v>
      </c>
      <c r="Z91" s="88">
        <f t="shared" si="60"/>
        <v>0</v>
      </c>
      <c r="AA91" s="88">
        <f t="shared" si="61"/>
        <v>0</v>
      </c>
      <c r="AB91" s="88">
        <f t="shared" si="62"/>
        <v>0</v>
      </c>
      <c r="AC91" s="88">
        <f t="shared" si="63"/>
        <v>0</v>
      </c>
      <c r="AD91" s="88">
        <f t="shared" si="64"/>
        <v>0</v>
      </c>
      <c r="AE91" s="88">
        <f t="shared" si="65"/>
        <v>0</v>
      </c>
      <c r="AF91" s="88">
        <f t="shared" si="66"/>
        <v>0</v>
      </c>
      <c r="AG91" s="88">
        <f t="shared" si="67"/>
        <v>0</v>
      </c>
      <c r="AH91" s="88">
        <f t="shared" si="68"/>
        <v>0</v>
      </c>
      <c r="AI91" s="88">
        <f t="shared" si="69"/>
        <v>0</v>
      </c>
      <c r="AJ91" s="88">
        <f t="shared" si="70"/>
        <v>0</v>
      </c>
      <c r="AK91" s="88">
        <f t="shared" si="71"/>
        <v>0</v>
      </c>
      <c r="AL91" s="88">
        <f t="shared" si="72"/>
        <v>0</v>
      </c>
      <c r="AM91" s="88">
        <f t="shared" si="73"/>
        <v>0</v>
      </c>
      <c r="AN91" s="88">
        <f t="shared" si="74"/>
        <v>0</v>
      </c>
      <c r="AO91" s="88">
        <f t="shared" si="75"/>
        <v>0</v>
      </c>
      <c r="AP91" s="88">
        <f t="shared" si="76"/>
        <v>0</v>
      </c>
      <c r="AQ91" s="88">
        <f t="shared" si="77"/>
        <v>0</v>
      </c>
      <c r="AR91" s="88">
        <f t="shared" si="78"/>
        <v>0</v>
      </c>
      <c r="AS91" s="88">
        <f t="shared" si="79"/>
        <v>0</v>
      </c>
      <c r="AT91" s="88">
        <f t="shared" si="80"/>
        <v>0</v>
      </c>
      <c r="AU91" s="88">
        <f t="shared" si="81"/>
        <v>0</v>
      </c>
      <c r="AW91" s="12" t="str">
        <f t="shared" si="52"/>
        <v/>
      </c>
      <c r="AX91" s="88" t="str">
        <f>IFERROR(-MIN(SUMPRODUCT(--($E$9:$E$28&lt;=AX$33),--($B$9:$B$28=$J$65),--($F$9:$F$28&gt;=AX$33),--($C$9:$C$28=$AW91),$H$9:$H$28,$K$9:$K$28),VLOOKUP($AW91,'6. Patients'!$C$44:$AP$73,COLUMNS('6. Patients'!$C$9:F$9),0)),"")</f>
        <v/>
      </c>
      <c r="AY91" s="88" t="str">
        <f>IFERROR(-MIN(SUMPRODUCT(--($E$9:$E$28&lt;=AY$33),--($B$9:$B$28=$J$65),--($F$9:$F$28&gt;=AY$33),--($C$9:$C$28=$AW91),$H$9:$H$28,$K$9:$K$28),VLOOKUP($AW91,'6. Patients'!$C$44:$AP$73,COLUMNS('6. Patients'!$C$9:G$9),0)),"")</f>
        <v/>
      </c>
      <c r="AZ91" s="88" t="str">
        <f>IFERROR(-MIN(SUMPRODUCT(--($E$9:$E$28&lt;=AZ$33),--($B$9:$B$28=$J$65),--($F$9:$F$28&gt;=AZ$33),--($C$9:$C$28=$AW91),$H$9:$H$28,$K$9:$K$28),VLOOKUP($AW91,'6. Patients'!$C$44:$AP$73,COLUMNS('6. Patients'!$C$9:H$9),0)),"")</f>
        <v/>
      </c>
      <c r="BA91" s="88" t="str">
        <f>IFERROR(-MIN(SUMPRODUCT(--($E$9:$E$28&lt;=BA$33),--($B$9:$B$28=$J$65),--($F$9:$F$28&gt;=BA$33),--($C$9:$C$28=$AW91),$H$9:$H$28,$K$9:$K$28),VLOOKUP($AW91,'6. Patients'!$C$44:$AP$73,COLUMNS('6. Patients'!$C$9:I$9),0)),"")</f>
        <v/>
      </c>
      <c r="BB91" s="88" t="str">
        <f>IFERROR(-MIN(SUMPRODUCT(--($E$9:$E$28&lt;=BB$33),--($B$9:$B$28=$J$65),--($F$9:$F$28&gt;=BB$33),--($C$9:$C$28=$AW91),$H$9:$H$28,$K$9:$K$28),VLOOKUP($AW91,'6. Patients'!$C$44:$AP$73,COLUMNS('6. Patients'!$C$9:J$9),0)),"")</f>
        <v/>
      </c>
      <c r="BC91" s="88" t="str">
        <f>IFERROR(-MIN(SUMPRODUCT(--($E$9:$E$28&lt;=BC$33),--($B$9:$B$28=$J$65),--($F$9:$F$28&gt;=BC$33),--($C$9:$C$28=$AW91),$H$9:$H$28,$K$9:$K$28),VLOOKUP($AW91,'6. Patients'!$C$44:$AP$73,COLUMNS('6. Patients'!$C$9:K$9),0)),"")</f>
        <v/>
      </c>
      <c r="BD91" s="88" t="str">
        <f>IFERROR(-MIN(SUMPRODUCT(--($E$9:$E$28&lt;=BD$33),--($B$9:$B$28=$J$65),--($F$9:$F$28&gt;=BD$33),--($C$9:$C$28=$AW91),$H$9:$H$28,$K$9:$K$28),VLOOKUP($AW91,'6. Patients'!$C$44:$AP$73,COLUMNS('6. Patients'!$C$9:L$9),0)),"")</f>
        <v/>
      </c>
      <c r="BE91" s="88" t="str">
        <f>IFERROR(-MIN(SUMPRODUCT(--($E$9:$E$28&lt;=BE$33),--($B$9:$B$28=$J$65),--($F$9:$F$28&gt;=BE$33),--($C$9:$C$28=$AW91),$H$9:$H$28,$K$9:$K$28),VLOOKUP($AW91,'6. Patients'!$C$44:$AP$73,COLUMNS('6. Patients'!$C$9:M$9),0)),"")</f>
        <v/>
      </c>
      <c r="BF91" s="88" t="str">
        <f>IFERROR(-MIN(SUMPRODUCT(--($E$9:$E$28&lt;=BF$33),--($B$9:$B$28=$J$65),--($F$9:$F$28&gt;=BF$33),--($C$9:$C$28=$AW91),$H$9:$H$28,$K$9:$K$28),VLOOKUP($AW91,'6. Patients'!$C$44:$AP$73,COLUMNS('6. Patients'!$C$9:N$9),0)),"")</f>
        <v/>
      </c>
      <c r="BG91" s="88" t="str">
        <f>IFERROR(-MIN(SUMPRODUCT(--($E$9:$E$28&lt;=BG$33),--($B$9:$B$28=$J$65),--($F$9:$F$28&gt;=BG$33),--($C$9:$C$28=$AW91),$H$9:$H$28,$K$9:$K$28),VLOOKUP($AW91,'6. Patients'!$C$44:$AP$73,COLUMNS('6. Patients'!$C$9:O$9),0)),"")</f>
        <v/>
      </c>
      <c r="BH91" s="88" t="str">
        <f>IFERROR(-MIN(SUMPRODUCT(--($E$9:$E$28&lt;=BH$33),--($B$9:$B$28=$J$65),--($F$9:$F$28&gt;=BH$33),--($C$9:$C$28=$AW91),$H$9:$H$28,$K$9:$K$28),VLOOKUP($AW91,'6. Patients'!$C$44:$AP$73,COLUMNS('6. Patients'!$C$9:P$9),0)),"")</f>
        <v/>
      </c>
      <c r="BI91" s="88" t="str">
        <f>IFERROR(-MIN(SUMPRODUCT(--($E$9:$E$28&lt;=BI$33),--($B$9:$B$28=$J$65),--($F$9:$F$28&gt;=BI$33),--($C$9:$C$28=$AW91),$H$9:$H$28,$K$9:$K$28),VLOOKUP($AW91,'6. Patients'!$C$44:$AP$73,COLUMNS('6. Patients'!$C$9:Q$9),0)),"")</f>
        <v/>
      </c>
      <c r="BJ91" s="88" t="str">
        <f>IFERROR(-MIN(SUMPRODUCT(--($E$9:$E$28&lt;=BJ$33),--($B$9:$B$28=$J$65),--($F$9:$F$28&gt;=BJ$33),--($C$9:$C$28=$AW91),$H$9:$H$28,$K$9:$K$28),VLOOKUP($AW91,'6. Patients'!$C$44:$AP$73,COLUMNS('6. Patients'!$C$9:R$9),0)),"")</f>
        <v/>
      </c>
      <c r="BK91" s="88" t="str">
        <f>IFERROR(-MIN(SUMPRODUCT(--($E$9:$E$28&lt;=BK$33),--($B$9:$B$28=$J$65),--($F$9:$F$28&gt;=BK$33),--($C$9:$C$28=$AW91),$H$9:$H$28,$K$9:$K$28),VLOOKUP($AW91,'6. Patients'!$C$44:$AP$73,COLUMNS('6. Patients'!$C$9:S$9),0)),"")</f>
        <v/>
      </c>
      <c r="BL91" s="88" t="str">
        <f>IFERROR(-MIN(SUMPRODUCT(--($E$9:$E$28&lt;=BL$33),--($B$9:$B$28=$J$65),--($F$9:$F$28&gt;=BL$33),--($C$9:$C$28=$AW91),$H$9:$H$28,$K$9:$K$28),VLOOKUP($AW91,'6. Patients'!$C$44:$AP$73,COLUMNS('6. Patients'!$C$9:T$9),0)),"")</f>
        <v/>
      </c>
      <c r="BM91" s="88" t="str">
        <f>IFERROR(-MIN(SUMPRODUCT(--($E$9:$E$28&lt;=BM$33),--($B$9:$B$28=$J$65),--($F$9:$F$28&gt;=BM$33),--($C$9:$C$28=$AW91),$H$9:$H$28,$K$9:$K$28),VLOOKUP($AW91,'6. Patients'!$C$44:$AP$73,COLUMNS('6. Patients'!$C$9:U$9),0)),"")</f>
        <v/>
      </c>
      <c r="BN91" s="88" t="str">
        <f>IFERROR(-MIN(SUMPRODUCT(--($E$9:$E$28&lt;=BN$33),--($B$9:$B$28=$J$65),--($F$9:$F$28&gt;=BN$33),--($C$9:$C$28=$AW91),$H$9:$H$28,$K$9:$K$28),VLOOKUP($AW91,'6. Patients'!$C$44:$AP$73,COLUMNS('6. Patients'!$C$9:V$9),0)),"")</f>
        <v/>
      </c>
      <c r="BO91" s="88" t="str">
        <f>IFERROR(-MIN(SUMPRODUCT(--($E$9:$E$28&lt;=BO$33),--($B$9:$B$28=$J$65),--($F$9:$F$28&gt;=BO$33),--($C$9:$C$28=$AW91),$H$9:$H$28,$K$9:$K$28),VLOOKUP($AW91,'6. Patients'!$C$44:$AP$73,COLUMNS('6. Patients'!$C$9:W$9),0)),"")</f>
        <v/>
      </c>
      <c r="BP91" s="88" t="str">
        <f>IFERROR(-MIN(SUMPRODUCT(--($E$9:$E$28&lt;=BP$33),--($B$9:$B$28=$J$65),--($F$9:$F$28&gt;=BP$33),--($C$9:$C$28=$AW91),$H$9:$H$28,$K$9:$K$28),VLOOKUP($AW91,'6. Patients'!$C$44:$AP$73,COLUMNS('6. Patients'!$C$9:X$9),0)),"")</f>
        <v/>
      </c>
      <c r="BQ91" s="88" t="str">
        <f>IFERROR(-MIN(SUMPRODUCT(--($E$9:$E$28&lt;=BQ$33),--($B$9:$B$28=$J$65),--($F$9:$F$28&gt;=BQ$33),--($C$9:$C$28=$AW91),$H$9:$H$28,$K$9:$K$28),VLOOKUP($AW91,'6. Patients'!$C$44:$AP$73,COLUMNS('6. Patients'!$C$9:Y$9),0)),"")</f>
        <v/>
      </c>
      <c r="BR91" s="88" t="str">
        <f>IFERROR(-MIN(SUMPRODUCT(--($E$9:$E$28&lt;=BR$33),--($B$9:$B$28=$J$65),--($F$9:$F$28&gt;=BR$33),--($C$9:$C$28=$AW91),$H$9:$H$28,$K$9:$K$28),VLOOKUP($AW91,'6. Patients'!$C$44:$AP$73,COLUMNS('6. Patients'!$C$9:Z$9),0)),"")</f>
        <v/>
      </c>
      <c r="BS91" s="88" t="str">
        <f>IFERROR(-MIN(SUMPRODUCT(--($E$9:$E$28&lt;=BS$33),--($B$9:$B$28=$J$65),--($F$9:$F$28&gt;=BS$33),--($C$9:$C$28=$AW91),$H$9:$H$28,$K$9:$K$28),VLOOKUP($AW91,'6. Patients'!$C$44:$AP$73,COLUMNS('6. Patients'!$C$9:AA$9),0)),"")</f>
        <v/>
      </c>
      <c r="BT91" s="88" t="str">
        <f>IFERROR(-MIN(SUMPRODUCT(--($E$9:$E$28&lt;=BT$33),--($B$9:$B$28=$J$65),--($F$9:$F$28&gt;=BT$33),--($C$9:$C$28=$AW91),$H$9:$H$28,$K$9:$K$28),VLOOKUP($AW91,'6. Patients'!$C$44:$AP$73,COLUMNS('6. Patients'!$C$9:AB$9),0)),"")</f>
        <v/>
      </c>
      <c r="BU91" s="88" t="str">
        <f>IFERROR(-MIN(SUMPRODUCT(--($E$9:$E$28&lt;=BU$33),--($B$9:$B$28=$J$65),--($F$9:$F$28&gt;=BU$33),--($C$9:$C$28=$AW91),$H$9:$H$28,$K$9:$K$28),VLOOKUP($AW91,'6. Patients'!$C$44:$AP$73,COLUMNS('6. Patients'!$C$9:AC$9),0)),"")</f>
        <v/>
      </c>
      <c r="BV91" s="88" t="str">
        <f>IFERROR(-MIN(SUMPRODUCT(--($E$9:$E$28&lt;=BV$33),--($B$9:$B$28=$J$65),--($F$9:$F$28&gt;=BV$33),--($C$9:$C$28=$AW91),$H$9:$H$28,$K$9:$K$28),VLOOKUP($AW91,'6. Patients'!$C$44:$AP$73,COLUMNS('6. Patients'!$C$9:AD$9),0)),"")</f>
        <v/>
      </c>
      <c r="BW91" s="88" t="str">
        <f>IFERROR(-MIN(SUMPRODUCT(--($E$9:$E$28&lt;=BW$33),--($B$9:$B$28=$J$65),--($F$9:$F$28&gt;=BW$33),--($C$9:$C$28=$AW91),$H$9:$H$28,$K$9:$K$28),VLOOKUP($AW91,'6. Patients'!$C$44:$AP$73,COLUMNS('6. Patients'!$C$9:AE$9),0)),"")</f>
        <v/>
      </c>
      <c r="BX91" s="88" t="str">
        <f>IFERROR(-MIN(SUMPRODUCT(--($E$9:$E$28&lt;=BX$33),--($B$9:$B$28=$J$65),--($F$9:$F$28&gt;=BX$33),--($C$9:$C$28=$AW91),$H$9:$H$28,$K$9:$K$28),VLOOKUP($AW91,'6. Patients'!$C$44:$AP$73,COLUMNS('6. Patients'!$C$9:AF$9),0)),"")</f>
        <v/>
      </c>
      <c r="BY91" s="88" t="str">
        <f>IFERROR(-MIN(SUMPRODUCT(--($E$9:$E$28&lt;=BY$33),--($B$9:$B$28=$J$65),--($F$9:$F$28&gt;=BY$33),--($C$9:$C$28=$AW91),$H$9:$H$28,$K$9:$K$28),VLOOKUP($AW91,'6. Patients'!$C$44:$AP$73,COLUMNS('6. Patients'!$C$9:AG$9),0)),"")</f>
        <v/>
      </c>
      <c r="BZ91" s="88" t="str">
        <f>IFERROR(-MIN(SUMPRODUCT(--($E$9:$E$28&lt;=BZ$33),--($B$9:$B$28=$J$65),--($F$9:$F$28&gt;=BZ$33),--($C$9:$C$28=$AW91),$H$9:$H$28,$K$9:$K$28),VLOOKUP($AW91,'6. Patients'!$C$44:$AP$73,COLUMNS('6. Patients'!$C$9:AH$9),0)),"")</f>
        <v/>
      </c>
      <c r="CA91" s="88" t="str">
        <f>IFERROR(-MIN(SUMPRODUCT(--($E$9:$E$28&lt;=CA$33),--($B$9:$B$28=$J$65),--($F$9:$F$28&gt;=CA$33),--($C$9:$C$28=$AW91),$H$9:$H$28,$K$9:$K$28),VLOOKUP($AW91,'6. Patients'!$C$44:$AP$73,COLUMNS('6. Patients'!$C$9:AI$9),0)),"")</f>
        <v/>
      </c>
      <c r="CB91" s="88" t="str">
        <f>IFERROR(-MIN(SUMPRODUCT(--($E$9:$E$28&lt;=CB$33),--($B$9:$B$28=$J$65),--($F$9:$F$28&gt;=CB$33),--($C$9:$C$28=$AW91),$H$9:$H$28,$K$9:$K$28),VLOOKUP($AW91,'6. Patients'!$C$44:$AP$73,COLUMNS('6. Patients'!$C$9:AJ$9),0)),"")</f>
        <v/>
      </c>
      <c r="CC91" s="88" t="str">
        <f>IFERROR(-MIN(SUMPRODUCT(--($E$9:$E$28&lt;=CC$33),--($B$9:$B$28=$J$65),--($F$9:$F$28&gt;=CC$33),--($C$9:$C$28=$AW91),$H$9:$H$28,$K$9:$K$28),VLOOKUP($AW91,'6. Patients'!$C$44:$AP$73,COLUMNS('6. Patients'!$C$9:AK$9),0)),"")</f>
        <v/>
      </c>
      <c r="CD91" s="88" t="str">
        <f>IFERROR(-MIN(SUMPRODUCT(--($E$9:$E$28&lt;=CD$33),--($B$9:$B$28=$J$65),--($F$9:$F$28&gt;=CD$33),--($C$9:$C$28=$AW91),$H$9:$H$28,$K$9:$K$28),VLOOKUP($AW91,'6. Patients'!$C$44:$AP$73,COLUMNS('6. Patients'!$C$9:AL$9),0)),"")</f>
        <v/>
      </c>
      <c r="CE91" s="88" t="str">
        <f>IFERROR(-MIN(SUMPRODUCT(--($E$9:$E$28&lt;=CE$33),--($B$9:$B$28=$J$65),--($F$9:$F$28&gt;=CE$33),--($C$9:$C$28=$AW91),$H$9:$H$28,$K$9:$K$28),VLOOKUP($AW91,'6. Patients'!$C$44:$AP$73,COLUMNS('6. Patients'!$C$9:AM$9),0)),"")</f>
        <v/>
      </c>
      <c r="CF91" s="88" t="str">
        <f>IFERROR(-MIN(SUMPRODUCT(--($E$9:$E$28&lt;=CF$33),--($B$9:$B$28=$J$65),--($F$9:$F$28&gt;=CF$33),--($C$9:$C$28=$AW91),$H$9:$H$28,$K$9:$K$28),VLOOKUP($AW91,'6. Patients'!$C$44:$AP$73,COLUMNS('6. Patients'!$C$9:AN$9),0)),"")</f>
        <v/>
      </c>
      <c r="CG91" s="88" t="str">
        <f>IFERROR(-MIN(SUMPRODUCT(--($E$9:$E$28&lt;=CG$33),--($B$9:$B$28=$J$65),--($F$9:$F$28&gt;=CG$33),--($C$9:$C$28=$AW91),$H$9:$H$28,$K$9:$K$28),VLOOKUP($AW91,'6. Patients'!$C$44:$AP$73,COLUMNS('6. Patients'!$C$9:AO$9),0)),"")</f>
        <v/>
      </c>
      <c r="CI91" s="12" t="str">
        <f t="shared" si="53"/>
        <v/>
      </c>
      <c r="CJ91" s="88">
        <f t="shared" si="95"/>
        <v>0</v>
      </c>
      <c r="CK91" s="88">
        <f t="shared" si="95"/>
        <v>0</v>
      </c>
      <c r="CL91" s="88">
        <f t="shared" si="95"/>
        <v>0</v>
      </c>
      <c r="CM91" s="88">
        <f t="shared" si="95"/>
        <v>0</v>
      </c>
      <c r="CN91" s="88">
        <f t="shared" si="95"/>
        <v>0</v>
      </c>
      <c r="CO91" s="88">
        <f t="shared" si="95"/>
        <v>0</v>
      </c>
      <c r="CP91" s="88">
        <f t="shared" si="95"/>
        <v>0</v>
      </c>
      <c r="CQ91" s="88">
        <f t="shared" si="95"/>
        <v>0</v>
      </c>
      <c r="CR91" s="88">
        <f t="shared" si="95"/>
        <v>0</v>
      </c>
      <c r="CS91" s="88">
        <f t="shared" si="95"/>
        <v>0</v>
      </c>
      <c r="CT91" s="88">
        <f t="shared" si="95"/>
        <v>0</v>
      </c>
      <c r="CU91" s="88">
        <f t="shared" si="95"/>
        <v>0</v>
      </c>
      <c r="CV91" s="88">
        <f t="shared" si="95"/>
        <v>0</v>
      </c>
      <c r="CW91" s="88">
        <f t="shared" si="95"/>
        <v>0</v>
      </c>
      <c r="CX91" s="88">
        <f t="shared" si="95"/>
        <v>0</v>
      </c>
      <c r="CY91" s="88">
        <f t="shared" si="95"/>
        <v>0</v>
      </c>
      <c r="CZ91" s="88">
        <f t="shared" si="94"/>
        <v>0</v>
      </c>
      <c r="DA91" s="88">
        <f t="shared" si="94"/>
        <v>0</v>
      </c>
      <c r="DB91" s="88">
        <f t="shared" si="94"/>
        <v>0</v>
      </c>
      <c r="DC91" s="88">
        <f t="shared" si="94"/>
        <v>0</v>
      </c>
      <c r="DD91" s="88">
        <f t="shared" si="94"/>
        <v>0</v>
      </c>
      <c r="DE91" s="88">
        <f t="shared" si="94"/>
        <v>0</v>
      </c>
      <c r="DF91" s="88">
        <f t="shared" si="94"/>
        <v>0</v>
      </c>
      <c r="DG91" s="88">
        <f t="shared" si="94"/>
        <v>0</v>
      </c>
      <c r="DH91" s="88">
        <f t="shared" si="82"/>
        <v>0</v>
      </c>
      <c r="DI91" s="88">
        <f t="shared" si="82"/>
        <v>0</v>
      </c>
      <c r="DJ91" s="88">
        <f t="shared" si="82"/>
        <v>0</v>
      </c>
      <c r="DK91" s="88">
        <f t="shared" si="83"/>
        <v>0</v>
      </c>
      <c r="DL91" s="88">
        <f t="shared" si="83"/>
        <v>0</v>
      </c>
      <c r="DM91" s="88">
        <f t="shared" si="83"/>
        <v>0</v>
      </c>
      <c r="DN91" s="88">
        <f t="shared" si="83"/>
        <v>0</v>
      </c>
      <c r="DO91" s="88">
        <f t="shared" si="83"/>
        <v>0</v>
      </c>
      <c r="DP91" s="88">
        <f t="shared" si="83"/>
        <v>0</v>
      </c>
      <c r="DQ91" s="88">
        <f t="shared" si="83"/>
        <v>0</v>
      </c>
      <c r="DR91" s="88">
        <f t="shared" si="83"/>
        <v>0</v>
      </c>
      <c r="DS91" s="88">
        <f t="shared" si="83"/>
        <v>0</v>
      </c>
    </row>
    <row r="92" spans="10:123" x14ac:dyDescent="0.3">
      <c r="J92" s="12" t="str">
        <f>'6. Patients'!C70</f>
        <v/>
      </c>
      <c r="K92" s="12"/>
      <c r="L92" s="88">
        <f t="shared" si="55"/>
        <v>0</v>
      </c>
      <c r="M92" s="88">
        <f t="shared" si="84"/>
        <v>0</v>
      </c>
      <c r="N92" s="88">
        <f t="shared" si="85"/>
        <v>0</v>
      </c>
      <c r="O92" s="88">
        <f t="shared" si="86"/>
        <v>0</v>
      </c>
      <c r="P92" s="88">
        <f t="shared" si="87"/>
        <v>0</v>
      </c>
      <c r="Q92" s="88">
        <f t="shared" si="88"/>
        <v>0</v>
      </c>
      <c r="R92" s="88">
        <f t="shared" si="89"/>
        <v>0</v>
      </c>
      <c r="S92" s="88">
        <f t="shared" si="90"/>
        <v>0</v>
      </c>
      <c r="T92" s="88">
        <f t="shared" si="91"/>
        <v>0</v>
      </c>
      <c r="U92" s="88">
        <f t="shared" si="92"/>
        <v>0</v>
      </c>
      <c r="V92" s="88">
        <f t="shared" si="93"/>
        <v>0</v>
      </c>
      <c r="W92" s="88">
        <f t="shared" si="57"/>
        <v>0</v>
      </c>
      <c r="X92" s="88">
        <f t="shared" si="58"/>
        <v>0</v>
      </c>
      <c r="Y92" s="88">
        <f t="shared" si="59"/>
        <v>0</v>
      </c>
      <c r="Z92" s="88">
        <f t="shared" si="60"/>
        <v>0</v>
      </c>
      <c r="AA92" s="88">
        <f t="shared" si="61"/>
        <v>0</v>
      </c>
      <c r="AB92" s="88">
        <f t="shared" si="62"/>
        <v>0</v>
      </c>
      <c r="AC92" s="88">
        <f t="shared" si="63"/>
        <v>0</v>
      </c>
      <c r="AD92" s="88">
        <f t="shared" si="64"/>
        <v>0</v>
      </c>
      <c r="AE92" s="88">
        <f t="shared" si="65"/>
        <v>0</v>
      </c>
      <c r="AF92" s="88">
        <f t="shared" si="66"/>
        <v>0</v>
      </c>
      <c r="AG92" s="88">
        <f t="shared" si="67"/>
        <v>0</v>
      </c>
      <c r="AH92" s="88">
        <f t="shared" si="68"/>
        <v>0</v>
      </c>
      <c r="AI92" s="88">
        <f t="shared" si="69"/>
        <v>0</v>
      </c>
      <c r="AJ92" s="88">
        <f t="shared" si="70"/>
        <v>0</v>
      </c>
      <c r="AK92" s="88">
        <f t="shared" si="71"/>
        <v>0</v>
      </c>
      <c r="AL92" s="88">
        <f t="shared" si="72"/>
        <v>0</v>
      </c>
      <c r="AM92" s="88">
        <f t="shared" si="73"/>
        <v>0</v>
      </c>
      <c r="AN92" s="88">
        <f t="shared" si="74"/>
        <v>0</v>
      </c>
      <c r="AO92" s="88">
        <f t="shared" si="75"/>
        <v>0</v>
      </c>
      <c r="AP92" s="88">
        <f t="shared" si="76"/>
        <v>0</v>
      </c>
      <c r="AQ92" s="88">
        <f t="shared" si="77"/>
        <v>0</v>
      </c>
      <c r="AR92" s="88">
        <f t="shared" si="78"/>
        <v>0</v>
      </c>
      <c r="AS92" s="88">
        <f t="shared" si="79"/>
        <v>0</v>
      </c>
      <c r="AT92" s="88">
        <f t="shared" si="80"/>
        <v>0</v>
      </c>
      <c r="AU92" s="88">
        <f t="shared" si="81"/>
        <v>0</v>
      </c>
      <c r="AW92" s="12" t="str">
        <f t="shared" si="52"/>
        <v/>
      </c>
      <c r="AX92" s="88" t="str">
        <f>IFERROR(-MIN(SUMPRODUCT(--($E$9:$E$28&lt;=AX$33),--($B$9:$B$28=$J$65),--($F$9:$F$28&gt;=AX$33),--($C$9:$C$28=$AW92),$H$9:$H$28,$K$9:$K$28),VLOOKUP($AW92,'6. Patients'!$C$44:$AP$73,COLUMNS('6. Patients'!$C$9:F$9),0)),"")</f>
        <v/>
      </c>
      <c r="AY92" s="88" t="str">
        <f>IFERROR(-MIN(SUMPRODUCT(--($E$9:$E$28&lt;=AY$33),--($B$9:$B$28=$J$65),--($F$9:$F$28&gt;=AY$33),--($C$9:$C$28=$AW92),$H$9:$H$28,$K$9:$K$28),VLOOKUP($AW92,'6. Patients'!$C$44:$AP$73,COLUMNS('6. Patients'!$C$9:G$9),0)),"")</f>
        <v/>
      </c>
      <c r="AZ92" s="88" t="str">
        <f>IFERROR(-MIN(SUMPRODUCT(--($E$9:$E$28&lt;=AZ$33),--($B$9:$B$28=$J$65),--($F$9:$F$28&gt;=AZ$33),--($C$9:$C$28=$AW92),$H$9:$H$28,$K$9:$K$28),VLOOKUP($AW92,'6. Patients'!$C$44:$AP$73,COLUMNS('6. Patients'!$C$9:H$9),0)),"")</f>
        <v/>
      </c>
      <c r="BA92" s="88" t="str">
        <f>IFERROR(-MIN(SUMPRODUCT(--($E$9:$E$28&lt;=BA$33),--($B$9:$B$28=$J$65),--($F$9:$F$28&gt;=BA$33),--($C$9:$C$28=$AW92),$H$9:$H$28,$K$9:$K$28),VLOOKUP($AW92,'6. Patients'!$C$44:$AP$73,COLUMNS('6. Patients'!$C$9:I$9),0)),"")</f>
        <v/>
      </c>
      <c r="BB92" s="88" t="str">
        <f>IFERROR(-MIN(SUMPRODUCT(--($E$9:$E$28&lt;=BB$33),--($B$9:$B$28=$J$65),--($F$9:$F$28&gt;=BB$33),--($C$9:$C$28=$AW92),$H$9:$H$28,$K$9:$K$28),VLOOKUP($AW92,'6. Patients'!$C$44:$AP$73,COLUMNS('6. Patients'!$C$9:J$9),0)),"")</f>
        <v/>
      </c>
      <c r="BC92" s="88" t="str">
        <f>IFERROR(-MIN(SUMPRODUCT(--($E$9:$E$28&lt;=BC$33),--($B$9:$B$28=$J$65),--($F$9:$F$28&gt;=BC$33),--($C$9:$C$28=$AW92),$H$9:$H$28,$K$9:$K$28),VLOOKUP($AW92,'6. Patients'!$C$44:$AP$73,COLUMNS('6. Patients'!$C$9:K$9),0)),"")</f>
        <v/>
      </c>
      <c r="BD92" s="88" t="str">
        <f>IFERROR(-MIN(SUMPRODUCT(--($E$9:$E$28&lt;=BD$33),--($B$9:$B$28=$J$65),--($F$9:$F$28&gt;=BD$33),--($C$9:$C$28=$AW92),$H$9:$H$28,$K$9:$K$28),VLOOKUP($AW92,'6. Patients'!$C$44:$AP$73,COLUMNS('6. Patients'!$C$9:L$9),0)),"")</f>
        <v/>
      </c>
      <c r="BE92" s="88" t="str">
        <f>IFERROR(-MIN(SUMPRODUCT(--($E$9:$E$28&lt;=BE$33),--($B$9:$B$28=$J$65),--($F$9:$F$28&gt;=BE$33),--($C$9:$C$28=$AW92),$H$9:$H$28,$K$9:$K$28),VLOOKUP($AW92,'6. Patients'!$C$44:$AP$73,COLUMNS('6. Patients'!$C$9:M$9),0)),"")</f>
        <v/>
      </c>
      <c r="BF92" s="88" t="str">
        <f>IFERROR(-MIN(SUMPRODUCT(--($E$9:$E$28&lt;=BF$33),--($B$9:$B$28=$J$65),--($F$9:$F$28&gt;=BF$33),--($C$9:$C$28=$AW92),$H$9:$H$28,$K$9:$K$28),VLOOKUP($AW92,'6. Patients'!$C$44:$AP$73,COLUMNS('6. Patients'!$C$9:N$9),0)),"")</f>
        <v/>
      </c>
      <c r="BG92" s="88" t="str">
        <f>IFERROR(-MIN(SUMPRODUCT(--($E$9:$E$28&lt;=BG$33),--($B$9:$B$28=$J$65),--($F$9:$F$28&gt;=BG$33),--($C$9:$C$28=$AW92),$H$9:$H$28,$K$9:$K$28),VLOOKUP($AW92,'6. Patients'!$C$44:$AP$73,COLUMNS('6. Patients'!$C$9:O$9),0)),"")</f>
        <v/>
      </c>
      <c r="BH92" s="88" t="str">
        <f>IFERROR(-MIN(SUMPRODUCT(--($E$9:$E$28&lt;=BH$33),--($B$9:$B$28=$J$65),--($F$9:$F$28&gt;=BH$33),--($C$9:$C$28=$AW92),$H$9:$H$28,$K$9:$K$28),VLOOKUP($AW92,'6. Patients'!$C$44:$AP$73,COLUMNS('6. Patients'!$C$9:P$9),0)),"")</f>
        <v/>
      </c>
      <c r="BI92" s="88" t="str">
        <f>IFERROR(-MIN(SUMPRODUCT(--($E$9:$E$28&lt;=BI$33),--($B$9:$B$28=$J$65),--($F$9:$F$28&gt;=BI$33),--($C$9:$C$28=$AW92),$H$9:$H$28,$K$9:$K$28),VLOOKUP($AW92,'6. Patients'!$C$44:$AP$73,COLUMNS('6. Patients'!$C$9:Q$9),0)),"")</f>
        <v/>
      </c>
      <c r="BJ92" s="88" t="str">
        <f>IFERROR(-MIN(SUMPRODUCT(--($E$9:$E$28&lt;=BJ$33),--($B$9:$B$28=$J$65),--($F$9:$F$28&gt;=BJ$33),--($C$9:$C$28=$AW92),$H$9:$H$28,$K$9:$K$28),VLOOKUP($AW92,'6. Patients'!$C$44:$AP$73,COLUMNS('6. Patients'!$C$9:R$9),0)),"")</f>
        <v/>
      </c>
      <c r="BK92" s="88" t="str">
        <f>IFERROR(-MIN(SUMPRODUCT(--($E$9:$E$28&lt;=BK$33),--($B$9:$B$28=$J$65),--($F$9:$F$28&gt;=BK$33),--($C$9:$C$28=$AW92),$H$9:$H$28,$K$9:$K$28),VLOOKUP($AW92,'6. Patients'!$C$44:$AP$73,COLUMNS('6. Patients'!$C$9:S$9),0)),"")</f>
        <v/>
      </c>
      <c r="BL92" s="88" t="str">
        <f>IFERROR(-MIN(SUMPRODUCT(--($E$9:$E$28&lt;=BL$33),--($B$9:$B$28=$J$65),--($F$9:$F$28&gt;=BL$33),--($C$9:$C$28=$AW92),$H$9:$H$28,$K$9:$K$28),VLOOKUP($AW92,'6. Patients'!$C$44:$AP$73,COLUMNS('6. Patients'!$C$9:T$9),0)),"")</f>
        <v/>
      </c>
      <c r="BM92" s="88" t="str">
        <f>IFERROR(-MIN(SUMPRODUCT(--($E$9:$E$28&lt;=BM$33),--($B$9:$B$28=$J$65),--($F$9:$F$28&gt;=BM$33),--($C$9:$C$28=$AW92),$H$9:$H$28,$K$9:$K$28),VLOOKUP($AW92,'6. Patients'!$C$44:$AP$73,COLUMNS('6. Patients'!$C$9:U$9),0)),"")</f>
        <v/>
      </c>
      <c r="BN92" s="88" t="str">
        <f>IFERROR(-MIN(SUMPRODUCT(--($E$9:$E$28&lt;=BN$33),--($B$9:$B$28=$J$65),--($F$9:$F$28&gt;=BN$33),--($C$9:$C$28=$AW92),$H$9:$H$28,$K$9:$K$28),VLOOKUP($AW92,'6. Patients'!$C$44:$AP$73,COLUMNS('6. Patients'!$C$9:V$9),0)),"")</f>
        <v/>
      </c>
      <c r="BO92" s="88" t="str">
        <f>IFERROR(-MIN(SUMPRODUCT(--($E$9:$E$28&lt;=BO$33),--($B$9:$B$28=$J$65),--($F$9:$F$28&gt;=BO$33),--($C$9:$C$28=$AW92),$H$9:$H$28,$K$9:$K$28),VLOOKUP($AW92,'6. Patients'!$C$44:$AP$73,COLUMNS('6. Patients'!$C$9:W$9),0)),"")</f>
        <v/>
      </c>
      <c r="BP92" s="88" t="str">
        <f>IFERROR(-MIN(SUMPRODUCT(--($E$9:$E$28&lt;=BP$33),--($B$9:$B$28=$J$65),--($F$9:$F$28&gt;=BP$33),--($C$9:$C$28=$AW92),$H$9:$H$28,$K$9:$K$28),VLOOKUP($AW92,'6. Patients'!$C$44:$AP$73,COLUMNS('6. Patients'!$C$9:X$9),0)),"")</f>
        <v/>
      </c>
      <c r="BQ92" s="88" t="str">
        <f>IFERROR(-MIN(SUMPRODUCT(--($E$9:$E$28&lt;=BQ$33),--($B$9:$B$28=$J$65),--($F$9:$F$28&gt;=BQ$33),--($C$9:$C$28=$AW92),$H$9:$H$28,$K$9:$K$28),VLOOKUP($AW92,'6. Patients'!$C$44:$AP$73,COLUMNS('6. Patients'!$C$9:Y$9),0)),"")</f>
        <v/>
      </c>
      <c r="BR92" s="88" t="str">
        <f>IFERROR(-MIN(SUMPRODUCT(--($E$9:$E$28&lt;=BR$33),--($B$9:$B$28=$J$65),--($F$9:$F$28&gt;=BR$33),--($C$9:$C$28=$AW92),$H$9:$H$28,$K$9:$K$28),VLOOKUP($AW92,'6. Patients'!$C$44:$AP$73,COLUMNS('6. Patients'!$C$9:Z$9),0)),"")</f>
        <v/>
      </c>
      <c r="BS92" s="88" t="str">
        <f>IFERROR(-MIN(SUMPRODUCT(--($E$9:$E$28&lt;=BS$33),--($B$9:$B$28=$J$65),--($F$9:$F$28&gt;=BS$33),--($C$9:$C$28=$AW92),$H$9:$H$28,$K$9:$K$28),VLOOKUP($AW92,'6. Patients'!$C$44:$AP$73,COLUMNS('6. Patients'!$C$9:AA$9),0)),"")</f>
        <v/>
      </c>
      <c r="BT92" s="88" t="str">
        <f>IFERROR(-MIN(SUMPRODUCT(--($E$9:$E$28&lt;=BT$33),--($B$9:$B$28=$J$65),--($F$9:$F$28&gt;=BT$33),--($C$9:$C$28=$AW92),$H$9:$H$28,$K$9:$K$28),VLOOKUP($AW92,'6. Patients'!$C$44:$AP$73,COLUMNS('6. Patients'!$C$9:AB$9),0)),"")</f>
        <v/>
      </c>
      <c r="BU92" s="88" t="str">
        <f>IFERROR(-MIN(SUMPRODUCT(--($E$9:$E$28&lt;=BU$33),--($B$9:$B$28=$J$65),--($F$9:$F$28&gt;=BU$33),--($C$9:$C$28=$AW92),$H$9:$H$28,$K$9:$K$28),VLOOKUP($AW92,'6. Patients'!$C$44:$AP$73,COLUMNS('6. Patients'!$C$9:AC$9),0)),"")</f>
        <v/>
      </c>
      <c r="BV92" s="88" t="str">
        <f>IFERROR(-MIN(SUMPRODUCT(--($E$9:$E$28&lt;=BV$33),--($B$9:$B$28=$J$65),--($F$9:$F$28&gt;=BV$33),--($C$9:$C$28=$AW92),$H$9:$H$28,$K$9:$K$28),VLOOKUP($AW92,'6. Patients'!$C$44:$AP$73,COLUMNS('6. Patients'!$C$9:AD$9),0)),"")</f>
        <v/>
      </c>
      <c r="BW92" s="88" t="str">
        <f>IFERROR(-MIN(SUMPRODUCT(--($E$9:$E$28&lt;=BW$33),--($B$9:$B$28=$J$65),--($F$9:$F$28&gt;=BW$33),--($C$9:$C$28=$AW92),$H$9:$H$28,$K$9:$K$28),VLOOKUP($AW92,'6. Patients'!$C$44:$AP$73,COLUMNS('6. Patients'!$C$9:AE$9),0)),"")</f>
        <v/>
      </c>
      <c r="BX92" s="88" t="str">
        <f>IFERROR(-MIN(SUMPRODUCT(--($E$9:$E$28&lt;=BX$33),--($B$9:$B$28=$J$65),--($F$9:$F$28&gt;=BX$33),--($C$9:$C$28=$AW92),$H$9:$H$28,$K$9:$K$28),VLOOKUP($AW92,'6. Patients'!$C$44:$AP$73,COLUMNS('6. Patients'!$C$9:AF$9),0)),"")</f>
        <v/>
      </c>
      <c r="BY92" s="88" t="str">
        <f>IFERROR(-MIN(SUMPRODUCT(--($E$9:$E$28&lt;=BY$33),--($B$9:$B$28=$J$65),--($F$9:$F$28&gt;=BY$33),--($C$9:$C$28=$AW92),$H$9:$H$28,$K$9:$K$28),VLOOKUP($AW92,'6. Patients'!$C$44:$AP$73,COLUMNS('6. Patients'!$C$9:AG$9),0)),"")</f>
        <v/>
      </c>
      <c r="BZ92" s="88" t="str">
        <f>IFERROR(-MIN(SUMPRODUCT(--($E$9:$E$28&lt;=BZ$33),--($B$9:$B$28=$J$65),--($F$9:$F$28&gt;=BZ$33),--($C$9:$C$28=$AW92),$H$9:$H$28,$K$9:$K$28),VLOOKUP($AW92,'6. Patients'!$C$44:$AP$73,COLUMNS('6. Patients'!$C$9:AH$9),0)),"")</f>
        <v/>
      </c>
      <c r="CA92" s="88" t="str">
        <f>IFERROR(-MIN(SUMPRODUCT(--($E$9:$E$28&lt;=CA$33),--($B$9:$B$28=$J$65),--($F$9:$F$28&gt;=CA$33),--($C$9:$C$28=$AW92),$H$9:$H$28,$K$9:$K$28),VLOOKUP($AW92,'6. Patients'!$C$44:$AP$73,COLUMNS('6. Patients'!$C$9:AI$9),0)),"")</f>
        <v/>
      </c>
      <c r="CB92" s="88" t="str">
        <f>IFERROR(-MIN(SUMPRODUCT(--($E$9:$E$28&lt;=CB$33),--($B$9:$B$28=$J$65),--($F$9:$F$28&gt;=CB$33),--($C$9:$C$28=$AW92),$H$9:$H$28,$K$9:$K$28),VLOOKUP($AW92,'6. Patients'!$C$44:$AP$73,COLUMNS('6. Patients'!$C$9:AJ$9),0)),"")</f>
        <v/>
      </c>
      <c r="CC92" s="88" t="str">
        <f>IFERROR(-MIN(SUMPRODUCT(--($E$9:$E$28&lt;=CC$33),--($B$9:$B$28=$J$65),--($F$9:$F$28&gt;=CC$33),--($C$9:$C$28=$AW92),$H$9:$H$28,$K$9:$K$28),VLOOKUP($AW92,'6. Patients'!$C$44:$AP$73,COLUMNS('6. Patients'!$C$9:AK$9),0)),"")</f>
        <v/>
      </c>
      <c r="CD92" s="88" t="str">
        <f>IFERROR(-MIN(SUMPRODUCT(--($E$9:$E$28&lt;=CD$33),--($B$9:$B$28=$J$65),--($F$9:$F$28&gt;=CD$33),--($C$9:$C$28=$AW92),$H$9:$H$28,$K$9:$K$28),VLOOKUP($AW92,'6. Patients'!$C$44:$AP$73,COLUMNS('6. Patients'!$C$9:AL$9),0)),"")</f>
        <v/>
      </c>
      <c r="CE92" s="88" t="str">
        <f>IFERROR(-MIN(SUMPRODUCT(--($E$9:$E$28&lt;=CE$33),--($B$9:$B$28=$J$65),--($F$9:$F$28&gt;=CE$33),--($C$9:$C$28=$AW92),$H$9:$H$28,$K$9:$K$28),VLOOKUP($AW92,'6. Patients'!$C$44:$AP$73,COLUMNS('6. Patients'!$C$9:AM$9),0)),"")</f>
        <v/>
      </c>
      <c r="CF92" s="88" t="str">
        <f>IFERROR(-MIN(SUMPRODUCT(--($E$9:$E$28&lt;=CF$33),--($B$9:$B$28=$J$65),--($F$9:$F$28&gt;=CF$33),--($C$9:$C$28=$AW92),$H$9:$H$28,$K$9:$K$28),VLOOKUP($AW92,'6. Patients'!$C$44:$AP$73,COLUMNS('6. Patients'!$C$9:AN$9),0)),"")</f>
        <v/>
      </c>
      <c r="CG92" s="88" t="str">
        <f>IFERROR(-MIN(SUMPRODUCT(--($E$9:$E$28&lt;=CG$33),--($B$9:$B$28=$J$65),--($F$9:$F$28&gt;=CG$33),--($C$9:$C$28=$AW92),$H$9:$H$28,$K$9:$K$28),VLOOKUP($AW92,'6. Patients'!$C$44:$AP$73,COLUMNS('6. Patients'!$C$9:AO$9),0)),"")</f>
        <v/>
      </c>
      <c r="CI92" s="12" t="str">
        <f t="shared" si="53"/>
        <v/>
      </c>
      <c r="CJ92" s="88">
        <f t="shared" si="95"/>
        <v>0</v>
      </c>
      <c r="CK92" s="88">
        <f t="shared" si="95"/>
        <v>0</v>
      </c>
      <c r="CL92" s="88">
        <f t="shared" si="95"/>
        <v>0</v>
      </c>
      <c r="CM92" s="88">
        <f t="shared" si="95"/>
        <v>0</v>
      </c>
      <c r="CN92" s="88">
        <f t="shared" si="95"/>
        <v>0</v>
      </c>
      <c r="CO92" s="88">
        <f t="shared" si="95"/>
        <v>0</v>
      </c>
      <c r="CP92" s="88">
        <f t="shared" si="95"/>
        <v>0</v>
      </c>
      <c r="CQ92" s="88">
        <f t="shared" si="95"/>
        <v>0</v>
      </c>
      <c r="CR92" s="88">
        <f t="shared" si="95"/>
        <v>0</v>
      </c>
      <c r="CS92" s="88">
        <f t="shared" si="95"/>
        <v>0</v>
      </c>
      <c r="CT92" s="88">
        <f t="shared" si="95"/>
        <v>0</v>
      </c>
      <c r="CU92" s="88">
        <f t="shared" si="95"/>
        <v>0</v>
      </c>
      <c r="CV92" s="88">
        <f t="shared" si="95"/>
        <v>0</v>
      </c>
      <c r="CW92" s="88">
        <f t="shared" si="95"/>
        <v>0</v>
      </c>
      <c r="CX92" s="88">
        <f t="shared" si="95"/>
        <v>0</v>
      </c>
      <c r="CY92" s="88">
        <f t="shared" si="95"/>
        <v>0</v>
      </c>
      <c r="CZ92" s="88">
        <f t="shared" si="94"/>
        <v>0</v>
      </c>
      <c r="DA92" s="88">
        <f t="shared" si="94"/>
        <v>0</v>
      </c>
      <c r="DB92" s="88">
        <f t="shared" si="94"/>
        <v>0</v>
      </c>
      <c r="DC92" s="88">
        <f t="shared" si="94"/>
        <v>0</v>
      </c>
      <c r="DD92" s="88">
        <f t="shared" si="94"/>
        <v>0</v>
      </c>
      <c r="DE92" s="88">
        <f t="shared" si="94"/>
        <v>0</v>
      </c>
      <c r="DF92" s="88">
        <f t="shared" si="94"/>
        <v>0</v>
      </c>
      <c r="DG92" s="88">
        <f t="shared" si="94"/>
        <v>0</v>
      </c>
      <c r="DH92" s="88">
        <f t="shared" si="82"/>
        <v>0</v>
      </c>
      <c r="DI92" s="88">
        <f t="shared" si="82"/>
        <v>0</v>
      </c>
      <c r="DJ92" s="88">
        <f t="shared" si="82"/>
        <v>0</v>
      </c>
      <c r="DK92" s="88">
        <f t="shared" si="83"/>
        <v>0</v>
      </c>
      <c r="DL92" s="88">
        <f t="shared" si="83"/>
        <v>0</v>
      </c>
      <c r="DM92" s="88">
        <f t="shared" si="83"/>
        <v>0</v>
      </c>
      <c r="DN92" s="88">
        <f t="shared" si="83"/>
        <v>0</v>
      </c>
      <c r="DO92" s="88">
        <f t="shared" si="83"/>
        <v>0</v>
      </c>
      <c r="DP92" s="88">
        <f t="shared" si="83"/>
        <v>0</v>
      </c>
      <c r="DQ92" s="88">
        <f t="shared" si="83"/>
        <v>0</v>
      </c>
      <c r="DR92" s="88">
        <f t="shared" si="83"/>
        <v>0</v>
      </c>
      <c r="DS92" s="88">
        <f t="shared" si="83"/>
        <v>0</v>
      </c>
    </row>
    <row r="93" spans="10:123" x14ac:dyDescent="0.3">
      <c r="J93" s="12" t="str">
        <f>'6. Patients'!C71</f>
        <v/>
      </c>
      <c r="K93" s="12"/>
      <c r="L93" s="88">
        <f t="shared" si="55"/>
        <v>0</v>
      </c>
      <c r="M93" s="88">
        <f t="shared" si="84"/>
        <v>0</v>
      </c>
      <c r="N93" s="88">
        <f t="shared" si="85"/>
        <v>0</v>
      </c>
      <c r="O93" s="88">
        <f t="shared" si="86"/>
        <v>0</v>
      </c>
      <c r="P93" s="88">
        <f t="shared" si="87"/>
        <v>0</v>
      </c>
      <c r="Q93" s="88">
        <f t="shared" si="88"/>
        <v>0</v>
      </c>
      <c r="R93" s="88">
        <f t="shared" si="89"/>
        <v>0</v>
      </c>
      <c r="S93" s="88">
        <f t="shared" si="90"/>
        <v>0</v>
      </c>
      <c r="T93" s="88">
        <f t="shared" si="91"/>
        <v>0</v>
      </c>
      <c r="U93" s="88">
        <f t="shared" si="92"/>
        <v>0</v>
      </c>
      <c r="V93" s="88">
        <f t="shared" si="93"/>
        <v>0</v>
      </c>
      <c r="W93" s="88">
        <f t="shared" si="57"/>
        <v>0</v>
      </c>
      <c r="X93" s="88">
        <f t="shared" si="58"/>
        <v>0</v>
      </c>
      <c r="Y93" s="88">
        <f t="shared" si="59"/>
        <v>0</v>
      </c>
      <c r="Z93" s="88">
        <f t="shared" si="60"/>
        <v>0</v>
      </c>
      <c r="AA93" s="88">
        <f t="shared" si="61"/>
        <v>0</v>
      </c>
      <c r="AB93" s="88">
        <f t="shared" si="62"/>
        <v>0</v>
      </c>
      <c r="AC93" s="88">
        <f t="shared" si="63"/>
        <v>0</v>
      </c>
      <c r="AD93" s="88">
        <f t="shared" si="64"/>
        <v>0</v>
      </c>
      <c r="AE93" s="88">
        <f t="shared" si="65"/>
        <v>0</v>
      </c>
      <c r="AF93" s="88">
        <f t="shared" si="66"/>
        <v>0</v>
      </c>
      <c r="AG93" s="88">
        <f t="shared" si="67"/>
        <v>0</v>
      </c>
      <c r="AH93" s="88">
        <f t="shared" si="68"/>
        <v>0</v>
      </c>
      <c r="AI93" s="88">
        <f t="shared" si="69"/>
        <v>0</v>
      </c>
      <c r="AJ93" s="88">
        <f t="shared" si="70"/>
        <v>0</v>
      </c>
      <c r="AK93" s="88">
        <f t="shared" si="71"/>
        <v>0</v>
      </c>
      <c r="AL93" s="88">
        <f t="shared" si="72"/>
        <v>0</v>
      </c>
      <c r="AM93" s="88">
        <f t="shared" si="73"/>
        <v>0</v>
      </c>
      <c r="AN93" s="88">
        <f t="shared" si="74"/>
        <v>0</v>
      </c>
      <c r="AO93" s="88">
        <f t="shared" si="75"/>
        <v>0</v>
      </c>
      <c r="AP93" s="88">
        <f t="shared" si="76"/>
        <v>0</v>
      </c>
      <c r="AQ93" s="88">
        <f t="shared" si="77"/>
        <v>0</v>
      </c>
      <c r="AR93" s="88">
        <f t="shared" si="78"/>
        <v>0</v>
      </c>
      <c r="AS93" s="88">
        <f t="shared" si="79"/>
        <v>0</v>
      </c>
      <c r="AT93" s="88">
        <f t="shared" si="80"/>
        <v>0</v>
      </c>
      <c r="AU93" s="88">
        <f t="shared" si="81"/>
        <v>0</v>
      </c>
      <c r="AW93" s="12" t="str">
        <f t="shared" si="52"/>
        <v/>
      </c>
      <c r="AX93" s="88" t="str">
        <f>IFERROR(-MIN(SUMPRODUCT(--($E$9:$E$28&lt;=AX$33),--($B$9:$B$28=$J$65),--($F$9:$F$28&gt;=AX$33),--($C$9:$C$28=$AW93),$H$9:$H$28,$K$9:$K$28),VLOOKUP($AW93,'6. Patients'!$C$44:$AP$73,COLUMNS('6. Patients'!$C$9:F$9),0)),"")</f>
        <v/>
      </c>
      <c r="AY93" s="88" t="str">
        <f>IFERROR(-MIN(SUMPRODUCT(--($E$9:$E$28&lt;=AY$33),--($B$9:$B$28=$J$65),--($F$9:$F$28&gt;=AY$33),--($C$9:$C$28=$AW93),$H$9:$H$28,$K$9:$K$28),VLOOKUP($AW93,'6. Patients'!$C$44:$AP$73,COLUMNS('6. Patients'!$C$9:G$9),0)),"")</f>
        <v/>
      </c>
      <c r="AZ93" s="88" t="str">
        <f>IFERROR(-MIN(SUMPRODUCT(--($E$9:$E$28&lt;=AZ$33),--($B$9:$B$28=$J$65),--($F$9:$F$28&gt;=AZ$33),--($C$9:$C$28=$AW93),$H$9:$H$28,$K$9:$K$28),VLOOKUP($AW93,'6. Patients'!$C$44:$AP$73,COLUMNS('6. Patients'!$C$9:H$9),0)),"")</f>
        <v/>
      </c>
      <c r="BA93" s="88" t="str">
        <f>IFERROR(-MIN(SUMPRODUCT(--($E$9:$E$28&lt;=BA$33),--($B$9:$B$28=$J$65),--($F$9:$F$28&gt;=BA$33),--($C$9:$C$28=$AW93),$H$9:$H$28,$K$9:$K$28),VLOOKUP($AW93,'6. Patients'!$C$44:$AP$73,COLUMNS('6. Patients'!$C$9:I$9),0)),"")</f>
        <v/>
      </c>
      <c r="BB93" s="88" t="str">
        <f>IFERROR(-MIN(SUMPRODUCT(--($E$9:$E$28&lt;=BB$33),--($B$9:$B$28=$J$65),--($F$9:$F$28&gt;=BB$33),--($C$9:$C$28=$AW93),$H$9:$H$28,$K$9:$K$28),VLOOKUP($AW93,'6. Patients'!$C$44:$AP$73,COLUMNS('6. Patients'!$C$9:J$9),0)),"")</f>
        <v/>
      </c>
      <c r="BC93" s="88" t="str">
        <f>IFERROR(-MIN(SUMPRODUCT(--($E$9:$E$28&lt;=BC$33),--($B$9:$B$28=$J$65),--($F$9:$F$28&gt;=BC$33),--($C$9:$C$28=$AW93),$H$9:$H$28,$K$9:$K$28),VLOOKUP($AW93,'6. Patients'!$C$44:$AP$73,COLUMNS('6. Patients'!$C$9:K$9),0)),"")</f>
        <v/>
      </c>
      <c r="BD93" s="88" t="str">
        <f>IFERROR(-MIN(SUMPRODUCT(--($E$9:$E$28&lt;=BD$33),--($B$9:$B$28=$J$65),--($F$9:$F$28&gt;=BD$33),--($C$9:$C$28=$AW93),$H$9:$H$28,$K$9:$K$28),VLOOKUP($AW93,'6. Patients'!$C$44:$AP$73,COLUMNS('6. Patients'!$C$9:L$9),0)),"")</f>
        <v/>
      </c>
      <c r="BE93" s="88" t="str">
        <f>IFERROR(-MIN(SUMPRODUCT(--($E$9:$E$28&lt;=BE$33),--($B$9:$B$28=$J$65),--($F$9:$F$28&gt;=BE$33),--($C$9:$C$28=$AW93),$H$9:$H$28,$K$9:$K$28),VLOOKUP($AW93,'6. Patients'!$C$44:$AP$73,COLUMNS('6. Patients'!$C$9:M$9),0)),"")</f>
        <v/>
      </c>
      <c r="BF93" s="88" t="str">
        <f>IFERROR(-MIN(SUMPRODUCT(--($E$9:$E$28&lt;=BF$33),--($B$9:$B$28=$J$65),--($F$9:$F$28&gt;=BF$33),--($C$9:$C$28=$AW93),$H$9:$H$28,$K$9:$K$28),VLOOKUP($AW93,'6. Patients'!$C$44:$AP$73,COLUMNS('6. Patients'!$C$9:N$9),0)),"")</f>
        <v/>
      </c>
      <c r="BG93" s="88" t="str">
        <f>IFERROR(-MIN(SUMPRODUCT(--($E$9:$E$28&lt;=BG$33),--($B$9:$B$28=$J$65),--($F$9:$F$28&gt;=BG$33),--($C$9:$C$28=$AW93),$H$9:$H$28,$K$9:$K$28),VLOOKUP($AW93,'6. Patients'!$C$44:$AP$73,COLUMNS('6. Patients'!$C$9:O$9),0)),"")</f>
        <v/>
      </c>
      <c r="BH93" s="88" t="str">
        <f>IFERROR(-MIN(SUMPRODUCT(--($E$9:$E$28&lt;=BH$33),--($B$9:$B$28=$J$65),--($F$9:$F$28&gt;=BH$33),--($C$9:$C$28=$AW93),$H$9:$H$28,$K$9:$K$28),VLOOKUP($AW93,'6. Patients'!$C$44:$AP$73,COLUMNS('6. Patients'!$C$9:P$9),0)),"")</f>
        <v/>
      </c>
      <c r="BI93" s="88" t="str">
        <f>IFERROR(-MIN(SUMPRODUCT(--($E$9:$E$28&lt;=BI$33),--($B$9:$B$28=$J$65),--($F$9:$F$28&gt;=BI$33),--($C$9:$C$28=$AW93),$H$9:$H$28,$K$9:$K$28),VLOOKUP($AW93,'6. Patients'!$C$44:$AP$73,COLUMNS('6. Patients'!$C$9:Q$9),0)),"")</f>
        <v/>
      </c>
      <c r="BJ93" s="88" t="str">
        <f>IFERROR(-MIN(SUMPRODUCT(--($E$9:$E$28&lt;=BJ$33),--($B$9:$B$28=$J$65),--($F$9:$F$28&gt;=BJ$33),--($C$9:$C$28=$AW93),$H$9:$H$28,$K$9:$K$28),VLOOKUP($AW93,'6. Patients'!$C$44:$AP$73,COLUMNS('6. Patients'!$C$9:R$9),0)),"")</f>
        <v/>
      </c>
      <c r="BK93" s="88" t="str">
        <f>IFERROR(-MIN(SUMPRODUCT(--($E$9:$E$28&lt;=BK$33),--($B$9:$B$28=$J$65),--($F$9:$F$28&gt;=BK$33),--($C$9:$C$28=$AW93),$H$9:$H$28,$K$9:$K$28),VLOOKUP($AW93,'6. Patients'!$C$44:$AP$73,COLUMNS('6. Patients'!$C$9:S$9),0)),"")</f>
        <v/>
      </c>
      <c r="BL93" s="88" t="str">
        <f>IFERROR(-MIN(SUMPRODUCT(--($E$9:$E$28&lt;=BL$33),--($B$9:$B$28=$J$65),--($F$9:$F$28&gt;=BL$33),--($C$9:$C$28=$AW93),$H$9:$H$28,$K$9:$K$28),VLOOKUP($AW93,'6. Patients'!$C$44:$AP$73,COLUMNS('6. Patients'!$C$9:T$9),0)),"")</f>
        <v/>
      </c>
      <c r="BM93" s="88" t="str">
        <f>IFERROR(-MIN(SUMPRODUCT(--($E$9:$E$28&lt;=BM$33),--($B$9:$B$28=$J$65),--($F$9:$F$28&gt;=BM$33),--($C$9:$C$28=$AW93),$H$9:$H$28,$K$9:$K$28),VLOOKUP($AW93,'6. Patients'!$C$44:$AP$73,COLUMNS('6. Patients'!$C$9:U$9),0)),"")</f>
        <v/>
      </c>
      <c r="BN93" s="88" t="str">
        <f>IFERROR(-MIN(SUMPRODUCT(--($E$9:$E$28&lt;=BN$33),--($B$9:$B$28=$J$65),--($F$9:$F$28&gt;=BN$33),--($C$9:$C$28=$AW93),$H$9:$H$28,$K$9:$K$28),VLOOKUP($AW93,'6. Patients'!$C$44:$AP$73,COLUMNS('6. Patients'!$C$9:V$9),0)),"")</f>
        <v/>
      </c>
      <c r="BO93" s="88" t="str">
        <f>IFERROR(-MIN(SUMPRODUCT(--($E$9:$E$28&lt;=BO$33),--($B$9:$B$28=$J$65),--($F$9:$F$28&gt;=BO$33),--($C$9:$C$28=$AW93),$H$9:$H$28,$K$9:$K$28),VLOOKUP($AW93,'6. Patients'!$C$44:$AP$73,COLUMNS('6. Patients'!$C$9:W$9),0)),"")</f>
        <v/>
      </c>
      <c r="BP93" s="88" t="str">
        <f>IFERROR(-MIN(SUMPRODUCT(--($E$9:$E$28&lt;=BP$33),--($B$9:$B$28=$J$65),--($F$9:$F$28&gt;=BP$33),--($C$9:$C$28=$AW93),$H$9:$H$28,$K$9:$K$28),VLOOKUP($AW93,'6. Patients'!$C$44:$AP$73,COLUMNS('6. Patients'!$C$9:X$9),0)),"")</f>
        <v/>
      </c>
      <c r="BQ93" s="88" t="str">
        <f>IFERROR(-MIN(SUMPRODUCT(--($E$9:$E$28&lt;=BQ$33),--($B$9:$B$28=$J$65),--($F$9:$F$28&gt;=BQ$33),--($C$9:$C$28=$AW93),$H$9:$H$28,$K$9:$K$28),VLOOKUP($AW93,'6. Patients'!$C$44:$AP$73,COLUMNS('6. Patients'!$C$9:Y$9),0)),"")</f>
        <v/>
      </c>
      <c r="BR93" s="88" t="str">
        <f>IFERROR(-MIN(SUMPRODUCT(--($E$9:$E$28&lt;=BR$33),--($B$9:$B$28=$J$65),--($F$9:$F$28&gt;=BR$33),--($C$9:$C$28=$AW93),$H$9:$H$28,$K$9:$K$28),VLOOKUP($AW93,'6. Patients'!$C$44:$AP$73,COLUMNS('6. Patients'!$C$9:Z$9),0)),"")</f>
        <v/>
      </c>
      <c r="BS93" s="88" t="str">
        <f>IFERROR(-MIN(SUMPRODUCT(--($E$9:$E$28&lt;=BS$33),--($B$9:$B$28=$J$65),--($F$9:$F$28&gt;=BS$33),--($C$9:$C$28=$AW93),$H$9:$H$28,$K$9:$K$28),VLOOKUP($AW93,'6. Patients'!$C$44:$AP$73,COLUMNS('6. Patients'!$C$9:AA$9),0)),"")</f>
        <v/>
      </c>
      <c r="BT93" s="88" t="str">
        <f>IFERROR(-MIN(SUMPRODUCT(--($E$9:$E$28&lt;=BT$33),--($B$9:$B$28=$J$65),--($F$9:$F$28&gt;=BT$33),--($C$9:$C$28=$AW93),$H$9:$H$28,$K$9:$K$28),VLOOKUP($AW93,'6. Patients'!$C$44:$AP$73,COLUMNS('6. Patients'!$C$9:AB$9),0)),"")</f>
        <v/>
      </c>
      <c r="BU93" s="88" t="str">
        <f>IFERROR(-MIN(SUMPRODUCT(--($E$9:$E$28&lt;=BU$33),--($B$9:$B$28=$J$65),--($F$9:$F$28&gt;=BU$33),--($C$9:$C$28=$AW93),$H$9:$H$28,$K$9:$K$28),VLOOKUP($AW93,'6. Patients'!$C$44:$AP$73,COLUMNS('6. Patients'!$C$9:AC$9),0)),"")</f>
        <v/>
      </c>
      <c r="BV93" s="88" t="str">
        <f>IFERROR(-MIN(SUMPRODUCT(--($E$9:$E$28&lt;=BV$33),--($B$9:$B$28=$J$65),--($F$9:$F$28&gt;=BV$33),--($C$9:$C$28=$AW93),$H$9:$H$28,$K$9:$K$28),VLOOKUP($AW93,'6. Patients'!$C$44:$AP$73,COLUMNS('6. Patients'!$C$9:AD$9),0)),"")</f>
        <v/>
      </c>
      <c r="BW93" s="88" t="str">
        <f>IFERROR(-MIN(SUMPRODUCT(--($E$9:$E$28&lt;=BW$33),--($B$9:$B$28=$J$65),--($F$9:$F$28&gt;=BW$33),--($C$9:$C$28=$AW93),$H$9:$H$28,$K$9:$K$28),VLOOKUP($AW93,'6. Patients'!$C$44:$AP$73,COLUMNS('6. Patients'!$C$9:AE$9),0)),"")</f>
        <v/>
      </c>
      <c r="BX93" s="88" t="str">
        <f>IFERROR(-MIN(SUMPRODUCT(--($E$9:$E$28&lt;=BX$33),--($B$9:$B$28=$J$65),--($F$9:$F$28&gt;=BX$33),--($C$9:$C$28=$AW93),$H$9:$H$28,$K$9:$K$28),VLOOKUP($AW93,'6. Patients'!$C$44:$AP$73,COLUMNS('6. Patients'!$C$9:AF$9),0)),"")</f>
        <v/>
      </c>
      <c r="BY93" s="88" t="str">
        <f>IFERROR(-MIN(SUMPRODUCT(--($E$9:$E$28&lt;=BY$33),--($B$9:$B$28=$J$65),--($F$9:$F$28&gt;=BY$33),--($C$9:$C$28=$AW93),$H$9:$H$28,$K$9:$K$28),VLOOKUP($AW93,'6. Patients'!$C$44:$AP$73,COLUMNS('6. Patients'!$C$9:AG$9),0)),"")</f>
        <v/>
      </c>
      <c r="BZ93" s="88" t="str">
        <f>IFERROR(-MIN(SUMPRODUCT(--($E$9:$E$28&lt;=BZ$33),--($B$9:$B$28=$J$65),--($F$9:$F$28&gt;=BZ$33),--($C$9:$C$28=$AW93),$H$9:$H$28,$K$9:$K$28),VLOOKUP($AW93,'6. Patients'!$C$44:$AP$73,COLUMNS('6. Patients'!$C$9:AH$9),0)),"")</f>
        <v/>
      </c>
      <c r="CA93" s="88" t="str">
        <f>IFERROR(-MIN(SUMPRODUCT(--($E$9:$E$28&lt;=CA$33),--($B$9:$B$28=$J$65),--($F$9:$F$28&gt;=CA$33),--($C$9:$C$28=$AW93),$H$9:$H$28,$K$9:$K$28),VLOOKUP($AW93,'6. Patients'!$C$44:$AP$73,COLUMNS('6. Patients'!$C$9:AI$9),0)),"")</f>
        <v/>
      </c>
      <c r="CB93" s="88" t="str">
        <f>IFERROR(-MIN(SUMPRODUCT(--($E$9:$E$28&lt;=CB$33),--($B$9:$B$28=$J$65),--($F$9:$F$28&gt;=CB$33),--($C$9:$C$28=$AW93),$H$9:$H$28,$K$9:$K$28),VLOOKUP($AW93,'6. Patients'!$C$44:$AP$73,COLUMNS('6. Patients'!$C$9:AJ$9),0)),"")</f>
        <v/>
      </c>
      <c r="CC93" s="88" t="str">
        <f>IFERROR(-MIN(SUMPRODUCT(--($E$9:$E$28&lt;=CC$33),--($B$9:$B$28=$J$65),--($F$9:$F$28&gt;=CC$33),--($C$9:$C$28=$AW93),$H$9:$H$28,$K$9:$K$28),VLOOKUP($AW93,'6. Patients'!$C$44:$AP$73,COLUMNS('6. Patients'!$C$9:AK$9),0)),"")</f>
        <v/>
      </c>
      <c r="CD93" s="88" t="str">
        <f>IFERROR(-MIN(SUMPRODUCT(--($E$9:$E$28&lt;=CD$33),--($B$9:$B$28=$J$65),--($F$9:$F$28&gt;=CD$33),--($C$9:$C$28=$AW93),$H$9:$H$28,$K$9:$K$28),VLOOKUP($AW93,'6. Patients'!$C$44:$AP$73,COLUMNS('6. Patients'!$C$9:AL$9),0)),"")</f>
        <v/>
      </c>
      <c r="CE93" s="88" t="str">
        <f>IFERROR(-MIN(SUMPRODUCT(--($E$9:$E$28&lt;=CE$33),--($B$9:$B$28=$J$65),--($F$9:$F$28&gt;=CE$33),--($C$9:$C$28=$AW93),$H$9:$H$28,$K$9:$K$28),VLOOKUP($AW93,'6. Patients'!$C$44:$AP$73,COLUMNS('6. Patients'!$C$9:AM$9),0)),"")</f>
        <v/>
      </c>
      <c r="CF93" s="88" t="str">
        <f>IFERROR(-MIN(SUMPRODUCT(--($E$9:$E$28&lt;=CF$33),--($B$9:$B$28=$J$65),--($F$9:$F$28&gt;=CF$33),--($C$9:$C$28=$AW93),$H$9:$H$28,$K$9:$K$28),VLOOKUP($AW93,'6. Patients'!$C$44:$AP$73,COLUMNS('6. Patients'!$C$9:AN$9),0)),"")</f>
        <v/>
      </c>
      <c r="CG93" s="88" t="str">
        <f>IFERROR(-MIN(SUMPRODUCT(--($E$9:$E$28&lt;=CG$33),--($B$9:$B$28=$J$65),--($F$9:$F$28&gt;=CG$33),--($C$9:$C$28=$AW93),$H$9:$H$28,$K$9:$K$28),VLOOKUP($AW93,'6. Patients'!$C$44:$AP$73,COLUMNS('6. Patients'!$C$9:AO$9),0)),"")</f>
        <v/>
      </c>
      <c r="CI93" s="12" t="str">
        <f t="shared" si="53"/>
        <v/>
      </c>
      <c r="CJ93" s="88">
        <f t="shared" si="95"/>
        <v>0</v>
      </c>
      <c r="CK93" s="88">
        <f t="shared" si="95"/>
        <v>0</v>
      </c>
      <c r="CL93" s="88">
        <f t="shared" si="95"/>
        <v>0</v>
      </c>
      <c r="CM93" s="88">
        <f t="shared" si="95"/>
        <v>0</v>
      </c>
      <c r="CN93" s="88">
        <f t="shared" si="95"/>
        <v>0</v>
      </c>
      <c r="CO93" s="88">
        <f t="shared" si="95"/>
        <v>0</v>
      </c>
      <c r="CP93" s="88">
        <f t="shared" si="95"/>
        <v>0</v>
      </c>
      <c r="CQ93" s="88">
        <f t="shared" si="95"/>
        <v>0</v>
      </c>
      <c r="CR93" s="88">
        <f t="shared" si="95"/>
        <v>0</v>
      </c>
      <c r="CS93" s="88">
        <f t="shared" si="95"/>
        <v>0</v>
      </c>
      <c r="CT93" s="88">
        <f t="shared" si="95"/>
        <v>0</v>
      </c>
      <c r="CU93" s="88">
        <f t="shared" si="95"/>
        <v>0</v>
      </c>
      <c r="CV93" s="88">
        <f t="shared" si="95"/>
        <v>0</v>
      </c>
      <c r="CW93" s="88">
        <f t="shared" si="95"/>
        <v>0</v>
      </c>
      <c r="CX93" s="88">
        <f t="shared" si="95"/>
        <v>0</v>
      </c>
      <c r="CY93" s="88">
        <f t="shared" si="95"/>
        <v>0</v>
      </c>
      <c r="CZ93" s="88">
        <f t="shared" si="94"/>
        <v>0</v>
      </c>
      <c r="DA93" s="88">
        <f t="shared" si="94"/>
        <v>0</v>
      </c>
      <c r="DB93" s="88">
        <f t="shared" si="94"/>
        <v>0</v>
      </c>
      <c r="DC93" s="88">
        <f t="shared" si="94"/>
        <v>0</v>
      </c>
      <c r="DD93" s="88">
        <f t="shared" si="94"/>
        <v>0</v>
      </c>
      <c r="DE93" s="88">
        <f t="shared" si="94"/>
        <v>0</v>
      </c>
      <c r="DF93" s="88">
        <f t="shared" si="94"/>
        <v>0</v>
      </c>
      <c r="DG93" s="88">
        <f t="shared" si="94"/>
        <v>0</v>
      </c>
      <c r="DH93" s="88">
        <f t="shared" si="82"/>
        <v>0</v>
      </c>
      <c r="DI93" s="88">
        <f t="shared" si="82"/>
        <v>0</v>
      </c>
      <c r="DJ93" s="88">
        <f t="shared" si="82"/>
        <v>0</v>
      </c>
      <c r="DK93" s="88">
        <f t="shared" si="83"/>
        <v>0</v>
      </c>
      <c r="DL93" s="88">
        <f t="shared" si="83"/>
        <v>0</v>
      </c>
      <c r="DM93" s="88">
        <f t="shared" si="83"/>
        <v>0</v>
      </c>
      <c r="DN93" s="88">
        <f t="shared" si="83"/>
        <v>0</v>
      </c>
      <c r="DO93" s="88">
        <f t="shared" si="83"/>
        <v>0</v>
      </c>
      <c r="DP93" s="88">
        <f t="shared" si="83"/>
        <v>0</v>
      </c>
      <c r="DQ93" s="88">
        <f t="shared" si="83"/>
        <v>0</v>
      </c>
      <c r="DR93" s="88">
        <f t="shared" si="83"/>
        <v>0</v>
      </c>
      <c r="DS93" s="88">
        <f t="shared" si="83"/>
        <v>0</v>
      </c>
    </row>
    <row r="94" spans="10:123" x14ac:dyDescent="0.3">
      <c r="J94" s="12" t="str">
        <f>'6. Patients'!C72</f>
        <v/>
      </c>
      <c r="K94" s="12"/>
      <c r="L94" s="88">
        <f t="shared" si="55"/>
        <v>0</v>
      </c>
      <c r="M94" s="88">
        <f t="shared" si="84"/>
        <v>0</v>
      </c>
      <c r="N94" s="88">
        <f t="shared" si="85"/>
        <v>0</v>
      </c>
      <c r="O94" s="88">
        <f t="shared" si="86"/>
        <v>0</v>
      </c>
      <c r="P94" s="88">
        <f t="shared" si="87"/>
        <v>0</v>
      </c>
      <c r="Q94" s="88">
        <f t="shared" si="88"/>
        <v>0</v>
      </c>
      <c r="R94" s="88">
        <f t="shared" si="89"/>
        <v>0</v>
      </c>
      <c r="S94" s="88">
        <f t="shared" si="90"/>
        <v>0</v>
      </c>
      <c r="T94" s="88">
        <f t="shared" si="91"/>
        <v>0</v>
      </c>
      <c r="U94" s="88">
        <f t="shared" si="92"/>
        <v>0</v>
      </c>
      <c r="V94" s="88">
        <f t="shared" si="93"/>
        <v>0</v>
      </c>
      <c r="W94" s="88">
        <f t="shared" si="57"/>
        <v>0</v>
      </c>
      <c r="X94" s="88">
        <f t="shared" si="58"/>
        <v>0</v>
      </c>
      <c r="Y94" s="88">
        <f t="shared" si="59"/>
        <v>0</v>
      </c>
      <c r="Z94" s="88">
        <f t="shared" si="60"/>
        <v>0</v>
      </c>
      <c r="AA94" s="88">
        <f t="shared" si="61"/>
        <v>0</v>
      </c>
      <c r="AB94" s="88">
        <f t="shared" si="62"/>
        <v>0</v>
      </c>
      <c r="AC94" s="88">
        <f t="shared" si="63"/>
        <v>0</v>
      </c>
      <c r="AD94" s="88">
        <f t="shared" si="64"/>
        <v>0</v>
      </c>
      <c r="AE94" s="88">
        <f t="shared" si="65"/>
        <v>0</v>
      </c>
      <c r="AF94" s="88">
        <f t="shared" si="66"/>
        <v>0</v>
      </c>
      <c r="AG94" s="88">
        <f t="shared" si="67"/>
        <v>0</v>
      </c>
      <c r="AH94" s="88">
        <f t="shared" si="68"/>
        <v>0</v>
      </c>
      <c r="AI94" s="88">
        <f t="shared" si="69"/>
        <v>0</v>
      </c>
      <c r="AJ94" s="88">
        <f t="shared" si="70"/>
        <v>0</v>
      </c>
      <c r="AK94" s="88">
        <f t="shared" si="71"/>
        <v>0</v>
      </c>
      <c r="AL94" s="88">
        <f t="shared" si="72"/>
        <v>0</v>
      </c>
      <c r="AM94" s="88">
        <f t="shared" si="73"/>
        <v>0</v>
      </c>
      <c r="AN94" s="88">
        <f t="shared" si="74"/>
        <v>0</v>
      </c>
      <c r="AO94" s="88">
        <f t="shared" si="75"/>
        <v>0</v>
      </c>
      <c r="AP94" s="88">
        <f t="shared" si="76"/>
        <v>0</v>
      </c>
      <c r="AQ94" s="88">
        <f t="shared" si="77"/>
        <v>0</v>
      </c>
      <c r="AR94" s="88">
        <f t="shared" si="78"/>
        <v>0</v>
      </c>
      <c r="AS94" s="88">
        <f t="shared" si="79"/>
        <v>0</v>
      </c>
      <c r="AT94" s="88">
        <f t="shared" si="80"/>
        <v>0</v>
      </c>
      <c r="AU94" s="88">
        <f t="shared" si="81"/>
        <v>0</v>
      </c>
      <c r="AW94" s="12" t="str">
        <f t="shared" si="52"/>
        <v/>
      </c>
      <c r="AX94" s="88" t="str">
        <f>IFERROR(-MIN(SUMPRODUCT(--($E$9:$E$28&lt;=AX$33),--($B$9:$B$28=$J$65),--($F$9:$F$28&gt;=AX$33),--($C$9:$C$28=$AW94),$H$9:$H$28,$K$9:$K$28),VLOOKUP($AW94,'6. Patients'!$C$44:$AP$73,COLUMNS('6. Patients'!$C$9:F$9),0)),"")</f>
        <v/>
      </c>
      <c r="AY94" s="88" t="str">
        <f>IFERROR(-MIN(SUMPRODUCT(--($E$9:$E$28&lt;=AY$33),--($B$9:$B$28=$J$65),--($F$9:$F$28&gt;=AY$33),--($C$9:$C$28=$AW94),$H$9:$H$28,$K$9:$K$28),VLOOKUP($AW94,'6. Patients'!$C$44:$AP$73,COLUMNS('6. Patients'!$C$9:G$9),0)),"")</f>
        <v/>
      </c>
      <c r="AZ94" s="88" t="str">
        <f>IFERROR(-MIN(SUMPRODUCT(--($E$9:$E$28&lt;=AZ$33),--($B$9:$B$28=$J$65),--($F$9:$F$28&gt;=AZ$33),--($C$9:$C$28=$AW94),$H$9:$H$28,$K$9:$K$28),VLOOKUP($AW94,'6. Patients'!$C$44:$AP$73,COLUMNS('6. Patients'!$C$9:H$9),0)),"")</f>
        <v/>
      </c>
      <c r="BA94" s="88" t="str">
        <f>IFERROR(-MIN(SUMPRODUCT(--($E$9:$E$28&lt;=BA$33),--($B$9:$B$28=$J$65),--($F$9:$F$28&gt;=BA$33),--($C$9:$C$28=$AW94),$H$9:$H$28,$K$9:$K$28),VLOOKUP($AW94,'6. Patients'!$C$44:$AP$73,COLUMNS('6. Patients'!$C$9:I$9),0)),"")</f>
        <v/>
      </c>
      <c r="BB94" s="88" t="str">
        <f>IFERROR(-MIN(SUMPRODUCT(--($E$9:$E$28&lt;=BB$33),--($B$9:$B$28=$J$65),--($F$9:$F$28&gt;=BB$33),--($C$9:$C$28=$AW94),$H$9:$H$28,$K$9:$K$28),VLOOKUP($AW94,'6. Patients'!$C$44:$AP$73,COLUMNS('6. Patients'!$C$9:J$9),0)),"")</f>
        <v/>
      </c>
      <c r="BC94" s="88" t="str">
        <f>IFERROR(-MIN(SUMPRODUCT(--($E$9:$E$28&lt;=BC$33),--($B$9:$B$28=$J$65),--($F$9:$F$28&gt;=BC$33),--($C$9:$C$28=$AW94),$H$9:$H$28,$K$9:$K$28),VLOOKUP($AW94,'6. Patients'!$C$44:$AP$73,COLUMNS('6. Patients'!$C$9:K$9),0)),"")</f>
        <v/>
      </c>
      <c r="BD94" s="88" t="str">
        <f>IFERROR(-MIN(SUMPRODUCT(--($E$9:$E$28&lt;=BD$33),--($B$9:$B$28=$J$65),--($F$9:$F$28&gt;=BD$33),--($C$9:$C$28=$AW94),$H$9:$H$28,$K$9:$K$28),VLOOKUP($AW94,'6. Patients'!$C$44:$AP$73,COLUMNS('6. Patients'!$C$9:L$9),0)),"")</f>
        <v/>
      </c>
      <c r="BE94" s="88" t="str">
        <f>IFERROR(-MIN(SUMPRODUCT(--($E$9:$E$28&lt;=BE$33),--($B$9:$B$28=$J$65),--($F$9:$F$28&gt;=BE$33),--($C$9:$C$28=$AW94),$H$9:$H$28,$K$9:$K$28),VLOOKUP($AW94,'6. Patients'!$C$44:$AP$73,COLUMNS('6. Patients'!$C$9:M$9),0)),"")</f>
        <v/>
      </c>
      <c r="BF94" s="88" t="str">
        <f>IFERROR(-MIN(SUMPRODUCT(--($E$9:$E$28&lt;=BF$33),--($B$9:$B$28=$J$65),--($F$9:$F$28&gt;=BF$33),--($C$9:$C$28=$AW94),$H$9:$H$28,$K$9:$K$28),VLOOKUP($AW94,'6. Patients'!$C$44:$AP$73,COLUMNS('6. Patients'!$C$9:N$9),0)),"")</f>
        <v/>
      </c>
      <c r="BG94" s="88" t="str">
        <f>IFERROR(-MIN(SUMPRODUCT(--($E$9:$E$28&lt;=BG$33),--($B$9:$B$28=$J$65),--($F$9:$F$28&gt;=BG$33),--($C$9:$C$28=$AW94),$H$9:$H$28,$K$9:$K$28),VLOOKUP($AW94,'6. Patients'!$C$44:$AP$73,COLUMNS('6. Patients'!$C$9:O$9),0)),"")</f>
        <v/>
      </c>
      <c r="BH94" s="88" t="str">
        <f>IFERROR(-MIN(SUMPRODUCT(--($E$9:$E$28&lt;=BH$33),--($B$9:$B$28=$J$65),--($F$9:$F$28&gt;=BH$33),--($C$9:$C$28=$AW94),$H$9:$H$28,$K$9:$K$28),VLOOKUP($AW94,'6. Patients'!$C$44:$AP$73,COLUMNS('6. Patients'!$C$9:P$9),0)),"")</f>
        <v/>
      </c>
      <c r="BI94" s="88" t="str">
        <f>IFERROR(-MIN(SUMPRODUCT(--($E$9:$E$28&lt;=BI$33),--($B$9:$B$28=$J$65),--($F$9:$F$28&gt;=BI$33),--($C$9:$C$28=$AW94),$H$9:$H$28,$K$9:$K$28),VLOOKUP($AW94,'6. Patients'!$C$44:$AP$73,COLUMNS('6. Patients'!$C$9:Q$9),0)),"")</f>
        <v/>
      </c>
      <c r="BJ94" s="88" t="str">
        <f>IFERROR(-MIN(SUMPRODUCT(--($E$9:$E$28&lt;=BJ$33),--($B$9:$B$28=$J$65),--($F$9:$F$28&gt;=BJ$33),--($C$9:$C$28=$AW94),$H$9:$H$28,$K$9:$K$28),VLOOKUP($AW94,'6. Patients'!$C$44:$AP$73,COLUMNS('6. Patients'!$C$9:R$9),0)),"")</f>
        <v/>
      </c>
      <c r="BK94" s="88" t="str">
        <f>IFERROR(-MIN(SUMPRODUCT(--($E$9:$E$28&lt;=BK$33),--($B$9:$B$28=$J$65),--($F$9:$F$28&gt;=BK$33),--($C$9:$C$28=$AW94),$H$9:$H$28,$K$9:$K$28),VLOOKUP($AW94,'6. Patients'!$C$44:$AP$73,COLUMNS('6. Patients'!$C$9:S$9),0)),"")</f>
        <v/>
      </c>
      <c r="BL94" s="88" t="str">
        <f>IFERROR(-MIN(SUMPRODUCT(--($E$9:$E$28&lt;=BL$33),--($B$9:$B$28=$J$65),--($F$9:$F$28&gt;=BL$33),--($C$9:$C$28=$AW94),$H$9:$H$28,$K$9:$K$28),VLOOKUP($AW94,'6. Patients'!$C$44:$AP$73,COLUMNS('6. Patients'!$C$9:T$9),0)),"")</f>
        <v/>
      </c>
      <c r="BM94" s="88" t="str">
        <f>IFERROR(-MIN(SUMPRODUCT(--($E$9:$E$28&lt;=BM$33),--($B$9:$B$28=$J$65),--($F$9:$F$28&gt;=BM$33),--($C$9:$C$28=$AW94),$H$9:$H$28,$K$9:$K$28),VLOOKUP($AW94,'6. Patients'!$C$44:$AP$73,COLUMNS('6. Patients'!$C$9:U$9),0)),"")</f>
        <v/>
      </c>
      <c r="BN94" s="88" t="str">
        <f>IFERROR(-MIN(SUMPRODUCT(--($E$9:$E$28&lt;=BN$33),--($B$9:$B$28=$J$65),--($F$9:$F$28&gt;=BN$33),--($C$9:$C$28=$AW94),$H$9:$H$28,$K$9:$K$28),VLOOKUP($AW94,'6. Patients'!$C$44:$AP$73,COLUMNS('6. Patients'!$C$9:V$9),0)),"")</f>
        <v/>
      </c>
      <c r="BO94" s="88" t="str">
        <f>IFERROR(-MIN(SUMPRODUCT(--($E$9:$E$28&lt;=BO$33),--($B$9:$B$28=$J$65),--($F$9:$F$28&gt;=BO$33),--($C$9:$C$28=$AW94),$H$9:$H$28,$K$9:$K$28),VLOOKUP($AW94,'6. Patients'!$C$44:$AP$73,COLUMNS('6. Patients'!$C$9:W$9),0)),"")</f>
        <v/>
      </c>
      <c r="BP94" s="88" t="str">
        <f>IFERROR(-MIN(SUMPRODUCT(--($E$9:$E$28&lt;=BP$33),--($B$9:$B$28=$J$65),--($F$9:$F$28&gt;=BP$33),--($C$9:$C$28=$AW94),$H$9:$H$28,$K$9:$K$28),VLOOKUP($AW94,'6. Patients'!$C$44:$AP$73,COLUMNS('6. Patients'!$C$9:X$9),0)),"")</f>
        <v/>
      </c>
      <c r="BQ94" s="88" t="str">
        <f>IFERROR(-MIN(SUMPRODUCT(--($E$9:$E$28&lt;=BQ$33),--($B$9:$B$28=$J$65),--($F$9:$F$28&gt;=BQ$33),--($C$9:$C$28=$AW94),$H$9:$H$28,$K$9:$K$28),VLOOKUP($AW94,'6. Patients'!$C$44:$AP$73,COLUMNS('6. Patients'!$C$9:Y$9),0)),"")</f>
        <v/>
      </c>
      <c r="BR94" s="88" t="str">
        <f>IFERROR(-MIN(SUMPRODUCT(--($E$9:$E$28&lt;=BR$33),--($B$9:$B$28=$J$65),--($F$9:$F$28&gt;=BR$33),--($C$9:$C$28=$AW94),$H$9:$H$28,$K$9:$K$28),VLOOKUP($AW94,'6. Patients'!$C$44:$AP$73,COLUMNS('6. Patients'!$C$9:Z$9),0)),"")</f>
        <v/>
      </c>
      <c r="BS94" s="88" t="str">
        <f>IFERROR(-MIN(SUMPRODUCT(--($E$9:$E$28&lt;=BS$33),--($B$9:$B$28=$J$65),--($F$9:$F$28&gt;=BS$33),--($C$9:$C$28=$AW94),$H$9:$H$28,$K$9:$K$28),VLOOKUP($AW94,'6. Patients'!$C$44:$AP$73,COLUMNS('6. Patients'!$C$9:AA$9),0)),"")</f>
        <v/>
      </c>
      <c r="BT94" s="88" t="str">
        <f>IFERROR(-MIN(SUMPRODUCT(--($E$9:$E$28&lt;=BT$33),--($B$9:$B$28=$J$65),--($F$9:$F$28&gt;=BT$33),--($C$9:$C$28=$AW94),$H$9:$H$28,$K$9:$K$28),VLOOKUP($AW94,'6. Patients'!$C$44:$AP$73,COLUMNS('6. Patients'!$C$9:AB$9),0)),"")</f>
        <v/>
      </c>
      <c r="BU94" s="88" t="str">
        <f>IFERROR(-MIN(SUMPRODUCT(--($E$9:$E$28&lt;=BU$33),--($B$9:$B$28=$J$65),--($F$9:$F$28&gt;=BU$33),--($C$9:$C$28=$AW94),$H$9:$H$28,$K$9:$K$28),VLOOKUP($AW94,'6. Patients'!$C$44:$AP$73,COLUMNS('6. Patients'!$C$9:AC$9),0)),"")</f>
        <v/>
      </c>
      <c r="BV94" s="88" t="str">
        <f>IFERROR(-MIN(SUMPRODUCT(--($E$9:$E$28&lt;=BV$33),--($B$9:$B$28=$J$65),--($F$9:$F$28&gt;=BV$33),--($C$9:$C$28=$AW94),$H$9:$H$28,$K$9:$K$28),VLOOKUP($AW94,'6. Patients'!$C$44:$AP$73,COLUMNS('6. Patients'!$C$9:AD$9),0)),"")</f>
        <v/>
      </c>
      <c r="BW94" s="88" t="str">
        <f>IFERROR(-MIN(SUMPRODUCT(--($E$9:$E$28&lt;=BW$33),--($B$9:$B$28=$J$65),--($F$9:$F$28&gt;=BW$33),--($C$9:$C$28=$AW94),$H$9:$H$28,$K$9:$K$28),VLOOKUP($AW94,'6. Patients'!$C$44:$AP$73,COLUMNS('6. Patients'!$C$9:AE$9),0)),"")</f>
        <v/>
      </c>
      <c r="BX94" s="88" t="str">
        <f>IFERROR(-MIN(SUMPRODUCT(--($E$9:$E$28&lt;=BX$33),--($B$9:$B$28=$J$65),--($F$9:$F$28&gt;=BX$33),--($C$9:$C$28=$AW94),$H$9:$H$28,$K$9:$K$28),VLOOKUP($AW94,'6. Patients'!$C$44:$AP$73,COLUMNS('6. Patients'!$C$9:AF$9),0)),"")</f>
        <v/>
      </c>
      <c r="BY94" s="88" t="str">
        <f>IFERROR(-MIN(SUMPRODUCT(--($E$9:$E$28&lt;=BY$33),--($B$9:$B$28=$J$65),--($F$9:$F$28&gt;=BY$33),--($C$9:$C$28=$AW94),$H$9:$H$28,$K$9:$K$28),VLOOKUP($AW94,'6. Patients'!$C$44:$AP$73,COLUMNS('6. Patients'!$C$9:AG$9),0)),"")</f>
        <v/>
      </c>
      <c r="BZ94" s="88" t="str">
        <f>IFERROR(-MIN(SUMPRODUCT(--($E$9:$E$28&lt;=BZ$33),--($B$9:$B$28=$J$65),--($F$9:$F$28&gt;=BZ$33),--($C$9:$C$28=$AW94),$H$9:$H$28,$K$9:$K$28),VLOOKUP($AW94,'6. Patients'!$C$44:$AP$73,COLUMNS('6. Patients'!$C$9:AH$9),0)),"")</f>
        <v/>
      </c>
      <c r="CA94" s="88" t="str">
        <f>IFERROR(-MIN(SUMPRODUCT(--($E$9:$E$28&lt;=CA$33),--($B$9:$B$28=$J$65),--($F$9:$F$28&gt;=CA$33),--($C$9:$C$28=$AW94),$H$9:$H$28,$K$9:$K$28),VLOOKUP($AW94,'6. Patients'!$C$44:$AP$73,COLUMNS('6. Patients'!$C$9:AI$9),0)),"")</f>
        <v/>
      </c>
      <c r="CB94" s="88" t="str">
        <f>IFERROR(-MIN(SUMPRODUCT(--($E$9:$E$28&lt;=CB$33),--($B$9:$B$28=$J$65),--($F$9:$F$28&gt;=CB$33),--($C$9:$C$28=$AW94),$H$9:$H$28,$K$9:$K$28),VLOOKUP($AW94,'6. Patients'!$C$44:$AP$73,COLUMNS('6. Patients'!$C$9:AJ$9),0)),"")</f>
        <v/>
      </c>
      <c r="CC94" s="88" t="str">
        <f>IFERROR(-MIN(SUMPRODUCT(--($E$9:$E$28&lt;=CC$33),--($B$9:$B$28=$J$65),--($F$9:$F$28&gt;=CC$33),--($C$9:$C$28=$AW94),$H$9:$H$28,$K$9:$K$28),VLOOKUP($AW94,'6. Patients'!$C$44:$AP$73,COLUMNS('6. Patients'!$C$9:AK$9),0)),"")</f>
        <v/>
      </c>
      <c r="CD94" s="88" t="str">
        <f>IFERROR(-MIN(SUMPRODUCT(--($E$9:$E$28&lt;=CD$33),--($B$9:$B$28=$J$65),--($F$9:$F$28&gt;=CD$33),--($C$9:$C$28=$AW94),$H$9:$H$28,$K$9:$K$28),VLOOKUP($AW94,'6. Patients'!$C$44:$AP$73,COLUMNS('6. Patients'!$C$9:AL$9),0)),"")</f>
        <v/>
      </c>
      <c r="CE94" s="88" t="str">
        <f>IFERROR(-MIN(SUMPRODUCT(--($E$9:$E$28&lt;=CE$33),--($B$9:$B$28=$J$65),--($F$9:$F$28&gt;=CE$33),--($C$9:$C$28=$AW94),$H$9:$H$28,$K$9:$K$28),VLOOKUP($AW94,'6. Patients'!$C$44:$AP$73,COLUMNS('6. Patients'!$C$9:AM$9),0)),"")</f>
        <v/>
      </c>
      <c r="CF94" s="88" t="str">
        <f>IFERROR(-MIN(SUMPRODUCT(--($E$9:$E$28&lt;=CF$33),--($B$9:$B$28=$J$65),--($F$9:$F$28&gt;=CF$33),--($C$9:$C$28=$AW94),$H$9:$H$28,$K$9:$K$28),VLOOKUP($AW94,'6. Patients'!$C$44:$AP$73,COLUMNS('6. Patients'!$C$9:AN$9),0)),"")</f>
        <v/>
      </c>
      <c r="CG94" s="88" t="str">
        <f>IFERROR(-MIN(SUMPRODUCT(--($E$9:$E$28&lt;=CG$33),--($B$9:$B$28=$J$65),--($F$9:$F$28&gt;=CG$33),--($C$9:$C$28=$AW94),$H$9:$H$28,$K$9:$K$28),VLOOKUP($AW94,'6. Patients'!$C$44:$AP$73,COLUMNS('6. Patients'!$C$9:AO$9),0)),"")</f>
        <v/>
      </c>
      <c r="CI94" s="12" t="str">
        <f t="shared" si="53"/>
        <v/>
      </c>
      <c r="CJ94" s="88">
        <f t="shared" si="95"/>
        <v>0</v>
      </c>
      <c r="CK94" s="88">
        <f t="shared" si="95"/>
        <v>0</v>
      </c>
      <c r="CL94" s="88">
        <f t="shared" si="95"/>
        <v>0</v>
      </c>
      <c r="CM94" s="88">
        <f t="shared" si="95"/>
        <v>0</v>
      </c>
      <c r="CN94" s="88">
        <f t="shared" si="95"/>
        <v>0</v>
      </c>
      <c r="CO94" s="88">
        <f t="shared" si="95"/>
        <v>0</v>
      </c>
      <c r="CP94" s="88">
        <f t="shared" si="95"/>
        <v>0</v>
      </c>
      <c r="CQ94" s="88">
        <f t="shared" si="95"/>
        <v>0</v>
      </c>
      <c r="CR94" s="88">
        <f t="shared" si="95"/>
        <v>0</v>
      </c>
      <c r="CS94" s="88">
        <f t="shared" si="95"/>
        <v>0</v>
      </c>
      <c r="CT94" s="88">
        <f t="shared" si="95"/>
        <v>0</v>
      </c>
      <c r="CU94" s="88">
        <f t="shared" si="95"/>
        <v>0</v>
      </c>
      <c r="CV94" s="88">
        <f t="shared" si="95"/>
        <v>0</v>
      </c>
      <c r="CW94" s="88">
        <f t="shared" si="95"/>
        <v>0</v>
      </c>
      <c r="CX94" s="88">
        <f t="shared" si="95"/>
        <v>0</v>
      </c>
      <c r="CY94" s="88">
        <f t="shared" si="95"/>
        <v>0</v>
      </c>
      <c r="CZ94" s="88">
        <f t="shared" si="94"/>
        <v>0</v>
      </c>
      <c r="DA94" s="88">
        <f t="shared" si="94"/>
        <v>0</v>
      </c>
      <c r="DB94" s="88">
        <f t="shared" si="94"/>
        <v>0</v>
      </c>
      <c r="DC94" s="88">
        <f t="shared" si="94"/>
        <v>0</v>
      </c>
      <c r="DD94" s="88">
        <f t="shared" si="94"/>
        <v>0</v>
      </c>
      <c r="DE94" s="88">
        <f t="shared" si="94"/>
        <v>0</v>
      </c>
      <c r="DF94" s="88">
        <f t="shared" si="94"/>
        <v>0</v>
      </c>
      <c r="DG94" s="88">
        <f t="shared" si="94"/>
        <v>0</v>
      </c>
      <c r="DH94" s="88">
        <f t="shared" si="82"/>
        <v>0</v>
      </c>
      <c r="DI94" s="88">
        <f t="shared" si="82"/>
        <v>0</v>
      </c>
      <c r="DJ94" s="88">
        <f t="shared" si="82"/>
        <v>0</v>
      </c>
      <c r="DK94" s="88">
        <f t="shared" si="83"/>
        <v>0</v>
      </c>
      <c r="DL94" s="88">
        <f t="shared" si="83"/>
        <v>0</v>
      </c>
      <c r="DM94" s="88">
        <f t="shared" si="83"/>
        <v>0</v>
      </c>
      <c r="DN94" s="88">
        <f t="shared" si="83"/>
        <v>0</v>
      </c>
      <c r="DO94" s="88">
        <f t="shared" si="83"/>
        <v>0</v>
      </c>
      <c r="DP94" s="88">
        <f t="shared" si="83"/>
        <v>0</v>
      </c>
      <c r="DQ94" s="88">
        <f t="shared" si="83"/>
        <v>0</v>
      </c>
      <c r="DR94" s="88">
        <f t="shared" si="83"/>
        <v>0</v>
      </c>
      <c r="DS94" s="88">
        <f t="shared" si="83"/>
        <v>0</v>
      </c>
    </row>
    <row r="95" spans="10:123" x14ac:dyDescent="0.3">
      <c r="J95" s="12" t="str">
        <f>'6. Patients'!C73</f>
        <v/>
      </c>
      <c r="K95" s="12"/>
      <c r="L95" s="88">
        <f t="shared" si="55"/>
        <v>0</v>
      </c>
      <c r="M95" s="88">
        <f t="shared" si="84"/>
        <v>0</v>
      </c>
      <c r="N95" s="88">
        <f t="shared" si="85"/>
        <v>0</v>
      </c>
      <c r="O95" s="88">
        <f t="shared" si="86"/>
        <v>0</v>
      </c>
      <c r="P95" s="88">
        <f t="shared" si="87"/>
        <v>0</v>
      </c>
      <c r="Q95" s="88">
        <f t="shared" si="88"/>
        <v>0</v>
      </c>
      <c r="R95" s="88">
        <f t="shared" si="89"/>
        <v>0</v>
      </c>
      <c r="S95" s="88">
        <f t="shared" si="90"/>
        <v>0</v>
      </c>
      <c r="T95" s="88">
        <f t="shared" si="91"/>
        <v>0</v>
      </c>
      <c r="U95" s="88">
        <f t="shared" si="92"/>
        <v>0</v>
      </c>
      <c r="V95" s="88">
        <f t="shared" si="93"/>
        <v>0</v>
      </c>
      <c r="W95" s="88">
        <f t="shared" si="57"/>
        <v>0</v>
      </c>
      <c r="X95" s="88">
        <f t="shared" si="58"/>
        <v>0</v>
      </c>
      <c r="Y95" s="88">
        <f t="shared" si="59"/>
        <v>0</v>
      </c>
      <c r="Z95" s="88">
        <f t="shared" si="60"/>
        <v>0</v>
      </c>
      <c r="AA95" s="88">
        <f t="shared" si="61"/>
        <v>0</v>
      </c>
      <c r="AB95" s="88">
        <f t="shared" si="62"/>
        <v>0</v>
      </c>
      <c r="AC95" s="88">
        <f t="shared" si="63"/>
        <v>0</v>
      </c>
      <c r="AD95" s="88">
        <f t="shared" si="64"/>
        <v>0</v>
      </c>
      <c r="AE95" s="88">
        <f t="shared" si="65"/>
        <v>0</v>
      </c>
      <c r="AF95" s="88">
        <f t="shared" si="66"/>
        <v>0</v>
      </c>
      <c r="AG95" s="88">
        <f t="shared" si="67"/>
        <v>0</v>
      </c>
      <c r="AH95" s="88">
        <f t="shared" si="68"/>
        <v>0</v>
      </c>
      <c r="AI95" s="88">
        <f t="shared" si="69"/>
        <v>0</v>
      </c>
      <c r="AJ95" s="88">
        <f t="shared" si="70"/>
        <v>0</v>
      </c>
      <c r="AK95" s="88">
        <f t="shared" si="71"/>
        <v>0</v>
      </c>
      <c r="AL95" s="88">
        <f t="shared" si="72"/>
        <v>0</v>
      </c>
      <c r="AM95" s="88">
        <f t="shared" si="73"/>
        <v>0</v>
      </c>
      <c r="AN95" s="88">
        <f t="shared" si="74"/>
        <v>0</v>
      </c>
      <c r="AO95" s="88">
        <f t="shared" si="75"/>
        <v>0</v>
      </c>
      <c r="AP95" s="88">
        <f t="shared" si="76"/>
        <v>0</v>
      </c>
      <c r="AQ95" s="88">
        <f t="shared" si="77"/>
        <v>0</v>
      </c>
      <c r="AR95" s="88">
        <f t="shared" si="78"/>
        <v>0</v>
      </c>
      <c r="AS95" s="88">
        <f t="shared" si="79"/>
        <v>0</v>
      </c>
      <c r="AT95" s="88">
        <f t="shared" si="80"/>
        <v>0</v>
      </c>
      <c r="AU95" s="88">
        <f t="shared" si="81"/>
        <v>0</v>
      </c>
      <c r="AW95" s="12" t="str">
        <f t="shared" si="52"/>
        <v/>
      </c>
      <c r="AX95" s="88" t="str">
        <f>IFERROR(-MIN(SUMPRODUCT(--($E$9:$E$28&lt;=AX$33),--($B$9:$B$28=$J$65),--($F$9:$F$28&gt;=AX$33),--($C$9:$C$28=$AW95),$H$9:$H$28,$K$9:$K$28),VLOOKUP($AW95,'6. Patients'!$C$44:$AP$73,COLUMNS('6. Patients'!$C$9:F$9),0)),"")</f>
        <v/>
      </c>
      <c r="AY95" s="88" t="str">
        <f>IFERROR(-MIN(SUMPRODUCT(--($E$9:$E$28&lt;=AY$33),--($B$9:$B$28=$J$65),--($F$9:$F$28&gt;=AY$33),--($C$9:$C$28=$AW95),$H$9:$H$28,$K$9:$K$28),VLOOKUP($AW95,'6. Patients'!$C$44:$AP$73,COLUMNS('6. Patients'!$C$9:G$9),0)),"")</f>
        <v/>
      </c>
      <c r="AZ95" s="88" t="str">
        <f>IFERROR(-MIN(SUMPRODUCT(--($E$9:$E$28&lt;=AZ$33),--($B$9:$B$28=$J$65),--($F$9:$F$28&gt;=AZ$33),--($C$9:$C$28=$AW95),$H$9:$H$28,$K$9:$K$28),VLOOKUP($AW95,'6. Patients'!$C$44:$AP$73,COLUMNS('6. Patients'!$C$9:H$9),0)),"")</f>
        <v/>
      </c>
      <c r="BA95" s="88" t="str">
        <f>IFERROR(-MIN(SUMPRODUCT(--($E$9:$E$28&lt;=BA$33),--($B$9:$B$28=$J$65),--($F$9:$F$28&gt;=BA$33),--($C$9:$C$28=$AW95),$H$9:$H$28,$K$9:$K$28),VLOOKUP($AW95,'6. Patients'!$C$44:$AP$73,COLUMNS('6. Patients'!$C$9:I$9),0)),"")</f>
        <v/>
      </c>
      <c r="BB95" s="88" t="str">
        <f>IFERROR(-MIN(SUMPRODUCT(--($E$9:$E$28&lt;=BB$33),--($B$9:$B$28=$J$65),--($F$9:$F$28&gt;=BB$33),--($C$9:$C$28=$AW95),$H$9:$H$28,$K$9:$K$28),VLOOKUP($AW95,'6. Patients'!$C$44:$AP$73,COLUMNS('6. Patients'!$C$9:J$9),0)),"")</f>
        <v/>
      </c>
      <c r="BC95" s="88" t="str">
        <f>IFERROR(-MIN(SUMPRODUCT(--($E$9:$E$28&lt;=BC$33),--($B$9:$B$28=$J$65),--($F$9:$F$28&gt;=BC$33),--($C$9:$C$28=$AW95),$H$9:$H$28,$K$9:$K$28),VLOOKUP($AW95,'6. Patients'!$C$44:$AP$73,COLUMNS('6. Patients'!$C$9:K$9),0)),"")</f>
        <v/>
      </c>
      <c r="BD95" s="88" t="str">
        <f>IFERROR(-MIN(SUMPRODUCT(--($E$9:$E$28&lt;=BD$33),--($B$9:$B$28=$J$65),--($F$9:$F$28&gt;=BD$33),--($C$9:$C$28=$AW95),$H$9:$H$28,$K$9:$K$28),VLOOKUP($AW95,'6. Patients'!$C$44:$AP$73,COLUMNS('6. Patients'!$C$9:L$9),0)),"")</f>
        <v/>
      </c>
      <c r="BE95" s="88" t="str">
        <f>IFERROR(-MIN(SUMPRODUCT(--($E$9:$E$28&lt;=BE$33),--($B$9:$B$28=$J$65),--($F$9:$F$28&gt;=BE$33),--($C$9:$C$28=$AW95),$H$9:$H$28,$K$9:$K$28),VLOOKUP($AW95,'6. Patients'!$C$44:$AP$73,COLUMNS('6. Patients'!$C$9:M$9),0)),"")</f>
        <v/>
      </c>
      <c r="BF95" s="88" t="str">
        <f>IFERROR(-MIN(SUMPRODUCT(--($E$9:$E$28&lt;=BF$33),--($B$9:$B$28=$J$65),--($F$9:$F$28&gt;=BF$33),--($C$9:$C$28=$AW95),$H$9:$H$28,$K$9:$K$28),VLOOKUP($AW95,'6. Patients'!$C$44:$AP$73,COLUMNS('6. Patients'!$C$9:N$9),0)),"")</f>
        <v/>
      </c>
      <c r="BG95" s="88" t="str">
        <f>IFERROR(-MIN(SUMPRODUCT(--($E$9:$E$28&lt;=BG$33),--($B$9:$B$28=$J$65),--($F$9:$F$28&gt;=BG$33),--($C$9:$C$28=$AW95),$H$9:$H$28,$K$9:$K$28),VLOOKUP($AW95,'6. Patients'!$C$44:$AP$73,COLUMNS('6. Patients'!$C$9:O$9),0)),"")</f>
        <v/>
      </c>
      <c r="BH95" s="88" t="str">
        <f>IFERROR(-MIN(SUMPRODUCT(--($E$9:$E$28&lt;=BH$33),--($B$9:$B$28=$J$65),--($F$9:$F$28&gt;=BH$33),--($C$9:$C$28=$AW95),$H$9:$H$28,$K$9:$K$28),VLOOKUP($AW95,'6. Patients'!$C$44:$AP$73,COLUMNS('6. Patients'!$C$9:P$9),0)),"")</f>
        <v/>
      </c>
      <c r="BI95" s="88" t="str">
        <f>IFERROR(-MIN(SUMPRODUCT(--($E$9:$E$28&lt;=BI$33),--($B$9:$B$28=$J$65),--($F$9:$F$28&gt;=BI$33),--($C$9:$C$28=$AW95),$H$9:$H$28,$K$9:$K$28),VLOOKUP($AW95,'6. Patients'!$C$44:$AP$73,COLUMNS('6. Patients'!$C$9:Q$9),0)),"")</f>
        <v/>
      </c>
      <c r="BJ95" s="88" t="str">
        <f>IFERROR(-MIN(SUMPRODUCT(--($E$9:$E$28&lt;=BJ$33),--($B$9:$B$28=$J$65),--($F$9:$F$28&gt;=BJ$33),--($C$9:$C$28=$AW95),$H$9:$H$28,$K$9:$K$28),VLOOKUP($AW95,'6. Patients'!$C$44:$AP$73,COLUMNS('6. Patients'!$C$9:R$9),0)),"")</f>
        <v/>
      </c>
      <c r="BK95" s="88" t="str">
        <f>IFERROR(-MIN(SUMPRODUCT(--($E$9:$E$28&lt;=BK$33),--($B$9:$B$28=$J$65),--($F$9:$F$28&gt;=BK$33),--($C$9:$C$28=$AW95),$H$9:$H$28,$K$9:$K$28),VLOOKUP($AW95,'6. Patients'!$C$44:$AP$73,COLUMNS('6. Patients'!$C$9:S$9),0)),"")</f>
        <v/>
      </c>
      <c r="BL95" s="88" t="str">
        <f>IFERROR(-MIN(SUMPRODUCT(--($E$9:$E$28&lt;=BL$33),--($B$9:$B$28=$J$65),--($F$9:$F$28&gt;=BL$33),--($C$9:$C$28=$AW95),$H$9:$H$28,$K$9:$K$28),VLOOKUP($AW95,'6. Patients'!$C$44:$AP$73,COLUMNS('6. Patients'!$C$9:T$9),0)),"")</f>
        <v/>
      </c>
      <c r="BM95" s="88" t="str">
        <f>IFERROR(-MIN(SUMPRODUCT(--($E$9:$E$28&lt;=BM$33),--($B$9:$B$28=$J$65),--($F$9:$F$28&gt;=BM$33),--($C$9:$C$28=$AW95),$H$9:$H$28,$K$9:$K$28),VLOOKUP($AW95,'6. Patients'!$C$44:$AP$73,COLUMNS('6. Patients'!$C$9:U$9),0)),"")</f>
        <v/>
      </c>
      <c r="BN95" s="88" t="str">
        <f>IFERROR(-MIN(SUMPRODUCT(--($E$9:$E$28&lt;=BN$33),--($B$9:$B$28=$J$65),--($F$9:$F$28&gt;=BN$33),--($C$9:$C$28=$AW95),$H$9:$H$28,$K$9:$K$28),VLOOKUP($AW95,'6. Patients'!$C$44:$AP$73,COLUMNS('6. Patients'!$C$9:V$9),0)),"")</f>
        <v/>
      </c>
      <c r="BO95" s="88" t="str">
        <f>IFERROR(-MIN(SUMPRODUCT(--($E$9:$E$28&lt;=BO$33),--($B$9:$B$28=$J$65),--($F$9:$F$28&gt;=BO$33),--($C$9:$C$28=$AW95),$H$9:$H$28,$K$9:$K$28),VLOOKUP($AW95,'6. Patients'!$C$44:$AP$73,COLUMNS('6. Patients'!$C$9:W$9),0)),"")</f>
        <v/>
      </c>
      <c r="BP95" s="88" t="str">
        <f>IFERROR(-MIN(SUMPRODUCT(--($E$9:$E$28&lt;=BP$33),--($B$9:$B$28=$J$65),--($F$9:$F$28&gt;=BP$33),--($C$9:$C$28=$AW95),$H$9:$H$28,$K$9:$K$28),VLOOKUP($AW95,'6. Patients'!$C$44:$AP$73,COLUMNS('6. Patients'!$C$9:X$9),0)),"")</f>
        <v/>
      </c>
      <c r="BQ95" s="88" t="str">
        <f>IFERROR(-MIN(SUMPRODUCT(--($E$9:$E$28&lt;=BQ$33),--($B$9:$B$28=$J$65),--($F$9:$F$28&gt;=BQ$33),--($C$9:$C$28=$AW95),$H$9:$H$28,$K$9:$K$28),VLOOKUP($AW95,'6. Patients'!$C$44:$AP$73,COLUMNS('6. Patients'!$C$9:Y$9),0)),"")</f>
        <v/>
      </c>
      <c r="BR95" s="88" t="str">
        <f>IFERROR(-MIN(SUMPRODUCT(--($E$9:$E$28&lt;=BR$33),--($B$9:$B$28=$J$65),--($F$9:$F$28&gt;=BR$33),--($C$9:$C$28=$AW95),$H$9:$H$28,$K$9:$K$28),VLOOKUP($AW95,'6. Patients'!$C$44:$AP$73,COLUMNS('6. Patients'!$C$9:Z$9),0)),"")</f>
        <v/>
      </c>
      <c r="BS95" s="88" t="str">
        <f>IFERROR(-MIN(SUMPRODUCT(--($E$9:$E$28&lt;=BS$33),--($B$9:$B$28=$J$65),--($F$9:$F$28&gt;=BS$33),--($C$9:$C$28=$AW95),$H$9:$H$28,$K$9:$K$28),VLOOKUP($AW95,'6. Patients'!$C$44:$AP$73,COLUMNS('6. Patients'!$C$9:AA$9),0)),"")</f>
        <v/>
      </c>
      <c r="BT95" s="88" t="str">
        <f>IFERROR(-MIN(SUMPRODUCT(--($E$9:$E$28&lt;=BT$33),--($B$9:$B$28=$J$65),--($F$9:$F$28&gt;=BT$33),--($C$9:$C$28=$AW95),$H$9:$H$28,$K$9:$K$28),VLOOKUP($AW95,'6. Patients'!$C$44:$AP$73,COLUMNS('6. Patients'!$C$9:AB$9),0)),"")</f>
        <v/>
      </c>
      <c r="BU95" s="88" t="str">
        <f>IFERROR(-MIN(SUMPRODUCT(--($E$9:$E$28&lt;=BU$33),--($B$9:$B$28=$J$65),--($F$9:$F$28&gt;=BU$33),--($C$9:$C$28=$AW95),$H$9:$H$28,$K$9:$K$28),VLOOKUP($AW95,'6. Patients'!$C$44:$AP$73,COLUMNS('6. Patients'!$C$9:AC$9),0)),"")</f>
        <v/>
      </c>
      <c r="BV95" s="88" t="str">
        <f>IFERROR(-MIN(SUMPRODUCT(--($E$9:$E$28&lt;=BV$33),--($B$9:$B$28=$J$65),--($F$9:$F$28&gt;=BV$33),--($C$9:$C$28=$AW95),$H$9:$H$28,$K$9:$K$28),VLOOKUP($AW95,'6. Patients'!$C$44:$AP$73,COLUMNS('6. Patients'!$C$9:AD$9),0)),"")</f>
        <v/>
      </c>
      <c r="BW95" s="88" t="str">
        <f>IFERROR(-MIN(SUMPRODUCT(--($E$9:$E$28&lt;=BW$33),--($B$9:$B$28=$J$65),--($F$9:$F$28&gt;=BW$33),--($C$9:$C$28=$AW95),$H$9:$H$28,$K$9:$K$28),VLOOKUP($AW95,'6. Patients'!$C$44:$AP$73,COLUMNS('6. Patients'!$C$9:AE$9),0)),"")</f>
        <v/>
      </c>
      <c r="BX95" s="88" t="str">
        <f>IFERROR(-MIN(SUMPRODUCT(--($E$9:$E$28&lt;=BX$33),--($B$9:$B$28=$J$65),--($F$9:$F$28&gt;=BX$33),--($C$9:$C$28=$AW95),$H$9:$H$28,$K$9:$K$28),VLOOKUP($AW95,'6. Patients'!$C$44:$AP$73,COLUMNS('6. Patients'!$C$9:AF$9),0)),"")</f>
        <v/>
      </c>
      <c r="BY95" s="88" t="str">
        <f>IFERROR(-MIN(SUMPRODUCT(--($E$9:$E$28&lt;=BY$33),--($B$9:$B$28=$J$65),--($F$9:$F$28&gt;=BY$33),--($C$9:$C$28=$AW95),$H$9:$H$28,$K$9:$K$28),VLOOKUP($AW95,'6. Patients'!$C$44:$AP$73,COLUMNS('6. Patients'!$C$9:AG$9),0)),"")</f>
        <v/>
      </c>
      <c r="BZ95" s="88" t="str">
        <f>IFERROR(-MIN(SUMPRODUCT(--($E$9:$E$28&lt;=BZ$33),--($B$9:$B$28=$J$65),--($F$9:$F$28&gt;=BZ$33),--($C$9:$C$28=$AW95),$H$9:$H$28,$K$9:$K$28),VLOOKUP($AW95,'6. Patients'!$C$44:$AP$73,COLUMNS('6. Patients'!$C$9:AH$9),0)),"")</f>
        <v/>
      </c>
      <c r="CA95" s="88" t="str">
        <f>IFERROR(-MIN(SUMPRODUCT(--($E$9:$E$28&lt;=CA$33),--($B$9:$B$28=$J$65),--($F$9:$F$28&gt;=CA$33),--($C$9:$C$28=$AW95),$H$9:$H$28,$K$9:$K$28),VLOOKUP($AW95,'6. Patients'!$C$44:$AP$73,COLUMNS('6. Patients'!$C$9:AI$9),0)),"")</f>
        <v/>
      </c>
      <c r="CB95" s="88" t="str">
        <f>IFERROR(-MIN(SUMPRODUCT(--($E$9:$E$28&lt;=CB$33),--($B$9:$B$28=$J$65),--($F$9:$F$28&gt;=CB$33),--($C$9:$C$28=$AW95),$H$9:$H$28,$K$9:$K$28),VLOOKUP($AW95,'6. Patients'!$C$44:$AP$73,COLUMNS('6. Patients'!$C$9:AJ$9),0)),"")</f>
        <v/>
      </c>
      <c r="CC95" s="88" t="str">
        <f>IFERROR(-MIN(SUMPRODUCT(--($E$9:$E$28&lt;=CC$33),--($B$9:$B$28=$J$65),--($F$9:$F$28&gt;=CC$33),--($C$9:$C$28=$AW95),$H$9:$H$28,$K$9:$K$28),VLOOKUP($AW95,'6. Patients'!$C$44:$AP$73,COLUMNS('6. Patients'!$C$9:AK$9),0)),"")</f>
        <v/>
      </c>
      <c r="CD95" s="88" t="str">
        <f>IFERROR(-MIN(SUMPRODUCT(--($E$9:$E$28&lt;=CD$33),--($B$9:$B$28=$J$65),--($F$9:$F$28&gt;=CD$33),--($C$9:$C$28=$AW95),$H$9:$H$28,$K$9:$K$28),VLOOKUP($AW95,'6. Patients'!$C$44:$AP$73,COLUMNS('6. Patients'!$C$9:AL$9),0)),"")</f>
        <v/>
      </c>
      <c r="CE95" s="88" t="str">
        <f>IFERROR(-MIN(SUMPRODUCT(--($E$9:$E$28&lt;=CE$33),--($B$9:$B$28=$J$65),--($F$9:$F$28&gt;=CE$33),--($C$9:$C$28=$AW95),$H$9:$H$28,$K$9:$K$28),VLOOKUP($AW95,'6. Patients'!$C$44:$AP$73,COLUMNS('6. Patients'!$C$9:AM$9),0)),"")</f>
        <v/>
      </c>
      <c r="CF95" s="88" t="str">
        <f>IFERROR(-MIN(SUMPRODUCT(--($E$9:$E$28&lt;=CF$33),--($B$9:$B$28=$J$65),--($F$9:$F$28&gt;=CF$33),--($C$9:$C$28=$AW95),$H$9:$H$28,$K$9:$K$28),VLOOKUP($AW95,'6. Patients'!$C$44:$AP$73,COLUMNS('6. Patients'!$C$9:AN$9),0)),"")</f>
        <v/>
      </c>
      <c r="CG95" s="88" t="str">
        <f>IFERROR(-MIN(SUMPRODUCT(--($E$9:$E$28&lt;=CG$33),--($B$9:$B$28=$J$65),--($F$9:$F$28&gt;=CG$33),--($C$9:$C$28=$AW95),$H$9:$H$28,$K$9:$K$28),VLOOKUP($AW95,'6. Patients'!$C$44:$AP$73,COLUMNS('6. Patients'!$C$9:AO$9),0)),"")</f>
        <v/>
      </c>
      <c r="CI95" s="12" t="str">
        <f t="shared" si="53"/>
        <v/>
      </c>
      <c r="CJ95" s="88">
        <f t="shared" si="95"/>
        <v>0</v>
      </c>
      <c r="CK95" s="88">
        <f t="shared" si="95"/>
        <v>0</v>
      </c>
      <c r="CL95" s="88">
        <f t="shared" si="95"/>
        <v>0</v>
      </c>
      <c r="CM95" s="88">
        <f t="shared" si="95"/>
        <v>0</v>
      </c>
      <c r="CN95" s="88">
        <f t="shared" si="95"/>
        <v>0</v>
      </c>
      <c r="CO95" s="88">
        <f t="shared" si="95"/>
        <v>0</v>
      </c>
      <c r="CP95" s="88">
        <f t="shared" si="95"/>
        <v>0</v>
      </c>
      <c r="CQ95" s="88">
        <f t="shared" si="95"/>
        <v>0</v>
      </c>
      <c r="CR95" s="88">
        <f t="shared" si="95"/>
        <v>0</v>
      </c>
      <c r="CS95" s="88">
        <f t="shared" si="95"/>
        <v>0</v>
      </c>
      <c r="CT95" s="88">
        <f t="shared" si="95"/>
        <v>0</v>
      </c>
      <c r="CU95" s="88">
        <f t="shared" si="95"/>
        <v>0</v>
      </c>
      <c r="CV95" s="88">
        <f t="shared" si="95"/>
        <v>0</v>
      </c>
      <c r="CW95" s="88">
        <f t="shared" si="95"/>
        <v>0</v>
      </c>
      <c r="CX95" s="88">
        <f t="shared" si="95"/>
        <v>0</v>
      </c>
      <c r="CY95" s="88">
        <f t="shared" si="95"/>
        <v>0</v>
      </c>
      <c r="CZ95" s="88">
        <f t="shared" si="94"/>
        <v>0</v>
      </c>
      <c r="DA95" s="88">
        <f t="shared" si="94"/>
        <v>0</v>
      </c>
      <c r="DB95" s="88">
        <f t="shared" si="94"/>
        <v>0</v>
      </c>
      <c r="DC95" s="88">
        <f t="shared" si="94"/>
        <v>0</v>
      </c>
      <c r="DD95" s="88">
        <f t="shared" si="94"/>
        <v>0</v>
      </c>
      <c r="DE95" s="88">
        <f t="shared" si="94"/>
        <v>0</v>
      </c>
      <c r="DF95" s="88">
        <f t="shared" si="94"/>
        <v>0</v>
      </c>
      <c r="DG95" s="88">
        <f t="shared" si="94"/>
        <v>0</v>
      </c>
      <c r="DH95" s="88">
        <f t="shared" si="82"/>
        <v>0</v>
      </c>
      <c r="DI95" s="88">
        <f t="shared" si="82"/>
        <v>0</v>
      </c>
      <c r="DJ95" s="88">
        <f t="shared" si="82"/>
        <v>0</v>
      </c>
      <c r="DK95" s="88">
        <f t="shared" si="83"/>
        <v>0</v>
      </c>
      <c r="DL95" s="88">
        <f t="shared" si="83"/>
        <v>0</v>
      </c>
      <c r="DM95" s="88">
        <f t="shared" si="83"/>
        <v>0</v>
      </c>
      <c r="DN95" s="88">
        <f t="shared" si="83"/>
        <v>0</v>
      </c>
      <c r="DO95" s="88">
        <f t="shared" si="83"/>
        <v>0</v>
      </c>
      <c r="DP95" s="88">
        <f t="shared" si="83"/>
        <v>0</v>
      </c>
      <c r="DQ95" s="88">
        <f t="shared" si="83"/>
        <v>0</v>
      </c>
      <c r="DR95" s="88">
        <f t="shared" si="83"/>
        <v>0</v>
      </c>
      <c r="DS95" s="88">
        <f t="shared" si="83"/>
        <v>0</v>
      </c>
    </row>
    <row r="97" spans="10:123" x14ac:dyDescent="0.3">
      <c r="J97" s="84" t="str">
        <f>DN9</f>
        <v>3rd Line</v>
      </c>
      <c r="K97" s="85"/>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2"/>
      <c r="AW97" s="84"/>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2"/>
      <c r="CI97" s="84"/>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2"/>
    </row>
    <row r="98" spans="10:123" x14ac:dyDescent="0.3">
      <c r="J98" s="12" t="str">
        <f>'6. Patients'!C78</f>
        <v/>
      </c>
      <c r="K98" s="12"/>
      <c r="L98" s="88">
        <f t="shared" ref="L98:AU98" si="96">SUM(AX98,CJ98)</f>
        <v>0</v>
      </c>
      <c r="M98" s="88">
        <f t="shared" si="96"/>
        <v>0</v>
      </c>
      <c r="N98" s="88">
        <f t="shared" si="96"/>
        <v>0</v>
      </c>
      <c r="O98" s="88">
        <f t="shared" si="96"/>
        <v>0</v>
      </c>
      <c r="P98" s="88">
        <f t="shared" si="96"/>
        <v>0</v>
      </c>
      <c r="Q98" s="88">
        <f t="shared" si="96"/>
        <v>0</v>
      </c>
      <c r="R98" s="88">
        <f t="shared" si="96"/>
        <v>0</v>
      </c>
      <c r="S98" s="88">
        <f t="shared" si="96"/>
        <v>0</v>
      </c>
      <c r="T98" s="88">
        <f t="shared" si="96"/>
        <v>0</v>
      </c>
      <c r="U98" s="88">
        <f t="shared" si="96"/>
        <v>0</v>
      </c>
      <c r="V98" s="88">
        <f t="shared" si="96"/>
        <v>0</v>
      </c>
      <c r="W98" s="88">
        <f t="shared" si="96"/>
        <v>0</v>
      </c>
      <c r="X98" s="88">
        <f t="shared" si="96"/>
        <v>0</v>
      </c>
      <c r="Y98" s="88">
        <f t="shared" si="96"/>
        <v>0</v>
      </c>
      <c r="Z98" s="88">
        <f t="shared" si="96"/>
        <v>0</v>
      </c>
      <c r="AA98" s="88">
        <f t="shared" si="96"/>
        <v>0</v>
      </c>
      <c r="AB98" s="88">
        <f t="shared" si="96"/>
        <v>0</v>
      </c>
      <c r="AC98" s="88">
        <f t="shared" si="96"/>
        <v>0</v>
      </c>
      <c r="AD98" s="88">
        <f t="shared" si="96"/>
        <v>0</v>
      </c>
      <c r="AE98" s="88">
        <f t="shared" si="96"/>
        <v>0</v>
      </c>
      <c r="AF98" s="88">
        <f t="shared" si="96"/>
        <v>0</v>
      </c>
      <c r="AG98" s="88">
        <f t="shared" si="96"/>
        <v>0</v>
      </c>
      <c r="AH98" s="88">
        <f t="shared" si="96"/>
        <v>0</v>
      </c>
      <c r="AI98" s="88">
        <f t="shared" si="96"/>
        <v>0</v>
      </c>
      <c r="AJ98" s="88">
        <f t="shared" si="96"/>
        <v>0</v>
      </c>
      <c r="AK98" s="88">
        <f t="shared" si="96"/>
        <v>0</v>
      </c>
      <c r="AL98" s="88">
        <f t="shared" si="96"/>
        <v>0</v>
      </c>
      <c r="AM98" s="88">
        <f t="shared" si="96"/>
        <v>0</v>
      </c>
      <c r="AN98" s="88">
        <f t="shared" si="96"/>
        <v>0</v>
      </c>
      <c r="AO98" s="88">
        <f t="shared" si="96"/>
        <v>0</v>
      </c>
      <c r="AP98" s="88">
        <f t="shared" si="96"/>
        <v>0</v>
      </c>
      <c r="AQ98" s="88">
        <f t="shared" si="96"/>
        <v>0</v>
      </c>
      <c r="AR98" s="88">
        <f t="shared" si="96"/>
        <v>0</v>
      </c>
      <c r="AS98" s="88">
        <f t="shared" si="96"/>
        <v>0</v>
      </c>
      <c r="AT98" s="88">
        <f t="shared" si="96"/>
        <v>0</v>
      </c>
      <c r="AU98" s="88">
        <f t="shared" si="96"/>
        <v>0</v>
      </c>
      <c r="AW98" s="12" t="str">
        <f t="shared" ref="AW98:AW127" si="97">J98</f>
        <v/>
      </c>
      <c r="AX98" s="88">
        <f>-MIN(SUMPRODUCT(--($E$9:$E$28&lt;=AX$33),--($B$9:$B$28=$J$97),--($F$9:$F$28&gt;=AX$33),--($C$9:$C$28=$AW98),$H$9:$H$28,$K$9:$K$28),VLOOKUP($AW98,'6. Patients'!$C$78:$AP$107,COLUMNS('6. Patients'!$C$9:$F$9),0))</f>
        <v>0</v>
      </c>
      <c r="AY98" s="88">
        <f>-MIN(SUMPRODUCT(--($E$9:$E$28&lt;=AY$33),--($B$9:$B$28=$J$97),--($F$9:$F$28&gt;=AY$33),--($C$9:$C$28=$AW98),$H$9:$H$28,$K$9:$K$28),VLOOKUP($AW98,'6. Patients'!$C$78:$AP$107,COLUMNS('6. Patients'!$C$9:$F$9),0))</f>
        <v>0</v>
      </c>
      <c r="AZ98" s="88">
        <f>-MIN(SUMPRODUCT(--($E$9:$E$28&lt;=AZ$33),--($B$9:$B$28=$J$97),--($F$9:$F$28&gt;=AZ$33),--($C$9:$C$28=$AW98),$H$9:$H$28,$K$9:$K$28),VLOOKUP($AW98,'6. Patients'!$C$78:$AP$107,COLUMNS('6. Patients'!$C$9:$F$9),0))</f>
        <v>0</v>
      </c>
      <c r="BA98" s="88">
        <f>-MIN(SUMPRODUCT(--($E$9:$E$28&lt;=BA$33),--($B$9:$B$28=$J$97),--($F$9:$F$28&gt;=BA$33),--($C$9:$C$28=$AW98),$H$9:$H$28,$K$9:$K$28),VLOOKUP($AW98,'6. Patients'!$C$78:$AP$107,COLUMNS('6. Patients'!$C$9:$F$9),0))</f>
        <v>0</v>
      </c>
      <c r="BB98" s="88">
        <f>-MIN(SUMPRODUCT(--($E$9:$E$28&lt;=BB$33),--($B$9:$B$28=$J$97),--($F$9:$F$28&gt;=BB$33),--($C$9:$C$28=$AW98),$H$9:$H$28,$K$9:$K$28),VLOOKUP($AW98,'6. Patients'!$C$78:$AP$107,COLUMNS('6. Patients'!$C$9:$F$9),0))</f>
        <v>0</v>
      </c>
      <c r="BC98" s="88">
        <f>-MIN(SUMPRODUCT(--($E$9:$E$28&lt;=BC$33),--($B$9:$B$28=$J$97),--($F$9:$F$28&gt;=BC$33),--($C$9:$C$28=$AW98),$H$9:$H$28,$K$9:$K$28),VLOOKUP($AW98,'6. Patients'!$C$78:$AP$107,COLUMNS('6. Patients'!$C$9:$F$9),0))</f>
        <v>0</v>
      </c>
      <c r="BD98" s="88">
        <f>-MIN(SUMPRODUCT(--($E$9:$E$28&lt;=BD$33),--($B$9:$B$28=$J$97),--($F$9:$F$28&gt;=BD$33),--($C$9:$C$28=$AW98),$H$9:$H$28,$K$9:$K$28),VLOOKUP($AW98,'6. Patients'!$C$78:$AP$107,COLUMNS('6. Patients'!$C$9:$F$9),0))</f>
        <v>0</v>
      </c>
      <c r="BE98" s="88">
        <f>-MIN(SUMPRODUCT(--($E$9:$E$28&lt;=BE$33),--($B$9:$B$28=$J$97),--($F$9:$F$28&gt;=BE$33),--($C$9:$C$28=$AW98),$H$9:$H$28,$K$9:$K$28),VLOOKUP($AW98,'6. Patients'!$C$78:$AP$107,COLUMNS('6. Patients'!$C$9:$F$9),0))</f>
        <v>0</v>
      </c>
      <c r="BF98" s="88">
        <f>-MIN(SUMPRODUCT(--($E$9:$E$28&lt;=BF$33),--($B$9:$B$28=$J$97),--($F$9:$F$28&gt;=BF$33),--($C$9:$C$28=$AW98),$H$9:$H$28,$K$9:$K$28),VLOOKUP($AW98,'6. Patients'!$C$78:$AP$107,COLUMNS('6. Patients'!$C$9:$F$9),0))</f>
        <v>0</v>
      </c>
      <c r="BG98" s="88">
        <f>-MIN(SUMPRODUCT(--($E$9:$E$28&lt;=BG$33),--($B$9:$B$28=$J$97),--($F$9:$F$28&gt;=BG$33),--($C$9:$C$28=$AW98),$H$9:$H$28,$K$9:$K$28),VLOOKUP($AW98,'6. Patients'!$C$78:$AP$107,COLUMNS('6. Patients'!$C$9:$F$9),0))</f>
        <v>0</v>
      </c>
      <c r="BH98" s="88">
        <f>-MIN(SUMPRODUCT(--($E$9:$E$28&lt;=BH$33),--($B$9:$B$28=$J$97),--($F$9:$F$28&gt;=BH$33),--($C$9:$C$28=$AW98),$H$9:$H$28,$K$9:$K$28),VLOOKUP($AW98,'6. Patients'!$C$78:$AP$107,COLUMNS('6. Patients'!$C$9:$F$9),0))</f>
        <v>0</v>
      </c>
      <c r="BI98" s="88">
        <f>-MIN(SUMPRODUCT(--($E$9:$E$28&lt;=BI$33),--($B$9:$B$28=$J$97),--($F$9:$F$28&gt;=BI$33),--($C$9:$C$28=$AW98),$H$9:$H$28,$K$9:$K$28),VLOOKUP($AW98,'6. Patients'!$C$78:$AP$107,COLUMNS('6. Patients'!$C$9:$F$9),0))</f>
        <v>0</v>
      </c>
      <c r="BJ98" s="88">
        <f>-MIN(SUMPRODUCT(--($E$9:$E$28&lt;=BJ$33),--($B$9:$B$28=$J$97),--($F$9:$F$28&gt;=BJ$33),--($C$9:$C$28=$AW98),$H$9:$H$28,$K$9:$K$28),VLOOKUP($AW98,'6. Patients'!$C$78:$AP$107,COLUMNS('6. Patients'!$C$9:$F$9),0))</f>
        <v>0</v>
      </c>
      <c r="BK98" s="88">
        <f>-MIN(SUMPRODUCT(--($E$9:$E$28&lt;=BK$33),--($B$9:$B$28=$J$97),--($F$9:$F$28&gt;=BK$33),--($C$9:$C$28=$AW98),$H$9:$H$28,$K$9:$K$28),VLOOKUP($AW98,'6. Patients'!$C$78:$AP$107,COLUMNS('6. Patients'!$C$9:$F$9),0))</f>
        <v>0</v>
      </c>
      <c r="BL98" s="88">
        <f>-MIN(SUMPRODUCT(--($E$9:$E$28&lt;=BL$33),--($B$9:$B$28=$J$97),--($F$9:$F$28&gt;=BL$33),--($C$9:$C$28=$AW98),$H$9:$H$28,$K$9:$K$28),VLOOKUP($AW98,'6. Patients'!$C$78:$AP$107,COLUMNS('6. Patients'!$C$9:$F$9),0))</f>
        <v>0</v>
      </c>
      <c r="BM98" s="88">
        <f>-MIN(SUMPRODUCT(--($E$9:$E$28&lt;=BM$33),--($B$9:$B$28=$J$97),--($F$9:$F$28&gt;=BM$33),--($C$9:$C$28=$AW98),$H$9:$H$28,$K$9:$K$28),VLOOKUP($AW98,'6. Patients'!$C$78:$AP$107,COLUMNS('6. Patients'!$C$9:$F$9),0))</f>
        <v>0</v>
      </c>
      <c r="BN98" s="88">
        <f>-MIN(SUMPRODUCT(--($E$9:$E$28&lt;=BN$33),--($B$9:$B$28=$J$97),--($F$9:$F$28&gt;=BN$33),--($C$9:$C$28=$AW98),$H$9:$H$28,$K$9:$K$28),VLOOKUP($AW98,'6. Patients'!$C$78:$AP$107,COLUMNS('6. Patients'!$C$9:$F$9),0))</f>
        <v>0</v>
      </c>
      <c r="BO98" s="88">
        <f>-MIN(SUMPRODUCT(--($E$9:$E$28&lt;=BO$33),--($B$9:$B$28=$J$97),--($F$9:$F$28&gt;=BO$33),--($C$9:$C$28=$AW98),$H$9:$H$28,$K$9:$K$28),VLOOKUP($AW98,'6. Patients'!$C$78:$AP$107,COLUMNS('6. Patients'!$C$9:$F$9),0))</f>
        <v>0</v>
      </c>
      <c r="BP98" s="88">
        <f>-MIN(SUMPRODUCT(--($E$9:$E$28&lt;=BP$33),--($B$9:$B$28=$J$97),--($F$9:$F$28&gt;=BP$33),--($C$9:$C$28=$AW98),$H$9:$H$28,$K$9:$K$28),VLOOKUP($AW98,'6. Patients'!$C$78:$AP$107,COLUMNS('6. Patients'!$C$9:$F$9),0))</f>
        <v>0</v>
      </c>
      <c r="BQ98" s="88">
        <f>-MIN(SUMPRODUCT(--($E$9:$E$28&lt;=BQ$33),--($B$9:$B$28=$J$97),--($F$9:$F$28&gt;=BQ$33),--($C$9:$C$28=$AW98),$H$9:$H$28,$K$9:$K$28),VLOOKUP($AW98,'6. Patients'!$C$78:$AP$107,COLUMNS('6. Patients'!$C$9:$F$9),0))</f>
        <v>0</v>
      </c>
      <c r="BR98" s="88">
        <f>-MIN(SUMPRODUCT(--($E$9:$E$28&lt;=BR$33),--($B$9:$B$28=$J$97),--($F$9:$F$28&gt;=BR$33),--($C$9:$C$28=$AW98),$H$9:$H$28,$K$9:$K$28),VLOOKUP($AW98,'6. Patients'!$C$78:$AP$107,COLUMNS('6. Patients'!$C$9:$F$9),0))</f>
        <v>0</v>
      </c>
      <c r="BS98" s="88">
        <f>-MIN(SUMPRODUCT(--($E$9:$E$28&lt;=BS$33),--($B$9:$B$28=$J$97),--($F$9:$F$28&gt;=BS$33),--($C$9:$C$28=$AW98),$H$9:$H$28,$K$9:$K$28),VLOOKUP($AW98,'6. Patients'!$C$78:$AP$107,COLUMNS('6. Patients'!$C$9:$F$9),0))</f>
        <v>0</v>
      </c>
      <c r="BT98" s="88">
        <f>-MIN(SUMPRODUCT(--($E$9:$E$28&lt;=BT$33),--($B$9:$B$28=$J$97),--($F$9:$F$28&gt;=BT$33),--($C$9:$C$28=$AW98),$H$9:$H$28,$K$9:$K$28),VLOOKUP($AW98,'6. Patients'!$C$78:$AP$107,COLUMNS('6. Patients'!$C$9:$F$9),0))</f>
        <v>0</v>
      </c>
      <c r="BU98" s="88">
        <f>-MIN(SUMPRODUCT(--($E$9:$E$28&lt;=BU$33),--($B$9:$B$28=$J$97),--($F$9:$F$28&gt;=BU$33),--($C$9:$C$28=$AW98),$H$9:$H$28,$K$9:$K$28),VLOOKUP($AW98,'6. Patients'!$C$78:$AP$107,COLUMNS('6. Patients'!$C$9:$F$9),0))</f>
        <v>0</v>
      </c>
      <c r="BV98" s="88">
        <f>-MIN(SUMPRODUCT(--($E$9:$E$28&lt;=BV$33),--($B$9:$B$28=$J$97),--($F$9:$F$28&gt;=BV$33),--($C$9:$C$28=$AW98),$H$9:$H$28,$K$9:$K$28),VLOOKUP($AW98,'6. Patients'!$C$78:$AP$107,COLUMNS('6. Patients'!$C$9:$F$9),0))</f>
        <v>0</v>
      </c>
      <c r="BW98" s="88">
        <f>-MIN(SUMPRODUCT(--($E$9:$E$28&lt;=BW$33),--($B$9:$B$28=$J$97),--($F$9:$F$28&gt;=BW$33),--($C$9:$C$28=$AW98),$H$9:$H$28,$K$9:$K$28),VLOOKUP($AW98,'6. Patients'!$C$78:$AP$107,COLUMNS('6. Patients'!$C$9:$F$9),0))</f>
        <v>0</v>
      </c>
      <c r="BX98" s="88">
        <f>-MIN(SUMPRODUCT(--($E$9:$E$28&lt;=BX$33),--($B$9:$B$28=$J$97),--($F$9:$F$28&gt;=BX$33),--($C$9:$C$28=$AW98),$H$9:$H$28,$K$9:$K$28),VLOOKUP($AW98,'6. Patients'!$C$78:$AP$107,COLUMNS('6. Patients'!$C$9:$F$9),0))</f>
        <v>0</v>
      </c>
      <c r="BY98" s="88">
        <f>-MIN(SUMPRODUCT(--($E$9:$E$28&lt;=BY$33),--($B$9:$B$28=$J$97),--($F$9:$F$28&gt;=BY$33),--($C$9:$C$28=$AW98),$H$9:$H$28,$K$9:$K$28),VLOOKUP($AW98,'6. Patients'!$C$78:$AP$107,COLUMNS('6. Patients'!$C$9:$F$9),0))</f>
        <v>0</v>
      </c>
      <c r="BZ98" s="88">
        <f>-MIN(SUMPRODUCT(--($E$9:$E$28&lt;=BZ$33),--($B$9:$B$28=$J$97),--($F$9:$F$28&gt;=BZ$33),--($C$9:$C$28=$AW98),$H$9:$H$28,$K$9:$K$28),VLOOKUP($AW98,'6. Patients'!$C$78:$AP$107,COLUMNS('6. Patients'!$C$9:$F$9),0))</f>
        <v>0</v>
      </c>
      <c r="CA98" s="88">
        <f>-MIN(SUMPRODUCT(--($E$9:$E$28&lt;=CA$33),--($B$9:$B$28=$J$97),--($F$9:$F$28&gt;=CA$33),--($C$9:$C$28=$AW98),$H$9:$H$28,$K$9:$K$28),VLOOKUP($AW98,'6. Patients'!$C$78:$AP$107,COLUMNS('6. Patients'!$C$9:$F$9),0))</f>
        <v>0</v>
      </c>
      <c r="CB98" s="88">
        <f>-MIN(SUMPRODUCT(--($E$9:$E$28&lt;=CB$33),--($B$9:$B$28=$J$97),--($F$9:$F$28&gt;=CB$33),--($C$9:$C$28=$AW98),$H$9:$H$28,$K$9:$K$28),VLOOKUP($AW98,'6. Patients'!$C$78:$AP$107,COLUMNS('6. Patients'!$C$9:$F$9),0))</f>
        <v>0</v>
      </c>
      <c r="CC98" s="88">
        <f>-MIN(SUMPRODUCT(--($E$9:$E$28&lt;=CC$33),--($B$9:$B$28=$J$97),--($F$9:$F$28&gt;=CC$33),--($C$9:$C$28=$AW98),$H$9:$H$28,$K$9:$K$28),VLOOKUP($AW98,'6. Patients'!$C$78:$AP$107,COLUMNS('6. Patients'!$C$9:$F$9),0))</f>
        <v>0</v>
      </c>
      <c r="CD98" s="88">
        <f>-MIN(SUMPRODUCT(--($E$9:$E$28&lt;=CD$33),--($B$9:$B$28=$J$97),--($F$9:$F$28&gt;=CD$33),--($C$9:$C$28=$AW98),$H$9:$H$28,$K$9:$K$28),VLOOKUP($AW98,'6. Patients'!$C$78:$AP$107,COLUMNS('6. Patients'!$C$9:$F$9),0))</f>
        <v>0</v>
      </c>
      <c r="CE98" s="88">
        <f>-MIN(SUMPRODUCT(--($E$9:$E$28&lt;=CE$33),--($B$9:$B$28=$J$97),--($F$9:$F$28&gt;=CE$33),--($C$9:$C$28=$AW98),$H$9:$H$28,$K$9:$K$28),VLOOKUP($AW98,'6. Patients'!$C$78:$AP$107,COLUMNS('6. Patients'!$C$9:$F$9),0))</f>
        <v>0</v>
      </c>
      <c r="CF98" s="88">
        <f>-MIN(SUMPRODUCT(--($E$9:$E$28&lt;=CF$33),--($B$9:$B$28=$J$97),--($F$9:$F$28&gt;=CF$33),--($C$9:$C$28=$AW98),$H$9:$H$28,$K$9:$K$28),VLOOKUP($AW98,'6. Patients'!$C$78:$AP$107,COLUMNS('6. Patients'!$C$9:$F$9),0))</f>
        <v>0</v>
      </c>
      <c r="CG98" s="88">
        <f>-MIN(SUMPRODUCT(--($E$9:$E$28&lt;=CG$33),--($B$9:$B$28=$J$97),--($F$9:$F$28&gt;=CG$33),--($C$9:$C$28=$AW98),$H$9:$H$28,$K$9:$K$28),VLOOKUP($AW98,'6. Patients'!$C$78:$AP$107,COLUMNS('6. Patients'!$C$9:$F$9),0))</f>
        <v>0</v>
      </c>
      <c r="CI98" s="12" t="str">
        <f t="shared" ref="CI98:CI127" si="98">AW98</f>
        <v/>
      </c>
      <c r="CJ98" s="88">
        <f>SUMPRODUCT(--($E$9:$E$28&lt;=CJ$33),--($B$9:$B$28=$J$97),--($F$9:$F$28&gt;=CJ$33),--($D$9:$D$28=$AW98),$H$9:$H$28,$K$9:$K$28)</f>
        <v>0</v>
      </c>
      <c r="CK98" s="88">
        <f t="shared" ref="CK98:DS105" si="99">SUMPRODUCT(--($E$9:$E$28&lt;=CK$33),--($B$9:$B$28=$J$97),--($F$9:$F$28&gt;=CK$33),--($D$9:$D$28=$AW98),$H$9:$H$28,$K$9:$K$28)</f>
        <v>0</v>
      </c>
      <c r="CL98" s="88">
        <f t="shared" si="99"/>
        <v>0</v>
      </c>
      <c r="CM98" s="88">
        <f t="shared" si="99"/>
        <v>0</v>
      </c>
      <c r="CN98" s="88">
        <f t="shared" si="99"/>
        <v>0</v>
      </c>
      <c r="CO98" s="88">
        <f t="shared" si="99"/>
        <v>0</v>
      </c>
      <c r="CP98" s="88">
        <f t="shared" si="99"/>
        <v>0</v>
      </c>
      <c r="CQ98" s="88">
        <f t="shared" si="99"/>
        <v>0</v>
      </c>
      <c r="CR98" s="88">
        <f t="shared" si="99"/>
        <v>0</v>
      </c>
      <c r="CS98" s="88">
        <f t="shared" si="99"/>
        <v>0</v>
      </c>
      <c r="CT98" s="88">
        <f t="shared" si="99"/>
        <v>0</v>
      </c>
      <c r="CU98" s="88">
        <f t="shared" si="99"/>
        <v>0</v>
      </c>
      <c r="CV98" s="88">
        <f t="shared" si="99"/>
        <v>0</v>
      </c>
      <c r="CW98" s="88">
        <f t="shared" si="99"/>
        <v>0</v>
      </c>
      <c r="CX98" s="88">
        <f t="shared" si="99"/>
        <v>0</v>
      </c>
      <c r="CY98" s="88">
        <f t="shared" si="99"/>
        <v>0</v>
      </c>
      <c r="CZ98" s="88">
        <f t="shared" si="99"/>
        <v>0</v>
      </c>
      <c r="DA98" s="88">
        <f t="shared" si="99"/>
        <v>0</v>
      </c>
      <c r="DB98" s="88">
        <f t="shared" si="99"/>
        <v>0</v>
      </c>
      <c r="DC98" s="88">
        <f t="shared" si="99"/>
        <v>0</v>
      </c>
      <c r="DD98" s="88">
        <f t="shared" si="99"/>
        <v>0</v>
      </c>
      <c r="DE98" s="88">
        <f t="shared" si="99"/>
        <v>0</v>
      </c>
      <c r="DF98" s="88">
        <f t="shared" si="99"/>
        <v>0</v>
      </c>
      <c r="DG98" s="88">
        <f t="shared" si="99"/>
        <v>0</v>
      </c>
      <c r="DH98" s="88">
        <f t="shared" si="99"/>
        <v>0</v>
      </c>
      <c r="DI98" s="88">
        <f t="shared" si="99"/>
        <v>0</v>
      </c>
      <c r="DJ98" s="88">
        <f t="shared" si="99"/>
        <v>0</v>
      </c>
      <c r="DK98" s="88">
        <f t="shared" si="99"/>
        <v>0</v>
      </c>
      <c r="DL98" s="88">
        <f t="shared" si="99"/>
        <v>0</v>
      </c>
      <c r="DM98" s="88">
        <f t="shared" si="99"/>
        <v>0</v>
      </c>
      <c r="DN98" s="88">
        <f t="shared" si="99"/>
        <v>0</v>
      </c>
      <c r="DO98" s="88">
        <f t="shared" si="99"/>
        <v>0</v>
      </c>
      <c r="DP98" s="88">
        <f t="shared" si="99"/>
        <v>0</v>
      </c>
      <c r="DQ98" s="88">
        <f t="shared" si="99"/>
        <v>0</v>
      </c>
      <c r="DR98" s="88">
        <f t="shared" si="99"/>
        <v>0</v>
      </c>
      <c r="DS98" s="88">
        <f t="shared" si="99"/>
        <v>0</v>
      </c>
    </row>
    <row r="99" spans="10:123" x14ac:dyDescent="0.3">
      <c r="J99" s="12" t="str">
        <f>'6. Patients'!C79</f>
        <v/>
      </c>
      <c r="K99" s="12"/>
      <c r="L99" s="88">
        <f t="shared" ref="L99:L127" si="100">SUM(AX99,CJ99)</f>
        <v>0</v>
      </c>
      <c r="M99" s="88">
        <f t="shared" ref="M99:M127" si="101">SUM(AY99,CK99)</f>
        <v>0</v>
      </c>
      <c r="N99" s="88">
        <f t="shared" ref="N99:N127" si="102">SUM(AZ99,CL99)</f>
        <v>0</v>
      </c>
      <c r="O99" s="88">
        <f t="shared" ref="O99:O127" si="103">SUM(BA99,CM99)</f>
        <v>0</v>
      </c>
      <c r="P99" s="88">
        <f t="shared" ref="P99:P127" si="104">SUM(BB99,CN99)</f>
        <v>0</v>
      </c>
      <c r="Q99" s="88">
        <f t="shared" ref="Q99:Q127" si="105">SUM(BC99,CO99)</f>
        <v>0</v>
      </c>
      <c r="R99" s="88">
        <f t="shared" ref="R99:R127" si="106">SUM(BD99,CP99)</f>
        <v>0</v>
      </c>
      <c r="S99" s="88">
        <f t="shared" ref="S99:S127" si="107">SUM(BE99,CQ99)</f>
        <v>0</v>
      </c>
      <c r="T99" s="88">
        <f t="shared" ref="T99:T127" si="108">SUM(BF99,CR99)</f>
        <v>0</v>
      </c>
      <c r="U99" s="88">
        <f t="shared" ref="U99:U127" si="109">SUM(BG99,CS99)</f>
        <v>0</v>
      </c>
      <c r="V99" s="88">
        <f t="shared" ref="V99:V127" si="110">SUM(BH99,CT99)</f>
        <v>0</v>
      </c>
      <c r="W99" s="88">
        <f t="shared" ref="W99:W127" si="111">SUM(BI99,CU99)</f>
        <v>0</v>
      </c>
      <c r="X99" s="88">
        <f t="shared" ref="X99:X127" si="112">SUM(BJ99,CV99)</f>
        <v>0</v>
      </c>
      <c r="Y99" s="88">
        <f t="shared" ref="Y99:Y127" si="113">SUM(BK99,CW99)</f>
        <v>0</v>
      </c>
      <c r="Z99" s="88">
        <f t="shared" ref="Z99:Z127" si="114">SUM(BL99,CX99)</f>
        <v>0</v>
      </c>
      <c r="AA99" s="88">
        <f t="shared" ref="AA99:AA127" si="115">SUM(BM99,CY99)</f>
        <v>0</v>
      </c>
      <c r="AB99" s="88">
        <f t="shared" ref="AB99:AB127" si="116">SUM(BN99,CZ99)</f>
        <v>0</v>
      </c>
      <c r="AC99" s="88">
        <f t="shared" ref="AC99:AC127" si="117">SUM(BO99,DA99)</f>
        <v>0</v>
      </c>
      <c r="AD99" s="88">
        <f t="shared" ref="AD99:AD127" si="118">SUM(BP99,DB99)</f>
        <v>0</v>
      </c>
      <c r="AE99" s="88">
        <f t="shared" ref="AE99:AE127" si="119">SUM(BQ99,DC99)</f>
        <v>0</v>
      </c>
      <c r="AF99" s="88">
        <f t="shared" ref="AF99:AF127" si="120">SUM(BR99,DD99)</f>
        <v>0</v>
      </c>
      <c r="AG99" s="88">
        <f t="shared" ref="AG99:AG127" si="121">SUM(BS99,DE99)</f>
        <v>0</v>
      </c>
      <c r="AH99" s="88">
        <f t="shared" ref="AH99:AH127" si="122">SUM(BT99,DF99)</f>
        <v>0</v>
      </c>
      <c r="AI99" s="88">
        <f t="shared" ref="AI99:AI127" si="123">SUM(BU99,DG99)</f>
        <v>0</v>
      </c>
      <c r="AJ99" s="88">
        <f t="shared" ref="AJ99:AJ127" si="124">SUM(BV99,DH99)</f>
        <v>0</v>
      </c>
      <c r="AK99" s="88">
        <f t="shared" ref="AK99:AK127" si="125">SUM(BW99,DI99)</f>
        <v>0</v>
      </c>
      <c r="AL99" s="88">
        <f t="shared" ref="AL99:AL127" si="126">SUM(BX99,DJ99)</f>
        <v>0</v>
      </c>
      <c r="AM99" s="88">
        <f t="shared" ref="AM99:AM127" si="127">SUM(BY99,DK99)</f>
        <v>0</v>
      </c>
      <c r="AN99" s="88">
        <f t="shared" ref="AN99:AN127" si="128">SUM(BZ99,DL99)</f>
        <v>0</v>
      </c>
      <c r="AO99" s="88">
        <f t="shared" ref="AO99:AO127" si="129">SUM(CA99,DM99)</f>
        <v>0</v>
      </c>
      <c r="AP99" s="88">
        <f t="shared" ref="AP99:AP127" si="130">SUM(CB99,DN99)</f>
        <v>0</v>
      </c>
      <c r="AQ99" s="88">
        <f t="shared" ref="AQ99:AQ127" si="131">SUM(CC99,DO99)</f>
        <v>0</v>
      </c>
      <c r="AR99" s="88">
        <f t="shared" ref="AR99:AR127" si="132">SUM(CD99,DP99)</f>
        <v>0</v>
      </c>
      <c r="AS99" s="88">
        <f t="shared" ref="AS99:AS127" si="133">SUM(CE99,DQ99)</f>
        <v>0</v>
      </c>
      <c r="AT99" s="88">
        <f t="shared" ref="AT99:AT127" si="134">SUM(CF99,DR99)</f>
        <v>0</v>
      </c>
      <c r="AU99" s="88">
        <f t="shared" ref="AU99:AU127" si="135">SUM(CG99,DS99)</f>
        <v>0</v>
      </c>
      <c r="AW99" s="12" t="str">
        <f t="shared" si="97"/>
        <v/>
      </c>
      <c r="AX99" s="88">
        <f>-MIN(SUMPRODUCT(--($E$9:$E$28&lt;=AX$33),--($B$9:$B$28=$J$97),--($F$9:$F$28&gt;=AX$33),--($C$9:$C$28=$AW99),$H$9:$H$28,$K$9:$K$28),VLOOKUP($AW99,'6. Patients'!$C$78:$AP$107,COLUMNS('6. Patients'!$C$9:$F$9),0))</f>
        <v>0</v>
      </c>
      <c r="AY99" s="88">
        <f>-MIN(SUMPRODUCT(--($E$9:$E$28&lt;=AY$33),--($B$9:$B$28=$J$97),--($F$9:$F$28&gt;=AY$33),--($C$9:$C$28=$AW99),$H$9:$H$28,$K$9:$K$28),VLOOKUP($AW99,'6. Patients'!$C$78:$AP$107,COLUMNS('6. Patients'!$C$9:$F$9),0))</f>
        <v>0</v>
      </c>
      <c r="AZ99" s="88">
        <f>-MIN(SUMPRODUCT(--($E$9:$E$28&lt;=AZ$33),--($B$9:$B$28=$J$97),--($F$9:$F$28&gt;=AZ$33),--($C$9:$C$28=$AW99),$H$9:$H$28,$K$9:$K$28),VLOOKUP($AW99,'6. Patients'!$C$78:$AP$107,COLUMNS('6. Patients'!$C$9:$F$9),0))</f>
        <v>0</v>
      </c>
      <c r="BA99" s="88">
        <f>-MIN(SUMPRODUCT(--($E$9:$E$28&lt;=BA$33),--($B$9:$B$28=$J$97),--($F$9:$F$28&gt;=BA$33),--($C$9:$C$28=$AW99),$H$9:$H$28,$K$9:$K$28),VLOOKUP($AW99,'6. Patients'!$C$78:$AP$107,COLUMNS('6. Patients'!$C$9:$F$9),0))</f>
        <v>0</v>
      </c>
      <c r="BB99" s="88">
        <f>-MIN(SUMPRODUCT(--($E$9:$E$28&lt;=BB$33),--($B$9:$B$28=$J$97),--($F$9:$F$28&gt;=BB$33),--($C$9:$C$28=$AW99),$H$9:$H$28,$K$9:$K$28),VLOOKUP($AW99,'6. Patients'!$C$78:$AP$107,COLUMNS('6. Patients'!$C$9:$F$9),0))</f>
        <v>0</v>
      </c>
      <c r="BC99" s="88">
        <f>-MIN(SUMPRODUCT(--($E$9:$E$28&lt;=BC$33),--($B$9:$B$28=$J$97),--($F$9:$F$28&gt;=BC$33),--($C$9:$C$28=$AW99),$H$9:$H$28,$K$9:$K$28),VLOOKUP($AW99,'6. Patients'!$C$78:$AP$107,COLUMNS('6. Patients'!$C$9:$F$9),0))</f>
        <v>0</v>
      </c>
      <c r="BD99" s="88">
        <f>-MIN(SUMPRODUCT(--($E$9:$E$28&lt;=BD$33),--($B$9:$B$28=$J$97),--($F$9:$F$28&gt;=BD$33),--($C$9:$C$28=$AW99),$H$9:$H$28,$K$9:$K$28),VLOOKUP($AW99,'6. Patients'!$C$78:$AP$107,COLUMNS('6. Patients'!$C$9:$F$9),0))</f>
        <v>0</v>
      </c>
      <c r="BE99" s="88">
        <f>-MIN(SUMPRODUCT(--($E$9:$E$28&lt;=BE$33),--($B$9:$B$28=$J$97),--($F$9:$F$28&gt;=BE$33),--($C$9:$C$28=$AW99),$H$9:$H$28,$K$9:$K$28),VLOOKUP($AW99,'6. Patients'!$C$78:$AP$107,COLUMNS('6. Patients'!$C$9:$F$9),0))</f>
        <v>0</v>
      </c>
      <c r="BF99" s="88">
        <f>-MIN(SUMPRODUCT(--($E$9:$E$28&lt;=BF$33),--($B$9:$B$28=$J$97),--($F$9:$F$28&gt;=BF$33),--($C$9:$C$28=$AW99),$H$9:$H$28,$K$9:$K$28),VLOOKUP($AW99,'6. Patients'!$C$78:$AP$107,COLUMNS('6. Patients'!$C$9:$F$9),0))</f>
        <v>0</v>
      </c>
      <c r="BG99" s="88">
        <f>-MIN(SUMPRODUCT(--($E$9:$E$28&lt;=BG$33),--($B$9:$B$28=$J$97),--($F$9:$F$28&gt;=BG$33),--($C$9:$C$28=$AW99),$H$9:$H$28,$K$9:$K$28),VLOOKUP($AW99,'6. Patients'!$C$78:$AP$107,COLUMNS('6. Patients'!$C$9:$F$9),0))</f>
        <v>0</v>
      </c>
      <c r="BH99" s="88">
        <f>-MIN(SUMPRODUCT(--($E$9:$E$28&lt;=BH$33),--($B$9:$B$28=$J$97),--($F$9:$F$28&gt;=BH$33),--($C$9:$C$28=$AW99),$H$9:$H$28,$K$9:$K$28),VLOOKUP($AW99,'6. Patients'!$C$78:$AP$107,COLUMNS('6. Patients'!$C$9:$F$9),0))</f>
        <v>0</v>
      </c>
      <c r="BI99" s="88">
        <f>-MIN(SUMPRODUCT(--($E$9:$E$28&lt;=BI$33),--($B$9:$B$28=$J$97),--($F$9:$F$28&gt;=BI$33),--($C$9:$C$28=$AW99),$H$9:$H$28,$K$9:$K$28),VLOOKUP($AW99,'6. Patients'!$C$78:$AP$107,COLUMNS('6. Patients'!$C$9:$F$9),0))</f>
        <v>0</v>
      </c>
      <c r="BJ99" s="88">
        <f>-MIN(SUMPRODUCT(--($E$9:$E$28&lt;=BJ$33),--($B$9:$B$28=$J$97),--($F$9:$F$28&gt;=BJ$33),--($C$9:$C$28=$AW99),$H$9:$H$28,$K$9:$K$28),VLOOKUP($AW99,'6. Patients'!$C$78:$AP$107,COLUMNS('6. Patients'!$C$9:$F$9),0))</f>
        <v>0</v>
      </c>
      <c r="BK99" s="88">
        <f>-MIN(SUMPRODUCT(--($E$9:$E$28&lt;=BK$33),--($B$9:$B$28=$J$97),--($F$9:$F$28&gt;=BK$33),--($C$9:$C$28=$AW99),$H$9:$H$28,$K$9:$K$28),VLOOKUP($AW99,'6. Patients'!$C$78:$AP$107,COLUMNS('6. Patients'!$C$9:$F$9),0))</f>
        <v>0</v>
      </c>
      <c r="BL99" s="88">
        <f>-MIN(SUMPRODUCT(--($E$9:$E$28&lt;=BL$33),--($B$9:$B$28=$J$97),--($F$9:$F$28&gt;=BL$33),--($C$9:$C$28=$AW99),$H$9:$H$28,$K$9:$K$28),VLOOKUP($AW99,'6. Patients'!$C$78:$AP$107,COLUMNS('6. Patients'!$C$9:$F$9),0))</f>
        <v>0</v>
      </c>
      <c r="BM99" s="88">
        <f>-MIN(SUMPRODUCT(--($E$9:$E$28&lt;=BM$33),--($B$9:$B$28=$J$97),--($F$9:$F$28&gt;=BM$33),--($C$9:$C$28=$AW99),$H$9:$H$28,$K$9:$K$28),VLOOKUP($AW99,'6. Patients'!$C$78:$AP$107,COLUMNS('6. Patients'!$C$9:$F$9),0))</f>
        <v>0</v>
      </c>
      <c r="BN99" s="88">
        <f>-MIN(SUMPRODUCT(--($E$9:$E$28&lt;=BN$33),--($B$9:$B$28=$J$97),--($F$9:$F$28&gt;=BN$33),--($C$9:$C$28=$AW99),$H$9:$H$28,$K$9:$K$28),VLOOKUP($AW99,'6. Patients'!$C$78:$AP$107,COLUMNS('6. Patients'!$C$9:$F$9),0))</f>
        <v>0</v>
      </c>
      <c r="BO99" s="88">
        <f>-MIN(SUMPRODUCT(--($E$9:$E$28&lt;=BO$33),--($B$9:$B$28=$J$97),--($F$9:$F$28&gt;=BO$33),--($C$9:$C$28=$AW99),$H$9:$H$28,$K$9:$K$28),VLOOKUP($AW99,'6. Patients'!$C$78:$AP$107,COLUMNS('6. Patients'!$C$9:$F$9),0))</f>
        <v>0</v>
      </c>
      <c r="BP99" s="88">
        <f>-MIN(SUMPRODUCT(--($E$9:$E$28&lt;=BP$33),--($B$9:$B$28=$J$97),--($F$9:$F$28&gt;=BP$33),--($C$9:$C$28=$AW99),$H$9:$H$28,$K$9:$K$28),VLOOKUP($AW99,'6. Patients'!$C$78:$AP$107,COLUMNS('6. Patients'!$C$9:$F$9),0))</f>
        <v>0</v>
      </c>
      <c r="BQ99" s="88">
        <f>-MIN(SUMPRODUCT(--($E$9:$E$28&lt;=BQ$33),--($B$9:$B$28=$J$97),--($F$9:$F$28&gt;=BQ$33),--($C$9:$C$28=$AW99),$H$9:$H$28,$K$9:$K$28),VLOOKUP($AW99,'6. Patients'!$C$78:$AP$107,COLUMNS('6. Patients'!$C$9:$F$9),0))</f>
        <v>0</v>
      </c>
      <c r="BR99" s="88">
        <f>-MIN(SUMPRODUCT(--($E$9:$E$28&lt;=BR$33),--($B$9:$B$28=$J$97),--($F$9:$F$28&gt;=BR$33),--($C$9:$C$28=$AW99),$H$9:$H$28,$K$9:$K$28),VLOOKUP($AW99,'6. Patients'!$C$78:$AP$107,COLUMNS('6. Patients'!$C$9:$F$9),0))</f>
        <v>0</v>
      </c>
      <c r="BS99" s="88">
        <f>-MIN(SUMPRODUCT(--($E$9:$E$28&lt;=BS$33),--($B$9:$B$28=$J$97),--($F$9:$F$28&gt;=BS$33),--($C$9:$C$28=$AW99),$H$9:$H$28,$K$9:$K$28),VLOOKUP($AW99,'6. Patients'!$C$78:$AP$107,COLUMNS('6. Patients'!$C$9:$F$9),0))</f>
        <v>0</v>
      </c>
      <c r="BT99" s="88">
        <f>-MIN(SUMPRODUCT(--($E$9:$E$28&lt;=BT$33),--($B$9:$B$28=$J$97),--($F$9:$F$28&gt;=BT$33),--($C$9:$C$28=$AW99),$H$9:$H$28,$K$9:$K$28),VLOOKUP($AW99,'6. Patients'!$C$78:$AP$107,COLUMNS('6. Patients'!$C$9:$F$9),0))</f>
        <v>0</v>
      </c>
      <c r="BU99" s="88">
        <f>-MIN(SUMPRODUCT(--($E$9:$E$28&lt;=BU$33),--($B$9:$B$28=$J$97),--($F$9:$F$28&gt;=BU$33),--($C$9:$C$28=$AW99),$H$9:$H$28,$K$9:$K$28),VLOOKUP($AW99,'6. Patients'!$C$78:$AP$107,COLUMNS('6. Patients'!$C$9:$F$9),0))</f>
        <v>0</v>
      </c>
      <c r="BV99" s="88">
        <f>-MIN(SUMPRODUCT(--($E$9:$E$28&lt;=BV$33),--($B$9:$B$28=$J$97),--($F$9:$F$28&gt;=BV$33),--($C$9:$C$28=$AW99),$H$9:$H$28,$K$9:$K$28),VLOOKUP($AW99,'6. Patients'!$C$78:$AP$107,COLUMNS('6. Patients'!$C$9:$F$9),0))</f>
        <v>0</v>
      </c>
      <c r="BW99" s="88">
        <f>-MIN(SUMPRODUCT(--($E$9:$E$28&lt;=BW$33),--($B$9:$B$28=$J$97),--($F$9:$F$28&gt;=BW$33),--($C$9:$C$28=$AW99),$H$9:$H$28,$K$9:$K$28),VLOOKUP($AW99,'6. Patients'!$C$78:$AP$107,COLUMNS('6. Patients'!$C$9:$F$9),0))</f>
        <v>0</v>
      </c>
      <c r="BX99" s="88">
        <f>-MIN(SUMPRODUCT(--($E$9:$E$28&lt;=BX$33),--($B$9:$B$28=$J$97),--($F$9:$F$28&gt;=BX$33),--($C$9:$C$28=$AW99),$H$9:$H$28,$K$9:$K$28),VLOOKUP($AW99,'6. Patients'!$C$78:$AP$107,COLUMNS('6. Patients'!$C$9:$F$9),0))</f>
        <v>0</v>
      </c>
      <c r="BY99" s="88">
        <f>-MIN(SUMPRODUCT(--($E$9:$E$28&lt;=BY$33),--($B$9:$B$28=$J$97),--($F$9:$F$28&gt;=BY$33),--($C$9:$C$28=$AW99),$H$9:$H$28,$K$9:$K$28),VLOOKUP($AW99,'6. Patients'!$C$78:$AP$107,COLUMNS('6. Patients'!$C$9:$F$9),0))</f>
        <v>0</v>
      </c>
      <c r="BZ99" s="88">
        <f>-MIN(SUMPRODUCT(--($E$9:$E$28&lt;=BZ$33),--($B$9:$B$28=$J$97),--($F$9:$F$28&gt;=BZ$33),--($C$9:$C$28=$AW99),$H$9:$H$28,$K$9:$K$28),VLOOKUP($AW99,'6. Patients'!$C$78:$AP$107,COLUMNS('6. Patients'!$C$9:$F$9),0))</f>
        <v>0</v>
      </c>
      <c r="CA99" s="88">
        <f>-MIN(SUMPRODUCT(--($E$9:$E$28&lt;=CA$33),--($B$9:$B$28=$J$97),--($F$9:$F$28&gt;=CA$33),--($C$9:$C$28=$AW99),$H$9:$H$28,$K$9:$K$28),VLOOKUP($AW99,'6. Patients'!$C$78:$AP$107,COLUMNS('6. Patients'!$C$9:$F$9),0))</f>
        <v>0</v>
      </c>
      <c r="CB99" s="88">
        <f>-MIN(SUMPRODUCT(--($E$9:$E$28&lt;=CB$33),--($B$9:$B$28=$J$97),--($F$9:$F$28&gt;=CB$33),--($C$9:$C$28=$AW99),$H$9:$H$28,$K$9:$K$28),VLOOKUP($AW99,'6. Patients'!$C$78:$AP$107,COLUMNS('6. Patients'!$C$9:$F$9),0))</f>
        <v>0</v>
      </c>
      <c r="CC99" s="88">
        <f>-MIN(SUMPRODUCT(--($E$9:$E$28&lt;=CC$33),--($B$9:$B$28=$J$97),--($F$9:$F$28&gt;=CC$33),--($C$9:$C$28=$AW99),$H$9:$H$28,$K$9:$K$28),VLOOKUP($AW99,'6. Patients'!$C$78:$AP$107,COLUMNS('6. Patients'!$C$9:$F$9),0))</f>
        <v>0</v>
      </c>
      <c r="CD99" s="88">
        <f>-MIN(SUMPRODUCT(--($E$9:$E$28&lt;=CD$33),--($B$9:$B$28=$J$97),--($F$9:$F$28&gt;=CD$33),--($C$9:$C$28=$AW99),$H$9:$H$28,$K$9:$K$28),VLOOKUP($AW99,'6. Patients'!$C$78:$AP$107,COLUMNS('6. Patients'!$C$9:$F$9),0))</f>
        <v>0</v>
      </c>
      <c r="CE99" s="88">
        <f>-MIN(SUMPRODUCT(--($E$9:$E$28&lt;=CE$33),--($B$9:$B$28=$J$97),--($F$9:$F$28&gt;=CE$33),--($C$9:$C$28=$AW99),$H$9:$H$28,$K$9:$K$28),VLOOKUP($AW99,'6. Patients'!$C$78:$AP$107,COLUMNS('6. Patients'!$C$9:$F$9),0))</f>
        <v>0</v>
      </c>
      <c r="CF99" s="88">
        <f>-MIN(SUMPRODUCT(--($E$9:$E$28&lt;=CF$33),--($B$9:$B$28=$J$97),--($F$9:$F$28&gt;=CF$33),--($C$9:$C$28=$AW99),$H$9:$H$28,$K$9:$K$28),VLOOKUP($AW99,'6. Patients'!$C$78:$AP$107,COLUMNS('6. Patients'!$C$9:$F$9),0))</f>
        <v>0</v>
      </c>
      <c r="CG99" s="88">
        <f>-MIN(SUMPRODUCT(--($E$9:$E$28&lt;=CG$33),--($B$9:$B$28=$J$97),--($F$9:$F$28&gt;=CG$33),--($C$9:$C$28=$AW99),$H$9:$H$28,$K$9:$K$28),VLOOKUP($AW99,'6. Patients'!$C$78:$AP$107,COLUMNS('6. Patients'!$C$9:$F$9),0))</f>
        <v>0</v>
      </c>
      <c r="CI99" s="12" t="str">
        <f t="shared" si="98"/>
        <v/>
      </c>
      <c r="CJ99" s="88">
        <f t="shared" ref="CJ99:CY121" si="136">SUMPRODUCT(--($E$9:$E$28&lt;=CJ$33),--($B$9:$B$28=$J$97),--($F$9:$F$28&gt;=CJ$33),--($D$9:$D$28=$AW99),$H$9:$H$28,$K$9:$K$28)</f>
        <v>0</v>
      </c>
      <c r="CK99" s="88">
        <f t="shared" si="99"/>
        <v>0</v>
      </c>
      <c r="CL99" s="88">
        <f t="shared" si="99"/>
        <v>0</v>
      </c>
      <c r="CM99" s="88">
        <f t="shared" si="99"/>
        <v>0</v>
      </c>
      <c r="CN99" s="88">
        <f t="shared" si="99"/>
        <v>0</v>
      </c>
      <c r="CO99" s="88">
        <f t="shared" si="99"/>
        <v>0</v>
      </c>
      <c r="CP99" s="88">
        <f t="shared" si="99"/>
        <v>0</v>
      </c>
      <c r="CQ99" s="88">
        <f t="shared" si="99"/>
        <v>0</v>
      </c>
      <c r="CR99" s="88">
        <f t="shared" si="99"/>
        <v>0</v>
      </c>
      <c r="CS99" s="88">
        <f t="shared" si="99"/>
        <v>0</v>
      </c>
      <c r="CT99" s="88">
        <f t="shared" si="99"/>
        <v>0</v>
      </c>
      <c r="CU99" s="88">
        <f t="shared" si="99"/>
        <v>0</v>
      </c>
      <c r="CV99" s="88">
        <f t="shared" si="99"/>
        <v>0</v>
      </c>
      <c r="CW99" s="88">
        <f t="shared" si="99"/>
        <v>0</v>
      </c>
      <c r="CX99" s="88">
        <f t="shared" si="99"/>
        <v>0</v>
      </c>
      <c r="CY99" s="88">
        <f t="shared" si="99"/>
        <v>0</v>
      </c>
      <c r="CZ99" s="88">
        <f t="shared" si="99"/>
        <v>0</v>
      </c>
      <c r="DA99" s="88">
        <f t="shared" si="99"/>
        <v>0</v>
      </c>
      <c r="DB99" s="88">
        <f t="shared" si="99"/>
        <v>0</v>
      </c>
      <c r="DC99" s="88">
        <f t="shared" si="99"/>
        <v>0</v>
      </c>
      <c r="DD99" s="88">
        <f t="shared" si="99"/>
        <v>0</v>
      </c>
      <c r="DE99" s="88">
        <f t="shared" si="99"/>
        <v>0</v>
      </c>
      <c r="DF99" s="88">
        <f t="shared" si="99"/>
        <v>0</v>
      </c>
      <c r="DG99" s="88">
        <f t="shared" si="99"/>
        <v>0</v>
      </c>
      <c r="DH99" s="88">
        <f t="shared" si="99"/>
        <v>0</v>
      </c>
      <c r="DI99" s="88">
        <f t="shared" si="99"/>
        <v>0</v>
      </c>
      <c r="DJ99" s="88">
        <f t="shared" si="99"/>
        <v>0</v>
      </c>
      <c r="DK99" s="88">
        <f t="shared" si="99"/>
        <v>0</v>
      </c>
      <c r="DL99" s="88">
        <f t="shared" si="99"/>
        <v>0</v>
      </c>
      <c r="DM99" s="88">
        <f t="shared" si="99"/>
        <v>0</v>
      </c>
      <c r="DN99" s="88">
        <f t="shared" si="99"/>
        <v>0</v>
      </c>
      <c r="DO99" s="88">
        <f t="shared" si="99"/>
        <v>0</v>
      </c>
      <c r="DP99" s="88">
        <f t="shared" si="99"/>
        <v>0</v>
      </c>
      <c r="DQ99" s="88">
        <f t="shared" si="99"/>
        <v>0</v>
      </c>
      <c r="DR99" s="88">
        <f t="shared" si="99"/>
        <v>0</v>
      </c>
      <c r="DS99" s="88">
        <f t="shared" si="99"/>
        <v>0</v>
      </c>
    </row>
    <row r="100" spans="10:123" x14ac:dyDescent="0.3">
      <c r="J100" s="12" t="str">
        <f>'6. Patients'!C80</f>
        <v/>
      </c>
      <c r="K100" s="12"/>
      <c r="L100" s="88">
        <f t="shared" si="100"/>
        <v>0</v>
      </c>
      <c r="M100" s="88">
        <f t="shared" si="101"/>
        <v>0</v>
      </c>
      <c r="N100" s="88">
        <f t="shared" si="102"/>
        <v>0</v>
      </c>
      <c r="O100" s="88">
        <f t="shared" si="103"/>
        <v>0</v>
      </c>
      <c r="P100" s="88">
        <f t="shared" si="104"/>
        <v>0</v>
      </c>
      <c r="Q100" s="88">
        <f t="shared" si="105"/>
        <v>0</v>
      </c>
      <c r="R100" s="88">
        <f t="shared" si="106"/>
        <v>0</v>
      </c>
      <c r="S100" s="88">
        <f t="shared" si="107"/>
        <v>0</v>
      </c>
      <c r="T100" s="88">
        <f t="shared" si="108"/>
        <v>0</v>
      </c>
      <c r="U100" s="88">
        <f t="shared" si="109"/>
        <v>0</v>
      </c>
      <c r="V100" s="88">
        <f t="shared" si="110"/>
        <v>0</v>
      </c>
      <c r="W100" s="88">
        <f t="shared" si="111"/>
        <v>0</v>
      </c>
      <c r="X100" s="88">
        <f t="shared" si="112"/>
        <v>0</v>
      </c>
      <c r="Y100" s="88">
        <f t="shared" si="113"/>
        <v>0</v>
      </c>
      <c r="Z100" s="88">
        <f t="shared" si="114"/>
        <v>0</v>
      </c>
      <c r="AA100" s="88">
        <f t="shared" si="115"/>
        <v>0</v>
      </c>
      <c r="AB100" s="88">
        <f t="shared" si="116"/>
        <v>0</v>
      </c>
      <c r="AC100" s="88">
        <f t="shared" si="117"/>
        <v>0</v>
      </c>
      <c r="AD100" s="88">
        <f t="shared" si="118"/>
        <v>0</v>
      </c>
      <c r="AE100" s="88">
        <f t="shared" si="119"/>
        <v>0</v>
      </c>
      <c r="AF100" s="88">
        <f t="shared" si="120"/>
        <v>0</v>
      </c>
      <c r="AG100" s="88">
        <f t="shared" si="121"/>
        <v>0</v>
      </c>
      <c r="AH100" s="88">
        <f t="shared" si="122"/>
        <v>0</v>
      </c>
      <c r="AI100" s="88">
        <f t="shared" si="123"/>
        <v>0</v>
      </c>
      <c r="AJ100" s="88">
        <f t="shared" si="124"/>
        <v>0</v>
      </c>
      <c r="AK100" s="88">
        <f t="shared" si="125"/>
        <v>0</v>
      </c>
      <c r="AL100" s="88">
        <f t="shared" si="126"/>
        <v>0</v>
      </c>
      <c r="AM100" s="88">
        <f t="shared" si="127"/>
        <v>0</v>
      </c>
      <c r="AN100" s="88">
        <f t="shared" si="128"/>
        <v>0</v>
      </c>
      <c r="AO100" s="88">
        <f t="shared" si="129"/>
        <v>0</v>
      </c>
      <c r="AP100" s="88">
        <f t="shared" si="130"/>
        <v>0</v>
      </c>
      <c r="AQ100" s="88">
        <f t="shared" si="131"/>
        <v>0</v>
      </c>
      <c r="AR100" s="88">
        <f t="shared" si="132"/>
        <v>0</v>
      </c>
      <c r="AS100" s="88">
        <f t="shared" si="133"/>
        <v>0</v>
      </c>
      <c r="AT100" s="88">
        <f t="shared" si="134"/>
        <v>0</v>
      </c>
      <c r="AU100" s="88">
        <f t="shared" si="135"/>
        <v>0</v>
      </c>
      <c r="AW100" s="12" t="str">
        <f t="shared" si="97"/>
        <v/>
      </c>
      <c r="AX100" s="88">
        <f>-MIN(SUMPRODUCT(--($E$9:$E$28&lt;=AX$33),--($B$9:$B$28=$J$97),--($F$9:$F$28&gt;=AX$33),--($C$9:$C$28=$AW100),$H$9:$H$28,$K$9:$K$28),VLOOKUP($AW100,'6. Patients'!$C$78:$AP$107,COLUMNS('6. Patients'!$C$9:$F$9),0))</f>
        <v>0</v>
      </c>
      <c r="AY100" s="88">
        <f>-MIN(SUMPRODUCT(--($E$9:$E$28&lt;=AY$33),--($B$9:$B$28=$J$97),--($F$9:$F$28&gt;=AY$33),--($C$9:$C$28=$AW100),$H$9:$H$28,$K$9:$K$28),VLOOKUP($AW100,'6. Patients'!$C$78:$AP$107,COLUMNS('6. Patients'!$C$9:$F$9),0))</f>
        <v>0</v>
      </c>
      <c r="AZ100" s="88">
        <f>-MIN(SUMPRODUCT(--($E$9:$E$28&lt;=AZ$33),--($B$9:$B$28=$J$97),--($F$9:$F$28&gt;=AZ$33),--($C$9:$C$28=$AW100),$H$9:$H$28,$K$9:$K$28),VLOOKUP($AW100,'6. Patients'!$C$78:$AP$107,COLUMNS('6. Patients'!$C$9:$F$9),0))</f>
        <v>0</v>
      </c>
      <c r="BA100" s="88">
        <f>-MIN(SUMPRODUCT(--($E$9:$E$28&lt;=BA$33),--($B$9:$B$28=$J$97),--($F$9:$F$28&gt;=BA$33),--($C$9:$C$28=$AW100),$H$9:$H$28,$K$9:$K$28),VLOOKUP($AW100,'6. Patients'!$C$78:$AP$107,COLUMNS('6. Patients'!$C$9:$F$9),0))</f>
        <v>0</v>
      </c>
      <c r="BB100" s="88">
        <f>-MIN(SUMPRODUCT(--($E$9:$E$28&lt;=BB$33),--($B$9:$B$28=$J$97),--($F$9:$F$28&gt;=BB$33),--($C$9:$C$28=$AW100),$H$9:$H$28,$K$9:$K$28),VLOOKUP($AW100,'6. Patients'!$C$78:$AP$107,COLUMNS('6. Patients'!$C$9:$F$9),0))</f>
        <v>0</v>
      </c>
      <c r="BC100" s="88">
        <f>-MIN(SUMPRODUCT(--($E$9:$E$28&lt;=BC$33),--($B$9:$B$28=$J$97),--($F$9:$F$28&gt;=BC$33),--($C$9:$C$28=$AW100),$H$9:$H$28,$K$9:$K$28),VLOOKUP($AW100,'6. Patients'!$C$78:$AP$107,COLUMNS('6. Patients'!$C$9:$F$9),0))</f>
        <v>0</v>
      </c>
      <c r="BD100" s="88">
        <f>-MIN(SUMPRODUCT(--($E$9:$E$28&lt;=BD$33),--($B$9:$B$28=$J$97),--($F$9:$F$28&gt;=BD$33),--($C$9:$C$28=$AW100),$H$9:$H$28,$K$9:$K$28),VLOOKUP($AW100,'6. Patients'!$C$78:$AP$107,COLUMNS('6. Patients'!$C$9:$F$9),0))</f>
        <v>0</v>
      </c>
      <c r="BE100" s="88">
        <f>-MIN(SUMPRODUCT(--($E$9:$E$28&lt;=BE$33),--($B$9:$B$28=$J$97),--($F$9:$F$28&gt;=BE$33),--($C$9:$C$28=$AW100),$H$9:$H$28,$K$9:$K$28),VLOOKUP($AW100,'6. Patients'!$C$78:$AP$107,COLUMNS('6. Patients'!$C$9:$F$9),0))</f>
        <v>0</v>
      </c>
      <c r="BF100" s="88">
        <f>-MIN(SUMPRODUCT(--($E$9:$E$28&lt;=BF$33),--($B$9:$B$28=$J$97),--($F$9:$F$28&gt;=BF$33),--($C$9:$C$28=$AW100),$H$9:$H$28,$K$9:$K$28),VLOOKUP($AW100,'6. Patients'!$C$78:$AP$107,COLUMNS('6. Patients'!$C$9:$F$9),0))</f>
        <v>0</v>
      </c>
      <c r="BG100" s="88">
        <f>-MIN(SUMPRODUCT(--($E$9:$E$28&lt;=BG$33),--($B$9:$B$28=$J$97),--($F$9:$F$28&gt;=BG$33),--($C$9:$C$28=$AW100),$H$9:$H$28,$K$9:$K$28),VLOOKUP($AW100,'6. Patients'!$C$78:$AP$107,COLUMNS('6. Patients'!$C$9:$F$9),0))</f>
        <v>0</v>
      </c>
      <c r="BH100" s="88">
        <f>-MIN(SUMPRODUCT(--($E$9:$E$28&lt;=BH$33),--($B$9:$B$28=$J$97),--($F$9:$F$28&gt;=BH$33),--($C$9:$C$28=$AW100),$H$9:$H$28,$K$9:$K$28),VLOOKUP($AW100,'6. Patients'!$C$78:$AP$107,COLUMNS('6. Patients'!$C$9:$F$9),0))</f>
        <v>0</v>
      </c>
      <c r="BI100" s="88">
        <f>-MIN(SUMPRODUCT(--($E$9:$E$28&lt;=BI$33),--($B$9:$B$28=$J$97),--($F$9:$F$28&gt;=BI$33),--($C$9:$C$28=$AW100),$H$9:$H$28,$K$9:$K$28),VLOOKUP($AW100,'6. Patients'!$C$78:$AP$107,COLUMNS('6. Patients'!$C$9:$F$9),0))</f>
        <v>0</v>
      </c>
      <c r="BJ100" s="88">
        <f>-MIN(SUMPRODUCT(--($E$9:$E$28&lt;=BJ$33),--($B$9:$B$28=$J$97),--($F$9:$F$28&gt;=BJ$33),--($C$9:$C$28=$AW100),$H$9:$H$28,$K$9:$K$28),VLOOKUP($AW100,'6. Patients'!$C$78:$AP$107,COLUMNS('6. Patients'!$C$9:$F$9),0))</f>
        <v>0</v>
      </c>
      <c r="BK100" s="88">
        <f>-MIN(SUMPRODUCT(--($E$9:$E$28&lt;=BK$33),--($B$9:$B$28=$J$97),--($F$9:$F$28&gt;=BK$33),--($C$9:$C$28=$AW100),$H$9:$H$28,$K$9:$K$28),VLOOKUP($AW100,'6. Patients'!$C$78:$AP$107,COLUMNS('6. Patients'!$C$9:$F$9),0))</f>
        <v>0</v>
      </c>
      <c r="BL100" s="88">
        <f>-MIN(SUMPRODUCT(--($E$9:$E$28&lt;=BL$33),--($B$9:$B$28=$J$97),--($F$9:$F$28&gt;=BL$33),--($C$9:$C$28=$AW100),$H$9:$H$28,$K$9:$K$28),VLOOKUP($AW100,'6. Patients'!$C$78:$AP$107,COLUMNS('6. Patients'!$C$9:$F$9),0))</f>
        <v>0</v>
      </c>
      <c r="BM100" s="88">
        <f>-MIN(SUMPRODUCT(--($E$9:$E$28&lt;=BM$33),--($B$9:$B$28=$J$97),--($F$9:$F$28&gt;=BM$33),--($C$9:$C$28=$AW100),$H$9:$H$28,$K$9:$K$28),VLOOKUP($AW100,'6. Patients'!$C$78:$AP$107,COLUMNS('6. Patients'!$C$9:$F$9),0))</f>
        <v>0</v>
      </c>
      <c r="BN100" s="88">
        <f>-MIN(SUMPRODUCT(--($E$9:$E$28&lt;=BN$33),--($B$9:$B$28=$J$97),--($F$9:$F$28&gt;=BN$33),--($C$9:$C$28=$AW100),$H$9:$H$28,$K$9:$K$28),VLOOKUP($AW100,'6. Patients'!$C$78:$AP$107,COLUMNS('6. Patients'!$C$9:$F$9),0))</f>
        <v>0</v>
      </c>
      <c r="BO100" s="88">
        <f>-MIN(SUMPRODUCT(--($E$9:$E$28&lt;=BO$33),--($B$9:$B$28=$J$97),--($F$9:$F$28&gt;=BO$33),--($C$9:$C$28=$AW100),$H$9:$H$28,$K$9:$K$28),VLOOKUP($AW100,'6. Patients'!$C$78:$AP$107,COLUMNS('6. Patients'!$C$9:$F$9),0))</f>
        <v>0</v>
      </c>
      <c r="BP100" s="88">
        <f>-MIN(SUMPRODUCT(--($E$9:$E$28&lt;=BP$33),--($B$9:$B$28=$J$97),--($F$9:$F$28&gt;=BP$33),--($C$9:$C$28=$AW100),$H$9:$H$28,$K$9:$K$28),VLOOKUP($AW100,'6. Patients'!$C$78:$AP$107,COLUMNS('6. Patients'!$C$9:$F$9),0))</f>
        <v>0</v>
      </c>
      <c r="BQ100" s="88">
        <f>-MIN(SUMPRODUCT(--($E$9:$E$28&lt;=BQ$33),--($B$9:$B$28=$J$97),--($F$9:$F$28&gt;=BQ$33),--($C$9:$C$28=$AW100),$H$9:$H$28,$K$9:$K$28),VLOOKUP($AW100,'6. Patients'!$C$78:$AP$107,COLUMNS('6. Patients'!$C$9:$F$9),0))</f>
        <v>0</v>
      </c>
      <c r="BR100" s="88">
        <f>-MIN(SUMPRODUCT(--($E$9:$E$28&lt;=BR$33),--($B$9:$B$28=$J$97),--($F$9:$F$28&gt;=BR$33),--($C$9:$C$28=$AW100),$H$9:$H$28,$K$9:$K$28),VLOOKUP($AW100,'6. Patients'!$C$78:$AP$107,COLUMNS('6. Patients'!$C$9:$F$9),0))</f>
        <v>0</v>
      </c>
      <c r="BS100" s="88">
        <f>-MIN(SUMPRODUCT(--($E$9:$E$28&lt;=BS$33),--($B$9:$B$28=$J$97),--($F$9:$F$28&gt;=BS$33),--($C$9:$C$28=$AW100),$H$9:$H$28,$K$9:$K$28),VLOOKUP($AW100,'6. Patients'!$C$78:$AP$107,COLUMNS('6. Patients'!$C$9:$F$9),0))</f>
        <v>0</v>
      </c>
      <c r="BT100" s="88">
        <f>-MIN(SUMPRODUCT(--($E$9:$E$28&lt;=BT$33),--($B$9:$B$28=$J$97),--($F$9:$F$28&gt;=BT$33),--($C$9:$C$28=$AW100),$H$9:$H$28,$K$9:$K$28),VLOOKUP($AW100,'6. Patients'!$C$78:$AP$107,COLUMNS('6. Patients'!$C$9:$F$9),0))</f>
        <v>0</v>
      </c>
      <c r="BU100" s="88">
        <f>-MIN(SUMPRODUCT(--($E$9:$E$28&lt;=BU$33),--($B$9:$B$28=$J$97),--($F$9:$F$28&gt;=BU$33),--($C$9:$C$28=$AW100),$H$9:$H$28,$K$9:$K$28),VLOOKUP($AW100,'6. Patients'!$C$78:$AP$107,COLUMNS('6. Patients'!$C$9:$F$9),0))</f>
        <v>0</v>
      </c>
      <c r="BV100" s="88">
        <f>-MIN(SUMPRODUCT(--($E$9:$E$28&lt;=BV$33),--($B$9:$B$28=$J$97),--($F$9:$F$28&gt;=BV$33),--($C$9:$C$28=$AW100),$H$9:$H$28,$K$9:$K$28),VLOOKUP($AW100,'6. Patients'!$C$78:$AP$107,COLUMNS('6. Patients'!$C$9:$F$9),0))</f>
        <v>0</v>
      </c>
      <c r="BW100" s="88">
        <f>-MIN(SUMPRODUCT(--($E$9:$E$28&lt;=BW$33),--($B$9:$B$28=$J$97),--($F$9:$F$28&gt;=BW$33),--($C$9:$C$28=$AW100),$H$9:$H$28,$K$9:$K$28),VLOOKUP($AW100,'6. Patients'!$C$78:$AP$107,COLUMNS('6. Patients'!$C$9:$F$9),0))</f>
        <v>0</v>
      </c>
      <c r="BX100" s="88">
        <f>-MIN(SUMPRODUCT(--($E$9:$E$28&lt;=BX$33),--($B$9:$B$28=$J$97),--($F$9:$F$28&gt;=BX$33),--($C$9:$C$28=$AW100),$H$9:$H$28,$K$9:$K$28),VLOOKUP($AW100,'6. Patients'!$C$78:$AP$107,COLUMNS('6. Patients'!$C$9:$F$9),0))</f>
        <v>0</v>
      </c>
      <c r="BY100" s="88">
        <f>-MIN(SUMPRODUCT(--($E$9:$E$28&lt;=BY$33),--($B$9:$B$28=$J$97),--($F$9:$F$28&gt;=BY$33),--($C$9:$C$28=$AW100),$H$9:$H$28,$K$9:$K$28),VLOOKUP($AW100,'6. Patients'!$C$78:$AP$107,COLUMNS('6. Patients'!$C$9:$F$9),0))</f>
        <v>0</v>
      </c>
      <c r="BZ100" s="88">
        <f>-MIN(SUMPRODUCT(--($E$9:$E$28&lt;=BZ$33),--($B$9:$B$28=$J$97),--($F$9:$F$28&gt;=BZ$33),--($C$9:$C$28=$AW100),$H$9:$H$28,$K$9:$K$28),VLOOKUP($AW100,'6. Patients'!$C$78:$AP$107,COLUMNS('6. Patients'!$C$9:$F$9),0))</f>
        <v>0</v>
      </c>
      <c r="CA100" s="88">
        <f>-MIN(SUMPRODUCT(--($E$9:$E$28&lt;=CA$33),--($B$9:$B$28=$J$97),--($F$9:$F$28&gt;=CA$33),--($C$9:$C$28=$AW100),$H$9:$H$28,$K$9:$K$28),VLOOKUP($AW100,'6. Patients'!$C$78:$AP$107,COLUMNS('6. Patients'!$C$9:$F$9),0))</f>
        <v>0</v>
      </c>
      <c r="CB100" s="88">
        <f>-MIN(SUMPRODUCT(--($E$9:$E$28&lt;=CB$33),--($B$9:$B$28=$J$97),--($F$9:$F$28&gt;=CB$33),--($C$9:$C$28=$AW100),$H$9:$H$28,$K$9:$K$28),VLOOKUP($AW100,'6. Patients'!$C$78:$AP$107,COLUMNS('6. Patients'!$C$9:$F$9),0))</f>
        <v>0</v>
      </c>
      <c r="CC100" s="88">
        <f>-MIN(SUMPRODUCT(--($E$9:$E$28&lt;=CC$33),--($B$9:$B$28=$J$97),--($F$9:$F$28&gt;=CC$33),--($C$9:$C$28=$AW100),$H$9:$H$28,$K$9:$K$28),VLOOKUP($AW100,'6. Patients'!$C$78:$AP$107,COLUMNS('6. Patients'!$C$9:$F$9),0))</f>
        <v>0</v>
      </c>
      <c r="CD100" s="88">
        <f>-MIN(SUMPRODUCT(--($E$9:$E$28&lt;=CD$33),--($B$9:$B$28=$J$97),--($F$9:$F$28&gt;=CD$33),--($C$9:$C$28=$AW100),$H$9:$H$28,$K$9:$K$28),VLOOKUP($AW100,'6. Patients'!$C$78:$AP$107,COLUMNS('6. Patients'!$C$9:$F$9),0))</f>
        <v>0</v>
      </c>
      <c r="CE100" s="88">
        <f>-MIN(SUMPRODUCT(--($E$9:$E$28&lt;=CE$33),--($B$9:$B$28=$J$97),--($F$9:$F$28&gt;=CE$33),--($C$9:$C$28=$AW100),$H$9:$H$28,$K$9:$K$28),VLOOKUP($AW100,'6. Patients'!$C$78:$AP$107,COLUMNS('6. Patients'!$C$9:$F$9),0))</f>
        <v>0</v>
      </c>
      <c r="CF100" s="88">
        <f>-MIN(SUMPRODUCT(--($E$9:$E$28&lt;=CF$33),--($B$9:$B$28=$J$97),--($F$9:$F$28&gt;=CF$33),--($C$9:$C$28=$AW100),$H$9:$H$28,$K$9:$K$28),VLOOKUP($AW100,'6. Patients'!$C$78:$AP$107,COLUMNS('6. Patients'!$C$9:$F$9),0))</f>
        <v>0</v>
      </c>
      <c r="CG100" s="88">
        <f>-MIN(SUMPRODUCT(--($E$9:$E$28&lt;=CG$33),--($B$9:$B$28=$J$97),--($F$9:$F$28&gt;=CG$33),--($C$9:$C$28=$AW100),$H$9:$H$28,$K$9:$K$28),VLOOKUP($AW100,'6. Patients'!$C$78:$AP$107,COLUMNS('6. Patients'!$C$9:$F$9),0))</f>
        <v>0</v>
      </c>
      <c r="CI100" s="12" t="str">
        <f t="shared" si="98"/>
        <v/>
      </c>
      <c r="CJ100" s="88">
        <f t="shared" si="136"/>
        <v>0</v>
      </c>
      <c r="CK100" s="88">
        <f t="shared" si="99"/>
        <v>0</v>
      </c>
      <c r="CL100" s="88">
        <f t="shared" si="99"/>
        <v>0</v>
      </c>
      <c r="CM100" s="88">
        <f t="shared" si="99"/>
        <v>0</v>
      </c>
      <c r="CN100" s="88">
        <f t="shared" si="99"/>
        <v>0</v>
      </c>
      <c r="CO100" s="88">
        <f t="shared" si="99"/>
        <v>0</v>
      </c>
      <c r="CP100" s="88">
        <f t="shared" si="99"/>
        <v>0</v>
      </c>
      <c r="CQ100" s="88">
        <f t="shared" si="99"/>
        <v>0</v>
      </c>
      <c r="CR100" s="88">
        <f t="shared" si="99"/>
        <v>0</v>
      </c>
      <c r="CS100" s="88">
        <f t="shared" si="99"/>
        <v>0</v>
      </c>
      <c r="CT100" s="88">
        <f t="shared" si="99"/>
        <v>0</v>
      </c>
      <c r="CU100" s="88">
        <f t="shared" si="99"/>
        <v>0</v>
      </c>
      <c r="CV100" s="88">
        <f t="shared" si="99"/>
        <v>0</v>
      </c>
      <c r="CW100" s="88">
        <f t="shared" si="99"/>
        <v>0</v>
      </c>
      <c r="CX100" s="88">
        <f t="shared" si="99"/>
        <v>0</v>
      </c>
      <c r="CY100" s="88">
        <f t="shared" si="99"/>
        <v>0</v>
      </c>
      <c r="CZ100" s="88">
        <f t="shared" si="99"/>
        <v>0</v>
      </c>
      <c r="DA100" s="88">
        <f t="shared" si="99"/>
        <v>0</v>
      </c>
      <c r="DB100" s="88">
        <f t="shared" si="99"/>
        <v>0</v>
      </c>
      <c r="DC100" s="88">
        <f t="shared" si="99"/>
        <v>0</v>
      </c>
      <c r="DD100" s="88">
        <f t="shared" si="99"/>
        <v>0</v>
      </c>
      <c r="DE100" s="88">
        <f t="shared" si="99"/>
        <v>0</v>
      </c>
      <c r="DF100" s="88">
        <f t="shared" si="99"/>
        <v>0</v>
      </c>
      <c r="DG100" s="88">
        <f t="shared" si="99"/>
        <v>0</v>
      </c>
      <c r="DH100" s="88">
        <f t="shared" si="99"/>
        <v>0</v>
      </c>
      <c r="DI100" s="88">
        <f t="shared" si="99"/>
        <v>0</v>
      </c>
      <c r="DJ100" s="88">
        <f t="shared" si="99"/>
        <v>0</v>
      </c>
      <c r="DK100" s="88">
        <f t="shared" si="99"/>
        <v>0</v>
      </c>
      <c r="DL100" s="88">
        <f t="shared" si="99"/>
        <v>0</v>
      </c>
      <c r="DM100" s="88">
        <f t="shared" si="99"/>
        <v>0</v>
      </c>
      <c r="DN100" s="88">
        <f t="shared" si="99"/>
        <v>0</v>
      </c>
      <c r="DO100" s="88">
        <f t="shared" si="99"/>
        <v>0</v>
      </c>
      <c r="DP100" s="88">
        <f t="shared" si="99"/>
        <v>0</v>
      </c>
      <c r="DQ100" s="88">
        <f t="shared" si="99"/>
        <v>0</v>
      </c>
      <c r="DR100" s="88">
        <f t="shared" si="99"/>
        <v>0</v>
      </c>
      <c r="DS100" s="88">
        <f t="shared" si="99"/>
        <v>0</v>
      </c>
    </row>
    <row r="101" spans="10:123" x14ac:dyDescent="0.3">
      <c r="J101" s="12" t="str">
        <f>'6. Patients'!C81</f>
        <v/>
      </c>
      <c r="K101" s="12"/>
      <c r="L101" s="88">
        <f t="shared" si="100"/>
        <v>0</v>
      </c>
      <c r="M101" s="88">
        <f t="shared" si="101"/>
        <v>0</v>
      </c>
      <c r="N101" s="88">
        <f t="shared" si="102"/>
        <v>0</v>
      </c>
      <c r="O101" s="88">
        <f t="shared" si="103"/>
        <v>0</v>
      </c>
      <c r="P101" s="88">
        <f t="shared" si="104"/>
        <v>0</v>
      </c>
      <c r="Q101" s="88">
        <f t="shared" si="105"/>
        <v>0</v>
      </c>
      <c r="R101" s="88">
        <f t="shared" si="106"/>
        <v>0</v>
      </c>
      <c r="S101" s="88">
        <f t="shared" si="107"/>
        <v>0</v>
      </c>
      <c r="T101" s="88">
        <f t="shared" si="108"/>
        <v>0</v>
      </c>
      <c r="U101" s="88">
        <f t="shared" si="109"/>
        <v>0</v>
      </c>
      <c r="V101" s="88">
        <f t="shared" si="110"/>
        <v>0</v>
      </c>
      <c r="W101" s="88">
        <f t="shared" si="111"/>
        <v>0</v>
      </c>
      <c r="X101" s="88">
        <f t="shared" si="112"/>
        <v>0</v>
      </c>
      <c r="Y101" s="88">
        <f t="shared" si="113"/>
        <v>0</v>
      </c>
      <c r="Z101" s="88">
        <f t="shared" si="114"/>
        <v>0</v>
      </c>
      <c r="AA101" s="88">
        <f t="shared" si="115"/>
        <v>0</v>
      </c>
      <c r="AB101" s="88">
        <f t="shared" si="116"/>
        <v>0</v>
      </c>
      <c r="AC101" s="88">
        <f t="shared" si="117"/>
        <v>0</v>
      </c>
      <c r="AD101" s="88">
        <f t="shared" si="118"/>
        <v>0</v>
      </c>
      <c r="AE101" s="88">
        <f t="shared" si="119"/>
        <v>0</v>
      </c>
      <c r="AF101" s="88">
        <f t="shared" si="120"/>
        <v>0</v>
      </c>
      <c r="AG101" s="88">
        <f t="shared" si="121"/>
        <v>0</v>
      </c>
      <c r="AH101" s="88">
        <f t="shared" si="122"/>
        <v>0</v>
      </c>
      <c r="AI101" s="88">
        <f t="shared" si="123"/>
        <v>0</v>
      </c>
      <c r="AJ101" s="88">
        <f t="shared" si="124"/>
        <v>0</v>
      </c>
      <c r="AK101" s="88">
        <f t="shared" si="125"/>
        <v>0</v>
      </c>
      <c r="AL101" s="88">
        <f t="shared" si="126"/>
        <v>0</v>
      </c>
      <c r="AM101" s="88">
        <f t="shared" si="127"/>
        <v>0</v>
      </c>
      <c r="AN101" s="88">
        <f t="shared" si="128"/>
        <v>0</v>
      </c>
      <c r="AO101" s="88">
        <f t="shared" si="129"/>
        <v>0</v>
      </c>
      <c r="AP101" s="88">
        <f t="shared" si="130"/>
        <v>0</v>
      </c>
      <c r="AQ101" s="88">
        <f t="shared" si="131"/>
        <v>0</v>
      </c>
      <c r="AR101" s="88">
        <f t="shared" si="132"/>
        <v>0</v>
      </c>
      <c r="AS101" s="88">
        <f t="shared" si="133"/>
        <v>0</v>
      </c>
      <c r="AT101" s="88">
        <f t="shared" si="134"/>
        <v>0</v>
      </c>
      <c r="AU101" s="88">
        <f t="shared" si="135"/>
        <v>0</v>
      </c>
      <c r="AW101" s="12" t="str">
        <f t="shared" si="97"/>
        <v/>
      </c>
      <c r="AX101" s="88">
        <f>-MIN(SUMPRODUCT(--($E$9:$E$28&lt;=AX$33),--($B$9:$B$28=$J$97),--($F$9:$F$28&gt;=AX$33),--($C$9:$C$28=$AW101),$H$9:$H$28,$K$9:$K$28),VLOOKUP($AW101,'6. Patients'!$C$78:$AP$107,COLUMNS('6. Patients'!$C$9:$F$9),0))</f>
        <v>0</v>
      </c>
      <c r="AY101" s="88">
        <f>-MIN(SUMPRODUCT(--($E$9:$E$28&lt;=AY$33),--($B$9:$B$28=$J$97),--($F$9:$F$28&gt;=AY$33),--($C$9:$C$28=$AW101),$H$9:$H$28,$K$9:$K$28),VLOOKUP($AW101,'6. Patients'!$C$78:$AP$107,COLUMNS('6. Patients'!$C$9:$F$9),0))</f>
        <v>0</v>
      </c>
      <c r="AZ101" s="88">
        <f>-MIN(SUMPRODUCT(--($E$9:$E$28&lt;=AZ$33),--($B$9:$B$28=$J$97),--($F$9:$F$28&gt;=AZ$33),--($C$9:$C$28=$AW101),$H$9:$H$28,$K$9:$K$28),VLOOKUP($AW101,'6. Patients'!$C$78:$AP$107,COLUMNS('6. Patients'!$C$9:$F$9),0))</f>
        <v>0</v>
      </c>
      <c r="BA101" s="88">
        <f>-MIN(SUMPRODUCT(--($E$9:$E$28&lt;=BA$33),--($B$9:$B$28=$J$97),--($F$9:$F$28&gt;=BA$33),--($C$9:$C$28=$AW101),$H$9:$H$28,$K$9:$K$28),VLOOKUP($AW101,'6. Patients'!$C$78:$AP$107,COLUMNS('6. Patients'!$C$9:$F$9),0))</f>
        <v>0</v>
      </c>
      <c r="BB101" s="88">
        <f>-MIN(SUMPRODUCT(--($E$9:$E$28&lt;=BB$33),--($B$9:$B$28=$J$97),--($F$9:$F$28&gt;=BB$33),--($C$9:$C$28=$AW101),$H$9:$H$28,$K$9:$K$28),VLOOKUP($AW101,'6. Patients'!$C$78:$AP$107,COLUMNS('6. Patients'!$C$9:$F$9),0))</f>
        <v>0</v>
      </c>
      <c r="BC101" s="88">
        <f>-MIN(SUMPRODUCT(--($E$9:$E$28&lt;=BC$33),--($B$9:$B$28=$J$97),--($F$9:$F$28&gt;=BC$33),--($C$9:$C$28=$AW101),$H$9:$H$28,$K$9:$K$28),VLOOKUP($AW101,'6. Patients'!$C$78:$AP$107,COLUMNS('6. Patients'!$C$9:$F$9),0))</f>
        <v>0</v>
      </c>
      <c r="BD101" s="88">
        <f>-MIN(SUMPRODUCT(--($E$9:$E$28&lt;=BD$33),--($B$9:$B$28=$J$97),--($F$9:$F$28&gt;=BD$33),--($C$9:$C$28=$AW101),$H$9:$H$28,$K$9:$K$28),VLOOKUP($AW101,'6. Patients'!$C$78:$AP$107,COLUMNS('6. Patients'!$C$9:$F$9),0))</f>
        <v>0</v>
      </c>
      <c r="BE101" s="88">
        <f>-MIN(SUMPRODUCT(--($E$9:$E$28&lt;=BE$33),--($B$9:$B$28=$J$97),--($F$9:$F$28&gt;=BE$33),--($C$9:$C$28=$AW101),$H$9:$H$28,$K$9:$K$28),VLOOKUP($AW101,'6. Patients'!$C$78:$AP$107,COLUMNS('6. Patients'!$C$9:$F$9),0))</f>
        <v>0</v>
      </c>
      <c r="BF101" s="88">
        <f>-MIN(SUMPRODUCT(--($E$9:$E$28&lt;=BF$33),--($B$9:$B$28=$J$97),--($F$9:$F$28&gt;=BF$33),--($C$9:$C$28=$AW101),$H$9:$H$28,$K$9:$K$28),VLOOKUP($AW101,'6. Patients'!$C$78:$AP$107,COLUMNS('6. Patients'!$C$9:$F$9),0))</f>
        <v>0</v>
      </c>
      <c r="BG101" s="88">
        <f>-MIN(SUMPRODUCT(--($E$9:$E$28&lt;=BG$33),--($B$9:$B$28=$J$97),--($F$9:$F$28&gt;=BG$33),--($C$9:$C$28=$AW101),$H$9:$H$28,$K$9:$K$28),VLOOKUP($AW101,'6. Patients'!$C$78:$AP$107,COLUMNS('6. Patients'!$C$9:$F$9),0))</f>
        <v>0</v>
      </c>
      <c r="BH101" s="88">
        <f>-MIN(SUMPRODUCT(--($E$9:$E$28&lt;=BH$33),--($B$9:$B$28=$J$97),--($F$9:$F$28&gt;=BH$33),--($C$9:$C$28=$AW101),$H$9:$H$28,$K$9:$K$28),VLOOKUP($AW101,'6. Patients'!$C$78:$AP$107,COLUMNS('6. Patients'!$C$9:$F$9),0))</f>
        <v>0</v>
      </c>
      <c r="BI101" s="88">
        <f>-MIN(SUMPRODUCT(--($E$9:$E$28&lt;=BI$33),--($B$9:$B$28=$J$97),--($F$9:$F$28&gt;=BI$33),--($C$9:$C$28=$AW101),$H$9:$H$28,$K$9:$K$28),VLOOKUP($AW101,'6. Patients'!$C$78:$AP$107,COLUMNS('6. Patients'!$C$9:$F$9),0))</f>
        <v>0</v>
      </c>
      <c r="BJ101" s="88">
        <f>-MIN(SUMPRODUCT(--($E$9:$E$28&lt;=BJ$33),--($B$9:$B$28=$J$97),--($F$9:$F$28&gt;=BJ$33),--($C$9:$C$28=$AW101),$H$9:$H$28,$K$9:$K$28),VLOOKUP($AW101,'6. Patients'!$C$78:$AP$107,COLUMNS('6. Patients'!$C$9:$F$9),0))</f>
        <v>0</v>
      </c>
      <c r="BK101" s="88">
        <f>-MIN(SUMPRODUCT(--($E$9:$E$28&lt;=BK$33),--($B$9:$B$28=$J$97),--($F$9:$F$28&gt;=BK$33),--($C$9:$C$28=$AW101),$H$9:$H$28,$K$9:$K$28),VLOOKUP($AW101,'6. Patients'!$C$78:$AP$107,COLUMNS('6. Patients'!$C$9:$F$9),0))</f>
        <v>0</v>
      </c>
      <c r="BL101" s="88">
        <f>-MIN(SUMPRODUCT(--($E$9:$E$28&lt;=BL$33),--($B$9:$B$28=$J$97),--($F$9:$F$28&gt;=BL$33),--($C$9:$C$28=$AW101),$H$9:$H$28,$K$9:$K$28),VLOOKUP($AW101,'6. Patients'!$C$78:$AP$107,COLUMNS('6. Patients'!$C$9:$F$9),0))</f>
        <v>0</v>
      </c>
      <c r="BM101" s="88">
        <f>-MIN(SUMPRODUCT(--($E$9:$E$28&lt;=BM$33),--($B$9:$B$28=$J$97),--($F$9:$F$28&gt;=BM$33),--($C$9:$C$28=$AW101),$H$9:$H$28,$K$9:$K$28),VLOOKUP($AW101,'6. Patients'!$C$78:$AP$107,COLUMNS('6. Patients'!$C$9:$F$9),0))</f>
        <v>0</v>
      </c>
      <c r="BN101" s="88">
        <f>-MIN(SUMPRODUCT(--($E$9:$E$28&lt;=BN$33),--($B$9:$B$28=$J$97),--($F$9:$F$28&gt;=BN$33),--($C$9:$C$28=$AW101),$H$9:$H$28,$K$9:$K$28),VLOOKUP($AW101,'6. Patients'!$C$78:$AP$107,COLUMNS('6. Patients'!$C$9:$F$9),0))</f>
        <v>0</v>
      </c>
      <c r="BO101" s="88">
        <f>-MIN(SUMPRODUCT(--($E$9:$E$28&lt;=BO$33),--($B$9:$B$28=$J$97),--($F$9:$F$28&gt;=BO$33),--($C$9:$C$28=$AW101),$H$9:$H$28,$K$9:$K$28),VLOOKUP($AW101,'6. Patients'!$C$78:$AP$107,COLUMNS('6. Patients'!$C$9:$F$9),0))</f>
        <v>0</v>
      </c>
      <c r="BP101" s="88">
        <f>-MIN(SUMPRODUCT(--($E$9:$E$28&lt;=BP$33),--($B$9:$B$28=$J$97),--($F$9:$F$28&gt;=BP$33),--($C$9:$C$28=$AW101),$H$9:$H$28,$K$9:$K$28),VLOOKUP($AW101,'6. Patients'!$C$78:$AP$107,COLUMNS('6. Patients'!$C$9:$F$9),0))</f>
        <v>0</v>
      </c>
      <c r="BQ101" s="88">
        <f>-MIN(SUMPRODUCT(--($E$9:$E$28&lt;=BQ$33),--($B$9:$B$28=$J$97),--($F$9:$F$28&gt;=BQ$33),--($C$9:$C$28=$AW101),$H$9:$H$28,$K$9:$K$28),VLOOKUP($AW101,'6. Patients'!$C$78:$AP$107,COLUMNS('6. Patients'!$C$9:$F$9),0))</f>
        <v>0</v>
      </c>
      <c r="BR101" s="88">
        <f>-MIN(SUMPRODUCT(--($E$9:$E$28&lt;=BR$33),--($B$9:$B$28=$J$97),--($F$9:$F$28&gt;=BR$33),--($C$9:$C$28=$AW101),$H$9:$H$28,$K$9:$K$28),VLOOKUP($AW101,'6. Patients'!$C$78:$AP$107,COLUMNS('6. Patients'!$C$9:$F$9),0))</f>
        <v>0</v>
      </c>
      <c r="BS101" s="88">
        <f>-MIN(SUMPRODUCT(--($E$9:$E$28&lt;=BS$33),--($B$9:$B$28=$J$97),--($F$9:$F$28&gt;=BS$33),--($C$9:$C$28=$AW101),$H$9:$H$28,$K$9:$K$28),VLOOKUP($AW101,'6. Patients'!$C$78:$AP$107,COLUMNS('6. Patients'!$C$9:$F$9),0))</f>
        <v>0</v>
      </c>
      <c r="BT101" s="88">
        <f>-MIN(SUMPRODUCT(--($E$9:$E$28&lt;=BT$33),--($B$9:$B$28=$J$97),--($F$9:$F$28&gt;=BT$33),--($C$9:$C$28=$AW101),$H$9:$H$28,$K$9:$K$28),VLOOKUP($AW101,'6. Patients'!$C$78:$AP$107,COLUMNS('6. Patients'!$C$9:$F$9),0))</f>
        <v>0</v>
      </c>
      <c r="BU101" s="88">
        <f>-MIN(SUMPRODUCT(--($E$9:$E$28&lt;=BU$33),--($B$9:$B$28=$J$97),--($F$9:$F$28&gt;=BU$33),--($C$9:$C$28=$AW101),$H$9:$H$28,$K$9:$K$28),VLOOKUP($AW101,'6. Patients'!$C$78:$AP$107,COLUMNS('6. Patients'!$C$9:$F$9),0))</f>
        <v>0</v>
      </c>
      <c r="BV101" s="88">
        <f>-MIN(SUMPRODUCT(--($E$9:$E$28&lt;=BV$33),--($B$9:$B$28=$J$97),--($F$9:$F$28&gt;=BV$33),--($C$9:$C$28=$AW101),$H$9:$H$28,$K$9:$K$28),VLOOKUP($AW101,'6. Patients'!$C$78:$AP$107,COLUMNS('6. Patients'!$C$9:$F$9),0))</f>
        <v>0</v>
      </c>
      <c r="BW101" s="88">
        <f>-MIN(SUMPRODUCT(--($E$9:$E$28&lt;=BW$33),--($B$9:$B$28=$J$97),--($F$9:$F$28&gt;=BW$33),--($C$9:$C$28=$AW101),$H$9:$H$28,$K$9:$K$28),VLOOKUP($AW101,'6. Patients'!$C$78:$AP$107,COLUMNS('6. Patients'!$C$9:$F$9),0))</f>
        <v>0</v>
      </c>
      <c r="BX101" s="88">
        <f>-MIN(SUMPRODUCT(--($E$9:$E$28&lt;=BX$33),--($B$9:$B$28=$J$97),--($F$9:$F$28&gt;=BX$33),--($C$9:$C$28=$AW101),$H$9:$H$28,$K$9:$K$28),VLOOKUP($AW101,'6. Patients'!$C$78:$AP$107,COLUMNS('6. Patients'!$C$9:$F$9),0))</f>
        <v>0</v>
      </c>
      <c r="BY101" s="88">
        <f>-MIN(SUMPRODUCT(--($E$9:$E$28&lt;=BY$33),--($B$9:$B$28=$J$97),--($F$9:$F$28&gt;=BY$33),--($C$9:$C$28=$AW101),$H$9:$H$28,$K$9:$K$28),VLOOKUP($AW101,'6. Patients'!$C$78:$AP$107,COLUMNS('6. Patients'!$C$9:$F$9),0))</f>
        <v>0</v>
      </c>
      <c r="BZ101" s="88">
        <f>-MIN(SUMPRODUCT(--($E$9:$E$28&lt;=BZ$33),--($B$9:$B$28=$J$97),--($F$9:$F$28&gt;=BZ$33),--($C$9:$C$28=$AW101),$H$9:$H$28,$K$9:$K$28),VLOOKUP($AW101,'6. Patients'!$C$78:$AP$107,COLUMNS('6. Patients'!$C$9:$F$9),0))</f>
        <v>0</v>
      </c>
      <c r="CA101" s="88">
        <f>-MIN(SUMPRODUCT(--($E$9:$E$28&lt;=CA$33),--($B$9:$B$28=$J$97),--($F$9:$F$28&gt;=CA$33),--($C$9:$C$28=$AW101),$H$9:$H$28,$K$9:$K$28),VLOOKUP($AW101,'6. Patients'!$C$78:$AP$107,COLUMNS('6. Patients'!$C$9:$F$9),0))</f>
        <v>0</v>
      </c>
      <c r="CB101" s="88">
        <f>-MIN(SUMPRODUCT(--($E$9:$E$28&lt;=CB$33),--($B$9:$B$28=$J$97),--($F$9:$F$28&gt;=CB$33),--($C$9:$C$28=$AW101),$H$9:$H$28,$K$9:$K$28),VLOOKUP($AW101,'6. Patients'!$C$78:$AP$107,COLUMNS('6. Patients'!$C$9:$F$9),0))</f>
        <v>0</v>
      </c>
      <c r="CC101" s="88">
        <f>-MIN(SUMPRODUCT(--($E$9:$E$28&lt;=CC$33),--($B$9:$B$28=$J$97),--($F$9:$F$28&gt;=CC$33),--($C$9:$C$28=$AW101),$H$9:$H$28,$K$9:$K$28),VLOOKUP($AW101,'6. Patients'!$C$78:$AP$107,COLUMNS('6. Patients'!$C$9:$F$9),0))</f>
        <v>0</v>
      </c>
      <c r="CD101" s="88">
        <f>-MIN(SUMPRODUCT(--($E$9:$E$28&lt;=CD$33),--($B$9:$B$28=$J$97),--($F$9:$F$28&gt;=CD$33),--($C$9:$C$28=$AW101),$H$9:$H$28,$K$9:$K$28),VLOOKUP($AW101,'6. Patients'!$C$78:$AP$107,COLUMNS('6. Patients'!$C$9:$F$9),0))</f>
        <v>0</v>
      </c>
      <c r="CE101" s="88">
        <f>-MIN(SUMPRODUCT(--($E$9:$E$28&lt;=CE$33),--($B$9:$B$28=$J$97),--($F$9:$F$28&gt;=CE$33),--($C$9:$C$28=$AW101),$H$9:$H$28,$K$9:$K$28),VLOOKUP($AW101,'6. Patients'!$C$78:$AP$107,COLUMNS('6. Patients'!$C$9:$F$9),0))</f>
        <v>0</v>
      </c>
      <c r="CF101" s="88">
        <f>-MIN(SUMPRODUCT(--($E$9:$E$28&lt;=CF$33),--($B$9:$B$28=$J$97),--($F$9:$F$28&gt;=CF$33),--($C$9:$C$28=$AW101),$H$9:$H$28,$K$9:$K$28),VLOOKUP($AW101,'6. Patients'!$C$78:$AP$107,COLUMNS('6. Patients'!$C$9:$F$9),0))</f>
        <v>0</v>
      </c>
      <c r="CG101" s="88">
        <f>-MIN(SUMPRODUCT(--($E$9:$E$28&lt;=CG$33),--($B$9:$B$28=$J$97),--($F$9:$F$28&gt;=CG$33),--($C$9:$C$28=$AW101),$H$9:$H$28,$K$9:$K$28),VLOOKUP($AW101,'6. Patients'!$C$78:$AP$107,COLUMNS('6. Patients'!$C$9:$F$9),0))</f>
        <v>0</v>
      </c>
      <c r="CI101" s="12" t="str">
        <f t="shared" si="98"/>
        <v/>
      </c>
      <c r="CJ101" s="88">
        <f t="shared" si="136"/>
        <v>0</v>
      </c>
      <c r="CK101" s="88">
        <f t="shared" si="99"/>
        <v>0</v>
      </c>
      <c r="CL101" s="88">
        <f t="shared" si="99"/>
        <v>0</v>
      </c>
      <c r="CM101" s="88">
        <f t="shared" si="99"/>
        <v>0</v>
      </c>
      <c r="CN101" s="88">
        <f t="shared" si="99"/>
        <v>0</v>
      </c>
      <c r="CO101" s="88">
        <f t="shared" si="99"/>
        <v>0</v>
      </c>
      <c r="CP101" s="88">
        <f t="shared" si="99"/>
        <v>0</v>
      </c>
      <c r="CQ101" s="88">
        <f t="shared" si="99"/>
        <v>0</v>
      </c>
      <c r="CR101" s="88">
        <f t="shared" si="99"/>
        <v>0</v>
      </c>
      <c r="CS101" s="88">
        <f t="shared" si="99"/>
        <v>0</v>
      </c>
      <c r="CT101" s="88">
        <f t="shared" si="99"/>
        <v>0</v>
      </c>
      <c r="CU101" s="88">
        <f t="shared" si="99"/>
        <v>0</v>
      </c>
      <c r="CV101" s="88">
        <f t="shared" si="99"/>
        <v>0</v>
      </c>
      <c r="CW101" s="88">
        <f t="shared" si="99"/>
        <v>0</v>
      </c>
      <c r="CX101" s="88">
        <f t="shared" si="99"/>
        <v>0</v>
      </c>
      <c r="CY101" s="88">
        <f t="shared" si="99"/>
        <v>0</v>
      </c>
      <c r="CZ101" s="88">
        <f t="shared" si="99"/>
        <v>0</v>
      </c>
      <c r="DA101" s="88">
        <f t="shared" si="99"/>
        <v>0</v>
      </c>
      <c r="DB101" s="88">
        <f t="shared" si="99"/>
        <v>0</v>
      </c>
      <c r="DC101" s="88">
        <f t="shared" si="99"/>
        <v>0</v>
      </c>
      <c r="DD101" s="88">
        <f t="shared" si="99"/>
        <v>0</v>
      </c>
      <c r="DE101" s="88">
        <f t="shared" si="99"/>
        <v>0</v>
      </c>
      <c r="DF101" s="88">
        <f t="shared" si="99"/>
        <v>0</v>
      </c>
      <c r="DG101" s="88">
        <f t="shared" si="99"/>
        <v>0</v>
      </c>
      <c r="DH101" s="88">
        <f t="shared" si="99"/>
        <v>0</v>
      </c>
      <c r="DI101" s="88">
        <f t="shared" si="99"/>
        <v>0</v>
      </c>
      <c r="DJ101" s="88">
        <f t="shared" si="99"/>
        <v>0</v>
      </c>
      <c r="DK101" s="88">
        <f t="shared" si="99"/>
        <v>0</v>
      </c>
      <c r="DL101" s="88">
        <f t="shared" si="99"/>
        <v>0</v>
      </c>
      <c r="DM101" s="88">
        <f t="shared" si="99"/>
        <v>0</v>
      </c>
      <c r="DN101" s="88">
        <f t="shared" si="99"/>
        <v>0</v>
      </c>
      <c r="DO101" s="88">
        <f t="shared" si="99"/>
        <v>0</v>
      </c>
      <c r="DP101" s="88">
        <f t="shared" si="99"/>
        <v>0</v>
      </c>
      <c r="DQ101" s="88">
        <f t="shared" si="99"/>
        <v>0</v>
      </c>
      <c r="DR101" s="88">
        <f t="shared" si="99"/>
        <v>0</v>
      </c>
      <c r="DS101" s="88">
        <f t="shared" si="99"/>
        <v>0</v>
      </c>
    </row>
    <row r="102" spans="10:123" x14ac:dyDescent="0.3">
      <c r="J102" s="12" t="str">
        <f>'6. Patients'!C82</f>
        <v/>
      </c>
      <c r="K102" s="12"/>
      <c r="L102" s="88">
        <f t="shared" si="100"/>
        <v>0</v>
      </c>
      <c r="M102" s="88">
        <f t="shared" si="101"/>
        <v>0</v>
      </c>
      <c r="N102" s="88">
        <f t="shared" si="102"/>
        <v>0</v>
      </c>
      <c r="O102" s="88">
        <f t="shared" si="103"/>
        <v>0</v>
      </c>
      <c r="P102" s="88">
        <f t="shared" si="104"/>
        <v>0</v>
      </c>
      <c r="Q102" s="88">
        <f t="shared" si="105"/>
        <v>0</v>
      </c>
      <c r="R102" s="88">
        <f t="shared" si="106"/>
        <v>0</v>
      </c>
      <c r="S102" s="88">
        <f t="shared" si="107"/>
        <v>0</v>
      </c>
      <c r="T102" s="88">
        <f t="shared" si="108"/>
        <v>0</v>
      </c>
      <c r="U102" s="88">
        <f t="shared" si="109"/>
        <v>0</v>
      </c>
      <c r="V102" s="88">
        <f t="shared" si="110"/>
        <v>0</v>
      </c>
      <c r="W102" s="88">
        <f t="shared" si="111"/>
        <v>0</v>
      </c>
      <c r="X102" s="88">
        <f t="shared" si="112"/>
        <v>0</v>
      </c>
      <c r="Y102" s="88">
        <f t="shared" si="113"/>
        <v>0</v>
      </c>
      <c r="Z102" s="88">
        <f t="shared" si="114"/>
        <v>0</v>
      </c>
      <c r="AA102" s="88">
        <f t="shared" si="115"/>
        <v>0</v>
      </c>
      <c r="AB102" s="88">
        <f t="shared" si="116"/>
        <v>0</v>
      </c>
      <c r="AC102" s="88">
        <f t="shared" si="117"/>
        <v>0</v>
      </c>
      <c r="AD102" s="88">
        <f t="shared" si="118"/>
        <v>0</v>
      </c>
      <c r="AE102" s="88">
        <f t="shared" si="119"/>
        <v>0</v>
      </c>
      <c r="AF102" s="88">
        <f t="shared" si="120"/>
        <v>0</v>
      </c>
      <c r="AG102" s="88">
        <f t="shared" si="121"/>
        <v>0</v>
      </c>
      <c r="AH102" s="88">
        <f t="shared" si="122"/>
        <v>0</v>
      </c>
      <c r="AI102" s="88">
        <f t="shared" si="123"/>
        <v>0</v>
      </c>
      <c r="AJ102" s="88">
        <f t="shared" si="124"/>
        <v>0</v>
      </c>
      <c r="AK102" s="88">
        <f t="shared" si="125"/>
        <v>0</v>
      </c>
      <c r="AL102" s="88">
        <f t="shared" si="126"/>
        <v>0</v>
      </c>
      <c r="AM102" s="88">
        <f t="shared" si="127"/>
        <v>0</v>
      </c>
      <c r="AN102" s="88">
        <f t="shared" si="128"/>
        <v>0</v>
      </c>
      <c r="AO102" s="88">
        <f t="shared" si="129"/>
        <v>0</v>
      </c>
      <c r="AP102" s="88">
        <f t="shared" si="130"/>
        <v>0</v>
      </c>
      <c r="AQ102" s="88">
        <f t="shared" si="131"/>
        <v>0</v>
      </c>
      <c r="AR102" s="88">
        <f t="shared" si="132"/>
        <v>0</v>
      </c>
      <c r="AS102" s="88">
        <f t="shared" si="133"/>
        <v>0</v>
      </c>
      <c r="AT102" s="88">
        <f t="shared" si="134"/>
        <v>0</v>
      </c>
      <c r="AU102" s="88">
        <f t="shared" si="135"/>
        <v>0</v>
      </c>
      <c r="AW102" s="12" t="str">
        <f t="shared" si="97"/>
        <v/>
      </c>
      <c r="AX102" s="88">
        <f>-MIN(SUMPRODUCT(--($E$9:$E$28&lt;=AX$33),--($B$9:$B$28=$J$97),--($F$9:$F$28&gt;=AX$33),--($C$9:$C$28=$AW102),$H$9:$H$28,$K$9:$K$28),VLOOKUP($AW102,'6. Patients'!$C$78:$AP$107,COLUMNS('6. Patients'!$C$9:$F$9),0))</f>
        <v>0</v>
      </c>
      <c r="AY102" s="88">
        <f>-MIN(SUMPRODUCT(--($E$9:$E$28&lt;=AY$33),--($B$9:$B$28=$J$97),--($F$9:$F$28&gt;=AY$33),--($C$9:$C$28=$AW102),$H$9:$H$28,$K$9:$K$28),VLOOKUP($AW102,'6. Patients'!$C$78:$AP$107,COLUMNS('6. Patients'!$C$9:$F$9),0))</f>
        <v>0</v>
      </c>
      <c r="AZ102" s="88">
        <f>-MIN(SUMPRODUCT(--($E$9:$E$28&lt;=AZ$33),--($B$9:$B$28=$J$97),--($F$9:$F$28&gt;=AZ$33),--($C$9:$C$28=$AW102),$H$9:$H$28,$K$9:$K$28),VLOOKUP($AW102,'6. Patients'!$C$78:$AP$107,COLUMNS('6. Patients'!$C$9:$F$9),0))</f>
        <v>0</v>
      </c>
      <c r="BA102" s="88">
        <f>-MIN(SUMPRODUCT(--($E$9:$E$28&lt;=BA$33),--($B$9:$B$28=$J$97),--($F$9:$F$28&gt;=BA$33),--($C$9:$C$28=$AW102),$H$9:$H$28,$K$9:$K$28),VLOOKUP($AW102,'6. Patients'!$C$78:$AP$107,COLUMNS('6. Patients'!$C$9:$F$9),0))</f>
        <v>0</v>
      </c>
      <c r="BB102" s="88">
        <f>-MIN(SUMPRODUCT(--($E$9:$E$28&lt;=BB$33),--($B$9:$B$28=$J$97),--($F$9:$F$28&gt;=BB$33),--($C$9:$C$28=$AW102),$H$9:$H$28,$K$9:$K$28),VLOOKUP($AW102,'6. Patients'!$C$78:$AP$107,COLUMNS('6. Patients'!$C$9:$F$9),0))</f>
        <v>0</v>
      </c>
      <c r="BC102" s="88">
        <f>-MIN(SUMPRODUCT(--($E$9:$E$28&lt;=BC$33),--($B$9:$B$28=$J$97),--($F$9:$F$28&gt;=BC$33),--($C$9:$C$28=$AW102),$H$9:$H$28,$K$9:$K$28),VLOOKUP($AW102,'6. Patients'!$C$78:$AP$107,COLUMNS('6. Patients'!$C$9:$F$9),0))</f>
        <v>0</v>
      </c>
      <c r="BD102" s="88">
        <f>-MIN(SUMPRODUCT(--($E$9:$E$28&lt;=BD$33),--($B$9:$B$28=$J$97),--($F$9:$F$28&gt;=BD$33),--($C$9:$C$28=$AW102),$H$9:$H$28,$K$9:$K$28),VLOOKUP($AW102,'6. Patients'!$C$78:$AP$107,COLUMNS('6. Patients'!$C$9:$F$9),0))</f>
        <v>0</v>
      </c>
      <c r="BE102" s="88">
        <f>-MIN(SUMPRODUCT(--($E$9:$E$28&lt;=BE$33),--($B$9:$B$28=$J$97),--($F$9:$F$28&gt;=BE$33),--($C$9:$C$28=$AW102),$H$9:$H$28,$K$9:$K$28),VLOOKUP($AW102,'6. Patients'!$C$78:$AP$107,COLUMNS('6. Patients'!$C$9:$F$9),0))</f>
        <v>0</v>
      </c>
      <c r="BF102" s="88">
        <f>-MIN(SUMPRODUCT(--($E$9:$E$28&lt;=BF$33),--($B$9:$B$28=$J$97),--($F$9:$F$28&gt;=BF$33),--($C$9:$C$28=$AW102),$H$9:$H$28,$K$9:$K$28),VLOOKUP($AW102,'6. Patients'!$C$78:$AP$107,COLUMNS('6. Patients'!$C$9:$F$9),0))</f>
        <v>0</v>
      </c>
      <c r="BG102" s="88">
        <f>-MIN(SUMPRODUCT(--($E$9:$E$28&lt;=BG$33),--($B$9:$B$28=$J$97),--($F$9:$F$28&gt;=BG$33),--($C$9:$C$28=$AW102),$H$9:$H$28,$K$9:$K$28),VLOOKUP($AW102,'6. Patients'!$C$78:$AP$107,COLUMNS('6. Patients'!$C$9:$F$9),0))</f>
        <v>0</v>
      </c>
      <c r="BH102" s="88">
        <f>-MIN(SUMPRODUCT(--($E$9:$E$28&lt;=BH$33),--($B$9:$B$28=$J$97),--($F$9:$F$28&gt;=BH$33),--($C$9:$C$28=$AW102),$H$9:$H$28,$K$9:$K$28),VLOOKUP($AW102,'6. Patients'!$C$78:$AP$107,COLUMNS('6. Patients'!$C$9:$F$9),0))</f>
        <v>0</v>
      </c>
      <c r="BI102" s="88">
        <f>-MIN(SUMPRODUCT(--($E$9:$E$28&lt;=BI$33),--($B$9:$B$28=$J$97),--($F$9:$F$28&gt;=BI$33),--($C$9:$C$28=$AW102),$H$9:$H$28,$K$9:$K$28),VLOOKUP($AW102,'6. Patients'!$C$78:$AP$107,COLUMNS('6. Patients'!$C$9:$F$9),0))</f>
        <v>0</v>
      </c>
      <c r="BJ102" s="88">
        <f>-MIN(SUMPRODUCT(--($E$9:$E$28&lt;=BJ$33),--($B$9:$B$28=$J$97),--($F$9:$F$28&gt;=BJ$33),--($C$9:$C$28=$AW102),$H$9:$H$28,$K$9:$K$28),VLOOKUP($AW102,'6. Patients'!$C$78:$AP$107,COLUMNS('6. Patients'!$C$9:$F$9),0))</f>
        <v>0</v>
      </c>
      <c r="BK102" s="88">
        <f>-MIN(SUMPRODUCT(--($E$9:$E$28&lt;=BK$33),--($B$9:$B$28=$J$97),--($F$9:$F$28&gt;=BK$33),--($C$9:$C$28=$AW102),$H$9:$H$28,$K$9:$K$28),VLOOKUP($AW102,'6. Patients'!$C$78:$AP$107,COLUMNS('6. Patients'!$C$9:$F$9),0))</f>
        <v>0</v>
      </c>
      <c r="BL102" s="88">
        <f>-MIN(SUMPRODUCT(--($E$9:$E$28&lt;=BL$33),--($B$9:$B$28=$J$97),--($F$9:$F$28&gt;=BL$33),--($C$9:$C$28=$AW102),$H$9:$H$28,$K$9:$K$28),VLOOKUP($AW102,'6. Patients'!$C$78:$AP$107,COLUMNS('6. Patients'!$C$9:$F$9),0))</f>
        <v>0</v>
      </c>
      <c r="BM102" s="88">
        <f>-MIN(SUMPRODUCT(--($E$9:$E$28&lt;=BM$33),--($B$9:$B$28=$J$97),--($F$9:$F$28&gt;=BM$33),--($C$9:$C$28=$AW102),$H$9:$H$28,$K$9:$K$28),VLOOKUP($AW102,'6. Patients'!$C$78:$AP$107,COLUMNS('6. Patients'!$C$9:$F$9),0))</f>
        <v>0</v>
      </c>
      <c r="BN102" s="88">
        <f>-MIN(SUMPRODUCT(--($E$9:$E$28&lt;=BN$33),--($B$9:$B$28=$J$97),--($F$9:$F$28&gt;=BN$33),--($C$9:$C$28=$AW102),$H$9:$H$28,$K$9:$K$28),VLOOKUP($AW102,'6. Patients'!$C$78:$AP$107,COLUMNS('6. Patients'!$C$9:$F$9),0))</f>
        <v>0</v>
      </c>
      <c r="BO102" s="88">
        <f>-MIN(SUMPRODUCT(--($E$9:$E$28&lt;=BO$33),--($B$9:$B$28=$J$97),--($F$9:$F$28&gt;=BO$33),--($C$9:$C$28=$AW102),$H$9:$H$28,$K$9:$K$28),VLOOKUP($AW102,'6. Patients'!$C$78:$AP$107,COLUMNS('6. Patients'!$C$9:$F$9),0))</f>
        <v>0</v>
      </c>
      <c r="BP102" s="88">
        <f>-MIN(SUMPRODUCT(--($E$9:$E$28&lt;=BP$33),--($B$9:$B$28=$J$97),--($F$9:$F$28&gt;=BP$33),--($C$9:$C$28=$AW102),$H$9:$H$28,$K$9:$K$28),VLOOKUP($AW102,'6. Patients'!$C$78:$AP$107,COLUMNS('6. Patients'!$C$9:$F$9),0))</f>
        <v>0</v>
      </c>
      <c r="BQ102" s="88">
        <f>-MIN(SUMPRODUCT(--($E$9:$E$28&lt;=BQ$33),--($B$9:$B$28=$J$97),--($F$9:$F$28&gt;=BQ$33),--($C$9:$C$28=$AW102),$H$9:$H$28,$K$9:$K$28),VLOOKUP($AW102,'6. Patients'!$C$78:$AP$107,COLUMNS('6. Patients'!$C$9:$F$9),0))</f>
        <v>0</v>
      </c>
      <c r="BR102" s="88">
        <f>-MIN(SUMPRODUCT(--($E$9:$E$28&lt;=BR$33),--($B$9:$B$28=$J$97),--($F$9:$F$28&gt;=BR$33),--($C$9:$C$28=$AW102),$H$9:$H$28,$K$9:$K$28),VLOOKUP($AW102,'6. Patients'!$C$78:$AP$107,COLUMNS('6. Patients'!$C$9:$F$9),0))</f>
        <v>0</v>
      </c>
      <c r="BS102" s="88">
        <f>-MIN(SUMPRODUCT(--($E$9:$E$28&lt;=BS$33),--($B$9:$B$28=$J$97),--($F$9:$F$28&gt;=BS$33),--($C$9:$C$28=$AW102),$H$9:$H$28,$K$9:$K$28),VLOOKUP($AW102,'6. Patients'!$C$78:$AP$107,COLUMNS('6. Patients'!$C$9:$F$9),0))</f>
        <v>0</v>
      </c>
      <c r="BT102" s="88">
        <f>-MIN(SUMPRODUCT(--($E$9:$E$28&lt;=BT$33),--($B$9:$B$28=$J$97),--($F$9:$F$28&gt;=BT$33),--($C$9:$C$28=$AW102),$H$9:$H$28,$K$9:$K$28),VLOOKUP($AW102,'6. Patients'!$C$78:$AP$107,COLUMNS('6. Patients'!$C$9:$F$9),0))</f>
        <v>0</v>
      </c>
      <c r="BU102" s="88">
        <f>-MIN(SUMPRODUCT(--($E$9:$E$28&lt;=BU$33),--($B$9:$B$28=$J$97),--($F$9:$F$28&gt;=BU$33),--($C$9:$C$28=$AW102),$H$9:$H$28,$K$9:$K$28),VLOOKUP($AW102,'6. Patients'!$C$78:$AP$107,COLUMNS('6. Patients'!$C$9:$F$9),0))</f>
        <v>0</v>
      </c>
      <c r="BV102" s="88">
        <f>-MIN(SUMPRODUCT(--($E$9:$E$28&lt;=BV$33),--($B$9:$B$28=$J$97),--($F$9:$F$28&gt;=BV$33),--($C$9:$C$28=$AW102),$H$9:$H$28,$K$9:$K$28),VLOOKUP($AW102,'6. Patients'!$C$78:$AP$107,COLUMNS('6. Patients'!$C$9:$F$9),0))</f>
        <v>0</v>
      </c>
      <c r="BW102" s="88">
        <f>-MIN(SUMPRODUCT(--($E$9:$E$28&lt;=BW$33),--($B$9:$B$28=$J$97),--($F$9:$F$28&gt;=BW$33),--($C$9:$C$28=$AW102),$H$9:$H$28,$K$9:$K$28),VLOOKUP($AW102,'6. Patients'!$C$78:$AP$107,COLUMNS('6. Patients'!$C$9:$F$9),0))</f>
        <v>0</v>
      </c>
      <c r="BX102" s="88">
        <f>-MIN(SUMPRODUCT(--($E$9:$E$28&lt;=BX$33),--($B$9:$B$28=$J$97),--($F$9:$F$28&gt;=BX$33),--($C$9:$C$28=$AW102),$H$9:$H$28,$K$9:$K$28),VLOOKUP($AW102,'6. Patients'!$C$78:$AP$107,COLUMNS('6. Patients'!$C$9:$F$9),0))</f>
        <v>0</v>
      </c>
      <c r="BY102" s="88">
        <f>-MIN(SUMPRODUCT(--($E$9:$E$28&lt;=BY$33),--($B$9:$B$28=$J$97),--($F$9:$F$28&gt;=BY$33),--($C$9:$C$28=$AW102),$H$9:$H$28,$K$9:$K$28),VLOOKUP($AW102,'6. Patients'!$C$78:$AP$107,COLUMNS('6. Patients'!$C$9:$F$9),0))</f>
        <v>0</v>
      </c>
      <c r="BZ102" s="88">
        <f>-MIN(SUMPRODUCT(--($E$9:$E$28&lt;=BZ$33),--($B$9:$B$28=$J$97),--($F$9:$F$28&gt;=BZ$33),--($C$9:$C$28=$AW102),$H$9:$H$28,$K$9:$K$28),VLOOKUP($AW102,'6. Patients'!$C$78:$AP$107,COLUMNS('6. Patients'!$C$9:$F$9),0))</f>
        <v>0</v>
      </c>
      <c r="CA102" s="88">
        <f>-MIN(SUMPRODUCT(--($E$9:$E$28&lt;=CA$33),--($B$9:$B$28=$J$97),--($F$9:$F$28&gt;=CA$33),--($C$9:$C$28=$AW102),$H$9:$H$28,$K$9:$K$28),VLOOKUP($AW102,'6. Patients'!$C$78:$AP$107,COLUMNS('6. Patients'!$C$9:$F$9),0))</f>
        <v>0</v>
      </c>
      <c r="CB102" s="88">
        <f>-MIN(SUMPRODUCT(--($E$9:$E$28&lt;=CB$33),--($B$9:$B$28=$J$97),--($F$9:$F$28&gt;=CB$33),--($C$9:$C$28=$AW102),$H$9:$H$28,$K$9:$K$28),VLOOKUP($AW102,'6. Patients'!$C$78:$AP$107,COLUMNS('6. Patients'!$C$9:$F$9),0))</f>
        <v>0</v>
      </c>
      <c r="CC102" s="88">
        <f>-MIN(SUMPRODUCT(--($E$9:$E$28&lt;=CC$33),--($B$9:$B$28=$J$97),--($F$9:$F$28&gt;=CC$33),--($C$9:$C$28=$AW102),$H$9:$H$28,$K$9:$K$28),VLOOKUP($AW102,'6. Patients'!$C$78:$AP$107,COLUMNS('6. Patients'!$C$9:$F$9),0))</f>
        <v>0</v>
      </c>
      <c r="CD102" s="88">
        <f>-MIN(SUMPRODUCT(--($E$9:$E$28&lt;=CD$33),--($B$9:$B$28=$J$97),--($F$9:$F$28&gt;=CD$33),--($C$9:$C$28=$AW102),$H$9:$H$28,$K$9:$K$28),VLOOKUP($AW102,'6. Patients'!$C$78:$AP$107,COLUMNS('6. Patients'!$C$9:$F$9),0))</f>
        <v>0</v>
      </c>
      <c r="CE102" s="88">
        <f>-MIN(SUMPRODUCT(--($E$9:$E$28&lt;=CE$33),--($B$9:$B$28=$J$97),--($F$9:$F$28&gt;=CE$33),--($C$9:$C$28=$AW102),$H$9:$H$28,$K$9:$K$28),VLOOKUP($AW102,'6. Patients'!$C$78:$AP$107,COLUMNS('6. Patients'!$C$9:$F$9),0))</f>
        <v>0</v>
      </c>
      <c r="CF102" s="88">
        <f>-MIN(SUMPRODUCT(--($E$9:$E$28&lt;=CF$33),--($B$9:$B$28=$J$97),--($F$9:$F$28&gt;=CF$33),--($C$9:$C$28=$AW102),$H$9:$H$28,$K$9:$K$28),VLOOKUP($AW102,'6. Patients'!$C$78:$AP$107,COLUMNS('6. Patients'!$C$9:$F$9),0))</f>
        <v>0</v>
      </c>
      <c r="CG102" s="88">
        <f>-MIN(SUMPRODUCT(--($E$9:$E$28&lt;=CG$33),--($B$9:$B$28=$J$97),--($F$9:$F$28&gt;=CG$33),--($C$9:$C$28=$AW102),$H$9:$H$28,$K$9:$K$28),VLOOKUP($AW102,'6. Patients'!$C$78:$AP$107,COLUMNS('6. Patients'!$C$9:$F$9),0))</f>
        <v>0</v>
      </c>
      <c r="CI102" s="12" t="str">
        <f t="shared" si="98"/>
        <v/>
      </c>
      <c r="CJ102" s="88">
        <f t="shared" si="136"/>
        <v>0</v>
      </c>
      <c r="CK102" s="88">
        <f t="shared" si="99"/>
        <v>0</v>
      </c>
      <c r="CL102" s="88">
        <f t="shared" si="99"/>
        <v>0</v>
      </c>
      <c r="CM102" s="88">
        <f t="shared" si="99"/>
        <v>0</v>
      </c>
      <c r="CN102" s="88">
        <f t="shared" si="99"/>
        <v>0</v>
      </c>
      <c r="CO102" s="88">
        <f t="shared" si="99"/>
        <v>0</v>
      </c>
      <c r="CP102" s="88">
        <f t="shared" si="99"/>
        <v>0</v>
      </c>
      <c r="CQ102" s="88">
        <f t="shared" si="99"/>
        <v>0</v>
      </c>
      <c r="CR102" s="88">
        <f t="shared" si="99"/>
        <v>0</v>
      </c>
      <c r="CS102" s="88">
        <f t="shared" si="99"/>
        <v>0</v>
      </c>
      <c r="CT102" s="88">
        <f t="shared" si="99"/>
        <v>0</v>
      </c>
      <c r="CU102" s="88">
        <f t="shared" si="99"/>
        <v>0</v>
      </c>
      <c r="CV102" s="88">
        <f t="shared" si="99"/>
        <v>0</v>
      </c>
      <c r="CW102" s="88">
        <f t="shared" si="99"/>
        <v>0</v>
      </c>
      <c r="CX102" s="88">
        <f t="shared" si="99"/>
        <v>0</v>
      </c>
      <c r="CY102" s="88">
        <f t="shared" si="99"/>
        <v>0</v>
      </c>
      <c r="CZ102" s="88">
        <f t="shared" si="99"/>
        <v>0</v>
      </c>
      <c r="DA102" s="88">
        <f t="shared" si="99"/>
        <v>0</v>
      </c>
      <c r="DB102" s="88">
        <f t="shared" si="99"/>
        <v>0</v>
      </c>
      <c r="DC102" s="88">
        <f t="shared" si="99"/>
        <v>0</v>
      </c>
      <c r="DD102" s="88">
        <f t="shared" si="99"/>
        <v>0</v>
      </c>
      <c r="DE102" s="88">
        <f t="shared" si="99"/>
        <v>0</v>
      </c>
      <c r="DF102" s="88">
        <f t="shared" si="99"/>
        <v>0</v>
      </c>
      <c r="DG102" s="88">
        <f t="shared" si="99"/>
        <v>0</v>
      </c>
      <c r="DH102" s="88">
        <f t="shared" si="99"/>
        <v>0</v>
      </c>
      <c r="DI102" s="88">
        <f t="shared" si="99"/>
        <v>0</v>
      </c>
      <c r="DJ102" s="88">
        <f t="shared" si="99"/>
        <v>0</v>
      </c>
      <c r="DK102" s="88">
        <f t="shared" si="99"/>
        <v>0</v>
      </c>
      <c r="DL102" s="88">
        <f t="shared" si="99"/>
        <v>0</v>
      </c>
      <c r="DM102" s="88">
        <f t="shared" si="99"/>
        <v>0</v>
      </c>
      <c r="DN102" s="88">
        <f t="shared" si="99"/>
        <v>0</v>
      </c>
      <c r="DO102" s="88">
        <f t="shared" si="99"/>
        <v>0</v>
      </c>
      <c r="DP102" s="88">
        <f t="shared" si="99"/>
        <v>0</v>
      </c>
      <c r="DQ102" s="88">
        <f t="shared" si="99"/>
        <v>0</v>
      </c>
      <c r="DR102" s="88">
        <f t="shared" si="99"/>
        <v>0</v>
      </c>
      <c r="DS102" s="88">
        <f t="shared" si="99"/>
        <v>0</v>
      </c>
    </row>
    <row r="103" spans="10:123" x14ac:dyDescent="0.3">
      <c r="J103" s="12" t="str">
        <f>'6. Patients'!C83</f>
        <v/>
      </c>
      <c r="K103" s="12"/>
      <c r="L103" s="88">
        <f t="shared" si="100"/>
        <v>0</v>
      </c>
      <c r="M103" s="88">
        <f t="shared" si="101"/>
        <v>0</v>
      </c>
      <c r="N103" s="88">
        <f t="shared" si="102"/>
        <v>0</v>
      </c>
      <c r="O103" s="88">
        <f t="shared" si="103"/>
        <v>0</v>
      </c>
      <c r="P103" s="88">
        <f t="shared" si="104"/>
        <v>0</v>
      </c>
      <c r="Q103" s="88">
        <f t="shared" si="105"/>
        <v>0</v>
      </c>
      <c r="R103" s="88">
        <f t="shared" si="106"/>
        <v>0</v>
      </c>
      <c r="S103" s="88">
        <f t="shared" si="107"/>
        <v>0</v>
      </c>
      <c r="T103" s="88">
        <f t="shared" si="108"/>
        <v>0</v>
      </c>
      <c r="U103" s="88">
        <f t="shared" si="109"/>
        <v>0</v>
      </c>
      <c r="V103" s="88">
        <f t="shared" si="110"/>
        <v>0</v>
      </c>
      <c r="W103" s="88">
        <f t="shared" si="111"/>
        <v>0</v>
      </c>
      <c r="X103" s="88">
        <f t="shared" si="112"/>
        <v>0</v>
      </c>
      <c r="Y103" s="88">
        <f t="shared" si="113"/>
        <v>0</v>
      </c>
      <c r="Z103" s="88">
        <f t="shared" si="114"/>
        <v>0</v>
      </c>
      <c r="AA103" s="88">
        <f t="shared" si="115"/>
        <v>0</v>
      </c>
      <c r="AB103" s="88">
        <f t="shared" si="116"/>
        <v>0</v>
      </c>
      <c r="AC103" s="88">
        <f t="shared" si="117"/>
        <v>0</v>
      </c>
      <c r="AD103" s="88">
        <f t="shared" si="118"/>
        <v>0</v>
      </c>
      <c r="AE103" s="88">
        <f t="shared" si="119"/>
        <v>0</v>
      </c>
      <c r="AF103" s="88">
        <f t="shared" si="120"/>
        <v>0</v>
      </c>
      <c r="AG103" s="88">
        <f t="shared" si="121"/>
        <v>0</v>
      </c>
      <c r="AH103" s="88">
        <f t="shared" si="122"/>
        <v>0</v>
      </c>
      <c r="AI103" s="88">
        <f t="shared" si="123"/>
        <v>0</v>
      </c>
      <c r="AJ103" s="88">
        <f t="shared" si="124"/>
        <v>0</v>
      </c>
      <c r="AK103" s="88">
        <f t="shared" si="125"/>
        <v>0</v>
      </c>
      <c r="AL103" s="88">
        <f t="shared" si="126"/>
        <v>0</v>
      </c>
      <c r="AM103" s="88">
        <f t="shared" si="127"/>
        <v>0</v>
      </c>
      <c r="AN103" s="88">
        <f t="shared" si="128"/>
        <v>0</v>
      </c>
      <c r="AO103" s="88">
        <f t="shared" si="129"/>
        <v>0</v>
      </c>
      <c r="AP103" s="88">
        <f t="shared" si="130"/>
        <v>0</v>
      </c>
      <c r="AQ103" s="88">
        <f t="shared" si="131"/>
        <v>0</v>
      </c>
      <c r="AR103" s="88">
        <f t="shared" si="132"/>
        <v>0</v>
      </c>
      <c r="AS103" s="88">
        <f t="shared" si="133"/>
        <v>0</v>
      </c>
      <c r="AT103" s="88">
        <f t="shared" si="134"/>
        <v>0</v>
      </c>
      <c r="AU103" s="88">
        <f t="shared" si="135"/>
        <v>0</v>
      </c>
      <c r="AW103" s="12" t="str">
        <f t="shared" si="97"/>
        <v/>
      </c>
      <c r="AX103" s="88">
        <f>-MIN(SUMPRODUCT(--($E$9:$E$28&lt;=AX$33),--($B$9:$B$28=$J$97),--($F$9:$F$28&gt;=AX$33),--($C$9:$C$28=$AW103),$H$9:$H$28,$K$9:$K$28),VLOOKUP($AW103,'6. Patients'!$C$78:$AP$107,COLUMNS('6. Patients'!$C$9:$F$9),0))</f>
        <v>0</v>
      </c>
      <c r="AY103" s="88">
        <f>-MIN(SUMPRODUCT(--($E$9:$E$28&lt;=AY$33),--($B$9:$B$28=$J$97),--($F$9:$F$28&gt;=AY$33),--($C$9:$C$28=$AW103),$H$9:$H$28,$K$9:$K$28),VLOOKUP($AW103,'6. Patients'!$C$78:$AP$107,COLUMNS('6. Patients'!$C$9:$F$9),0))</f>
        <v>0</v>
      </c>
      <c r="AZ103" s="88">
        <f>-MIN(SUMPRODUCT(--($E$9:$E$28&lt;=AZ$33),--($B$9:$B$28=$J$97),--($F$9:$F$28&gt;=AZ$33),--($C$9:$C$28=$AW103),$H$9:$H$28,$K$9:$K$28),VLOOKUP($AW103,'6. Patients'!$C$78:$AP$107,COLUMNS('6. Patients'!$C$9:$F$9),0))</f>
        <v>0</v>
      </c>
      <c r="BA103" s="88">
        <f>-MIN(SUMPRODUCT(--($E$9:$E$28&lt;=BA$33),--($B$9:$B$28=$J$97),--($F$9:$F$28&gt;=BA$33),--($C$9:$C$28=$AW103),$H$9:$H$28,$K$9:$K$28),VLOOKUP($AW103,'6. Patients'!$C$78:$AP$107,COLUMNS('6. Patients'!$C$9:$F$9),0))</f>
        <v>0</v>
      </c>
      <c r="BB103" s="88">
        <f>-MIN(SUMPRODUCT(--($E$9:$E$28&lt;=BB$33),--($B$9:$B$28=$J$97),--($F$9:$F$28&gt;=BB$33),--($C$9:$C$28=$AW103),$H$9:$H$28,$K$9:$K$28),VLOOKUP($AW103,'6. Patients'!$C$78:$AP$107,COLUMNS('6. Patients'!$C$9:$F$9),0))</f>
        <v>0</v>
      </c>
      <c r="BC103" s="88">
        <f>-MIN(SUMPRODUCT(--($E$9:$E$28&lt;=BC$33),--($B$9:$B$28=$J$97),--($F$9:$F$28&gt;=BC$33),--($C$9:$C$28=$AW103),$H$9:$H$28,$K$9:$K$28),VLOOKUP($AW103,'6. Patients'!$C$78:$AP$107,COLUMNS('6. Patients'!$C$9:$F$9),0))</f>
        <v>0</v>
      </c>
      <c r="BD103" s="88">
        <f>-MIN(SUMPRODUCT(--($E$9:$E$28&lt;=BD$33),--($B$9:$B$28=$J$97),--($F$9:$F$28&gt;=BD$33),--($C$9:$C$28=$AW103),$H$9:$H$28,$K$9:$K$28),VLOOKUP($AW103,'6. Patients'!$C$78:$AP$107,COLUMNS('6. Patients'!$C$9:$F$9),0))</f>
        <v>0</v>
      </c>
      <c r="BE103" s="88">
        <f>-MIN(SUMPRODUCT(--($E$9:$E$28&lt;=BE$33),--($B$9:$B$28=$J$97),--($F$9:$F$28&gt;=BE$33),--($C$9:$C$28=$AW103),$H$9:$H$28,$K$9:$K$28),VLOOKUP($AW103,'6. Patients'!$C$78:$AP$107,COLUMNS('6. Patients'!$C$9:$F$9),0))</f>
        <v>0</v>
      </c>
      <c r="BF103" s="88">
        <f>-MIN(SUMPRODUCT(--($E$9:$E$28&lt;=BF$33),--($B$9:$B$28=$J$97),--($F$9:$F$28&gt;=BF$33),--($C$9:$C$28=$AW103),$H$9:$H$28,$K$9:$K$28),VLOOKUP($AW103,'6. Patients'!$C$78:$AP$107,COLUMNS('6. Patients'!$C$9:$F$9),0))</f>
        <v>0</v>
      </c>
      <c r="BG103" s="88">
        <f>-MIN(SUMPRODUCT(--($E$9:$E$28&lt;=BG$33),--($B$9:$B$28=$J$97),--($F$9:$F$28&gt;=BG$33),--($C$9:$C$28=$AW103),$H$9:$H$28,$K$9:$K$28),VLOOKUP($AW103,'6. Patients'!$C$78:$AP$107,COLUMNS('6. Patients'!$C$9:$F$9),0))</f>
        <v>0</v>
      </c>
      <c r="BH103" s="88">
        <f>-MIN(SUMPRODUCT(--($E$9:$E$28&lt;=BH$33),--($B$9:$B$28=$J$97),--($F$9:$F$28&gt;=BH$33),--($C$9:$C$28=$AW103),$H$9:$H$28,$K$9:$K$28),VLOOKUP($AW103,'6. Patients'!$C$78:$AP$107,COLUMNS('6. Patients'!$C$9:$F$9),0))</f>
        <v>0</v>
      </c>
      <c r="BI103" s="88">
        <f>-MIN(SUMPRODUCT(--($E$9:$E$28&lt;=BI$33),--($B$9:$B$28=$J$97),--($F$9:$F$28&gt;=BI$33),--($C$9:$C$28=$AW103),$H$9:$H$28,$K$9:$K$28),VLOOKUP($AW103,'6. Patients'!$C$78:$AP$107,COLUMNS('6. Patients'!$C$9:$F$9),0))</f>
        <v>0</v>
      </c>
      <c r="BJ103" s="88">
        <f>-MIN(SUMPRODUCT(--($E$9:$E$28&lt;=BJ$33),--($B$9:$B$28=$J$97),--($F$9:$F$28&gt;=BJ$33),--($C$9:$C$28=$AW103),$H$9:$H$28,$K$9:$K$28),VLOOKUP($AW103,'6. Patients'!$C$78:$AP$107,COLUMNS('6. Patients'!$C$9:$F$9),0))</f>
        <v>0</v>
      </c>
      <c r="BK103" s="88">
        <f>-MIN(SUMPRODUCT(--($E$9:$E$28&lt;=BK$33),--($B$9:$B$28=$J$97),--($F$9:$F$28&gt;=BK$33),--($C$9:$C$28=$AW103),$H$9:$H$28,$K$9:$K$28),VLOOKUP($AW103,'6. Patients'!$C$78:$AP$107,COLUMNS('6. Patients'!$C$9:$F$9),0))</f>
        <v>0</v>
      </c>
      <c r="BL103" s="88">
        <f>-MIN(SUMPRODUCT(--($E$9:$E$28&lt;=BL$33),--($B$9:$B$28=$J$97),--($F$9:$F$28&gt;=BL$33),--($C$9:$C$28=$AW103),$H$9:$H$28,$K$9:$K$28),VLOOKUP($AW103,'6. Patients'!$C$78:$AP$107,COLUMNS('6. Patients'!$C$9:$F$9),0))</f>
        <v>0</v>
      </c>
      <c r="BM103" s="88">
        <f>-MIN(SUMPRODUCT(--($E$9:$E$28&lt;=BM$33),--($B$9:$B$28=$J$97),--($F$9:$F$28&gt;=BM$33),--($C$9:$C$28=$AW103),$H$9:$H$28,$K$9:$K$28),VLOOKUP($AW103,'6. Patients'!$C$78:$AP$107,COLUMNS('6. Patients'!$C$9:$F$9),0))</f>
        <v>0</v>
      </c>
      <c r="BN103" s="88">
        <f>-MIN(SUMPRODUCT(--($E$9:$E$28&lt;=BN$33),--($B$9:$B$28=$J$97),--($F$9:$F$28&gt;=BN$33),--($C$9:$C$28=$AW103),$H$9:$H$28,$K$9:$K$28),VLOOKUP($AW103,'6. Patients'!$C$78:$AP$107,COLUMNS('6. Patients'!$C$9:$F$9),0))</f>
        <v>0</v>
      </c>
      <c r="BO103" s="88">
        <f>-MIN(SUMPRODUCT(--($E$9:$E$28&lt;=BO$33),--($B$9:$B$28=$J$97),--($F$9:$F$28&gt;=BO$33),--($C$9:$C$28=$AW103),$H$9:$H$28,$K$9:$K$28),VLOOKUP($AW103,'6. Patients'!$C$78:$AP$107,COLUMNS('6. Patients'!$C$9:$F$9),0))</f>
        <v>0</v>
      </c>
      <c r="BP103" s="88">
        <f>-MIN(SUMPRODUCT(--($E$9:$E$28&lt;=BP$33),--($B$9:$B$28=$J$97),--($F$9:$F$28&gt;=BP$33),--($C$9:$C$28=$AW103),$H$9:$H$28,$K$9:$K$28),VLOOKUP($AW103,'6. Patients'!$C$78:$AP$107,COLUMNS('6. Patients'!$C$9:$F$9),0))</f>
        <v>0</v>
      </c>
      <c r="BQ103" s="88">
        <f>-MIN(SUMPRODUCT(--($E$9:$E$28&lt;=BQ$33),--($B$9:$B$28=$J$97),--($F$9:$F$28&gt;=BQ$33),--($C$9:$C$28=$AW103),$H$9:$H$28,$K$9:$K$28),VLOOKUP($AW103,'6. Patients'!$C$78:$AP$107,COLUMNS('6. Patients'!$C$9:$F$9),0))</f>
        <v>0</v>
      </c>
      <c r="BR103" s="88">
        <f>-MIN(SUMPRODUCT(--($E$9:$E$28&lt;=BR$33),--($B$9:$B$28=$J$97),--($F$9:$F$28&gt;=BR$33),--($C$9:$C$28=$AW103),$H$9:$H$28,$K$9:$K$28),VLOOKUP($AW103,'6. Patients'!$C$78:$AP$107,COLUMNS('6. Patients'!$C$9:$F$9),0))</f>
        <v>0</v>
      </c>
      <c r="BS103" s="88">
        <f>-MIN(SUMPRODUCT(--($E$9:$E$28&lt;=BS$33),--($B$9:$B$28=$J$97),--($F$9:$F$28&gt;=BS$33),--($C$9:$C$28=$AW103),$H$9:$H$28,$K$9:$K$28),VLOOKUP($AW103,'6. Patients'!$C$78:$AP$107,COLUMNS('6. Patients'!$C$9:$F$9),0))</f>
        <v>0</v>
      </c>
      <c r="BT103" s="88">
        <f>-MIN(SUMPRODUCT(--($E$9:$E$28&lt;=BT$33),--($B$9:$B$28=$J$97),--($F$9:$F$28&gt;=BT$33),--($C$9:$C$28=$AW103),$H$9:$H$28,$K$9:$K$28),VLOOKUP($AW103,'6. Patients'!$C$78:$AP$107,COLUMNS('6. Patients'!$C$9:$F$9),0))</f>
        <v>0</v>
      </c>
      <c r="BU103" s="88">
        <f>-MIN(SUMPRODUCT(--($E$9:$E$28&lt;=BU$33),--($B$9:$B$28=$J$97),--($F$9:$F$28&gt;=BU$33),--($C$9:$C$28=$AW103),$H$9:$H$28,$K$9:$K$28),VLOOKUP($AW103,'6. Patients'!$C$78:$AP$107,COLUMNS('6. Patients'!$C$9:$F$9),0))</f>
        <v>0</v>
      </c>
      <c r="BV103" s="88">
        <f>-MIN(SUMPRODUCT(--($E$9:$E$28&lt;=BV$33),--($B$9:$B$28=$J$97),--($F$9:$F$28&gt;=BV$33),--($C$9:$C$28=$AW103),$H$9:$H$28,$K$9:$K$28),VLOOKUP($AW103,'6. Patients'!$C$78:$AP$107,COLUMNS('6. Patients'!$C$9:$F$9),0))</f>
        <v>0</v>
      </c>
      <c r="BW103" s="88">
        <f>-MIN(SUMPRODUCT(--($E$9:$E$28&lt;=BW$33),--($B$9:$B$28=$J$97),--($F$9:$F$28&gt;=BW$33),--($C$9:$C$28=$AW103),$H$9:$H$28,$K$9:$K$28),VLOOKUP($AW103,'6. Patients'!$C$78:$AP$107,COLUMNS('6. Patients'!$C$9:$F$9),0))</f>
        <v>0</v>
      </c>
      <c r="BX103" s="88">
        <f>-MIN(SUMPRODUCT(--($E$9:$E$28&lt;=BX$33),--($B$9:$B$28=$J$97),--($F$9:$F$28&gt;=BX$33),--($C$9:$C$28=$AW103),$H$9:$H$28,$K$9:$K$28),VLOOKUP($AW103,'6. Patients'!$C$78:$AP$107,COLUMNS('6. Patients'!$C$9:$F$9),0))</f>
        <v>0</v>
      </c>
      <c r="BY103" s="88">
        <f>-MIN(SUMPRODUCT(--($E$9:$E$28&lt;=BY$33),--($B$9:$B$28=$J$97),--($F$9:$F$28&gt;=BY$33),--($C$9:$C$28=$AW103),$H$9:$H$28,$K$9:$K$28),VLOOKUP($AW103,'6. Patients'!$C$78:$AP$107,COLUMNS('6. Patients'!$C$9:$F$9),0))</f>
        <v>0</v>
      </c>
      <c r="BZ103" s="88">
        <f>-MIN(SUMPRODUCT(--($E$9:$E$28&lt;=BZ$33),--($B$9:$B$28=$J$97),--($F$9:$F$28&gt;=BZ$33),--($C$9:$C$28=$AW103),$H$9:$H$28,$K$9:$K$28),VLOOKUP($AW103,'6. Patients'!$C$78:$AP$107,COLUMNS('6. Patients'!$C$9:$F$9),0))</f>
        <v>0</v>
      </c>
      <c r="CA103" s="88">
        <f>-MIN(SUMPRODUCT(--($E$9:$E$28&lt;=CA$33),--($B$9:$B$28=$J$97),--($F$9:$F$28&gt;=CA$33),--($C$9:$C$28=$AW103),$H$9:$H$28,$K$9:$K$28),VLOOKUP($AW103,'6. Patients'!$C$78:$AP$107,COLUMNS('6. Patients'!$C$9:$F$9),0))</f>
        <v>0</v>
      </c>
      <c r="CB103" s="88">
        <f>-MIN(SUMPRODUCT(--($E$9:$E$28&lt;=CB$33),--($B$9:$B$28=$J$97),--($F$9:$F$28&gt;=CB$33),--($C$9:$C$28=$AW103),$H$9:$H$28,$K$9:$K$28),VLOOKUP($AW103,'6. Patients'!$C$78:$AP$107,COLUMNS('6. Patients'!$C$9:$F$9),0))</f>
        <v>0</v>
      </c>
      <c r="CC103" s="88">
        <f>-MIN(SUMPRODUCT(--($E$9:$E$28&lt;=CC$33),--($B$9:$B$28=$J$97),--($F$9:$F$28&gt;=CC$33),--($C$9:$C$28=$AW103),$H$9:$H$28,$K$9:$K$28),VLOOKUP($AW103,'6. Patients'!$C$78:$AP$107,COLUMNS('6. Patients'!$C$9:$F$9),0))</f>
        <v>0</v>
      </c>
      <c r="CD103" s="88">
        <f>-MIN(SUMPRODUCT(--($E$9:$E$28&lt;=CD$33),--($B$9:$B$28=$J$97),--($F$9:$F$28&gt;=CD$33),--($C$9:$C$28=$AW103),$H$9:$H$28,$K$9:$K$28),VLOOKUP($AW103,'6. Patients'!$C$78:$AP$107,COLUMNS('6. Patients'!$C$9:$F$9),0))</f>
        <v>0</v>
      </c>
      <c r="CE103" s="88">
        <f>-MIN(SUMPRODUCT(--($E$9:$E$28&lt;=CE$33),--($B$9:$B$28=$J$97),--($F$9:$F$28&gt;=CE$33),--($C$9:$C$28=$AW103),$H$9:$H$28,$K$9:$K$28),VLOOKUP($AW103,'6. Patients'!$C$78:$AP$107,COLUMNS('6. Patients'!$C$9:$F$9),0))</f>
        <v>0</v>
      </c>
      <c r="CF103" s="88">
        <f>-MIN(SUMPRODUCT(--($E$9:$E$28&lt;=CF$33),--($B$9:$B$28=$J$97),--($F$9:$F$28&gt;=CF$33),--($C$9:$C$28=$AW103),$H$9:$H$28,$K$9:$K$28),VLOOKUP($AW103,'6. Patients'!$C$78:$AP$107,COLUMNS('6. Patients'!$C$9:$F$9),0))</f>
        <v>0</v>
      </c>
      <c r="CG103" s="88">
        <f>-MIN(SUMPRODUCT(--($E$9:$E$28&lt;=CG$33),--($B$9:$B$28=$J$97),--($F$9:$F$28&gt;=CG$33),--($C$9:$C$28=$AW103),$H$9:$H$28,$K$9:$K$28),VLOOKUP($AW103,'6. Patients'!$C$78:$AP$107,COLUMNS('6. Patients'!$C$9:$F$9),0))</f>
        <v>0</v>
      </c>
      <c r="CI103" s="12" t="str">
        <f t="shared" si="98"/>
        <v/>
      </c>
      <c r="CJ103" s="88">
        <f t="shared" si="136"/>
        <v>0</v>
      </c>
      <c r="CK103" s="88">
        <f t="shared" si="99"/>
        <v>0</v>
      </c>
      <c r="CL103" s="88">
        <f t="shared" si="99"/>
        <v>0</v>
      </c>
      <c r="CM103" s="88">
        <f t="shared" si="99"/>
        <v>0</v>
      </c>
      <c r="CN103" s="88">
        <f t="shared" si="99"/>
        <v>0</v>
      </c>
      <c r="CO103" s="88">
        <f t="shared" si="99"/>
        <v>0</v>
      </c>
      <c r="CP103" s="88">
        <f t="shared" si="99"/>
        <v>0</v>
      </c>
      <c r="CQ103" s="88">
        <f t="shared" si="99"/>
        <v>0</v>
      </c>
      <c r="CR103" s="88">
        <f t="shared" si="99"/>
        <v>0</v>
      </c>
      <c r="CS103" s="88">
        <f t="shared" si="99"/>
        <v>0</v>
      </c>
      <c r="CT103" s="88">
        <f t="shared" si="99"/>
        <v>0</v>
      </c>
      <c r="CU103" s="88">
        <f t="shared" si="99"/>
        <v>0</v>
      </c>
      <c r="CV103" s="88">
        <f t="shared" si="99"/>
        <v>0</v>
      </c>
      <c r="CW103" s="88">
        <f t="shared" si="99"/>
        <v>0</v>
      </c>
      <c r="CX103" s="88">
        <f t="shared" si="99"/>
        <v>0</v>
      </c>
      <c r="CY103" s="88">
        <f t="shared" si="99"/>
        <v>0</v>
      </c>
      <c r="CZ103" s="88">
        <f t="shared" si="99"/>
        <v>0</v>
      </c>
      <c r="DA103" s="88">
        <f t="shared" si="99"/>
        <v>0</v>
      </c>
      <c r="DB103" s="88">
        <f t="shared" si="99"/>
        <v>0</v>
      </c>
      <c r="DC103" s="88">
        <f t="shared" si="99"/>
        <v>0</v>
      </c>
      <c r="DD103" s="88">
        <f t="shared" si="99"/>
        <v>0</v>
      </c>
      <c r="DE103" s="88">
        <f t="shared" si="99"/>
        <v>0</v>
      </c>
      <c r="DF103" s="88">
        <f t="shared" si="99"/>
        <v>0</v>
      </c>
      <c r="DG103" s="88">
        <f t="shared" si="99"/>
        <v>0</v>
      </c>
      <c r="DH103" s="88">
        <f t="shared" si="99"/>
        <v>0</v>
      </c>
      <c r="DI103" s="88">
        <f t="shared" si="99"/>
        <v>0</v>
      </c>
      <c r="DJ103" s="88">
        <f t="shared" si="99"/>
        <v>0</v>
      </c>
      <c r="DK103" s="88">
        <f t="shared" si="99"/>
        <v>0</v>
      </c>
      <c r="DL103" s="88">
        <f t="shared" si="99"/>
        <v>0</v>
      </c>
      <c r="DM103" s="88">
        <f t="shared" si="99"/>
        <v>0</v>
      </c>
      <c r="DN103" s="88">
        <f t="shared" si="99"/>
        <v>0</v>
      </c>
      <c r="DO103" s="88">
        <f t="shared" si="99"/>
        <v>0</v>
      </c>
      <c r="DP103" s="88">
        <f t="shared" si="99"/>
        <v>0</v>
      </c>
      <c r="DQ103" s="88">
        <f t="shared" si="99"/>
        <v>0</v>
      </c>
      <c r="DR103" s="88">
        <f t="shared" si="99"/>
        <v>0</v>
      </c>
      <c r="DS103" s="88">
        <f t="shared" si="99"/>
        <v>0</v>
      </c>
    </row>
    <row r="104" spans="10:123" x14ac:dyDescent="0.3">
      <c r="J104" s="12" t="str">
        <f>'6. Patients'!C84</f>
        <v/>
      </c>
      <c r="K104" s="12"/>
      <c r="L104" s="88">
        <f t="shared" si="100"/>
        <v>0</v>
      </c>
      <c r="M104" s="88">
        <f t="shared" si="101"/>
        <v>0</v>
      </c>
      <c r="N104" s="88">
        <f t="shared" si="102"/>
        <v>0</v>
      </c>
      <c r="O104" s="88">
        <f t="shared" si="103"/>
        <v>0</v>
      </c>
      <c r="P104" s="88">
        <f t="shared" si="104"/>
        <v>0</v>
      </c>
      <c r="Q104" s="88">
        <f t="shared" si="105"/>
        <v>0</v>
      </c>
      <c r="R104" s="88">
        <f t="shared" si="106"/>
        <v>0</v>
      </c>
      <c r="S104" s="88">
        <f t="shared" si="107"/>
        <v>0</v>
      </c>
      <c r="T104" s="88">
        <f t="shared" si="108"/>
        <v>0</v>
      </c>
      <c r="U104" s="88">
        <f t="shared" si="109"/>
        <v>0</v>
      </c>
      <c r="V104" s="88">
        <f t="shared" si="110"/>
        <v>0</v>
      </c>
      <c r="W104" s="88">
        <f t="shared" si="111"/>
        <v>0</v>
      </c>
      <c r="X104" s="88">
        <f t="shared" si="112"/>
        <v>0</v>
      </c>
      <c r="Y104" s="88">
        <f t="shared" si="113"/>
        <v>0</v>
      </c>
      <c r="Z104" s="88">
        <f t="shared" si="114"/>
        <v>0</v>
      </c>
      <c r="AA104" s="88">
        <f t="shared" si="115"/>
        <v>0</v>
      </c>
      <c r="AB104" s="88">
        <f t="shared" si="116"/>
        <v>0</v>
      </c>
      <c r="AC104" s="88">
        <f t="shared" si="117"/>
        <v>0</v>
      </c>
      <c r="AD104" s="88">
        <f t="shared" si="118"/>
        <v>0</v>
      </c>
      <c r="AE104" s="88">
        <f t="shared" si="119"/>
        <v>0</v>
      </c>
      <c r="AF104" s="88">
        <f t="shared" si="120"/>
        <v>0</v>
      </c>
      <c r="AG104" s="88">
        <f t="shared" si="121"/>
        <v>0</v>
      </c>
      <c r="AH104" s="88">
        <f t="shared" si="122"/>
        <v>0</v>
      </c>
      <c r="AI104" s="88">
        <f t="shared" si="123"/>
        <v>0</v>
      </c>
      <c r="AJ104" s="88">
        <f t="shared" si="124"/>
        <v>0</v>
      </c>
      <c r="AK104" s="88">
        <f t="shared" si="125"/>
        <v>0</v>
      </c>
      <c r="AL104" s="88">
        <f t="shared" si="126"/>
        <v>0</v>
      </c>
      <c r="AM104" s="88">
        <f t="shared" si="127"/>
        <v>0</v>
      </c>
      <c r="AN104" s="88">
        <f t="shared" si="128"/>
        <v>0</v>
      </c>
      <c r="AO104" s="88">
        <f t="shared" si="129"/>
        <v>0</v>
      </c>
      <c r="AP104" s="88">
        <f t="shared" si="130"/>
        <v>0</v>
      </c>
      <c r="AQ104" s="88">
        <f t="shared" si="131"/>
        <v>0</v>
      </c>
      <c r="AR104" s="88">
        <f t="shared" si="132"/>
        <v>0</v>
      </c>
      <c r="AS104" s="88">
        <f t="shared" si="133"/>
        <v>0</v>
      </c>
      <c r="AT104" s="88">
        <f t="shared" si="134"/>
        <v>0</v>
      </c>
      <c r="AU104" s="88">
        <f t="shared" si="135"/>
        <v>0</v>
      </c>
      <c r="AW104" s="12" t="str">
        <f t="shared" si="97"/>
        <v/>
      </c>
      <c r="AX104" s="88">
        <f>-MIN(SUMPRODUCT(--($E$9:$E$28&lt;=AX$33),--($B$9:$B$28=$J$97),--($F$9:$F$28&gt;=AX$33),--($C$9:$C$28=$AW104),$H$9:$H$28,$K$9:$K$28),VLOOKUP($AW104,'6. Patients'!$C$78:$AP$107,COLUMNS('6. Patients'!$C$9:$F$9),0))</f>
        <v>0</v>
      </c>
      <c r="AY104" s="88">
        <f>-MIN(SUMPRODUCT(--($E$9:$E$28&lt;=AY$33),--($B$9:$B$28=$J$97),--($F$9:$F$28&gt;=AY$33),--($C$9:$C$28=$AW104),$H$9:$H$28,$K$9:$K$28),VLOOKUP($AW104,'6. Patients'!$C$78:$AP$107,COLUMNS('6. Patients'!$C$9:$F$9),0))</f>
        <v>0</v>
      </c>
      <c r="AZ104" s="88">
        <f>-MIN(SUMPRODUCT(--($E$9:$E$28&lt;=AZ$33),--($B$9:$B$28=$J$97),--($F$9:$F$28&gt;=AZ$33),--($C$9:$C$28=$AW104),$H$9:$H$28,$K$9:$K$28),VLOOKUP($AW104,'6. Patients'!$C$78:$AP$107,COLUMNS('6. Patients'!$C$9:$F$9),0))</f>
        <v>0</v>
      </c>
      <c r="BA104" s="88">
        <f>-MIN(SUMPRODUCT(--($E$9:$E$28&lt;=BA$33),--($B$9:$B$28=$J$97),--($F$9:$F$28&gt;=BA$33),--($C$9:$C$28=$AW104),$H$9:$H$28,$K$9:$K$28),VLOOKUP($AW104,'6. Patients'!$C$78:$AP$107,COLUMNS('6. Patients'!$C$9:$F$9),0))</f>
        <v>0</v>
      </c>
      <c r="BB104" s="88">
        <f>-MIN(SUMPRODUCT(--($E$9:$E$28&lt;=BB$33),--($B$9:$B$28=$J$97),--($F$9:$F$28&gt;=BB$33),--($C$9:$C$28=$AW104),$H$9:$H$28,$K$9:$K$28),VLOOKUP($AW104,'6. Patients'!$C$78:$AP$107,COLUMNS('6. Patients'!$C$9:$F$9),0))</f>
        <v>0</v>
      </c>
      <c r="BC104" s="88">
        <f>-MIN(SUMPRODUCT(--($E$9:$E$28&lt;=BC$33),--($B$9:$B$28=$J$97),--($F$9:$F$28&gt;=BC$33),--($C$9:$C$28=$AW104),$H$9:$H$28,$K$9:$K$28),VLOOKUP($AW104,'6. Patients'!$C$78:$AP$107,COLUMNS('6. Patients'!$C$9:$F$9),0))</f>
        <v>0</v>
      </c>
      <c r="BD104" s="88">
        <f>-MIN(SUMPRODUCT(--($E$9:$E$28&lt;=BD$33),--($B$9:$B$28=$J$97),--($F$9:$F$28&gt;=BD$33),--($C$9:$C$28=$AW104),$H$9:$H$28,$K$9:$K$28),VLOOKUP($AW104,'6. Patients'!$C$78:$AP$107,COLUMNS('6. Patients'!$C$9:$F$9),0))</f>
        <v>0</v>
      </c>
      <c r="BE104" s="88">
        <f>-MIN(SUMPRODUCT(--($E$9:$E$28&lt;=BE$33),--($B$9:$B$28=$J$97),--($F$9:$F$28&gt;=BE$33),--($C$9:$C$28=$AW104),$H$9:$H$28,$K$9:$K$28),VLOOKUP($AW104,'6. Patients'!$C$78:$AP$107,COLUMNS('6. Patients'!$C$9:$F$9),0))</f>
        <v>0</v>
      </c>
      <c r="BF104" s="88">
        <f>-MIN(SUMPRODUCT(--($E$9:$E$28&lt;=BF$33),--($B$9:$B$28=$J$97),--($F$9:$F$28&gt;=BF$33),--($C$9:$C$28=$AW104),$H$9:$H$28,$K$9:$K$28),VLOOKUP($AW104,'6. Patients'!$C$78:$AP$107,COLUMNS('6. Patients'!$C$9:$F$9),0))</f>
        <v>0</v>
      </c>
      <c r="BG104" s="88">
        <f>-MIN(SUMPRODUCT(--($E$9:$E$28&lt;=BG$33),--($B$9:$B$28=$J$97),--($F$9:$F$28&gt;=BG$33),--($C$9:$C$28=$AW104),$H$9:$H$28,$K$9:$K$28),VLOOKUP($AW104,'6. Patients'!$C$78:$AP$107,COLUMNS('6. Patients'!$C$9:$F$9),0))</f>
        <v>0</v>
      </c>
      <c r="BH104" s="88">
        <f>-MIN(SUMPRODUCT(--($E$9:$E$28&lt;=BH$33),--($B$9:$B$28=$J$97),--($F$9:$F$28&gt;=BH$33),--($C$9:$C$28=$AW104),$H$9:$H$28,$K$9:$K$28),VLOOKUP($AW104,'6. Patients'!$C$78:$AP$107,COLUMNS('6. Patients'!$C$9:$F$9),0))</f>
        <v>0</v>
      </c>
      <c r="BI104" s="88">
        <f>-MIN(SUMPRODUCT(--($E$9:$E$28&lt;=BI$33),--($B$9:$B$28=$J$97),--($F$9:$F$28&gt;=BI$33),--($C$9:$C$28=$AW104),$H$9:$H$28,$K$9:$K$28),VLOOKUP($AW104,'6. Patients'!$C$78:$AP$107,COLUMNS('6. Patients'!$C$9:$F$9),0))</f>
        <v>0</v>
      </c>
      <c r="BJ104" s="88">
        <f>-MIN(SUMPRODUCT(--($E$9:$E$28&lt;=BJ$33),--($B$9:$B$28=$J$97),--($F$9:$F$28&gt;=BJ$33),--($C$9:$C$28=$AW104),$H$9:$H$28,$K$9:$K$28),VLOOKUP($AW104,'6. Patients'!$C$78:$AP$107,COLUMNS('6. Patients'!$C$9:$F$9),0))</f>
        <v>0</v>
      </c>
      <c r="BK104" s="88">
        <f>-MIN(SUMPRODUCT(--($E$9:$E$28&lt;=BK$33),--($B$9:$B$28=$J$97),--($F$9:$F$28&gt;=BK$33),--($C$9:$C$28=$AW104),$H$9:$H$28,$K$9:$K$28),VLOOKUP($AW104,'6. Patients'!$C$78:$AP$107,COLUMNS('6. Patients'!$C$9:$F$9),0))</f>
        <v>0</v>
      </c>
      <c r="BL104" s="88">
        <f>-MIN(SUMPRODUCT(--($E$9:$E$28&lt;=BL$33),--($B$9:$B$28=$J$97),--($F$9:$F$28&gt;=BL$33),--($C$9:$C$28=$AW104),$H$9:$H$28,$K$9:$K$28),VLOOKUP($AW104,'6. Patients'!$C$78:$AP$107,COLUMNS('6. Patients'!$C$9:$F$9),0))</f>
        <v>0</v>
      </c>
      <c r="BM104" s="88">
        <f>-MIN(SUMPRODUCT(--($E$9:$E$28&lt;=BM$33),--($B$9:$B$28=$J$97),--($F$9:$F$28&gt;=BM$33),--($C$9:$C$28=$AW104),$H$9:$H$28,$K$9:$K$28),VLOOKUP($AW104,'6. Patients'!$C$78:$AP$107,COLUMNS('6. Patients'!$C$9:$F$9),0))</f>
        <v>0</v>
      </c>
      <c r="BN104" s="88">
        <f>-MIN(SUMPRODUCT(--($E$9:$E$28&lt;=BN$33),--($B$9:$B$28=$J$97),--($F$9:$F$28&gt;=BN$33),--($C$9:$C$28=$AW104),$H$9:$H$28,$K$9:$K$28),VLOOKUP($AW104,'6. Patients'!$C$78:$AP$107,COLUMNS('6. Patients'!$C$9:$F$9),0))</f>
        <v>0</v>
      </c>
      <c r="BO104" s="88">
        <f>-MIN(SUMPRODUCT(--($E$9:$E$28&lt;=BO$33),--($B$9:$B$28=$J$97),--($F$9:$F$28&gt;=BO$33),--($C$9:$C$28=$AW104),$H$9:$H$28,$K$9:$K$28),VLOOKUP($AW104,'6. Patients'!$C$78:$AP$107,COLUMNS('6. Patients'!$C$9:$F$9),0))</f>
        <v>0</v>
      </c>
      <c r="BP104" s="88">
        <f>-MIN(SUMPRODUCT(--($E$9:$E$28&lt;=BP$33),--($B$9:$B$28=$J$97),--($F$9:$F$28&gt;=BP$33),--($C$9:$C$28=$AW104),$H$9:$H$28,$K$9:$K$28),VLOOKUP($AW104,'6. Patients'!$C$78:$AP$107,COLUMNS('6. Patients'!$C$9:$F$9),0))</f>
        <v>0</v>
      </c>
      <c r="BQ104" s="88">
        <f>-MIN(SUMPRODUCT(--($E$9:$E$28&lt;=BQ$33),--($B$9:$B$28=$J$97),--($F$9:$F$28&gt;=BQ$33),--($C$9:$C$28=$AW104),$H$9:$H$28,$K$9:$K$28),VLOOKUP($AW104,'6. Patients'!$C$78:$AP$107,COLUMNS('6. Patients'!$C$9:$F$9),0))</f>
        <v>0</v>
      </c>
      <c r="BR104" s="88">
        <f>-MIN(SUMPRODUCT(--($E$9:$E$28&lt;=BR$33),--($B$9:$B$28=$J$97),--($F$9:$F$28&gt;=BR$33),--($C$9:$C$28=$AW104),$H$9:$H$28,$K$9:$K$28),VLOOKUP($AW104,'6. Patients'!$C$78:$AP$107,COLUMNS('6. Patients'!$C$9:$F$9),0))</f>
        <v>0</v>
      </c>
      <c r="BS104" s="88">
        <f>-MIN(SUMPRODUCT(--($E$9:$E$28&lt;=BS$33),--($B$9:$B$28=$J$97),--($F$9:$F$28&gt;=BS$33),--($C$9:$C$28=$AW104),$H$9:$H$28,$K$9:$K$28),VLOOKUP($AW104,'6. Patients'!$C$78:$AP$107,COLUMNS('6. Patients'!$C$9:$F$9),0))</f>
        <v>0</v>
      </c>
      <c r="BT104" s="88">
        <f>-MIN(SUMPRODUCT(--($E$9:$E$28&lt;=BT$33),--($B$9:$B$28=$J$97),--($F$9:$F$28&gt;=BT$33),--($C$9:$C$28=$AW104),$H$9:$H$28,$K$9:$K$28),VLOOKUP($AW104,'6. Patients'!$C$78:$AP$107,COLUMNS('6. Patients'!$C$9:$F$9),0))</f>
        <v>0</v>
      </c>
      <c r="BU104" s="88">
        <f>-MIN(SUMPRODUCT(--($E$9:$E$28&lt;=BU$33),--($B$9:$B$28=$J$97),--($F$9:$F$28&gt;=BU$33),--($C$9:$C$28=$AW104),$H$9:$H$28,$K$9:$K$28),VLOOKUP($AW104,'6. Patients'!$C$78:$AP$107,COLUMNS('6. Patients'!$C$9:$F$9),0))</f>
        <v>0</v>
      </c>
      <c r="BV104" s="88">
        <f>-MIN(SUMPRODUCT(--($E$9:$E$28&lt;=BV$33),--($B$9:$B$28=$J$97),--($F$9:$F$28&gt;=BV$33),--($C$9:$C$28=$AW104),$H$9:$H$28,$K$9:$K$28),VLOOKUP($AW104,'6. Patients'!$C$78:$AP$107,COLUMNS('6. Patients'!$C$9:$F$9),0))</f>
        <v>0</v>
      </c>
      <c r="BW104" s="88">
        <f>-MIN(SUMPRODUCT(--($E$9:$E$28&lt;=BW$33),--($B$9:$B$28=$J$97),--($F$9:$F$28&gt;=BW$33),--($C$9:$C$28=$AW104),$H$9:$H$28,$K$9:$K$28),VLOOKUP($AW104,'6. Patients'!$C$78:$AP$107,COLUMNS('6. Patients'!$C$9:$F$9),0))</f>
        <v>0</v>
      </c>
      <c r="BX104" s="88">
        <f>-MIN(SUMPRODUCT(--($E$9:$E$28&lt;=BX$33),--($B$9:$B$28=$J$97),--($F$9:$F$28&gt;=BX$33),--($C$9:$C$28=$AW104),$H$9:$H$28,$K$9:$K$28),VLOOKUP($AW104,'6. Patients'!$C$78:$AP$107,COLUMNS('6. Patients'!$C$9:$F$9),0))</f>
        <v>0</v>
      </c>
      <c r="BY104" s="88">
        <f>-MIN(SUMPRODUCT(--($E$9:$E$28&lt;=BY$33),--($B$9:$B$28=$J$97),--($F$9:$F$28&gt;=BY$33),--($C$9:$C$28=$AW104),$H$9:$H$28,$K$9:$K$28),VLOOKUP($AW104,'6. Patients'!$C$78:$AP$107,COLUMNS('6. Patients'!$C$9:$F$9),0))</f>
        <v>0</v>
      </c>
      <c r="BZ104" s="88">
        <f>-MIN(SUMPRODUCT(--($E$9:$E$28&lt;=BZ$33),--($B$9:$B$28=$J$97),--($F$9:$F$28&gt;=BZ$33),--($C$9:$C$28=$AW104),$H$9:$H$28,$K$9:$K$28),VLOOKUP($AW104,'6. Patients'!$C$78:$AP$107,COLUMNS('6. Patients'!$C$9:$F$9),0))</f>
        <v>0</v>
      </c>
      <c r="CA104" s="88">
        <f>-MIN(SUMPRODUCT(--($E$9:$E$28&lt;=CA$33),--($B$9:$B$28=$J$97),--($F$9:$F$28&gt;=CA$33),--($C$9:$C$28=$AW104),$H$9:$H$28,$K$9:$K$28),VLOOKUP($AW104,'6. Patients'!$C$78:$AP$107,COLUMNS('6. Patients'!$C$9:$F$9),0))</f>
        <v>0</v>
      </c>
      <c r="CB104" s="88">
        <f>-MIN(SUMPRODUCT(--($E$9:$E$28&lt;=CB$33),--($B$9:$B$28=$J$97),--($F$9:$F$28&gt;=CB$33),--($C$9:$C$28=$AW104),$H$9:$H$28,$K$9:$K$28),VLOOKUP($AW104,'6. Patients'!$C$78:$AP$107,COLUMNS('6. Patients'!$C$9:$F$9),0))</f>
        <v>0</v>
      </c>
      <c r="CC104" s="88">
        <f>-MIN(SUMPRODUCT(--($E$9:$E$28&lt;=CC$33),--($B$9:$B$28=$J$97),--($F$9:$F$28&gt;=CC$33),--($C$9:$C$28=$AW104),$H$9:$H$28,$K$9:$K$28),VLOOKUP($AW104,'6. Patients'!$C$78:$AP$107,COLUMNS('6. Patients'!$C$9:$F$9),0))</f>
        <v>0</v>
      </c>
      <c r="CD104" s="88">
        <f>-MIN(SUMPRODUCT(--($E$9:$E$28&lt;=CD$33),--($B$9:$B$28=$J$97),--($F$9:$F$28&gt;=CD$33),--($C$9:$C$28=$AW104),$H$9:$H$28,$K$9:$K$28),VLOOKUP($AW104,'6. Patients'!$C$78:$AP$107,COLUMNS('6. Patients'!$C$9:$F$9),0))</f>
        <v>0</v>
      </c>
      <c r="CE104" s="88">
        <f>-MIN(SUMPRODUCT(--($E$9:$E$28&lt;=CE$33),--($B$9:$B$28=$J$97),--($F$9:$F$28&gt;=CE$33),--($C$9:$C$28=$AW104),$H$9:$H$28,$K$9:$K$28),VLOOKUP($AW104,'6. Patients'!$C$78:$AP$107,COLUMNS('6. Patients'!$C$9:$F$9),0))</f>
        <v>0</v>
      </c>
      <c r="CF104" s="88">
        <f>-MIN(SUMPRODUCT(--($E$9:$E$28&lt;=CF$33),--($B$9:$B$28=$J$97),--($F$9:$F$28&gt;=CF$33),--($C$9:$C$28=$AW104),$H$9:$H$28,$K$9:$K$28),VLOOKUP($AW104,'6. Patients'!$C$78:$AP$107,COLUMNS('6. Patients'!$C$9:$F$9),0))</f>
        <v>0</v>
      </c>
      <c r="CG104" s="88">
        <f>-MIN(SUMPRODUCT(--($E$9:$E$28&lt;=CG$33),--($B$9:$B$28=$J$97),--($F$9:$F$28&gt;=CG$33),--($C$9:$C$28=$AW104),$H$9:$H$28,$K$9:$K$28),VLOOKUP($AW104,'6. Patients'!$C$78:$AP$107,COLUMNS('6. Patients'!$C$9:$F$9),0))</f>
        <v>0</v>
      </c>
      <c r="CI104" s="12" t="str">
        <f t="shared" si="98"/>
        <v/>
      </c>
      <c r="CJ104" s="88">
        <f t="shared" si="136"/>
        <v>0</v>
      </c>
      <c r="CK104" s="88">
        <f t="shared" si="99"/>
        <v>0</v>
      </c>
      <c r="CL104" s="88">
        <f t="shared" si="99"/>
        <v>0</v>
      </c>
      <c r="CM104" s="88">
        <f t="shared" si="99"/>
        <v>0</v>
      </c>
      <c r="CN104" s="88">
        <f t="shared" si="99"/>
        <v>0</v>
      </c>
      <c r="CO104" s="88">
        <f t="shared" si="99"/>
        <v>0</v>
      </c>
      <c r="CP104" s="88">
        <f t="shared" si="99"/>
        <v>0</v>
      </c>
      <c r="CQ104" s="88">
        <f t="shared" si="99"/>
        <v>0</v>
      </c>
      <c r="CR104" s="88">
        <f t="shared" si="99"/>
        <v>0</v>
      </c>
      <c r="CS104" s="88">
        <f t="shared" si="99"/>
        <v>0</v>
      </c>
      <c r="CT104" s="88">
        <f t="shared" si="99"/>
        <v>0</v>
      </c>
      <c r="CU104" s="88">
        <f t="shared" si="99"/>
        <v>0</v>
      </c>
      <c r="CV104" s="88">
        <f t="shared" si="99"/>
        <v>0</v>
      </c>
      <c r="CW104" s="88">
        <f t="shared" si="99"/>
        <v>0</v>
      </c>
      <c r="CX104" s="88">
        <f t="shared" si="99"/>
        <v>0</v>
      </c>
      <c r="CY104" s="88">
        <f t="shared" si="99"/>
        <v>0</v>
      </c>
      <c r="CZ104" s="88">
        <f t="shared" si="99"/>
        <v>0</v>
      </c>
      <c r="DA104" s="88">
        <f t="shared" si="99"/>
        <v>0</v>
      </c>
      <c r="DB104" s="88">
        <f t="shared" si="99"/>
        <v>0</v>
      </c>
      <c r="DC104" s="88">
        <f t="shared" si="99"/>
        <v>0</v>
      </c>
      <c r="DD104" s="88">
        <f t="shared" si="99"/>
        <v>0</v>
      </c>
      <c r="DE104" s="88">
        <f t="shared" si="99"/>
        <v>0</v>
      </c>
      <c r="DF104" s="88">
        <f t="shared" si="99"/>
        <v>0</v>
      </c>
      <c r="DG104" s="88">
        <f t="shared" si="99"/>
        <v>0</v>
      </c>
      <c r="DH104" s="88">
        <f t="shared" si="99"/>
        <v>0</v>
      </c>
      <c r="DI104" s="88">
        <f t="shared" si="99"/>
        <v>0</v>
      </c>
      <c r="DJ104" s="88">
        <f t="shared" si="99"/>
        <v>0</v>
      </c>
      <c r="DK104" s="88">
        <f t="shared" si="99"/>
        <v>0</v>
      </c>
      <c r="DL104" s="88">
        <f t="shared" si="99"/>
        <v>0</v>
      </c>
      <c r="DM104" s="88">
        <f t="shared" si="99"/>
        <v>0</v>
      </c>
      <c r="DN104" s="88">
        <f t="shared" si="99"/>
        <v>0</v>
      </c>
      <c r="DO104" s="88">
        <f t="shared" si="99"/>
        <v>0</v>
      </c>
      <c r="DP104" s="88">
        <f t="shared" si="99"/>
        <v>0</v>
      </c>
      <c r="DQ104" s="88">
        <f t="shared" si="99"/>
        <v>0</v>
      </c>
      <c r="DR104" s="88">
        <f t="shared" si="99"/>
        <v>0</v>
      </c>
      <c r="DS104" s="88">
        <f t="shared" si="99"/>
        <v>0</v>
      </c>
    </row>
    <row r="105" spans="10:123" x14ac:dyDescent="0.3">
      <c r="J105" s="12" t="str">
        <f>'6. Patients'!C85</f>
        <v/>
      </c>
      <c r="K105" s="12"/>
      <c r="L105" s="88">
        <f t="shared" si="100"/>
        <v>0</v>
      </c>
      <c r="M105" s="88">
        <f t="shared" si="101"/>
        <v>0</v>
      </c>
      <c r="N105" s="88">
        <f t="shared" si="102"/>
        <v>0</v>
      </c>
      <c r="O105" s="88">
        <f t="shared" si="103"/>
        <v>0</v>
      </c>
      <c r="P105" s="88">
        <f t="shared" si="104"/>
        <v>0</v>
      </c>
      <c r="Q105" s="88">
        <f t="shared" si="105"/>
        <v>0</v>
      </c>
      <c r="R105" s="88">
        <f t="shared" si="106"/>
        <v>0</v>
      </c>
      <c r="S105" s="88">
        <f t="shared" si="107"/>
        <v>0</v>
      </c>
      <c r="T105" s="88">
        <f t="shared" si="108"/>
        <v>0</v>
      </c>
      <c r="U105" s="88">
        <f t="shared" si="109"/>
        <v>0</v>
      </c>
      <c r="V105" s="88">
        <f t="shared" si="110"/>
        <v>0</v>
      </c>
      <c r="W105" s="88">
        <f t="shared" si="111"/>
        <v>0</v>
      </c>
      <c r="X105" s="88">
        <f t="shared" si="112"/>
        <v>0</v>
      </c>
      <c r="Y105" s="88">
        <f t="shared" si="113"/>
        <v>0</v>
      </c>
      <c r="Z105" s="88">
        <f t="shared" si="114"/>
        <v>0</v>
      </c>
      <c r="AA105" s="88">
        <f t="shared" si="115"/>
        <v>0</v>
      </c>
      <c r="AB105" s="88">
        <f t="shared" si="116"/>
        <v>0</v>
      </c>
      <c r="AC105" s="88">
        <f t="shared" si="117"/>
        <v>0</v>
      </c>
      <c r="AD105" s="88">
        <f t="shared" si="118"/>
        <v>0</v>
      </c>
      <c r="AE105" s="88">
        <f t="shared" si="119"/>
        <v>0</v>
      </c>
      <c r="AF105" s="88">
        <f t="shared" si="120"/>
        <v>0</v>
      </c>
      <c r="AG105" s="88">
        <f t="shared" si="121"/>
        <v>0</v>
      </c>
      <c r="AH105" s="88">
        <f t="shared" si="122"/>
        <v>0</v>
      </c>
      <c r="AI105" s="88">
        <f t="shared" si="123"/>
        <v>0</v>
      </c>
      <c r="AJ105" s="88">
        <f t="shared" si="124"/>
        <v>0</v>
      </c>
      <c r="AK105" s="88">
        <f t="shared" si="125"/>
        <v>0</v>
      </c>
      <c r="AL105" s="88">
        <f t="shared" si="126"/>
        <v>0</v>
      </c>
      <c r="AM105" s="88">
        <f t="shared" si="127"/>
        <v>0</v>
      </c>
      <c r="AN105" s="88">
        <f t="shared" si="128"/>
        <v>0</v>
      </c>
      <c r="AO105" s="88">
        <f t="shared" si="129"/>
        <v>0</v>
      </c>
      <c r="AP105" s="88">
        <f t="shared" si="130"/>
        <v>0</v>
      </c>
      <c r="AQ105" s="88">
        <f t="shared" si="131"/>
        <v>0</v>
      </c>
      <c r="AR105" s="88">
        <f t="shared" si="132"/>
        <v>0</v>
      </c>
      <c r="AS105" s="88">
        <f t="shared" si="133"/>
        <v>0</v>
      </c>
      <c r="AT105" s="88">
        <f t="shared" si="134"/>
        <v>0</v>
      </c>
      <c r="AU105" s="88">
        <f t="shared" si="135"/>
        <v>0</v>
      </c>
      <c r="AW105" s="12" t="str">
        <f t="shared" si="97"/>
        <v/>
      </c>
      <c r="AX105" s="88">
        <f>-MIN(SUMPRODUCT(--($E$9:$E$28&lt;=AX$33),--($B$9:$B$28=$J$97),--($F$9:$F$28&gt;=AX$33),--($C$9:$C$28=$AW105),$H$9:$H$28,$K$9:$K$28),VLOOKUP($AW105,'6. Patients'!$C$78:$AP$107,COLUMNS('6. Patients'!$C$9:$F$9),0))</f>
        <v>0</v>
      </c>
      <c r="AY105" s="88">
        <f>-MIN(SUMPRODUCT(--($E$9:$E$28&lt;=AY$33),--($B$9:$B$28=$J$97),--($F$9:$F$28&gt;=AY$33),--($C$9:$C$28=$AW105),$H$9:$H$28,$K$9:$K$28),VLOOKUP($AW105,'6. Patients'!$C$78:$AP$107,COLUMNS('6. Patients'!$C$9:$F$9),0))</f>
        <v>0</v>
      </c>
      <c r="AZ105" s="88">
        <f>-MIN(SUMPRODUCT(--($E$9:$E$28&lt;=AZ$33),--($B$9:$B$28=$J$97),--($F$9:$F$28&gt;=AZ$33),--($C$9:$C$28=$AW105),$H$9:$H$28,$K$9:$K$28),VLOOKUP($AW105,'6. Patients'!$C$78:$AP$107,COLUMNS('6. Patients'!$C$9:$F$9),0))</f>
        <v>0</v>
      </c>
      <c r="BA105" s="88">
        <f>-MIN(SUMPRODUCT(--($E$9:$E$28&lt;=BA$33),--($B$9:$B$28=$J$97),--($F$9:$F$28&gt;=BA$33),--($C$9:$C$28=$AW105),$H$9:$H$28,$K$9:$K$28),VLOOKUP($AW105,'6. Patients'!$C$78:$AP$107,COLUMNS('6. Patients'!$C$9:$F$9),0))</f>
        <v>0</v>
      </c>
      <c r="BB105" s="88">
        <f>-MIN(SUMPRODUCT(--($E$9:$E$28&lt;=BB$33),--($B$9:$B$28=$J$97),--($F$9:$F$28&gt;=BB$33),--($C$9:$C$28=$AW105),$H$9:$H$28,$K$9:$K$28),VLOOKUP($AW105,'6. Patients'!$C$78:$AP$107,COLUMNS('6. Patients'!$C$9:$F$9),0))</f>
        <v>0</v>
      </c>
      <c r="BC105" s="88">
        <f>-MIN(SUMPRODUCT(--($E$9:$E$28&lt;=BC$33),--($B$9:$B$28=$J$97),--($F$9:$F$28&gt;=BC$33),--($C$9:$C$28=$AW105),$H$9:$H$28,$K$9:$K$28),VLOOKUP($AW105,'6. Patients'!$C$78:$AP$107,COLUMNS('6. Patients'!$C$9:$F$9),0))</f>
        <v>0</v>
      </c>
      <c r="BD105" s="88">
        <f>-MIN(SUMPRODUCT(--($E$9:$E$28&lt;=BD$33),--($B$9:$B$28=$J$97),--($F$9:$F$28&gt;=BD$33),--($C$9:$C$28=$AW105),$H$9:$H$28,$K$9:$K$28),VLOOKUP($AW105,'6. Patients'!$C$78:$AP$107,COLUMNS('6. Patients'!$C$9:$F$9),0))</f>
        <v>0</v>
      </c>
      <c r="BE105" s="88">
        <f>-MIN(SUMPRODUCT(--($E$9:$E$28&lt;=BE$33),--($B$9:$B$28=$J$97),--($F$9:$F$28&gt;=BE$33),--($C$9:$C$28=$AW105),$H$9:$H$28,$K$9:$K$28),VLOOKUP($AW105,'6. Patients'!$C$78:$AP$107,COLUMNS('6. Patients'!$C$9:$F$9),0))</f>
        <v>0</v>
      </c>
      <c r="BF105" s="88">
        <f>-MIN(SUMPRODUCT(--($E$9:$E$28&lt;=BF$33),--($B$9:$B$28=$J$97),--($F$9:$F$28&gt;=BF$33),--($C$9:$C$28=$AW105),$H$9:$H$28,$K$9:$K$28),VLOOKUP($AW105,'6. Patients'!$C$78:$AP$107,COLUMNS('6. Patients'!$C$9:$F$9),0))</f>
        <v>0</v>
      </c>
      <c r="BG105" s="88">
        <f>-MIN(SUMPRODUCT(--($E$9:$E$28&lt;=BG$33),--($B$9:$B$28=$J$97),--($F$9:$F$28&gt;=BG$33),--($C$9:$C$28=$AW105),$H$9:$H$28,$K$9:$K$28),VLOOKUP($AW105,'6. Patients'!$C$78:$AP$107,COLUMNS('6. Patients'!$C$9:$F$9),0))</f>
        <v>0</v>
      </c>
      <c r="BH105" s="88">
        <f>-MIN(SUMPRODUCT(--($E$9:$E$28&lt;=BH$33),--($B$9:$B$28=$J$97),--($F$9:$F$28&gt;=BH$33),--($C$9:$C$28=$AW105),$H$9:$H$28,$K$9:$K$28),VLOOKUP($AW105,'6. Patients'!$C$78:$AP$107,COLUMNS('6. Patients'!$C$9:$F$9),0))</f>
        <v>0</v>
      </c>
      <c r="BI105" s="88">
        <f>-MIN(SUMPRODUCT(--($E$9:$E$28&lt;=BI$33),--($B$9:$B$28=$J$97),--($F$9:$F$28&gt;=BI$33),--($C$9:$C$28=$AW105),$H$9:$H$28,$K$9:$K$28),VLOOKUP($AW105,'6. Patients'!$C$78:$AP$107,COLUMNS('6. Patients'!$C$9:$F$9),0))</f>
        <v>0</v>
      </c>
      <c r="BJ105" s="88">
        <f>-MIN(SUMPRODUCT(--($E$9:$E$28&lt;=BJ$33),--($B$9:$B$28=$J$97),--($F$9:$F$28&gt;=BJ$33),--($C$9:$C$28=$AW105),$H$9:$H$28,$K$9:$K$28),VLOOKUP($AW105,'6. Patients'!$C$78:$AP$107,COLUMNS('6. Patients'!$C$9:$F$9),0))</f>
        <v>0</v>
      </c>
      <c r="BK105" s="88">
        <f>-MIN(SUMPRODUCT(--($E$9:$E$28&lt;=BK$33),--($B$9:$B$28=$J$97),--($F$9:$F$28&gt;=BK$33),--($C$9:$C$28=$AW105),$H$9:$H$28,$K$9:$K$28),VLOOKUP($AW105,'6. Patients'!$C$78:$AP$107,COLUMNS('6. Patients'!$C$9:$F$9),0))</f>
        <v>0</v>
      </c>
      <c r="BL105" s="88">
        <f>-MIN(SUMPRODUCT(--($E$9:$E$28&lt;=BL$33),--($B$9:$B$28=$J$97),--($F$9:$F$28&gt;=BL$33),--($C$9:$C$28=$AW105),$H$9:$H$28,$K$9:$K$28),VLOOKUP($AW105,'6. Patients'!$C$78:$AP$107,COLUMNS('6. Patients'!$C$9:$F$9),0))</f>
        <v>0</v>
      </c>
      <c r="BM105" s="88">
        <f>-MIN(SUMPRODUCT(--($E$9:$E$28&lt;=BM$33),--($B$9:$B$28=$J$97),--($F$9:$F$28&gt;=BM$33),--($C$9:$C$28=$AW105),$H$9:$H$28,$K$9:$K$28),VLOOKUP($AW105,'6. Patients'!$C$78:$AP$107,COLUMNS('6. Patients'!$C$9:$F$9),0))</f>
        <v>0</v>
      </c>
      <c r="BN105" s="88">
        <f>-MIN(SUMPRODUCT(--($E$9:$E$28&lt;=BN$33),--($B$9:$B$28=$J$97),--($F$9:$F$28&gt;=BN$33),--($C$9:$C$28=$AW105),$H$9:$H$28,$K$9:$K$28),VLOOKUP($AW105,'6. Patients'!$C$78:$AP$107,COLUMNS('6. Patients'!$C$9:$F$9),0))</f>
        <v>0</v>
      </c>
      <c r="BO105" s="88">
        <f>-MIN(SUMPRODUCT(--($E$9:$E$28&lt;=BO$33),--($B$9:$B$28=$J$97),--($F$9:$F$28&gt;=BO$33),--($C$9:$C$28=$AW105),$H$9:$H$28,$K$9:$K$28),VLOOKUP($AW105,'6. Patients'!$C$78:$AP$107,COLUMNS('6. Patients'!$C$9:$F$9),0))</f>
        <v>0</v>
      </c>
      <c r="BP105" s="88">
        <f>-MIN(SUMPRODUCT(--($E$9:$E$28&lt;=BP$33),--($B$9:$B$28=$J$97),--($F$9:$F$28&gt;=BP$33),--($C$9:$C$28=$AW105),$H$9:$H$28,$K$9:$K$28),VLOOKUP($AW105,'6. Patients'!$C$78:$AP$107,COLUMNS('6. Patients'!$C$9:$F$9),0))</f>
        <v>0</v>
      </c>
      <c r="BQ105" s="88">
        <f>-MIN(SUMPRODUCT(--($E$9:$E$28&lt;=BQ$33),--($B$9:$B$28=$J$97),--($F$9:$F$28&gt;=BQ$33),--($C$9:$C$28=$AW105),$H$9:$H$28,$K$9:$K$28),VLOOKUP($AW105,'6. Patients'!$C$78:$AP$107,COLUMNS('6. Patients'!$C$9:$F$9),0))</f>
        <v>0</v>
      </c>
      <c r="BR105" s="88">
        <f>-MIN(SUMPRODUCT(--($E$9:$E$28&lt;=BR$33),--($B$9:$B$28=$J$97),--($F$9:$F$28&gt;=BR$33),--($C$9:$C$28=$AW105),$H$9:$H$28,$K$9:$K$28),VLOOKUP($AW105,'6. Patients'!$C$78:$AP$107,COLUMNS('6. Patients'!$C$9:$F$9),0))</f>
        <v>0</v>
      </c>
      <c r="BS105" s="88">
        <f>-MIN(SUMPRODUCT(--($E$9:$E$28&lt;=BS$33),--($B$9:$B$28=$J$97),--($F$9:$F$28&gt;=BS$33),--($C$9:$C$28=$AW105),$H$9:$H$28,$K$9:$K$28),VLOOKUP($AW105,'6. Patients'!$C$78:$AP$107,COLUMNS('6. Patients'!$C$9:$F$9),0))</f>
        <v>0</v>
      </c>
      <c r="BT105" s="88">
        <f>-MIN(SUMPRODUCT(--($E$9:$E$28&lt;=BT$33),--($B$9:$B$28=$J$97),--($F$9:$F$28&gt;=BT$33),--($C$9:$C$28=$AW105),$H$9:$H$28,$K$9:$K$28),VLOOKUP($AW105,'6. Patients'!$C$78:$AP$107,COLUMNS('6. Patients'!$C$9:$F$9),0))</f>
        <v>0</v>
      </c>
      <c r="BU105" s="88">
        <f>-MIN(SUMPRODUCT(--($E$9:$E$28&lt;=BU$33),--($B$9:$B$28=$J$97),--($F$9:$F$28&gt;=BU$33),--($C$9:$C$28=$AW105),$H$9:$H$28,$K$9:$K$28),VLOOKUP($AW105,'6. Patients'!$C$78:$AP$107,COLUMNS('6. Patients'!$C$9:$F$9),0))</f>
        <v>0</v>
      </c>
      <c r="BV105" s="88">
        <f>-MIN(SUMPRODUCT(--($E$9:$E$28&lt;=BV$33),--($B$9:$B$28=$J$97),--($F$9:$F$28&gt;=BV$33),--($C$9:$C$28=$AW105),$H$9:$H$28,$K$9:$K$28),VLOOKUP($AW105,'6. Patients'!$C$78:$AP$107,COLUMNS('6. Patients'!$C$9:$F$9),0))</f>
        <v>0</v>
      </c>
      <c r="BW105" s="88">
        <f>-MIN(SUMPRODUCT(--($E$9:$E$28&lt;=BW$33),--($B$9:$B$28=$J$97),--($F$9:$F$28&gt;=BW$33),--($C$9:$C$28=$AW105),$H$9:$H$28,$K$9:$K$28),VLOOKUP($AW105,'6. Patients'!$C$78:$AP$107,COLUMNS('6. Patients'!$C$9:$F$9),0))</f>
        <v>0</v>
      </c>
      <c r="BX105" s="88">
        <f>-MIN(SUMPRODUCT(--($E$9:$E$28&lt;=BX$33),--($B$9:$B$28=$J$97),--($F$9:$F$28&gt;=BX$33),--($C$9:$C$28=$AW105),$H$9:$H$28,$K$9:$K$28),VLOOKUP($AW105,'6. Patients'!$C$78:$AP$107,COLUMNS('6. Patients'!$C$9:$F$9),0))</f>
        <v>0</v>
      </c>
      <c r="BY105" s="88">
        <f>-MIN(SUMPRODUCT(--($E$9:$E$28&lt;=BY$33),--($B$9:$B$28=$J$97),--($F$9:$F$28&gt;=BY$33),--($C$9:$C$28=$AW105),$H$9:$H$28,$K$9:$K$28),VLOOKUP($AW105,'6. Patients'!$C$78:$AP$107,COLUMNS('6. Patients'!$C$9:$F$9),0))</f>
        <v>0</v>
      </c>
      <c r="BZ105" s="88">
        <f>-MIN(SUMPRODUCT(--($E$9:$E$28&lt;=BZ$33),--($B$9:$B$28=$J$97),--($F$9:$F$28&gt;=BZ$33),--($C$9:$C$28=$AW105),$H$9:$H$28,$K$9:$K$28),VLOOKUP($AW105,'6. Patients'!$C$78:$AP$107,COLUMNS('6. Patients'!$C$9:$F$9),0))</f>
        <v>0</v>
      </c>
      <c r="CA105" s="88">
        <f>-MIN(SUMPRODUCT(--($E$9:$E$28&lt;=CA$33),--($B$9:$B$28=$J$97),--($F$9:$F$28&gt;=CA$33),--($C$9:$C$28=$AW105),$H$9:$H$28,$K$9:$K$28),VLOOKUP($AW105,'6. Patients'!$C$78:$AP$107,COLUMNS('6. Patients'!$C$9:$F$9),0))</f>
        <v>0</v>
      </c>
      <c r="CB105" s="88">
        <f>-MIN(SUMPRODUCT(--($E$9:$E$28&lt;=CB$33),--($B$9:$B$28=$J$97),--($F$9:$F$28&gt;=CB$33),--($C$9:$C$28=$AW105),$H$9:$H$28,$K$9:$K$28),VLOOKUP($AW105,'6. Patients'!$C$78:$AP$107,COLUMNS('6. Patients'!$C$9:$F$9),0))</f>
        <v>0</v>
      </c>
      <c r="CC105" s="88">
        <f>-MIN(SUMPRODUCT(--($E$9:$E$28&lt;=CC$33),--($B$9:$B$28=$J$97),--($F$9:$F$28&gt;=CC$33),--($C$9:$C$28=$AW105),$H$9:$H$28,$K$9:$K$28),VLOOKUP($AW105,'6. Patients'!$C$78:$AP$107,COLUMNS('6. Patients'!$C$9:$F$9),0))</f>
        <v>0</v>
      </c>
      <c r="CD105" s="88">
        <f>-MIN(SUMPRODUCT(--($E$9:$E$28&lt;=CD$33),--($B$9:$B$28=$J$97),--($F$9:$F$28&gt;=CD$33),--($C$9:$C$28=$AW105),$H$9:$H$28,$K$9:$K$28),VLOOKUP($AW105,'6. Patients'!$C$78:$AP$107,COLUMNS('6. Patients'!$C$9:$F$9),0))</f>
        <v>0</v>
      </c>
      <c r="CE105" s="88">
        <f>-MIN(SUMPRODUCT(--($E$9:$E$28&lt;=CE$33),--($B$9:$B$28=$J$97),--($F$9:$F$28&gt;=CE$33),--($C$9:$C$28=$AW105),$H$9:$H$28,$K$9:$K$28),VLOOKUP($AW105,'6. Patients'!$C$78:$AP$107,COLUMNS('6. Patients'!$C$9:$F$9),0))</f>
        <v>0</v>
      </c>
      <c r="CF105" s="88">
        <f>-MIN(SUMPRODUCT(--($E$9:$E$28&lt;=CF$33),--($B$9:$B$28=$J$97),--($F$9:$F$28&gt;=CF$33),--($C$9:$C$28=$AW105),$H$9:$H$28,$K$9:$K$28),VLOOKUP($AW105,'6. Patients'!$C$78:$AP$107,COLUMNS('6. Patients'!$C$9:$F$9),0))</f>
        <v>0</v>
      </c>
      <c r="CG105" s="88">
        <f>-MIN(SUMPRODUCT(--($E$9:$E$28&lt;=CG$33),--($B$9:$B$28=$J$97),--($F$9:$F$28&gt;=CG$33),--($C$9:$C$28=$AW105),$H$9:$H$28,$K$9:$K$28),VLOOKUP($AW105,'6. Patients'!$C$78:$AP$107,COLUMNS('6. Patients'!$C$9:$F$9),0))</f>
        <v>0</v>
      </c>
      <c r="CI105" s="12" t="str">
        <f t="shared" si="98"/>
        <v/>
      </c>
      <c r="CJ105" s="88">
        <f t="shared" si="136"/>
        <v>0</v>
      </c>
      <c r="CK105" s="88">
        <f t="shared" si="99"/>
        <v>0</v>
      </c>
      <c r="CL105" s="88">
        <f t="shared" si="99"/>
        <v>0</v>
      </c>
      <c r="CM105" s="88">
        <f t="shared" si="99"/>
        <v>0</v>
      </c>
      <c r="CN105" s="88">
        <f t="shared" si="99"/>
        <v>0</v>
      </c>
      <c r="CO105" s="88">
        <f t="shared" si="99"/>
        <v>0</v>
      </c>
      <c r="CP105" s="88">
        <f t="shared" si="99"/>
        <v>0</v>
      </c>
      <c r="CQ105" s="88">
        <f t="shared" si="99"/>
        <v>0</v>
      </c>
      <c r="CR105" s="88">
        <f t="shared" si="99"/>
        <v>0</v>
      </c>
      <c r="CS105" s="88">
        <f t="shared" si="99"/>
        <v>0</v>
      </c>
      <c r="CT105" s="88">
        <f t="shared" si="99"/>
        <v>0</v>
      </c>
      <c r="CU105" s="88">
        <f t="shared" ref="CU105:DJ127" si="137">SUMPRODUCT(--($E$9:$E$28&lt;=CU$33),--($B$9:$B$28=$J$97),--($F$9:$F$28&gt;=CU$33),--($D$9:$D$28=$AW105),$H$9:$H$28,$K$9:$K$28)</f>
        <v>0</v>
      </c>
      <c r="CV105" s="88">
        <f t="shared" si="137"/>
        <v>0</v>
      </c>
      <c r="CW105" s="88">
        <f t="shared" si="137"/>
        <v>0</v>
      </c>
      <c r="CX105" s="88">
        <f t="shared" si="137"/>
        <v>0</v>
      </c>
      <c r="CY105" s="88">
        <f t="shared" si="137"/>
        <v>0</v>
      </c>
      <c r="CZ105" s="88">
        <f t="shared" si="137"/>
        <v>0</v>
      </c>
      <c r="DA105" s="88">
        <f t="shared" si="137"/>
        <v>0</v>
      </c>
      <c r="DB105" s="88">
        <f t="shared" si="137"/>
        <v>0</v>
      </c>
      <c r="DC105" s="88">
        <f t="shared" si="137"/>
        <v>0</v>
      </c>
      <c r="DD105" s="88">
        <f t="shared" si="137"/>
        <v>0</v>
      </c>
      <c r="DE105" s="88">
        <f t="shared" si="137"/>
        <v>0</v>
      </c>
      <c r="DF105" s="88">
        <f t="shared" si="137"/>
        <v>0</v>
      </c>
      <c r="DG105" s="88">
        <f t="shared" si="137"/>
        <v>0</v>
      </c>
      <c r="DH105" s="88">
        <f t="shared" si="137"/>
        <v>0</v>
      </c>
      <c r="DI105" s="88">
        <f t="shared" si="137"/>
        <v>0</v>
      </c>
      <c r="DJ105" s="88">
        <f t="shared" si="137"/>
        <v>0</v>
      </c>
      <c r="DK105" s="88">
        <f t="shared" ref="DK105:DS127" si="138">SUMPRODUCT(--($E$9:$E$28&lt;=DK$33),--($B$9:$B$28=$J$97),--($F$9:$F$28&gt;=DK$33),--($D$9:$D$28=$AW105),$H$9:$H$28,$K$9:$K$28)</f>
        <v>0</v>
      </c>
      <c r="DL105" s="88">
        <f t="shared" si="138"/>
        <v>0</v>
      </c>
      <c r="DM105" s="88">
        <f t="shared" si="138"/>
        <v>0</v>
      </c>
      <c r="DN105" s="88">
        <f t="shared" si="138"/>
        <v>0</v>
      </c>
      <c r="DO105" s="88">
        <f t="shared" si="138"/>
        <v>0</v>
      </c>
      <c r="DP105" s="88">
        <f t="shared" si="138"/>
        <v>0</v>
      </c>
      <c r="DQ105" s="88">
        <f t="shared" si="138"/>
        <v>0</v>
      </c>
      <c r="DR105" s="88">
        <f t="shared" si="138"/>
        <v>0</v>
      </c>
      <c r="DS105" s="88">
        <f t="shared" si="138"/>
        <v>0</v>
      </c>
    </row>
    <row r="106" spans="10:123" x14ac:dyDescent="0.3">
      <c r="J106" s="12" t="str">
        <f>'6. Patients'!C86</f>
        <v/>
      </c>
      <c r="K106" s="12"/>
      <c r="L106" s="88">
        <f t="shared" si="100"/>
        <v>0</v>
      </c>
      <c r="M106" s="88">
        <f t="shared" si="101"/>
        <v>0</v>
      </c>
      <c r="N106" s="88">
        <f t="shared" si="102"/>
        <v>0</v>
      </c>
      <c r="O106" s="88">
        <f t="shared" si="103"/>
        <v>0</v>
      </c>
      <c r="P106" s="88">
        <f t="shared" si="104"/>
        <v>0</v>
      </c>
      <c r="Q106" s="88">
        <f t="shared" si="105"/>
        <v>0</v>
      </c>
      <c r="R106" s="88">
        <f t="shared" si="106"/>
        <v>0</v>
      </c>
      <c r="S106" s="88">
        <f t="shared" si="107"/>
        <v>0</v>
      </c>
      <c r="T106" s="88">
        <f t="shared" si="108"/>
        <v>0</v>
      </c>
      <c r="U106" s="88">
        <f t="shared" si="109"/>
        <v>0</v>
      </c>
      <c r="V106" s="88">
        <f t="shared" si="110"/>
        <v>0</v>
      </c>
      <c r="W106" s="88">
        <f t="shared" si="111"/>
        <v>0</v>
      </c>
      <c r="X106" s="88">
        <f t="shared" si="112"/>
        <v>0</v>
      </c>
      <c r="Y106" s="88">
        <f t="shared" si="113"/>
        <v>0</v>
      </c>
      <c r="Z106" s="88">
        <f t="shared" si="114"/>
        <v>0</v>
      </c>
      <c r="AA106" s="88">
        <f t="shared" si="115"/>
        <v>0</v>
      </c>
      <c r="AB106" s="88">
        <f t="shared" si="116"/>
        <v>0</v>
      </c>
      <c r="AC106" s="88">
        <f t="shared" si="117"/>
        <v>0</v>
      </c>
      <c r="AD106" s="88">
        <f t="shared" si="118"/>
        <v>0</v>
      </c>
      <c r="AE106" s="88">
        <f t="shared" si="119"/>
        <v>0</v>
      </c>
      <c r="AF106" s="88">
        <f t="shared" si="120"/>
        <v>0</v>
      </c>
      <c r="AG106" s="88">
        <f t="shared" si="121"/>
        <v>0</v>
      </c>
      <c r="AH106" s="88">
        <f t="shared" si="122"/>
        <v>0</v>
      </c>
      <c r="AI106" s="88">
        <f t="shared" si="123"/>
        <v>0</v>
      </c>
      <c r="AJ106" s="88">
        <f t="shared" si="124"/>
        <v>0</v>
      </c>
      <c r="AK106" s="88">
        <f t="shared" si="125"/>
        <v>0</v>
      </c>
      <c r="AL106" s="88">
        <f t="shared" si="126"/>
        <v>0</v>
      </c>
      <c r="AM106" s="88">
        <f t="shared" si="127"/>
        <v>0</v>
      </c>
      <c r="AN106" s="88">
        <f t="shared" si="128"/>
        <v>0</v>
      </c>
      <c r="AO106" s="88">
        <f t="shared" si="129"/>
        <v>0</v>
      </c>
      <c r="AP106" s="88">
        <f t="shared" si="130"/>
        <v>0</v>
      </c>
      <c r="AQ106" s="88">
        <f t="shared" si="131"/>
        <v>0</v>
      </c>
      <c r="AR106" s="88">
        <f t="shared" si="132"/>
        <v>0</v>
      </c>
      <c r="AS106" s="88">
        <f t="shared" si="133"/>
        <v>0</v>
      </c>
      <c r="AT106" s="88">
        <f t="shared" si="134"/>
        <v>0</v>
      </c>
      <c r="AU106" s="88">
        <f t="shared" si="135"/>
        <v>0</v>
      </c>
      <c r="AW106" s="12" t="str">
        <f t="shared" si="97"/>
        <v/>
      </c>
      <c r="AX106" s="88">
        <f>-MIN(SUMPRODUCT(--($E$9:$E$28&lt;=AX$33),--($B$9:$B$28=$J$97),--($F$9:$F$28&gt;=AX$33),--($C$9:$C$28=$AW106),$H$9:$H$28,$K$9:$K$28),VLOOKUP($AW106,'6. Patients'!$C$78:$AP$107,COLUMNS('6. Patients'!$C$9:$F$9),0))</f>
        <v>0</v>
      </c>
      <c r="AY106" s="88">
        <f>-MIN(SUMPRODUCT(--($E$9:$E$28&lt;=AY$33),--($B$9:$B$28=$J$97),--($F$9:$F$28&gt;=AY$33),--($C$9:$C$28=$AW106),$H$9:$H$28,$K$9:$K$28),VLOOKUP($AW106,'6. Patients'!$C$78:$AP$107,COLUMNS('6. Patients'!$C$9:$F$9),0))</f>
        <v>0</v>
      </c>
      <c r="AZ106" s="88">
        <f>-MIN(SUMPRODUCT(--($E$9:$E$28&lt;=AZ$33),--($B$9:$B$28=$J$97),--($F$9:$F$28&gt;=AZ$33),--($C$9:$C$28=$AW106),$H$9:$H$28,$K$9:$K$28),VLOOKUP($AW106,'6. Patients'!$C$78:$AP$107,COLUMNS('6. Patients'!$C$9:$F$9),0))</f>
        <v>0</v>
      </c>
      <c r="BA106" s="88">
        <f>-MIN(SUMPRODUCT(--($E$9:$E$28&lt;=BA$33),--($B$9:$B$28=$J$97),--($F$9:$F$28&gt;=BA$33),--($C$9:$C$28=$AW106),$H$9:$H$28,$K$9:$K$28),VLOOKUP($AW106,'6. Patients'!$C$78:$AP$107,COLUMNS('6. Patients'!$C$9:$F$9),0))</f>
        <v>0</v>
      </c>
      <c r="BB106" s="88">
        <f>-MIN(SUMPRODUCT(--($E$9:$E$28&lt;=BB$33),--($B$9:$B$28=$J$97),--($F$9:$F$28&gt;=BB$33),--($C$9:$C$28=$AW106),$H$9:$H$28,$K$9:$K$28),VLOOKUP($AW106,'6. Patients'!$C$78:$AP$107,COLUMNS('6. Patients'!$C$9:$F$9),0))</f>
        <v>0</v>
      </c>
      <c r="BC106" s="88">
        <f>-MIN(SUMPRODUCT(--($E$9:$E$28&lt;=BC$33),--($B$9:$B$28=$J$97),--($F$9:$F$28&gt;=BC$33),--($C$9:$C$28=$AW106),$H$9:$H$28,$K$9:$K$28),VLOOKUP($AW106,'6. Patients'!$C$78:$AP$107,COLUMNS('6. Patients'!$C$9:$F$9),0))</f>
        <v>0</v>
      </c>
      <c r="BD106" s="88">
        <f>-MIN(SUMPRODUCT(--($E$9:$E$28&lt;=BD$33),--($B$9:$B$28=$J$97),--($F$9:$F$28&gt;=BD$33),--($C$9:$C$28=$AW106),$H$9:$H$28,$K$9:$K$28),VLOOKUP($AW106,'6. Patients'!$C$78:$AP$107,COLUMNS('6. Patients'!$C$9:$F$9),0))</f>
        <v>0</v>
      </c>
      <c r="BE106" s="88">
        <f>-MIN(SUMPRODUCT(--($E$9:$E$28&lt;=BE$33),--($B$9:$B$28=$J$97),--($F$9:$F$28&gt;=BE$33),--($C$9:$C$28=$AW106),$H$9:$H$28,$K$9:$K$28),VLOOKUP($AW106,'6. Patients'!$C$78:$AP$107,COLUMNS('6. Patients'!$C$9:$F$9),0))</f>
        <v>0</v>
      </c>
      <c r="BF106" s="88">
        <f>-MIN(SUMPRODUCT(--($E$9:$E$28&lt;=BF$33),--($B$9:$B$28=$J$97),--($F$9:$F$28&gt;=BF$33),--($C$9:$C$28=$AW106),$H$9:$H$28,$K$9:$K$28),VLOOKUP($AW106,'6. Patients'!$C$78:$AP$107,COLUMNS('6. Patients'!$C$9:$F$9),0))</f>
        <v>0</v>
      </c>
      <c r="BG106" s="88">
        <f>-MIN(SUMPRODUCT(--($E$9:$E$28&lt;=BG$33),--($B$9:$B$28=$J$97),--($F$9:$F$28&gt;=BG$33),--($C$9:$C$28=$AW106),$H$9:$H$28,$K$9:$K$28),VLOOKUP($AW106,'6. Patients'!$C$78:$AP$107,COLUMNS('6. Patients'!$C$9:$F$9),0))</f>
        <v>0</v>
      </c>
      <c r="BH106" s="88">
        <f>-MIN(SUMPRODUCT(--($E$9:$E$28&lt;=BH$33),--($B$9:$B$28=$J$97),--($F$9:$F$28&gt;=BH$33),--($C$9:$C$28=$AW106),$H$9:$H$28,$K$9:$K$28),VLOOKUP($AW106,'6. Patients'!$C$78:$AP$107,COLUMNS('6. Patients'!$C$9:$F$9),0))</f>
        <v>0</v>
      </c>
      <c r="BI106" s="88">
        <f>-MIN(SUMPRODUCT(--($E$9:$E$28&lt;=BI$33),--($B$9:$B$28=$J$97),--($F$9:$F$28&gt;=BI$33),--($C$9:$C$28=$AW106),$H$9:$H$28,$K$9:$K$28),VLOOKUP($AW106,'6. Patients'!$C$78:$AP$107,COLUMNS('6. Patients'!$C$9:$F$9),0))</f>
        <v>0</v>
      </c>
      <c r="BJ106" s="88">
        <f>-MIN(SUMPRODUCT(--($E$9:$E$28&lt;=BJ$33),--($B$9:$B$28=$J$97),--($F$9:$F$28&gt;=BJ$33),--($C$9:$C$28=$AW106),$H$9:$H$28,$K$9:$K$28),VLOOKUP($AW106,'6. Patients'!$C$78:$AP$107,COLUMNS('6. Patients'!$C$9:$F$9),0))</f>
        <v>0</v>
      </c>
      <c r="BK106" s="88">
        <f>-MIN(SUMPRODUCT(--($E$9:$E$28&lt;=BK$33),--($B$9:$B$28=$J$97),--($F$9:$F$28&gt;=BK$33),--($C$9:$C$28=$AW106),$H$9:$H$28,$K$9:$K$28),VLOOKUP($AW106,'6. Patients'!$C$78:$AP$107,COLUMNS('6. Patients'!$C$9:$F$9),0))</f>
        <v>0</v>
      </c>
      <c r="BL106" s="88">
        <f>-MIN(SUMPRODUCT(--($E$9:$E$28&lt;=BL$33),--($B$9:$B$28=$J$97),--($F$9:$F$28&gt;=BL$33),--($C$9:$C$28=$AW106),$H$9:$H$28,$K$9:$K$28),VLOOKUP($AW106,'6. Patients'!$C$78:$AP$107,COLUMNS('6. Patients'!$C$9:$F$9),0))</f>
        <v>0</v>
      </c>
      <c r="BM106" s="88">
        <f>-MIN(SUMPRODUCT(--($E$9:$E$28&lt;=BM$33),--($B$9:$B$28=$J$97),--($F$9:$F$28&gt;=BM$33),--($C$9:$C$28=$AW106),$H$9:$H$28,$K$9:$K$28),VLOOKUP($AW106,'6. Patients'!$C$78:$AP$107,COLUMNS('6. Patients'!$C$9:$F$9),0))</f>
        <v>0</v>
      </c>
      <c r="BN106" s="88">
        <f>-MIN(SUMPRODUCT(--($E$9:$E$28&lt;=BN$33),--($B$9:$B$28=$J$97),--($F$9:$F$28&gt;=BN$33),--($C$9:$C$28=$AW106),$H$9:$H$28,$K$9:$K$28),VLOOKUP($AW106,'6. Patients'!$C$78:$AP$107,COLUMNS('6. Patients'!$C$9:$F$9),0))</f>
        <v>0</v>
      </c>
      <c r="BO106" s="88">
        <f>-MIN(SUMPRODUCT(--($E$9:$E$28&lt;=BO$33),--($B$9:$B$28=$J$97),--($F$9:$F$28&gt;=BO$33),--($C$9:$C$28=$AW106),$H$9:$H$28,$K$9:$K$28),VLOOKUP($AW106,'6. Patients'!$C$78:$AP$107,COLUMNS('6. Patients'!$C$9:$F$9),0))</f>
        <v>0</v>
      </c>
      <c r="BP106" s="88">
        <f>-MIN(SUMPRODUCT(--($E$9:$E$28&lt;=BP$33),--($B$9:$B$28=$J$97),--($F$9:$F$28&gt;=BP$33),--($C$9:$C$28=$AW106),$H$9:$H$28,$K$9:$K$28),VLOOKUP($AW106,'6. Patients'!$C$78:$AP$107,COLUMNS('6. Patients'!$C$9:$F$9),0))</f>
        <v>0</v>
      </c>
      <c r="BQ106" s="88">
        <f>-MIN(SUMPRODUCT(--($E$9:$E$28&lt;=BQ$33),--($B$9:$B$28=$J$97),--($F$9:$F$28&gt;=BQ$33),--($C$9:$C$28=$AW106),$H$9:$H$28,$K$9:$K$28),VLOOKUP($AW106,'6. Patients'!$C$78:$AP$107,COLUMNS('6. Patients'!$C$9:$F$9),0))</f>
        <v>0</v>
      </c>
      <c r="BR106" s="88">
        <f>-MIN(SUMPRODUCT(--($E$9:$E$28&lt;=BR$33),--($B$9:$B$28=$J$97),--($F$9:$F$28&gt;=BR$33),--($C$9:$C$28=$AW106),$H$9:$H$28,$K$9:$K$28),VLOOKUP($AW106,'6. Patients'!$C$78:$AP$107,COLUMNS('6. Patients'!$C$9:$F$9),0))</f>
        <v>0</v>
      </c>
      <c r="BS106" s="88">
        <f>-MIN(SUMPRODUCT(--($E$9:$E$28&lt;=BS$33),--($B$9:$B$28=$J$97),--($F$9:$F$28&gt;=BS$33),--($C$9:$C$28=$AW106),$H$9:$H$28,$K$9:$K$28),VLOOKUP($AW106,'6. Patients'!$C$78:$AP$107,COLUMNS('6. Patients'!$C$9:$F$9),0))</f>
        <v>0</v>
      </c>
      <c r="BT106" s="88">
        <f>-MIN(SUMPRODUCT(--($E$9:$E$28&lt;=BT$33),--($B$9:$B$28=$J$97),--($F$9:$F$28&gt;=BT$33),--($C$9:$C$28=$AW106),$H$9:$H$28,$K$9:$K$28),VLOOKUP($AW106,'6. Patients'!$C$78:$AP$107,COLUMNS('6. Patients'!$C$9:$F$9),0))</f>
        <v>0</v>
      </c>
      <c r="BU106" s="88">
        <f>-MIN(SUMPRODUCT(--($E$9:$E$28&lt;=BU$33),--($B$9:$B$28=$J$97),--($F$9:$F$28&gt;=BU$33),--($C$9:$C$28=$AW106),$H$9:$H$28,$K$9:$K$28),VLOOKUP($AW106,'6. Patients'!$C$78:$AP$107,COLUMNS('6. Patients'!$C$9:$F$9),0))</f>
        <v>0</v>
      </c>
      <c r="BV106" s="88">
        <f>-MIN(SUMPRODUCT(--($E$9:$E$28&lt;=BV$33),--($B$9:$B$28=$J$97),--($F$9:$F$28&gt;=BV$33),--($C$9:$C$28=$AW106),$H$9:$H$28,$K$9:$K$28),VLOOKUP($AW106,'6. Patients'!$C$78:$AP$107,COLUMNS('6. Patients'!$C$9:$F$9),0))</f>
        <v>0</v>
      </c>
      <c r="BW106" s="88">
        <f>-MIN(SUMPRODUCT(--($E$9:$E$28&lt;=BW$33),--($B$9:$B$28=$J$97),--($F$9:$F$28&gt;=BW$33),--($C$9:$C$28=$AW106),$H$9:$H$28,$K$9:$K$28),VLOOKUP($AW106,'6. Patients'!$C$78:$AP$107,COLUMNS('6. Patients'!$C$9:$F$9),0))</f>
        <v>0</v>
      </c>
      <c r="BX106" s="88">
        <f>-MIN(SUMPRODUCT(--($E$9:$E$28&lt;=BX$33),--($B$9:$B$28=$J$97),--($F$9:$F$28&gt;=BX$33),--($C$9:$C$28=$AW106),$H$9:$H$28,$K$9:$K$28),VLOOKUP($AW106,'6. Patients'!$C$78:$AP$107,COLUMNS('6. Patients'!$C$9:$F$9),0))</f>
        <v>0</v>
      </c>
      <c r="BY106" s="88">
        <f>-MIN(SUMPRODUCT(--($E$9:$E$28&lt;=BY$33),--($B$9:$B$28=$J$97),--($F$9:$F$28&gt;=BY$33),--($C$9:$C$28=$AW106),$H$9:$H$28,$K$9:$K$28),VLOOKUP($AW106,'6. Patients'!$C$78:$AP$107,COLUMNS('6. Patients'!$C$9:$F$9),0))</f>
        <v>0</v>
      </c>
      <c r="BZ106" s="88">
        <f>-MIN(SUMPRODUCT(--($E$9:$E$28&lt;=BZ$33),--($B$9:$B$28=$J$97),--($F$9:$F$28&gt;=BZ$33),--($C$9:$C$28=$AW106),$H$9:$H$28,$K$9:$K$28),VLOOKUP($AW106,'6. Patients'!$C$78:$AP$107,COLUMNS('6. Patients'!$C$9:$F$9),0))</f>
        <v>0</v>
      </c>
      <c r="CA106" s="88">
        <f>-MIN(SUMPRODUCT(--($E$9:$E$28&lt;=CA$33),--($B$9:$B$28=$J$97),--($F$9:$F$28&gt;=CA$33),--($C$9:$C$28=$AW106),$H$9:$H$28,$K$9:$K$28),VLOOKUP($AW106,'6. Patients'!$C$78:$AP$107,COLUMNS('6. Patients'!$C$9:$F$9),0))</f>
        <v>0</v>
      </c>
      <c r="CB106" s="88">
        <f>-MIN(SUMPRODUCT(--($E$9:$E$28&lt;=CB$33),--($B$9:$B$28=$J$97),--($F$9:$F$28&gt;=CB$33),--($C$9:$C$28=$AW106),$H$9:$H$28,$K$9:$K$28),VLOOKUP($AW106,'6. Patients'!$C$78:$AP$107,COLUMNS('6. Patients'!$C$9:$F$9),0))</f>
        <v>0</v>
      </c>
      <c r="CC106" s="88">
        <f>-MIN(SUMPRODUCT(--($E$9:$E$28&lt;=CC$33),--($B$9:$B$28=$J$97),--($F$9:$F$28&gt;=CC$33),--($C$9:$C$28=$AW106),$H$9:$H$28,$K$9:$K$28),VLOOKUP($AW106,'6. Patients'!$C$78:$AP$107,COLUMNS('6. Patients'!$C$9:$F$9),0))</f>
        <v>0</v>
      </c>
      <c r="CD106" s="88">
        <f>-MIN(SUMPRODUCT(--($E$9:$E$28&lt;=CD$33),--($B$9:$B$28=$J$97),--($F$9:$F$28&gt;=CD$33),--($C$9:$C$28=$AW106),$H$9:$H$28,$K$9:$K$28),VLOOKUP($AW106,'6. Patients'!$C$78:$AP$107,COLUMNS('6. Patients'!$C$9:$F$9),0))</f>
        <v>0</v>
      </c>
      <c r="CE106" s="88">
        <f>-MIN(SUMPRODUCT(--($E$9:$E$28&lt;=CE$33),--($B$9:$B$28=$J$97),--($F$9:$F$28&gt;=CE$33),--($C$9:$C$28=$AW106),$H$9:$H$28,$K$9:$K$28),VLOOKUP($AW106,'6. Patients'!$C$78:$AP$107,COLUMNS('6. Patients'!$C$9:$F$9),0))</f>
        <v>0</v>
      </c>
      <c r="CF106" s="88">
        <f>-MIN(SUMPRODUCT(--($E$9:$E$28&lt;=CF$33),--($B$9:$B$28=$J$97),--($F$9:$F$28&gt;=CF$33),--($C$9:$C$28=$AW106),$H$9:$H$28,$K$9:$K$28),VLOOKUP($AW106,'6. Patients'!$C$78:$AP$107,COLUMNS('6. Patients'!$C$9:$F$9),0))</f>
        <v>0</v>
      </c>
      <c r="CG106" s="88">
        <f>-MIN(SUMPRODUCT(--($E$9:$E$28&lt;=CG$33),--($B$9:$B$28=$J$97),--($F$9:$F$28&gt;=CG$33),--($C$9:$C$28=$AW106),$H$9:$H$28,$K$9:$K$28),VLOOKUP($AW106,'6. Patients'!$C$78:$AP$107,COLUMNS('6. Patients'!$C$9:$F$9),0))</f>
        <v>0</v>
      </c>
      <c r="CI106" s="12" t="str">
        <f t="shared" si="98"/>
        <v/>
      </c>
      <c r="CJ106" s="88">
        <f t="shared" si="136"/>
        <v>0</v>
      </c>
      <c r="CK106" s="88">
        <f t="shared" si="136"/>
        <v>0</v>
      </c>
      <c r="CL106" s="88">
        <f t="shared" si="136"/>
        <v>0</v>
      </c>
      <c r="CM106" s="88">
        <f t="shared" si="136"/>
        <v>0</v>
      </c>
      <c r="CN106" s="88">
        <f t="shared" si="136"/>
        <v>0</v>
      </c>
      <c r="CO106" s="88">
        <f t="shared" si="136"/>
        <v>0</v>
      </c>
      <c r="CP106" s="88">
        <f t="shared" si="136"/>
        <v>0</v>
      </c>
      <c r="CQ106" s="88">
        <f t="shared" si="136"/>
        <v>0</v>
      </c>
      <c r="CR106" s="88">
        <f t="shared" si="136"/>
        <v>0</v>
      </c>
      <c r="CS106" s="88">
        <f t="shared" si="136"/>
        <v>0</v>
      </c>
      <c r="CT106" s="88">
        <f t="shared" si="136"/>
        <v>0</v>
      </c>
      <c r="CU106" s="88">
        <f t="shared" si="136"/>
        <v>0</v>
      </c>
      <c r="CV106" s="88">
        <f t="shared" si="136"/>
        <v>0</v>
      </c>
      <c r="CW106" s="88">
        <f t="shared" si="136"/>
        <v>0</v>
      </c>
      <c r="CX106" s="88">
        <f t="shared" si="136"/>
        <v>0</v>
      </c>
      <c r="CY106" s="88">
        <f t="shared" si="136"/>
        <v>0</v>
      </c>
      <c r="CZ106" s="88">
        <f t="shared" si="137"/>
        <v>0</v>
      </c>
      <c r="DA106" s="88">
        <f t="shared" si="137"/>
        <v>0</v>
      </c>
      <c r="DB106" s="88">
        <f t="shared" si="137"/>
        <v>0</v>
      </c>
      <c r="DC106" s="88">
        <f t="shared" si="137"/>
        <v>0</v>
      </c>
      <c r="DD106" s="88">
        <f t="shared" si="137"/>
        <v>0</v>
      </c>
      <c r="DE106" s="88">
        <f t="shared" si="137"/>
        <v>0</v>
      </c>
      <c r="DF106" s="88">
        <f t="shared" si="137"/>
        <v>0</v>
      </c>
      <c r="DG106" s="88">
        <f t="shared" si="137"/>
        <v>0</v>
      </c>
      <c r="DH106" s="88">
        <f t="shared" si="137"/>
        <v>0</v>
      </c>
      <c r="DI106" s="88">
        <f t="shared" si="137"/>
        <v>0</v>
      </c>
      <c r="DJ106" s="88">
        <f t="shared" si="137"/>
        <v>0</v>
      </c>
      <c r="DK106" s="88">
        <f t="shared" si="138"/>
        <v>0</v>
      </c>
      <c r="DL106" s="88">
        <f t="shared" si="138"/>
        <v>0</v>
      </c>
      <c r="DM106" s="88">
        <f t="shared" si="138"/>
        <v>0</v>
      </c>
      <c r="DN106" s="88">
        <f t="shared" si="138"/>
        <v>0</v>
      </c>
      <c r="DO106" s="88">
        <f t="shared" si="138"/>
        <v>0</v>
      </c>
      <c r="DP106" s="88">
        <f t="shared" si="138"/>
        <v>0</v>
      </c>
      <c r="DQ106" s="88">
        <f t="shared" si="138"/>
        <v>0</v>
      </c>
      <c r="DR106" s="88">
        <f t="shared" si="138"/>
        <v>0</v>
      </c>
      <c r="DS106" s="88">
        <f t="shared" si="138"/>
        <v>0</v>
      </c>
    </row>
    <row r="107" spans="10:123" x14ac:dyDescent="0.3">
      <c r="J107" s="12" t="str">
        <f>'6. Patients'!C87</f>
        <v/>
      </c>
      <c r="K107" s="12"/>
      <c r="L107" s="88">
        <f t="shared" si="100"/>
        <v>0</v>
      </c>
      <c r="M107" s="88">
        <f t="shared" si="101"/>
        <v>0</v>
      </c>
      <c r="N107" s="88">
        <f t="shared" si="102"/>
        <v>0</v>
      </c>
      <c r="O107" s="88">
        <f t="shared" si="103"/>
        <v>0</v>
      </c>
      <c r="P107" s="88">
        <f t="shared" si="104"/>
        <v>0</v>
      </c>
      <c r="Q107" s="88">
        <f t="shared" si="105"/>
        <v>0</v>
      </c>
      <c r="R107" s="88">
        <f t="shared" si="106"/>
        <v>0</v>
      </c>
      <c r="S107" s="88">
        <f t="shared" si="107"/>
        <v>0</v>
      </c>
      <c r="T107" s="88">
        <f t="shared" si="108"/>
        <v>0</v>
      </c>
      <c r="U107" s="88">
        <f t="shared" si="109"/>
        <v>0</v>
      </c>
      <c r="V107" s="88">
        <f t="shared" si="110"/>
        <v>0</v>
      </c>
      <c r="W107" s="88">
        <f t="shared" si="111"/>
        <v>0</v>
      </c>
      <c r="X107" s="88">
        <f t="shared" si="112"/>
        <v>0</v>
      </c>
      <c r="Y107" s="88">
        <f t="shared" si="113"/>
        <v>0</v>
      </c>
      <c r="Z107" s="88">
        <f t="shared" si="114"/>
        <v>0</v>
      </c>
      <c r="AA107" s="88">
        <f t="shared" si="115"/>
        <v>0</v>
      </c>
      <c r="AB107" s="88">
        <f t="shared" si="116"/>
        <v>0</v>
      </c>
      <c r="AC107" s="88">
        <f t="shared" si="117"/>
        <v>0</v>
      </c>
      <c r="AD107" s="88">
        <f t="shared" si="118"/>
        <v>0</v>
      </c>
      <c r="AE107" s="88">
        <f t="shared" si="119"/>
        <v>0</v>
      </c>
      <c r="AF107" s="88">
        <f t="shared" si="120"/>
        <v>0</v>
      </c>
      <c r="AG107" s="88">
        <f t="shared" si="121"/>
        <v>0</v>
      </c>
      <c r="AH107" s="88">
        <f t="shared" si="122"/>
        <v>0</v>
      </c>
      <c r="AI107" s="88">
        <f t="shared" si="123"/>
        <v>0</v>
      </c>
      <c r="AJ107" s="88">
        <f t="shared" si="124"/>
        <v>0</v>
      </c>
      <c r="AK107" s="88">
        <f t="shared" si="125"/>
        <v>0</v>
      </c>
      <c r="AL107" s="88">
        <f t="shared" si="126"/>
        <v>0</v>
      </c>
      <c r="AM107" s="88">
        <f t="shared" si="127"/>
        <v>0</v>
      </c>
      <c r="AN107" s="88">
        <f t="shared" si="128"/>
        <v>0</v>
      </c>
      <c r="AO107" s="88">
        <f t="shared" si="129"/>
        <v>0</v>
      </c>
      <c r="AP107" s="88">
        <f t="shared" si="130"/>
        <v>0</v>
      </c>
      <c r="AQ107" s="88">
        <f t="shared" si="131"/>
        <v>0</v>
      </c>
      <c r="AR107" s="88">
        <f t="shared" si="132"/>
        <v>0</v>
      </c>
      <c r="AS107" s="88">
        <f t="shared" si="133"/>
        <v>0</v>
      </c>
      <c r="AT107" s="88">
        <f t="shared" si="134"/>
        <v>0</v>
      </c>
      <c r="AU107" s="88">
        <f t="shared" si="135"/>
        <v>0</v>
      </c>
      <c r="AW107" s="12" t="str">
        <f t="shared" si="97"/>
        <v/>
      </c>
      <c r="AX107" s="88">
        <f>-MIN(SUMPRODUCT(--($E$9:$E$28&lt;=AX$33),--($B$9:$B$28=$J$97),--($F$9:$F$28&gt;=AX$33),--($C$9:$C$28=$AW107),$H$9:$H$28,$K$9:$K$28),VLOOKUP($AW107,'6. Patients'!$C$78:$AP$107,COLUMNS('6. Patients'!$C$9:$F$9),0))</f>
        <v>0</v>
      </c>
      <c r="AY107" s="88">
        <f>-MIN(SUMPRODUCT(--($E$9:$E$28&lt;=AY$33),--($B$9:$B$28=$J$97),--($F$9:$F$28&gt;=AY$33),--($C$9:$C$28=$AW107),$H$9:$H$28,$K$9:$K$28),VLOOKUP($AW107,'6. Patients'!$C$78:$AP$107,COLUMNS('6. Patients'!$C$9:$F$9),0))</f>
        <v>0</v>
      </c>
      <c r="AZ107" s="88">
        <f>-MIN(SUMPRODUCT(--($E$9:$E$28&lt;=AZ$33),--($B$9:$B$28=$J$97),--($F$9:$F$28&gt;=AZ$33),--($C$9:$C$28=$AW107),$H$9:$H$28,$K$9:$K$28),VLOOKUP($AW107,'6. Patients'!$C$78:$AP$107,COLUMNS('6. Patients'!$C$9:$F$9),0))</f>
        <v>0</v>
      </c>
      <c r="BA107" s="88">
        <f>-MIN(SUMPRODUCT(--($E$9:$E$28&lt;=BA$33),--($B$9:$B$28=$J$97),--($F$9:$F$28&gt;=BA$33),--($C$9:$C$28=$AW107),$H$9:$H$28,$K$9:$K$28),VLOOKUP($AW107,'6. Patients'!$C$78:$AP$107,COLUMNS('6. Patients'!$C$9:$F$9),0))</f>
        <v>0</v>
      </c>
      <c r="BB107" s="88">
        <f>-MIN(SUMPRODUCT(--($E$9:$E$28&lt;=BB$33),--($B$9:$B$28=$J$97),--($F$9:$F$28&gt;=BB$33),--($C$9:$C$28=$AW107),$H$9:$H$28,$K$9:$K$28),VLOOKUP($AW107,'6. Patients'!$C$78:$AP$107,COLUMNS('6. Patients'!$C$9:$F$9),0))</f>
        <v>0</v>
      </c>
      <c r="BC107" s="88">
        <f>-MIN(SUMPRODUCT(--($E$9:$E$28&lt;=BC$33),--($B$9:$B$28=$J$97),--($F$9:$F$28&gt;=BC$33),--($C$9:$C$28=$AW107),$H$9:$H$28,$K$9:$K$28),VLOOKUP($AW107,'6. Patients'!$C$78:$AP$107,COLUMNS('6. Patients'!$C$9:$F$9),0))</f>
        <v>0</v>
      </c>
      <c r="BD107" s="88">
        <f>-MIN(SUMPRODUCT(--($E$9:$E$28&lt;=BD$33),--($B$9:$B$28=$J$97),--($F$9:$F$28&gt;=BD$33),--($C$9:$C$28=$AW107),$H$9:$H$28,$K$9:$K$28),VLOOKUP($AW107,'6. Patients'!$C$78:$AP$107,COLUMNS('6. Patients'!$C$9:$F$9),0))</f>
        <v>0</v>
      </c>
      <c r="BE107" s="88">
        <f>-MIN(SUMPRODUCT(--($E$9:$E$28&lt;=BE$33),--($B$9:$B$28=$J$97),--($F$9:$F$28&gt;=BE$33),--($C$9:$C$28=$AW107),$H$9:$H$28,$K$9:$K$28),VLOOKUP($AW107,'6. Patients'!$C$78:$AP$107,COLUMNS('6. Patients'!$C$9:$F$9),0))</f>
        <v>0</v>
      </c>
      <c r="BF107" s="88">
        <f>-MIN(SUMPRODUCT(--($E$9:$E$28&lt;=BF$33),--($B$9:$B$28=$J$97),--($F$9:$F$28&gt;=BF$33),--($C$9:$C$28=$AW107),$H$9:$H$28,$K$9:$K$28),VLOOKUP($AW107,'6. Patients'!$C$78:$AP$107,COLUMNS('6. Patients'!$C$9:$F$9),0))</f>
        <v>0</v>
      </c>
      <c r="BG107" s="88">
        <f>-MIN(SUMPRODUCT(--($E$9:$E$28&lt;=BG$33),--($B$9:$B$28=$J$97),--($F$9:$F$28&gt;=BG$33),--($C$9:$C$28=$AW107),$H$9:$H$28,$K$9:$K$28),VLOOKUP($AW107,'6. Patients'!$C$78:$AP$107,COLUMNS('6. Patients'!$C$9:$F$9),0))</f>
        <v>0</v>
      </c>
      <c r="BH107" s="88">
        <f>-MIN(SUMPRODUCT(--($E$9:$E$28&lt;=BH$33),--($B$9:$B$28=$J$97),--($F$9:$F$28&gt;=BH$33),--($C$9:$C$28=$AW107),$H$9:$H$28,$K$9:$K$28),VLOOKUP($AW107,'6. Patients'!$C$78:$AP$107,COLUMNS('6. Patients'!$C$9:$F$9),0))</f>
        <v>0</v>
      </c>
      <c r="BI107" s="88">
        <f>-MIN(SUMPRODUCT(--($E$9:$E$28&lt;=BI$33),--($B$9:$B$28=$J$97),--($F$9:$F$28&gt;=BI$33),--($C$9:$C$28=$AW107),$H$9:$H$28,$K$9:$K$28),VLOOKUP($AW107,'6. Patients'!$C$78:$AP$107,COLUMNS('6. Patients'!$C$9:$F$9),0))</f>
        <v>0</v>
      </c>
      <c r="BJ107" s="88">
        <f>-MIN(SUMPRODUCT(--($E$9:$E$28&lt;=BJ$33),--($B$9:$B$28=$J$97),--($F$9:$F$28&gt;=BJ$33),--($C$9:$C$28=$AW107),$H$9:$H$28,$K$9:$K$28),VLOOKUP($AW107,'6. Patients'!$C$78:$AP$107,COLUMNS('6. Patients'!$C$9:$F$9),0))</f>
        <v>0</v>
      </c>
      <c r="BK107" s="88">
        <f>-MIN(SUMPRODUCT(--($E$9:$E$28&lt;=BK$33),--($B$9:$B$28=$J$97),--($F$9:$F$28&gt;=BK$33),--($C$9:$C$28=$AW107),$H$9:$H$28,$K$9:$K$28),VLOOKUP($AW107,'6. Patients'!$C$78:$AP$107,COLUMNS('6. Patients'!$C$9:$F$9),0))</f>
        <v>0</v>
      </c>
      <c r="BL107" s="88">
        <f>-MIN(SUMPRODUCT(--($E$9:$E$28&lt;=BL$33),--($B$9:$B$28=$J$97),--($F$9:$F$28&gt;=BL$33),--($C$9:$C$28=$AW107),$H$9:$H$28,$K$9:$K$28),VLOOKUP($AW107,'6. Patients'!$C$78:$AP$107,COLUMNS('6. Patients'!$C$9:$F$9),0))</f>
        <v>0</v>
      </c>
      <c r="BM107" s="88">
        <f>-MIN(SUMPRODUCT(--($E$9:$E$28&lt;=BM$33),--($B$9:$B$28=$J$97),--($F$9:$F$28&gt;=BM$33),--($C$9:$C$28=$AW107),$H$9:$H$28,$K$9:$K$28),VLOOKUP($AW107,'6. Patients'!$C$78:$AP$107,COLUMNS('6. Patients'!$C$9:$F$9),0))</f>
        <v>0</v>
      </c>
      <c r="BN107" s="88">
        <f>-MIN(SUMPRODUCT(--($E$9:$E$28&lt;=BN$33),--($B$9:$B$28=$J$97),--($F$9:$F$28&gt;=BN$33),--($C$9:$C$28=$AW107),$H$9:$H$28,$K$9:$K$28),VLOOKUP($AW107,'6. Patients'!$C$78:$AP$107,COLUMNS('6. Patients'!$C$9:$F$9),0))</f>
        <v>0</v>
      </c>
      <c r="BO107" s="88">
        <f>-MIN(SUMPRODUCT(--($E$9:$E$28&lt;=BO$33),--($B$9:$B$28=$J$97),--($F$9:$F$28&gt;=BO$33),--($C$9:$C$28=$AW107),$H$9:$H$28,$K$9:$K$28),VLOOKUP($AW107,'6. Patients'!$C$78:$AP$107,COLUMNS('6. Patients'!$C$9:$F$9),0))</f>
        <v>0</v>
      </c>
      <c r="BP107" s="88">
        <f>-MIN(SUMPRODUCT(--($E$9:$E$28&lt;=BP$33),--($B$9:$B$28=$J$97),--($F$9:$F$28&gt;=BP$33),--($C$9:$C$28=$AW107),$H$9:$H$28,$K$9:$K$28),VLOOKUP($AW107,'6. Patients'!$C$78:$AP$107,COLUMNS('6. Patients'!$C$9:$F$9),0))</f>
        <v>0</v>
      </c>
      <c r="BQ107" s="88">
        <f>-MIN(SUMPRODUCT(--($E$9:$E$28&lt;=BQ$33),--($B$9:$B$28=$J$97),--($F$9:$F$28&gt;=BQ$33),--($C$9:$C$28=$AW107),$H$9:$H$28,$K$9:$K$28),VLOOKUP($AW107,'6. Patients'!$C$78:$AP$107,COLUMNS('6. Patients'!$C$9:$F$9),0))</f>
        <v>0</v>
      </c>
      <c r="BR107" s="88">
        <f>-MIN(SUMPRODUCT(--($E$9:$E$28&lt;=BR$33),--($B$9:$B$28=$J$97),--($F$9:$F$28&gt;=BR$33),--($C$9:$C$28=$AW107),$H$9:$H$28,$K$9:$K$28),VLOOKUP($AW107,'6. Patients'!$C$78:$AP$107,COLUMNS('6. Patients'!$C$9:$F$9),0))</f>
        <v>0</v>
      </c>
      <c r="BS107" s="88">
        <f>-MIN(SUMPRODUCT(--($E$9:$E$28&lt;=BS$33),--($B$9:$B$28=$J$97),--($F$9:$F$28&gt;=BS$33),--($C$9:$C$28=$AW107),$H$9:$H$28,$K$9:$K$28),VLOOKUP($AW107,'6. Patients'!$C$78:$AP$107,COLUMNS('6. Patients'!$C$9:$F$9),0))</f>
        <v>0</v>
      </c>
      <c r="BT107" s="88">
        <f>-MIN(SUMPRODUCT(--($E$9:$E$28&lt;=BT$33),--($B$9:$B$28=$J$97),--($F$9:$F$28&gt;=BT$33),--($C$9:$C$28=$AW107),$H$9:$H$28,$K$9:$K$28),VLOOKUP($AW107,'6. Patients'!$C$78:$AP$107,COLUMNS('6. Patients'!$C$9:$F$9),0))</f>
        <v>0</v>
      </c>
      <c r="BU107" s="88">
        <f>-MIN(SUMPRODUCT(--($E$9:$E$28&lt;=BU$33),--($B$9:$B$28=$J$97),--($F$9:$F$28&gt;=BU$33),--($C$9:$C$28=$AW107),$H$9:$H$28,$K$9:$K$28),VLOOKUP($AW107,'6. Patients'!$C$78:$AP$107,COLUMNS('6. Patients'!$C$9:$F$9),0))</f>
        <v>0</v>
      </c>
      <c r="BV107" s="88">
        <f>-MIN(SUMPRODUCT(--($E$9:$E$28&lt;=BV$33),--($B$9:$B$28=$J$97),--($F$9:$F$28&gt;=BV$33),--($C$9:$C$28=$AW107),$H$9:$H$28,$K$9:$K$28),VLOOKUP($AW107,'6. Patients'!$C$78:$AP$107,COLUMNS('6. Patients'!$C$9:$F$9),0))</f>
        <v>0</v>
      </c>
      <c r="BW107" s="88">
        <f>-MIN(SUMPRODUCT(--($E$9:$E$28&lt;=BW$33),--($B$9:$B$28=$J$97),--($F$9:$F$28&gt;=BW$33),--($C$9:$C$28=$AW107),$H$9:$H$28,$K$9:$K$28),VLOOKUP($AW107,'6. Patients'!$C$78:$AP$107,COLUMNS('6. Patients'!$C$9:$F$9),0))</f>
        <v>0</v>
      </c>
      <c r="BX107" s="88">
        <f>-MIN(SUMPRODUCT(--($E$9:$E$28&lt;=BX$33),--($B$9:$B$28=$J$97),--($F$9:$F$28&gt;=BX$33),--($C$9:$C$28=$AW107),$H$9:$H$28,$K$9:$K$28),VLOOKUP($AW107,'6. Patients'!$C$78:$AP$107,COLUMNS('6. Patients'!$C$9:$F$9),0))</f>
        <v>0</v>
      </c>
      <c r="BY107" s="88">
        <f>-MIN(SUMPRODUCT(--($E$9:$E$28&lt;=BY$33),--($B$9:$B$28=$J$97),--($F$9:$F$28&gt;=BY$33),--($C$9:$C$28=$AW107),$H$9:$H$28,$K$9:$K$28),VLOOKUP($AW107,'6. Patients'!$C$78:$AP$107,COLUMNS('6. Patients'!$C$9:$F$9),0))</f>
        <v>0</v>
      </c>
      <c r="BZ107" s="88">
        <f>-MIN(SUMPRODUCT(--($E$9:$E$28&lt;=BZ$33),--($B$9:$B$28=$J$97),--($F$9:$F$28&gt;=BZ$33),--($C$9:$C$28=$AW107),$H$9:$H$28,$K$9:$K$28),VLOOKUP($AW107,'6. Patients'!$C$78:$AP$107,COLUMNS('6. Patients'!$C$9:$F$9),0))</f>
        <v>0</v>
      </c>
      <c r="CA107" s="88">
        <f>-MIN(SUMPRODUCT(--($E$9:$E$28&lt;=CA$33),--($B$9:$B$28=$J$97),--($F$9:$F$28&gt;=CA$33),--($C$9:$C$28=$AW107),$H$9:$H$28,$K$9:$K$28),VLOOKUP($AW107,'6. Patients'!$C$78:$AP$107,COLUMNS('6. Patients'!$C$9:$F$9),0))</f>
        <v>0</v>
      </c>
      <c r="CB107" s="88">
        <f>-MIN(SUMPRODUCT(--($E$9:$E$28&lt;=CB$33),--($B$9:$B$28=$J$97),--($F$9:$F$28&gt;=CB$33),--($C$9:$C$28=$AW107),$H$9:$H$28,$K$9:$K$28),VLOOKUP($AW107,'6. Patients'!$C$78:$AP$107,COLUMNS('6. Patients'!$C$9:$F$9),0))</f>
        <v>0</v>
      </c>
      <c r="CC107" s="88">
        <f>-MIN(SUMPRODUCT(--($E$9:$E$28&lt;=CC$33),--($B$9:$B$28=$J$97),--($F$9:$F$28&gt;=CC$33),--($C$9:$C$28=$AW107),$H$9:$H$28,$K$9:$K$28),VLOOKUP($AW107,'6. Patients'!$C$78:$AP$107,COLUMNS('6. Patients'!$C$9:$F$9),0))</f>
        <v>0</v>
      </c>
      <c r="CD107" s="88">
        <f>-MIN(SUMPRODUCT(--($E$9:$E$28&lt;=CD$33),--($B$9:$B$28=$J$97),--($F$9:$F$28&gt;=CD$33),--($C$9:$C$28=$AW107),$H$9:$H$28,$K$9:$K$28),VLOOKUP($AW107,'6. Patients'!$C$78:$AP$107,COLUMNS('6. Patients'!$C$9:$F$9),0))</f>
        <v>0</v>
      </c>
      <c r="CE107" s="88">
        <f>-MIN(SUMPRODUCT(--($E$9:$E$28&lt;=CE$33),--($B$9:$B$28=$J$97),--($F$9:$F$28&gt;=CE$33),--($C$9:$C$28=$AW107),$H$9:$H$28,$K$9:$K$28),VLOOKUP($AW107,'6. Patients'!$C$78:$AP$107,COLUMNS('6. Patients'!$C$9:$F$9),0))</f>
        <v>0</v>
      </c>
      <c r="CF107" s="88">
        <f>-MIN(SUMPRODUCT(--($E$9:$E$28&lt;=CF$33),--($B$9:$B$28=$J$97),--($F$9:$F$28&gt;=CF$33),--($C$9:$C$28=$AW107),$H$9:$H$28,$K$9:$K$28),VLOOKUP($AW107,'6. Patients'!$C$78:$AP$107,COLUMNS('6. Patients'!$C$9:$F$9),0))</f>
        <v>0</v>
      </c>
      <c r="CG107" s="88">
        <f>-MIN(SUMPRODUCT(--($E$9:$E$28&lt;=CG$33),--($B$9:$B$28=$J$97),--($F$9:$F$28&gt;=CG$33),--($C$9:$C$28=$AW107),$H$9:$H$28,$K$9:$K$28),VLOOKUP($AW107,'6. Patients'!$C$78:$AP$107,COLUMNS('6. Patients'!$C$9:$F$9),0))</f>
        <v>0</v>
      </c>
      <c r="CI107" s="12" t="str">
        <f t="shared" si="98"/>
        <v/>
      </c>
      <c r="CJ107" s="88">
        <f t="shared" si="136"/>
        <v>0</v>
      </c>
      <c r="CK107" s="88">
        <f t="shared" si="136"/>
        <v>0</v>
      </c>
      <c r="CL107" s="88">
        <f t="shared" si="136"/>
        <v>0</v>
      </c>
      <c r="CM107" s="88">
        <f t="shared" si="136"/>
        <v>0</v>
      </c>
      <c r="CN107" s="88">
        <f t="shared" si="136"/>
        <v>0</v>
      </c>
      <c r="CO107" s="88">
        <f t="shared" si="136"/>
        <v>0</v>
      </c>
      <c r="CP107" s="88">
        <f t="shared" si="136"/>
        <v>0</v>
      </c>
      <c r="CQ107" s="88">
        <f t="shared" si="136"/>
        <v>0</v>
      </c>
      <c r="CR107" s="88">
        <f t="shared" si="136"/>
        <v>0</v>
      </c>
      <c r="CS107" s="88">
        <f t="shared" si="136"/>
        <v>0</v>
      </c>
      <c r="CT107" s="88">
        <f t="shared" si="136"/>
        <v>0</v>
      </c>
      <c r="CU107" s="88">
        <f t="shared" si="136"/>
        <v>0</v>
      </c>
      <c r="CV107" s="88">
        <f t="shared" si="136"/>
        <v>0</v>
      </c>
      <c r="CW107" s="88">
        <f t="shared" si="136"/>
        <v>0</v>
      </c>
      <c r="CX107" s="88">
        <f t="shared" si="136"/>
        <v>0</v>
      </c>
      <c r="CY107" s="88">
        <f t="shared" si="136"/>
        <v>0</v>
      </c>
      <c r="CZ107" s="88">
        <f t="shared" si="137"/>
        <v>0</v>
      </c>
      <c r="DA107" s="88">
        <f t="shared" si="137"/>
        <v>0</v>
      </c>
      <c r="DB107" s="88">
        <f t="shared" si="137"/>
        <v>0</v>
      </c>
      <c r="DC107" s="88">
        <f t="shared" si="137"/>
        <v>0</v>
      </c>
      <c r="DD107" s="88">
        <f t="shared" si="137"/>
        <v>0</v>
      </c>
      <c r="DE107" s="88">
        <f t="shared" si="137"/>
        <v>0</v>
      </c>
      <c r="DF107" s="88">
        <f t="shared" si="137"/>
        <v>0</v>
      </c>
      <c r="DG107" s="88">
        <f t="shared" si="137"/>
        <v>0</v>
      </c>
      <c r="DH107" s="88">
        <f t="shared" si="137"/>
        <v>0</v>
      </c>
      <c r="DI107" s="88">
        <f t="shared" si="137"/>
        <v>0</v>
      </c>
      <c r="DJ107" s="88">
        <f t="shared" si="137"/>
        <v>0</v>
      </c>
      <c r="DK107" s="88">
        <f t="shared" si="138"/>
        <v>0</v>
      </c>
      <c r="DL107" s="88">
        <f t="shared" si="138"/>
        <v>0</v>
      </c>
      <c r="DM107" s="88">
        <f t="shared" si="138"/>
        <v>0</v>
      </c>
      <c r="DN107" s="88">
        <f t="shared" si="138"/>
        <v>0</v>
      </c>
      <c r="DO107" s="88">
        <f t="shared" si="138"/>
        <v>0</v>
      </c>
      <c r="DP107" s="88">
        <f t="shared" si="138"/>
        <v>0</v>
      </c>
      <c r="DQ107" s="88">
        <f t="shared" si="138"/>
        <v>0</v>
      </c>
      <c r="DR107" s="88">
        <f t="shared" si="138"/>
        <v>0</v>
      </c>
      <c r="DS107" s="88">
        <f t="shared" si="138"/>
        <v>0</v>
      </c>
    </row>
    <row r="108" spans="10:123" x14ac:dyDescent="0.3">
      <c r="J108" s="12" t="str">
        <f>'6. Patients'!C88</f>
        <v/>
      </c>
      <c r="K108" s="12"/>
      <c r="L108" s="88">
        <f t="shared" si="100"/>
        <v>0</v>
      </c>
      <c r="M108" s="88">
        <f t="shared" si="101"/>
        <v>0</v>
      </c>
      <c r="N108" s="88">
        <f t="shared" si="102"/>
        <v>0</v>
      </c>
      <c r="O108" s="88">
        <f t="shared" si="103"/>
        <v>0</v>
      </c>
      <c r="P108" s="88">
        <f t="shared" si="104"/>
        <v>0</v>
      </c>
      <c r="Q108" s="88">
        <f t="shared" si="105"/>
        <v>0</v>
      </c>
      <c r="R108" s="88">
        <f t="shared" si="106"/>
        <v>0</v>
      </c>
      <c r="S108" s="88">
        <f t="shared" si="107"/>
        <v>0</v>
      </c>
      <c r="T108" s="88">
        <f t="shared" si="108"/>
        <v>0</v>
      </c>
      <c r="U108" s="88">
        <f t="shared" si="109"/>
        <v>0</v>
      </c>
      <c r="V108" s="88">
        <f t="shared" si="110"/>
        <v>0</v>
      </c>
      <c r="W108" s="88">
        <f t="shared" si="111"/>
        <v>0</v>
      </c>
      <c r="X108" s="88">
        <f t="shared" si="112"/>
        <v>0</v>
      </c>
      <c r="Y108" s="88">
        <f t="shared" si="113"/>
        <v>0</v>
      </c>
      <c r="Z108" s="88">
        <f t="shared" si="114"/>
        <v>0</v>
      </c>
      <c r="AA108" s="88">
        <f t="shared" si="115"/>
        <v>0</v>
      </c>
      <c r="AB108" s="88">
        <f t="shared" si="116"/>
        <v>0</v>
      </c>
      <c r="AC108" s="88">
        <f t="shared" si="117"/>
        <v>0</v>
      </c>
      <c r="AD108" s="88">
        <f t="shared" si="118"/>
        <v>0</v>
      </c>
      <c r="AE108" s="88">
        <f t="shared" si="119"/>
        <v>0</v>
      </c>
      <c r="AF108" s="88">
        <f t="shared" si="120"/>
        <v>0</v>
      </c>
      <c r="AG108" s="88">
        <f t="shared" si="121"/>
        <v>0</v>
      </c>
      <c r="AH108" s="88">
        <f t="shared" si="122"/>
        <v>0</v>
      </c>
      <c r="AI108" s="88">
        <f t="shared" si="123"/>
        <v>0</v>
      </c>
      <c r="AJ108" s="88">
        <f t="shared" si="124"/>
        <v>0</v>
      </c>
      <c r="AK108" s="88">
        <f t="shared" si="125"/>
        <v>0</v>
      </c>
      <c r="AL108" s="88">
        <f t="shared" si="126"/>
        <v>0</v>
      </c>
      <c r="AM108" s="88">
        <f t="shared" si="127"/>
        <v>0</v>
      </c>
      <c r="AN108" s="88">
        <f t="shared" si="128"/>
        <v>0</v>
      </c>
      <c r="AO108" s="88">
        <f t="shared" si="129"/>
        <v>0</v>
      </c>
      <c r="AP108" s="88">
        <f t="shared" si="130"/>
        <v>0</v>
      </c>
      <c r="AQ108" s="88">
        <f t="shared" si="131"/>
        <v>0</v>
      </c>
      <c r="AR108" s="88">
        <f t="shared" si="132"/>
        <v>0</v>
      </c>
      <c r="AS108" s="88">
        <f t="shared" si="133"/>
        <v>0</v>
      </c>
      <c r="AT108" s="88">
        <f t="shared" si="134"/>
        <v>0</v>
      </c>
      <c r="AU108" s="88">
        <f t="shared" si="135"/>
        <v>0</v>
      </c>
      <c r="AW108" s="12" t="str">
        <f t="shared" si="97"/>
        <v/>
      </c>
      <c r="AX108" s="88">
        <f>-MIN(SUMPRODUCT(--($E$9:$E$28&lt;=AX$33),--($B$9:$B$28=$J$97),--($F$9:$F$28&gt;=AX$33),--($C$9:$C$28=$AW108),$H$9:$H$28,$K$9:$K$28),VLOOKUP($AW108,'6. Patients'!$C$78:$AP$107,COLUMNS('6. Patients'!$C$9:$F$9),0))</f>
        <v>0</v>
      </c>
      <c r="AY108" s="88">
        <f>-MIN(SUMPRODUCT(--($E$9:$E$28&lt;=AY$33),--($B$9:$B$28=$J$97),--($F$9:$F$28&gt;=AY$33),--($C$9:$C$28=$AW108),$H$9:$H$28,$K$9:$K$28),VLOOKUP($AW108,'6. Patients'!$C$78:$AP$107,COLUMNS('6. Patients'!$C$9:$F$9),0))</f>
        <v>0</v>
      </c>
      <c r="AZ108" s="88">
        <f>-MIN(SUMPRODUCT(--($E$9:$E$28&lt;=AZ$33),--($B$9:$B$28=$J$97),--($F$9:$F$28&gt;=AZ$33),--($C$9:$C$28=$AW108),$H$9:$H$28,$K$9:$K$28),VLOOKUP($AW108,'6. Patients'!$C$78:$AP$107,COLUMNS('6. Patients'!$C$9:$F$9),0))</f>
        <v>0</v>
      </c>
      <c r="BA108" s="88">
        <f>-MIN(SUMPRODUCT(--($E$9:$E$28&lt;=BA$33),--($B$9:$B$28=$J$97),--($F$9:$F$28&gt;=BA$33),--($C$9:$C$28=$AW108),$H$9:$H$28,$K$9:$K$28),VLOOKUP($AW108,'6. Patients'!$C$78:$AP$107,COLUMNS('6. Patients'!$C$9:$F$9),0))</f>
        <v>0</v>
      </c>
      <c r="BB108" s="88">
        <f>-MIN(SUMPRODUCT(--($E$9:$E$28&lt;=BB$33),--($B$9:$B$28=$J$97),--($F$9:$F$28&gt;=BB$33),--($C$9:$C$28=$AW108),$H$9:$H$28,$K$9:$K$28),VLOOKUP($AW108,'6. Patients'!$C$78:$AP$107,COLUMNS('6. Patients'!$C$9:$F$9),0))</f>
        <v>0</v>
      </c>
      <c r="BC108" s="88">
        <f>-MIN(SUMPRODUCT(--($E$9:$E$28&lt;=BC$33),--($B$9:$B$28=$J$97),--($F$9:$F$28&gt;=BC$33),--($C$9:$C$28=$AW108),$H$9:$H$28,$K$9:$K$28),VLOOKUP($AW108,'6. Patients'!$C$78:$AP$107,COLUMNS('6. Patients'!$C$9:$F$9),0))</f>
        <v>0</v>
      </c>
      <c r="BD108" s="88">
        <f>-MIN(SUMPRODUCT(--($E$9:$E$28&lt;=BD$33),--($B$9:$B$28=$J$97),--($F$9:$F$28&gt;=BD$33),--($C$9:$C$28=$AW108),$H$9:$H$28,$K$9:$K$28),VLOOKUP($AW108,'6. Patients'!$C$78:$AP$107,COLUMNS('6. Patients'!$C$9:$F$9),0))</f>
        <v>0</v>
      </c>
      <c r="BE108" s="88">
        <f>-MIN(SUMPRODUCT(--($E$9:$E$28&lt;=BE$33),--($B$9:$B$28=$J$97),--($F$9:$F$28&gt;=BE$33),--($C$9:$C$28=$AW108),$H$9:$H$28,$K$9:$K$28),VLOOKUP($AW108,'6. Patients'!$C$78:$AP$107,COLUMNS('6. Patients'!$C$9:$F$9),0))</f>
        <v>0</v>
      </c>
      <c r="BF108" s="88">
        <f>-MIN(SUMPRODUCT(--($E$9:$E$28&lt;=BF$33),--($B$9:$B$28=$J$97),--($F$9:$F$28&gt;=BF$33),--($C$9:$C$28=$AW108),$H$9:$H$28,$K$9:$K$28),VLOOKUP($AW108,'6. Patients'!$C$78:$AP$107,COLUMNS('6. Patients'!$C$9:$F$9),0))</f>
        <v>0</v>
      </c>
      <c r="BG108" s="88">
        <f>-MIN(SUMPRODUCT(--($E$9:$E$28&lt;=BG$33),--($B$9:$B$28=$J$97),--($F$9:$F$28&gt;=BG$33),--($C$9:$C$28=$AW108),$H$9:$H$28,$K$9:$K$28),VLOOKUP($AW108,'6. Patients'!$C$78:$AP$107,COLUMNS('6. Patients'!$C$9:$F$9),0))</f>
        <v>0</v>
      </c>
      <c r="BH108" s="88">
        <f>-MIN(SUMPRODUCT(--($E$9:$E$28&lt;=BH$33),--($B$9:$B$28=$J$97),--($F$9:$F$28&gt;=BH$33),--($C$9:$C$28=$AW108),$H$9:$H$28,$K$9:$K$28),VLOOKUP($AW108,'6. Patients'!$C$78:$AP$107,COLUMNS('6. Patients'!$C$9:$F$9),0))</f>
        <v>0</v>
      </c>
      <c r="BI108" s="88">
        <f>-MIN(SUMPRODUCT(--($E$9:$E$28&lt;=BI$33),--($B$9:$B$28=$J$97),--($F$9:$F$28&gt;=BI$33),--($C$9:$C$28=$AW108),$H$9:$H$28,$K$9:$K$28),VLOOKUP($AW108,'6. Patients'!$C$78:$AP$107,COLUMNS('6. Patients'!$C$9:$F$9),0))</f>
        <v>0</v>
      </c>
      <c r="BJ108" s="88">
        <f>-MIN(SUMPRODUCT(--($E$9:$E$28&lt;=BJ$33),--($B$9:$B$28=$J$97),--($F$9:$F$28&gt;=BJ$33),--($C$9:$C$28=$AW108),$H$9:$H$28,$K$9:$K$28),VLOOKUP($AW108,'6. Patients'!$C$78:$AP$107,COLUMNS('6. Patients'!$C$9:$F$9),0))</f>
        <v>0</v>
      </c>
      <c r="BK108" s="88">
        <f>-MIN(SUMPRODUCT(--($E$9:$E$28&lt;=BK$33),--($B$9:$B$28=$J$97),--($F$9:$F$28&gt;=BK$33),--($C$9:$C$28=$AW108),$H$9:$H$28,$K$9:$K$28),VLOOKUP($AW108,'6. Patients'!$C$78:$AP$107,COLUMNS('6. Patients'!$C$9:$F$9),0))</f>
        <v>0</v>
      </c>
      <c r="BL108" s="88">
        <f>-MIN(SUMPRODUCT(--($E$9:$E$28&lt;=BL$33),--($B$9:$B$28=$J$97),--($F$9:$F$28&gt;=BL$33),--($C$9:$C$28=$AW108),$H$9:$H$28,$K$9:$K$28),VLOOKUP($AW108,'6. Patients'!$C$78:$AP$107,COLUMNS('6. Patients'!$C$9:$F$9),0))</f>
        <v>0</v>
      </c>
      <c r="BM108" s="88">
        <f>-MIN(SUMPRODUCT(--($E$9:$E$28&lt;=BM$33),--($B$9:$B$28=$J$97),--($F$9:$F$28&gt;=BM$33),--($C$9:$C$28=$AW108),$H$9:$H$28,$K$9:$K$28),VLOOKUP($AW108,'6. Patients'!$C$78:$AP$107,COLUMNS('6. Patients'!$C$9:$F$9),0))</f>
        <v>0</v>
      </c>
      <c r="BN108" s="88">
        <f>-MIN(SUMPRODUCT(--($E$9:$E$28&lt;=BN$33),--($B$9:$B$28=$J$97),--($F$9:$F$28&gt;=BN$33),--($C$9:$C$28=$AW108),$H$9:$H$28,$K$9:$K$28),VLOOKUP($AW108,'6. Patients'!$C$78:$AP$107,COLUMNS('6. Patients'!$C$9:$F$9),0))</f>
        <v>0</v>
      </c>
      <c r="BO108" s="88">
        <f>-MIN(SUMPRODUCT(--($E$9:$E$28&lt;=BO$33),--($B$9:$B$28=$J$97),--($F$9:$F$28&gt;=BO$33),--($C$9:$C$28=$AW108),$H$9:$H$28,$K$9:$K$28),VLOOKUP($AW108,'6. Patients'!$C$78:$AP$107,COLUMNS('6. Patients'!$C$9:$F$9),0))</f>
        <v>0</v>
      </c>
      <c r="BP108" s="88">
        <f>-MIN(SUMPRODUCT(--($E$9:$E$28&lt;=BP$33),--($B$9:$B$28=$J$97),--($F$9:$F$28&gt;=BP$33),--($C$9:$C$28=$AW108),$H$9:$H$28,$K$9:$K$28),VLOOKUP($AW108,'6. Patients'!$C$78:$AP$107,COLUMNS('6. Patients'!$C$9:$F$9),0))</f>
        <v>0</v>
      </c>
      <c r="BQ108" s="88">
        <f>-MIN(SUMPRODUCT(--($E$9:$E$28&lt;=BQ$33),--($B$9:$B$28=$J$97),--($F$9:$F$28&gt;=BQ$33),--($C$9:$C$28=$AW108),$H$9:$H$28,$K$9:$K$28),VLOOKUP($AW108,'6. Patients'!$C$78:$AP$107,COLUMNS('6. Patients'!$C$9:$F$9),0))</f>
        <v>0</v>
      </c>
      <c r="BR108" s="88">
        <f>-MIN(SUMPRODUCT(--($E$9:$E$28&lt;=BR$33),--($B$9:$B$28=$J$97),--($F$9:$F$28&gt;=BR$33),--($C$9:$C$28=$AW108),$H$9:$H$28,$K$9:$K$28),VLOOKUP($AW108,'6. Patients'!$C$78:$AP$107,COLUMNS('6. Patients'!$C$9:$F$9),0))</f>
        <v>0</v>
      </c>
      <c r="BS108" s="88">
        <f>-MIN(SUMPRODUCT(--($E$9:$E$28&lt;=BS$33),--($B$9:$B$28=$J$97),--($F$9:$F$28&gt;=BS$33),--($C$9:$C$28=$AW108),$H$9:$H$28,$K$9:$K$28),VLOOKUP($AW108,'6. Patients'!$C$78:$AP$107,COLUMNS('6. Patients'!$C$9:$F$9),0))</f>
        <v>0</v>
      </c>
      <c r="BT108" s="88">
        <f>-MIN(SUMPRODUCT(--($E$9:$E$28&lt;=BT$33),--($B$9:$B$28=$J$97),--($F$9:$F$28&gt;=BT$33),--($C$9:$C$28=$AW108),$H$9:$H$28,$K$9:$K$28),VLOOKUP($AW108,'6. Patients'!$C$78:$AP$107,COLUMNS('6. Patients'!$C$9:$F$9),0))</f>
        <v>0</v>
      </c>
      <c r="BU108" s="88">
        <f>-MIN(SUMPRODUCT(--($E$9:$E$28&lt;=BU$33),--($B$9:$B$28=$J$97),--($F$9:$F$28&gt;=BU$33),--($C$9:$C$28=$AW108),$H$9:$H$28,$K$9:$K$28),VLOOKUP($AW108,'6. Patients'!$C$78:$AP$107,COLUMNS('6. Patients'!$C$9:$F$9),0))</f>
        <v>0</v>
      </c>
      <c r="BV108" s="88">
        <f>-MIN(SUMPRODUCT(--($E$9:$E$28&lt;=BV$33),--($B$9:$B$28=$J$97),--($F$9:$F$28&gt;=BV$33),--($C$9:$C$28=$AW108),$H$9:$H$28,$K$9:$K$28),VLOOKUP($AW108,'6. Patients'!$C$78:$AP$107,COLUMNS('6. Patients'!$C$9:$F$9),0))</f>
        <v>0</v>
      </c>
      <c r="BW108" s="88">
        <f>-MIN(SUMPRODUCT(--($E$9:$E$28&lt;=BW$33),--($B$9:$B$28=$J$97),--($F$9:$F$28&gt;=BW$33),--($C$9:$C$28=$AW108),$H$9:$H$28,$K$9:$K$28),VLOOKUP($AW108,'6. Patients'!$C$78:$AP$107,COLUMNS('6. Patients'!$C$9:$F$9),0))</f>
        <v>0</v>
      </c>
      <c r="BX108" s="88">
        <f>-MIN(SUMPRODUCT(--($E$9:$E$28&lt;=BX$33),--($B$9:$B$28=$J$97),--($F$9:$F$28&gt;=BX$33),--($C$9:$C$28=$AW108),$H$9:$H$28,$K$9:$K$28),VLOOKUP($AW108,'6. Patients'!$C$78:$AP$107,COLUMNS('6. Patients'!$C$9:$F$9),0))</f>
        <v>0</v>
      </c>
      <c r="BY108" s="88">
        <f>-MIN(SUMPRODUCT(--($E$9:$E$28&lt;=BY$33),--($B$9:$B$28=$J$97),--($F$9:$F$28&gt;=BY$33),--($C$9:$C$28=$AW108),$H$9:$H$28,$K$9:$K$28),VLOOKUP($AW108,'6. Patients'!$C$78:$AP$107,COLUMNS('6. Patients'!$C$9:$F$9),0))</f>
        <v>0</v>
      </c>
      <c r="BZ108" s="88">
        <f>-MIN(SUMPRODUCT(--($E$9:$E$28&lt;=BZ$33),--($B$9:$B$28=$J$97),--($F$9:$F$28&gt;=BZ$33),--($C$9:$C$28=$AW108),$H$9:$H$28,$K$9:$K$28),VLOOKUP($AW108,'6. Patients'!$C$78:$AP$107,COLUMNS('6. Patients'!$C$9:$F$9),0))</f>
        <v>0</v>
      </c>
      <c r="CA108" s="88">
        <f>-MIN(SUMPRODUCT(--($E$9:$E$28&lt;=CA$33),--($B$9:$B$28=$J$97),--($F$9:$F$28&gt;=CA$33),--($C$9:$C$28=$AW108),$H$9:$H$28,$K$9:$K$28),VLOOKUP($AW108,'6. Patients'!$C$78:$AP$107,COLUMNS('6. Patients'!$C$9:$F$9),0))</f>
        <v>0</v>
      </c>
      <c r="CB108" s="88">
        <f>-MIN(SUMPRODUCT(--($E$9:$E$28&lt;=CB$33),--($B$9:$B$28=$J$97),--($F$9:$F$28&gt;=CB$33),--($C$9:$C$28=$AW108),$H$9:$H$28,$K$9:$K$28),VLOOKUP($AW108,'6. Patients'!$C$78:$AP$107,COLUMNS('6. Patients'!$C$9:$F$9),0))</f>
        <v>0</v>
      </c>
      <c r="CC108" s="88">
        <f>-MIN(SUMPRODUCT(--($E$9:$E$28&lt;=CC$33),--($B$9:$B$28=$J$97),--($F$9:$F$28&gt;=CC$33),--($C$9:$C$28=$AW108),$H$9:$H$28,$K$9:$K$28),VLOOKUP($AW108,'6. Patients'!$C$78:$AP$107,COLUMNS('6. Patients'!$C$9:$F$9),0))</f>
        <v>0</v>
      </c>
      <c r="CD108" s="88">
        <f>-MIN(SUMPRODUCT(--($E$9:$E$28&lt;=CD$33),--($B$9:$B$28=$J$97),--($F$9:$F$28&gt;=CD$33),--($C$9:$C$28=$AW108),$H$9:$H$28,$K$9:$K$28),VLOOKUP($AW108,'6. Patients'!$C$78:$AP$107,COLUMNS('6. Patients'!$C$9:$F$9),0))</f>
        <v>0</v>
      </c>
      <c r="CE108" s="88">
        <f>-MIN(SUMPRODUCT(--($E$9:$E$28&lt;=CE$33),--($B$9:$B$28=$J$97),--($F$9:$F$28&gt;=CE$33),--($C$9:$C$28=$AW108),$H$9:$H$28,$K$9:$K$28),VLOOKUP($AW108,'6. Patients'!$C$78:$AP$107,COLUMNS('6. Patients'!$C$9:$F$9),0))</f>
        <v>0</v>
      </c>
      <c r="CF108" s="88">
        <f>-MIN(SUMPRODUCT(--($E$9:$E$28&lt;=CF$33),--($B$9:$B$28=$J$97),--($F$9:$F$28&gt;=CF$33),--($C$9:$C$28=$AW108),$H$9:$H$28,$K$9:$K$28),VLOOKUP($AW108,'6. Patients'!$C$78:$AP$107,COLUMNS('6. Patients'!$C$9:$F$9),0))</f>
        <v>0</v>
      </c>
      <c r="CG108" s="88">
        <f>-MIN(SUMPRODUCT(--($E$9:$E$28&lt;=CG$33),--($B$9:$B$28=$J$97),--($F$9:$F$28&gt;=CG$33),--($C$9:$C$28=$AW108),$H$9:$H$28,$K$9:$K$28),VLOOKUP($AW108,'6. Patients'!$C$78:$AP$107,COLUMNS('6. Patients'!$C$9:$F$9),0))</f>
        <v>0</v>
      </c>
      <c r="CI108" s="12" t="str">
        <f t="shared" si="98"/>
        <v/>
      </c>
      <c r="CJ108" s="88">
        <f t="shared" si="136"/>
        <v>0</v>
      </c>
      <c r="CK108" s="88">
        <f t="shared" si="136"/>
        <v>0</v>
      </c>
      <c r="CL108" s="88">
        <f t="shared" si="136"/>
        <v>0</v>
      </c>
      <c r="CM108" s="88">
        <f t="shared" si="136"/>
        <v>0</v>
      </c>
      <c r="CN108" s="88">
        <f t="shared" si="136"/>
        <v>0</v>
      </c>
      <c r="CO108" s="88">
        <f t="shared" si="136"/>
        <v>0</v>
      </c>
      <c r="CP108" s="88">
        <f t="shared" si="136"/>
        <v>0</v>
      </c>
      <c r="CQ108" s="88">
        <f t="shared" si="136"/>
        <v>0</v>
      </c>
      <c r="CR108" s="88">
        <f t="shared" si="136"/>
        <v>0</v>
      </c>
      <c r="CS108" s="88">
        <f t="shared" si="136"/>
        <v>0</v>
      </c>
      <c r="CT108" s="88">
        <f t="shared" si="136"/>
        <v>0</v>
      </c>
      <c r="CU108" s="88">
        <f t="shared" si="136"/>
        <v>0</v>
      </c>
      <c r="CV108" s="88">
        <f t="shared" si="136"/>
        <v>0</v>
      </c>
      <c r="CW108" s="88">
        <f t="shared" si="136"/>
        <v>0</v>
      </c>
      <c r="CX108" s="88">
        <f t="shared" si="136"/>
        <v>0</v>
      </c>
      <c r="CY108" s="88">
        <f t="shared" si="136"/>
        <v>0</v>
      </c>
      <c r="CZ108" s="88">
        <f t="shared" si="137"/>
        <v>0</v>
      </c>
      <c r="DA108" s="88">
        <f t="shared" si="137"/>
        <v>0</v>
      </c>
      <c r="DB108" s="88">
        <f t="shared" si="137"/>
        <v>0</v>
      </c>
      <c r="DC108" s="88">
        <f t="shared" si="137"/>
        <v>0</v>
      </c>
      <c r="DD108" s="88">
        <f t="shared" si="137"/>
        <v>0</v>
      </c>
      <c r="DE108" s="88">
        <f t="shared" si="137"/>
        <v>0</v>
      </c>
      <c r="DF108" s="88">
        <f t="shared" si="137"/>
        <v>0</v>
      </c>
      <c r="DG108" s="88">
        <f t="shared" si="137"/>
        <v>0</v>
      </c>
      <c r="DH108" s="88">
        <f t="shared" si="137"/>
        <v>0</v>
      </c>
      <c r="DI108" s="88">
        <f t="shared" si="137"/>
        <v>0</v>
      </c>
      <c r="DJ108" s="88">
        <f t="shared" si="137"/>
        <v>0</v>
      </c>
      <c r="DK108" s="88">
        <f t="shared" si="138"/>
        <v>0</v>
      </c>
      <c r="DL108" s="88">
        <f t="shared" si="138"/>
        <v>0</v>
      </c>
      <c r="DM108" s="88">
        <f t="shared" si="138"/>
        <v>0</v>
      </c>
      <c r="DN108" s="88">
        <f t="shared" si="138"/>
        <v>0</v>
      </c>
      <c r="DO108" s="88">
        <f t="shared" si="138"/>
        <v>0</v>
      </c>
      <c r="DP108" s="88">
        <f t="shared" si="138"/>
        <v>0</v>
      </c>
      <c r="DQ108" s="88">
        <f t="shared" si="138"/>
        <v>0</v>
      </c>
      <c r="DR108" s="88">
        <f t="shared" si="138"/>
        <v>0</v>
      </c>
      <c r="DS108" s="88">
        <f t="shared" si="138"/>
        <v>0</v>
      </c>
    </row>
    <row r="109" spans="10:123" x14ac:dyDescent="0.3">
      <c r="J109" s="12" t="str">
        <f>'6. Patients'!C89</f>
        <v/>
      </c>
      <c r="K109" s="12"/>
      <c r="L109" s="88">
        <f t="shared" si="100"/>
        <v>0</v>
      </c>
      <c r="M109" s="88">
        <f t="shared" si="101"/>
        <v>0</v>
      </c>
      <c r="N109" s="88">
        <f t="shared" si="102"/>
        <v>0</v>
      </c>
      <c r="O109" s="88">
        <f t="shared" si="103"/>
        <v>0</v>
      </c>
      <c r="P109" s="88">
        <f t="shared" si="104"/>
        <v>0</v>
      </c>
      <c r="Q109" s="88">
        <f t="shared" si="105"/>
        <v>0</v>
      </c>
      <c r="R109" s="88">
        <f t="shared" si="106"/>
        <v>0</v>
      </c>
      <c r="S109" s="88">
        <f t="shared" si="107"/>
        <v>0</v>
      </c>
      <c r="T109" s="88">
        <f t="shared" si="108"/>
        <v>0</v>
      </c>
      <c r="U109" s="88">
        <f t="shared" si="109"/>
        <v>0</v>
      </c>
      <c r="V109" s="88">
        <f t="shared" si="110"/>
        <v>0</v>
      </c>
      <c r="W109" s="88">
        <f t="shared" si="111"/>
        <v>0</v>
      </c>
      <c r="X109" s="88">
        <f t="shared" si="112"/>
        <v>0</v>
      </c>
      <c r="Y109" s="88">
        <f t="shared" si="113"/>
        <v>0</v>
      </c>
      <c r="Z109" s="88">
        <f t="shared" si="114"/>
        <v>0</v>
      </c>
      <c r="AA109" s="88">
        <f t="shared" si="115"/>
        <v>0</v>
      </c>
      <c r="AB109" s="88">
        <f t="shared" si="116"/>
        <v>0</v>
      </c>
      <c r="AC109" s="88">
        <f t="shared" si="117"/>
        <v>0</v>
      </c>
      <c r="AD109" s="88">
        <f t="shared" si="118"/>
        <v>0</v>
      </c>
      <c r="AE109" s="88">
        <f t="shared" si="119"/>
        <v>0</v>
      </c>
      <c r="AF109" s="88">
        <f t="shared" si="120"/>
        <v>0</v>
      </c>
      <c r="AG109" s="88">
        <f t="shared" si="121"/>
        <v>0</v>
      </c>
      <c r="AH109" s="88">
        <f t="shared" si="122"/>
        <v>0</v>
      </c>
      <c r="AI109" s="88">
        <f t="shared" si="123"/>
        <v>0</v>
      </c>
      <c r="AJ109" s="88">
        <f t="shared" si="124"/>
        <v>0</v>
      </c>
      <c r="AK109" s="88">
        <f t="shared" si="125"/>
        <v>0</v>
      </c>
      <c r="AL109" s="88">
        <f t="shared" si="126"/>
        <v>0</v>
      </c>
      <c r="AM109" s="88">
        <f t="shared" si="127"/>
        <v>0</v>
      </c>
      <c r="AN109" s="88">
        <f t="shared" si="128"/>
        <v>0</v>
      </c>
      <c r="AO109" s="88">
        <f t="shared" si="129"/>
        <v>0</v>
      </c>
      <c r="AP109" s="88">
        <f t="shared" si="130"/>
        <v>0</v>
      </c>
      <c r="AQ109" s="88">
        <f t="shared" si="131"/>
        <v>0</v>
      </c>
      <c r="AR109" s="88">
        <f t="shared" si="132"/>
        <v>0</v>
      </c>
      <c r="AS109" s="88">
        <f t="shared" si="133"/>
        <v>0</v>
      </c>
      <c r="AT109" s="88">
        <f t="shared" si="134"/>
        <v>0</v>
      </c>
      <c r="AU109" s="88">
        <f t="shared" si="135"/>
        <v>0</v>
      </c>
      <c r="AW109" s="12" t="str">
        <f t="shared" si="97"/>
        <v/>
      </c>
      <c r="AX109" s="88">
        <f>-MIN(SUMPRODUCT(--($E$9:$E$28&lt;=AX$33),--($B$9:$B$28=$J$97),--($F$9:$F$28&gt;=AX$33),--($C$9:$C$28=$AW109),$H$9:$H$28,$K$9:$K$28),VLOOKUP($AW109,'6. Patients'!$C$78:$AP$107,COLUMNS('6. Patients'!$C$9:$F$9),0))</f>
        <v>0</v>
      </c>
      <c r="AY109" s="88">
        <f>-MIN(SUMPRODUCT(--($E$9:$E$28&lt;=AY$33),--($B$9:$B$28=$J$97),--($F$9:$F$28&gt;=AY$33),--($C$9:$C$28=$AW109),$H$9:$H$28,$K$9:$K$28),VLOOKUP($AW109,'6. Patients'!$C$78:$AP$107,COLUMNS('6. Patients'!$C$9:$F$9),0))</f>
        <v>0</v>
      </c>
      <c r="AZ109" s="88">
        <f>-MIN(SUMPRODUCT(--($E$9:$E$28&lt;=AZ$33),--($B$9:$B$28=$J$97),--($F$9:$F$28&gt;=AZ$33),--($C$9:$C$28=$AW109),$H$9:$H$28,$K$9:$K$28),VLOOKUP($AW109,'6. Patients'!$C$78:$AP$107,COLUMNS('6. Patients'!$C$9:$F$9),0))</f>
        <v>0</v>
      </c>
      <c r="BA109" s="88">
        <f>-MIN(SUMPRODUCT(--($E$9:$E$28&lt;=BA$33),--($B$9:$B$28=$J$97),--($F$9:$F$28&gt;=BA$33),--($C$9:$C$28=$AW109),$H$9:$H$28,$K$9:$K$28),VLOOKUP($AW109,'6. Patients'!$C$78:$AP$107,COLUMNS('6. Patients'!$C$9:$F$9),0))</f>
        <v>0</v>
      </c>
      <c r="BB109" s="88">
        <f>-MIN(SUMPRODUCT(--($E$9:$E$28&lt;=BB$33),--($B$9:$B$28=$J$97),--($F$9:$F$28&gt;=BB$33),--($C$9:$C$28=$AW109),$H$9:$H$28,$K$9:$K$28),VLOOKUP($AW109,'6. Patients'!$C$78:$AP$107,COLUMNS('6. Patients'!$C$9:$F$9),0))</f>
        <v>0</v>
      </c>
      <c r="BC109" s="88">
        <f>-MIN(SUMPRODUCT(--($E$9:$E$28&lt;=BC$33),--($B$9:$B$28=$J$97),--($F$9:$F$28&gt;=BC$33),--($C$9:$C$28=$AW109),$H$9:$H$28,$K$9:$K$28),VLOOKUP($AW109,'6. Patients'!$C$78:$AP$107,COLUMNS('6. Patients'!$C$9:$F$9),0))</f>
        <v>0</v>
      </c>
      <c r="BD109" s="88">
        <f>-MIN(SUMPRODUCT(--($E$9:$E$28&lt;=BD$33),--($B$9:$B$28=$J$97),--($F$9:$F$28&gt;=BD$33),--($C$9:$C$28=$AW109),$H$9:$H$28,$K$9:$K$28),VLOOKUP($AW109,'6. Patients'!$C$78:$AP$107,COLUMNS('6. Patients'!$C$9:$F$9),0))</f>
        <v>0</v>
      </c>
      <c r="BE109" s="88">
        <f>-MIN(SUMPRODUCT(--($E$9:$E$28&lt;=BE$33),--($B$9:$B$28=$J$97),--($F$9:$F$28&gt;=BE$33),--($C$9:$C$28=$AW109),$H$9:$H$28,$K$9:$K$28),VLOOKUP($AW109,'6. Patients'!$C$78:$AP$107,COLUMNS('6. Patients'!$C$9:$F$9),0))</f>
        <v>0</v>
      </c>
      <c r="BF109" s="88">
        <f>-MIN(SUMPRODUCT(--($E$9:$E$28&lt;=BF$33),--($B$9:$B$28=$J$97),--($F$9:$F$28&gt;=BF$33),--($C$9:$C$28=$AW109),$H$9:$H$28,$K$9:$K$28),VLOOKUP($AW109,'6. Patients'!$C$78:$AP$107,COLUMNS('6. Patients'!$C$9:$F$9),0))</f>
        <v>0</v>
      </c>
      <c r="BG109" s="88">
        <f>-MIN(SUMPRODUCT(--($E$9:$E$28&lt;=BG$33),--($B$9:$B$28=$J$97),--($F$9:$F$28&gt;=BG$33),--($C$9:$C$28=$AW109),$H$9:$H$28,$K$9:$K$28),VLOOKUP($AW109,'6. Patients'!$C$78:$AP$107,COLUMNS('6. Patients'!$C$9:$F$9),0))</f>
        <v>0</v>
      </c>
      <c r="BH109" s="88">
        <f>-MIN(SUMPRODUCT(--($E$9:$E$28&lt;=BH$33),--($B$9:$B$28=$J$97),--($F$9:$F$28&gt;=BH$33),--($C$9:$C$28=$AW109),$H$9:$H$28,$K$9:$K$28),VLOOKUP($AW109,'6. Patients'!$C$78:$AP$107,COLUMNS('6. Patients'!$C$9:$F$9),0))</f>
        <v>0</v>
      </c>
      <c r="BI109" s="88">
        <f>-MIN(SUMPRODUCT(--($E$9:$E$28&lt;=BI$33),--($B$9:$B$28=$J$97),--($F$9:$F$28&gt;=BI$33),--($C$9:$C$28=$AW109),$H$9:$H$28,$K$9:$K$28),VLOOKUP($AW109,'6. Patients'!$C$78:$AP$107,COLUMNS('6. Patients'!$C$9:$F$9),0))</f>
        <v>0</v>
      </c>
      <c r="BJ109" s="88">
        <f>-MIN(SUMPRODUCT(--($E$9:$E$28&lt;=BJ$33),--($B$9:$B$28=$J$97),--($F$9:$F$28&gt;=BJ$33),--($C$9:$C$28=$AW109),$H$9:$H$28,$K$9:$K$28),VLOOKUP($AW109,'6. Patients'!$C$78:$AP$107,COLUMNS('6. Patients'!$C$9:$F$9),0))</f>
        <v>0</v>
      </c>
      <c r="BK109" s="88">
        <f>-MIN(SUMPRODUCT(--($E$9:$E$28&lt;=BK$33),--($B$9:$B$28=$J$97),--($F$9:$F$28&gt;=BK$33),--($C$9:$C$28=$AW109),$H$9:$H$28,$K$9:$K$28),VLOOKUP($AW109,'6. Patients'!$C$78:$AP$107,COLUMNS('6. Patients'!$C$9:$F$9),0))</f>
        <v>0</v>
      </c>
      <c r="BL109" s="88">
        <f>-MIN(SUMPRODUCT(--($E$9:$E$28&lt;=BL$33),--($B$9:$B$28=$J$97),--($F$9:$F$28&gt;=BL$33),--($C$9:$C$28=$AW109),$H$9:$H$28,$K$9:$K$28),VLOOKUP($AW109,'6. Patients'!$C$78:$AP$107,COLUMNS('6. Patients'!$C$9:$F$9),0))</f>
        <v>0</v>
      </c>
      <c r="BM109" s="88">
        <f>-MIN(SUMPRODUCT(--($E$9:$E$28&lt;=BM$33),--($B$9:$B$28=$J$97),--($F$9:$F$28&gt;=BM$33),--($C$9:$C$28=$AW109),$H$9:$H$28,$K$9:$K$28),VLOOKUP($AW109,'6. Patients'!$C$78:$AP$107,COLUMNS('6. Patients'!$C$9:$F$9),0))</f>
        <v>0</v>
      </c>
      <c r="BN109" s="88">
        <f>-MIN(SUMPRODUCT(--($E$9:$E$28&lt;=BN$33),--($B$9:$B$28=$J$97),--($F$9:$F$28&gt;=BN$33),--($C$9:$C$28=$AW109),$H$9:$H$28,$K$9:$K$28),VLOOKUP($AW109,'6. Patients'!$C$78:$AP$107,COLUMNS('6. Patients'!$C$9:$F$9),0))</f>
        <v>0</v>
      </c>
      <c r="BO109" s="88">
        <f>-MIN(SUMPRODUCT(--($E$9:$E$28&lt;=BO$33),--($B$9:$B$28=$J$97),--($F$9:$F$28&gt;=BO$33),--($C$9:$C$28=$AW109),$H$9:$H$28,$K$9:$K$28),VLOOKUP($AW109,'6. Patients'!$C$78:$AP$107,COLUMNS('6. Patients'!$C$9:$F$9),0))</f>
        <v>0</v>
      </c>
      <c r="BP109" s="88">
        <f>-MIN(SUMPRODUCT(--($E$9:$E$28&lt;=BP$33),--($B$9:$B$28=$J$97),--($F$9:$F$28&gt;=BP$33),--($C$9:$C$28=$AW109),$H$9:$H$28,$K$9:$K$28),VLOOKUP($AW109,'6. Patients'!$C$78:$AP$107,COLUMNS('6. Patients'!$C$9:$F$9),0))</f>
        <v>0</v>
      </c>
      <c r="BQ109" s="88">
        <f>-MIN(SUMPRODUCT(--($E$9:$E$28&lt;=BQ$33),--($B$9:$B$28=$J$97),--($F$9:$F$28&gt;=BQ$33),--($C$9:$C$28=$AW109),$H$9:$H$28,$K$9:$K$28),VLOOKUP($AW109,'6. Patients'!$C$78:$AP$107,COLUMNS('6. Patients'!$C$9:$F$9),0))</f>
        <v>0</v>
      </c>
      <c r="BR109" s="88">
        <f>-MIN(SUMPRODUCT(--($E$9:$E$28&lt;=BR$33),--($B$9:$B$28=$J$97),--($F$9:$F$28&gt;=BR$33),--($C$9:$C$28=$AW109),$H$9:$H$28,$K$9:$K$28),VLOOKUP($AW109,'6. Patients'!$C$78:$AP$107,COLUMNS('6. Patients'!$C$9:$F$9),0))</f>
        <v>0</v>
      </c>
      <c r="BS109" s="88">
        <f>-MIN(SUMPRODUCT(--($E$9:$E$28&lt;=BS$33),--($B$9:$B$28=$J$97),--($F$9:$F$28&gt;=BS$33),--($C$9:$C$28=$AW109),$H$9:$H$28,$K$9:$K$28),VLOOKUP($AW109,'6. Patients'!$C$78:$AP$107,COLUMNS('6. Patients'!$C$9:$F$9),0))</f>
        <v>0</v>
      </c>
      <c r="BT109" s="88">
        <f>-MIN(SUMPRODUCT(--($E$9:$E$28&lt;=BT$33),--($B$9:$B$28=$J$97),--($F$9:$F$28&gt;=BT$33),--($C$9:$C$28=$AW109),$H$9:$H$28,$K$9:$K$28),VLOOKUP($AW109,'6. Patients'!$C$78:$AP$107,COLUMNS('6. Patients'!$C$9:$F$9),0))</f>
        <v>0</v>
      </c>
      <c r="BU109" s="88">
        <f>-MIN(SUMPRODUCT(--($E$9:$E$28&lt;=BU$33),--($B$9:$B$28=$J$97),--($F$9:$F$28&gt;=BU$33),--($C$9:$C$28=$AW109),$H$9:$H$28,$K$9:$K$28),VLOOKUP($AW109,'6. Patients'!$C$78:$AP$107,COLUMNS('6. Patients'!$C$9:$F$9),0))</f>
        <v>0</v>
      </c>
      <c r="BV109" s="88">
        <f>-MIN(SUMPRODUCT(--($E$9:$E$28&lt;=BV$33),--($B$9:$B$28=$J$97),--($F$9:$F$28&gt;=BV$33),--($C$9:$C$28=$AW109),$H$9:$H$28,$K$9:$K$28),VLOOKUP($AW109,'6. Patients'!$C$78:$AP$107,COLUMNS('6. Patients'!$C$9:$F$9),0))</f>
        <v>0</v>
      </c>
      <c r="BW109" s="88">
        <f>-MIN(SUMPRODUCT(--($E$9:$E$28&lt;=BW$33),--($B$9:$B$28=$J$97),--($F$9:$F$28&gt;=BW$33),--($C$9:$C$28=$AW109),$H$9:$H$28,$K$9:$K$28),VLOOKUP($AW109,'6. Patients'!$C$78:$AP$107,COLUMNS('6. Patients'!$C$9:$F$9),0))</f>
        <v>0</v>
      </c>
      <c r="BX109" s="88">
        <f>-MIN(SUMPRODUCT(--($E$9:$E$28&lt;=BX$33),--($B$9:$B$28=$J$97),--($F$9:$F$28&gt;=BX$33),--($C$9:$C$28=$AW109),$H$9:$H$28,$K$9:$K$28),VLOOKUP($AW109,'6. Patients'!$C$78:$AP$107,COLUMNS('6. Patients'!$C$9:$F$9),0))</f>
        <v>0</v>
      </c>
      <c r="BY109" s="88">
        <f>-MIN(SUMPRODUCT(--($E$9:$E$28&lt;=BY$33),--($B$9:$B$28=$J$97),--($F$9:$F$28&gt;=BY$33),--($C$9:$C$28=$AW109),$H$9:$H$28,$K$9:$K$28),VLOOKUP($AW109,'6. Patients'!$C$78:$AP$107,COLUMNS('6. Patients'!$C$9:$F$9),0))</f>
        <v>0</v>
      </c>
      <c r="BZ109" s="88">
        <f>-MIN(SUMPRODUCT(--($E$9:$E$28&lt;=BZ$33),--($B$9:$B$28=$J$97),--($F$9:$F$28&gt;=BZ$33),--($C$9:$C$28=$AW109),$H$9:$H$28,$K$9:$K$28),VLOOKUP($AW109,'6. Patients'!$C$78:$AP$107,COLUMNS('6. Patients'!$C$9:$F$9),0))</f>
        <v>0</v>
      </c>
      <c r="CA109" s="88">
        <f>-MIN(SUMPRODUCT(--($E$9:$E$28&lt;=CA$33),--($B$9:$B$28=$J$97),--($F$9:$F$28&gt;=CA$33),--($C$9:$C$28=$AW109),$H$9:$H$28,$K$9:$K$28),VLOOKUP($AW109,'6. Patients'!$C$78:$AP$107,COLUMNS('6. Patients'!$C$9:$F$9),0))</f>
        <v>0</v>
      </c>
      <c r="CB109" s="88">
        <f>-MIN(SUMPRODUCT(--($E$9:$E$28&lt;=CB$33),--($B$9:$B$28=$J$97),--($F$9:$F$28&gt;=CB$33),--($C$9:$C$28=$AW109),$H$9:$H$28,$K$9:$K$28),VLOOKUP($AW109,'6. Patients'!$C$78:$AP$107,COLUMNS('6. Patients'!$C$9:$F$9),0))</f>
        <v>0</v>
      </c>
      <c r="CC109" s="88">
        <f>-MIN(SUMPRODUCT(--($E$9:$E$28&lt;=CC$33),--($B$9:$B$28=$J$97),--($F$9:$F$28&gt;=CC$33),--($C$9:$C$28=$AW109),$H$9:$H$28,$K$9:$K$28),VLOOKUP($AW109,'6. Patients'!$C$78:$AP$107,COLUMNS('6. Patients'!$C$9:$F$9),0))</f>
        <v>0</v>
      </c>
      <c r="CD109" s="88">
        <f>-MIN(SUMPRODUCT(--($E$9:$E$28&lt;=CD$33),--($B$9:$B$28=$J$97),--($F$9:$F$28&gt;=CD$33),--($C$9:$C$28=$AW109),$H$9:$H$28,$K$9:$K$28),VLOOKUP($AW109,'6. Patients'!$C$78:$AP$107,COLUMNS('6. Patients'!$C$9:$F$9),0))</f>
        <v>0</v>
      </c>
      <c r="CE109" s="88">
        <f>-MIN(SUMPRODUCT(--($E$9:$E$28&lt;=CE$33),--($B$9:$B$28=$J$97),--($F$9:$F$28&gt;=CE$33),--($C$9:$C$28=$AW109),$H$9:$H$28,$K$9:$K$28),VLOOKUP($AW109,'6. Patients'!$C$78:$AP$107,COLUMNS('6. Patients'!$C$9:$F$9),0))</f>
        <v>0</v>
      </c>
      <c r="CF109" s="88">
        <f>-MIN(SUMPRODUCT(--($E$9:$E$28&lt;=CF$33),--($B$9:$B$28=$J$97),--($F$9:$F$28&gt;=CF$33),--($C$9:$C$28=$AW109),$H$9:$H$28,$K$9:$K$28),VLOOKUP($AW109,'6. Patients'!$C$78:$AP$107,COLUMNS('6. Patients'!$C$9:$F$9),0))</f>
        <v>0</v>
      </c>
      <c r="CG109" s="88">
        <f>-MIN(SUMPRODUCT(--($E$9:$E$28&lt;=CG$33),--($B$9:$B$28=$J$97),--($F$9:$F$28&gt;=CG$33),--($C$9:$C$28=$AW109),$H$9:$H$28,$K$9:$K$28),VLOOKUP($AW109,'6. Patients'!$C$78:$AP$107,COLUMNS('6. Patients'!$C$9:$F$9),0))</f>
        <v>0</v>
      </c>
      <c r="CI109" s="12" t="str">
        <f t="shared" si="98"/>
        <v/>
      </c>
      <c r="CJ109" s="88">
        <f t="shared" si="136"/>
        <v>0</v>
      </c>
      <c r="CK109" s="88">
        <f t="shared" si="136"/>
        <v>0</v>
      </c>
      <c r="CL109" s="88">
        <f t="shared" si="136"/>
        <v>0</v>
      </c>
      <c r="CM109" s="88">
        <f t="shared" si="136"/>
        <v>0</v>
      </c>
      <c r="CN109" s="88">
        <f t="shared" si="136"/>
        <v>0</v>
      </c>
      <c r="CO109" s="88">
        <f t="shared" si="136"/>
        <v>0</v>
      </c>
      <c r="CP109" s="88">
        <f t="shared" si="136"/>
        <v>0</v>
      </c>
      <c r="CQ109" s="88">
        <f t="shared" si="136"/>
        <v>0</v>
      </c>
      <c r="CR109" s="88">
        <f t="shared" si="136"/>
        <v>0</v>
      </c>
      <c r="CS109" s="88">
        <f t="shared" si="136"/>
        <v>0</v>
      </c>
      <c r="CT109" s="88">
        <f t="shared" si="136"/>
        <v>0</v>
      </c>
      <c r="CU109" s="88">
        <f t="shared" si="136"/>
        <v>0</v>
      </c>
      <c r="CV109" s="88">
        <f t="shared" si="136"/>
        <v>0</v>
      </c>
      <c r="CW109" s="88">
        <f t="shared" si="136"/>
        <v>0</v>
      </c>
      <c r="CX109" s="88">
        <f t="shared" si="136"/>
        <v>0</v>
      </c>
      <c r="CY109" s="88">
        <f t="shared" si="136"/>
        <v>0</v>
      </c>
      <c r="CZ109" s="88">
        <f t="shared" si="137"/>
        <v>0</v>
      </c>
      <c r="DA109" s="88">
        <f t="shared" si="137"/>
        <v>0</v>
      </c>
      <c r="DB109" s="88">
        <f t="shared" si="137"/>
        <v>0</v>
      </c>
      <c r="DC109" s="88">
        <f t="shared" si="137"/>
        <v>0</v>
      </c>
      <c r="DD109" s="88">
        <f t="shared" si="137"/>
        <v>0</v>
      </c>
      <c r="DE109" s="88">
        <f t="shared" si="137"/>
        <v>0</v>
      </c>
      <c r="DF109" s="88">
        <f t="shared" si="137"/>
        <v>0</v>
      </c>
      <c r="DG109" s="88">
        <f t="shared" si="137"/>
        <v>0</v>
      </c>
      <c r="DH109" s="88">
        <f t="shared" si="137"/>
        <v>0</v>
      </c>
      <c r="DI109" s="88">
        <f t="shared" si="137"/>
        <v>0</v>
      </c>
      <c r="DJ109" s="88">
        <f t="shared" si="137"/>
        <v>0</v>
      </c>
      <c r="DK109" s="88">
        <f t="shared" si="138"/>
        <v>0</v>
      </c>
      <c r="DL109" s="88">
        <f t="shared" si="138"/>
        <v>0</v>
      </c>
      <c r="DM109" s="88">
        <f t="shared" si="138"/>
        <v>0</v>
      </c>
      <c r="DN109" s="88">
        <f t="shared" si="138"/>
        <v>0</v>
      </c>
      <c r="DO109" s="88">
        <f t="shared" si="138"/>
        <v>0</v>
      </c>
      <c r="DP109" s="88">
        <f t="shared" si="138"/>
        <v>0</v>
      </c>
      <c r="DQ109" s="88">
        <f t="shared" si="138"/>
        <v>0</v>
      </c>
      <c r="DR109" s="88">
        <f t="shared" si="138"/>
        <v>0</v>
      </c>
      <c r="DS109" s="88">
        <f t="shared" si="138"/>
        <v>0</v>
      </c>
    </row>
    <row r="110" spans="10:123" x14ac:dyDescent="0.3">
      <c r="J110" s="12" t="str">
        <f>'6. Patients'!C90</f>
        <v/>
      </c>
      <c r="K110" s="12"/>
      <c r="L110" s="88">
        <f t="shared" si="100"/>
        <v>0</v>
      </c>
      <c r="M110" s="88">
        <f t="shared" si="101"/>
        <v>0</v>
      </c>
      <c r="N110" s="88">
        <f t="shared" si="102"/>
        <v>0</v>
      </c>
      <c r="O110" s="88">
        <f t="shared" si="103"/>
        <v>0</v>
      </c>
      <c r="P110" s="88">
        <f t="shared" si="104"/>
        <v>0</v>
      </c>
      <c r="Q110" s="88">
        <f t="shared" si="105"/>
        <v>0</v>
      </c>
      <c r="R110" s="88">
        <f t="shared" si="106"/>
        <v>0</v>
      </c>
      <c r="S110" s="88">
        <f t="shared" si="107"/>
        <v>0</v>
      </c>
      <c r="T110" s="88">
        <f t="shared" si="108"/>
        <v>0</v>
      </c>
      <c r="U110" s="88">
        <f t="shared" si="109"/>
        <v>0</v>
      </c>
      <c r="V110" s="88">
        <f t="shared" si="110"/>
        <v>0</v>
      </c>
      <c r="W110" s="88">
        <f t="shared" si="111"/>
        <v>0</v>
      </c>
      <c r="X110" s="88">
        <f t="shared" si="112"/>
        <v>0</v>
      </c>
      <c r="Y110" s="88">
        <f t="shared" si="113"/>
        <v>0</v>
      </c>
      <c r="Z110" s="88">
        <f t="shared" si="114"/>
        <v>0</v>
      </c>
      <c r="AA110" s="88">
        <f t="shared" si="115"/>
        <v>0</v>
      </c>
      <c r="AB110" s="88">
        <f t="shared" si="116"/>
        <v>0</v>
      </c>
      <c r="AC110" s="88">
        <f t="shared" si="117"/>
        <v>0</v>
      </c>
      <c r="AD110" s="88">
        <f t="shared" si="118"/>
        <v>0</v>
      </c>
      <c r="AE110" s="88">
        <f t="shared" si="119"/>
        <v>0</v>
      </c>
      <c r="AF110" s="88">
        <f t="shared" si="120"/>
        <v>0</v>
      </c>
      <c r="AG110" s="88">
        <f t="shared" si="121"/>
        <v>0</v>
      </c>
      <c r="AH110" s="88">
        <f t="shared" si="122"/>
        <v>0</v>
      </c>
      <c r="AI110" s="88">
        <f t="shared" si="123"/>
        <v>0</v>
      </c>
      <c r="AJ110" s="88">
        <f t="shared" si="124"/>
        <v>0</v>
      </c>
      <c r="AK110" s="88">
        <f t="shared" si="125"/>
        <v>0</v>
      </c>
      <c r="AL110" s="88">
        <f t="shared" si="126"/>
        <v>0</v>
      </c>
      <c r="AM110" s="88">
        <f t="shared" si="127"/>
        <v>0</v>
      </c>
      <c r="AN110" s="88">
        <f t="shared" si="128"/>
        <v>0</v>
      </c>
      <c r="AO110" s="88">
        <f t="shared" si="129"/>
        <v>0</v>
      </c>
      <c r="AP110" s="88">
        <f t="shared" si="130"/>
        <v>0</v>
      </c>
      <c r="AQ110" s="88">
        <f t="shared" si="131"/>
        <v>0</v>
      </c>
      <c r="AR110" s="88">
        <f t="shared" si="132"/>
        <v>0</v>
      </c>
      <c r="AS110" s="88">
        <f t="shared" si="133"/>
        <v>0</v>
      </c>
      <c r="AT110" s="88">
        <f t="shared" si="134"/>
        <v>0</v>
      </c>
      <c r="AU110" s="88">
        <f t="shared" si="135"/>
        <v>0</v>
      </c>
      <c r="AW110" s="12" t="str">
        <f t="shared" si="97"/>
        <v/>
      </c>
      <c r="AX110" s="88">
        <f>-MIN(SUMPRODUCT(--($E$9:$E$28&lt;=AX$33),--($B$9:$B$28=$J$97),--($F$9:$F$28&gt;=AX$33),--($C$9:$C$28=$AW110),$H$9:$H$28,$K$9:$K$28),VLOOKUP($AW110,'6. Patients'!$C$78:$AP$107,COLUMNS('6. Patients'!$C$9:$F$9),0))</f>
        <v>0</v>
      </c>
      <c r="AY110" s="88">
        <f>-MIN(SUMPRODUCT(--($E$9:$E$28&lt;=AY$33),--($B$9:$B$28=$J$97),--($F$9:$F$28&gt;=AY$33),--($C$9:$C$28=$AW110),$H$9:$H$28,$K$9:$K$28),VLOOKUP($AW110,'6. Patients'!$C$78:$AP$107,COLUMNS('6. Patients'!$C$9:$F$9),0))</f>
        <v>0</v>
      </c>
      <c r="AZ110" s="88">
        <f>-MIN(SUMPRODUCT(--($E$9:$E$28&lt;=AZ$33),--($B$9:$B$28=$J$97),--($F$9:$F$28&gt;=AZ$33),--($C$9:$C$28=$AW110),$H$9:$H$28,$K$9:$K$28),VLOOKUP($AW110,'6. Patients'!$C$78:$AP$107,COLUMNS('6. Patients'!$C$9:$F$9),0))</f>
        <v>0</v>
      </c>
      <c r="BA110" s="88">
        <f>-MIN(SUMPRODUCT(--($E$9:$E$28&lt;=BA$33),--($B$9:$B$28=$J$97),--($F$9:$F$28&gt;=BA$33),--($C$9:$C$28=$AW110),$H$9:$H$28,$K$9:$K$28),VLOOKUP($AW110,'6. Patients'!$C$78:$AP$107,COLUMNS('6. Patients'!$C$9:$F$9),0))</f>
        <v>0</v>
      </c>
      <c r="BB110" s="88">
        <f>-MIN(SUMPRODUCT(--($E$9:$E$28&lt;=BB$33),--($B$9:$B$28=$J$97),--($F$9:$F$28&gt;=BB$33),--($C$9:$C$28=$AW110),$H$9:$H$28,$K$9:$K$28),VLOOKUP($AW110,'6. Patients'!$C$78:$AP$107,COLUMNS('6. Patients'!$C$9:$F$9),0))</f>
        <v>0</v>
      </c>
      <c r="BC110" s="88">
        <f>-MIN(SUMPRODUCT(--($E$9:$E$28&lt;=BC$33),--($B$9:$B$28=$J$97),--($F$9:$F$28&gt;=BC$33),--($C$9:$C$28=$AW110),$H$9:$H$28,$K$9:$K$28),VLOOKUP($AW110,'6. Patients'!$C$78:$AP$107,COLUMNS('6. Patients'!$C$9:$F$9),0))</f>
        <v>0</v>
      </c>
      <c r="BD110" s="88">
        <f>-MIN(SUMPRODUCT(--($E$9:$E$28&lt;=BD$33),--($B$9:$B$28=$J$97),--($F$9:$F$28&gt;=BD$33),--($C$9:$C$28=$AW110),$H$9:$H$28,$K$9:$K$28),VLOOKUP($AW110,'6. Patients'!$C$78:$AP$107,COLUMNS('6. Patients'!$C$9:$F$9),0))</f>
        <v>0</v>
      </c>
      <c r="BE110" s="88">
        <f>-MIN(SUMPRODUCT(--($E$9:$E$28&lt;=BE$33),--($B$9:$B$28=$J$97),--($F$9:$F$28&gt;=BE$33),--($C$9:$C$28=$AW110),$H$9:$H$28,$K$9:$K$28),VLOOKUP($AW110,'6. Patients'!$C$78:$AP$107,COLUMNS('6. Patients'!$C$9:$F$9),0))</f>
        <v>0</v>
      </c>
      <c r="BF110" s="88">
        <f>-MIN(SUMPRODUCT(--($E$9:$E$28&lt;=BF$33),--($B$9:$B$28=$J$97),--($F$9:$F$28&gt;=BF$33),--($C$9:$C$28=$AW110),$H$9:$H$28,$K$9:$K$28),VLOOKUP($AW110,'6. Patients'!$C$78:$AP$107,COLUMNS('6. Patients'!$C$9:$F$9),0))</f>
        <v>0</v>
      </c>
      <c r="BG110" s="88">
        <f>-MIN(SUMPRODUCT(--($E$9:$E$28&lt;=BG$33),--($B$9:$B$28=$J$97),--($F$9:$F$28&gt;=BG$33),--($C$9:$C$28=$AW110),$H$9:$H$28,$K$9:$K$28),VLOOKUP($AW110,'6. Patients'!$C$78:$AP$107,COLUMNS('6. Patients'!$C$9:$F$9),0))</f>
        <v>0</v>
      </c>
      <c r="BH110" s="88">
        <f>-MIN(SUMPRODUCT(--($E$9:$E$28&lt;=BH$33),--($B$9:$B$28=$J$97),--($F$9:$F$28&gt;=BH$33),--($C$9:$C$28=$AW110),$H$9:$H$28,$K$9:$K$28),VLOOKUP($AW110,'6. Patients'!$C$78:$AP$107,COLUMNS('6. Patients'!$C$9:$F$9),0))</f>
        <v>0</v>
      </c>
      <c r="BI110" s="88">
        <f>-MIN(SUMPRODUCT(--($E$9:$E$28&lt;=BI$33),--($B$9:$B$28=$J$97),--($F$9:$F$28&gt;=BI$33),--($C$9:$C$28=$AW110),$H$9:$H$28,$K$9:$K$28),VLOOKUP($AW110,'6. Patients'!$C$78:$AP$107,COLUMNS('6. Patients'!$C$9:$F$9),0))</f>
        <v>0</v>
      </c>
      <c r="BJ110" s="88">
        <f>-MIN(SUMPRODUCT(--($E$9:$E$28&lt;=BJ$33),--($B$9:$B$28=$J$97),--($F$9:$F$28&gt;=BJ$33),--($C$9:$C$28=$AW110),$H$9:$H$28,$K$9:$K$28),VLOOKUP($AW110,'6. Patients'!$C$78:$AP$107,COLUMNS('6. Patients'!$C$9:$F$9),0))</f>
        <v>0</v>
      </c>
      <c r="BK110" s="88">
        <f>-MIN(SUMPRODUCT(--($E$9:$E$28&lt;=BK$33),--($B$9:$B$28=$J$97),--($F$9:$F$28&gt;=BK$33),--($C$9:$C$28=$AW110),$H$9:$H$28,$K$9:$K$28),VLOOKUP($AW110,'6. Patients'!$C$78:$AP$107,COLUMNS('6. Patients'!$C$9:$F$9),0))</f>
        <v>0</v>
      </c>
      <c r="BL110" s="88">
        <f>-MIN(SUMPRODUCT(--($E$9:$E$28&lt;=BL$33),--($B$9:$B$28=$J$97),--($F$9:$F$28&gt;=BL$33),--($C$9:$C$28=$AW110),$H$9:$H$28,$K$9:$K$28),VLOOKUP($AW110,'6. Patients'!$C$78:$AP$107,COLUMNS('6. Patients'!$C$9:$F$9),0))</f>
        <v>0</v>
      </c>
      <c r="BM110" s="88">
        <f>-MIN(SUMPRODUCT(--($E$9:$E$28&lt;=BM$33),--($B$9:$B$28=$J$97),--($F$9:$F$28&gt;=BM$33),--($C$9:$C$28=$AW110),$H$9:$H$28,$K$9:$K$28),VLOOKUP($AW110,'6. Patients'!$C$78:$AP$107,COLUMNS('6. Patients'!$C$9:$F$9),0))</f>
        <v>0</v>
      </c>
      <c r="BN110" s="88">
        <f>-MIN(SUMPRODUCT(--($E$9:$E$28&lt;=BN$33),--($B$9:$B$28=$J$97),--($F$9:$F$28&gt;=BN$33),--($C$9:$C$28=$AW110),$H$9:$H$28,$K$9:$K$28),VLOOKUP($AW110,'6. Patients'!$C$78:$AP$107,COLUMNS('6. Patients'!$C$9:$F$9),0))</f>
        <v>0</v>
      </c>
      <c r="BO110" s="88">
        <f>-MIN(SUMPRODUCT(--($E$9:$E$28&lt;=BO$33),--($B$9:$B$28=$J$97),--($F$9:$F$28&gt;=BO$33),--($C$9:$C$28=$AW110),$H$9:$H$28,$K$9:$K$28),VLOOKUP($AW110,'6. Patients'!$C$78:$AP$107,COLUMNS('6. Patients'!$C$9:$F$9),0))</f>
        <v>0</v>
      </c>
      <c r="BP110" s="88">
        <f>-MIN(SUMPRODUCT(--($E$9:$E$28&lt;=BP$33),--($B$9:$B$28=$J$97),--($F$9:$F$28&gt;=BP$33),--($C$9:$C$28=$AW110),$H$9:$H$28,$K$9:$K$28),VLOOKUP($AW110,'6. Patients'!$C$78:$AP$107,COLUMNS('6. Patients'!$C$9:$F$9),0))</f>
        <v>0</v>
      </c>
      <c r="BQ110" s="88">
        <f>-MIN(SUMPRODUCT(--($E$9:$E$28&lt;=BQ$33),--($B$9:$B$28=$J$97),--($F$9:$F$28&gt;=BQ$33),--($C$9:$C$28=$AW110),$H$9:$H$28,$K$9:$K$28),VLOOKUP($AW110,'6. Patients'!$C$78:$AP$107,COLUMNS('6. Patients'!$C$9:$F$9),0))</f>
        <v>0</v>
      </c>
      <c r="BR110" s="88">
        <f>-MIN(SUMPRODUCT(--($E$9:$E$28&lt;=BR$33),--($B$9:$B$28=$J$97),--($F$9:$F$28&gt;=BR$33),--($C$9:$C$28=$AW110),$H$9:$H$28,$K$9:$K$28),VLOOKUP($AW110,'6. Patients'!$C$78:$AP$107,COLUMNS('6. Patients'!$C$9:$F$9),0))</f>
        <v>0</v>
      </c>
      <c r="BS110" s="88">
        <f>-MIN(SUMPRODUCT(--($E$9:$E$28&lt;=BS$33),--($B$9:$B$28=$J$97),--($F$9:$F$28&gt;=BS$33),--($C$9:$C$28=$AW110),$H$9:$H$28,$K$9:$K$28),VLOOKUP($AW110,'6. Patients'!$C$78:$AP$107,COLUMNS('6. Patients'!$C$9:$F$9),0))</f>
        <v>0</v>
      </c>
      <c r="BT110" s="88">
        <f>-MIN(SUMPRODUCT(--($E$9:$E$28&lt;=BT$33),--($B$9:$B$28=$J$97),--($F$9:$F$28&gt;=BT$33),--($C$9:$C$28=$AW110),$H$9:$H$28,$K$9:$K$28),VLOOKUP($AW110,'6. Patients'!$C$78:$AP$107,COLUMNS('6. Patients'!$C$9:$F$9),0))</f>
        <v>0</v>
      </c>
      <c r="BU110" s="88">
        <f>-MIN(SUMPRODUCT(--($E$9:$E$28&lt;=BU$33),--($B$9:$B$28=$J$97),--($F$9:$F$28&gt;=BU$33),--($C$9:$C$28=$AW110),$H$9:$H$28,$K$9:$K$28),VLOOKUP($AW110,'6. Patients'!$C$78:$AP$107,COLUMNS('6. Patients'!$C$9:$F$9),0))</f>
        <v>0</v>
      </c>
      <c r="BV110" s="88">
        <f>-MIN(SUMPRODUCT(--($E$9:$E$28&lt;=BV$33),--($B$9:$B$28=$J$97),--($F$9:$F$28&gt;=BV$33),--($C$9:$C$28=$AW110),$H$9:$H$28,$K$9:$K$28),VLOOKUP($AW110,'6. Patients'!$C$78:$AP$107,COLUMNS('6. Patients'!$C$9:$F$9),0))</f>
        <v>0</v>
      </c>
      <c r="BW110" s="88">
        <f>-MIN(SUMPRODUCT(--($E$9:$E$28&lt;=BW$33),--($B$9:$B$28=$J$97),--($F$9:$F$28&gt;=BW$33),--($C$9:$C$28=$AW110),$H$9:$H$28,$K$9:$K$28),VLOOKUP($AW110,'6. Patients'!$C$78:$AP$107,COLUMNS('6. Patients'!$C$9:$F$9),0))</f>
        <v>0</v>
      </c>
      <c r="BX110" s="88">
        <f>-MIN(SUMPRODUCT(--($E$9:$E$28&lt;=BX$33),--($B$9:$B$28=$J$97),--($F$9:$F$28&gt;=BX$33),--($C$9:$C$28=$AW110),$H$9:$H$28,$K$9:$K$28),VLOOKUP($AW110,'6. Patients'!$C$78:$AP$107,COLUMNS('6. Patients'!$C$9:$F$9),0))</f>
        <v>0</v>
      </c>
      <c r="BY110" s="88">
        <f>-MIN(SUMPRODUCT(--($E$9:$E$28&lt;=BY$33),--($B$9:$B$28=$J$97),--($F$9:$F$28&gt;=BY$33),--($C$9:$C$28=$AW110),$H$9:$H$28,$K$9:$K$28),VLOOKUP($AW110,'6. Patients'!$C$78:$AP$107,COLUMNS('6. Patients'!$C$9:$F$9),0))</f>
        <v>0</v>
      </c>
      <c r="BZ110" s="88">
        <f>-MIN(SUMPRODUCT(--($E$9:$E$28&lt;=BZ$33),--($B$9:$B$28=$J$97),--($F$9:$F$28&gt;=BZ$33),--($C$9:$C$28=$AW110),$H$9:$H$28,$K$9:$K$28),VLOOKUP($AW110,'6. Patients'!$C$78:$AP$107,COLUMNS('6. Patients'!$C$9:$F$9),0))</f>
        <v>0</v>
      </c>
      <c r="CA110" s="88">
        <f>-MIN(SUMPRODUCT(--($E$9:$E$28&lt;=CA$33),--($B$9:$B$28=$J$97),--($F$9:$F$28&gt;=CA$33),--($C$9:$C$28=$AW110),$H$9:$H$28,$K$9:$K$28),VLOOKUP($AW110,'6. Patients'!$C$78:$AP$107,COLUMNS('6. Patients'!$C$9:$F$9),0))</f>
        <v>0</v>
      </c>
      <c r="CB110" s="88">
        <f>-MIN(SUMPRODUCT(--($E$9:$E$28&lt;=CB$33),--($B$9:$B$28=$J$97),--($F$9:$F$28&gt;=CB$33),--($C$9:$C$28=$AW110),$H$9:$H$28,$K$9:$K$28),VLOOKUP($AW110,'6. Patients'!$C$78:$AP$107,COLUMNS('6. Patients'!$C$9:$F$9),0))</f>
        <v>0</v>
      </c>
      <c r="CC110" s="88">
        <f>-MIN(SUMPRODUCT(--($E$9:$E$28&lt;=CC$33),--($B$9:$B$28=$J$97),--($F$9:$F$28&gt;=CC$33),--($C$9:$C$28=$AW110),$H$9:$H$28,$K$9:$K$28),VLOOKUP($AW110,'6. Patients'!$C$78:$AP$107,COLUMNS('6. Patients'!$C$9:$F$9),0))</f>
        <v>0</v>
      </c>
      <c r="CD110" s="88">
        <f>-MIN(SUMPRODUCT(--($E$9:$E$28&lt;=CD$33),--($B$9:$B$28=$J$97),--($F$9:$F$28&gt;=CD$33),--($C$9:$C$28=$AW110),$H$9:$H$28,$K$9:$K$28),VLOOKUP($AW110,'6. Patients'!$C$78:$AP$107,COLUMNS('6. Patients'!$C$9:$F$9),0))</f>
        <v>0</v>
      </c>
      <c r="CE110" s="88">
        <f>-MIN(SUMPRODUCT(--($E$9:$E$28&lt;=CE$33),--($B$9:$B$28=$J$97),--($F$9:$F$28&gt;=CE$33),--($C$9:$C$28=$AW110),$H$9:$H$28,$K$9:$K$28),VLOOKUP($AW110,'6. Patients'!$C$78:$AP$107,COLUMNS('6. Patients'!$C$9:$F$9),0))</f>
        <v>0</v>
      </c>
      <c r="CF110" s="88">
        <f>-MIN(SUMPRODUCT(--($E$9:$E$28&lt;=CF$33),--($B$9:$B$28=$J$97),--($F$9:$F$28&gt;=CF$33),--($C$9:$C$28=$AW110),$H$9:$H$28,$K$9:$K$28),VLOOKUP($AW110,'6. Patients'!$C$78:$AP$107,COLUMNS('6. Patients'!$C$9:$F$9),0))</f>
        <v>0</v>
      </c>
      <c r="CG110" s="88">
        <f>-MIN(SUMPRODUCT(--($E$9:$E$28&lt;=CG$33),--($B$9:$B$28=$J$97),--($F$9:$F$28&gt;=CG$33),--($C$9:$C$28=$AW110),$H$9:$H$28,$K$9:$K$28),VLOOKUP($AW110,'6. Patients'!$C$78:$AP$107,COLUMNS('6. Patients'!$C$9:$F$9),0))</f>
        <v>0</v>
      </c>
      <c r="CI110" s="12" t="str">
        <f t="shared" si="98"/>
        <v/>
      </c>
      <c r="CJ110" s="88">
        <f t="shared" si="136"/>
        <v>0</v>
      </c>
      <c r="CK110" s="88">
        <f t="shared" si="136"/>
        <v>0</v>
      </c>
      <c r="CL110" s="88">
        <f t="shared" si="136"/>
        <v>0</v>
      </c>
      <c r="CM110" s="88">
        <f t="shared" si="136"/>
        <v>0</v>
      </c>
      <c r="CN110" s="88">
        <f t="shared" si="136"/>
        <v>0</v>
      </c>
      <c r="CO110" s="88">
        <f t="shared" si="136"/>
        <v>0</v>
      </c>
      <c r="CP110" s="88">
        <f t="shared" si="136"/>
        <v>0</v>
      </c>
      <c r="CQ110" s="88">
        <f t="shared" si="136"/>
        <v>0</v>
      </c>
      <c r="CR110" s="88">
        <f t="shared" si="136"/>
        <v>0</v>
      </c>
      <c r="CS110" s="88">
        <f t="shared" si="136"/>
        <v>0</v>
      </c>
      <c r="CT110" s="88">
        <f t="shared" si="136"/>
        <v>0</v>
      </c>
      <c r="CU110" s="88">
        <f t="shared" si="136"/>
        <v>0</v>
      </c>
      <c r="CV110" s="88">
        <f t="shared" si="136"/>
        <v>0</v>
      </c>
      <c r="CW110" s="88">
        <f t="shared" si="136"/>
        <v>0</v>
      </c>
      <c r="CX110" s="88">
        <f t="shared" si="136"/>
        <v>0</v>
      </c>
      <c r="CY110" s="88">
        <f t="shared" si="136"/>
        <v>0</v>
      </c>
      <c r="CZ110" s="88">
        <f t="shared" si="137"/>
        <v>0</v>
      </c>
      <c r="DA110" s="88">
        <f t="shared" si="137"/>
        <v>0</v>
      </c>
      <c r="DB110" s="88">
        <f t="shared" si="137"/>
        <v>0</v>
      </c>
      <c r="DC110" s="88">
        <f t="shared" si="137"/>
        <v>0</v>
      </c>
      <c r="DD110" s="88">
        <f t="shared" si="137"/>
        <v>0</v>
      </c>
      <c r="DE110" s="88">
        <f t="shared" si="137"/>
        <v>0</v>
      </c>
      <c r="DF110" s="88">
        <f t="shared" si="137"/>
        <v>0</v>
      </c>
      <c r="DG110" s="88">
        <f t="shared" si="137"/>
        <v>0</v>
      </c>
      <c r="DH110" s="88">
        <f t="shared" si="137"/>
        <v>0</v>
      </c>
      <c r="DI110" s="88">
        <f t="shared" si="137"/>
        <v>0</v>
      </c>
      <c r="DJ110" s="88">
        <f t="shared" si="137"/>
        <v>0</v>
      </c>
      <c r="DK110" s="88">
        <f t="shared" si="138"/>
        <v>0</v>
      </c>
      <c r="DL110" s="88">
        <f t="shared" si="138"/>
        <v>0</v>
      </c>
      <c r="DM110" s="88">
        <f t="shared" si="138"/>
        <v>0</v>
      </c>
      <c r="DN110" s="88">
        <f t="shared" si="138"/>
        <v>0</v>
      </c>
      <c r="DO110" s="88">
        <f t="shared" si="138"/>
        <v>0</v>
      </c>
      <c r="DP110" s="88">
        <f t="shared" si="138"/>
        <v>0</v>
      </c>
      <c r="DQ110" s="88">
        <f t="shared" si="138"/>
        <v>0</v>
      </c>
      <c r="DR110" s="88">
        <f t="shared" si="138"/>
        <v>0</v>
      </c>
      <c r="DS110" s="88">
        <f t="shared" si="138"/>
        <v>0</v>
      </c>
    </row>
    <row r="111" spans="10:123" x14ac:dyDescent="0.3">
      <c r="J111" s="12" t="str">
        <f>'6. Patients'!C91</f>
        <v/>
      </c>
      <c r="K111" s="12"/>
      <c r="L111" s="88">
        <f t="shared" si="100"/>
        <v>0</v>
      </c>
      <c r="M111" s="88">
        <f t="shared" si="101"/>
        <v>0</v>
      </c>
      <c r="N111" s="88">
        <f t="shared" si="102"/>
        <v>0</v>
      </c>
      <c r="O111" s="88">
        <f t="shared" si="103"/>
        <v>0</v>
      </c>
      <c r="P111" s="88">
        <f t="shared" si="104"/>
        <v>0</v>
      </c>
      <c r="Q111" s="88">
        <f t="shared" si="105"/>
        <v>0</v>
      </c>
      <c r="R111" s="88">
        <f t="shared" si="106"/>
        <v>0</v>
      </c>
      <c r="S111" s="88">
        <f t="shared" si="107"/>
        <v>0</v>
      </c>
      <c r="T111" s="88">
        <f t="shared" si="108"/>
        <v>0</v>
      </c>
      <c r="U111" s="88">
        <f t="shared" si="109"/>
        <v>0</v>
      </c>
      <c r="V111" s="88">
        <f t="shared" si="110"/>
        <v>0</v>
      </c>
      <c r="W111" s="88">
        <f t="shared" si="111"/>
        <v>0</v>
      </c>
      <c r="X111" s="88">
        <f t="shared" si="112"/>
        <v>0</v>
      </c>
      <c r="Y111" s="88">
        <f t="shared" si="113"/>
        <v>0</v>
      </c>
      <c r="Z111" s="88">
        <f t="shared" si="114"/>
        <v>0</v>
      </c>
      <c r="AA111" s="88">
        <f t="shared" si="115"/>
        <v>0</v>
      </c>
      <c r="AB111" s="88">
        <f t="shared" si="116"/>
        <v>0</v>
      </c>
      <c r="AC111" s="88">
        <f t="shared" si="117"/>
        <v>0</v>
      </c>
      <c r="AD111" s="88">
        <f t="shared" si="118"/>
        <v>0</v>
      </c>
      <c r="AE111" s="88">
        <f t="shared" si="119"/>
        <v>0</v>
      </c>
      <c r="AF111" s="88">
        <f t="shared" si="120"/>
        <v>0</v>
      </c>
      <c r="AG111" s="88">
        <f t="shared" si="121"/>
        <v>0</v>
      </c>
      <c r="AH111" s="88">
        <f t="shared" si="122"/>
        <v>0</v>
      </c>
      <c r="AI111" s="88">
        <f t="shared" si="123"/>
        <v>0</v>
      </c>
      <c r="AJ111" s="88">
        <f t="shared" si="124"/>
        <v>0</v>
      </c>
      <c r="AK111" s="88">
        <f t="shared" si="125"/>
        <v>0</v>
      </c>
      <c r="AL111" s="88">
        <f t="shared" si="126"/>
        <v>0</v>
      </c>
      <c r="AM111" s="88">
        <f t="shared" si="127"/>
        <v>0</v>
      </c>
      <c r="AN111" s="88">
        <f t="shared" si="128"/>
        <v>0</v>
      </c>
      <c r="AO111" s="88">
        <f t="shared" si="129"/>
        <v>0</v>
      </c>
      <c r="AP111" s="88">
        <f t="shared" si="130"/>
        <v>0</v>
      </c>
      <c r="AQ111" s="88">
        <f t="shared" si="131"/>
        <v>0</v>
      </c>
      <c r="AR111" s="88">
        <f t="shared" si="132"/>
        <v>0</v>
      </c>
      <c r="AS111" s="88">
        <f t="shared" si="133"/>
        <v>0</v>
      </c>
      <c r="AT111" s="88">
        <f t="shared" si="134"/>
        <v>0</v>
      </c>
      <c r="AU111" s="88">
        <f t="shared" si="135"/>
        <v>0</v>
      </c>
      <c r="AW111" s="12" t="str">
        <f t="shared" si="97"/>
        <v/>
      </c>
      <c r="AX111" s="88">
        <f>-MIN(SUMPRODUCT(--($E$9:$E$28&lt;=AX$33),--($B$9:$B$28=$J$97),--($F$9:$F$28&gt;=AX$33),--($C$9:$C$28=$AW111),$H$9:$H$28,$K$9:$K$28),VLOOKUP($AW111,'6. Patients'!$C$78:$AP$107,COLUMNS('6. Patients'!$C$9:$F$9),0))</f>
        <v>0</v>
      </c>
      <c r="AY111" s="88">
        <f>-MIN(SUMPRODUCT(--($E$9:$E$28&lt;=AY$33),--($B$9:$B$28=$J$97),--($F$9:$F$28&gt;=AY$33),--($C$9:$C$28=$AW111),$H$9:$H$28,$K$9:$K$28),VLOOKUP($AW111,'6. Patients'!$C$78:$AP$107,COLUMNS('6. Patients'!$C$9:$F$9),0))</f>
        <v>0</v>
      </c>
      <c r="AZ111" s="88">
        <f>-MIN(SUMPRODUCT(--($E$9:$E$28&lt;=AZ$33),--($B$9:$B$28=$J$97),--($F$9:$F$28&gt;=AZ$33),--($C$9:$C$28=$AW111),$H$9:$H$28,$K$9:$K$28),VLOOKUP($AW111,'6. Patients'!$C$78:$AP$107,COLUMNS('6. Patients'!$C$9:$F$9),0))</f>
        <v>0</v>
      </c>
      <c r="BA111" s="88">
        <f>-MIN(SUMPRODUCT(--($E$9:$E$28&lt;=BA$33),--($B$9:$B$28=$J$97),--($F$9:$F$28&gt;=BA$33),--($C$9:$C$28=$AW111),$H$9:$H$28,$K$9:$K$28),VLOOKUP($AW111,'6. Patients'!$C$78:$AP$107,COLUMNS('6. Patients'!$C$9:$F$9),0))</f>
        <v>0</v>
      </c>
      <c r="BB111" s="88">
        <f>-MIN(SUMPRODUCT(--($E$9:$E$28&lt;=BB$33),--($B$9:$B$28=$J$97),--($F$9:$F$28&gt;=BB$33),--($C$9:$C$28=$AW111),$H$9:$H$28,$K$9:$K$28),VLOOKUP($AW111,'6. Patients'!$C$78:$AP$107,COLUMNS('6. Patients'!$C$9:$F$9),0))</f>
        <v>0</v>
      </c>
      <c r="BC111" s="88">
        <f>-MIN(SUMPRODUCT(--($E$9:$E$28&lt;=BC$33),--($B$9:$B$28=$J$97),--($F$9:$F$28&gt;=BC$33),--($C$9:$C$28=$AW111),$H$9:$H$28,$K$9:$K$28),VLOOKUP($AW111,'6. Patients'!$C$78:$AP$107,COLUMNS('6. Patients'!$C$9:$F$9),0))</f>
        <v>0</v>
      </c>
      <c r="BD111" s="88">
        <f>-MIN(SUMPRODUCT(--($E$9:$E$28&lt;=BD$33),--($B$9:$B$28=$J$97),--($F$9:$F$28&gt;=BD$33),--($C$9:$C$28=$AW111),$H$9:$H$28,$K$9:$K$28),VLOOKUP($AW111,'6. Patients'!$C$78:$AP$107,COLUMNS('6. Patients'!$C$9:$F$9),0))</f>
        <v>0</v>
      </c>
      <c r="BE111" s="88">
        <f>-MIN(SUMPRODUCT(--($E$9:$E$28&lt;=BE$33),--($B$9:$B$28=$J$97),--($F$9:$F$28&gt;=BE$33),--($C$9:$C$28=$AW111),$H$9:$H$28,$K$9:$K$28),VLOOKUP($AW111,'6. Patients'!$C$78:$AP$107,COLUMNS('6. Patients'!$C$9:$F$9),0))</f>
        <v>0</v>
      </c>
      <c r="BF111" s="88">
        <f>-MIN(SUMPRODUCT(--($E$9:$E$28&lt;=BF$33),--($B$9:$B$28=$J$97),--($F$9:$F$28&gt;=BF$33),--($C$9:$C$28=$AW111),$H$9:$H$28,$K$9:$K$28),VLOOKUP($AW111,'6. Patients'!$C$78:$AP$107,COLUMNS('6. Patients'!$C$9:$F$9),0))</f>
        <v>0</v>
      </c>
      <c r="BG111" s="88">
        <f>-MIN(SUMPRODUCT(--($E$9:$E$28&lt;=BG$33),--($B$9:$B$28=$J$97),--($F$9:$F$28&gt;=BG$33),--($C$9:$C$28=$AW111),$H$9:$H$28,$K$9:$K$28),VLOOKUP($AW111,'6. Patients'!$C$78:$AP$107,COLUMNS('6. Patients'!$C$9:$F$9),0))</f>
        <v>0</v>
      </c>
      <c r="BH111" s="88">
        <f>-MIN(SUMPRODUCT(--($E$9:$E$28&lt;=BH$33),--($B$9:$B$28=$J$97),--($F$9:$F$28&gt;=BH$33),--($C$9:$C$28=$AW111),$H$9:$H$28,$K$9:$K$28),VLOOKUP($AW111,'6. Patients'!$C$78:$AP$107,COLUMNS('6. Patients'!$C$9:$F$9),0))</f>
        <v>0</v>
      </c>
      <c r="BI111" s="88">
        <f>-MIN(SUMPRODUCT(--($E$9:$E$28&lt;=BI$33),--($B$9:$B$28=$J$97),--($F$9:$F$28&gt;=BI$33),--($C$9:$C$28=$AW111),$H$9:$H$28,$K$9:$K$28),VLOOKUP($AW111,'6. Patients'!$C$78:$AP$107,COLUMNS('6. Patients'!$C$9:$F$9),0))</f>
        <v>0</v>
      </c>
      <c r="BJ111" s="88">
        <f>-MIN(SUMPRODUCT(--($E$9:$E$28&lt;=BJ$33),--($B$9:$B$28=$J$97),--($F$9:$F$28&gt;=BJ$33),--($C$9:$C$28=$AW111),$H$9:$H$28,$K$9:$K$28),VLOOKUP($AW111,'6. Patients'!$C$78:$AP$107,COLUMNS('6. Patients'!$C$9:$F$9),0))</f>
        <v>0</v>
      </c>
      <c r="BK111" s="88">
        <f>-MIN(SUMPRODUCT(--($E$9:$E$28&lt;=BK$33),--($B$9:$B$28=$J$97),--($F$9:$F$28&gt;=BK$33),--($C$9:$C$28=$AW111),$H$9:$H$28,$K$9:$K$28),VLOOKUP($AW111,'6. Patients'!$C$78:$AP$107,COLUMNS('6. Patients'!$C$9:$F$9),0))</f>
        <v>0</v>
      </c>
      <c r="BL111" s="88">
        <f>-MIN(SUMPRODUCT(--($E$9:$E$28&lt;=BL$33),--($B$9:$B$28=$J$97),--($F$9:$F$28&gt;=BL$33),--($C$9:$C$28=$AW111),$H$9:$H$28,$K$9:$K$28),VLOOKUP($AW111,'6. Patients'!$C$78:$AP$107,COLUMNS('6. Patients'!$C$9:$F$9),0))</f>
        <v>0</v>
      </c>
      <c r="BM111" s="88">
        <f>-MIN(SUMPRODUCT(--($E$9:$E$28&lt;=BM$33),--($B$9:$B$28=$J$97),--($F$9:$F$28&gt;=BM$33),--($C$9:$C$28=$AW111),$H$9:$H$28,$K$9:$K$28),VLOOKUP($AW111,'6. Patients'!$C$78:$AP$107,COLUMNS('6. Patients'!$C$9:$F$9),0))</f>
        <v>0</v>
      </c>
      <c r="BN111" s="88">
        <f>-MIN(SUMPRODUCT(--($E$9:$E$28&lt;=BN$33),--($B$9:$B$28=$J$97),--($F$9:$F$28&gt;=BN$33),--($C$9:$C$28=$AW111),$H$9:$H$28,$K$9:$K$28),VLOOKUP($AW111,'6. Patients'!$C$78:$AP$107,COLUMNS('6. Patients'!$C$9:$F$9),0))</f>
        <v>0</v>
      </c>
      <c r="BO111" s="88">
        <f>-MIN(SUMPRODUCT(--($E$9:$E$28&lt;=BO$33),--($B$9:$B$28=$J$97),--($F$9:$F$28&gt;=BO$33),--($C$9:$C$28=$AW111),$H$9:$H$28,$K$9:$K$28),VLOOKUP($AW111,'6. Patients'!$C$78:$AP$107,COLUMNS('6. Patients'!$C$9:$F$9),0))</f>
        <v>0</v>
      </c>
      <c r="BP111" s="88">
        <f>-MIN(SUMPRODUCT(--($E$9:$E$28&lt;=BP$33),--($B$9:$B$28=$J$97),--($F$9:$F$28&gt;=BP$33),--($C$9:$C$28=$AW111),$H$9:$H$28,$K$9:$K$28),VLOOKUP($AW111,'6. Patients'!$C$78:$AP$107,COLUMNS('6. Patients'!$C$9:$F$9),0))</f>
        <v>0</v>
      </c>
      <c r="BQ111" s="88">
        <f>-MIN(SUMPRODUCT(--($E$9:$E$28&lt;=BQ$33),--($B$9:$B$28=$J$97),--($F$9:$F$28&gt;=BQ$33),--($C$9:$C$28=$AW111),$H$9:$H$28,$K$9:$K$28),VLOOKUP($AW111,'6. Patients'!$C$78:$AP$107,COLUMNS('6. Patients'!$C$9:$F$9),0))</f>
        <v>0</v>
      </c>
      <c r="BR111" s="88">
        <f>-MIN(SUMPRODUCT(--($E$9:$E$28&lt;=BR$33),--($B$9:$B$28=$J$97),--($F$9:$F$28&gt;=BR$33),--($C$9:$C$28=$AW111),$H$9:$H$28,$K$9:$K$28),VLOOKUP($AW111,'6. Patients'!$C$78:$AP$107,COLUMNS('6. Patients'!$C$9:$F$9),0))</f>
        <v>0</v>
      </c>
      <c r="BS111" s="88">
        <f>-MIN(SUMPRODUCT(--($E$9:$E$28&lt;=BS$33),--($B$9:$B$28=$J$97),--($F$9:$F$28&gt;=BS$33),--($C$9:$C$28=$AW111),$H$9:$H$28,$K$9:$K$28),VLOOKUP($AW111,'6. Patients'!$C$78:$AP$107,COLUMNS('6. Patients'!$C$9:$F$9),0))</f>
        <v>0</v>
      </c>
      <c r="BT111" s="88">
        <f>-MIN(SUMPRODUCT(--($E$9:$E$28&lt;=BT$33),--($B$9:$B$28=$J$97),--($F$9:$F$28&gt;=BT$33),--($C$9:$C$28=$AW111),$H$9:$H$28,$K$9:$K$28),VLOOKUP($AW111,'6. Patients'!$C$78:$AP$107,COLUMNS('6. Patients'!$C$9:$F$9),0))</f>
        <v>0</v>
      </c>
      <c r="BU111" s="88">
        <f>-MIN(SUMPRODUCT(--($E$9:$E$28&lt;=BU$33),--($B$9:$B$28=$J$97),--($F$9:$F$28&gt;=BU$33),--($C$9:$C$28=$AW111),$H$9:$H$28,$K$9:$K$28),VLOOKUP($AW111,'6. Patients'!$C$78:$AP$107,COLUMNS('6. Patients'!$C$9:$F$9),0))</f>
        <v>0</v>
      </c>
      <c r="BV111" s="88">
        <f>-MIN(SUMPRODUCT(--($E$9:$E$28&lt;=BV$33),--($B$9:$B$28=$J$97),--($F$9:$F$28&gt;=BV$33),--($C$9:$C$28=$AW111),$H$9:$H$28,$K$9:$K$28),VLOOKUP($AW111,'6. Patients'!$C$78:$AP$107,COLUMNS('6. Patients'!$C$9:$F$9),0))</f>
        <v>0</v>
      </c>
      <c r="BW111" s="88">
        <f>-MIN(SUMPRODUCT(--($E$9:$E$28&lt;=BW$33),--($B$9:$B$28=$J$97),--($F$9:$F$28&gt;=BW$33),--($C$9:$C$28=$AW111),$H$9:$H$28,$K$9:$K$28),VLOOKUP($AW111,'6. Patients'!$C$78:$AP$107,COLUMNS('6. Patients'!$C$9:$F$9),0))</f>
        <v>0</v>
      </c>
      <c r="BX111" s="88">
        <f>-MIN(SUMPRODUCT(--($E$9:$E$28&lt;=BX$33),--($B$9:$B$28=$J$97),--($F$9:$F$28&gt;=BX$33),--($C$9:$C$28=$AW111),$H$9:$H$28,$K$9:$K$28),VLOOKUP($AW111,'6. Patients'!$C$78:$AP$107,COLUMNS('6. Patients'!$C$9:$F$9),0))</f>
        <v>0</v>
      </c>
      <c r="BY111" s="88">
        <f>-MIN(SUMPRODUCT(--($E$9:$E$28&lt;=BY$33),--($B$9:$B$28=$J$97),--($F$9:$F$28&gt;=BY$33),--($C$9:$C$28=$AW111),$H$9:$H$28,$K$9:$K$28),VLOOKUP($AW111,'6. Patients'!$C$78:$AP$107,COLUMNS('6. Patients'!$C$9:$F$9),0))</f>
        <v>0</v>
      </c>
      <c r="BZ111" s="88">
        <f>-MIN(SUMPRODUCT(--($E$9:$E$28&lt;=BZ$33),--($B$9:$B$28=$J$97),--($F$9:$F$28&gt;=BZ$33),--($C$9:$C$28=$AW111),$H$9:$H$28,$K$9:$K$28),VLOOKUP($AW111,'6. Patients'!$C$78:$AP$107,COLUMNS('6. Patients'!$C$9:$F$9),0))</f>
        <v>0</v>
      </c>
      <c r="CA111" s="88">
        <f>-MIN(SUMPRODUCT(--($E$9:$E$28&lt;=CA$33),--($B$9:$B$28=$J$97),--($F$9:$F$28&gt;=CA$33),--($C$9:$C$28=$AW111),$H$9:$H$28,$K$9:$K$28),VLOOKUP($AW111,'6. Patients'!$C$78:$AP$107,COLUMNS('6. Patients'!$C$9:$F$9),0))</f>
        <v>0</v>
      </c>
      <c r="CB111" s="88">
        <f>-MIN(SUMPRODUCT(--($E$9:$E$28&lt;=CB$33),--($B$9:$B$28=$J$97),--($F$9:$F$28&gt;=CB$33),--($C$9:$C$28=$AW111),$H$9:$H$28,$K$9:$K$28),VLOOKUP($AW111,'6. Patients'!$C$78:$AP$107,COLUMNS('6. Patients'!$C$9:$F$9),0))</f>
        <v>0</v>
      </c>
      <c r="CC111" s="88">
        <f>-MIN(SUMPRODUCT(--($E$9:$E$28&lt;=CC$33),--($B$9:$B$28=$J$97),--($F$9:$F$28&gt;=CC$33),--($C$9:$C$28=$AW111),$H$9:$H$28,$K$9:$K$28),VLOOKUP($AW111,'6. Patients'!$C$78:$AP$107,COLUMNS('6. Patients'!$C$9:$F$9),0))</f>
        <v>0</v>
      </c>
      <c r="CD111" s="88">
        <f>-MIN(SUMPRODUCT(--($E$9:$E$28&lt;=CD$33),--($B$9:$B$28=$J$97),--($F$9:$F$28&gt;=CD$33),--($C$9:$C$28=$AW111),$H$9:$H$28,$K$9:$K$28),VLOOKUP($AW111,'6. Patients'!$C$78:$AP$107,COLUMNS('6. Patients'!$C$9:$F$9),0))</f>
        <v>0</v>
      </c>
      <c r="CE111" s="88">
        <f>-MIN(SUMPRODUCT(--($E$9:$E$28&lt;=CE$33),--($B$9:$B$28=$J$97),--($F$9:$F$28&gt;=CE$33),--($C$9:$C$28=$AW111),$H$9:$H$28,$K$9:$K$28),VLOOKUP($AW111,'6. Patients'!$C$78:$AP$107,COLUMNS('6. Patients'!$C$9:$F$9),0))</f>
        <v>0</v>
      </c>
      <c r="CF111" s="88">
        <f>-MIN(SUMPRODUCT(--($E$9:$E$28&lt;=CF$33),--($B$9:$B$28=$J$97),--($F$9:$F$28&gt;=CF$33),--($C$9:$C$28=$AW111),$H$9:$H$28,$K$9:$K$28),VLOOKUP($AW111,'6. Patients'!$C$78:$AP$107,COLUMNS('6. Patients'!$C$9:$F$9),0))</f>
        <v>0</v>
      </c>
      <c r="CG111" s="88">
        <f>-MIN(SUMPRODUCT(--($E$9:$E$28&lt;=CG$33),--($B$9:$B$28=$J$97),--($F$9:$F$28&gt;=CG$33),--($C$9:$C$28=$AW111),$H$9:$H$28,$K$9:$K$28),VLOOKUP($AW111,'6. Patients'!$C$78:$AP$107,COLUMNS('6. Patients'!$C$9:$F$9),0))</f>
        <v>0</v>
      </c>
      <c r="CI111" s="12" t="str">
        <f t="shared" si="98"/>
        <v/>
      </c>
      <c r="CJ111" s="88">
        <f t="shared" si="136"/>
        <v>0</v>
      </c>
      <c r="CK111" s="88">
        <f t="shared" si="136"/>
        <v>0</v>
      </c>
      <c r="CL111" s="88">
        <f t="shared" si="136"/>
        <v>0</v>
      </c>
      <c r="CM111" s="88">
        <f t="shared" si="136"/>
        <v>0</v>
      </c>
      <c r="CN111" s="88">
        <f t="shared" si="136"/>
        <v>0</v>
      </c>
      <c r="CO111" s="88">
        <f t="shared" si="136"/>
        <v>0</v>
      </c>
      <c r="CP111" s="88">
        <f t="shared" si="136"/>
        <v>0</v>
      </c>
      <c r="CQ111" s="88">
        <f t="shared" si="136"/>
        <v>0</v>
      </c>
      <c r="CR111" s="88">
        <f t="shared" si="136"/>
        <v>0</v>
      </c>
      <c r="CS111" s="88">
        <f t="shared" si="136"/>
        <v>0</v>
      </c>
      <c r="CT111" s="88">
        <f t="shared" si="136"/>
        <v>0</v>
      </c>
      <c r="CU111" s="88">
        <f t="shared" si="136"/>
        <v>0</v>
      </c>
      <c r="CV111" s="88">
        <f t="shared" si="136"/>
        <v>0</v>
      </c>
      <c r="CW111" s="88">
        <f t="shared" si="136"/>
        <v>0</v>
      </c>
      <c r="CX111" s="88">
        <f t="shared" si="136"/>
        <v>0</v>
      </c>
      <c r="CY111" s="88">
        <f t="shared" si="136"/>
        <v>0</v>
      </c>
      <c r="CZ111" s="88">
        <f t="shared" si="137"/>
        <v>0</v>
      </c>
      <c r="DA111" s="88">
        <f t="shared" si="137"/>
        <v>0</v>
      </c>
      <c r="DB111" s="88">
        <f t="shared" si="137"/>
        <v>0</v>
      </c>
      <c r="DC111" s="88">
        <f t="shared" si="137"/>
        <v>0</v>
      </c>
      <c r="DD111" s="88">
        <f t="shared" si="137"/>
        <v>0</v>
      </c>
      <c r="DE111" s="88">
        <f t="shared" si="137"/>
        <v>0</v>
      </c>
      <c r="DF111" s="88">
        <f t="shared" si="137"/>
        <v>0</v>
      </c>
      <c r="DG111" s="88">
        <f t="shared" si="137"/>
        <v>0</v>
      </c>
      <c r="DH111" s="88">
        <f t="shared" si="137"/>
        <v>0</v>
      </c>
      <c r="DI111" s="88">
        <f t="shared" si="137"/>
        <v>0</v>
      </c>
      <c r="DJ111" s="88">
        <f t="shared" si="137"/>
        <v>0</v>
      </c>
      <c r="DK111" s="88">
        <f t="shared" si="138"/>
        <v>0</v>
      </c>
      <c r="DL111" s="88">
        <f t="shared" si="138"/>
        <v>0</v>
      </c>
      <c r="DM111" s="88">
        <f t="shared" si="138"/>
        <v>0</v>
      </c>
      <c r="DN111" s="88">
        <f t="shared" si="138"/>
        <v>0</v>
      </c>
      <c r="DO111" s="88">
        <f t="shared" si="138"/>
        <v>0</v>
      </c>
      <c r="DP111" s="88">
        <f t="shared" si="138"/>
        <v>0</v>
      </c>
      <c r="DQ111" s="88">
        <f t="shared" si="138"/>
        <v>0</v>
      </c>
      <c r="DR111" s="88">
        <f t="shared" si="138"/>
        <v>0</v>
      </c>
      <c r="DS111" s="88">
        <f t="shared" si="138"/>
        <v>0</v>
      </c>
    </row>
    <row r="112" spans="10:123" x14ac:dyDescent="0.3">
      <c r="J112" s="12" t="str">
        <f>'6. Patients'!C92</f>
        <v/>
      </c>
      <c r="K112" s="12"/>
      <c r="L112" s="88">
        <f t="shared" si="100"/>
        <v>0</v>
      </c>
      <c r="M112" s="88">
        <f t="shared" si="101"/>
        <v>0</v>
      </c>
      <c r="N112" s="88">
        <f t="shared" si="102"/>
        <v>0</v>
      </c>
      <c r="O112" s="88">
        <f t="shared" si="103"/>
        <v>0</v>
      </c>
      <c r="P112" s="88">
        <f t="shared" si="104"/>
        <v>0</v>
      </c>
      <c r="Q112" s="88">
        <f t="shared" si="105"/>
        <v>0</v>
      </c>
      <c r="R112" s="88">
        <f t="shared" si="106"/>
        <v>0</v>
      </c>
      <c r="S112" s="88">
        <f t="shared" si="107"/>
        <v>0</v>
      </c>
      <c r="T112" s="88">
        <f t="shared" si="108"/>
        <v>0</v>
      </c>
      <c r="U112" s="88">
        <f t="shared" si="109"/>
        <v>0</v>
      </c>
      <c r="V112" s="88">
        <f t="shared" si="110"/>
        <v>0</v>
      </c>
      <c r="W112" s="88">
        <f t="shared" si="111"/>
        <v>0</v>
      </c>
      <c r="X112" s="88">
        <f t="shared" si="112"/>
        <v>0</v>
      </c>
      <c r="Y112" s="88">
        <f t="shared" si="113"/>
        <v>0</v>
      </c>
      <c r="Z112" s="88">
        <f t="shared" si="114"/>
        <v>0</v>
      </c>
      <c r="AA112" s="88">
        <f t="shared" si="115"/>
        <v>0</v>
      </c>
      <c r="AB112" s="88">
        <f t="shared" si="116"/>
        <v>0</v>
      </c>
      <c r="AC112" s="88">
        <f t="shared" si="117"/>
        <v>0</v>
      </c>
      <c r="AD112" s="88">
        <f t="shared" si="118"/>
        <v>0</v>
      </c>
      <c r="AE112" s="88">
        <f t="shared" si="119"/>
        <v>0</v>
      </c>
      <c r="AF112" s="88">
        <f t="shared" si="120"/>
        <v>0</v>
      </c>
      <c r="AG112" s="88">
        <f t="shared" si="121"/>
        <v>0</v>
      </c>
      <c r="AH112" s="88">
        <f t="shared" si="122"/>
        <v>0</v>
      </c>
      <c r="AI112" s="88">
        <f t="shared" si="123"/>
        <v>0</v>
      </c>
      <c r="AJ112" s="88">
        <f t="shared" si="124"/>
        <v>0</v>
      </c>
      <c r="AK112" s="88">
        <f t="shared" si="125"/>
        <v>0</v>
      </c>
      <c r="AL112" s="88">
        <f t="shared" si="126"/>
        <v>0</v>
      </c>
      <c r="AM112" s="88">
        <f t="shared" si="127"/>
        <v>0</v>
      </c>
      <c r="AN112" s="88">
        <f t="shared" si="128"/>
        <v>0</v>
      </c>
      <c r="AO112" s="88">
        <f t="shared" si="129"/>
        <v>0</v>
      </c>
      <c r="AP112" s="88">
        <f t="shared" si="130"/>
        <v>0</v>
      </c>
      <c r="AQ112" s="88">
        <f t="shared" si="131"/>
        <v>0</v>
      </c>
      <c r="AR112" s="88">
        <f t="shared" si="132"/>
        <v>0</v>
      </c>
      <c r="AS112" s="88">
        <f t="shared" si="133"/>
        <v>0</v>
      </c>
      <c r="AT112" s="88">
        <f t="shared" si="134"/>
        <v>0</v>
      </c>
      <c r="AU112" s="88">
        <f t="shared" si="135"/>
        <v>0</v>
      </c>
      <c r="AW112" s="12" t="str">
        <f t="shared" si="97"/>
        <v/>
      </c>
      <c r="AX112" s="88">
        <f>-MIN(SUMPRODUCT(--($E$9:$E$28&lt;=AX$33),--($B$9:$B$28=$J$97),--($F$9:$F$28&gt;=AX$33),--($C$9:$C$28=$AW112),$H$9:$H$28,$K$9:$K$28),VLOOKUP($AW112,'6. Patients'!$C$78:$AP$107,COLUMNS('6. Patients'!$C$9:$F$9),0))</f>
        <v>0</v>
      </c>
      <c r="AY112" s="88">
        <f>-MIN(SUMPRODUCT(--($E$9:$E$28&lt;=AY$33),--($B$9:$B$28=$J$97),--($F$9:$F$28&gt;=AY$33),--($C$9:$C$28=$AW112),$H$9:$H$28,$K$9:$K$28),VLOOKUP($AW112,'6. Patients'!$C$78:$AP$107,COLUMNS('6. Patients'!$C$9:$F$9),0))</f>
        <v>0</v>
      </c>
      <c r="AZ112" s="88">
        <f>-MIN(SUMPRODUCT(--($E$9:$E$28&lt;=AZ$33),--($B$9:$B$28=$J$97),--($F$9:$F$28&gt;=AZ$33),--($C$9:$C$28=$AW112),$H$9:$H$28,$K$9:$K$28),VLOOKUP($AW112,'6. Patients'!$C$78:$AP$107,COLUMNS('6. Patients'!$C$9:$F$9),0))</f>
        <v>0</v>
      </c>
      <c r="BA112" s="88">
        <f>-MIN(SUMPRODUCT(--($E$9:$E$28&lt;=BA$33),--($B$9:$B$28=$J$97),--($F$9:$F$28&gt;=BA$33),--($C$9:$C$28=$AW112),$H$9:$H$28,$K$9:$K$28),VLOOKUP($AW112,'6. Patients'!$C$78:$AP$107,COLUMNS('6. Patients'!$C$9:$F$9),0))</f>
        <v>0</v>
      </c>
      <c r="BB112" s="88">
        <f>-MIN(SUMPRODUCT(--($E$9:$E$28&lt;=BB$33),--($B$9:$B$28=$J$97),--($F$9:$F$28&gt;=BB$33),--($C$9:$C$28=$AW112),$H$9:$H$28,$K$9:$K$28),VLOOKUP($AW112,'6. Patients'!$C$78:$AP$107,COLUMNS('6. Patients'!$C$9:$F$9),0))</f>
        <v>0</v>
      </c>
      <c r="BC112" s="88">
        <f>-MIN(SUMPRODUCT(--($E$9:$E$28&lt;=BC$33),--($B$9:$B$28=$J$97),--($F$9:$F$28&gt;=BC$33),--($C$9:$C$28=$AW112),$H$9:$H$28,$K$9:$K$28),VLOOKUP($AW112,'6. Patients'!$C$78:$AP$107,COLUMNS('6. Patients'!$C$9:$F$9),0))</f>
        <v>0</v>
      </c>
      <c r="BD112" s="88">
        <f>-MIN(SUMPRODUCT(--($E$9:$E$28&lt;=BD$33),--($B$9:$B$28=$J$97),--($F$9:$F$28&gt;=BD$33),--($C$9:$C$28=$AW112),$H$9:$H$28,$K$9:$K$28),VLOOKUP($AW112,'6. Patients'!$C$78:$AP$107,COLUMNS('6. Patients'!$C$9:$F$9),0))</f>
        <v>0</v>
      </c>
      <c r="BE112" s="88">
        <f>-MIN(SUMPRODUCT(--($E$9:$E$28&lt;=BE$33),--($B$9:$B$28=$J$97),--($F$9:$F$28&gt;=BE$33),--($C$9:$C$28=$AW112),$H$9:$H$28,$K$9:$K$28),VLOOKUP($AW112,'6. Patients'!$C$78:$AP$107,COLUMNS('6. Patients'!$C$9:$F$9),0))</f>
        <v>0</v>
      </c>
      <c r="BF112" s="88">
        <f>-MIN(SUMPRODUCT(--($E$9:$E$28&lt;=BF$33),--($B$9:$B$28=$J$97),--($F$9:$F$28&gt;=BF$33),--($C$9:$C$28=$AW112),$H$9:$H$28,$K$9:$K$28),VLOOKUP($AW112,'6. Patients'!$C$78:$AP$107,COLUMNS('6. Patients'!$C$9:$F$9),0))</f>
        <v>0</v>
      </c>
      <c r="BG112" s="88">
        <f>-MIN(SUMPRODUCT(--($E$9:$E$28&lt;=BG$33),--($B$9:$B$28=$J$97),--($F$9:$F$28&gt;=BG$33),--($C$9:$C$28=$AW112),$H$9:$H$28,$K$9:$K$28),VLOOKUP($AW112,'6. Patients'!$C$78:$AP$107,COLUMNS('6. Patients'!$C$9:$F$9),0))</f>
        <v>0</v>
      </c>
      <c r="BH112" s="88">
        <f>-MIN(SUMPRODUCT(--($E$9:$E$28&lt;=BH$33),--($B$9:$B$28=$J$97),--($F$9:$F$28&gt;=BH$33),--($C$9:$C$28=$AW112),$H$9:$H$28,$K$9:$K$28),VLOOKUP($AW112,'6. Patients'!$C$78:$AP$107,COLUMNS('6. Patients'!$C$9:$F$9),0))</f>
        <v>0</v>
      </c>
      <c r="BI112" s="88">
        <f>-MIN(SUMPRODUCT(--($E$9:$E$28&lt;=BI$33),--($B$9:$B$28=$J$97),--($F$9:$F$28&gt;=BI$33),--($C$9:$C$28=$AW112),$H$9:$H$28,$K$9:$K$28),VLOOKUP($AW112,'6. Patients'!$C$78:$AP$107,COLUMNS('6. Patients'!$C$9:$F$9),0))</f>
        <v>0</v>
      </c>
      <c r="BJ112" s="88">
        <f>-MIN(SUMPRODUCT(--($E$9:$E$28&lt;=BJ$33),--($B$9:$B$28=$J$97),--($F$9:$F$28&gt;=BJ$33),--($C$9:$C$28=$AW112),$H$9:$H$28,$K$9:$K$28),VLOOKUP($AW112,'6. Patients'!$C$78:$AP$107,COLUMNS('6. Patients'!$C$9:$F$9),0))</f>
        <v>0</v>
      </c>
      <c r="BK112" s="88">
        <f>-MIN(SUMPRODUCT(--($E$9:$E$28&lt;=BK$33),--($B$9:$B$28=$J$97),--($F$9:$F$28&gt;=BK$33),--($C$9:$C$28=$AW112),$H$9:$H$28,$K$9:$K$28),VLOOKUP($AW112,'6. Patients'!$C$78:$AP$107,COLUMNS('6. Patients'!$C$9:$F$9),0))</f>
        <v>0</v>
      </c>
      <c r="BL112" s="88">
        <f>-MIN(SUMPRODUCT(--($E$9:$E$28&lt;=BL$33),--($B$9:$B$28=$J$97),--($F$9:$F$28&gt;=BL$33),--($C$9:$C$28=$AW112),$H$9:$H$28,$K$9:$K$28),VLOOKUP($AW112,'6. Patients'!$C$78:$AP$107,COLUMNS('6. Patients'!$C$9:$F$9),0))</f>
        <v>0</v>
      </c>
      <c r="BM112" s="88">
        <f>-MIN(SUMPRODUCT(--($E$9:$E$28&lt;=BM$33),--($B$9:$B$28=$J$97),--($F$9:$F$28&gt;=BM$33),--($C$9:$C$28=$AW112),$H$9:$H$28,$K$9:$K$28),VLOOKUP($AW112,'6. Patients'!$C$78:$AP$107,COLUMNS('6. Patients'!$C$9:$F$9),0))</f>
        <v>0</v>
      </c>
      <c r="BN112" s="88">
        <f>-MIN(SUMPRODUCT(--($E$9:$E$28&lt;=BN$33),--($B$9:$B$28=$J$97),--($F$9:$F$28&gt;=BN$33),--($C$9:$C$28=$AW112),$H$9:$H$28,$K$9:$K$28),VLOOKUP($AW112,'6. Patients'!$C$78:$AP$107,COLUMNS('6. Patients'!$C$9:$F$9),0))</f>
        <v>0</v>
      </c>
      <c r="BO112" s="88">
        <f>-MIN(SUMPRODUCT(--($E$9:$E$28&lt;=BO$33),--($B$9:$B$28=$J$97),--($F$9:$F$28&gt;=BO$33),--($C$9:$C$28=$AW112),$H$9:$H$28,$K$9:$K$28),VLOOKUP($AW112,'6. Patients'!$C$78:$AP$107,COLUMNS('6. Patients'!$C$9:$F$9),0))</f>
        <v>0</v>
      </c>
      <c r="BP112" s="88">
        <f>-MIN(SUMPRODUCT(--($E$9:$E$28&lt;=BP$33),--($B$9:$B$28=$J$97),--($F$9:$F$28&gt;=BP$33),--($C$9:$C$28=$AW112),$H$9:$H$28,$K$9:$K$28),VLOOKUP($AW112,'6. Patients'!$C$78:$AP$107,COLUMNS('6. Patients'!$C$9:$F$9),0))</f>
        <v>0</v>
      </c>
      <c r="BQ112" s="88">
        <f>-MIN(SUMPRODUCT(--($E$9:$E$28&lt;=BQ$33),--($B$9:$B$28=$J$97),--($F$9:$F$28&gt;=BQ$33),--($C$9:$C$28=$AW112),$H$9:$H$28,$K$9:$K$28),VLOOKUP($AW112,'6. Patients'!$C$78:$AP$107,COLUMNS('6. Patients'!$C$9:$F$9),0))</f>
        <v>0</v>
      </c>
      <c r="BR112" s="88">
        <f>-MIN(SUMPRODUCT(--($E$9:$E$28&lt;=BR$33),--($B$9:$B$28=$J$97),--($F$9:$F$28&gt;=BR$33),--($C$9:$C$28=$AW112),$H$9:$H$28,$K$9:$K$28),VLOOKUP($AW112,'6. Patients'!$C$78:$AP$107,COLUMNS('6. Patients'!$C$9:$F$9),0))</f>
        <v>0</v>
      </c>
      <c r="BS112" s="88">
        <f>-MIN(SUMPRODUCT(--($E$9:$E$28&lt;=BS$33),--($B$9:$B$28=$J$97),--($F$9:$F$28&gt;=BS$33),--($C$9:$C$28=$AW112),$H$9:$H$28,$K$9:$K$28),VLOOKUP($AW112,'6. Patients'!$C$78:$AP$107,COLUMNS('6. Patients'!$C$9:$F$9),0))</f>
        <v>0</v>
      </c>
      <c r="BT112" s="88">
        <f>-MIN(SUMPRODUCT(--($E$9:$E$28&lt;=BT$33),--($B$9:$B$28=$J$97),--($F$9:$F$28&gt;=BT$33),--($C$9:$C$28=$AW112),$H$9:$H$28,$K$9:$K$28),VLOOKUP($AW112,'6. Patients'!$C$78:$AP$107,COLUMNS('6. Patients'!$C$9:$F$9),0))</f>
        <v>0</v>
      </c>
      <c r="BU112" s="88">
        <f>-MIN(SUMPRODUCT(--($E$9:$E$28&lt;=BU$33),--($B$9:$B$28=$J$97),--($F$9:$F$28&gt;=BU$33),--($C$9:$C$28=$AW112),$H$9:$H$28,$K$9:$K$28),VLOOKUP($AW112,'6. Patients'!$C$78:$AP$107,COLUMNS('6. Patients'!$C$9:$F$9),0))</f>
        <v>0</v>
      </c>
      <c r="BV112" s="88">
        <f>-MIN(SUMPRODUCT(--($E$9:$E$28&lt;=BV$33),--($B$9:$B$28=$J$97),--($F$9:$F$28&gt;=BV$33),--($C$9:$C$28=$AW112),$H$9:$H$28,$K$9:$K$28),VLOOKUP($AW112,'6. Patients'!$C$78:$AP$107,COLUMNS('6. Patients'!$C$9:$F$9),0))</f>
        <v>0</v>
      </c>
      <c r="BW112" s="88">
        <f>-MIN(SUMPRODUCT(--($E$9:$E$28&lt;=BW$33),--($B$9:$B$28=$J$97),--($F$9:$F$28&gt;=BW$33),--($C$9:$C$28=$AW112),$H$9:$H$28,$K$9:$K$28),VLOOKUP($AW112,'6. Patients'!$C$78:$AP$107,COLUMNS('6. Patients'!$C$9:$F$9),0))</f>
        <v>0</v>
      </c>
      <c r="BX112" s="88">
        <f>-MIN(SUMPRODUCT(--($E$9:$E$28&lt;=BX$33),--($B$9:$B$28=$J$97),--($F$9:$F$28&gt;=BX$33),--($C$9:$C$28=$AW112),$H$9:$H$28,$K$9:$K$28),VLOOKUP($AW112,'6. Patients'!$C$78:$AP$107,COLUMNS('6. Patients'!$C$9:$F$9),0))</f>
        <v>0</v>
      </c>
      <c r="BY112" s="88">
        <f>-MIN(SUMPRODUCT(--($E$9:$E$28&lt;=BY$33),--($B$9:$B$28=$J$97),--($F$9:$F$28&gt;=BY$33),--($C$9:$C$28=$AW112),$H$9:$H$28,$K$9:$K$28),VLOOKUP($AW112,'6. Patients'!$C$78:$AP$107,COLUMNS('6. Patients'!$C$9:$F$9),0))</f>
        <v>0</v>
      </c>
      <c r="BZ112" s="88">
        <f>-MIN(SUMPRODUCT(--($E$9:$E$28&lt;=BZ$33),--($B$9:$B$28=$J$97),--($F$9:$F$28&gt;=BZ$33),--($C$9:$C$28=$AW112),$H$9:$H$28,$K$9:$K$28),VLOOKUP($AW112,'6. Patients'!$C$78:$AP$107,COLUMNS('6. Patients'!$C$9:$F$9),0))</f>
        <v>0</v>
      </c>
      <c r="CA112" s="88">
        <f>-MIN(SUMPRODUCT(--($E$9:$E$28&lt;=CA$33),--($B$9:$B$28=$J$97),--($F$9:$F$28&gt;=CA$33),--($C$9:$C$28=$AW112),$H$9:$H$28,$K$9:$K$28),VLOOKUP($AW112,'6. Patients'!$C$78:$AP$107,COLUMNS('6. Patients'!$C$9:$F$9),0))</f>
        <v>0</v>
      </c>
      <c r="CB112" s="88">
        <f>-MIN(SUMPRODUCT(--($E$9:$E$28&lt;=CB$33),--($B$9:$B$28=$J$97),--($F$9:$F$28&gt;=CB$33),--($C$9:$C$28=$AW112),$H$9:$H$28,$K$9:$K$28),VLOOKUP($AW112,'6. Patients'!$C$78:$AP$107,COLUMNS('6. Patients'!$C$9:$F$9),0))</f>
        <v>0</v>
      </c>
      <c r="CC112" s="88">
        <f>-MIN(SUMPRODUCT(--($E$9:$E$28&lt;=CC$33),--($B$9:$B$28=$J$97),--($F$9:$F$28&gt;=CC$33),--($C$9:$C$28=$AW112),$H$9:$H$28,$K$9:$K$28),VLOOKUP($AW112,'6. Patients'!$C$78:$AP$107,COLUMNS('6. Patients'!$C$9:$F$9),0))</f>
        <v>0</v>
      </c>
      <c r="CD112" s="88">
        <f>-MIN(SUMPRODUCT(--($E$9:$E$28&lt;=CD$33),--($B$9:$B$28=$J$97),--($F$9:$F$28&gt;=CD$33),--($C$9:$C$28=$AW112),$H$9:$H$28,$K$9:$K$28),VLOOKUP($AW112,'6. Patients'!$C$78:$AP$107,COLUMNS('6. Patients'!$C$9:$F$9),0))</f>
        <v>0</v>
      </c>
      <c r="CE112" s="88">
        <f>-MIN(SUMPRODUCT(--($E$9:$E$28&lt;=CE$33),--($B$9:$B$28=$J$97),--($F$9:$F$28&gt;=CE$33),--($C$9:$C$28=$AW112),$H$9:$H$28,$K$9:$K$28),VLOOKUP($AW112,'6. Patients'!$C$78:$AP$107,COLUMNS('6. Patients'!$C$9:$F$9),0))</f>
        <v>0</v>
      </c>
      <c r="CF112" s="88">
        <f>-MIN(SUMPRODUCT(--($E$9:$E$28&lt;=CF$33),--($B$9:$B$28=$J$97),--($F$9:$F$28&gt;=CF$33),--($C$9:$C$28=$AW112),$H$9:$H$28,$K$9:$K$28),VLOOKUP($AW112,'6. Patients'!$C$78:$AP$107,COLUMNS('6. Patients'!$C$9:$F$9),0))</f>
        <v>0</v>
      </c>
      <c r="CG112" s="88">
        <f>-MIN(SUMPRODUCT(--($E$9:$E$28&lt;=CG$33),--($B$9:$B$28=$J$97),--($F$9:$F$28&gt;=CG$33),--($C$9:$C$28=$AW112),$H$9:$H$28,$K$9:$K$28),VLOOKUP($AW112,'6. Patients'!$C$78:$AP$107,COLUMNS('6. Patients'!$C$9:$F$9),0))</f>
        <v>0</v>
      </c>
      <c r="CI112" s="12" t="str">
        <f t="shared" si="98"/>
        <v/>
      </c>
      <c r="CJ112" s="88">
        <f t="shared" si="136"/>
        <v>0</v>
      </c>
      <c r="CK112" s="88">
        <f t="shared" si="136"/>
        <v>0</v>
      </c>
      <c r="CL112" s="88">
        <f t="shared" si="136"/>
        <v>0</v>
      </c>
      <c r="CM112" s="88">
        <f t="shared" si="136"/>
        <v>0</v>
      </c>
      <c r="CN112" s="88">
        <f t="shared" si="136"/>
        <v>0</v>
      </c>
      <c r="CO112" s="88">
        <f t="shared" si="136"/>
        <v>0</v>
      </c>
      <c r="CP112" s="88">
        <f t="shared" si="136"/>
        <v>0</v>
      </c>
      <c r="CQ112" s="88">
        <f t="shared" si="136"/>
        <v>0</v>
      </c>
      <c r="CR112" s="88">
        <f t="shared" si="136"/>
        <v>0</v>
      </c>
      <c r="CS112" s="88">
        <f t="shared" si="136"/>
        <v>0</v>
      </c>
      <c r="CT112" s="88">
        <f t="shared" si="136"/>
        <v>0</v>
      </c>
      <c r="CU112" s="88">
        <f t="shared" si="136"/>
        <v>0</v>
      </c>
      <c r="CV112" s="88">
        <f t="shared" si="136"/>
        <v>0</v>
      </c>
      <c r="CW112" s="88">
        <f t="shared" si="136"/>
        <v>0</v>
      </c>
      <c r="CX112" s="88">
        <f t="shared" si="136"/>
        <v>0</v>
      </c>
      <c r="CY112" s="88">
        <f t="shared" si="136"/>
        <v>0</v>
      </c>
      <c r="CZ112" s="88">
        <f t="shared" si="137"/>
        <v>0</v>
      </c>
      <c r="DA112" s="88">
        <f t="shared" si="137"/>
        <v>0</v>
      </c>
      <c r="DB112" s="88">
        <f t="shared" si="137"/>
        <v>0</v>
      </c>
      <c r="DC112" s="88">
        <f t="shared" si="137"/>
        <v>0</v>
      </c>
      <c r="DD112" s="88">
        <f t="shared" si="137"/>
        <v>0</v>
      </c>
      <c r="DE112" s="88">
        <f t="shared" si="137"/>
        <v>0</v>
      </c>
      <c r="DF112" s="88">
        <f t="shared" si="137"/>
        <v>0</v>
      </c>
      <c r="DG112" s="88">
        <f t="shared" si="137"/>
        <v>0</v>
      </c>
      <c r="DH112" s="88">
        <f t="shared" si="137"/>
        <v>0</v>
      </c>
      <c r="DI112" s="88">
        <f t="shared" si="137"/>
        <v>0</v>
      </c>
      <c r="DJ112" s="88">
        <f t="shared" si="137"/>
        <v>0</v>
      </c>
      <c r="DK112" s="88">
        <f t="shared" si="138"/>
        <v>0</v>
      </c>
      <c r="DL112" s="88">
        <f t="shared" si="138"/>
        <v>0</v>
      </c>
      <c r="DM112" s="88">
        <f t="shared" si="138"/>
        <v>0</v>
      </c>
      <c r="DN112" s="88">
        <f t="shared" si="138"/>
        <v>0</v>
      </c>
      <c r="DO112" s="88">
        <f t="shared" si="138"/>
        <v>0</v>
      </c>
      <c r="DP112" s="88">
        <f t="shared" si="138"/>
        <v>0</v>
      </c>
      <c r="DQ112" s="88">
        <f t="shared" si="138"/>
        <v>0</v>
      </c>
      <c r="DR112" s="88">
        <f t="shared" si="138"/>
        <v>0</v>
      </c>
      <c r="DS112" s="88">
        <f t="shared" si="138"/>
        <v>0</v>
      </c>
    </row>
    <row r="113" spans="10:123" x14ac:dyDescent="0.3">
      <c r="J113" s="12" t="str">
        <f>'6. Patients'!C93</f>
        <v/>
      </c>
      <c r="K113" s="12"/>
      <c r="L113" s="88">
        <f t="shared" si="100"/>
        <v>0</v>
      </c>
      <c r="M113" s="88">
        <f t="shared" si="101"/>
        <v>0</v>
      </c>
      <c r="N113" s="88">
        <f t="shared" si="102"/>
        <v>0</v>
      </c>
      <c r="O113" s="88">
        <f t="shared" si="103"/>
        <v>0</v>
      </c>
      <c r="P113" s="88">
        <f t="shared" si="104"/>
        <v>0</v>
      </c>
      <c r="Q113" s="88">
        <f t="shared" si="105"/>
        <v>0</v>
      </c>
      <c r="R113" s="88">
        <f t="shared" si="106"/>
        <v>0</v>
      </c>
      <c r="S113" s="88">
        <f t="shared" si="107"/>
        <v>0</v>
      </c>
      <c r="T113" s="88">
        <f t="shared" si="108"/>
        <v>0</v>
      </c>
      <c r="U113" s="88">
        <f t="shared" si="109"/>
        <v>0</v>
      </c>
      <c r="V113" s="88">
        <f t="shared" si="110"/>
        <v>0</v>
      </c>
      <c r="W113" s="88">
        <f t="shared" si="111"/>
        <v>0</v>
      </c>
      <c r="X113" s="88">
        <f t="shared" si="112"/>
        <v>0</v>
      </c>
      <c r="Y113" s="88">
        <f t="shared" si="113"/>
        <v>0</v>
      </c>
      <c r="Z113" s="88">
        <f t="shared" si="114"/>
        <v>0</v>
      </c>
      <c r="AA113" s="88">
        <f t="shared" si="115"/>
        <v>0</v>
      </c>
      <c r="AB113" s="88">
        <f t="shared" si="116"/>
        <v>0</v>
      </c>
      <c r="AC113" s="88">
        <f t="shared" si="117"/>
        <v>0</v>
      </c>
      <c r="AD113" s="88">
        <f t="shared" si="118"/>
        <v>0</v>
      </c>
      <c r="AE113" s="88">
        <f t="shared" si="119"/>
        <v>0</v>
      </c>
      <c r="AF113" s="88">
        <f t="shared" si="120"/>
        <v>0</v>
      </c>
      <c r="AG113" s="88">
        <f t="shared" si="121"/>
        <v>0</v>
      </c>
      <c r="AH113" s="88">
        <f t="shared" si="122"/>
        <v>0</v>
      </c>
      <c r="AI113" s="88">
        <f t="shared" si="123"/>
        <v>0</v>
      </c>
      <c r="AJ113" s="88">
        <f t="shared" si="124"/>
        <v>0</v>
      </c>
      <c r="AK113" s="88">
        <f t="shared" si="125"/>
        <v>0</v>
      </c>
      <c r="AL113" s="88">
        <f t="shared" si="126"/>
        <v>0</v>
      </c>
      <c r="AM113" s="88">
        <f t="shared" si="127"/>
        <v>0</v>
      </c>
      <c r="AN113" s="88">
        <f t="shared" si="128"/>
        <v>0</v>
      </c>
      <c r="AO113" s="88">
        <f t="shared" si="129"/>
        <v>0</v>
      </c>
      <c r="AP113" s="88">
        <f t="shared" si="130"/>
        <v>0</v>
      </c>
      <c r="AQ113" s="88">
        <f t="shared" si="131"/>
        <v>0</v>
      </c>
      <c r="AR113" s="88">
        <f t="shared" si="132"/>
        <v>0</v>
      </c>
      <c r="AS113" s="88">
        <f t="shared" si="133"/>
        <v>0</v>
      </c>
      <c r="AT113" s="88">
        <f t="shared" si="134"/>
        <v>0</v>
      </c>
      <c r="AU113" s="88">
        <f t="shared" si="135"/>
        <v>0</v>
      </c>
      <c r="AW113" s="12" t="str">
        <f t="shared" si="97"/>
        <v/>
      </c>
      <c r="AX113" s="88">
        <f>-MIN(SUMPRODUCT(--($E$9:$E$28&lt;=AX$33),--($B$9:$B$28=$J$97),--($F$9:$F$28&gt;=AX$33),--($C$9:$C$28=$AW113),$H$9:$H$28,$K$9:$K$28),VLOOKUP($AW113,'6. Patients'!$C$78:$AP$107,COLUMNS('6. Patients'!$C$9:$F$9),0))</f>
        <v>0</v>
      </c>
      <c r="AY113" s="88">
        <f>-MIN(SUMPRODUCT(--($E$9:$E$28&lt;=AY$33),--($B$9:$B$28=$J$97),--($F$9:$F$28&gt;=AY$33),--($C$9:$C$28=$AW113),$H$9:$H$28,$K$9:$K$28),VLOOKUP($AW113,'6. Patients'!$C$78:$AP$107,COLUMNS('6. Patients'!$C$9:$F$9),0))</f>
        <v>0</v>
      </c>
      <c r="AZ113" s="88">
        <f>-MIN(SUMPRODUCT(--($E$9:$E$28&lt;=AZ$33),--($B$9:$B$28=$J$97),--($F$9:$F$28&gt;=AZ$33),--($C$9:$C$28=$AW113),$H$9:$H$28,$K$9:$K$28),VLOOKUP($AW113,'6. Patients'!$C$78:$AP$107,COLUMNS('6. Patients'!$C$9:$F$9),0))</f>
        <v>0</v>
      </c>
      <c r="BA113" s="88">
        <f>-MIN(SUMPRODUCT(--($E$9:$E$28&lt;=BA$33),--($B$9:$B$28=$J$97),--($F$9:$F$28&gt;=BA$33),--($C$9:$C$28=$AW113),$H$9:$H$28,$K$9:$K$28),VLOOKUP($AW113,'6. Patients'!$C$78:$AP$107,COLUMNS('6. Patients'!$C$9:$F$9),0))</f>
        <v>0</v>
      </c>
      <c r="BB113" s="88">
        <f>-MIN(SUMPRODUCT(--($E$9:$E$28&lt;=BB$33),--($B$9:$B$28=$J$97),--($F$9:$F$28&gt;=BB$33),--($C$9:$C$28=$AW113),$H$9:$H$28,$K$9:$K$28),VLOOKUP($AW113,'6. Patients'!$C$78:$AP$107,COLUMNS('6. Patients'!$C$9:$F$9),0))</f>
        <v>0</v>
      </c>
      <c r="BC113" s="88">
        <f>-MIN(SUMPRODUCT(--($E$9:$E$28&lt;=BC$33),--($B$9:$B$28=$J$97),--($F$9:$F$28&gt;=BC$33),--($C$9:$C$28=$AW113),$H$9:$H$28,$K$9:$K$28),VLOOKUP($AW113,'6. Patients'!$C$78:$AP$107,COLUMNS('6. Patients'!$C$9:$F$9),0))</f>
        <v>0</v>
      </c>
      <c r="BD113" s="88">
        <f>-MIN(SUMPRODUCT(--($E$9:$E$28&lt;=BD$33),--($B$9:$B$28=$J$97),--($F$9:$F$28&gt;=BD$33),--($C$9:$C$28=$AW113),$H$9:$H$28,$K$9:$K$28),VLOOKUP($AW113,'6. Patients'!$C$78:$AP$107,COLUMNS('6. Patients'!$C$9:$F$9),0))</f>
        <v>0</v>
      </c>
      <c r="BE113" s="88">
        <f>-MIN(SUMPRODUCT(--($E$9:$E$28&lt;=BE$33),--($B$9:$B$28=$J$97),--($F$9:$F$28&gt;=BE$33),--($C$9:$C$28=$AW113),$H$9:$H$28,$K$9:$K$28),VLOOKUP($AW113,'6. Patients'!$C$78:$AP$107,COLUMNS('6. Patients'!$C$9:$F$9),0))</f>
        <v>0</v>
      </c>
      <c r="BF113" s="88">
        <f>-MIN(SUMPRODUCT(--($E$9:$E$28&lt;=BF$33),--($B$9:$B$28=$J$97),--($F$9:$F$28&gt;=BF$33),--($C$9:$C$28=$AW113),$H$9:$H$28,$K$9:$K$28),VLOOKUP($AW113,'6. Patients'!$C$78:$AP$107,COLUMNS('6. Patients'!$C$9:$F$9),0))</f>
        <v>0</v>
      </c>
      <c r="BG113" s="88">
        <f>-MIN(SUMPRODUCT(--($E$9:$E$28&lt;=BG$33),--($B$9:$B$28=$J$97),--($F$9:$F$28&gt;=BG$33),--($C$9:$C$28=$AW113),$H$9:$H$28,$K$9:$K$28),VLOOKUP($AW113,'6. Patients'!$C$78:$AP$107,COLUMNS('6. Patients'!$C$9:$F$9),0))</f>
        <v>0</v>
      </c>
      <c r="BH113" s="88">
        <f>-MIN(SUMPRODUCT(--($E$9:$E$28&lt;=BH$33),--($B$9:$B$28=$J$97),--($F$9:$F$28&gt;=BH$33),--($C$9:$C$28=$AW113),$H$9:$H$28,$K$9:$K$28),VLOOKUP($AW113,'6. Patients'!$C$78:$AP$107,COLUMNS('6. Patients'!$C$9:$F$9),0))</f>
        <v>0</v>
      </c>
      <c r="BI113" s="88">
        <f>-MIN(SUMPRODUCT(--($E$9:$E$28&lt;=BI$33),--($B$9:$B$28=$J$97),--($F$9:$F$28&gt;=BI$33),--($C$9:$C$28=$AW113),$H$9:$H$28,$K$9:$K$28),VLOOKUP($AW113,'6. Patients'!$C$78:$AP$107,COLUMNS('6. Patients'!$C$9:$F$9),0))</f>
        <v>0</v>
      </c>
      <c r="BJ113" s="88">
        <f>-MIN(SUMPRODUCT(--($E$9:$E$28&lt;=BJ$33),--($B$9:$B$28=$J$97),--($F$9:$F$28&gt;=BJ$33),--($C$9:$C$28=$AW113),$H$9:$H$28,$K$9:$K$28),VLOOKUP($AW113,'6. Patients'!$C$78:$AP$107,COLUMNS('6. Patients'!$C$9:$F$9),0))</f>
        <v>0</v>
      </c>
      <c r="BK113" s="88">
        <f>-MIN(SUMPRODUCT(--($E$9:$E$28&lt;=BK$33),--($B$9:$B$28=$J$97),--($F$9:$F$28&gt;=BK$33),--($C$9:$C$28=$AW113),$H$9:$H$28,$K$9:$K$28),VLOOKUP($AW113,'6. Patients'!$C$78:$AP$107,COLUMNS('6. Patients'!$C$9:$F$9),0))</f>
        <v>0</v>
      </c>
      <c r="BL113" s="88">
        <f>-MIN(SUMPRODUCT(--($E$9:$E$28&lt;=BL$33),--($B$9:$B$28=$J$97),--($F$9:$F$28&gt;=BL$33),--($C$9:$C$28=$AW113),$H$9:$H$28,$K$9:$K$28),VLOOKUP($AW113,'6. Patients'!$C$78:$AP$107,COLUMNS('6. Patients'!$C$9:$F$9),0))</f>
        <v>0</v>
      </c>
      <c r="BM113" s="88">
        <f>-MIN(SUMPRODUCT(--($E$9:$E$28&lt;=BM$33),--($B$9:$B$28=$J$97),--($F$9:$F$28&gt;=BM$33),--($C$9:$C$28=$AW113),$H$9:$H$28,$K$9:$K$28),VLOOKUP($AW113,'6. Patients'!$C$78:$AP$107,COLUMNS('6. Patients'!$C$9:$F$9),0))</f>
        <v>0</v>
      </c>
      <c r="BN113" s="88">
        <f>-MIN(SUMPRODUCT(--($E$9:$E$28&lt;=BN$33),--($B$9:$B$28=$J$97),--($F$9:$F$28&gt;=BN$33),--($C$9:$C$28=$AW113),$H$9:$H$28,$K$9:$K$28),VLOOKUP($AW113,'6. Patients'!$C$78:$AP$107,COLUMNS('6. Patients'!$C$9:$F$9),0))</f>
        <v>0</v>
      </c>
      <c r="BO113" s="88">
        <f>-MIN(SUMPRODUCT(--($E$9:$E$28&lt;=BO$33),--($B$9:$B$28=$J$97),--($F$9:$F$28&gt;=BO$33),--($C$9:$C$28=$AW113),$H$9:$H$28,$K$9:$K$28),VLOOKUP($AW113,'6. Patients'!$C$78:$AP$107,COLUMNS('6. Patients'!$C$9:$F$9),0))</f>
        <v>0</v>
      </c>
      <c r="BP113" s="88">
        <f>-MIN(SUMPRODUCT(--($E$9:$E$28&lt;=BP$33),--($B$9:$B$28=$J$97),--($F$9:$F$28&gt;=BP$33),--($C$9:$C$28=$AW113),$H$9:$H$28,$K$9:$K$28),VLOOKUP($AW113,'6. Patients'!$C$78:$AP$107,COLUMNS('6. Patients'!$C$9:$F$9),0))</f>
        <v>0</v>
      </c>
      <c r="BQ113" s="88">
        <f>-MIN(SUMPRODUCT(--($E$9:$E$28&lt;=BQ$33),--($B$9:$B$28=$J$97),--($F$9:$F$28&gt;=BQ$33),--($C$9:$C$28=$AW113),$H$9:$H$28,$K$9:$K$28),VLOOKUP($AW113,'6. Patients'!$C$78:$AP$107,COLUMNS('6. Patients'!$C$9:$F$9),0))</f>
        <v>0</v>
      </c>
      <c r="BR113" s="88">
        <f>-MIN(SUMPRODUCT(--($E$9:$E$28&lt;=BR$33),--($B$9:$B$28=$J$97),--($F$9:$F$28&gt;=BR$33),--($C$9:$C$28=$AW113),$H$9:$H$28,$K$9:$K$28),VLOOKUP($AW113,'6. Patients'!$C$78:$AP$107,COLUMNS('6. Patients'!$C$9:$F$9),0))</f>
        <v>0</v>
      </c>
      <c r="BS113" s="88">
        <f>-MIN(SUMPRODUCT(--($E$9:$E$28&lt;=BS$33),--($B$9:$B$28=$J$97),--($F$9:$F$28&gt;=BS$33),--($C$9:$C$28=$AW113),$H$9:$H$28,$K$9:$K$28),VLOOKUP($AW113,'6. Patients'!$C$78:$AP$107,COLUMNS('6. Patients'!$C$9:$F$9),0))</f>
        <v>0</v>
      </c>
      <c r="BT113" s="88">
        <f>-MIN(SUMPRODUCT(--($E$9:$E$28&lt;=BT$33),--($B$9:$B$28=$J$97),--($F$9:$F$28&gt;=BT$33),--($C$9:$C$28=$AW113),$H$9:$H$28,$K$9:$K$28),VLOOKUP($AW113,'6. Patients'!$C$78:$AP$107,COLUMNS('6. Patients'!$C$9:$F$9),0))</f>
        <v>0</v>
      </c>
      <c r="BU113" s="88">
        <f>-MIN(SUMPRODUCT(--($E$9:$E$28&lt;=BU$33),--($B$9:$B$28=$J$97),--($F$9:$F$28&gt;=BU$33),--($C$9:$C$28=$AW113),$H$9:$H$28,$K$9:$K$28),VLOOKUP($AW113,'6. Patients'!$C$78:$AP$107,COLUMNS('6. Patients'!$C$9:$F$9),0))</f>
        <v>0</v>
      </c>
      <c r="BV113" s="88">
        <f>-MIN(SUMPRODUCT(--($E$9:$E$28&lt;=BV$33),--($B$9:$B$28=$J$97),--($F$9:$F$28&gt;=BV$33),--($C$9:$C$28=$AW113),$H$9:$H$28,$K$9:$K$28),VLOOKUP($AW113,'6. Patients'!$C$78:$AP$107,COLUMNS('6. Patients'!$C$9:$F$9),0))</f>
        <v>0</v>
      </c>
      <c r="BW113" s="88">
        <f>-MIN(SUMPRODUCT(--($E$9:$E$28&lt;=BW$33),--($B$9:$B$28=$J$97),--($F$9:$F$28&gt;=BW$33),--($C$9:$C$28=$AW113),$H$9:$H$28,$K$9:$K$28),VLOOKUP($AW113,'6. Patients'!$C$78:$AP$107,COLUMNS('6. Patients'!$C$9:$F$9),0))</f>
        <v>0</v>
      </c>
      <c r="BX113" s="88">
        <f>-MIN(SUMPRODUCT(--($E$9:$E$28&lt;=BX$33),--($B$9:$B$28=$J$97),--($F$9:$F$28&gt;=BX$33),--($C$9:$C$28=$AW113),$H$9:$H$28,$K$9:$K$28),VLOOKUP($AW113,'6. Patients'!$C$78:$AP$107,COLUMNS('6. Patients'!$C$9:$F$9),0))</f>
        <v>0</v>
      </c>
      <c r="BY113" s="88">
        <f>-MIN(SUMPRODUCT(--($E$9:$E$28&lt;=BY$33),--($B$9:$B$28=$J$97),--($F$9:$F$28&gt;=BY$33),--($C$9:$C$28=$AW113),$H$9:$H$28,$K$9:$K$28),VLOOKUP($AW113,'6. Patients'!$C$78:$AP$107,COLUMNS('6. Patients'!$C$9:$F$9),0))</f>
        <v>0</v>
      </c>
      <c r="BZ113" s="88">
        <f>-MIN(SUMPRODUCT(--($E$9:$E$28&lt;=BZ$33),--($B$9:$B$28=$J$97),--($F$9:$F$28&gt;=BZ$33),--($C$9:$C$28=$AW113),$H$9:$H$28,$K$9:$K$28),VLOOKUP($AW113,'6. Patients'!$C$78:$AP$107,COLUMNS('6. Patients'!$C$9:$F$9),0))</f>
        <v>0</v>
      </c>
      <c r="CA113" s="88">
        <f>-MIN(SUMPRODUCT(--($E$9:$E$28&lt;=CA$33),--($B$9:$B$28=$J$97),--($F$9:$F$28&gt;=CA$33),--($C$9:$C$28=$AW113),$H$9:$H$28,$K$9:$K$28),VLOOKUP($AW113,'6. Patients'!$C$78:$AP$107,COLUMNS('6. Patients'!$C$9:$F$9),0))</f>
        <v>0</v>
      </c>
      <c r="CB113" s="88">
        <f>-MIN(SUMPRODUCT(--($E$9:$E$28&lt;=CB$33),--($B$9:$B$28=$J$97),--($F$9:$F$28&gt;=CB$33),--($C$9:$C$28=$AW113),$H$9:$H$28,$K$9:$K$28),VLOOKUP($AW113,'6. Patients'!$C$78:$AP$107,COLUMNS('6. Patients'!$C$9:$F$9),0))</f>
        <v>0</v>
      </c>
      <c r="CC113" s="88">
        <f>-MIN(SUMPRODUCT(--($E$9:$E$28&lt;=CC$33),--($B$9:$B$28=$J$97),--($F$9:$F$28&gt;=CC$33),--($C$9:$C$28=$AW113),$H$9:$H$28,$K$9:$K$28),VLOOKUP($AW113,'6. Patients'!$C$78:$AP$107,COLUMNS('6. Patients'!$C$9:$F$9),0))</f>
        <v>0</v>
      </c>
      <c r="CD113" s="88">
        <f>-MIN(SUMPRODUCT(--($E$9:$E$28&lt;=CD$33),--($B$9:$B$28=$J$97),--($F$9:$F$28&gt;=CD$33),--($C$9:$C$28=$AW113),$H$9:$H$28,$K$9:$K$28),VLOOKUP($AW113,'6. Patients'!$C$78:$AP$107,COLUMNS('6. Patients'!$C$9:$F$9),0))</f>
        <v>0</v>
      </c>
      <c r="CE113" s="88">
        <f>-MIN(SUMPRODUCT(--($E$9:$E$28&lt;=CE$33),--($B$9:$B$28=$J$97),--($F$9:$F$28&gt;=CE$33),--($C$9:$C$28=$AW113),$H$9:$H$28,$K$9:$K$28),VLOOKUP($AW113,'6. Patients'!$C$78:$AP$107,COLUMNS('6. Patients'!$C$9:$F$9),0))</f>
        <v>0</v>
      </c>
      <c r="CF113" s="88">
        <f>-MIN(SUMPRODUCT(--($E$9:$E$28&lt;=CF$33),--($B$9:$B$28=$J$97),--($F$9:$F$28&gt;=CF$33),--($C$9:$C$28=$AW113),$H$9:$H$28,$K$9:$K$28),VLOOKUP($AW113,'6. Patients'!$C$78:$AP$107,COLUMNS('6. Patients'!$C$9:$F$9),0))</f>
        <v>0</v>
      </c>
      <c r="CG113" s="88">
        <f>-MIN(SUMPRODUCT(--($E$9:$E$28&lt;=CG$33),--($B$9:$B$28=$J$97),--($F$9:$F$28&gt;=CG$33),--($C$9:$C$28=$AW113),$H$9:$H$28,$K$9:$K$28),VLOOKUP($AW113,'6. Patients'!$C$78:$AP$107,COLUMNS('6. Patients'!$C$9:$F$9),0))</f>
        <v>0</v>
      </c>
      <c r="CI113" s="12" t="str">
        <f t="shared" si="98"/>
        <v/>
      </c>
      <c r="CJ113" s="88">
        <f t="shared" si="136"/>
        <v>0</v>
      </c>
      <c r="CK113" s="88">
        <f t="shared" si="136"/>
        <v>0</v>
      </c>
      <c r="CL113" s="88">
        <f t="shared" si="136"/>
        <v>0</v>
      </c>
      <c r="CM113" s="88">
        <f t="shared" si="136"/>
        <v>0</v>
      </c>
      <c r="CN113" s="88">
        <f t="shared" si="136"/>
        <v>0</v>
      </c>
      <c r="CO113" s="88">
        <f t="shared" si="136"/>
        <v>0</v>
      </c>
      <c r="CP113" s="88">
        <f t="shared" si="136"/>
        <v>0</v>
      </c>
      <c r="CQ113" s="88">
        <f t="shared" si="136"/>
        <v>0</v>
      </c>
      <c r="CR113" s="88">
        <f t="shared" si="136"/>
        <v>0</v>
      </c>
      <c r="CS113" s="88">
        <f t="shared" si="136"/>
        <v>0</v>
      </c>
      <c r="CT113" s="88">
        <f t="shared" si="136"/>
        <v>0</v>
      </c>
      <c r="CU113" s="88">
        <f t="shared" si="136"/>
        <v>0</v>
      </c>
      <c r="CV113" s="88">
        <f t="shared" si="136"/>
        <v>0</v>
      </c>
      <c r="CW113" s="88">
        <f t="shared" si="136"/>
        <v>0</v>
      </c>
      <c r="CX113" s="88">
        <f t="shared" si="136"/>
        <v>0</v>
      </c>
      <c r="CY113" s="88">
        <f t="shared" si="136"/>
        <v>0</v>
      </c>
      <c r="CZ113" s="88">
        <f t="shared" si="137"/>
        <v>0</v>
      </c>
      <c r="DA113" s="88">
        <f t="shared" si="137"/>
        <v>0</v>
      </c>
      <c r="DB113" s="88">
        <f t="shared" si="137"/>
        <v>0</v>
      </c>
      <c r="DC113" s="88">
        <f t="shared" si="137"/>
        <v>0</v>
      </c>
      <c r="DD113" s="88">
        <f t="shared" si="137"/>
        <v>0</v>
      </c>
      <c r="DE113" s="88">
        <f t="shared" si="137"/>
        <v>0</v>
      </c>
      <c r="DF113" s="88">
        <f t="shared" si="137"/>
        <v>0</v>
      </c>
      <c r="DG113" s="88">
        <f t="shared" si="137"/>
        <v>0</v>
      </c>
      <c r="DH113" s="88">
        <f t="shared" si="137"/>
        <v>0</v>
      </c>
      <c r="DI113" s="88">
        <f t="shared" si="137"/>
        <v>0</v>
      </c>
      <c r="DJ113" s="88">
        <f t="shared" si="137"/>
        <v>0</v>
      </c>
      <c r="DK113" s="88">
        <f t="shared" si="138"/>
        <v>0</v>
      </c>
      <c r="DL113" s="88">
        <f t="shared" si="138"/>
        <v>0</v>
      </c>
      <c r="DM113" s="88">
        <f t="shared" si="138"/>
        <v>0</v>
      </c>
      <c r="DN113" s="88">
        <f t="shared" si="138"/>
        <v>0</v>
      </c>
      <c r="DO113" s="88">
        <f t="shared" si="138"/>
        <v>0</v>
      </c>
      <c r="DP113" s="88">
        <f t="shared" si="138"/>
        <v>0</v>
      </c>
      <c r="DQ113" s="88">
        <f t="shared" si="138"/>
        <v>0</v>
      </c>
      <c r="DR113" s="88">
        <f t="shared" si="138"/>
        <v>0</v>
      </c>
      <c r="DS113" s="88">
        <f t="shared" si="138"/>
        <v>0</v>
      </c>
    </row>
    <row r="114" spans="10:123" x14ac:dyDescent="0.3">
      <c r="J114" s="12" t="str">
        <f>'6. Patients'!C94</f>
        <v/>
      </c>
      <c r="K114" s="12"/>
      <c r="L114" s="88">
        <f t="shared" si="100"/>
        <v>0</v>
      </c>
      <c r="M114" s="88">
        <f t="shared" si="101"/>
        <v>0</v>
      </c>
      <c r="N114" s="88">
        <f t="shared" si="102"/>
        <v>0</v>
      </c>
      <c r="O114" s="88">
        <f t="shared" si="103"/>
        <v>0</v>
      </c>
      <c r="P114" s="88">
        <f t="shared" si="104"/>
        <v>0</v>
      </c>
      <c r="Q114" s="88">
        <f t="shared" si="105"/>
        <v>0</v>
      </c>
      <c r="R114" s="88">
        <f t="shared" si="106"/>
        <v>0</v>
      </c>
      <c r="S114" s="88">
        <f t="shared" si="107"/>
        <v>0</v>
      </c>
      <c r="T114" s="88">
        <f t="shared" si="108"/>
        <v>0</v>
      </c>
      <c r="U114" s="88">
        <f t="shared" si="109"/>
        <v>0</v>
      </c>
      <c r="V114" s="88">
        <f t="shared" si="110"/>
        <v>0</v>
      </c>
      <c r="W114" s="88">
        <f t="shared" si="111"/>
        <v>0</v>
      </c>
      <c r="X114" s="88">
        <f t="shared" si="112"/>
        <v>0</v>
      </c>
      <c r="Y114" s="88">
        <f t="shared" si="113"/>
        <v>0</v>
      </c>
      <c r="Z114" s="88">
        <f t="shared" si="114"/>
        <v>0</v>
      </c>
      <c r="AA114" s="88">
        <f t="shared" si="115"/>
        <v>0</v>
      </c>
      <c r="AB114" s="88">
        <f t="shared" si="116"/>
        <v>0</v>
      </c>
      <c r="AC114" s="88">
        <f t="shared" si="117"/>
        <v>0</v>
      </c>
      <c r="AD114" s="88">
        <f t="shared" si="118"/>
        <v>0</v>
      </c>
      <c r="AE114" s="88">
        <f t="shared" si="119"/>
        <v>0</v>
      </c>
      <c r="AF114" s="88">
        <f t="shared" si="120"/>
        <v>0</v>
      </c>
      <c r="AG114" s="88">
        <f t="shared" si="121"/>
        <v>0</v>
      </c>
      <c r="AH114" s="88">
        <f t="shared" si="122"/>
        <v>0</v>
      </c>
      <c r="AI114" s="88">
        <f t="shared" si="123"/>
        <v>0</v>
      </c>
      <c r="AJ114" s="88">
        <f t="shared" si="124"/>
        <v>0</v>
      </c>
      <c r="AK114" s="88">
        <f t="shared" si="125"/>
        <v>0</v>
      </c>
      <c r="AL114" s="88">
        <f t="shared" si="126"/>
        <v>0</v>
      </c>
      <c r="AM114" s="88">
        <f t="shared" si="127"/>
        <v>0</v>
      </c>
      <c r="AN114" s="88">
        <f t="shared" si="128"/>
        <v>0</v>
      </c>
      <c r="AO114" s="88">
        <f t="shared" si="129"/>
        <v>0</v>
      </c>
      <c r="AP114" s="88">
        <f t="shared" si="130"/>
        <v>0</v>
      </c>
      <c r="AQ114" s="88">
        <f t="shared" si="131"/>
        <v>0</v>
      </c>
      <c r="AR114" s="88">
        <f t="shared" si="132"/>
        <v>0</v>
      </c>
      <c r="AS114" s="88">
        <f t="shared" si="133"/>
        <v>0</v>
      </c>
      <c r="AT114" s="88">
        <f t="shared" si="134"/>
        <v>0</v>
      </c>
      <c r="AU114" s="88">
        <f t="shared" si="135"/>
        <v>0</v>
      </c>
      <c r="AW114" s="12" t="str">
        <f t="shared" si="97"/>
        <v/>
      </c>
      <c r="AX114" s="88">
        <f>-MIN(SUMPRODUCT(--($E$9:$E$28&lt;=AX$33),--($B$9:$B$28=$J$97),--($F$9:$F$28&gt;=AX$33),--($C$9:$C$28=$AW114),$H$9:$H$28,$K$9:$K$28),VLOOKUP($AW114,'6. Patients'!$C$78:$AP$107,COLUMNS('6. Patients'!$C$9:$F$9),0))</f>
        <v>0</v>
      </c>
      <c r="AY114" s="88">
        <f>-MIN(SUMPRODUCT(--($E$9:$E$28&lt;=AY$33),--($B$9:$B$28=$J$97),--($F$9:$F$28&gt;=AY$33),--($C$9:$C$28=$AW114),$H$9:$H$28,$K$9:$K$28),VLOOKUP($AW114,'6. Patients'!$C$78:$AP$107,COLUMNS('6. Patients'!$C$9:$F$9),0))</f>
        <v>0</v>
      </c>
      <c r="AZ114" s="88">
        <f>-MIN(SUMPRODUCT(--($E$9:$E$28&lt;=AZ$33),--($B$9:$B$28=$J$97),--($F$9:$F$28&gt;=AZ$33),--($C$9:$C$28=$AW114),$H$9:$H$28,$K$9:$K$28),VLOOKUP($AW114,'6. Patients'!$C$78:$AP$107,COLUMNS('6. Patients'!$C$9:$F$9),0))</f>
        <v>0</v>
      </c>
      <c r="BA114" s="88">
        <f>-MIN(SUMPRODUCT(--($E$9:$E$28&lt;=BA$33),--($B$9:$B$28=$J$97),--($F$9:$F$28&gt;=BA$33),--($C$9:$C$28=$AW114),$H$9:$H$28,$K$9:$K$28),VLOOKUP($AW114,'6. Patients'!$C$78:$AP$107,COLUMNS('6. Patients'!$C$9:$F$9),0))</f>
        <v>0</v>
      </c>
      <c r="BB114" s="88">
        <f>-MIN(SUMPRODUCT(--($E$9:$E$28&lt;=BB$33),--($B$9:$B$28=$J$97),--($F$9:$F$28&gt;=BB$33),--($C$9:$C$28=$AW114),$H$9:$H$28,$K$9:$K$28),VLOOKUP($AW114,'6. Patients'!$C$78:$AP$107,COLUMNS('6. Patients'!$C$9:$F$9),0))</f>
        <v>0</v>
      </c>
      <c r="BC114" s="88">
        <f>-MIN(SUMPRODUCT(--($E$9:$E$28&lt;=BC$33),--($B$9:$B$28=$J$97),--($F$9:$F$28&gt;=BC$33),--($C$9:$C$28=$AW114),$H$9:$H$28,$K$9:$K$28),VLOOKUP($AW114,'6. Patients'!$C$78:$AP$107,COLUMNS('6. Patients'!$C$9:$F$9),0))</f>
        <v>0</v>
      </c>
      <c r="BD114" s="88">
        <f>-MIN(SUMPRODUCT(--($E$9:$E$28&lt;=BD$33),--($B$9:$B$28=$J$97),--($F$9:$F$28&gt;=BD$33),--($C$9:$C$28=$AW114),$H$9:$H$28,$K$9:$K$28),VLOOKUP($AW114,'6. Patients'!$C$78:$AP$107,COLUMNS('6. Patients'!$C$9:$F$9),0))</f>
        <v>0</v>
      </c>
      <c r="BE114" s="88">
        <f>-MIN(SUMPRODUCT(--($E$9:$E$28&lt;=BE$33),--($B$9:$B$28=$J$97),--($F$9:$F$28&gt;=BE$33),--($C$9:$C$28=$AW114),$H$9:$H$28,$K$9:$K$28),VLOOKUP($AW114,'6. Patients'!$C$78:$AP$107,COLUMNS('6. Patients'!$C$9:$F$9),0))</f>
        <v>0</v>
      </c>
      <c r="BF114" s="88">
        <f>-MIN(SUMPRODUCT(--($E$9:$E$28&lt;=BF$33),--($B$9:$B$28=$J$97),--($F$9:$F$28&gt;=BF$33),--($C$9:$C$28=$AW114),$H$9:$H$28,$K$9:$K$28),VLOOKUP($AW114,'6. Patients'!$C$78:$AP$107,COLUMNS('6. Patients'!$C$9:$F$9),0))</f>
        <v>0</v>
      </c>
      <c r="BG114" s="88">
        <f>-MIN(SUMPRODUCT(--($E$9:$E$28&lt;=BG$33),--($B$9:$B$28=$J$97),--($F$9:$F$28&gt;=BG$33),--($C$9:$C$28=$AW114),$H$9:$H$28,$K$9:$K$28),VLOOKUP($AW114,'6. Patients'!$C$78:$AP$107,COLUMNS('6. Patients'!$C$9:$F$9),0))</f>
        <v>0</v>
      </c>
      <c r="BH114" s="88">
        <f>-MIN(SUMPRODUCT(--($E$9:$E$28&lt;=BH$33),--($B$9:$B$28=$J$97),--($F$9:$F$28&gt;=BH$33),--($C$9:$C$28=$AW114),$H$9:$H$28,$K$9:$K$28),VLOOKUP($AW114,'6. Patients'!$C$78:$AP$107,COLUMNS('6. Patients'!$C$9:$F$9),0))</f>
        <v>0</v>
      </c>
      <c r="BI114" s="88">
        <f>-MIN(SUMPRODUCT(--($E$9:$E$28&lt;=BI$33),--($B$9:$B$28=$J$97),--($F$9:$F$28&gt;=BI$33),--($C$9:$C$28=$AW114),$H$9:$H$28,$K$9:$K$28),VLOOKUP($AW114,'6. Patients'!$C$78:$AP$107,COLUMNS('6. Patients'!$C$9:$F$9),0))</f>
        <v>0</v>
      </c>
      <c r="BJ114" s="88">
        <f>-MIN(SUMPRODUCT(--($E$9:$E$28&lt;=BJ$33),--($B$9:$B$28=$J$97),--($F$9:$F$28&gt;=BJ$33),--($C$9:$C$28=$AW114),$H$9:$H$28,$K$9:$K$28),VLOOKUP($AW114,'6. Patients'!$C$78:$AP$107,COLUMNS('6. Patients'!$C$9:$F$9),0))</f>
        <v>0</v>
      </c>
      <c r="BK114" s="88">
        <f>-MIN(SUMPRODUCT(--($E$9:$E$28&lt;=BK$33),--($B$9:$B$28=$J$97),--($F$9:$F$28&gt;=BK$33),--($C$9:$C$28=$AW114),$H$9:$H$28,$K$9:$K$28),VLOOKUP($AW114,'6. Patients'!$C$78:$AP$107,COLUMNS('6. Patients'!$C$9:$F$9),0))</f>
        <v>0</v>
      </c>
      <c r="BL114" s="88">
        <f>-MIN(SUMPRODUCT(--($E$9:$E$28&lt;=BL$33),--($B$9:$B$28=$J$97),--($F$9:$F$28&gt;=BL$33),--($C$9:$C$28=$AW114),$H$9:$H$28,$K$9:$K$28),VLOOKUP($AW114,'6. Patients'!$C$78:$AP$107,COLUMNS('6. Patients'!$C$9:$F$9),0))</f>
        <v>0</v>
      </c>
      <c r="BM114" s="88">
        <f>-MIN(SUMPRODUCT(--($E$9:$E$28&lt;=BM$33),--($B$9:$B$28=$J$97),--($F$9:$F$28&gt;=BM$33),--($C$9:$C$28=$AW114),$H$9:$H$28,$K$9:$K$28),VLOOKUP($AW114,'6. Patients'!$C$78:$AP$107,COLUMNS('6. Patients'!$C$9:$F$9),0))</f>
        <v>0</v>
      </c>
      <c r="BN114" s="88">
        <f>-MIN(SUMPRODUCT(--($E$9:$E$28&lt;=BN$33),--($B$9:$B$28=$J$97),--($F$9:$F$28&gt;=BN$33),--($C$9:$C$28=$AW114),$H$9:$H$28,$K$9:$K$28),VLOOKUP($AW114,'6. Patients'!$C$78:$AP$107,COLUMNS('6. Patients'!$C$9:$F$9),0))</f>
        <v>0</v>
      </c>
      <c r="BO114" s="88">
        <f>-MIN(SUMPRODUCT(--($E$9:$E$28&lt;=BO$33),--($B$9:$B$28=$J$97),--($F$9:$F$28&gt;=BO$33),--($C$9:$C$28=$AW114),$H$9:$H$28,$K$9:$K$28),VLOOKUP($AW114,'6. Patients'!$C$78:$AP$107,COLUMNS('6. Patients'!$C$9:$F$9),0))</f>
        <v>0</v>
      </c>
      <c r="BP114" s="88">
        <f>-MIN(SUMPRODUCT(--($E$9:$E$28&lt;=BP$33),--($B$9:$B$28=$J$97),--($F$9:$F$28&gt;=BP$33),--($C$9:$C$28=$AW114),$H$9:$H$28,$K$9:$K$28),VLOOKUP($AW114,'6. Patients'!$C$78:$AP$107,COLUMNS('6. Patients'!$C$9:$F$9),0))</f>
        <v>0</v>
      </c>
      <c r="BQ114" s="88">
        <f>-MIN(SUMPRODUCT(--($E$9:$E$28&lt;=BQ$33),--($B$9:$B$28=$J$97),--($F$9:$F$28&gt;=BQ$33),--($C$9:$C$28=$AW114),$H$9:$H$28,$K$9:$K$28),VLOOKUP($AW114,'6. Patients'!$C$78:$AP$107,COLUMNS('6. Patients'!$C$9:$F$9),0))</f>
        <v>0</v>
      </c>
      <c r="BR114" s="88">
        <f>-MIN(SUMPRODUCT(--($E$9:$E$28&lt;=BR$33),--($B$9:$B$28=$J$97),--($F$9:$F$28&gt;=BR$33),--($C$9:$C$28=$AW114),$H$9:$H$28,$K$9:$K$28),VLOOKUP($AW114,'6. Patients'!$C$78:$AP$107,COLUMNS('6. Patients'!$C$9:$F$9),0))</f>
        <v>0</v>
      </c>
      <c r="BS114" s="88">
        <f>-MIN(SUMPRODUCT(--($E$9:$E$28&lt;=BS$33),--($B$9:$B$28=$J$97),--($F$9:$F$28&gt;=BS$33),--($C$9:$C$28=$AW114),$H$9:$H$28,$K$9:$K$28),VLOOKUP($AW114,'6. Patients'!$C$78:$AP$107,COLUMNS('6. Patients'!$C$9:$F$9),0))</f>
        <v>0</v>
      </c>
      <c r="BT114" s="88">
        <f>-MIN(SUMPRODUCT(--($E$9:$E$28&lt;=BT$33),--($B$9:$B$28=$J$97),--($F$9:$F$28&gt;=BT$33),--($C$9:$C$28=$AW114),$H$9:$H$28,$K$9:$K$28),VLOOKUP($AW114,'6. Patients'!$C$78:$AP$107,COLUMNS('6. Patients'!$C$9:$F$9),0))</f>
        <v>0</v>
      </c>
      <c r="BU114" s="88">
        <f>-MIN(SUMPRODUCT(--($E$9:$E$28&lt;=BU$33),--($B$9:$B$28=$J$97),--($F$9:$F$28&gt;=BU$33),--($C$9:$C$28=$AW114),$H$9:$H$28,$K$9:$K$28),VLOOKUP($AW114,'6. Patients'!$C$78:$AP$107,COLUMNS('6. Patients'!$C$9:$F$9),0))</f>
        <v>0</v>
      </c>
      <c r="BV114" s="88">
        <f>-MIN(SUMPRODUCT(--($E$9:$E$28&lt;=BV$33),--($B$9:$B$28=$J$97),--($F$9:$F$28&gt;=BV$33),--($C$9:$C$28=$AW114),$H$9:$H$28,$K$9:$K$28),VLOOKUP($AW114,'6. Patients'!$C$78:$AP$107,COLUMNS('6. Patients'!$C$9:$F$9),0))</f>
        <v>0</v>
      </c>
      <c r="BW114" s="88">
        <f>-MIN(SUMPRODUCT(--($E$9:$E$28&lt;=BW$33),--($B$9:$B$28=$J$97),--($F$9:$F$28&gt;=BW$33),--($C$9:$C$28=$AW114),$H$9:$H$28,$K$9:$K$28),VLOOKUP($AW114,'6. Patients'!$C$78:$AP$107,COLUMNS('6. Patients'!$C$9:$F$9),0))</f>
        <v>0</v>
      </c>
      <c r="BX114" s="88">
        <f>-MIN(SUMPRODUCT(--($E$9:$E$28&lt;=BX$33),--($B$9:$B$28=$J$97),--($F$9:$F$28&gt;=BX$33),--($C$9:$C$28=$AW114),$H$9:$H$28,$K$9:$K$28),VLOOKUP($AW114,'6. Patients'!$C$78:$AP$107,COLUMNS('6. Patients'!$C$9:$F$9),0))</f>
        <v>0</v>
      </c>
      <c r="BY114" s="88">
        <f>-MIN(SUMPRODUCT(--($E$9:$E$28&lt;=BY$33),--($B$9:$B$28=$J$97),--($F$9:$F$28&gt;=BY$33),--($C$9:$C$28=$AW114),$H$9:$H$28,$K$9:$K$28),VLOOKUP($AW114,'6. Patients'!$C$78:$AP$107,COLUMNS('6. Patients'!$C$9:$F$9),0))</f>
        <v>0</v>
      </c>
      <c r="BZ114" s="88">
        <f>-MIN(SUMPRODUCT(--($E$9:$E$28&lt;=BZ$33),--($B$9:$B$28=$J$97),--($F$9:$F$28&gt;=BZ$33),--($C$9:$C$28=$AW114),$H$9:$H$28,$K$9:$K$28),VLOOKUP($AW114,'6. Patients'!$C$78:$AP$107,COLUMNS('6. Patients'!$C$9:$F$9),0))</f>
        <v>0</v>
      </c>
      <c r="CA114" s="88">
        <f>-MIN(SUMPRODUCT(--($E$9:$E$28&lt;=CA$33),--($B$9:$B$28=$J$97),--($F$9:$F$28&gt;=CA$33),--($C$9:$C$28=$AW114),$H$9:$H$28,$K$9:$K$28),VLOOKUP($AW114,'6. Patients'!$C$78:$AP$107,COLUMNS('6. Patients'!$C$9:$F$9),0))</f>
        <v>0</v>
      </c>
      <c r="CB114" s="88">
        <f>-MIN(SUMPRODUCT(--($E$9:$E$28&lt;=CB$33),--($B$9:$B$28=$J$97),--($F$9:$F$28&gt;=CB$33),--($C$9:$C$28=$AW114),$H$9:$H$28,$K$9:$K$28),VLOOKUP($AW114,'6. Patients'!$C$78:$AP$107,COLUMNS('6. Patients'!$C$9:$F$9),0))</f>
        <v>0</v>
      </c>
      <c r="CC114" s="88">
        <f>-MIN(SUMPRODUCT(--($E$9:$E$28&lt;=CC$33),--($B$9:$B$28=$J$97),--($F$9:$F$28&gt;=CC$33),--($C$9:$C$28=$AW114),$H$9:$H$28,$K$9:$K$28),VLOOKUP($AW114,'6. Patients'!$C$78:$AP$107,COLUMNS('6. Patients'!$C$9:$F$9),0))</f>
        <v>0</v>
      </c>
      <c r="CD114" s="88">
        <f>-MIN(SUMPRODUCT(--($E$9:$E$28&lt;=CD$33),--($B$9:$B$28=$J$97),--($F$9:$F$28&gt;=CD$33),--($C$9:$C$28=$AW114),$H$9:$H$28,$K$9:$K$28),VLOOKUP($AW114,'6. Patients'!$C$78:$AP$107,COLUMNS('6. Patients'!$C$9:$F$9),0))</f>
        <v>0</v>
      </c>
      <c r="CE114" s="88">
        <f>-MIN(SUMPRODUCT(--($E$9:$E$28&lt;=CE$33),--($B$9:$B$28=$J$97),--($F$9:$F$28&gt;=CE$33),--($C$9:$C$28=$AW114),$H$9:$H$28,$K$9:$K$28),VLOOKUP($AW114,'6. Patients'!$C$78:$AP$107,COLUMNS('6. Patients'!$C$9:$F$9),0))</f>
        <v>0</v>
      </c>
      <c r="CF114" s="88">
        <f>-MIN(SUMPRODUCT(--($E$9:$E$28&lt;=CF$33),--($B$9:$B$28=$J$97),--($F$9:$F$28&gt;=CF$33),--($C$9:$C$28=$AW114),$H$9:$H$28,$K$9:$K$28),VLOOKUP($AW114,'6. Patients'!$C$78:$AP$107,COLUMNS('6. Patients'!$C$9:$F$9),0))</f>
        <v>0</v>
      </c>
      <c r="CG114" s="88">
        <f>-MIN(SUMPRODUCT(--($E$9:$E$28&lt;=CG$33),--($B$9:$B$28=$J$97),--($F$9:$F$28&gt;=CG$33),--($C$9:$C$28=$AW114),$H$9:$H$28,$K$9:$K$28),VLOOKUP($AW114,'6. Patients'!$C$78:$AP$107,COLUMNS('6. Patients'!$C$9:$F$9),0))</f>
        <v>0</v>
      </c>
      <c r="CI114" s="12" t="str">
        <f t="shared" si="98"/>
        <v/>
      </c>
      <c r="CJ114" s="88">
        <f t="shared" si="136"/>
        <v>0</v>
      </c>
      <c r="CK114" s="88">
        <f t="shared" si="136"/>
        <v>0</v>
      </c>
      <c r="CL114" s="88">
        <f t="shared" si="136"/>
        <v>0</v>
      </c>
      <c r="CM114" s="88">
        <f t="shared" si="136"/>
        <v>0</v>
      </c>
      <c r="CN114" s="88">
        <f t="shared" si="136"/>
        <v>0</v>
      </c>
      <c r="CO114" s="88">
        <f t="shared" si="136"/>
        <v>0</v>
      </c>
      <c r="CP114" s="88">
        <f t="shared" si="136"/>
        <v>0</v>
      </c>
      <c r="CQ114" s="88">
        <f t="shared" si="136"/>
        <v>0</v>
      </c>
      <c r="CR114" s="88">
        <f t="shared" si="136"/>
        <v>0</v>
      </c>
      <c r="CS114" s="88">
        <f t="shared" si="136"/>
        <v>0</v>
      </c>
      <c r="CT114" s="88">
        <f t="shared" si="136"/>
        <v>0</v>
      </c>
      <c r="CU114" s="88">
        <f t="shared" si="136"/>
        <v>0</v>
      </c>
      <c r="CV114" s="88">
        <f t="shared" si="136"/>
        <v>0</v>
      </c>
      <c r="CW114" s="88">
        <f t="shared" si="136"/>
        <v>0</v>
      </c>
      <c r="CX114" s="88">
        <f t="shared" si="136"/>
        <v>0</v>
      </c>
      <c r="CY114" s="88">
        <f t="shared" si="136"/>
        <v>0</v>
      </c>
      <c r="CZ114" s="88">
        <f t="shared" si="137"/>
        <v>0</v>
      </c>
      <c r="DA114" s="88">
        <f t="shared" si="137"/>
        <v>0</v>
      </c>
      <c r="DB114" s="88">
        <f t="shared" si="137"/>
        <v>0</v>
      </c>
      <c r="DC114" s="88">
        <f t="shared" si="137"/>
        <v>0</v>
      </c>
      <c r="DD114" s="88">
        <f t="shared" si="137"/>
        <v>0</v>
      </c>
      <c r="DE114" s="88">
        <f t="shared" si="137"/>
        <v>0</v>
      </c>
      <c r="DF114" s="88">
        <f t="shared" si="137"/>
        <v>0</v>
      </c>
      <c r="DG114" s="88">
        <f t="shared" si="137"/>
        <v>0</v>
      </c>
      <c r="DH114" s="88">
        <f t="shared" si="137"/>
        <v>0</v>
      </c>
      <c r="DI114" s="88">
        <f t="shared" si="137"/>
        <v>0</v>
      </c>
      <c r="DJ114" s="88">
        <f t="shared" si="137"/>
        <v>0</v>
      </c>
      <c r="DK114" s="88">
        <f t="shared" si="138"/>
        <v>0</v>
      </c>
      <c r="DL114" s="88">
        <f t="shared" si="138"/>
        <v>0</v>
      </c>
      <c r="DM114" s="88">
        <f t="shared" si="138"/>
        <v>0</v>
      </c>
      <c r="DN114" s="88">
        <f t="shared" si="138"/>
        <v>0</v>
      </c>
      <c r="DO114" s="88">
        <f t="shared" si="138"/>
        <v>0</v>
      </c>
      <c r="DP114" s="88">
        <f t="shared" si="138"/>
        <v>0</v>
      </c>
      <c r="DQ114" s="88">
        <f t="shared" si="138"/>
        <v>0</v>
      </c>
      <c r="DR114" s="88">
        <f t="shared" si="138"/>
        <v>0</v>
      </c>
      <c r="DS114" s="88">
        <f t="shared" si="138"/>
        <v>0</v>
      </c>
    </row>
    <row r="115" spans="10:123" x14ac:dyDescent="0.3">
      <c r="J115" s="12" t="str">
        <f>'6. Patients'!C95</f>
        <v/>
      </c>
      <c r="K115" s="12"/>
      <c r="L115" s="88">
        <f t="shared" si="100"/>
        <v>0</v>
      </c>
      <c r="M115" s="88">
        <f t="shared" si="101"/>
        <v>0</v>
      </c>
      <c r="N115" s="88">
        <f t="shared" si="102"/>
        <v>0</v>
      </c>
      <c r="O115" s="88">
        <f t="shared" si="103"/>
        <v>0</v>
      </c>
      <c r="P115" s="88">
        <f t="shared" si="104"/>
        <v>0</v>
      </c>
      <c r="Q115" s="88">
        <f t="shared" si="105"/>
        <v>0</v>
      </c>
      <c r="R115" s="88">
        <f t="shared" si="106"/>
        <v>0</v>
      </c>
      <c r="S115" s="88">
        <f t="shared" si="107"/>
        <v>0</v>
      </c>
      <c r="T115" s="88">
        <f t="shared" si="108"/>
        <v>0</v>
      </c>
      <c r="U115" s="88">
        <f t="shared" si="109"/>
        <v>0</v>
      </c>
      <c r="V115" s="88">
        <f t="shared" si="110"/>
        <v>0</v>
      </c>
      <c r="W115" s="88">
        <f t="shared" si="111"/>
        <v>0</v>
      </c>
      <c r="X115" s="88">
        <f t="shared" si="112"/>
        <v>0</v>
      </c>
      <c r="Y115" s="88">
        <f t="shared" si="113"/>
        <v>0</v>
      </c>
      <c r="Z115" s="88">
        <f t="shared" si="114"/>
        <v>0</v>
      </c>
      <c r="AA115" s="88">
        <f t="shared" si="115"/>
        <v>0</v>
      </c>
      <c r="AB115" s="88">
        <f t="shared" si="116"/>
        <v>0</v>
      </c>
      <c r="AC115" s="88">
        <f t="shared" si="117"/>
        <v>0</v>
      </c>
      <c r="AD115" s="88">
        <f t="shared" si="118"/>
        <v>0</v>
      </c>
      <c r="AE115" s="88">
        <f t="shared" si="119"/>
        <v>0</v>
      </c>
      <c r="AF115" s="88">
        <f t="shared" si="120"/>
        <v>0</v>
      </c>
      <c r="AG115" s="88">
        <f t="shared" si="121"/>
        <v>0</v>
      </c>
      <c r="AH115" s="88">
        <f t="shared" si="122"/>
        <v>0</v>
      </c>
      <c r="AI115" s="88">
        <f t="shared" si="123"/>
        <v>0</v>
      </c>
      <c r="AJ115" s="88">
        <f t="shared" si="124"/>
        <v>0</v>
      </c>
      <c r="AK115" s="88">
        <f t="shared" si="125"/>
        <v>0</v>
      </c>
      <c r="AL115" s="88">
        <f t="shared" si="126"/>
        <v>0</v>
      </c>
      <c r="AM115" s="88">
        <f t="shared" si="127"/>
        <v>0</v>
      </c>
      <c r="AN115" s="88">
        <f t="shared" si="128"/>
        <v>0</v>
      </c>
      <c r="AO115" s="88">
        <f t="shared" si="129"/>
        <v>0</v>
      </c>
      <c r="AP115" s="88">
        <f t="shared" si="130"/>
        <v>0</v>
      </c>
      <c r="AQ115" s="88">
        <f t="shared" si="131"/>
        <v>0</v>
      </c>
      <c r="AR115" s="88">
        <f t="shared" si="132"/>
        <v>0</v>
      </c>
      <c r="AS115" s="88">
        <f t="shared" si="133"/>
        <v>0</v>
      </c>
      <c r="AT115" s="88">
        <f t="shared" si="134"/>
        <v>0</v>
      </c>
      <c r="AU115" s="88">
        <f t="shared" si="135"/>
        <v>0</v>
      </c>
      <c r="AW115" s="12" t="str">
        <f t="shared" si="97"/>
        <v/>
      </c>
      <c r="AX115" s="88">
        <f>-MIN(SUMPRODUCT(--($E$9:$E$28&lt;=AX$33),--($B$9:$B$28=$J$97),--($F$9:$F$28&gt;=AX$33),--($C$9:$C$28=$AW115),$H$9:$H$28,$K$9:$K$28),VLOOKUP($AW115,'6. Patients'!$C$78:$AP$107,COLUMNS('6. Patients'!$C$9:$F$9),0))</f>
        <v>0</v>
      </c>
      <c r="AY115" s="88">
        <f>-MIN(SUMPRODUCT(--($E$9:$E$28&lt;=AY$33),--($B$9:$B$28=$J$97),--($F$9:$F$28&gt;=AY$33),--($C$9:$C$28=$AW115),$H$9:$H$28,$K$9:$K$28),VLOOKUP($AW115,'6. Patients'!$C$78:$AP$107,COLUMNS('6. Patients'!$C$9:$F$9),0))</f>
        <v>0</v>
      </c>
      <c r="AZ115" s="88">
        <f>-MIN(SUMPRODUCT(--($E$9:$E$28&lt;=AZ$33),--($B$9:$B$28=$J$97),--($F$9:$F$28&gt;=AZ$33),--($C$9:$C$28=$AW115),$H$9:$H$28,$K$9:$K$28),VLOOKUP($AW115,'6. Patients'!$C$78:$AP$107,COLUMNS('6. Patients'!$C$9:$F$9),0))</f>
        <v>0</v>
      </c>
      <c r="BA115" s="88">
        <f>-MIN(SUMPRODUCT(--($E$9:$E$28&lt;=BA$33),--($B$9:$B$28=$J$97),--($F$9:$F$28&gt;=BA$33),--($C$9:$C$28=$AW115),$H$9:$H$28,$K$9:$K$28),VLOOKUP($AW115,'6. Patients'!$C$78:$AP$107,COLUMNS('6. Patients'!$C$9:$F$9),0))</f>
        <v>0</v>
      </c>
      <c r="BB115" s="88">
        <f>-MIN(SUMPRODUCT(--($E$9:$E$28&lt;=BB$33),--($B$9:$B$28=$J$97),--($F$9:$F$28&gt;=BB$33),--($C$9:$C$28=$AW115),$H$9:$H$28,$K$9:$K$28),VLOOKUP($AW115,'6. Patients'!$C$78:$AP$107,COLUMNS('6. Patients'!$C$9:$F$9),0))</f>
        <v>0</v>
      </c>
      <c r="BC115" s="88">
        <f>-MIN(SUMPRODUCT(--($E$9:$E$28&lt;=BC$33),--($B$9:$B$28=$J$97),--($F$9:$F$28&gt;=BC$33),--($C$9:$C$28=$AW115),$H$9:$H$28,$K$9:$K$28),VLOOKUP($AW115,'6. Patients'!$C$78:$AP$107,COLUMNS('6. Patients'!$C$9:$F$9),0))</f>
        <v>0</v>
      </c>
      <c r="BD115" s="88">
        <f>-MIN(SUMPRODUCT(--($E$9:$E$28&lt;=BD$33),--($B$9:$B$28=$J$97),--($F$9:$F$28&gt;=BD$33),--($C$9:$C$28=$AW115),$H$9:$H$28,$K$9:$K$28),VLOOKUP($AW115,'6. Patients'!$C$78:$AP$107,COLUMNS('6. Patients'!$C$9:$F$9),0))</f>
        <v>0</v>
      </c>
      <c r="BE115" s="88">
        <f>-MIN(SUMPRODUCT(--($E$9:$E$28&lt;=BE$33),--($B$9:$B$28=$J$97),--($F$9:$F$28&gt;=BE$33),--($C$9:$C$28=$AW115),$H$9:$H$28,$K$9:$K$28),VLOOKUP($AW115,'6. Patients'!$C$78:$AP$107,COLUMNS('6. Patients'!$C$9:$F$9),0))</f>
        <v>0</v>
      </c>
      <c r="BF115" s="88">
        <f>-MIN(SUMPRODUCT(--($E$9:$E$28&lt;=BF$33),--($B$9:$B$28=$J$97),--($F$9:$F$28&gt;=BF$33),--($C$9:$C$28=$AW115),$H$9:$H$28,$K$9:$K$28),VLOOKUP($AW115,'6. Patients'!$C$78:$AP$107,COLUMNS('6. Patients'!$C$9:$F$9),0))</f>
        <v>0</v>
      </c>
      <c r="BG115" s="88">
        <f>-MIN(SUMPRODUCT(--($E$9:$E$28&lt;=BG$33),--($B$9:$B$28=$J$97),--($F$9:$F$28&gt;=BG$33),--($C$9:$C$28=$AW115),$H$9:$H$28,$K$9:$K$28),VLOOKUP($AW115,'6. Patients'!$C$78:$AP$107,COLUMNS('6. Patients'!$C$9:$F$9),0))</f>
        <v>0</v>
      </c>
      <c r="BH115" s="88">
        <f>-MIN(SUMPRODUCT(--($E$9:$E$28&lt;=BH$33),--($B$9:$B$28=$J$97),--($F$9:$F$28&gt;=BH$33),--($C$9:$C$28=$AW115),$H$9:$H$28,$K$9:$K$28),VLOOKUP($AW115,'6. Patients'!$C$78:$AP$107,COLUMNS('6. Patients'!$C$9:$F$9),0))</f>
        <v>0</v>
      </c>
      <c r="BI115" s="88">
        <f>-MIN(SUMPRODUCT(--($E$9:$E$28&lt;=BI$33),--($B$9:$B$28=$J$97),--($F$9:$F$28&gt;=BI$33),--($C$9:$C$28=$AW115),$H$9:$H$28,$K$9:$K$28),VLOOKUP($AW115,'6. Patients'!$C$78:$AP$107,COLUMNS('6. Patients'!$C$9:$F$9),0))</f>
        <v>0</v>
      </c>
      <c r="BJ115" s="88">
        <f>-MIN(SUMPRODUCT(--($E$9:$E$28&lt;=BJ$33),--($B$9:$B$28=$J$97),--($F$9:$F$28&gt;=BJ$33),--($C$9:$C$28=$AW115),$H$9:$H$28,$K$9:$K$28),VLOOKUP($AW115,'6. Patients'!$C$78:$AP$107,COLUMNS('6. Patients'!$C$9:$F$9),0))</f>
        <v>0</v>
      </c>
      <c r="BK115" s="88">
        <f>-MIN(SUMPRODUCT(--($E$9:$E$28&lt;=BK$33),--($B$9:$B$28=$J$97),--($F$9:$F$28&gt;=BK$33),--($C$9:$C$28=$AW115),$H$9:$H$28,$K$9:$K$28),VLOOKUP($AW115,'6. Patients'!$C$78:$AP$107,COLUMNS('6. Patients'!$C$9:$F$9),0))</f>
        <v>0</v>
      </c>
      <c r="BL115" s="88">
        <f>-MIN(SUMPRODUCT(--($E$9:$E$28&lt;=BL$33),--($B$9:$B$28=$J$97),--($F$9:$F$28&gt;=BL$33),--($C$9:$C$28=$AW115),$H$9:$H$28,$K$9:$K$28),VLOOKUP($AW115,'6. Patients'!$C$78:$AP$107,COLUMNS('6. Patients'!$C$9:$F$9),0))</f>
        <v>0</v>
      </c>
      <c r="BM115" s="88">
        <f>-MIN(SUMPRODUCT(--($E$9:$E$28&lt;=BM$33),--($B$9:$B$28=$J$97),--($F$9:$F$28&gt;=BM$33),--($C$9:$C$28=$AW115),$H$9:$H$28,$K$9:$K$28),VLOOKUP($AW115,'6. Patients'!$C$78:$AP$107,COLUMNS('6. Patients'!$C$9:$F$9),0))</f>
        <v>0</v>
      </c>
      <c r="BN115" s="88">
        <f>-MIN(SUMPRODUCT(--($E$9:$E$28&lt;=BN$33),--($B$9:$B$28=$J$97),--($F$9:$F$28&gt;=BN$33),--($C$9:$C$28=$AW115),$H$9:$H$28,$K$9:$K$28),VLOOKUP($AW115,'6. Patients'!$C$78:$AP$107,COLUMNS('6. Patients'!$C$9:$F$9),0))</f>
        <v>0</v>
      </c>
      <c r="BO115" s="88">
        <f>-MIN(SUMPRODUCT(--($E$9:$E$28&lt;=BO$33),--($B$9:$B$28=$J$97),--($F$9:$F$28&gt;=BO$33),--($C$9:$C$28=$AW115),$H$9:$H$28,$K$9:$K$28),VLOOKUP($AW115,'6. Patients'!$C$78:$AP$107,COLUMNS('6. Patients'!$C$9:$F$9),0))</f>
        <v>0</v>
      </c>
      <c r="BP115" s="88">
        <f>-MIN(SUMPRODUCT(--($E$9:$E$28&lt;=BP$33),--($B$9:$B$28=$J$97),--($F$9:$F$28&gt;=BP$33),--($C$9:$C$28=$AW115),$H$9:$H$28,$K$9:$K$28),VLOOKUP($AW115,'6. Patients'!$C$78:$AP$107,COLUMNS('6. Patients'!$C$9:$F$9),0))</f>
        <v>0</v>
      </c>
      <c r="BQ115" s="88">
        <f>-MIN(SUMPRODUCT(--($E$9:$E$28&lt;=BQ$33),--($B$9:$B$28=$J$97),--($F$9:$F$28&gt;=BQ$33),--($C$9:$C$28=$AW115),$H$9:$H$28,$K$9:$K$28),VLOOKUP($AW115,'6. Patients'!$C$78:$AP$107,COLUMNS('6. Patients'!$C$9:$F$9),0))</f>
        <v>0</v>
      </c>
      <c r="BR115" s="88">
        <f>-MIN(SUMPRODUCT(--($E$9:$E$28&lt;=BR$33),--($B$9:$B$28=$J$97),--($F$9:$F$28&gt;=BR$33),--($C$9:$C$28=$AW115),$H$9:$H$28,$K$9:$K$28),VLOOKUP($AW115,'6. Patients'!$C$78:$AP$107,COLUMNS('6. Patients'!$C$9:$F$9),0))</f>
        <v>0</v>
      </c>
      <c r="BS115" s="88">
        <f>-MIN(SUMPRODUCT(--($E$9:$E$28&lt;=BS$33),--($B$9:$B$28=$J$97),--($F$9:$F$28&gt;=BS$33),--($C$9:$C$28=$AW115),$H$9:$H$28,$K$9:$K$28),VLOOKUP($AW115,'6. Patients'!$C$78:$AP$107,COLUMNS('6. Patients'!$C$9:$F$9),0))</f>
        <v>0</v>
      </c>
      <c r="BT115" s="88">
        <f>-MIN(SUMPRODUCT(--($E$9:$E$28&lt;=BT$33),--($B$9:$B$28=$J$97),--($F$9:$F$28&gt;=BT$33),--($C$9:$C$28=$AW115),$H$9:$H$28,$K$9:$K$28),VLOOKUP($AW115,'6. Patients'!$C$78:$AP$107,COLUMNS('6. Patients'!$C$9:$F$9),0))</f>
        <v>0</v>
      </c>
      <c r="BU115" s="88">
        <f>-MIN(SUMPRODUCT(--($E$9:$E$28&lt;=BU$33),--($B$9:$B$28=$J$97),--($F$9:$F$28&gt;=BU$33),--($C$9:$C$28=$AW115),$H$9:$H$28,$K$9:$K$28),VLOOKUP($AW115,'6. Patients'!$C$78:$AP$107,COLUMNS('6. Patients'!$C$9:$F$9),0))</f>
        <v>0</v>
      </c>
      <c r="BV115" s="88">
        <f>-MIN(SUMPRODUCT(--($E$9:$E$28&lt;=BV$33),--($B$9:$B$28=$J$97),--($F$9:$F$28&gt;=BV$33),--($C$9:$C$28=$AW115),$H$9:$H$28,$K$9:$K$28),VLOOKUP($AW115,'6. Patients'!$C$78:$AP$107,COLUMNS('6. Patients'!$C$9:$F$9),0))</f>
        <v>0</v>
      </c>
      <c r="BW115" s="88">
        <f>-MIN(SUMPRODUCT(--($E$9:$E$28&lt;=BW$33),--($B$9:$B$28=$J$97),--($F$9:$F$28&gt;=BW$33),--($C$9:$C$28=$AW115),$H$9:$H$28,$K$9:$K$28),VLOOKUP($AW115,'6. Patients'!$C$78:$AP$107,COLUMNS('6. Patients'!$C$9:$F$9),0))</f>
        <v>0</v>
      </c>
      <c r="BX115" s="88">
        <f>-MIN(SUMPRODUCT(--($E$9:$E$28&lt;=BX$33),--($B$9:$B$28=$J$97),--($F$9:$F$28&gt;=BX$33),--($C$9:$C$28=$AW115),$H$9:$H$28,$K$9:$K$28),VLOOKUP($AW115,'6. Patients'!$C$78:$AP$107,COLUMNS('6. Patients'!$C$9:$F$9),0))</f>
        <v>0</v>
      </c>
      <c r="BY115" s="88">
        <f>-MIN(SUMPRODUCT(--($E$9:$E$28&lt;=BY$33),--($B$9:$B$28=$J$97),--($F$9:$F$28&gt;=BY$33),--($C$9:$C$28=$AW115),$H$9:$H$28,$K$9:$K$28),VLOOKUP($AW115,'6. Patients'!$C$78:$AP$107,COLUMNS('6. Patients'!$C$9:$F$9),0))</f>
        <v>0</v>
      </c>
      <c r="BZ115" s="88">
        <f>-MIN(SUMPRODUCT(--($E$9:$E$28&lt;=BZ$33),--($B$9:$B$28=$J$97),--($F$9:$F$28&gt;=BZ$33),--($C$9:$C$28=$AW115),$H$9:$H$28,$K$9:$K$28),VLOOKUP($AW115,'6. Patients'!$C$78:$AP$107,COLUMNS('6. Patients'!$C$9:$F$9),0))</f>
        <v>0</v>
      </c>
      <c r="CA115" s="88">
        <f>-MIN(SUMPRODUCT(--($E$9:$E$28&lt;=CA$33),--($B$9:$B$28=$J$97),--($F$9:$F$28&gt;=CA$33),--($C$9:$C$28=$AW115),$H$9:$H$28,$K$9:$K$28),VLOOKUP($AW115,'6. Patients'!$C$78:$AP$107,COLUMNS('6. Patients'!$C$9:$F$9),0))</f>
        <v>0</v>
      </c>
      <c r="CB115" s="88">
        <f>-MIN(SUMPRODUCT(--($E$9:$E$28&lt;=CB$33),--($B$9:$B$28=$J$97),--($F$9:$F$28&gt;=CB$33),--($C$9:$C$28=$AW115),$H$9:$H$28,$K$9:$K$28),VLOOKUP($AW115,'6. Patients'!$C$78:$AP$107,COLUMNS('6. Patients'!$C$9:$F$9),0))</f>
        <v>0</v>
      </c>
      <c r="CC115" s="88">
        <f>-MIN(SUMPRODUCT(--($E$9:$E$28&lt;=CC$33),--($B$9:$B$28=$J$97),--($F$9:$F$28&gt;=CC$33),--($C$9:$C$28=$AW115),$H$9:$H$28,$K$9:$K$28),VLOOKUP($AW115,'6. Patients'!$C$78:$AP$107,COLUMNS('6. Patients'!$C$9:$F$9),0))</f>
        <v>0</v>
      </c>
      <c r="CD115" s="88">
        <f>-MIN(SUMPRODUCT(--($E$9:$E$28&lt;=CD$33),--($B$9:$B$28=$J$97),--($F$9:$F$28&gt;=CD$33),--($C$9:$C$28=$AW115),$H$9:$H$28,$K$9:$K$28),VLOOKUP($AW115,'6. Patients'!$C$78:$AP$107,COLUMNS('6. Patients'!$C$9:$F$9),0))</f>
        <v>0</v>
      </c>
      <c r="CE115" s="88">
        <f>-MIN(SUMPRODUCT(--($E$9:$E$28&lt;=CE$33),--($B$9:$B$28=$J$97),--($F$9:$F$28&gt;=CE$33),--($C$9:$C$28=$AW115),$H$9:$H$28,$K$9:$K$28),VLOOKUP($AW115,'6. Patients'!$C$78:$AP$107,COLUMNS('6. Patients'!$C$9:$F$9),0))</f>
        <v>0</v>
      </c>
      <c r="CF115" s="88">
        <f>-MIN(SUMPRODUCT(--($E$9:$E$28&lt;=CF$33),--($B$9:$B$28=$J$97),--($F$9:$F$28&gt;=CF$33),--($C$9:$C$28=$AW115),$H$9:$H$28,$K$9:$K$28),VLOOKUP($AW115,'6. Patients'!$C$78:$AP$107,COLUMNS('6. Patients'!$C$9:$F$9),0))</f>
        <v>0</v>
      </c>
      <c r="CG115" s="88">
        <f>-MIN(SUMPRODUCT(--($E$9:$E$28&lt;=CG$33),--($B$9:$B$28=$J$97),--($F$9:$F$28&gt;=CG$33),--($C$9:$C$28=$AW115),$H$9:$H$28,$K$9:$K$28),VLOOKUP($AW115,'6. Patients'!$C$78:$AP$107,COLUMNS('6. Patients'!$C$9:$F$9),0))</f>
        <v>0</v>
      </c>
      <c r="CI115" s="12" t="str">
        <f t="shared" si="98"/>
        <v/>
      </c>
      <c r="CJ115" s="88">
        <f t="shared" si="136"/>
        <v>0</v>
      </c>
      <c r="CK115" s="88">
        <f t="shared" si="136"/>
        <v>0</v>
      </c>
      <c r="CL115" s="88">
        <f t="shared" si="136"/>
        <v>0</v>
      </c>
      <c r="CM115" s="88">
        <f t="shared" si="136"/>
        <v>0</v>
      </c>
      <c r="CN115" s="88">
        <f t="shared" si="136"/>
        <v>0</v>
      </c>
      <c r="CO115" s="88">
        <f t="shared" si="136"/>
        <v>0</v>
      </c>
      <c r="CP115" s="88">
        <f t="shared" si="136"/>
        <v>0</v>
      </c>
      <c r="CQ115" s="88">
        <f t="shared" si="136"/>
        <v>0</v>
      </c>
      <c r="CR115" s="88">
        <f t="shared" si="136"/>
        <v>0</v>
      </c>
      <c r="CS115" s="88">
        <f t="shared" si="136"/>
        <v>0</v>
      </c>
      <c r="CT115" s="88">
        <f t="shared" si="136"/>
        <v>0</v>
      </c>
      <c r="CU115" s="88">
        <f t="shared" si="136"/>
        <v>0</v>
      </c>
      <c r="CV115" s="88">
        <f t="shared" si="136"/>
        <v>0</v>
      </c>
      <c r="CW115" s="88">
        <f t="shared" si="136"/>
        <v>0</v>
      </c>
      <c r="CX115" s="88">
        <f t="shared" si="136"/>
        <v>0</v>
      </c>
      <c r="CY115" s="88">
        <f t="shared" si="136"/>
        <v>0</v>
      </c>
      <c r="CZ115" s="88">
        <f t="shared" si="137"/>
        <v>0</v>
      </c>
      <c r="DA115" s="88">
        <f t="shared" si="137"/>
        <v>0</v>
      </c>
      <c r="DB115" s="88">
        <f t="shared" si="137"/>
        <v>0</v>
      </c>
      <c r="DC115" s="88">
        <f t="shared" si="137"/>
        <v>0</v>
      </c>
      <c r="DD115" s="88">
        <f t="shared" si="137"/>
        <v>0</v>
      </c>
      <c r="DE115" s="88">
        <f t="shared" si="137"/>
        <v>0</v>
      </c>
      <c r="DF115" s="88">
        <f t="shared" si="137"/>
        <v>0</v>
      </c>
      <c r="DG115" s="88">
        <f t="shared" si="137"/>
        <v>0</v>
      </c>
      <c r="DH115" s="88">
        <f t="shared" si="137"/>
        <v>0</v>
      </c>
      <c r="DI115" s="88">
        <f t="shared" si="137"/>
        <v>0</v>
      </c>
      <c r="DJ115" s="88">
        <f t="shared" si="137"/>
        <v>0</v>
      </c>
      <c r="DK115" s="88">
        <f t="shared" si="138"/>
        <v>0</v>
      </c>
      <c r="DL115" s="88">
        <f t="shared" si="138"/>
        <v>0</v>
      </c>
      <c r="DM115" s="88">
        <f t="shared" si="138"/>
        <v>0</v>
      </c>
      <c r="DN115" s="88">
        <f t="shared" si="138"/>
        <v>0</v>
      </c>
      <c r="DO115" s="88">
        <f t="shared" si="138"/>
        <v>0</v>
      </c>
      <c r="DP115" s="88">
        <f t="shared" si="138"/>
        <v>0</v>
      </c>
      <c r="DQ115" s="88">
        <f t="shared" si="138"/>
        <v>0</v>
      </c>
      <c r="DR115" s="88">
        <f t="shared" si="138"/>
        <v>0</v>
      </c>
      <c r="DS115" s="88">
        <f t="shared" si="138"/>
        <v>0</v>
      </c>
    </row>
    <row r="116" spans="10:123" x14ac:dyDescent="0.3">
      <c r="J116" s="12" t="str">
        <f>'6. Patients'!C96</f>
        <v/>
      </c>
      <c r="K116" s="12"/>
      <c r="L116" s="88">
        <f t="shared" si="100"/>
        <v>0</v>
      </c>
      <c r="M116" s="88">
        <f t="shared" si="101"/>
        <v>0</v>
      </c>
      <c r="N116" s="88">
        <f t="shared" si="102"/>
        <v>0</v>
      </c>
      <c r="O116" s="88">
        <f t="shared" si="103"/>
        <v>0</v>
      </c>
      <c r="P116" s="88">
        <f t="shared" si="104"/>
        <v>0</v>
      </c>
      <c r="Q116" s="88">
        <f t="shared" si="105"/>
        <v>0</v>
      </c>
      <c r="R116" s="88">
        <f t="shared" si="106"/>
        <v>0</v>
      </c>
      <c r="S116" s="88">
        <f t="shared" si="107"/>
        <v>0</v>
      </c>
      <c r="T116" s="88">
        <f t="shared" si="108"/>
        <v>0</v>
      </c>
      <c r="U116" s="88">
        <f t="shared" si="109"/>
        <v>0</v>
      </c>
      <c r="V116" s="88">
        <f t="shared" si="110"/>
        <v>0</v>
      </c>
      <c r="W116" s="88">
        <f t="shared" si="111"/>
        <v>0</v>
      </c>
      <c r="X116" s="88">
        <f t="shared" si="112"/>
        <v>0</v>
      </c>
      <c r="Y116" s="88">
        <f t="shared" si="113"/>
        <v>0</v>
      </c>
      <c r="Z116" s="88">
        <f t="shared" si="114"/>
        <v>0</v>
      </c>
      <c r="AA116" s="88">
        <f t="shared" si="115"/>
        <v>0</v>
      </c>
      <c r="AB116" s="88">
        <f t="shared" si="116"/>
        <v>0</v>
      </c>
      <c r="AC116" s="88">
        <f t="shared" si="117"/>
        <v>0</v>
      </c>
      <c r="AD116" s="88">
        <f t="shared" si="118"/>
        <v>0</v>
      </c>
      <c r="AE116" s="88">
        <f t="shared" si="119"/>
        <v>0</v>
      </c>
      <c r="AF116" s="88">
        <f t="shared" si="120"/>
        <v>0</v>
      </c>
      <c r="AG116" s="88">
        <f t="shared" si="121"/>
        <v>0</v>
      </c>
      <c r="AH116" s="88">
        <f t="shared" si="122"/>
        <v>0</v>
      </c>
      <c r="AI116" s="88">
        <f t="shared" si="123"/>
        <v>0</v>
      </c>
      <c r="AJ116" s="88">
        <f t="shared" si="124"/>
        <v>0</v>
      </c>
      <c r="AK116" s="88">
        <f t="shared" si="125"/>
        <v>0</v>
      </c>
      <c r="AL116" s="88">
        <f t="shared" si="126"/>
        <v>0</v>
      </c>
      <c r="AM116" s="88">
        <f t="shared" si="127"/>
        <v>0</v>
      </c>
      <c r="AN116" s="88">
        <f t="shared" si="128"/>
        <v>0</v>
      </c>
      <c r="AO116" s="88">
        <f t="shared" si="129"/>
        <v>0</v>
      </c>
      <c r="AP116" s="88">
        <f t="shared" si="130"/>
        <v>0</v>
      </c>
      <c r="AQ116" s="88">
        <f t="shared" si="131"/>
        <v>0</v>
      </c>
      <c r="AR116" s="88">
        <f t="shared" si="132"/>
        <v>0</v>
      </c>
      <c r="AS116" s="88">
        <f t="shared" si="133"/>
        <v>0</v>
      </c>
      <c r="AT116" s="88">
        <f t="shared" si="134"/>
        <v>0</v>
      </c>
      <c r="AU116" s="88">
        <f t="shared" si="135"/>
        <v>0</v>
      </c>
      <c r="AW116" s="12" t="str">
        <f t="shared" si="97"/>
        <v/>
      </c>
      <c r="AX116" s="88">
        <f>-MIN(SUMPRODUCT(--($E$9:$E$28&lt;=AX$33),--($B$9:$B$28=$J$97),--($F$9:$F$28&gt;=AX$33),--($C$9:$C$28=$AW116),$H$9:$H$28,$K$9:$K$28),VLOOKUP($AW116,'6. Patients'!$C$78:$AP$107,COLUMNS('6. Patients'!$C$9:$F$9),0))</f>
        <v>0</v>
      </c>
      <c r="AY116" s="88">
        <f>-MIN(SUMPRODUCT(--($E$9:$E$28&lt;=AY$33),--($B$9:$B$28=$J$97),--($F$9:$F$28&gt;=AY$33),--($C$9:$C$28=$AW116),$H$9:$H$28,$K$9:$K$28),VLOOKUP($AW116,'6. Patients'!$C$78:$AP$107,COLUMNS('6. Patients'!$C$9:$F$9),0))</f>
        <v>0</v>
      </c>
      <c r="AZ116" s="88">
        <f>-MIN(SUMPRODUCT(--($E$9:$E$28&lt;=AZ$33),--($B$9:$B$28=$J$97),--($F$9:$F$28&gt;=AZ$33),--($C$9:$C$28=$AW116),$H$9:$H$28,$K$9:$K$28),VLOOKUP($AW116,'6. Patients'!$C$78:$AP$107,COLUMNS('6. Patients'!$C$9:$F$9),0))</f>
        <v>0</v>
      </c>
      <c r="BA116" s="88">
        <f>-MIN(SUMPRODUCT(--($E$9:$E$28&lt;=BA$33),--($B$9:$B$28=$J$97),--($F$9:$F$28&gt;=BA$33),--($C$9:$C$28=$AW116),$H$9:$H$28,$K$9:$K$28),VLOOKUP($AW116,'6. Patients'!$C$78:$AP$107,COLUMNS('6. Patients'!$C$9:$F$9),0))</f>
        <v>0</v>
      </c>
      <c r="BB116" s="88">
        <f>-MIN(SUMPRODUCT(--($E$9:$E$28&lt;=BB$33),--($B$9:$B$28=$J$97),--($F$9:$F$28&gt;=BB$33),--($C$9:$C$28=$AW116),$H$9:$H$28,$K$9:$K$28),VLOOKUP($AW116,'6. Patients'!$C$78:$AP$107,COLUMNS('6. Patients'!$C$9:$F$9),0))</f>
        <v>0</v>
      </c>
      <c r="BC116" s="88">
        <f>-MIN(SUMPRODUCT(--($E$9:$E$28&lt;=BC$33),--($B$9:$B$28=$J$97),--($F$9:$F$28&gt;=BC$33),--($C$9:$C$28=$AW116),$H$9:$H$28,$K$9:$K$28),VLOOKUP($AW116,'6. Patients'!$C$78:$AP$107,COLUMNS('6. Patients'!$C$9:$F$9),0))</f>
        <v>0</v>
      </c>
      <c r="BD116" s="88">
        <f>-MIN(SUMPRODUCT(--($E$9:$E$28&lt;=BD$33),--($B$9:$B$28=$J$97),--($F$9:$F$28&gt;=BD$33),--($C$9:$C$28=$AW116),$H$9:$H$28,$K$9:$K$28),VLOOKUP($AW116,'6. Patients'!$C$78:$AP$107,COLUMNS('6. Patients'!$C$9:$F$9),0))</f>
        <v>0</v>
      </c>
      <c r="BE116" s="88">
        <f>-MIN(SUMPRODUCT(--($E$9:$E$28&lt;=BE$33),--($B$9:$B$28=$J$97),--($F$9:$F$28&gt;=BE$33),--($C$9:$C$28=$AW116),$H$9:$H$28,$K$9:$K$28),VLOOKUP($AW116,'6. Patients'!$C$78:$AP$107,COLUMNS('6. Patients'!$C$9:$F$9),0))</f>
        <v>0</v>
      </c>
      <c r="BF116" s="88">
        <f>-MIN(SUMPRODUCT(--($E$9:$E$28&lt;=BF$33),--($B$9:$B$28=$J$97),--($F$9:$F$28&gt;=BF$33),--($C$9:$C$28=$AW116),$H$9:$H$28,$K$9:$K$28),VLOOKUP($AW116,'6. Patients'!$C$78:$AP$107,COLUMNS('6. Patients'!$C$9:$F$9),0))</f>
        <v>0</v>
      </c>
      <c r="BG116" s="88">
        <f>-MIN(SUMPRODUCT(--($E$9:$E$28&lt;=BG$33),--($B$9:$B$28=$J$97),--($F$9:$F$28&gt;=BG$33),--($C$9:$C$28=$AW116),$H$9:$H$28,$K$9:$K$28),VLOOKUP($AW116,'6. Patients'!$C$78:$AP$107,COLUMNS('6. Patients'!$C$9:$F$9),0))</f>
        <v>0</v>
      </c>
      <c r="BH116" s="88">
        <f>-MIN(SUMPRODUCT(--($E$9:$E$28&lt;=BH$33),--($B$9:$B$28=$J$97),--($F$9:$F$28&gt;=BH$33),--($C$9:$C$28=$AW116),$H$9:$H$28,$K$9:$K$28),VLOOKUP($AW116,'6. Patients'!$C$78:$AP$107,COLUMNS('6. Patients'!$C$9:$F$9),0))</f>
        <v>0</v>
      </c>
      <c r="BI116" s="88">
        <f>-MIN(SUMPRODUCT(--($E$9:$E$28&lt;=BI$33),--($B$9:$B$28=$J$97),--($F$9:$F$28&gt;=BI$33),--($C$9:$C$28=$AW116),$H$9:$H$28,$K$9:$K$28),VLOOKUP($AW116,'6. Patients'!$C$78:$AP$107,COLUMNS('6. Patients'!$C$9:$F$9),0))</f>
        <v>0</v>
      </c>
      <c r="BJ116" s="88">
        <f>-MIN(SUMPRODUCT(--($E$9:$E$28&lt;=BJ$33),--($B$9:$B$28=$J$97),--($F$9:$F$28&gt;=BJ$33),--($C$9:$C$28=$AW116),$H$9:$H$28,$K$9:$K$28),VLOOKUP($AW116,'6. Patients'!$C$78:$AP$107,COLUMNS('6. Patients'!$C$9:$F$9),0))</f>
        <v>0</v>
      </c>
      <c r="BK116" s="88">
        <f>-MIN(SUMPRODUCT(--($E$9:$E$28&lt;=BK$33),--($B$9:$B$28=$J$97),--($F$9:$F$28&gt;=BK$33),--($C$9:$C$28=$AW116),$H$9:$H$28,$K$9:$K$28),VLOOKUP($AW116,'6. Patients'!$C$78:$AP$107,COLUMNS('6. Patients'!$C$9:$F$9),0))</f>
        <v>0</v>
      </c>
      <c r="BL116" s="88">
        <f>-MIN(SUMPRODUCT(--($E$9:$E$28&lt;=BL$33),--($B$9:$B$28=$J$97),--($F$9:$F$28&gt;=BL$33),--($C$9:$C$28=$AW116),$H$9:$H$28,$K$9:$K$28),VLOOKUP($AW116,'6. Patients'!$C$78:$AP$107,COLUMNS('6. Patients'!$C$9:$F$9),0))</f>
        <v>0</v>
      </c>
      <c r="BM116" s="88">
        <f>-MIN(SUMPRODUCT(--($E$9:$E$28&lt;=BM$33),--($B$9:$B$28=$J$97),--($F$9:$F$28&gt;=BM$33),--($C$9:$C$28=$AW116),$H$9:$H$28,$K$9:$K$28),VLOOKUP($AW116,'6. Patients'!$C$78:$AP$107,COLUMNS('6. Patients'!$C$9:$F$9),0))</f>
        <v>0</v>
      </c>
      <c r="BN116" s="88">
        <f>-MIN(SUMPRODUCT(--($E$9:$E$28&lt;=BN$33),--($B$9:$B$28=$J$97),--($F$9:$F$28&gt;=BN$33),--($C$9:$C$28=$AW116),$H$9:$H$28,$K$9:$K$28),VLOOKUP($AW116,'6. Patients'!$C$78:$AP$107,COLUMNS('6. Patients'!$C$9:$F$9),0))</f>
        <v>0</v>
      </c>
      <c r="BO116" s="88">
        <f>-MIN(SUMPRODUCT(--($E$9:$E$28&lt;=BO$33),--($B$9:$B$28=$J$97),--($F$9:$F$28&gt;=BO$33),--($C$9:$C$28=$AW116),$H$9:$H$28,$K$9:$K$28),VLOOKUP($AW116,'6. Patients'!$C$78:$AP$107,COLUMNS('6. Patients'!$C$9:$F$9),0))</f>
        <v>0</v>
      </c>
      <c r="BP116" s="88">
        <f>-MIN(SUMPRODUCT(--($E$9:$E$28&lt;=BP$33),--($B$9:$B$28=$J$97),--($F$9:$F$28&gt;=BP$33),--($C$9:$C$28=$AW116),$H$9:$H$28,$K$9:$K$28),VLOOKUP($AW116,'6. Patients'!$C$78:$AP$107,COLUMNS('6. Patients'!$C$9:$F$9),0))</f>
        <v>0</v>
      </c>
      <c r="BQ116" s="88">
        <f>-MIN(SUMPRODUCT(--($E$9:$E$28&lt;=BQ$33),--($B$9:$B$28=$J$97),--($F$9:$F$28&gt;=BQ$33),--($C$9:$C$28=$AW116),$H$9:$H$28,$K$9:$K$28),VLOOKUP($AW116,'6. Patients'!$C$78:$AP$107,COLUMNS('6. Patients'!$C$9:$F$9),0))</f>
        <v>0</v>
      </c>
      <c r="BR116" s="88">
        <f>-MIN(SUMPRODUCT(--($E$9:$E$28&lt;=BR$33),--($B$9:$B$28=$J$97),--($F$9:$F$28&gt;=BR$33),--($C$9:$C$28=$AW116),$H$9:$H$28,$K$9:$K$28),VLOOKUP($AW116,'6. Patients'!$C$78:$AP$107,COLUMNS('6. Patients'!$C$9:$F$9),0))</f>
        <v>0</v>
      </c>
      <c r="BS116" s="88">
        <f>-MIN(SUMPRODUCT(--($E$9:$E$28&lt;=BS$33),--($B$9:$B$28=$J$97),--($F$9:$F$28&gt;=BS$33),--($C$9:$C$28=$AW116),$H$9:$H$28,$K$9:$K$28),VLOOKUP($AW116,'6. Patients'!$C$78:$AP$107,COLUMNS('6. Patients'!$C$9:$F$9),0))</f>
        <v>0</v>
      </c>
      <c r="BT116" s="88">
        <f>-MIN(SUMPRODUCT(--($E$9:$E$28&lt;=BT$33),--($B$9:$B$28=$J$97),--($F$9:$F$28&gt;=BT$33),--($C$9:$C$28=$AW116),$H$9:$H$28,$K$9:$K$28),VLOOKUP($AW116,'6. Patients'!$C$78:$AP$107,COLUMNS('6. Patients'!$C$9:$F$9),0))</f>
        <v>0</v>
      </c>
      <c r="BU116" s="88">
        <f>-MIN(SUMPRODUCT(--($E$9:$E$28&lt;=BU$33),--($B$9:$B$28=$J$97),--($F$9:$F$28&gt;=BU$33),--($C$9:$C$28=$AW116),$H$9:$H$28,$K$9:$K$28),VLOOKUP($AW116,'6. Patients'!$C$78:$AP$107,COLUMNS('6. Patients'!$C$9:$F$9),0))</f>
        <v>0</v>
      </c>
      <c r="BV116" s="88">
        <f>-MIN(SUMPRODUCT(--($E$9:$E$28&lt;=BV$33),--($B$9:$B$28=$J$97),--($F$9:$F$28&gt;=BV$33),--($C$9:$C$28=$AW116),$H$9:$H$28,$K$9:$K$28),VLOOKUP($AW116,'6. Patients'!$C$78:$AP$107,COLUMNS('6. Patients'!$C$9:$F$9),0))</f>
        <v>0</v>
      </c>
      <c r="BW116" s="88">
        <f>-MIN(SUMPRODUCT(--($E$9:$E$28&lt;=BW$33),--($B$9:$B$28=$J$97),--($F$9:$F$28&gt;=BW$33),--($C$9:$C$28=$AW116),$H$9:$H$28,$K$9:$K$28),VLOOKUP($AW116,'6. Patients'!$C$78:$AP$107,COLUMNS('6. Patients'!$C$9:$F$9),0))</f>
        <v>0</v>
      </c>
      <c r="BX116" s="88">
        <f>-MIN(SUMPRODUCT(--($E$9:$E$28&lt;=BX$33),--($B$9:$B$28=$J$97),--($F$9:$F$28&gt;=BX$33),--($C$9:$C$28=$AW116),$H$9:$H$28,$K$9:$K$28),VLOOKUP($AW116,'6. Patients'!$C$78:$AP$107,COLUMNS('6. Patients'!$C$9:$F$9),0))</f>
        <v>0</v>
      </c>
      <c r="BY116" s="88">
        <f>-MIN(SUMPRODUCT(--($E$9:$E$28&lt;=BY$33),--($B$9:$B$28=$J$97),--($F$9:$F$28&gt;=BY$33),--($C$9:$C$28=$AW116),$H$9:$H$28,$K$9:$K$28),VLOOKUP($AW116,'6. Patients'!$C$78:$AP$107,COLUMNS('6. Patients'!$C$9:$F$9),0))</f>
        <v>0</v>
      </c>
      <c r="BZ116" s="88">
        <f>-MIN(SUMPRODUCT(--($E$9:$E$28&lt;=BZ$33),--($B$9:$B$28=$J$97),--($F$9:$F$28&gt;=BZ$33),--($C$9:$C$28=$AW116),$H$9:$H$28,$K$9:$K$28),VLOOKUP($AW116,'6. Patients'!$C$78:$AP$107,COLUMNS('6. Patients'!$C$9:$F$9),0))</f>
        <v>0</v>
      </c>
      <c r="CA116" s="88">
        <f>-MIN(SUMPRODUCT(--($E$9:$E$28&lt;=CA$33),--($B$9:$B$28=$J$97),--($F$9:$F$28&gt;=CA$33),--($C$9:$C$28=$AW116),$H$9:$H$28,$K$9:$K$28),VLOOKUP($AW116,'6. Patients'!$C$78:$AP$107,COLUMNS('6. Patients'!$C$9:$F$9),0))</f>
        <v>0</v>
      </c>
      <c r="CB116" s="88">
        <f>-MIN(SUMPRODUCT(--($E$9:$E$28&lt;=CB$33),--($B$9:$B$28=$J$97),--($F$9:$F$28&gt;=CB$33),--($C$9:$C$28=$AW116),$H$9:$H$28,$K$9:$K$28),VLOOKUP($AW116,'6. Patients'!$C$78:$AP$107,COLUMNS('6. Patients'!$C$9:$F$9),0))</f>
        <v>0</v>
      </c>
      <c r="CC116" s="88">
        <f>-MIN(SUMPRODUCT(--($E$9:$E$28&lt;=CC$33),--($B$9:$B$28=$J$97),--($F$9:$F$28&gt;=CC$33),--($C$9:$C$28=$AW116),$H$9:$H$28,$K$9:$K$28),VLOOKUP($AW116,'6. Patients'!$C$78:$AP$107,COLUMNS('6. Patients'!$C$9:$F$9),0))</f>
        <v>0</v>
      </c>
      <c r="CD116" s="88">
        <f>-MIN(SUMPRODUCT(--($E$9:$E$28&lt;=CD$33),--($B$9:$B$28=$J$97),--($F$9:$F$28&gt;=CD$33),--($C$9:$C$28=$AW116),$H$9:$H$28,$K$9:$K$28),VLOOKUP($AW116,'6. Patients'!$C$78:$AP$107,COLUMNS('6. Patients'!$C$9:$F$9),0))</f>
        <v>0</v>
      </c>
      <c r="CE116" s="88">
        <f>-MIN(SUMPRODUCT(--($E$9:$E$28&lt;=CE$33),--($B$9:$B$28=$J$97),--($F$9:$F$28&gt;=CE$33),--($C$9:$C$28=$AW116),$H$9:$H$28,$K$9:$K$28),VLOOKUP($AW116,'6. Patients'!$C$78:$AP$107,COLUMNS('6. Patients'!$C$9:$F$9),0))</f>
        <v>0</v>
      </c>
      <c r="CF116" s="88">
        <f>-MIN(SUMPRODUCT(--($E$9:$E$28&lt;=CF$33),--($B$9:$B$28=$J$97),--($F$9:$F$28&gt;=CF$33),--($C$9:$C$28=$AW116),$H$9:$H$28,$K$9:$K$28),VLOOKUP($AW116,'6. Patients'!$C$78:$AP$107,COLUMNS('6. Patients'!$C$9:$F$9),0))</f>
        <v>0</v>
      </c>
      <c r="CG116" s="88">
        <f>-MIN(SUMPRODUCT(--($E$9:$E$28&lt;=CG$33),--($B$9:$B$28=$J$97),--($F$9:$F$28&gt;=CG$33),--($C$9:$C$28=$AW116),$H$9:$H$28,$K$9:$K$28),VLOOKUP($AW116,'6. Patients'!$C$78:$AP$107,COLUMNS('6. Patients'!$C$9:$F$9),0))</f>
        <v>0</v>
      </c>
      <c r="CI116" s="12" t="str">
        <f t="shared" si="98"/>
        <v/>
      </c>
      <c r="CJ116" s="88">
        <f t="shared" si="136"/>
        <v>0</v>
      </c>
      <c r="CK116" s="88">
        <f t="shared" si="136"/>
        <v>0</v>
      </c>
      <c r="CL116" s="88">
        <f t="shared" si="136"/>
        <v>0</v>
      </c>
      <c r="CM116" s="88">
        <f t="shared" si="136"/>
        <v>0</v>
      </c>
      <c r="CN116" s="88">
        <f t="shared" si="136"/>
        <v>0</v>
      </c>
      <c r="CO116" s="88">
        <f t="shared" si="136"/>
        <v>0</v>
      </c>
      <c r="CP116" s="88">
        <f t="shared" si="136"/>
        <v>0</v>
      </c>
      <c r="CQ116" s="88">
        <f t="shared" si="136"/>
        <v>0</v>
      </c>
      <c r="CR116" s="88">
        <f t="shared" si="136"/>
        <v>0</v>
      </c>
      <c r="CS116" s="88">
        <f t="shared" si="136"/>
        <v>0</v>
      </c>
      <c r="CT116" s="88">
        <f t="shared" si="136"/>
        <v>0</v>
      </c>
      <c r="CU116" s="88">
        <f t="shared" si="136"/>
        <v>0</v>
      </c>
      <c r="CV116" s="88">
        <f t="shared" si="136"/>
        <v>0</v>
      </c>
      <c r="CW116" s="88">
        <f t="shared" si="136"/>
        <v>0</v>
      </c>
      <c r="CX116" s="88">
        <f t="shared" si="136"/>
        <v>0</v>
      </c>
      <c r="CY116" s="88">
        <f t="shared" si="136"/>
        <v>0</v>
      </c>
      <c r="CZ116" s="88">
        <f t="shared" si="137"/>
        <v>0</v>
      </c>
      <c r="DA116" s="88">
        <f t="shared" si="137"/>
        <v>0</v>
      </c>
      <c r="DB116" s="88">
        <f t="shared" si="137"/>
        <v>0</v>
      </c>
      <c r="DC116" s="88">
        <f t="shared" si="137"/>
        <v>0</v>
      </c>
      <c r="DD116" s="88">
        <f t="shared" si="137"/>
        <v>0</v>
      </c>
      <c r="DE116" s="88">
        <f t="shared" si="137"/>
        <v>0</v>
      </c>
      <c r="DF116" s="88">
        <f t="shared" si="137"/>
        <v>0</v>
      </c>
      <c r="DG116" s="88">
        <f t="shared" si="137"/>
        <v>0</v>
      </c>
      <c r="DH116" s="88">
        <f t="shared" si="137"/>
        <v>0</v>
      </c>
      <c r="DI116" s="88">
        <f t="shared" si="137"/>
        <v>0</v>
      </c>
      <c r="DJ116" s="88">
        <f t="shared" si="137"/>
        <v>0</v>
      </c>
      <c r="DK116" s="88">
        <f t="shared" si="138"/>
        <v>0</v>
      </c>
      <c r="DL116" s="88">
        <f t="shared" si="138"/>
        <v>0</v>
      </c>
      <c r="DM116" s="88">
        <f t="shared" si="138"/>
        <v>0</v>
      </c>
      <c r="DN116" s="88">
        <f t="shared" si="138"/>
        <v>0</v>
      </c>
      <c r="DO116" s="88">
        <f t="shared" si="138"/>
        <v>0</v>
      </c>
      <c r="DP116" s="88">
        <f t="shared" si="138"/>
        <v>0</v>
      </c>
      <c r="DQ116" s="88">
        <f t="shared" si="138"/>
        <v>0</v>
      </c>
      <c r="DR116" s="88">
        <f t="shared" si="138"/>
        <v>0</v>
      </c>
      <c r="DS116" s="88">
        <f t="shared" si="138"/>
        <v>0</v>
      </c>
    </row>
    <row r="117" spans="10:123" x14ac:dyDescent="0.3">
      <c r="J117" s="12" t="str">
        <f>'6. Patients'!C97</f>
        <v/>
      </c>
      <c r="K117" s="12"/>
      <c r="L117" s="88">
        <f t="shared" si="100"/>
        <v>0</v>
      </c>
      <c r="M117" s="88">
        <f t="shared" si="101"/>
        <v>0</v>
      </c>
      <c r="N117" s="88">
        <f t="shared" si="102"/>
        <v>0</v>
      </c>
      <c r="O117" s="88">
        <f t="shared" si="103"/>
        <v>0</v>
      </c>
      <c r="P117" s="88">
        <f t="shared" si="104"/>
        <v>0</v>
      </c>
      <c r="Q117" s="88">
        <f t="shared" si="105"/>
        <v>0</v>
      </c>
      <c r="R117" s="88">
        <f t="shared" si="106"/>
        <v>0</v>
      </c>
      <c r="S117" s="88">
        <f t="shared" si="107"/>
        <v>0</v>
      </c>
      <c r="T117" s="88">
        <f t="shared" si="108"/>
        <v>0</v>
      </c>
      <c r="U117" s="88">
        <f t="shared" si="109"/>
        <v>0</v>
      </c>
      <c r="V117" s="88">
        <f t="shared" si="110"/>
        <v>0</v>
      </c>
      <c r="W117" s="88">
        <f t="shared" si="111"/>
        <v>0</v>
      </c>
      <c r="X117" s="88">
        <f t="shared" si="112"/>
        <v>0</v>
      </c>
      <c r="Y117" s="88">
        <f t="shared" si="113"/>
        <v>0</v>
      </c>
      <c r="Z117" s="88">
        <f t="shared" si="114"/>
        <v>0</v>
      </c>
      <c r="AA117" s="88">
        <f t="shared" si="115"/>
        <v>0</v>
      </c>
      <c r="AB117" s="88">
        <f t="shared" si="116"/>
        <v>0</v>
      </c>
      <c r="AC117" s="88">
        <f t="shared" si="117"/>
        <v>0</v>
      </c>
      <c r="AD117" s="88">
        <f t="shared" si="118"/>
        <v>0</v>
      </c>
      <c r="AE117" s="88">
        <f t="shared" si="119"/>
        <v>0</v>
      </c>
      <c r="AF117" s="88">
        <f t="shared" si="120"/>
        <v>0</v>
      </c>
      <c r="AG117" s="88">
        <f t="shared" si="121"/>
        <v>0</v>
      </c>
      <c r="AH117" s="88">
        <f t="shared" si="122"/>
        <v>0</v>
      </c>
      <c r="AI117" s="88">
        <f t="shared" si="123"/>
        <v>0</v>
      </c>
      <c r="AJ117" s="88">
        <f t="shared" si="124"/>
        <v>0</v>
      </c>
      <c r="AK117" s="88">
        <f t="shared" si="125"/>
        <v>0</v>
      </c>
      <c r="AL117" s="88">
        <f t="shared" si="126"/>
        <v>0</v>
      </c>
      <c r="AM117" s="88">
        <f t="shared" si="127"/>
        <v>0</v>
      </c>
      <c r="AN117" s="88">
        <f t="shared" si="128"/>
        <v>0</v>
      </c>
      <c r="AO117" s="88">
        <f t="shared" si="129"/>
        <v>0</v>
      </c>
      <c r="AP117" s="88">
        <f t="shared" si="130"/>
        <v>0</v>
      </c>
      <c r="AQ117" s="88">
        <f t="shared" si="131"/>
        <v>0</v>
      </c>
      <c r="AR117" s="88">
        <f t="shared" si="132"/>
        <v>0</v>
      </c>
      <c r="AS117" s="88">
        <f t="shared" si="133"/>
        <v>0</v>
      </c>
      <c r="AT117" s="88">
        <f t="shared" si="134"/>
        <v>0</v>
      </c>
      <c r="AU117" s="88">
        <f t="shared" si="135"/>
        <v>0</v>
      </c>
      <c r="AW117" s="12" t="str">
        <f t="shared" si="97"/>
        <v/>
      </c>
      <c r="AX117" s="88">
        <f>-MIN(SUMPRODUCT(--($E$9:$E$28&lt;=AX$33),--($B$9:$B$28=$J$97),--($F$9:$F$28&gt;=AX$33),--($C$9:$C$28=$AW117),$H$9:$H$28,$K$9:$K$28),VLOOKUP($AW117,'6. Patients'!$C$78:$AP$107,COLUMNS('6. Patients'!$C$9:$F$9),0))</f>
        <v>0</v>
      </c>
      <c r="AY117" s="88">
        <f>-MIN(SUMPRODUCT(--($E$9:$E$28&lt;=AY$33),--($B$9:$B$28=$J$97),--($F$9:$F$28&gt;=AY$33),--($C$9:$C$28=$AW117),$H$9:$H$28,$K$9:$K$28),VLOOKUP($AW117,'6. Patients'!$C$78:$AP$107,COLUMNS('6. Patients'!$C$9:$F$9),0))</f>
        <v>0</v>
      </c>
      <c r="AZ117" s="88">
        <f>-MIN(SUMPRODUCT(--($E$9:$E$28&lt;=AZ$33),--($B$9:$B$28=$J$97),--($F$9:$F$28&gt;=AZ$33),--($C$9:$C$28=$AW117),$H$9:$H$28,$K$9:$K$28),VLOOKUP($AW117,'6. Patients'!$C$78:$AP$107,COLUMNS('6. Patients'!$C$9:$F$9),0))</f>
        <v>0</v>
      </c>
      <c r="BA117" s="88">
        <f>-MIN(SUMPRODUCT(--($E$9:$E$28&lt;=BA$33),--($B$9:$B$28=$J$97),--($F$9:$F$28&gt;=BA$33),--($C$9:$C$28=$AW117),$H$9:$H$28,$K$9:$K$28),VLOOKUP($AW117,'6. Patients'!$C$78:$AP$107,COLUMNS('6. Patients'!$C$9:$F$9),0))</f>
        <v>0</v>
      </c>
      <c r="BB117" s="88">
        <f>-MIN(SUMPRODUCT(--($E$9:$E$28&lt;=BB$33),--($B$9:$B$28=$J$97),--($F$9:$F$28&gt;=BB$33),--($C$9:$C$28=$AW117),$H$9:$H$28,$K$9:$K$28),VLOOKUP($AW117,'6. Patients'!$C$78:$AP$107,COLUMNS('6. Patients'!$C$9:$F$9),0))</f>
        <v>0</v>
      </c>
      <c r="BC117" s="88">
        <f>-MIN(SUMPRODUCT(--($E$9:$E$28&lt;=BC$33),--($B$9:$B$28=$J$97),--($F$9:$F$28&gt;=BC$33),--($C$9:$C$28=$AW117),$H$9:$H$28,$K$9:$K$28),VLOOKUP($AW117,'6. Patients'!$C$78:$AP$107,COLUMNS('6. Patients'!$C$9:$F$9),0))</f>
        <v>0</v>
      </c>
      <c r="BD117" s="88">
        <f>-MIN(SUMPRODUCT(--($E$9:$E$28&lt;=BD$33),--($B$9:$B$28=$J$97),--($F$9:$F$28&gt;=BD$33),--($C$9:$C$28=$AW117),$H$9:$H$28,$K$9:$K$28),VLOOKUP($AW117,'6. Patients'!$C$78:$AP$107,COLUMNS('6. Patients'!$C$9:$F$9),0))</f>
        <v>0</v>
      </c>
      <c r="BE117" s="88">
        <f>-MIN(SUMPRODUCT(--($E$9:$E$28&lt;=BE$33),--($B$9:$B$28=$J$97),--($F$9:$F$28&gt;=BE$33),--($C$9:$C$28=$AW117),$H$9:$H$28,$K$9:$K$28),VLOOKUP($AW117,'6. Patients'!$C$78:$AP$107,COLUMNS('6. Patients'!$C$9:$F$9),0))</f>
        <v>0</v>
      </c>
      <c r="BF117" s="88">
        <f>-MIN(SUMPRODUCT(--($E$9:$E$28&lt;=BF$33),--($B$9:$B$28=$J$97),--($F$9:$F$28&gt;=BF$33),--($C$9:$C$28=$AW117),$H$9:$H$28,$K$9:$K$28),VLOOKUP($AW117,'6. Patients'!$C$78:$AP$107,COLUMNS('6. Patients'!$C$9:$F$9),0))</f>
        <v>0</v>
      </c>
      <c r="BG117" s="88">
        <f>-MIN(SUMPRODUCT(--($E$9:$E$28&lt;=BG$33),--($B$9:$B$28=$J$97),--($F$9:$F$28&gt;=BG$33),--($C$9:$C$28=$AW117),$H$9:$H$28,$K$9:$K$28),VLOOKUP($AW117,'6. Patients'!$C$78:$AP$107,COLUMNS('6. Patients'!$C$9:$F$9),0))</f>
        <v>0</v>
      </c>
      <c r="BH117" s="88">
        <f>-MIN(SUMPRODUCT(--($E$9:$E$28&lt;=BH$33),--($B$9:$B$28=$J$97),--($F$9:$F$28&gt;=BH$33),--($C$9:$C$28=$AW117),$H$9:$H$28,$K$9:$K$28),VLOOKUP($AW117,'6. Patients'!$C$78:$AP$107,COLUMNS('6. Patients'!$C$9:$F$9),0))</f>
        <v>0</v>
      </c>
      <c r="BI117" s="88">
        <f>-MIN(SUMPRODUCT(--($E$9:$E$28&lt;=BI$33),--($B$9:$B$28=$J$97),--($F$9:$F$28&gt;=BI$33),--($C$9:$C$28=$AW117),$H$9:$H$28,$K$9:$K$28),VLOOKUP($AW117,'6. Patients'!$C$78:$AP$107,COLUMNS('6. Patients'!$C$9:$F$9),0))</f>
        <v>0</v>
      </c>
      <c r="BJ117" s="88">
        <f>-MIN(SUMPRODUCT(--($E$9:$E$28&lt;=BJ$33),--($B$9:$B$28=$J$97),--($F$9:$F$28&gt;=BJ$33),--($C$9:$C$28=$AW117),$H$9:$H$28,$K$9:$K$28),VLOOKUP($AW117,'6. Patients'!$C$78:$AP$107,COLUMNS('6. Patients'!$C$9:$F$9),0))</f>
        <v>0</v>
      </c>
      <c r="BK117" s="88">
        <f>-MIN(SUMPRODUCT(--($E$9:$E$28&lt;=BK$33),--($B$9:$B$28=$J$97),--($F$9:$F$28&gt;=BK$33),--($C$9:$C$28=$AW117),$H$9:$H$28,$K$9:$K$28),VLOOKUP($AW117,'6. Patients'!$C$78:$AP$107,COLUMNS('6. Patients'!$C$9:$F$9),0))</f>
        <v>0</v>
      </c>
      <c r="BL117" s="88">
        <f>-MIN(SUMPRODUCT(--($E$9:$E$28&lt;=BL$33),--($B$9:$B$28=$J$97),--($F$9:$F$28&gt;=BL$33),--($C$9:$C$28=$AW117),$H$9:$H$28,$K$9:$K$28),VLOOKUP($AW117,'6. Patients'!$C$78:$AP$107,COLUMNS('6. Patients'!$C$9:$F$9),0))</f>
        <v>0</v>
      </c>
      <c r="BM117" s="88">
        <f>-MIN(SUMPRODUCT(--($E$9:$E$28&lt;=BM$33),--($B$9:$B$28=$J$97),--($F$9:$F$28&gt;=BM$33),--($C$9:$C$28=$AW117),$H$9:$H$28,$K$9:$K$28),VLOOKUP($AW117,'6. Patients'!$C$78:$AP$107,COLUMNS('6. Patients'!$C$9:$F$9),0))</f>
        <v>0</v>
      </c>
      <c r="BN117" s="88">
        <f>-MIN(SUMPRODUCT(--($E$9:$E$28&lt;=BN$33),--($B$9:$B$28=$J$97),--($F$9:$F$28&gt;=BN$33),--($C$9:$C$28=$AW117),$H$9:$H$28,$K$9:$K$28),VLOOKUP($AW117,'6. Patients'!$C$78:$AP$107,COLUMNS('6. Patients'!$C$9:$F$9),0))</f>
        <v>0</v>
      </c>
      <c r="BO117" s="88">
        <f>-MIN(SUMPRODUCT(--($E$9:$E$28&lt;=BO$33),--($B$9:$B$28=$J$97),--($F$9:$F$28&gt;=BO$33),--($C$9:$C$28=$AW117),$H$9:$H$28,$K$9:$K$28),VLOOKUP($AW117,'6. Patients'!$C$78:$AP$107,COLUMNS('6. Patients'!$C$9:$F$9),0))</f>
        <v>0</v>
      </c>
      <c r="BP117" s="88">
        <f>-MIN(SUMPRODUCT(--($E$9:$E$28&lt;=BP$33),--($B$9:$B$28=$J$97),--($F$9:$F$28&gt;=BP$33),--($C$9:$C$28=$AW117),$H$9:$H$28,$K$9:$K$28),VLOOKUP($AW117,'6. Patients'!$C$78:$AP$107,COLUMNS('6. Patients'!$C$9:$F$9),0))</f>
        <v>0</v>
      </c>
      <c r="BQ117" s="88">
        <f>-MIN(SUMPRODUCT(--($E$9:$E$28&lt;=BQ$33),--($B$9:$B$28=$J$97),--($F$9:$F$28&gt;=BQ$33),--($C$9:$C$28=$AW117),$H$9:$H$28,$K$9:$K$28),VLOOKUP($AW117,'6. Patients'!$C$78:$AP$107,COLUMNS('6. Patients'!$C$9:$F$9),0))</f>
        <v>0</v>
      </c>
      <c r="BR117" s="88">
        <f>-MIN(SUMPRODUCT(--($E$9:$E$28&lt;=BR$33),--($B$9:$B$28=$J$97),--($F$9:$F$28&gt;=BR$33),--($C$9:$C$28=$AW117),$H$9:$H$28,$K$9:$K$28),VLOOKUP($AW117,'6. Patients'!$C$78:$AP$107,COLUMNS('6. Patients'!$C$9:$F$9),0))</f>
        <v>0</v>
      </c>
      <c r="BS117" s="88">
        <f>-MIN(SUMPRODUCT(--($E$9:$E$28&lt;=BS$33),--($B$9:$B$28=$J$97),--($F$9:$F$28&gt;=BS$33),--($C$9:$C$28=$AW117),$H$9:$H$28,$K$9:$K$28),VLOOKUP($AW117,'6. Patients'!$C$78:$AP$107,COLUMNS('6. Patients'!$C$9:$F$9),0))</f>
        <v>0</v>
      </c>
      <c r="BT117" s="88">
        <f>-MIN(SUMPRODUCT(--($E$9:$E$28&lt;=BT$33),--($B$9:$B$28=$J$97),--($F$9:$F$28&gt;=BT$33),--($C$9:$C$28=$AW117),$H$9:$H$28,$K$9:$K$28),VLOOKUP($AW117,'6. Patients'!$C$78:$AP$107,COLUMNS('6. Patients'!$C$9:$F$9),0))</f>
        <v>0</v>
      </c>
      <c r="BU117" s="88">
        <f>-MIN(SUMPRODUCT(--($E$9:$E$28&lt;=BU$33),--($B$9:$B$28=$J$97),--($F$9:$F$28&gt;=BU$33),--($C$9:$C$28=$AW117),$H$9:$H$28,$K$9:$K$28),VLOOKUP($AW117,'6. Patients'!$C$78:$AP$107,COLUMNS('6. Patients'!$C$9:$F$9),0))</f>
        <v>0</v>
      </c>
      <c r="BV117" s="88">
        <f>-MIN(SUMPRODUCT(--($E$9:$E$28&lt;=BV$33),--($B$9:$B$28=$J$97),--($F$9:$F$28&gt;=BV$33),--($C$9:$C$28=$AW117),$H$9:$H$28,$K$9:$K$28),VLOOKUP($AW117,'6. Patients'!$C$78:$AP$107,COLUMNS('6. Patients'!$C$9:$F$9),0))</f>
        <v>0</v>
      </c>
      <c r="BW117" s="88">
        <f>-MIN(SUMPRODUCT(--($E$9:$E$28&lt;=BW$33),--($B$9:$B$28=$J$97),--($F$9:$F$28&gt;=BW$33),--($C$9:$C$28=$AW117),$H$9:$H$28,$K$9:$K$28),VLOOKUP($AW117,'6. Patients'!$C$78:$AP$107,COLUMNS('6. Patients'!$C$9:$F$9),0))</f>
        <v>0</v>
      </c>
      <c r="BX117" s="88">
        <f>-MIN(SUMPRODUCT(--($E$9:$E$28&lt;=BX$33),--($B$9:$B$28=$J$97),--($F$9:$F$28&gt;=BX$33),--($C$9:$C$28=$AW117),$H$9:$H$28,$K$9:$K$28),VLOOKUP($AW117,'6. Patients'!$C$78:$AP$107,COLUMNS('6. Patients'!$C$9:$F$9),0))</f>
        <v>0</v>
      </c>
      <c r="BY117" s="88">
        <f>-MIN(SUMPRODUCT(--($E$9:$E$28&lt;=BY$33),--($B$9:$B$28=$J$97),--($F$9:$F$28&gt;=BY$33),--($C$9:$C$28=$AW117),$H$9:$H$28,$K$9:$K$28),VLOOKUP($AW117,'6. Patients'!$C$78:$AP$107,COLUMNS('6. Patients'!$C$9:$F$9),0))</f>
        <v>0</v>
      </c>
      <c r="BZ117" s="88">
        <f>-MIN(SUMPRODUCT(--($E$9:$E$28&lt;=BZ$33),--($B$9:$B$28=$J$97),--($F$9:$F$28&gt;=BZ$33),--($C$9:$C$28=$AW117),$H$9:$H$28,$K$9:$K$28),VLOOKUP($AW117,'6. Patients'!$C$78:$AP$107,COLUMNS('6. Patients'!$C$9:$F$9),0))</f>
        <v>0</v>
      </c>
      <c r="CA117" s="88">
        <f>-MIN(SUMPRODUCT(--($E$9:$E$28&lt;=CA$33),--($B$9:$B$28=$J$97),--($F$9:$F$28&gt;=CA$33),--($C$9:$C$28=$AW117),$H$9:$H$28,$K$9:$K$28),VLOOKUP($AW117,'6. Patients'!$C$78:$AP$107,COLUMNS('6. Patients'!$C$9:$F$9),0))</f>
        <v>0</v>
      </c>
      <c r="CB117" s="88">
        <f>-MIN(SUMPRODUCT(--($E$9:$E$28&lt;=CB$33),--($B$9:$B$28=$J$97),--($F$9:$F$28&gt;=CB$33),--($C$9:$C$28=$AW117),$H$9:$H$28,$K$9:$K$28),VLOOKUP($AW117,'6. Patients'!$C$78:$AP$107,COLUMNS('6. Patients'!$C$9:$F$9),0))</f>
        <v>0</v>
      </c>
      <c r="CC117" s="88">
        <f>-MIN(SUMPRODUCT(--($E$9:$E$28&lt;=CC$33),--($B$9:$B$28=$J$97),--($F$9:$F$28&gt;=CC$33),--($C$9:$C$28=$AW117),$H$9:$H$28,$K$9:$K$28),VLOOKUP($AW117,'6. Patients'!$C$78:$AP$107,COLUMNS('6. Patients'!$C$9:$F$9),0))</f>
        <v>0</v>
      </c>
      <c r="CD117" s="88">
        <f>-MIN(SUMPRODUCT(--($E$9:$E$28&lt;=CD$33),--($B$9:$B$28=$J$97),--($F$9:$F$28&gt;=CD$33),--($C$9:$C$28=$AW117),$H$9:$H$28,$K$9:$K$28),VLOOKUP($AW117,'6. Patients'!$C$78:$AP$107,COLUMNS('6. Patients'!$C$9:$F$9),0))</f>
        <v>0</v>
      </c>
      <c r="CE117" s="88">
        <f>-MIN(SUMPRODUCT(--($E$9:$E$28&lt;=CE$33),--($B$9:$B$28=$J$97),--($F$9:$F$28&gt;=CE$33),--($C$9:$C$28=$AW117),$H$9:$H$28,$K$9:$K$28),VLOOKUP($AW117,'6. Patients'!$C$78:$AP$107,COLUMNS('6. Patients'!$C$9:$F$9),0))</f>
        <v>0</v>
      </c>
      <c r="CF117" s="88">
        <f>-MIN(SUMPRODUCT(--($E$9:$E$28&lt;=CF$33),--($B$9:$B$28=$J$97),--($F$9:$F$28&gt;=CF$33),--($C$9:$C$28=$AW117),$H$9:$H$28,$K$9:$K$28),VLOOKUP($AW117,'6. Patients'!$C$78:$AP$107,COLUMNS('6. Patients'!$C$9:$F$9),0))</f>
        <v>0</v>
      </c>
      <c r="CG117" s="88">
        <f>-MIN(SUMPRODUCT(--($E$9:$E$28&lt;=CG$33),--($B$9:$B$28=$J$97),--($F$9:$F$28&gt;=CG$33),--($C$9:$C$28=$AW117),$H$9:$H$28,$K$9:$K$28),VLOOKUP($AW117,'6. Patients'!$C$78:$AP$107,COLUMNS('6. Patients'!$C$9:$F$9),0))</f>
        <v>0</v>
      </c>
      <c r="CI117" s="12" t="str">
        <f t="shared" si="98"/>
        <v/>
      </c>
      <c r="CJ117" s="88">
        <f t="shared" si="136"/>
        <v>0</v>
      </c>
      <c r="CK117" s="88">
        <f t="shared" si="136"/>
        <v>0</v>
      </c>
      <c r="CL117" s="88">
        <f t="shared" si="136"/>
        <v>0</v>
      </c>
      <c r="CM117" s="88">
        <f t="shared" si="136"/>
        <v>0</v>
      </c>
      <c r="CN117" s="88">
        <f t="shared" si="136"/>
        <v>0</v>
      </c>
      <c r="CO117" s="88">
        <f t="shared" si="136"/>
        <v>0</v>
      </c>
      <c r="CP117" s="88">
        <f t="shared" si="136"/>
        <v>0</v>
      </c>
      <c r="CQ117" s="88">
        <f t="shared" si="136"/>
        <v>0</v>
      </c>
      <c r="CR117" s="88">
        <f t="shared" si="136"/>
        <v>0</v>
      </c>
      <c r="CS117" s="88">
        <f t="shared" si="136"/>
        <v>0</v>
      </c>
      <c r="CT117" s="88">
        <f t="shared" si="136"/>
        <v>0</v>
      </c>
      <c r="CU117" s="88">
        <f t="shared" si="136"/>
        <v>0</v>
      </c>
      <c r="CV117" s="88">
        <f t="shared" si="136"/>
        <v>0</v>
      </c>
      <c r="CW117" s="88">
        <f t="shared" si="136"/>
        <v>0</v>
      </c>
      <c r="CX117" s="88">
        <f t="shared" si="136"/>
        <v>0</v>
      </c>
      <c r="CY117" s="88">
        <f t="shared" si="136"/>
        <v>0</v>
      </c>
      <c r="CZ117" s="88">
        <f t="shared" si="137"/>
        <v>0</v>
      </c>
      <c r="DA117" s="88">
        <f t="shared" si="137"/>
        <v>0</v>
      </c>
      <c r="DB117" s="88">
        <f t="shared" si="137"/>
        <v>0</v>
      </c>
      <c r="DC117" s="88">
        <f t="shared" si="137"/>
        <v>0</v>
      </c>
      <c r="DD117" s="88">
        <f t="shared" si="137"/>
        <v>0</v>
      </c>
      <c r="DE117" s="88">
        <f t="shared" si="137"/>
        <v>0</v>
      </c>
      <c r="DF117" s="88">
        <f t="shared" si="137"/>
        <v>0</v>
      </c>
      <c r="DG117" s="88">
        <f t="shared" si="137"/>
        <v>0</v>
      </c>
      <c r="DH117" s="88">
        <f t="shared" si="137"/>
        <v>0</v>
      </c>
      <c r="DI117" s="88">
        <f t="shared" si="137"/>
        <v>0</v>
      </c>
      <c r="DJ117" s="88">
        <f t="shared" si="137"/>
        <v>0</v>
      </c>
      <c r="DK117" s="88">
        <f t="shared" si="138"/>
        <v>0</v>
      </c>
      <c r="DL117" s="88">
        <f t="shared" si="138"/>
        <v>0</v>
      </c>
      <c r="DM117" s="88">
        <f t="shared" si="138"/>
        <v>0</v>
      </c>
      <c r="DN117" s="88">
        <f t="shared" si="138"/>
        <v>0</v>
      </c>
      <c r="DO117" s="88">
        <f t="shared" si="138"/>
        <v>0</v>
      </c>
      <c r="DP117" s="88">
        <f t="shared" si="138"/>
        <v>0</v>
      </c>
      <c r="DQ117" s="88">
        <f t="shared" si="138"/>
        <v>0</v>
      </c>
      <c r="DR117" s="88">
        <f t="shared" si="138"/>
        <v>0</v>
      </c>
      <c r="DS117" s="88">
        <f t="shared" si="138"/>
        <v>0</v>
      </c>
    </row>
    <row r="118" spans="10:123" x14ac:dyDescent="0.3">
      <c r="J118" s="12" t="str">
        <f>'6. Patients'!C98</f>
        <v/>
      </c>
      <c r="K118" s="12"/>
      <c r="L118" s="88">
        <f t="shared" si="100"/>
        <v>0</v>
      </c>
      <c r="M118" s="88">
        <f t="shared" si="101"/>
        <v>0</v>
      </c>
      <c r="N118" s="88">
        <f t="shared" si="102"/>
        <v>0</v>
      </c>
      <c r="O118" s="88">
        <f t="shared" si="103"/>
        <v>0</v>
      </c>
      <c r="P118" s="88">
        <f t="shared" si="104"/>
        <v>0</v>
      </c>
      <c r="Q118" s="88">
        <f t="shared" si="105"/>
        <v>0</v>
      </c>
      <c r="R118" s="88">
        <f t="shared" si="106"/>
        <v>0</v>
      </c>
      <c r="S118" s="88">
        <f t="shared" si="107"/>
        <v>0</v>
      </c>
      <c r="T118" s="88">
        <f t="shared" si="108"/>
        <v>0</v>
      </c>
      <c r="U118" s="88">
        <f t="shared" si="109"/>
        <v>0</v>
      </c>
      <c r="V118" s="88">
        <f t="shared" si="110"/>
        <v>0</v>
      </c>
      <c r="W118" s="88">
        <f t="shared" si="111"/>
        <v>0</v>
      </c>
      <c r="X118" s="88">
        <f t="shared" si="112"/>
        <v>0</v>
      </c>
      <c r="Y118" s="88">
        <f t="shared" si="113"/>
        <v>0</v>
      </c>
      <c r="Z118" s="88">
        <f t="shared" si="114"/>
        <v>0</v>
      </c>
      <c r="AA118" s="88">
        <f t="shared" si="115"/>
        <v>0</v>
      </c>
      <c r="AB118" s="88">
        <f t="shared" si="116"/>
        <v>0</v>
      </c>
      <c r="AC118" s="88">
        <f t="shared" si="117"/>
        <v>0</v>
      </c>
      <c r="AD118" s="88">
        <f t="shared" si="118"/>
        <v>0</v>
      </c>
      <c r="AE118" s="88">
        <f t="shared" si="119"/>
        <v>0</v>
      </c>
      <c r="AF118" s="88">
        <f t="shared" si="120"/>
        <v>0</v>
      </c>
      <c r="AG118" s="88">
        <f t="shared" si="121"/>
        <v>0</v>
      </c>
      <c r="AH118" s="88">
        <f t="shared" si="122"/>
        <v>0</v>
      </c>
      <c r="AI118" s="88">
        <f t="shared" si="123"/>
        <v>0</v>
      </c>
      <c r="AJ118" s="88">
        <f t="shared" si="124"/>
        <v>0</v>
      </c>
      <c r="AK118" s="88">
        <f t="shared" si="125"/>
        <v>0</v>
      </c>
      <c r="AL118" s="88">
        <f t="shared" si="126"/>
        <v>0</v>
      </c>
      <c r="AM118" s="88">
        <f t="shared" si="127"/>
        <v>0</v>
      </c>
      <c r="AN118" s="88">
        <f t="shared" si="128"/>
        <v>0</v>
      </c>
      <c r="AO118" s="88">
        <f t="shared" si="129"/>
        <v>0</v>
      </c>
      <c r="AP118" s="88">
        <f t="shared" si="130"/>
        <v>0</v>
      </c>
      <c r="AQ118" s="88">
        <f t="shared" si="131"/>
        <v>0</v>
      </c>
      <c r="AR118" s="88">
        <f t="shared" si="132"/>
        <v>0</v>
      </c>
      <c r="AS118" s="88">
        <f t="shared" si="133"/>
        <v>0</v>
      </c>
      <c r="AT118" s="88">
        <f t="shared" si="134"/>
        <v>0</v>
      </c>
      <c r="AU118" s="88">
        <f t="shared" si="135"/>
        <v>0</v>
      </c>
      <c r="AW118" s="12" t="str">
        <f t="shared" si="97"/>
        <v/>
      </c>
      <c r="AX118" s="88">
        <f>-MIN(SUMPRODUCT(--($E$9:$E$28&lt;=AX$33),--($B$9:$B$28=$J$97),--($F$9:$F$28&gt;=AX$33),--($C$9:$C$28=$AW118),$H$9:$H$28,$K$9:$K$28),VLOOKUP($AW118,'6. Patients'!$C$78:$AP$107,COLUMNS('6. Patients'!$C$9:$F$9),0))</f>
        <v>0</v>
      </c>
      <c r="AY118" s="88">
        <f>-MIN(SUMPRODUCT(--($E$9:$E$28&lt;=AY$33),--($B$9:$B$28=$J$97),--($F$9:$F$28&gt;=AY$33),--($C$9:$C$28=$AW118),$H$9:$H$28,$K$9:$K$28),VLOOKUP($AW118,'6. Patients'!$C$78:$AP$107,COLUMNS('6. Patients'!$C$9:$F$9),0))</f>
        <v>0</v>
      </c>
      <c r="AZ118" s="88">
        <f>-MIN(SUMPRODUCT(--($E$9:$E$28&lt;=AZ$33),--($B$9:$B$28=$J$97),--($F$9:$F$28&gt;=AZ$33),--($C$9:$C$28=$AW118),$H$9:$H$28,$K$9:$K$28),VLOOKUP($AW118,'6. Patients'!$C$78:$AP$107,COLUMNS('6. Patients'!$C$9:$F$9),0))</f>
        <v>0</v>
      </c>
      <c r="BA118" s="88">
        <f>-MIN(SUMPRODUCT(--($E$9:$E$28&lt;=BA$33),--($B$9:$B$28=$J$97),--($F$9:$F$28&gt;=BA$33),--($C$9:$C$28=$AW118),$H$9:$H$28,$K$9:$K$28),VLOOKUP($AW118,'6. Patients'!$C$78:$AP$107,COLUMNS('6. Patients'!$C$9:$F$9),0))</f>
        <v>0</v>
      </c>
      <c r="BB118" s="88">
        <f>-MIN(SUMPRODUCT(--($E$9:$E$28&lt;=BB$33),--($B$9:$B$28=$J$97),--($F$9:$F$28&gt;=BB$33),--($C$9:$C$28=$AW118),$H$9:$H$28,$K$9:$K$28),VLOOKUP($AW118,'6. Patients'!$C$78:$AP$107,COLUMNS('6. Patients'!$C$9:$F$9),0))</f>
        <v>0</v>
      </c>
      <c r="BC118" s="88">
        <f>-MIN(SUMPRODUCT(--($E$9:$E$28&lt;=BC$33),--($B$9:$B$28=$J$97),--($F$9:$F$28&gt;=BC$33),--($C$9:$C$28=$AW118),$H$9:$H$28,$K$9:$K$28),VLOOKUP($AW118,'6. Patients'!$C$78:$AP$107,COLUMNS('6. Patients'!$C$9:$F$9),0))</f>
        <v>0</v>
      </c>
      <c r="BD118" s="88">
        <f>-MIN(SUMPRODUCT(--($E$9:$E$28&lt;=BD$33),--($B$9:$B$28=$J$97),--($F$9:$F$28&gt;=BD$33),--($C$9:$C$28=$AW118),$H$9:$H$28,$K$9:$K$28),VLOOKUP($AW118,'6. Patients'!$C$78:$AP$107,COLUMNS('6. Patients'!$C$9:$F$9),0))</f>
        <v>0</v>
      </c>
      <c r="BE118" s="88">
        <f>-MIN(SUMPRODUCT(--($E$9:$E$28&lt;=BE$33),--($B$9:$B$28=$J$97),--($F$9:$F$28&gt;=BE$33),--($C$9:$C$28=$AW118),$H$9:$H$28,$K$9:$K$28),VLOOKUP($AW118,'6. Patients'!$C$78:$AP$107,COLUMNS('6. Patients'!$C$9:$F$9),0))</f>
        <v>0</v>
      </c>
      <c r="BF118" s="88">
        <f>-MIN(SUMPRODUCT(--($E$9:$E$28&lt;=BF$33),--($B$9:$B$28=$J$97),--($F$9:$F$28&gt;=BF$33),--($C$9:$C$28=$AW118),$H$9:$H$28,$K$9:$K$28),VLOOKUP($AW118,'6. Patients'!$C$78:$AP$107,COLUMNS('6. Patients'!$C$9:$F$9),0))</f>
        <v>0</v>
      </c>
      <c r="BG118" s="88">
        <f>-MIN(SUMPRODUCT(--($E$9:$E$28&lt;=BG$33),--($B$9:$B$28=$J$97),--($F$9:$F$28&gt;=BG$33),--($C$9:$C$28=$AW118),$H$9:$H$28,$K$9:$K$28),VLOOKUP($AW118,'6. Patients'!$C$78:$AP$107,COLUMNS('6. Patients'!$C$9:$F$9),0))</f>
        <v>0</v>
      </c>
      <c r="BH118" s="88">
        <f>-MIN(SUMPRODUCT(--($E$9:$E$28&lt;=BH$33),--($B$9:$B$28=$J$97),--($F$9:$F$28&gt;=BH$33),--($C$9:$C$28=$AW118),$H$9:$H$28,$K$9:$K$28),VLOOKUP($AW118,'6. Patients'!$C$78:$AP$107,COLUMNS('6. Patients'!$C$9:$F$9),0))</f>
        <v>0</v>
      </c>
      <c r="BI118" s="88">
        <f>-MIN(SUMPRODUCT(--($E$9:$E$28&lt;=BI$33),--($B$9:$B$28=$J$97),--($F$9:$F$28&gt;=BI$33),--($C$9:$C$28=$AW118),$H$9:$H$28,$K$9:$K$28),VLOOKUP($AW118,'6. Patients'!$C$78:$AP$107,COLUMNS('6. Patients'!$C$9:$F$9),0))</f>
        <v>0</v>
      </c>
      <c r="BJ118" s="88">
        <f>-MIN(SUMPRODUCT(--($E$9:$E$28&lt;=BJ$33),--($B$9:$B$28=$J$97),--($F$9:$F$28&gt;=BJ$33),--($C$9:$C$28=$AW118),$H$9:$H$28,$K$9:$K$28),VLOOKUP($AW118,'6. Patients'!$C$78:$AP$107,COLUMNS('6. Patients'!$C$9:$F$9),0))</f>
        <v>0</v>
      </c>
      <c r="BK118" s="88">
        <f>-MIN(SUMPRODUCT(--($E$9:$E$28&lt;=BK$33),--($B$9:$B$28=$J$97),--($F$9:$F$28&gt;=BK$33),--($C$9:$C$28=$AW118),$H$9:$H$28,$K$9:$K$28),VLOOKUP($AW118,'6. Patients'!$C$78:$AP$107,COLUMNS('6. Patients'!$C$9:$F$9),0))</f>
        <v>0</v>
      </c>
      <c r="BL118" s="88">
        <f>-MIN(SUMPRODUCT(--($E$9:$E$28&lt;=BL$33),--($B$9:$B$28=$J$97),--($F$9:$F$28&gt;=BL$33),--($C$9:$C$28=$AW118),$H$9:$H$28,$K$9:$K$28),VLOOKUP($AW118,'6. Patients'!$C$78:$AP$107,COLUMNS('6. Patients'!$C$9:$F$9),0))</f>
        <v>0</v>
      </c>
      <c r="BM118" s="88">
        <f>-MIN(SUMPRODUCT(--($E$9:$E$28&lt;=BM$33),--($B$9:$B$28=$J$97),--($F$9:$F$28&gt;=BM$33),--($C$9:$C$28=$AW118),$H$9:$H$28,$K$9:$K$28),VLOOKUP($AW118,'6. Patients'!$C$78:$AP$107,COLUMNS('6. Patients'!$C$9:$F$9),0))</f>
        <v>0</v>
      </c>
      <c r="BN118" s="88">
        <f>-MIN(SUMPRODUCT(--($E$9:$E$28&lt;=BN$33),--($B$9:$B$28=$J$97),--($F$9:$F$28&gt;=BN$33),--($C$9:$C$28=$AW118),$H$9:$H$28,$K$9:$K$28),VLOOKUP($AW118,'6. Patients'!$C$78:$AP$107,COLUMNS('6. Patients'!$C$9:$F$9),0))</f>
        <v>0</v>
      </c>
      <c r="BO118" s="88">
        <f>-MIN(SUMPRODUCT(--($E$9:$E$28&lt;=BO$33),--($B$9:$B$28=$J$97),--($F$9:$F$28&gt;=BO$33),--($C$9:$C$28=$AW118),$H$9:$H$28,$K$9:$K$28),VLOOKUP($AW118,'6. Patients'!$C$78:$AP$107,COLUMNS('6. Patients'!$C$9:$F$9),0))</f>
        <v>0</v>
      </c>
      <c r="BP118" s="88">
        <f>-MIN(SUMPRODUCT(--($E$9:$E$28&lt;=BP$33),--($B$9:$B$28=$J$97),--($F$9:$F$28&gt;=BP$33),--($C$9:$C$28=$AW118),$H$9:$H$28,$K$9:$K$28),VLOOKUP($AW118,'6. Patients'!$C$78:$AP$107,COLUMNS('6. Patients'!$C$9:$F$9),0))</f>
        <v>0</v>
      </c>
      <c r="BQ118" s="88">
        <f>-MIN(SUMPRODUCT(--($E$9:$E$28&lt;=BQ$33),--($B$9:$B$28=$J$97),--($F$9:$F$28&gt;=BQ$33),--($C$9:$C$28=$AW118),$H$9:$H$28,$K$9:$K$28),VLOOKUP($AW118,'6. Patients'!$C$78:$AP$107,COLUMNS('6. Patients'!$C$9:$F$9),0))</f>
        <v>0</v>
      </c>
      <c r="BR118" s="88">
        <f>-MIN(SUMPRODUCT(--($E$9:$E$28&lt;=BR$33),--($B$9:$B$28=$J$97),--($F$9:$F$28&gt;=BR$33),--($C$9:$C$28=$AW118),$H$9:$H$28,$K$9:$K$28),VLOOKUP($AW118,'6. Patients'!$C$78:$AP$107,COLUMNS('6. Patients'!$C$9:$F$9),0))</f>
        <v>0</v>
      </c>
      <c r="BS118" s="88">
        <f>-MIN(SUMPRODUCT(--($E$9:$E$28&lt;=BS$33),--($B$9:$B$28=$J$97),--($F$9:$F$28&gt;=BS$33),--($C$9:$C$28=$AW118),$H$9:$H$28,$K$9:$K$28),VLOOKUP($AW118,'6. Patients'!$C$78:$AP$107,COLUMNS('6. Patients'!$C$9:$F$9),0))</f>
        <v>0</v>
      </c>
      <c r="BT118" s="88">
        <f>-MIN(SUMPRODUCT(--($E$9:$E$28&lt;=BT$33),--($B$9:$B$28=$J$97),--($F$9:$F$28&gt;=BT$33),--($C$9:$C$28=$AW118),$H$9:$H$28,$K$9:$K$28),VLOOKUP($AW118,'6. Patients'!$C$78:$AP$107,COLUMNS('6. Patients'!$C$9:$F$9),0))</f>
        <v>0</v>
      </c>
      <c r="BU118" s="88">
        <f>-MIN(SUMPRODUCT(--($E$9:$E$28&lt;=BU$33),--($B$9:$B$28=$J$97),--($F$9:$F$28&gt;=BU$33),--($C$9:$C$28=$AW118),$H$9:$H$28,$K$9:$K$28),VLOOKUP($AW118,'6. Patients'!$C$78:$AP$107,COLUMNS('6. Patients'!$C$9:$F$9),0))</f>
        <v>0</v>
      </c>
      <c r="BV118" s="88">
        <f>-MIN(SUMPRODUCT(--($E$9:$E$28&lt;=BV$33),--($B$9:$B$28=$J$97),--($F$9:$F$28&gt;=BV$33),--($C$9:$C$28=$AW118),$H$9:$H$28,$K$9:$K$28),VLOOKUP($AW118,'6. Patients'!$C$78:$AP$107,COLUMNS('6. Patients'!$C$9:$F$9),0))</f>
        <v>0</v>
      </c>
      <c r="BW118" s="88">
        <f>-MIN(SUMPRODUCT(--($E$9:$E$28&lt;=BW$33),--($B$9:$B$28=$J$97),--($F$9:$F$28&gt;=BW$33),--($C$9:$C$28=$AW118),$H$9:$H$28,$K$9:$K$28),VLOOKUP($AW118,'6. Patients'!$C$78:$AP$107,COLUMNS('6. Patients'!$C$9:$F$9),0))</f>
        <v>0</v>
      </c>
      <c r="BX118" s="88">
        <f>-MIN(SUMPRODUCT(--($E$9:$E$28&lt;=BX$33),--($B$9:$B$28=$J$97),--($F$9:$F$28&gt;=BX$33),--($C$9:$C$28=$AW118),$H$9:$H$28,$K$9:$K$28),VLOOKUP($AW118,'6. Patients'!$C$78:$AP$107,COLUMNS('6. Patients'!$C$9:$F$9),0))</f>
        <v>0</v>
      </c>
      <c r="BY118" s="88">
        <f>-MIN(SUMPRODUCT(--($E$9:$E$28&lt;=BY$33),--($B$9:$B$28=$J$97),--($F$9:$F$28&gt;=BY$33),--($C$9:$C$28=$AW118),$H$9:$H$28,$K$9:$K$28),VLOOKUP($AW118,'6. Patients'!$C$78:$AP$107,COLUMNS('6. Patients'!$C$9:$F$9),0))</f>
        <v>0</v>
      </c>
      <c r="BZ118" s="88">
        <f>-MIN(SUMPRODUCT(--($E$9:$E$28&lt;=BZ$33),--($B$9:$B$28=$J$97),--($F$9:$F$28&gt;=BZ$33),--($C$9:$C$28=$AW118),$H$9:$H$28,$K$9:$K$28),VLOOKUP($AW118,'6. Patients'!$C$78:$AP$107,COLUMNS('6. Patients'!$C$9:$F$9),0))</f>
        <v>0</v>
      </c>
      <c r="CA118" s="88">
        <f>-MIN(SUMPRODUCT(--($E$9:$E$28&lt;=CA$33),--($B$9:$B$28=$J$97),--($F$9:$F$28&gt;=CA$33),--($C$9:$C$28=$AW118),$H$9:$H$28,$K$9:$K$28),VLOOKUP($AW118,'6. Patients'!$C$78:$AP$107,COLUMNS('6. Patients'!$C$9:$F$9),0))</f>
        <v>0</v>
      </c>
      <c r="CB118" s="88">
        <f>-MIN(SUMPRODUCT(--($E$9:$E$28&lt;=CB$33),--($B$9:$B$28=$J$97),--($F$9:$F$28&gt;=CB$33),--($C$9:$C$28=$AW118),$H$9:$H$28,$K$9:$K$28),VLOOKUP($AW118,'6. Patients'!$C$78:$AP$107,COLUMNS('6. Patients'!$C$9:$F$9),0))</f>
        <v>0</v>
      </c>
      <c r="CC118" s="88">
        <f>-MIN(SUMPRODUCT(--($E$9:$E$28&lt;=CC$33),--($B$9:$B$28=$J$97),--($F$9:$F$28&gt;=CC$33),--($C$9:$C$28=$AW118),$H$9:$H$28,$K$9:$K$28),VLOOKUP($AW118,'6. Patients'!$C$78:$AP$107,COLUMNS('6. Patients'!$C$9:$F$9),0))</f>
        <v>0</v>
      </c>
      <c r="CD118" s="88">
        <f>-MIN(SUMPRODUCT(--($E$9:$E$28&lt;=CD$33),--($B$9:$B$28=$J$97),--($F$9:$F$28&gt;=CD$33),--($C$9:$C$28=$AW118),$H$9:$H$28,$K$9:$K$28),VLOOKUP($AW118,'6. Patients'!$C$78:$AP$107,COLUMNS('6. Patients'!$C$9:$F$9),0))</f>
        <v>0</v>
      </c>
      <c r="CE118" s="88">
        <f>-MIN(SUMPRODUCT(--($E$9:$E$28&lt;=CE$33),--($B$9:$B$28=$J$97),--($F$9:$F$28&gt;=CE$33),--($C$9:$C$28=$AW118),$H$9:$H$28,$K$9:$K$28),VLOOKUP($AW118,'6. Patients'!$C$78:$AP$107,COLUMNS('6. Patients'!$C$9:$F$9),0))</f>
        <v>0</v>
      </c>
      <c r="CF118" s="88">
        <f>-MIN(SUMPRODUCT(--($E$9:$E$28&lt;=CF$33),--($B$9:$B$28=$J$97),--($F$9:$F$28&gt;=CF$33),--($C$9:$C$28=$AW118),$H$9:$H$28,$K$9:$K$28),VLOOKUP($AW118,'6. Patients'!$C$78:$AP$107,COLUMNS('6. Patients'!$C$9:$F$9),0))</f>
        <v>0</v>
      </c>
      <c r="CG118" s="88">
        <f>-MIN(SUMPRODUCT(--($E$9:$E$28&lt;=CG$33),--($B$9:$B$28=$J$97),--($F$9:$F$28&gt;=CG$33),--($C$9:$C$28=$AW118),$H$9:$H$28,$K$9:$K$28),VLOOKUP($AW118,'6. Patients'!$C$78:$AP$107,COLUMNS('6. Patients'!$C$9:$F$9),0))</f>
        <v>0</v>
      </c>
      <c r="CI118" s="12" t="str">
        <f t="shared" si="98"/>
        <v/>
      </c>
      <c r="CJ118" s="88">
        <f t="shared" si="136"/>
        <v>0</v>
      </c>
      <c r="CK118" s="88">
        <f t="shared" si="136"/>
        <v>0</v>
      </c>
      <c r="CL118" s="88">
        <f t="shared" si="136"/>
        <v>0</v>
      </c>
      <c r="CM118" s="88">
        <f t="shared" si="136"/>
        <v>0</v>
      </c>
      <c r="CN118" s="88">
        <f t="shared" si="136"/>
        <v>0</v>
      </c>
      <c r="CO118" s="88">
        <f t="shared" si="136"/>
        <v>0</v>
      </c>
      <c r="CP118" s="88">
        <f t="shared" si="136"/>
        <v>0</v>
      </c>
      <c r="CQ118" s="88">
        <f t="shared" si="136"/>
        <v>0</v>
      </c>
      <c r="CR118" s="88">
        <f t="shared" si="136"/>
        <v>0</v>
      </c>
      <c r="CS118" s="88">
        <f t="shared" si="136"/>
        <v>0</v>
      </c>
      <c r="CT118" s="88">
        <f t="shared" si="136"/>
        <v>0</v>
      </c>
      <c r="CU118" s="88">
        <f t="shared" si="136"/>
        <v>0</v>
      </c>
      <c r="CV118" s="88">
        <f t="shared" si="136"/>
        <v>0</v>
      </c>
      <c r="CW118" s="88">
        <f t="shared" si="136"/>
        <v>0</v>
      </c>
      <c r="CX118" s="88">
        <f t="shared" si="136"/>
        <v>0</v>
      </c>
      <c r="CY118" s="88">
        <f t="shared" si="136"/>
        <v>0</v>
      </c>
      <c r="CZ118" s="88">
        <f t="shared" si="137"/>
        <v>0</v>
      </c>
      <c r="DA118" s="88">
        <f t="shared" si="137"/>
        <v>0</v>
      </c>
      <c r="DB118" s="88">
        <f t="shared" si="137"/>
        <v>0</v>
      </c>
      <c r="DC118" s="88">
        <f t="shared" si="137"/>
        <v>0</v>
      </c>
      <c r="DD118" s="88">
        <f t="shared" si="137"/>
        <v>0</v>
      </c>
      <c r="DE118" s="88">
        <f t="shared" si="137"/>
        <v>0</v>
      </c>
      <c r="DF118" s="88">
        <f t="shared" si="137"/>
        <v>0</v>
      </c>
      <c r="DG118" s="88">
        <f t="shared" si="137"/>
        <v>0</v>
      </c>
      <c r="DH118" s="88">
        <f t="shared" si="137"/>
        <v>0</v>
      </c>
      <c r="DI118" s="88">
        <f t="shared" si="137"/>
        <v>0</v>
      </c>
      <c r="DJ118" s="88">
        <f t="shared" si="137"/>
        <v>0</v>
      </c>
      <c r="DK118" s="88">
        <f t="shared" si="138"/>
        <v>0</v>
      </c>
      <c r="DL118" s="88">
        <f t="shared" si="138"/>
        <v>0</v>
      </c>
      <c r="DM118" s="88">
        <f t="shared" si="138"/>
        <v>0</v>
      </c>
      <c r="DN118" s="88">
        <f t="shared" si="138"/>
        <v>0</v>
      </c>
      <c r="DO118" s="88">
        <f t="shared" si="138"/>
        <v>0</v>
      </c>
      <c r="DP118" s="88">
        <f t="shared" si="138"/>
        <v>0</v>
      </c>
      <c r="DQ118" s="88">
        <f t="shared" si="138"/>
        <v>0</v>
      </c>
      <c r="DR118" s="88">
        <f t="shared" si="138"/>
        <v>0</v>
      </c>
      <c r="DS118" s="88">
        <f t="shared" si="138"/>
        <v>0</v>
      </c>
    </row>
    <row r="119" spans="10:123" x14ac:dyDescent="0.3">
      <c r="J119" s="12" t="str">
        <f>'6. Patients'!C99</f>
        <v/>
      </c>
      <c r="K119" s="12"/>
      <c r="L119" s="88">
        <f t="shared" si="100"/>
        <v>0</v>
      </c>
      <c r="M119" s="88">
        <f t="shared" si="101"/>
        <v>0</v>
      </c>
      <c r="N119" s="88">
        <f t="shared" si="102"/>
        <v>0</v>
      </c>
      <c r="O119" s="88">
        <f t="shared" si="103"/>
        <v>0</v>
      </c>
      <c r="P119" s="88">
        <f t="shared" si="104"/>
        <v>0</v>
      </c>
      <c r="Q119" s="88">
        <f t="shared" si="105"/>
        <v>0</v>
      </c>
      <c r="R119" s="88">
        <f t="shared" si="106"/>
        <v>0</v>
      </c>
      <c r="S119" s="88">
        <f t="shared" si="107"/>
        <v>0</v>
      </c>
      <c r="T119" s="88">
        <f t="shared" si="108"/>
        <v>0</v>
      </c>
      <c r="U119" s="88">
        <f t="shared" si="109"/>
        <v>0</v>
      </c>
      <c r="V119" s="88">
        <f t="shared" si="110"/>
        <v>0</v>
      </c>
      <c r="W119" s="88">
        <f t="shared" si="111"/>
        <v>0</v>
      </c>
      <c r="X119" s="88">
        <f t="shared" si="112"/>
        <v>0</v>
      </c>
      <c r="Y119" s="88">
        <f t="shared" si="113"/>
        <v>0</v>
      </c>
      <c r="Z119" s="88">
        <f t="shared" si="114"/>
        <v>0</v>
      </c>
      <c r="AA119" s="88">
        <f t="shared" si="115"/>
        <v>0</v>
      </c>
      <c r="AB119" s="88">
        <f t="shared" si="116"/>
        <v>0</v>
      </c>
      <c r="AC119" s="88">
        <f t="shared" si="117"/>
        <v>0</v>
      </c>
      <c r="AD119" s="88">
        <f t="shared" si="118"/>
        <v>0</v>
      </c>
      <c r="AE119" s="88">
        <f t="shared" si="119"/>
        <v>0</v>
      </c>
      <c r="AF119" s="88">
        <f t="shared" si="120"/>
        <v>0</v>
      </c>
      <c r="AG119" s="88">
        <f t="shared" si="121"/>
        <v>0</v>
      </c>
      <c r="AH119" s="88">
        <f t="shared" si="122"/>
        <v>0</v>
      </c>
      <c r="AI119" s="88">
        <f t="shared" si="123"/>
        <v>0</v>
      </c>
      <c r="AJ119" s="88">
        <f t="shared" si="124"/>
        <v>0</v>
      </c>
      <c r="AK119" s="88">
        <f t="shared" si="125"/>
        <v>0</v>
      </c>
      <c r="AL119" s="88">
        <f t="shared" si="126"/>
        <v>0</v>
      </c>
      <c r="AM119" s="88">
        <f t="shared" si="127"/>
        <v>0</v>
      </c>
      <c r="AN119" s="88">
        <f t="shared" si="128"/>
        <v>0</v>
      </c>
      <c r="AO119" s="88">
        <f t="shared" si="129"/>
        <v>0</v>
      </c>
      <c r="AP119" s="88">
        <f t="shared" si="130"/>
        <v>0</v>
      </c>
      <c r="AQ119" s="88">
        <f t="shared" si="131"/>
        <v>0</v>
      </c>
      <c r="AR119" s="88">
        <f t="shared" si="132"/>
        <v>0</v>
      </c>
      <c r="AS119" s="88">
        <f t="shared" si="133"/>
        <v>0</v>
      </c>
      <c r="AT119" s="88">
        <f t="shared" si="134"/>
        <v>0</v>
      </c>
      <c r="AU119" s="88">
        <f t="shared" si="135"/>
        <v>0</v>
      </c>
      <c r="AW119" s="12" t="str">
        <f t="shared" si="97"/>
        <v/>
      </c>
      <c r="AX119" s="88">
        <f>-MIN(SUMPRODUCT(--($E$9:$E$28&lt;=AX$33),--($B$9:$B$28=$J$97),--($F$9:$F$28&gt;=AX$33),--($C$9:$C$28=$AW119),$H$9:$H$28,$K$9:$K$28),VLOOKUP($AW119,'6. Patients'!$C$78:$AP$107,COLUMNS('6. Patients'!$C$9:$F$9),0))</f>
        <v>0</v>
      </c>
      <c r="AY119" s="88">
        <f>-MIN(SUMPRODUCT(--($E$9:$E$28&lt;=AY$33),--($B$9:$B$28=$J$97),--($F$9:$F$28&gt;=AY$33),--($C$9:$C$28=$AW119),$H$9:$H$28,$K$9:$K$28),VLOOKUP($AW119,'6. Patients'!$C$78:$AP$107,COLUMNS('6. Patients'!$C$9:$F$9),0))</f>
        <v>0</v>
      </c>
      <c r="AZ119" s="88">
        <f>-MIN(SUMPRODUCT(--($E$9:$E$28&lt;=AZ$33),--($B$9:$B$28=$J$97),--($F$9:$F$28&gt;=AZ$33),--($C$9:$C$28=$AW119),$H$9:$H$28,$K$9:$K$28),VLOOKUP($AW119,'6. Patients'!$C$78:$AP$107,COLUMNS('6. Patients'!$C$9:$F$9),0))</f>
        <v>0</v>
      </c>
      <c r="BA119" s="88">
        <f>-MIN(SUMPRODUCT(--($E$9:$E$28&lt;=BA$33),--($B$9:$B$28=$J$97),--($F$9:$F$28&gt;=BA$33),--($C$9:$C$28=$AW119),$H$9:$H$28,$K$9:$K$28),VLOOKUP($AW119,'6. Patients'!$C$78:$AP$107,COLUMNS('6. Patients'!$C$9:$F$9),0))</f>
        <v>0</v>
      </c>
      <c r="BB119" s="88">
        <f>-MIN(SUMPRODUCT(--($E$9:$E$28&lt;=BB$33),--($B$9:$B$28=$J$97),--($F$9:$F$28&gt;=BB$33),--($C$9:$C$28=$AW119),$H$9:$H$28,$K$9:$K$28),VLOOKUP($AW119,'6. Patients'!$C$78:$AP$107,COLUMNS('6. Patients'!$C$9:$F$9),0))</f>
        <v>0</v>
      </c>
      <c r="BC119" s="88">
        <f>-MIN(SUMPRODUCT(--($E$9:$E$28&lt;=BC$33),--($B$9:$B$28=$J$97),--($F$9:$F$28&gt;=BC$33),--($C$9:$C$28=$AW119),$H$9:$H$28,$K$9:$K$28),VLOOKUP($AW119,'6. Patients'!$C$78:$AP$107,COLUMNS('6. Patients'!$C$9:$F$9),0))</f>
        <v>0</v>
      </c>
      <c r="BD119" s="88">
        <f>-MIN(SUMPRODUCT(--($E$9:$E$28&lt;=BD$33),--($B$9:$B$28=$J$97),--($F$9:$F$28&gt;=BD$33),--($C$9:$C$28=$AW119),$H$9:$H$28,$K$9:$K$28),VLOOKUP($AW119,'6. Patients'!$C$78:$AP$107,COLUMNS('6. Patients'!$C$9:$F$9),0))</f>
        <v>0</v>
      </c>
      <c r="BE119" s="88">
        <f>-MIN(SUMPRODUCT(--($E$9:$E$28&lt;=BE$33),--($B$9:$B$28=$J$97),--($F$9:$F$28&gt;=BE$33),--($C$9:$C$28=$AW119),$H$9:$H$28,$K$9:$K$28),VLOOKUP($AW119,'6. Patients'!$C$78:$AP$107,COLUMNS('6. Patients'!$C$9:$F$9),0))</f>
        <v>0</v>
      </c>
      <c r="BF119" s="88">
        <f>-MIN(SUMPRODUCT(--($E$9:$E$28&lt;=BF$33),--($B$9:$B$28=$J$97),--($F$9:$F$28&gt;=BF$33),--($C$9:$C$28=$AW119),$H$9:$H$28,$K$9:$K$28),VLOOKUP($AW119,'6. Patients'!$C$78:$AP$107,COLUMNS('6. Patients'!$C$9:$F$9),0))</f>
        <v>0</v>
      </c>
      <c r="BG119" s="88">
        <f>-MIN(SUMPRODUCT(--($E$9:$E$28&lt;=BG$33),--($B$9:$B$28=$J$97),--($F$9:$F$28&gt;=BG$33),--($C$9:$C$28=$AW119),$H$9:$H$28,$K$9:$K$28),VLOOKUP($AW119,'6. Patients'!$C$78:$AP$107,COLUMNS('6. Patients'!$C$9:$F$9),0))</f>
        <v>0</v>
      </c>
      <c r="BH119" s="88">
        <f>-MIN(SUMPRODUCT(--($E$9:$E$28&lt;=BH$33),--($B$9:$B$28=$J$97),--($F$9:$F$28&gt;=BH$33),--($C$9:$C$28=$AW119),$H$9:$H$28,$K$9:$K$28),VLOOKUP($AW119,'6. Patients'!$C$78:$AP$107,COLUMNS('6. Patients'!$C$9:$F$9),0))</f>
        <v>0</v>
      </c>
      <c r="BI119" s="88">
        <f>-MIN(SUMPRODUCT(--($E$9:$E$28&lt;=BI$33),--($B$9:$B$28=$J$97),--($F$9:$F$28&gt;=BI$33),--($C$9:$C$28=$AW119),$H$9:$H$28,$K$9:$K$28),VLOOKUP($AW119,'6. Patients'!$C$78:$AP$107,COLUMNS('6. Patients'!$C$9:$F$9),0))</f>
        <v>0</v>
      </c>
      <c r="BJ119" s="88">
        <f>-MIN(SUMPRODUCT(--($E$9:$E$28&lt;=BJ$33),--($B$9:$B$28=$J$97),--($F$9:$F$28&gt;=BJ$33),--($C$9:$C$28=$AW119),$H$9:$H$28,$K$9:$K$28),VLOOKUP($AW119,'6. Patients'!$C$78:$AP$107,COLUMNS('6. Patients'!$C$9:$F$9),0))</f>
        <v>0</v>
      </c>
      <c r="BK119" s="88">
        <f>-MIN(SUMPRODUCT(--($E$9:$E$28&lt;=BK$33),--($B$9:$B$28=$J$97),--($F$9:$F$28&gt;=BK$33),--($C$9:$C$28=$AW119),$H$9:$H$28,$K$9:$K$28),VLOOKUP($AW119,'6. Patients'!$C$78:$AP$107,COLUMNS('6. Patients'!$C$9:$F$9),0))</f>
        <v>0</v>
      </c>
      <c r="BL119" s="88">
        <f>-MIN(SUMPRODUCT(--($E$9:$E$28&lt;=BL$33),--($B$9:$B$28=$J$97),--($F$9:$F$28&gt;=BL$33),--($C$9:$C$28=$AW119),$H$9:$H$28,$K$9:$K$28),VLOOKUP($AW119,'6. Patients'!$C$78:$AP$107,COLUMNS('6. Patients'!$C$9:$F$9),0))</f>
        <v>0</v>
      </c>
      <c r="BM119" s="88">
        <f>-MIN(SUMPRODUCT(--($E$9:$E$28&lt;=BM$33),--($B$9:$B$28=$J$97),--($F$9:$F$28&gt;=BM$33),--($C$9:$C$28=$AW119),$H$9:$H$28,$K$9:$K$28),VLOOKUP($AW119,'6. Patients'!$C$78:$AP$107,COLUMNS('6. Patients'!$C$9:$F$9),0))</f>
        <v>0</v>
      </c>
      <c r="BN119" s="88">
        <f>-MIN(SUMPRODUCT(--($E$9:$E$28&lt;=BN$33),--($B$9:$B$28=$J$97),--($F$9:$F$28&gt;=BN$33),--($C$9:$C$28=$AW119),$H$9:$H$28,$K$9:$K$28),VLOOKUP($AW119,'6. Patients'!$C$78:$AP$107,COLUMNS('6. Patients'!$C$9:$F$9),0))</f>
        <v>0</v>
      </c>
      <c r="BO119" s="88">
        <f>-MIN(SUMPRODUCT(--($E$9:$E$28&lt;=BO$33),--($B$9:$B$28=$J$97),--($F$9:$F$28&gt;=BO$33),--($C$9:$C$28=$AW119),$H$9:$H$28,$K$9:$K$28),VLOOKUP($AW119,'6. Patients'!$C$78:$AP$107,COLUMNS('6. Patients'!$C$9:$F$9),0))</f>
        <v>0</v>
      </c>
      <c r="BP119" s="88">
        <f>-MIN(SUMPRODUCT(--($E$9:$E$28&lt;=BP$33),--($B$9:$B$28=$J$97),--($F$9:$F$28&gt;=BP$33),--($C$9:$C$28=$AW119),$H$9:$H$28,$K$9:$K$28),VLOOKUP($AW119,'6. Patients'!$C$78:$AP$107,COLUMNS('6. Patients'!$C$9:$F$9),0))</f>
        <v>0</v>
      </c>
      <c r="BQ119" s="88">
        <f>-MIN(SUMPRODUCT(--($E$9:$E$28&lt;=BQ$33),--($B$9:$B$28=$J$97),--($F$9:$F$28&gt;=BQ$33),--($C$9:$C$28=$AW119),$H$9:$H$28,$K$9:$K$28),VLOOKUP($AW119,'6. Patients'!$C$78:$AP$107,COLUMNS('6. Patients'!$C$9:$F$9),0))</f>
        <v>0</v>
      </c>
      <c r="BR119" s="88">
        <f>-MIN(SUMPRODUCT(--($E$9:$E$28&lt;=BR$33),--($B$9:$B$28=$J$97),--($F$9:$F$28&gt;=BR$33),--($C$9:$C$28=$AW119),$H$9:$H$28,$K$9:$K$28),VLOOKUP($AW119,'6. Patients'!$C$78:$AP$107,COLUMNS('6. Patients'!$C$9:$F$9),0))</f>
        <v>0</v>
      </c>
      <c r="BS119" s="88">
        <f>-MIN(SUMPRODUCT(--($E$9:$E$28&lt;=BS$33),--($B$9:$B$28=$J$97),--($F$9:$F$28&gt;=BS$33),--($C$9:$C$28=$AW119),$H$9:$H$28,$K$9:$K$28),VLOOKUP($AW119,'6. Patients'!$C$78:$AP$107,COLUMNS('6. Patients'!$C$9:$F$9),0))</f>
        <v>0</v>
      </c>
      <c r="BT119" s="88">
        <f>-MIN(SUMPRODUCT(--($E$9:$E$28&lt;=BT$33),--($B$9:$B$28=$J$97),--($F$9:$F$28&gt;=BT$33),--($C$9:$C$28=$AW119),$H$9:$H$28,$K$9:$K$28),VLOOKUP($AW119,'6. Patients'!$C$78:$AP$107,COLUMNS('6. Patients'!$C$9:$F$9),0))</f>
        <v>0</v>
      </c>
      <c r="BU119" s="88">
        <f>-MIN(SUMPRODUCT(--($E$9:$E$28&lt;=BU$33),--($B$9:$B$28=$J$97),--($F$9:$F$28&gt;=BU$33),--($C$9:$C$28=$AW119),$H$9:$H$28,$K$9:$K$28),VLOOKUP($AW119,'6. Patients'!$C$78:$AP$107,COLUMNS('6. Patients'!$C$9:$F$9),0))</f>
        <v>0</v>
      </c>
      <c r="BV119" s="88">
        <f>-MIN(SUMPRODUCT(--($E$9:$E$28&lt;=BV$33),--($B$9:$B$28=$J$97),--($F$9:$F$28&gt;=BV$33),--($C$9:$C$28=$AW119),$H$9:$H$28,$K$9:$K$28),VLOOKUP($AW119,'6. Patients'!$C$78:$AP$107,COLUMNS('6. Patients'!$C$9:$F$9),0))</f>
        <v>0</v>
      </c>
      <c r="BW119" s="88">
        <f>-MIN(SUMPRODUCT(--($E$9:$E$28&lt;=BW$33),--($B$9:$B$28=$J$97),--($F$9:$F$28&gt;=BW$33),--($C$9:$C$28=$AW119),$H$9:$H$28,$K$9:$K$28),VLOOKUP($AW119,'6. Patients'!$C$78:$AP$107,COLUMNS('6. Patients'!$C$9:$F$9),0))</f>
        <v>0</v>
      </c>
      <c r="BX119" s="88">
        <f>-MIN(SUMPRODUCT(--($E$9:$E$28&lt;=BX$33),--($B$9:$B$28=$J$97),--($F$9:$F$28&gt;=BX$33),--($C$9:$C$28=$AW119),$H$9:$H$28,$K$9:$K$28),VLOOKUP($AW119,'6. Patients'!$C$78:$AP$107,COLUMNS('6. Patients'!$C$9:$F$9),0))</f>
        <v>0</v>
      </c>
      <c r="BY119" s="88">
        <f>-MIN(SUMPRODUCT(--($E$9:$E$28&lt;=BY$33),--($B$9:$B$28=$J$97),--($F$9:$F$28&gt;=BY$33),--($C$9:$C$28=$AW119),$H$9:$H$28,$K$9:$K$28),VLOOKUP($AW119,'6. Patients'!$C$78:$AP$107,COLUMNS('6. Patients'!$C$9:$F$9),0))</f>
        <v>0</v>
      </c>
      <c r="BZ119" s="88">
        <f>-MIN(SUMPRODUCT(--($E$9:$E$28&lt;=BZ$33),--($B$9:$B$28=$J$97),--($F$9:$F$28&gt;=BZ$33),--($C$9:$C$28=$AW119),$H$9:$H$28,$K$9:$K$28),VLOOKUP($AW119,'6. Patients'!$C$78:$AP$107,COLUMNS('6. Patients'!$C$9:$F$9),0))</f>
        <v>0</v>
      </c>
      <c r="CA119" s="88">
        <f>-MIN(SUMPRODUCT(--($E$9:$E$28&lt;=CA$33),--($B$9:$B$28=$J$97),--($F$9:$F$28&gt;=CA$33),--($C$9:$C$28=$AW119),$H$9:$H$28,$K$9:$K$28),VLOOKUP($AW119,'6. Patients'!$C$78:$AP$107,COLUMNS('6. Patients'!$C$9:$F$9),0))</f>
        <v>0</v>
      </c>
      <c r="CB119" s="88">
        <f>-MIN(SUMPRODUCT(--($E$9:$E$28&lt;=CB$33),--($B$9:$B$28=$J$97),--($F$9:$F$28&gt;=CB$33),--($C$9:$C$28=$AW119),$H$9:$H$28,$K$9:$K$28),VLOOKUP($AW119,'6. Patients'!$C$78:$AP$107,COLUMNS('6. Patients'!$C$9:$F$9),0))</f>
        <v>0</v>
      </c>
      <c r="CC119" s="88">
        <f>-MIN(SUMPRODUCT(--($E$9:$E$28&lt;=CC$33),--($B$9:$B$28=$J$97),--($F$9:$F$28&gt;=CC$33),--($C$9:$C$28=$AW119),$H$9:$H$28,$K$9:$K$28),VLOOKUP($AW119,'6. Patients'!$C$78:$AP$107,COLUMNS('6. Patients'!$C$9:$F$9),0))</f>
        <v>0</v>
      </c>
      <c r="CD119" s="88">
        <f>-MIN(SUMPRODUCT(--($E$9:$E$28&lt;=CD$33),--($B$9:$B$28=$J$97),--($F$9:$F$28&gt;=CD$33),--($C$9:$C$28=$AW119),$H$9:$H$28,$K$9:$K$28),VLOOKUP($AW119,'6. Patients'!$C$78:$AP$107,COLUMNS('6. Patients'!$C$9:$F$9),0))</f>
        <v>0</v>
      </c>
      <c r="CE119" s="88">
        <f>-MIN(SUMPRODUCT(--($E$9:$E$28&lt;=CE$33),--($B$9:$B$28=$J$97),--($F$9:$F$28&gt;=CE$33),--($C$9:$C$28=$AW119),$H$9:$H$28,$K$9:$K$28),VLOOKUP($AW119,'6. Patients'!$C$78:$AP$107,COLUMNS('6. Patients'!$C$9:$F$9),0))</f>
        <v>0</v>
      </c>
      <c r="CF119" s="88">
        <f>-MIN(SUMPRODUCT(--($E$9:$E$28&lt;=CF$33),--($B$9:$B$28=$J$97),--($F$9:$F$28&gt;=CF$33),--($C$9:$C$28=$AW119),$H$9:$H$28,$K$9:$K$28),VLOOKUP($AW119,'6. Patients'!$C$78:$AP$107,COLUMNS('6. Patients'!$C$9:$F$9),0))</f>
        <v>0</v>
      </c>
      <c r="CG119" s="88">
        <f>-MIN(SUMPRODUCT(--($E$9:$E$28&lt;=CG$33),--($B$9:$B$28=$J$97),--($F$9:$F$28&gt;=CG$33),--($C$9:$C$28=$AW119),$H$9:$H$28,$K$9:$K$28),VLOOKUP($AW119,'6. Patients'!$C$78:$AP$107,COLUMNS('6. Patients'!$C$9:$F$9),0))</f>
        <v>0</v>
      </c>
      <c r="CI119" s="12" t="str">
        <f t="shared" si="98"/>
        <v/>
      </c>
      <c r="CJ119" s="88">
        <f t="shared" si="136"/>
        <v>0</v>
      </c>
      <c r="CK119" s="88">
        <f t="shared" si="136"/>
        <v>0</v>
      </c>
      <c r="CL119" s="88">
        <f t="shared" si="136"/>
        <v>0</v>
      </c>
      <c r="CM119" s="88">
        <f t="shared" si="136"/>
        <v>0</v>
      </c>
      <c r="CN119" s="88">
        <f t="shared" si="136"/>
        <v>0</v>
      </c>
      <c r="CO119" s="88">
        <f t="shared" si="136"/>
        <v>0</v>
      </c>
      <c r="CP119" s="88">
        <f t="shared" si="136"/>
        <v>0</v>
      </c>
      <c r="CQ119" s="88">
        <f t="shared" si="136"/>
        <v>0</v>
      </c>
      <c r="CR119" s="88">
        <f t="shared" si="136"/>
        <v>0</v>
      </c>
      <c r="CS119" s="88">
        <f t="shared" si="136"/>
        <v>0</v>
      </c>
      <c r="CT119" s="88">
        <f t="shared" si="136"/>
        <v>0</v>
      </c>
      <c r="CU119" s="88">
        <f t="shared" si="136"/>
        <v>0</v>
      </c>
      <c r="CV119" s="88">
        <f t="shared" si="136"/>
        <v>0</v>
      </c>
      <c r="CW119" s="88">
        <f t="shared" si="136"/>
        <v>0</v>
      </c>
      <c r="CX119" s="88">
        <f t="shared" si="136"/>
        <v>0</v>
      </c>
      <c r="CY119" s="88">
        <f t="shared" si="136"/>
        <v>0</v>
      </c>
      <c r="CZ119" s="88">
        <f t="shared" si="137"/>
        <v>0</v>
      </c>
      <c r="DA119" s="88">
        <f t="shared" si="137"/>
        <v>0</v>
      </c>
      <c r="DB119" s="88">
        <f t="shared" si="137"/>
        <v>0</v>
      </c>
      <c r="DC119" s="88">
        <f t="shared" si="137"/>
        <v>0</v>
      </c>
      <c r="DD119" s="88">
        <f t="shared" si="137"/>
        <v>0</v>
      </c>
      <c r="DE119" s="88">
        <f t="shared" si="137"/>
        <v>0</v>
      </c>
      <c r="DF119" s="88">
        <f t="shared" si="137"/>
        <v>0</v>
      </c>
      <c r="DG119" s="88">
        <f t="shared" si="137"/>
        <v>0</v>
      </c>
      <c r="DH119" s="88">
        <f t="shared" si="137"/>
        <v>0</v>
      </c>
      <c r="DI119" s="88">
        <f t="shared" si="137"/>
        <v>0</v>
      </c>
      <c r="DJ119" s="88">
        <f t="shared" si="137"/>
        <v>0</v>
      </c>
      <c r="DK119" s="88">
        <f t="shared" si="138"/>
        <v>0</v>
      </c>
      <c r="DL119" s="88">
        <f t="shared" si="138"/>
        <v>0</v>
      </c>
      <c r="DM119" s="88">
        <f t="shared" si="138"/>
        <v>0</v>
      </c>
      <c r="DN119" s="88">
        <f t="shared" si="138"/>
        <v>0</v>
      </c>
      <c r="DO119" s="88">
        <f t="shared" si="138"/>
        <v>0</v>
      </c>
      <c r="DP119" s="88">
        <f t="shared" si="138"/>
        <v>0</v>
      </c>
      <c r="DQ119" s="88">
        <f t="shared" si="138"/>
        <v>0</v>
      </c>
      <c r="DR119" s="88">
        <f t="shared" si="138"/>
        <v>0</v>
      </c>
      <c r="DS119" s="88">
        <f t="shared" si="138"/>
        <v>0</v>
      </c>
    </row>
    <row r="120" spans="10:123" x14ac:dyDescent="0.3">
      <c r="J120" s="12" t="str">
        <f>'6. Patients'!C100</f>
        <v/>
      </c>
      <c r="K120" s="12"/>
      <c r="L120" s="88">
        <f t="shared" si="100"/>
        <v>0</v>
      </c>
      <c r="M120" s="88">
        <f t="shared" si="101"/>
        <v>0</v>
      </c>
      <c r="N120" s="88">
        <f t="shared" si="102"/>
        <v>0</v>
      </c>
      <c r="O120" s="88">
        <f t="shared" si="103"/>
        <v>0</v>
      </c>
      <c r="P120" s="88">
        <f t="shared" si="104"/>
        <v>0</v>
      </c>
      <c r="Q120" s="88">
        <f t="shared" si="105"/>
        <v>0</v>
      </c>
      <c r="R120" s="88">
        <f t="shared" si="106"/>
        <v>0</v>
      </c>
      <c r="S120" s="88">
        <f t="shared" si="107"/>
        <v>0</v>
      </c>
      <c r="T120" s="88">
        <f t="shared" si="108"/>
        <v>0</v>
      </c>
      <c r="U120" s="88">
        <f t="shared" si="109"/>
        <v>0</v>
      </c>
      <c r="V120" s="88">
        <f t="shared" si="110"/>
        <v>0</v>
      </c>
      <c r="W120" s="88">
        <f t="shared" si="111"/>
        <v>0</v>
      </c>
      <c r="X120" s="88">
        <f t="shared" si="112"/>
        <v>0</v>
      </c>
      <c r="Y120" s="88">
        <f t="shared" si="113"/>
        <v>0</v>
      </c>
      <c r="Z120" s="88">
        <f t="shared" si="114"/>
        <v>0</v>
      </c>
      <c r="AA120" s="88">
        <f t="shared" si="115"/>
        <v>0</v>
      </c>
      <c r="AB120" s="88">
        <f t="shared" si="116"/>
        <v>0</v>
      </c>
      <c r="AC120" s="88">
        <f t="shared" si="117"/>
        <v>0</v>
      </c>
      <c r="AD120" s="88">
        <f t="shared" si="118"/>
        <v>0</v>
      </c>
      <c r="AE120" s="88">
        <f t="shared" si="119"/>
        <v>0</v>
      </c>
      <c r="AF120" s="88">
        <f t="shared" si="120"/>
        <v>0</v>
      </c>
      <c r="AG120" s="88">
        <f t="shared" si="121"/>
        <v>0</v>
      </c>
      <c r="AH120" s="88">
        <f t="shared" si="122"/>
        <v>0</v>
      </c>
      <c r="AI120" s="88">
        <f t="shared" si="123"/>
        <v>0</v>
      </c>
      <c r="AJ120" s="88">
        <f t="shared" si="124"/>
        <v>0</v>
      </c>
      <c r="AK120" s="88">
        <f t="shared" si="125"/>
        <v>0</v>
      </c>
      <c r="AL120" s="88">
        <f t="shared" si="126"/>
        <v>0</v>
      </c>
      <c r="AM120" s="88">
        <f t="shared" si="127"/>
        <v>0</v>
      </c>
      <c r="AN120" s="88">
        <f t="shared" si="128"/>
        <v>0</v>
      </c>
      <c r="AO120" s="88">
        <f t="shared" si="129"/>
        <v>0</v>
      </c>
      <c r="AP120" s="88">
        <f t="shared" si="130"/>
        <v>0</v>
      </c>
      <c r="AQ120" s="88">
        <f t="shared" si="131"/>
        <v>0</v>
      </c>
      <c r="AR120" s="88">
        <f t="shared" si="132"/>
        <v>0</v>
      </c>
      <c r="AS120" s="88">
        <f t="shared" si="133"/>
        <v>0</v>
      </c>
      <c r="AT120" s="88">
        <f t="shared" si="134"/>
        <v>0</v>
      </c>
      <c r="AU120" s="88">
        <f t="shared" si="135"/>
        <v>0</v>
      </c>
      <c r="AW120" s="12" t="str">
        <f t="shared" si="97"/>
        <v/>
      </c>
      <c r="AX120" s="88">
        <f>-MIN(SUMPRODUCT(--($E$9:$E$28&lt;=AX$33),--($B$9:$B$28=$J$97),--($F$9:$F$28&gt;=AX$33),--($C$9:$C$28=$AW120),$H$9:$H$28,$K$9:$K$28),VLOOKUP($AW120,'6. Patients'!$C$78:$AP$107,COLUMNS('6. Patients'!$C$9:$F$9),0))</f>
        <v>0</v>
      </c>
      <c r="AY120" s="88">
        <f>-MIN(SUMPRODUCT(--($E$9:$E$28&lt;=AY$33),--($B$9:$B$28=$J$97),--($F$9:$F$28&gt;=AY$33),--($C$9:$C$28=$AW120),$H$9:$H$28,$K$9:$K$28),VLOOKUP($AW120,'6. Patients'!$C$78:$AP$107,COLUMNS('6. Patients'!$C$9:$F$9),0))</f>
        <v>0</v>
      </c>
      <c r="AZ120" s="88">
        <f>-MIN(SUMPRODUCT(--($E$9:$E$28&lt;=AZ$33),--($B$9:$B$28=$J$97),--($F$9:$F$28&gt;=AZ$33),--($C$9:$C$28=$AW120),$H$9:$H$28,$K$9:$K$28),VLOOKUP($AW120,'6. Patients'!$C$78:$AP$107,COLUMNS('6. Patients'!$C$9:$F$9),0))</f>
        <v>0</v>
      </c>
      <c r="BA120" s="88">
        <f>-MIN(SUMPRODUCT(--($E$9:$E$28&lt;=BA$33),--($B$9:$B$28=$J$97),--($F$9:$F$28&gt;=BA$33),--($C$9:$C$28=$AW120),$H$9:$H$28,$K$9:$K$28),VLOOKUP($AW120,'6. Patients'!$C$78:$AP$107,COLUMNS('6. Patients'!$C$9:$F$9),0))</f>
        <v>0</v>
      </c>
      <c r="BB120" s="88">
        <f>-MIN(SUMPRODUCT(--($E$9:$E$28&lt;=BB$33),--($B$9:$B$28=$J$97),--($F$9:$F$28&gt;=BB$33),--($C$9:$C$28=$AW120),$H$9:$H$28,$K$9:$K$28),VLOOKUP($AW120,'6. Patients'!$C$78:$AP$107,COLUMNS('6. Patients'!$C$9:$F$9),0))</f>
        <v>0</v>
      </c>
      <c r="BC120" s="88">
        <f>-MIN(SUMPRODUCT(--($E$9:$E$28&lt;=BC$33),--($B$9:$B$28=$J$97),--($F$9:$F$28&gt;=BC$33),--($C$9:$C$28=$AW120),$H$9:$H$28,$K$9:$K$28),VLOOKUP($AW120,'6. Patients'!$C$78:$AP$107,COLUMNS('6. Patients'!$C$9:$F$9),0))</f>
        <v>0</v>
      </c>
      <c r="BD120" s="88">
        <f>-MIN(SUMPRODUCT(--($E$9:$E$28&lt;=BD$33),--($B$9:$B$28=$J$97),--($F$9:$F$28&gt;=BD$33),--($C$9:$C$28=$AW120),$H$9:$H$28,$K$9:$K$28),VLOOKUP($AW120,'6. Patients'!$C$78:$AP$107,COLUMNS('6. Patients'!$C$9:$F$9),0))</f>
        <v>0</v>
      </c>
      <c r="BE120" s="88">
        <f>-MIN(SUMPRODUCT(--($E$9:$E$28&lt;=BE$33),--($B$9:$B$28=$J$97),--($F$9:$F$28&gt;=BE$33),--($C$9:$C$28=$AW120),$H$9:$H$28,$K$9:$K$28),VLOOKUP($AW120,'6. Patients'!$C$78:$AP$107,COLUMNS('6. Patients'!$C$9:$F$9),0))</f>
        <v>0</v>
      </c>
      <c r="BF120" s="88">
        <f>-MIN(SUMPRODUCT(--($E$9:$E$28&lt;=BF$33),--($B$9:$B$28=$J$97),--($F$9:$F$28&gt;=BF$33),--($C$9:$C$28=$AW120),$H$9:$H$28,$K$9:$K$28),VLOOKUP($AW120,'6. Patients'!$C$78:$AP$107,COLUMNS('6. Patients'!$C$9:$F$9),0))</f>
        <v>0</v>
      </c>
      <c r="BG120" s="88">
        <f>-MIN(SUMPRODUCT(--($E$9:$E$28&lt;=BG$33),--($B$9:$B$28=$J$97),--($F$9:$F$28&gt;=BG$33),--($C$9:$C$28=$AW120),$H$9:$H$28,$K$9:$K$28),VLOOKUP($AW120,'6. Patients'!$C$78:$AP$107,COLUMNS('6. Patients'!$C$9:$F$9),0))</f>
        <v>0</v>
      </c>
      <c r="BH120" s="88">
        <f>-MIN(SUMPRODUCT(--($E$9:$E$28&lt;=BH$33),--($B$9:$B$28=$J$97),--($F$9:$F$28&gt;=BH$33),--($C$9:$C$28=$AW120),$H$9:$H$28,$K$9:$K$28),VLOOKUP($AW120,'6. Patients'!$C$78:$AP$107,COLUMNS('6. Patients'!$C$9:$F$9),0))</f>
        <v>0</v>
      </c>
      <c r="BI120" s="88">
        <f>-MIN(SUMPRODUCT(--($E$9:$E$28&lt;=BI$33),--($B$9:$B$28=$J$97),--($F$9:$F$28&gt;=BI$33),--($C$9:$C$28=$AW120),$H$9:$H$28,$K$9:$K$28),VLOOKUP($AW120,'6. Patients'!$C$78:$AP$107,COLUMNS('6. Patients'!$C$9:$F$9),0))</f>
        <v>0</v>
      </c>
      <c r="BJ120" s="88">
        <f>-MIN(SUMPRODUCT(--($E$9:$E$28&lt;=BJ$33),--($B$9:$B$28=$J$97),--($F$9:$F$28&gt;=BJ$33),--($C$9:$C$28=$AW120),$H$9:$H$28,$K$9:$K$28),VLOOKUP($AW120,'6. Patients'!$C$78:$AP$107,COLUMNS('6. Patients'!$C$9:$F$9),0))</f>
        <v>0</v>
      </c>
      <c r="BK120" s="88">
        <f>-MIN(SUMPRODUCT(--($E$9:$E$28&lt;=BK$33),--($B$9:$B$28=$J$97),--($F$9:$F$28&gt;=BK$33),--($C$9:$C$28=$AW120),$H$9:$H$28,$K$9:$K$28),VLOOKUP($AW120,'6. Patients'!$C$78:$AP$107,COLUMNS('6. Patients'!$C$9:$F$9),0))</f>
        <v>0</v>
      </c>
      <c r="BL120" s="88">
        <f>-MIN(SUMPRODUCT(--($E$9:$E$28&lt;=BL$33),--($B$9:$B$28=$J$97),--($F$9:$F$28&gt;=BL$33),--($C$9:$C$28=$AW120),$H$9:$H$28,$K$9:$K$28),VLOOKUP($AW120,'6. Patients'!$C$78:$AP$107,COLUMNS('6. Patients'!$C$9:$F$9),0))</f>
        <v>0</v>
      </c>
      <c r="BM120" s="88">
        <f>-MIN(SUMPRODUCT(--($E$9:$E$28&lt;=BM$33),--($B$9:$B$28=$J$97),--($F$9:$F$28&gt;=BM$33),--($C$9:$C$28=$AW120),$H$9:$H$28,$K$9:$K$28),VLOOKUP($AW120,'6. Patients'!$C$78:$AP$107,COLUMNS('6. Patients'!$C$9:$F$9),0))</f>
        <v>0</v>
      </c>
      <c r="BN120" s="88">
        <f>-MIN(SUMPRODUCT(--($E$9:$E$28&lt;=BN$33),--($B$9:$B$28=$J$97),--($F$9:$F$28&gt;=BN$33),--($C$9:$C$28=$AW120),$H$9:$H$28,$K$9:$K$28),VLOOKUP($AW120,'6. Patients'!$C$78:$AP$107,COLUMNS('6. Patients'!$C$9:$F$9),0))</f>
        <v>0</v>
      </c>
      <c r="BO120" s="88">
        <f>-MIN(SUMPRODUCT(--($E$9:$E$28&lt;=BO$33),--($B$9:$B$28=$J$97),--($F$9:$F$28&gt;=BO$33),--($C$9:$C$28=$AW120),$H$9:$H$28,$K$9:$K$28),VLOOKUP($AW120,'6. Patients'!$C$78:$AP$107,COLUMNS('6. Patients'!$C$9:$F$9),0))</f>
        <v>0</v>
      </c>
      <c r="BP120" s="88">
        <f>-MIN(SUMPRODUCT(--($E$9:$E$28&lt;=BP$33),--($B$9:$B$28=$J$97),--($F$9:$F$28&gt;=BP$33),--($C$9:$C$28=$AW120),$H$9:$H$28,$K$9:$K$28),VLOOKUP($AW120,'6. Patients'!$C$78:$AP$107,COLUMNS('6. Patients'!$C$9:$F$9),0))</f>
        <v>0</v>
      </c>
      <c r="BQ120" s="88">
        <f>-MIN(SUMPRODUCT(--($E$9:$E$28&lt;=BQ$33),--($B$9:$B$28=$J$97),--($F$9:$F$28&gt;=BQ$33),--($C$9:$C$28=$AW120),$H$9:$H$28,$K$9:$K$28),VLOOKUP($AW120,'6. Patients'!$C$78:$AP$107,COLUMNS('6. Patients'!$C$9:$F$9),0))</f>
        <v>0</v>
      </c>
      <c r="BR120" s="88">
        <f>-MIN(SUMPRODUCT(--($E$9:$E$28&lt;=BR$33),--($B$9:$B$28=$J$97),--($F$9:$F$28&gt;=BR$33),--($C$9:$C$28=$AW120),$H$9:$H$28,$K$9:$K$28),VLOOKUP($AW120,'6. Patients'!$C$78:$AP$107,COLUMNS('6. Patients'!$C$9:$F$9),0))</f>
        <v>0</v>
      </c>
      <c r="BS120" s="88">
        <f>-MIN(SUMPRODUCT(--($E$9:$E$28&lt;=BS$33),--($B$9:$B$28=$J$97),--($F$9:$F$28&gt;=BS$33),--($C$9:$C$28=$AW120),$H$9:$H$28,$K$9:$K$28),VLOOKUP($AW120,'6. Patients'!$C$78:$AP$107,COLUMNS('6. Patients'!$C$9:$F$9),0))</f>
        <v>0</v>
      </c>
      <c r="BT120" s="88">
        <f>-MIN(SUMPRODUCT(--($E$9:$E$28&lt;=BT$33),--($B$9:$B$28=$J$97),--($F$9:$F$28&gt;=BT$33),--($C$9:$C$28=$AW120),$H$9:$H$28,$K$9:$K$28),VLOOKUP($AW120,'6. Patients'!$C$78:$AP$107,COLUMNS('6. Patients'!$C$9:$F$9),0))</f>
        <v>0</v>
      </c>
      <c r="BU120" s="88">
        <f>-MIN(SUMPRODUCT(--($E$9:$E$28&lt;=BU$33),--($B$9:$B$28=$J$97),--($F$9:$F$28&gt;=BU$33),--($C$9:$C$28=$AW120),$H$9:$H$28,$K$9:$K$28),VLOOKUP($AW120,'6. Patients'!$C$78:$AP$107,COLUMNS('6. Patients'!$C$9:$F$9),0))</f>
        <v>0</v>
      </c>
      <c r="BV120" s="88">
        <f>-MIN(SUMPRODUCT(--($E$9:$E$28&lt;=BV$33),--($B$9:$B$28=$J$97),--($F$9:$F$28&gt;=BV$33),--($C$9:$C$28=$AW120),$H$9:$H$28,$K$9:$K$28),VLOOKUP($AW120,'6. Patients'!$C$78:$AP$107,COLUMNS('6. Patients'!$C$9:$F$9),0))</f>
        <v>0</v>
      </c>
      <c r="BW120" s="88">
        <f>-MIN(SUMPRODUCT(--($E$9:$E$28&lt;=BW$33),--($B$9:$B$28=$J$97),--($F$9:$F$28&gt;=BW$33),--($C$9:$C$28=$AW120),$H$9:$H$28,$K$9:$K$28),VLOOKUP($AW120,'6. Patients'!$C$78:$AP$107,COLUMNS('6. Patients'!$C$9:$F$9),0))</f>
        <v>0</v>
      </c>
      <c r="BX120" s="88">
        <f>-MIN(SUMPRODUCT(--($E$9:$E$28&lt;=BX$33),--($B$9:$B$28=$J$97),--($F$9:$F$28&gt;=BX$33),--($C$9:$C$28=$AW120),$H$9:$H$28,$K$9:$K$28),VLOOKUP($AW120,'6. Patients'!$C$78:$AP$107,COLUMNS('6. Patients'!$C$9:$F$9),0))</f>
        <v>0</v>
      </c>
      <c r="BY120" s="88">
        <f>-MIN(SUMPRODUCT(--($E$9:$E$28&lt;=BY$33),--($B$9:$B$28=$J$97),--($F$9:$F$28&gt;=BY$33),--($C$9:$C$28=$AW120),$H$9:$H$28,$K$9:$K$28),VLOOKUP($AW120,'6. Patients'!$C$78:$AP$107,COLUMNS('6. Patients'!$C$9:$F$9),0))</f>
        <v>0</v>
      </c>
      <c r="BZ120" s="88">
        <f>-MIN(SUMPRODUCT(--($E$9:$E$28&lt;=BZ$33),--($B$9:$B$28=$J$97),--($F$9:$F$28&gt;=BZ$33),--($C$9:$C$28=$AW120),$H$9:$H$28,$K$9:$K$28),VLOOKUP($AW120,'6. Patients'!$C$78:$AP$107,COLUMNS('6. Patients'!$C$9:$F$9),0))</f>
        <v>0</v>
      </c>
      <c r="CA120" s="88">
        <f>-MIN(SUMPRODUCT(--($E$9:$E$28&lt;=CA$33),--($B$9:$B$28=$J$97),--($F$9:$F$28&gt;=CA$33),--($C$9:$C$28=$AW120),$H$9:$H$28,$K$9:$K$28),VLOOKUP($AW120,'6. Patients'!$C$78:$AP$107,COLUMNS('6. Patients'!$C$9:$F$9),0))</f>
        <v>0</v>
      </c>
      <c r="CB120" s="88">
        <f>-MIN(SUMPRODUCT(--($E$9:$E$28&lt;=CB$33),--($B$9:$B$28=$J$97),--($F$9:$F$28&gt;=CB$33),--($C$9:$C$28=$AW120),$H$9:$H$28,$K$9:$K$28),VLOOKUP($AW120,'6. Patients'!$C$78:$AP$107,COLUMNS('6. Patients'!$C$9:$F$9),0))</f>
        <v>0</v>
      </c>
      <c r="CC120" s="88">
        <f>-MIN(SUMPRODUCT(--($E$9:$E$28&lt;=CC$33),--($B$9:$B$28=$J$97),--($F$9:$F$28&gt;=CC$33),--($C$9:$C$28=$AW120),$H$9:$H$28,$K$9:$K$28),VLOOKUP($AW120,'6. Patients'!$C$78:$AP$107,COLUMNS('6. Patients'!$C$9:$F$9),0))</f>
        <v>0</v>
      </c>
      <c r="CD120" s="88">
        <f>-MIN(SUMPRODUCT(--($E$9:$E$28&lt;=CD$33),--($B$9:$B$28=$J$97),--($F$9:$F$28&gt;=CD$33),--($C$9:$C$28=$AW120),$H$9:$H$28,$K$9:$K$28),VLOOKUP($AW120,'6. Patients'!$C$78:$AP$107,COLUMNS('6. Patients'!$C$9:$F$9),0))</f>
        <v>0</v>
      </c>
      <c r="CE120" s="88">
        <f>-MIN(SUMPRODUCT(--($E$9:$E$28&lt;=CE$33),--($B$9:$B$28=$J$97),--($F$9:$F$28&gt;=CE$33),--($C$9:$C$28=$AW120),$H$9:$H$28,$K$9:$K$28),VLOOKUP($AW120,'6. Patients'!$C$78:$AP$107,COLUMNS('6. Patients'!$C$9:$F$9),0))</f>
        <v>0</v>
      </c>
      <c r="CF120" s="88">
        <f>-MIN(SUMPRODUCT(--($E$9:$E$28&lt;=CF$33),--($B$9:$B$28=$J$97),--($F$9:$F$28&gt;=CF$33),--($C$9:$C$28=$AW120),$H$9:$H$28,$K$9:$K$28),VLOOKUP($AW120,'6. Patients'!$C$78:$AP$107,COLUMNS('6. Patients'!$C$9:$F$9),0))</f>
        <v>0</v>
      </c>
      <c r="CG120" s="88">
        <f>-MIN(SUMPRODUCT(--($E$9:$E$28&lt;=CG$33),--($B$9:$B$28=$J$97),--($F$9:$F$28&gt;=CG$33),--($C$9:$C$28=$AW120),$H$9:$H$28,$K$9:$K$28),VLOOKUP($AW120,'6. Patients'!$C$78:$AP$107,COLUMNS('6. Patients'!$C$9:$F$9),0))</f>
        <v>0</v>
      </c>
      <c r="CI120" s="12" t="str">
        <f t="shared" si="98"/>
        <v/>
      </c>
      <c r="CJ120" s="88">
        <f t="shared" si="136"/>
        <v>0</v>
      </c>
      <c r="CK120" s="88">
        <f t="shared" si="136"/>
        <v>0</v>
      </c>
      <c r="CL120" s="88">
        <f t="shared" si="136"/>
        <v>0</v>
      </c>
      <c r="CM120" s="88">
        <f t="shared" si="136"/>
        <v>0</v>
      </c>
      <c r="CN120" s="88">
        <f t="shared" si="136"/>
        <v>0</v>
      </c>
      <c r="CO120" s="88">
        <f t="shared" si="136"/>
        <v>0</v>
      </c>
      <c r="CP120" s="88">
        <f t="shared" si="136"/>
        <v>0</v>
      </c>
      <c r="CQ120" s="88">
        <f t="shared" si="136"/>
        <v>0</v>
      </c>
      <c r="CR120" s="88">
        <f t="shared" si="136"/>
        <v>0</v>
      </c>
      <c r="CS120" s="88">
        <f t="shared" si="136"/>
        <v>0</v>
      </c>
      <c r="CT120" s="88">
        <f t="shared" si="136"/>
        <v>0</v>
      </c>
      <c r="CU120" s="88">
        <f t="shared" si="136"/>
        <v>0</v>
      </c>
      <c r="CV120" s="88">
        <f t="shared" si="136"/>
        <v>0</v>
      </c>
      <c r="CW120" s="88">
        <f t="shared" si="136"/>
        <v>0</v>
      </c>
      <c r="CX120" s="88">
        <f t="shared" si="136"/>
        <v>0</v>
      </c>
      <c r="CY120" s="88">
        <f t="shared" si="136"/>
        <v>0</v>
      </c>
      <c r="CZ120" s="88">
        <f t="shared" si="137"/>
        <v>0</v>
      </c>
      <c r="DA120" s="88">
        <f t="shared" si="137"/>
        <v>0</v>
      </c>
      <c r="DB120" s="88">
        <f t="shared" si="137"/>
        <v>0</v>
      </c>
      <c r="DC120" s="88">
        <f t="shared" si="137"/>
        <v>0</v>
      </c>
      <c r="DD120" s="88">
        <f t="shared" si="137"/>
        <v>0</v>
      </c>
      <c r="DE120" s="88">
        <f t="shared" si="137"/>
        <v>0</v>
      </c>
      <c r="DF120" s="88">
        <f t="shared" si="137"/>
        <v>0</v>
      </c>
      <c r="DG120" s="88">
        <f t="shared" si="137"/>
        <v>0</v>
      </c>
      <c r="DH120" s="88">
        <f t="shared" si="137"/>
        <v>0</v>
      </c>
      <c r="DI120" s="88">
        <f t="shared" si="137"/>
        <v>0</v>
      </c>
      <c r="DJ120" s="88">
        <f t="shared" si="137"/>
        <v>0</v>
      </c>
      <c r="DK120" s="88">
        <f t="shared" si="138"/>
        <v>0</v>
      </c>
      <c r="DL120" s="88">
        <f t="shared" si="138"/>
        <v>0</v>
      </c>
      <c r="DM120" s="88">
        <f t="shared" si="138"/>
        <v>0</v>
      </c>
      <c r="DN120" s="88">
        <f t="shared" si="138"/>
        <v>0</v>
      </c>
      <c r="DO120" s="88">
        <f t="shared" si="138"/>
        <v>0</v>
      </c>
      <c r="DP120" s="88">
        <f t="shared" si="138"/>
        <v>0</v>
      </c>
      <c r="DQ120" s="88">
        <f t="shared" si="138"/>
        <v>0</v>
      </c>
      <c r="DR120" s="88">
        <f t="shared" si="138"/>
        <v>0</v>
      </c>
      <c r="DS120" s="88">
        <f t="shared" si="138"/>
        <v>0</v>
      </c>
    </row>
    <row r="121" spans="10:123" x14ac:dyDescent="0.3">
      <c r="J121" s="12" t="str">
        <f>'6. Patients'!C101</f>
        <v/>
      </c>
      <c r="K121" s="12"/>
      <c r="L121" s="88">
        <f t="shared" si="100"/>
        <v>0</v>
      </c>
      <c r="M121" s="88">
        <f t="shared" si="101"/>
        <v>0</v>
      </c>
      <c r="N121" s="88">
        <f t="shared" si="102"/>
        <v>0</v>
      </c>
      <c r="O121" s="88">
        <f t="shared" si="103"/>
        <v>0</v>
      </c>
      <c r="P121" s="88">
        <f t="shared" si="104"/>
        <v>0</v>
      </c>
      <c r="Q121" s="88">
        <f t="shared" si="105"/>
        <v>0</v>
      </c>
      <c r="R121" s="88">
        <f t="shared" si="106"/>
        <v>0</v>
      </c>
      <c r="S121" s="88">
        <f t="shared" si="107"/>
        <v>0</v>
      </c>
      <c r="T121" s="88">
        <f t="shared" si="108"/>
        <v>0</v>
      </c>
      <c r="U121" s="88">
        <f t="shared" si="109"/>
        <v>0</v>
      </c>
      <c r="V121" s="88">
        <f t="shared" si="110"/>
        <v>0</v>
      </c>
      <c r="W121" s="88">
        <f t="shared" si="111"/>
        <v>0</v>
      </c>
      <c r="X121" s="88">
        <f t="shared" si="112"/>
        <v>0</v>
      </c>
      <c r="Y121" s="88">
        <f t="shared" si="113"/>
        <v>0</v>
      </c>
      <c r="Z121" s="88">
        <f t="shared" si="114"/>
        <v>0</v>
      </c>
      <c r="AA121" s="88">
        <f t="shared" si="115"/>
        <v>0</v>
      </c>
      <c r="AB121" s="88">
        <f t="shared" si="116"/>
        <v>0</v>
      </c>
      <c r="AC121" s="88">
        <f t="shared" si="117"/>
        <v>0</v>
      </c>
      <c r="AD121" s="88">
        <f t="shared" si="118"/>
        <v>0</v>
      </c>
      <c r="AE121" s="88">
        <f t="shared" si="119"/>
        <v>0</v>
      </c>
      <c r="AF121" s="88">
        <f t="shared" si="120"/>
        <v>0</v>
      </c>
      <c r="AG121" s="88">
        <f t="shared" si="121"/>
        <v>0</v>
      </c>
      <c r="AH121" s="88">
        <f t="shared" si="122"/>
        <v>0</v>
      </c>
      <c r="AI121" s="88">
        <f t="shared" si="123"/>
        <v>0</v>
      </c>
      <c r="AJ121" s="88">
        <f t="shared" si="124"/>
        <v>0</v>
      </c>
      <c r="AK121" s="88">
        <f t="shared" si="125"/>
        <v>0</v>
      </c>
      <c r="AL121" s="88">
        <f t="shared" si="126"/>
        <v>0</v>
      </c>
      <c r="AM121" s="88">
        <f t="shared" si="127"/>
        <v>0</v>
      </c>
      <c r="AN121" s="88">
        <f t="shared" si="128"/>
        <v>0</v>
      </c>
      <c r="AO121" s="88">
        <f t="shared" si="129"/>
        <v>0</v>
      </c>
      <c r="AP121" s="88">
        <f t="shared" si="130"/>
        <v>0</v>
      </c>
      <c r="AQ121" s="88">
        <f t="shared" si="131"/>
        <v>0</v>
      </c>
      <c r="AR121" s="88">
        <f t="shared" si="132"/>
        <v>0</v>
      </c>
      <c r="AS121" s="88">
        <f t="shared" si="133"/>
        <v>0</v>
      </c>
      <c r="AT121" s="88">
        <f t="shared" si="134"/>
        <v>0</v>
      </c>
      <c r="AU121" s="88">
        <f t="shared" si="135"/>
        <v>0</v>
      </c>
      <c r="AW121" s="12" t="str">
        <f t="shared" si="97"/>
        <v/>
      </c>
      <c r="AX121" s="88">
        <f>-MIN(SUMPRODUCT(--($E$9:$E$28&lt;=AX$33),--($B$9:$B$28=$J$97),--($F$9:$F$28&gt;=AX$33),--($C$9:$C$28=$AW121),$H$9:$H$28,$K$9:$K$28),VLOOKUP($AW121,'6. Patients'!$C$78:$AP$107,COLUMNS('6. Patients'!$C$9:$F$9),0))</f>
        <v>0</v>
      </c>
      <c r="AY121" s="88">
        <f>-MIN(SUMPRODUCT(--($E$9:$E$28&lt;=AY$33),--($B$9:$B$28=$J$97),--($F$9:$F$28&gt;=AY$33),--($C$9:$C$28=$AW121),$H$9:$H$28,$K$9:$K$28),VLOOKUP($AW121,'6. Patients'!$C$78:$AP$107,COLUMNS('6. Patients'!$C$9:$F$9),0))</f>
        <v>0</v>
      </c>
      <c r="AZ121" s="88">
        <f>-MIN(SUMPRODUCT(--($E$9:$E$28&lt;=AZ$33),--($B$9:$B$28=$J$97),--($F$9:$F$28&gt;=AZ$33),--($C$9:$C$28=$AW121),$H$9:$H$28,$K$9:$K$28),VLOOKUP($AW121,'6. Patients'!$C$78:$AP$107,COLUMNS('6. Patients'!$C$9:$F$9),0))</f>
        <v>0</v>
      </c>
      <c r="BA121" s="88">
        <f>-MIN(SUMPRODUCT(--($E$9:$E$28&lt;=BA$33),--($B$9:$B$28=$J$97),--($F$9:$F$28&gt;=BA$33),--($C$9:$C$28=$AW121),$H$9:$H$28,$K$9:$K$28),VLOOKUP($AW121,'6. Patients'!$C$78:$AP$107,COLUMNS('6. Patients'!$C$9:$F$9),0))</f>
        <v>0</v>
      </c>
      <c r="BB121" s="88">
        <f>-MIN(SUMPRODUCT(--($E$9:$E$28&lt;=BB$33),--($B$9:$B$28=$J$97),--($F$9:$F$28&gt;=BB$33),--($C$9:$C$28=$AW121),$H$9:$H$28,$K$9:$K$28),VLOOKUP($AW121,'6. Patients'!$C$78:$AP$107,COLUMNS('6. Patients'!$C$9:$F$9),0))</f>
        <v>0</v>
      </c>
      <c r="BC121" s="88">
        <f>-MIN(SUMPRODUCT(--($E$9:$E$28&lt;=BC$33),--($B$9:$B$28=$J$97),--($F$9:$F$28&gt;=BC$33),--($C$9:$C$28=$AW121),$H$9:$H$28,$K$9:$K$28),VLOOKUP($AW121,'6. Patients'!$C$78:$AP$107,COLUMNS('6. Patients'!$C$9:$F$9),0))</f>
        <v>0</v>
      </c>
      <c r="BD121" s="88">
        <f>-MIN(SUMPRODUCT(--($E$9:$E$28&lt;=BD$33),--($B$9:$B$28=$J$97),--($F$9:$F$28&gt;=BD$33),--($C$9:$C$28=$AW121),$H$9:$H$28,$K$9:$K$28),VLOOKUP($AW121,'6. Patients'!$C$78:$AP$107,COLUMNS('6. Patients'!$C$9:$F$9),0))</f>
        <v>0</v>
      </c>
      <c r="BE121" s="88">
        <f>-MIN(SUMPRODUCT(--($E$9:$E$28&lt;=BE$33),--($B$9:$B$28=$J$97),--($F$9:$F$28&gt;=BE$33),--($C$9:$C$28=$AW121),$H$9:$H$28,$K$9:$K$28),VLOOKUP($AW121,'6. Patients'!$C$78:$AP$107,COLUMNS('6. Patients'!$C$9:$F$9),0))</f>
        <v>0</v>
      </c>
      <c r="BF121" s="88">
        <f>-MIN(SUMPRODUCT(--($E$9:$E$28&lt;=BF$33),--($B$9:$B$28=$J$97),--($F$9:$F$28&gt;=BF$33),--($C$9:$C$28=$AW121),$H$9:$H$28,$K$9:$K$28),VLOOKUP($AW121,'6. Patients'!$C$78:$AP$107,COLUMNS('6. Patients'!$C$9:$F$9),0))</f>
        <v>0</v>
      </c>
      <c r="BG121" s="88">
        <f>-MIN(SUMPRODUCT(--($E$9:$E$28&lt;=BG$33),--($B$9:$B$28=$J$97),--($F$9:$F$28&gt;=BG$33),--($C$9:$C$28=$AW121),$H$9:$H$28,$K$9:$K$28),VLOOKUP($AW121,'6. Patients'!$C$78:$AP$107,COLUMNS('6. Patients'!$C$9:$F$9),0))</f>
        <v>0</v>
      </c>
      <c r="BH121" s="88">
        <f>-MIN(SUMPRODUCT(--($E$9:$E$28&lt;=BH$33),--($B$9:$B$28=$J$97),--($F$9:$F$28&gt;=BH$33),--($C$9:$C$28=$AW121),$H$9:$H$28,$K$9:$K$28),VLOOKUP($AW121,'6. Patients'!$C$78:$AP$107,COLUMNS('6. Patients'!$C$9:$F$9),0))</f>
        <v>0</v>
      </c>
      <c r="BI121" s="88">
        <f>-MIN(SUMPRODUCT(--($E$9:$E$28&lt;=BI$33),--($B$9:$B$28=$J$97),--($F$9:$F$28&gt;=BI$33),--($C$9:$C$28=$AW121),$H$9:$H$28,$K$9:$K$28),VLOOKUP($AW121,'6. Patients'!$C$78:$AP$107,COLUMNS('6. Patients'!$C$9:$F$9),0))</f>
        <v>0</v>
      </c>
      <c r="BJ121" s="88">
        <f>-MIN(SUMPRODUCT(--($E$9:$E$28&lt;=BJ$33),--($B$9:$B$28=$J$97),--($F$9:$F$28&gt;=BJ$33),--($C$9:$C$28=$AW121),$H$9:$H$28,$K$9:$K$28),VLOOKUP($AW121,'6. Patients'!$C$78:$AP$107,COLUMNS('6. Patients'!$C$9:$F$9),0))</f>
        <v>0</v>
      </c>
      <c r="BK121" s="88">
        <f>-MIN(SUMPRODUCT(--($E$9:$E$28&lt;=BK$33),--($B$9:$B$28=$J$97),--($F$9:$F$28&gt;=BK$33),--($C$9:$C$28=$AW121),$H$9:$H$28,$K$9:$K$28),VLOOKUP($AW121,'6. Patients'!$C$78:$AP$107,COLUMNS('6. Patients'!$C$9:$F$9),0))</f>
        <v>0</v>
      </c>
      <c r="BL121" s="88">
        <f>-MIN(SUMPRODUCT(--($E$9:$E$28&lt;=BL$33),--($B$9:$B$28=$J$97),--($F$9:$F$28&gt;=BL$33),--($C$9:$C$28=$AW121),$H$9:$H$28,$K$9:$K$28),VLOOKUP($AW121,'6. Patients'!$C$78:$AP$107,COLUMNS('6. Patients'!$C$9:$F$9),0))</f>
        <v>0</v>
      </c>
      <c r="BM121" s="88">
        <f>-MIN(SUMPRODUCT(--($E$9:$E$28&lt;=BM$33),--($B$9:$B$28=$J$97),--($F$9:$F$28&gt;=BM$33),--($C$9:$C$28=$AW121),$H$9:$H$28,$K$9:$K$28),VLOOKUP($AW121,'6. Patients'!$C$78:$AP$107,COLUMNS('6. Patients'!$C$9:$F$9),0))</f>
        <v>0</v>
      </c>
      <c r="BN121" s="88">
        <f>-MIN(SUMPRODUCT(--($E$9:$E$28&lt;=BN$33),--($B$9:$B$28=$J$97),--($F$9:$F$28&gt;=BN$33),--($C$9:$C$28=$AW121),$H$9:$H$28,$K$9:$K$28),VLOOKUP($AW121,'6. Patients'!$C$78:$AP$107,COLUMNS('6. Patients'!$C$9:$F$9),0))</f>
        <v>0</v>
      </c>
      <c r="BO121" s="88">
        <f>-MIN(SUMPRODUCT(--($E$9:$E$28&lt;=BO$33),--($B$9:$B$28=$J$97),--($F$9:$F$28&gt;=BO$33),--($C$9:$C$28=$AW121),$H$9:$H$28,$K$9:$K$28),VLOOKUP($AW121,'6. Patients'!$C$78:$AP$107,COLUMNS('6. Patients'!$C$9:$F$9),0))</f>
        <v>0</v>
      </c>
      <c r="BP121" s="88">
        <f>-MIN(SUMPRODUCT(--($E$9:$E$28&lt;=BP$33),--($B$9:$B$28=$J$97),--($F$9:$F$28&gt;=BP$33),--($C$9:$C$28=$AW121),$H$9:$H$28,$K$9:$K$28),VLOOKUP($AW121,'6. Patients'!$C$78:$AP$107,COLUMNS('6. Patients'!$C$9:$F$9),0))</f>
        <v>0</v>
      </c>
      <c r="BQ121" s="88">
        <f>-MIN(SUMPRODUCT(--($E$9:$E$28&lt;=BQ$33),--($B$9:$B$28=$J$97),--($F$9:$F$28&gt;=BQ$33),--($C$9:$C$28=$AW121),$H$9:$H$28,$K$9:$K$28),VLOOKUP($AW121,'6. Patients'!$C$78:$AP$107,COLUMNS('6. Patients'!$C$9:$F$9),0))</f>
        <v>0</v>
      </c>
      <c r="BR121" s="88">
        <f>-MIN(SUMPRODUCT(--($E$9:$E$28&lt;=BR$33),--($B$9:$B$28=$J$97),--($F$9:$F$28&gt;=BR$33),--($C$9:$C$28=$AW121),$H$9:$H$28,$K$9:$K$28),VLOOKUP($AW121,'6. Patients'!$C$78:$AP$107,COLUMNS('6. Patients'!$C$9:$F$9),0))</f>
        <v>0</v>
      </c>
      <c r="BS121" s="88">
        <f>-MIN(SUMPRODUCT(--($E$9:$E$28&lt;=BS$33),--($B$9:$B$28=$J$97),--($F$9:$F$28&gt;=BS$33),--($C$9:$C$28=$AW121),$H$9:$H$28,$K$9:$K$28),VLOOKUP($AW121,'6. Patients'!$C$78:$AP$107,COLUMNS('6. Patients'!$C$9:$F$9),0))</f>
        <v>0</v>
      </c>
      <c r="BT121" s="88">
        <f>-MIN(SUMPRODUCT(--($E$9:$E$28&lt;=BT$33),--($B$9:$B$28=$J$97),--($F$9:$F$28&gt;=BT$33),--($C$9:$C$28=$AW121),$H$9:$H$28,$K$9:$K$28),VLOOKUP($AW121,'6. Patients'!$C$78:$AP$107,COLUMNS('6. Patients'!$C$9:$F$9),0))</f>
        <v>0</v>
      </c>
      <c r="BU121" s="88">
        <f>-MIN(SUMPRODUCT(--($E$9:$E$28&lt;=BU$33),--($B$9:$B$28=$J$97),--($F$9:$F$28&gt;=BU$33),--($C$9:$C$28=$AW121),$H$9:$H$28,$K$9:$K$28),VLOOKUP($AW121,'6. Patients'!$C$78:$AP$107,COLUMNS('6. Patients'!$C$9:$F$9),0))</f>
        <v>0</v>
      </c>
      <c r="BV121" s="88">
        <f>-MIN(SUMPRODUCT(--($E$9:$E$28&lt;=BV$33),--($B$9:$B$28=$J$97),--($F$9:$F$28&gt;=BV$33),--($C$9:$C$28=$AW121),$H$9:$H$28,$K$9:$K$28),VLOOKUP($AW121,'6. Patients'!$C$78:$AP$107,COLUMNS('6. Patients'!$C$9:$F$9),0))</f>
        <v>0</v>
      </c>
      <c r="BW121" s="88">
        <f>-MIN(SUMPRODUCT(--($E$9:$E$28&lt;=BW$33),--($B$9:$B$28=$J$97),--($F$9:$F$28&gt;=BW$33),--($C$9:$C$28=$AW121),$H$9:$H$28,$K$9:$K$28),VLOOKUP($AW121,'6. Patients'!$C$78:$AP$107,COLUMNS('6. Patients'!$C$9:$F$9),0))</f>
        <v>0</v>
      </c>
      <c r="BX121" s="88">
        <f>-MIN(SUMPRODUCT(--($E$9:$E$28&lt;=BX$33),--($B$9:$B$28=$J$97),--($F$9:$F$28&gt;=BX$33),--($C$9:$C$28=$AW121),$H$9:$H$28,$K$9:$K$28),VLOOKUP($AW121,'6. Patients'!$C$78:$AP$107,COLUMNS('6. Patients'!$C$9:$F$9),0))</f>
        <v>0</v>
      </c>
      <c r="BY121" s="88">
        <f>-MIN(SUMPRODUCT(--($E$9:$E$28&lt;=BY$33),--($B$9:$B$28=$J$97),--($F$9:$F$28&gt;=BY$33),--($C$9:$C$28=$AW121),$H$9:$H$28,$K$9:$K$28),VLOOKUP($AW121,'6. Patients'!$C$78:$AP$107,COLUMNS('6. Patients'!$C$9:$F$9),0))</f>
        <v>0</v>
      </c>
      <c r="BZ121" s="88">
        <f>-MIN(SUMPRODUCT(--($E$9:$E$28&lt;=BZ$33),--($B$9:$B$28=$J$97),--($F$9:$F$28&gt;=BZ$33),--($C$9:$C$28=$AW121),$H$9:$H$28,$K$9:$K$28),VLOOKUP($AW121,'6. Patients'!$C$78:$AP$107,COLUMNS('6. Patients'!$C$9:$F$9),0))</f>
        <v>0</v>
      </c>
      <c r="CA121" s="88">
        <f>-MIN(SUMPRODUCT(--($E$9:$E$28&lt;=CA$33),--($B$9:$B$28=$J$97),--($F$9:$F$28&gt;=CA$33),--($C$9:$C$28=$AW121),$H$9:$H$28,$K$9:$K$28),VLOOKUP($AW121,'6. Patients'!$C$78:$AP$107,COLUMNS('6. Patients'!$C$9:$F$9),0))</f>
        <v>0</v>
      </c>
      <c r="CB121" s="88">
        <f>-MIN(SUMPRODUCT(--($E$9:$E$28&lt;=CB$33),--($B$9:$B$28=$J$97),--($F$9:$F$28&gt;=CB$33),--($C$9:$C$28=$AW121),$H$9:$H$28,$K$9:$K$28),VLOOKUP($AW121,'6. Patients'!$C$78:$AP$107,COLUMNS('6. Patients'!$C$9:$F$9),0))</f>
        <v>0</v>
      </c>
      <c r="CC121" s="88">
        <f>-MIN(SUMPRODUCT(--($E$9:$E$28&lt;=CC$33),--($B$9:$B$28=$J$97),--($F$9:$F$28&gt;=CC$33),--($C$9:$C$28=$AW121),$H$9:$H$28,$K$9:$K$28),VLOOKUP($AW121,'6. Patients'!$C$78:$AP$107,COLUMNS('6. Patients'!$C$9:$F$9),0))</f>
        <v>0</v>
      </c>
      <c r="CD121" s="88">
        <f>-MIN(SUMPRODUCT(--($E$9:$E$28&lt;=CD$33),--($B$9:$B$28=$J$97),--($F$9:$F$28&gt;=CD$33),--($C$9:$C$28=$AW121),$H$9:$H$28,$K$9:$K$28),VLOOKUP($AW121,'6. Patients'!$C$78:$AP$107,COLUMNS('6. Patients'!$C$9:$F$9),0))</f>
        <v>0</v>
      </c>
      <c r="CE121" s="88">
        <f>-MIN(SUMPRODUCT(--($E$9:$E$28&lt;=CE$33),--($B$9:$B$28=$J$97),--($F$9:$F$28&gt;=CE$33),--($C$9:$C$28=$AW121),$H$9:$H$28,$K$9:$K$28),VLOOKUP($AW121,'6. Patients'!$C$78:$AP$107,COLUMNS('6. Patients'!$C$9:$F$9),0))</f>
        <v>0</v>
      </c>
      <c r="CF121" s="88">
        <f>-MIN(SUMPRODUCT(--($E$9:$E$28&lt;=CF$33),--($B$9:$B$28=$J$97),--($F$9:$F$28&gt;=CF$33),--($C$9:$C$28=$AW121),$H$9:$H$28,$K$9:$K$28),VLOOKUP($AW121,'6. Patients'!$C$78:$AP$107,COLUMNS('6. Patients'!$C$9:$F$9),0))</f>
        <v>0</v>
      </c>
      <c r="CG121" s="88">
        <f>-MIN(SUMPRODUCT(--($E$9:$E$28&lt;=CG$33),--($B$9:$B$28=$J$97),--($F$9:$F$28&gt;=CG$33),--($C$9:$C$28=$AW121),$H$9:$H$28,$K$9:$K$28),VLOOKUP($AW121,'6. Patients'!$C$78:$AP$107,COLUMNS('6. Patients'!$C$9:$F$9),0))</f>
        <v>0</v>
      </c>
      <c r="CI121" s="12" t="str">
        <f t="shared" si="98"/>
        <v/>
      </c>
      <c r="CJ121" s="88">
        <f t="shared" si="136"/>
        <v>0</v>
      </c>
      <c r="CK121" s="88">
        <f t="shared" si="136"/>
        <v>0</v>
      </c>
      <c r="CL121" s="88">
        <f t="shared" si="136"/>
        <v>0</v>
      </c>
      <c r="CM121" s="88">
        <f t="shared" si="136"/>
        <v>0</v>
      </c>
      <c r="CN121" s="88">
        <f t="shared" si="136"/>
        <v>0</v>
      </c>
      <c r="CO121" s="88">
        <f t="shared" si="136"/>
        <v>0</v>
      </c>
      <c r="CP121" s="88">
        <f t="shared" si="136"/>
        <v>0</v>
      </c>
      <c r="CQ121" s="88">
        <f t="shared" si="136"/>
        <v>0</v>
      </c>
      <c r="CR121" s="88">
        <f t="shared" ref="CR121:DG127" si="139">SUMPRODUCT(--($E$9:$E$28&lt;=CR$33),--($B$9:$B$28=$J$97),--($F$9:$F$28&gt;=CR$33),--($D$9:$D$28=$AW121),$H$9:$H$28,$K$9:$K$28)</f>
        <v>0</v>
      </c>
      <c r="CS121" s="88">
        <f t="shared" si="139"/>
        <v>0</v>
      </c>
      <c r="CT121" s="88">
        <f t="shared" si="139"/>
        <v>0</v>
      </c>
      <c r="CU121" s="88">
        <f t="shared" si="139"/>
        <v>0</v>
      </c>
      <c r="CV121" s="88">
        <f t="shared" si="139"/>
        <v>0</v>
      </c>
      <c r="CW121" s="88">
        <f t="shared" si="139"/>
        <v>0</v>
      </c>
      <c r="CX121" s="88">
        <f t="shared" si="139"/>
        <v>0</v>
      </c>
      <c r="CY121" s="88">
        <f t="shared" si="139"/>
        <v>0</v>
      </c>
      <c r="CZ121" s="88">
        <f t="shared" si="139"/>
        <v>0</v>
      </c>
      <c r="DA121" s="88">
        <f t="shared" si="139"/>
        <v>0</v>
      </c>
      <c r="DB121" s="88">
        <f t="shared" si="139"/>
        <v>0</v>
      </c>
      <c r="DC121" s="88">
        <f t="shared" si="139"/>
        <v>0</v>
      </c>
      <c r="DD121" s="88">
        <f t="shared" si="139"/>
        <v>0</v>
      </c>
      <c r="DE121" s="88">
        <f t="shared" si="139"/>
        <v>0</v>
      </c>
      <c r="DF121" s="88">
        <f t="shared" si="139"/>
        <v>0</v>
      </c>
      <c r="DG121" s="88">
        <f t="shared" si="139"/>
        <v>0</v>
      </c>
      <c r="DH121" s="88">
        <f t="shared" si="137"/>
        <v>0</v>
      </c>
      <c r="DI121" s="88">
        <f t="shared" si="137"/>
        <v>0</v>
      </c>
      <c r="DJ121" s="88">
        <f t="shared" si="137"/>
        <v>0</v>
      </c>
      <c r="DK121" s="88">
        <f t="shared" si="138"/>
        <v>0</v>
      </c>
      <c r="DL121" s="88">
        <f t="shared" si="138"/>
        <v>0</v>
      </c>
      <c r="DM121" s="88">
        <f t="shared" si="138"/>
        <v>0</v>
      </c>
      <c r="DN121" s="88">
        <f t="shared" si="138"/>
        <v>0</v>
      </c>
      <c r="DO121" s="88">
        <f t="shared" si="138"/>
        <v>0</v>
      </c>
      <c r="DP121" s="88">
        <f t="shared" si="138"/>
        <v>0</v>
      </c>
      <c r="DQ121" s="88">
        <f t="shared" si="138"/>
        <v>0</v>
      </c>
      <c r="DR121" s="88">
        <f t="shared" si="138"/>
        <v>0</v>
      </c>
      <c r="DS121" s="88">
        <f t="shared" si="138"/>
        <v>0</v>
      </c>
    </row>
    <row r="122" spans="10:123" x14ac:dyDescent="0.3">
      <c r="J122" s="12" t="str">
        <f>'6. Patients'!C102</f>
        <v/>
      </c>
      <c r="K122" s="12"/>
      <c r="L122" s="88">
        <f t="shared" si="100"/>
        <v>0</v>
      </c>
      <c r="M122" s="88">
        <f t="shared" si="101"/>
        <v>0</v>
      </c>
      <c r="N122" s="88">
        <f t="shared" si="102"/>
        <v>0</v>
      </c>
      <c r="O122" s="88">
        <f t="shared" si="103"/>
        <v>0</v>
      </c>
      <c r="P122" s="88">
        <f t="shared" si="104"/>
        <v>0</v>
      </c>
      <c r="Q122" s="88">
        <f t="shared" si="105"/>
        <v>0</v>
      </c>
      <c r="R122" s="88">
        <f t="shared" si="106"/>
        <v>0</v>
      </c>
      <c r="S122" s="88">
        <f t="shared" si="107"/>
        <v>0</v>
      </c>
      <c r="T122" s="88">
        <f t="shared" si="108"/>
        <v>0</v>
      </c>
      <c r="U122" s="88">
        <f t="shared" si="109"/>
        <v>0</v>
      </c>
      <c r="V122" s="88">
        <f t="shared" si="110"/>
        <v>0</v>
      </c>
      <c r="W122" s="88">
        <f t="shared" si="111"/>
        <v>0</v>
      </c>
      <c r="X122" s="88">
        <f t="shared" si="112"/>
        <v>0</v>
      </c>
      <c r="Y122" s="88">
        <f t="shared" si="113"/>
        <v>0</v>
      </c>
      <c r="Z122" s="88">
        <f t="shared" si="114"/>
        <v>0</v>
      </c>
      <c r="AA122" s="88">
        <f t="shared" si="115"/>
        <v>0</v>
      </c>
      <c r="AB122" s="88">
        <f t="shared" si="116"/>
        <v>0</v>
      </c>
      <c r="AC122" s="88">
        <f t="shared" si="117"/>
        <v>0</v>
      </c>
      <c r="AD122" s="88">
        <f t="shared" si="118"/>
        <v>0</v>
      </c>
      <c r="AE122" s="88">
        <f t="shared" si="119"/>
        <v>0</v>
      </c>
      <c r="AF122" s="88">
        <f t="shared" si="120"/>
        <v>0</v>
      </c>
      <c r="AG122" s="88">
        <f t="shared" si="121"/>
        <v>0</v>
      </c>
      <c r="AH122" s="88">
        <f t="shared" si="122"/>
        <v>0</v>
      </c>
      <c r="AI122" s="88">
        <f t="shared" si="123"/>
        <v>0</v>
      </c>
      <c r="AJ122" s="88">
        <f t="shared" si="124"/>
        <v>0</v>
      </c>
      <c r="AK122" s="88">
        <f t="shared" si="125"/>
        <v>0</v>
      </c>
      <c r="AL122" s="88">
        <f t="shared" si="126"/>
        <v>0</v>
      </c>
      <c r="AM122" s="88">
        <f t="shared" si="127"/>
        <v>0</v>
      </c>
      <c r="AN122" s="88">
        <f t="shared" si="128"/>
        <v>0</v>
      </c>
      <c r="AO122" s="88">
        <f t="shared" si="129"/>
        <v>0</v>
      </c>
      <c r="AP122" s="88">
        <f t="shared" si="130"/>
        <v>0</v>
      </c>
      <c r="AQ122" s="88">
        <f t="shared" si="131"/>
        <v>0</v>
      </c>
      <c r="AR122" s="88">
        <f t="shared" si="132"/>
        <v>0</v>
      </c>
      <c r="AS122" s="88">
        <f t="shared" si="133"/>
        <v>0</v>
      </c>
      <c r="AT122" s="88">
        <f t="shared" si="134"/>
        <v>0</v>
      </c>
      <c r="AU122" s="88">
        <f t="shared" si="135"/>
        <v>0</v>
      </c>
      <c r="AW122" s="12" t="str">
        <f t="shared" si="97"/>
        <v/>
      </c>
      <c r="AX122" s="88">
        <f>-MIN(SUMPRODUCT(--($E$9:$E$28&lt;=AX$33),--($B$9:$B$28=$J$97),--($F$9:$F$28&gt;=AX$33),--($C$9:$C$28=$AW122),$H$9:$H$28,$K$9:$K$28),VLOOKUP($AW122,'6. Patients'!$C$78:$AP$107,COLUMNS('6. Patients'!$C$9:$F$9),0))</f>
        <v>0</v>
      </c>
      <c r="AY122" s="88">
        <f>-MIN(SUMPRODUCT(--($E$9:$E$28&lt;=AY$33),--($B$9:$B$28=$J$97),--($F$9:$F$28&gt;=AY$33),--($C$9:$C$28=$AW122),$H$9:$H$28,$K$9:$K$28),VLOOKUP($AW122,'6. Patients'!$C$78:$AP$107,COLUMNS('6. Patients'!$C$9:$F$9),0))</f>
        <v>0</v>
      </c>
      <c r="AZ122" s="88">
        <f>-MIN(SUMPRODUCT(--($E$9:$E$28&lt;=AZ$33),--($B$9:$B$28=$J$97),--($F$9:$F$28&gt;=AZ$33),--($C$9:$C$28=$AW122),$H$9:$H$28,$K$9:$K$28),VLOOKUP($AW122,'6. Patients'!$C$78:$AP$107,COLUMNS('6. Patients'!$C$9:$F$9),0))</f>
        <v>0</v>
      </c>
      <c r="BA122" s="88">
        <f>-MIN(SUMPRODUCT(--($E$9:$E$28&lt;=BA$33),--($B$9:$B$28=$J$97),--($F$9:$F$28&gt;=BA$33),--($C$9:$C$28=$AW122),$H$9:$H$28,$K$9:$K$28),VLOOKUP($AW122,'6. Patients'!$C$78:$AP$107,COLUMNS('6. Patients'!$C$9:$F$9),0))</f>
        <v>0</v>
      </c>
      <c r="BB122" s="88">
        <f>-MIN(SUMPRODUCT(--($E$9:$E$28&lt;=BB$33),--($B$9:$B$28=$J$97),--($F$9:$F$28&gt;=BB$33),--($C$9:$C$28=$AW122),$H$9:$H$28,$K$9:$K$28),VLOOKUP($AW122,'6. Patients'!$C$78:$AP$107,COLUMNS('6. Patients'!$C$9:$F$9),0))</f>
        <v>0</v>
      </c>
      <c r="BC122" s="88">
        <f>-MIN(SUMPRODUCT(--($E$9:$E$28&lt;=BC$33),--($B$9:$B$28=$J$97),--($F$9:$F$28&gt;=BC$33),--($C$9:$C$28=$AW122),$H$9:$H$28,$K$9:$K$28),VLOOKUP($AW122,'6. Patients'!$C$78:$AP$107,COLUMNS('6. Patients'!$C$9:$F$9),0))</f>
        <v>0</v>
      </c>
      <c r="BD122" s="88">
        <f>-MIN(SUMPRODUCT(--($E$9:$E$28&lt;=BD$33),--($B$9:$B$28=$J$97),--($F$9:$F$28&gt;=BD$33),--($C$9:$C$28=$AW122),$H$9:$H$28,$K$9:$K$28),VLOOKUP($AW122,'6. Patients'!$C$78:$AP$107,COLUMNS('6. Patients'!$C$9:$F$9),0))</f>
        <v>0</v>
      </c>
      <c r="BE122" s="88">
        <f>-MIN(SUMPRODUCT(--($E$9:$E$28&lt;=BE$33),--($B$9:$B$28=$J$97),--($F$9:$F$28&gt;=BE$33),--($C$9:$C$28=$AW122),$H$9:$H$28,$K$9:$K$28),VLOOKUP($AW122,'6. Patients'!$C$78:$AP$107,COLUMNS('6. Patients'!$C$9:$F$9),0))</f>
        <v>0</v>
      </c>
      <c r="BF122" s="88">
        <f>-MIN(SUMPRODUCT(--($E$9:$E$28&lt;=BF$33),--($B$9:$B$28=$J$97),--($F$9:$F$28&gt;=BF$33),--($C$9:$C$28=$AW122),$H$9:$H$28,$K$9:$K$28),VLOOKUP($AW122,'6. Patients'!$C$78:$AP$107,COLUMNS('6. Patients'!$C$9:$F$9),0))</f>
        <v>0</v>
      </c>
      <c r="BG122" s="88">
        <f>-MIN(SUMPRODUCT(--($E$9:$E$28&lt;=BG$33),--($B$9:$B$28=$J$97),--($F$9:$F$28&gt;=BG$33),--($C$9:$C$28=$AW122),$H$9:$H$28,$K$9:$K$28),VLOOKUP($AW122,'6. Patients'!$C$78:$AP$107,COLUMNS('6. Patients'!$C$9:$F$9),0))</f>
        <v>0</v>
      </c>
      <c r="BH122" s="88">
        <f>-MIN(SUMPRODUCT(--($E$9:$E$28&lt;=BH$33),--($B$9:$B$28=$J$97),--($F$9:$F$28&gt;=BH$33),--($C$9:$C$28=$AW122),$H$9:$H$28,$K$9:$K$28),VLOOKUP($AW122,'6. Patients'!$C$78:$AP$107,COLUMNS('6. Patients'!$C$9:$F$9),0))</f>
        <v>0</v>
      </c>
      <c r="BI122" s="88">
        <f>-MIN(SUMPRODUCT(--($E$9:$E$28&lt;=BI$33),--($B$9:$B$28=$J$97),--($F$9:$F$28&gt;=BI$33),--($C$9:$C$28=$AW122),$H$9:$H$28,$K$9:$K$28),VLOOKUP($AW122,'6. Patients'!$C$78:$AP$107,COLUMNS('6. Patients'!$C$9:$F$9),0))</f>
        <v>0</v>
      </c>
      <c r="BJ122" s="88">
        <f>-MIN(SUMPRODUCT(--($E$9:$E$28&lt;=BJ$33),--($B$9:$B$28=$J$97),--($F$9:$F$28&gt;=BJ$33),--($C$9:$C$28=$AW122),$H$9:$H$28,$K$9:$K$28),VLOOKUP($AW122,'6. Patients'!$C$78:$AP$107,COLUMNS('6. Patients'!$C$9:$F$9),0))</f>
        <v>0</v>
      </c>
      <c r="BK122" s="88">
        <f>-MIN(SUMPRODUCT(--($E$9:$E$28&lt;=BK$33),--($B$9:$B$28=$J$97),--($F$9:$F$28&gt;=BK$33),--($C$9:$C$28=$AW122),$H$9:$H$28,$K$9:$K$28),VLOOKUP($AW122,'6. Patients'!$C$78:$AP$107,COLUMNS('6. Patients'!$C$9:$F$9),0))</f>
        <v>0</v>
      </c>
      <c r="BL122" s="88">
        <f>-MIN(SUMPRODUCT(--($E$9:$E$28&lt;=BL$33),--($B$9:$B$28=$J$97),--($F$9:$F$28&gt;=BL$33),--($C$9:$C$28=$AW122),$H$9:$H$28,$K$9:$K$28),VLOOKUP($AW122,'6. Patients'!$C$78:$AP$107,COLUMNS('6. Patients'!$C$9:$F$9),0))</f>
        <v>0</v>
      </c>
      <c r="BM122" s="88">
        <f>-MIN(SUMPRODUCT(--($E$9:$E$28&lt;=BM$33),--($B$9:$B$28=$J$97),--($F$9:$F$28&gt;=BM$33),--($C$9:$C$28=$AW122),$H$9:$H$28,$K$9:$K$28),VLOOKUP($AW122,'6. Patients'!$C$78:$AP$107,COLUMNS('6. Patients'!$C$9:$F$9),0))</f>
        <v>0</v>
      </c>
      <c r="BN122" s="88">
        <f>-MIN(SUMPRODUCT(--($E$9:$E$28&lt;=BN$33),--($B$9:$B$28=$J$97),--($F$9:$F$28&gt;=BN$33),--($C$9:$C$28=$AW122),$H$9:$H$28,$K$9:$K$28),VLOOKUP($AW122,'6. Patients'!$C$78:$AP$107,COLUMNS('6. Patients'!$C$9:$F$9),0))</f>
        <v>0</v>
      </c>
      <c r="BO122" s="88">
        <f>-MIN(SUMPRODUCT(--($E$9:$E$28&lt;=BO$33),--($B$9:$B$28=$J$97),--($F$9:$F$28&gt;=BO$33),--($C$9:$C$28=$AW122),$H$9:$H$28,$K$9:$K$28),VLOOKUP($AW122,'6. Patients'!$C$78:$AP$107,COLUMNS('6. Patients'!$C$9:$F$9),0))</f>
        <v>0</v>
      </c>
      <c r="BP122" s="88">
        <f>-MIN(SUMPRODUCT(--($E$9:$E$28&lt;=BP$33),--($B$9:$B$28=$J$97),--($F$9:$F$28&gt;=BP$33),--($C$9:$C$28=$AW122),$H$9:$H$28,$K$9:$K$28),VLOOKUP($AW122,'6. Patients'!$C$78:$AP$107,COLUMNS('6. Patients'!$C$9:$F$9),0))</f>
        <v>0</v>
      </c>
      <c r="BQ122" s="88">
        <f>-MIN(SUMPRODUCT(--($E$9:$E$28&lt;=BQ$33),--($B$9:$B$28=$J$97),--($F$9:$F$28&gt;=BQ$33),--($C$9:$C$28=$AW122),$H$9:$H$28,$K$9:$K$28),VLOOKUP($AW122,'6. Patients'!$C$78:$AP$107,COLUMNS('6. Patients'!$C$9:$F$9),0))</f>
        <v>0</v>
      </c>
      <c r="BR122" s="88">
        <f>-MIN(SUMPRODUCT(--($E$9:$E$28&lt;=BR$33),--($B$9:$B$28=$J$97),--($F$9:$F$28&gt;=BR$33),--($C$9:$C$28=$AW122),$H$9:$H$28,$K$9:$K$28),VLOOKUP($AW122,'6. Patients'!$C$78:$AP$107,COLUMNS('6. Patients'!$C$9:$F$9),0))</f>
        <v>0</v>
      </c>
      <c r="BS122" s="88">
        <f>-MIN(SUMPRODUCT(--($E$9:$E$28&lt;=BS$33),--($B$9:$B$28=$J$97),--($F$9:$F$28&gt;=BS$33),--($C$9:$C$28=$AW122),$H$9:$H$28,$K$9:$K$28),VLOOKUP($AW122,'6. Patients'!$C$78:$AP$107,COLUMNS('6. Patients'!$C$9:$F$9),0))</f>
        <v>0</v>
      </c>
      <c r="BT122" s="88">
        <f>-MIN(SUMPRODUCT(--($E$9:$E$28&lt;=BT$33),--($B$9:$B$28=$J$97),--($F$9:$F$28&gt;=BT$33),--($C$9:$C$28=$AW122),$H$9:$H$28,$K$9:$K$28),VLOOKUP($AW122,'6. Patients'!$C$78:$AP$107,COLUMNS('6. Patients'!$C$9:$F$9),0))</f>
        <v>0</v>
      </c>
      <c r="BU122" s="88">
        <f>-MIN(SUMPRODUCT(--($E$9:$E$28&lt;=BU$33),--($B$9:$B$28=$J$97),--($F$9:$F$28&gt;=BU$33),--($C$9:$C$28=$AW122),$H$9:$H$28,$K$9:$K$28),VLOOKUP($AW122,'6. Patients'!$C$78:$AP$107,COLUMNS('6. Patients'!$C$9:$F$9),0))</f>
        <v>0</v>
      </c>
      <c r="BV122" s="88">
        <f>-MIN(SUMPRODUCT(--($E$9:$E$28&lt;=BV$33),--($B$9:$B$28=$J$97),--($F$9:$F$28&gt;=BV$33),--($C$9:$C$28=$AW122),$H$9:$H$28,$K$9:$K$28),VLOOKUP($AW122,'6. Patients'!$C$78:$AP$107,COLUMNS('6. Patients'!$C$9:$F$9),0))</f>
        <v>0</v>
      </c>
      <c r="BW122" s="88">
        <f>-MIN(SUMPRODUCT(--($E$9:$E$28&lt;=BW$33),--($B$9:$B$28=$J$97),--($F$9:$F$28&gt;=BW$33),--($C$9:$C$28=$AW122),$H$9:$H$28,$K$9:$K$28),VLOOKUP($AW122,'6. Patients'!$C$78:$AP$107,COLUMNS('6. Patients'!$C$9:$F$9),0))</f>
        <v>0</v>
      </c>
      <c r="BX122" s="88">
        <f>-MIN(SUMPRODUCT(--($E$9:$E$28&lt;=BX$33),--($B$9:$B$28=$J$97),--($F$9:$F$28&gt;=BX$33),--($C$9:$C$28=$AW122),$H$9:$H$28,$K$9:$K$28),VLOOKUP($AW122,'6. Patients'!$C$78:$AP$107,COLUMNS('6. Patients'!$C$9:$F$9),0))</f>
        <v>0</v>
      </c>
      <c r="BY122" s="88">
        <f>-MIN(SUMPRODUCT(--($E$9:$E$28&lt;=BY$33),--($B$9:$B$28=$J$97),--($F$9:$F$28&gt;=BY$33),--($C$9:$C$28=$AW122),$H$9:$H$28,$K$9:$K$28),VLOOKUP($AW122,'6. Patients'!$C$78:$AP$107,COLUMNS('6. Patients'!$C$9:$F$9),0))</f>
        <v>0</v>
      </c>
      <c r="BZ122" s="88">
        <f>-MIN(SUMPRODUCT(--($E$9:$E$28&lt;=BZ$33),--($B$9:$B$28=$J$97),--($F$9:$F$28&gt;=BZ$33),--($C$9:$C$28=$AW122),$H$9:$H$28,$K$9:$K$28),VLOOKUP($AW122,'6. Patients'!$C$78:$AP$107,COLUMNS('6. Patients'!$C$9:$F$9),0))</f>
        <v>0</v>
      </c>
      <c r="CA122" s="88">
        <f>-MIN(SUMPRODUCT(--($E$9:$E$28&lt;=CA$33),--($B$9:$B$28=$J$97),--($F$9:$F$28&gt;=CA$33),--($C$9:$C$28=$AW122),$H$9:$H$28,$K$9:$K$28),VLOOKUP($AW122,'6. Patients'!$C$78:$AP$107,COLUMNS('6. Patients'!$C$9:$F$9),0))</f>
        <v>0</v>
      </c>
      <c r="CB122" s="88">
        <f>-MIN(SUMPRODUCT(--($E$9:$E$28&lt;=CB$33),--($B$9:$B$28=$J$97),--($F$9:$F$28&gt;=CB$33),--($C$9:$C$28=$AW122),$H$9:$H$28,$K$9:$K$28),VLOOKUP($AW122,'6. Patients'!$C$78:$AP$107,COLUMNS('6. Patients'!$C$9:$F$9),0))</f>
        <v>0</v>
      </c>
      <c r="CC122" s="88">
        <f>-MIN(SUMPRODUCT(--($E$9:$E$28&lt;=CC$33),--($B$9:$B$28=$J$97),--($F$9:$F$28&gt;=CC$33),--($C$9:$C$28=$AW122),$H$9:$H$28,$K$9:$K$28),VLOOKUP($AW122,'6. Patients'!$C$78:$AP$107,COLUMNS('6. Patients'!$C$9:$F$9),0))</f>
        <v>0</v>
      </c>
      <c r="CD122" s="88">
        <f>-MIN(SUMPRODUCT(--($E$9:$E$28&lt;=CD$33),--($B$9:$B$28=$J$97),--($F$9:$F$28&gt;=CD$33),--($C$9:$C$28=$AW122),$H$9:$H$28,$K$9:$K$28),VLOOKUP($AW122,'6. Patients'!$C$78:$AP$107,COLUMNS('6. Patients'!$C$9:$F$9),0))</f>
        <v>0</v>
      </c>
      <c r="CE122" s="88">
        <f>-MIN(SUMPRODUCT(--($E$9:$E$28&lt;=CE$33),--($B$9:$B$28=$J$97),--($F$9:$F$28&gt;=CE$33),--($C$9:$C$28=$AW122),$H$9:$H$28,$K$9:$K$28),VLOOKUP($AW122,'6. Patients'!$C$78:$AP$107,COLUMNS('6. Patients'!$C$9:$F$9),0))</f>
        <v>0</v>
      </c>
      <c r="CF122" s="88">
        <f>-MIN(SUMPRODUCT(--($E$9:$E$28&lt;=CF$33),--($B$9:$B$28=$J$97),--($F$9:$F$28&gt;=CF$33),--($C$9:$C$28=$AW122),$H$9:$H$28,$K$9:$K$28),VLOOKUP($AW122,'6. Patients'!$C$78:$AP$107,COLUMNS('6. Patients'!$C$9:$F$9),0))</f>
        <v>0</v>
      </c>
      <c r="CG122" s="88">
        <f>-MIN(SUMPRODUCT(--($E$9:$E$28&lt;=CG$33),--($B$9:$B$28=$J$97),--($F$9:$F$28&gt;=CG$33),--($C$9:$C$28=$AW122),$H$9:$H$28,$K$9:$K$28),VLOOKUP($AW122,'6. Patients'!$C$78:$AP$107,COLUMNS('6. Patients'!$C$9:$F$9),0))</f>
        <v>0</v>
      </c>
      <c r="CI122" s="12" t="str">
        <f t="shared" si="98"/>
        <v/>
      </c>
      <c r="CJ122" s="88">
        <f t="shared" ref="CJ122:CY127" si="140">SUMPRODUCT(--($E$9:$E$28&lt;=CJ$33),--($B$9:$B$28=$J$97),--($F$9:$F$28&gt;=CJ$33),--($D$9:$D$28=$AW122),$H$9:$H$28,$K$9:$K$28)</f>
        <v>0</v>
      </c>
      <c r="CK122" s="88">
        <f t="shared" si="140"/>
        <v>0</v>
      </c>
      <c r="CL122" s="88">
        <f t="shared" si="140"/>
        <v>0</v>
      </c>
      <c r="CM122" s="88">
        <f t="shared" si="140"/>
        <v>0</v>
      </c>
      <c r="CN122" s="88">
        <f t="shared" si="140"/>
        <v>0</v>
      </c>
      <c r="CO122" s="88">
        <f t="shared" si="140"/>
        <v>0</v>
      </c>
      <c r="CP122" s="88">
        <f t="shared" si="140"/>
        <v>0</v>
      </c>
      <c r="CQ122" s="88">
        <f t="shared" si="140"/>
        <v>0</v>
      </c>
      <c r="CR122" s="88">
        <f t="shared" si="140"/>
        <v>0</v>
      </c>
      <c r="CS122" s="88">
        <f t="shared" si="140"/>
        <v>0</v>
      </c>
      <c r="CT122" s="88">
        <f t="shared" si="140"/>
        <v>0</v>
      </c>
      <c r="CU122" s="88">
        <f t="shared" si="140"/>
        <v>0</v>
      </c>
      <c r="CV122" s="88">
        <f t="shared" si="140"/>
        <v>0</v>
      </c>
      <c r="CW122" s="88">
        <f t="shared" si="140"/>
        <v>0</v>
      </c>
      <c r="CX122" s="88">
        <f t="shared" si="140"/>
        <v>0</v>
      </c>
      <c r="CY122" s="88">
        <f t="shared" si="140"/>
        <v>0</v>
      </c>
      <c r="CZ122" s="88">
        <f t="shared" si="139"/>
        <v>0</v>
      </c>
      <c r="DA122" s="88">
        <f t="shared" si="139"/>
        <v>0</v>
      </c>
      <c r="DB122" s="88">
        <f t="shared" si="139"/>
        <v>0</v>
      </c>
      <c r="DC122" s="88">
        <f t="shared" si="139"/>
        <v>0</v>
      </c>
      <c r="DD122" s="88">
        <f t="shared" si="139"/>
        <v>0</v>
      </c>
      <c r="DE122" s="88">
        <f t="shared" si="139"/>
        <v>0</v>
      </c>
      <c r="DF122" s="88">
        <f t="shared" si="139"/>
        <v>0</v>
      </c>
      <c r="DG122" s="88">
        <f t="shared" si="139"/>
        <v>0</v>
      </c>
      <c r="DH122" s="88">
        <f t="shared" si="137"/>
        <v>0</v>
      </c>
      <c r="DI122" s="88">
        <f t="shared" si="137"/>
        <v>0</v>
      </c>
      <c r="DJ122" s="88">
        <f t="shared" si="137"/>
        <v>0</v>
      </c>
      <c r="DK122" s="88">
        <f t="shared" si="138"/>
        <v>0</v>
      </c>
      <c r="DL122" s="88">
        <f t="shared" si="138"/>
        <v>0</v>
      </c>
      <c r="DM122" s="88">
        <f t="shared" si="138"/>
        <v>0</v>
      </c>
      <c r="DN122" s="88">
        <f t="shared" si="138"/>
        <v>0</v>
      </c>
      <c r="DO122" s="88">
        <f t="shared" si="138"/>
        <v>0</v>
      </c>
      <c r="DP122" s="88">
        <f t="shared" si="138"/>
        <v>0</v>
      </c>
      <c r="DQ122" s="88">
        <f t="shared" si="138"/>
        <v>0</v>
      </c>
      <c r="DR122" s="88">
        <f t="shared" si="138"/>
        <v>0</v>
      </c>
      <c r="DS122" s="88">
        <f t="shared" si="138"/>
        <v>0</v>
      </c>
    </row>
    <row r="123" spans="10:123" x14ac:dyDescent="0.3">
      <c r="J123" s="12" t="str">
        <f>'6. Patients'!C103</f>
        <v/>
      </c>
      <c r="K123" s="12"/>
      <c r="L123" s="88">
        <f t="shared" si="100"/>
        <v>0</v>
      </c>
      <c r="M123" s="88">
        <f t="shared" si="101"/>
        <v>0</v>
      </c>
      <c r="N123" s="88">
        <f t="shared" si="102"/>
        <v>0</v>
      </c>
      <c r="O123" s="88">
        <f t="shared" si="103"/>
        <v>0</v>
      </c>
      <c r="P123" s="88">
        <f t="shared" si="104"/>
        <v>0</v>
      </c>
      <c r="Q123" s="88">
        <f t="shared" si="105"/>
        <v>0</v>
      </c>
      <c r="R123" s="88">
        <f t="shared" si="106"/>
        <v>0</v>
      </c>
      <c r="S123" s="88">
        <f t="shared" si="107"/>
        <v>0</v>
      </c>
      <c r="T123" s="88">
        <f t="shared" si="108"/>
        <v>0</v>
      </c>
      <c r="U123" s="88">
        <f t="shared" si="109"/>
        <v>0</v>
      </c>
      <c r="V123" s="88">
        <f t="shared" si="110"/>
        <v>0</v>
      </c>
      <c r="W123" s="88">
        <f t="shared" si="111"/>
        <v>0</v>
      </c>
      <c r="X123" s="88">
        <f t="shared" si="112"/>
        <v>0</v>
      </c>
      <c r="Y123" s="88">
        <f t="shared" si="113"/>
        <v>0</v>
      </c>
      <c r="Z123" s="88">
        <f t="shared" si="114"/>
        <v>0</v>
      </c>
      <c r="AA123" s="88">
        <f t="shared" si="115"/>
        <v>0</v>
      </c>
      <c r="AB123" s="88">
        <f t="shared" si="116"/>
        <v>0</v>
      </c>
      <c r="AC123" s="88">
        <f t="shared" si="117"/>
        <v>0</v>
      </c>
      <c r="AD123" s="88">
        <f t="shared" si="118"/>
        <v>0</v>
      </c>
      <c r="AE123" s="88">
        <f t="shared" si="119"/>
        <v>0</v>
      </c>
      <c r="AF123" s="88">
        <f t="shared" si="120"/>
        <v>0</v>
      </c>
      <c r="AG123" s="88">
        <f t="shared" si="121"/>
        <v>0</v>
      </c>
      <c r="AH123" s="88">
        <f t="shared" si="122"/>
        <v>0</v>
      </c>
      <c r="AI123" s="88">
        <f t="shared" si="123"/>
        <v>0</v>
      </c>
      <c r="AJ123" s="88">
        <f t="shared" si="124"/>
        <v>0</v>
      </c>
      <c r="AK123" s="88">
        <f t="shared" si="125"/>
        <v>0</v>
      </c>
      <c r="AL123" s="88">
        <f t="shared" si="126"/>
        <v>0</v>
      </c>
      <c r="AM123" s="88">
        <f t="shared" si="127"/>
        <v>0</v>
      </c>
      <c r="AN123" s="88">
        <f t="shared" si="128"/>
        <v>0</v>
      </c>
      <c r="AO123" s="88">
        <f t="shared" si="129"/>
        <v>0</v>
      </c>
      <c r="AP123" s="88">
        <f t="shared" si="130"/>
        <v>0</v>
      </c>
      <c r="AQ123" s="88">
        <f t="shared" si="131"/>
        <v>0</v>
      </c>
      <c r="AR123" s="88">
        <f t="shared" si="132"/>
        <v>0</v>
      </c>
      <c r="AS123" s="88">
        <f t="shared" si="133"/>
        <v>0</v>
      </c>
      <c r="AT123" s="88">
        <f t="shared" si="134"/>
        <v>0</v>
      </c>
      <c r="AU123" s="88">
        <f t="shared" si="135"/>
        <v>0</v>
      </c>
      <c r="AW123" s="12" t="str">
        <f t="shared" si="97"/>
        <v/>
      </c>
      <c r="AX123" s="88">
        <f>-MIN(SUMPRODUCT(--($E$9:$E$28&lt;=AX$33),--($B$9:$B$28=$J$97),--($F$9:$F$28&gt;=AX$33),--($C$9:$C$28=$AW123),$H$9:$H$28,$K$9:$K$28),VLOOKUP($AW123,'6. Patients'!$C$78:$AP$107,COLUMNS('6. Patients'!$C$9:$F$9),0))</f>
        <v>0</v>
      </c>
      <c r="AY123" s="88">
        <f>-MIN(SUMPRODUCT(--($E$9:$E$28&lt;=AY$33),--($B$9:$B$28=$J$97),--($F$9:$F$28&gt;=AY$33),--($C$9:$C$28=$AW123),$H$9:$H$28,$K$9:$K$28),VLOOKUP($AW123,'6. Patients'!$C$78:$AP$107,COLUMNS('6. Patients'!$C$9:$F$9),0))</f>
        <v>0</v>
      </c>
      <c r="AZ123" s="88">
        <f>-MIN(SUMPRODUCT(--($E$9:$E$28&lt;=AZ$33),--($B$9:$B$28=$J$97),--($F$9:$F$28&gt;=AZ$33),--($C$9:$C$28=$AW123),$H$9:$H$28,$K$9:$K$28),VLOOKUP($AW123,'6. Patients'!$C$78:$AP$107,COLUMNS('6. Patients'!$C$9:$F$9),0))</f>
        <v>0</v>
      </c>
      <c r="BA123" s="88">
        <f>-MIN(SUMPRODUCT(--($E$9:$E$28&lt;=BA$33),--($B$9:$B$28=$J$97),--($F$9:$F$28&gt;=BA$33),--($C$9:$C$28=$AW123),$H$9:$H$28,$K$9:$K$28),VLOOKUP($AW123,'6. Patients'!$C$78:$AP$107,COLUMNS('6. Patients'!$C$9:$F$9),0))</f>
        <v>0</v>
      </c>
      <c r="BB123" s="88">
        <f>-MIN(SUMPRODUCT(--($E$9:$E$28&lt;=BB$33),--($B$9:$B$28=$J$97),--($F$9:$F$28&gt;=BB$33),--($C$9:$C$28=$AW123),$H$9:$H$28,$K$9:$K$28),VLOOKUP($AW123,'6. Patients'!$C$78:$AP$107,COLUMNS('6. Patients'!$C$9:$F$9),0))</f>
        <v>0</v>
      </c>
      <c r="BC123" s="88">
        <f>-MIN(SUMPRODUCT(--($E$9:$E$28&lt;=BC$33),--($B$9:$B$28=$J$97),--($F$9:$F$28&gt;=BC$33),--($C$9:$C$28=$AW123),$H$9:$H$28,$K$9:$K$28),VLOOKUP($AW123,'6. Patients'!$C$78:$AP$107,COLUMNS('6. Patients'!$C$9:$F$9),0))</f>
        <v>0</v>
      </c>
      <c r="BD123" s="88">
        <f>-MIN(SUMPRODUCT(--($E$9:$E$28&lt;=BD$33),--($B$9:$B$28=$J$97),--($F$9:$F$28&gt;=BD$33),--($C$9:$C$28=$AW123),$H$9:$H$28,$K$9:$K$28),VLOOKUP($AW123,'6. Patients'!$C$78:$AP$107,COLUMNS('6. Patients'!$C$9:$F$9),0))</f>
        <v>0</v>
      </c>
      <c r="BE123" s="88">
        <f>-MIN(SUMPRODUCT(--($E$9:$E$28&lt;=BE$33),--($B$9:$B$28=$J$97),--($F$9:$F$28&gt;=BE$33),--($C$9:$C$28=$AW123),$H$9:$H$28,$K$9:$K$28),VLOOKUP($AW123,'6. Patients'!$C$78:$AP$107,COLUMNS('6. Patients'!$C$9:$F$9),0))</f>
        <v>0</v>
      </c>
      <c r="BF123" s="88">
        <f>-MIN(SUMPRODUCT(--($E$9:$E$28&lt;=BF$33),--($B$9:$B$28=$J$97),--($F$9:$F$28&gt;=BF$33),--($C$9:$C$28=$AW123),$H$9:$H$28,$K$9:$K$28),VLOOKUP($AW123,'6. Patients'!$C$78:$AP$107,COLUMNS('6. Patients'!$C$9:$F$9),0))</f>
        <v>0</v>
      </c>
      <c r="BG123" s="88">
        <f>-MIN(SUMPRODUCT(--($E$9:$E$28&lt;=BG$33),--($B$9:$B$28=$J$97),--($F$9:$F$28&gt;=BG$33),--($C$9:$C$28=$AW123),$H$9:$H$28,$K$9:$K$28),VLOOKUP($AW123,'6. Patients'!$C$78:$AP$107,COLUMNS('6. Patients'!$C$9:$F$9),0))</f>
        <v>0</v>
      </c>
      <c r="BH123" s="88">
        <f>-MIN(SUMPRODUCT(--($E$9:$E$28&lt;=BH$33),--($B$9:$B$28=$J$97),--($F$9:$F$28&gt;=BH$33),--($C$9:$C$28=$AW123),$H$9:$H$28,$K$9:$K$28),VLOOKUP($AW123,'6. Patients'!$C$78:$AP$107,COLUMNS('6. Patients'!$C$9:$F$9),0))</f>
        <v>0</v>
      </c>
      <c r="BI123" s="88">
        <f>-MIN(SUMPRODUCT(--($E$9:$E$28&lt;=BI$33),--($B$9:$B$28=$J$97),--($F$9:$F$28&gt;=BI$33),--($C$9:$C$28=$AW123),$H$9:$H$28,$K$9:$K$28),VLOOKUP($AW123,'6. Patients'!$C$78:$AP$107,COLUMNS('6. Patients'!$C$9:$F$9),0))</f>
        <v>0</v>
      </c>
      <c r="BJ123" s="88">
        <f>-MIN(SUMPRODUCT(--($E$9:$E$28&lt;=BJ$33),--($B$9:$B$28=$J$97),--($F$9:$F$28&gt;=BJ$33),--($C$9:$C$28=$AW123),$H$9:$H$28,$K$9:$K$28),VLOOKUP($AW123,'6. Patients'!$C$78:$AP$107,COLUMNS('6. Patients'!$C$9:$F$9),0))</f>
        <v>0</v>
      </c>
      <c r="BK123" s="88">
        <f>-MIN(SUMPRODUCT(--($E$9:$E$28&lt;=BK$33),--($B$9:$B$28=$J$97),--($F$9:$F$28&gt;=BK$33),--($C$9:$C$28=$AW123),$H$9:$H$28,$K$9:$K$28),VLOOKUP($AW123,'6. Patients'!$C$78:$AP$107,COLUMNS('6. Patients'!$C$9:$F$9),0))</f>
        <v>0</v>
      </c>
      <c r="BL123" s="88">
        <f>-MIN(SUMPRODUCT(--($E$9:$E$28&lt;=BL$33),--($B$9:$B$28=$J$97),--($F$9:$F$28&gt;=BL$33),--($C$9:$C$28=$AW123),$H$9:$H$28,$K$9:$K$28),VLOOKUP($AW123,'6. Patients'!$C$78:$AP$107,COLUMNS('6. Patients'!$C$9:$F$9),0))</f>
        <v>0</v>
      </c>
      <c r="BM123" s="88">
        <f>-MIN(SUMPRODUCT(--($E$9:$E$28&lt;=BM$33),--($B$9:$B$28=$J$97),--($F$9:$F$28&gt;=BM$33),--($C$9:$C$28=$AW123),$H$9:$H$28,$K$9:$K$28),VLOOKUP($AW123,'6. Patients'!$C$78:$AP$107,COLUMNS('6. Patients'!$C$9:$F$9),0))</f>
        <v>0</v>
      </c>
      <c r="BN123" s="88">
        <f>-MIN(SUMPRODUCT(--($E$9:$E$28&lt;=BN$33),--($B$9:$B$28=$J$97),--($F$9:$F$28&gt;=BN$33),--($C$9:$C$28=$AW123),$H$9:$H$28,$K$9:$K$28),VLOOKUP($AW123,'6. Patients'!$C$78:$AP$107,COLUMNS('6. Patients'!$C$9:$F$9),0))</f>
        <v>0</v>
      </c>
      <c r="BO123" s="88">
        <f>-MIN(SUMPRODUCT(--($E$9:$E$28&lt;=BO$33),--($B$9:$B$28=$J$97),--($F$9:$F$28&gt;=BO$33),--($C$9:$C$28=$AW123),$H$9:$H$28,$K$9:$K$28),VLOOKUP($AW123,'6. Patients'!$C$78:$AP$107,COLUMNS('6. Patients'!$C$9:$F$9),0))</f>
        <v>0</v>
      </c>
      <c r="BP123" s="88">
        <f>-MIN(SUMPRODUCT(--($E$9:$E$28&lt;=BP$33),--($B$9:$B$28=$J$97),--($F$9:$F$28&gt;=BP$33),--($C$9:$C$28=$AW123),$H$9:$H$28,$K$9:$K$28),VLOOKUP($AW123,'6. Patients'!$C$78:$AP$107,COLUMNS('6. Patients'!$C$9:$F$9),0))</f>
        <v>0</v>
      </c>
      <c r="BQ123" s="88">
        <f>-MIN(SUMPRODUCT(--($E$9:$E$28&lt;=BQ$33),--($B$9:$B$28=$J$97),--($F$9:$F$28&gt;=BQ$33),--($C$9:$C$28=$AW123),$H$9:$H$28,$K$9:$K$28),VLOOKUP($AW123,'6. Patients'!$C$78:$AP$107,COLUMNS('6. Patients'!$C$9:$F$9),0))</f>
        <v>0</v>
      </c>
      <c r="BR123" s="88">
        <f>-MIN(SUMPRODUCT(--($E$9:$E$28&lt;=BR$33),--($B$9:$B$28=$J$97),--($F$9:$F$28&gt;=BR$33),--($C$9:$C$28=$AW123),$H$9:$H$28,$K$9:$K$28),VLOOKUP($AW123,'6. Patients'!$C$78:$AP$107,COLUMNS('6. Patients'!$C$9:$F$9),0))</f>
        <v>0</v>
      </c>
      <c r="BS123" s="88">
        <f>-MIN(SUMPRODUCT(--($E$9:$E$28&lt;=BS$33),--($B$9:$B$28=$J$97),--($F$9:$F$28&gt;=BS$33),--($C$9:$C$28=$AW123),$H$9:$H$28,$K$9:$K$28),VLOOKUP($AW123,'6. Patients'!$C$78:$AP$107,COLUMNS('6. Patients'!$C$9:$F$9),0))</f>
        <v>0</v>
      </c>
      <c r="BT123" s="88">
        <f>-MIN(SUMPRODUCT(--($E$9:$E$28&lt;=BT$33),--($B$9:$B$28=$J$97),--($F$9:$F$28&gt;=BT$33),--($C$9:$C$28=$AW123),$H$9:$H$28,$K$9:$K$28),VLOOKUP($AW123,'6. Patients'!$C$78:$AP$107,COLUMNS('6. Patients'!$C$9:$F$9),0))</f>
        <v>0</v>
      </c>
      <c r="BU123" s="88">
        <f>-MIN(SUMPRODUCT(--($E$9:$E$28&lt;=BU$33),--($B$9:$B$28=$J$97),--($F$9:$F$28&gt;=BU$33),--($C$9:$C$28=$AW123),$H$9:$H$28,$K$9:$K$28),VLOOKUP($AW123,'6. Patients'!$C$78:$AP$107,COLUMNS('6. Patients'!$C$9:$F$9),0))</f>
        <v>0</v>
      </c>
      <c r="BV123" s="88">
        <f>-MIN(SUMPRODUCT(--($E$9:$E$28&lt;=BV$33),--($B$9:$B$28=$J$97),--($F$9:$F$28&gt;=BV$33),--($C$9:$C$28=$AW123),$H$9:$H$28,$K$9:$K$28),VLOOKUP($AW123,'6. Patients'!$C$78:$AP$107,COLUMNS('6. Patients'!$C$9:$F$9),0))</f>
        <v>0</v>
      </c>
      <c r="BW123" s="88">
        <f>-MIN(SUMPRODUCT(--($E$9:$E$28&lt;=BW$33),--($B$9:$B$28=$J$97),--($F$9:$F$28&gt;=BW$33),--($C$9:$C$28=$AW123),$H$9:$H$28,$K$9:$K$28),VLOOKUP($AW123,'6. Patients'!$C$78:$AP$107,COLUMNS('6. Patients'!$C$9:$F$9),0))</f>
        <v>0</v>
      </c>
      <c r="BX123" s="88">
        <f>-MIN(SUMPRODUCT(--($E$9:$E$28&lt;=BX$33),--($B$9:$B$28=$J$97),--($F$9:$F$28&gt;=BX$33),--($C$9:$C$28=$AW123),$H$9:$H$28,$K$9:$K$28),VLOOKUP($AW123,'6. Patients'!$C$78:$AP$107,COLUMNS('6. Patients'!$C$9:$F$9),0))</f>
        <v>0</v>
      </c>
      <c r="BY123" s="88">
        <f>-MIN(SUMPRODUCT(--($E$9:$E$28&lt;=BY$33),--($B$9:$B$28=$J$97),--($F$9:$F$28&gt;=BY$33),--($C$9:$C$28=$AW123),$H$9:$H$28,$K$9:$K$28),VLOOKUP($AW123,'6. Patients'!$C$78:$AP$107,COLUMNS('6. Patients'!$C$9:$F$9),0))</f>
        <v>0</v>
      </c>
      <c r="BZ123" s="88">
        <f>-MIN(SUMPRODUCT(--($E$9:$E$28&lt;=BZ$33),--($B$9:$B$28=$J$97),--($F$9:$F$28&gt;=BZ$33),--($C$9:$C$28=$AW123),$H$9:$H$28,$K$9:$K$28),VLOOKUP($AW123,'6. Patients'!$C$78:$AP$107,COLUMNS('6. Patients'!$C$9:$F$9),0))</f>
        <v>0</v>
      </c>
      <c r="CA123" s="88">
        <f>-MIN(SUMPRODUCT(--($E$9:$E$28&lt;=CA$33),--($B$9:$B$28=$J$97),--($F$9:$F$28&gt;=CA$33),--($C$9:$C$28=$AW123),$H$9:$H$28,$K$9:$K$28),VLOOKUP($AW123,'6. Patients'!$C$78:$AP$107,COLUMNS('6. Patients'!$C$9:$F$9),0))</f>
        <v>0</v>
      </c>
      <c r="CB123" s="88">
        <f>-MIN(SUMPRODUCT(--($E$9:$E$28&lt;=CB$33),--($B$9:$B$28=$J$97),--($F$9:$F$28&gt;=CB$33),--($C$9:$C$28=$AW123),$H$9:$H$28,$K$9:$K$28),VLOOKUP($AW123,'6. Patients'!$C$78:$AP$107,COLUMNS('6. Patients'!$C$9:$F$9),0))</f>
        <v>0</v>
      </c>
      <c r="CC123" s="88">
        <f>-MIN(SUMPRODUCT(--($E$9:$E$28&lt;=CC$33),--($B$9:$B$28=$J$97),--($F$9:$F$28&gt;=CC$33),--($C$9:$C$28=$AW123),$H$9:$H$28,$K$9:$K$28),VLOOKUP($AW123,'6. Patients'!$C$78:$AP$107,COLUMNS('6. Patients'!$C$9:$F$9),0))</f>
        <v>0</v>
      </c>
      <c r="CD123" s="88">
        <f>-MIN(SUMPRODUCT(--($E$9:$E$28&lt;=CD$33),--($B$9:$B$28=$J$97),--($F$9:$F$28&gt;=CD$33),--($C$9:$C$28=$AW123),$H$9:$H$28,$K$9:$K$28),VLOOKUP($AW123,'6. Patients'!$C$78:$AP$107,COLUMNS('6. Patients'!$C$9:$F$9),0))</f>
        <v>0</v>
      </c>
      <c r="CE123" s="88">
        <f>-MIN(SUMPRODUCT(--($E$9:$E$28&lt;=CE$33),--($B$9:$B$28=$J$97),--($F$9:$F$28&gt;=CE$33),--($C$9:$C$28=$AW123),$H$9:$H$28,$K$9:$K$28),VLOOKUP($AW123,'6. Patients'!$C$78:$AP$107,COLUMNS('6. Patients'!$C$9:$F$9),0))</f>
        <v>0</v>
      </c>
      <c r="CF123" s="88">
        <f>-MIN(SUMPRODUCT(--($E$9:$E$28&lt;=CF$33),--($B$9:$B$28=$J$97),--($F$9:$F$28&gt;=CF$33),--($C$9:$C$28=$AW123),$H$9:$H$28,$K$9:$K$28),VLOOKUP($AW123,'6. Patients'!$C$78:$AP$107,COLUMNS('6. Patients'!$C$9:$F$9),0))</f>
        <v>0</v>
      </c>
      <c r="CG123" s="88">
        <f>-MIN(SUMPRODUCT(--($E$9:$E$28&lt;=CG$33),--($B$9:$B$28=$J$97),--($F$9:$F$28&gt;=CG$33),--($C$9:$C$28=$AW123),$H$9:$H$28,$K$9:$K$28),VLOOKUP($AW123,'6. Patients'!$C$78:$AP$107,COLUMNS('6. Patients'!$C$9:$F$9),0))</f>
        <v>0</v>
      </c>
      <c r="CI123" s="12" t="str">
        <f t="shared" si="98"/>
        <v/>
      </c>
      <c r="CJ123" s="88">
        <f t="shared" si="140"/>
        <v>0</v>
      </c>
      <c r="CK123" s="88">
        <f t="shared" si="140"/>
        <v>0</v>
      </c>
      <c r="CL123" s="88">
        <f t="shared" si="140"/>
        <v>0</v>
      </c>
      <c r="CM123" s="88">
        <f t="shared" si="140"/>
        <v>0</v>
      </c>
      <c r="CN123" s="88">
        <f t="shared" si="140"/>
        <v>0</v>
      </c>
      <c r="CO123" s="88">
        <f t="shared" si="140"/>
        <v>0</v>
      </c>
      <c r="CP123" s="88">
        <f t="shared" si="140"/>
        <v>0</v>
      </c>
      <c r="CQ123" s="88">
        <f t="shared" si="140"/>
        <v>0</v>
      </c>
      <c r="CR123" s="88">
        <f t="shared" si="140"/>
        <v>0</v>
      </c>
      <c r="CS123" s="88">
        <f t="shared" si="140"/>
        <v>0</v>
      </c>
      <c r="CT123" s="88">
        <f t="shared" si="140"/>
        <v>0</v>
      </c>
      <c r="CU123" s="88">
        <f t="shared" si="140"/>
        <v>0</v>
      </c>
      <c r="CV123" s="88">
        <f t="shared" si="140"/>
        <v>0</v>
      </c>
      <c r="CW123" s="88">
        <f t="shared" si="140"/>
        <v>0</v>
      </c>
      <c r="CX123" s="88">
        <f t="shared" si="140"/>
        <v>0</v>
      </c>
      <c r="CY123" s="88">
        <f t="shared" si="140"/>
        <v>0</v>
      </c>
      <c r="CZ123" s="88">
        <f t="shared" si="139"/>
        <v>0</v>
      </c>
      <c r="DA123" s="88">
        <f t="shared" si="139"/>
        <v>0</v>
      </c>
      <c r="DB123" s="88">
        <f t="shared" si="139"/>
        <v>0</v>
      </c>
      <c r="DC123" s="88">
        <f t="shared" si="139"/>
        <v>0</v>
      </c>
      <c r="DD123" s="88">
        <f t="shared" si="139"/>
        <v>0</v>
      </c>
      <c r="DE123" s="88">
        <f t="shared" si="139"/>
        <v>0</v>
      </c>
      <c r="DF123" s="88">
        <f t="shared" si="139"/>
        <v>0</v>
      </c>
      <c r="DG123" s="88">
        <f t="shared" si="139"/>
        <v>0</v>
      </c>
      <c r="DH123" s="88">
        <f t="shared" si="137"/>
        <v>0</v>
      </c>
      <c r="DI123" s="88">
        <f t="shared" si="137"/>
        <v>0</v>
      </c>
      <c r="DJ123" s="88">
        <f t="shared" si="137"/>
        <v>0</v>
      </c>
      <c r="DK123" s="88">
        <f t="shared" si="138"/>
        <v>0</v>
      </c>
      <c r="DL123" s="88">
        <f t="shared" si="138"/>
        <v>0</v>
      </c>
      <c r="DM123" s="88">
        <f t="shared" si="138"/>
        <v>0</v>
      </c>
      <c r="DN123" s="88">
        <f t="shared" si="138"/>
        <v>0</v>
      </c>
      <c r="DO123" s="88">
        <f t="shared" si="138"/>
        <v>0</v>
      </c>
      <c r="DP123" s="88">
        <f t="shared" si="138"/>
        <v>0</v>
      </c>
      <c r="DQ123" s="88">
        <f t="shared" si="138"/>
        <v>0</v>
      </c>
      <c r="DR123" s="88">
        <f t="shared" si="138"/>
        <v>0</v>
      </c>
      <c r="DS123" s="88">
        <f t="shared" si="138"/>
        <v>0</v>
      </c>
    </row>
    <row r="124" spans="10:123" x14ac:dyDescent="0.3">
      <c r="J124" s="12" t="str">
        <f>'6. Patients'!C104</f>
        <v/>
      </c>
      <c r="K124" s="12"/>
      <c r="L124" s="88">
        <f t="shared" si="100"/>
        <v>0</v>
      </c>
      <c r="M124" s="88">
        <f t="shared" si="101"/>
        <v>0</v>
      </c>
      <c r="N124" s="88">
        <f t="shared" si="102"/>
        <v>0</v>
      </c>
      <c r="O124" s="88">
        <f t="shared" si="103"/>
        <v>0</v>
      </c>
      <c r="P124" s="88">
        <f t="shared" si="104"/>
        <v>0</v>
      </c>
      <c r="Q124" s="88">
        <f t="shared" si="105"/>
        <v>0</v>
      </c>
      <c r="R124" s="88">
        <f t="shared" si="106"/>
        <v>0</v>
      </c>
      <c r="S124" s="88">
        <f t="shared" si="107"/>
        <v>0</v>
      </c>
      <c r="T124" s="88">
        <f t="shared" si="108"/>
        <v>0</v>
      </c>
      <c r="U124" s="88">
        <f t="shared" si="109"/>
        <v>0</v>
      </c>
      <c r="V124" s="88">
        <f t="shared" si="110"/>
        <v>0</v>
      </c>
      <c r="W124" s="88">
        <f t="shared" si="111"/>
        <v>0</v>
      </c>
      <c r="X124" s="88">
        <f t="shared" si="112"/>
        <v>0</v>
      </c>
      <c r="Y124" s="88">
        <f t="shared" si="113"/>
        <v>0</v>
      </c>
      <c r="Z124" s="88">
        <f t="shared" si="114"/>
        <v>0</v>
      </c>
      <c r="AA124" s="88">
        <f t="shared" si="115"/>
        <v>0</v>
      </c>
      <c r="AB124" s="88">
        <f t="shared" si="116"/>
        <v>0</v>
      </c>
      <c r="AC124" s="88">
        <f t="shared" si="117"/>
        <v>0</v>
      </c>
      <c r="AD124" s="88">
        <f t="shared" si="118"/>
        <v>0</v>
      </c>
      <c r="AE124" s="88">
        <f t="shared" si="119"/>
        <v>0</v>
      </c>
      <c r="AF124" s="88">
        <f t="shared" si="120"/>
        <v>0</v>
      </c>
      <c r="AG124" s="88">
        <f t="shared" si="121"/>
        <v>0</v>
      </c>
      <c r="AH124" s="88">
        <f t="shared" si="122"/>
        <v>0</v>
      </c>
      <c r="AI124" s="88">
        <f t="shared" si="123"/>
        <v>0</v>
      </c>
      <c r="AJ124" s="88">
        <f t="shared" si="124"/>
        <v>0</v>
      </c>
      <c r="AK124" s="88">
        <f t="shared" si="125"/>
        <v>0</v>
      </c>
      <c r="AL124" s="88">
        <f t="shared" si="126"/>
        <v>0</v>
      </c>
      <c r="AM124" s="88">
        <f t="shared" si="127"/>
        <v>0</v>
      </c>
      <c r="AN124" s="88">
        <f t="shared" si="128"/>
        <v>0</v>
      </c>
      <c r="AO124" s="88">
        <f t="shared" si="129"/>
        <v>0</v>
      </c>
      <c r="AP124" s="88">
        <f t="shared" si="130"/>
        <v>0</v>
      </c>
      <c r="AQ124" s="88">
        <f t="shared" si="131"/>
        <v>0</v>
      </c>
      <c r="AR124" s="88">
        <f t="shared" si="132"/>
        <v>0</v>
      </c>
      <c r="AS124" s="88">
        <f t="shared" si="133"/>
        <v>0</v>
      </c>
      <c r="AT124" s="88">
        <f t="shared" si="134"/>
        <v>0</v>
      </c>
      <c r="AU124" s="88">
        <f t="shared" si="135"/>
        <v>0</v>
      </c>
      <c r="AW124" s="12" t="str">
        <f t="shared" si="97"/>
        <v/>
      </c>
      <c r="AX124" s="88">
        <f>-MIN(SUMPRODUCT(--($E$9:$E$28&lt;=AX$33),--($B$9:$B$28=$J$97),--($F$9:$F$28&gt;=AX$33),--($C$9:$C$28=$AW124),$H$9:$H$28,$K$9:$K$28),VLOOKUP($AW124,'6. Patients'!$C$78:$AP$107,COLUMNS('6. Patients'!$C$9:$F$9),0))</f>
        <v>0</v>
      </c>
      <c r="AY124" s="88">
        <f>-MIN(SUMPRODUCT(--($E$9:$E$28&lt;=AY$33),--($B$9:$B$28=$J$97),--($F$9:$F$28&gt;=AY$33),--($C$9:$C$28=$AW124),$H$9:$H$28,$K$9:$K$28),VLOOKUP($AW124,'6. Patients'!$C$78:$AP$107,COLUMNS('6. Patients'!$C$9:$F$9),0))</f>
        <v>0</v>
      </c>
      <c r="AZ124" s="88">
        <f>-MIN(SUMPRODUCT(--($E$9:$E$28&lt;=AZ$33),--($B$9:$B$28=$J$97),--($F$9:$F$28&gt;=AZ$33),--($C$9:$C$28=$AW124),$H$9:$H$28,$K$9:$K$28),VLOOKUP($AW124,'6. Patients'!$C$78:$AP$107,COLUMNS('6. Patients'!$C$9:$F$9),0))</f>
        <v>0</v>
      </c>
      <c r="BA124" s="88">
        <f>-MIN(SUMPRODUCT(--($E$9:$E$28&lt;=BA$33),--($B$9:$B$28=$J$97),--($F$9:$F$28&gt;=BA$33),--($C$9:$C$28=$AW124),$H$9:$H$28,$K$9:$K$28),VLOOKUP($AW124,'6. Patients'!$C$78:$AP$107,COLUMNS('6. Patients'!$C$9:$F$9),0))</f>
        <v>0</v>
      </c>
      <c r="BB124" s="88">
        <f>-MIN(SUMPRODUCT(--($E$9:$E$28&lt;=BB$33),--($B$9:$B$28=$J$97),--($F$9:$F$28&gt;=BB$33),--($C$9:$C$28=$AW124),$H$9:$H$28,$K$9:$K$28),VLOOKUP($AW124,'6. Patients'!$C$78:$AP$107,COLUMNS('6. Patients'!$C$9:$F$9),0))</f>
        <v>0</v>
      </c>
      <c r="BC124" s="88">
        <f>-MIN(SUMPRODUCT(--($E$9:$E$28&lt;=BC$33),--($B$9:$B$28=$J$97),--($F$9:$F$28&gt;=BC$33),--($C$9:$C$28=$AW124),$H$9:$H$28,$K$9:$K$28),VLOOKUP($AW124,'6. Patients'!$C$78:$AP$107,COLUMNS('6. Patients'!$C$9:$F$9),0))</f>
        <v>0</v>
      </c>
      <c r="BD124" s="88">
        <f>-MIN(SUMPRODUCT(--($E$9:$E$28&lt;=BD$33),--($B$9:$B$28=$J$97),--($F$9:$F$28&gt;=BD$33),--($C$9:$C$28=$AW124),$H$9:$H$28,$K$9:$K$28),VLOOKUP($AW124,'6. Patients'!$C$78:$AP$107,COLUMNS('6. Patients'!$C$9:$F$9),0))</f>
        <v>0</v>
      </c>
      <c r="BE124" s="88">
        <f>-MIN(SUMPRODUCT(--($E$9:$E$28&lt;=BE$33),--($B$9:$B$28=$J$97),--($F$9:$F$28&gt;=BE$33),--($C$9:$C$28=$AW124),$H$9:$H$28,$K$9:$K$28),VLOOKUP($AW124,'6. Patients'!$C$78:$AP$107,COLUMNS('6. Patients'!$C$9:$F$9),0))</f>
        <v>0</v>
      </c>
      <c r="BF124" s="88">
        <f>-MIN(SUMPRODUCT(--($E$9:$E$28&lt;=BF$33),--($B$9:$B$28=$J$97),--($F$9:$F$28&gt;=BF$33),--($C$9:$C$28=$AW124),$H$9:$H$28,$K$9:$K$28),VLOOKUP($AW124,'6. Patients'!$C$78:$AP$107,COLUMNS('6. Patients'!$C$9:$F$9),0))</f>
        <v>0</v>
      </c>
      <c r="BG124" s="88">
        <f>-MIN(SUMPRODUCT(--($E$9:$E$28&lt;=BG$33),--($B$9:$B$28=$J$97),--($F$9:$F$28&gt;=BG$33),--($C$9:$C$28=$AW124),$H$9:$H$28,$K$9:$K$28),VLOOKUP($AW124,'6. Patients'!$C$78:$AP$107,COLUMNS('6. Patients'!$C$9:$F$9),0))</f>
        <v>0</v>
      </c>
      <c r="BH124" s="88">
        <f>-MIN(SUMPRODUCT(--($E$9:$E$28&lt;=BH$33),--($B$9:$B$28=$J$97),--($F$9:$F$28&gt;=BH$33),--($C$9:$C$28=$AW124),$H$9:$H$28,$K$9:$K$28),VLOOKUP($AW124,'6. Patients'!$C$78:$AP$107,COLUMNS('6. Patients'!$C$9:$F$9),0))</f>
        <v>0</v>
      </c>
      <c r="BI124" s="88">
        <f>-MIN(SUMPRODUCT(--($E$9:$E$28&lt;=BI$33),--($B$9:$B$28=$J$97),--($F$9:$F$28&gt;=BI$33),--($C$9:$C$28=$AW124),$H$9:$H$28,$K$9:$K$28),VLOOKUP($AW124,'6. Patients'!$C$78:$AP$107,COLUMNS('6. Patients'!$C$9:$F$9),0))</f>
        <v>0</v>
      </c>
      <c r="BJ124" s="88">
        <f>-MIN(SUMPRODUCT(--($E$9:$E$28&lt;=BJ$33),--($B$9:$B$28=$J$97),--($F$9:$F$28&gt;=BJ$33),--($C$9:$C$28=$AW124),$H$9:$H$28,$K$9:$K$28),VLOOKUP($AW124,'6. Patients'!$C$78:$AP$107,COLUMNS('6. Patients'!$C$9:$F$9),0))</f>
        <v>0</v>
      </c>
      <c r="BK124" s="88">
        <f>-MIN(SUMPRODUCT(--($E$9:$E$28&lt;=BK$33),--($B$9:$B$28=$J$97),--($F$9:$F$28&gt;=BK$33),--($C$9:$C$28=$AW124),$H$9:$H$28,$K$9:$K$28),VLOOKUP($AW124,'6. Patients'!$C$78:$AP$107,COLUMNS('6. Patients'!$C$9:$F$9),0))</f>
        <v>0</v>
      </c>
      <c r="BL124" s="88">
        <f>-MIN(SUMPRODUCT(--($E$9:$E$28&lt;=BL$33),--($B$9:$B$28=$J$97),--($F$9:$F$28&gt;=BL$33),--($C$9:$C$28=$AW124),$H$9:$H$28,$K$9:$K$28),VLOOKUP($AW124,'6. Patients'!$C$78:$AP$107,COLUMNS('6. Patients'!$C$9:$F$9),0))</f>
        <v>0</v>
      </c>
      <c r="BM124" s="88">
        <f>-MIN(SUMPRODUCT(--($E$9:$E$28&lt;=BM$33),--($B$9:$B$28=$J$97),--($F$9:$F$28&gt;=BM$33),--($C$9:$C$28=$AW124),$H$9:$H$28,$K$9:$K$28),VLOOKUP($AW124,'6. Patients'!$C$78:$AP$107,COLUMNS('6. Patients'!$C$9:$F$9),0))</f>
        <v>0</v>
      </c>
      <c r="BN124" s="88">
        <f>-MIN(SUMPRODUCT(--($E$9:$E$28&lt;=BN$33),--($B$9:$B$28=$J$97),--($F$9:$F$28&gt;=BN$33),--($C$9:$C$28=$AW124),$H$9:$H$28,$K$9:$K$28),VLOOKUP($AW124,'6. Patients'!$C$78:$AP$107,COLUMNS('6. Patients'!$C$9:$F$9),0))</f>
        <v>0</v>
      </c>
      <c r="BO124" s="88">
        <f>-MIN(SUMPRODUCT(--($E$9:$E$28&lt;=BO$33),--($B$9:$B$28=$J$97),--($F$9:$F$28&gt;=BO$33),--($C$9:$C$28=$AW124),$H$9:$H$28,$K$9:$K$28),VLOOKUP($AW124,'6. Patients'!$C$78:$AP$107,COLUMNS('6. Patients'!$C$9:$F$9),0))</f>
        <v>0</v>
      </c>
      <c r="BP124" s="88">
        <f>-MIN(SUMPRODUCT(--($E$9:$E$28&lt;=BP$33),--($B$9:$B$28=$J$97),--($F$9:$F$28&gt;=BP$33),--($C$9:$C$28=$AW124),$H$9:$H$28,$K$9:$K$28),VLOOKUP($AW124,'6. Patients'!$C$78:$AP$107,COLUMNS('6. Patients'!$C$9:$F$9),0))</f>
        <v>0</v>
      </c>
      <c r="BQ124" s="88">
        <f>-MIN(SUMPRODUCT(--($E$9:$E$28&lt;=BQ$33),--($B$9:$B$28=$J$97),--($F$9:$F$28&gt;=BQ$33),--($C$9:$C$28=$AW124),$H$9:$H$28,$K$9:$K$28),VLOOKUP($AW124,'6. Patients'!$C$78:$AP$107,COLUMNS('6. Patients'!$C$9:$F$9),0))</f>
        <v>0</v>
      </c>
      <c r="BR124" s="88">
        <f>-MIN(SUMPRODUCT(--($E$9:$E$28&lt;=BR$33),--($B$9:$B$28=$J$97),--($F$9:$F$28&gt;=BR$33),--($C$9:$C$28=$AW124),$H$9:$H$28,$K$9:$K$28),VLOOKUP($AW124,'6. Patients'!$C$78:$AP$107,COLUMNS('6. Patients'!$C$9:$F$9),0))</f>
        <v>0</v>
      </c>
      <c r="BS124" s="88">
        <f>-MIN(SUMPRODUCT(--($E$9:$E$28&lt;=BS$33),--($B$9:$B$28=$J$97),--($F$9:$F$28&gt;=BS$33),--($C$9:$C$28=$AW124),$H$9:$H$28,$K$9:$K$28),VLOOKUP($AW124,'6. Patients'!$C$78:$AP$107,COLUMNS('6. Patients'!$C$9:$F$9),0))</f>
        <v>0</v>
      </c>
      <c r="BT124" s="88">
        <f>-MIN(SUMPRODUCT(--($E$9:$E$28&lt;=BT$33),--($B$9:$B$28=$J$97),--($F$9:$F$28&gt;=BT$33),--($C$9:$C$28=$AW124),$H$9:$H$28,$K$9:$K$28),VLOOKUP($AW124,'6. Patients'!$C$78:$AP$107,COLUMNS('6. Patients'!$C$9:$F$9),0))</f>
        <v>0</v>
      </c>
      <c r="BU124" s="88">
        <f>-MIN(SUMPRODUCT(--($E$9:$E$28&lt;=BU$33),--($B$9:$B$28=$J$97),--($F$9:$F$28&gt;=BU$33),--($C$9:$C$28=$AW124),$H$9:$H$28,$K$9:$K$28),VLOOKUP($AW124,'6. Patients'!$C$78:$AP$107,COLUMNS('6. Patients'!$C$9:$F$9),0))</f>
        <v>0</v>
      </c>
      <c r="BV124" s="88">
        <f>-MIN(SUMPRODUCT(--($E$9:$E$28&lt;=BV$33),--($B$9:$B$28=$J$97),--($F$9:$F$28&gt;=BV$33),--($C$9:$C$28=$AW124),$H$9:$H$28,$K$9:$K$28),VLOOKUP($AW124,'6. Patients'!$C$78:$AP$107,COLUMNS('6. Patients'!$C$9:$F$9),0))</f>
        <v>0</v>
      </c>
      <c r="BW124" s="88">
        <f>-MIN(SUMPRODUCT(--($E$9:$E$28&lt;=BW$33),--($B$9:$B$28=$J$97),--($F$9:$F$28&gt;=BW$33),--($C$9:$C$28=$AW124),$H$9:$H$28,$K$9:$K$28),VLOOKUP($AW124,'6. Patients'!$C$78:$AP$107,COLUMNS('6. Patients'!$C$9:$F$9),0))</f>
        <v>0</v>
      </c>
      <c r="BX124" s="88">
        <f>-MIN(SUMPRODUCT(--($E$9:$E$28&lt;=BX$33),--($B$9:$B$28=$J$97),--($F$9:$F$28&gt;=BX$33),--($C$9:$C$28=$AW124),$H$9:$H$28,$K$9:$K$28),VLOOKUP($AW124,'6. Patients'!$C$78:$AP$107,COLUMNS('6. Patients'!$C$9:$F$9),0))</f>
        <v>0</v>
      </c>
      <c r="BY124" s="88">
        <f>-MIN(SUMPRODUCT(--($E$9:$E$28&lt;=BY$33),--($B$9:$B$28=$J$97),--($F$9:$F$28&gt;=BY$33),--($C$9:$C$28=$AW124),$H$9:$H$28,$K$9:$K$28),VLOOKUP($AW124,'6. Patients'!$C$78:$AP$107,COLUMNS('6. Patients'!$C$9:$F$9),0))</f>
        <v>0</v>
      </c>
      <c r="BZ124" s="88">
        <f>-MIN(SUMPRODUCT(--($E$9:$E$28&lt;=BZ$33),--($B$9:$B$28=$J$97),--($F$9:$F$28&gt;=BZ$33),--($C$9:$C$28=$AW124),$H$9:$H$28,$K$9:$K$28),VLOOKUP($AW124,'6. Patients'!$C$78:$AP$107,COLUMNS('6. Patients'!$C$9:$F$9),0))</f>
        <v>0</v>
      </c>
      <c r="CA124" s="88">
        <f>-MIN(SUMPRODUCT(--($E$9:$E$28&lt;=CA$33),--($B$9:$B$28=$J$97),--($F$9:$F$28&gt;=CA$33),--($C$9:$C$28=$AW124),$H$9:$H$28,$K$9:$K$28),VLOOKUP($AW124,'6. Patients'!$C$78:$AP$107,COLUMNS('6. Patients'!$C$9:$F$9),0))</f>
        <v>0</v>
      </c>
      <c r="CB124" s="88">
        <f>-MIN(SUMPRODUCT(--($E$9:$E$28&lt;=CB$33),--($B$9:$B$28=$J$97),--($F$9:$F$28&gt;=CB$33),--($C$9:$C$28=$AW124),$H$9:$H$28,$K$9:$K$28),VLOOKUP($AW124,'6. Patients'!$C$78:$AP$107,COLUMNS('6. Patients'!$C$9:$F$9),0))</f>
        <v>0</v>
      </c>
      <c r="CC124" s="88">
        <f>-MIN(SUMPRODUCT(--($E$9:$E$28&lt;=CC$33),--($B$9:$B$28=$J$97),--($F$9:$F$28&gt;=CC$33),--($C$9:$C$28=$AW124),$H$9:$H$28,$K$9:$K$28),VLOOKUP($AW124,'6. Patients'!$C$78:$AP$107,COLUMNS('6. Patients'!$C$9:$F$9),0))</f>
        <v>0</v>
      </c>
      <c r="CD124" s="88">
        <f>-MIN(SUMPRODUCT(--($E$9:$E$28&lt;=CD$33),--($B$9:$B$28=$J$97),--($F$9:$F$28&gt;=CD$33),--($C$9:$C$28=$AW124),$H$9:$H$28,$K$9:$K$28),VLOOKUP($AW124,'6. Patients'!$C$78:$AP$107,COLUMNS('6. Patients'!$C$9:$F$9),0))</f>
        <v>0</v>
      </c>
      <c r="CE124" s="88">
        <f>-MIN(SUMPRODUCT(--($E$9:$E$28&lt;=CE$33),--($B$9:$B$28=$J$97),--($F$9:$F$28&gt;=CE$33),--($C$9:$C$28=$AW124),$H$9:$H$28,$K$9:$K$28),VLOOKUP($AW124,'6. Patients'!$C$78:$AP$107,COLUMNS('6. Patients'!$C$9:$F$9),0))</f>
        <v>0</v>
      </c>
      <c r="CF124" s="88">
        <f>-MIN(SUMPRODUCT(--($E$9:$E$28&lt;=CF$33),--($B$9:$B$28=$J$97),--($F$9:$F$28&gt;=CF$33),--($C$9:$C$28=$AW124),$H$9:$H$28,$K$9:$K$28),VLOOKUP($AW124,'6. Patients'!$C$78:$AP$107,COLUMNS('6. Patients'!$C$9:$F$9),0))</f>
        <v>0</v>
      </c>
      <c r="CG124" s="88">
        <f>-MIN(SUMPRODUCT(--($E$9:$E$28&lt;=CG$33),--($B$9:$B$28=$J$97),--($F$9:$F$28&gt;=CG$33),--($C$9:$C$28=$AW124),$H$9:$H$28,$K$9:$K$28),VLOOKUP($AW124,'6. Patients'!$C$78:$AP$107,COLUMNS('6. Patients'!$C$9:$F$9),0))</f>
        <v>0</v>
      </c>
      <c r="CI124" s="12" t="str">
        <f t="shared" si="98"/>
        <v/>
      </c>
      <c r="CJ124" s="88">
        <f t="shared" si="140"/>
        <v>0</v>
      </c>
      <c r="CK124" s="88">
        <f t="shared" si="140"/>
        <v>0</v>
      </c>
      <c r="CL124" s="88">
        <f t="shared" si="140"/>
        <v>0</v>
      </c>
      <c r="CM124" s="88">
        <f t="shared" si="140"/>
        <v>0</v>
      </c>
      <c r="CN124" s="88">
        <f t="shared" si="140"/>
        <v>0</v>
      </c>
      <c r="CO124" s="88">
        <f t="shared" si="140"/>
        <v>0</v>
      </c>
      <c r="CP124" s="88">
        <f t="shared" si="140"/>
        <v>0</v>
      </c>
      <c r="CQ124" s="88">
        <f t="shared" si="140"/>
        <v>0</v>
      </c>
      <c r="CR124" s="88">
        <f t="shared" si="140"/>
        <v>0</v>
      </c>
      <c r="CS124" s="88">
        <f t="shared" si="140"/>
        <v>0</v>
      </c>
      <c r="CT124" s="88">
        <f t="shared" si="140"/>
        <v>0</v>
      </c>
      <c r="CU124" s="88">
        <f t="shared" si="140"/>
        <v>0</v>
      </c>
      <c r="CV124" s="88">
        <f t="shared" si="140"/>
        <v>0</v>
      </c>
      <c r="CW124" s="88">
        <f t="shared" si="140"/>
        <v>0</v>
      </c>
      <c r="CX124" s="88">
        <f t="shared" si="140"/>
        <v>0</v>
      </c>
      <c r="CY124" s="88">
        <f t="shared" si="140"/>
        <v>0</v>
      </c>
      <c r="CZ124" s="88">
        <f t="shared" si="139"/>
        <v>0</v>
      </c>
      <c r="DA124" s="88">
        <f t="shared" si="139"/>
        <v>0</v>
      </c>
      <c r="DB124" s="88">
        <f t="shared" si="139"/>
        <v>0</v>
      </c>
      <c r="DC124" s="88">
        <f t="shared" si="139"/>
        <v>0</v>
      </c>
      <c r="DD124" s="88">
        <f t="shared" si="139"/>
        <v>0</v>
      </c>
      <c r="DE124" s="88">
        <f t="shared" si="139"/>
        <v>0</v>
      </c>
      <c r="DF124" s="88">
        <f t="shared" si="139"/>
        <v>0</v>
      </c>
      <c r="DG124" s="88">
        <f t="shared" si="139"/>
        <v>0</v>
      </c>
      <c r="DH124" s="88">
        <f t="shared" si="137"/>
        <v>0</v>
      </c>
      <c r="DI124" s="88">
        <f t="shared" si="137"/>
        <v>0</v>
      </c>
      <c r="DJ124" s="88">
        <f t="shared" si="137"/>
        <v>0</v>
      </c>
      <c r="DK124" s="88">
        <f t="shared" si="138"/>
        <v>0</v>
      </c>
      <c r="DL124" s="88">
        <f t="shared" si="138"/>
        <v>0</v>
      </c>
      <c r="DM124" s="88">
        <f t="shared" si="138"/>
        <v>0</v>
      </c>
      <c r="DN124" s="88">
        <f t="shared" si="138"/>
        <v>0</v>
      </c>
      <c r="DO124" s="88">
        <f t="shared" si="138"/>
        <v>0</v>
      </c>
      <c r="DP124" s="88">
        <f t="shared" si="138"/>
        <v>0</v>
      </c>
      <c r="DQ124" s="88">
        <f t="shared" si="138"/>
        <v>0</v>
      </c>
      <c r="DR124" s="88">
        <f t="shared" si="138"/>
        <v>0</v>
      </c>
      <c r="DS124" s="88">
        <f t="shared" si="138"/>
        <v>0</v>
      </c>
    </row>
    <row r="125" spans="10:123" x14ac:dyDescent="0.3">
      <c r="J125" s="12" t="str">
        <f>'6. Patients'!C105</f>
        <v/>
      </c>
      <c r="K125" s="12"/>
      <c r="L125" s="88">
        <f t="shared" si="100"/>
        <v>0</v>
      </c>
      <c r="M125" s="88">
        <f t="shared" si="101"/>
        <v>0</v>
      </c>
      <c r="N125" s="88">
        <f t="shared" si="102"/>
        <v>0</v>
      </c>
      <c r="O125" s="88">
        <f t="shared" si="103"/>
        <v>0</v>
      </c>
      <c r="P125" s="88">
        <f t="shared" si="104"/>
        <v>0</v>
      </c>
      <c r="Q125" s="88">
        <f t="shared" si="105"/>
        <v>0</v>
      </c>
      <c r="R125" s="88">
        <f t="shared" si="106"/>
        <v>0</v>
      </c>
      <c r="S125" s="88">
        <f t="shared" si="107"/>
        <v>0</v>
      </c>
      <c r="T125" s="88">
        <f t="shared" si="108"/>
        <v>0</v>
      </c>
      <c r="U125" s="88">
        <f t="shared" si="109"/>
        <v>0</v>
      </c>
      <c r="V125" s="88">
        <f t="shared" si="110"/>
        <v>0</v>
      </c>
      <c r="W125" s="88">
        <f t="shared" si="111"/>
        <v>0</v>
      </c>
      <c r="X125" s="88">
        <f t="shared" si="112"/>
        <v>0</v>
      </c>
      <c r="Y125" s="88">
        <f t="shared" si="113"/>
        <v>0</v>
      </c>
      <c r="Z125" s="88">
        <f t="shared" si="114"/>
        <v>0</v>
      </c>
      <c r="AA125" s="88">
        <f t="shared" si="115"/>
        <v>0</v>
      </c>
      <c r="AB125" s="88">
        <f t="shared" si="116"/>
        <v>0</v>
      </c>
      <c r="AC125" s="88">
        <f t="shared" si="117"/>
        <v>0</v>
      </c>
      <c r="AD125" s="88">
        <f t="shared" si="118"/>
        <v>0</v>
      </c>
      <c r="AE125" s="88">
        <f t="shared" si="119"/>
        <v>0</v>
      </c>
      <c r="AF125" s="88">
        <f t="shared" si="120"/>
        <v>0</v>
      </c>
      <c r="AG125" s="88">
        <f t="shared" si="121"/>
        <v>0</v>
      </c>
      <c r="AH125" s="88">
        <f t="shared" si="122"/>
        <v>0</v>
      </c>
      <c r="AI125" s="88">
        <f t="shared" si="123"/>
        <v>0</v>
      </c>
      <c r="AJ125" s="88">
        <f t="shared" si="124"/>
        <v>0</v>
      </c>
      <c r="AK125" s="88">
        <f t="shared" si="125"/>
        <v>0</v>
      </c>
      <c r="AL125" s="88">
        <f t="shared" si="126"/>
        <v>0</v>
      </c>
      <c r="AM125" s="88">
        <f t="shared" si="127"/>
        <v>0</v>
      </c>
      <c r="AN125" s="88">
        <f t="shared" si="128"/>
        <v>0</v>
      </c>
      <c r="AO125" s="88">
        <f t="shared" si="129"/>
        <v>0</v>
      </c>
      <c r="AP125" s="88">
        <f t="shared" si="130"/>
        <v>0</v>
      </c>
      <c r="AQ125" s="88">
        <f t="shared" si="131"/>
        <v>0</v>
      </c>
      <c r="AR125" s="88">
        <f t="shared" si="132"/>
        <v>0</v>
      </c>
      <c r="AS125" s="88">
        <f t="shared" si="133"/>
        <v>0</v>
      </c>
      <c r="AT125" s="88">
        <f t="shared" si="134"/>
        <v>0</v>
      </c>
      <c r="AU125" s="88">
        <f t="shared" si="135"/>
        <v>0</v>
      </c>
      <c r="AW125" s="12" t="str">
        <f t="shared" si="97"/>
        <v/>
      </c>
      <c r="AX125" s="88">
        <f>-MIN(SUMPRODUCT(--($E$9:$E$28&lt;=AX$33),--($B$9:$B$28=$J$97),--($F$9:$F$28&gt;=AX$33),--($C$9:$C$28=$AW125),$H$9:$H$28,$K$9:$K$28),VLOOKUP($AW125,'6. Patients'!$C$78:$AP$107,COLUMNS('6. Patients'!$C$9:$F$9),0))</f>
        <v>0</v>
      </c>
      <c r="AY125" s="88">
        <f>-MIN(SUMPRODUCT(--($E$9:$E$28&lt;=AY$33),--($B$9:$B$28=$J$97),--($F$9:$F$28&gt;=AY$33),--($C$9:$C$28=$AW125),$H$9:$H$28,$K$9:$K$28),VLOOKUP($AW125,'6. Patients'!$C$78:$AP$107,COLUMNS('6. Patients'!$C$9:$F$9),0))</f>
        <v>0</v>
      </c>
      <c r="AZ125" s="88">
        <f>-MIN(SUMPRODUCT(--($E$9:$E$28&lt;=AZ$33),--($B$9:$B$28=$J$97),--($F$9:$F$28&gt;=AZ$33),--($C$9:$C$28=$AW125),$H$9:$H$28,$K$9:$K$28),VLOOKUP($AW125,'6. Patients'!$C$78:$AP$107,COLUMNS('6. Patients'!$C$9:$F$9),0))</f>
        <v>0</v>
      </c>
      <c r="BA125" s="88">
        <f>-MIN(SUMPRODUCT(--($E$9:$E$28&lt;=BA$33),--($B$9:$B$28=$J$97),--($F$9:$F$28&gt;=BA$33),--($C$9:$C$28=$AW125),$H$9:$H$28,$K$9:$K$28),VLOOKUP($AW125,'6. Patients'!$C$78:$AP$107,COLUMNS('6. Patients'!$C$9:$F$9),0))</f>
        <v>0</v>
      </c>
      <c r="BB125" s="88">
        <f>-MIN(SUMPRODUCT(--($E$9:$E$28&lt;=BB$33),--($B$9:$B$28=$J$97),--($F$9:$F$28&gt;=BB$33),--($C$9:$C$28=$AW125),$H$9:$H$28,$K$9:$K$28),VLOOKUP($AW125,'6. Patients'!$C$78:$AP$107,COLUMNS('6. Patients'!$C$9:$F$9),0))</f>
        <v>0</v>
      </c>
      <c r="BC125" s="88">
        <f>-MIN(SUMPRODUCT(--($E$9:$E$28&lt;=BC$33),--($B$9:$B$28=$J$97),--($F$9:$F$28&gt;=BC$33),--($C$9:$C$28=$AW125),$H$9:$H$28,$K$9:$K$28),VLOOKUP($AW125,'6. Patients'!$C$78:$AP$107,COLUMNS('6. Patients'!$C$9:$F$9),0))</f>
        <v>0</v>
      </c>
      <c r="BD125" s="88">
        <f>-MIN(SUMPRODUCT(--($E$9:$E$28&lt;=BD$33),--($B$9:$B$28=$J$97),--($F$9:$F$28&gt;=BD$33),--($C$9:$C$28=$AW125),$H$9:$H$28,$K$9:$K$28),VLOOKUP($AW125,'6. Patients'!$C$78:$AP$107,COLUMNS('6. Patients'!$C$9:$F$9),0))</f>
        <v>0</v>
      </c>
      <c r="BE125" s="88">
        <f>-MIN(SUMPRODUCT(--($E$9:$E$28&lt;=BE$33),--($B$9:$B$28=$J$97),--($F$9:$F$28&gt;=BE$33),--($C$9:$C$28=$AW125),$H$9:$H$28,$K$9:$K$28),VLOOKUP($AW125,'6. Patients'!$C$78:$AP$107,COLUMNS('6. Patients'!$C$9:$F$9),0))</f>
        <v>0</v>
      </c>
      <c r="BF125" s="88">
        <f>-MIN(SUMPRODUCT(--($E$9:$E$28&lt;=BF$33),--($B$9:$B$28=$J$97),--($F$9:$F$28&gt;=BF$33),--($C$9:$C$28=$AW125),$H$9:$H$28,$K$9:$K$28),VLOOKUP($AW125,'6. Patients'!$C$78:$AP$107,COLUMNS('6. Patients'!$C$9:$F$9),0))</f>
        <v>0</v>
      </c>
      <c r="BG125" s="88">
        <f>-MIN(SUMPRODUCT(--($E$9:$E$28&lt;=BG$33),--($B$9:$B$28=$J$97),--($F$9:$F$28&gt;=BG$33),--($C$9:$C$28=$AW125),$H$9:$H$28,$K$9:$K$28),VLOOKUP($AW125,'6. Patients'!$C$78:$AP$107,COLUMNS('6. Patients'!$C$9:$F$9),0))</f>
        <v>0</v>
      </c>
      <c r="BH125" s="88">
        <f>-MIN(SUMPRODUCT(--($E$9:$E$28&lt;=BH$33),--($B$9:$B$28=$J$97),--($F$9:$F$28&gt;=BH$33),--($C$9:$C$28=$AW125),$H$9:$H$28,$K$9:$K$28),VLOOKUP($AW125,'6. Patients'!$C$78:$AP$107,COLUMNS('6. Patients'!$C$9:$F$9),0))</f>
        <v>0</v>
      </c>
      <c r="BI125" s="88">
        <f>-MIN(SUMPRODUCT(--($E$9:$E$28&lt;=BI$33),--($B$9:$B$28=$J$97),--($F$9:$F$28&gt;=BI$33),--($C$9:$C$28=$AW125),$H$9:$H$28,$K$9:$K$28),VLOOKUP($AW125,'6. Patients'!$C$78:$AP$107,COLUMNS('6. Patients'!$C$9:$F$9),0))</f>
        <v>0</v>
      </c>
      <c r="BJ125" s="88">
        <f>-MIN(SUMPRODUCT(--($E$9:$E$28&lt;=BJ$33),--($B$9:$B$28=$J$97),--($F$9:$F$28&gt;=BJ$33),--($C$9:$C$28=$AW125),$H$9:$H$28,$K$9:$K$28),VLOOKUP($AW125,'6. Patients'!$C$78:$AP$107,COLUMNS('6. Patients'!$C$9:$F$9),0))</f>
        <v>0</v>
      </c>
      <c r="BK125" s="88">
        <f>-MIN(SUMPRODUCT(--($E$9:$E$28&lt;=BK$33),--($B$9:$B$28=$J$97),--($F$9:$F$28&gt;=BK$33),--($C$9:$C$28=$AW125),$H$9:$H$28,$K$9:$K$28),VLOOKUP($AW125,'6. Patients'!$C$78:$AP$107,COLUMNS('6. Patients'!$C$9:$F$9),0))</f>
        <v>0</v>
      </c>
      <c r="BL125" s="88">
        <f>-MIN(SUMPRODUCT(--($E$9:$E$28&lt;=BL$33),--($B$9:$B$28=$J$97),--($F$9:$F$28&gt;=BL$33),--($C$9:$C$28=$AW125),$H$9:$H$28,$K$9:$K$28),VLOOKUP($AW125,'6. Patients'!$C$78:$AP$107,COLUMNS('6. Patients'!$C$9:$F$9),0))</f>
        <v>0</v>
      </c>
      <c r="BM125" s="88">
        <f>-MIN(SUMPRODUCT(--($E$9:$E$28&lt;=BM$33),--($B$9:$B$28=$J$97),--($F$9:$F$28&gt;=BM$33),--($C$9:$C$28=$AW125),$H$9:$H$28,$K$9:$K$28),VLOOKUP($AW125,'6. Patients'!$C$78:$AP$107,COLUMNS('6. Patients'!$C$9:$F$9),0))</f>
        <v>0</v>
      </c>
      <c r="BN125" s="88">
        <f>-MIN(SUMPRODUCT(--($E$9:$E$28&lt;=BN$33),--($B$9:$B$28=$J$97),--($F$9:$F$28&gt;=BN$33),--($C$9:$C$28=$AW125),$H$9:$H$28,$K$9:$K$28),VLOOKUP($AW125,'6. Patients'!$C$78:$AP$107,COLUMNS('6. Patients'!$C$9:$F$9),0))</f>
        <v>0</v>
      </c>
      <c r="BO125" s="88">
        <f>-MIN(SUMPRODUCT(--($E$9:$E$28&lt;=BO$33),--($B$9:$B$28=$J$97),--($F$9:$F$28&gt;=BO$33),--($C$9:$C$28=$AW125),$H$9:$H$28,$K$9:$K$28),VLOOKUP($AW125,'6. Patients'!$C$78:$AP$107,COLUMNS('6. Patients'!$C$9:$F$9),0))</f>
        <v>0</v>
      </c>
      <c r="BP125" s="88">
        <f>-MIN(SUMPRODUCT(--($E$9:$E$28&lt;=BP$33),--($B$9:$B$28=$J$97),--($F$9:$F$28&gt;=BP$33),--($C$9:$C$28=$AW125),$H$9:$H$28,$K$9:$K$28),VLOOKUP($AW125,'6. Patients'!$C$78:$AP$107,COLUMNS('6. Patients'!$C$9:$F$9),0))</f>
        <v>0</v>
      </c>
      <c r="BQ125" s="88">
        <f>-MIN(SUMPRODUCT(--($E$9:$E$28&lt;=BQ$33),--($B$9:$B$28=$J$97),--($F$9:$F$28&gt;=BQ$33),--($C$9:$C$28=$AW125),$H$9:$H$28,$K$9:$K$28),VLOOKUP($AW125,'6. Patients'!$C$78:$AP$107,COLUMNS('6. Patients'!$C$9:$F$9),0))</f>
        <v>0</v>
      </c>
      <c r="BR125" s="88">
        <f>-MIN(SUMPRODUCT(--($E$9:$E$28&lt;=BR$33),--($B$9:$B$28=$J$97),--($F$9:$F$28&gt;=BR$33),--($C$9:$C$28=$AW125),$H$9:$H$28,$K$9:$K$28),VLOOKUP($AW125,'6. Patients'!$C$78:$AP$107,COLUMNS('6. Patients'!$C$9:$F$9),0))</f>
        <v>0</v>
      </c>
      <c r="BS125" s="88">
        <f>-MIN(SUMPRODUCT(--($E$9:$E$28&lt;=BS$33),--($B$9:$B$28=$J$97),--($F$9:$F$28&gt;=BS$33),--($C$9:$C$28=$AW125),$H$9:$H$28,$K$9:$K$28),VLOOKUP($AW125,'6. Patients'!$C$78:$AP$107,COLUMNS('6. Patients'!$C$9:$F$9),0))</f>
        <v>0</v>
      </c>
      <c r="BT125" s="88">
        <f>-MIN(SUMPRODUCT(--($E$9:$E$28&lt;=BT$33),--($B$9:$B$28=$J$97),--($F$9:$F$28&gt;=BT$33),--($C$9:$C$28=$AW125),$H$9:$H$28,$K$9:$K$28),VLOOKUP($AW125,'6. Patients'!$C$78:$AP$107,COLUMNS('6. Patients'!$C$9:$F$9),0))</f>
        <v>0</v>
      </c>
      <c r="BU125" s="88">
        <f>-MIN(SUMPRODUCT(--($E$9:$E$28&lt;=BU$33),--($B$9:$B$28=$J$97),--($F$9:$F$28&gt;=BU$33),--($C$9:$C$28=$AW125),$H$9:$H$28,$K$9:$K$28),VLOOKUP($AW125,'6. Patients'!$C$78:$AP$107,COLUMNS('6. Patients'!$C$9:$F$9),0))</f>
        <v>0</v>
      </c>
      <c r="BV125" s="88">
        <f>-MIN(SUMPRODUCT(--($E$9:$E$28&lt;=BV$33),--($B$9:$B$28=$J$97),--($F$9:$F$28&gt;=BV$33),--($C$9:$C$28=$AW125),$H$9:$H$28,$K$9:$K$28),VLOOKUP($AW125,'6. Patients'!$C$78:$AP$107,COLUMNS('6. Patients'!$C$9:$F$9),0))</f>
        <v>0</v>
      </c>
      <c r="BW125" s="88">
        <f>-MIN(SUMPRODUCT(--($E$9:$E$28&lt;=BW$33),--($B$9:$B$28=$J$97),--($F$9:$F$28&gt;=BW$33),--($C$9:$C$28=$AW125),$H$9:$H$28,$K$9:$K$28),VLOOKUP($AW125,'6. Patients'!$C$78:$AP$107,COLUMNS('6. Patients'!$C$9:$F$9),0))</f>
        <v>0</v>
      </c>
      <c r="BX125" s="88">
        <f>-MIN(SUMPRODUCT(--($E$9:$E$28&lt;=BX$33),--($B$9:$B$28=$J$97),--($F$9:$F$28&gt;=BX$33),--($C$9:$C$28=$AW125),$H$9:$H$28,$K$9:$K$28),VLOOKUP($AW125,'6. Patients'!$C$78:$AP$107,COLUMNS('6. Patients'!$C$9:$F$9),0))</f>
        <v>0</v>
      </c>
      <c r="BY125" s="88">
        <f>-MIN(SUMPRODUCT(--($E$9:$E$28&lt;=BY$33),--($B$9:$B$28=$J$97),--($F$9:$F$28&gt;=BY$33),--($C$9:$C$28=$AW125),$H$9:$H$28,$K$9:$K$28),VLOOKUP($AW125,'6. Patients'!$C$78:$AP$107,COLUMNS('6. Patients'!$C$9:$F$9),0))</f>
        <v>0</v>
      </c>
      <c r="BZ125" s="88">
        <f>-MIN(SUMPRODUCT(--($E$9:$E$28&lt;=BZ$33),--($B$9:$B$28=$J$97),--($F$9:$F$28&gt;=BZ$33),--($C$9:$C$28=$AW125),$H$9:$H$28,$K$9:$K$28),VLOOKUP($AW125,'6. Patients'!$C$78:$AP$107,COLUMNS('6. Patients'!$C$9:$F$9),0))</f>
        <v>0</v>
      </c>
      <c r="CA125" s="88">
        <f>-MIN(SUMPRODUCT(--($E$9:$E$28&lt;=CA$33),--($B$9:$B$28=$J$97),--($F$9:$F$28&gt;=CA$33),--($C$9:$C$28=$AW125),$H$9:$H$28,$K$9:$K$28),VLOOKUP($AW125,'6. Patients'!$C$78:$AP$107,COLUMNS('6. Patients'!$C$9:$F$9),0))</f>
        <v>0</v>
      </c>
      <c r="CB125" s="88">
        <f>-MIN(SUMPRODUCT(--($E$9:$E$28&lt;=CB$33),--($B$9:$B$28=$J$97),--($F$9:$F$28&gt;=CB$33),--($C$9:$C$28=$AW125),$H$9:$H$28,$K$9:$K$28),VLOOKUP($AW125,'6. Patients'!$C$78:$AP$107,COLUMNS('6. Patients'!$C$9:$F$9),0))</f>
        <v>0</v>
      </c>
      <c r="CC125" s="88">
        <f>-MIN(SUMPRODUCT(--($E$9:$E$28&lt;=CC$33),--($B$9:$B$28=$J$97),--($F$9:$F$28&gt;=CC$33),--($C$9:$C$28=$AW125),$H$9:$H$28,$K$9:$K$28),VLOOKUP($AW125,'6. Patients'!$C$78:$AP$107,COLUMNS('6. Patients'!$C$9:$F$9),0))</f>
        <v>0</v>
      </c>
      <c r="CD125" s="88">
        <f>-MIN(SUMPRODUCT(--($E$9:$E$28&lt;=CD$33),--($B$9:$B$28=$J$97),--($F$9:$F$28&gt;=CD$33),--($C$9:$C$28=$AW125),$H$9:$H$28,$K$9:$K$28),VLOOKUP($AW125,'6. Patients'!$C$78:$AP$107,COLUMNS('6. Patients'!$C$9:$F$9),0))</f>
        <v>0</v>
      </c>
      <c r="CE125" s="88">
        <f>-MIN(SUMPRODUCT(--($E$9:$E$28&lt;=CE$33),--($B$9:$B$28=$J$97),--($F$9:$F$28&gt;=CE$33),--($C$9:$C$28=$AW125),$H$9:$H$28,$K$9:$K$28),VLOOKUP($AW125,'6. Patients'!$C$78:$AP$107,COLUMNS('6. Patients'!$C$9:$F$9),0))</f>
        <v>0</v>
      </c>
      <c r="CF125" s="88">
        <f>-MIN(SUMPRODUCT(--($E$9:$E$28&lt;=CF$33),--($B$9:$B$28=$J$97),--($F$9:$F$28&gt;=CF$33),--($C$9:$C$28=$AW125),$H$9:$H$28,$K$9:$K$28),VLOOKUP($AW125,'6. Patients'!$C$78:$AP$107,COLUMNS('6. Patients'!$C$9:$F$9),0))</f>
        <v>0</v>
      </c>
      <c r="CG125" s="88">
        <f>-MIN(SUMPRODUCT(--($E$9:$E$28&lt;=CG$33),--($B$9:$B$28=$J$97),--($F$9:$F$28&gt;=CG$33),--($C$9:$C$28=$AW125),$H$9:$H$28,$K$9:$K$28),VLOOKUP($AW125,'6. Patients'!$C$78:$AP$107,COLUMNS('6. Patients'!$C$9:$F$9),0))</f>
        <v>0</v>
      </c>
      <c r="CI125" s="12" t="str">
        <f t="shared" si="98"/>
        <v/>
      </c>
      <c r="CJ125" s="88">
        <f t="shared" si="140"/>
        <v>0</v>
      </c>
      <c r="CK125" s="88">
        <f t="shared" si="140"/>
        <v>0</v>
      </c>
      <c r="CL125" s="88">
        <f t="shared" si="140"/>
        <v>0</v>
      </c>
      <c r="CM125" s="88">
        <f t="shared" si="140"/>
        <v>0</v>
      </c>
      <c r="CN125" s="88">
        <f t="shared" si="140"/>
        <v>0</v>
      </c>
      <c r="CO125" s="88">
        <f t="shared" si="140"/>
        <v>0</v>
      </c>
      <c r="CP125" s="88">
        <f t="shared" si="140"/>
        <v>0</v>
      </c>
      <c r="CQ125" s="88">
        <f t="shared" si="140"/>
        <v>0</v>
      </c>
      <c r="CR125" s="88">
        <f t="shared" si="140"/>
        <v>0</v>
      </c>
      <c r="CS125" s="88">
        <f t="shared" si="140"/>
        <v>0</v>
      </c>
      <c r="CT125" s="88">
        <f t="shared" si="140"/>
        <v>0</v>
      </c>
      <c r="CU125" s="88">
        <f t="shared" si="140"/>
        <v>0</v>
      </c>
      <c r="CV125" s="88">
        <f t="shared" si="140"/>
        <v>0</v>
      </c>
      <c r="CW125" s="88">
        <f t="shared" si="140"/>
        <v>0</v>
      </c>
      <c r="CX125" s="88">
        <f t="shared" si="140"/>
        <v>0</v>
      </c>
      <c r="CY125" s="88">
        <f t="shared" si="140"/>
        <v>0</v>
      </c>
      <c r="CZ125" s="88">
        <f t="shared" si="139"/>
        <v>0</v>
      </c>
      <c r="DA125" s="88">
        <f t="shared" si="139"/>
        <v>0</v>
      </c>
      <c r="DB125" s="88">
        <f t="shared" si="139"/>
        <v>0</v>
      </c>
      <c r="DC125" s="88">
        <f t="shared" si="139"/>
        <v>0</v>
      </c>
      <c r="DD125" s="88">
        <f t="shared" si="139"/>
        <v>0</v>
      </c>
      <c r="DE125" s="88">
        <f t="shared" si="139"/>
        <v>0</v>
      </c>
      <c r="DF125" s="88">
        <f t="shared" si="139"/>
        <v>0</v>
      </c>
      <c r="DG125" s="88">
        <f t="shared" si="139"/>
        <v>0</v>
      </c>
      <c r="DH125" s="88">
        <f t="shared" si="137"/>
        <v>0</v>
      </c>
      <c r="DI125" s="88">
        <f t="shared" si="137"/>
        <v>0</v>
      </c>
      <c r="DJ125" s="88">
        <f t="shared" si="137"/>
        <v>0</v>
      </c>
      <c r="DK125" s="88">
        <f t="shared" si="138"/>
        <v>0</v>
      </c>
      <c r="DL125" s="88">
        <f t="shared" si="138"/>
        <v>0</v>
      </c>
      <c r="DM125" s="88">
        <f t="shared" si="138"/>
        <v>0</v>
      </c>
      <c r="DN125" s="88">
        <f t="shared" si="138"/>
        <v>0</v>
      </c>
      <c r="DO125" s="88">
        <f t="shared" si="138"/>
        <v>0</v>
      </c>
      <c r="DP125" s="88">
        <f t="shared" si="138"/>
        <v>0</v>
      </c>
      <c r="DQ125" s="88">
        <f t="shared" si="138"/>
        <v>0</v>
      </c>
      <c r="DR125" s="88">
        <f t="shared" si="138"/>
        <v>0</v>
      </c>
      <c r="DS125" s="88">
        <f t="shared" si="138"/>
        <v>0</v>
      </c>
    </row>
    <row r="126" spans="10:123" x14ac:dyDescent="0.3">
      <c r="J126" s="12" t="str">
        <f>'6. Patients'!C106</f>
        <v/>
      </c>
      <c r="K126" s="12"/>
      <c r="L126" s="88">
        <f t="shared" si="100"/>
        <v>0</v>
      </c>
      <c r="M126" s="88">
        <f t="shared" si="101"/>
        <v>0</v>
      </c>
      <c r="N126" s="88">
        <f t="shared" si="102"/>
        <v>0</v>
      </c>
      <c r="O126" s="88">
        <f t="shared" si="103"/>
        <v>0</v>
      </c>
      <c r="P126" s="88">
        <f t="shared" si="104"/>
        <v>0</v>
      </c>
      <c r="Q126" s="88">
        <f t="shared" si="105"/>
        <v>0</v>
      </c>
      <c r="R126" s="88">
        <f t="shared" si="106"/>
        <v>0</v>
      </c>
      <c r="S126" s="88">
        <f t="shared" si="107"/>
        <v>0</v>
      </c>
      <c r="T126" s="88">
        <f t="shared" si="108"/>
        <v>0</v>
      </c>
      <c r="U126" s="88">
        <f t="shared" si="109"/>
        <v>0</v>
      </c>
      <c r="V126" s="88">
        <f t="shared" si="110"/>
        <v>0</v>
      </c>
      <c r="W126" s="88">
        <f t="shared" si="111"/>
        <v>0</v>
      </c>
      <c r="X126" s="88">
        <f t="shared" si="112"/>
        <v>0</v>
      </c>
      <c r="Y126" s="88">
        <f t="shared" si="113"/>
        <v>0</v>
      </c>
      <c r="Z126" s="88">
        <f t="shared" si="114"/>
        <v>0</v>
      </c>
      <c r="AA126" s="88">
        <f t="shared" si="115"/>
        <v>0</v>
      </c>
      <c r="AB126" s="88">
        <f t="shared" si="116"/>
        <v>0</v>
      </c>
      <c r="AC126" s="88">
        <f t="shared" si="117"/>
        <v>0</v>
      </c>
      <c r="AD126" s="88">
        <f t="shared" si="118"/>
        <v>0</v>
      </c>
      <c r="AE126" s="88">
        <f t="shared" si="119"/>
        <v>0</v>
      </c>
      <c r="AF126" s="88">
        <f t="shared" si="120"/>
        <v>0</v>
      </c>
      <c r="AG126" s="88">
        <f t="shared" si="121"/>
        <v>0</v>
      </c>
      <c r="AH126" s="88">
        <f t="shared" si="122"/>
        <v>0</v>
      </c>
      <c r="AI126" s="88">
        <f t="shared" si="123"/>
        <v>0</v>
      </c>
      <c r="AJ126" s="88">
        <f t="shared" si="124"/>
        <v>0</v>
      </c>
      <c r="AK126" s="88">
        <f t="shared" si="125"/>
        <v>0</v>
      </c>
      <c r="AL126" s="88">
        <f t="shared" si="126"/>
        <v>0</v>
      </c>
      <c r="AM126" s="88">
        <f t="shared" si="127"/>
        <v>0</v>
      </c>
      <c r="AN126" s="88">
        <f t="shared" si="128"/>
        <v>0</v>
      </c>
      <c r="AO126" s="88">
        <f t="shared" si="129"/>
        <v>0</v>
      </c>
      <c r="AP126" s="88">
        <f t="shared" si="130"/>
        <v>0</v>
      </c>
      <c r="AQ126" s="88">
        <f t="shared" si="131"/>
        <v>0</v>
      </c>
      <c r="AR126" s="88">
        <f t="shared" si="132"/>
        <v>0</v>
      </c>
      <c r="AS126" s="88">
        <f t="shared" si="133"/>
        <v>0</v>
      </c>
      <c r="AT126" s="88">
        <f t="shared" si="134"/>
        <v>0</v>
      </c>
      <c r="AU126" s="88">
        <f t="shared" si="135"/>
        <v>0</v>
      </c>
      <c r="AW126" s="12" t="str">
        <f t="shared" si="97"/>
        <v/>
      </c>
      <c r="AX126" s="88">
        <f>-MIN(SUMPRODUCT(--($E$9:$E$28&lt;=AX$33),--($B$9:$B$28=$J$97),--($F$9:$F$28&gt;=AX$33),--($C$9:$C$28=$AW126),$H$9:$H$28,$K$9:$K$28),VLOOKUP($AW126,'6. Patients'!$C$78:$AP$107,COLUMNS('6. Patients'!$C$9:$F$9),0))</f>
        <v>0</v>
      </c>
      <c r="AY126" s="88">
        <f>-MIN(SUMPRODUCT(--($E$9:$E$28&lt;=AY$33),--($B$9:$B$28=$J$97),--($F$9:$F$28&gt;=AY$33),--($C$9:$C$28=$AW126),$H$9:$H$28,$K$9:$K$28),VLOOKUP($AW126,'6. Patients'!$C$78:$AP$107,COLUMNS('6. Patients'!$C$9:$F$9),0))</f>
        <v>0</v>
      </c>
      <c r="AZ126" s="88">
        <f>-MIN(SUMPRODUCT(--($E$9:$E$28&lt;=AZ$33),--($B$9:$B$28=$J$97),--($F$9:$F$28&gt;=AZ$33),--($C$9:$C$28=$AW126),$H$9:$H$28,$K$9:$K$28),VLOOKUP($AW126,'6. Patients'!$C$78:$AP$107,COLUMNS('6. Patients'!$C$9:$F$9),0))</f>
        <v>0</v>
      </c>
      <c r="BA126" s="88">
        <f>-MIN(SUMPRODUCT(--($E$9:$E$28&lt;=BA$33),--($B$9:$B$28=$J$97),--($F$9:$F$28&gt;=BA$33),--($C$9:$C$28=$AW126),$H$9:$H$28,$K$9:$K$28),VLOOKUP($AW126,'6. Patients'!$C$78:$AP$107,COLUMNS('6. Patients'!$C$9:$F$9),0))</f>
        <v>0</v>
      </c>
      <c r="BB126" s="88">
        <f>-MIN(SUMPRODUCT(--($E$9:$E$28&lt;=BB$33),--($B$9:$B$28=$J$97),--($F$9:$F$28&gt;=BB$33),--($C$9:$C$28=$AW126),$H$9:$H$28,$K$9:$K$28),VLOOKUP($AW126,'6. Patients'!$C$78:$AP$107,COLUMNS('6. Patients'!$C$9:$F$9),0))</f>
        <v>0</v>
      </c>
      <c r="BC126" s="88">
        <f>-MIN(SUMPRODUCT(--($E$9:$E$28&lt;=BC$33),--($B$9:$B$28=$J$97),--($F$9:$F$28&gt;=BC$33),--($C$9:$C$28=$AW126),$H$9:$H$28,$K$9:$K$28),VLOOKUP($AW126,'6. Patients'!$C$78:$AP$107,COLUMNS('6. Patients'!$C$9:$F$9),0))</f>
        <v>0</v>
      </c>
      <c r="BD126" s="88">
        <f>-MIN(SUMPRODUCT(--($E$9:$E$28&lt;=BD$33),--($B$9:$B$28=$J$97),--($F$9:$F$28&gt;=BD$33),--($C$9:$C$28=$AW126),$H$9:$H$28,$K$9:$K$28),VLOOKUP($AW126,'6. Patients'!$C$78:$AP$107,COLUMNS('6. Patients'!$C$9:$F$9),0))</f>
        <v>0</v>
      </c>
      <c r="BE126" s="88">
        <f>-MIN(SUMPRODUCT(--($E$9:$E$28&lt;=BE$33),--($B$9:$B$28=$J$97),--($F$9:$F$28&gt;=BE$33),--($C$9:$C$28=$AW126),$H$9:$H$28,$K$9:$K$28),VLOOKUP($AW126,'6. Patients'!$C$78:$AP$107,COLUMNS('6. Patients'!$C$9:$F$9),0))</f>
        <v>0</v>
      </c>
      <c r="BF126" s="88">
        <f>-MIN(SUMPRODUCT(--($E$9:$E$28&lt;=BF$33),--($B$9:$B$28=$J$97),--($F$9:$F$28&gt;=BF$33),--($C$9:$C$28=$AW126),$H$9:$H$28,$K$9:$K$28),VLOOKUP($AW126,'6. Patients'!$C$78:$AP$107,COLUMNS('6. Patients'!$C$9:$F$9),0))</f>
        <v>0</v>
      </c>
      <c r="BG126" s="88">
        <f>-MIN(SUMPRODUCT(--($E$9:$E$28&lt;=BG$33),--($B$9:$B$28=$J$97),--($F$9:$F$28&gt;=BG$33),--($C$9:$C$28=$AW126),$H$9:$H$28,$K$9:$K$28),VLOOKUP($AW126,'6. Patients'!$C$78:$AP$107,COLUMNS('6. Patients'!$C$9:$F$9),0))</f>
        <v>0</v>
      </c>
      <c r="BH126" s="88">
        <f>-MIN(SUMPRODUCT(--($E$9:$E$28&lt;=BH$33),--($B$9:$B$28=$J$97),--($F$9:$F$28&gt;=BH$33),--($C$9:$C$28=$AW126),$H$9:$H$28,$K$9:$K$28),VLOOKUP($AW126,'6. Patients'!$C$78:$AP$107,COLUMNS('6. Patients'!$C$9:$F$9),0))</f>
        <v>0</v>
      </c>
      <c r="BI126" s="88">
        <f>-MIN(SUMPRODUCT(--($E$9:$E$28&lt;=BI$33),--($B$9:$B$28=$J$97),--($F$9:$F$28&gt;=BI$33),--($C$9:$C$28=$AW126),$H$9:$H$28,$K$9:$K$28),VLOOKUP($AW126,'6. Patients'!$C$78:$AP$107,COLUMNS('6. Patients'!$C$9:$F$9),0))</f>
        <v>0</v>
      </c>
      <c r="BJ126" s="88">
        <f>-MIN(SUMPRODUCT(--($E$9:$E$28&lt;=BJ$33),--($B$9:$B$28=$J$97),--($F$9:$F$28&gt;=BJ$33),--($C$9:$C$28=$AW126),$H$9:$H$28,$K$9:$K$28),VLOOKUP($AW126,'6. Patients'!$C$78:$AP$107,COLUMNS('6. Patients'!$C$9:$F$9),0))</f>
        <v>0</v>
      </c>
      <c r="BK126" s="88">
        <f>-MIN(SUMPRODUCT(--($E$9:$E$28&lt;=BK$33),--($B$9:$B$28=$J$97),--($F$9:$F$28&gt;=BK$33),--($C$9:$C$28=$AW126),$H$9:$H$28,$K$9:$K$28),VLOOKUP($AW126,'6. Patients'!$C$78:$AP$107,COLUMNS('6. Patients'!$C$9:$F$9),0))</f>
        <v>0</v>
      </c>
      <c r="BL126" s="88">
        <f>-MIN(SUMPRODUCT(--($E$9:$E$28&lt;=BL$33),--($B$9:$B$28=$J$97),--($F$9:$F$28&gt;=BL$33),--($C$9:$C$28=$AW126),$H$9:$H$28,$K$9:$K$28),VLOOKUP($AW126,'6. Patients'!$C$78:$AP$107,COLUMNS('6. Patients'!$C$9:$F$9),0))</f>
        <v>0</v>
      </c>
      <c r="BM126" s="88">
        <f>-MIN(SUMPRODUCT(--($E$9:$E$28&lt;=BM$33),--($B$9:$B$28=$J$97),--($F$9:$F$28&gt;=BM$33),--($C$9:$C$28=$AW126),$H$9:$H$28,$K$9:$K$28),VLOOKUP($AW126,'6. Patients'!$C$78:$AP$107,COLUMNS('6. Patients'!$C$9:$F$9),0))</f>
        <v>0</v>
      </c>
      <c r="BN126" s="88">
        <f>-MIN(SUMPRODUCT(--($E$9:$E$28&lt;=BN$33),--($B$9:$B$28=$J$97),--($F$9:$F$28&gt;=BN$33),--($C$9:$C$28=$AW126),$H$9:$H$28,$K$9:$K$28),VLOOKUP($AW126,'6. Patients'!$C$78:$AP$107,COLUMNS('6. Patients'!$C$9:$F$9),0))</f>
        <v>0</v>
      </c>
      <c r="BO126" s="88">
        <f>-MIN(SUMPRODUCT(--($E$9:$E$28&lt;=BO$33),--($B$9:$B$28=$J$97),--($F$9:$F$28&gt;=BO$33),--($C$9:$C$28=$AW126),$H$9:$H$28,$K$9:$K$28),VLOOKUP($AW126,'6. Patients'!$C$78:$AP$107,COLUMNS('6. Patients'!$C$9:$F$9),0))</f>
        <v>0</v>
      </c>
      <c r="BP126" s="88">
        <f>-MIN(SUMPRODUCT(--($E$9:$E$28&lt;=BP$33),--($B$9:$B$28=$J$97),--($F$9:$F$28&gt;=BP$33),--($C$9:$C$28=$AW126),$H$9:$H$28,$K$9:$K$28),VLOOKUP($AW126,'6. Patients'!$C$78:$AP$107,COLUMNS('6. Patients'!$C$9:$F$9),0))</f>
        <v>0</v>
      </c>
      <c r="BQ126" s="88">
        <f>-MIN(SUMPRODUCT(--($E$9:$E$28&lt;=BQ$33),--($B$9:$B$28=$J$97),--($F$9:$F$28&gt;=BQ$33),--($C$9:$C$28=$AW126),$H$9:$H$28,$K$9:$K$28),VLOOKUP($AW126,'6. Patients'!$C$78:$AP$107,COLUMNS('6. Patients'!$C$9:$F$9),0))</f>
        <v>0</v>
      </c>
      <c r="BR126" s="88">
        <f>-MIN(SUMPRODUCT(--($E$9:$E$28&lt;=BR$33),--($B$9:$B$28=$J$97),--($F$9:$F$28&gt;=BR$33),--($C$9:$C$28=$AW126),$H$9:$H$28,$K$9:$K$28),VLOOKUP($AW126,'6. Patients'!$C$78:$AP$107,COLUMNS('6. Patients'!$C$9:$F$9),0))</f>
        <v>0</v>
      </c>
      <c r="BS126" s="88">
        <f>-MIN(SUMPRODUCT(--($E$9:$E$28&lt;=BS$33),--($B$9:$B$28=$J$97),--($F$9:$F$28&gt;=BS$33),--($C$9:$C$28=$AW126),$H$9:$H$28,$K$9:$K$28),VLOOKUP($AW126,'6. Patients'!$C$78:$AP$107,COLUMNS('6. Patients'!$C$9:$F$9),0))</f>
        <v>0</v>
      </c>
      <c r="BT126" s="88">
        <f>-MIN(SUMPRODUCT(--($E$9:$E$28&lt;=BT$33),--($B$9:$B$28=$J$97),--($F$9:$F$28&gt;=BT$33),--($C$9:$C$28=$AW126),$H$9:$H$28,$K$9:$K$28),VLOOKUP($AW126,'6. Patients'!$C$78:$AP$107,COLUMNS('6. Patients'!$C$9:$F$9),0))</f>
        <v>0</v>
      </c>
      <c r="BU126" s="88">
        <f>-MIN(SUMPRODUCT(--($E$9:$E$28&lt;=BU$33),--($B$9:$B$28=$J$97),--($F$9:$F$28&gt;=BU$33),--($C$9:$C$28=$AW126),$H$9:$H$28,$K$9:$K$28),VLOOKUP($AW126,'6. Patients'!$C$78:$AP$107,COLUMNS('6. Patients'!$C$9:$F$9),0))</f>
        <v>0</v>
      </c>
      <c r="BV126" s="88">
        <f>-MIN(SUMPRODUCT(--($E$9:$E$28&lt;=BV$33),--($B$9:$B$28=$J$97),--($F$9:$F$28&gt;=BV$33),--($C$9:$C$28=$AW126),$H$9:$H$28,$K$9:$K$28),VLOOKUP($AW126,'6. Patients'!$C$78:$AP$107,COLUMNS('6. Patients'!$C$9:$F$9),0))</f>
        <v>0</v>
      </c>
      <c r="BW126" s="88">
        <f>-MIN(SUMPRODUCT(--($E$9:$E$28&lt;=BW$33),--($B$9:$B$28=$J$97),--($F$9:$F$28&gt;=BW$33),--($C$9:$C$28=$AW126),$H$9:$H$28,$K$9:$K$28),VLOOKUP($AW126,'6. Patients'!$C$78:$AP$107,COLUMNS('6. Patients'!$C$9:$F$9),0))</f>
        <v>0</v>
      </c>
      <c r="BX126" s="88">
        <f>-MIN(SUMPRODUCT(--($E$9:$E$28&lt;=BX$33),--($B$9:$B$28=$J$97),--($F$9:$F$28&gt;=BX$33),--($C$9:$C$28=$AW126),$H$9:$H$28,$K$9:$K$28),VLOOKUP($AW126,'6. Patients'!$C$78:$AP$107,COLUMNS('6. Patients'!$C$9:$F$9),0))</f>
        <v>0</v>
      </c>
      <c r="BY126" s="88">
        <f>-MIN(SUMPRODUCT(--($E$9:$E$28&lt;=BY$33),--($B$9:$B$28=$J$97),--($F$9:$F$28&gt;=BY$33),--($C$9:$C$28=$AW126),$H$9:$H$28,$K$9:$K$28),VLOOKUP($AW126,'6. Patients'!$C$78:$AP$107,COLUMNS('6. Patients'!$C$9:$F$9),0))</f>
        <v>0</v>
      </c>
      <c r="BZ126" s="88">
        <f>-MIN(SUMPRODUCT(--($E$9:$E$28&lt;=BZ$33),--($B$9:$B$28=$J$97),--($F$9:$F$28&gt;=BZ$33),--($C$9:$C$28=$AW126),$H$9:$H$28,$K$9:$K$28),VLOOKUP($AW126,'6. Patients'!$C$78:$AP$107,COLUMNS('6. Patients'!$C$9:$F$9),0))</f>
        <v>0</v>
      </c>
      <c r="CA126" s="88">
        <f>-MIN(SUMPRODUCT(--($E$9:$E$28&lt;=CA$33),--($B$9:$B$28=$J$97),--($F$9:$F$28&gt;=CA$33),--($C$9:$C$28=$AW126),$H$9:$H$28,$K$9:$K$28),VLOOKUP($AW126,'6. Patients'!$C$78:$AP$107,COLUMNS('6. Patients'!$C$9:$F$9),0))</f>
        <v>0</v>
      </c>
      <c r="CB126" s="88">
        <f>-MIN(SUMPRODUCT(--($E$9:$E$28&lt;=CB$33),--($B$9:$B$28=$J$97),--($F$9:$F$28&gt;=CB$33),--($C$9:$C$28=$AW126),$H$9:$H$28,$K$9:$K$28),VLOOKUP($AW126,'6. Patients'!$C$78:$AP$107,COLUMNS('6. Patients'!$C$9:$F$9),0))</f>
        <v>0</v>
      </c>
      <c r="CC126" s="88">
        <f>-MIN(SUMPRODUCT(--($E$9:$E$28&lt;=CC$33),--($B$9:$B$28=$J$97),--($F$9:$F$28&gt;=CC$33),--($C$9:$C$28=$AW126),$H$9:$H$28,$K$9:$K$28),VLOOKUP($AW126,'6. Patients'!$C$78:$AP$107,COLUMNS('6. Patients'!$C$9:$F$9),0))</f>
        <v>0</v>
      </c>
      <c r="CD126" s="88">
        <f>-MIN(SUMPRODUCT(--($E$9:$E$28&lt;=CD$33),--($B$9:$B$28=$J$97),--($F$9:$F$28&gt;=CD$33),--($C$9:$C$28=$AW126),$H$9:$H$28,$K$9:$K$28),VLOOKUP($AW126,'6. Patients'!$C$78:$AP$107,COLUMNS('6. Patients'!$C$9:$F$9),0))</f>
        <v>0</v>
      </c>
      <c r="CE126" s="88">
        <f>-MIN(SUMPRODUCT(--($E$9:$E$28&lt;=CE$33),--($B$9:$B$28=$J$97),--($F$9:$F$28&gt;=CE$33),--($C$9:$C$28=$AW126),$H$9:$H$28,$K$9:$K$28),VLOOKUP($AW126,'6. Patients'!$C$78:$AP$107,COLUMNS('6. Patients'!$C$9:$F$9),0))</f>
        <v>0</v>
      </c>
      <c r="CF126" s="88">
        <f>-MIN(SUMPRODUCT(--($E$9:$E$28&lt;=CF$33),--($B$9:$B$28=$J$97),--($F$9:$F$28&gt;=CF$33),--($C$9:$C$28=$AW126),$H$9:$H$28,$K$9:$K$28),VLOOKUP($AW126,'6. Patients'!$C$78:$AP$107,COLUMNS('6. Patients'!$C$9:$F$9),0))</f>
        <v>0</v>
      </c>
      <c r="CG126" s="88">
        <f>-MIN(SUMPRODUCT(--($E$9:$E$28&lt;=CG$33),--($B$9:$B$28=$J$97),--($F$9:$F$28&gt;=CG$33),--($C$9:$C$28=$AW126),$H$9:$H$28,$K$9:$K$28),VLOOKUP($AW126,'6. Patients'!$C$78:$AP$107,COLUMNS('6. Patients'!$C$9:$F$9),0))</f>
        <v>0</v>
      </c>
      <c r="CI126" s="12" t="str">
        <f t="shared" si="98"/>
        <v/>
      </c>
      <c r="CJ126" s="88">
        <f t="shared" si="140"/>
        <v>0</v>
      </c>
      <c r="CK126" s="88">
        <f t="shared" si="140"/>
        <v>0</v>
      </c>
      <c r="CL126" s="88">
        <f t="shared" si="140"/>
        <v>0</v>
      </c>
      <c r="CM126" s="88">
        <f t="shared" si="140"/>
        <v>0</v>
      </c>
      <c r="CN126" s="88">
        <f t="shared" si="140"/>
        <v>0</v>
      </c>
      <c r="CO126" s="88">
        <f t="shared" si="140"/>
        <v>0</v>
      </c>
      <c r="CP126" s="88">
        <f t="shared" si="140"/>
        <v>0</v>
      </c>
      <c r="CQ126" s="88">
        <f t="shared" si="140"/>
        <v>0</v>
      </c>
      <c r="CR126" s="88">
        <f t="shared" si="140"/>
        <v>0</v>
      </c>
      <c r="CS126" s="88">
        <f t="shared" si="140"/>
        <v>0</v>
      </c>
      <c r="CT126" s="88">
        <f t="shared" si="140"/>
        <v>0</v>
      </c>
      <c r="CU126" s="88">
        <f t="shared" si="140"/>
        <v>0</v>
      </c>
      <c r="CV126" s="88">
        <f t="shared" si="140"/>
        <v>0</v>
      </c>
      <c r="CW126" s="88">
        <f t="shared" si="140"/>
        <v>0</v>
      </c>
      <c r="CX126" s="88">
        <f t="shared" si="140"/>
        <v>0</v>
      </c>
      <c r="CY126" s="88">
        <f t="shared" si="140"/>
        <v>0</v>
      </c>
      <c r="CZ126" s="88">
        <f t="shared" si="139"/>
        <v>0</v>
      </c>
      <c r="DA126" s="88">
        <f t="shared" si="139"/>
        <v>0</v>
      </c>
      <c r="DB126" s="88">
        <f t="shared" si="139"/>
        <v>0</v>
      </c>
      <c r="DC126" s="88">
        <f t="shared" si="139"/>
        <v>0</v>
      </c>
      <c r="DD126" s="88">
        <f t="shared" si="139"/>
        <v>0</v>
      </c>
      <c r="DE126" s="88">
        <f t="shared" si="139"/>
        <v>0</v>
      </c>
      <c r="DF126" s="88">
        <f t="shared" si="139"/>
        <v>0</v>
      </c>
      <c r="DG126" s="88">
        <f t="shared" si="139"/>
        <v>0</v>
      </c>
      <c r="DH126" s="88">
        <f t="shared" si="137"/>
        <v>0</v>
      </c>
      <c r="DI126" s="88">
        <f t="shared" si="137"/>
        <v>0</v>
      </c>
      <c r="DJ126" s="88">
        <f t="shared" si="137"/>
        <v>0</v>
      </c>
      <c r="DK126" s="88">
        <f t="shared" si="138"/>
        <v>0</v>
      </c>
      <c r="DL126" s="88">
        <f t="shared" si="138"/>
        <v>0</v>
      </c>
      <c r="DM126" s="88">
        <f t="shared" si="138"/>
        <v>0</v>
      </c>
      <c r="DN126" s="88">
        <f t="shared" si="138"/>
        <v>0</v>
      </c>
      <c r="DO126" s="88">
        <f t="shared" si="138"/>
        <v>0</v>
      </c>
      <c r="DP126" s="88">
        <f t="shared" si="138"/>
        <v>0</v>
      </c>
      <c r="DQ126" s="88">
        <f t="shared" si="138"/>
        <v>0</v>
      </c>
      <c r="DR126" s="88">
        <f t="shared" si="138"/>
        <v>0</v>
      </c>
      <c r="DS126" s="88">
        <f t="shared" si="138"/>
        <v>0</v>
      </c>
    </row>
    <row r="127" spans="10:123" x14ac:dyDescent="0.3">
      <c r="J127" s="12" t="str">
        <f>'6. Patients'!C107</f>
        <v/>
      </c>
      <c r="K127" s="12"/>
      <c r="L127" s="88">
        <f t="shared" si="100"/>
        <v>0</v>
      </c>
      <c r="M127" s="88">
        <f t="shared" si="101"/>
        <v>0</v>
      </c>
      <c r="N127" s="88">
        <f t="shared" si="102"/>
        <v>0</v>
      </c>
      <c r="O127" s="88">
        <f t="shared" si="103"/>
        <v>0</v>
      </c>
      <c r="P127" s="88">
        <f t="shared" si="104"/>
        <v>0</v>
      </c>
      <c r="Q127" s="88">
        <f t="shared" si="105"/>
        <v>0</v>
      </c>
      <c r="R127" s="88">
        <f t="shared" si="106"/>
        <v>0</v>
      </c>
      <c r="S127" s="88">
        <f t="shared" si="107"/>
        <v>0</v>
      </c>
      <c r="T127" s="88">
        <f t="shared" si="108"/>
        <v>0</v>
      </c>
      <c r="U127" s="88">
        <f t="shared" si="109"/>
        <v>0</v>
      </c>
      <c r="V127" s="88">
        <f t="shared" si="110"/>
        <v>0</v>
      </c>
      <c r="W127" s="88">
        <f t="shared" si="111"/>
        <v>0</v>
      </c>
      <c r="X127" s="88">
        <f t="shared" si="112"/>
        <v>0</v>
      </c>
      <c r="Y127" s="88">
        <f t="shared" si="113"/>
        <v>0</v>
      </c>
      <c r="Z127" s="88">
        <f t="shared" si="114"/>
        <v>0</v>
      </c>
      <c r="AA127" s="88">
        <f t="shared" si="115"/>
        <v>0</v>
      </c>
      <c r="AB127" s="88">
        <f t="shared" si="116"/>
        <v>0</v>
      </c>
      <c r="AC127" s="88">
        <f t="shared" si="117"/>
        <v>0</v>
      </c>
      <c r="AD127" s="88">
        <f t="shared" si="118"/>
        <v>0</v>
      </c>
      <c r="AE127" s="88">
        <f t="shared" si="119"/>
        <v>0</v>
      </c>
      <c r="AF127" s="88">
        <f t="shared" si="120"/>
        <v>0</v>
      </c>
      <c r="AG127" s="88">
        <f t="shared" si="121"/>
        <v>0</v>
      </c>
      <c r="AH127" s="88">
        <f t="shared" si="122"/>
        <v>0</v>
      </c>
      <c r="AI127" s="88">
        <f t="shared" si="123"/>
        <v>0</v>
      </c>
      <c r="AJ127" s="88">
        <f t="shared" si="124"/>
        <v>0</v>
      </c>
      <c r="AK127" s="88">
        <f t="shared" si="125"/>
        <v>0</v>
      </c>
      <c r="AL127" s="88">
        <f t="shared" si="126"/>
        <v>0</v>
      </c>
      <c r="AM127" s="88">
        <f t="shared" si="127"/>
        <v>0</v>
      </c>
      <c r="AN127" s="88">
        <f t="shared" si="128"/>
        <v>0</v>
      </c>
      <c r="AO127" s="88">
        <f t="shared" si="129"/>
        <v>0</v>
      </c>
      <c r="AP127" s="88">
        <f t="shared" si="130"/>
        <v>0</v>
      </c>
      <c r="AQ127" s="88">
        <f t="shared" si="131"/>
        <v>0</v>
      </c>
      <c r="AR127" s="88">
        <f t="shared" si="132"/>
        <v>0</v>
      </c>
      <c r="AS127" s="88">
        <f t="shared" si="133"/>
        <v>0</v>
      </c>
      <c r="AT127" s="88">
        <f t="shared" si="134"/>
        <v>0</v>
      </c>
      <c r="AU127" s="88">
        <f t="shared" si="135"/>
        <v>0</v>
      </c>
      <c r="AW127" s="12" t="str">
        <f t="shared" si="97"/>
        <v/>
      </c>
      <c r="AX127" s="88">
        <f>-MIN(SUMPRODUCT(--($E$9:$E$28&lt;=AX$33),--($B$9:$B$28=$J$97),--($F$9:$F$28&gt;=AX$33),--($C$9:$C$28=$AW127),$H$9:$H$28,$K$9:$K$28),VLOOKUP($AW127,'6. Patients'!$C$78:$AP$107,COLUMNS('6. Patients'!$C$9:$F$9),0))</f>
        <v>0</v>
      </c>
      <c r="AY127" s="88">
        <f>-MIN(SUMPRODUCT(--($E$9:$E$28&lt;=AY$33),--($B$9:$B$28=$J$97),--($F$9:$F$28&gt;=AY$33),--($C$9:$C$28=$AW127),$H$9:$H$28,$K$9:$K$28),VLOOKUP($AW127,'6. Patients'!$C$78:$AP$107,COLUMNS('6. Patients'!$C$9:$F$9),0))</f>
        <v>0</v>
      </c>
      <c r="AZ127" s="88">
        <f>-MIN(SUMPRODUCT(--($E$9:$E$28&lt;=AZ$33),--($B$9:$B$28=$J$97),--($F$9:$F$28&gt;=AZ$33),--($C$9:$C$28=$AW127),$H$9:$H$28,$K$9:$K$28),VLOOKUP($AW127,'6. Patients'!$C$78:$AP$107,COLUMNS('6. Patients'!$C$9:$F$9),0))</f>
        <v>0</v>
      </c>
      <c r="BA127" s="88">
        <f>-MIN(SUMPRODUCT(--($E$9:$E$28&lt;=BA$33),--($B$9:$B$28=$J$97),--($F$9:$F$28&gt;=BA$33),--($C$9:$C$28=$AW127),$H$9:$H$28,$K$9:$K$28),VLOOKUP($AW127,'6. Patients'!$C$78:$AP$107,COLUMNS('6. Patients'!$C$9:$F$9),0))</f>
        <v>0</v>
      </c>
      <c r="BB127" s="88">
        <f>-MIN(SUMPRODUCT(--($E$9:$E$28&lt;=BB$33),--($B$9:$B$28=$J$97),--($F$9:$F$28&gt;=BB$33),--($C$9:$C$28=$AW127),$H$9:$H$28,$K$9:$K$28),VLOOKUP($AW127,'6. Patients'!$C$78:$AP$107,COLUMNS('6. Patients'!$C$9:$F$9),0))</f>
        <v>0</v>
      </c>
      <c r="BC127" s="88">
        <f>-MIN(SUMPRODUCT(--($E$9:$E$28&lt;=BC$33),--($B$9:$B$28=$J$97),--($F$9:$F$28&gt;=BC$33),--($C$9:$C$28=$AW127),$H$9:$H$28,$K$9:$K$28),VLOOKUP($AW127,'6. Patients'!$C$78:$AP$107,COLUMNS('6. Patients'!$C$9:$F$9),0))</f>
        <v>0</v>
      </c>
      <c r="BD127" s="88">
        <f>-MIN(SUMPRODUCT(--($E$9:$E$28&lt;=BD$33),--($B$9:$B$28=$J$97),--($F$9:$F$28&gt;=BD$33),--($C$9:$C$28=$AW127),$H$9:$H$28,$K$9:$K$28),VLOOKUP($AW127,'6. Patients'!$C$78:$AP$107,COLUMNS('6. Patients'!$C$9:$F$9),0))</f>
        <v>0</v>
      </c>
      <c r="BE127" s="88">
        <f>-MIN(SUMPRODUCT(--($E$9:$E$28&lt;=BE$33),--($B$9:$B$28=$J$97),--($F$9:$F$28&gt;=BE$33),--($C$9:$C$28=$AW127),$H$9:$H$28,$K$9:$K$28),VLOOKUP($AW127,'6. Patients'!$C$78:$AP$107,COLUMNS('6. Patients'!$C$9:$F$9),0))</f>
        <v>0</v>
      </c>
      <c r="BF127" s="88">
        <f>-MIN(SUMPRODUCT(--($E$9:$E$28&lt;=BF$33),--($B$9:$B$28=$J$97),--($F$9:$F$28&gt;=BF$33),--($C$9:$C$28=$AW127),$H$9:$H$28,$K$9:$K$28),VLOOKUP($AW127,'6. Patients'!$C$78:$AP$107,COLUMNS('6. Patients'!$C$9:$F$9),0))</f>
        <v>0</v>
      </c>
      <c r="BG127" s="88">
        <f>-MIN(SUMPRODUCT(--($E$9:$E$28&lt;=BG$33),--($B$9:$B$28=$J$97),--($F$9:$F$28&gt;=BG$33),--($C$9:$C$28=$AW127),$H$9:$H$28,$K$9:$K$28),VLOOKUP($AW127,'6. Patients'!$C$78:$AP$107,COLUMNS('6. Patients'!$C$9:$F$9),0))</f>
        <v>0</v>
      </c>
      <c r="BH127" s="88">
        <f>-MIN(SUMPRODUCT(--($E$9:$E$28&lt;=BH$33),--($B$9:$B$28=$J$97),--($F$9:$F$28&gt;=BH$33),--($C$9:$C$28=$AW127),$H$9:$H$28,$K$9:$K$28),VLOOKUP($AW127,'6. Patients'!$C$78:$AP$107,COLUMNS('6. Patients'!$C$9:$F$9),0))</f>
        <v>0</v>
      </c>
      <c r="BI127" s="88">
        <f>-MIN(SUMPRODUCT(--($E$9:$E$28&lt;=BI$33),--($B$9:$B$28=$J$97),--($F$9:$F$28&gt;=BI$33),--($C$9:$C$28=$AW127),$H$9:$H$28,$K$9:$K$28),VLOOKUP($AW127,'6. Patients'!$C$78:$AP$107,COLUMNS('6. Patients'!$C$9:$F$9),0))</f>
        <v>0</v>
      </c>
      <c r="BJ127" s="88">
        <f>-MIN(SUMPRODUCT(--($E$9:$E$28&lt;=BJ$33),--($B$9:$B$28=$J$97),--($F$9:$F$28&gt;=BJ$33),--($C$9:$C$28=$AW127),$H$9:$H$28,$K$9:$K$28),VLOOKUP($AW127,'6. Patients'!$C$78:$AP$107,COLUMNS('6. Patients'!$C$9:$F$9),0))</f>
        <v>0</v>
      </c>
      <c r="BK127" s="88">
        <f>-MIN(SUMPRODUCT(--($E$9:$E$28&lt;=BK$33),--($B$9:$B$28=$J$97),--($F$9:$F$28&gt;=BK$33),--($C$9:$C$28=$AW127),$H$9:$H$28,$K$9:$K$28),VLOOKUP($AW127,'6. Patients'!$C$78:$AP$107,COLUMNS('6. Patients'!$C$9:$F$9),0))</f>
        <v>0</v>
      </c>
      <c r="BL127" s="88">
        <f>-MIN(SUMPRODUCT(--($E$9:$E$28&lt;=BL$33),--($B$9:$B$28=$J$97),--($F$9:$F$28&gt;=BL$33),--($C$9:$C$28=$AW127),$H$9:$H$28,$K$9:$K$28),VLOOKUP($AW127,'6. Patients'!$C$78:$AP$107,COLUMNS('6. Patients'!$C$9:$F$9),0))</f>
        <v>0</v>
      </c>
      <c r="BM127" s="88">
        <f>-MIN(SUMPRODUCT(--($E$9:$E$28&lt;=BM$33),--($B$9:$B$28=$J$97),--($F$9:$F$28&gt;=BM$33),--($C$9:$C$28=$AW127),$H$9:$H$28,$K$9:$K$28),VLOOKUP($AW127,'6. Patients'!$C$78:$AP$107,COLUMNS('6. Patients'!$C$9:$F$9),0))</f>
        <v>0</v>
      </c>
      <c r="BN127" s="88">
        <f>-MIN(SUMPRODUCT(--($E$9:$E$28&lt;=BN$33),--($B$9:$B$28=$J$97),--($F$9:$F$28&gt;=BN$33),--($C$9:$C$28=$AW127),$H$9:$H$28,$K$9:$K$28),VLOOKUP($AW127,'6. Patients'!$C$78:$AP$107,COLUMNS('6. Patients'!$C$9:$F$9),0))</f>
        <v>0</v>
      </c>
      <c r="BO127" s="88">
        <f>-MIN(SUMPRODUCT(--($E$9:$E$28&lt;=BO$33),--($B$9:$B$28=$J$97),--($F$9:$F$28&gt;=BO$33),--($C$9:$C$28=$AW127),$H$9:$H$28,$K$9:$K$28),VLOOKUP($AW127,'6. Patients'!$C$78:$AP$107,COLUMNS('6. Patients'!$C$9:$F$9),0))</f>
        <v>0</v>
      </c>
      <c r="BP127" s="88">
        <f>-MIN(SUMPRODUCT(--($E$9:$E$28&lt;=BP$33),--($B$9:$B$28=$J$97),--($F$9:$F$28&gt;=BP$33),--($C$9:$C$28=$AW127),$H$9:$H$28,$K$9:$K$28),VLOOKUP($AW127,'6. Patients'!$C$78:$AP$107,COLUMNS('6. Patients'!$C$9:$F$9),0))</f>
        <v>0</v>
      </c>
      <c r="BQ127" s="88">
        <f>-MIN(SUMPRODUCT(--($E$9:$E$28&lt;=BQ$33),--($B$9:$B$28=$J$97),--($F$9:$F$28&gt;=BQ$33),--($C$9:$C$28=$AW127),$H$9:$H$28,$K$9:$K$28),VLOOKUP($AW127,'6. Patients'!$C$78:$AP$107,COLUMNS('6. Patients'!$C$9:$F$9),0))</f>
        <v>0</v>
      </c>
      <c r="BR127" s="88">
        <f>-MIN(SUMPRODUCT(--($E$9:$E$28&lt;=BR$33),--($B$9:$B$28=$J$97),--($F$9:$F$28&gt;=BR$33),--($C$9:$C$28=$AW127),$H$9:$H$28,$K$9:$K$28),VLOOKUP($AW127,'6. Patients'!$C$78:$AP$107,COLUMNS('6. Patients'!$C$9:$F$9),0))</f>
        <v>0</v>
      </c>
      <c r="BS127" s="88">
        <f>-MIN(SUMPRODUCT(--($E$9:$E$28&lt;=BS$33),--($B$9:$B$28=$J$97),--($F$9:$F$28&gt;=BS$33),--($C$9:$C$28=$AW127),$H$9:$H$28,$K$9:$K$28),VLOOKUP($AW127,'6. Patients'!$C$78:$AP$107,COLUMNS('6. Patients'!$C$9:$F$9),0))</f>
        <v>0</v>
      </c>
      <c r="BT127" s="88">
        <f>-MIN(SUMPRODUCT(--($E$9:$E$28&lt;=BT$33),--($B$9:$B$28=$J$97),--($F$9:$F$28&gt;=BT$33),--($C$9:$C$28=$AW127),$H$9:$H$28,$K$9:$K$28),VLOOKUP($AW127,'6. Patients'!$C$78:$AP$107,COLUMNS('6. Patients'!$C$9:$F$9),0))</f>
        <v>0</v>
      </c>
      <c r="BU127" s="88">
        <f>-MIN(SUMPRODUCT(--($E$9:$E$28&lt;=BU$33),--($B$9:$B$28=$J$97),--($F$9:$F$28&gt;=BU$33),--($C$9:$C$28=$AW127),$H$9:$H$28,$K$9:$K$28),VLOOKUP($AW127,'6. Patients'!$C$78:$AP$107,COLUMNS('6. Patients'!$C$9:$F$9),0))</f>
        <v>0</v>
      </c>
      <c r="BV127" s="88">
        <f>-MIN(SUMPRODUCT(--($E$9:$E$28&lt;=BV$33),--($B$9:$B$28=$J$97),--($F$9:$F$28&gt;=BV$33),--($C$9:$C$28=$AW127),$H$9:$H$28,$K$9:$K$28),VLOOKUP($AW127,'6. Patients'!$C$78:$AP$107,COLUMNS('6. Patients'!$C$9:$F$9),0))</f>
        <v>0</v>
      </c>
      <c r="BW127" s="88">
        <f>-MIN(SUMPRODUCT(--($E$9:$E$28&lt;=BW$33),--($B$9:$B$28=$J$97),--($F$9:$F$28&gt;=BW$33),--($C$9:$C$28=$AW127),$H$9:$H$28,$K$9:$K$28),VLOOKUP($AW127,'6. Patients'!$C$78:$AP$107,COLUMNS('6. Patients'!$C$9:$F$9),0))</f>
        <v>0</v>
      </c>
      <c r="BX127" s="88">
        <f>-MIN(SUMPRODUCT(--($E$9:$E$28&lt;=BX$33),--($B$9:$B$28=$J$97),--($F$9:$F$28&gt;=BX$33),--($C$9:$C$28=$AW127),$H$9:$H$28,$K$9:$K$28),VLOOKUP($AW127,'6. Patients'!$C$78:$AP$107,COLUMNS('6. Patients'!$C$9:$F$9),0))</f>
        <v>0</v>
      </c>
      <c r="BY127" s="88">
        <f>-MIN(SUMPRODUCT(--($E$9:$E$28&lt;=BY$33),--($B$9:$B$28=$J$97),--($F$9:$F$28&gt;=BY$33),--($C$9:$C$28=$AW127),$H$9:$H$28,$K$9:$K$28),VLOOKUP($AW127,'6. Patients'!$C$78:$AP$107,COLUMNS('6. Patients'!$C$9:$F$9),0))</f>
        <v>0</v>
      </c>
      <c r="BZ127" s="88">
        <f>-MIN(SUMPRODUCT(--($E$9:$E$28&lt;=BZ$33),--($B$9:$B$28=$J$97),--($F$9:$F$28&gt;=BZ$33),--($C$9:$C$28=$AW127),$H$9:$H$28,$K$9:$K$28),VLOOKUP($AW127,'6. Patients'!$C$78:$AP$107,COLUMNS('6. Patients'!$C$9:$F$9),0))</f>
        <v>0</v>
      </c>
      <c r="CA127" s="88">
        <f>-MIN(SUMPRODUCT(--($E$9:$E$28&lt;=CA$33),--($B$9:$B$28=$J$97),--($F$9:$F$28&gt;=CA$33),--($C$9:$C$28=$AW127),$H$9:$H$28,$K$9:$K$28),VLOOKUP($AW127,'6. Patients'!$C$78:$AP$107,COLUMNS('6. Patients'!$C$9:$F$9),0))</f>
        <v>0</v>
      </c>
      <c r="CB127" s="88">
        <f>-MIN(SUMPRODUCT(--($E$9:$E$28&lt;=CB$33),--($B$9:$B$28=$J$97),--($F$9:$F$28&gt;=CB$33),--($C$9:$C$28=$AW127),$H$9:$H$28,$K$9:$K$28),VLOOKUP($AW127,'6. Patients'!$C$78:$AP$107,COLUMNS('6. Patients'!$C$9:$F$9),0))</f>
        <v>0</v>
      </c>
      <c r="CC127" s="88">
        <f>-MIN(SUMPRODUCT(--($E$9:$E$28&lt;=CC$33),--($B$9:$B$28=$J$97),--($F$9:$F$28&gt;=CC$33),--($C$9:$C$28=$AW127),$H$9:$H$28,$K$9:$K$28),VLOOKUP($AW127,'6. Patients'!$C$78:$AP$107,COLUMNS('6. Patients'!$C$9:$F$9),0))</f>
        <v>0</v>
      </c>
      <c r="CD127" s="88">
        <f>-MIN(SUMPRODUCT(--($E$9:$E$28&lt;=CD$33),--($B$9:$B$28=$J$97),--($F$9:$F$28&gt;=CD$33),--($C$9:$C$28=$AW127),$H$9:$H$28,$K$9:$K$28),VLOOKUP($AW127,'6. Patients'!$C$78:$AP$107,COLUMNS('6. Patients'!$C$9:$F$9),0))</f>
        <v>0</v>
      </c>
      <c r="CE127" s="88">
        <f>-MIN(SUMPRODUCT(--($E$9:$E$28&lt;=CE$33),--($B$9:$B$28=$J$97),--($F$9:$F$28&gt;=CE$33),--($C$9:$C$28=$AW127),$H$9:$H$28,$K$9:$K$28),VLOOKUP($AW127,'6. Patients'!$C$78:$AP$107,COLUMNS('6. Patients'!$C$9:$F$9),0))</f>
        <v>0</v>
      </c>
      <c r="CF127" s="88">
        <f>-MIN(SUMPRODUCT(--($E$9:$E$28&lt;=CF$33),--($B$9:$B$28=$J$97),--($F$9:$F$28&gt;=CF$33),--($C$9:$C$28=$AW127),$H$9:$H$28,$K$9:$K$28),VLOOKUP($AW127,'6. Patients'!$C$78:$AP$107,COLUMNS('6. Patients'!$C$9:$F$9),0))</f>
        <v>0</v>
      </c>
      <c r="CG127" s="88">
        <f>-MIN(SUMPRODUCT(--($E$9:$E$28&lt;=CG$33),--($B$9:$B$28=$J$97),--($F$9:$F$28&gt;=CG$33),--($C$9:$C$28=$AW127),$H$9:$H$28,$K$9:$K$28),VLOOKUP($AW127,'6. Patients'!$C$78:$AP$107,COLUMNS('6. Patients'!$C$9:$F$9),0))</f>
        <v>0</v>
      </c>
      <c r="CI127" s="12" t="str">
        <f t="shared" si="98"/>
        <v/>
      </c>
      <c r="CJ127" s="88">
        <f t="shared" si="140"/>
        <v>0</v>
      </c>
      <c r="CK127" s="88">
        <f t="shared" si="140"/>
        <v>0</v>
      </c>
      <c r="CL127" s="88">
        <f t="shared" si="140"/>
        <v>0</v>
      </c>
      <c r="CM127" s="88">
        <f t="shared" si="140"/>
        <v>0</v>
      </c>
      <c r="CN127" s="88">
        <f t="shared" si="140"/>
        <v>0</v>
      </c>
      <c r="CO127" s="88">
        <f t="shared" si="140"/>
        <v>0</v>
      </c>
      <c r="CP127" s="88">
        <f t="shared" si="140"/>
        <v>0</v>
      </c>
      <c r="CQ127" s="88">
        <f t="shared" si="140"/>
        <v>0</v>
      </c>
      <c r="CR127" s="88">
        <f t="shared" si="140"/>
        <v>0</v>
      </c>
      <c r="CS127" s="88">
        <f t="shared" si="140"/>
        <v>0</v>
      </c>
      <c r="CT127" s="88">
        <f t="shared" si="140"/>
        <v>0</v>
      </c>
      <c r="CU127" s="88">
        <f t="shared" si="140"/>
        <v>0</v>
      </c>
      <c r="CV127" s="88">
        <f t="shared" si="140"/>
        <v>0</v>
      </c>
      <c r="CW127" s="88">
        <f t="shared" si="140"/>
        <v>0</v>
      </c>
      <c r="CX127" s="88">
        <f t="shared" si="140"/>
        <v>0</v>
      </c>
      <c r="CY127" s="88">
        <f t="shared" si="140"/>
        <v>0</v>
      </c>
      <c r="CZ127" s="88">
        <f t="shared" si="139"/>
        <v>0</v>
      </c>
      <c r="DA127" s="88">
        <f t="shared" si="139"/>
        <v>0</v>
      </c>
      <c r="DB127" s="88">
        <f t="shared" si="139"/>
        <v>0</v>
      </c>
      <c r="DC127" s="88">
        <f t="shared" si="139"/>
        <v>0</v>
      </c>
      <c r="DD127" s="88">
        <f t="shared" si="139"/>
        <v>0</v>
      </c>
      <c r="DE127" s="88">
        <f t="shared" si="139"/>
        <v>0</v>
      </c>
      <c r="DF127" s="88">
        <f t="shared" si="139"/>
        <v>0</v>
      </c>
      <c r="DG127" s="88">
        <f t="shared" si="139"/>
        <v>0</v>
      </c>
      <c r="DH127" s="88">
        <f t="shared" si="137"/>
        <v>0</v>
      </c>
      <c r="DI127" s="88">
        <f t="shared" si="137"/>
        <v>0</v>
      </c>
      <c r="DJ127" s="88">
        <f t="shared" si="137"/>
        <v>0</v>
      </c>
      <c r="DK127" s="88">
        <f t="shared" si="138"/>
        <v>0</v>
      </c>
      <c r="DL127" s="88">
        <f t="shared" si="138"/>
        <v>0</v>
      </c>
      <c r="DM127" s="88">
        <f t="shared" si="138"/>
        <v>0</v>
      </c>
      <c r="DN127" s="88">
        <f t="shared" si="138"/>
        <v>0</v>
      </c>
      <c r="DO127" s="88">
        <f t="shared" si="138"/>
        <v>0</v>
      </c>
      <c r="DP127" s="88">
        <f t="shared" si="138"/>
        <v>0</v>
      </c>
      <c r="DQ127" s="88">
        <f t="shared" si="138"/>
        <v>0</v>
      </c>
      <c r="DR127" s="88">
        <f t="shared" si="138"/>
        <v>0</v>
      </c>
      <c r="DS127" s="88">
        <f t="shared" si="138"/>
        <v>0</v>
      </c>
    </row>
  </sheetData>
  <sheetProtection algorithmName="SHA-512" hashValue="VHGNs9jJntaEf/5KEc8lYNQgTLUFmWu10U0zI6nF23/nvjkjQOU010NU+/KVihTWbXwOimxxLnHFteUq0HqjRA==" saltValue="CLktwT7EEEvKkDYPbXdVew==" spinCount="100000" sheet="1" objects="1" scenarios="1" formatColumns="0" formatRows="0"/>
  <conditionalFormatting sqref="C9:C10 C12:C28">
    <cfRule type="duplicateValues" dxfId="118" priority="4"/>
  </conditionalFormatting>
  <conditionalFormatting sqref="C11">
    <cfRule type="duplicateValues" dxfId="117" priority="1"/>
  </conditionalFormatting>
  <conditionalFormatting sqref="D11">
    <cfRule type="expression" dxfId="116" priority="2">
      <formula>$I11=$DN$10</formula>
    </cfRule>
  </conditionalFormatting>
  <conditionalFormatting sqref="E9:F28">
    <cfRule type="expression" dxfId="115" priority="3">
      <formula>$F9&lt;$E9</formula>
    </cfRule>
  </conditionalFormatting>
  <conditionalFormatting sqref="L31:AU31">
    <cfRule type="expression" dxfId="114" priority="6">
      <formula>L31=0</formula>
    </cfRule>
  </conditionalFormatting>
  <conditionalFormatting sqref="L35:AU63 L66:AU95 L98:AU127">
    <cfRule type="expression" dxfId="113" priority="13">
      <formula>L35&lt;&gt;SUM(AX35,CJ35)</formula>
    </cfRule>
  </conditionalFormatting>
  <dataValidations count="6">
    <dataValidation type="custom" allowBlank="1" showInputMessage="1" showErrorMessage="1" error="Value must be less than 100%" sqref="H9:H28" xr:uid="{00000000-0002-0000-0300-000000000000}">
      <formula1>H9&lt;=1</formula1>
    </dataValidation>
    <dataValidation type="list" allowBlank="1" showInputMessage="1" showErrorMessage="1" sqref="B9:B28" xr:uid="{00000000-0002-0000-0300-000001000000}">
      <formula1>$DN$7:$DN$9</formula1>
    </dataValidation>
    <dataValidation type="custom" allowBlank="1" showInputMessage="1" showErrorMessage="1" error="End month must be greater than beginning month." sqref="F9:F28" xr:uid="{00000000-0002-0000-0300-000002000000}">
      <formula1>F9&gt;=E9</formula1>
    </dataValidation>
    <dataValidation type="decimal" allowBlank="1" showInputMessage="1" showErrorMessage="1" sqref="G9:G28" xr:uid="{00000000-0002-0000-0300-000003000000}">
      <formula1>0</formula1>
      <formula2>0.999999999999999</formula2>
    </dataValidation>
    <dataValidation type="custom" allowBlank="1" showInputMessage="1" showErrorMessage="1" error="Must be less than ending month." sqref="E9:E28" xr:uid="{00000000-0002-0000-0300-000004000000}">
      <formula1>E9&lt;F9</formula1>
    </dataValidation>
    <dataValidation type="list" allowBlank="1" showInputMessage="1" showErrorMessage="1" sqref="C9:D28" xr:uid="{00000000-0002-0000-0300-000005000000}">
      <formula1>IF($B9=$DN$7,$J$35:$J$63,IF($B9=$DN$8,$J$66:$J$95,IF($B9=$DN$9,$J$98:$J$127,"Select 1L/2L/3L")))</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tint="0.79998168889431442"/>
  </sheetPr>
  <dimension ref="B2:AY123"/>
  <sheetViews>
    <sheetView showGridLines="0" zoomScale="85" zoomScaleNormal="85" workbookViewId="0">
      <pane ySplit="2" topLeftCell="A3" activePane="bottomLeft" state="frozen"/>
      <selection pane="bottomLeft" activeCell="A3" sqref="A3"/>
    </sheetView>
  </sheetViews>
  <sheetFormatPr defaultRowHeight="14.4" outlineLevelRow="1" outlineLevelCol="1" x14ac:dyDescent="0.3"/>
  <cols>
    <col min="1" max="2" width="1.6640625" customWidth="1"/>
    <col min="8" max="8" width="1.33203125" customWidth="1"/>
    <col min="17" max="17" width="9.109375" customWidth="1"/>
    <col min="18" max="18" width="2.88671875" customWidth="1"/>
    <col min="19" max="34" width="9.109375"/>
    <col min="35" max="44" width="9.109375" hidden="1" customWidth="1" outlineLevel="1"/>
    <col min="45" max="45" width="2.109375" hidden="1" customWidth="1" outlineLevel="1"/>
    <col min="46" max="47" width="11.88671875" hidden="1" customWidth="1" outlineLevel="1"/>
    <col min="48" max="50" width="9.109375" hidden="1" customWidth="1" outlineLevel="1"/>
    <col min="51" max="51" width="9.109375" collapsed="1"/>
    <col min="55" max="55" width="13.88671875" bestFit="1" customWidth="1"/>
  </cols>
  <sheetData>
    <row r="2" spans="2:47" s="1" customFormat="1" ht="25.8" x14ac:dyDescent="0.5">
      <c r="B2" s="54" t="s">
        <v>218</v>
      </c>
    </row>
    <row r="3" spans="2:47" ht="15" x14ac:dyDescent="0.25">
      <c r="B3" s="2"/>
    </row>
    <row r="4" spans="2:47" ht="15" thickBot="1" x14ac:dyDescent="0.35">
      <c r="B4" s="2"/>
      <c r="C4" s="2" t="s">
        <v>293</v>
      </c>
    </row>
    <row r="5" spans="2:47" ht="18.600000000000001" customHeight="1" x14ac:dyDescent="0.35">
      <c r="B5" s="2"/>
      <c r="C5" s="291" t="s">
        <v>162</v>
      </c>
      <c r="D5" s="286"/>
      <c r="E5" s="286"/>
      <c r="F5" s="286"/>
      <c r="G5" s="290"/>
      <c r="I5" s="291" t="s">
        <v>270</v>
      </c>
      <c r="J5" s="286"/>
      <c r="K5" s="286"/>
      <c r="L5" s="286"/>
      <c r="M5" s="286"/>
      <c r="N5" s="286"/>
      <c r="O5" s="286"/>
      <c r="P5" s="286"/>
      <c r="Q5" s="290"/>
      <c r="U5" s="302" t="s">
        <v>24</v>
      </c>
      <c r="V5" s="426" t="s">
        <v>286</v>
      </c>
      <c r="W5" s="427"/>
      <c r="X5" s="428"/>
      <c r="AJ5" s="92" t="s">
        <v>122</v>
      </c>
    </row>
    <row r="6" spans="2:47" ht="18.600000000000001" customHeight="1" thickBot="1" x14ac:dyDescent="0.35">
      <c r="B6" s="2"/>
      <c r="I6" s="79"/>
      <c r="J6" s="79"/>
      <c r="K6" s="79"/>
      <c r="L6" s="79"/>
      <c r="M6" s="79"/>
      <c r="N6" s="79"/>
      <c r="O6" s="79"/>
      <c r="P6" s="79"/>
      <c r="Q6" s="79"/>
      <c r="U6" s="303" t="s">
        <v>25</v>
      </c>
      <c r="V6" s="429" t="s">
        <v>285</v>
      </c>
      <c r="W6" s="430"/>
      <c r="X6" s="431"/>
      <c r="AJ6" s="2" t="s">
        <v>178</v>
      </c>
    </row>
    <row r="7" spans="2:47" ht="18.600000000000001" thickBot="1" x14ac:dyDescent="0.4">
      <c r="B7" s="2"/>
      <c r="I7" s="80" t="s">
        <v>247</v>
      </c>
      <c r="J7" s="81"/>
      <c r="K7" s="81"/>
      <c r="L7" s="80" t="s">
        <v>84</v>
      </c>
      <c r="M7" s="81"/>
      <c r="N7" s="81"/>
      <c r="O7" s="80" t="s">
        <v>85</v>
      </c>
      <c r="P7" s="81"/>
      <c r="Q7" s="82"/>
      <c r="U7" s="304" t="s">
        <v>26</v>
      </c>
      <c r="V7" s="432" t="s">
        <v>287</v>
      </c>
      <c r="W7" s="433"/>
      <c r="X7" s="434"/>
      <c r="AJ7" s="80" t="s">
        <v>83</v>
      </c>
      <c r="AK7" s="81"/>
      <c r="AL7" s="81"/>
      <c r="AM7" s="80" t="s">
        <v>84</v>
      </c>
      <c r="AN7" s="81"/>
      <c r="AO7" s="81"/>
      <c r="AP7" s="80" t="s">
        <v>85</v>
      </c>
      <c r="AQ7" s="81"/>
      <c r="AR7" s="82"/>
    </row>
    <row r="8" spans="2:47" ht="18.600000000000001" thickBot="1" x14ac:dyDescent="0.4">
      <c r="B8" s="2"/>
      <c r="C8" s="56" t="s">
        <v>4</v>
      </c>
      <c r="D8" s="31"/>
      <c r="E8" s="31"/>
      <c r="F8" s="31"/>
      <c r="G8" s="32"/>
      <c r="I8" s="312" t="s">
        <v>24</v>
      </c>
      <c r="J8" s="313" t="s">
        <v>25</v>
      </c>
      <c r="K8" s="314" t="s">
        <v>26</v>
      </c>
      <c r="L8" s="312" t="s">
        <v>24</v>
      </c>
      <c r="M8" s="313" t="s">
        <v>25</v>
      </c>
      <c r="N8" s="314" t="s">
        <v>26</v>
      </c>
      <c r="O8" s="312" t="s">
        <v>24</v>
      </c>
      <c r="P8" s="313" t="s">
        <v>25</v>
      </c>
      <c r="Q8" s="314" t="s">
        <v>26</v>
      </c>
      <c r="AJ8" s="77" t="s">
        <v>24</v>
      </c>
      <c r="AK8" s="76" t="s">
        <v>25</v>
      </c>
      <c r="AL8" s="78" t="s">
        <v>26</v>
      </c>
      <c r="AM8" s="77" t="s">
        <v>24</v>
      </c>
      <c r="AN8" s="76" t="s">
        <v>25</v>
      </c>
      <c r="AO8" s="78" t="s">
        <v>26</v>
      </c>
      <c r="AP8" s="77" t="s">
        <v>24</v>
      </c>
      <c r="AQ8" s="76" t="s">
        <v>25</v>
      </c>
      <c r="AR8" s="78" t="s">
        <v>26</v>
      </c>
      <c r="AT8" s="160" t="s">
        <v>179</v>
      </c>
      <c r="AU8" s="161"/>
    </row>
    <row r="9" spans="2:47" x14ac:dyDescent="0.3">
      <c r="B9" s="2"/>
      <c r="C9" s="5" t="str">
        <f>IF('2. Protocols'!C9="","",'2. Protocols'!C9)</f>
        <v/>
      </c>
      <c r="D9" s="6" t="str">
        <f>IF('2. Protocols'!D9="","",'2. Protocols'!D9)</f>
        <v>+</v>
      </c>
      <c r="E9" s="6" t="str">
        <f>IF('2. Protocols'!E9="","",'2. Protocols'!E9)</f>
        <v/>
      </c>
      <c r="F9" s="6" t="str">
        <f>IF('2. Protocols'!F9="","",'2. Protocols'!F9)</f>
        <v>+</v>
      </c>
      <c r="G9" s="7" t="str">
        <f>IF('2. Protocols'!G9="","",'2. Protocols'!G9)</f>
        <v/>
      </c>
      <c r="I9" s="340"/>
      <c r="J9" s="341"/>
      <c r="K9" s="342"/>
      <c r="L9" s="343"/>
      <c r="M9" s="341"/>
      <c r="N9" s="342"/>
      <c r="O9" s="343"/>
      <c r="P9" s="341"/>
      <c r="Q9" s="342"/>
      <c r="R9" s="92" t="str">
        <f>IF(C9="","",IF(AND(SUM(I9:K9)=1,SUM(L9:N9)=1,SUM(O9:Q9)=1),IF(ISNA(HLOOKUP(FALSE,$AJ9:$AR9,1,0)),"","Error: Irregular regimen choice. Please double check regimen."),"Error: must total 100% each year"))</f>
        <v/>
      </c>
      <c r="V9" s="351" t="str">
        <f>IF(AND(OR(I9&gt;0,J9&gt;0,L9&gt;0,M9&gt;0,O9&gt;0,P9&gt;0),OR(C9="EFV400",E9="EFV400",G9="EFV400")),"EFV400 does not exist as a single tablet. Please select triple formulation","")</f>
        <v/>
      </c>
      <c r="X9" s="153"/>
      <c r="Y9" s="153" t="str">
        <f t="shared" ref="Y9:Y36" si="0">IF(AND(OR(I9&gt;0,J9&gt;0,L9&gt;0,M9&gt;0,O9&gt;0,P9&gt;0),OR(C9="TAF",E9="TAF",G9="TAF")),"TAF does not exist as a single tablet. Please select triple formulation","")</f>
        <v/>
      </c>
      <c r="AJ9" s="144" t="b">
        <f>IF(C9="",TRUE,SUM('6. Patients'!DN10:EI10)/3=I9)</f>
        <v>1</v>
      </c>
      <c r="AK9" s="145" t="b">
        <f>IF(C9="",TRUE,SUM('6. Patients'!EK10:FT10)/2=J9)</f>
        <v>1</v>
      </c>
      <c r="AL9" s="146" t="b">
        <f>IF(C9="",TRUE,SUM('6. Patients'!FV10:GJ10)/1=K9)</f>
        <v>1</v>
      </c>
      <c r="AM9" s="144" t="b">
        <f>IF(C9="",TRUE,SUM('6. Patients'!GL10:HG10)/3=L9)</f>
        <v>1</v>
      </c>
      <c r="AN9" s="145" t="b">
        <f>IF(C9="",TRUE,SUM('6. Patients'!HI10:IR10)/2=M9)</f>
        <v>1</v>
      </c>
      <c r="AO9" s="146" t="b">
        <f>IF(C9="",TRUE,SUM('6. Patients'!IT10:JH10)/1=N9)</f>
        <v>1</v>
      </c>
      <c r="AP9" s="144" t="b">
        <f>IF(C9="",TRUE,SUM('6. Patients'!JJ10:KE10)/3=O9)</f>
        <v>1</v>
      </c>
      <c r="AQ9" s="145" t="b">
        <f>IF(C9="",TRUE,SUM('6. Patients'!KG10:LP10)/2=P9)</f>
        <v>1</v>
      </c>
      <c r="AR9" s="146" t="b">
        <f>IF(C9="",TRUE,SUM('6. Patients'!LR10:MF10)/1=Q9)</f>
        <v>1</v>
      </c>
      <c r="AT9" s="154">
        <f>IF(C9="",0,IF(AND(SUM(I9:K9)=1,SUM(L9:N9)=1,SUM(O9:Q9)=1),0,1))</f>
        <v>0</v>
      </c>
      <c r="AU9" s="155">
        <f>IF(ISNA(HLOOKUP(FALSE,$AJ9:$AR9,1,0)),0,1)</f>
        <v>0</v>
      </c>
    </row>
    <row r="10" spans="2:47" x14ac:dyDescent="0.3">
      <c r="B10" s="2"/>
      <c r="C10" s="5" t="str">
        <f>IF('2. Protocols'!C10="","",'2. Protocols'!C10)</f>
        <v/>
      </c>
      <c r="D10" s="6" t="str">
        <f>IF('2. Protocols'!D10="","",'2. Protocols'!D10)</f>
        <v>+</v>
      </c>
      <c r="E10" s="6" t="str">
        <f>IF('2. Protocols'!E10="","",'2. Protocols'!E10)</f>
        <v/>
      </c>
      <c r="F10" s="6" t="str">
        <f>IF('2. Protocols'!F10="","",'2. Protocols'!F10)</f>
        <v>+</v>
      </c>
      <c r="G10" s="7" t="str">
        <f>IF('2. Protocols'!G10="","",'2. Protocols'!G10)</f>
        <v/>
      </c>
      <c r="I10" s="178"/>
      <c r="J10" s="179"/>
      <c r="K10" s="180"/>
      <c r="L10" s="315"/>
      <c r="M10" s="179"/>
      <c r="N10" s="180"/>
      <c r="O10" s="315"/>
      <c r="P10" s="179"/>
      <c r="Q10" s="180"/>
      <c r="R10" s="92" t="str">
        <f t="shared" ref="R10:R36" si="1">IF(C10="","",IF(AND(SUM(I10:K10)=1,SUM(L10:N10)=1,SUM(O10:Q10)=1),IF(ISNA(HLOOKUP(FALSE,$AJ10:$AR10,1,0)),"","Error: Irregular regimen choice. Please double check regimen."),"Error: must total 100% each year"))</f>
        <v/>
      </c>
      <c r="V10" s="351" t="str">
        <f t="shared" ref="V10:V36" si="2">IF(AND(OR(I10&gt;0,J10&gt;0,L10&gt;0,M10&gt;0,O10&gt;0,P10&gt;0),OR(C10="EFV400",E10="EFV400",G10="EFV400")),"EFV400 does not exist as a single tablet. Please select triple formulation","")</f>
        <v/>
      </c>
      <c r="Y10" s="153" t="str">
        <f t="shared" si="0"/>
        <v/>
      </c>
      <c r="AJ10" s="144" t="b">
        <f>IF(C10="",TRUE,SUM('6. Patients'!DN11:EI11)/3=I10)</f>
        <v>1</v>
      </c>
      <c r="AK10" s="145" t="b">
        <f>IF(C10="",TRUE,SUM('6. Patients'!EK11:FT11)/2=J10)</f>
        <v>1</v>
      </c>
      <c r="AL10" s="146" t="b">
        <f>IF(C10="",TRUE,SUM('6. Patients'!FV11:GJ11)/1=K10)</f>
        <v>1</v>
      </c>
      <c r="AM10" s="144" t="b">
        <f>IF(C10="",TRUE,SUM('6. Patients'!GL11:HG11)/3=L10)</f>
        <v>1</v>
      </c>
      <c r="AN10" s="145" t="b">
        <f>IF(C10="",TRUE,SUM('6. Patients'!HI11:IR11)/2=M10)</f>
        <v>1</v>
      </c>
      <c r="AO10" s="146" t="b">
        <f>IF(C10="",TRUE,SUM('6. Patients'!IT11:JH11)/1=N10)</f>
        <v>1</v>
      </c>
      <c r="AP10" s="144" t="b">
        <f>IF(C10="",TRUE,SUM('6. Patients'!JJ11:KE11)/3=O10)</f>
        <v>1</v>
      </c>
      <c r="AQ10" s="145" t="b">
        <f>IF(C10="",TRUE,SUM('6. Patients'!KG11:LP11)/2=P10)</f>
        <v>1</v>
      </c>
      <c r="AR10" s="146" t="b">
        <f>IF(C10="",TRUE,SUM('6. Patients'!LR11:MF11)/1=Q10)</f>
        <v>1</v>
      </c>
      <c r="AT10" s="156">
        <f>IF(C10="",0,IF(AND(SUM(I10:K10)=1,SUM(L10:N10)=1,SUM(O10:Q10)=1),0,1))</f>
        <v>0</v>
      </c>
      <c r="AU10" s="157">
        <f t="shared" ref="AU10:AU36" si="3">IF(ISNA(HLOOKUP(FALSE,$AJ10:$AR10,1,0)),0,1)</f>
        <v>0</v>
      </c>
    </row>
    <row r="11" spans="2:47" x14ac:dyDescent="0.3">
      <c r="B11" s="2"/>
      <c r="C11" s="5" t="str">
        <f>IF('2. Protocols'!C11="","",'2. Protocols'!C11)</f>
        <v/>
      </c>
      <c r="D11" s="6" t="str">
        <f>IF('2. Protocols'!D11="","",'2. Protocols'!D11)</f>
        <v>+</v>
      </c>
      <c r="E11" s="6" t="str">
        <f>IF('2. Protocols'!E11="","",'2. Protocols'!E11)</f>
        <v/>
      </c>
      <c r="F11" s="6" t="str">
        <f>IF('2. Protocols'!F11="","",'2. Protocols'!F11)</f>
        <v>+</v>
      </c>
      <c r="G11" s="7" t="str">
        <f>IF('2. Protocols'!G11="","",'2. Protocols'!G11)</f>
        <v/>
      </c>
      <c r="I11" s="178"/>
      <c r="J11" s="179"/>
      <c r="K11" s="180"/>
      <c r="L11" s="315"/>
      <c r="M11" s="179"/>
      <c r="N11" s="180"/>
      <c r="O11" s="315"/>
      <c r="P11" s="179"/>
      <c r="Q11" s="180"/>
      <c r="R11" s="92" t="str">
        <f t="shared" si="1"/>
        <v/>
      </c>
      <c r="V11" s="351" t="str">
        <f t="shared" si="2"/>
        <v/>
      </c>
      <c r="Y11" s="153" t="str">
        <f t="shared" si="0"/>
        <v/>
      </c>
      <c r="AJ11" s="144" t="b">
        <f>IF(C11="",TRUE,SUM('6. Patients'!DN12:EI12)/3=I11)</f>
        <v>1</v>
      </c>
      <c r="AK11" s="145" t="b">
        <f>IF(C11="",TRUE,SUM('6. Patients'!EK12:FT12)/2=J11)</f>
        <v>1</v>
      </c>
      <c r="AL11" s="146" t="b">
        <f>IF(C11="",TRUE,SUM('6. Patients'!FV12:GJ12)/1=K11)</f>
        <v>1</v>
      </c>
      <c r="AM11" s="144" t="b">
        <f>IF(C11="",TRUE,SUM('6. Patients'!GL12:HG12)/3=L11)</f>
        <v>1</v>
      </c>
      <c r="AN11" s="145" t="b">
        <f>IF(C11="",TRUE,SUM('6. Patients'!HI12:IR12)/2=M11)</f>
        <v>1</v>
      </c>
      <c r="AO11" s="146" t="b">
        <f>IF(C11="",TRUE,SUM('6. Patients'!IT12:JH12)/1=N11)</f>
        <v>1</v>
      </c>
      <c r="AP11" s="144" t="b">
        <f>IF(C11="",TRUE,SUM('6. Patients'!JJ12:KE12)/3=O11)</f>
        <v>1</v>
      </c>
      <c r="AQ11" s="145" t="b">
        <f>IF(C11="",TRUE,SUM('6. Patients'!KG12:LP12)/2=P11)</f>
        <v>1</v>
      </c>
      <c r="AR11" s="146" t="b">
        <f>IF(C11="",TRUE,SUM('6. Patients'!LR12:MF12)/1=Q11)</f>
        <v>1</v>
      </c>
      <c r="AT11" s="156">
        <f>IF(C11="",0,IF(AND(SUM(I11:K11)=1,SUM(L11:N11)=1,SUM(O11:Q11)=1),0,1))</f>
        <v>0</v>
      </c>
      <c r="AU11" s="157">
        <f t="shared" si="3"/>
        <v>0</v>
      </c>
    </row>
    <row r="12" spans="2:47" x14ac:dyDescent="0.3">
      <c r="B12" s="2"/>
      <c r="C12" s="5" t="str">
        <f>IF('2. Protocols'!C12="","",'2. Protocols'!C12)</f>
        <v/>
      </c>
      <c r="D12" s="6" t="str">
        <f>IF('2. Protocols'!D12="","",'2. Protocols'!D12)</f>
        <v>+</v>
      </c>
      <c r="E12" s="6" t="str">
        <f>IF('2. Protocols'!E12="","",'2. Protocols'!E12)</f>
        <v/>
      </c>
      <c r="F12" s="6" t="str">
        <f>IF('2. Protocols'!F12="","",'2. Protocols'!F12)</f>
        <v>+</v>
      </c>
      <c r="G12" s="7" t="str">
        <f>IF('2. Protocols'!G12="","",'2. Protocols'!G12)</f>
        <v/>
      </c>
      <c r="I12" s="178"/>
      <c r="J12" s="179"/>
      <c r="K12" s="180"/>
      <c r="L12" s="315"/>
      <c r="M12" s="179"/>
      <c r="N12" s="180"/>
      <c r="O12" s="315"/>
      <c r="P12" s="179"/>
      <c r="Q12" s="180"/>
      <c r="R12" s="92" t="str">
        <f t="shared" si="1"/>
        <v/>
      </c>
      <c r="V12" s="351" t="str">
        <f t="shared" si="2"/>
        <v/>
      </c>
      <c r="Y12" s="153" t="str">
        <f t="shared" si="0"/>
        <v/>
      </c>
      <c r="AJ12" s="144" t="b">
        <f>IF(C12="",TRUE,SUM('6. Patients'!DN13:EI13)/3=I12)</f>
        <v>1</v>
      </c>
      <c r="AK12" s="145" t="b">
        <f>IF(C12="",TRUE,SUM('6. Patients'!EK13:FT13)/2=J12)</f>
        <v>1</v>
      </c>
      <c r="AL12" s="146" t="b">
        <f>IF(C12="",TRUE,SUM('6. Patients'!FV13:GJ13)/1=K12)</f>
        <v>1</v>
      </c>
      <c r="AM12" s="144" t="b">
        <f>IF(C12="",TRUE,SUM('6. Patients'!GL13:HG13)/3=L12)</f>
        <v>1</v>
      </c>
      <c r="AN12" s="145" t="b">
        <f>IF(C12="",TRUE,SUM('6. Patients'!HI13:IR13)/2=M12)</f>
        <v>1</v>
      </c>
      <c r="AO12" s="146" t="b">
        <f>IF(C12="",TRUE,SUM('6. Patients'!IT13:JH13)/1=N12)</f>
        <v>1</v>
      </c>
      <c r="AP12" s="144" t="b">
        <f>IF(C12="",TRUE,SUM('6. Patients'!JJ13:KE13)/3=O12)</f>
        <v>1</v>
      </c>
      <c r="AQ12" s="145" t="b">
        <f>IF(C12="",TRUE,SUM('6. Patients'!KG13:LP13)/2=P12)</f>
        <v>1</v>
      </c>
      <c r="AR12" s="146" t="b">
        <f>IF(C12="",TRUE,SUM('6. Patients'!LR13:MF13)/1=Q12)</f>
        <v>1</v>
      </c>
      <c r="AT12" s="156">
        <f>IF(C12="",0,IF(AND(SUM(I12:K12)=1,SUM(L12:N12)=1,SUM(O12:Q12)=1),0,1))</f>
        <v>0</v>
      </c>
      <c r="AU12" s="157">
        <f t="shared" si="3"/>
        <v>0</v>
      </c>
    </row>
    <row r="13" spans="2:47" x14ac:dyDescent="0.3">
      <c r="B13" s="2"/>
      <c r="C13" s="5" t="str">
        <f>IF('2. Protocols'!C13="","",'2. Protocols'!C13)</f>
        <v/>
      </c>
      <c r="D13" s="6" t="str">
        <f>IF('2. Protocols'!D13="","",'2. Protocols'!D13)</f>
        <v>+</v>
      </c>
      <c r="E13" s="6" t="str">
        <f>IF('2. Protocols'!E13="","",'2. Protocols'!E13)</f>
        <v/>
      </c>
      <c r="F13" s="6" t="str">
        <f>IF('2. Protocols'!F13="","",'2. Protocols'!F13)</f>
        <v>+</v>
      </c>
      <c r="G13" s="7" t="str">
        <f>IF('2. Protocols'!G13="","",'2. Protocols'!G13)</f>
        <v/>
      </c>
      <c r="I13" s="398"/>
      <c r="J13" s="179"/>
      <c r="K13" s="180"/>
      <c r="L13" s="315"/>
      <c r="M13" s="179"/>
      <c r="N13" s="180"/>
      <c r="O13" s="315"/>
      <c r="P13" s="179"/>
      <c r="Q13" s="180"/>
      <c r="R13" s="92" t="str">
        <f t="shared" si="1"/>
        <v/>
      </c>
      <c r="V13" s="153" t="str">
        <f t="shared" si="2"/>
        <v/>
      </c>
      <c r="Y13" s="153" t="str">
        <f t="shared" si="0"/>
        <v/>
      </c>
      <c r="AJ13" s="144" t="b">
        <f>IF(C13="",TRUE,SUM('6. Patients'!DN14:EI14)/3=I13)</f>
        <v>1</v>
      </c>
      <c r="AK13" s="145" t="b">
        <f>IF(C13="",TRUE,SUM('6. Patients'!EK14:FT14)/2=J13)</f>
        <v>1</v>
      </c>
      <c r="AL13" s="146" t="b">
        <f>IF(C13="",TRUE,SUM('6. Patients'!FV14:GJ14)/1=K13)</f>
        <v>1</v>
      </c>
      <c r="AM13" s="144" t="b">
        <f>IF(C13="",TRUE,SUM('6. Patients'!GL14:HG14)/3=L13)</f>
        <v>1</v>
      </c>
      <c r="AN13" s="145" t="b">
        <f>IF(C13="",TRUE,SUM('6. Patients'!HI14:IR14)/2=M13)</f>
        <v>1</v>
      </c>
      <c r="AO13" s="146" t="b">
        <f>IF(C13="",TRUE,SUM('6. Patients'!IT14:JH14)/1=N13)</f>
        <v>1</v>
      </c>
      <c r="AP13" s="144" t="b">
        <f>IF(C13="",TRUE,SUM('6. Patients'!JJ14:KE14)/3=O13)</f>
        <v>1</v>
      </c>
      <c r="AQ13" s="145" t="b">
        <f>IF(C13="",TRUE,SUM('6. Patients'!KG14:LP14)/2=P13)</f>
        <v>1</v>
      </c>
      <c r="AR13" s="146" t="b">
        <f>IF(C13="",TRUE,SUM('6. Patients'!LR14:MF14)/1=Q13)</f>
        <v>1</v>
      </c>
      <c r="AT13" s="156">
        <f t="shared" ref="AT13:AT36" si="4">IF(C13="",0,IF(AND(SUM(I13:K13)=1,SUM(L13:N13)=1,SUM(O13:Q13)=1),0,1))</f>
        <v>0</v>
      </c>
      <c r="AU13" s="157">
        <f t="shared" si="3"/>
        <v>0</v>
      </c>
    </row>
    <row r="14" spans="2:47" x14ac:dyDescent="0.3">
      <c r="B14" s="2"/>
      <c r="C14" s="5" t="str">
        <f>IF('2. Protocols'!C14="","",'2. Protocols'!C14)</f>
        <v/>
      </c>
      <c r="D14" s="6" t="str">
        <f>IF('2. Protocols'!D14="","",'2. Protocols'!D14)</f>
        <v>+</v>
      </c>
      <c r="E14" s="6" t="str">
        <f>IF('2. Protocols'!E14="","",'2. Protocols'!E14)</f>
        <v/>
      </c>
      <c r="F14" s="6" t="str">
        <f>IF('2. Protocols'!F14="","",'2. Protocols'!F14)</f>
        <v>+</v>
      </c>
      <c r="G14" s="7" t="str">
        <f>IF('2. Protocols'!G14="","",'2. Protocols'!G14)</f>
        <v/>
      </c>
      <c r="I14" s="178"/>
      <c r="J14" s="179"/>
      <c r="K14" s="180"/>
      <c r="L14" s="315"/>
      <c r="M14" s="179"/>
      <c r="N14" s="180"/>
      <c r="O14" s="315"/>
      <c r="P14" s="179"/>
      <c r="Q14" s="180"/>
      <c r="R14" s="92" t="str">
        <f t="shared" si="1"/>
        <v/>
      </c>
      <c r="V14" s="153" t="str">
        <f t="shared" si="2"/>
        <v/>
      </c>
      <c r="Y14" s="153" t="str">
        <f t="shared" si="0"/>
        <v/>
      </c>
      <c r="AJ14" s="144" t="b">
        <f>IF(C14="",TRUE,SUM('6. Patients'!DN15:EI15)/3=I14)</f>
        <v>1</v>
      </c>
      <c r="AK14" s="145" t="b">
        <f>IF(C14="",TRUE,SUM('6. Patients'!EK15:FT15)/2=J14)</f>
        <v>1</v>
      </c>
      <c r="AL14" s="146" t="b">
        <f>IF(C14="",TRUE,SUM('6. Patients'!FV15:GJ15)/1=K14)</f>
        <v>1</v>
      </c>
      <c r="AM14" s="144" t="b">
        <f>IF(C14="",TRUE,SUM('6. Patients'!GL15:HG15)/3=L14)</f>
        <v>1</v>
      </c>
      <c r="AN14" s="145" t="b">
        <f>IF(C14="",TRUE,SUM('6. Patients'!HI15:IR15)/2=M14)</f>
        <v>1</v>
      </c>
      <c r="AO14" s="146" t="b">
        <f>IF(C14="",TRUE,SUM('6. Patients'!IT15:JH15)/1=N14)</f>
        <v>1</v>
      </c>
      <c r="AP14" s="144" t="b">
        <f>IF(C14="",TRUE,SUM('6. Patients'!JJ15:KE15)/3=O14)</f>
        <v>1</v>
      </c>
      <c r="AQ14" s="145" t="b">
        <f>IF(C14="",TRUE,SUM('6. Patients'!KG15:LP15)/2=P14)</f>
        <v>1</v>
      </c>
      <c r="AR14" s="146" t="b">
        <f>IF(C14="",TRUE,SUM('6. Patients'!LR15:MF15)/1=Q14)</f>
        <v>1</v>
      </c>
      <c r="AT14" s="156">
        <f t="shared" si="4"/>
        <v>0</v>
      </c>
      <c r="AU14" s="157">
        <f t="shared" si="3"/>
        <v>0</v>
      </c>
    </row>
    <row r="15" spans="2:47" x14ac:dyDescent="0.3">
      <c r="B15" s="2"/>
      <c r="C15" s="5" t="str">
        <f>IF('2. Protocols'!C15="","",'2. Protocols'!C15)</f>
        <v/>
      </c>
      <c r="D15" s="6" t="str">
        <f>IF('2. Protocols'!D15="","",'2. Protocols'!D15)</f>
        <v>+</v>
      </c>
      <c r="E15" s="6" t="str">
        <f>IF('2. Protocols'!E15="","",'2. Protocols'!E15)</f>
        <v/>
      </c>
      <c r="F15" s="6" t="str">
        <f>IF('2. Protocols'!F15="","",'2. Protocols'!F15)</f>
        <v>+</v>
      </c>
      <c r="G15" s="7" t="str">
        <f>IF('2. Protocols'!G15="","",'2. Protocols'!G15)</f>
        <v/>
      </c>
      <c r="I15" s="178"/>
      <c r="J15" s="179"/>
      <c r="K15" s="180"/>
      <c r="L15" s="315"/>
      <c r="M15" s="179"/>
      <c r="N15" s="180"/>
      <c r="O15" s="315"/>
      <c r="P15" s="179"/>
      <c r="Q15" s="180"/>
      <c r="R15" s="92" t="str">
        <f t="shared" si="1"/>
        <v/>
      </c>
      <c r="V15" s="153" t="str">
        <f t="shared" si="2"/>
        <v/>
      </c>
      <c r="Y15" s="153" t="str">
        <f t="shared" si="0"/>
        <v/>
      </c>
      <c r="AJ15" s="144" t="b">
        <f>IF(C15="",TRUE,SUM('6. Patients'!DN16:EI16)/3=I15)</f>
        <v>1</v>
      </c>
      <c r="AK15" s="145" t="b">
        <f>IF(C15="",TRUE,SUM('6. Patients'!EK16:FT16)/2=J15)</f>
        <v>1</v>
      </c>
      <c r="AL15" s="146" t="b">
        <f>IF(C15="",TRUE,SUM('6. Patients'!FV16:GJ16)/1=K15)</f>
        <v>1</v>
      </c>
      <c r="AM15" s="144" t="b">
        <f>IF(C15="",TRUE,SUM('6. Patients'!GL16:HG16)/3=L15)</f>
        <v>1</v>
      </c>
      <c r="AN15" s="145" t="b">
        <f>IF(C15="",TRUE,SUM('6. Patients'!HI16:IR16)/2=M15)</f>
        <v>1</v>
      </c>
      <c r="AO15" s="146" t="b">
        <f>IF(C15="",TRUE,SUM('6. Patients'!IT16:JH16)/1=N15)</f>
        <v>1</v>
      </c>
      <c r="AP15" s="144" t="b">
        <f>IF(C15="",TRUE,SUM('6. Patients'!JJ16:KE16)/3=O15)</f>
        <v>1</v>
      </c>
      <c r="AQ15" s="145" t="b">
        <f>IF(C15="",TRUE,SUM('6. Patients'!KG16:LP16)/2=P15)</f>
        <v>1</v>
      </c>
      <c r="AR15" s="146" t="b">
        <f>IF(C15="",TRUE,SUM('6. Patients'!LR16:MF16)/1=Q15)</f>
        <v>1</v>
      </c>
      <c r="AT15" s="156">
        <f t="shared" si="4"/>
        <v>0</v>
      </c>
      <c r="AU15" s="157">
        <f t="shared" si="3"/>
        <v>0</v>
      </c>
    </row>
    <row r="16" spans="2:47" x14ac:dyDescent="0.3">
      <c r="B16" s="2"/>
      <c r="C16" s="5" t="str">
        <f>IF('2. Protocols'!C16="","",'2. Protocols'!C16)</f>
        <v/>
      </c>
      <c r="D16" s="6" t="str">
        <f>IF('2. Protocols'!D16="","",'2. Protocols'!D16)</f>
        <v>+</v>
      </c>
      <c r="E16" s="6" t="str">
        <f>IF('2. Protocols'!E16="","",'2. Protocols'!E16)</f>
        <v/>
      </c>
      <c r="F16" s="6" t="str">
        <f>IF('2. Protocols'!F16="","",'2. Protocols'!F16)</f>
        <v>+</v>
      </c>
      <c r="G16" s="7" t="str">
        <f>IF('2. Protocols'!G16="","",'2. Protocols'!G16)</f>
        <v/>
      </c>
      <c r="I16" s="178"/>
      <c r="J16" s="179"/>
      <c r="K16" s="180"/>
      <c r="L16" s="315"/>
      <c r="M16" s="179"/>
      <c r="N16" s="180"/>
      <c r="O16" s="315"/>
      <c r="P16" s="179"/>
      <c r="Q16" s="180"/>
      <c r="R16" s="92" t="str">
        <f t="shared" si="1"/>
        <v/>
      </c>
      <c r="V16" s="153" t="str">
        <f t="shared" si="2"/>
        <v/>
      </c>
      <c r="Y16" s="153" t="str">
        <f t="shared" si="0"/>
        <v/>
      </c>
      <c r="AJ16" s="144" t="b">
        <f>IF(C16="",TRUE,SUM('6. Patients'!DN17:EI17)/3=I16)</f>
        <v>1</v>
      </c>
      <c r="AK16" s="145" t="b">
        <f>IF(C16="",TRUE,SUM('6. Patients'!EK17:FT17)/2=J16)</f>
        <v>1</v>
      </c>
      <c r="AL16" s="146" t="b">
        <f>IF(C16="",TRUE,SUM('6. Patients'!FV17:GJ17)/1=K16)</f>
        <v>1</v>
      </c>
      <c r="AM16" s="144" t="b">
        <f>IF(C16="",TRUE,SUM('6. Patients'!GL17:HG17)/3=L16)</f>
        <v>1</v>
      </c>
      <c r="AN16" s="145" t="b">
        <f>IF(C16="",TRUE,SUM('6. Patients'!HI17:IR17)/2=M16)</f>
        <v>1</v>
      </c>
      <c r="AO16" s="146" t="b">
        <f>IF(C16="",TRUE,SUM('6. Patients'!IT17:JH17)/1=N16)</f>
        <v>1</v>
      </c>
      <c r="AP16" s="144" t="b">
        <f>IF(C16="",TRUE,SUM('6. Patients'!JJ17:KE17)/3=O16)</f>
        <v>1</v>
      </c>
      <c r="AQ16" s="145" t="b">
        <f>IF(C16="",TRUE,SUM('6. Patients'!KG17:LP17)/2=P16)</f>
        <v>1</v>
      </c>
      <c r="AR16" s="146" t="b">
        <f>IF(C16="",TRUE,SUM('6. Patients'!LR17:MF17)/1=Q16)</f>
        <v>1</v>
      </c>
      <c r="AT16" s="156">
        <f t="shared" si="4"/>
        <v>0</v>
      </c>
      <c r="AU16" s="157">
        <f t="shared" si="3"/>
        <v>0</v>
      </c>
    </row>
    <row r="17" spans="2:47" x14ac:dyDescent="0.3">
      <c r="B17" s="2"/>
      <c r="C17" s="5" t="str">
        <f>IF('2. Protocols'!C17="","",'2. Protocols'!C17)</f>
        <v/>
      </c>
      <c r="D17" s="6" t="str">
        <f>IF('2. Protocols'!D17="","",'2. Protocols'!D17)</f>
        <v>+</v>
      </c>
      <c r="E17" s="6" t="str">
        <f>IF('2. Protocols'!E17="","",'2. Protocols'!E17)</f>
        <v/>
      </c>
      <c r="F17" s="6" t="str">
        <f>IF('2. Protocols'!F17="","",'2. Protocols'!F17)</f>
        <v>+</v>
      </c>
      <c r="G17" s="7" t="str">
        <f>IF('2. Protocols'!G17="","",'2. Protocols'!G17)</f>
        <v/>
      </c>
      <c r="I17" s="178"/>
      <c r="J17" s="179"/>
      <c r="K17" s="180"/>
      <c r="L17" s="315"/>
      <c r="M17" s="179"/>
      <c r="N17" s="180"/>
      <c r="O17" s="315"/>
      <c r="P17" s="179"/>
      <c r="Q17" s="180"/>
      <c r="R17" s="92" t="str">
        <f t="shared" si="1"/>
        <v/>
      </c>
      <c r="V17" s="153" t="str">
        <f t="shared" si="2"/>
        <v/>
      </c>
      <c r="Y17" s="153" t="str">
        <f t="shared" si="0"/>
        <v/>
      </c>
      <c r="AJ17" s="144" t="b">
        <f>IF(C17="",TRUE,SUM('6. Patients'!DN18:EI18)/3=I17)</f>
        <v>1</v>
      </c>
      <c r="AK17" s="145" t="b">
        <f>IF(C17="",TRUE,SUM('6. Patients'!EK18:FT18)/2=J17)</f>
        <v>1</v>
      </c>
      <c r="AL17" s="146" t="b">
        <f>IF(C17="",TRUE,SUM('6. Patients'!FV18:GJ18)/1=K17)</f>
        <v>1</v>
      </c>
      <c r="AM17" s="144" t="b">
        <f>IF(C17="",TRUE,SUM('6. Patients'!GL18:HG18)/3=L17)</f>
        <v>1</v>
      </c>
      <c r="AN17" s="145" t="b">
        <f>IF(C17="",TRUE,SUM('6. Patients'!HI18:IR18)/2=M17)</f>
        <v>1</v>
      </c>
      <c r="AO17" s="146" t="b">
        <f>IF(C17="",TRUE,SUM('6. Patients'!IT18:JH18)/1=N17)</f>
        <v>1</v>
      </c>
      <c r="AP17" s="144" t="b">
        <f>IF(C17="",TRUE,SUM('6. Patients'!JJ18:KE18)/3=O17)</f>
        <v>1</v>
      </c>
      <c r="AQ17" s="145" t="b">
        <f>IF(C17="",TRUE,SUM('6. Patients'!KG18:LP18)/2=P17)</f>
        <v>1</v>
      </c>
      <c r="AR17" s="146" t="b">
        <f>IF(C17="",TRUE,SUM('6. Patients'!LR18:MF18)/1=Q17)</f>
        <v>1</v>
      </c>
      <c r="AT17" s="156">
        <f t="shared" si="4"/>
        <v>0</v>
      </c>
      <c r="AU17" s="157">
        <f t="shared" si="3"/>
        <v>0</v>
      </c>
    </row>
    <row r="18" spans="2:47" x14ac:dyDescent="0.3">
      <c r="B18" s="2"/>
      <c r="C18" s="5" t="str">
        <f>IF('2. Protocols'!C18="","",'2. Protocols'!C18)</f>
        <v/>
      </c>
      <c r="D18" s="6" t="str">
        <f>IF('2. Protocols'!D18="","",'2. Protocols'!D18)</f>
        <v>+</v>
      </c>
      <c r="E18" s="6" t="str">
        <f>IF('2. Protocols'!E18="","",'2. Protocols'!E18)</f>
        <v/>
      </c>
      <c r="F18" s="6" t="str">
        <f>IF('2. Protocols'!F18="","",'2. Protocols'!F18)</f>
        <v>+</v>
      </c>
      <c r="G18" s="7" t="str">
        <f>IF('2. Protocols'!G18="","",'2. Protocols'!G18)</f>
        <v/>
      </c>
      <c r="I18" s="178"/>
      <c r="J18" s="179"/>
      <c r="K18" s="180"/>
      <c r="L18" s="315"/>
      <c r="M18" s="179"/>
      <c r="N18" s="180"/>
      <c r="O18" s="315"/>
      <c r="P18" s="179"/>
      <c r="Q18" s="180"/>
      <c r="R18" s="92" t="str">
        <f t="shared" si="1"/>
        <v/>
      </c>
      <c r="V18" s="153" t="str">
        <f t="shared" si="2"/>
        <v/>
      </c>
      <c r="Y18" s="153" t="str">
        <f t="shared" si="0"/>
        <v/>
      </c>
      <c r="AJ18" s="144" t="b">
        <f>IF(C18="",TRUE,SUM('6. Patients'!DN19:EI19)/3=I18)</f>
        <v>1</v>
      </c>
      <c r="AK18" s="145" t="b">
        <f>IF(C18="",TRUE,SUM('6. Patients'!EK19:FT19)/2=J18)</f>
        <v>1</v>
      </c>
      <c r="AL18" s="146" t="b">
        <f>IF(C18="",TRUE,SUM('6. Patients'!FV19:GJ19)/1=K18)</f>
        <v>1</v>
      </c>
      <c r="AM18" s="144" t="b">
        <f>IF(C18="",TRUE,SUM('6. Patients'!GL19:HG19)/3=L18)</f>
        <v>1</v>
      </c>
      <c r="AN18" s="145" t="b">
        <f>IF(C18="",TRUE,SUM('6. Patients'!HI19:IR19)/2=M18)</f>
        <v>1</v>
      </c>
      <c r="AO18" s="146" t="b">
        <f>IF(C18="",TRUE,SUM('6. Patients'!IT19:JH19)/1=N18)</f>
        <v>1</v>
      </c>
      <c r="AP18" s="144" t="b">
        <f>IF(C18="",TRUE,SUM('6. Patients'!JJ19:KE19)/3=O18)</f>
        <v>1</v>
      </c>
      <c r="AQ18" s="145" t="b">
        <f>IF(C18="",TRUE,SUM('6. Patients'!KG19:LP19)/2=P18)</f>
        <v>1</v>
      </c>
      <c r="AR18" s="146" t="b">
        <f>IF(C18="",TRUE,SUM('6. Patients'!LR19:MF19)/1=Q18)</f>
        <v>1</v>
      </c>
      <c r="AT18" s="156">
        <f t="shared" si="4"/>
        <v>0</v>
      </c>
      <c r="AU18" s="157">
        <f t="shared" si="3"/>
        <v>0</v>
      </c>
    </row>
    <row r="19" spans="2:47" x14ac:dyDescent="0.3">
      <c r="B19" s="2"/>
      <c r="C19" s="5" t="str">
        <f>IF('2. Protocols'!C19="","",'2. Protocols'!C19)</f>
        <v/>
      </c>
      <c r="D19" s="6" t="str">
        <f>IF('2. Protocols'!D19="","",'2. Protocols'!D19)</f>
        <v>+</v>
      </c>
      <c r="E19" s="6" t="str">
        <f>IF('2. Protocols'!E19="","",'2. Protocols'!E19)</f>
        <v/>
      </c>
      <c r="F19" s="6" t="str">
        <f>IF('2. Protocols'!F19="","",'2. Protocols'!F19)</f>
        <v>+</v>
      </c>
      <c r="G19" s="7" t="str">
        <f>IF('2. Protocols'!G19="","",'2. Protocols'!G19)</f>
        <v/>
      </c>
      <c r="I19" s="178"/>
      <c r="J19" s="179"/>
      <c r="K19" s="180"/>
      <c r="L19" s="315"/>
      <c r="M19" s="179"/>
      <c r="N19" s="180"/>
      <c r="O19" s="315"/>
      <c r="P19" s="179"/>
      <c r="Q19" s="180"/>
      <c r="R19" s="92" t="str">
        <f t="shared" si="1"/>
        <v/>
      </c>
      <c r="V19" s="153" t="str">
        <f t="shared" si="2"/>
        <v/>
      </c>
      <c r="Y19" s="153" t="str">
        <f t="shared" si="0"/>
        <v/>
      </c>
      <c r="AJ19" s="144" t="b">
        <f>IF(C19="",TRUE,SUM('6. Patients'!DN20:EI20)/3=I19)</f>
        <v>1</v>
      </c>
      <c r="AK19" s="145" t="b">
        <f>IF(C19="",TRUE,SUM('6. Patients'!EK20:FT20)/2=J19)</f>
        <v>1</v>
      </c>
      <c r="AL19" s="146" t="b">
        <f>IF(C19="",TRUE,SUM('6. Patients'!FV20:GJ20)/1=K19)</f>
        <v>1</v>
      </c>
      <c r="AM19" s="144" t="b">
        <f>IF(C19="",TRUE,SUM('6. Patients'!GL20:HG20)/3=L19)</f>
        <v>1</v>
      </c>
      <c r="AN19" s="145" t="b">
        <f>IF(C19="",TRUE,SUM('6. Patients'!HI20:IR20)/2=M19)</f>
        <v>1</v>
      </c>
      <c r="AO19" s="146" t="b">
        <f>IF(C19="",TRUE,SUM('6. Patients'!IT20:JH20)/1=N19)</f>
        <v>1</v>
      </c>
      <c r="AP19" s="144" t="b">
        <f>IF(C19="",TRUE,SUM('6. Patients'!JJ20:KE20)/3=O19)</f>
        <v>1</v>
      </c>
      <c r="AQ19" s="145" t="b">
        <f>IF(C19="",TRUE,SUM('6. Patients'!KG20:LP20)/2=P19)</f>
        <v>1</v>
      </c>
      <c r="AR19" s="146" t="b">
        <f>IF(C19="",TRUE,SUM('6. Patients'!LR20:MF20)/1=Q19)</f>
        <v>1</v>
      </c>
      <c r="AT19" s="156">
        <f t="shared" si="4"/>
        <v>0</v>
      </c>
      <c r="AU19" s="157">
        <f t="shared" si="3"/>
        <v>0</v>
      </c>
    </row>
    <row r="20" spans="2:47" x14ac:dyDescent="0.3">
      <c r="B20" s="2"/>
      <c r="C20" s="5" t="str">
        <f>IF('2. Protocols'!C20="","",'2. Protocols'!C20)</f>
        <v/>
      </c>
      <c r="D20" s="6" t="str">
        <f>IF('2. Protocols'!D20="","",'2. Protocols'!D20)</f>
        <v>+</v>
      </c>
      <c r="E20" s="6" t="str">
        <f>IF('2. Protocols'!E20="","",'2. Protocols'!E20)</f>
        <v/>
      </c>
      <c r="F20" s="6" t="str">
        <f>IF('2. Protocols'!F20="","",'2. Protocols'!F20)</f>
        <v>+</v>
      </c>
      <c r="G20" s="7" t="str">
        <f>IF('2. Protocols'!G20="","",'2. Protocols'!G20)</f>
        <v/>
      </c>
      <c r="I20" s="178"/>
      <c r="J20" s="179"/>
      <c r="K20" s="180"/>
      <c r="L20" s="315"/>
      <c r="M20" s="179"/>
      <c r="N20" s="180"/>
      <c r="O20" s="315"/>
      <c r="P20" s="179"/>
      <c r="Q20" s="180"/>
      <c r="R20" s="92" t="str">
        <f t="shared" si="1"/>
        <v/>
      </c>
      <c r="V20" s="153" t="str">
        <f t="shared" si="2"/>
        <v/>
      </c>
      <c r="Y20" s="153" t="str">
        <f t="shared" si="0"/>
        <v/>
      </c>
      <c r="AJ20" s="144" t="b">
        <f>IF(C20="",TRUE,SUM('6. Patients'!DN21:EI21)/3=I20)</f>
        <v>1</v>
      </c>
      <c r="AK20" s="145" t="b">
        <f>IF(C20="",TRUE,SUM('6. Patients'!EK21:FT21)/2=J20)</f>
        <v>1</v>
      </c>
      <c r="AL20" s="146" t="b">
        <f>IF(C20="",TRUE,SUM('6. Patients'!FV21:GJ21)/1=K20)</f>
        <v>1</v>
      </c>
      <c r="AM20" s="144" t="b">
        <f>IF(C20="",TRUE,SUM('6. Patients'!GL21:HG21)/3=L20)</f>
        <v>1</v>
      </c>
      <c r="AN20" s="145" t="b">
        <f>IF(C20="",TRUE,SUM('6. Patients'!HI21:IR21)/2=M20)</f>
        <v>1</v>
      </c>
      <c r="AO20" s="146" t="b">
        <f>IF(C20="",TRUE,SUM('6. Patients'!IT21:JH21)/1=N20)</f>
        <v>1</v>
      </c>
      <c r="AP20" s="144" t="b">
        <f>IF(C20="",TRUE,SUM('6. Patients'!JJ21:KE21)/3=O20)</f>
        <v>1</v>
      </c>
      <c r="AQ20" s="145" t="b">
        <f>IF(C20="",TRUE,SUM('6. Patients'!KG21:LP21)/2=P20)</f>
        <v>1</v>
      </c>
      <c r="AR20" s="146" t="b">
        <f>IF(C20="",TRUE,SUM('6. Patients'!LR21:MF21)/1=Q20)</f>
        <v>1</v>
      </c>
      <c r="AT20" s="156">
        <f t="shared" si="4"/>
        <v>0</v>
      </c>
      <c r="AU20" s="157">
        <f t="shared" si="3"/>
        <v>0</v>
      </c>
    </row>
    <row r="21" spans="2:47" x14ac:dyDescent="0.3">
      <c r="B21" s="2"/>
      <c r="C21" s="5" t="str">
        <f>IF('2. Protocols'!C21="","",'2. Protocols'!C21)</f>
        <v/>
      </c>
      <c r="D21" s="6" t="str">
        <f>IF('2. Protocols'!D21="","",'2. Protocols'!D21)</f>
        <v>+</v>
      </c>
      <c r="E21" s="6" t="str">
        <f>IF('2. Protocols'!E21="","",'2. Protocols'!E21)</f>
        <v/>
      </c>
      <c r="F21" s="6" t="str">
        <f>IF('2. Protocols'!F21="","",'2. Protocols'!F21)</f>
        <v>+</v>
      </c>
      <c r="G21" s="7" t="str">
        <f>IF('2. Protocols'!G21="","",'2. Protocols'!G21)</f>
        <v/>
      </c>
      <c r="I21" s="178"/>
      <c r="J21" s="179"/>
      <c r="K21" s="180"/>
      <c r="L21" s="315"/>
      <c r="M21" s="179"/>
      <c r="N21" s="180"/>
      <c r="O21" s="315"/>
      <c r="P21" s="179"/>
      <c r="Q21" s="180"/>
      <c r="R21" s="92" t="str">
        <f t="shared" si="1"/>
        <v/>
      </c>
      <c r="V21" s="153" t="str">
        <f t="shared" si="2"/>
        <v/>
      </c>
      <c r="Y21" s="153" t="str">
        <f t="shared" si="0"/>
        <v/>
      </c>
      <c r="AJ21" s="144" t="b">
        <f>IF(C21="",TRUE,SUM('6. Patients'!DN22:EI22)/3=I21)</f>
        <v>1</v>
      </c>
      <c r="AK21" s="145" t="b">
        <f>IF(C21="",TRUE,SUM('6. Patients'!EK22:FT22)/2=J21)</f>
        <v>1</v>
      </c>
      <c r="AL21" s="146" t="b">
        <f>IF(C21="",TRUE,SUM('6. Patients'!FV22:GJ22)/1=K21)</f>
        <v>1</v>
      </c>
      <c r="AM21" s="144" t="b">
        <f>IF(C21="",TRUE,SUM('6. Patients'!GL22:HG22)/3=L21)</f>
        <v>1</v>
      </c>
      <c r="AN21" s="145" t="b">
        <f>IF(C21="",TRUE,SUM('6. Patients'!HI22:IR22)/2=M21)</f>
        <v>1</v>
      </c>
      <c r="AO21" s="146" t="b">
        <f>IF(C21="",TRUE,SUM('6. Patients'!IT22:JH22)/1=N21)</f>
        <v>1</v>
      </c>
      <c r="AP21" s="144" t="b">
        <f>IF(C21="",TRUE,SUM('6. Patients'!JJ22:KE22)/3=O21)</f>
        <v>1</v>
      </c>
      <c r="AQ21" s="145" t="b">
        <f>IF(C21="",TRUE,SUM('6. Patients'!KG22:LP22)/2=P21)</f>
        <v>1</v>
      </c>
      <c r="AR21" s="146" t="b">
        <f>IF(C21="",TRUE,SUM('6. Patients'!LR22:MF22)/1=Q21)</f>
        <v>1</v>
      </c>
      <c r="AT21" s="156">
        <f t="shared" si="4"/>
        <v>0</v>
      </c>
      <c r="AU21" s="157">
        <f t="shared" si="3"/>
        <v>0</v>
      </c>
    </row>
    <row r="22" spans="2:47" x14ac:dyDescent="0.3">
      <c r="B22" s="2"/>
      <c r="C22" s="5" t="str">
        <f>IF('2. Protocols'!C22="","",'2. Protocols'!C22)</f>
        <v/>
      </c>
      <c r="D22" s="6" t="str">
        <f>IF('2. Protocols'!D22="","",'2. Protocols'!D22)</f>
        <v>+</v>
      </c>
      <c r="E22" s="6" t="str">
        <f>IF('2. Protocols'!E22="","",'2. Protocols'!E22)</f>
        <v/>
      </c>
      <c r="F22" s="6" t="str">
        <f>IF('2. Protocols'!F22="","",'2. Protocols'!F22)</f>
        <v>+</v>
      </c>
      <c r="G22" s="7" t="str">
        <f>IF('2. Protocols'!G22="","",'2. Protocols'!G22)</f>
        <v/>
      </c>
      <c r="I22" s="178"/>
      <c r="J22" s="179"/>
      <c r="K22" s="180"/>
      <c r="L22" s="315"/>
      <c r="M22" s="179"/>
      <c r="N22" s="180"/>
      <c r="O22" s="315"/>
      <c r="P22" s="179"/>
      <c r="Q22" s="180"/>
      <c r="R22" s="92" t="str">
        <f t="shared" si="1"/>
        <v/>
      </c>
      <c r="V22" s="153" t="str">
        <f t="shared" si="2"/>
        <v/>
      </c>
      <c r="Y22" s="153" t="str">
        <f t="shared" si="0"/>
        <v/>
      </c>
      <c r="AJ22" s="144" t="b">
        <f>IF(C22="",TRUE,SUM('6. Patients'!DN23:EI23)/3=I22)</f>
        <v>1</v>
      </c>
      <c r="AK22" s="145" t="b">
        <f>IF(C22="",TRUE,SUM('6. Patients'!EK23:FT23)/2=J22)</f>
        <v>1</v>
      </c>
      <c r="AL22" s="146" t="b">
        <f>IF(C22="",TRUE,SUM('6. Patients'!FV23:GJ23)/1=K22)</f>
        <v>1</v>
      </c>
      <c r="AM22" s="144" t="b">
        <f>IF(C22="",TRUE,SUM('6. Patients'!GL23:HG23)/3=L22)</f>
        <v>1</v>
      </c>
      <c r="AN22" s="145" t="b">
        <f>IF(C22="",TRUE,SUM('6. Patients'!HI23:IR23)/2=M22)</f>
        <v>1</v>
      </c>
      <c r="AO22" s="146" t="b">
        <f>IF(C22="",TRUE,SUM('6. Patients'!IT23:JH23)/1=N22)</f>
        <v>1</v>
      </c>
      <c r="AP22" s="144" t="b">
        <f>IF(C22="",TRUE,SUM('6. Patients'!JJ23:KE23)/3=O22)</f>
        <v>1</v>
      </c>
      <c r="AQ22" s="145" t="b">
        <f>IF(C22="",TRUE,SUM('6. Patients'!KG23:LP23)/2=P22)</f>
        <v>1</v>
      </c>
      <c r="AR22" s="146" t="b">
        <f>IF(C22="",TRUE,SUM('6. Patients'!LR23:MF23)/1=Q22)</f>
        <v>1</v>
      </c>
      <c r="AT22" s="156">
        <f t="shared" si="4"/>
        <v>0</v>
      </c>
      <c r="AU22" s="157">
        <f t="shared" si="3"/>
        <v>0</v>
      </c>
    </row>
    <row r="23" spans="2:47" outlineLevel="1" x14ac:dyDescent="0.3">
      <c r="B23" s="2"/>
      <c r="C23" s="5" t="str">
        <f>IF('2. Protocols'!C23="","",'2. Protocols'!C23)</f>
        <v/>
      </c>
      <c r="D23" s="6" t="str">
        <f>IF('2. Protocols'!D23="","",'2. Protocols'!D23)</f>
        <v>+</v>
      </c>
      <c r="E23" s="6" t="str">
        <f>IF('2. Protocols'!E23="","",'2. Protocols'!E23)</f>
        <v/>
      </c>
      <c r="F23" s="6" t="str">
        <f>IF('2. Protocols'!F23="","",'2. Protocols'!F23)</f>
        <v>+</v>
      </c>
      <c r="G23" s="7" t="str">
        <f>IF('2. Protocols'!G23="","",'2. Protocols'!G23)</f>
        <v/>
      </c>
      <c r="I23" s="178"/>
      <c r="J23" s="179"/>
      <c r="K23" s="180"/>
      <c r="L23" s="315"/>
      <c r="M23" s="179"/>
      <c r="N23" s="180"/>
      <c r="O23" s="315"/>
      <c r="P23" s="179"/>
      <c r="Q23" s="180"/>
      <c r="R23" s="92" t="str">
        <f t="shared" si="1"/>
        <v/>
      </c>
      <c r="V23" s="153" t="str">
        <f t="shared" si="2"/>
        <v/>
      </c>
      <c r="Y23" s="153" t="str">
        <f t="shared" si="0"/>
        <v/>
      </c>
      <c r="AJ23" s="144" t="b">
        <f>IF(C23="",TRUE,SUM('6. Patients'!DN24:EI24)/3=I23)</f>
        <v>1</v>
      </c>
      <c r="AK23" s="145" t="b">
        <f>IF(C23="",TRUE,SUM('6. Patients'!EK24:FT24)/2=J23)</f>
        <v>1</v>
      </c>
      <c r="AL23" s="146" t="b">
        <f>IF(C23="",TRUE,SUM('6. Patients'!FV24:GJ24)/1=K23)</f>
        <v>1</v>
      </c>
      <c r="AM23" s="144" t="b">
        <f>IF(C23="",TRUE,SUM('6. Patients'!GL24:HG24)/3=L23)</f>
        <v>1</v>
      </c>
      <c r="AN23" s="145" t="b">
        <f>IF(C23="",TRUE,SUM('6. Patients'!HI24:IR24)/2=M23)</f>
        <v>1</v>
      </c>
      <c r="AO23" s="146" t="b">
        <f>IF(C23="",TRUE,SUM('6. Patients'!IT24:JH24)/1=N23)</f>
        <v>1</v>
      </c>
      <c r="AP23" s="144" t="b">
        <f>IF(C23="",TRUE,SUM('6. Patients'!JJ24:KE24)/3=O23)</f>
        <v>1</v>
      </c>
      <c r="AQ23" s="145" t="b">
        <f>IF(C23="",TRUE,SUM('6. Patients'!KG24:LP24)/2=P23)</f>
        <v>1</v>
      </c>
      <c r="AR23" s="146" t="b">
        <f>IF(C23="",TRUE,SUM('6. Patients'!LR24:MF24)/1=Q23)</f>
        <v>1</v>
      </c>
      <c r="AT23" s="156">
        <f t="shared" si="4"/>
        <v>0</v>
      </c>
      <c r="AU23" s="157">
        <f t="shared" si="3"/>
        <v>0</v>
      </c>
    </row>
    <row r="24" spans="2:47" outlineLevel="1" x14ac:dyDescent="0.3">
      <c r="B24" s="2"/>
      <c r="C24" s="5" t="str">
        <f>IF('2. Protocols'!C24="","",'2. Protocols'!C24)</f>
        <v/>
      </c>
      <c r="D24" s="6" t="str">
        <f>IF('2. Protocols'!D24="","",'2. Protocols'!D24)</f>
        <v>+</v>
      </c>
      <c r="E24" s="6" t="str">
        <f>IF('2. Protocols'!E24="","",'2. Protocols'!E24)</f>
        <v/>
      </c>
      <c r="F24" s="6" t="str">
        <f>IF('2. Protocols'!F24="","",'2. Protocols'!F24)</f>
        <v>+</v>
      </c>
      <c r="G24" s="7" t="str">
        <f>IF('2. Protocols'!G24="","",'2. Protocols'!G24)</f>
        <v/>
      </c>
      <c r="I24" s="178"/>
      <c r="J24" s="179"/>
      <c r="K24" s="180"/>
      <c r="L24" s="315"/>
      <c r="M24" s="179"/>
      <c r="N24" s="180"/>
      <c r="O24" s="315"/>
      <c r="P24" s="179"/>
      <c r="Q24" s="180"/>
      <c r="R24" s="92" t="str">
        <f t="shared" si="1"/>
        <v/>
      </c>
      <c r="V24" s="153" t="str">
        <f t="shared" si="2"/>
        <v/>
      </c>
      <c r="Y24" s="153" t="str">
        <f t="shared" si="0"/>
        <v/>
      </c>
      <c r="AJ24" s="144" t="b">
        <f>IF(C24="",TRUE,SUM('6. Patients'!DN25:EI25)/3=I24)</f>
        <v>1</v>
      </c>
      <c r="AK24" s="145" t="b">
        <f>IF(C24="",TRUE,SUM('6. Patients'!EK25:FT25)/2=J24)</f>
        <v>1</v>
      </c>
      <c r="AL24" s="146" t="b">
        <f>IF(C24="",TRUE,SUM('6. Patients'!FV25:GJ25)/1=K24)</f>
        <v>1</v>
      </c>
      <c r="AM24" s="144" t="b">
        <f>IF(C24="",TRUE,SUM('6. Patients'!GL25:HG25)/3=L24)</f>
        <v>1</v>
      </c>
      <c r="AN24" s="145" t="b">
        <f>IF(C24="",TRUE,SUM('6. Patients'!HI25:IR25)/2=M24)</f>
        <v>1</v>
      </c>
      <c r="AO24" s="146" t="b">
        <f>IF(C24="",TRUE,SUM('6. Patients'!IT25:JH25)/1=N24)</f>
        <v>1</v>
      </c>
      <c r="AP24" s="144" t="b">
        <f>IF(C24="",TRUE,SUM('6. Patients'!JJ25:KE25)/3=O24)</f>
        <v>1</v>
      </c>
      <c r="AQ24" s="145" t="b">
        <f>IF(C24="",TRUE,SUM('6. Patients'!KG25:LP25)/2=P24)</f>
        <v>1</v>
      </c>
      <c r="AR24" s="146" t="b">
        <f>IF(C24="",TRUE,SUM('6. Patients'!LR25:MF25)/1=Q24)</f>
        <v>1</v>
      </c>
      <c r="AT24" s="156">
        <f t="shared" si="4"/>
        <v>0</v>
      </c>
      <c r="AU24" s="157">
        <f t="shared" si="3"/>
        <v>0</v>
      </c>
    </row>
    <row r="25" spans="2:47" outlineLevel="1" x14ac:dyDescent="0.3">
      <c r="B25" s="2"/>
      <c r="C25" s="5" t="str">
        <f>IF('2. Protocols'!C25="","",'2. Protocols'!C25)</f>
        <v/>
      </c>
      <c r="D25" s="6" t="str">
        <f>IF('2. Protocols'!D25="","",'2. Protocols'!D25)</f>
        <v>+</v>
      </c>
      <c r="E25" s="6" t="str">
        <f>IF('2. Protocols'!E25="","",'2. Protocols'!E25)</f>
        <v/>
      </c>
      <c r="F25" s="6" t="str">
        <f>IF('2. Protocols'!F25="","",'2. Protocols'!F25)</f>
        <v>+</v>
      </c>
      <c r="G25" s="7" t="str">
        <f>IF('2. Protocols'!G25="","",'2. Protocols'!G25)</f>
        <v/>
      </c>
      <c r="I25" s="178"/>
      <c r="J25" s="179"/>
      <c r="K25" s="180"/>
      <c r="L25" s="315"/>
      <c r="M25" s="179"/>
      <c r="N25" s="180"/>
      <c r="O25" s="315"/>
      <c r="P25" s="179"/>
      <c r="Q25" s="180"/>
      <c r="R25" s="92" t="str">
        <f t="shared" si="1"/>
        <v/>
      </c>
      <c r="V25" s="153" t="str">
        <f t="shared" si="2"/>
        <v/>
      </c>
      <c r="Y25" s="153" t="str">
        <f t="shared" si="0"/>
        <v/>
      </c>
      <c r="AJ25" s="144" t="b">
        <f>IF(C25="",TRUE,SUM('6. Patients'!DN26:EI26)/3=I25)</f>
        <v>1</v>
      </c>
      <c r="AK25" s="145" t="b">
        <f>IF(C25="",TRUE,SUM('6. Patients'!EK26:FT26)/2=J25)</f>
        <v>1</v>
      </c>
      <c r="AL25" s="146" t="b">
        <f>IF(C25="",TRUE,SUM('6. Patients'!FV26:GJ26)/1=K25)</f>
        <v>1</v>
      </c>
      <c r="AM25" s="144" t="b">
        <f>IF(C25="",TRUE,SUM('6. Patients'!GL26:HG26)/3=L25)</f>
        <v>1</v>
      </c>
      <c r="AN25" s="145" t="b">
        <f>IF(C25="",TRUE,SUM('6. Patients'!HI26:IR26)/2=M25)</f>
        <v>1</v>
      </c>
      <c r="AO25" s="146" t="b">
        <f>IF(C25="",TRUE,SUM('6. Patients'!IT26:JH26)/1=N25)</f>
        <v>1</v>
      </c>
      <c r="AP25" s="144" t="b">
        <f>IF(C25="",TRUE,SUM('6. Patients'!JJ26:KE26)/3=O25)</f>
        <v>1</v>
      </c>
      <c r="AQ25" s="145" t="b">
        <f>IF(C25="",TRUE,SUM('6. Patients'!KG26:LP26)/2=P25)</f>
        <v>1</v>
      </c>
      <c r="AR25" s="146" t="b">
        <f>IF(C25="",TRUE,SUM('6. Patients'!LR26:MF26)/1=Q25)</f>
        <v>1</v>
      </c>
      <c r="AT25" s="156">
        <f t="shared" si="4"/>
        <v>0</v>
      </c>
      <c r="AU25" s="157">
        <f t="shared" si="3"/>
        <v>0</v>
      </c>
    </row>
    <row r="26" spans="2:47" outlineLevel="1" x14ac:dyDescent="0.3">
      <c r="B26" s="2"/>
      <c r="C26" s="5" t="str">
        <f>IF('2. Protocols'!C26="","",'2. Protocols'!C26)</f>
        <v/>
      </c>
      <c r="D26" s="6" t="str">
        <f>IF('2. Protocols'!D26="","",'2. Protocols'!D26)</f>
        <v>+</v>
      </c>
      <c r="E26" s="6" t="str">
        <f>IF('2. Protocols'!E26="","",'2. Protocols'!E26)</f>
        <v/>
      </c>
      <c r="F26" s="6" t="str">
        <f>IF('2. Protocols'!F26="","",'2. Protocols'!F26)</f>
        <v>+</v>
      </c>
      <c r="G26" s="7" t="str">
        <f>IF('2. Protocols'!G26="","",'2. Protocols'!G26)</f>
        <v/>
      </c>
      <c r="I26" s="178"/>
      <c r="J26" s="179"/>
      <c r="K26" s="180"/>
      <c r="L26" s="315"/>
      <c r="M26" s="179"/>
      <c r="N26" s="180"/>
      <c r="O26" s="315"/>
      <c r="P26" s="179"/>
      <c r="Q26" s="180"/>
      <c r="R26" s="92" t="str">
        <f t="shared" si="1"/>
        <v/>
      </c>
      <c r="V26" s="153" t="str">
        <f t="shared" si="2"/>
        <v/>
      </c>
      <c r="Y26" s="153" t="str">
        <f t="shared" si="0"/>
        <v/>
      </c>
      <c r="AJ26" s="144" t="b">
        <f>IF(C26="",TRUE,SUM('6. Patients'!DN27:EI27)/3=I26)</f>
        <v>1</v>
      </c>
      <c r="AK26" s="145" t="b">
        <f>IF(C26="",TRUE,SUM('6. Patients'!EK27:FT27)/2=J26)</f>
        <v>1</v>
      </c>
      <c r="AL26" s="146" t="b">
        <f>IF(C26="",TRUE,SUM('6. Patients'!FV27:GJ27)/1=K26)</f>
        <v>1</v>
      </c>
      <c r="AM26" s="144" t="b">
        <f>IF(C26="",TRUE,SUM('6. Patients'!GL27:HG27)/3=L26)</f>
        <v>1</v>
      </c>
      <c r="AN26" s="145" t="b">
        <f>IF(C26="",TRUE,SUM('6. Patients'!HI27:IR27)/2=M26)</f>
        <v>1</v>
      </c>
      <c r="AO26" s="146" t="b">
        <f>IF(C26="",TRUE,SUM('6. Patients'!IT27:JH27)/1=N26)</f>
        <v>1</v>
      </c>
      <c r="AP26" s="144" t="b">
        <f>IF(C26="",TRUE,SUM('6. Patients'!JJ27:KE27)/3=O26)</f>
        <v>1</v>
      </c>
      <c r="AQ26" s="145" t="b">
        <f>IF(C26="",TRUE,SUM('6. Patients'!KG27:LP27)/2=P26)</f>
        <v>1</v>
      </c>
      <c r="AR26" s="146" t="b">
        <f>IF(C26="",TRUE,SUM('6. Patients'!LR27:MF27)/1=Q26)</f>
        <v>1</v>
      </c>
      <c r="AT26" s="156">
        <f t="shared" si="4"/>
        <v>0</v>
      </c>
      <c r="AU26" s="157">
        <f t="shared" si="3"/>
        <v>0</v>
      </c>
    </row>
    <row r="27" spans="2:47" outlineLevel="1" x14ac:dyDescent="0.3">
      <c r="B27" s="2"/>
      <c r="C27" s="5" t="str">
        <f>IF('2. Protocols'!C27="","",'2. Protocols'!C27)</f>
        <v/>
      </c>
      <c r="D27" s="6" t="str">
        <f>IF('2. Protocols'!D27="","",'2. Protocols'!D27)</f>
        <v>+</v>
      </c>
      <c r="E27" s="6" t="str">
        <f>IF('2. Protocols'!E27="","",'2. Protocols'!E27)</f>
        <v/>
      </c>
      <c r="F27" s="6" t="str">
        <f>IF('2. Protocols'!F27="","",'2. Protocols'!F27)</f>
        <v>+</v>
      </c>
      <c r="G27" s="7" t="str">
        <f>IF('2. Protocols'!G27="","",'2. Protocols'!G27)</f>
        <v/>
      </c>
      <c r="I27" s="178"/>
      <c r="J27" s="179"/>
      <c r="K27" s="180"/>
      <c r="L27" s="315"/>
      <c r="M27" s="179"/>
      <c r="N27" s="180"/>
      <c r="O27" s="315"/>
      <c r="P27" s="179"/>
      <c r="Q27" s="180"/>
      <c r="R27" s="92" t="str">
        <f t="shared" si="1"/>
        <v/>
      </c>
      <c r="V27" s="153" t="str">
        <f t="shared" si="2"/>
        <v/>
      </c>
      <c r="Y27" s="153" t="str">
        <f t="shared" si="0"/>
        <v/>
      </c>
      <c r="AJ27" s="144" t="b">
        <f>IF(C27="",TRUE,SUM('6. Patients'!DN28:EI28)/3=I27)</f>
        <v>1</v>
      </c>
      <c r="AK27" s="145" t="b">
        <f>IF(C27="",TRUE,SUM('6. Patients'!EK28:FT28)/2=J27)</f>
        <v>1</v>
      </c>
      <c r="AL27" s="146" t="b">
        <f>IF(C27="",TRUE,SUM('6. Patients'!FV28:GJ28)/1=K27)</f>
        <v>1</v>
      </c>
      <c r="AM27" s="144" t="b">
        <f>IF(C27="",TRUE,SUM('6. Patients'!GL28:HG28)/3=L27)</f>
        <v>1</v>
      </c>
      <c r="AN27" s="145" t="b">
        <f>IF(C27="",TRUE,SUM('6. Patients'!HI28:IR28)/2=M27)</f>
        <v>1</v>
      </c>
      <c r="AO27" s="146" t="b">
        <f>IF(C27="",TRUE,SUM('6. Patients'!IT28:JH28)/1=N27)</f>
        <v>1</v>
      </c>
      <c r="AP27" s="144" t="b">
        <f>IF(C27="",TRUE,SUM('6. Patients'!JJ28:KE28)/3=O27)</f>
        <v>1</v>
      </c>
      <c r="AQ27" s="145" t="b">
        <f>IF(C27="",TRUE,SUM('6. Patients'!KG28:LP28)/2=P27)</f>
        <v>1</v>
      </c>
      <c r="AR27" s="146" t="b">
        <f>IF(C27="",TRUE,SUM('6. Patients'!LR28:MF28)/1=Q27)</f>
        <v>1</v>
      </c>
      <c r="AT27" s="156">
        <f t="shared" si="4"/>
        <v>0</v>
      </c>
      <c r="AU27" s="157">
        <f t="shared" si="3"/>
        <v>0</v>
      </c>
    </row>
    <row r="28" spans="2:47" outlineLevel="1" x14ac:dyDescent="0.3">
      <c r="B28" s="2"/>
      <c r="C28" s="5" t="str">
        <f>IF('2. Protocols'!C28="","",'2. Protocols'!C28)</f>
        <v/>
      </c>
      <c r="D28" s="6" t="str">
        <f>IF('2. Protocols'!D28="","",'2. Protocols'!D28)</f>
        <v>+</v>
      </c>
      <c r="E28" s="6" t="str">
        <f>IF('2. Protocols'!E28="","",'2. Protocols'!E28)</f>
        <v/>
      </c>
      <c r="F28" s="6" t="str">
        <f>IF('2. Protocols'!F28="","",'2. Protocols'!F28)</f>
        <v>+</v>
      </c>
      <c r="G28" s="7" t="str">
        <f>IF('2. Protocols'!G28="","",'2. Protocols'!G28)</f>
        <v/>
      </c>
      <c r="I28" s="178"/>
      <c r="J28" s="179"/>
      <c r="K28" s="180"/>
      <c r="L28" s="315"/>
      <c r="M28" s="179"/>
      <c r="N28" s="180"/>
      <c r="O28" s="315"/>
      <c r="P28" s="179"/>
      <c r="Q28" s="180"/>
      <c r="R28" s="92" t="str">
        <f t="shared" si="1"/>
        <v/>
      </c>
      <c r="V28" s="153" t="str">
        <f t="shared" si="2"/>
        <v/>
      </c>
      <c r="Y28" s="153" t="str">
        <f t="shared" si="0"/>
        <v/>
      </c>
      <c r="AJ28" s="144" t="b">
        <f>IF(C28="",TRUE,SUM('6. Patients'!DN29:EI29)/3=I28)</f>
        <v>1</v>
      </c>
      <c r="AK28" s="145" t="b">
        <f>IF(C28="",TRUE,SUM('6. Patients'!EK29:FT29)/2=J28)</f>
        <v>1</v>
      </c>
      <c r="AL28" s="146" t="b">
        <f>IF(C28="",TRUE,SUM('6. Patients'!FV29:GJ29)/1=K28)</f>
        <v>1</v>
      </c>
      <c r="AM28" s="144" t="b">
        <f>IF(C28="",TRUE,SUM('6. Patients'!GL29:HG29)/3=L28)</f>
        <v>1</v>
      </c>
      <c r="AN28" s="145" t="b">
        <f>IF(C28="",TRUE,SUM('6. Patients'!HI29:IR29)/2=M28)</f>
        <v>1</v>
      </c>
      <c r="AO28" s="146" t="b">
        <f>IF(C28="",TRUE,SUM('6. Patients'!IT29:JH29)/1=N28)</f>
        <v>1</v>
      </c>
      <c r="AP28" s="144" t="b">
        <f>IF(C28="",TRUE,SUM('6. Patients'!JJ29:KE29)/3=O28)</f>
        <v>1</v>
      </c>
      <c r="AQ28" s="145" t="b">
        <f>IF(C28="",TRUE,SUM('6. Patients'!KG29:LP29)/2=P28)</f>
        <v>1</v>
      </c>
      <c r="AR28" s="146" t="b">
        <f>IF(C28="",TRUE,SUM('6. Patients'!LR29:MF29)/1=Q28)</f>
        <v>1</v>
      </c>
      <c r="AT28" s="156">
        <f t="shared" si="4"/>
        <v>0</v>
      </c>
      <c r="AU28" s="157">
        <f t="shared" si="3"/>
        <v>0</v>
      </c>
    </row>
    <row r="29" spans="2:47" outlineLevel="1" x14ac:dyDescent="0.3">
      <c r="B29" s="2"/>
      <c r="C29" s="5" t="str">
        <f>IF('2. Protocols'!C29="","",'2. Protocols'!C29)</f>
        <v/>
      </c>
      <c r="D29" s="6" t="str">
        <f>IF('2. Protocols'!D29="","",'2. Protocols'!D29)</f>
        <v>+</v>
      </c>
      <c r="E29" s="6" t="str">
        <f>IF('2. Protocols'!E29="","",'2. Protocols'!E29)</f>
        <v/>
      </c>
      <c r="F29" s="6" t="str">
        <f>IF('2. Protocols'!F29="","",'2. Protocols'!F29)</f>
        <v>+</v>
      </c>
      <c r="G29" s="7" t="str">
        <f>IF('2. Protocols'!G29="","",'2. Protocols'!G29)</f>
        <v/>
      </c>
      <c r="I29" s="309"/>
      <c r="J29" s="310"/>
      <c r="K29" s="311"/>
      <c r="L29" s="316"/>
      <c r="M29" s="310"/>
      <c r="N29" s="311"/>
      <c r="O29" s="316"/>
      <c r="P29" s="310"/>
      <c r="Q29" s="311"/>
      <c r="R29" s="92" t="str">
        <f t="shared" si="1"/>
        <v/>
      </c>
      <c r="V29" s="153" t="str">
        <f t="shared" si="2"/>
        <v/>
      </c>
      <c r="Y29" s="153" t="str">
        <f t="shared" si="0"/>
        <v/>
      </c>
      <c r="AJ29" s="144" t="b">
        <f>IF(C29="",TRUE,SUM('6. Patients'!DN30:EI30)/3=I29)</f>
        <v>1</v>
      </c>
      <c r="AK29" s="145" t="b">
        <f>IF(C29="",TRUE,SUM('6. Patients'!EK30:FT30)/2=J29)</f>
        <v>1</v>
      </c>
      <c r="AL29" s="146" t="b">
        <f>IF(C29="",TRUE,SUM('6. Patients'!FV30:GJ30)/1=K29)</f>
        <v>1</v>
      </c>
      <c r="AM29" s="144" t="b">
        <f>IF(C29="",TRUE,SUM('6. Patients'!GL30:HG30)/3=L29)</f>
        <v>1</v>
      </c>
      <c r="AN29" s="145" t="b">
        <f>IF(C29="",TRUE,SUM('6. Patients'!HI30:IR30)/2=M29)</f>
        <v>1</v>
      </c>
      <c r="AO29" s="146" t="b">
        <f>IF(C29="",TRUE,SUM('6. Patients'!IT30:JH30)/1=N29)</f>
        <v>1</v>
      </c>
      <c r="AP29" s="144" t="b">
        <f>IF(C29="",TRUE,SUM('6. Patients'!JJ30:KE30)/3=O29)</f>
        <v>1</v>
      </c>
      <c r="AQ29" s="145" t="b">
        <f>IF(C29="",TRUE,SUM('6. Patients'!KG30:LP30)/2=P29)</f>
        <v>1</v>
      </c>
      <c r="AR29" s="146" t="b">
        <f>IF(C29="",TRUE,SUM('6. Patients'!LR30:MF30)/1=Q29)</f>
        <v>1</v>
      </c>
      <c r="AT29" s="156">
        <f t="shared" si="4"/>
        <v>0</v>
      </c>
      <c r="AU29" s="157">
        <f t="shared" si="3"/>
        <v>0</v>
      </c>
    </row>
    <row r="30" spans="2:47" outlineLevel="1" x14ac:dyDescent="0.3">
      <c r="B30" s="2"/>
      <c r="C30" s="5" t="str">
        <f>IF('2. Protocols'!C30="","",'2. Protocols'!C30)</f>
        <v/>
      </c>
      <c r="D30" s="6" t="str">
        <f>IF('2. Protocols'!D30="","",'2. Protocols'!D30)</f>
        <v>+</v>
      </c>
      <c r="E30" s="6" t="str">
        <f>IF('2. Protocols'!E30="","",'2. Protocols'!E30)</f>
        <v/>
      </c>
      <c r="F30" s="6" t="str">
        <f>IF('2. Protocols'!F30="","",'2. Protocols'!F30)</f>
        <v>+</v>
      </c>
      <c r="G30" s="7" t="str">
        <f>IF('2. Protocols'!G30="","",'2. Protocols'!G30)</f>
        <v/>
      </c>
      <c r="I30" s="178"/>
      <c r="J30" s="179"/>
      <c r="K30" s="180"/>
      <c r="L30" s="315"/>
      <c r="M30" s="179"/>
      <c r="N30" s="180"/>
      <c r="O30" s="315"/>
      <c r="P30" s="179"/>
      <c r="Q30" s="180"/>
      <c r="R30" s="92" t="str">
        <f t="shared" si="1"/>
        <v/>
      </c>
      <c r="V30" s="153" t="str">
        <f t="shared" si="2"/>
        <v/>
      </c>
      <c r="Y30" s="153" t="str">
        <f t="shared" si="0"/>
        <v/>
      </c>
      <c r="AJ30" s="144" t="b">
        <f>IF(C30="",TRUE,SUM('6. Patients'!DN31:EI31)/3=I30)</f>
        <v>1</v>
      </c>
      <c r="AK30" s="145" t="b">
        <f>IF(C30="",TRUE,SUM('6. Patients'!EK31:FT31)/2=J30)</f>
        <v>1</v>
      </c>
      <c r="AL30" s="146" t="b">
        <f>IF(C30="",TRUE,SUM('6. Patients'!FV31:GJ31)/1=K30)</f>
        <v>1</v>
      </c>
      <c r="AM30" s="144" t="b">
        <f>IF(C30="",TRUE,SUM('6. Patients'!GL31:HG31)/3=L30)</f>
        <v>1</v>
      </c>
      <c r="AN30" s="145" t="b">
        <f>IF(C30="",TRUE,SUM('6. Patients'!HI31:IR31)/2=M30)</f>
        <v>1</v>
      </c>
      <c r="AO30" s="146" t="b">
        <f>IF(C30="",TRUE,SUM('6. Patients'!IT31:JH31)/1=N30)</f>
        <v>1</v>
      </c>
      <c r="AP30" s="144" t="b">
        <f>IF(C30="",TRUE,SUM('6. Patients'!JJ31:KE31)/3=O30)</f>
        <v>1</v>
      </c>
      <c r="AQ30" s="145" t="b">
        <f>IF(C30="",TRUE,SUM('6. Patients'!KG31:LP31)/2=P30)</f>
        <v>1</v>
      </c>
      <c r="AR30" s="146" t="b">
        <f>IF(C30="",TRUE,SUM('6. Patients'!LR31:MF31)/1=Q30)</f>
        <v>1</v>
      </c>
      <c r="AT30" s="156">
        <f t="shared" si="4"/>
        <v>0</v>
      </c>
      <c r="AU30" s="157">
        <f t="shared" si="3"/>
        <v>0</v>
      </c>
    </row>
    <row r="31" spans="2:47" outlineLevel="1" x14ac:dyDescent="0.3">
      <c r="B31" s="2"/>
      <c r="C31" s="5" t="str">
        <f>IF('2. Protocols'!C31="","",'2. Protocols'!C31)</f>
        <v/>
      </c>
      <c r="D31" s="6" t="str">
        <f>IF('2. Protocols'!D31="","",'2. Protocols'!D31)</f>
        <v>+</v>
      </c>
      <c r="E31" s="6" t="str">
        <f>IF('2. Protocols'!E31="","",'2. Protocols'!E31)</f>
        <v/>
      </c>
      <c r="F31" s="6" t="str">
        <f>IF('2. Protocols'!F31="","",'2. Protocols'!F31)</f>
        <v>+</v>
      </c>
      <c r="G31" s="7" t="str">
        <f>IF('2. Protocols'!G31="","",'2. Protocols'!G31)</f>
        <v/>
      </c>
      <c r="I31" s="178"/>
      <c r="J31" s="179"/>
      <c r="K31" s="180"/>
      <c r="L31" s="315"/>
      <c r="M31" s="179"/>
      <c r="N31" s="180"/>
      <c r="O31" s="315"/>
      <c r="P31" s="179"/>
      <c r="Q31" s="180"/>
      <c r="R31" s="92" t="str">
        <f t="shared" si="1"/>
        <v/>
      </c>
      <c r="V31" s="153" t="str">
        <f t="shared" si="2"/>
        <v/>
      </c>
      <c r="Y31" s="153" t="str">
        <f t="shared" si="0"/>
        <v/>
      </c>
      <c r="AJ31" s="144" t="b">
        <f>IF(C31="",TRUE,SUM('6. Patients'!DN32:EI32)/3=I31)</f>
        <v>1</v>
      </c>
      <c r="AK31" s="145" t="b">
        <f>IF(C31="",TRUE,SUM('6. Patients'!EK32:FT32)/2=J31)</f>
        <v>1</v>
      </c>
      <c r="AL31" s="146" t="b">
        <f>IF(C31="",TRUE,SUM('6. Patients'!FV32:GJ32)/1=K31)</f>
        <v>1</v>
      </c>
      <c r="AM31" s="144" t="b">
        <f>IF(C31="",TRUE,SUM('6. Patients'!GL32:HG32)/3=L31)</f>
        <v>1</v>
      </c>
      <c r="AN31" s="145" t="b">
        <f>IF(C31="",TRUE,SUM('6. Patients'!HI32:IR32)/2=M31)</f>
        <v>1</v>
      </c>
      <c r="AO31" s="146" t="b">
        <f>IF(C31="",TRUE,SUM('6. Patients'!IT32:JH32)/1=N31)</f>
        <v>1</v>
      </c>
      <c r="AP31" s="144" t="b">
        <f>IF(C31="",TRUE,SUM('6. Patients'!JJ32:KE32)/3=O31)</f>
        <v>1</v>
      </c>
      <c r="AQ31" s="145" t="b">
        <f>IF(C31="",TRUE,SUM('6. Patients'!KG32:LP32)/2=P31)</f>
        <v>1</v>
      </c>
      <c r="AR31" s="146" t="b">
        <f>IF(C31="",TRUE,SUM('6. Patients'!LR32:MF32)/1=Q31)</f>
        <v>1</v>
      </c>
      <c r="AT31" s="156">
        <f t="shared" si="4"/>
        <v>0</v>
      </c>
      <c r="AU31" s="157">
        <f t="shared" si="3"/>
        <v>0</v>
      </c>
    </row>
    <row r="32" spans="2:47" outlineLevel="1" x14ac:dyDescent="0.3">
      <c r="B32" s="2"/>
      <c r="C32" s="5" t="str">
        <f>IF('2. Protocols'!C32="","",'2. Protocols'!C32)</f>
        <v/>
      </c>
      <c r="D32" s="6" t="str">
        <f>IF('2. Protocols'!D32="","",'2. Protocols'!D32)</f>
        <v>+</v>
      </c>
      <c r="E32" s="6" t="str">
        <f>IF('2. Protocols'!E32="","",'2. Protocols'!E32)</f>
        <v/>
      </c>
      <c r="F32" s="6" t="str">
        <f>IF('2. Protocols'!F32="","",'2. Protocols'!F32)</f>
        <v>+</v>
      </c>
      <c r="G32" s="7" t="str">
        <f>IF('2. Protocols'!G32="","",'2. Protocols'!G32)</f>
        <v/>
      </c>
      <c r="I32" s="178"/>
      <c r="J32" s="179"/>
      <c r="K32" s="180"/>
      <c r="L32" s="315"/>
      <c r="M32" s="179"/>
      <c r="N32" s="180"/>
      <c r="O32" s="315"/>
      <c r="P32" s="179"/>
      <c r="Q32" s="180"/>
      <c r="R32" s="92" t="str">
        <f t="shared" si="1"/>
        <v/>
      </c>
      <c r="V32" s="153" t="str">
        <f t="shared" si="2"/>
        <v/>
      </c>
      <c r="Y32" s="153" t="str">
        <f t="shared" si="0"/>
        <v/>
      </c>
      <c r="AJ32" s="144" t="b">
        <f>IF(C32="",TRUE,SUM('6. Patients'!DN33:EI33)/3=I32)</f>
        <v>1</v>
      </c>
      <c r="AK32" s="145" t="b">
        <f>IF(C32="",TRUE,SUM('6. Patients'!EK33:FT33)/2=J32)</f>
        <v>1</v>
      </c>
      <c r="AL32" s="146" t="b">
        <f>IF(C32="",TRUE,SUM('6. Patients'!FV33:GJ33)/1=K32)</f>
        <v>1</v>
      </c>
      <c r="AM32" s="144" t="b">
        <f>IF(C32="",TRUE,SUM('6. Patients'!GL33:HG33)/3=L32)</f>
        <v>1</v>
      </c>
      <c r="AN32" s="145" t="b">
        <f>IF(C32="",TRUE,SUM('6. Patients'!HI33:IR33)/2=M32)</f>
        <v>1</v>
      </c>
      <c r="AO32" s="146" t="b">
        <f>IF(C32="",TRUE,SUM('6. Patients'!IT33:JH33)/1=N32)</f>
        <v>1</v>
      </c>
      <c r="AP32" s="144" t="b">
        <f>IF(C32="",TRUE,SUM('6. Patients'!JJ33:KE33)/3=O32)</f>
        <v>1</v>
      </c>
      <c r="AQ32" s="145" t="b">
        <f>IF(C32="",TRUE,SUM('6. Patients'!KG33:LP33)/2=P32)</f>
        <v>1</v>
      </c>
      <c r="AR32" s="146" t="b">
        <f>IF(C32="",TRUE,SUM('6. Patients'!LR33:MF33)/1=Q32)</f>
        <v>1</v>
      </c>
      <c r="AT32" s="156">
        <f t="shared" si="4"/>
        <v>0</v>
      </c>
      <c r="AU32" s="157">
        <f t="shared" si="3"/>
        <v>0</v>
      </c>
    </row>
    <row r="33" spans="2:47" outlineLevel="1" x14ac:dyDescent="0.3">
      <c r="B33" s="2"/>
      <c r="C33" s="5" t="str">
        <f>IF('2. Protocols'!C33="","",'2. Protocols'!C33)</f>
        <v/>
      </c>
      <c r="D33" s="6" t="str">
        <f>IF('2. Protocols'!D33="","",'2. Protocols'!D33)</f>
        <v>+</v>
      </c>
      <c r="E33" s="6" t="str">
        <f>IF('2. Protocols'!E33="","",'2. Protocols'!E33)</f>
        <v/>
      </c>
      <c r="F33" s="6" t="str">
        <f>IF('2. Protocols'!F33="","",'2. Protocols'!F33)</f>
        <v>+</v>
      </c>
      <c r="G33" s="7" t="str">
        <f>IF('2. Protocols'!G33="","",'2. Protocols'!G33)</f>
        <v/>
      </c>
      <c r="I33" s="178"/>
      <c r="J33" s="179"/>
      <c r="K33" s="180"/>
      <c r="L33" s="315"/>
      <c r="M33" s="179"/>
      <c r="N33" s="180"/>
      <c r="O33" s="315"/>
      <c r="P33" s="179"/>
      <c r="Q33" s="180"/>
      <c r="R33" s="92" t="str">
        <f t="shared" si="1"/>
        <v/>
      </c>
      <c r="V33" s="153" t="str">
        <f t="shared" si="2"/>
        <v/>
      </c>
      <c r="Y33" s="153" t="str">
        <f t="shared" si="0"/>
        <v/>
      </c>
      <c r="AJ33" s="144" t="b">
        <f>IF(C33="",TRUE,SUM('6. Patients'!DN34:EI34)/3=I33)</f>
        <v>1</v>
      </c>
      <c r="AK33" s="145" t="b">
        <f>IF(C33="",TRUE,SUM('6. Patients'!EK34:FT34)/2=J33)</f>
        <v>1</v>
      </c>
      <c r="AL33" s="146" t="b">
        <f>IF(C33="",TRUE,SUM('6. Patients'!FV34:GJ34)/1=K33)</f>
        <v>1</v>
      </c>
      <c r="AM33" s="144" t="b">
        <f>IF(C33="",TRUE,SUM('6. Patients'!GL34:HG34)/3=L33)</f>
        <v>1</v>
      </c>
      <c r="AN33" s="145" t="b">
        <f>IF(C33="",TRUE,SUM('6. Patients'!HI34:IR34)/2=M33)</f>
        <v>1</v>
      </c>
      <c r="AO33" s="146" t="b">
        <f>IF(C33="",TRUE,SUM('6. Patients'!IT34:JH34)/1=N33)</f>
        <v>1</v>
      </c>
      <c r="AP33" s="144" t="b">
        <f>IF(C33="",TRUE,SUM('6. Patients'!JJ34:KE34)/3=O33)</f>
        <v>1</v>
      </c>
      <c r="AQ33" s="145" t="b">
        <f>IF(C33="",TRUE,SUM('6. Patients'!KG34:LP34)/2=P33)</f>
        <v>1</v>
      </c>
      <c r="AR33" s="146" t="b">
        <f>IF(C33="",TRUE,SUM('6. Patients'!LR34:MF34)/1=Q33)</f>
        <v>1</v>
      </c>
      <c r="AT33" s="156">
        <f t="shared" si="4"/>
        <v>0</v>
      </c>
      <c r="AU33" s="157">
        <f t="shared" si="3"/>
        <v>0</v>
      </c>
    </row>
    <row r="34" spans="2:47" outlineLevel="1" x14ac:dyDescent="0.3">
      <c r="B34" s="2"/>
      <c r="C34" s="5" t="str">
        <f>IF('2. Protocols'!C34="","",'2. Protocols'!C34)</f>
        <v/>
      </c>
      <c r="D34" s="6" t="str">
        <f>IF('2. Protocols'!D34="","",'2. Protocols'!D34)</f>
        <v>+</v>
      </c>
      <c r="E34" s="6" t="str">
        <f>IF('2. Protocols'!E34="","",'2. Protocols'!E34)</f>
        <v/>
      </c>
      <c r="F34" s="6" t="str">
        <f>IF('2. Protocols'!F34="","",'2. Protocols'!F34)</f>
        <v>+</v>
      </c>
      <c r="G34" s="7" t="str">
        <f>IF('2. Protocols'!G34="","",'2. Protocols'!G34)</f>
        <v/>
      </c>
      <c r="I34" s="178"/>
      <c r="J34" s="179"/>
      <c r="K34" s="180"/>
      <c r="L34" s="315"/>
      <c r="M34" s="179"/>
      <c r="N34" s="180"/>
      <c r="O34" s="315"/>
      <c r="P34" s="179"/>
      <c r="Q34" s="180"/>
      <c r="R34" s="92" t="str">
        <f t="shared" si="1"/>
        <v/>
      </c>
      <c r="V34" s="153" t="str">
        <f t="shared" si="2"/>
        <v/>
      </c>
      <c r="Y34" s="153" t="str">
        <f t="shared" si="0"/>
        <v/>
      </c>
      <c r="AJ34" s="144" t="b">
        <f>IF(C34="",TRUE,SUM('6. Patients'!DN35:EI35)/3=I34)</f>
        <v>1</v>
      </c>
      <c r="AK34" s="145" t="b">
        <f>IF(C34="",TRUE,SUM('6. Patients'!EK35:FT35)/2=J34)</f>
        <v>1</v>
      </c>
      <c r="AL34" s="146" t="b">
        <f>IF(C34="",TRUE,SUM('6. Patients'!FV35:GJ35)/1=K34)</f>
        <v>1</v>
      </c>
      <c r="AM34" s="144" t="b">
        <f>IF(C34="",TRUE,SUM('6. Patients'!GL35:HG35)/3=L34)</f>
        <v>1</v>
      </c>
      <c r="AN34" s="145" t="b">
        <f>IF(C34="",TRUE,SUM('6. Patients'!HI35:IR35)/2=M34)</f>
        <v>1</v>
      </c>
      <c r="AO34" s="146" t="b">
        <f>IF(C34="",TRUE,SUM('6. Patients'!IT35:JH35)/1=N34)</f>
        <v>1</v>
      </c>
      <c r="AP34" s="144" t="b">
        <f>IF(C34="",TRUE,SUM('6. Patients'!JJ35:KE35)/3=O34)</f>
        <v>1</v>
      </c>
      <c r="AQ34" s="145" t="b">
        <f>IF(C34="",TRUE,SUM('6. Patients'!KG35:LP35)/2=P34)</f>
        <v>1</v>
      </c>
      <c r="AR34" s="146" t="b">
        <f>IF(C34="",TRUE,SUM('6. Patients'!LR35:MF35)/1=Q34)</f>
        <v>1</v>
      </c>
      <c r="AT34" s="156">
        <f t="shared" si="4"/>
        <v>0</v>
      </c>
      <c r="AU34" s="157">
        <f t="shared" si="3"/>
        <v>0</v>
      </c>
    </row>
    <row r="35" spans="2:47" outlineLevel="1" x14ac:dyDescent="0.3">
      <c r="B35" s="2"/>
      <c r="C35" s="5" t="str">
        <f>IF('2. Protocols'!C35="","",'2. Protocols'!C35)</f>
        <v/>
      </c>
      <c r="D35" s="6" t="str">
        <f>IF('2. Protocols'!D35="","",'2. Protocols'!D35)</f>
        <v>+</v>
      </c>
      <c r="E35" s="6" t="str">
        <f>IF('2. Protocols'!E35="","",'2. Protocols'!E35)</f>
        <v/>
      </c>
      <c r="F35" s="6" t="str">
        <f>IF('2. Protocols'!F35="","",'2. Protocols'!F35)</f>
        <v>+</v>
      </c>
      <c r="G35" s="7" t="str">
        <f>IF('2. Protocols'!G35="","",'2. Protocols'!G35)</f>
        <v/>
      </c>
      <c r="I35" s="178"/>
      <c r="J35" s="179"/>
      <c r="K35" s="180"/>
      <c r="L35" s="315"/>
      <c r="M35" s="179"/>
      <c r="N35" s="180"/>
      <c r="O35" s="315"/>
      <c r="P35" s="179"/>
      <c r="Q35" s="180"/>
      <c r="R35" s="92" t="str">
        <f t="shared" si="1"/>
        <v/>
      </c>
      <c r="V35" s="153" t="str">
        <f t="shared" si="2"/>
        <v/>
      </c>
      <c r="Y35" s="153" t="str">
        <f t="shared" si="0"/>
        <v/>
      </c>
      <c r="AJ35" s="144" t="b">
        <f>IF(C35="",TRUE,SUM('6. Patients'!DN36:EI36)/3=I35)</f>
        <v>1</v>
      </c>
      <c r="AK35" s="145" t="b">
        <f>IF(C35="",TRUE,SUM('6. Patients'!EK36:FT36)/2=J35)</f>
        <v>1</v>
      </c>
      <c r="AL35" s="146" t="b">
        <f>IF(C35="",TRUE,SUM('6. Patients'!FV36:GJ36)/1=K35)</f>
        <v>1</v>
      </c>
      <c r="AM35" s="144" t="b">
        <f>IF(C35="",TRUE,SUM('6. Patients'!GL36:HG36)/3=L35)</f>
        <v>1</v>
      </c>
      <c r="AN35" s="145" t="b">
        <f>IF(C35="",TRUE,SUM('6. Patients'!HI36:IR36)/2=M35)</f>
        <v>1</v>
      </c>
      <c r="AO35" s="146" t="b">
        <f>IF(C35="",TRUE,SUM('6. Patients'!IT36:JH36)/1=N35)</f>
        <v>1</v>
      </c>
      <c r="AP35" s="144" t="b">
        <f>IF(C35="",TRUE,SUM('6. Patients'!JJ36:KE36)/3=O35)</f>
        <v>1</v>
      </c>
      <c r="AQ35" s="145" t="b">
        <f>IF(C35="",TRUE,SUM('6. Patients'!KG36:LP36)/2=P35)</f>
        <v>1</v>
      </c>
      <c r="AR35" s="146" t="b">
        <f>IF(C35="",TRUE,SUM('6. Patients'!LR36:MF36)/1=Q35)</f>
        <v>1</v>
      </c>
      <c r="AT35" s="156">
        <f t="shared" si="4"/>
        <v>0</v>
      </c>
      <c r="AU35" s="157">
        <f t="shared" si="3"/>
        <v>0</v>
      </c>
    </row>
    <row r="36" spans="2:47" outlineLevel="1" x14ac:dyDescent="0.3">
      <c r="B36" s="2"/>
      <c r="C36" s="5" t="str">
        <f>IF('2. Protocols'!C36="","",'2. Protocols'!C36)</f>
        <v/>
      </c>
      <c r="D36" s="6" t="str">
        <f>IF('2. Protocols'!D36="","",'2. Protocols'!D36)</f>
        <v>+</v>
      </c>
      <c r="E36" s="6" t="str">
        <f>IF('2. Protocols'!E36="","",'2. Protocols'!E36)</f>
        <v/>
      </c>
      <c r="F36" s="6" t="str">
        <f>IF('2. Protocols'!F36="","",'2. Protocols'!F36)</f>
        <v>+</v>
      </c>
      <c r="G36" s="7" t="str">
        <f>IF('2. Protocols'!G36="","",'2. Protocols'!G36)</f>
        <v/>
      </c>
      <c r="I36" s="178"/>
      <c r="J36" s="179"/>
      <c r="K36" s="180"/>
      <c r="L36" s="315"/>
      <c r="M36" s="179"/>
      <c r="N36" s="180"/>
      <c r="O36" s="315"/>
      <c r="P36" s="179"/>
      <c r="Q36" s="180"/>
      <c r="R36" s="92" t="str">
        <f t="shared" si="1"/>
        <v/>
      </c>
      <c r="V36" s="153" t="str">
        <f t="shared" si="2"/>
        <v/>
      </c>
      <c r="Y36" s="153" t="str">
        <f t="shared" si="0"/>
        <v/>
      </c>
      <c r="AJ36" s="144" t="b">
        <f>IF(C36="",TRUE,SUM('6. Patients'!DN37:EI37)/3=I36)</f>
        <v>1</v>
      </c>
      <c r="AK36" s="145" t="b">
        <f>IF(C36="",TRUE,SUM('6. Patients'!EK37:FT37)/2=J36)</f>
        <v>1</v>
      </c>
      <c r="AL36" s="146" t="b">
        <f>IF(C36="",TRUE,SUM('6. Patients'!FV37:GJ37)/1=K36)</f>
        <v>1</v>
      </c>
      <c r="AM36" s="144" t="b">
        <f>IF(C36="",TRUE,SUM('6. Patients'!GL37:HG37)/3=L36)</f>
        <v>1</v>
      </c>
      <c r="AN36" s="145" t="b">
        <f>IF(C36="",TRUE,SUM('6. Patients'!HI37:IR37)/2=M36)</f>
        <v>1</v>
      </c>
      <c r="AO36" s="146" t="b">
        <f>IF(C36="",TRUE,SUM('6. Patients'!IT37:JH37)/1=N36)</f>
        <v>1</v>
      </c>
      <c r="AP36" s="144" t="b">
        <f>IF(C36="",TRUE,SUM('6. Patients'!JJ37:KE37)/3=O36)</f>
        <v>1</v>
      </c>
      <c r="AQ36" s="145" t="b">
        <f>IF(C36="",TRUE,SUM('6. Patients'!KG37:LP37)/2=P36)</f>
        <v>1</v>
      </c>
      <c r="AR36" s="146" t="b">
        <f>IF(C36="",TRUE,SUM('6. Patients'!LR37:MF37)/1=Q36)</f>
        <v>1</v>
      </c>
      <c r="AT36" s="156">
        <f t="shared" si="4"/>
        <v>0</v>
      </c>
      <c r="AU36" s="157">
        <f t="shared" si="3"/>
        <v>0</v>
      </c>
    </row>
    <row r="37" spans="2:47" ht="15" thickBot="1" x14ac:dyDescent="0.35">
      <c r="B37" s="2"/>
      <c r="C37" s="5" t="str">
        <f>IF('2. Protocols'!C37="","",'2. Protocols'!C37)</f>
        <v/>
      </c>
      <c r="D37" s="6" t="str">
        <f>IF('2. Protocols'!D37="","",'2. Protocols'!D37)</f>
        <v>+</v>
      </c>
      <c r="E37" s="6" t="str">
        <f>IF('2. Protocols'!E37="","",'2. Protocols'!E37)</f>
        <v/>
      </c>
      <c r="F37" s="6" t="str">
        <f>IF('2. Protocols'!F37="","",'2. Protocols'!F37)</f>
        <v>+</v>
      </c>
      <c r="G37" s="7" t="str">
        <f>IF('2. Protocols'!G37="","",'2. Protocols'!G37)</f>
        <v/>
      </c>
      <c r="I37" s="144">
        <v>1</v>
      </c>
      <c r="J37" s="145"/>
      <c r="K37" s="146"/>
      <c r="L37" s="317">
        <v>1</v>
      </c>
      <c r="M37" s="145"/>
      <c r="N37" s="146"/>
      <c r="O37" s="317">
        <v>1</v>
      </c>
      <c r="P37" s="145"/>
      <c r="Q37" s="146"/>
      <c r="R37" s="92"/>
      <c r="S37" s="225" t="s">
        <v>246</v>
      </c>
      <c r="V37" s="66"/>
      <c r="Y37" s="153"/>
      <c r="AJ37" s="147"/>
      <c r="AK37" s="145"/>
      <c r="AL37" s="146"/>
      <c r="AM37" s="147"/>
      <c r="AN37" s="145"/>
      <c r="AO37" s="146"/>
      <c r="AP37" s="147"/>
      <c r="AQ37" s="145"/>
      <c r="AR37" s="146"/>
      <c r="AT37" s="156"/>
      <c r="AU37" s="157"/>
    </row>
    <row r="38" spans="2:47" ht="15" thickBot="1" x14ac:dyDescent="0.35">
      <c r="B38" s="2"/>
      <c r="C38" s="5" t="str">
        <f>IF('2. Protocols'!C38="","",'2. Protocols'!C38)</f>
        <v/>
      </c>
      <c r="D38" s="6" t="str">
        <f>IF('2. Protocols'!D38="","",'2. Protocols'!D38)</f>
        <v>+</v>
      </c>
      <c r="E38" s="6" t="str">
        <f>IF('2. Protocols'!E38="","",'2. Protocols'!E38)</f>
        <v/>
      </c>
      <c r="F38" s="6" t="str">
        <f>IF('2. Protocols'!F38="","",'2. Protocols'!F38)</f>
        <v>+</v>
      </c>
      <c r="G38" s="7" t="str">
        <f>IF('2. Protocols'!G38="","",'2. Protocols'!G38)</f>
        <v/>
      </c>
      <c r="I38" s="147">
        <v>1</v>
      </c>
      <c r="J38" s="148"/>
      <c r="K38" s="149"/>
      <c r="L38" s="318">
        <v>1</v>
      </c>
      <c r="M38" s="148"/>
      <c r="N38" s="149"/>
      <c r="O38" s="318">
        <v>1</v>
      </c>
      <c r="P38" s="148"/>
      <c r="Q38" s="149"/>
      <c r="R38" s="92"/>
      <c r="S38" s="225" t="s">
        <v>246</v>
      </c>
      <c r="V38" s="66"/>
      <c r="Y38" s="153"/>
      <c r="AJ38" s="147"/>
      <c r="AK38" s="148"/>
      <c r="AL38" s="149"/>
      <c r="AM38" s="147"/>
      <c r="AN38" s="148"/>
      <c r="AO38" s="149"/>
      <c r="AP38" s="147"/>
      <c r="AQ38" s="148"/>
      <c r="AR38" s="149"/>
      <c r="AT38" s="158"/>
      <c r="AU38" s="159"/>
    </row>
    <row r="39" spans="2:47" x14ac:dyDescent="0.3">
      <c r="V39" s="66"/>
      <c r="Y39" s="153"/>
      <c r="AJ39" s="91" t="s">
        <v>258</v>
      </c>
    </row>
    <row r="40" spans="2:47" ht="15" thickBot="1" x14ac:dyDescent="0.35">
      <c r="V40" s="66"/>
      <c r="Y40" s="153"/>
    </row>
    <row r="41" spans="2:47" ht="18.600000000000001" thickBot="1" x14ac:dyDescent="0.4">
      <c r="B41" s="2"/>
      <c r="I41" s="80" t="s">
        <v>247</v>
      </c>
      <c r="J41" s="81"/>
      <c r="K41" s="81"/>
      <c r="L41" s="80" t="s">
        <v>84</v>
      </c>
      <c r="M41" s="81"/>
      <c r="N41" s="81"/>
      <c r="O41" s="80" t="s">
        <v>85</v>
      </c>
      <c r="P41" s="81"/>
      <c r="Q41" s="82"/>
      <c r="V41" s="66"/>
      <c r="Y41" s="153"/>
    </row>
    <row r="42" spans="2:47" ht="18.600000000000001" thickBot="1" x14ac:dyDescent="0.4">
      <c r="B42" s="2"/>
      <c r="C42" s="55" t="s">
        <v>19</v>
      </c>
      <c r="D42" s="8"/>
      <c r="E42" s="8"/>
      <c r="F42" s="8"/>
      <c r="G42" s="9"/>
      <c r="I42" s="319" t="s">
        <v>24</v>
      </c>
      <c r="J42" s="320" t="s">
        <v>25</v>
      </c>
      <c r="K42" s="321" t="s">
        <v>26</v>
      </c>
      <c r="L42" s="319" t="s">
        <v>24</v>
      </c>
      <c r="M42" s="320" t="s">
        <v>25</v>
      </c>
      <c r="N42" s="321" t="s">
        <v>26</v>
      </c>
      <c r="O42" s="319" t="s">
        <v>24</v>
      </c>
      <c r="P42" s="320" t="s">
        <v>25</v>
      </c>
      <c r="Q42" s="321" t="s">
        <v>26</v>
      </c>
      <c r="V42" s="66"/>
      <c r="Y42" s="153"/>
    </row>
    <row r="43" spans="2:47" ht="15" thickBot="1" x14ac:dyDescent="0.35">
      <c r="B43" s="2"/>
      <c r="C43" s="5" t="str">
        <f>IF('2. Protocols'!C43="","",'2. Protocols'!C43)</f>
        <v/>
      </c>
      <c r="D43" s="6" t="str">
        <f>IF('2. Protocols'!D43="","",'2. Protocols'!D43)</f>
        <v>+</v>
      </c>
      <c r="E43" s="6" t="str">
        <f>IF('2. Protocols'!E43="","",'2. Protocols'!E43)</f>
        <v/>
      </c>
      <c r="F43" s="6" t="str">
        <f>IF('2. Protocols'!F43="","",'2. Protocols'!F43)</f>
        <v>+</v>
      </c>
      <c r="G43" s="7" t="str">
        <f>IF('2. Protocols'!G43="","",'2. Protocols'!G43)</f>
        <v/>
      </c>
      <c r="I43" s="344"/>
      <c r="J43" s="345"/>
      <c r="K43" s="347"/>
      <c r="L43" s="344"/>
      <c r="M43" s="345"/>
      <c r="N43" s="347"/>
      <c r="O43" s="344"/>
      <c r="P43" s="345"/>
      <c r="Q43" s="346"/>
      <c r="R43" s="92" t="str">
        <f>IF(C43="","",IF(AND(SUM(I43:K43)=1,SUM(L43:N43)=1,SUM(O43:Q43)=1),IF(ISNA(HLOOKUP(FALSE,$AJ43:$AR43,1,0)),"","Error: Irregular regimen choice. Please double check regimen."),"Error: must total 100% each year"))</f>
        <v/>
      </c>
      <c r="S43" s="153"/>
      <c r="V43" s="153" t="str">
        <f t="shared" ref="V43:V70" si="5">IF(AND(OR(I43&gt;0,J43&gt;0,L43&gt;0,M43&gt;0,O43&gt;0,P43&gt;0),OR(C43="EFV400",E43="EFV400",G43="EFV400")),"EFV400 does not exist as a single tablet. Please select triple formulation","")</f>
        <v/>
      </c>
      <c r="Y43" s="153" t="str">
        <f t="shared" ref="Y43:Y70" si="6">IF(AND(OR(I43&gt;0,J43&gt;0,L43&gt;0,M43&gt;0,O43&gt;0,P43&gt;0),OR(C43="TAF",E43="TAF",G43="TAF")),"TAF does not exist as a single tablet. Please select triple formulation","")</f>
        <v/>
      </c>
      <c r="AJ43" s="150" t="b">
        <f>IF(C43="",TRUE,SUM('6. Patients'!DN44:EI44)/3=I43)</f>
        <v>1</v>
      </c>
      <c r="AK43" s="151" t="b">
        <f>IF(C43="",TRUE,SUM('6. Patients'!EK44:FT44)/2=J43)</f>
        <v>1</v>
      </c>
      <c r="AL43" s="152" t="b">
        <f>IF(C43="",TRUE,SUM('6. Patients'!FV44:GJ44)/1=K43)</f>
        <v>1</v>
      </c>
      <c r="AM43" s="150" t="b">
        <f>IF(C43="",TRUE,SUM('6. Patients'!GL44:HG44)/3=L43)</f>
        <v>1</v>
      </c>
      <c r="AN43" s="151" t="b">
        <f>IF(C43="",TRUE,SUM('6. Patients'!HI44:IR44)/2=M43)</f>
        <v>1</v>
      </c>
      <c r="AO43" s="152" t="b">
        <f>IF(C43="",TRUE,SUM('6. Patients'!IT44:JH44)/1=N43)</f>
        <v>1</v>
      </c>
      <c r="AP43" s="150" t="b">
        <f>IF(C43="",TRUE,SUM('6. Patients'!JJ44:KE44)/3=O43)</f>
        <v>1</v>
      </c>
      <c r="AQ43" s="151" t="b">
        <f>IF(C43="",TRUE,SUM('6. Patients'!KG44:LP44)/2=P43)</f>
        <v>1</v>
      </c>
      <c r="AR43" s="152" t="b">
        <f>IF(C43="",TRUE,SUM('6. Patients'!LR44:MF44)/1=Q43)</f>
        <v>1</v>
      </c>
      <c r="AT43" s="154">
        <f>IF(C43="",0,IF(AND(SUM(I43:K43)=1,SUM(L43:N43)=1,SUM(O43:Q43)=1),0,1))</f>
        <v>0</v>
      </c>
      <c r="AU43" s="155">
        <f t="shared" ref="AU43:AU70" si="7">IF(ISNA(HLOOKUP(FALSE,$AJ43:$AR43,1,0)),0,1)</f>
        <v>0</v>
      </c>
    </row>
    <row r="44" spans="2:47" ht="15" thickBot="1" x14ac:dyDescent="0.35">
      <c r="B44" s="2"/>
      <c r="C44" s="5" t="str">
        <f>IF('2. Protocols'!C44="","",'2. Protocols'!C44)</f>
        <v/>
      </c>
      <c r="D44" s="6" t="str">
        <f>IF('2. Protocols'!D44="","",'2. Protocols'!D44)</f>
        <v>+</v>
      </c>
      <c r="E44" s="6" t="str">
        <f>IF('2. Protocols'!E44="","",'2. Protocols'!E44)</f>
        <v/>
      </c>
      <c r="F44" s="6" t="str">
        <f>IF('2. Protocols'!F44="","",'2. Protocols'!F44)</f>
        <v>+</v>
      </c>
      <c r="G44" s="7" t="str">
        <f>IF('2. Protocols'!G44="","",'2. Protocols'!G44)</f>
        <v/>
      </c>
      <c r="I44" s="178"/>
      <c r="J44" s="179"/>
      <c r="K44" s="322"/>
      <c r="L44" s="178"/>
      <c r="M44" s="179"/>
      <c r="N44" s="322"/>
      <c r="O44" s="178"/>
      <c r="P44" s="179"/>
      <c r="Q44" s="180"/>
      <c r="R44" s="92" t="str">
        <f t="shared" ref="R44:R70" si="8">IF(C44="","",IF(AND(SUM(I44:K44)=1,SUM(L44:N44)=1,SUM(O44:Q44)=1),IF(ISNA(HLOOKUP(FALSE,$AJ44:$AR44,1,0)),"","Error: Irregular regimen choice. Please double check regimen."),"Error: must total 100% each year"))</f>
        <v/>
      </c>
      <c r="S44" s="153"/>
      <c r="V44" s="153" t="str">
        <f t="shared" si="5"/>
        <v/>
      </c>
      <c r="Y44" s="153" t="str">
        <f t="shared" si="6"/>
        <v/>
      </c>
      <c r="AJ44" s="150" t="b">
        <f>IF(C44="",TRUE,SUM('6. Patients'!DN45:EI45)/3=I44)</f>
        <v>1</v>
      </c>
      <c r="AK44" s="151" t="b">
        <f>IF(C44="",TRUE,SUM('6. Patients'!EK45:FT45)/2=J44)</f>
        <v>1</v>
      </c>
      <c r="AL44" s="146" t="b">
        <f>IF(C44="",TRUE,SUM('6. Patients'!FV45:GJ45)/1=K44)</f>
        <v>1</v>
      </c>
      <c r="AM44" s="150" t="b">
        <f>IF(C44="",TRUE,SUM('6. Patients'!GL45:HG45)/3=L44)</f>
        <v>1</v>
      </c>
      <c r="AN44" s="151" t="b">
        <f>IF(C44="",TRUE,SUM('6. Patients'!HI45:IR45)/2=M44)</f>
        <v>1</v>
      </c>
      <c r="AO44" s="146" t="b">
        <f>IF(C44="",TRUE,SUM('6. Patients'!IT45:JH45)/1=N44)</f>
        <v>1</v>
      </c>
      <c r="AP44" s="150" t="b">
        <f>IF(C44="",TRUE,SUM('6. Patients'!JJ45:KE45)/3=O44)</f>
        <v>1</v>
      </c>
      <c r="AQ44" s="151" t="b">
        <f>IF(C44="",TRUE,SUM('6. Patients'!KG45:LP45)/2=P44)</f>
        <v>1</v>
      </c>
      <c r="AR44" s="146" t="b">
        <f>IF(C44="",TRUE,SUM('6. Patients'!LR45:MF45)/1=Q44)</f>
        <v>1</v>
      </c>
      <c r="AT44" s="156">
        <f>IF(C44="",0,IF(AND(SUM(I44:K44)=1,SUM(L44:N44)=1,SUM(O44:Q44)=1),0,1))</f>
        <v>0</v>
      </c>
      <c r="AU44" s="157">
        <f t="shared" si="7"/>
        <v>0</v>
      </c>
    </row>
    <row r="45" spans="2:47" ht="15" thickBot="1" x14ac:dyDescent="0.35">
      <c r="B45" s="2"/>
      <c r="C45" s="5" t="str">
        <f>IF('2. Protocols'!C45="","",'2. Protocols'!C45)</f>
        <v/>
      </c>
      <c r="D45" s="6" t="str">
        <f>IF('2. Protocols'!D45="","",'2. Protocols'!D45)</f>
        <v>+</v>
      </c>
      <c r="E45" s="6" t="str">
        <f>IF('2. Protocols'!E45="","",'2. Protocols'!E45)</f>
        <v/>
      </c>
      <c r="F45" s="6" t="str">
        <f>IF('2. Protocols'!F45="","",'2. Protocols'!F45)</f>
        <v>+</v>
      </c>
      <c r="G45" s="7" t="str">
        <f>IF('2. Protocols'!G45="","",'2. Protocols'!G45)</f>
        <v/>
      </c>
      <c r="I45" s="178"/>
      <c r="J45" s="179"/>
      <c r="K45" s="322"/>
      <c r="L45" s="178"/>
      <c r="M45" s="179"/>
      <c r="N45" s="322"/>
      <c r="O45" s="178"/>
      <c r="P45" s="179"/>
      <c r="Q45" s="180"/>
      <c r="R45" s="92" t="str">
        <f t="shared" si="8"/>
        <v/>
      </c>
      <c r="S45" s="153"/>
      <c r="V45" s="153" t="str">
        <f t="shared" si="5"/>
        <v/>
      </c>
      <c r="Y45" s="153" t="str">
        <f t="shared" si="6"/>
        <v/>
      </c>
      <c r="AJ45" s="150" t="b">
        <f>IF(C45="",TRUE,SUM('6. Patients'!DN46:EI46)/3=I45)</f>
        <v>1</v>
      </c>
      <c r="AK45" s="151" t="b">
        <f>IF(C45="",TRUE,SUM('6. Patients'!EK46:FT46)/2=J45)</f>
        <v>1</v>
      </c>
      <c r="AL45" s="146" t="b">
        <f>IF(C45="",TRUE,SUM('6. Patients'!FV46:GJ46)/1=K45)</f>
        <v>1</v>
      </c>
      <c r="AM45" s="150" t="b">
        <f>IF(C45="",TRUE,SUM('6. Patients'!GL46:HG46)/3=L45)</f>
        <v>1</v>
      </c>
      <c r="AN45" s="151" t="b">
        <f>IF(C45="",TRUE,SUM('6. Patients'!HI46:IR46)/2=M45)</f>
        <v>1</v>
      </c>
      <c r="AO45" s="146" t="b">
        <f>IF(C45="",TRUE,SUM('6. Patients'!IT46:JH46)/1=N45)</f>
        <v>1</v>
      </c>
      <c r="AP45" s="150" t="b">
        <f>IF(C45="",TRUE,SUM('6. Patients'!JJ46:KE46)/3=O45)</f>
        <v>1</v>
      </c>
      <c r="AQ45" s="151" t="b">
        <f>IF(C45="",TRUE,SUM('6. Patients'!KG46:LP46)/2=P45)</f>
        <v>1</v>
      </c>
      <c r="AR45" s="146" t="b">
        <f>IF(C45="",TRUE,SUM('6. Patients'!LR46:MF46)/1=Q45)</f>
        <v>1</v>
      </c>
      <c r="AT45" s="156">
        <f>IF(C45="",0,IF(AND(SUM(I45:K45)=1,SUM(L45:N45)=1,SUM(O45:Q45)=1),0,1))</f>
        <v>0</v>
      </c>
      <c r="AU45" s="157">
        <f t="shared" si="7"/>
        <v>0</v>
      </c>
    </row>
    <row r="46" spans="2:47" ht="15" thickBot="1" x14ac:dyDescent="0.35">
      <c r="B46" s="2"/>
      <c r="C46" s="5" t="str">
        <f>IF('2. Protocols'!C46="","",'2. Protocols'!C46)</f>
        <v/>
      </c>
      <c r="D46" s="6" t="str">
        <f>IF('2. Protocols'!D46="","",'2. Protocols'!D46)</f>
        <v>+</v>
      </c>
      <c r="E46" s="6" t="str">
        <f>IF('2. Protocols'!E46="","",'2. Protocols'!E46)</f>
        <v/>
      </c>
      <c r="F46" s="6" t="str">
        <f>IF('2. Protocols'!F46="","",'2. Protocols'!F46)</f>
        <v>+</v>
      </c>
      <c r="G46" s="7" t="str">
        <f>IF('2. Protocols'!G46="","",'2. Protocols'!G46)</f>
        <v/>
      </c>
      <c r="I46" s="178"/>
      <c r="J46" s="179"/>
      <c r="K46" s="322"/>
      <c r="L46" s="178"/>
      <c r="M46" s="179"/>
      <c r="N46" s="322"/>
      <c r="O46" s="178"/>
      <c r="P46" s="179"/>
      <c r="Q46" s="180"/>
      <c r="R46" s="92" t="str">
        <f t="shared" si="8"/>
        <v/>
      </c>
      <c r="S46" s="153"/>
      <c r="V46" s="153" t="str">
        <f t="shared" si="5"/>
        <v/>
      </c>
      <c r="Y46" s="153" t="str">
        <f t="shared" si="6"/>
        <v/>
      </c>
      <c r="AJ46" s="150" t="b">
        <f>IF(C46="",TRUE,SUM('6. Patients'!DN47:EI47)/3=I46)</f>
        <v>1</v>
      </c>
      <c r="AK46" s="151" t="b">
        <f>IF(C46="",TRUE,SUM('6. Patients'!EK47:FT47)/2=J46)</f>
        <v>1</v>
      </c>
      <c r="AL46" s="146" t="b">
        <f>IF(C46="",TRUE,SUM('6. Patients'!FV47:GJ47)/1=K46)</f>
        <v>1</v>
      </c>
      <c r="AM46" s="150" t="b">
        <f>IF(C46="",TRUE,SUM('6. Patients'!GL47:HG47)/3=L46)</f>
        <v>1</v>
      </c>
      <c r="AN46" s="151" t="b">
        <f>IF(C46="",TRUE,SUM('6. Patients'!HI47:IR47)/2=M46)</f>
        <v>1</v>
      </c>
      <c r="AO46" s="146" t="b">
        <f>IF(C46="",TRUE,SUM('6. Patients'!IT47:JH47)/1=N46)</f>
        <v>1</v>
      </c>
      <c r="AP46" s="150" t="b">
        <f>IF(C46="",TRUE,SUM('6. Patients'!JJ47:KE47)/3=O46)</f>
        <v>1</v>
      </c>
      <c r="AQ46" s="151" t="b">
        <f>IF(C46="",TRUE,SUM('6. Patients'!KG47:LP47)/2=P46)</f>
        <v>1</v>
      </c>
      <c r="AR46" s="146" t="b">
        <f>IF(C46="",TRUE,SUM('6. Patients'!LR47:MF47)/1=Q46)</f>
        <v>1</v>
      </c>
      <c r="AT46" s="156">
        <f>IF(C46="",0,IF(AND(SUM(I46:K46)=1,SUM(L46:N46)=1,SUM(O46:Q46)=1),0,1))</f>
        <v>0</v>
      </c>
      <c r="AU46" s="157">
        <f t="shared" si="7"/>
        <v>0</v>
      </c>
    </row>
    <row r="47" spans="2:47" ht="15" thickBot="1" x14ac:dyDescent="0.35">
      <c r="B47" s="2"/>
      <c r="C47" s="5" t="str">
        <f>IF('2. Protocols'!C47="","",'2. Protocols'!C47)</f>
        <v/>
      </c>
      <c r="D47" s="6" t="str">
        <f>IF('2. Protocols'!D47="","",'2. Protocols'!D47)</f>
        <v>+</v>
      </c>
      <c r="E47" s="6" t="str">
        <f>IF('2. Protocols'!E47="","",'2. Protocols'!E47)</f>
        <v/>
      </c>
      <c r="F47" s="6" t="str">
        <f>IF('2. Protocols'!F47="","",'2. Protocols'!F47)</f>
        <v>+</v>
      </c>
      <c r="G47" s="7" t="str">
        <f>IF('2. Protocols'!G47="","",'2. Protocols'!G47)</f>
        <v/>
      </c>
      <c r="I47" s="178"/>
      <c r="J47" s="179"/>
      <c r="K47" s="322"/>
      <c r="L47" s="178"/>
      <c r="M47" s="179"/>
      <c r="N47" s="322"/>
      <c r="O47" s="178"/>
      <c r="P47" s="179"/>
      <c r="Q47" s="180"/>
      <c r="R47" s="92" t="str">
        <f t="shared" si="8"/>
        <v/>
      </c>
      <c r="S47" s="153"/>
      <c r="V47" s="153" t="str">
        <f t="shared" si="5"/>
        <v/>
      </c>
      <c r="Y47" s="153" t="str">
        <f t="shared" si="6"/>
        <v/>
      </c>
      <c r="AJ47" s="150" t="b">
        <f>IF(C47="",TRUE,SUM('6. Patients'!DN48:EI48)/3=I47)</f>
        <v>1</v>
      </c>
      <c r="AK47" s="151" t="b">
        <f>IF(C47="",TRUE,SUM('6. Patients'!EK48:FT48)/2=J47)</f>
        <v>1</v>
      </c>
      <c r="AL47" s="146" t="b">
        <f>IF(C47="",TRUE,SUM('6. Patients'!FV48:GJ48)/1=K47)</f>
        <v>1</v>
      </c>
      <c r="AM47" s="150" t="b">
        <f>IF(C47="",TRUE,SUM('6. Patients'!GL48:HG48)/3=L47)</f>
        <v>1</v>
      </c>
      <c r="AN47" s="151" t="b">
        <f>IF(C47="",TRUE,SUM('6. Patients'!HI48:IR48)/2=M47)</f>
        <v>1</v>
      </c>
      <c r="AO47" s="146" t="b">
        <f>IF(C47="",TRUE,SUM('6. Patients'!IT48:JH48)/1=N47)</f>
        <v>1</v>
      </c>
      <c r="AP47" s="150" t="b">
        <f>IF(C47="",TRUE,SUM('6. Patients'!JJ48:KE48)/3=O47)</f>
        <v>1</v>
      </c>
      <c r="AQ47" s="151" t="b">
        <f>IF(C47="",TRUE,SUM('6. Patients'!KG48:LP48)/2=P47)</f>
        <v>1</v>
      </c>
      <c r="AR47" s="146" t="b">
        <f>IF(C47="",TRUE,SUM('6. Patients'!LR48:MF48)/1=Q47)</f>
        <v>1</v>
      </c>
      <c r="AT47" s="156">
        <f t="shared" ref="AT47:AT70" si="9">IF(C47="",0,IF(AND(SUM(I47:K47)=1,SUM(L47:N47)=1,SUM(O47:Q47)=1),0,1))</f>
        <v>0</v>
      </c>
      <c r="AU47" s="157">
        <f t="shared" si="7"/>
        <v>0</v>
      </c>
    </row>
    <row r="48" spans="2:47" ht="15" thickBot="1" x14ac:dyDescent="0.35">
      <c r="B48" s="2"/>
      <c r="C48" s="5" t="str">
        <f>IF('2. Protocols'!C48="","",'2. Protocols'!C48)</f>
        <v/>
      </c>
      <c r="D48" s="6" t="str">
        <f>IF('2. Protocols'!D48="","",'2. Protocols'!D48)</f>
        <v>+</v>
      </c>
      <c r="E48" s="6" t="str">
        <f>IF('2. Protocols'!E48="","",'2. Protocols'!E48)</f>
        <v/>
      </c>
      <c r="F48" s="6" t="str">
        <f>IF('2. Protocols'!F48="","",'2. Protocols'!F48)</f>
        <v>+</v>
      </c>
      <c r="G48" s="7" t="str">
        <f>IF('2. Protocols'!G48="","",'2. Protocols'!G48)</f>
        <v/>
      </c>
      <c r="I48" s="178"/>
      <c r="J48" s="179"/>
      <c r="K48" s="322"/>
      <c r="L48" s="178"/>
      <c r="M48" s="179"/>
      <c r="N48" s="322"/>
      <c r="O48" s="178"/>
      <c r="P48" s="179"/>
      <c r="Q48" s="180"/>
      <c r="R48" s="92" t="str">
        <f t="shared" si="8"/>
        <v/>
      </c>
      <c r="S48" s="153"/>
      <c r="V48" s="153" t="str">
        <f t="shared" si="5"/>
        <v/>
      </c>
      <c r="Y48" s="153" t="str">
        <f t="shared" si="6"/>
        <v/>
      </c>
      <c r="AJ48" s="150" t="b">
        <f>IF(C48="",TRUE,SUM('6. Patients'!DN49:EI49)/3=I48)</f>
        <v>1</v>
      </c>
      <c r="AK48" s="151" t="b">
        <f>IF(C48="",TRUE,SUM('6. Patients'!EK49:FT49)/2=J48)</f>
        <v>1</v>
      </c>
      <c r="AL48" s="146" t="b">
        <f>IF(C48="",TRUE,SUM('6. Patients'!FV49:GJ49)/1=K48)</f>
        <v>1</v>
      </c>
      <c r="AM48" s="150" t="b">
        <f>IF(C48="",TRUE,SUM('6. Patients'!GL49:HG49)/3=L48)</f>
        <v>1</v>
      </c>
      <c r="AN48" s="151" t="b">
        <f>IF(C48="",TRUE,SUM('6. Patients'!HI49:IR49)/2=M48)</f>
        <v>1</v>
      </c>
      <c r="AO48" s="146" t="b">
        <f>IF(C48="",TRUE,SUM('6. Patients'!IT49:JH49)/1=N48)</f>
        <v>1</v>
      </c>
      <c r="AP48" s="150" t="b">
        <f>IF(C48="",TRUE,SUM('6. Patients'!JJ49:KE49)/3=O48)</f>
        <v>1</v>
      </c>
      <c r="AQ48" s="151" t="b">
        <f>IF(C48="",TRUE,SUM('6. Patients'!KG49:LP49)/2=P48)</f>
        <v>1</v>
      </c>
      <c r="AR48" s="146" t="b">
        <f>IF(C48="",TRUE,SUM('6. Patients'!LR49:MF49)/1=Q48)</f>
        <v>1</v>
      </c>
      <c r="AT48" s="156">
        <f t="shared" si="9"/>
        <v>0</v>
      </c>
      <c r="AU48" s="157">
        <f t="shared" si="7"/>
        <v>0</v>
      </c>
    </row>
    <row r="49" spans="2:47" ht="15" thickBot="1" x14ac:dyDescent="0.35">
      <c r="B49" s="2"/>
      <c r="C49" s="5" t="str">
        <f>IF('2. Protocols'!C49="","",'2. Protocols'!C49)</f>
        <v/>
      </c>
      <c r="D49" s="6" t="str">
        <f>IF('2. Protocols'!D49="","",'2. Protocols'!D49)</f>
        <v>+</v>
      </c>
      <c r="E49" s="6" t="str">
        <f>IF('2. Protocols'!E49="","",'2. Protocols'!E49)</f>
        <v/>
      </c>
      <c r="F49" s="6" t="str">
        <f>IF('2. Protocols'!F49="","",'2. Protocols'!F49)</f>
        <v>+</v>
      </c>
      <c r="G49" s="7" t="str">
        <f>IF('2. Protocols'!G49="","",'2. Protocols'!G49)</f>
        <v/>
      </c>
      <c r="I49" s="178"/>
      <c r="J49" s="179"/>
      <c r="K49" s="322"/>
      <c r="L49" s="178"/>
      <c r="M49" s="179"/>
      <c r="N49" s="322"/>
      <c r="O49" s="178"/>
      <c r="P49" s="179"/>
      <c r="Q49" s="180"/>
      <c r="R49" s="92" t="str">
        <f t="shared" si="8"/>
        <v/>
      </c>
      <c r="S49" s="153"/>
      <c r="V49" s="153" t="str">
        <f t="shared" si="5"/>
        <v/>
      </c>
      <c r="Y49" s="153" t="str">
        <f t="shared" si="6"/>
        <v/>
      </c>
      <c r="AJ49" s="150" t="b">
        <f>IF(C49="",TRUE,SUM('6. Patients'!DN50:EI50)/3=I49)</f>
        <v>1</v>
      </c>
      <c r="AK49" s="151" t="b">
        <f>IF(C49="",TRUE,SUM('6. Patients'!EK50:FT50)/2=J49)</f>
        <v>1</v>
      </c>
      <c r="AL49" s="146" t="b">
        <f>IF(C49="",TRUE,SUM('6. Patients'!FV50:GJ50)/1=K49)</f>
        <v>1</v>
      </c>
      <c r="AM49" s="150" t="b">
        <f>IF(C49="",TRUE,SUM('6. Patients'!GL50:HG50)/3=L49)</f>
        <v>1</v>
      </c>
      <c r="AN49" s="151" t="b">
        <f>IF(C49="",TRUE,SUM('6. Patients'!HI50:IR50)/2=M49)</f>
        <v>1</v>
      </c>
      <c r="AO49" s="146" t="b">
        <f>IF(C49="",TRUE,SUM('6. Patients'!IT50:JH50)/1=N49)</f>
        <v>1</v>
      </c>
      <c r="AP49" s="150" t="b">
        <f>IF(C49="",TRUE,SUM('6. Patients'!JJ50:KE50)/3=O49)</f>
        <v>1</v>
      </c>
      <c r="AQ49" s="151" t="b">
        <f>IF(C49="",TRUE,SUM('6. Patients'!KG50:LP50)/2=P49)</f>
        <v>1</v>
      </c>
      <c r="AR49" s="146" t="b">
        <f>IF(C49="",TRUE,SUM('6. Patients'!LR50:MF50)/1=Q49)</f>
        <v>1</v>
      </c>
      <c r="AT49" s="156">
        <f t="shared" si="9"/>
        <v>0</v>
      </c>
      <c r="AU49" s="157">
        <f t="shared" si="7"/>
        <v>0</v>
      </c>
    </row>
    <row r="50" spans="2:47" ht="15" thickBot="1" x14ac:dyDescent="0.35">
      <c r="B50" s="2"/>
      <c r="C50" s="5" t="str">
        <f>IF('2. Protocols'!C50="","",'2. Protocols'!C50)</f>
        <v/>
      </c>
      <c r="D50" s="6" t="str">
        <f>IF('2. Protocols'!D50="","",'2. Protocols'!D50)</f>
        <v>+</v>
      </c>
      <c r="E50" s="6" t="str">
        <f>IF('2. Protocols'!E50="","",'2. Protocols'!E50)</f>
        <v/>
      </c>
      <c r="F50" s="6" t="str">
        <f>IF('2. Protocols'!F50="","",'2. Protocols'!F50)</f>
        <v>+</v>
      </c>
      <c r="G50" s="7" t="str">
        <f>IF('2. Protocols'!G50="","",'2. Protocols'!G50)</f>
        <v/>
      </c>
      <c r="I50" s="178"/>
      <c r="J50" s="179"/>
      <c r="K50" s="322"/>
      <c r="L50" s="178"/>
      <c r="M50" s="179"/>
      <c r="N50" s="322"/>
      <c r="O50" s="178"/>
      <c r="P50" s="179"/>
      <c r="Q50" s="180"/>
      <c r="R50" s="92" t="str">
        <f t="shared" si="8"/>
        <v/>
      </c>
      <c r="S50" s="153"/>
      <c r="V50" s="153" t="str">
        <f t="shared" si="5"/>
        <v/>
      </c>
      <c r="Y50" s="153" t="str">
        <f t="shared" si="6"/>
        <v/>
      </c>
      <c r="AJ50" s="150" t="b">
        <f>IF(C50="",TRUE,SUM('6. Patients'!DN51:EI51)/3=I50)</f>
        <v>1</v>
      </c>
      <c r="AK50" s="151" t="b">
        <f>IF(C50="",TRUE,SUM('6. Patients'!EK51:FT51)/2=J50)</f>
        <v>1</v>
      </c>
      <c r="AL50" s="146" t="b">
        <f>IF(C50="",TRUE,SUM('6. Patients'!FV51:GJ51)/1=K50)</f>
        <v>1</v>
      </c>
      <c r="AM50" s="150" t="b">
        <f>IF(C50="",TRUE,SUM('6. Patients'!GL51:HG51)/3=L50)</f>
        <v>1</v>
      </c>
      <c r="AN50" s="151" t="b">
        <f>IF(C50="",TRUE,SUM('6. Patients'!HI51:IR51)/2=M50)</f>
        <v>1</v>
      </c>
      <c r="AO50" s="146" t="b">
        <f>IF(C50="",TRUE,SUM('6. Patients'!IT51:JH51)/1=N50)</f>
        <v>1</v>
      </c>
      <c r="AP50" s="150" t="b">
        <f>IF(C50="",TRUE,SUM('6. Patients'!JJ51:KE51)/3=O50)</f>
        <v>1</v>
      </c>
      <c r="AQ50" s="151" t="b">
        <f>IF(C50="",TRUE,SUM('6. Patients'!KG51:LP51)/2=P50)</f>
        <v>1</v>
      </c>
      <c r="AR50" s="146" t="b">
        <f>IF(C50="",TRUE,SUM('6. Patients'!LR51:MF51)/1=Q50)</f>
        <v>1</v>
      </c>
      <c r="AT50" s="156">
        <f t="shared" si="9"/>
        <v>0</v>
      </c>
      <c r="AU50" s="157">
        <f t="shared" si="7"/>
        <v>0</v>
      </c>
    </row>
    <row r="51" spans="2:47" ht="15" thickBot="1" x14ac:dyDescent="0.35">
      <c r="B51" s="2"/>
      <c r="C51" s="5" t="str">
        <f>IF('2. Protocols'!C51="","",'2. Protocols'!C51)</f>
        <v/>
      </c>
      <c r="D51" s="6" t="str">
        <f>IF('2. Protocols'!D51="","",'2. Protocols'!D51)</f>
        <v>+</v>
      </c>
      <c r="E51" s="6" t="str">
        <f>IF('2. Protocols'!E51="","",'2. Protocols'!E51)</f>
        <v/>
      </c>
      <c r="F51" s="6" t="str">
        <f>IF('2. Protocols'!F51="","",'2. Protocols'!F51)</f>
        <v>+</v>
      </c>
      <c r="G51" s="7" t="str">
        <f>IF('2. Protocols'!G51="","",'2. Protocols'!G51)</f>
        <v/>
      </c>
      <c r="I51" s="178"/>
      <c r="J51" s="179"/>
      <c r="K51" s="322"/>
      <c r="L51" s="178"/>
      <c r="M51" s="179"/>
      <c r="N51" s="322"/>
      <c r="O51" s="178"/>
      <c r="P51" s="179"/>
      <c r="Q51" s="180"/>
      <c r="R51" s="92" t="str">
        <f t="shared" si="8"/>
        <v/>
      </c>
      <c r="S51" s="153"/>
      <c r="V51" s="153" t="str">
        <f t="shared" si="5"/>
        <v/>
      </c>
      <c r="Y51" s="153" t="str">
        <f t="shared" si="6"/>
        <v/>
      </c>
      <c r="AJ51" s="150" t="b">
        <f>IF(C51="",TRUE,SUM('6. Patients'!DN52:EI52)/3=I51)</f>
        <v>1</v>
      </c>
      <c r="AK51" s="151" t="b">
        <f>IF(C51="",TRUE,SUM('6. Patients'!EK52:FT52)/2=J51)</f>
        <v>1</v>
      </c>
      <c r="AL51" s="146" t="b">
        <f>IF(C51="",TRUE,SUM('6. Patients'!FV52:GJ52)/1=K51)</f>
        <v>1</v>
      </c>
      <c r="AM51" s="150" t="b">
        <f>IF(C51="",TRUE,SUM('6. Patients'!GL52:HG52)/3=L51)</f>
        <v>1</v>
      </c>
      <c r="AN51" s="151" t="b">
        <f>IF(C51="",TRUE,SUM('6. Patients'!HI52:IR52)/2=M51)</f>
        <v>1</v>
      </c>
      <c r="AO51" s="146" t="b">
        <f>IF(C51="",TRUE,SUM('6. Patients'!IT52:JH52)/1=N51)</f>
        <v>1</v>
      </c>
      <c r="AP51" s="150" t="b">
        <f>IF(C51="",TRUE,SUM('6. Patients'!JJ52:KE52)/3=O51)</f>
        <v>1</v>
      </c>
      <c r="AQ51" s="151" t="b">
        <f>IF(C51="",TRUE,SUM('6. Patients'!KG52:LP52)/2=P51)</f>
        <v>1</v>
      </c>
      <c r="AR51" s="146" t="b">
        <f>IF(C51="",TRUE,SUM('6. Patients'!LR52:MF52)/1=Q51)</f>
        <v>1</v>
      </c>
      <c r="AT51" s="156">
        <f t="shared" si="9"/>
        <v>0</v>
      </c>
      <c r="AU51" s="157">
        <f t="shared" si="7"/>
        <v>0</v>
      </c>
    </row>
    <row r="52" spans="2:47" ht="15" thickBot="1" x14ac:dyDescent="0.35">
      <c r="B52" s="2"/>
      <c r="C52" s="5" t="str">
        <f>IF('2. Protocols'!C52="","",'2. Protocols'!C52)</f>
        <v/>
      </c>
      <c r="D52" s="6" t="str">
        <f>IF('2. Protocols'!D52="","",'2. Protocols'!D52)</f>
        <v>+</v>
      </c>
      <c r="E52" s="6" t="str">
        <f>IF('2. Protocols'!E52="","",'2. Protocols'!E52)</f>
        <v/>
      </c>
      <c r="F52" s="6" t="str">
        <f>IF('2. Protocols'!F52="","",'2. Protocols'!F52)</f>
        <v>+</v>
      </c>
      <c r="G52" s="7" t="str">
        <f>IF('2. Protocols'!G52="","",'2. Protocols'!G52)</f>
        <v/>
      </c>
      <c r="I52" s="178"/>
      <c r="J52" s="179"/>
      <c r="K52" s="322"/>
      <c r="L52" s="178"/>
      <c r="M52" s="179"/>
      <c r="N52" s="322"/>
      <c r="O52" s="178"/>
      <c r="P52" s="179"/>
      <c r="Q52" s="180"/>
      <c r="R52" s="92" t="str">
        <f t="shared" si="8"/>
        <v/>
      </c>
      <c r="S52" s="153"/>
      <c r="V52" s="153" t="str">
        <f t="shared" si="5"/>
        <v/>
      </c>
      <c r="Y52" s="153" t="str">
        <f t="shared" si="6"/>
        <v/>
      </c>
      <c r="AJ52" s="150" t="b">
        <f>IF(C52="",TRUE,SUM('6. Patients'!DN53:EI53)/3=I52)</f>
        <v>1</v>
      </c>
      <c r="AK52" s="151" t="b">
        <f>IF(C52="",TRUE,SUM('6. Patients'!EK53:FT53)/2=J52)</f>
        <v>1</v>
      </c>
      <c r="AL52" s="146" t="b">
        <f>IF(C52="",TRUE,SUM('6. Patients'!FV53:GJ53)/1=K52)</f>
        <v>1</v>
      </c>
      <c r="AM52" s="150" t="b">
        <f>IF(C52="",TRUE,SUM('6. Patients'!GL53:HG53)/3=L52)</f>
        <v>1</v>
      </c>
      <c r="AN52" s="151" t="b">
        <f>IF(C52="",TRUE,SUM('6. Patients'!HI53:IR53)/2=M52)</f>
        <v>1</v>
      </c>
      <c r="AO52" s="146" t="b">
        <f>IF(C52="",TRUE,SUM('6. Patients'!IT53:JH53)/1=N52)</f>
        <v>1</v>
      </c>
      <c r="AP52" s="150" t="b">
        <f>IF(C52="",TRUE,SUM('6. Patients'!JJ53:KE53)/3=O52)</f>
        <v>1</v>
      </c>
      <c r="AQ52" s="151" t="b">
        <f>IF(C52="",TRUE,SUM('6. Patients'!KG53:LP53)/2=P52)</f>
        <v>1</v>
      </c>
      <c r="AR52" s="146" t="b">
        <f>IF(C52="",TRUE,SUM('6. Patients'!LR53:MF53)/1=Q52)</f>
        <v>1</v>
      </c>
      <c r="AT52" s="156">
        <f t="shared" si="9"/>
        <v>0</v>
      </c>
      <c r="AU52" s="157">
        <f t="shared" si="7"/>
        <v>0</v>
      </c>
    </row>
    <row r="53" spans="2:47" ht="15" thickBot="1" x14ac:dyDescent="0.35">
      <c r="B53" s="2"/>
      <c r="C53" s="5" t="str">
        <f>IF('2. Protocols'!C53="","",'2. Protocols'!C53)</f>
        <v/>
      </c>
      <c r="D53" s="6" t="str">
        <f>IF('2. Protocols'!D53="","",'2. Protocols'!D53)</f>
        <v>+</v>
      </c>
      <c r="E53" s="6" t="str">
        <f>IF('2. Protocols'!E53="","",'2. Protocols'!E53)</f>
        <v/>
      </c>
      <c r="F53" s="6" t="str">
        <f>IF('2. Protocols'!F53="","",'2. Protocols'!F53)</f>
        <v>+</v>
      </c>
      <c r="G53" s="7" t="str">
        <f>IF('2. Protocols'!G53="","",'2. Protocols'!G53)</f>
        <v/>
      </c>
      <c r="I53" s="178"/>
      <c r="J53" s="179"/>
      <c r="K53" s="322"/>
      <c r="L53" s="178"/>
      <c r="M53" s="179"/>
      <c r="N53" s="322"/>
      <c r="O53" s="178"/>
      <c r="P53" s="179"/>
      <c r="Q53" s="180"/>
      <c r="R53" s="92" t="str">
        <f t="shared" si="8"/>
        <v/>
      </c>
      <c r="S53" s="153"/>
      <c r="V53" s="153" t="str">
        <f t="shared" si="5"/>
        <v/>
      </c>
      <c r="Y53" s="153" t="str">
        <f t="shared" si="6"/>
        <v/>
      </c>
      <c r="AJ53" s="150" t="b">
        <f>IF(C53="",TRUE,SUM('6. Patients'!DN54:EI54)/3=I53)</f>
        <v>1</v>
      </c>
      <c r="AK53" s="151" t="b">
        <f>IF(C53="",TRUE,SUM('6. Patients'!EK54:FT54)/2=J53)</f>
        <v>1</v>
      </c>
      <c r="AL53" s="146" t="b">
        <f>IF(C53="",TRUE,SUM('6. Patients'!FV54:GJ54)/1=K53)</f>
        <v>1</v>
      </c>
      <c r="AM53" s="150" t="b">
        <f>IF(C53="",TRUE,SUM('6. Patients'!GL54:HG54)/3=L53)</f>
        <v>1</v>
      </c>
      <c r="AN53" s="151" t="b">
        <f>IF(C53="",TRUE,SUM('6. Patients'!HI54:IR54)/2=M53)</f>
        <v>1</v>
      </c>
      <c r="AO53" s="146" t="b">
        <f>IF(C53="",TRUE,SUM('6. Patients'!IT54:JH54)/1=N53)</f>
        <v>1</v>
      </c>
      <c r="AP53" s="150" t="b">
        <f>IF(C53="",TRUE,SUM('6. Patients'!JJ54:KE54)/3=O53)</f>
        <v>1</v>
      </c>
      <c r="AQ53" s="151" t="b">
        <f>IF(C53="",TRUE,SUM('6. Patients'!KG54:LP54)/2=P53)</f>
        <v>1</v>
      </c>
      <c r="AR53" s="146" t="b">
        <f>IF(C53="",TRUE,SUM('6. Patients'!LR54:MF54)/1=Q53)</f>
        <v>1</v>
      </c>
      <c r="AT53" s="156">
        <f t="shared" si="9"/>
        <v>0</v>
      </c>
      <c r="AU53" s="157">
        <f t="shared" si="7"/>
        <v>0</v>
      </c>
    </row>
    <row r="54" spans="2:47" ht="15" thickBot="1" x14ac:dyDescent="0.35">
      <c r="B54" s="2"/>
      <c r="C54" s="5" t="str">
        <f>IF('2. Protocols'!C54="","",'2. Protocols'!C54)</f>
        <v/>
      </c>
      <c r="D54" s="6" t="str">
        <f>IF('2. Protocols'!D54="","",'2. Protocols'!D54)</f>
        <v>+</v>
      </c>
      <c r="E54" s="6" t="str">
        <f>IF('2. Protocols'!E54="","",'2. Protocols'!E54)</f>
        <v/>
      </c>
      <c r="F54" s="6" t="str">
        <f>IF('2. Protocols'!F54="","",'2. Protocols'!F54)</f>
        <v>+</v>
      </c>
      <c r="G54" s="7" t="str">
        <f>IF('2. Protocols'!G54="","",'2. Protocols'!G54)</f>
        <v/>
      </c>
      <c r="I54" s="178"/>
      <c r="J54" s="179"/>
      <c r="K54" s="322"/>
      <c r="L54" s="178"/>
      <c r="M54" s="179"/>
      <c r="N54" s="322"/>
      <c r="O54" s="178"/>
      <c r="P54" s="179"/>
      <c r="Q54" s="180"/>
      <c r="R54" s="92" t="str">
        <f t="shared" si="8"/>
        <v/>
      </c>
      <c r="S54" s="153"/>
      <c r="V54" s="153" t="str">
        <f t="shared" si="5"/>
        <v/>
      </c>
      <c r="Y54" s="153" t="str">
        <f t="shared" si="6"/>
        <v/>
      </c>
      <c r="AJ54" s="150" t="b">
        <f>IF(C54="",TRUE,SUM('6. Patients'!DN55:EI55)/3=I54)</f>
        <v>1</v>
      </c>
      <c r="AK54" s="151" t="b">
        <f>IF(C54="",TRUE,SUM('6. Patients'!EK55:FT55)/2=J54)</f>
        <v>1</v>
      </c>
      <c r="AL54" s="146" t="b">
        <f>IF(C54="",TRUE,SUM('6. Patients'!FV55:GJ55)/1=K54)</f>
        <v>1</v>
      </c>
      <c r="AM54" s="150" t="b">
        <f>IF(C54="",TRUE,SUM('6. Patients'!GL55:HG55)/3=L54)</f>
        <v>1</v>
      </c>
      <c r="AN54" s="151" t="b">
        <f>IF(C54="",TRUE,SUM('6. Patients'!HI55:IR55)/2=M54)</f>
        <v>1</v>
      </c>
      <c r="AO54" s="146" t="b">
        <f>IF(C54="",TRUE,SUM('6. Patients'!IT55:JH55)/1=N54)</f>
        <v>1</v>
      </c>
      <c r="AP54" s="150" t="b">
        <f>IF(C54="",TRUE,SUM('6. Patients'!JJ55:KE55)/3=O54)</f>
        <v>1</v>
      </c>
      <c r="AQ54" s="151" t="b">
        <f>IF(C54="",TRUE,SUM('6. Patients'!KG55:LP55)/2=P54)</f>
        <v>1</v>
      </c>
      <c r="AR54" s="146" t="b">
        <f>IF(C54="",TRUE,SUM('6. Patients'!LR55:MF55)/1=Q54)</f>
        <v>1</v>
      </c>
      <c r="AT54" s="156">
        <f t="shared" si="9"/>
        <v>0</v>
      </c>
      <c r="AU54" s="157">
        <f t="shared" si="7"/>
        <v>0</v>
      </c>
    </row>
    <row r="55" spans="2:47" ht="15" thickBot="1" x14ac:dyDescent="0.35">
      <c r="B55" s="2"/>
      <c r="C55" s="5" t="str">
        <f>IF('2. Protocols'!C55="","",'2. Protocols'!C55)</f>
        <v/>
      </c>
      <c r="D55" s="6" t="str">
        <f>IF('2. Protocols'!D55="","",'2. Protocols'!D55)</f>
        <v>+</v>
      </c>
      <c r="E55" s="6" t="str">
        <f>IF('2. Protocols'!E55="","",'2. Protocols'!E55)</f>
        <v/>
      </c>
      <c r="F55" s="6" t="str">
        <f>IF('2. Protocols'!F55="","",'2. Protocols'!F55)</f>
        <v>+</v>
      </c>
      <c r="G55" s="7" t="str">
        <f>IF('2. Protocols'!G55="","",'2. Protocols'!G55)</f>
        <v/>
      </c>
      <c r="I55" s="178"/>
      <c r="J55" s="179"/>
      <c r="K55" s="322"/>
      <c r="L55" s="178"/>
      <c r="M55" s="179"/>
      <c r="N55" s="322"/>
      <c r="O55" s="178"/>
      <c r="P55" s="179"/>
      <c r="Q55" s="180"/>
      <c r="R55" s="92" t="str">
        <f t="shared" si="8"/>
        <v/>
      </c>
      <c r="S55" s="153"/>
      <c r="V55" s="153" t="str">
        <f t="shared" si="5"/>
        <v/>
      </c>
      <c r="Y55" s="153" t="str">
        <f t="shared" si="6"/>
        <v/>
      </c>
      <c r="AJ55" s="150" t="b">
        <f>IF(C55="",TRUE,SUM('6. Patients'!DN56:EI56)/3=I55)</f>
        <v>1</v>
      </c>
      <c r="AK55" s="151" t="b">
        <f>IF(C55="",TRUE,SUM('6. Patients'!EK56:FT56)/2=J55)</f>
        <v>1</v>
      </c>
      <c r="AL55" s="146" t="b">
        <f>IF(C55="",TRUE,SUM('6. Patients'!FV56:GJ56)/1=K55)</f>
        <v>1</v>
      </c>
      <c r="AM55" s="150" t="b">
        <f>IF(C55="",TRUE,SUM('6. Patients'!GL56:HG56)/3=L55)</f>
        <v>1</v>
      </c>
      <c r="AN55" s="151" t="b">
        <f>IF(C55="",TRUE,SUM('6. Patients'!HI56:IR56)/2=M55)</f>
        <v>1</v>
      </c>
      <c r="AO55" s="146" t="b">
        <f>IF(C55="",TRUE,SUM('6. Patients'!IT56:JH56)/1=N55)</f>
        <v>1</v>
      </c>
      <c r="AP55" s="150" t="b">
        <f>IF(C55="",TRUE,SUM('6. Patients'!JJ56:KE56)/3=O55)</f>
        <v>1</v>
      </c>
      <c r="AQ55" s="151" t="b">
        <f>IF(C55="",TRUE,SUM('6. Patients'!KG56:LP56)/2=P55)</f>
        <v>1</v>
      </c>
      <c r="AR55" s="146" t="b">
        <f>IF(C55="",TRUE,SUM('6. Patients'!LR56:MF56)/1=Q55)</f>
        <v>1</v>
      </c>
      <c r="AT55" s="156">
        <f t="shared" si="9"/>
        <v>0</v>
      </c>
      <c r="AU55" s="157">
        <f t="shared" si="7"/>
        <v>0</v>
      </c>
    </row>
    <row r="56" spans="2:47" ht="15" thickBot="1" x14ac:dyDescent="0.35">
      <c r="B56" s="2"/>
      <c r="C56" s="5" t="str">
        <f>IF('2. Protocols'!C56="","",'2. Protocols'!C56)</f>
        <v/>
      </c>
      <c r="D56" s="6" t="str">
        <f>IF('2. Protocols'!D56="","",'2. Protocols'!D56)</f>
        <v>+</v>
      </c>
      <c r="E56" s="6" t="str">
        <f>IF('2. Protocols'!E56="","",'2. Protocols'!E56)</f>
        <v/>
      </c>
      <c r="F56" s="6" t="str">
        <f>IF('2. Protocols'!F56="","",'2. Protocols'!F56)</f>
        <v>+</v>
      </c>
      <c r="G56" s="7" t="str">
        <f>IF('2. Protocols'!G56="","",'2. Protocols'!G56)</f>
        <v/>
      </c>
      <c r="I56" s="178"/>
      <c r="J56" s="179"/>
      <c r="K56" s="322"/>
      <c r="L56" s="178"/>
      <c r="M56" s="179"/>
      <c r="N56" s="322"/>
      <c r="O56" s="178"/>
      <c r="P56" s="179"/>
      <c r="Q56" s="180"/>
      <c r="R56" s="92" t="str">
        <f t="shared" si="8"/>
        <v/>
      </c>
      <c r="S56" s="153"/>
      <c r="V56" s="153" t="str">
        <f t="shared" si="5"/>
        <v/>
      </c>
      <c r="Y56" s="153" t="str">
        <f t="shared" si="6"/>
        <v/>
      </c>
      <c r="AJ56" s="150" t="b">
        <f>IF(C56="",TRUE,SUM('6. Patients'!DN57:EI57)/3=I56)</f>
        <v>1</v>
      </c>
      <c r="AK56" s="151" t="b">
        <f>IF(C56="",TRUE,SUM('6. Patients'!EK57:FT57)/2=J56)</f>
        <v>1</v>
      </c>
      <c r="AL56" s="146" t="b">
        <f>IF(C56="",TRUE,SUM('6. Patients'!FV57:GJ57)/1=K56)</f>
        <v>1</v>
      </c>
      <c r="AM56" s="150" t="b">
        <f>IF(C56="",TRUE,SUM('6. Patients'!GL57:HG57)/3=L56)</f>
        <v>1</v>
      </c>
      <c r="AN56" s="151" t="b">
        <f>IF(C56="",TRUE,SUM('6. Patients'!HI57:IR57)/2=M56)</f>
        <v>1</v>
      </c>
      <c r="AO56" s="146" t="b">
        <f>IF(C56="",TRUE,SUM('6. Patients'!IT57:JH57)/1=N56)</f>
        <v>1</v>
      </c>
      <c r="AP56" s="150" t="b">
        <f>IF(C56="",TRUE,SUM('6. Patients'!JJ57:KE57)/3=O56)</f>
        <v>1</v>
      </c>
      <c r="AQ56" s="151" t="b">
        <f>IF(C56="",TRUE,SUM('6. Patients'!KG57:LP57)/2=P56)</f>
        <v>1</v>
      </c>
      <c r="AR56" s="146" t="b">
        <f>IF(C56="",TRUE,SUM('6. Patients'!LR57:MF57)/1=Q56)</f>
        <v>1</v>
      </c>
      <c r="AT56" s="156">
        <f t="shared" si="9"/>
        <v>0</v>
      </c>
      <c r="AU56" s="157">
        <f t="shared" si="7"/>
        <v>0</v>
      </c>
    </row>
    <row r="57" spans="2:47" ht="15" thickBot="1" x14ac:dyDescent="0.35">
      <c r="B57" s="2"/>
      <c r="C57" s="5" t="str">
        <f>IF('2. Protocols'!C57="","",'2. Protocols'!C57)</f>
        <v/>
      </c>
      <c r="D57" s="6" t="str">
        <f>IF('2. Protocols'!D57="","",'2. Protocols'!D57)</f>
        <v>+</v>
      </c>
      <c r="E57" s="6" t="str">
        <f>IF('2. Protocols'!E57="","",'2. Protocols'!E57)</f>
        <v/>
      </c>
      <c r="F57" s="6" t="str">
        <f>IF('2. Protocols'!F57="","",'2. Protocols'!F57)</f>
        <v>+</v>
      </c>
      <c r="G57" s="7" t="str">
        <f>IF('2. Protocols'!G57="","",'2. Protocols'!G57)</f>
        <v/>
      </c>
      <c r="I57" s="178"/>
      <c r="J57" s="179"/>
      <c r="K57" s="322"/>
      <c r="L57" s="178"/>
      <c r="M57" s="179"/>
      <c r="N57" s="322"/>
      <c r="O57" s="178"/>
      <c r="P57" s="179"/>
      <c r="Q57" s="180"/>
      <c r="R57" s="92" t="str">
        <f t="shared" si="8"/>
        <v/>
      </c>
      <c r="S57" s="153"/>
      <c r="V57" s="153" t="str">
        <f t="shared" si="5"/>
        <v/>
      </c>
      <c r="Y57" s="153" t="str">
        <f t="shared" si="6"/>
        <v/>
      </c>
      <c r="AJ57" s="150" t="b">
        <f>IF(C57="",TRUE,SUM('6. Patients'!DN58:EI58)/3=I57)</f>
        <v>1</v>
      </c>
      <c r="AK57" s="151" t="b">
        <f>IF(C57="",TRUE,SUM('6. Patients'!EK58:FT58)/2=J57)</f>
        <v>1</v>
      </c>
      <c r="AL57" s="146" t="b">
        <f>IF(C57="",TRUE,SUM('6. Patients'!FV58:GJ58)/1=K57)</f>
        <v>1</v>
      </c>
      <c r="AM57" s="150" t="b">
        <f>IF(C57="",TRUE,SUM('6. Patients'!GL58:HG58)/3=L57)</f>
        <v>1</v>
      </c>
      <c r="AN57" s="151" t="b">
        <f>IF(C57="",TRUE,SUM('6. Patients'!HI58:IR58)/2=M57)</f>
        <v>1</v>
      </c>
      <c r="AO57" s="146" t="b">
        <f>IF(C57="",TRUE,SUM('6. Patients'!IT58:JH58)/1=N57)</f>
        <v>1</v>
      </c>
      <c r="AP57" s="150" t="b">
        <f>IF(C57="",TRUE,SUM('6. Patients'!JJ58:KE58)/3=O57)</f>
        <v>1</v>
      </c>
      <c r="AQ57" s="151" t="b">
        <f>IF(C57="",TRUE,SUM('6. Patients'!KG58:LP58)/2=P57)</f>
        <v>1</v>
      </c>
      <c r="AR57" s="146" t="b">
        <f>IF(C57="",TRUE,SUM('6. Patients'!LR58:MF58)/1=Q57)</f>
        <v>1</v>
      </c>
      <c r="AT57" s="156">
        <f t="shared" si="9"/>
        <v>0</v>
      </c>
      <c r="AU57" s="157">
        <f t="shared" si="7"/>
        <v>0</v>
      </c>
    </row>
    <row r="58" spans="2:47" ht="15" thickBot="1" x14ac:dyDescent="0.35">
      <c r="B58" s="2"/>
      <c r="C58" s="5" t="str">
        <f>IF('2. Protocols'!C58="","",'2. Protocols'!C58)</f>
        <v/>
      </c>
      <c r="D58" s="6" t="str">
        <f>IF('2. Protocols'!D58="","",'2. Protocols'!D58)</f>
        <v>+</v>
      </c>
      <c r="E58" s="6" t="str">
        <f>IF('2. Protocols'!E58="","",'2. Protocols'!E58)</f>
        <v/>
      </c>
      <c r="F58" s="6" t="str">
        <f>IF('2. Protocols'!F58="","",'2. Protocols'!F58)</f>
        <v>+</v>
      </c>
      <c r="G58" s="7" t="str">
        <f>IF('2. Protocols'!G58="","",'2. Protocols'!G58)</f>
        <v/>
      </c>
      <c r="I58" s="178"/>
      <c r="J58" s="179"/>
      <c r="K58" s="322"/>
      <c r="L58" s="178"/>
      <c r="M58" s="179"/>
      <c r="N58" s="322"/>
      <c r="O58" s="178"/>
      <c r="P58" s="179"/>
      <c r="Q58" s="180"/>
      <c r="R58" s="92" t="str">
        <f t="shared" si="8"/>
        <v/>
      </c>
      <c r="S58" s="153"/>
      <c r="V58" s="153" t="str">
        <f t="shared" si="5"/>
        <v/>
      </c>
      <c r="Y58" s="153" t="str">
        <f t="shared" si="6"/>
        <v/>
      </c>
      <c r="AJ58" s="150" t="b">
        <f>IF(C58="",TRUE,SUM('6. Patients'!DN59:EI59)/3=I58)</f>
        <v>1</v>
      </c>
      <c r="AK58" s="151" t="b">
        <f>IF(C58="",TRUE,SUM('6. Patients'!EK59:FT59)/2=J58)</f>
        <v>1</v>
      </c>
      <c r="AL58" s="146" t="b">
        <f>IF(C58="",TRUE,SUM('6. Patients'!FV59:GJ59)/1=K58)</f>
        <v>1</v>
      </c>
      <c r="AM58" s="150" t="b">
        <f>IF(C58="",TRUE,SUM('6. Patients'!GL59:HG59)/3=L58)</f>
        <v>1</v>
      </c>
      <c r="AN58" s="151" t="b">
        <f>IF(C58="",TRUE,SUM('6. Patients'!HI59:IR59)/2=M58)</f>
        <v>1</v>
      </c>
      <c r="AO58" s="146" t="b">
        <f>IF(C58="",TRUE,SUM('6. Patients'!IT59:JH59)/1=N58)</f>
        <v>1</v>
      </c>
      <c r="AP58" s="150" t="b">
        <f>IF(C58="",TRUE,SUM('6. Patients'!JJ59:KE59)/3=O58)</f>
        <v>1</v>
      </c>
      <c r="AQ58" s="151" t="b">
        <f>IF(C58="",TRUE,SUM('6. Patients'!KG59:LP59)/2=P58)</f>
        <v>1</v>
      </c>
      <c r="AR58" s="146" t="b">
        <f>IF(C58="",TRUE,SUM('6. Patients'!LR59:MF59)/1=Q58)</f>
        <v>1</v>
      </c>
      <c r="AT58" s="156">
        <f t="shared" si="9"/>
        <v>0</v>
      </c>
      <c r="AU58" s="157">
        <f t="shared" si="7"/>
        <v>0</v>
      </c>
    </row>
    <row r="59" spans="2:47" ht="15" outlineLevel="1" thickBot="1" x14ac:dyDescent="0.35">
      <c r="B59" s="2"/>
      <c r="C59" s="5" t="str">
        <f>IF('2. Protocols'!C59="","",'2. Protocols'!C59)</f>
        <v/>
      </c>
      <c r="D59" s="6" t="str">
        <f>IF('2. Protocols'!D59="","",'2. Protocols'!D59)</f>
        <v>+</v>
      </c>
      <c r="E59" s="6" t="str">
        <f>IF('2. Protocols'!E59="","",'2. Protocols'!E59)</f>
        <v/>
      </c>
      <c r="F59" s="6" t="str">
        <f>IF('2. Protocols'!F59="","",'2. Protocols'!F59)</f>
        <v>+</v>
      </c>
      <c r="G59" s="7" t="str">
        <f>IF('2. Protocols'!G59="","",'2. Protocols'!G59)</f>
        <v/>
      </c>
      <c r="I59" s="178"/>
      <c r="J59" s="179"/>
      <c r="K59" s="322"/>
      <c r="L59" s="178"/>
      <c r="M59" s="179"/>
      <c r="N59" s="322"/>
      <c r="O59" s="178"/>
      <c r="P59" s="179"/>
      <c r="Q59" s="180"/>
      <c r="R59" s="92" t="str">
        <f t="shared" si="8"/>
        <v/>
      </c>
      <c r="S59" s="153"/>
      <c r="V59" s="153" t="str">
        <f t="shared" si="5"/>
        <v/>
      </c>
      <c r="Y59" s="153" t="str">
        <f t="shared" si="6"/>
        <v/>
      </c>
      <c r="AJ59" s="150" t="b">
        <f>IF(C59="",TRUE,SUM('6. Patients'!DN60:EI60)/3=I59)</f>
        <v>1</v>
      </c>
      <c r="AK59" s="151" t="b">
        <f>IF(C59="",TRUE,SUM('6. Patients'!EK60:FT60)/2=J59)</f>
        <v>1</v>
      </c>
      <c r="AL59" s="146" t="b">
        <f>IF(C59="",TRUE,SUM('6. Patients'!FV60:GJ60)/1=K59)</f>
        <v>1</v>
      </c>
      <c r="AM59" s="150" t="b">
        <f>IF(C59="",TRUE,SUM('6. Patients'!GL60:HG60)/3=L59)</f>
        <v>1</v>
      </c>
      <c r="AN59" s="151" t="b">
        <f>IF(C59="",TRUE,SUM('6. Patients'!HI60:IR60)/2=M59)</f>
        <v>1</v>
      </c>
      <c r="AO59" s="146" t="b">
        <f>IF(C59="",TRUE,SUM('6. Patients'!IT60:JH60)/1=N59)</f>
        <v>1</v>
      </c>
      <c r="AP59" s="150" t="b">
        <f>IF(C59="",TRUE,SUM('6. Patients'!JJ60:KE60)/3=O59)</f>
        <v>1</v>
      </c>
      <c r="AQ59" s="151" t="b">
        <f>IF(C59="",TRUE,SUM('6. Patients'!KG60:LP60)/2=P59)</f>
        <v>1</v>
      </c>
      <c r="AR59" s="146" t="b">
        <f>IF(C59="",TRUE,SUM('6. Patients'!LR60:MF60)/1=Q59)</f>
        <v>1</v>
      </c>
      <c r="AT59" s="156">
        <f t="shared" si="9"/>
        <v>0</v>
      </c>
      <c r="AU59" s="157">
        <f t="shared" si="7"/>
        <v>0</v>
      </c>
    </row>
    <row r="60" spans="2:47" ht="15" outlineLevel="1" thickBot="1" x14ac:dyDescent="0.35">
      <c r="B60" s="2"/>
      <c r="C60" s="5" t="str">
        <f>IF('2. Protocols'!C60="","",'2. Protocols'!C60)</f>
        <v/>
      </c>
      <c r="D60" s="6" t="str">
        <f>IF('2. Protocols'!D60="","",'2. Protocols'!D60)</f>
        <v>+</v>
      </c>
      <c r="E60" s="6" t="str">
        <f>IF('2. Protocols'!E60="","",'2. Protocols'!E60)</f>
        <v/>
      </c>
      <c r="F60" s="6" t="str">
        <f>IF('2. Protocols'!F60="","",'2. Protocols'!F60)</f>
        <v>+</v>
      </c>
      <c r="G60" s="7" t="str">
        <f>IF('2. Protocols'!G60="","",'2. Protocols'!G60)</f>
        <v/>
      </c>
      <c r="I60" s="178"/>
      <c r="J60" s="179"/>
      <c r="K60" s="322"/>
      <c r="L60" s="178"/>
      <c r="M60" s="179"/>
      <c r="N60" s="322"/>
      <c r="O60" s="178"/>
      <c r="P60" s="179"/>
      <c r="Q60" s="180"/>
      <c r="R60" s="92" t="str">
        <f t="shared" si="8"/>
        <v/>
      </c>
      <c r="S60" s="153"/>
      <c r="V60" s="153" t="str">
        <f t="shared" si="5"/>
        <v/>
      </c>
      <c r="Y60" s="153" t="str">
        <f t="shared" si="6"/>
        <v/>
      </c>
      <c r="AJ60" s="150" t="b">
        <f>IF(C60="",TRUE,SUM('6. Patients'!DN61:EI61)/3=I60)</f>
        <v>1</v>
      </c>
      <c r="AK60" s="151" t="b">
        <f>IF(C60="",TRUE,SUM('6. Patients'!EK61:FT61)/2=J60)</f>
        <v>1</v>
      </c>
      <c r="AL60" s="146" t="b">
        <f>IF(C60="",TRUE,SUM('6. Patients'!FV61:GJ61)/1=K60)</f>
        <v>1</v>
      </c>
      <c r="AM60" s="150" t="b">
        <f>IF(C60="",TRUE,SUM('6. Patients'!GL61:HG61)/3=L60)</f>
        <v>1</v>
      </c>
      <c r="AN60" s="151" t="b">
        <f>IF(C60="",TRUE,SUM('6. Patients'!HI61:IR61)/2=M60)</f>
        <v>1</v>
      </c>
      <c r="AO60" s="146" t="b">
        <f>IF(C60="",TRUE,SUM('6. Patients'!IT61:JH61)/1=N60)</f>
        <v>1</v>
      </c>
      <c r="AP60" s="150" t="b">
        <f>IF(C60="",TRUE,SUM('6. Patients'!JJ61:KE61)/3=O60)</f>
        <v>1</v>
      </c>
      <c r="AQ60" s="151" t="b">
        <f>IF(C60="",TRUE,SUM('6. Patients'!KG61:LP61)/2=P60)</f>
        <v>1</v>
      </c>
      <c r="AR60" s="146" t="b">
        <f>IF(C60="",TRUE,SUM('6. Patients'!LR61:MF61)/1=Q60)</f>
        <v>1</v>
      </c>
      <c r="AT60" s="156">
        <f t="shared" si="9"/>
        <v>0</v>
      </c>
      <c r="AU60" s="157">
        <f t="shared" si="7"/>
        <v>0</v>
      </c>
    </row>
    <row r="61" spans="2:47" ht="15" outlineLevel="1" thickBot="1" x14ac:dyDescent="0.35">
      <c r="B61" s="2"/>
      <c r="C61" s="5" t="str">
        <f>IF('2. Protocols'!C61="","",'2. Protocols'!C61)</f>
        <v/>
      </c>
      <c r="D61" s="6" t="str">
        <f>IF('2. Protocols'!D61="","",'2. Protocols'!D61)</f>
        <v>+</v>
      </c>
      <c r="E61" s="6" t="str">
        <f>IF('2. Protocols'!E61="","",'2. Protocols'!E61)</f>
        <v/>
      </c>
      <c r="F61" s="6" t="str">
        <f>IF('2. Protocols'!F61="","",'2. Protocols'!F61)</f>
        <v>+</v>
      </c>
      <c r="G61" s="7" t="str">
        <f>IF('2. Protocols'!G61="","",'2. Protocols'!G61)</f>
        <v/>
      </c>
      <c r="I61" s="178"/>
      <c r="J61" s="179"/>
      <c r="K61" s="322"/>
      <c r="L61" s="178"/>
      <c r="M61" s="179"/>
      <c r="N61" s="322"/>
      <c r="O61" s="178"/>
      <c r="P61" s="179"/>
      <c r="Q61" s="180"/>
      <c r="R61" s="92" t="str">
        <f t="shared" si="8"/>
        <v/>
      </c>
      <c r="S61" s="153"/>
      <c r="V61" s="153" t="str">
        <f t="shared" si="5"/>
        <v/>
      </c>
      <c r="Y61" s="153" t="str">
        <f t="shared" si="6"/>
        <v/>
      </c>
      <c r="AJ61" s="150" t="b">
        <f>IF(C61="",TRUE,SUM('6. Patients'!DN62:EI62)/3=I61)</f>
        <v>1</v>
      </c>
      <c r="AK61" s="151" t="b">
        <f>IF(C61="",TRUE,SUM('6. Patients'!EK62:FT62)/2=J61)</f>
        <v>1</v>
      </c>
      <c r="AL61" s="146" t="b">
        <f>IF(C61="",TRUE,SUM('6. Patients'!FV62:GJ62)/1=K61)</f>
        <v>1</v>
      </c>
      <c r="AM61" s="150" t="b">
        <f>IF(C61="",TRUE,SUM('6. Patients'!GL62:HG62)/3=L61)</f>
        <v>1</v>
      </c>
      <c r="AN61" s="151" t="b">
        <f>IF(C61="",TRUE,SUM('6. Patients'!HI62:IR62)/2=M61)</f>
        <v>1</v>
      </c>
      <c r="AO61" s="146" t="b">
        <f>IF(C61="",TRUE,SUM('6. Patients'!IT62:JH62)/1=N61)</f>
        <v>1</v>
      </c>
      <c r="AP61" s="150" t="b">
        <f>IF(C61="",TRUE,SUM('6. Patients'!JJ62:KE62)/3=O61)</f>
        <v>1</v>
      </c>
      <c r="AQ61" s="151" t="b">
        <f>IF(C61="",TRUE,SUM('6. Patients'!KG62:LP62)/2=P61)</f>
        <v>1</v>
      </c>
      <c r="AR61" s="146" t="b">
        <f>IF(C61="",TRUE,SUM('6. Patients'!LR62:MF62)/1=Q61)</f>
        <v>1</v>
      </c>
      <c r="AT61" s="156">
        <f t="shared" si="9"/>
        <v>0</v>
      </c>
      <c r="AU61" s="157">
        <f t="shared" si="7"/>
        <v>0</v>
      </c>
    </row>
    <row r="62" spans="2:47" ht="15" outlineLevel="1" thickBot="1" x14ac:dyDescent="0.35">
      <c r="B62" s="2"/>
      <c r="C62" s="5" t="str">
        <f>IF('2. Protocols'!C62="","",'2. Protocols'!C62)</f>
        <v/>
      </c>
      <c r="D62" s="6" t="str">
        <f>IF('2. Protocols'!D62="","",'2. Protocols'!D62)</f>
        <v>+</v>
      </c>
      <c r="E62" s="6" t="str">
        <f>IF('2. Protocols'!E62="","",'2. Protocols'!E62)</f>
        <v/>
      </c>
      <c r="F62" s="6" t="str">
        <f>IF('2. Protocols'!F62="","",'2. Protocols'!F62)</f>
        <v>+</v>
      </c>
      <c r="G62" s="7" t="str">
        <f>IF('2. Protocols'!G62="","",'2. Protocols'!G62)</f>
        <v/>
      </c>
      <c r="I62" s="178"/>
      <c r="J62" s="179"/>
      <c r="K62" s="322"/>
      <c r="L62" s="178"/>
      <c r="M62" s="179"/>
      <c r="N62" s="322"/>
      <c r="O62" s="178"/>
      <c r="P62" s="179"/>
      <c r="Q62" s="180"/>
      <c r="R62" s="92" t="str">
        <f t="shared" si="8"/>
        <v/>
      </c>
      <c r="S62" s="153"/>
      <c r="V62" s="153" t="str">
        <f t="shared" si="5"/>
        <v/>
      </c>
      <c r="Y62" s="153" t="str">
        <f t="shared" si="6"/>
        <v/>
      </c>
      <c r="AJ62" s="150" t="b">
        <f>IF(C62="",TRUE,SUM('6. Patients'!DN63:EI63)/3=I62)</f>
        <v>1</v>
      </c>
      <c r="AK62" s="151" t="b">
        <f>IF(C62="",TRUE,SUM('6. Patients'!EK63:FT63)/2=J62)</f>
        <v>1</v>
      </c>
      <c r="AL62" s="146" t="b">
        <f>IF(C62="",TRUE,SUM('6. Patients'!FV63:GJ63)/1=K62)</f>
        <v>1</v>
      </c>
      <c r="AM62" s="150" t="b">
        <f>IF(C62="",TRUE,SUM('6. Patients'!GL63:HG63)/3=L62)</f>
        <v>1</v>
      </c>
      <c r="AN62" s="151" t="b">
        <f>IF(C62="",TRUE,SUM('6. Patients'!HI63:IR63)/2=M62)</f>
        <v>1</v>
      </c>
      <c r="AO62" s="146" t="b">
        <f>IF(C62="",TRUE,SUM('6. Patients'!IT63:JH63)/1=N62)</f>
        <v>1</v>
      </c>
      <c r="AP62" s="150" t="b">
        <f>IF(C62="",TRUE,SUM('6. Patients'!JJ63:KE63)/3=O62)</f>
        <v>1</v>
      </c>
      <c r="AQ62" s="151" t="b">
        <f>IF(C62="",TRUE,SUM('6. Patients'!KG63:LP63)/2=P62)</f>
        <v>1</v>
      </c>
      <c r="AR62" s="146" t="b">
        <f>IF(C62="",TRUE,SUM('6. Patients'!LR63:MF63)/1=Q62)</f>
        <v>1</v>
      </c>
      <c r="AT62" s="156">
        <f t="shared" si="9"/>
        <v>0</v>
      </c>
      <c r="AU62" s="157">
        <f t="shared" si="7"/>
        <v>0</v>
      </c>
    </row>
    <row r="63" spans="2:47" ht="15" outlineLevel="1" thickBot="1" x14ac:dyDescent="0.35">
      <c r="B63" s="2"/>
      <c r="C63" s="5" t="str">
        <f>IF('2. Protocols'!C63="","",'2. Protocols'!C63)</f>
        <v/>
      </c>
      <c r="D63" s="6" t="str">
        <f>IF('2. Protocols'!D63="","",'2. Protocols'!D63)</f>
        <v>+</v>
      </c>
      <c r="E63" s="6" t="str">
        <f>IF('2. Protocols'!E63="","",'2. Protocols'!E63)</f>
        <v/>
      </c>
      <c r="F63" s="6" t="str">
        <f>IF('2. Protocols'!F63="","",'2. Protocols'!F63)</f>
        <v>+</v>
      </c>
      <c r="G63" s="7" t="str">
        <f>IF('2. Protocols'!G63="","",'2. Protocols'!G63)</f>
        <v/>
      </c>
      <c r="I63" s="178"/>
      <c r="J63" s="179"/>
      <c r="K63" s="322"/>
      <c r="L63" s="178"/>
      <c r="M63" s="179"/>
      <c r="N63" s="322"/>
      <c r="O63" s="178"/>
      <c r="P63" s="179"/>
      <c r="Q63" s="180"/>
      <c r="R63" s="92" t="str">
        <f t="shared" si="8"/>
        <v/>
      </c>
      <c r="S63" s="153"/>
      <c r="V63" s="153" t="str">
        <f t="shared" si="5"/>
        <v/>
      </c>
      <c r="Y63" s="153" t="str">
        <f t="shared" si="6"/>
        <v/>
      </c>
      <c r="AJ63" s="150" t="b">
        <f>IF(C63="",TRUE,SUM('6. Patients'!DN64:EI64)/3=I63)</f>
        <v>1</v>
      </c>
      <c r="AK63" s="151" t="b">
        <f>IF(C63="",TRUE,SUM('6. Patients'!EK64:FT64)/2=J63)</f>
        <v>1</v>
      </c>
      <c r="AL63" s="146" t="b">
        <f>IF(C63="",TRUE,SUM('6. Patients'!FV64:GJ64)/1=K63)</f>
        <v>1</v>
      </c>
      <c r="AM63" s="150" t="b">
        <f>IF(C63="",TRUE,SUM('6. Patients'!GL64:HG64)/3=L63)</f>
        <v>1</v>
      </c>
      <c r="AN63" s="151" t="b">
        <f>IF(C63="",TRUE,SUM('6. Patients'!HI64:IR64)/2=M63)</f>
        <v>1</v>
      </c>
      <c r="AO63" s="146" t="b">
        <f>IF(C63="",TRUE,SUM('6. Patients'!IT64:JH64)/1=N63)</f>
        <v>1</v>
      </c>
      <c r="AP63" s="150" t="b">
        <f>IF(C63="",TRUE,SUM('6. Patients'!JJ64:KE64)/3=O63)</f>
        <v>1</v>
      </c>
      <c r="AQ63" s="151" t="b">
        <f>IF(C63="",TRUE,SUM('6. Patients'!KG64:LP64)/2=P63)</f>
        <v>1</v>
      </c>
      <c r="AR63" s="146" t="b">
        <f>IF(C63="",TRUE,SUM('6. Patients'!LR64:MF64)/1=Q63)</f>
        <v>1</v>
      </c>
      <c r="AT63" s="156">
        <f t="shared" si="9"/>
        <v>0</v>
      </c>
      <c r="AU63" s="157">
        <f t="shared" si="7"/>
        <v>0</v>
      </c>
    </row>
    <row r="64" spans="2:47" ht="15" outlineLevel="1" thickBot="1" x14ac:dyDescent="0.35">
      <c r="B64" s="2"/>
      <c r="C64" s="5" t="str">
        <f>IF('2. Protocols'!C64="","",'2. Protocols'!C64)</f>
        <v/>
      </c>
      <c r="D64" s="6" t="str">
        <f>IF('2. Protocols'!D64="","",'2. Protocols'!D64)</f>
        <v>+</v>
      </c>
      <c r="E64" s="6" t="str">
        <f>IF('2. Protocols'!E64="","",'2. Protocols'!E64)</f>
        <v/>
      </c>
      <c r="F64" s="6" t="str">
        <f>IF('2. Protocols'!F64="","",'2. Protocols'!F64)</f>
        <v>+</v>
      </c>
      <c r="G64" s="7" t="str">
        <f>IF('2. Protocols'!G64="","",'2. Protocols'!G64)</f>
        <v/>
      </c>
      <c r="I64" s="178"/>
      <c r="J64" s="179"/>
      <c r="K64" s="322"/>
      <c r="L64" s="178"/>
      <c r="M64" s="179"/>
      <c r="N64" s="322"/>
      <c r="O64" s="178"/>
      <c r="P64" s="179"/>
      <c r="Q64" s="180"/>
      <c r="R64" s="92" t="str">
        <f t="shared" si="8"/>
        <v/>
      </c>
      <c r="S64" s="153"/>
      <c r="V64" s="153" t="str">
        <f t="shared" si="5"/>
        <v/>
      </c>
      <c r="Y64" s="153" t="str">
        <f t="shared" si="6"/>
        <v/>
      </c>
      <c r="AJ64" s="150" t="b">
        <f>IF(C64="",TRUE,SUM('6. Patients'!DN65:EI65)/3=I64)</f>
        <v>1</v>
      </c>
      <c r="AK64" s="151" t="b">
        <f>IF(C64="",TRUE,SUM('6. Patients'!EK65:FT65)/2=J64)</f>
        <v>1</v>
      </c>
      <c r="AL64" s="146" t="b">
        <f>IF(C64="",TRUE,SUM('6. Patients'!FV65:GJ65)/1=K64)</f>
        <v>1</v>
      </c>
      <c r="AM64" s="150" t="b">
        <f>IF(C64="",TRUE,SUM('6. Patients'!GL65:HG65)/3=L64)</f>
        <v>1</v>
      </c>
      <c r="AN64" s="151" t="b">
        <f>IF(C64="",TRUE,SUM('6. Patients'!HI65:IR65)/2=M64)</f>
        <v>1</v>
      </c>
      <c r="AO64" s="146" t="b">
        <f>IF(C64="",TRUE,SUM('6. Patients'!IT65:JH65)/1=N64)</f>
        <v>1</v>
      </c>
      <c r="AP64" s="150" t="b">
        <f>IF(C64="",TRUE,SUM('6. Patients'!JJ65:KE65)/3=O64)</f>
        <v>1</v>
      </c>
      <c r="AQ64" s="151" t="b">
        <f>IF(C64="",TRUE,SUM('6. Patients'!KG65:LP65)/2=P64)</f>
        <v>1</v>
      </c>
      <c r="AR64" s="146" t="b">
        <f>IF(C64="",TRUE,SUM('6. Patients'!LR65:MF65)/1=Q64)</f>
        <v>1</v>
      </c>
      <c r="AT64" s="156">
        <f t="shared" si="9"/>
        <v>0</v>
      </c>
      <c r="AU64" s="157">
        <f t="shared" si="7"/>
        <v>0</v>
      </c>
    </row>
    <row r="65" spans="2:47" ht="15" outlineLevel="1" thickBot="1" x14ac:dyDescent="0.35">
      <c r="B65" s="2"/>
      <c r="C65" s="5" t="str">
        <f>IF('2. Protocols'!C65="","",'2. Protocols'!C65)</f>
        <v/>
      </c>
      <c r="D65" s="6" t="str">
        <f>IF('2. Protocols'!D65="","",'2. Protocols'!D65)</f>
        <v>+</v>
      </c>
      <c r="E65" s="6" t="str">
        <f>IF('2. Protocols'!E65="","",'2. Protocols'!E65)</f>
        <v/>
      </c>
      <c r="F65" s="6" t="str">
        <f>IF('2. Protocols'!F65="","",'2. Protocols'!F65)</f>
        <v>+</v>
      </c>
      <c r="G65" s="7" t="str">
        <f>IF('2. Protocols'!G65="","",'2. Protocols'!G65)</f>
        <v/>
      </c>
      <c r="I65" s="178"/>
      <c r="J65" s="179"/>
      <c r="K65" s="322"/>
      <c r="L65" s="178"/>
      <c r="M65" s="179"/>
      <c r="N65" s="322"/>
      <c r="O65" s="178"/>
      <c r="P65" s="179"/>
      <c r="Q65" s="180"/>
      <c r="R65" s="92" t="str">
        <f t="shared" si="8"/>
        <v/>
      </c>
      <c r="S65" s="153"/>
      <c r="V65" s="153" t="str">
        <f t="shared" si="5"/>
        <v/>
      </c>
      <c r="Y65" s="153" t="str">
        <f t="shared" si="6"/>
        <v/>
      </c>
      <c r="AJ65" s="150" t="b">
        <f>IF(C65="",TRUE,SUM('6. Patients'!DN66:EI66)/3=I65)</f>
        <v>1</v>
      </c>
      <c r="AK65" s="151" t="b">
        <f>IF(C65="",TRUE,SUM('6. Patients'!EK66:FT66)/2=J65)</f>
        <v>1</v>
      </c>
      <c r="AL65" s="146" t="b">
        <f>IF(C65="",TRUE,SUM('6. Patients'!FV66:GJ66)/1=K65)</f>
        <v>1</v>
      </c>
      <c r="AM65" s="150" t="b">
        <f>IF(C65="",TRUE,SUM('6. Patients'!GL66:HG66)/3=L65)</f>
        <v>1</v>
      </c>
      <c r="AN65" s="151" t="b">
        <f>IF(C65="",TRUE,SUM('6. Patients'!HI66:IR66)/2=M65)</f>
        <v>1</v>
      </c>
      <c r="AO65" s="146" t="b">
        <f>IF(C65="",TRUE,SUM('6. Patients'!IT66:JH66)/1=N65)</f>
        <v>1</v>
      </c>
      <c r="AP65" s="150" t="b">
        <f>IF(C65="",TRUE,SUM('6. Patients'!JJ66:KE66)/3=O65)</f>
        <v>1</v>
      </c>
      <c r="AQ65" s="151" t="b">
        <f>IF(C65="",TRUE,SUM('6. Patients'!KG66:LP66)/2=P65)</f>
        <v>1</v>
      </c>
      <c r="AR65" s="146" t="b">
        <f>IF(C65="",TRUE,SUM('6. Patients'!LR66:MF66)/1=Q65)</f>
        <v>1</v>
      </c>
      <c r="AT65" s="156">
        <f t="shared" si="9"/>
        <v>0</v>
      </c>
      <c r="AU65" s="157">
        <f t="shared" si="7"/>
        <v>0</v>
      </c>
    </row>
    <row r="66" spans="2:47" ht="15" outlineLevel="1" thickBot="1" x14ac:dyDescent="0.35">
      <c r="B66" s="2"/>
      <c r="C66" s="5" t="str">
        <f>IF('2. Protocols'!C66="","",'2. Protocols'!C66)</f>
        <v/>
      </c>
      <c r="D66" s="6" t="str">
        <f>IF('2. Protocols'!D66="","",'2. Protocols'!D66)</f>
        <v>+</v>
      </c>
      <c r="E66" s="6" t="str">
        <f>IF('2. Protocols'!E66="","",'2. Protocols'!E66)</f>
        <v/>
      </c>
      <c r="F66" s="6" t="str">
        <f>IF('2. Protocols'!F66="","",'2. Protocols'!F66)</f>
        <v>+</v>
      </c>
      <c r="G66" s="7" t="str">
        <f>IF('2. Protocols'!G66="","",'2. Protocols'!G66)</f>
        <v/>
      </c>
      <c r="I66" s="178"/>
      <c r="J66" s="179"/>
      <c r="K66" s="322"/>
      <c r="L66" s="178"/>
      <c r="M66" s="179"/>
      <c r="N66" s="322"/>
      <c r="O66" s="178"/>
      <c r="P66" s="179"/>
      <c r="Q66" s="180"/>
      <c r="R66" s="92" t="str">
        <f t="shared" si="8"/>
        <v/>
      </c>
      <c r="S66" s="153"/>
      <c r="V66" s="153" t="str">
        <f t="shared" si="5"/>
        <v/>
      </c>
      <c r="Y66" s="153" t="str">
        <f t="shared" si="6"/>
        <v/>
      </c>
      <c r="AJ66" s="150" t="b">
        <f>IF(C66="",TRUE,SUM('6. Patients'!DN67:EI67)/3=I66)</f>
        <v>1</v>
      </c>
      <c r="AK66" s="151" t="b">
        <f>IF(C66="",TRUE,SUM('6. Patients'!EK67:FT67)/2=J66)</f>
        <v>1</v>
      </c>
      <c r="AL66" s="146" t="b">
        <f>IF(C66="",TRUE,SUM('6. Patients'!FV67:GJ67)/1=K66)</f>
        <v>1</v>
      </c>
      <c r="AM66" s="150" t="b">
        <f>IF(C66="",TRUE,SUM('6. Patients'!GL67:HG67)/3=L66)</f>
        <v>1</v>
      </c>
      <c r="AN66" s="151" t="b">
        <f>IF(C66="",TRUE,SUM('6. Patients'!HI67:IR67)/2=M66)</f>
        <v>1</v>
      </c>
      <c r="AO66" s="146" t="b">
        <f>IF(C66="",TRUE,SUM('6. Patients'!IT67:JH67)/1=N66)</f>
        <v>1</v>
      </c>
      <c r="AP66" s="150" t="b">
        <f>IF(C66="",TRUE,SUM('6. Patients'!JJ67:KE67)/3=O66)</f>
        <v>1</v>
      </c>
      <c r="AQ66" s="151" t="b">
        <f>IF(C66="",TRUE,SUM('6. Patients'!KG67:LP67)/2=P66)</f>
        <v>1</v>
      </c>
      <c r="AR66" s="146" t="b">
        <f>IF(C66="",TRUE,SUM('6. Patients'!LR67:MF67)/1=Q66)</f>
        <v>1</v>
      </c>
      <c r="AT66" s="156">
        <f t="shared" si="9"/>
        <v>0</v>
      </c>
      <c r="AU66" s="157">
        <f t="shared" si="7"/>
        <v>0</v>
      </c>
    </row>
    <row r="67" spans="2:47" ht="15" outlineLevel="1" thickBot="1" x14ac:dyDescent="0.35">
      <c r="B67" s="2"/>
      <c r="C67" s="5" t="str">
        <f>IF('2. Protocols'!C67="","",'2. Protocols'!C67)</f>
        <v/>
      </c>
      <c r="D67" s="6" t="str">
        <f>IF('2. Protocols'!D67="","",'2. Protocols'!D67)</f>
        <v>+</v>
      </c>
      <c r="E67" s="6" t="str">
        <f>IF('2. Protocols'!E67="","",'2. Protocols'!E67)</f>
        <v/>
      </c>
      <c r="F67" s="6" t="str">
        <f>IF('2. Protocols'!F67="","",'2. Protocols'!F67)</f>
        <v>+</v>
      </c>
      <c r="G67" s="7" t="str">
        <f>IF('2. Protocols'!G67="","",'2. Protocols'!G67)</f>
        <v/>
      </c>
      <c r="I67" s="178"/>
      <c r="J67" s="179"/>
      <c r="K67" s="322"/>
      <c r="L67" s="178"/>
      <c r="M67" s="179"/>
      <c r="N67" s="322"/>
      <c r="O67" s="178"/>
      <c r="P67" s="179"/>
      <c r="Q67" s="180"/>
      <c r="R67" s="92" t="str">
        <f t="shared" si="8"/>
        <v/>
      </c>
      <c r="S67" s="153"/>
      <c r="V67" s="153" t="str">
        <f t="shared" si="5"/>
        <v/>
      </c>
      <c r="Y67" s="153" t="str">
        <f t="shared" si="6"/>
        <v/>
      </c>
      <c r="AJ67" s="150" t="b">
        <f>IF(C67="",TRUE,SUM('6. Patients'!DN68:EI68)/3=I67)</f>
        <v>1</v>
      </c>
      <c r="AK67" s="151" t="b">
        <f>IF(C67="",TRUE,SUM('6. Patients'!EK68:FT68)/2=J67)</f>
        <v>1</v>
      </c>
      <c r="AL67" s="146" t="b">
        <f>IF(C67="",TRUE,SUM('6. Patients'!FV68:GJ68)/1=K67)</f>
        <v>1</v>
      </c>
      <c r="AM67" s="150" t="b">
        <f>IF(C67="",TRUE,SUM('6. Patients'!GL68:HG68)/3=L67)</f>
        <v>1</v>
      </c>
      <c r="AN67" s="151" t="b">
        <f>IF(C67="",TRUE,SUM('6. Patients'!HI68:IR68)/2=M67)</f>
        <v>1</v>
      </c>
      <c r="AO67" s="146" t="b">
        <f>IF(C67="",TRUE,SUM('6. Patients'!IT68:JH68)/1=N67)</f>
        <v>1</v>
      </c>
      <c r="AP67" s="150" t="b">
        <f>IF(C67="",TRUE,SUM('6. Patients'!JJ68:KE68)/3=O67)</f>
        <v>1</v>
      </c>
      <c r="AQ67" s="151" t="b">
        <f>IF(C67="",TRUE,SUM('6. Patients'!KG68:LP68)/2=P67)</f>
        <v>1</v>
      </c>
      <c r="AR67" s="146" t="b">
        <f>IF(C67="",TRUE,SUM('6. Patients'!LR68:MF68)/1=Q67)</f>
        <v>1</v>
      </c>
      <c r="AT67" s="156">
        <f t="shared" si="9"/>
        <v>0</v>
      </c>
      <c r="AU67" s="157">
        <f t="shared" si="7"/>
        <v>0</v>
      </c>
    </row>
    <row r="68" spans="2:47" ht="15" outlineLevel="1" thickBot="1" x14ac:dyDescent="0.35">
      <c r="B68" s="2"/>
      <c r="C68" s="5" t="str">
        <f>IF('2. Protocols'!C68="","",'2. Protocols'!C68)</f>
        <v/>
      </c>
      <c r="D68" s="6" t="str">
        <f>IF('2. Protocols'!D68="","",'2. Protocols'!D68)</f>
        <v>+</v>
      </c>
      <c r="E68" s="6" t="str">
        <f>IF('2. Protocols'!E68="","",'2. Protocols'!E68)</f>
        <v/>
      </c>
      <c r="F68" s="6" t="str">
        <f>IF('2. Protocols'!F68="","",'2. Protocols'!F68)</f>
        <v>+</v>
      </c>
      <c r="G68" s="7" t="str">
        <f>IF('2. Protocols'!G68="","",'2. Protocols'!G68)</f>
        <v/>
      </c>
      <c r="I68" s="178"/>
      <c r="J68" s="179"/>
      <c r="K68" s="322"/>
      <c r="L68" s="178"/>
      <c r="M68" s="179"/>
      <c r="N68" s="322"/>
      <c r="O68" s="178"/>
      <c r="P68" s="179"/>
      <c r="Q68" s="180"/>
      <c r="R68" s="92" t="str">
        <f t="shared" si="8"/>
        <v/>
      </c>
      <c r="S68" s="153"/>
      <c r="V68" s="153" t="str">
        <f t="shared" si="5"/>
        <v/>
      </c>
      <c r="Y68" s="153" t="str">
        <f t="shared" si="6"/>
        <v/>
      </c>
      <c r="AJ68" s="150" t="b">
        <f>IF(C68="",TRUE,SUM('6. Patients'!DN69:EI69)/3=I68)</f>
        <v>1</v>
      </c>
      <c r="AK68" s="151" t="b">
        <f>IF(C68="",TRUE,SUM('6. Patients'!EK69:FT69)/2=J68)</f>
        <v>1</v>
      </c>
      <c r="AL68" s="146" t="b">
        <f>IF(C68="",TRUE,SUM('6. Patients'!FV69:GJ69)/1=K68)</f>
        <v>1</v>
      </c>
      <c r="AM68" s="150" t="b">
        <f>IF(C68="",TRUE,SUM('6. Patients'!GL69:HG69)/3=L68)</f>
        <v>1</v>
      </c>
      <c r="AN68" s="151" t="b">
        <f>IF(C68="",TRUE,SUM('6. Patients'!HI69:IR69)/2=M68)</f>
        <v>1</v>
      </c>
      <c r="AO68" s="146" t="b">
        <f>IF(C68="",TRUE,SUM('6. Patients'!IT69:JH69)/1=N68)</f>
        <v>1</v>
      </c>
      <c r="AP68" s="150" t="b">
        <f>IF(C68="",TRUE,SUM('6. Patients'!JJ69:KE69)/3=O68)</f>
        <v>1</v>
      </c>
      <c r="AQ68" s="151" t="b">
        <f>IF(C68="",TRUE,SUM('6. Patients'!KG69:LP69)/2=P68)</f>
        <v>1</v>
      </c>
      <c r="AR68" s="146" t="b">
        <f>IF(C68="",TRUE,SUM('6. Patients'!LR69:MF69)/1=Q68)</f>
        <v>1</v>
      </c>
      <c r="AT68" s="156">
        <f t="shared" si="9"/>
        <v>0</v>
      </c>
      <c r="AU68" s="157">
        <f t="shared" si="7"/>
        <v>0</v>
      </c>
    </row>
    <row r="69" spans="2:47" ht="15" outlineLevel="1" thickBot="1" x14ac:dyDescent="0.35">
      <c r="B69" s="2"/>
      <c r="C69" s="5" t="str">
        <f>IF('2. Protocols'!C69="","",'2. Protocols'!C69)</f>
        <v/>
      </c>
      <c r="D69" s="6" t="str">
        <f>IF('2. Protocols'!D69="","",'2. Protocols'!D69)</f>
        <v>+</v>
      </c>
      <c r="E69" s="6" t="str">
        <f>IF('2. Protocols'!E69="","",'2. Protocols'!E69)</f>
        <v/>
      </c>
      <c r="F69" s="6" t="str">
        <f>IF('2. Protocols'!F69="","",'2. Protocols'!F69)</f>
        <v>+</v>
      </c>
      <c r="G69" s="7" t="str">
        <f>IF('2. Protocols'!G69="","",'2. Protocols'!G69)</f>
        <v/>
      </c>
      <c r="I69" s="178"/>
      <c r="J69" s="179"/>
      <c r="K69" s="322"/>
      <c r="L69" s="178"/>
      <c r="M69" s="179"/>
      <c r="N69" s="322"/>
      <c r="O69" s="178"/>
      <c r="P69" s="179"/>
      <c r="Q69" s="180"/>
      <c r="R69" s="92" t="str">
        <f t="shared" si="8"/>
        <v/>
      </c>
      <c r="S69" s="153"/>
      <c r="V69" s="153" t="str">
        <f t="shared" si="5"/>
        <v/>
      </c>
      <c r="Y69" s="153" t="str">
        <f t="shared" si="6"/>
        <v/>
      </c>
      <c r="AJ69" s="150" t="b">
        <f>IF(C69="",TRUE,SUM('6. Patients'!DN70:EI70)/3=I69)</f>
        <v>1</v>
      </c>
      <c r="AK69" s="151" t="b">
        <f>IF(C69="",TRUE,SUM('6. Patients'!EK70:FT70)/2=J69)</f>
        <v>1</v>
      </c>
      <c r="AL69" s="146" t="b">
        <f>IF(C69="",TRUE,SUM('6. Patients'!FV70:GJ70)/1=K69)</f>
        <v>1</v>
      </c>
      <c r="AM69" s="150" t="b">
        <f>IF(C69="",TRUE,SUM('6. Patients'!GL70:HG70)/3=L69)</f>
        <v>1</v>
      </c>
      <c r="AN69" s="151" t="b">
        <f>IF(C69="",TRUE,SUM('6. Patients'!HI70:IR70)/2=M69)</f>
        <v>1</v>
      </c>
      <c r="AO69" s="146" t="b">
        <f>IF(C69="",TRUE,SUM('6. Patients'!IT70:JH70)/1=N69)</f>
        <v>1</v>
      </c>
      <c r="AP69" s="150" t="b">
        <f>IF(C69="",TRUE,SUM('6. Patients'!JJ70:KE70)/3=O69)</f>
        <v>1</v>
      </c>
      <c r="AQ69" s="151" t="b">
        <f>IF(C69="",TRUE,SUM('6. Patients'!KG70:LP70)/2=P69)</f>
        <v>1</v>
      </c>
      <c r="AR69" s="146" t="b">
        <f>IF(C69="",TRUE,SUM('6. Patients'!LR70:MF70)/1=Q69)</f>
        <v>1</v>
      </c>
      <c r="AT69" s="156">
        <f t="shared" si="9"/>
        <v>0</v>
      </c>
      <c r="AU69" s="157">
        <f t="shared" si="7"/>
        <v>0</v>
      </c>
    </row>
    <row r="70" spans="2:47" outlineLevel="1" x14ac:dyDescent="0.3">
      <c r="B70" s="2"/>
      <c r="C70" s="5" t="str">
        <f>IF('2. Protocols'!C70="","",'2. Protocols'!C70)</f>
        <v/>
      </c>
      <c r="D70" s="6" t="str">
        <f>IF('2. Protocols'!D70="","",'2. Protocols'!D70)</f>
        <v>+</v>
      </c>
      <c r="E70" s="6" t="str">
        <f>IF('2. Protocols'!E70="","",'2. Protocols'!E70)</f>
        <v/>
      </c>
      <c r="F70" s="6" t="str">
        <f>IF('2. Protocols'!F70="","",'2. Protocols'!F70)</f>
        <v>+</v>
      </c>
      <c r="G70" s="7" t="str">
        <f>IF('2. Protocols'!G70="","",'2. Protocols'!G70)</f>
        <v/>
      </c>
      <c r="I70" s="178"/>
      <c r="J70" s="179"/>
      <c r="K70" s="322"/>
      <c r="L70" s="178"/>
      <c r="M70" s="179"/>
      <c r="N70" s="322"/>
      <c r="O70" s="178"/>
      <c r="P70" s="179"/>
      <c r="Q70" s="180"/>
      <c r="R70" s="92" t="str">
        <f t="shared" si="8"/>
        <v/>
      </c>
      <c r="S70" s="153"/>
      <c r="V70" s="153" t="str">
        <f t="shared" si="5"/>
        <v/>
      </c>
      <c r="Y70" s="153" t="str">
        <f t="shared" si="6"/>
        <v/>
      </c>
      <c r="AJ70" s="150" t="b">
        <f>IF(C70="",TRUE,SUM('6. Patients'!DN71:EI71)/3=I70)</f>
        <v>1</v>
      </c>
      <c r="AK70" s="151" t="b">
        <f>IF(C70="",TRUE,SUM('6. Patients'!EK71:FT71)/2=J70)</f>
        <v>1</v>
      </c>
      <c r="AL70" s="146" t="b">
        <f>IF(C70="",TRUE,SUM('6. Patients'!FV71:GJ71)/1=K70)</f>
        <v>1</v>
      </c>
      <c r="AM70" s="150" t="b">
        <f>IF(C70="",TRUE,SUM('6. Patients'!GL71:HG71)/3=L70)</f>
        <v>1</v>
      </c>
      <c r="AN70" s="151" t="b">
        <f>IF(C70="",TRUE,SUM('6. Patients'!HI71:IR71)/2=M70)</f>
        <v>1</v>
      </c>
      <c r="AO70" s="146" t="b">
        <f>IF(C70="",TRUE,SUM('6. Patients'!IT71:JH71)/1=N70)</f>
        <v>1</v>
      </c>
      <c r="AP70" s="150" t="b">
        <f>IF(C70="",TRUE,SUM('6. Patients'!JJ71:KE71)/3=O70)</f>
        <v>1</v>
      </c>
      <c r="AQ70" s="151" t="b">
        <f>IF(C70="",TRUE,SUM('6. Patients'!KG71:LP71)/2=P70)</f>
        <v>1</v>
      </c>
      <c r="AR70" s="146" t="b">
        <f>IF(C70="",TRUE,SUM('6. Patients'!LR71:MF71)/1=Q70)</f>
        <v>1</v>
      </c>
      <c r="AT70" s="156">
        <f t="shared" si="9"/>
        <v>0</v>
      </c>
      <c r="AU70" s="157">
        <f t="shared" si="7"/>
        <v>0</v>
      </c>
    </row>
    <row r="71" spans="2:47" ht="15" thickBot="1" x14ac:dyDescent="0.35">
      <c r="B71" s="2"/>
      <c r="C71" s="5" t="str">
        <f>IF('2. Protocols'!C71="","",'2. Protocols'!C71)</f>
        <v/>
      </c>
      <c r="D71" s="6" t="str">
        <f>IF('2. Protocols'!D71="","",'2. Protocols'!D71)</f>
        <v>+</v>
      </c>
      <c r="E71" s="6" t="str">
        <f>IF('2. Protocols'!E71="","",'2. Protocols'!E71)</f>
        <v/>
      </c>
      <c r="F71" s="6" t="str">
        <f>IF('2. Protocols'!F71="","",'2. Protocols'!F71)</f>
        <v>+</v>
      </c>
      <c r="G71" s="7" t="str">
        <f>IF('2. Protocols'!G71="","",'2. Protocols'!G71)</f>
        <v/>
      </c>
      <c r="I71" s="144">
        <v>1</v>
      </c>
      <c r="J71" s="239"/>
      <c r="K71" s="323"/>
      <c r="L71" s="144">
        <v>1</v>
      </c>
      <c r="M71" s="239"/>
      <c r="N71" s="323"/>
      <c r="O71" s="144">
        <v>1</v>
      </c>
      <c r="P71" s="239"/>
      <c r="Q71" s="240"/>
      <c r="R71" s="92"/>
      <c r="S71" s="225" t="s">
        <v>246</v>
      </c>
      <c r="V71" s="66"/>
      <c r="Y71" s="153"/>
      <c r="AJ71" s="147"/>
      <c r="AK71" s="145"/>
      <c r="AL71" s="146"/>
      <c r="AM71" s="147"/>
      <c r="AN71" s="145"/>
      <c r="AO71" s="146"/>
      <c r="AP71" s="147"/>
      <c r="AQ71" s="145"/>
      <c r="AR71" s="146"/>
      <c r="AT71" s="156"/>
      <c r="AU71" s="157"/>
    </row>
    <row r="72" spans="2:47" ht="15" thickBot="1" x14ac:dyDescent="0.35">
      <c r="B72" s="2"/>
      <c r="C72" s="5" t="str">
        <f>IF('2. Protocols'!C72="","",'2. Protocols'!C72)</f>
        <v/>
      </c>
      <c r="D72" s="6" t="str">
        <f>IF('2. Protocols'!D72="","",'2. Protocols'!D72)</f>
        <v>+</v>
      </c>
      <c r="E72" s="6" t="str">
        <f>IF('2. Protocols'!E72="","",'2. Protocols'!E72)</f>
        <v/>
      </c>
      <c r="F72" s="6" t="str">
        <f>IF('2. Protocols'!F72="","",'2. Protocols'!F72)</f>
        <v>+</v>
      </c>
      <c r="G72" s="7" t="str">
        <f>IF('2. Protocols'!G72="","",'2. Protocols'!G72)</f>
        <v/>
      </c>
      <c r="I72" s="147">
        <v>1</v>
      </c>
      <c r="J72" s="242"/>
      <c r="K72" s="324"/>
      <c r="L72" s="147">
        <v>1</v>
      </c>
      <c r="M72" s="242"/>
      <c r="N72" s="324"/>
      <c r="O72" s="147">
        <v>1</v>
      </c>
      <c r="P72" s="242"/>
      <c r="Q72" s="243"/>
      <c r="R72" s="92"/>
      <c r="S72" s="225" t="s">
        <v>246</v>
      </c>
      <c r="V72" s="66"/>
      <c r="Y72" s="153"/>
      <c r="AJ72" s="147"/>
      <c r="AK72" s="148"/>
      <c r="AL72" s="149"/>
      <c r="AM72" s="147"/>
      <c r="AN72" s="148"/>
      <c r="AO72" s="149"/>
      <c r="AP72" s="147"/>
      <c r="AQ72" s="148"/>
      <c r="AR72" s="149"/>
      <c r="AT72" s="158"/>
      <c r="AU72" s="159"/>
    </row>
    <row r="73" spans="2:47" x14ac:dyDescent="0.3">
      <c r="V73" s="66"/>
      <c r="Y73" s="153"/>
    </row>
    <row r="74" spans="2:47" ht="15" thickBot="1" x14ac:dyDescent="0.35">
      <c r="V74" s="66"/>
      <c r="Y74" s="153"/>
    </row>
    <row r="75" spans="2:47" ht="18.600000000000001" thickBot="1" x14ac:dyDescent="0.4">
      <c r="B75" s="2"/>
      <c r="I75" s="80" t="s">
        <v>247</v>
      </c>
      <c r="J75" s="81"/>
      <c r="K75" s="81"/>
      <c r="L75" s="80" t="s">
        <v>84</v>
      </c>
      <c r="M75" s="81"/>
      <c r="N75" s="81"/>
      <c r="O75" s="80" t="s">
        <v>85</v>
      </c>
      <c r="P75" s="81"/>
      <c r="Q75" s="82"/>
      <c r="V75" s="66"/>
      <c r="Y75" s="153"/>
    </row>
    <row r="76" spans="2:47" ht="18.600000000000001" thickBot="1" x14ac:dyDescent="0.4">
      <c r="B76" s="2"/>
      <c r="C76" s="55" t="s">
        <v>20</v>
      </c>
      <c r="D76" s="8"/>
      <c r="E76" s="8"/>
      <c r="F76" s="8"/>
      <c r="G76" s="9"/>
      <c r="I76" s="301" t="s">
        <v>24</v>
      </c>
      <c r="J76" s="76" t="s">
        <v>25</v>
      </c>
      <c r="K76" s="78" t="s">
        <v>26</v>
      </c>
      <c r="L76" s="301" t="s">
        <v>24</v>
      </c>
      <c r="M76" s="76" t="s">
        <v>25</v>
      </c>
      <c r="N76" s="78" t="s">
        <v>26</v>
      </c>
      <c r="O76" s="301" t="s">
        <v>24</v>
      </c>
      <c r="P76" s="76" t="s">
        <v>25</v>
      </c>
      <c r="Q76" s="78" t="s">
        <v>26</v>
      </c>
      <c r="V76" s="66"/>
      <c r="Y76" s="153"/>
    </row>
    <row r="77" spans="2:47" ht="15" thickBot="1" x14ac:dyDescent="0.35">
      <c r="B77" s="2"/>
      <c r="C77" s="5" t="str">
        <f>IF('2. Protocols'!C77="","",'2. Protocols'!C77)</f>
        <v/>
      </c>
      <c r="D77" s="6" t="str">
        <f>IF('2. Protocols'!D77="","",'2. Protocols'!D77)</f>
        <v>+</v>
      </c>
      <c r="E77" s="6" t="str">
        <f>IF('2. Protocols'!E77="","",'2. Protocols'!E77)</f>
        <v/>
      </c>
      <c r="F77" s="6" t="str">
        <f>IF('2. Protocols'!F77="","",'2. Protocols'!F77)</f>
        <v>+</v>
      </c>
      <c r="G77" s="7" t="str">
        <f>IF('2. Protocols'!G77="","",'2. Protocols'!G77)</f>
        <v/>
      </c>
      <c r="I77" s="344"/>
      <c r="J77" s="345"/>
      <c r="K77" s="346"/>
      <c r="L77" s="344"/>
      <c r="M77" s="345"/>
      <c r="N77" s="346"/>
      <c r="O77" s="344"/>
      <c r="P77" s="345"/>
      <c r="Q77" s="346"/>
      <c r="R77" s="92" t="str">
        <f>IF(C77="","",IF(AND(SUM(I77:K77)=1,SUM(L77:N77)=1,SUM(O77:Q77)=1),IF(ISNA(HLOOKUP(FALSE,$AJ77:$AR77,1,0)),"","Error: Irregular regimen choice. Please double check regimen."),"Error: must total 100% each year"))</f>
        <v/>
      </c>
      <c r="S77" s="153"/>
      <c r="V77" s="153" t="str">
        <f t="shared" ref="V77:V105" si="10">IF(AND(OR(I77&gt;0,J77&gt;0,L77&gt;0,M77&gt;0,O77&gt;0,P77&gt;0),OR(C77="EFV400",E77="EFV400",G77="EFV400")),"EFV400 does not exist as a single tablet. Please select triple formulation","")</f>
        <v/>
      </c>
      <c r="Y77" s="153" t="str">
        <f t="shared" ref="Y77:Y105" si="11">IF(AND(OR(I77&gt;0,J77&gt;0,L77&gt;0,M77&gt;0,O77&gt;0,P77&gt;0),OR(C77="TAF",E77="TAF",G77="TAF")),"TAF does not exist as a single tablet. Please select triple formulation","")</f>
        <v/>
      </c>
      <c r="AJ77" s="150" t="b">
        <f>IF(C77="",TRUE,SUM('6. Patients'!DN78:EI78)/3=I77)</f>
        <v>1</v>
      </c>
      <c r="AK77" s="151" t="b">
        <f>IF(C77="",TRUE,SUM('6. Patients'!EK78:FT78)/2=J77)</f>
        <v>1</v>
      </c>
      <c r="AL77" s="152" t="b">
        <f>IF(C77="",TRUE,SUM('6. Patients'!FV78:GJ78)/1=K77)</f>
        <v>1</v>
      </c>
      <c r="AM77" s="150" t="b">
        <f>IF(C77="",TRUE,SUM('6. Patients'!GL78:HG78)/3=L77)</f>
        <v>1</v>
      </c>
      <c r="AN77" s="151" t="b">
        <f>IF(C77="",TRUE,SUM('6. Patients'!HI78:IR78)/2=M77)</f>
        <v>1</v>
      </c>
      <c r="AO77" s="152" t="b">
        <f>IF(C77="",TRUE,SUM('6. Patients'!IT78:JH78)/1=N77)</f>
        <v>1</v>
      </c>
      <c r="AP77" s="150" t="b">
        <f>IF(C77="",TRUE,SUM('6. Patients'!JJ78:KE78)/3=O77)</f>
        <v>1</v>
      </c>
      <c r="AQ77" s="151" t="b">
        <f>IF(C77="",TRUE,SUM('6. Patients'!KG78:LP78)/2=P77)</f>
        <v>1</v>
      </c>
      <c r="AR77" s="152" t="b">
        <f>IF(C77="",TRUE,SUM('6. Patients'!LR78:MF78)/1=Q77)</f>
        <v>1</v>
      </c>
      <c r="AT77" s="154">
        <f>IF(C77="",0,IF(AND(SUM(I77:K77)=1,SUM(L77:N77)=1,SUM(O77:Q77)=1),0,1))</f>
        <v>0</v>
      </c>
      <c r="AU77" s="155">
        <f t="shared" ref="AU77:AU106" si="12">IF(ISNA(HLOOKUP(FALSE,$AJ77:$AR77,1,0)),0,1)</f>
        <v>0</v>
      </c>
    </row>
    <row r="78" spans="2:47" ht="15" thickBot="1" x14ac:dyDescent="0.35">
      <c r="B78" s="2"/>
      <c r="C78" s="5" t="str">
        <f>IF('2. Protocols'!C78="","",'2. Protocols'!C78)</f>
        <v/>
      </c>
      <c r="D78" s="6" t="str">
        <f>IF('2. Protocols'!D78="","",'2. Protocols'!D78)</f>
        <v>+</v>
      </c>
      <c r="E78" s="6" t="str">
        <f>IF('2. Protocols'!E78="","",'2. Protocols'!E78)</f>
        <v/>
      </c>
      <c r="F78" s="6" t="str">
        <f>IF('2. Protocols'!F78="","",'2. Protocols'!F78)</f>
        <v>+</v>
      </c>
      <c r="G78" s="7" t="str">
        <f>IF('2. Protocols'!G78="","",'2. Protocols'!G78)</f>
        <v/>
      </c>
      <c r="I78" s="178"/>
      <c r="J78" s="179"/>
      <c r="K78" s="180"/>
      <c r="L78" s="178"/>
      <c r="M78" s="179"/>
      <c r="N78" s="180"/>
      <c r="O78" s="178"/>
      <c r="P78" s="179"/>
      <c r="Q78" s="180"/>
      <c r="R78" s="92" t="str">
        <f t="shared" ref="R78:R105" si="13">IF(C78="","",IF(AND(SUM(I78:K78)=1,SUM(L78:N78)=1,SUM(O78:Q78)=1),IF(ISNA(HLOOKUP(FALSE,$AJ78:$AR78,1,0)),"","Error: Irregular regimen choice. Please double check regimen."),"Error: must total 100% each year"))</f>
        <v/>
      </c>
      <c r="S78" s="153"/>
      <c r="V78" s="153" t="str">
        <f t="shared" si="10"/>
        <v/>
      </c>
      <c r="Y78" s="153" t="str">
        <f t="shared" si="11"/>
        <v/>
      </c>
      <c r="AJ78" s="150" t="b">
        <f>IF(C78="",TRUE,SUM('6. Patients'!DN79:EI79)/3=I78)</f>
        <v>1</v>
      </c>
      <c r="AK78" s="151" t="b">
        <f>IF(C78="",TRUE,SUM('6. Patients'!EK79:FT79)/2=J78)</f>
        <v>1</v>
      </c>
      <c r="AL78" s="146" t="b">
        <f>IF(C78="",TRUE,SUM('6. Patients'!FV79:GJ79)/1=K78)</f>
        <v>1</v>
      </c>
      <c r="AM78" s="150" t="b">
        <f>IF(C78="",TRUE,SUM('6. Patients'!GL79:HG79)/3=L78)</f>
        <v>1</v>
      </c>
      <c r="AN78" s="151" t="b">
        <f>IF(C78="",TRUE,SUM('6. Patients'!HI79:IR79)/2=M78)</f>
        <v>1</v>
      </c>
      <c r="AO78" s="146" t="b">
        <f>IF(C78="",TRUE,SUM('6. Patients'!IT79:JH79)/1=N78)</f>
        <v>1</v>
      </c>
      <c r="AP78" s="150" t="b">
        <f>IF(C78="",TRUE,SUM('6. Patients'!JJ79:KE79)/3=O78)</f>
        <v>1</v>
      </c>
      <c r="AQ78" s="151" t="b">
        <f>IF(C78="",TRUE,SUM('6. Patients'!KG79:LP79)/2=P78)</f>
        <v>1</v>
      </c>
      <c r="AR78" s="146" t="b">
        <f>IF(C78="",TRUE,SUM('6. Patients'!LR79:MF79)/1=Q78)</f>
        <v>1</v>
      </c>
      <c r="AT78" s="156">
        <f>IF(C78="",0,IF(AND(SUM(I78:K78)=1,SUM(L78:N78)=1,SUM(O78:Q78)=1),0,1))</f>
        <v>0</v>
      </c>
      <c r="AU78" s="157">
        <f t="shared" si="12"/>
        <v>0</v>
      </c>
    </row>
    <row r="79" spans="2:47" ht="15" thickBot="1" x14ac:dyDescent="0.35">
      <c r="B79" s="2"/>
      <c r="C79" s="5" t="str">
        <f>IF('2. Protocols'!C79="","",'2. Protocols'!C79)</f>
        <v/>
      </c>
      <c r="D79" s="6" t="str">
        <f>IF('2. Protocols'!D79="","",'2. Protocols'!D79)</f>
        <v>+</v>
      </c>
      <c r="E79" s="6" t="str">
        <f>IF('2. Protocols'!E79="","",'2. Protocols'!E79)</f>
        <v/>
      </c>
      <c r="F79" s="6" t="str">
        <f>IF('2. Protocols'!F79="","",'2. Protocols'!F79)</f>
        <v>+</v>
      </c>
      <c r="G79" s="7" t="str">
        <f>IF('2. Protocols'!G79="","",'2. Protocols'!G79)</f>
        <v/>
      </c>
      <c r="I79" s="178"/>
      <c r="J79" s="179"/>
      <c r="K79" s="180"/>
      <c r="L79" s="178"/>
      <c r="M79" s="179"/>
      <c r="N79" s="180"/>
      <c r="O79" s="178"/>
      <c r="P79" s="179"/>
      <c r="Q79" s="180"/>
      <c r="R79" s="92" t="str">
        <f t="shared" si="13"/>
        <v/>
      </c>
      <c r="S79" s="153"/>
      <c r="V79" s="153" t="str">
        <f t="shared" si="10"/>
        <v/>
      </c>
      <c r="Y79" s="153" t="str">
        <f t="shared" si="11"/>
        <v/>
      </c>
      <c r="AJ79" s="150" t="b">
        <f>IF(C79="",TRUE,SUM('6. Patients'!DN80:EI80)/3=I79)</f>
        <v>1</v>
      </c>
      <c r="AK79" s="151" t="b">
        <f>IF(C79="",TRUE,SUM('6. Patients'!EK80:FT80)/2=J79)</f>
        <v>1</v>
      </c>
      <c r="AL79" s="152" t="b">
        <f>IF(C79="",TRUE,SUM('6. Patients'!FV80:GJ80)/1=K79)</f>
        <v>1</v>
      </c>
      <c r="AM79" s="150" t="b">
        <f>IF(C79="",TRUE,SUM('6. Patients'!GL80:HG80)/3=L79)</f>
        <v>1</v>
      </c>
      <c r="AN79" s="151" t="b">
        <f>IF(C79="",TRUE,SUM('6. Patients'!HI80:IR80)/2=M79)</f>
        <v>1</v>
      </c>
      <c r="AO79" s="146" t="b">
        <f>IF(C79="",TRUE,SUM('6. Patients'!IT80:JH80)/1=N79)</f>
        <v>1</v>
      </c>
      <c r="AP79" s="150" t="b">
        <f>IF(C79="",TRUE,SUM('6. Patients'!JJ80:KE80)/3=O79)</f>
        <v>1</v>
      </c>
      <c r="AQ79" s="151" t="b">
        <f>IF(C79="",TRUE,SUM('6. Patients'!KG80:LP80)/2=P79)</f>
        <v>1</v>
      </c>
      <c r="AR79" s="146" t="b">
        <f>IF(C79="",TRUE,SUM('6. Patients'!LR80:MF80)/1=Q79)</f>
        <v>1</v>
      </c>
      <c r="AT79" s="156">
        <f>IF(C79="",0,IF(AND(SUM(I79:K79)=1,SUM(L79:N79)=1,SUM(O79:Q79)=1),0,1))</f>
        <v>0</v>
      </c>
      <c r="AU79" s="157">
        <f t="shared" si="12"/>
        <v>0</v>
      </c>
    </row>
    <row r="80" spans="2:47" ht="15" thickBot="1" x14ac:dyDescent="0.35">
      <c r="B80" s="2"/>
      <c r="C80" s="5" t="str">
        <f>IF('2. Protocols'!C80="","",'2. Protocols'!C80)</f>
        <v/>
      </c>
      <c r="D80" s="6" t="str">
        <f>IF('2. Protocols'!D80="","",'2. Protocols'!D80)</f>
        <v>+</v>
      </c>
      <c r="E80" s="6" t="str">
        <f>IF('2. Protocols'!E80="","",'2. Protocols'!E80)</f>
        <v/>
      </c>
      <c r="F80" s="6" t="str">
        <f>IF('2. Protocols'!F80="","",'2. Protocols'!F80)</f>
        <v>+</v>
      </c>
      <c r="G80" s="7" t="str">
        <f>IF('2. Protocols'!G80="","",'2. Protocols'!G80)</f>
        <v/>
      </c>
      <c r="I80" s="178"/>
      <c r="J80" s="179"/>
      <c r="K80" s="180"/>
      <c r="L80" s="178"/>
      <c r="M80" s="179"/>
      <c r="N80" s="180"/>
      <c r="O80" s="178"/>
      <c r="P80" s="179"/>
      <c r="Q80" s="180"/>
      <c r="R80" s="92" t="str">
        <f t="shared" si="13"/>
        <v/>
      </c>
      <c r="S80" s="153"/>
      <c r="V80" s="153" t="str">
        <f t="shared" si="10"/>
        <v/>
      </c>
      <c r="Y80" s="153" t="str">
        <f t="shared" si="11"/>
        <v/>
      </c>
      <c r="AJ80" s="150" t="b">
        <f>IF(C80="",TRUE,SUM('6. Patients'!DN81:EI81)/3=I80)</f>
        <v>1</v>
      </c>
      <c r="AK80" s="151" t="b">
        <f>IF(C80="",TRUE,SUM('6. Patients'!EK81:FT81)/2=J80)</f>
        <v>1</v>
      </c>
      <c r="AL80" s="146" t="b">
        <f>IF(C80="",TRUE,SUM('6. Patients'!FV81:GJ81)/1=K80)</f>
        <v>1</v>
      </c>
      <c r="AM80" s="150" t="b">
        <f>IF(C80="",TRUE,SUM('6. Patients'!GL81:HG81)/3=L80)</f>
        <v>1</v>
      </c>
      <c r="AN80" s="151" t="b">
        <f>IF(C80="",TRUE,SUM('6. Patients'!HI81:IR81)/2=M80)</f>
        <v>1</v>
      </c>
      <c r="AO80" s="146" t="b">
        <f>IF(C80="",TRUE,SUM('6. Patients'!IT81:JH81)/1=N80)</f>
        <v>1</v>
      </c>
      <c r="AP80" s="150" t="b">
        <f>IF(C80="",TRUE,SUM('6. Patients'!JJ81:KE81)/3=O80)</f>
        <v>1</v>
      </c>
      <c r="AQ80" s="151" t="b">
        <f>IF(C80="",TRUE,SUM('6. Patients'!KG81:LP81)/2=P80)</f>
        <v>1</v>
      </c>
      <c r="AR80" s="146" t="b">
        <f>IF(C80="",TRUE,SUM('6. Patients'!LR81:MF81)/1=Q80)</f>
        <v>1</v>
      </c>
      <c r="AT80" s="156">
        <f>IF(C80="",0,IF(AND(SUM(I80:K80)=1,SUM(L80:N80)=1,SUM(O80:Q80)=1),0,1))</f>
        <v>0</v>
      </c>
      <c r="AU80" s="157">
        <f t="shared" si="12"/>
        <v>0</v>
      </c>
    </row>
    <row r="81" spans="2:47" ht="15" thickBot="1" x14ac:dyDescent="0.35">
      <c r="B81" s="2"/>
      <c r="C81" s="5" t="str">
        <f>IF('2. Protocols'!C81="","",'2. Protocols'!C81)</f>
        <v/>
      </c>
      <c r="D81" s="6" t="str">
        <f>IF('2. Protocols'!D81="","",'2. Protocols'!D81)</f>
        <v>+</v>
      </c>
      <c r="E81" s="6" t="str">
        <f>IF('2. Protocols'!E81="","",'2. Protocols'!E81)</f>
        <v/>
      </c>
      <c r="F81" s="6" t="str">
        <f>IF('2. Protocols'!F81="","",'2. Protocols'!F81)</f>
        <v>+</v>
      </c>
      <c r="G81" s="7" t="str">
        <f>IF('2. Protocols'!G81="","",'2. Protocols'!G81)</f>
        <v/>
      </c>
      <c r="I81" s="178"/>
      <c r="J81" s="179"/>
      <c r="K81" s="180"/>
      <c r="L81" s="178"/>
      <c r="M81" s="179"/>
      <c r="N81" s="180"/>
      <c r="O81" s="178"/>
      <c r="P81" s="179"/>
      <c r="Q81" s="180"/>
      <c r="R81" s="92" t="str">
        <f t="shared" si="13"/>
        <v/>
      </c>
      <c r="S81" s="153"/>
      <c r="V81" s="153" t="str">
        <f t="shared" si="10"/>
        <v/>
      </c>
      <c r="Y81" s="153" t="str">
        <f t="shared" si="11"/>
        <v/>
      </c>
      <c r="AJ81" s="150" t="b">
        <f>IF(C81="",TRUE,SUM('6. Patients'!DN82:EI82)/3=I81)</f>
        <v>1</v>
      </c>
      <c r="AK81" s="151" t="b">
        <f>IF(C81="",TRUE,SUM('6. Patients'!EK82:FT82)/2=J81)</f>
        <v>1</v>
      </c>
      <c r="AL81" s="152" t="b">
        <f>IF(C81="",TRUE,SUM('6. Patients'!FV82:GJ82)/1=K81)</f>
        <v>1</v>
      </c>
      <c r="AM81" s="150" t="b">
        <f>IF(C81="",TRUE,SUM('6. Patients'!GL82:HG82)/3=L81)</f>
        <v>1</v>
      </c>
      <c r="AN81" s="151" t="b">
        <f>IF(C81="",TRUE,SUM('6. Patients'!HI82:IR82)/2=M81)</f>
        <v>1</v>
      </c>
      <c r="AO81" s="152" t="b">
        <f>IF(C81="",TRUE,SUM('6. Patients'!IT82:JH82)/1=N81)</f>
        <v>1</v>
      </c>
      <c r="AP81" s="150" t="b">
        <f>IF(C81="",TRUE,SUM('6. Patients'!JJ82:KE82)/3=O81)</f>
        <v>1</v>
      </c>
      <c r="AQ81" s="151" t="b">
        <f>IF(C81="",TRUE,SUM('6. Patients'!KG82:LP82)/2=P81)</f>
        <v>1</v>
      </c>
      <c r="AR81" s="152" t="b">
        <f>IF(C81="",TRUE,SUM('6. Patients'!LR82:MF82)/1=Q81)</f>
        <v>1</v>
      </c>
      <c r="AT81" s="156">
        <f t="shared" ref="AT81:AT106" si="14">IF(C81="",0,IF(AND(SUM(I81:K81)=1,SUM(L81:N81)=1,SUM(O81:Q81)=1),0,1))</f>
        <v>0</v>
      </c>
      <c r="AU81" s="157">
        <f t="shared" si="12"/>
        <v>0</v>
      </c>
    </row>
    <row r="82" spans="2:47" ht="15" thickBot="1" x14ac:dyDescent="0.35">
      <c r="B82" s="2"/>
      <c r="C82" s="5" t="str">
        <f>IF('2. Protocols'!C82="","",'2. Protocols'!C82)</f>
        <v/>
      </c>
      <c r="D82" s="6" t="str">
        <f>IF('2. Protocols'!D82="","",'2. Protocols'!D82)</f>
        <v>+</v>
      </c>
      <c r="E82" s="6" t="str">
        <f>IF('2. Protocols'!E82="","",'2. Protocols'!E82)</f>
        <v/>
      </c>
      <c r="F82" s="6" t="str">
        <f>IF('2. Protocols'!F82="","",'2. Protocols'!F82)</f>
        <v>+</v>
      </c>
      <c r="G82" s="7" t="str">
        <f>IF('2. Protocols'!G82="","",'2. Protocols'!G82)</f>
        <v/>
      </c>
      <c r="I82" s="178"/>
      <c r="J82" s="179"/>
      <c r="K82" s="180"/>
      <c r="L82" s="178"/>
      <c r="M82" s="179"/>
      <c r="N82" s="180"/>
      <c r="O82" s="178"/>
      <c r="P82" s="179"/>
      <c r="Q82" s="180"/>
      <c r="R82" s="92" t="str">
        <f t="shared" si="13"/>
        <v/>
      </c>
      <c r="S82" s="153"/>
      <c r="V82" s="153" t="str">
        <f t="shared" si="10"/>
        <v/>
      </c>
      <c r="Y82" s="153" t="str">
        <f t="shared" si="11"/>
        <v/>
      </c>
      <c r="AJ82" s="150" t="b">
        <f>IF(C82="",TRUE,SUM('6. Patients'!DN83:EI83)/3=I82)</f>
        <v>1</v>
      </c>
      <c r="AK82" s="151" t="b">
        <f>IF(C82="",TRUE,SUM('6. Patients'!EK83:FT83)/2=J82)</f>
        <v>1</v>
      </c>
      <c r="AL82" s="146" t="b">
        <f>IF(C82="",TRUE,SUM('6. Patients'!FV83:GJ83)/1=K82)</f>
        <v>1</v>
      </c>
      <c r="AM82" s="150" t="b">
        <f>IF(C82="",TRUE,SUM('6. Patients'!GL83:HG83)/3=L82)</f>
        <v>1</v>
      </c>
      <c r="AN82" s="151" t="b">
        <f>IF(C82="",TRUE,SUM('6. Patients'!HI83:IR83)/2=M82)</f>
        <v>1</v>
      </c>
      <c r="AO82" s="146" t="b">
        <f>IF(C82="",TRUE,SUM('6. Patients'!IT83:JH83)/1=N82)</f>
        <v>1</v>
      </c>
      <c r="AP82" s="150" t="b">
        <f>IF(C82="",TRUE,SUM('6. Patients'!JJ83:KE83)/3=O82)</f>
        <v>1</v>
      </c>
      <c r="AQ82" s="151" t="b">
        <f>IF(C82="",TRUE,SUM('6. Patients'!KG83:LP83)/2=P82)</f>
        <v>1</v>
      </c>
      <c r="AR82" s="146" t="b">
        <f>IF(C82="",TRUE,SUM('6. Patients'!LR83:MF83)/1=Q82)</f>
        <v>1</v>
      </c>
      <c r="AT82" s="156">
        <f t="shared" si="14"/>
        <v>0</v>
      </c>
      <c r="AU82" s="157">
        <f t="shared" si="12"/>
        <v>0</v>
      </c>
    </row>
    <row r="83" spans="2:47" ht="15" outlineLevel="1" thickBot="1" x14ac:dyDescent="0.35">
      <c r="B83" s="2"/>
      <c r="C83" s="5" t="str">
        <f>IF('2. Protocols'!C83="","",'2. Protocols'!C83)</f>
        <v/>
      </c>
      <c r="D83" s="6" t="str">
        <f>IF('2. Protocols'!D83="","",'2. Protocols'!D83)</f>
        <v>+</v>
      </c>
      <c r="E83" s="6" t="str">
        <f>IF('2. Protocols'!E83="","",'2. Protocols'!E83)</f>
        <v/>
      </c>
      <c r="F83" s="6" t="str">
        <f>IF('2. Protocols'!F83="","",'2. Protocols'!F83)</f>
        <v>+</v>
      </c>
      <c r="G83" s="7" t="str">
        <f>IF('2. Protocols'!G83="","",'2. Protocols'!G83)</f>
        <v/>
      </c>
      <c r="I83" s="178"/>
      <c r="J83" s="179"/>
      <c r="K83" s="180"/>
      <c r="L83" s="178"/>
      <c r="M83" s="179"/>
      <c r="N83" s="180"/>
      <c r="O83" s="178"/>
      <c r="P83" s="179"/>
      <c r="Q83" s="180"/>
      <c r="R83" s="92" t="str">
        <f t="shared" si="13"/>
        <v/>
      </c>
      <c r="S83" s="153"/>
      <c r="V83" s="153" t="str">
        <f t="shared" si="10"/>
        <v/>
      </c>
      <c r="Y83" s="153" t="str">
        <f t="shared" si="11"/>
        <v/>
      </c>
      <c r="AJ83" s="150" t="b">
        <f>IF(C83="",TRUE,SUM('6. Patients'!DN84:EI84)/3=I83)</f>
        <v>1</v>
      </c>
      <c r="AK83" s="151" t="b">
        <f>IF(C83="",TRUE,SUM('6. Patients'!EK84:FT84)/2=J83)</f>
        <v>1</v>
      </c>
      <c r="AL83" s="152" t="b">
        <f>IF(C83="",TRUE,SUM('6. Patients'!FV84:GJ84)/1=K83)</f>
        <v>1</v>
      </c>
      <c r="AM83" s="150" t="b">
        <f>IF(C83="",TRUE,SUM('6. Patients'!GL84:HG84)/3=L83)</f>
        <v>1</v>
      </c>
      <c r="AN83" s="151" t="b">
        <f>IF(C83="",TRUE,SUM('6. Patients'!HI84:IR84)/2=M83)</f>
        <v>1</v>
      </c>
      <c r="AO83" s="146" t="b">
        <f>IF(C83="",TRUE,SUM('6. Patients'!IT84:JH84)/1=N83)</f>
        <v>1</v>
      </c>
      <c r="AP83" s="150" t="b">
        <f>IF(C83="",TRUE,SUM('6. Patients'!JJ84:KE84)/3=O83)</f>
        <v>1</v>
      </c>
      <c r="AQ83" s="151" t="b">
        <f>IF(C83="",TRUE,SUM('6. Patients'!KG84:LP84)/2=P83)</f>
        <v>1</v>
      </c>
      <c r="AR83" s="146" t="b">
        <f>IF(C83="",TRUE,SUM('6. Patients'!LR84:MF84)/1=Q83)</f>
        <v>1</v>
      </c>
      <c r="AT83" s="156">
        <f t="shared" si="14"/>
        <v>0</v>
      </c>
      <c r="AU83" s="157">
        <f t="shared" si="12"/>
        <v>0</v>
      </c>
    </row>
    <row r="84" spans="2:47" ht="15" outlineLevel="1" thickBot="1" x14ac:dyDescent="0.35">
      <c r="B84" s="2"/>
      <c r="C84" s="5" t="str">
        <f>IF('2. Protocols'!C84="","",'2. Protocols'!C84)</f>
        <v/>
      </c>
      <c r="D84" s="6" t="str">
        <f>IF('2. Protocols'!D84="","",'2. Protocols'!D84)</f>
        <v>+</v>
      </c>
      <c r="E84" s="6" t="str">
        <f>IF('2. Protocols'!E84="","",'2. Protocols'!E84)</f>
        <v/>
      </c>
      <c r="F84" s="6" t="str">
        <f>IF('2. Protocols'!F84="","",'2. Protocols'!F84)</f>
        <v>+</v>
      </c>
      <c r="G84" s="7" t="str">
        <f>IF('2. Protocols'!G84="","",'2. Protocols'!G84)</f>
        <v/>
      </c>
      <c r="I84" s="178"/>
      <c r="J84" s="179"/>
      <c r="K84" s="180"/>
      <c r="L84" s="178"/>
      <c r="M84" s="179"/>
      <c r="N84" s="180"/>
      <c r="O84" s="178"/>
      <c r="P84" s="179"/>
      <c r="Q84" s="180"/>
      <c r="R84" s="92" t="str">
        <f t="shared" si="13"/>
        <v/>
      </c>
      <c r="S84" s="153"/>
      <c r="V84" s="153" t="str">
        <f t="shared" si="10"/>
        <v/>
      </c>
      <c r="Y84" s="153" t="str">
        <f t="shared" si="11"/>
        <v/>
      </c>
      <c r="AJ84" s="150" t="b">
        <f>IF(C84="",TRUE,SUM('6. Patients'!DN85:EI85)/3=I84)</f>
        <v>1</v>
      </c>
      <c r="AK84" s="151" t="b">
        <f>IF(C84="",TRUE,SUM('6. Patients'!EK85:FT85)/2=J84)</f>
        <v>1</v>
      </c>
      <c r="AL84" s="146" t="b">
        <f>IF(C84="",TRUE,SUM('6. Patients'!FV85:GJ85)/1=K84)</f>
        <v>1</v>
      </c>
      <c r="AM84" s="150" t="b">
        <f>IF(C84="",TRUE,SUM('6. Patients'!GL85:HG85)/3=L84)</f>
        <v>1</v>
      </c>
      <c r="AN84" s="151" t="b">
        <f>IF(C84="",TRUE,SUM('6. Patients'!HI85:IR85)/2=M84)</f>
        <v>1</v>
      </c>
      <c r="AO84" s="146" t="b">
        <f>IF(C84="",TRUE,SUM('6. Patients'!IT85:JH85)/1=N84)</f>
        <v>1</v>
      </c>
      <c r="AP84" s="150" t="b">
        <f>IF(C84="",TRUE,SUM('6. Patients'!JJ85:KE85)/3=O84)</f>
        <v>1</v>
      </c>
      <c r="AQ84" s="151" t="b">
        <f>IF(C84="",TRUE,SUM('6. Patients'!KG85:LP85)/2=P84)</f>
        <v>1</v>
      </c>
      <c r="AR84" s="146" t="b">
        <f>IF(C84="",TRUE,SUM('6. Patients'!LR85:MF85)/1=Q84)</f>
        <v>1</v>
      </c>
      <c r="AT84" s="156">
        <f t="shared" si="14"/>
        <v>0</v>
      </c>
      <c r="AU84" s="157">
        <f t="shared" si="12"/>
        <v>0</v>
      </c>
    </row>
    <row r="85" spans="2:47" ht="15" outlineLevel="1" thickBot="1" x14ac:dyDescent="0.35">
      <c r="B85" s="2"/>
      <c r="C85" s="5" t="str">
        <f>IF('2. Protocols'!C85="","",'2. Protocols'!C85)</f>
        <v/>
      </c>
      <c r="D85" s="6" t="str">
        <f>IF('2. Protocols'!D85="","",'2. Protocols'!D85)</f>
        <v>+</v>
      </c>
      <c r="E85" s="6" t="str">
        <f>IF('2. Protocols'!E85="","",'2. Protocols'!E85)</f>
        <v/>
      </c>
      <c r="F85" s="6" t="str">
        <f>IF('2. Protocols'!F85="","",'2. Protocols'!F85)</f>
        <v>+</v>
      </c>
      <c r="G85" s="7" t="str">
        <f>IF('2. Protocols'!G85="","",'2. Protocols'!G85)</f>
        <v/>
      </c>
      <c r="I85" s="178"/>
      <c r="J85" s="179"/>
      <c r="K85" s="180"/>
      <c r="L85" s="178"/>
      <c r="M85" s="179"/>
      <c r="N85" s="180"/>
      <c r="O85" s="178"/>
      <c r="P85" s="179"/>
      <c r="Q85" s="180"/>
      <c r="R85" s="92" t="str">
        <f t="shared" si="13"/>
        <v/>
      </c>
      <c r="S85" s="153"/>
      <c r="V85" s="153" t="str">
        <f t="shared" si="10"/>
        <v/>
      </c>
      <c r="Y85" s="153" t="str">
        <f t="shared" si="11"/>
        <v/>
      </c>
      <c r="AJ85" s="150" t="b">
        <f>IF(C85="",TRUE,SUM('6. Patients'!DN86:EI86)/3=I85)</f>
        <v>1</v>
      </c>
      <c r="AK85" s="151" t="b">
        <f>IF(C85="",TRUE,SUM('6. Patients'!EK86:FT86)/2=J85)</f>
        <v>1</v>
      </c>
      <c r="AL85" s="152" t="b">
        <f>IF(C85="",TRUE,SUM('6. Patients'!FV86:GJ86)/1=K85)</f>
        <v>1</v>
      </c>
      <c r="AM85" s="150" t="b">
        <f>IF(C85="",TRUE,SUM('6. Patients'!GL86:HG86)/3=L85)</f>
        <v>1</v>
      </c>
      <c r="AN85" s="151" t="b">
        <f>IF(C85="",TRUE,SUM('6. Patients'!HI86:IR86)/2=M85)</f>
        <v>1</v>
      </c>
      <c r="AO85" s="152" t="b">
        <f>IF(C85="",TRUE,SUM('6. Patients'!IT86:JH86)/1=N85)</f>
        <v>1</v>
      </c>
      <c r="AP85" s="150" t="b">
        <f>IF(C85="",TRUE,SUM('6. Patients'!JJ86:KE86)/3=O85)</f>
        <v>1</v>
      </c>
      <c r="AQ85" s="151" t="b">
        <f>IF(C85="",TRUE,SUM('6. Patients'!KG86:LP86)/2=P85)</f>
        <v>1</v>
      </c>
      <c r="AR85" s="152" t="b">
        <f>IF(C85="",TRUE,SUM('6. Patients'!LR86:MF86)/1=Q85)</f>
        <v>1</v>
      </c>
      <c r="AT85" s="156">
        <f t="shared" si="14"/>
        <v>0</v>
      </c>
      <c r="AU85" s="157">
        <f t="shared" si="12"/>
        <v>0</v>
      </c>
    </row>
    <row r="86" spans="2:47" ht="15" outlineLevel="1" thickBot="1" x14ac:dyDescent="0.35">
      <c r="B86" s="2"/>
      <c r="C86" s="5" t="str">
        <f>IF('2. Protocols'!C86="","",'2. Protocols'!C86)</f>
        <v/>
      </c>
      <c r="D86" s="6" t="str">
        <f>IF('2. Protocols'!D86="","",'2. Protocols'!D86)</f>
        <v>+</v>
      </c>
      <c r="E86" s="6" t="str">
        <f>IF('2. Protocols'!E86="","",'2. Protocols'!E86)</f>
        <v/>
      </c>
      <c r="F86" s="6" t="str">
        <f>IF('2. Protocols'!F86="","",'2. Protocols'!F86)</f>
        <v>+</v>
      </c>
      <c r="G86" s="7" t="str">
        <f>IF('2. Protocols'!G86="","",'2. Protocols'!G86)</f>
        <v/>
      </c>
      <c r="I86" s="178"/>
      <c r="J86" s="179"/>
      <c r="K86" s="180"/>
      <c r="L86" s="178"/>
      <c r="M86" s="179"/>
      <c r="N86" s="180"/>
      <c r="O86" s="178"/>
      <c r="P86" s="179"/>
      <c r="Q86" s="180"/>
      <c r="R86" s="92" t="str">
        <f t="shared" si="13"/>
        <v/>
      </c>
      <c r="S86" s="153"/>
      <c r="V86" s="153" t="str">
        <f t="shared" si="10"/>
        <v/>
      </c>
      <c r="Y86" s="153" t="str">
        <f t="shared" si="11"/>
        <v/>
      </c>
      <c r="AJ86" s="150" t="b">
        <f>IF(C86="",TRUE,SUM('6. Patients'!DN87:EI87)/3=I86)</f>
        <v>1</v>
      </c>
      <c r="AK86" s="151" t="b">
        <f>IF(C86="",TRUE,SUM('6. Patients'!EK87:FT87)/2=J86)</f>
        <v>1</v>
      </c>
      <c r="AL86" s="146" t="b">
        <f>IF(C86="",TRUE,SUM('6. Patients'!FV87:GJ87)/1=K86)</f>
        <v>1</v>
      </c>
      <c r="AM86" s="150" t="b">
        <f>IF(C86="",TRUE,SUM('6. Patients'!GL87:HG87)/3=L86)</f>
        <v>1</v>
      </c>
      <c r="AN86" s="151" t="b">
        <f>IF(C86="",TRUE,SUM('6. Patients'!HI87:IR87)/2=M86)</f>
        <v>1</v>
      </c>
      <c r="AO86" s="146" t="b">
        <f>IF(C86="",TRUE,SUM('6. Patients'!IT87:JH87)/1=N86)</f>
        <v>1</v>
      </c>
      <c r="AP86" s="150" t="b">
        <f>IF(C86="",TRUE,SUM('6. Patients'!JJ87:KE87)/3=O86)</f>
        <v>1</v>
      </c>
      <c r="AQ86" s="151" t="b">
        <f>IF(C86="",TRUE,SUM('6. Patients'!KG87:LP87)/2=P86)</f>
        <v>1</v>
      </c>
      <c r="AR86" s="146" t="b">
        <f>IF(C86="",TRUE,SUM('6. Patients'!LR87:MF87)/1=Q86)</f>
        <v>1</v>
      </c>
      <c r="AT86" s="156">
        <f t="shared" si="14"/>
        <v>0</v>
      </c>
      <c r="AU86" s="157">
        <f t="shared" si="12"/>
        <v>0</v>
      </c>
    </row>
    <row r="87" spans="2:47" ht="15" outlineLevel="1" thickBot="1" x14ac:dyDescent="0.35">
      <c r="B87" s="2"/>
      <c r="C87" s="5" t="str">
        <f>IF('2. Protocols'!C87="","",'2. Protocols'!C87)</f>
        <v/>
      </c>
      <c r="D87" s="6" t="str">
        <f>IF('2. Protocols'!D87="","",'2. Protocols'!D87)</f>
        <v>+</v>
      </c>
      <c r="E87" s="6" t="str">
        <f>IF('2. Protocols'!E87="","",'2. Protocols'!E87)</f>
        <v/>
      </c>
      <c r="F87" s="6" t="str">
        <f>IF('2. Protocols'!F87="","",'2. Protocols'!F87)</f>
        <v>+</v>
      </c>
      <c r="G87" s="7" t="str">
        <f>IF('2. Protocols'!G87="","",'2. Protocols'!G87)</f>
        <v/>
      </c>
      <c r="I87" s="178"/>
      <c r="J87" s="179"/>
      <c r="K87" s="180"/>
      <c r="L87" s="178"/>
      <c r="M87" s="179"/>
      <c r="N87" s="180"/>
      <c r="O87" s="178"/>
      <c r="P87" s="179"/>
      <c r="Q87" s="180"/>
      <c r="R87" s="92" t="str">
        <f t="shared" si="13"/>
        <v/>
      </c>
      <c r="S87" s="153"/>
      <c r="V87" s="153" t="str">
        <f t="shared" si="10"/>
        <v/>
      </c>
      <c r="Y87" s="153" t="str">
        <f t="shared" si="11"/>
        <v/>
      </c>
      <c r="AJ87" s="150" t="b">
        <f>IF(C87="",TRUE,SUM('6. Patients'!DN88:EI88)/3=I87)</f>
        <v>1</v>
      </c>
      <c r="AK87" s="151" t="b">
        <f>IF(C87="",TRUE,SUM('6. Patients'!EK88:FT88)/2=J87)</f>
        <v>1</v>
      </c>
      <c r="AL87" s="152" t="b">
        <f>IF(C87="",TRUE,SUM('6. Patients'!FV88:GJ88)/1=K87)</f>
        <v>1</v>
      </c>
      <c r="AM87" s="150" t="b">
        <f>IF(C87="",TRUE,SUM('6. Patients'!GL88:HG88)/3=L87)</f>
        <v>1</v>
      </c>
      <c r="AN87" s="151" t="b">
        <f>IF(C87="",TRUE,SUM('6. Patients'!HI88:IR88)/2=M87)</f>
        <v>1</v>
      </c>
      <c r="AO87" s="146" t="b">
        <f>IF(C87="",TRUE,SUM('6. Patients'!IT88:JH88)/1=N87)</f>
        <v>1</v>
      </c>
      <c r="AP87" s="150" t="b">
        <f>IF(C87="",TRUE,SUM('6. Patients'!JJ88:KE88)/3=O87)</f>
        <v>1</v>
      </c>
      <c r="AQ87" s="151" t="b">
        <f>IF(C87="",TRUE,SUM('6. Patients'!KG88:LP88)/2=P87)</f>
        <v>1</v>
      </c>
      <c r="AR87" s="146" t="b">
        <f>IF(C87="",TRUE,SUM('6. Patients'!LR88:MF88)/1=Q87)</f>
        <v>1</v>
      </c>
      <c r="AT87" s="156">
        <f t="shared" si="14"/>
        <v>0</v>
      </c>
      <c r="AU87" s="157">
        <f t="shared" si="12"/>
        <v>0</v>
      </c>
    </row>
    <row r="88" spans="2:47" ht="15" outlineLevel="1" thickBot="1" x14ac:dyDescent="0.35">
      <c r="B88" s="2"/>
      <c r="C88" s="5" t="str">
        <f>IF('2. Protocols'!C88="","",'2. Protocols'!C88)</f>
        <v/>
      </c>
      <c r="D88" s="6" t="str">
        <f>IF('2. Protocols'!D88="","",'2. Protocols'!D88)</f>
        <v>+</v>
      </c>
      <c r="E88" s="6" t="str">
        <f>IF('2. Protocols'!E88="","",'2. Protocols'!E88)</f>
        <v/>
      </c>
      <c r="F88" s="6" t="str">
        <f>IF('2. Protocols'!F88="","",'2. Protocols'!F88)</f>
        <v>+</v>
      </c>
      <c r="G88" s="7" t="str">
        <f>IF('2. Protocols'!G88="","",'2. Protocols'!G88)</f>
        <v/>
      </c>
      <c r="I88" s="178"/>
      <c r="J88" s="179"/>
      <c r="K88" s="180"/>
      <c r="L88" s="178"/>
      <c r="M88" s="179"/>
      <c r="N88" s="180"/>
      <c r="O88" s="178"/>
      <c r="P88" s="179"/>
      <c r="Q88" s="180"/>
      <c r="R88" s="92" t="str">
        <f t="shared" si="13"/>
        <v/>
      </c>
      <c r="S88" s="153"/>
      <c r="V88" s="153" t="str">
        <f t="shared" si="10"/>
        <v/>
      </c>
      <c r="Y88" s="153" t="str">
        <f t="shared" si="11"/>
        <v/>
      </c>
      <c r="AJ88" s="150" t="b">
        <f>IF(C88="",TRUE,SUM('6. Patients'!DN89:EI89)/3=I88)</f>
        <v>1</v>
      </c>
      <c r="AK88" s="151" t="b">
        <f>IF(C88="",TRUE,SUM('6. Patients'!EK89:FT89)/2=J88)</f>
        <v>1</v>
      </c>
      <c r="AL88" s="146" t="b">
        <f>IF(C88="",TRUE,SUM('6. Patients'!FV89:GJ89)/1=K88)</f>
        <v>1</v>
      </c>
      <c r="AM88" s="150" t="b">
        <f>IF(C88="",TRUE,SUM('6. Patients'!GL89:HG89)/3=L88)</f>
        <v>1</v>
      </c>
      <c r="AN88" s="151" t="b">
        <f>IF(C88="",TRUE,SUM('6. Patients'!HI89:IR89)/2=M88)</f>
        <v>1</v>
      </c>
      <c r="AO88" s="146" t="b">
        <f>IF(C88="",TRUE,SUM('6. Patients'!IT89:JH89)/1=N88)</f>
        <v>1</v>
      </c>
      <c r="AP88" s="150" t="b">
        <f>IF(C88="",TRUE,SUM('6. Patients'!JJ89:KE89)/3=O88)</f>
        <v>1</v>
      </c>
      <c r="AQ88" s="151" t="b">
        <f>IF(C88="",TRUE,SUM('6. Patients'!KG89:LP89)/2=P88)</f>
        <v>1</v>
      </c>
      <c r="AR88" s="146" t="b">
        <f>IF(C88="",TRUE,SUM('6. Patients'!LR89:MF89)/1=Q88)</f>
        <v>1</v>
      </c>
      <c r="AT88" s="156">
        <f t="shared" si="14"/>
        <v>0</v>
      </c>
      <c r="AU88" s="157">
        <f t="shared" si="12"/>
        <v>0</v>
      </c>
    </row>
    <row r="89" spans="2:47" ht="15" outlineLevel="1" thickBot="1" x14ac:dyDescent="0.35">
      <c r="B89" s="2"/>
      <c r="C89" s="5" t="str">
        <f>IF('2. Protocols'!C89="","",'2. Protocols'!C89)</f>
        <v/>
      </c>
      <c r="D89" s="6" t="str">
        <f>IF('2. Protocols'!D89="","",'2. Protocols'!D89)</f>
        <v>+</v>
      </c>
      <c r="E89" s="6" t="str">
        <f>IF('2. Protocols'!E89="","",'2. Protocols'!E89)</f>
        <v/>
      </c>
      <c r="F89" s="6" t="str">
        <f>IF('2. Protocols'!F89="","",'2. Protocols'!F89)</f>
        <v>+</v>
      </c>
      <c r="G89" s="7" t="str">
        <f>IF('2. Protocols'!G89="","",'2. Protocols'!G89)</f>
        <v/>
      </c>
      <c r="I89" s="178"/>
      <c r="J89" s="179"/>
      <c r="K89" s="180"/>
      <c r="L89" s="178"/>
      <c r="M89" s="179"/>
      <c r="N89" s="180"/>
      <c r="O89" s="178"/>
      <c r="P89" s="179"/>
      <c r="Q89" s="180"/>
      <c r="R89" s="92" t="str">
        <f t="shared" si="13"/>
        <v/>
      </c>
      <c r="S89" s="153"/>
      <c r="V89" s="153" t="str">
        <f t="shared" si="10"/>
        <v/>
      </c>
      <c r="Y89" s="153" t="str">
        <f t="shared" si="11"/>
        <v/>
      </c>
      <c r="AJ89" s="150" t="b">
        <f>IF(C89="",TRUE,SUM('6. Patients'!DN90:EI90)/3=I89)</f>
        <v>1</v>
      </c>
      <c r="AK89" s="151" t="b">
        <f>IF(C89="",TRUE,SUM('6. Patients'!EK90:FT90)/2=J89)</f>
        <v>1</v>
      </c>
      <c r="AL89" s="152" t="b">
        <f>IF(C89="",TRUE,SUM('6. Patients'!FV90:GJ90)/1=K89)</f>
        <v>1</v>
      </c>
      <c r="AM89" s="150" t="b">
        <f>IF(C89="",TRUE,SUM('6. Patients'!GL90:HG90)/3=L89)</f>
        <v>1</v>
      </c>
      <c r="AN89" s="151" t="b">
        <f>IF(C89="",TRUE,SUM('6. Patients'!HI90:IR90)/2=M89)</f>
        <v>1</v>
      </c>
      <c r="AO89" s="152" t="b">
        <f>IF(C89="",TRUE,SUM('6. Patients'!IT90:JH90)/1=N89)</f>
        <v>1</v>
      </c>
      <c r="AP89" s="150" t="b">
        <f>IF(C89="",TRUE,SUM('6. Patients'!JJ90:KE90)/3=O89)</f>
        <v>1</v>
      </c>
      <c r="AQ89" s="151" t="b">
        <f>IF(C89="",TRUE,SUM('6. Patients'!KG90:LP90)/2=P89)</f>
        <v>1</v>
      </c>
      <c r="AR89" s="152" t="b">
        <f>IF(C89="",TRUE,SUM('6. Patients'!LR90:MF90)/1=Q89)</f>
        <v>1</v>
      </c>
      <c r="AT89" s="156">
        <f t="shared" si="14"/>
        <v>0</v>
      </c>
      <c r="AU89" s="157">
        <f t="shared" si="12"/>
        <v>0</v>
      </c>
    </row>
    <row r="90" spans="2:47" ht="15" outlineLevel="1" thickBot="1" x14ac:dyDescent="0.35">
      <c r="B90" s="2"/>
      <c r="C90" s="5" t="str">
        <f>IF('2. Protocols'!C90="","",'2. Protocols'!C90)</f>
        <v/>
      </c>
      <c r="D90" s="6" t="str">
        <f>IF('2. Protocols'!D90="","",'2. Protocols'!D90)</f>
        <v>+</v>
      </c>
      <c r="E90" s="6" t="str">
        <f>IF('2. Protocols'!E90="","",'2. Protocols'!E90)</f>
        <v/>
      </c>
      <c r="F90" s="6" t="str">
        <f>IF('2. Protocols'!F90="","",'2. Protocols'!F90)</f>
        <v>+</v>
      </c>
      <c r="G90" s="7" t="str">
        <f>IF('2. Protocols'!G90="","",'2. Protocols'!G90)</f>
        <v/>
      </c>
      <c r="I90" s="178"/>
      <c r="J90" s="179"/>
      <c r="K90" s="180"/>
      <c r="L90" s="178"/>
      <c r="M90" s="179"/>
      <c r="N90" s="180"/>
      <c r="O90" s="178"/>
      <c r="P90" s="179"/>
      <c r="Q90" s="180"/>
      <c r="R90" s="92" t="str">
        <f t="shared" si="13"/>
        <v/>
      </c>
      <c r="S90" s="153"/>
      <c r="V90" s="153" t="str">
        <f t="shared" si="10"/>
        <v/>
      </c>
      <c r="Y90" s="153" t="str">
        <f t="shared" si="11"/>
        <v/>
      </c>
      <c r="AJ90" s="150" t="b">
        <f>IF(C90="",TRUE,SUM('6. Patients'!DN91:EI91)/3=I90)</f>
        <v>1</v>
      </c>
      <c r="AK90" s="151" t="b">
        <f>IF(C90="",TRUE,SUM('6. Patients'!EK91:FT91)/2=J90)</f>
        <v>1</v>
      </c>
      <c r="AL90" s="146" t="b">
        <f>IF(C90="",TRUE,SUM('6. Patients'!FV91:GJ91)/1=K90)</f>
        <v>1</v>
      </c>
      <c r="AM90" s="150" t="b">
        <f>IF(C90="",TRUE,SUM('6. Patients'!GL91:HG91)/3=L90)</f>
        <v>1</v>
      </c>
      <c r="AN90" s="151" t="b">
        <f>IF(C90="",TRUE,SUM('6. Patients'!HI91:IR91)/2=M90)</f>
        <v>1</v>
      </c>
      <c r="AO90" s="146" t="b">
        <f>IF(C90="",TRUE,SUM('6. Patients'!IT91:JH91)/1=N90)</f>
        <v>1</v>
      </c>
      <c r="AP90" s="150" t="b">
        <f>IF(C90="",TRUE,SUM('6. Patients'!JJ91:KE91)/3=O90)</f>
        <v>1</v>
      </c>
      <c r="AQ90" s="151" t="b">
        <f>IF(C90="",TRUE,SUM('6. Patients'!KG91:LP91)/2=P90)</f>
        <v>1</v>
      </c>
      <c r="AR90" s="146" t="b">
        <f>IF(C90="",TRUE,SUM('6. Patients'!LR91:MF91)/1=Q90)</f>
        <v>1</v>
      </c>
      <c r="AT90" s="156">
        <f t="shared" si="14"/>
        <v>0</v>
      </c>
      <c r="AU90" s="157">
        <f t="shared" si="12"/>
        <v>0</v>
      </c>
    </row>
    <row r="91" spans="2:47" ht="15" outlineLevel="1" thickBot="1" x14ac:dyDescent="0.35">
      <c r="B91" s="2"/>
      <c r="C91" s="5" t="str">
        <f>IF('2. Protocols'!C91="","",'2. Protocols'!C91)</f>
        <v/>
      </c>
      <c r="D91" s="6" t="str">
        <f>IF('2. Protocols'!D91="","",'2. Protocols'!D91)</f>
        <v>+</v>
      </c>
      <c r="E91" s="6" t="str">
        <f>IF('2. Protocols'!E91="","",'2. Protocols'!E91)</f>
        <v/>
      </c>
      <c r="F91" s="6" t="str">
        <f>IF('2. Protocols'!F91="","",'2. Protocols'!F91)</f>
        <v>+</v>
      </c>
      <c r="G91" s="7" t="str">
        <f>IF('2. Protocols'!G91="","",'2. Protocols'!G91)</f>
        <v/>
      </c>
      <c r="I91" s="178"/>
      <c r="J91" s="179"/>
      <c r="K91" s="180"/>
      <c r="L91" s="178"/>
      <c r="M91" s="179"/>
      <c r="N91" s="180"/>
      <c r="O91" s="178"/>
      <c r="P91" s="179"/>
      <c r="Q91" s="180"/>
      <c r="R91" s="92" t="str">
        <f t="shared" si="13"/>
        <v/>
      </c>
      <c r="S91" s="153"/>
      <c r="V91" s="153" t="str">
        <f t="shared" si="10"/>
        <v/>
      </c>
      <c r="Y91" s="153" t="str">
        <f t="shared" si="11"/>
        <v/>
      </c>
      <c r="AJ91" s="150" t="b">
        <f>IF(C91="",TRUE,SUM('6. Patients'!DN92:EI92)/3=I91)</f>
        <v>1</v>
      </c>
      <c r="AK91" s="151" t="b">
        <f>IF(C91="",TRUE,SUM('6. Patients'!EK92:FT92)/2=J91)</f>
        <v>1</v>
      </c>
      <c r="AL91" s="152" t="b">
        <f>IF(C91="",TRUE,SUM('6. Patients'!FV92:GJ92)/1=K91)</f>
        <v>1</v>
      </c>
      <c r="AM91" s="150" t="b">
        <f>IF(C91="",TRUE,SUM('6. Patients'!GL92:HG92)/3=L91)</f>
        <v>1</v>
      </c>
      <c r="AN91" s="151" t="b">
        <f>IF(C91="",TRUE,SUM('6. Patients'!HI92:IR92)/2=M91)</f>
        <v>1</v>
      </c>
      <c r="AO91" s="146" t="b">
        <f>IF(C91="",TRUE,SUM('6. Patients'!IT92:JH92)/1=N91)</f>
        <v>1</v>
      </c>
      <c r="AP91" s="150" t="b">
        <f>IF(C91="",TRUE,SUM('6. Patients'!JJ92:KE92)/3=O91)</f>
        <v>1</v>
      </c>
      <c r="AQ91" s="151" t="b">
        <f>IF(C91="",TRUE,SUM('6. Patients'!KG92:LP92)/2=P91)</f>
        <v>1</v>
      </c>
      <c r="AR91" s="146" t="b">
        <f>IF(C91="",TRUE,SUM('6. Patients'!LR92:MF92)/1=Q91)</f>
        <v>1</v>
      </c>
      <c r="AT91" s="156">
        <f t="shared" si="14"/>
        <v>0</v>
      </c>
      <c r="AU91" s="157">
        <f t="shared" si="12"/>
        <v>0</v>
      </c>
    </row>
    <row r="92" spans="2:47" ht="15" outlineLevel="1" thickBot="1" x14ac:dyDescent="0.35">
      <c r="B92" s="2"/>
      <c r="C92" s="5" t="str">
        <f>IF('2. Protocols'!C92="","",'2. Protocols'!C92)</f>
        <v/>
      </c>
      <c r="D92" s="6" t="str">
        <f>IF('2. Protocols'!D92="","",'2. Protocols'!D92)</f>
        <v>+</v>
      </c>
      <c r="E92" s="6" t="str">
        <f>IF('2. Protocols'!E92="","",'2. Protocols'!E92)</f>
        <v/>
      </c>
      <c r="F92" s="6" t="str">
        <f>IF('2. Protocols'!F92="","",'2. Protocols'!F92)</f>
        <v>+</v>
      </c>
      <c r="G92" s="7" t="str">
        <f>IF('2. Protocols'!G92="","",'2. Protocols'!G92)</f>
        <v/>
      </c>
      <c r="I92" s="178"/>
      <c r="J92" s="179"/>
      <c r="K92" s="180"/>
      <c r="L92" s="178"/>
      <c r="M92" s="179"/>
      <c r="N92" s="180"/>
      <c r="O92" s="178"/>
      <c r="P92" s="179"/>
      <c r="Q92" s="180"/>
      <c r="R92" s="92" t="str">
        <f t="shared" si="13"/>
        <v/>
      </c>
      <c r="S92" s="153"/>
      <c r="V92" s="153" t="str">
        <f t="shared" si="10"/>
        <v/>
      </c>
      <c r="Y92" s="153" t="str">
        <f t="shared" si="11"/>
        <v/>
      </c>
      <c r="AJ92" s="150" t="b">
        <f>IF(C92="",TRUE,SUM('6. Patients'!DN93:EI93)/3=I92)</f>
        <v>1</v>
      </c>
      <c r="AK92" s="151" t="b">
        <f>IF(C92="",TRUE,SUM('6. Patients'!EK93:FT93)/2=J92)</f>
        <v>1</v>
      </c>
      <c r="AL92" s="146" t="b">
        <f>IF(C92="",TRUE,SUM('6. Patients'!FV93:GJ93)/1=K92)</f>
        <v>1</v>
      </c>
      <c r="AM92" s="150" t="b">
        <f>IF(C92="",TRUE,SUM('6. Patients'!GL93:HG93)/3=L92)</f>
        <v>1</v>
      </c>
      <c r="AN92" s="151" t="b">
        <f>IF(C92="",TRUE,SUM('6. Patients'!HI93:IR93)/2=M92)</f>
        <v>1</v>
      </c>
      <c r="AO92" s="146" t="b">
        <f>IF(C92="",TRUE,SUM('6. Patients'!IT93:JH93)/1=N92)</f>
        <v>1</v>
      </c>
      <c r="AP92" s="150" t="b">
        <f>IF(C92="",TRUE,SUM('6. Patients'!JJ93:KE93)/3=O92)</f>
        <v>1</v>
      </c>
      <c r="AQ92" s="151" t="b">
        <f>IF(C92="",TRUE,SUM('6. Patients'!KG93:LP93)/2=P92)</f>
        <v>1</v>
      </c>
      <c r="AR92" s="146" t="b">
        <f>IF(C92="",TRUE,SUM('6. Patients'!LR93:MF93)/1=Q92)</f>
        <v>1</v>
      </c>
      <c r="AT92" s="156">
        <f t="shared" si="14"/>
        <v>0</v>
      </c>
      <c r="AU92" s="157">
        <f t="shared" si="12"/>
        <v>0</v>
      </c>
    </row>
    <row r="93" spans="2:47" ht="15" outlineLevel="1" thickBot="1" x14ac:dyDescent="0.35">
      <c r="B93" s="2"/>
      <c r="C93" s="5" t="str">
        <f>IF('2. Protocols'!C93="","",'2. Protocols'!C93)</f>
        <v/>
      </c>
      <c r="D93" s="6" t="str">
        <f>IF('2. Protocols'!D93="","",'2. Protocols'!D93)</f>
        <v>+</v>
      </c>
      <c r="E93" s="6" t="str">
        <f>IF('2. Protocols'!E93="","",'2. Protocols'!E93)</f>
        <v/>
      </c>
      <c r="F93" s="6" t="str">
        <f>IF('2. Protocols'!F93="","",'2. Protocols'!F93)</f>
        <v>+</v>
      </c>
      <c r="G93" s="7" t="str">
        <f>IF('2. Protocols'!G93="","",'2. Protocols'!G93)</f>
        <v/>
      </c>
      <c r="I93" s="178"/>
      <c r="J93" s="179"/>
      <c r="K93" s="180"/>
      <c r="L93" s="178"/>
      <c r="M93" s="179"/>
      <c r="N93" s="180"/>
      <c r="O93" s="178"/>
      <c r="P93" s="179"/>
      <c r="Q93" s="180"/>
      <c r="R93" s="92" t="str">
        <f t="shared" si="13"/>
        <v/>
      </c>
      <c r="S93" s="153"/>
      <c r="V93" s="153" t="str">
        <f t="shared" si="10"/>
        <v/>
      </c>
      <c r="Y93" s="153" t="str">
        <f t="shared" si="11"/>
        <v/>
      </c>
      <c r="AJ93" s="150" t="b">
        <f>IF(C93="",TRUE,SUM('6. Patients'!DN94:EI94)/3=I93)</f>
        <v>1</v>
      </c>
      <c r="AK93" s="151" t="b">
        <f>IF(C93="",TRUE,SUM('6. Patients'!EK94:FT94)/2=J93)</f>
        <v>1</v>
      </c>
      <c r="AL93" s="152" t="b">
        <f>IF(C93="",TRUE,SUM('6. Patients'!FV94:GJ94)/1=K93)</f>
        <v>1</v>
      </c>
      <c r="AM93" s="150" t="b">
        <f>IF(C93="",TRUE,SUM('6. Patients'!GL94:HG94)/3=L93)</f>
        <v>1</v>
      </c>
      <c r="AN93" s="151" t="b">
        <f>IF(C93="",TRUE,SUM('6. Patients'!HI94:IR94)/2=M93)</f>
        <v>1</v>
      </c>
      <c r="AO93" s="152" t="b">
        <f>IF(C93="",TRUE,SUM('6. Patients'!IT94:JH94)/1=N93)</f>
        <v>1</v>
      </c>
      <c r="AP93" s="150" t="b">
        <f>IF(C93="",TRUE,SUM('6. Patients'!JJ94:KE94)/3=O93)</f>
        <v>1</v>
      </c>
      <c r="AQ93" s="151" t="b">
        <f>IF(C93="",TRUE,SUM('6. Patients'!KG94:LP94)/2=P93)</f>
        <v>1</v>
      </c>
      <c r="AR93" s="152" t="b">
        <f>IF(C93="",TRUE,SUM('6. Patients'!LR94:MF94)/1=Q93)</f>
        <v>1</v>
      </c>
      <c r="AT93" s="156">
        <f t="shared" si="14"/>
        <v>0</v>
      </c>
      <c r="AU93" s="157">
        <f t="shared" si="12"/>
        <v>0</v>
      </c>
    </row>
    <row r="94" spans="2:47" ht="15" outlineLevel="1" thickBot="1" x14ac:dyDescent="0.35">
      <c r="B94" s="2"/>
      <c r="C94" s="5" t="str">
        <f>IF('2. Protocols'!C94="","",'2. Protocols'!C94)</f>
        <v/>
      </c>
      <c r="D94" s="6" t="str">
        <f>IF('2. Protocols'!D94="","",'2. Protocols'!D94)</f>
        <v>+</v>
      </c>
      <c r="E94" s="6" t="str">
        <f>IF('2. Protocols'!E94="","",'2. Protocols'!E94)</f>
        <v/>
      </c>
      <c r="F94" s="6" t="str">
        <f>IF('2. Protocols'!F94="","",'2. Protocols'!F94)</f>
        <v>+</v>
      </c>
      <c r="G94" s="7" t="str">
        <f>IF('2. Protocols'!G94="","",'2. Protocols'!G94)</f>
        <v/>
      </c>
      <c r="I94" s="178"/>
      <c r="J94" s="179"/>
      <c r="K94" s="180"/>
      <c r="L94" s="178"/>
      <c r="M94" s="179"/>
      <c r="N94" s="180"/>
      <c r="O94" s="178"/>
      <c r="P94" s="179"/>
      <c r="Q94" s="180"/>
      <c r="R94" s="92" t="str">
        <f t="shared" si="13"/>
        <v/>
      </c>
      <c r="S94" s="153"/>
      <c r="V94" s="153" t="str">
        <f t="shared" si="10"/>
        <v/>
      </c>
      <c r="Y94" s="153" t="str">
        <f t="shared" si="11"/>
        <v/>
      </c>
      <c r="AJ94" s="150" t="b">
        <f>IF(C94="",TRUE,SUM('6. Patients'!DN95:EI95)/3=I94)</f>
        <v>1</v>
      </c>
      <c r="AK94" s="151" t="b">
        <f>IF(C94="",TRUE,SUM('6. Patients'!EK95:FT95)/2=J94)</f>
        <v>1</v>
      </c>
      <c r="AL94" s="146" t="b">
        <f>IF(C94="",TRUE,SUM('6. Patients'!FV95:GJ95)/1=K94)</f>
        <v>1</v>
      </c>
      <c r="AM94" s="150" t="b">
        <f>IF(C94="",TRUE,SUM('6. Patients'!GL95:HG95)/3=L94)</f>
        <v>1</v>
      </c>
      <c r="AN94" s="151" t="b">
        <f>IF(C94="",TRUE,SUM('6. Patients'!HI95:IR95)/2=M94)</f>
        <v>1</v>
      </c>
      <c r="AO94" s="146" t="b">
        <f>IF(C94="",TRUE,SUM('6. Patients'!IT95:JH95)/1=N94)</f>
        <v>1</v>
      </c>
      <c r="AP94" s="150" t="b">
        <f>IF(C94="",TRUE,SUM('6. Patients'!JJ95:KE95)/3=O94)</f>
        <v>1</v>
      </c>
      <c r="AQ94" s="151" t="b">
        <f>IF(C94="",TRUE,SUM('6. Patients'!KG95:LP95)/2=P94)</f>
        <v>1</v>
      </c>
      <c r="AR94" s="146" t="b">
        <f>IF(C94="",TRUE,SUM('6. Patients'!LR95:MF95)/1=Q94)</f>
        <v>1</v>
      </c>
      <c r="AT94" s="156">
        <f t="shared" si="14"/>
        <v>0</v>
      </c>
      <c r="AU94" s="157">
        <f t="shared" si="12"/>
        <v>0</v>
      </c>
    </row>
    <row r="95" spans="2:47" ht="15" outlineLevel="1" thickBot="1" x14ac:dyDescent="0.35">
      <c r="B95" s="2"/>
      <c r="C95" s="5" t="str">
        <f>IF('2. Protocols'!C95="","",'2. Protocols'!C95)</f>
        <v/>
      </c>
      <c r="D95" s="6" t="str">
        <f>IF('2. Protocols'!D95="","",'2. Protocols'!D95)</f>
        <v>+</v>
      </c>
      <c r="E95" s="6" t="str">
        <f>IF('2. Protocols'!E95="","",'2. Protocols'!E95)</f>
        <v/>
      </c>
      <c r="F95" s="6" t="str">
        <f>IF('2. Protocols'!F95="","",'2. Protocols'!F95)</f>
        <v>+</v>
      </c>
      <c r="G95" s="7" t="str">
        <f>IF('2. Protocols'!G95="","",'2. Protocols'!G95)</f>
        <v/>
      </c>
      <c r="I95" s="178"/>
      <c r="J95" s="179"/>
      <c r="K95" s="180"/>
      <c r="L95" s="178"/>
      <c r="M95" s="179"/>
      <c r="N95" s="180"/>
      <c r="O95" s="178"/>
      <c r="P95" s="179"/>
      <c r="Q95" s="180"/>
      <c r="R95" s="92" t="str">
        <f t="shared" si="13"/>
        <v/>
      </c>
      <c r="S95" s="153"/>
      <c r="V95" s="153" t="str">
        <f t="shared" si="10"/>
        <v/>
      </c>
      <c r="Y95" s="153" t="str">
        <f t="shared" si="11"/>
        <v/>
      </c>
      <c r="AJ95" s="150" t="b">
        <f>IF(C95="",TRUE,SUM('6. Patients'!DN96:EI96)/3=I95)</f>
        <v>1</v>
      </c>
      <c r="AK95" s="151" t="b">
        <f>IF(C95="",TRUE,SUM('6. Patients'!EK96:FT96)/2=J95)</f>
        <v>1</v>
      </c>
      <c r="AL95" s="152" t="b">
        <f>IF(C95="",TRUE,SUM('6. Patients'!FV96:GJ96)/1=K95)</f>
        <v>1</v>
      </c>
      <c r="AM95" s="150" t="b">
        <f>IF(C95="",TRUE,SUM('6. Patients'!GL96:HG96)/3=L95)</f>
        <v>1</v>
      </c>
      <c r="AN95" s="151" t="b">
        <f>IF(C95="",TRUE,SUM('6. Patients'!HI96:IR96)/2=M95)</f>
        <v>1</v>
      </c>
      <c r="AO95" s="146" t="b">
        <f>IF(C95="",TRUE,SUM('6. Patients'!IT96:JH96)/1=N95)</f>
        <v>1</v>
      </c>
      <c r="AP95" s="150" t="b">
        <f>IF(C95="",TRUE,SUM('6. Patients'!JJ96:KE96)/3=O95)</f>
        <v>1</v>
      </c>
      <c r="AQ95" s="151" t="b">
        <f>IF(C95="",TRUE,SUM('6. Patients'!KG96:LP96)/2=P95)</f>
        <v>1</v>
      </c>
      <c r="AR95" s="146" t="b">
        <f>IF(C95="",TRUE,SUM('6. Patients'!LR96:MF96)/1=Q95)</f>
        <v>1</v>
      </c>
      <c r="AT95" s="156">
        <f t="shared" si="14"/>
        <v>0</v>
      </c>
      <c r="AU95" s="157">
        <f t="shared" si="12"/>
        <v>0</v>
      </c>
    </row>
    <row r="96" spans="2:47" ht="15" outlineLevel="1" thickBot="1" x14ac:dyDescent="0.35">
      <c r="B96" s="2"/>
      <c r="C96" s="5" t="str">
        <f>IF('2. Protocols'!C96="","",'2. Protocols'!C96)</f>
        <v/>
      </c>
      <c r="D96" s="6" t="str">
        <f>IF('2. Protocols'!D96="","",'2. Protocols'!D96)</f>
        <v>+</v>
      </c>
      <c r="E96" s="6" t="str">
        <f>IF('2. Protocols'!E96="","",'2. Protocols'!E96)</f>
        <v/>
      </c>
      <c r="F96" s="6" t="str">
        <f>IF('2. Protocols'!F96="","",'2. Protocols'!F96)</f>
        <v>+</v>
      </c>
      <c r="G96" s="7" t="str">
        <f>IF('2. Protocols'!G96="","",'2. Protocols'!G96)</f>
        <v/>
      </c>
      <c r="I96" s="178"/>
      <c r="J96" s="179"/>
      <c r="K96" s="180"/>
      <c r="L96" s="178"/>
      <c r="M96" s="179"/>
      <c r="N96" s="180"/>
      <c r="O96" s="178"/>
      <c r="P96" s="179"/>
      <c r="Q96" s="180"/>
      <c r="R96" s="92" t="str">
        <f t="shared" si="13"/>
        <v/>
      </c>
      <c r="S96" s="153"/>
      <c r="V96" s="153" t="str">
        <f t="shared" si="10"/>
        <v/>
      </c>
      <c r="Y96" s="153" t="str">
        <f t="shared" si="11"/>
        <v/>
      </c>
      <c r="AJ96" s="150" t="b">
        <f>IF(C96="",TRUE,SUM('6. Patients'!DN97:EI97)/3=I96)</f>
        <v>1</v>
      </c>
      <c r="AK96" s="151" t="b">
        <f>IF(C96="",TRUE,SUM('6. Patients'!EK97:FT97)/2=J96)</f>
        <v>1</v>
      </c>
      <c r="AL96" s="146" t="b">
        <f>IF(C96="",TRUE,SUM('6. Patients'!FV97:GJ97)/1=K96)</f>
        <v>1</v>
      </c>
      <c r="AM96" s="150" t="b">
        <f>IF(C96="",TRUE,SUM('6. Patients'!GL97:HG97)/3=L96)</f>
        <v>1</v>
      </c>
      <c r="AN96" s="151" t="b">
        <f>IF(C96="",TRUE,SUM('6. Patients'!HI97:IR97)/2=M96)</f>
        <v>1</v>
      </c>
      <c r="AO96" s="146" t="b">
        <f>IF(C96="",TRUE,SUM('6. Patients'!IT97:JH97)/1=N96)</f>
        <v>1</v>
      </c>
      <c r="AP96" s="150" t="b">
        <f>IF(C96="",TRUE,SUM('6. Patients'!JJ97:KE97)/3=O96)</f>
        <v>1</v>
      </c>
      <c r="AQ96" s="151" t="b">
        <f>IF(C96="",TRUE,SUM('6. Patients'!KG97:LP97)/2=P96)</f>
        <v>1</v>
      </c>
      <c r="AR96" s="146" t="b">
        <f>IF(C96="",TRUE,SUM('6. Patients'!LR97:MF97)/1=Q96)</f>
        <v>1</v>
      </c>
      <c r="AT96" s="156">
        <f t="shared" si="14"/>
        <v>0</v>
      </c>
      <c r="AU96" s="157">
        <f t="shared" si="12"/>
        <v>0</v>
      </c>
    </row>
    <row r="97" spans="2:47" ht="15" outlineLevel="1" thickBot="1" x14ac:dyDescent="0.35">
      <c r="B97" s="2"/>
      <c r="C97" s="5" t="str">
        <f>IF('2. Protocols'!C97="","",'2. Protocols'!C97)</f>
        <v/>
      </c>
      <c r="D97" s="6" t="str">
        <f>IF('2. Protocols'!D97="","",'2. Protocols'!D97)</f>
        <v>+</v>
      </c>
      <c r="E97" s="6" t="str">
        <f>IF('2. Protocols'!E97="","",'2. Protocols'!E97)</f>
        <v/>
      </c>
      <c r="F97" s="6" t="str">
        <f>IF('2. Protocols'!F97="","",'2. Protocols'!F97)</f>
        <v>+</v>
      </c>
      <c r="G97" s="7" t="str">
        <f>IF('2. Protocols'!G97="","",'2. Protocols'!G97)</f>
        <v/>
      </c>
      <c r="I97" s="178"/>
      <c r="J97" s="179"/>
      <c r="K97" s="180"/>
      <c r="L97" s="178"/>
      <c r="M97" s="179"/>
      <c r="N97" s="180"/>
      <c r="O97" s="178"/>
      <c r="P97" s="179"/>
      <c r="Q97" s="180"/>
      <c r="R97" s="92" t="str">
        <f t="shared" si="13"/>
        <v/>
      </c>
      <c r="S97" s="153"/>
      <c r="V97" s="153" t="str">
        <f t="shared" si="10"/>
        <v/>
      </c>
      <c r="Y97" s="153" t="str">
        <f t="shared" si="11"/>
        <v/>
      </c>
      <c r="AJ97" s="150" t="b">
        <f>IF(C97="",TRUE,SUM('6. Patients'!DN98:EI98)/3=I97)</f>
        <v>1</v>
      </c>
      <c r="AK97" s="151" t="b">
        <f>IF(C97="",TRUE,SUM('6. Patients'!EK98:FT98)/2=J97)</f>
        <v>1</v>
      </c>
      <c r="AL97" s="152" t="b">
        <f>IF(C97="",TRUE,SUM('6. Patients'!FV98:GJ98)/1=K97)</f>
        <v>1</v>
      </c>
      <c r="AM97" s="150" t="b">
        <f>IF(C97="",TRUE,SUM('6. Patients'!GL98:HG98)/3=L97)</f>
        <v>1</v>
      </c>
      <c r="AN97" s="151" t="b">
        <f>IF(C97="",TRUE,SUM('6. Patients'!HI98:IR98)/2=M97)</f>
        <v>1</v>
      </c>
      <c r="AO97" s="152" t="b">
        <f>IF(C97="",TRUE,SUM('6. Patients'!IT98:JH98)/1=N97)</f>
        <v>1</v>
      </c>
      <c r="AP97" s="150" t="b">
        <f>IF(C97="",TRUE,SUM('6. Patients'!JJ98:KE98)/3=O97)</f>
        <v>1</v>
      </c>
      <c r="AQ97" s="151" t="b">
        <f>IF(C97="",TRUE,SUM('6. Patients'!KG98:LP98)/2=P97)</f>
        <v>1</v>
      </c>
      <c r="AR97" s="152" t="b">
        <f>IF(C97="",TRUE,SUM('6. Patients'!LR98:MF98)/1=Q97)</f>
        <v>1</v>
      </c>
      <c r="AT97" s="156">
        <f t="shared" si="14"/>
        <v>0</v>
      </c>
      <c r="AU97" s="157">
        <f t="shared" si="12"/>
        <v>0</v>
      </c>
    </row>
    <row r="98" spans="2:47" ht="15" outlineLevel="1" thickBot="1" x14ac:dyDescent="0.35">
      <c r="B98" s="2"/>
      <c r="C98" s="5" t="str">
        <f>IF('2. Protocols'!C98="","",'2. Protocols'!C98)</f>
        <v/>
      </c>
      <c r="D98" s="6" t="str">
        <f>IF('2. Protocols'!D98="","",'2. Protocols'!D98)</f>
        <v>+</v>
      </c>
      <c r="E98" s="6" t="str">
        <f>IF('2. Protocols'!E98="","",'2. Protocols'!E98)</f>
        <v/>
      </c>
      <c r="F98" s="6" t="str">
        <f>IF('2. Protocols'!F98="","",'2. Protocols'!F98)</f>
        <v>+</v>
      </c>
      <c r="G98" s="7" t="str">
        <f>IF('2. Protocols'!G98="","",'2. Protocols'!G98)</f>
        <v/>
      </c>
      <c r="I98" s="178"/>
      <c r="J98" s="179"/>
      <c r="K98" s="180"/>
      <c r="L98" s="178"/>
      <c r="M98" s="179"/>
      <c r="N98" s="180"/>
      <c r="O98" s="178"/>
      <c r="P98" s="179"/>
      <c r="Q98" s="180"/>
      <c r="R98" s="92" t="str">
        <f t="shared" si="13"/>
        <v/>
      </c>
      <c r="S98" s="153"/>
      <c r="V98" s="153" t="str">
        <f t="shared" si="10"/>
        <v/>
      </c>
      <c r="Y98" s="153" t="str">
        <f t="shared" si="11"/>
        <v/>
      </c>
      <c r="AJ98" s="150" t="b">
        <f>IF(C98="",TRUE,SUM('6. Patients'!DN99:EI99)/3=I98)</f>
        <v>1</v>
      </c>
      <c r="AK98" s="151" t="b">
        <f>IF(C98="",TRUE,SUM('6. Patients'!EK99:FT99)/2=J98)</f>
        <v>1</v>
      </c>
      <c r="AL98" s="146" t="b">
        <f>IF(C98="",TRUE,SUM('6. Patients'!FV99:GJ99)/1=K98)</f>
        <v>1</v>
      </c>
      <c r="AM98" s="150" t="b">
        <f>IF(C98="",TRUE,SUM('6. Patients'!GL99:HG99)/3=L98)</f>
        <v>1</v>
      </c>
      <c r="AN98" s="151" t="b">
        <f>IF(C98="",TRUE,SUM('6. Patients'!HI99:IR99)/2=M98)</f>
        <v>1</v>
      </c>
      <c r="AO98" s="146" t="b">
        <f>IF(C98="",TRUE,SUM('6. Patients'!IT99:JH99)/1=N98)</f>
        <v>1</v>
      </c>
      <c r="AP98" s="150" t="b">
        <f>IF(C98="",TRUE,SUM('6. Patients'!JJ99:KE99)/3=O98)</f>
        <v>1</v>
      </c>
      <c r="AQ98" s="151" t="b">
        <f>IF(C98="",TRUE,SUM('6. Patients'!KG99:LP99)/2=P98)</f>
        <v>1</v>
      </c>
      <c r="AR98" s="146" t="b">
        <f>IF(C98="",TRUE,SUM('6. Patients'!LR99:MF99)/1=Q98)</f>
        <v>1</v>
      </c>
      <c r="AT98" s="156">
        <f t="shared" si="14"/>
        <v>0</v>
      </c>
      <c r="AU98" s="157">
        <f t="shared" si="12"/>
        <v>0</v>
      </c>
    </row>
    <row r="99" spans="2:47" ht="15" outlineLevel="1" thickBot="1" x14ac:dyDescent="0.35">
      <c r="B99" s="2"/>
      <c r="C99" s="5" t="str">
        <f>IF('2. Protocols'!C99="","",'2. Protocols'!C99)</f>
        <v/>
      </c>
      <c r="D99" s="6" t="str">
        <f>IF('2. Protocols'!D99="","",'2. Protocols'!D99)</f>
        <v>+</v>
      </c>
      <c r="E99" s="6" t="str">
        <f>IF('2. Protocols'!E99="","",'2. Protocols'!E99)</f>
        <v/>
      </c>
      <c r="F99" s="6" t="str">
        <f>IF('2. Protocols'!F99="","",'2. Protocols'!F99)</f>
        <v>+</v>
      </c>
      <c r="G99" s="7" t="str">
        <f>IF('2. Protocols'!G99="","",'2. Protocols'!G99)</f>
        <v/>
      </c>
      <c r="I99" s="178"/>
      <c r="J99" s="179"/>
      <c r="K99" s="180"/>
      <c r="L99" s="178"/>
      <c r="M99" s="179"/>
      <c r="N99" s="180"/>
      <c r="O99" s="178"/>
      <c r="P99" s="179"/>
      <c r="Q99" s="180"/>
      <c r="R99" s="92" t="str">
        <f t="shared" si="13"/>
        <v/>
      </c>
      <c r="S99" s="153"/>
      <c r="V99" s="153" t="str">
        <f t="shared" si="10"/>
        <v/>
      </c>
      <c r="Y99" s="153" t="str">
        <f t="shared" si="11"/>
        <v/>
      </c>
      <c r="AJ99" s="150" t="b">
        <f>IF(C99="",TRUE,SUM('6. Patients'!DN100:EI100)/3=I99)</f>
        <v>1</v>
      </c>
      <c r="AK99" s="151" t="b">
        <f>IF(C99="",TRUE,SUM('6. Patients'!EK100:FT100)/2=J99)</f>
        <v>1</v>
      </c>
      <c r="AL99" s="152" t="b">
        <f>IF(C99="",TRUE,SUM('6. Patients'!FV100:GJ100)/1=K99)</f>
        <v>1</v>
      </c>
      <c r="AM99" s="150" t="b">
        <f>IF(C99="",TRUE,SUM('6. Patients'!GL100:HG100)/3=L99)</f>
        <v>1</v>
      </c>
      <c r="AN99" s="151" t="b">
        <f>IF(C99="",TRUE,SUM('6. Patients'!HI100:IR100)/2=M99)</f>
        <v>1</v>
      </c>
      <c r="AO99" s="146" t="b">
        <f>IF(C99="",TRUE,SUM('6. Patients'!IT100:JH100)/1=N99)</f>
        <v>1</v>
      </c>
      <c r="AP99" s="150" t="b">
        <f>IF(C99="",TRUE,SUM('6. Patients'!JJ100:KE100)/3=O99)</f>
        <v>1</v>
      </c>
      <c r="AQ99" s="151" t="b">
        <f>IF(C99="",TRUE,SUM('6. Patients'!KG100:LP100)/2=P99)</f>
        <v>1</v>
      </c>
      <c r="AR99" s="146" t="b">
        <f>IF(C99="",TRUE,SUM('6. Patients'!LR100:MF100)/1=Q99)</f>
        <v>1</v>
      </c>
      <c r="AT99" s="156">
        <f t="shared" si="14"/>
        <v>0</v>
      </c>
      <c r="AU99" s="157">
        <f t="shared" si="12"/>
        <v>0</v>
      </c>
    </row>
    <row r="100" spans="2:47" ht="15" outlineLevel="1" thickBot="1" x14ac:dyDescent="0.35">
      <c r="B100" s="2"/>
      <c r="C100" s="5" t="str">
        <f>IF('2. Protocols'!C100="","",'2. Protocols'!C100)</f>
        <v/>
      </c>
      <c r="D100" s="6" t="str">
        <f>IF('2. Protocols'!D100="","",'2. Protocols'!D100)</f>
        <v>+</v>
      </c>
      <c r="E100" s="6" t="str">
        <f>IF('2. Protocols'!E100="","",'2. Protocols'!E100)</f>
        <v/>
      </c>
      <c r="F100" s="6" t="str">
        <f>IF('2. Protocols'!F100="","",'2. Protocols'!F100)</f>
        <v>+</v>
      </c>
      <c r="G100" s="7" t="str">
        <f>IF('2. Protocols'!G100="","",'2. Protocols'!G100)</f>
        <v/>
      </c>
      <c r="I100" s="178"/>
      <c r="J100" s="179"/>
      <c r="K100" s="180"/>
      <c r="L100" s="178"/>
      <c r="M100" s="179"/>
      <c r="N100" s="180"/>
      <c r="O100" s="178"/>
      <c r="P100" s="179"/>
      <c r="Q100" s="180"/>
      <c r="R100" s="92" t="str">
        <f t="shared" si="13"/>
        <v/>
      </c>
      <c r="S100" s="153"/>
      <c r="V100" s="153" t="str">
        <f t="shared" si="10"/>
        <v/>
      </c>
      <c r="Y100" s="153" t="str">
        <f t="shared" si="11"/>
        <v/>
      </c>
      <c r="AJ100" s="150" t="b">
        <f>IF(C100="",TRUE,SUM('6. Patients'!DN101:EI101)/3=I100)</f>
        <v>1</v>
      </c>
      <c r="AK100" s="151" t="b">
        <f>IF(C100="",TRUE,SUM('6. Patients'!EK101:FT101)/2=J100)</f>
        <v>1</v>
      </c>
      <c r="AL100" s="146" t="b">
        <f>IF(C100="",TRUE,SUM('6. Patients'!FV101:GJ101)/1=K100)</f>
        <v>1</v>
      </c>
      <c r="AM100" s="150" t="b">
        <f>IF(C100="",TRUE,SUM('6. Patients'!GL101:HG101)/3=L100)</f>
        <v>1</v>
      </c>
      <c r="AN100" s="151" t="b">
        <f>IF(C100="",TRUE,SUM('6. Patients'!HI101:IR101)/2=M100)</f>
        <v>1</v>
      </c>
      <c r="AO100" s="146" t="b">
        <f>IF(C100="",TRUE,SUM('6. Patients'!IT101:JH101)/1=N100)</f>
        <v>1</v>
      </c>
      <c r="AP100" s="150" t="b">
        <f>IF(C100="",TRUE,SUM('6. Patients'!JJ101:KE101)/3=O100)</f>
        <v>1</v>
      </c>
      <c r="AQ100" s="151" t="b">
        <f>IF(C100="",TRUE,SUM('6. Patients'!KG101:LP101)/2=P100)</f>
        <v>1</v>
      </c>
      <c r="AR100" s="146" t="b">
        <f>IF(C100="",TRUE,SUM('6. Patients'!LR101:MF101)/1=Q100)</f>
        <v>1</v>
      </c>
      <c r="AT100" s="156">
        <f t="shared" si="14"/>
        <v>0</v>
      </c>
      <c r="AU100" s="157">
        <f t="shared" si="12"/>
        <v>0</v>
      </c>
    </row>
    <row r="101" spans="2:47" ht="15" outlineLevel="1" thickBot="1" x14ac:dyDescent="0.35">
      <c r="B101" s="2"/>
      <c r="C101" s="5" t="str">
        <f>IF('2. Protocols'!C101="","",'2. Protocols'!C101)</f>
        <v/>
      </c>
      <c r="D101" s="6" t="str">
        <f>IF('2. Protocols'!D101="","",'2. Protocols'!D101)</f>
        <v>+</v>
      </c>
      <c r="E101" s="6" t="str">
        <f>IF('2. Protocols'!E101="","",'2. Protocols'!E101)</f>
        <v/>
      </c>
      <c r="F101" s="6" t="str">
        <f>IF('2. Protocols'!F101="","",'2. Protocols'!F101)</f>
        <v>+</v>
      </c>
      <c r="G101" s="7" t="str">
        <f>IF('2. Protocols'!G101="","",'2. Protocols'!G101)</f>
        <v/>
      </c>
      <c r="I101" s="178"/>
      <c r="J101" s="179"/>
      <c r="K101" s="180"/>
      <c r="L101" s="178"/>
      <c r="M101" s="179"/>
      <c r="N101" s="180"/>
      <c r="O101" s="178"/>
      <c r="P101" s="179"/>
      <c r="Q101" s="180"/>
      <c r="R101" s="92" t="str">
        <f t="shared" si="13"/>
        <v/>
      </c>
      <c r="S101" s="153"/>
      <c r="V101" s="153" t="str">
        <f t="shared" si="10"/>
        <v/>
      </c>
      <c r="Y101" s="153" t="str">
        <f t="shared" si="11"/>
        <v/>
      </c>
      <c r="AJ101" s="150" t="b">
        <f>IF(C101="",TRUE,SUM('6. Patients'!DN102:EI102)/3=I101)</f>
        <v>1</v>
      </c>
      <c r="AK101" s="151" t="b">
        <f>IF(C101="",TRUE,SUM('6. Patients'!EK102:FT102)/2=J101)</f>
        <v>1</v>
      </c>
      <c r="AL101" s="152" t="b">
        <f>IF(C101="",TRUE,SUM('6. Patients'!FV102:GJ102)/1=K101)</f>
        <v>1</v>
      </c>
      <c r="AM101" s="150" t="b">
        <f>IF(C101="",TRUE,SUM('6. Patients'!GL102:HG102)/3=L101)</f>
        <v>1</v>
      </c>
      <c r="AN101" s="151" t="b">
        <f>IF(C101="",TRUE,SUM('6. Patients'!HI102:IR102)/2=M101)</f>
        <v>1</v>
      </c>
      <c r="AO101" s="152" t="b">
        <f>IF(C101="",TRUE,SUM('6. Patients'!IT102:JH102)/1=N101)</f>
        <v>1</v>
      </c>
      <c r="AP101" s="150" t="b">
        <f>IF(C101="",TRUE,SUM('6. Patients'!JJ102:KE102)/3=O101)</f>
        <v>1</v>
      </c>
      <c r="AQ101" s="151" t="b">
        <f>IF(C101="",TRUE,SUM('6. Patients'!KG102:LP102)/2=P101)</f>
        <v>1</v>
      </c>
      <c r="AR101" s="152" t="b">
        <f>IF(C101="",TRUE,SUM('6. Patients'!LR102:MF102)/1=Q101)</f>
        <v>1</v>
      </c>
      <c r="AT101" s="156">
        <f t="shared" si="14"/>
        <v>0</v>
      </c>
      <c r="AU101" s="157">
        <f t="shared" si="12"/>
        <v>0</v>
      </c>
    </row>
    <row r="102" spans="2:47" ht="15" outlineLevel="1" thickBot="1" x14ac:dyDescent="0.35">
      <c r="B102" s="2"/>
      <c r="C102" s="5" t="str">
        <f>IF('2. Protocols'!C102="","",'2. Protocols'!C102)</f>
        <v/>
      </c>
      <c r="D102" s="6" t="str">
        <f>IF('2. Protocols'!D102="","",'2. Protocols'!D102)</f>
        <v>+</v>
      </c>
      <c r="E102" s="6" t="str">
        <f>IF('2. Protocols'!E102="","",'2. Protocols'!E102)</f>
        <v/>
      </c>
      <c r="F102" s="6" t="str">
        <f>IF('2. Protocols'!F102="","",'2. Protocols'!F102)</f>
        <v>+</v>
      </c>
      <c r="G102" s="7" t="str">
        <f>IF('2. Protocols'!G102="","",'2. Protocols'!G102)</f>
        <v/>
      </c>
      <c r="I102" s="178"/>
      <c r="J102" s="179"/>
      <c r="K102" s="180"/>
      <c r="L102" s="178"/>
      <c r="M102" s="179"/>
      <c r="N102" s="180"/>
      <c r="O102" s="178"/>
      <c r="P102" s="179"/>
      <c r="Q102" s="180"/>
      <c r="R102" s="92" t="str">
        <f t="shared" si="13"/>
        <v/>
      </c>
      <c r="S102" s="153"/>
      <c r="V102" s="153" t="str">
        <f t="shared" si="10"/>
        <v/>
      </c>
      <c r="Y102" s="153" t="str">
        <f t="shared" si="11"/>
        <v/>
      </c>
      <c r="AJ102" s="150" t="b">
        <f>IF(C102="",TRUE,SUM('6. Patients'!DN103:EI103)/3=I102)</f>
        <v>1</v>
      </c>
      <c r="AK102" s="151" t="b">
        <f>IF(C102="",TRUE,SUM('6. Patients'!EK103:FT103)/2=J102)</f>
        <v>1</v>
      </c>
      <c r="AL102" s="146" t="b">
        <f>IF(C102="",TRUE,SUM('6. Patients'!FV103:GJ103)/1=K102)</f>
        <v>1</v>
      </c>
      <c r="AM102" s="150" t="b">
        <f>IF(C102="",TRUE,SUM('6. Patients'!GL103:HG103)/3=L102)</f>
        <v>1</v>
      </c>
      <c r="AN102" s="151" t="b">
        <f>IF(C102="",TRUE,SUM('6. Patients'!HI103:IR103)/2=M102)</f>
        <v>1</v>
      </c>
      <c r="AO102" s="146" t="b">
        <f>IF(C102="",TRUE,SUM('6. Patients'!IT103:JH103)/1=N102)</f>
        <v>1</v>
      </c>
      <c r="AP102" s="150" t="b">
        <f>IF(C102="",TRUE,SUM('6. Patients'!JJ103:KE103)/3=O102)</f>
        <v>1</v>
      </c>
      <c r="AQ102" s="151" t="b">
        <f>IF(C102="",TRUE,SUM('6. Patients'!KG103:LP103)/2=P102)</f>
        <v>1</v>
      </c>
      <c r="AR102" s="146" t="b">
        <f>IF(C102="",TRUE,SUM('6. Patients'!LR103:MF103)/1=Q102)</f>
        <v>1</v>
      </c>
      <c r="AT102" s="156">
        <f t="shared" si="14"/>
        <v>0</v>
      </c>
      <c r="AU102" s="157">
        <f t="shared" si="12"/>
        <v>0</v>
      </c>
    </row>
    <row r="103" spans="2:47" ht="15" outlineLevel="1" thickBot="1" x14ac:dyDescent="0.35">
      <c r="B103" s="2"/>
      <c r="C103" s="5" t="str">
        <f>IF('2. Protocols'!C103="","",'2. Protocols'!C103)</f>
        <v/>
      </c>
      <c r="D103" s="6" t="str">
        <f>IF('2. Protocols'!D103="","",'2. Protocols'!D103)</f>
        <v>+</v>
      </c>
      <c r="E103" s="6" t="str">
        <f>IF('2. Protocols'!E103="","",'2. Protocols'!E103)</f>
        <v/>
      </c>
      <c r="F103" s="6" t="str">
        <f>IF('2. Protocols'!F103="","",'2. Protocols'!F103)</f>
        <v>+</v>
      </c>
      <c r="G103" s="7" t="str">
        <f>IF('2. Protocols'!G103="","",'2. Protocols'!G103)</f>
        <v/>
      </c>
      <c r="I103" s="178"/>
      <c r="J103" s="179"/>
      <c r="K103" s="180"/>
      <c r="L103" s="178"/>
      <c r="M103" s="179"/>
      <c r="N103" s="180"/>
      <c r="O103" s="178"/>
      <c r="P103" s="179"/>
      <c r="Q103" s="180"/>
      <c r="R103" s="92" t="str">
        <f t="shared" si="13"/>
        <v/>
      </c>
      <c r="S103" s="153"/>
      <c r="V103" s="153" t="str">
        <f t="shared" si="10"/>
        <v/>
      </c>
      <c r="Y103" s="153" t="str">
        <f t="shared" si="11"/>
        <v/>
      </c>
      <c r="AJ103" s="150" t="b">
        <f>IF(C103="",TRUE,SUM('6. Patients'!DN104:EI104)/3=I103)</f>
        <v>1</v>
      </c>
      <c r="AK103" s="151" t="b">
        <f>IF(C103="",TRUE,SUM('6. Patients'!EK104:FT104)/2=J103)</f>
        <v>1</v>
      </c>
      <c r="AL103" s="152" t="b">
        <f>IF(C103="",TRUE,SUM('6. Patients'!FV104:GJ104)/1=K103)</f>
        <v>1</v>
      </c>
      <c r="AM103" s="150" t="b">
        <f>IF(C103="",TRUE,SUM('6. Patients'!GL104:HG104)/3=L103)</f>
        <v>1</v>
      </c>
      <c r="AN103" s="151" t="b">
        <f>IF(C103="",TRUE,SUM('6. Patients'!HI104:IR104)/2=M103)</f>
        <v>1</v>
      </c>
      <c r="AO103" s="146" t="b">
        <f>IF(C103="",TRUE,SUM('6. Patients'!IT104:JH104)/1=N103)</f>
        <v>1</v>
      </c>
      <c r="AP103" s="150" t="b">
        <f>IF(C103="",TRUE,SUM('6. Patients'!JJ104:KE104)/3=O103)</f>
        <v>1</v>
      </c>
      <c r="AQ103" s="151" t="b">
        <f>IF(C103="",TRUE,SUM('6. Patients'!KG104:LP104)/2=P103)</f>
        <v>1</v>
      </c>
      <c r="AR103" s="146" t="b">
        <f>IF(C103="",TRUE,SUM('6. Patients'!LR104:MF104)/1=Q103)</f>
        <v>1</v>
      </c>
      <c r="AT103" s="156">
        <f t="shared" si="14"/>
        <v>0</v>
      </c>
      <c r="AU103" s="157">
        <f t="shared" si="12"/>
        <v>0</v>
      </c>
    </row>
    <row r="104" spans="2:47" ht="15" outlineLevel="1" thickBot="1" x14ac:dyDescent="0.35">
      <c r="B104" s="2"/>
      <c r="C104" s="5" t="str">
        <f>IF('2. Protocols'!C104="","",'2. Protocols'!C104)</f>
        <v/>
      </c>
      <c r="D104" s="6" t="str">
        <f>IF('2. Protocols'!D104="","",'2. Protocols'!D104)</f>
        <v>+</v>
      </c>
      <c r="E104" s="6" t="str">
        <f>IF('2. Protocols'!E104="","",'2. Protocols'!E104)</f>
        <v/>
      </c>
      <c r="F104" s="6" t="str">
        <f>IF('2. Protocols'!F104="","",'2. Protocols'!F104)</f>
        <v>+</v>
      </c>
      <c r="G104" s="7" t="str">
        <f>IF('2. Protocols'!G104="","",'2. Protocols'!G104)</f>
        <v/>
      </c>
      <c r="I104" s="178"/>
      <c r="J104" s="179"/>
      <c r="K104" s="180"/>
      <c r="L104" s="178"/>
      <c r="M104" s="179"/>
      <c r="N104" s="180"/>
      <c r="O104" s="178"/>
      <c r="P104" s="179"/>
      <c r="Q104" s="180"/>
      <c r="R104" s="92" t="str">
        <f t="shared" si="13"/>
        <v/>
      </c>
      <c r="S104" s="153"/>
      <c r="V104" s="153" t="str">
        <f t="shared" si="10"/>
        <v/>
      </c>
      <c r="Y104" s="153" t="str">
        <f t="shared" si="11"/>
        <v/>
      </c>
      <c r="AJ104" s="150" t="b">
        <f>IF(C104="",TRUE,SUM('6. Patients'!DN105:EI105)/3=I104)</f>
        <v>1</v>
      </c>
      <c r="AK104" s="151" t="b">
        <f>IF(C104="",TRUE,SUM('6. Patients'!EK105:FT105)/2=J104)</f>
        <v>1</v>
      </c>
      <c r="AL104" s="146" t="b">
        <f>IF(C104="",TRUE,SUM('6. Patients'!FV105:GJ105)/1=K104)</f>
        <v>1</v>
      </c>
      <c r="AM104" s="150" t="b">
        <f>IF(C104="",TRUE,SUM('6. Patients'!GL105:HG105)/3=L104)</f>
        <v>1</v>
      </c>
      <c r="AN104" s="151" t="b">
        <f>IF(C104="",TRUE,SUM('6. Patients'!HI105:IR105)/2=M104)</f>
        <v>1</v>
      </c>
      <c r="AO104" s="146" t="b">
        <f>IF(C104="",TRUE,SUM('6. Patients'!IT105:JH105)/1=N104)</f>
        <v>1</v>
      </c>
      <c r="AP104" s="150" t="b">
        <f>IF(C104="",TRUE,SUM('6. Patients'!JJ105:KE105)/3=O104)</f>
        <v>1</v>
      </c>
      <c r="AQ104" s="151" t="b">
        <f>IF(C104="",TRUE,SUM('6. Patients'!KG105:LP105)/2=P104)</f>
        <v>1</v>
      </c>
      <c r="AR104" s="146" t="b">
        <f>IF(C104="",TRUE,SUM('6. Patients'!LR105:MF105)/1=Q104)</f>
        <v>1</v>
      </c>
      <c r="AT104" s="156">
        <f t="shared" si="14"/>
        <v>0</v>
      </c>
      <c r="AU104" s="157">
        <f t="shared" si="12"/>
        <v>0</v>
      </c>
    </row>
    <row r="105" spans="2:47" outlineLevel="1" x14ac:dyDescent="0.3">
      <c r="B105" s="2"/>
      <c r="C105" s="5" t="str">
        <f>IF('2. Protocols'!C105="","",'2. Protocols'!C105)</f>
        <v/>
      </c>
      <c r="D105" s="6" t="str">
        <f>IF('2. Protocols'!D105="","",'2. Protocols'!D105)</f>
        <v>+</v>
      </c>
      <c r="E105" s="6" t="str">
        <f>IF('2. Protocols'!E105="","",'2. Protocols'!E105)</f>
        <v/>
      </c>
      <c r="F105" s="6" t="str">
        <f>IF('2. Protocols'!F105="","",'2. Protocols'!F105)</f>
        <v>+</v>
      </c>
      <c r="G105" s="7" t="str">
        <f>IF('2. Protocols'!G105="","",'2. Protocols'!G105)</f>
        <v/>
      </c>
      <c r="I105" s="178"/>
      <c r="J105" s="179"/>
      <c r="K105" s="180"/>
      <c r="L105" s="178"/>
      <c r="M105" s="179"/>
      <c r="N105" s="180"/>
      <c r="O105" s="178"/>
      <c r="P105" s="179"/>
      <c r="Q105" s="180"/>
      <c r="R105" s="92" t="str">
        <f t="shared" si="13"/>
        <v/>
      </c>
      <c r="S105" s="153"/>
      <c r="V105" s="153" t="str">
        <f t="shared" si="10"/>
        <v/>
      </c>
      <c r="Y105" s="153" t="str">
        <f t="shared" si="11"/>
        <v/>
      </c>
      <c r="AJ105" s="150" t="b">
        <f>IF(C105="",TRUE,SUM('6. Patients'!DN106:EI106)/3=I105)</f>
        <v>1</v>
      </c>
      <c r="AK105" s="151" t="b">
        <f>IF(C105="",TRUE,SUM('6. Patients'!EK106:FT106)/2=J105)</f>
        <v>1</v>
      </c>
      <c r="AL105" s="152" t="b">
        <f>IF(C105="",TRUE,SUM('6. Patients'!FV106:GJ106)/1=K105)</f>
        <v>1</v>
      </c>
      <c r="AM105" s="150" t="b">
        <f>IF(C105="",TRUE,SUM('6. Patients'!GL106:HG106)/3=L105)</f>
        <v>1</v>
      </c>
      <c r="AN105" s="151" t="b">
        <f>IF(C105="",TRUE,SUM('6. Patients'!HI106:IR106)/2=M105)</f>
        <v>1</v>
      </c>
      <c r="AO105" s="152" t="b">
        <f>IF(C105="",TRUE,SUM('6. Patients'!IT106:JH106)/1=N105)</f>
        <v>1</v>
      </c>
      <c r="AP105" s="150" t="b">
        <f>IF(C105="",TRUE,SUM('6. Patients'!JJ106:KE106)/3=O105)</f>
        <v>1</v>
      </c>
      <c r="AQ105" s="151" t="b">
        <f>IF(C105="",TRUE,SUM('6. Patients'!KG106:LP106)/2=P105)</f>
        <v>1</v>
      </c>
      <c r="AR105" s="152" t="b">
        <f>IF(C105="",TRUE,SUM('6. Patients'!LR106:MF106)/1=Q105)</f>
        <v>1</v>
      </c>
      <c r="AT105" s="156">
        <f t="shared" si="14"/>
        <v>0</v>
      </c>
      <c r="AU105" s="157">
        <f t="shared" si="12"/>
        <v>0</v>
      </c>
    </row>
    <row r="106" spans="2:47" ht="15" thickBot="1" x14ac:dyDescent="0.35">
      <c r="B106" s="2"/>
      <c r="C106" s="5" t="str">
        <f>IF('2. Protocols'!C106="","",'2. Protocols'!C106)</f>
        <v/>
      </c>
      <c r="D106" s="6" t="str">
        <f>IF('2. Protocols'!D106="","",'2. Protocols'!D106)</f>
        <v>+</v>
      </c>
      <c r="E106" s="6" t="str">
        <f>IF('2. Protocols'!E106="","",'2. Protocols'!E106)</f>
        <v/>
      </c>
      <c r="F106" s="6" t="str">
        <f>IF('2. Protocols'!F106="","",'2. Protocols'!F106)</f>
        <v>+</v>
      </c>
      <c r="G106" s="7" t="str">
        <f>IF('2. Protocols'!G106="","",'2. Protocols'!G106)</f>
        <v/>
      </c>
      <c r="I106" s="241">
        <v>1</v>
      </c>
      <c r="J106" s="242"/>
      <c r="K106" s="243"/>
      <c r="L106" s="241">
        <v>1</v>
      </c>
      <c r="M106" s="242"/>
      <c r="N106" s="243"/>
      <c r="O106" s="241">
        <v>1</v>
      </c>
      <c r="P106" s="242"/>
      <c r="Q106" s="243"/>
      <c r="R106" s="92"/>
      <c r="S106" s="225" t="s">
        <v>246</v>
      </c>
      <c r="Y106" s="2"/>
      <c r="AJ106" s="147"/>
      <c r="AK106" s="148"/>
      <c r="AL106" s="149"/>
      <c r="AM106" s="147"/>
      <c r="AN106" s="148"/>
      <c r="AO106" s="149"/>
      <c r="AP106" s="147"/>
      <c r="AQ106" s="148"/>
      <c r="AR106" s="149"/>
      <c r="AT106" s="158">
        <f t="shared" si="14"/>
        <v>0</v>
      </c>
      <c r="AU106" s="159">
        <f t="shared" si="12"/>
        <v>0</v>
      </c>
    </row>
    <row r="107" spans="2:47" x14ac:dyDescent="0.3">
      <c r="B107" s="2"/>
      <c r="Y107" s="2"/>
    </row>
    <row r="108" spans="2:47" x14ac:dyDescent="0.3">
      <c r="B108" s="2"/>
      <c r="Y108" s="2"/>
    </row>
    <row r="109" spans="2:47" x14ac:dyDescent="0.3">
      <c r="B109" s="2"/>
      <c r="Y109" s="2"/>
    </row>
    <row r="110" spans="2:47" x14ac:dyDescent="0.3">
      <c r="B110" s="2"/>
      <c r="Y110" s="2"/>
    </row>
    <row r="111" spans="2:47" x14ac:dyDescent="0.3">
      <c r="Y111" s="2"/>
    </row>
    <row r="112" spans="2:47" x14ac:dyDescent="0.3">
      <c r="Y112" s="2"/>
    </row>
    <row r="113" spans="25:25" x14ac:dyDescent="0.3">
      <c r="Y113" s="2"/>
    </row>
    <row r="114" spans="25:25" x14ac:dyDescent="0.3">
      <c r="Y114" s="2"/>
    </row>
    <row r="115" spans="25:25" x14ac:dyDescent="0.3">
      <c r="Y115" s="2"/>
    </row>
    <row r="116" spans="25:25" x14ac:dyDescent="0.3">
      <c r="Y116" s="2"/>
    </row>
    <row r="117" spans="25:25" x14ac:dyDescent="0.3">
      <c r="Y117" s="2"/>
    </row>
    <row r="118" spans="25:25" x14ac:dyDescent="0.3">
      <c r="Y118" s="2"/>
    </row>
    <row r="119" spans="25:25" x14ac:dyDescent="0.3">
      <c r="Y119" s="2"/>
    </row>
    <row r="120" spans="25:25" x14ac:dyDescent="0.3">
      <c r="Y120" s="2"/>
    </row>
    <row r="121" spans="25:25" x14ac:dyDescent="0.3">
      <c r="Y121" s="2"/>
    </row>
    <row r="122" spans="25:25" x14ac:dyDescent="0.3">
      <c r="Y122" s="2"/>
    </row>
    <row r="123" spans="25:25" x14ac:dyDescent="0.3">
      <c r="Y123" s="2"/>
    </row>
  </sheetData>
  <sheetProtection algorithmName="SHA-512" hashValue="w97VULY+Fi6hbhDk60Dj6vIy4pXq7l195pr0g+UYIWsuAbNnHxMQ20hxeaNZLQa+HEWwMymrOATGLBEUh/iXuA==" saltValue="ncj1sOIwNkyh7qDRK8HgrQ==" spinCount="100000" sheet="1" objects="1" scenarios="1"/>
  <mergeCells count="3">
    <mergeCell ref="V5:X5"/>
    <mergeCell ref="V6:X6"/>
    <mergeCell ref="V7:X7"/>
  </mergeCells>
  <conditionalFormatting sqref="A2:XFD2">
    <cfRule type="expression" dxfId="112" priority="121">
      <formula>SUM($AT$9:$AU$106)&gt;0</formula>
    </cfRule>
  </conditionalFormatting>
  <conditionalFormatting sqref="I60:K64">
    <cfRule type="expression" dxfId="111" priority="113">
      <formula>$C60=""</formula>
    </cfRule>
    <cfRule type="expression" dxfId="110" priority="114">
      <formula>AJ60=FALSE</formula>
    </cfRule>
  </conditionalFormatting>
  <conditionalFormatting sqref="I9:Q36 I43:Q70 I77:Q105">
    <cfRule type="expression" dxfId="109" priority="116">
      <formula>AJ9=FALSE</formula>
    </cfRule>
  </conditionalFormatting>
  <conditionalFormatting sqref="I43:Q70 I9:Q36 I77:Q105">
    <cfRule type="expression" dxfId="108" priority="115">
      <formula>$C9=""</formula>
    </cfRule>
  </conditionalFormatting>
  <conditionalFormatting sqref="AJ9:AR38 AJ43:AR72 AJ77:AR106">
    <cfRule type="expression" dxfId="107" priority="128">
      <formula>AJ9=FALSE</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9" tint="0.79998168889431442"/>
  </sheetPr>
  <dimension ref="A2:O128"/>
  <sheetViews>
    <sheetView showGridLines="0" zoomScale="85" zoomScaleNormal="85" workbookViewId="0">
      <pane ySplit="2" topLeftCell="A3" activePane="bottomLeft" state="frozen"/>
      <selection pane="bottomLeft" activeCell="A3" sqref="A3"/>
    </sheetView>
  </sheetViews>
  <sheetFormatPr defaultRowHeight="14.4" outlineLevelRow="2" x14ac:dyDescent="0.3"/>
  <cols>
    <col min="1" max="1" width="1.6640625" customWidth="1"/>
    <col min="2" max="2" width="6.5546875" customWidth="1"/>
    <col min="3" max="3" width="25.33203125" bestFit="1" customWidth="1"/>
    <col min="4" max="4" width="22.109375" customWidth="1"/>
    <col min="5" max="5" width="8.33203125" customWidth="1"/>
    <col min="6" max="6" width="13.6640625" bestFit="1" customWidth="1"/>
    <col min="7" max="7" width="12.6640625" bestFit="1" customWidth="1"/>
    <col min="8" max="8" width="17.88671875" bestFit="1" customWidth="1"/>
    <col min="9" max="9" width="7" hidden="1" customWidth="1"/>
    <col min="10" max="10" width="49.88671875" hidden="1" customWidth="1"/>
    <col min="11" max="11" width="4.33203125" customWidth="1"/>
    <col min="12" max="12" width="17.88671875" hidden="1" customWidth="1"/>
    <col min="13" max="13" width="13.88671875" hidden="1" customWidth="1"/>
    <col min="14" max="14" width="8.109375" hidden="1" customWidth="1"/>
    <col min="15" max="15" width="13.88671875" bestFit="1" customWidth="1"/>
  </cols>
  <sheetData>
    <row r="2" spans="1:15" s="1" customFormat="1" ht="25.8" x14ac:dyDescent="0.5">
      <c r="B2" s="54" t="s">
        <v>217</v>
      </c>
    </row>
    <row r="3" spans="1:15" x14ac:dyDescent="0.3">
      <c r="B3" s="2"/>
    </row>
    <row r="4" spans="1:15" x14ac:dyDescent="0.3">
      <c r="B4" s="2"/>
      <c r="C4" s="203" t="s">
        <v>337</v>
      </c>
    </row>
    <row r="5" spans="1:15" x14ac:dyDescent="0.3">
      <c r="B5" s="2"/>
      <c r="C5" s="355" t="s">
        <v>336</v>
      </c>
      <c r="D5" s="103"/>
    </row>
    <row r="6" spans="1:15" x14ac:dyDescent="0.3">
      <c r="B6" s="2"/>
      <c r="C6" s="2" t="s">
        <v>301</v>
      </c>
    </row>
    <row r="7" spans="1:15" x14ac:dyDescent="0.3">
      <c r="B7" s="2"/>
      <c r="C7" s="2"/>
    </row>
    <row r="8" spans="1:15" ht="18" x14ac:dyDescent="0.35">
      <c r="B8" s="2"/>
      <c r="C8" s="285" t="s">
        <v>147</v>
      </c>
      <c r="D8" s="286"/>
      <c r="E8" s="286"/>
      <c r="F8" s="286"/>
      <c r="G8" s="286"/>
      <c r="H8" s="290"/>
      <c r="I8" s="286"/>
      <c r="J8" s="290"/>
      <c r="L8" s="285" t="s">
        <v>148</v>
      </c>
      <c r="M8" s="290"/>
    </row>
    <row r="9" spans="1:15" x14ac:dyDescent="0.3">
      <c r="B9" s="2"/>
    </row>
    <row r="10" spans="1:15" ht="18" x14ac:dyDescent="0.35">
      <c r="B10" s="2"/>
      <c r="C10" s="55" t="s">
        <v>123</v>
      </c>
      <c r="D10" s="206" t="s">
        <v>137</v>
      </c>
      <c r="E10" s="206" t="s">
        <v>114</v>
      </c>
      <c r="F10" s="206" t="s">
        <v>151</v>
      </c>
      <c r="G10" s="206" t="s">
        <v>152</v>
      </c>
      <c r="H10" s="206" t="s">
        <v>150</v>
      </c>
      <c r="I10" s="206" t="s">
        <v>155</v>
      </c>
      <c r="J10" s="206" t="s">
        <v>154</v>
      </c>
      <c r="K10" s="280"/>
      <c r="L10" s="55" t="s">
        <v>153</v>
      </c>
      <c r="M10" s="207" t="s">
        <v>149</v>
      </c>
    </row>
    <row r="11" spans="1:15" ht="18.600000000000001" thickBot="1" x14ac:dyDescent="0.4">
      <c r="A11" s="198"/>
      <c r="B11" s="197"/>
      <c r="C11" s="208" t="s">
        <v>90</v>
      </c>
      <c r="D11" s="209"/>
      <c r="E11" s="209"/>
      <c r="F11" s="209"/>
      <c r="G11" s="209"/>
      <c r="H11" s="210"/>
      <c r="I11" s="209"/>
      <c r="J11" s="211"/>
      <c r="K11" s="280"/>
      <c r="L11" s="211"/>
      <c r="M11" s="212"/>
    </row>
    <row r="12" spans="1:15" x14ac:dyDescent="0.3">
      <c r="A12" s="213"/>
      <c r="B12" s="197"/>
      <c r="C12" s="369" t="s">
        <v>9</v>
      </c>
      <c r="D12" s="369">
        <v>150</v>
      </c>
      <c r="E12" s="369" t="s">
        <v>103</v>
      </c>
      <c r="F12" s="369">
        <v>60</v>
      </c>
      <c r="G12" s="370">
        <v>2</v>
      </c>
      <c r="H12" s="326">
        <v>1</v>
      </c>
      <c r="I12" s="216">
        <f t="shared" ref="I12:I33" si="0">COUNTIFS($J$12:$J$73,"&lt;="&amp;J12,$J$12:$J$73,"&lt;&gt;0")</f>
        <v>1</v>
      </c>
      <c r="J12" s="278" t="str">
        <f t="shared" ref="J12:J33" si="1">IF(ISBLANK(C12),0,C12&amp;" ("&amp;D12&amp;") - "&amp;F12&amp;" "&amp;E12)</f>
        <v>3TC (150) - 60 tab</v>
      </c>
      <c r="L12" s="385" t="str">
        <f>'Hidden ARV Reference'!A5</f>
        <v>3TC</v>
      </c>
      <c r="M12" s="217">
        <f t="shared" ref="M12:M33" si="2">SUMIF($C$12:$C$39,$L12,$H$12:$H$39)</f>
        <v>1</v>
      </c>
    </row>
    <row r="13" spans="1:15" ht="15" thickBot="1" x14ac:dyDescent="0.35">
      <c r="A13" s="213"/>
      <c r="B13" s="197"/>
      <c r="C13" s="369" t="s">
        <v>9</v>
      </c>
      <c r="D13" s="369">
        <v>300</v>
      </c>
      <c r="E13" s="369" t="s">
        <v>103</v>
      </c>
      <c r="F13" s="369">
        <v>30</v>
      </c>
      <c r="G13" s="370">
        <v>1</v>
      </c>
      <c r="H13" s="325"/>
      <c r="I13" s="216">
        <f t="shared" si="0"/>
        <v>2</v>
      </c>
      <c r="J13" s="278" t="str">
        <f t="shared" si="1"/>
        <v>3TC (300) - 30 tab</v>
      </c>
      <c r="K13" s="281" t="str">
        <f>IF(SUM(H12:H13)=1,"","Error: 3TC must add to 100% if included in quantification")</f>
        <v/>
      </c>
      <c r="L13" s="385" t="str">
        <f>'Hidden ARV Reference'!A6</f>
        <v>ABC</v>
      </c>
      <c r="M13" s="217">
        <f t="shared" si="2"/>
        <v>1</v>
      </c>
    </row>
    <row r="14" spans="1:15" x14ac:dyDescent="0.3">
      <c r="A14" s="213"/>
      <c r="B14" s="197"/>
      <c r="C14" s="214" t="s">
        <v>8</v>
      </c>
      <c r="D14" s="214">
        <v>300</v>
      </c>
      <c r="E14" s="214" t="s">
        <v>103</v>
      </c>
      <c r="F14" s="214">
        <v>60</v>
      </c>
      <c r="G14" s="214">
        <v>2</v>
      </c>
      <c r="H14" s="218">
        <v>1</v>
      </c>
      <c r="I14" s="216">
        <f t="shared" si="0"/>
        <v>3</v>
      </c>
      <c r="J14" s="278" t="str">
        <f t="shared" si="1"/>
        <v>ABC (300) - 60 tab</v>
      </c>
      <c r="K14" s="282"/>
      <c r="L14" s="385" t="str">
        <f>'Hidden ARV Reference'!A7</f>
        <v>ATV/r</v>
      </c>
      <c r="M14" s="217">
        <f t="shared" si="2"/>
        <v>1</v>
      </c>
    </row>
    <row r="15" spans="1:15" x14ac:dyDescent="0.3">
      <c r="A15" s="213"/>
      <c r="B15" s="197"/>
      <c r="C15" s="371" t="s">
        <v>13</v>
      </c>
      <c r="D15" s="369" t="s">
        <v>112</v>
      </c>
      <c r="E15" s="369" t="s">
        <v>103</v>
      </c>
      <c r="F15" s="369">
        <v>30</v>
      </c>
      <c r="G15" s="369">
        <v>1</v>
      </c>
      <c r="H15" s="372">
        <v>1</v>
      </c>
      <c r="I15" s="216">
        <f t="shared" si="0"/>
        <v>6</v>
      </c>
      <c r="J15" s="278" t="str">
        <f t="shared" si="1"/>
        <v>ATV/r (300/100) - 30 tab</v>
      </c>
      <c r="K15" s="282"/>
      <c r="L15" s="385" t="str">
        <f>'Hidden ARV Reference'!A8</f>
        <v>AZT</v>
      </c>
      <c r="M15" s="217">
        <f t="shared" si="2"/>
        <v>1</v>
      </c>
      <c r="O15" s="202"/>
    </row>
    <row r="16" spans="1:15" ht="15" thickBot="1" x14ac:dyDescent="0.35">
      <c r="A16" s="213"/>
      <c r="B16" s="197"/>
      <c r="C16" s="214" t="s">
        <v>5</v>
      </c>
      <c r="D16" s="214">
        <v>300</v>
      </c>
      <c r="E16" s="214" t="s">
        <v>103</v>
      </c>
      <c r="F16" s="214">
        <v>60</v>
      </c>
      <c r="G16" s="214">
        <v>2</v>
      </c>
      <c r="H16" s="274">
        <v>1</v>
      </c>
      <c r="I16" s="216">
        <f t="shared" si="0"/>
        <v>7</v>
      </c>
      <c r="J16" s="278" t="str">
        <f t="shared" si="1"/>
        <v>AZT (300) - 60 tab</v>
      </c>
      <c r="K16" s="282"/>
      <c r="L16" s="385" t="str">
        <f>'Hidden ARV Reference'!A9</f>
        <v>DRV</v>
      </c>
      <c r="M16" s="217">
        <f t="shared" si="2"/>
        <v>1</v>
      </c>
      <c r="O16" s="66"/>
    </row>
    <row r="17" spans="1:15" ht="15" thickBot="1" x14ac:dyDescent="0.35">
      <c r="A17" s="213"/>
      <c r="B17" s="197"/>
      <c r="C17" s="371" t="s">
        <v>16</v>
      </c>
      <c r="D17" s="371">
        <v>300</v>
      </c>
      <c r="E17" s="371" t="s">
        <v>103</v>
      </c>
      <c r="F17" s="238">
        <v>240</v>
      </c>
      <c r="G17" s="375">
        <v>4</v>
      </c>
      <c r="H17" s="326"/>
      <c r="I17" s="216">
        <f t="shared" si="0"/>
        <v>11</v>
      </c>
      <c r="J17" s="278" t="str">
        <f t="shared" si="1"/>
        <v>DRV (300) - 240 tab</v>
      </c>
      <c r="L17" s="385" t="str">
        <f>'Hidden ARV Reference'!A10</f>
        <v>DRV/r</v>
      </c>
      <c r="M17" s="217">
        <f t="shared" si="2"/>
        <v>1</v>
      </c>
      <c r="O17" s="202" t="s">
        <v>227</v>
      </c>
    </row>
    <row r="18" spans="1:15" ht="15" thickBot="1" x14ac:dyDescent="0.35">
      <c r="A18" s="213"/>
      <c r="B18" s="197"/>
      <c r="C18" s="371" t="s">
        <v>16</v>
      </c>
      <c r="D18" s="371">
        <v>400</v>
      </c>
      <c r="E18" s="371" t="s">
        <v>103</v>
      </c>
      <c r="F18" s="371">
        <v>60</v>
      </c>
      <c r="G18" s="238">
        <v>2</v>
      </c>
      <c r="H18" s="327">
        <v>1</v>
      </c>
      <c r="I18" s="216">
        <f t="shared" si="0"/>
        <v>12</v>
      </c>
      <c r="J18" s="278" t="str">
        <f t="shared" si="1"/>
        <v>DRV (400) - 60 tab</v>
      </c>
      <c r="K18" s="282"/>
      <c r="L18" s="385" t="str">
        <f>'Hidden ARV Reference'!A11</f>
        <v>DTG</v>
      </c>
      <c r="M18" s="217">
        <f t="shared" si="2"/>
        <v>1</v>
      </c>
      <c r="O18" s="202"/>
    </row>
    <row r="19" spans="1:15" ht="15.75" customHeight="1" x14ac:dyDescent="0.3">
      <c r="A19" s="213"/>
      <c r="B19" s="197"/>
      <c r="C19" s="371" t="s">
        <v>16</v>
      </c>
      <c r="D19" s="371">
        <v>600</v>
      </c>
      <c r="E19" s="371" t="s">
        <v>103</v>
      </c>
      <c r="F19" s="371">
        <v>60</v>
      </c>
      <c r="G19" s="369">
        <v>2</v>
      </c>
      <c r="H19" s="327"/>
      <c r="I19" s="216">
        <f t="shared" si="0"/>
        <v>13</v>
      </c>
      <c r="J19" s="278" t="str">
        <f t="shared" si="1"/>
        <v>DRV (600) - 60 tab</v>
      </c>
      <c r="K19" s="282"/>
      <c r="L19" s="385" t="str">
        <f>'Hidden ARV Reference'!A12</f>
        <v>EFV600</v>
      </c>
      <c r="M19" s="217">
        <f t="shared" si="2"/>
        <v>1</v>
      </c>
    </row>
    <row r="20" spans="1:15" ht="15.75" customHeight="1" thickBot="1" x14ac:dyDescent="0.35">
      <c r="A20" s="213"/>
      <c r="B20" s="197"/>
      <c r="C20" s="373" t="s">
        <v>16</v>
      </c>
      <c r="D20" s="373">
        <v>800</v>
      </c>
      <c r="E20" s="373" t="s">
        <v>103</v>
      </c>
      <c r="F20" s="371">
        <v>60</v>
      </c>
      <c r="G20" s="374">
        <v>1</v>
      </c>
      <c r="H20" s="325"/>
      <c r="I20" s="216">
        <f t="shared" si="0"/>
        <v>14</v>
      </c>
      <c r="J20" s="278" t="str">
        <f t="shared" si="1"/>
        <v>DRV (800) - 60 tab</v>
      </c>
      <c r="K20" s="281" t="str">
        <f>IF(SUM(H17:H20)=1,"","Error: DRV must add to 100% if included in quantification")</f>
        <v/>
      </c>
      <c r="L20" s="385" t="str">
        <f>'Hidden ARV Reference'!A13</f>
        <v>EFV400</v>
      </c>
      <c r="M20" s="217">
        <f t="shared" si="2"/>
        <v>0</v>
      </c>
    </row>
    <row r="21" spans="1:15" ht="15" thickBot="1" x14ac:dyDescent="0.35">
      <c r="A21" s="213"/>
      <c r="B21" s="197"/>
      <c r="C21" s="219" t="s">
        <v>260</v>
      </c>
      <c r="D21" s="219" t="s">
        <v>300</v>
      </c>
      <c r="E21" s="219" t="s">
        <v>103</v>
      </c>
      <c r="F21" s="238">
        <v>60</v>
      </c>
      <c r="G21" s="238">
        <v>2</v>
      </c>
      <c r="H21" s="348">
        <v>1</v>
      </c>
      <c r="I21" s="216">
        <f t="shared" si="0"/>
        <v>15</v>
      </c>
      <c r="J21" s="278" t="str">
        <f t="shared" si="1"/>
        <v>DRV/r (400/50) - 60 tab</v>
      </c>
      <c r="K21" s="282"/>
      <c r="L21" s="385" t="str">
        <f>'Hidden ARV Reference'!A14</f>
        <v>EFV200</v>
      </c>
      <c r="M21" s="217">
        <f t="shared" si="2"/>
        <v>1</v>
      </c>
      <c r="O21" s="202"/>
    </row>
    <row r="22" spans="1:15" x14ac:dyDescent="0.3">
      <c r="A22" s="213"/>
      <c r="B22" s="197"/>
      <c r="C22" s="376" t="s">
        <v>225</v>
      </c>
      <c r="D22" s="369">
        <v>50</v>
      </c>
      <c r="E22" s="377" t="s">
        <v>103</v>
      </c>
      <c r="F22" s="369">
        <v>30</v>
      </c>
      <c r="G22" s="378">
        <v>1</v>
      </c>
      <c r="H22" s="379">
        <v>1</v>
      </c>
      <c r="I22" s="216">
        <f t="shared" si="0"/>
        <v>16</v>
      </c>
      <c r="J22" s="278" t="str">
        <f t="shared" si="1"/>
        <v>DTG (50) - 30 tab</v>
      </c>
      <c r="K22" s="282"/>
      <c r="L22" s="385" t="str">
        <f>'Hidden ARV Reference'!A15</f>
        <v>FTC</v>
      </c>
      <c r="M22" s="217">
        <f t="shared" si="2"/>
        <v>1</v>
      </c>
    </row>
    <row r="23" spans="1:15" ht="15" thickBot="1" x14ac:dyDescent="0.35">
      <c r="A23" s="213"/>
      <c r="B23" s="197"/>
      <c r="C23" s="214" t="s">
        <v>256</v>
      </c>
      <c r="D23" s="214">
        <v>600</v>
      </c>
      <c r="E23" s="214" t="s">
        <v>103</v>
      </c>
      <c r="F23" s="219">
        <v>30</v>
      </c>
      <c r="G23" s="350">
        <v>1</v>
      </c>
      <c r="H23" s="218">
        <v>1</v>
      </c>
      <c r="I23" s="216">
        <f t="shared" si="0"/>
        <v>18</v>
      </c>
      <c r="J23" s="278" t="str">
        <f t="shared" si="1"/>
        <v>EFV600 (600) - 30 tab</v>
      </c>
      <c r="K23" s="282"/>
      <c r="L23" s="385" t="str">
        <f>'Hidden ARV Reference'!A16</f>
        <v>ETV</v>
      </c>
      <c r="M23" s="217">
        <f t="shared" si="2"/>
        <v>1</v>
      </c>
    </row>
    <row r="24" spans="1:15" ht="15" thickBot="1" x14ac:dyDescent="0.35">
      <c r="A24" s="213"/>
      <c r="B24" s="197"/>
      <c r="C24" s="214" t="s">
        <v>346</v>
      </c>
      <c r="D24" s="214">
        <v>200</v>
      </c>
      <c r="E24" s="214" t="s">
        <v>103</v>
      </c>
      <c r="F24" s="238">
        <v>90</v>
      </c>
      <c r="G24" s="238">
        <v>2</v>
      </c>
      <c r="H24" s="218">
        <v>1</v>
      </c>
      <c r="I24" s="216">
        <f t="shared" si="0"/>
        <v>17</v>
      </c>
      <c r="J24" s="278" t="str">
        <f t="shared" si="1"/>
        <v>EFV200 (200) - 90 tab</v>
      </c>
      <c r="K24" s="282"/>
      <c r="L24" s="385" t="str">
        <f>'Hidden ARV Reference'!A17</f>
        <v>LPV/r</v>
      </c>
      <c r="M24" s="217">
        <f t="shared" si="2"/>
        <v>1</v>
      </c>
    </row>
    <row r="25" spans="1:15" ht="15" thickBot="1" x14ac:dyDescent="0.35">
      <c r="A25" s="213"/>
      <c r="B25" s="197"/>
      <c r="C25" s="369" t="s">
        <v>10</v>
      </c>
      <c r="D25" s="369">
        <v>200</v>
      </c>
      <c r="E25" s="369" t="s">
        <v>103</v>
      </c>
      <c r="F25" s="371">
        <v>30</v>
      </c>
      <c r="G25" s="380">
        <v>1</v>
      </c>
      <c r="H25" s="379">
        <v>1</v>
      </c>
      <c r="I25" s="216">
        <f t="shared" si="0"/>
        <v>21</v>
      </c>
      <c r="J25" s="278" t="str">
        <f t="shared" si="1"/>
        <v>FTC (200) - 30 tab</v>
      </c>
      <c r="K25" s="282"/>
      <c r="L25" s="385" t="str">
        <f>'Hidden ARV Reference'!A18</f>
        <v>NVP</v>
      </c>
      <c r="M25" s="217">
        <f t="shared" si="2"/>
        <v>1</v>
      </c>
    </row>
    <row r="26" spans="1:15" x14ac:dyDescent="0.3">
      <c r="A26" s="213"/>
      <c r="B26" s="197"/>
      <c r="C26" s="214" t="s">
        <v>219</v>
      </c>
      <c r="D26" s="214">
        <v>100</v>
      </c>
      <c r="E26" s="214" t="s">
        <v>103</v>
      </c>
      <c r="F26" s="214">
        <v>120</v>
      </c>
      <c r="G26" s="214">
        <v>4</v>
      </c>
      <c r="H26" s="326">
        <v>1</v>
      </c>
      <c r="I26" s="216">
        <f t="shared" si="0"/>
        <v>19</v>
      </c>
      <c r="J26" s="278" t="str">
        <f t="shared" si="1"/>
        <v>ETV (100) - 120 tab</v>
      </c>
      <c r="L26" s="385" t="str">
        <f>'Hidden ARV Reference'!A19</f>
        <v>RAL</v>
      </c>
      <c r="M26" s="217">
        <f t="shared" si="2"/>
        <v>1</v>
      </c>
      <c r="O26" s="66"/>
    </row>
    <row r="27" spans="1:15" ht="15" thickBot="1" x14ac:dyDescent="0.35">
      <c r="A27" s="213"/>
      <c r="B27" s="197"/>
      <c r="C27" s="219" t="s">
        <v>219</v>
      </c>
      <c r="D27" s="219">
        <v>200</v>
      </c>
      <c r="E27" s="219" t="s">
        <v>103</v>
      </c>
      <c r="F27" s="219">
        <v>60</v>
      </c>
      <c r="G27" s="215">
        <v>2</v>
      </c>
      <c r="H27" s="325"/>
      <c r="I27" s="216">
        <f t="shared" si="0"/>
        <v>20</v>
      </c>
      <c r="J27" s="278" t="str">
        <f t="shared" si="1"/>
        <v>ETV (200) - 60 tab</v>
      </c>
      <c r="K27" s="281" t="str">
        <f>IF(SUM(H26:H27)=1,"","Error: ETV must add to 100% if included in quantification")</f>
        <v/>
      </c>
      <c r="L27" s="385" t="str">
        <f>'Hidden ARV Reference'!A20</f>
        <v>RTV</v>
      </c>
      <c r="M27" s="217">
        <f t="shared" si="2"/>
        <v>1</v>
      </c>
    </row>
    <row r="28" spans="1:15" ht="15" thickBot="1" x14ac:dyDescent="0.35">
      <c r="A28" s="213"/>
      <c r="B28" s="197"/>
      <c r="C28" s="371" t="s">
        <v>12</v>
      </c>
      <c r="D28" s="371" t="s">
        <v>109</v>
      </c>
      <c r="E28" s="371" t="s">
        <v>103</v>
      </c>
      <c r="F28" s="238">
        <v>120</v>
      </c>
      <c r="G28" s="369">
        <v>4</v>
      </c>
      <c r="H28" s="372">
        <v>1</v>
      </c>
      <c r="I28" s="216">
        <f t="shared" si="0"/>
        <v>22</v>
      </c>
      <c r="J28" s="278" t="str">
        <f t="shared" si="1"/>
        <v>LPV/r (200/50) - 120 tab</v>
      </c>
      <c r="K28" s="282"/>
      <c r="L28" s="385" t="str">
        <f>'Hidden ARV Reference'!A21</f>
        <v>TDF</v>
      </c>
      <c r="M28" s="217">
        <f t="shared" si="2"/>
        <v>1</v>
      </c>
      <c r="O28" s="277" t="s">
        <v>228</v>
      </c>
    </row>
    <row r="29" spans="1:15" x14ac:dyDescent="0.3">
      <c r="A29" s="213"/>
      <c r="B29" s="197"/>
      <c r="C29" s="219" t="s">
        <v>15</v>
      </c>
      <c r="D29" s="219">
        <v>200</v>
      </c>
      <c r="E29" s="219" t="s">
        <v>103</v>
      </c>
      <c r="F29" s="219">
        <v>60</v>
      </c>
      <c r="G29" s="219">
        <v>2</v>
      </c>
      <c r="H29" s="220">
        <v>1</v>
      </c>
      <c r="I29" s="216">
        <f t="shared" si="0"/>
        <v>23</v>
      </c>
      <c r="J29" s="278" t="str">
        <f t="shared" si="1"/>
        <v>NVP (200) - 60 tab</v>
      </c>
      <c r="K29" s="282"/>
      <c r="L29" s="385" t="str">
        <f>'Hidden ARV Reference'!A22</f>
        <v>TAF</v>
      </c>
      <c r="M29" s="217">
        <f t="shared" si="2"/>
        <v>0</v>
      </c>
    </row>
    <row r="30" spans="1:15" ht="15" thickBot="1" x14ac:dyDescent="0.35">
      <c r="A30" s="213"/>
      <c r="B30" s="197"/>
      <c r="C30" s="371" t="s">
        <v>221</v>
      </c>
      <c r="D30" s="371">
        <v>400</v>
      </c>
      <c r="E30" s="371" t="s">
        <v>103</v>
      </c>
      <c r="F30" s="371">
        <v>60</v>
      </c>
      <c r="G30" s="371">
        <v>2</v>
      </c>
      <c r="H30" s="372">
        <v>1</v>
      </c>
      <c r="I30" s="216">
        <f t="shared" si="0"/>
        <v>24</v>
      </c>
      <c r="J30" s="278" t="str">
        <f t="shared" si="1"/>
        <v>RAL (400) - 60 tab</v>
      </c>
      <c r="K30" s="282"/>
      <c r="L30" s="385">
        <f>'Hidden ARV Reference'!A23</f>
        <v>0</v>
      </c>
      <c r="M30" s="217">
        <f t="shared" si="2"/>
        <v>0</v>
      </c>
    </row>
    <row r="31" spans="1:15" ht="15" thickBot="1" x14ac:dyDescent="0.35">
      <c r="A31" s="213"/>
      <c r="B31" s="197"/>
      <c r="C31" s="219" t="s">
        <v>220</v>
      </c>
      <c r="D31" s="219">
        <v>100</v>
      </c>
      <c r="E31" s="219" t="s">
        <v>103</v>
      </c>
      <c r="F31" s="238">
        <v>60</v>
      </c>
      <c r="G31" s="214">
        <v>1</v>
      </c>
      <c r="H31" s="220">
        <v>1</v>
      </c>
      <c r="I31" s="216">
        <f t="shared" si="0"/>
        <v>25</v>
      </c>
      <c r="J31" s="278" t="str">
        <f t="shared" si="1"/>
        <v>RTV (100) - 60 tab</v>
      </c>
      <c r="K31" s="282"/>
      <c r="L31" s="385">
        <f>'Hidden ARV Reference'!A24</f>
        <v>0</v>
      </c>
      <c r="M31" s="217">
        <f t="shared" si="2"/>
        <v>0</v>
      </c>
    </row>
    <row r="32" spans="1:15" x14ac:dyDescent="0.3">
      <c r="A32" s="213"/>
      <c r="B32" s="197"/>
      <c r="C32" s="371" t="s">
        <v>7</v>
      </c>
      <c r="D32" s="371">
        <v>300</v>
      </c>
      <c r="E32" s="371" t="s">
        <v>103</v>
      </c>
      <c r="F32" s="371">
        <v>30</v>
      </c>
      <c r="G32" s="371">
        <v>1</v>
      </c>
      <c r="H32" s="372">
        <v>1</v>
      </c>
      <c r="I32" s="216">
        <f t="shared" si="0"/>
        <v>32</v>
      </c>
      <c r="J32" s="278" t="str">
        <f t="shared" si="1"/>
        <v>TDF (300) - 30 tab</v>
      </c>
      <c r="K32" s="282"/>
      <c r="L32" s="385">
        <f>'Hidden ARV Reference'!A25</f>
        <v>0</v>
      </c>
      <c r="M32" s="217">
        <f t="shared" si="2"/>
        <v>0</v>
      </c>
    </row>
    <row r="33" spans="1:15" ht="14.4" hidden="1" customHeight="1" outlineLevel="1" x14ac:dyDescent="0.3">
      <c r="A33" s="213"/>
      <c r="B33" s="197"/>
      <c r="C33" s="219"/>
      <c r="D33" s="219"/>
      <c r="E33" s="219"/>
      <c r="F33" s="219"/>
      <c r="G33" s="219"/>
      <c r="H33" s="220"/>
      <c r="I33" s="216">
        <f t="shared" si="0"/>
        <v>0</v>
      </c>
      <c r="J33" s="278">
        <f t="shared" si="1"/>
        <v>0</v>
      </c>
      <c r="K33" s="282"/>
      <c r="L33" s="385">
        <f>'Hidden ARV Reference'!A25</f>
        <v>0</v>
      </c>
      <c r="M33" s="217">
        <f t="shared" si="2"/>
        <v>0</v>
      </c>
    </row>
    <row r="34" spans="1:15" ht="14.4" hidden="1" customHeight="1" outlineLevel="2" x14ac:dyDescent="0.3">
      <c r="A34" s="213"/>
      <c r="B34" s="197"/>
      <c r="C34" s="236"/>
      <c r="D34" s="219"/>
      <c r="E34" s="219"/>
      <c r="F34" s="219"/>
      <c r="G34" s="219"/>
      <c r="H34" s="220"/>
      <c r="I34" s="219"/>
      <c r="J34" s="278"/>
      <c r="K34" s="282"/>
      <c r="L34" s="385"/>
      <c r="M34" s="217"/>
    </row>
    <row r="35" spans="1:15" ht="14.4" hidden="1" customHeight="1" outlineLevel="2" x14ac:dyDescent="0.3">
      <c r="A35" s="213"/>
      <c r="B35" s="197"/>
      <c r="C35" s="236"/>
      <c r="D35" s="231"/>
      <c r="E35" s="231"/>
      <c r="F35" s="231"/>
      <c r="G35" s="231"/>
      <c r="H35" s="331"/>
      <c r="I35" s="219"/>
      <c r="J35" s="278"/>
      <c r="K35" s="282"/>
      <c r="L35" s="385"/>
      <c r="M35" s="217"/>
    </row>
    <row r="36" spans="1:15" ht="14.4" hidden="1" customHeight="1" outlineLevel="2" x14ac:dyDescent="0.3">
      <c r="A36" s="213"/>
      <c r="B36" s="197"/>
      <c r="C36" s="236"/>
      <c r="D36" s="231"/>
      <c r="E36" s="231"/>
      <c r="F36" s="231"/>
      <c r="G36" s="231"/>
      <c r="H36" s="331"/>
      <c r="I36" s="219"/>
      <c r="J36" s="278"/>
      <c r="K36" s="282"/>
      <c r="L36" s="385"/>
      <c r="M36" s="217"/>
    </row>
    <row r="37" spans="1:15" ht="14.4" hidden="1" customHeight="1" outlineLevel="2" x14ac:dyDescent="0.3">
      <c r="A37" s="213"/>
      <c r="B37" s="197"/>
      <c r="C37" s="236"/>
      <c r="D37" s="231"/>
      <c r="E37" s="231"/>
      <c r="F37" s="231"/>
      <c r="G37" s="231"/>
      <c r="H37" s="331"/>
      <c r="I37" s="219"/>
      <c r="J37" s="278"/>
      <c r="K37" s="282"/>
      <c r="L37" s="385"/>
      <c r="M37" s="217"/>
    </row>
    <row r="38" spans="1:15" ht="14.4" hidden="1" customHeight="1" outlineLevel="2" x14ac:dyDescent="0.3">
      <c r="A38" s="213"/>
      <c r="B38" s="197"/>
      <c r="C38" s="236"/>
      <c r="D38" s="231"/>
      <c r="E38" s="231"/>
      <c r="F38" s="231"/>
      <c r="G38" s="231"/>
      <c r="H38" s="331"/>
      <c r="I38" s="219"/>
      <c r="J38" s="278"/>
      <c r="K38" s="282"/>
      <c r="L38" s="385"/>
      <c r="M38" s="217"/>
    </row>
    <row r="39" spans="1:15" ht="14.4" hidden="1" customHeight="1" outlineLevel="2" x14ac:dyDescent="0.3">
      <c r="A39" s="198"/>
      <c r="B39" s="203"/>
      <c r="C39" s="236"/>
      <c r="D39" s="236"/>
      <c r="E39" s="231"/>
      <c r="F39" s="231"/>
      <c r="G39" s="231"/>
      <c r="H39" s="331"/>
      <c r="I39" s="219"/>
      <c r="J39" s="278"/>
      <c r="K39" s="282"/>
      <c r="L39" s="385">
        <f>'Hidden ARV Reference'!A26</f>
        <v>0</v>
      </c>
      <c r="M39" s="217">
        <f>SUMIF($C$12:$C$39,$L39,$H$12:$H$39)</f>
        <v>0</v>
      </c>
    </row>
    <row r="40" spans="1:15" ht="18" collapsed="1" x14ac:dyDescent="0.35">
      <c r="A40" s="198"/>
      <c r="B40" s="197"/>
      <c r="C40" s="221" t="s">
        <v>146</v>
      </c>
      <c r="D40" s="221"/>
      <c r="E40" s="221"/>
      <c r="F40" s="221"/>
      <c r="G40" s="221"/>
      <c r="H40" s="221"/>
      <c r="I40" s="222"/>
      <c r="J40" s="211"/>
      <c r="K40" s="282"/>
      <c r="L40" s="386"/>
      <c r="M40" s="212"/>
    </row>
    <row r="41" spans="1:15" x14ac:dyDescent="0.3">
      <c r="A41" s="198"/>
      <c r="B41" s="197"/>
      <c r="C41" s="214" t="s">
        <v>92</v>
      </c>
      <c r="D41" s="223" t="s">
        <v>104</v>
      </c>
      <c r="E41" s="214" t="s">
        <v>103</v>
      </c>
      <c r="F41" s="214">
        <v>60</v>
      </c>
      <c r="G41" s="214">
        <v>2</v>
      </c>
      <c r="H41" s="220">
        <v>1</v>
      </c>
      <c r="I41" s="219">
        <f>COUNTIFS($J$12:$J$73,"&lt;="&amp;J41,$J$12:$J$73,"&lt;&gt;0")</f>
        <v>8</v>
      </c>
      <c r="J41" s="278" t="str">
        <f t="shared" ref="J41:J44" si="3">IF(ISBLANK(C41),0,C41&amp;" ("&amp;D41&amp;") - "&amp;F41&amp;" "&amp;E41)</f>
        <v>AZT+3TC (300/150) - 60 tab</v>
      </c>
      <c r="K41" s="282"/>
      <c r="L41" s="385" t="str">
        <f>'Hidden ARV Reference'!C5</f>
        <v>AZT+3TC</v>
      </c>
      <c r="M41" s="217">
        <f t="shared" ref="M41:M53" si="4">SUMIF($C$41:$C$53,$L41,$H$41:$H$53)</f>
        <v>1</v>
      </c>
    </row>
    <row r="42" spans="1:15" x14ac:dyDescent="0.3">
      <c r="A42" s="198"/>
      <c r="B42" s="197"/>
      <c r="C42" s="369" t="s">
        <v>93</v>
      </c>
      <c r="D42" s="381" t="s">
        <v>180</v>
      </c>
      <c r="E42" s="369" t="s">
        <v>103</v>
      </c>
      <c r="F42" s="369">
        <v>30</v>
      </c>
      <c r="G42" s="369">
        <v>1</v>
      </c>
      <c r="H42" s="372">
        <v>1</v>
      </c>
      <c r="I42" s="219">
        <f>COUNTIFS($J$12:$J$73,"&lt;="&amp;J42,$J$12:$J$73,"&lt;&gt;0")</f>
        <v>4</v>
      </c>
      <c r="J42" s="278" t="str">
        <f t="shared" si="3"/>
        <v>ABC+3TC (600/300) - 30 tab</v>
      </c>
      <c r="K42" s="282"/>
      <c r="L42" s="385" t="str">
        <f>'Hidden ARV Reference'!C6</f>
        <v>ABC+3TC</v>
      </c>
      <c r="M42" s="217">
        <f t="shared" si="4"/>
        <v>1</v>
      </c>
    </row>
    <row r="43" spans="1:15" x14ac:dyDescent="0.3">
      <c r="A43" s="198"/>
      <c r="B43" s="197"/>
      <c r="C43" s="214" t="s">
        <v>96</v>
      </c>
      <c r="D43" s="214" t="s">
        <v>110</v>
      </c>
      <c r="E43" s="214" t="s">
        <v>103</v>
      </c>
      <c r="F43" s="214">
        <v>30</v>
      </c>
      <c r="G43" s="214">
        <v>1</v>
      </c>
      <c r="H43" s="220">
        <v>1</v>
      </c>
      <c r="I43" s="219">
        <f>COUNTIFS($J$12:$J$73,"&lt;="&amp;J43,$J$12:$J$73,"&lt;&gt;0")</f>
        <v>41</v>
      </c>
      <c r="J43" s="278" t="str">
        <f t="shared" si="3"/>
        <v>TDF+FTC (300/200) - 30 tab</v>
      </c>
      <c r="K43" s="282"/>
      <c r="L43" s="385" t="str">
        <f>'Hidden ARV Reference'!C7</f>
        <v>TDF+FTC</v>
      </c>
      <c r="M43" s="217">
        <f t="shared" si="4"/>
        <v>1</v>
      </c>
    </row>
    <row r="44" spans="1:15" x14ac:dyDescent="0.3">
      <c r="A44" s="198"/>
      <c r="B44" s="197"/>
      <c r="C44" s="369" t="s">
        <v>95</v>
      </c>
      <c r="D44" s="382" t="s">
        <v>187</v>
      </c>
      <c r="E44" s="369" t="s">
        <v>103</v>
      </c>
      <c r="F44" s="369">
        <v>30</v>
      </c>
      <c r="G44" s="369">
        <v>1</v>
      </c>
      <c r="H44" s="372">
        <v>1</v>
      </c>
      <c r="I44" s="219">
        <f>COUNTIFS($J$12:$J$73,"&lt;="&amp;J44,$J$12:$J$73,"&lt;&gt;0")</f>
        <v>33</v>
      </c>
      <c r="J44" s="278" t="str">
        <f t="shared" si="3"/>
        <v>TDF+3TC (300/300) - 30 tab</v>
      </c>
      <c r="K44" s="282"/>
      <c r="L44" s="385" t="str">
        <f>'Hidden ARV Reference'!C8</f>
        <v>TDF+3TC</v>
      </c>
      <c r="M44" s="217">
        <f t="shared" si="4"/>
        <v>1</v>
      </c>
    </row>
    <row r="45" spans="1:15" hidden="1" outlineLevel="1" x14ac:dyDescent="0.3">
      <c r="A45" s="198"/>
      <c r="B45" s="197"/>
      <c r="C45" s="237"/>
      <c r="D45" s="231"/>
      <c r="E45" s="233"/>
      <c r="F45" s="233"/>
      <c r="G45" s="232"/>
      <c r="H45" s="234"/>
      <c r="I45" s="219"/>
      <c r="J45" s="278"/>
      <c r="K45" s="282"/>
      <c r="L45" s="385">
        <f>'Hidden ARV Reference'!C9</f>
        <v>0</v>
      </c>
      <c r="M45" s="217">
        <f t="shared" si="4"/>
        <v>0</v>
      </c>
      <c r="O45" s="66"/>
    </row>
    <row r="46" spans="1:15" hidden="1" outlineLevel="1" x14ac:dyDescent="0.3">
      <c r="A46" s="198"/>
      <c r="B46" s="197"/>
      <c r="C46" s="232"/>
      <c r="D46" s="214"/>
      <c r="E46" s="214"/>
      <c r="F46" s="214"/>
      <c r="G46" s="214"/>
      <c r="H46" s="220"/>
      <c r="I46" s="219"/>
      <c r="J46" s="278"/>
      <c r="K46" s="282"/>
      <c r="L46" s="385">
        <f>'Hidden ARV Reference'!C10</f>
        <v>0</v>
      </c>
      <c r="M46" s="217">
        <f t="shared" si="4"/>
        <v>0</v>
      </c>
    </row>
    <row r="47" spans="1:15" hidden="1" outlineLevel="1" x14ac:dyDescent="0.3">
      <c r="A47" s="198"/>
      <c r="B47" s="197"/>
      <c r="C47" s="232"/>
      <c r="D47" s="214"/>
      <c r="E47" s="214"/>
      <c r="F47" s="214"/>
      <c r="G47" s="214"/>
      <c r="H47" s="220"/>
      <c r="I47" s="219"/>
      <c r="J47" s="278"/>
      <c r="K47" s="282"/>
      <c r="L47" s="385">
        <f>'Hidden ARV Reference'!C11</f>
        <v>0</v>
      </c>
      <c r="M47" s="217">
        <f t="shared" si="4"/>
        <v>0</v>
      </c>
    </row>
    <row r="48" spans="1:15" hidden="1" outlineLevel="1" x14ac:dyDescent="0.3">
      <c r="A48" s="198"/>
      <c r="B48" s="197"/>
      <c r="C48" s="232"/>
      <c r="D48" s="214"/>
      <c r="E48" s="214"/>
      <c r="F48" s="214"/>
      <c r="G48" s="214"/>
      <c r="H48" s="220"/>
      <c r="I48" s="219"/>
      <c r="J48" s="278"/>
      <c r="K48" s="282"/>
      <c r="L48" s="385">
        <f>'Hidden ARV Reference'!C12</f>
        <v>0</v>
      </c>
      <c r="M48" s="217">
        <f t="shared" si="4"/>
        <v>0</v>
      </c>
    </row>
    <row r="49" spans="1:15" hidden="1" outlineLevel="1" x14ac:dyDescent="0.3">
      <c r="A49" s="198"/>
      <c r="B49" s="197"/>
      <c r="C49" s="232"/>
      <c r="D49" s="214"/>
      <c r="E49" s="214"/>
      <c r="F49" s="214"/>
      <c r="G49" s="214"/>
      <c r="H49" s="220"/>
      <c r="I49" s="219"/>
      <c r="J49" s="278"/>
      <c r="K49" s="282"/>
      <c r="L49" s="385">
        <f>'Hidden ARV Reference'!C13</f>
        <v>0</v>
      </c>
      <c r="M49" s="217">
        <f t="shared" si="4"/>
        <v>0</v>
      </c>
    </row>
    <row r="50" spans="1:15" hidden="1" outlineLevel="1" x14ac:dyDescent="0.3">
      <c r="A50" s="198"/>
      <c r="B50" s="197"/>
      <c r="C50" s="232"/>
      <c r="D50" s="214"/>
      <c r="E50" s="214"/>
      <c r="F50" s="214"/>
      <c r="G50" s="214"/>
      <c r="H50" s="220"/>
      <c r="I50" s="219"/>
      <c r="J50" s="278"/>
      <c r="K50" s="282"/>
      <c r="L50" s="385">
        <f>'Hidden ARV Reference'!C14</f>
        <v>0</v>
      </c>
      <c r="M50" s="217">
        <f t="shared" si="4"/>
        <v>0</v>
      </c>
    </row>
    <row r="51" spans="1:15" hidden="1" outlineLevel="1" x14ac:dyDescent="0.3">
      <c r="A51" s="198"/>
      <c r="B51" s="197"/>
      <c r="C51" s="232"/>
      <c r="D51" s="214"/>
      <c r="E51" s="214"/>
      <c r="F51" s="214"/>
      <c r="G51" s="214"/>
      <c r="H51" s="220"/>
      <c r="I51" s="219"/>
      <c r="J51" s="278"/>
      <c r="K51" s="282"/>
      <c r="L51" s="385">
        <f>'Hidden ARV Reference'!C15</f>
        <v>0</v>
      </c>
      <c r="M51" s="217">
        <f t="shared" si="4"/>
        <v>0</v>
      </c>
    </row>
    <row r="52" spans="1:15" hidden="1" outlineLevel="1" x14ac:dyDescent="0.3">
      <c r="A52" s="198"/>
      <c r="B52" s="197"/>
      <c r="C52" s="232"/>
      <c r="D52" s="214"/>
      <c r="E52" s="214"/>
      <c r="F52" s="214"/>
      <c r="G52" s="214"/>
      <c r="H52" s="220"/>
      <c r="I52" s="219"/>
      <c r="J52" s="278"/>
      <c r="K52" s="282"/>
      <c r="L52" s="385">
        <f>'Hidden ARV Reference'!C16</f>
        <v>0</v>
      </c>
      <c r="M52" s="217">
        <f t="shared" si="4"/>
        <v>0</v>
      </c>
    </row>
    <row r="53" spans="1:15" hidden="1" outlineLevel="1" x14ac:dyDescent="0.3">
      <c r="A53" s="198"/>
      <c r="B53" s="197"/>
      <c r="C53" s="232"/>
      <c r="D53" s="214"/>
      <c r="E53" s="214"/>
      <c r="F53" s="214"/>
      <c r="G53" s="214"/>
      <c r="H53" s="220"/>
      <c r="I53" s="219"/>
      <c r="J53" s="278"/>
      <c r="K53" s="280"/>
      <c r="L53" s="385">
        <f>'Hidden ARV Reference'!C17</f>
        <v>0</v>
      </c>
      <c r="M53" s="217">
        <f t="shared" si="4"/>
        <v>0</v>
      </c>
    </row>
    <row r="54" spans="1:15" ht="18" collapsed="1" x14ac:dyDescent="0.35">
      <c r="A54" s="198"/>
      <c r="B54" s="197"/>
      <c r="C54" s="221" t="s">
        <v>91</v>
      </c>
      <c r="D54" s="221"/>
      <c r="E54" s="221"/>
      <c r="F54" s="221"/>
      <c r="G54" s="221"/>
      <c r="H54" s="221"/>
      <c r="I54" s="222"/>
      <c r="J54" s="211"/>
      <c r="K54" s="280"/>
      <c r="L54" s="386"/>
      <c r="M54" s="212"/>
    </row>
    <row r="55" spans="1:15" x14ac:dyDescent="0.3">
      <c r="A55" s="198"/>
      <c r="B55" s="197"/>
      <c r="C55" s="219" t="s">
        <v>97</v>
      </c>
      <c r="D55" s="219" t="s">
        <v>105</v>
      </c>
      <c r="E55" s="219" t="s">
        <v>103</v>
      </c>
      <c r="F55" s="219">
        <v>60</v>
      </c>
      <c r="G55" s="214">
        <v>2</v>
      </c>
      <c r="H55" s="220">
        <v>1</v>
      </c>
      <c r="I55" s="219">
        <f t="shared" ref="I55:I71" si="5">COUNTIFS($J$12:$J$73,"&lt;="&amp;J55,$J$12:$J$73,"&lt;&gt;0")</f>
        <v>10</v>
      </c>
      <c r="J55" s="278" t="str">
        <f t="shared" ref="J55:J71" si="6">IF(ISBLANK(C55),0,C55&amp;" ("&amp;D55&amp;") - "&amp;F55&amp;" "&amp;E55)</f>
        <v>AZT+3TC+NVP (300/150/200) - 60 tab</v>
      </c>
      <c r="K55" s="280"/>
      <c r="L55" s="385" t="str">
        <f>'Hidden ARV Reference'!E5</f>
        <v>AZT+3TC+NVP</v>
      </c>
      <c r="M55" s="217">
        <f t="shared" ref="M55:M64" si="7">SUMIF($C$55:$C$73,$L55,$H$55:$H$73)</f>
        <v>1</v>
      </c>
    </row>
    <row r="56" spans="1:15" x14ac:dyDescent="0.3">
      <c r="A56" s="198"/>
      <c r="B56" s="197"/>
      <c r="C56" s="371" t="s">
        <v>102</v>
      </c>
      <c r="D56" s="371" t="s">
        <v>181</v>
      </c>
      <c r="E56" s="371" t="s">
        <v>103</v>
      </c>
      <c r="F56" s="371">
        <v>60</v>
      </c>
      <c r="G56" s="369">
        <v>2</v>
      </c>
      <c r="H56" s="372">
        <v>1</v>
      </c>
      <c r="I56" s="219">
        <f t="shared" si="5"/>
        <v>9</v>
      </c>
      <c r="J56" s="278" t="str">
        <f t="shared" si="6"/>
        <v>AZT+3TC+ABC (300/150/300) - 60 tab</v>
      </c>
      <c r="K56" s="280"/>
      <c r="L56" s="385" t="str">
        <f>'Hidden ARV Reference'!E6</f>
        <v>AZT+3TC+ABC</v>
      </c>
      <c r="M56" s="217">
        <f t="shared" si="7"/>
        <v>1</v>
      </c>
    </row>
    <row r="57" spans="1:15" x14ac:dyDescent="0.3">
      <c r="A57" s="198"/>
      <c r="B57" s="197"/>
      <c r="C57" s="219" t="s">
        <v>347</v>
      </c>
      <c r="D57" s="219" t="s">
        <v>348</v>
      </c>
      <c r="E57" s="219" t="s">
        <v>103</v>
      </c>
      <c r="F57" s="219">
        <v>30</v>
      </c>
      <c r="G57" s="214">
        <v>1</v>
      </c>
      <c r="H57" s="220">
        <v>1</v>
      </c>
      <c r="I57" s="219">
        <f t="shared" si="5"/>
        <v>5</v>
      </c>
      <c r="J57" s="278" t="str">
        <f t="shared" si="6"/>
        <v>ABC+3TC+DTG (600/300/50) - 30 tab</v>
      </c>
      <c r="K57" s="280"/>
      <c r="L57" s="385" t="str">
        <f>'Hidden ARV Reference'!E7</f>
        <v>ABC+3TC+DTG</v>
      </c>
      <c r="M57" s="217">
        <f t="shared" si="7"/>
        <v>1</v>
      </c>
      <c r="O57" s="202"/>
    </row>
    <row r="58" spans="1:15" ht="15" thickBot="1" x14ac:dyDescent="0.35">
      <c r="A58" s="198"/>
      <c r="B58" s="197"/>
      <c r="C58" s="369" t="s">
        <v>265</v>
      </c>
      <c r="D58" s="369" t="s">
        <v>111</v>
      </c>
      <c r="E58" s="369" t="s">
        <v>103</v>
      </c>
      <c r="F58" s="383">
        <v>30</v>
      </c>
      <c r="G58" s="369">
        <v>1</v>
      </c>
      <c r="H58" s="372">
        <v>1</v>
      </c>
      <c r="I58" s="219">
        <f t="shared" si="5"/>
        <v>42</v>
      </c>
      <c r="J58" s="278" t="str">
        <f t="shared" si="6"/>
        <v>TDF+FTC+EFV600 (300/200/600) - 30 tab</v>
      </c>
      <c r="K58" s="280"/>
      <c r="L58" s="385" t="str">
        <f>'Hidden ARV Reference'!E8</f>
        <v>TDF+FTC+EFV600</v>
      </c>
      <c r="M58" s="217">
        <f t="shared" si="7"/>
        <v>1</v>
      </c>
    </row>
    <row r="59" spans="1:15" ht="15" thickBot="1" x14ac:dyDescent="0.35">
      <c r="A59" s="198"/>
      <c r="B59" s="197"/>
      <c r="C59" s="214" t="s">
        <v>254</v>
      </c>
      <c r="D59" s="214" t="s">
        <v>188</v>
      </c>
      <c r="E59" s="215" t="s">
        <v>103</v>
      </c>
      <c r="F59" s="238">
        <v>30</v>
      </c>
      <c r="G59" s="214">
        <v>1</v>
      </c>
      <c r="H59" s="220">
        <v>1</v>
      </c>
      <c r="I59" s="219">
        <f t="shared" si="5"/>
        <v>40</v>
      </c>
      <c r="J59" s="278" t="str">
        <f t="shared" si="6"/>
        <v>TDF+3TC+EFV600 (300/300/600) - 30 tab</v>
      </c>
      <c r="K59" s="280"/>
      <c r="L59" s="385" t="str">
        <f>'Hidden ARV Reference'!E9</f>
        <v>TDF+3TC+EFV600</v>
      </c>
      <c r="M59" s="217">
        <f t="shared" si="7"/>
        <v>1</v>
      </c>
      <c r="O59" s="66"/>
    </row>
    <row r="60" spans="1:15" x14ac:dyDescent="0.3">
      <c r="A60" s="198"/>
      <c r="B60" s="197"/>
      <c r="C60" s="371" t="s">
        <v>255</v>
      </c>
      <c r="D60" s="371" t="s">
        <v>226</v>
      </c>
      <c r="E60" s="371" t="s">
        <v>103</v>
      </c>
      <c r="F60" s="371">
        <v>30</v>
      </c>
      <c r="G60" s="371">
        <v>1</v>
      </c>
      <c r="H60" s="326"/>
      <c r="I60" s="219">
        <f t="shared" si="5"/>
        <v>38</v>
      </c>
      <c r="J60" s="278" t="str">
        <f t="shared" si="6"/>
        <v>TDF+3TC+EFV400 (300/300/400) - 30 tab</v>
      </c>
      <c r="K60" s="280"/>
      <c r="L60" s="385" t="str">
        <f>'Hidden ARV Reference'!E10</f>
        <v>TDF+3TC+EFV400</v>
      </c>
      <c r="M60" s="217">
        <f t="shared" si="7"/>
        <v>1</v>
      </c>
    </row>
    <row r="61" spans="1:15" ht="15" thickBot="1" x14ac:dyDescent="0.35">
      <c r="A61" s="198"/>
      <c r="B61" s="197"/>
      <c r="C61" s="371" t="s">
        <v>255</v>
      </c>
      <c r="D61" s="371" t="s">
        <v>226</v>
      </c>
      <c r="E61" s="371" t="s">
        <v>103</v>
      </c>
      <c r="F61" s="371">
        <v>90</v>
      </c>
      <c r="G61" s="371">
        <v>1</v>
      </c>
      <c r="H61" s="325">
        <v>1</v>
      </c>
      <c r="I61" s="219">
        <f t="shared" si="5"/>
        <v>39</v>
      </c>
      <c r="J61" s="278" t="str">
        <f t="shared" si="6"/>
        <v>TDF+3TC+EFV400 (300/300/400) - 90 tab</v>
      </c>
      <c r="K61" s="281" t="str">
        <f>IF(SUM(H60:H61)=1,"","Error: TLE400 must add to 100% if included in quantification")</f>
        <v/>
      </c>
      <c r="L61" s="385" t="str">
        <f>'Hidden ARV Reference'!E11</f>
        <v>TDF+3TC+ATV/r</v>
      </c>
      <c r="M61" s="217">
        <f t="shared" si="7"/>
        <v>1</v>
      </c>
    </row>
    <row r="62" spans="1:15" ht="15" thickBot="1" x14ac:dyDescent="0.35">
      <c r="A62" s="198"/>
      <c r="B62" s="197"/>
      <c r="C62" s="219" t="s">
        <v>224</v>
      </c>
      <c r="D62" s="219" t="s">
        <v>245</v>
      </c>
      <c r="E62" s="219" t="s">
        <v>264</v>
      </c>
      <c r="F62" s="219">
        <v>60</v>
      </c>
      <c r="G62" s="214">
        <v>1</v>
      </c>
      <c r="H62" s="274">
        <v>1</v>
      </c>
      <c r="I62" s="219">
        <f t="shared" si="5"/>
        <v>34</v>
      </c>
      <c r="J62" s="278" t="str">
        <f t="shared" si="6"/>
        <v>TDF+3TC+ATV/r ((300/300)+300+100) - 60 co-pack</v>
      </c>
      <c r="K62" s="280"/>
      <c r="L62" s="385" t="str">
        <f>'Hidden ARV Reference'!E12</f>
        <v>TDF+3TC+DTG</v>
      </c>
      <c r="M62" s="217">
        <f t="shared" si="7"/>
        <v>1</v>
      </c>
    </row>
    <row r="63" spans="1:15" x14ac:dyDescent="0.3">
      <c r="A63" s="198"/>
      <c r="B63" s="197"/>
      <c r="C63" s="371" t="s">
        <v>230</v>
      </c>
      <c r="D63" s="371" t="s">
        <v>251</v>
      </c>
      <c r="E63" s="371" t="s">
        <v>103</v>
      </c>
      <c r="F63" s="371">
        <v>30</v>
      </c>
      <c r="G63" s="375">
        <v>1</v>
      </c>
      <c r="H63" s="395">
        <v>0.1</v>
      </c>
      <c r="I63" s="216">
        <f t="shared" si="5"/>
        <v>36</v>
      </c>
      <c r="J63" s="278" t="str">
        <f t="shared" si="6"/>
        <v>TDF+3TC+DTG (300/300/50) - 30 tab</v>
      </c>
      <c r="K63" s="280"/>
      <c r="L63" s="385" t="str">
        <f>'Hidden ARV Reference'!E13</f>
        <v>TAF+3TC+DTG</v>
      </c>
      <c r="M63" s="217">
        <f t="shared" si="7"/>
        <v>1</v>
      </c>
    </row>
    <row r="64" spans="1:15" x14ac:dyDescent="0.3">
      <c r="A64" s="198"/>
      <c r="B64" s="197"/>
      <c r="C64" s="371" t="s">
        <v>230</v>
      </c>
      <c r="D64" s="371" t="s">
        <v>251</v>
      </c>
      <c r="E64" s="371" t="s">
        <v>103</v>
      </c>
      <c r="F64" s="371">
        <v>90</v>
      </c>
      <c r="G64" s="375">
        <v>1</v>
      </c>
      <c r="H64" s="396">
        <v>0.9</v>
      </c>
      <c r="I64" s="216">
        <f t="shared" si="5"/>
        <v>37</v>
      </c>
      <c r="J64" s="278" t="str">
        <f t="shared" si="6"/>
        <v>TDF+3TC+DTG (300/300/50) - 90 tab</v>
      </c>
      <c r="K64" s="280"/>
      <c r="L64" s="385" t="str">
        <f>'Hidden ARV Reference'!E14</f>
        <v>TAF+FTC+DTG</v>
      </c>
      <c r="M64" s="217">
        <f t="shared" si="7"/>
        <v>1</v>
      </c>
    </row>
    <row r="65" spans="1:14" ht="15" thickBot="1" x14ac:dyDescent="0.35">
      <c r="A65" s="198"/>
      <c r="B65" s="197"/>
      <c r="C65" s="371" t="s">
        <v>230</v>
      </c>
      <c r="D65" s="371" t="s">
        <v>251</v>
      </c>
      <c r="E65" s="371" t="s">
        <v>103</v>
      </c>
      <c r="F65" s="371">
        <v>180</v>
      </c>
      <c r="G65" s="375">
        <v>1</v>
      </c>
      <c r="H65" s="397"/>
      <c r="I65" s="216">
        <f t="shared" si="5"/>
        <v>35</v>
      </c>
      <c r="J65" s="278" t="str">
        <f t="shared" si="6"/>
        <v>TDF+3TC+DTG (300/300/50) - 180 tab</v>
      </c>
      <c r="K65" s="281" t="str">
        <f>IF(SUM(H63:H65)=1,"","Error: TLD must add to 100% if included in quantification")</f>
        <v/>
      </c>
      <c r="L65" s="385"/>
      <c r="M65" s="217"/>
    </row>
    <row r="66" spans="1:14" x14ac:dyDescent="0.3">
      <c r="A66" s="198"/>
      <c r="B66" s="197"/>
      <c r="C66" s="384" t="s">
        <v>330</v>
      </c>
      <c r="D66" s="385" t="s">
        <v>332</v>
      </c>
      <c r="E66" s="385" t="s">
        <v>103</v>
      </c>
      <c r="F66" s="219">
        <v>30</v>
      </c>
      <c r="G66" s="384">
        <v>1</v>
      </c>
      <c r="H66" s="395">
        <v>1</v>
      </c>
      <c r="I66" s="219">
        <f t="shared" si="5"/>
        <v>27</v>
      </c>
      <c r="J66" s="278" t="str">
        <f t="shared" si="6"/>
        <v>TAF+3TC+DTG (25/300/50) - 30 tab</v>
      </c>
      <c r="K66" s="280"/>
      <c r="L66" s="385"/>
      <c r="M66" s="217"/>
    </row>
    <row r="67" spans="1:14" x14ac:dyDescent="0.3">
      <c r="A67" s="198"/>
      <c r="B67" s="197"/>
      <c r="C67" s="384" t="s">
        <v>330</v>
      </c>
      <c r="D67" s="385" t="s">
        <v>332</v>
      </c>
      <c r="E67" s="385" t="s">
        <v>103</v>
      </c>
      <c r="F67" s="219">
        <v>90</v>
      </c>
      <c r="G67" s="384">
        <v>1</v>
      </c>
      <c r="H67" s="396"/>
      <c r="I67" s="219">
        <f t="shared" si="5"/>
        <v>28</v>
      </c>
      <c r="J67" s="278" t="str">
        <f t="shared" si="6"/>
        <v>TAF+3TC+DTG (25/300/50) - 90 tab</v>
      </c>
      <c r="K67" s="280"/>
      <c r="L67" s="385"/>
      <c r="M67" s="217"/>
    </row>
    <row r="68" spans="1:14" ht="15" thickBot="1" x14ac:dyDescent="0.35">
      <c r="A68" s="198"/>
      <c r="B68" s="197"/>
      <c r="C68" s="384" t="s">
        <v>330</v>
      </c>
      <c r="D68" s="385" t="s">
        <v>332</v>
      </c>
      <c r="E68" s="385" t="s">
        <v>103</v>
      </c>
      <c r="F68" s="219">
        <v>180</v>
      </c>
      <c r="G68" s="384">
        <v>1</v>
      </c>
      <c r="H68" s="397"/>
      <c r="I68" s="219">
        <f t="shared" si="5"/>
        <v>26</v>
      </c>
      <c r="J68" s="278" t="str">
        <f t="shared" si="6"/>
        <v>TAF+3TC+DTG (25/300/50) - 180 tab</v>
      </c>
      <c r="K68" s="281" t="str">
        <f>IF(SUM(H66:H68)=1,"","Error: TAF/L/D must add to 100% if included in quantification")</f>
        <v/>
      </c>
      <c r="L68" s="385"/>
      <c r="M68" s="217"/>
    </row>
    <row r="69" spans="1:14" x14ac:dyDescent="0.3">
      <c r="A69" s="198"/>
      <c r="B69" s="197"/>
      <c r="C69" s="371" t="s">
        <v>331</v>
      </c>
      <c r="D69" s="371" t="s">
        <v>333</v>
      </c>
      <c r="E69" s="371" t="s">
        <v>103</v>
      </c>
      <c r="F69" s="371">
        <v>30</v>
      </c>
      <c r="G69" s="369">
        <v>1</v>
      </c>
      <c r="H69" s="395">
        <v>1</v>
      </c>
      <c r="I69" s="219">
        <f t="shared" si="5"/>
        <v>30</v>
      </c>
      <c r="J69" s="278" t="str">
        <f t="shared" si="6"/>
        <v>TAF+FTC+DTG (25/200/50) - 30 tab</v>
      </c>
      <c r="K69" s="280"/>
      <c r="L69" s="385"/>
      <c r="M69" s="217"/>
    </row>
    <row r="70" spans="1:14" x14ac:dyDescent="0.3">
      <c r="A70" s="198"/>
      <c r="B70" s="197"/>
      <c r="C70" s="371" t="s">
        <v>331</v>
      </c>
      <c r="D70" s="371" t="s">
        <v>333</v>
      </c>
      <c r="E70" s="371" t="s">
        <v>103</v>
      </c>
      <c r="F70" s="371">
        <v>90</v>
      </c>
      <c r="G70" s="369">
        <v>1</v>
      </c>
      <c r="H70" s="396"/>
      <c r="I70" s="219">
        <f t="shared" si="5"/>
        <v>31</v>
      </c>
      <c r="J70" s="278" t="str">
        <f t="shared" si="6"/>
        <v>TAF+FTC+DTG (25/200/50) - 90 tab</v>
      </c>
      <c r="K70" s="280"/>
      <c r="L70" s="385"/>
      <c r="M70" s="217"/>
    </row>
    <row r="71" spans="1:14" ht="15" thickBot="1" x14ac:dyDescent="0.35">
      <c r="A71" s="198"/>
      <c r="B71" s="197"/>
      <c r="C71" s="371" t="s">
        <v>331</v>
      </c>
      <c r="D71" s="371" t="s">
        <v>333</v>
      </c>
      <c r="E71" s="371" t="s">
        <v>103</v>
      </c>
      <c r="F71" s="371">
        <v>180</v>
      </c>
      <c r="G71" s="369">
        <v>1</v>
      </c>
      <c r="H71" s="397"/>
      <c r="I71" s="219">
        <f t="shared" si="5"/>
        <v>29</v>
      </c>
      <c r="J71" s="278" t="str">
        <f t="shared" si="6"/>
        <v>TAF+FTC+DTG (25/200/50) - 180 tab</v>
      </c>
      <c r="K71" s="281" t="str">
        <f>IF(SUM(H69:H71)=1,"","Error: TAF/E/D must add to 100% if included in quantification")</f>
        <v/>
      </c>
      <c r="L71" s="385"/>
      <c r="M71" s="217"/>
    </row>
    <row r="72" spans="1:14" hidden="1" outlineLevel="1" x14ac:dyDescent="0.3">
      <c r="A72" s="198"/>
      <c r="B72" s="197"/>
      <c r="C72" s="232"/>
      <c r="D72" s="214"/>
      <c r="E72" s="214"/>
      <c r="F72" s="214"/>
      <c r="G72" s="214"/>
      <c r="H72" s="220"/>
      <c r="I72" s="219"/>
      <c r="J72" s="278"/>
      <c r="K72" s="280"/>
      <c r="L72" s="279">
        <f>'Hidden ARV Reference'!E18</f>
        <v>0</v>
      </c>
      <c r="M72" s="217">
        <f>SUMIF($C$55:$C$73,$L72,$H$55:$H$73)</f>
        <v>0</v>
      </c>
      <c r="N72" t="str">
        <f t="shared" ref="N72:N73" si="8">IF(AND(M72&lt;&gt;1,L72&lt;&gt;0),"&lt;- Ensure each molecule totals 100%","")</f>
        <v/>
      </c>
    </row>
    <row r="73" spans="1:14" hidden="1" outlineLevel="1" x14ac:dyDescent="0.3">
      <c r="A73" s="198"/>
      <c r="B73" s="197"/>
      <c r="C73" s="232"/>
      <c r="D73" s="214"/>
      <c r="E73" s="214"/>
      <c r="F73" s="214"/>
      <c r="G73" s="214"/>
      <c r="H73" s="220"/>
      <c r="I73" s="219"/>
      <c r="J73" s="278"/>
      <c r="K73" s="280"/>
      <c r="L73" s="279">
        <f>'Hidden ARV Reference'!E19</f>
        <v>0</v>
      </c>
      <c r="M73" s="217">
        <f>SUMIF($C$55:$C$73,$L73,$H$55:$H$73)</f>
        <v>0</v>
      </c>
      <c r="N73" t="str">
        <f t="shared" si="8"/>
        <v/>
      </c>
    </row>
    <row r="74" spans="1:14" collapsed="1" x14ac:dyDescent="0.3">
      <c r="A74" s="198"/>
      <c r="B74" s="197"/>
    </row>
    <row r="75" spans="1:14" x14ac:dyDescent="0.3">
      <c r="A75" s="198"/>
      <c r="B75" s="197"/>
      <c r="C75" s="92"/>
    </row>
    <row r="76" spans="1:14" x14ac:dyDescent="0.3">
      <c r="B76" s="2"/>
    </row>
    <row r="77" spans="1:14" x14ac:dyDescent="0.3">
      <c r="B77" s="2"/>
    </row>
    <row r="78" spans="1:14" x14ac:dyDescent="0.3">
      <c r="B78" s="2"/>
    </row>
    <row r="79" spans="1:14" x14ac:dyDescent="0.3">
      <c r="B79" s="2"/>
    </row>
    <row r="80" spans="1:14" x14ac:dyDescent="0.3">
      <c r="B80" s="2"/>
    </row>
    <row r="81" spans="2:2" x14ac:dyDescent="0.3">
      <c r="B81" s="2"/>
    </row>
    <row r="82" spans="2:2" x14ac:dyDescent="0.3">
      <c r="B82" s="2"/>
    </row>
    <row r="83" spans="2:2" x14ac:dyDescent="0.3">
      <c r="B83" s="2"/>
    </row>
    <row r="84" spans="2:2" x14ac:dyDescent="0.3">
      <c r="B84" s="2"/>
    </row>
    <row r="85" spans="2:2" x14ac:dyDescent="0.3">
      <c r="B85" s="2"/>
    </row>
    <row r="86" spans="2:2" x14ac:dyDescent="0.3">
      <c r="B86" s="2"/>
    </row>
    <row r="87" spans="2:2" x14ac:dyDescent="0.3">
      <c r="B87" s="2"/>
    </row>
    <row r="88" spans="2:2" x14ac:dyDescent="0.3">
      <c r="B88" s="2"/>
    </row>
    <row r="89" spans="2:2" x14ac:dyDescent="0.3">
      <c r="B89" s="2"/>
    </row>
    <row r="90" spans="2:2" x14ac:dyDescent="0.3">
      <c r="B90" s="2"/>
    </row>
    <row r="93" spans="2:2" x14ac:dyDescent="0.3">
      <c r="B93" s="2"/>
    </row>
    <row r="94" spans="2:2" x14ac:dyDescent="0.3">
      <c r="B94" s="2"/>
    </row>
    <row r="95" spans="2:2" x14ac:dyDescent="0.3">
      <c r="B95" s="2"/>
    </row>
    <row r="96" spans="2:2" x14ac:dyDescent="0.3">
      <c r="B96" s="2"/>
    </row>
    <row r="97" spans="2:2" x14ac:dyDescent="0.3">
      <c r="B97" s="2"/>
    </row>
    <row r="98" spans="2:2" x14ac:dyDescent="0.3">
      <c r="B98" s="2"/>
    </row>
    <row r="99" spans="2:2" x14ac:dyDescent="0.3">
      <c r="B99" s="2"/>
    </row>
    <row r="100" spans="2:2" x14ac:dyDescent="0.3">
      <c r="B100" s="2"/>
    </row>
    <row r="101" spans="2:2" x14ac:dyDescent="0.3">
      <c r="B101" s="2"/>
    </row>
    <row r="102" spans="2:2" x14ac:dyDescent="0.3">
      <c r="B102" s="2"/>
    </row>
    <row r="103" spans="2:2" x14ac:dyDescent="0.3">
      <c r="B103" s="2"/>
    </row>
    <row r="104" spans="2:2" x14ac:dyDescent="0.3">
      <c r="B104" s="2"/>
    </row>
    <row r="105" spans="2:2" x14ac:dyDescent="0.3">
      <c r="B105" s="2"/>
    </row>
    <row r="106" spans="2:2" x14ac:dyDescent="0.3">
      <c r="B106" s="2"/>
    </row>
    <row r="107" spans="2:2" x14ac:dyDescent="0.3">
      <c r="B107" s="2"/>
    </row>
    <row r="108" spans="2:2" x14ac:dyDescent="0.3">
      <c r="B108" s="2"/>
    </row>
    <row r="109" spans="2:2" x14ac:dyDescent="0.3">
      <c r="B109" s="2"/>
    </row>
    <row r="110" spans="2:2" x14ac:dyDescent="0.3">
      <c r="B110" s="2"/>
    </row>
    <row r="111" spans="2:2" x14ac:dyDescent="0.3">
      <c r="B111" s="2"/>
    </row>
    <row r="112" spans="2:2" x14ac:dyDescent="0.3">
      <c r="B112" s="2"/>
    </row>
    <row r="113" spans="2:2" x14ac:dyDescent="0.3">
      <c r="B113" s="2"/>
    </row>
    <row r="114" spans="2:2" x14ac:dyDescent="0.3">
      <c r="B114" s="2"/>
    </row>
    <row r="115" spans="2:2" x14ac:dyDescent="0.3">
      <c r="B115" s="2"/>
    </row>
    <row r="116" spans="2:2" x14ac:dyDescent="0.3">
      <c r="B116" s="2"/>
    </row>
    <row r="117" spans="2:2" x14ac:dyDescent="0.3">
      <c r="B117" s="2"/>
    </row>
    <row r="118" spans="2:2" x14ac:dyDescent="0.3">
      <c r="B118" s="2"/>
    </row>
    <row r="119" spans="2:2" x14ac:dyDescent="0.3">
      <c r="B119" s="2"/>
    </row>
    <row r="120" spans="2:2" x14ac:dyDescent="0.3">
      <c r="B120" s="2"/>
    </row>
    <row r="121" spans="2:2" x14ac:dyDescent="0.3">
      <c r="B121" s="2"/>
    </row>
    <row r="122" spans="2:2" x14ac:dyDescent="0.3">
      <c r="B122" s="2"/>
    </row>
    <row r="123" spans="2:2" x14ac:dyDescent="0.3">
      <c r="B123" s="2"/>
    </row>
    <row r="124" spans="2:2" x14ac:dyDescent="0.3">
      <c r="B124" s="2"/>
    </row>
    <row r="125" spans="2:2" x14ac:dyDescent="0.3">
      <c r="B125" s="2"/>
    </row>
    <row r="126" spans="2:2" x14ac:dyDescent="0.3">
      <c r="B126" s="2"/>
    </row>
    <row r="127" spans="2:2" x14ac:dyDescent="0.3">
      <c r="B127" s="2"/>
    </row>
    <row r="128" spans="2:2" x14ac:dyDescent="0.3">
      <c r="B128" s="2"/>
    </row>
  </sheetData>
  <sheetProtection algorithmName="SHA-512" hashValue="NkaTPAKMoVW+fgFocwoFFAyem4D6+8abDS4J16L5NAnC4VnvVEEvKfARpSOkS2SpHRESJslUh4hUxcIwdWfL6Q==" saltValue="JPf5k3NQ/s1CSg6u1x0wMQ==" spinCount="100000" sheet="1" objects="1" scenarios="1"/>
  <sortState xmlns:xlrd2="http://schemas.microsoft.com/office/spreadsheetml/2017/richdata2" ref="C14:I29">
    <sortCondition ref="C14:C29"/>
  </sortState>
  <conditionalFormatting sqref="C33">
    <cfRule type="expression" dxfId="106" priority="19">
      <formula>ISBLANK($C33)</formula>
    </cfRule>
  </conditionalFormatting>
  <conditionalFormatting sqref="C66:C68">
    <cfRule type="expression" dxfId="105" priority="22">
      <formula>ISBLANK($C66)</formula>
    </cfRule>
  </conditionalFormatting>
  <conditionalFormatting sqref="D21:G21">
    <cfRule type="expression" dxfId="104" priority="18">
      <formula>ISBLANK($C21)</formula>
    </cfRule>
  </conditionalFormatting>
  <conditionalFormatting sqref="D12:H20">
    <cfRule type="expression" dxfId="103" priority="16">
      <formula>ISBLANK($C12)</formula>
    </cfRule>
  </conditionalFormatting>
  <conditionalFormatting sqref="D22:H73">
    <cfRule type="expression" dxfId="102" priority="1">
      <formula>ISBLANK($C22)</formula>
    </cfRule>
  </conditionalFormatting>
  <conditionalFormatting sqref="L40:M40">
    <cfRule type="expression" dxfId="101" priority="86">
      <formula>$N40&lt;&gt;""</formula>
    </cfRule>
  </conditionalFormatting>
  <conditionalFormatting sqref="L41:M41">
    <cfRule type="expression" dxfId="100" priority="1491">
      <formula>#REF!&lt;&gt;""</formula>
    </cfRule>
  </conditionalFormatting>
  <conditionalFormatting sqref="L42:M53">
    <cfRule type="expression" dxfId="99" priority="1160">
      <formula>$N40&lt;&gt;""</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'Hidden ARV Reference'!$A$5:$A$26</xm:f>
          </x14:formula1>
          <xm:sqref>C12:C39</xm:sqref>
        </x14:dataValidation>
        <x14:dataValidation type="list" allowBlank="1" showInputMessage="1" showErrorMessage="1" xr:uid="{00000000-0002-0000-0500-000001000000}">
          <x14:formula1>
            <xm:f>'Hidden ARV Reference'!$C$5:$C$17</xm:f>
          </x14:formula1>
          <xm:sqref>C41:C53</xm:sqref>
        </x14:dataValidation>
        <x14:dataValidation type="list" allowBlank="1" showInputMessage="1" showErrorMessage="1" xr:uid="{00000000-0002-0000-0500-000002000000}">
          <x14:formula1>
            <xm:f>'Hidden ARV Reference'!$E$5:$E$19</xm:f>
          </x14:formula1>
          <xm:sqref>C55:C73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sheetPr>
  <dimension ref="B2:MH261"/>
  <sheetViews>
    <sheetView showGridLines="0" zoomScale="85" zoomScaleNormal="85" workbookViewId="0"/>
  </sheetViews>
  <sheetFormatPr defaultRowHeight="14.4" outlineLevelRow="1" outlineLevelCol="1" x14ac:dyDescent="0.3"/>
  <cols>
    <col min="1" max="2" width="1.6640625" customWidth="1"/>
    <col min="3" max="3" width="31.88671875" customWidth="1"/>
    <col min="4" max="4" width="0.6640625" customWidth="1"/>
    <col min="5" max="5" width="2.6640625" customWidth="1"/>
    <col min="6" max="6" width="10.44140625" customWidth="1"/>
    <col min="7" max="18" width="10.33203125" bestFit="1" customWidth="1"/>
    <col min="19" max="19" width="12.109375" bestFit="1" customWidth="1"/>
    <col min="78" max="113" width="9.109375" customWidth="1"/>
    <col min="114" max="114" width="9.109375" hidden="1" customWidth="1" outlineLevel="1"/>
    <col min="115" max="115" width="12.109375" hidden="1" customWidth="1" outlineLevel="1"/>
    <col min="116" max="116" width="17.21875" hidden="1" customWidth="1" outlineLevel="1"/>
    <col min="117" max="117" width="1.5546875" hidden="1" customWidth="1" outlineLevel="1"/>
    <col min="118" max="118" width="8.44140625" hidden="1" customWidth="1" outlineLevel="1"/>
    <col min="119" max="119" width="8.88671875" hidden="1" customWidth="1" outlineLevel="1"/>
    <col min="120" max="120" width="6.33203125" hidden="1" customWidth="1" outlineLevel="1"/>
    <col min="121" max="121" width="9.109375" hidden="1" customWidth="1" outlineLevel="1"/>
    <col min="122" max="123" width="5.6640625" hidden="1" customWidth="1" outlineLevel="1"/>
    <col min="124" max="124" width="7.77734375" hidden="1" customWidth="1" outlineLevel="1"/>
    <col min="125" max="125" width="8" hidden="1" customWidth="1" outlineLevel="1"/>
    <col min="126" max="126" width="6.6640625" hidden="1" customWidth="1" outlineLevel="1"/>
    <col min="127" max="132" width="6" hidden="1" customWidth="1" outlineLevel="1"/>
    <col min="133" max="139" width="9" hidden="1" customWidth="1" outlineLevel="1"/>
    <col min="140" max="140" width="5.109375" hidden="1" customWidth="1" outlineLevel="1"/>
    <col min="141" max="145" width="9.109375" hidden="1" customWidth="1" outlineLevel="1"/>
    <col min="146" max="153" width="5.5546875" hidden="1" customWidth="1" outlineLevel="1"/>
    <col min="154" max="154" width="0.6640625" hidden="1" customWidth="1" outlineLevel="1"/>
    <col min="155" max="155" width="22.33203125" hidden="1" customWidth="1" outlineLevel="1"/>
    <col min="156" max="156" width="4.77734375" hidden="1" customWidth="1" outlineLevel="1"/>
    <col min="157" max="157" width="6.33203125" hidden="1" customWidth="1" outlineLevel="1"/>
    <col min="158" max="158" width="4.5546875" hidden="1" customWidth="1" outlineLevel="1"/>
    <col min="159" max="160" width="5" hidden="1" customWidth="1" outlineLevel="1"/>
    <col min="161" max="162" width="7.77734375" hidden="1" customWidth="1" outlineLevel="1"/>
    <col min="163" max="163" width="4.5546875" hidden="1" customWidth="1" outlineLevel="1"/>
    <col min="164" max="164" width="4.33203125" hidden="1" customWidth="1" outlineLevel="1"/>
    <col min="165" max="165" width="6" hidden="1" customWidth="1" outlineLevel="1"/>
    <col min="166" max="166" width="4.88671875" hidden="1" customWidth="1" outlineLevel="1"/>
    <col min="167" max="167" width="4.5546875" hidden="1" customWidth="1" outlineLevel="1"/>
    <col min="168" max="169" width="4.6640625" hidden="1" customWidth="1" outlineLevel="1"/>
    <col min="170" max="176" width="6.5546875" hidden="1" customWidth="1" outlineLevel="1"/>
    <col min="177" max="177" width="1.109375" hidden="1" customWidth="1" outlineLevel="1"/>
    <col min="178" max="178" width="14.44140625" hidden="1" customWidth="1" outlineLevel="1"/>
    <col min="179" max="179" width="14.5546875" hidden="1" customWidth="1" outlineLevel="1"/>
    <col min="180" max="180" width="14.88671875" hidden="1" customWidth="1" outlineLevel="1"/>
    <col min="181" max="181" width="13.88671875" hidden="1" customWidth="1" outlineLevel="1"/>
    <col min="182" max="182" width="13.33203125" hidden="1" customWidth="1" outlineLevel="1"/>
    <col min="183" max="183" width="18.21875" hidden="1" customWidth="1" outlineLevel="1"/>
    <col min="184" max="184" width="5.5546875" hidden="1" customWidth="1" outlineLevel="1"/>
    <col min="185" max="185" width="14.21875" hidden="1" customWidth="1" outlineLevel="1"/>
    <col min="186" max="192" width="5.5546875" hidden="1" customWidth="1" outlineLevel="1"/>
    <col min="193" max="193" width="0.6640625" hidden="1" customWidth="1" outlineLevel="1"/>
    <col min="194" max="215" width="9.109375" hidden="1" customWidth="1" outlineLevel="1"/>
    <col min="216" max="216" width="1" hidden="1" customWidth="1" outlineLevel="1"/>
    <col min="217" max="217" width="10.88671875" hidden="1" customWidth="1" outlineLevel="1"/>
    <col min="218" max="218" width="9.5546875" hidden="1" customWidth="1" outlineLevel="1"/>
    <col min="219" max="221" width="9.44140625" hidden="1" customWidth="1" outlineLevel="1"/>
    <col min="222" max="225" width="5.88671875" hidden="1" customWidth="1" outlineLevel="1"/>
    <col min="226" max="229" width="4.88671875" hidden="1" customWidth="1" outlineLevel="1"/>
    <col min="230" max="230" width="1" hidden="1" customWidth="1" outlineLevel="1"/>
    <col min="231" max="231" width="4.5546875" hidden="1" customWidth="1" outlineLevel="1"/>
    <col min="232" max="232" width="6" hidden="1" customWidth="1" outlineLevel="1"/>
    <col min="233" max="237" width="6.44140625" hidden="1" customWidth="1" outlineLevel="1"/>
    <col min="238" max="238" width="7.6640625" hidden="1" customWidth="1" outlineLevel="1"/>
    <col min="239" max="241" width="6.44140625" hidden="1" customWidth="1" outlineLevel="1"/>
    <col min="242" max="243" width="4.44140625" hidden="1" customWidth="1" outlineLevel="1"/>
    <col min="244" max="244" width="6.5546875" hidden="1" customWidth="1" outlineLevel="1"/>
    <col min="245" max="252" width="4.5546875" hidden="1" customWidth="1" outlineLevel="1"/>
    <col min="253" max="253" width="1.33203125" hidden="1" customWidth="1" outlineLevel="1"/>
    <col min="254" max="257" width="14.44140625" hidden="1" customWidth="1" outlineLevel="1"/>
    <col min="258" max="258" width="13.109375" hidden="1" customWidth="1" outlineLevel="1"/>
    <col min="259" max="259" width="18.44140625" hidden="1" customWidth="1" outlineLevel="1"/>
    <col min="260" max="268" width="5.44140625" hidden="1" customWidth="1" outlineLevel="1"/>
    <col min="269" max="269" width="1.5546875" hidden="1" customWidth="1" outlineLevel="1"/>
    <col min="270" max="291" width="9.109375" hidden="1" customWidth="1" outlineLevel="1"/>
    <col min="292" max="292" width="1" hidden="1" customWidth="1" outlineLevel="1"/>
    <col min="293" max="297" width="10.6640625" hidden="1" customWidth="1" outlineLevel="1"/>
    <col min="298" max="305" width="5.88671875" hidden="1" customWidth="1" outlineLevel="1"/>
    <col min="306" max="306" width="1" hidden="1" customWidth="1" outlineLevel="1"/>
    <col min="307" max="307" width="9.44140625" hidden="1" customWidth="1" outlineLevel="1"/>
    <col min="308" max="308" width="5.6640625" hidden="1" customWidth="1" outlineLevel="1"/>
    <col min="309" max="309" width="6.6640625" hidden="1" customWidth="1" outlineLevel="1"/>
    <col min="310" max="310" width="4.88671875" hidden="1" customWidth="1" outlineLevel="1"/>
    <col min="311" max="311" width="4.6640625" hidden="1" customWidth="1" outlineLevel="1"/>
    <col min="312" max="312" width="5.6640625" hidden="1" customWidth="1" outlineLevel="1"/>
    <col min="313" max="313" width="6.5546875" hidden="1" customWidth="1" outlineLevel="1"/>
    <col min="314" max="314" width="5.6640625" hidden="1" customWidth="1" outlineLevel="1"/>
    <col min="315" max="316" width="6.44140625" hidden="1" customWidth="1" outlineLevel="1"/>
    <col min="317" max="318" width="5.6640625" hidden="1" customWidth="1" outlineLevel="1"/>
    <col min="319" max="328" width="4.5546875" hidden="1" customWidth="1" outlineLevel="1"/>
    <col min="329" max="329" width="1.33203125" hidden="1" customWidth="1" outlineLevel="1"/>
    <col min="330" max="333" width="14.44140625" hidden="1" customWidth="1" outlineLevel="1"/>
    <col min="334" max="334" width="18.6640625" hidden="1" customWidth="1" outlineLevel="1"/>
    <col min="335" max="335" width="17.109375" hidden="1" customWidth="1" outlineLevel="1"/>
    <col min="336" max="344" width="7.88671875" hidden="1" customWidth="1" outlineLevel="1"/>
    <col min="345" max="345" width="9.109375" hidden="1" customWidth="1" outlineLevel="1"/>
    <col min="346" max="346" width="9.109375" collapsed="1"/>
  </cols>
  <sheetData>
    <row r="2" spans="2:344" s="1" customFormat="1" ht="25.8" x14ac:dyDescent="0.5">
      <c r="B2" s="54" t="s">
        <v>276</v>
      </c>
    </row>
    <row r="3" spans="2:344" x14ac:dyDescent="0.3">
      <c r="B3" s="2"/>
      <c r="DN3" s="118"/>
      <c r="DO3" s="118"/>
      <c r="DP3" s="118"/>
      <c r="DQ3" s="118"/>
      <c r="DR3" s="118"/>
      <c r="DS3" s="118"/>
      <c r="DT3" s="118"/>
      <c r="DU3" s="118"/>
      <c r="DV3" s="118"/>
      <c r="DW3" s="118"/>
      <c r="DX3" s="118"/>
      <c r="DY3" s="118"/>
      <c r="DZ3" s="118"/>
      <c r="EA3" s="118"/>
      <c r="EB3" s="118"/>
      <c r="EC3" s="118"/>
      <c r="ED3" s="118"/>
      <c r="EE3" s="118"/>
      <c r="EF3" s="118"/>
      <c r="EG3" s="118"/>
      <c r="EH3" s="118"/>
      <c r="EI3" s="118"/>
      <c r="GL3" s="118"/>
      <c r="GM3" s="118"/>
      <c r="GN3" s="118"/>
      <c r="GO3" s="118"/>
      <c r="GP3" s="118"/>
      <c r="GQ3" s="118"/>
      <c r="GR3" s="118"/>
      <c r="GS3" s="118"/>
      <c r="GT3" s="118"/>
      <c r="GU3" s="118"/>
      <c r="GV3" s="118"/>
      <c r="GW3" s="118"/>
      <c r="GX3" s="118"/>
      <c r="GY3" s="118"/>
      <c r="GZ3" s="118"/>
      <c r="HA3" s="118"/>
      <c r="HB3" s="118"/>
      <c r="HC3" s="118"/>
      <c r="HD3" s="118"/>
      <c r="HE3" s="118"/>
      <c r="HF3" s="118"/>
      <c r="HG3" s="118"/>
      <c r="JJ3" s="118"/>
      <c r="JK3" s="118"/>
      <c r="JL3" s="118"/>
      <c r="JM3" s="118"/>
      <c r="JN3" s="118"/>
      <c r="JO3" s="118"/>
      <c r="JP3" s="118"/>
      <c r="JQ3" s="118"/>
      <c r="JR3" s="118"/>
      <c r="JS3" s="118"/>
      <c r="JT3" s="118"/>
      <c r="JU3" s="118"/>
      <c r="JV3" s="118"/>
      <c r="JW3" s="118"/>
      <c r="JX3" s="118"/>
      <c r="JY3" s="118"/>
      <c r="JZ3" s="118"/>
      <c r="KA3" s="118"/>
      <c r="KB3" s="118"/>
      <c r="KC3" s="118"/>
      <c r="KD3" s="118"/>
      <c r="KE3" s="118"/>
    </row>
    <row r="4" spans="2:344" x14ac:dyDescent="0.3">
      <c r="B4" s="2"/>
      <c r="F4" s="2" t="s">
        <v>275</v>
      </c>
    </row>
    <row r="5" spans="2:344" x14ac:dyDescent="0.3">
      <c r="B5" s="2"/>
      <c r="DO5" s="47"/>
    </row>
    <row r="6" spans="2:344" ht="18" x14ac:dyDescent="0.35">
      <c r="B6" s="2"/>
      <c r="C6" s="292" t="s">
        <v>161</v>
      </c>
      <c r="D6" s="293"/>
      <c r="F6" s="305" t="s">
        <v>124</v>
      </c>
      <c r="G6" s="40"/>
      <c r="H6" s="41" t="s">
        <v>52</v>
      </c>
      <c r="I6" s="42"/>
      <c r="J6" s="43"/>
      <c r="K6" s="44" t="s">
        <v>53</v>
      </c>
      <c r="L6" s="45"/>
      <c r="M6" s="40"/>
      <c r="N6" s="41" t="s">
        <v>54</v>
      </c>
      <c r="O6" s="42"/>
      <c r="P6" s="43"/>
      <c r="Q6" s="44" t="s">
        <v>55</v>
      </c>
      <c r="R6" s="45"/>
      <c r="S6" s="40"/>
      <c r="T6" s="41" t="s">
        <v>56</v>
      </c>
      <c r="U6" s="42"/>
      <c r="V6" s="43"/>
      <c r="W6" s="44" t="s">
        <v>57</v>
      </c>
      <c r="X6" s="45"/>
      <c r="Y6" s="40"/>
      <c r="Z6" s="41" t="s">
        <v>58</v>
      </c>
      <c r="AA6" s="42"/>
      <c r="AB6" s="43"/>
      <c r="AC6" s="44" t="s">
        <v>59</v>
      </c>
      <c r="AD6" s="45"/>
      <c r="AE6" s="40"/>
      <c r="AF6" s="41" t="s">
        <v>60</v>
      </c>
      <c r="AG6" s="42"/>
      <c r="AH6" s="43"/>
      <c r="AI6" s="44" t="s">
        <v>61</v>
      </c>
      <c r="AJ6" s="45"/>
      <c r="AK6" s="40"/>
      <c r="AL6" s="41" t="s">
        <v>62</v>
      </c>
      <c r="AM6" s="42"/>
      <c r="AN6" s="43"/>
      <c r="AO6" s="44" t="s">
        <v>63</v>
      </c>
      <c r="AP6" s="45"/>
      <c r="DN6" s="2" t="s">
        <v>0</v>
      </c>
      <c r="GL6" s="2" t="s">
        <v>1</v>
      </c>
      <c r="JJ6" s="2" t="s">
        <v>2</v>
      </c>
    </row>
    <row r="7" spans="2:344" ht="18" hidden="1" x14ac:dyDescent="0.35">
      <c r="B7" s="2"/>
      <c r="C7" s="111"/>
      <c r="D7" s="111"/>
      <c r="F7" s="39"/>
      <c r="G7" s="121">
        <v>1</v>
      </c>
      <c r="H7" s="41">
        <v>1</v>
      </c>
      <c r="I7" s="42">
        <v>1</v>
      </c>
      <c r="J7" s="43">
        <v>1</v>
      </c>
      <c r="K7" s="44">
        <v>1</v>
      </c>
      <c r="L7" s="45">
        <v>1</v>
      </c>
      <c r="M7" s="121">
        <v>1</v>
      </c>
      <c r="N7" s="41">
        <v>1</v>
      </c>
      <c r="O7" s="42">
        <v>1</v>
      </c>
      <c r="P7" s="43">
        <v>1</v>
      </c>
      <c r="Q7" s="44">
        <v>1</v>
      </c>
      <c r="R7" s="45">
        <v>1</v>
      </c>
      <c r="S7" s="121">
        <v>2</v>
      </c>
      <c r="T7" s="41">
        <v>2</v>
      </c>
      <c r="U7" s="42">
        <v>2</v>
      </c>
      <c r="V7" s="43">
        <v>2</v>
      </c>
      <c r="W7" s="44">
        <v>2</v>
      </c>
      <c r="X7" s="45">
        <v>2</v>
      </c>
      <c r="Y7" s="121">
        <v>2</v>
      </c>
      <c r="Z7" s="41">
        <v>2</v>
      </c>
      <c r="AA7" s="42">
        <v>2</v>
      </c>
      <c r="AB7" s="43">
        <v>2</v>
      </c>
      <c r="AC7" s="44">
        <v>2</v>
      </c>
      <c r="AD7" s="45">
        <v>2</v>
      </c>
      <c r="AE7" s="121">
        <v>3</v>
      </c>
      <c r="AF7" s="41">
        <v>3</v>
      </c>
      <c r="AG7" s="42">
        <v>3</v>
      </c>
      <c r="AH7" s="43">
        <v>3</v>
      </c>
      <c r="AI7" s="44">
        <v>3</v>
      </c>
      <c r="AJ7" s="45">
        <v>3</v>
      </c>
      <c r="AK7" s="121">
        <v>3</v>
      </c>
      <c r="AL7" s="41">
        <v>3</v>
      </c>
      <c r="AM7" s="42">
        <v>3</v>
      </c>
      <c r="AN7" s="43">
        <v>3</v>
      </c>
      <c r="AO7" s="44">
        <v>3</v>
      </c>
      <c r="AP7" s="45">
        <v>3</v>
      </c>
      <c r="DN7" s="2"/>
      <c r="GL7" s="2"/>
      <c r="JJ7" s="2"/>
    </row>
    <row r="8" spans="2:344" ht="15.6" x14ac:dyDescent="0.3">
      <c r="B8" s="2"/>
      <c r="F8" s="46" t="s">
        <v>51</v>
      </c>
      <c r="G8" s="339">
        <f>'3. ARV Substitutions'!L8</f>
        <v>0</v>
      </c>
      <c r="H8" s="339">
        <f>'3. ARV Substitutions'!M8</f>
        <v>31</v>
      </c>
      <c r="I8" s="339">
        <f>'3. ARV Substitutions'!N8</f>
        <v>62</v>
      </c>
      <c r="J8" s="339">
        <f>'3. ARV Substitutions'!O8</f>
        <v>93</v>
      </c>
      <c r="K8" s="339">
        <f>'3. ARV Substitutions'!P8</f>
        <v>123</v>
      </c>
      <c r="L8" s="339">
        <f>'3. ARV Substitutions'!Q8</f>
        <v>154</v>
      </c>
      <c r="M8" s="339">
        <f>'3. ARV Substitutions'!R8</f>
        <v>184</v>
      </c>
      <c r="N8" s="339">
        <f>'3. ARV Substitutions'!S8</f>
        <v>215</v>
      </c>
      <c r="O8" s="339">
        <f>'3. ARV Substitutions'!T8</f>
        <v>246</v>
      </c>
      <c r="P8" s="339">
        <f>'3. ARV Substitutions'!U8</f>
        <v>276</v>
      </c>
      <c r="Q8" s="339">
        <f>'3. ARV Substitutions'!V8</f>
        <v>307</v>
      </c>
      <c r="R8" s="339">
        <f>'3. ARV Substitutions'!W8</f>
        <v>337</v>
      </c>
      <c r="S8" s="339">
        <f>'3. ARV Substitutions'!X8</f>
        <v>368</v>
      </c>
      <c r="T8" s="339">
        <f>'3. ARV Substitutions'!Y8</f>
        <v>399</v>
      </c>
      <c r="U8" s="339">
        <f>'3. ARV Substitutions'!Z8</f>
        <v>427</v>
      </c>
      <c r="V8" s="339">
        <f>'3. ARV Substitutions'!AA8</f>
        <v>458</v>
      </c>
      <c r="W8" s="339">
        <f>'3. ARV Substitutions'!AB8</f>
        <v>488</v>
      </c>
      <c r="X8" s="339">
        <f>'3. ARV Substitutions'!AC8</f>
        <v>519</v>
      </c>
      <c r="Y8" s="339">
        <f>'3. ARV Substitutions'!AD8</f>
        <v>549</v>
      </c>
      <c r="Z8" s="339">
        <f>'3. ARV Substitutions'!AE8</f>
        <v>580</v>
      </c>
      <c r="AA8" s="339">
        <f>'3. ARV Substitutions'!AF8</f>
        <v>611</v>
      </c>
      <c r="AB8" s="339">
        <f>'3. ARV Substitutions'!AG8</f>
        <v>641</v>
      </c>
      <c r="AC8" s="339">
        <f>'3. ARV Substitutions'!AH8</f>
        <v>672</v>
      </c>
      <c r="AD8" s="339">
        <f>'3. ARV Substitutions'!AI8</f>
        <v>702</v>
      </c>
      <c r="AE8" s="339">
        <f>'3. ARV Substitutions'!AJ8</f>
        <v>733</v>
      </c>
      <c r="AF8" s="339">
        <f>'3. ARV Substitutions'!AK8</f>
        <v>764</v>
      </c>
      <c r="AG8" s="339">
        <f>'3. ARV Substitutions'!AL8</f>
        <v>792</v>
      </c>
      <c r="AH8" s="339">
        <f>'3. ARV Substitutions'!AM8</f>
        <v>823</v>
      </c>
      <c r="AI8" s="339">
        <f>'3. ARV Substitutions'!AN8</f>
        <v>853</v>
      </c>
      <c r="AJ8" s="339">
        <f>'3. ARV Substitutions'!AO8</f>
        <v>884</v>
      </c>
      <c r="AK8" s="339">
        <f>'3. ARV Substitutions'!AP8</f>
        <v>914</v>
      </c>
      <c r="AL8" s="339">
        <f>'3. ARV Substitutions'!AQ8</f>
        <v>945</v>
      </c>
      <c r="AM8" s="339">
        <f>'3. ARV Substitutions'!AR8</f>
        <v>976</v>
      </c>
      <c r="AN8" s="339">
        <f>'3. ARV Substitutions'!AS8</f>
        <v>1006</v>
      </c>
      <c r="AO8" s="339">
        <f>'3. ARV Substitutions'!AT8</f>
        <v>1037</v>
      </c>
      <c r="AP8" s="339">
        <f>'3. ARV Substitutions'!AU8</f>
        <v>1067</v>
      </c>
      <c r="BZ8" s="2" t="s">
        <v>86</v>
      </c>
      <c r="DK8" s="2" t="s">
        <v>87</v>
      </c>
      <c r="DN8" s="33" t="s">
        <v>90</v>
      </c>
      <c r="DO8" s="34"/>
      <c r="DP8" s="34"/>
      <c r="DQ8" s="34"/>
      <c r="DR8" s="34"/>
      <c r="DS8" s="34"/>
      <c r="DT8" s="34"/>
      <c r="DU8" s="34"/>
      <c r="DV8" s="34"/>
      <c r="DW8" s="34"/>
      <c r="DX8" s="34"/>
      <c r="DY8" s="34"/>
      <c r="DZ8" s="34"/>
      <c r="EA8" s="34"/>
      <c r="EB8" s="34"/>
      <c r="EC8" s="34"/>
      <c r="ED8" s="34"/>
      <c r="EE8" s="34"/>
      <c r="EF8" s="34"/>
      <c r="EG8" s="34"/>
      <c r="EH8" s="34"/>
      <c r="EI8" s="35"/>
      <c r="EK8" s="37" t="s">
        <v>143</v>
      </c>
      <c r="EL8" s="34"/>
      <c r="EM8" s="34"/>
      <c r="EN8" s="34"/>
      <c r="EO8" s="34"/>
      <c r="EP8" s="34"/>
      <c r="EQ8" s="34"/>
      <c r="ER8" s="34"/>
      <c r="ES8" s="34"/>
      <c r="ET8" s="34"/>
      <c r="EU8" s="34"/>
      <c r="EV8" s="34"/>
      <c r="EW8" s="35"/>
      <c r="EY8" s="37" t="s">
        <v>142</v>
      </c>
      <c r="EZ8" s="34"/>
      <c r="FA8" s="34"/>
      <c r="FB8" s="34"/>
      <c r="FC8" s="34"/>
      <c r="FD8" s="34"/>
      <c r="FE8" s="34"/>
      <c r="FF8" s="34"/>
      <c r="FG8" s="34"/>
      <c r="FH8" s="34"/>
      <c r="FI8" s="34"/>
      <c r="FJ8" s="34"/>
      <c r="FK8" s="34"/>
      <c r="FL8" s="34"/>
      <c r="FM8" s="34"/>
      <c r="FN8" s="34"/>
      <c r="FO8" s="34"/>
      <c r="FP8" s="34"/>
      <c r="FQ8" s="34"/>
      <c r="FR8" s="34"/>
      <c r="FS8" s="34"/>
      <c r="FT8" s="35"/>
      <c r="FV8" s="37" t="s">
        <v>91</v>
      </c>
      <c r="FW8" s="34"/>
      <c r="FX8" s="34"/>
      <c r="FY8" s="34"/>
      <c r="FZ8" s="34"/>
      <c r="GA8" s="34"/>
      <c r="GB8" s="34"/>
      <c r="GC8" s="34"/>
      <c r="GD8" s="34"/>
      <c r="GE8" s="34"/>
      <c r="GF8" s="34"/>
      <c r="GG8" s="34"/>
      <c r="GH8" s="34"/>
      <c r="GI8" s="34"/>
      <c r="GJ8" s="35"/>
      <c r="GL8" s="33" t="s">
        <v>90</v>
      </c>
      <c r="GM8" s="34"/>
      <c r="GN8" s="34"/>
      <c r="GO8" s="34"/>
      <c r="GP8" s="34"/>
      <c r="GQ8" s="34"/>
      <c r="GR8" s="34"/>
      <c r="GS8" s="34"/>
      <c r="GT8" s="34"/>
      <c r="GU8" s="34"/>
      <c r="GV8" s="34"/>
      <c r="GW8" s="34"/>
      <c r="GX8" s="34"/>
      <c r="GY8" s="34"/>
      <c r="GZ8" s="34"/>
      <c r="HA8" s="34"/>
      <c r="HB8" s="34"/>
      <c r="HC8" s="34"/>
      <c r="HD8" s="34"/>
      <c r="HE8" s="34"/>
      <c r="HF8" s="34"/>
      <c r="HG8" s="35"/>
      <c r="HI8" s="37" t="s">
        <v>143</v>
      </c>
      <c r="HJ8" s="34"/>
      <c r="HK8" s="34"/>
      <c r="HL8" s="34"/>
      <c r="HM8" s="34"/>
      <c r="HN8" s="34"/>
      <c r="HO8" s="34"/>
      <c r="HP8" s="34"/>
      <c r="HQ8" s="34"/>
      <c r="HR8" s="34"/>
      <c r="HS8" s="34"/>
      <c r="HT8" s="34"/>
      <c r="HU8" s="34"/>
      <c r="HW8" s="37" t="s">
        <v>142</v>
      </c>
      <c r="HX8" s="34"/>
      <c r="HY8" s="34"/>
      <c r="HZ8" s="34"/>
      <c r="IA8" s="34"/>
      <c r="IB8" s="34"/>
      <c r="IC8" s="34"/>
      <c r="ID8" s="34"/>
      <c r="IE8" s="34"/>
      <c r="IF8" s="34"/>
      <c r="IG8" s="34"/>
      <c r="IH8" s="34"/>
      <c r="II8" s="34"/>
      <c r="IJ8" s="34"/>
      <c r="IK8" s="34"/>
      <c r="IL8" s="34"/>
      <c r="IM8" s="34"/>
      <c r="IN8" s="34"/>
      <c r="IO8" s="34"/>
      <c r="IP8" s="34"/>
      <c r="IQ8" s="34"/>
      <c r="IR8" s="35"/>
      <c r="IT8" s="37" t="s">
        <v>91</v>
      </c>
      <c r="IU8" s="34"/>
      <c r="IV8" s="34"/>
      <c r="IW8" s="34"/>
      <c r="IX8" s="34"/>
      <c r="IY8" s="34"/>
      <c r="IZ8" s="34"/>
      <c r="JA8" s="34"/>
      <c r="JB8" s="34"/>
      <c r="JC8" s="34"/>
      <c r="JD8" s="34"/>
      <c r="JE8" s="34"/>
      <c r="JF8" s="34"/>
      <c r="JG8" s="34"/>
      <c r="JH8" s="35"/>
      <c r="JJ8" s="33" t="s">
        <v>90</v>
      </c>
      <c r="JK8" s="34"/>
      <c r="JL8" s="34"/>
      <c r="JM8" s="34"/>
      <c r="JN8" s="34"/>
      <c r="JO8" s="34"/>
      <c r="JP8" s="34"/>
      <c r="JQ8" s="34"/>
      <c r="JR8" s="34"/>
      <c r="JS8" s="34"/>
      <c r="JT8" s="34"/>
      <c r="JU8" s="34"/>
      <c r="JV8" s="34"/>
      <c r="JW8" s="34"/>
      <c r="JX8" s="34"/>
      <c r="JY8" s="34"/>
      <c r="JZ8" s="34"/>
      <c r="KA8" s="34"/>
      <c r="KB8" s="34"/>
      <c r="KC8" s="34"/>
      <c r="KD8" s="34"/>
      <c r="KE8" s="35"/>
      <c r="KG8" s="37" t="s">
        <v>143</v>
      </c>
      <c r="KH8" s="34"/>
      <c r="KI8" s="34"/>
      <c r="KJ8" s="34"/>
      <c r="KK8" s="34"/>
      <c r="KL8" s="34"/>
      <c r="KM8" s="34"/>
      <c r="KN8" s="34"/>
      <c r="KO8" s="34"/>
      <c r="KP8" s="34"/>
      <c r="KQ8" s="34"/>
      <c r="KR8" s="34"/>
      <c r="KS8" s="34"/>
      <c r="KU8" s="37" t="s">
        <v>142</v>
      </c>
      <c r="KV8" s="34"/>
      <c r="KW8" s="34"/>
      <c r="KX8" s="34"/>
      <c r="KY8" s="34"/>
      <c r="KZ8" s="34"/>
      <c r="LA8" s="34"/>
      <c r="LB8" s="34"/>
      <c r="LC8" s="34"/>
      <c r="LD8" s="34"/>
      <c r="LE8" s="34"/>
      <c r="LF8" s="34"/>
      <c r="LG8" s="34"/>
      <c r="LH8" s="34"/>
      <c r="LI8" s="34"/>
      <c r="LJ8" s="34"/>
      <c r="LK8" s="34"/>
      <c r="LL8" s="34"/>
      <c r="LM8" s="34"/>
      <c r="LN8" s="34"/>
      <c r="LO8" s="34"/>
      <c r="LP8" s="35"/>
      <c r="LR8" s="37" t="s">
        <v>91</v>
      </c>
      <c r="LS8" s="34"/>
      <c r="LT8" s="34"/>
      <c r="LU8" s="34"/>
      <c r="LV8" s="34"/>
      <c r="LW8" s="34"/>
      <c r="LX8" s="34"/>
      <c r="LY8" s="34"/>
      <c r="LZ8" s="34"/>
      <c r="MA8" s="34"/>
      <c r="MB8" s="34"/>
      <c r="MC8" s="34"/>
      <c r="MD8" s="34"/>
      <c r="ME8" s="34"/>
      <c r="MF8" s="35"/>
    </row>
    <row r="9" spans="2:344" ht="18" x14ac:dyDescent="0.35">
      <c r="B9" s="2"/>
      <c r="C9" s="132" t="s">
        <v>4</v>
      </c>
      <c r="D9" s="9"/>
      <c r="F9" s="20"/>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2"/>
      <c r="BZ9" s="19" t="s">
        <v>27</v>
      </c>
      <c r="CA9" s="19" t="s">
        <v>28</v>
      </c>
      <c r="CB9" s="19" t="s">
        <v>29</v>
      </c>
      <c r="CC9" s="19" t="s">
        <v>30</v>
      </c>
      <c r="CD9" s="19" t="s">
        <v>31</v>
      </c>
      <c r="CE9" s="19" t="s">
        <v>32</v>
      </c>
      <c r="CF9" s="19" t="s">
        <v>33</v>
      </c>
      <c r="CG9" s="19" t="s">
        <v>34</v>
      </c>
      <c r="CH9" s="19" t="s">
        <v>35</v>
      </c>
      <c r="CI9" s="19" t="s">
        <v>36</v>
      </c>
      <c r="CJ9" s="19" t="s">
        <v>37</v>
      </c>
      <c r="CK9" s="19" t="s">
        <v>38</v>
      </c>
      <c r="CL9" s="19" t="s">
        <v>39</v>
      </c>
      <c r="CM9" s="19" t="s">
        <v>40</v>
      </c>
      <c r="CN9" s="19" t="s">
        <v>41</v>
      </c>
      <c r="CO9" s="19" t="s">
        <v>42</v>
      </c>
      <c r="CP9" s="19" t="s">
        <v>43</v>
      </c>
      <c r="CQ9" s="19" t="s">
        <v>44</v>
      </c>
      <c r="CR9" s="19" t="s">
        <v>45</v>
      </c>
      <c r="CS9" s="19" t="s">
        <v>46</v>
      </c>
      <c r="CT9" s="19" t="s">
        <v>47</v>
      </c>
      <c r="CU9" s="19" t="s">
        <v>48</v>
      </c>
      <c r="CV9" s="19" t="s">
        <v>49</v>
      </c>
      <c r="CW9" s="19" t="s">
        <v>50</v>
      </c>
      <c r="CX9" s="19" t="s">
        <v>64</v>
      </c>
      <c r="CY9" s="19" t="s">
        <v>65</v>
      </c>
      <c r="CZ9" s="19" t="s">
        <v>66</v>
      </c>
      <c r="DA9" s="19" t="s">
        <v>67</v>
      </c>
      <c r="DB9" s="19" t="s">
        <v>68</v>
      </c>
      <c r="DC9" s="19" t="s">
        <v>69</v>
      </c>
      <c r="DD9" s="19" t="s">
        <v>70</v>
      </c>
      <c r="DE9" s="19" t="s">
        <v>71</v>
      </c>
      <c r="DF9" s="19" t="s">
        <v>72</v>
      </c>
      <c r="DG9" s="19" t="s">
        <v>73</v>
      </c>
      <c r="DH9" s="19" t="s">
        <v>74</v>
      </c>
      <c r="DI9" s="19" t="s">
        <v>75</v>
      </c>
      <c r="DK9" s="19" t="s">
        <v>88</v>
      </c>
      <c r="DL9" s="19" t="s">
        <v>89</v>
      </c>
      <c r="DN9" s="271" t="str">
        <f t="array" ref="DN9:EI9">TRANSPOSE('Hidden ARV Reference'!$A$5:$A$26)</f>
        <v>3TC</v>
      </c>
      <c r="DO9" s="271" t="str">
        <v>ABC</v>
      </c>
      <c r="DP9" s="271" t="str">
        <v>ATV/r</v>
      </c>
      <c r="DQ9" s="271" t="str">
        <v>AZT</v>
      </c>
      <c r="DR9" s="271" t="str">
        <v>DRV</v>
      </c>
      <c r="DS9" s="271" t="str">
        <v>DRV/r</v>
      </c>
      <c r="DT9" s="271" t="str">
        <v>DTG</v>
      </c>
      <c r="DU9" s="271" t="str">
        <v>EFV600</v>
      </c>
      <c r="DV9" s="271" t="str">
        <v>EFV400</v>
      </c>
      <c r="DW9" s="271" t="str">
        <v>EFV200</v>
      </c>
      <c r="DX9" s="271" t="str">
        <v>FTC</v>
      </c>
      <c r="DY9" s="271" t="str">
        <v>ETV</v>
      </c>
      <c r="DZ9" s="271" t="str">
        <v>LPV/r</v>
      </c>
      <c r="EA9" s="271" t="str">
        <v>NVP</v>
      </c>
      <c r="EB9" s="271" t="str">
        <v>RAL</v>
      </c>
      <c r="EC9" s="271" t="str">
        <v>RTV</v>
      </c>
      <c r="ED9" s="271" t="str">
        <v>TDF</v>
      </c>
      <c r="EE9" s="271" t="str">
        <v>TAF</v>
      </c>
      <c r="EF9" s="271">
        <v>0</v>
      </c>
      <c r="EG9" s="271">
        <v>0</v>
      </c>
      <c r="EH9" s="271">
        <v>0</v>
      </c>
      <c r="EI9" s="271">
        <v>0</v>
      </c>
      <c r="EK9" s="36" t="str">
        <f t="array" ref="EK9:EW9">TRANSPOSE('Hidden ARV Reference'!$C$5:$C$17)</f>
        <v>AZT+3TC</v>
      </c>
      <c r="EL9" s="36" t="str">
        <v>ABC+3TC</v>
      </c>
      <c r="EM9" s="36" t="str">
        <v>TDF+FTC</v>
      </c>
      <c r="EN9" s="36" t="str">
        <v>TDF+3TC</v>
      </c>
      <c r="EO9" s="36">
        <v>0</v>
      </c>
      <c r="EP9" s="36">
        <v>0</v>
      </c>
      <c r="EQ9" s="36">
        <v>0</v>
      </c>
      <c r="ER9" s="36">
        <v>0</v>
      </c>
      <c r="ES9" s="36">
        <v>0</v>
      </c>
      <c r="ET9" s="36">
        <v>0</v>
      </c>
      <c r="EU9" s="36">
        <v>0</v>
      </c>
      <c r="EV9" s="36">
        <v>0</v>
      </c>
      <c r="EW9" s="36">
        <v>0</v>
      </c>
      <c r="EY9" s="271" t="str">
        <f t="array" ref="EY9:FT9">TRANSPOSE('Hidden ARV Reference'!$A$5:$A$26)</f>
        <v>3TC</v>
      </c>
      <c r="EZ9" s="271" t="str">
        <v>ABC</v>
      </c>
      <c r="FA9" s="271" t="str">
        <v>ATV/r</v>
      </c>
      <c r="FB9" s="271" t="str">
        <v>AZT</v>
      </c>
      <c r="FC9" s="271" t="str">
        <v>DRV</v>
      </c>
      <c r="FD9" s="271" t="str">
        <v>DRV/r</v>
      </c>
      <c r="FE9" s="271" t="str">
        <v>DTG</v>
      </c>
      <c r="FF9" s="271" t="str">
        <v>EFV600</v>
      </c>
      <c r="FG9" s="271" t="str">
        <v>EFV400</v>
      </c>
      <c r="FH9" s="271" t="str">
        <v>EFV200</v>
      </c>
      <c r="FI9" s="271" t="str">
        <v>FTC</v>
      </c>
      <c r="FJ9" s="271" t="str">
        <v>ETV</v>
      </c>
      <c r="FK9" s="271" t="str">
        <v>LPV/r</v>
      </c>
      <c r="FL9" s="271" t="str">
        <v>NVP</v>
      </c>
      <c r="FM9" s="36" t="str">
        <v>RAL</v>
      </c>
      <c r="FN9" s="36" t="str">
        <v>RTV</v>
      </c>
      <c r="FO9" s="36" t="str">
        <v>TDF</v>
      </c>
      <c r="FP9" s="36" t="str">
        <v>TAF</v>
      </c>
      <c r="FQ9" s="36">
        <v>0</v>
      </c>
      <c r="FR9" s="36">
        <v>0</v>
      </c>
      <c r="FS9" s="36">
        <v>0</v>
      </c>
      <c r="FT9" s="36">
        <v>0</v>
      </c>
      <c r="FV9" s="36" t="str">
        <f t="array" ref="FV9:GJ9">TRANSPOSE('Hidden ARV Reference'!$E$5:$E$19)</f>
        <v>AZT+3TC+NVP</v>
      </c>
      <c r="FW9" s="36" t="str">
        <v>AZT+3TC+ABC</v>
      </c>
      <c r="FX9" s="36" t="str">
        <v>ABC+3TC+DTG</v>
      </c>
      <c r="FY9" s="36" t="str">
        <v>TDF+FTC+EFV600</v>
      </c>
      <c r="FZ9" s="36" t="str">
        <v>TDF+3TC+EFV600</v>
      </c>
      <c r="GA9" s="36" t="str">
        <v>TDF+3TC+EFV400</v>
      </c>
      <c r="GB9" s="36" t="str">
        <v>TDF+3TC+ATV/r</v>
      </c>
      <c r="GC9" s="36" t="str">
        <v>TDF+3TC+DTG</v>
      </c>
      <c r="GD9" s="36" t="str">
        <v>TAF+3TC+DTG</v>
      </c>
      <c r="GE9" s="36" t="str">
        <v>TAF+FTC+DTG</v>
      </c>
      <c r="GF9" s="36">
        <v>0</v>
      </c>
      <c r="GG9" s="36">
        <v>0</v>
      </c>
      <c r="GH9" s="36">
        <v>0</v>
      </c>
      <c r="GI9" s="36">
        <v>0</v>
      </c>
      <c r="GJ9" s="36">
        <v>0</v>
      </c>
      <c r="GL9" s="271" t="str">
        <f t="shared" ref="GL9:HG9" si="0">DN9</f>
        <v>3TC</v>
      </c>
      <c r="GM9" s="271" t="str">
        <f t="shared" si="0"/>
        <v>ABC</v>
      </c>
      <c r="GN9" s="271" t="str">
        <f t="shared" si="0"/>
        <v>ATV/r</v>
      </c>
      <c r="GO9" s="271" t="str">
        <f t="shared" si="0"/>
        <v>AZT</v>
      </c>
      <c r="GP9" s="271" t="str">
        <f t="shared" si="0"/>
        <v>DRV</v>
      </c>
      <c r="GQ9" s="271" t="str">
        <f t="shared" si="0"/>
        <v>DRV/r</v>
      </c>
      <c r="GR9" s="271" t="str">
        <f t="shared" si="0"/>
        <v>DTG</v>
      </c>
      <c r="GS9" s="271" t="str">
        <f t="shared" si="0"/>
        <v>EFV600</v>
      </c>
      <c r="GT9" s="271" t="str">
        <f t="shared" si="0"/>
        <v>EFV400</v>
      </c>
      <c r="GU9" s="271" t="str">
        <f t="shared" si="0"/>
        <v>EFV200</v>
      </c>
      <c r="GV9" s="271" t="str">
        <f t="shared" si="0"/>
        <v>FTC</v>
      </c>
      <c r="GW9" s="271" t="str">
        <f t="shared" si="0"/>
        <v>ETV</v>
      </c>
      <c r="GX9" s="271" t="str">
        <f t="shared" si="0"/>
        <v>LPV/r</v>
      </c>
      <c r="GY9" s="271" t="str">
        <f t="shared" si="0"/>
        <v>NVP</v>
      </c>
      <c r="GZ9" s="271" t="str">
        <f t="shared" si="0"/>
        <v>RAL</v>
      </c>
      <c r="HA9" s="271" t="str">
        <f t="shared" si="0"/>
        <v>RTV</v>
      </c>
      <c r="HB9" s="271" t="str">
        <f t="shared" si="0"/>
        <v>TDF</v>
      </c>
      <c r="HC9" s="271" t="str">
        <f t="shared" si="0"/>
        <v>TAF</v>
      </c>
      <c r="HD9" s="271">
        <f t="shared" si="0"/>
        <v>0</v>
      </c>
      <c r="HE9" s="271">
        <f t="shared" si="0"/>
        <v>0</v>
      </c>
      <c r="HF9" s="271">
        <f t="shared" si="0"/>
        <v>0</v>
      </c>
      <c r="HG9" s="271">
        <f t="shared" si="0"/>
        <v>0</v>
      </c>
      <c r="HI9" s="36" t="str">
        <f t="shared" ref="HI9:HU9" si="1">EK9</f>
        <v>AZT+3TC</v>
      </c>
      <c r="HJ9" s="36" t="str">
        <f t="shared" si="1"/>
        <v>ABC+3TC</v>
      </c>
      <c r="HK9" s="36" t="str">
        <f t="shared" si="1"/>
        <v>TDF+FTC</v>
      </c>
      <c r="HL9" s="36" t="str">
        <f t="shared" si="1"/>
        <v>TDF+3TC</v>
      </c>
      <c r="HM9" s="36">
        <f t="shared" si="1"/>
        <v>0</v>
      </c>
      <c r="HN9" s="36">
        <f t="shared" si="1"/>
        <v>0</v>
      </c>
      <c r="HO9" s="36">
        <f t="shared" si="1"/>
        <v>0</v>
      </c>
      <c r="HP9" s="36">
        <f t="shared" si="1"/>
        <v>0</v>
      </c>
      <c r="HQ9" s="36">
        <f t="shared" si="1"/>
        <v>0</v>
      </c>
      <c r="HR9" s="36">
        <f t="shared" si="1"/>
        <v>0</v>
      </c>
      <c r="HS9" s="36">
        <f t="shared" si="1"/>
        <v>0</v>
      </c>
      <c r="HT9" s="36">
        <f t="shared" si="1"/>
        <v>0</v>
      </c>
      <c r="HU9" s="36">
        <f t="shared" si="1"/>
        <v>0</v>
      </c>
      <c r="HW9" s="271" t="str">
        <f t="shared" ref="HW9:IK9" si="2">EY9</f>
        <v>3TC</v>
      </c>
      <c r="HX9" s="271" t="str">
        <f t="shared" si="2"/>
        <v>ABC</v>
      </c>
      <c r="HY9" s="271" t="str">
        <f t="shared" si="2"/>
        <v>ATV/r</v>
      </c>
      <c r="HZ9" s="271" t="str">
        <f t="shared" si="2"/>
        <v>AZT</v>
      </c>
      <c r="IA9" s="271" t="str">
        <f t="shared" si="2"/>
        <v>DRV</v>
      </c>
      <c r="IB9" s="271" t="str">
        <f t="shared" si="2"/>
        <v>DRV/r</v>
      </c>
      <c r="IC9" s="271" t="str">
        <f t="shared" si="2"/>
        <v>DTG</v>
      </c>
      <c r="ID9" s="271" t="str">
        <f t="shared" si="2"/>
        <v>EFV600</v>
      </c>
      <c r="IE9" s="271" t="str">
        <f t="shared" si="2"/>
        <v>EFV400</v>
      </c>
      <c r="IF9" s="271" t="str">
        <f t="shared" si="2"/>
        <v>EFV200</v>
      </c>
      <c r="IG9" s="271" t="str">
        <f t="shared" si="2"/>
        <v>FTC</v>
      </c>
      <c r="IH9" s="271" t="str">
        <f t="shared" si="2"/>
        <v>ETV</v>
      </c>
      <c r="II9" s="271" t="str">
        <f t="shared" si="2"/>
        <v>LPV/r</v>
      </c>
      <c r="IJ9" s="271" t="str">
        <f t="shared" si="2"/>
        <v>NVP</v>
      </c>
      <c r="IK9" s="271" t="str">
        <f t="shared" si="2"/>
        <v>RAL</v>
      </c>
      <c r="IL9" s="271" t="str">
        <f t="shared" ref="IL9:IR9" si="3">FN9</f>
        <v>RTV</v>
      </c>
      <c r="IM9" s="271" t="str">
        <f t="shared" si="3"/>
        <v>TDF</v>
      </c>
      <c r="IN9" s="271" t="str">
        <f t="shared" si="3"/>
        <v>TAF</v>
      </c>
      <c r="IO9" s="271">
        <f t="shared" si="3"/>
        <v>0</v>
      </c>
      <c r="IP9" s="271">
        <f t="shared" si="3"/>
        <v>0</v>
      </c>
      <c r="IQ9" s="271">
        <f t="shared" si="3"/>
        <v>0</v>
      </c>
      <c r="IR9" s="271">
        <f t="shared" si="3"/>
        <v>0</v>
      </c>
      <c r="IT9" s="36" t="str">
        <f>FV9</f>
        <v>AZT+3TC+NVP</v>
      </c>
      <c r="IU9" s="36" t="str">
        <f t="shared" ref="IU9:JH9" si="4">FW9</f>
        <v>AZT+3TC+ABC</v>
      </c>
      <c r="IV9" s="36" t="str">
        <f>FX9</f>
        <v>ABC+3TC+DTG</v>
      </c>
      <c r="IW9" s="36" t="str">
        <f t="shared" si="4"/>
        <v>TDF+FTC+EFV600</v>
      </c>
      <c r="IX9" s="36" t="str">
        <f t="shared" si="4"/>
        <v>TDF+3TC+EFV600</v>
      </c>
      <c r="IY9" s="36" t="str">
        <f t="shared" si="4"/>
        <v>TDF+3TC+EFV400</v>
      </c>
      <c r="IZ9" s="36" t="str">
        <f t="shared" si="4"/>
        <v>TDF+3TC+ATV/r</v>
      </c>
      <c r="JA9" s="36" t="str">
        <f t="shared" si="4"/>
        <v>TDF+3TC+DTG</v>
      </c>
      <c r="JB9" s="36" t="str">
        <f t="shared" si="4"/>
        <v>TAF+3TC+DTG</v>
      </c>
      <c r="JC9" s="36" t="str">
        <f t="shared" si="4"/>
        <v>TAF+FTC+DTG</v>
      </c>
      <c r="JD9" s="36">
        <f t="shared" si="4"/>
        <v>0</v>
      </c>
      <c r="JE9" s="36">
        <f t="shared" si="4"/>
        <v>0</v>
      </c>
      <c r="JF9" s="36">
        <f t="shared" si="4"/>
        <v>0</v>
      </c>
      <c r="JG9" s="36">
        <f t="shared" si="4"/>
        <v>0</v>
      </c>
      <c r="JH9" s="36">
        <f t="shared" si="4"/>
        <v>0</v>
      </c>
      <c r="JJ9" s="271" t="str">
        <f t="shared" ref="JJ9:JX9" si="5">DN9</f>
        <v>3TC</v>
      </c>
      <c r="JK9" s="271" t="str">
        <f t="shared" si="5"/>
        <v>ABC</v>
      </c>
      <c r="JL9" s="271" t="str">
        <f t="shared" si="5"/>
        <v>ATV/r</v>
      </c>
      <c r="JM9" s="271" t="str">
        <f t="shared" si="5"/>
        <v>AZT</v>
      </c>
      <c r="JN9" s="271" t="str">
        <f t="shared" si="5"/>
        <v>DRV</v>
      </c>
      <c r="JO9" s="271" t="str">
        <f t="shared" si="5"/>
        <v>DRV/r</v>
      </c>
      <c r="JP9" s="271" t="str">
        <f t="shared" si="5"/>
        <v>DTG</v>
      </c>
      <c r="JQ9" s="271" t="str">
        <f t="shared" si="5"/>
        <v>EFV600</v>
      </c>
      <c r="JR9" s="271" t="str">
        <f t="shared" si="5"/>
        <v>EFV400</v>
      </c>
      <c r="JS9" s="271" t="str">
        <f t="shared" si="5"/>
        <v>EFV200</v>
      </c>
      <c r="JT9" s="271" t="str">
        <f t="shared" si="5"/>
        <v>FTC</v>
      </c>
      <c r="JU9" s="271" t="str">
        <f t="shared" si="5"/>
        <v>ETV</v>
      </c>
      <c r="JV9" s="271" t="str">
        <f t="shared" si="5"/>
        <v>LPV/r</v>
      </c>
      <c r="JW9" s="271" t="str">
        <f t="shared" si="5"/>
        <v>NVP</v>
      </c>
      <c r="JX9" s="271" t="str">
        <f t="shared" si="5"/>
        <v>RAL</v>
      </c>
      <c r="JY9" s="271" t="str">
        <f t="shared" ref="JY9:KE9" si="6">EC9</f>
        <v>RTV</v>
      </c>
      <c r="JZ9" s="271" t="str">
        <f t="shared" si="6"/>
        <v>TDF</v>
      </c>
      <c r="KA9" s="271" t="str">
        <f t="shared" si="6"/>
        <v>TAF</v>
      </c>
      <c r="KB9" s="271">
        <f t="shared" si="6"/>
        <v>0</v>
      </c>
      <c r="KC9" s="271">
        <f t="shared" si="6"/>
        <v>0</v>
      </c>
      <c r="KD9" s="271">
        <f t="shared" si="6"/>
        <v>0</v>
      </c>
      <c r="KE9" s="271">
        <f t="shared" si="6"/>
        <v>0</v>
      </c>
      <c r="KG9" s="36" t="str">
        <f t="shared" ref="KG9:KS9" si="7">EK9</f>
        <v>AZT+3TC</v>
      </c>
      <c r="KH9" s="36" t="str">
        <f t="shared" si="7"/>
        <v>ABC+3TC</v>
      </c>
      <c r="KI9" s="36" t="str">
        <f t="shared" si="7"/>
        <v>TDF+FTC</v>
      </c>
      <c r="KJ9" s="36" t="str">
        <f t="shared" si="7"/>
        <v>TDF+3TC</v>
      </c>
      <c r="KK9" s="36">
        <f t="shared" si="7"/>
        <v>0</v>
      </c>
      <c r="KL9" s="36">
        <f t="shared" si="7"/>
        <v>0</v>
      </c>
      <c r="KM9" s="36">
        <f t="shared" si="7"/>
        <v>0</v>
      </c>
      <c r="KN9" s="36">
        <f t="shared" si="7"/>
        <v>0</v>
      </c>
      <c r="KO9" s="36">
        <f t="shared" si="7"/>
        <v>0</v>
      </c>
      <c r="KP9" s="36">
        <f t="shared" si="7"/>
        <v>0</v>
      </c>
      <c r="KQ9" s="36">
        <f t="shared" si="7"/>
        <v>0</v>
      </c>
      <c r="KR9" s="36">
        <f t="shared" si="7"/>
        <v>0</v>
      </c>
      <c r="KS9" s="36">
        <f t="shared" si="7"/>
        <v>0</v>
      </c>
      <c r="KU9" s="271" t="str">
        <f t="shared" ref="KU9:LI9" si="8">EY9</f>
        <v>3TC</v>
      </c>
      <c r="KV9" s="271" t="str">
        <f t="shared" si="8"/>
        <v>ABC</v>
      </c>
      <c r="KW9" s="271" t="str">
        <f t="shared" si="8"/>
        <v>ATV/r</v>
      </c>
      <c r="KX9" s="271" t="str">
        <f t="shared" si="8"/>
        <v>AZT</v>
      </c>
      <c r="KY9" s="271" t="str">
        <f t="shared" si="8"/>
        <v>DRV</v>
      </c>
      <c r="KZ9" s="271" t="str">
        <f t="shared" si="8"/>
        <v>DRV/r</v>
      </c>
      <c r="LA9" s="271" t="str">
        <f t="shared" si="8"/>
        <v>DTG</v>
      </c>
      <c r="LB9" s="271" t="str">
        <f t="shared" si="8"/>
        <v>EFV600</v>
      </c>
      <c r="LC9" s="271" t="str">
        <f t="shared" si="8"/>
        <v>EFV400</v>
      </c>
      <c r="LD9" s="271" t="str">
        <f t="shared" si="8"/>
        <v>EFV200</v>
      </c>
      <c r="LE9" s="271" t="str">
        <f t="shared" si="8"/>
        <v>FTC</v>
      </c>
      <c r="LF9" s="271" t="str">
        <f t="shared" si="8"/>
        <v>ETV</v>
      </c>
      <c r="LG9" s="271" t="str">
        <f t="shared" si="8"/>
        <v>LPV/r</v>
      </c>
      <c r="LH9" s="271" t="str">
        <f t="shared" si="8"/>
        <v>NVP</v>
      </c>
      <c r="LI9" s="271" t="str">
        <f t="shared" si="8"/>
        <v>RAL</v>
      </c>
      <c r="LJ9" s="271" t="str">
        <f t="shared" ref="LJ9:LP9" si="9">FN9</f>
        <v>RTV</v>
      </c>
      <c r="LK9" s="271" t="str">
        <f t="shared" si="9"/>
        <v>TDF</v>
      </c>
      <c r="LL9" s="271" t="str">
        <f t="shared" si="9"/>
        <v>TAF</v>
      </c>
      <c r="LM9" s="271">
        <f t="shared" si="9"/>
        <v>0</v>
      </c>
      <c r="LN9" s="271">
        <f t="shared" si="9"/>
        <v>0</v>
      </c>
      <c r="LO9" s="271">
        <f t="shared" si="9"/>
        <v>0</v>
      </c>
      <c r="LP9" s="271">
        <f t="shared" si="9"/>
        <v>0</v>
      </c>
      <c r="LR9" s="36" t="str">
        <f t="shared" ref="LR9:MF9" si="10">FV9</f>
        <v>AZT+3TC+NVP</v>
      </c>
      <c r="LS9" s="36" t="str">
        <f t="shared" si="10"/>
        <v>AZT+3TC+ABC</v>
      </c>
      <c r="LT9" s="36" t="str">
        <f>FX9</f>
        <v>ABC+3TC+DTG</v>
      </c>
      <c r="LU9" s="36" t="str">
        <f t="shared" si="10"/>
        <v>TDF+FTC+EFV600</v>
      </c>
      <c r="LV9" s="36" t="str">
        <f t="shared" si="10"/>
        <v>TDF+3TC+EFV600</v>
      </c>
      <c r="LW9" s="36" t="str">
        <f t="shared" si="10"/>
        <v>TDF+3TC+EFV400</v>
      </c>
      <c r="LX9" s="36" t="str">
        <f t="shared" si="10"/>
        <v>TDF+3TC+ATV/r</v>
      </c>
      <c r="LY9" s="36" t="str">
        <f t="shared" si="10"/>
        <v>TDF+3TC+DTG</v>
      </c>
      <c r="LZ9" s="36" t="str">
        <f t="shared" si="10"/>
        <v>TAF+3TC+DTG</v>
      </c>
      <c r="MA9" s="36" t="str">
        <f t="shared" si="10"/>
        <v>TAF+FTC+DTG</v>
      </c>
      <c r="MB9" s="36">
        <f t="shared" si="10"/>
        <v>0</v>
      </c>
      <c r="MC9" s="36">
        <f t="shared" si="10"/>
        <v>0</v>
      </c>
      <c r="MD9" s="36">
        <f t="shared" si="10"/>
        <v>0</v>
      </c>
      <c r="ME9" s="36">
        <f t="shared" si="10"/>
        <v>0</v>
      </c>
      <c r="MF9" s="36">
        <f t="shared" si="10"/>
        <v>0</v>
      </c>
    </row>
    <row r="10" spans="2:344" x14ac:dyDescent="0.3">
      <c r="B10" s="2"/>
      <c r="C10" s="129" t="str">
        <f>IF('2. Protocols'!C9&amp;"+"&amp;'2. Protocols'!E9&amp;"+"&amp;'2. Protocols'!G9="++","",'2. Protocols'!C9&amp;"+"&amp;'2. Protocols'!E9&amp;"+"&amp;'2. Protocols'!G9)</f>
        <v/>
      </c>
      <c r="D10" s="18"/>
      <c r="F10" s="114" t="str">
        <f>IFERROR('2. Protocols'!J9*'1. General Inputs'!$J$6,"")</f>
        <v/>
      </c>
      <c r="G10" s="114" t="str">
        <f>IFERROR(MAX(F10*(1+'1. General Inputs'!$AW$16+HLOOKUP(G$7,'1. General Inputs'!$AW$10:$AY$12,ROWS('1. General Inputs'!$AU$10:$AU$12),0))+(CHOOSE(G$7,'1. General Inputs'!$J$8,'1. General Inputs'!$L$8,'1. General Inputs'!$N$8)/12)*CHOOSE(G$7,'2. Protocols'!$K9,'2. Protocols'!$L9,'2. Protocols'!$M9)+'3. ARV Substitutions'!L35,0),"")</f>
        <v/>
      </c>
      <c r="H10" s="114" t="str">
        <f>IFERROR(MAX(G10*(1+'1. General Inputs'!$AW$16+HLOOKUP(H$7,'1. General Inputs'!$AW$10:$AY$12,ROWS('1. General Inputs'!$AU$10:$AU$12),0))+(CHOOSE(H$7,'1. General Inputs'!$J$8,'1. General Inputs'!$L$8,'1. General Inputs'!$N$8)/12)*CHOOSE(H$7,'2. Protocols'!$K9,'2. Protocols'!$L9,'2. Protocols'!$M9)+'3. ARV Substitutions'!M35,0),"")</f>
        <v/>
      </c>
      <c r="I10" s="114" t="str">
        <f>IFERROR(MAX(H10*(1+'1. General Inputs'!$AW$16+HLOOKUP(I$7,'1. General Inputs'!$AW$10:$AY$12,ROWS('1. General Inputs'!$AU$10:$AU$12),0))+(CHOOSE(I$7,'1. General Inputs'!$J$8,'1. General Inputs'!$L$8,'1. General Inputs'!$N$8)/12)*CHOOSE(I$7,'2. Protocols'!$K9,'2. Protocols'!$L9,'2. Protocols'!$M9)+'3. ARV Substitutions'!N35,0),"")</f>
        <v/>
      </c>
      <c r="J10" s="114" t="str">
        <f>IFERROR(MAX(I10*(1+'1. General Inputs'!$AW$16+HLOOKUP(J$7,'1. General Inputs'!$AW$10:$AY$12,ROWS('1. General Inputs'!$AU$10:$AU$12),0))+(CHOOSE(J$7,'1. General Inputs'!$J$8,'1. General Inputs'!$L$8,'1. General Inputs'!$N$8)/12)*CHOOSE(J$7,'2. Protocols'!$K9,'2. Protocols'!$L9,'2. Protocols'!$M9)+'3. ARV Substitutions'!O35,0),"")</f>
        <v/>
      </c>
      <c r="K10" s="114" t="str">
        <f>IFERROR(MAX(J10*(1+'1. General Inputs'!$AW$16+HLOOKUP(K$7,'1. General Inputs'!$AW$10:$AY$12,ROWS('1. General Inputs'!$AU$10:$AU$12),0))+(CHOOSE(K$7,'1. General Inputs'!$J$8,'1. General Inputs'!$L$8,'1. General Inputs'!$N$8)/12)*CHOOSE(K$7,'2. Protocols'!$K9,'2. Protocols'!$L9,'2. Protocols'!$M9)+'3. ARV Substitutions'!P35,0),"")</f>
        <v/>
      </c>
      <c r="L10" s="114" t="str">
        <f>IFERROR(MAX(K10*(1+'1. General Inputs'!$AW$16+HLOOKUP(L$7,'1. General Inputs'!$AW$10:$AY$12,ROWS('1. General Inputs'!$AU$10:$AU$12),0))+(CHOOSE(L$7,'1. General Inputs'!$J$8,'1. General Inputs'!$L$8,'1. General Inputs'!$N$8)/12)*CHOOSE(L$7,'2. Protocols'!$K9,'2. Protocols'!$L9,'2. Protocols'!$M9)+'3. ARV Substitutions'!Q35,0),"")</f>
        <v/>
      </c>
      <c r="M10" s="114" t="str">
        <f>IFERROR(MAX(L10*(1+'1. General Inputs'!$AW$16+HLOOKUP(M$7,'1. General Inputs'!$AW$10:$AY$12,ROWS('1. General Inputs'!$AU$10:$AU$12),0))+(CHOOSE(M$7,'1. General Inputs'!$J$8,'1. General Inputs'!$L$8,'1. General Inputs'!$N$8)/12)*CHOOSE(M$7,'2. Protocols'!$K9,'2. Protocols'!$L9,'2. Protocols'!$M9)+'3. ARV Substitutions'!R35,0),"")</f>
        <v/>
      </c>
      <c r="N10" s="114" t="str">
        <f>IFERROR(MAX(M10*(1+'1. General Inputs'!$AW$16+HLOOKUP(N$7,'1. General Inputs'!$AW$10:$AY$12,ROWS('1. General Inputs'!$AU$10:$AU$12),0))+(CHOOSE(N$7,'1. General Inputs'!$J$8,'1. General Inputs'!$L$8,'1. General Inputs'!$N$8)/12)*CHOOSE(N$7,'2. Protocols'!$K9,'2. Protocols'!$L9,'2. Protocols'!$M9)+'3. ARV Substitutions'!S35,0),"")</f>
        <v/>
      </c>
      <c r="O10" s="114" t="str">
        <f>IFERROR(MAX(N10*(1+'1. General Inputs'!$AW$16+HLOOKUP(O$7,'1. General Inputs'!$AW$10:$AY$12,ROWS('1. General Inputs'!$AU$10:$AU$12),0))+(CHOOSE(O$7,'1. General Inputs'!$J$8,'1. General Inputs'!$L$8,'1. General Inputs'!$N$8)/12)*CHOOSE(O$7,'2. Protocols'!$K9,'2. Protocols'!$L9,'2. Protocols'!$M9)+'3. ARV Substitutions'!T35,0),"")</f>
        <v/>
      </c>
      <c r="P10" s="114" t="str">
        <f>IFERROR(MAX(O10*(1+'1. General Inputs'!$AW$16+HLOOKUP(P$7,'1. General Inputs'!$AW$10:$AY$12,ROWS('1. General Inputs'!$AU$10:$AU$12),0))+(CHOOSE(P$7,'1. General Inputs'!$J$8,'1. General Inputs'!$L$8,'1. General Inputs'!$N$8)/12)*CHOOSE(P$7,'2. Protocols'!$K9,'2. Protocols'!$L9,'2. Protocols'!$M9)+'3. ARV Substitutions'!U35,0),"")</f>
        <v/>
      </c>
      <c r="Q10" s="114" t="str">
        <f>IFERROR(MAX(P10*(1+'1. General Inputs'!$AW$16+HLOOKUP(Q$7,'1. General Inputs'!$AW$10:$AY$12,ROWS('1. General Inputs'!$AU$10:$AU$12),0))+(CHOOSE(Q$7,'1. General Inputs'!$J$8,'1. General Inputs'!$L$8,'1. General Inputs'!$N$8)/12)*CHOOSE(Q$7,'2. Protocols'!$K9,'2. Protocols'!$L9,'2. Protocols'!$M9)+'3. ARV Substitutions'!V35,0),"")</f>
        <v/>
      </c>
      <c r="R10" s="114" t="str">
        <f>IFERROR(MAX(Q10*(1+'1. General Inputs'!$AW$16+HLOOKUP(R$7,'1. General Inputs'!$AW$10:$AY$12,ROWS('1. General Inputs'!$AU$10:$AU$12),0))+(CHOOSE(R$7,'1. General Inputs'!$J$8,'1. General Inputs'!$L$8,'1. General Inputs'!$N$8)/12)*CHOOSE(R$7,'2. Protocols'!$K9,'2. Protocols'!$L9,'2. Protocols'!$M9)+'3. ARV Substitutions'!W35,0),"")</f>
        <v/>
      </c>
      <c r="S10" s="114" t="str">
        <f>IFERROR(MAX(R10*(1+'1. General Inputs'!$AW$16+HLOOKUP(S$7,'1. General Inputs'!$AW$10:$AY$12,ROWS('1. General Inputs'!$AU$10:$AU$12),0))+(CHOOSE(S$7,'1. General Inputs'!$J$8,'1. General Inputs'!$L$8,'1. General Inputs'!$N$8)/12)*CHOOSE(S$7,'2. Protocols'!$K9,'2. Protocols'!$L9,'2. Protocols'!$M9)+'3. ARV Substitutions'!X35,0),"")</f>
        <v/>
      </c>
      <c r="T10" s="114" t="str">
        <f>IFERROR(MAX(S10*(1+'1. General Inputs'!$AW$16+HLOOKUP(T$7,'1. General Inputs'!$AW$10:$AY$12,ROWS('1. General Inputs'!$AU$10:$AU$12),0))+(CHOOSE(T$7,'1. General Inputs'!$J$8,'1. General Inputs'!$L$8,'1. General Inputs'!$N$8)/12)*CHOOSE(T$7,'2. Protocols'!$K9,'2. Protocols'!$L9,'2. Protocols'!$M9)+'3. ARV Substitutions'!Y35,0),"")</f>
        <v/>
      </c>
      <c r="U10" s="114" t="str">
        <f>IFERROR(MAX(T10*(1+'1. General Inputs'!$AW$16+HLOOKUP(U$7,'1. General Inputs'!$AW$10:$AY$12,ROWS('1. General Inputs'!$AU$10:$AU$12),0))+(CHOOSE(U$7,'1. General Inputs'!$J$8,'1. General Inputs'!$L$8,'1. General Inputs'!$N$8)/12)*CHOOSE(U$7,'2. Protocols'!$K9,'2. Protocols'!$L9,'2. Protocols'!$M9)+'3. ARV Substitutions'!Z35,0),"")</f>
        <v/>
      </c>
      <c r="V10" s="114" t="str">
        <f>IFERROR(MAX(U10*(1+'1. General Inputs'!$AW$16+HLOOKUP(V$7,'1. General Inputs'!$AW$10:$AY$12,ROWS('1. General Inputs'!$AU$10:$AU$12),0))+(CHOOSE(V$7,'1. General Inputs'!$J$8,'1. General Inputs'!$L$8,'1. General Inputs'!$N$8)/12)*CHOOSE(V$7,'2. Protocols'!$K9,'2. Protocols'!$L9,'2. Protocols'!$M9)+'3. ARV Substitutions'!AA35,0),"")</f>
        <v/>
      </c>
      <c r="W10" s="114" t="str">
        <f>IFERROR(MAX(V10*(1+'1. General Inputs'!$AW$16+HLOOKUP(W$7,'1. General Inputs'!$AW$10:$AY$12,ROWS('1. General Inputs'!$AU$10:$AU$12),0))+(CHOOSE(W$7,'1. General Inputs'!$J$8,'1. General Inputs'!$L$8,'1. General Inputs'!$N$8)/12)*CHOOSE(W$7,'2. Protocols'!$K9,'2. Protocols'!$L9,'2. Protocols'!$M9)+'3. ARV Substitutions'!AB35,0),"")</f>
        <v/>
      </c>
      <c r="X10" s="114" t="str">
        <f>IFERROR(MAX(W10*(1+'1. General Inputs'!$AW$16+HLOOKUP(X$7,'1. General Inputs'!$AW$10:$AY$12,ROWS('1. General Inputs'!$AU$10:$AU$12),0))+(CHOOSE(X$7,'1. General Inputs'!$J$8,'1. General Inputs'!$L$8,'1. General Inputs'!$N$8)/12)*CHOOSE(X$7,'2. Protocols'!$K9,'2. Protocols'!$L9,'2. Protocols'!$M9)+'3. ARV Substitutions'!AC35,0),"")</f>
        <v/>
      </c>
      <c r="Y10" s="114" t="str">
        <f>IFERROR(MAX(X10*(1+'1. General Inputs'!$AW$16+HLOOKUP(Y$7,'1. General Inputs'!$AW$10:$AY$12,ROWS('1. General Inputs'!$AU$10:$AU$12),0))+(CHOOSE(Y$7,'1. General Inputs'!$J$8,'1. General Inputs'!$L$8,'1. General Inputs'!$N$8)/12)*CHOOSE(Y$7,'2. Protocols'!$K9,'2. Protocols'!$L9,'2. Protocols'!$M9)+'3. ARV Substitutions'!AD35,0),"")</f>
        <v/>
      </c>
      <c r="Z10" s="114" t="str">
        <f>IFERROR(MAX(Y10*(1+'1. General Inputs'!$AW$16+HLOOKUP(Z$7,'1. General Inputs'!$AW$10:$AY$12,ROWS('1. General Inputs'!$AU$10:$AU$12),0))+(CHOOSE(Z$7,'1. General Inputs'!$J$8,'1. General Inputs'!$L$8,'1. General Inputs'!$N$8)/12)*CHOOSE(Z$7,'2. Protocols'!$K9,'2. Protocols'!$L9,'2. Protocols'!$M9)+'3. ARV Substitutions'!AE35,0),"")</f>
        <v/>
      </c>
      <c r="AA10" s="114" t="str">
        <f>IFERROR(MAX(Z10*(1+'1. General Inputs'!$AW$16+HLOOKUP(AA$7,'1. General Inputs'!$AW$10:$AY$12,ROWS('1. General Inputs'!$AU$10:$AU$12),0))+(CHOOSE(AA$7,'1. General Inputs'!$J$8,'1. General Inputs'!$L$8,'1. General Inputs'!$N$8)/12)*CHOOSE(AA$7,'2. Protocols'!$K9,'2. Protocols'!$L9,'2. Protocols'!$M9)+'3. ARV Substitutions'!AF35,0),"")</f>
        <v/>
      </c>
      <c r="AB10" s="114" t="str">
        <f>IFERROR(MAX(AA10*(1+'1. General Inputs'!$AW$16+HLOOKUP(AB$7,'1. General Inputs'!$AW$10:$AY$12,ROWS('1. General Inputs'!$AU$10:$AU$12),0))+(CHOOSE(AB$7,'1. General Inputs'!$J$8,'1. General Inputs'!$L$8,'1. General Inputs'!$N$8)/12)*CHOOSE(AB$7,'2. Protocols'!$K9,'2. Protocols'!$L9,'2. Protocols'!$M9)+'3. ARV Substitutions'!AG35,0),"")</f>
        <v/>
      </c>
      <c r="AC10" s="114" t="str">
        <f>IFERROR(MAX(AB10*(1+'1. General Inputs'!$AW$16+HLOOKUP(AC$7,'1. General Inputs'!$AW$10:$AY$12,ROWS('1. General Inputs'!$AU$10:$AU$12),0))+(CHOOSE(AC$7,'1. General Inputs'!$J$8,'1. General Inputs'!$L$8,'1. General Inputs'!$N$8)/12)*CHOOSE(AC$7,'2. Protocols'!$K9,'2. Protocols'!$L9,'2. Protocols'!$M9)+'3. ARV Substitutions'!AH35,0),"")</f>
        <v/>
      </c>
      <c r="AD10" s="114" t="str">
        <f>IFERROR(MAX(AC10*(1+'1. General Inputs'!$AW$16+HLOOKUP(AD$7,'1. General Inputs'!$AW$10:$AY$12,ROWS('1. General Inputs'!$AU$10:$AU$12),0))+(CHOOSE(AD$7,'1. General Inputs'!$J$8,'1. General Inputs'!$L$8,'1. General Inputs'!$N$8)/12)*CHOOSE(AD$7,'2. Protocols'!$K9,'2. Protocols'!$L9,'2. Protocols'!$M9)+'3. ARV Substitutions'!AI35,0),"")</f>
        <v/>
      </c>
      <c r="AE10" s="114" t="str">
        <f>IFERROR(MAX(AD10*(1+'1. General Inputs'!$AW$16+HLOOKUP(AE$7,'1. General Inputs'!$AW$10:$AY$12,ROWS('1. General Inputs'!$AU$10:$AU$12),0))+(CHOOSE(AE$7,'1. General Inputs'!$J$8,'1. General Inputs'!$L$8,'1. General Inputs'!$N$8)/12)*CHOOSE(AE$7,'2. Protocols'!$K9,'2. Protocols'!$L9,'2. Protocols'!$M9)+'3. ARV Substitutions'!AJ35,0),"")</f>
        <v/>
      </c>
      <c r="AF10" s="114" t="str">
        <f>IFERROR(MAX(AE10*(1+'1. General Inputs'!$AW$16+HLOOKUP(AF$7,'1. General Inputs'!$AW$10:$AY$12,ROWS('1. General Inputs'!$AU$10:$AU$12),0))+(CHOOSE(AF$7,'1. General Inputs'!$J$8,'1. General Inputs'!$L$8,'1. General Inputs'!$N$8)/12)*CHOOSE(AF$7,'2. Protocols'!$K9,'2. Protocols'!$L9,'2. Protocols'!$M9)+'3. ARV Substitutions'!AK35,0),"")</f>
        <v/>
      </c>
      <c r="AG10" s="114" t="str">
        <f>IFERROR(MAX(AF10*(1+'1. General Inputs'!$AW$16+HLOOKUP(AG$7,'1. General Inputs'!$AW$10:$AY$12,ROWS('1. General Inputs'!$AU$10:$AU$12),0))+(CHOOSE(AG$7,'1. General Inputs'!$J$8,'1. General Inputs'!$L$8,'1. General Inputs'!$N$8)/12)*CHOOSE(AG$7,'2. Protocols'!$K9,'2. Protocols'!$L9,'2. Protocols'!$M9)+'3. ARV Substitutions'!AL35,0),"")</f>
        <v/>
      </c>
      <c r="AH10" s="114" t="str">
        <f>IFERROR(MAX(AG10*(1+'1. General Inputs'!$AW$16+HLOOKUP(AH$7,'1. General Inputs'!$AW$10:$AY$12,ROWS('1. General Inputs'!$AU$10:$AU$12),0))+(CHOOSE(AH$7,'1. General Inputs'!$J$8,'1. General Inputs'!$L$8,'1. General Inputs'!$N$8)/12)*CHOOSE(AH$7,'2. Protocols'!$K9,'2. Protocols'!$L9,'2. Protocols'!$M9)+'3. ARV Substitutions'!AM35,0),"")</f>
        <v/>
      </c>
      <c r="AI10" s="114" t="str">
        <f>IFERROR(MAX(AH10*(1+'1. General Inputs'!$AW$16+HLOOKUP(AI$7,'1. General Inputs'!$AW$10:$AY$12,ROWS('1. General Inputs'!$AU$10:$AU$12),0))+(CHOOSE(AI$7,'1. General Inputs'!$J$8,'1. General Inputs'!$L$8,'1. General Inputs'!$N$8)/12)*CHOOSE(AI$7,'2. Protocols'!$K9,'2. Protocols'!$L9,'2. Protocols'!$M9)+'3. ARV Substitutions'!AN35,0),"")</f>
        <v/>
      </c>
      <c r="AJ10" s="114" t="str">
        <f>IFERROR(MAX(AI10*(1+'1. General Inputs'!$AW$16+HLOOKUP(AJ$7,'1. General Inputs'!$AW$10:$AY$12,ROWS('1. General Inputs'!$AU$10:$AU$12),0))+(CHOOSE(AJ$7,'1. General Inputs'!$J$8,'1. General Inputs'!$L$8,'1. General Inputs'!$N$8)/12)*CHOOSE(AJ$7,'2. Protocols'!$K9,'2. Protocols'!$L9,'2. Protocols'!$M9)+'3. ARV Substitutions'!AO35,0),"")</f>
        <v/>
      </c>
      <c r="AK10" s="114" t="str">
        <f>IFERROR(MAX(AJ10*(1+'1. General Inputs'!$AW$16+HLOOKUP(AK$7,'1. General Inputs'!$AW$10:$AY$12,ROWS('1. General Inputs'!$AU$10:$AU$12),0))+(CHOOSE(AK$7,'1. General Inputs'!$J$8,'1. General Inputs'!$L$8,'1. General Inputs'!$N$8)/12)*CHOOSE(AK$7,'2. Protocols'!$K9,'2. Protocols'!$L9,'2. Protocols'!$M9)+'3. ARV Substitutions'!AP35,0),"")</f>
        <v/>
      </c>
      <c r="AL10" s="114" t="str">
        <f>IFERROR(MAX(AK10*(1+'1. General Inputs'!$AW$16+HLOOKUP(AL$7,'1. General Inputs'!$AW$10:$AY$12,ROWS('1. General Inputs'!$AU$10:$AU$12),0))+(CHOOSE(AL$7,'1. General Inputs'!$J$8,'1. General Inputs'!$L$8,'1. General Inputs'!$N$8)/12)*CHOOSE(AL$7,'2. Protocols'!$K9,'2. Protocols'!$L9,'2. Protocols'!$M9)+'3. ARV Substitutions'!AQ35,0),"")</f>
        <v/>
      </c>
      <c r="AM10" s="114" t="str">
        <f>IFERROR(MAX(AL10*(1+'1. General Inputs'!$AW$16+HLOOKUP(AM$7,'1. General Inputs'!$AW$10:$AY$12,ROWS('1. General Inputs'!$AU$10:$AU$12),0))+(CHOOSE(AM$7,'1. General Inputs'!$J$8,'1. General Inputs'!$L$8,'1. General Inputs'!$N$8)/12)*CHOOSE(AM$7,'2. Protocols'!$K9,'2. Protocols'!$L9,'2. Protocols'!$M9)+'3. ARV Substitutions'!AR35,0),"")</f>
        <v/>
      </c>
      <c r="AN10" s="114" t="str">
        <f>IFERROR(MAX(AM10*(1+'1. General Inputs'!$AW$16+HLOOKUP(AN$7,'1. General Inputs'!$AW$10:$AY$12,ROWS('1. General Inputs'!$AU$10:$AU$12),0))+(CHOOSE(AN$7,'1. General Inputs'!$J$8,'1. General Inputs'!$L$8,'1. General Inputs'!$N$8)/12)*CHOOSE(AN$7,'2. Protocols'!$K9,'2. Protocols'!$L9,'2. Protocols'!$M9)+'3. ARV Substitutions'!AS35,0),"")</f>
        <v/>
      </c>
      <c r="AO10" s="114" t="str">
        <f>IFERROR(MAX(AN10*(1+'1. General Inputs'!$AW$16+HLOOKUP(AO$7,'1. General Inputs'!$AW$10:$AY$12,ROWS('1. General Inputs'!$AU$10:$AU$12),0))+(CHOOSE(AO$7,'1. General Inputs'!$J$8,'1. General Inputs'!$L$8,'1. General Inputs'!$N$8)/12)*CHOOSE(AO$7,'2. Protocols'!$K9,'2. Protocols'!$L9,'2. Protocols'!$M9)+'3. ARV Substitutions'!AT35,0),"")</f>
        <v/>
      </c>
      <c r="AP10" s="114" t="str">
        <f>IFERROR(MAX(AO10*(1+'1. General Inputs'!$AW$16+HLOOKUP(AP$7,'1. General Inputs'!$AW$10:$AY$12,ROWS('1. General Inputs'!$AU$10:$AU$12),0))+(CHOOSE(AP$7,'1. General Inputs'!$J$8,'1. General Inputs'!$L$8,'1. General Inputs'!$N$8)/12)*CHOOSE(AP$7,'2. Protocols'!$K9,'2. Protocols'!$L9,'2. Protocols'!$M9)+'3. ARV Substitutions'!AU35,0),"")</f>
        <v/>
      </c>
      <c r="BZ10" s="88" t="e">
        <f t="shared" ref="BZ10:BZ39" si="11">(F10+G10)/2</f>
        <v>#VALUE!</v>
      </c>
      <c r="CA10" s="88" t="e">
        <f t="shared" ref="CA10:CA39" si="12">(G10+H10)/2</f>
        <v>#VALUE!</v>
      </c>
      <c r="CB10" s="88" t="e">
        <f t="shared" ref="CB10:CB39" si="13">(H10+I10)/2</f>
        <v>#VALUE!</v>
      </c>
      <c r="CC10" s="88" t="e">
        <f t="shared" ref="CC10:CC39" si="14">(I10+J10)/2</f>
        <v>#VALUE!</v>
      </c>
      <c r="CD10" s="88" t="e">
        <f t="shared" ref="CD10:CD39" si="15">(J10+K10)/2</f>
        <v>#VALUE!</v>
      </c>
      <c r="CE10" s="88" t="e">
        <f t="shared" ref="CE10:CE39" si="16">(K10+L10)/2</f>
        <v>#VALUE!</v>
      </c>
      <c r="CF10" s="88" t="e">
        <f t="shared" ref="CF10:CF39" si="17">(L10+M10)/2</f>
        <v>#VALUE!</v>
      </c>
      <c r="CG10" s="88" t="e">
        <f t="shared" ref="CG10:CG39" si="18">(M10+N10)/2</f>
        <v>#VALUE!</v>
      </c>
      <c r="CH10" s="88" t="e">
        <f t="shared" ref="CH10:CH39" si="19">(N10+O10)/2</f>
        <v>#VALUE!</v>
      </c>
      <c r="CI10" s="88" t="e">
        <f t="shared" ref="CI10:CI39" si="20">(O10+P10)/2</f>
        <v>#VALUE!</v>
      </c>
      <c r="CJ10" s="88" t="e">
        <f t="shared" ref="CJ10:CJ39" si="21">(P10+Q10)/2</f>
        <v>#VALUE!</v>
      </c>
      <c r="CK10" s="88" t="e">
        <f t="shared" ref="CK10:CK39" si="22">(Q10+R10)/2</f>
        <v>#VALUE!</v>
      </c>
      <c r="CL10" s="88" t="e">
        <f t="shared" ref="CL10:CL39" si="23">(R10+S10)/2</f>
        <v>#VALUE!</v>
      </c>
      <c r="CM10" s="88" t="e">
        <f t="shared" ref="CM10:CM39" si="24">(S10+T10)/2</f>
        <v>#VALUE!</v>
      </c>
      <c r="CN10" s="88" t="e">
        <f t="shared" ref="CN10:CN39" si="25">(T10+U10)/2</f>
        <v>#VALUE!</v>
      </c>
      <c r="CO10" s="88" t="e">
        <f t="shared" ref="CO10:CO39" si="26">(U10+V10)/2</f>
        <v>#VALUE!</v>
      </c>
      <c r="CP10" s="88" t="e">
        <f t="shared" ref="CP10:CP39" si="27">(V10+W10)/2</f>
        <v>#VALUE!</v>
      </c>
      <c r="CQ10" s="88" t="e">
        <f t="shared" ref="CQ10:CQ39" si="28">(W10+X10)/2</f>
        <v>#VALUE!</v>
      </c>
      <c r="CR10" s="88" t="e">
        <f t="shared" ref="CR10:CR39" si="29">(X10+Y10)/2</f>
        <v>#VALUE!</v>
      </c>
      <c r="CS10" s="88" t="e">
        <f t="shared" ref="CS10:CS39" si="30">(Y10+Z10)/2</f>
        <v>#VALUE!</v>
      </c>
      <c r="CT10" s="88" t="e">
        <f t="shared" ref="CT10:CT39" si="31">(Z10+AA10)/2</f>
        <v>#VALUE!</v>
      </c>
      <c r="CU10" s="88" t="e">
        <f t="shared" ref="CU10:CU39" si="32">(AA10+AB10)/2</f>
        <v>#VALUE!</v>
      </c>
      <c r="CV10" s="88" t="e">
        <f t="shared" ref="CV10:CV39" si="33">(AB10+AC10)/2</f>
        <v>#VALUE!</v>
      </c>
      <c r="CW10" s="88" t="e">
        <f t="shared" ref="CW10:CW39" si="34">(AC10+AD10)/2</f>
        <v>#VALUE!</v>
      </c>
      <c r="CX10" s="88" t="e">
        <f t="shared" ref="CX10:CX39" si="35">(AD10+AE10)/2</f>
        <v>#VALUE!</v>
      </c>
      <c r="CY10" s="88" t="e">
        <f t="shared" ref="CY10:CY39" si="36">(AE10+AF10)/2</f>
        <v>#VALUE!</v>
      </c>
      <c r="CZ10" s="88" t="e">
        <f t="shared" ref="CZ10:CZ39" si="37">(AF10+AG10)/2</f>
        <v>#VALUE!</v>
      </c>
      <c r="DA10" s="88" t="e">
        <f t="shared" ref="DA10:DA39" si="38">(AG10+AH10)/2</f>
        <v>#VALUE!</v>
      </c>
      <c r="DB10" s="88" t="e">
        <f t="shared" ref="DB10:DB39" si="39">(AH10+AI10)/2</f>
        <v>#VALUE!</v>
      </c>
      <c r="DC10" s="88" t="e">
        <f t="shared" ref="DC10:DC39" si="40">(AI10+AJ10)/2</f>
        <v>#VALUE!</v>
      </c>
      <c r="DD10" s="88" t="e">
        <f t="shared" ref="DD10:DD39" si="41">(AJ10+AK10)/2</f>
        <v>#VALUE!</v>
      </c>
      <c r="DE10" s="88" t="e">
        <f t="shared" ref="DE10:DE39" si="42">(AK10+AL10)/2</f>
        <v>#VALUE!</v>
      </c>
      <c r="DF10" s="88" t="e">
        <f t="shared" ref="DF10:DF39" si="43">(AL10+AM10)/2</f>
        <v>#VALUE!</v>
      </c>
      <c r="DG10" s="88" t="e">
        <f t="shared" ref="DG10:DG39" si="44">(AM10+AN10)/2</f>
        <v>#VALUE!</v>
      </c>
      <c r="DH10" s="88" t="e">
        <f t="shared" ref="DH10:DH39" si="45">(AN10+AO10)/2</f>
        <v>#VALUE!</v>
      </c>
      <c r="DI10" s="88" t="e">
        <f t="shared" ref="DI10:DI39" si="46">(AO10+AP10)/2</f>
        <v>#VALUE!</v>
      </c>
      <c r="DK10" s="27" t="str">
        <f>CONCATENATE('2. Protocols'!C9, '2. Protocols'!D9, '2. Protocols'!E9)</f>
        <v>+</v>
      </c>
      <c r="DL10" s="27" t="str">
        <f>CONCATENATE('2. Protocols'!C9, '2. Protocols'!D9, '2. Protocols'!E9, '2. Protocols'!F9, '2. Protocols'!G9,)</f>
        <v>++</v>
      </c>
      <c r="DN10" s="38">
        <f>IF(AND(OR(ISBLANK(DN$9),DN$9=0)=FALSE,OR(DN$9='2. Protocols'!$C9,DN$9='2. Protocols'!$E9,DN$9='2. Protocols'!$G9)),1,0)*'4. Formulations'!$I9</f>
        <v>0</v>
      </c>
      <c r="DO10" s="38">
        <f>IF(AND(OR(ISBLANK(DO$9),DO$9=0)=FALSE,OR(DO$9='2. Protocols'!$C9,DO$9='2. Protocols'!$E9,DO$9='2. Protocols'!$G9)),1,0)*'4. Formulations'!$I9</f>
        <v>0</v>
      </c>
      <c r="DP10" s="38">
        <f>IF(AND(OR(ISBLANK(DP$9),DP$9=0)=FALSE,OR(DP$9='2. Protocols'!$C9,DP$9='2. Protocols'!$E9,DP$9='2. Protocols'!$G9)),1,0)*'4. Formulations'!$I9</f>
        <v>0</v>
      </c>
      <c r="DQ10" s="38">
        <f>IF(AND(OR(ISBLANK(DQ$9),DQ$9=0)=FALSE,OR(DQ$9='2. Protocols'!$C9,DQ$9='2. Protocols'!$E9,DQ$9='2. Protocols'!$G9)),1,0)*'4. Formulations'!$I9</f>
        <v>0</v>
      </c>
      <c r="DR10" s="38">
        <f>IF(AND(OR(ISBLANK(DR$9),DR$9=0)=FALSE,OR(DR$9='2. Protocols'!$C9,DR$9='2. Protocols'!$E9,DR$9='2. Protocols'!$G9)),1,0)*'4. Formulations'!$I9</f>
        <v>0</v>
      </c>
      <c r="DS10" s="38">
        <f>IF(AND(OR(ISBLANK(DS$9),DS$9=0)=FALSE,OR(DS$9='2. Protocols'!$C9,DS$9='2. Protocols'!$E9,DS$9='2. Protocols'!$G9)),1,0)*'4. Formulations'!$I9</f>
        <v>0</v>
      </c>
      <c r="DT10" s="38">
        <f>IF(AND(OR(ISBLANK(DT$9),DT$9=0)=FALSE,OR(DT$9='2. Protocols'!$C9,DT$9='2. Protocols'!$E9,DT$9='2. Protocols'!$G9)),1,0)*'4. Formulations'!$I9</f>
        <v>0</v>
      </c>
      <c r="DU10" s="38">
        <f>IF(AND(OR(ISBLANK(DU$9),DU$9=0)=FALSE,OR(DU$9='2. Protocols'!$C9,DU$9='2. Protocols'!$E9,DU$9='2. Protocols'!$G9)),1,0)*'4. Formulations'!$I9</f>
        <v>0</v>
      </c>
      <c r="DV10" s="38">
        <f>IF(AND(OR(ISBLANK(DV$9),DV$9=0)=FALSE,OR(DV$9='2. Protocols'!$C9,DV$9='2. Protocols'!$E9,DV$9='2. Protocols'!$G9)),1,0)*'4. Formulations'!$I9</f>
        <v>0</v>
      </c>
      <c r="DW10" s="38">
        <f>IF(AND(OR(ISBLANK(DW$9),DW$9=0)=FALSE,OR(DW$9='2. Protocols'!$C9,DW$9='2. Protocols'!$E9,DW$9='2. Protocols'!$G9)),1,0)*'4. Formulations'!$I9</f>
        <v>0</v>
      </c>
      <c r="DX10" s="38">
        <f>IF(AND(OR(ISBLANK(DX$9),DX$9=0)=FALSE,OR(DX$9='2. Protocols'!$C9,DX$9='2. Protocols'!$E9,DX$9='2. Protocols'!$G9)),1,0)*'4. Formulations'!$I9</f>
        <v>0</v>
      </c>
      <c r="DY10" s="38">
        <f>IF(AND(OR(ISBLANK(DY$9),DY$9=0)=FALSE,OR(DY$9='2. Protocols'!$C9,DY$9='2. Protocols'!$E9,DY$9='2. Protocols'!$G9)),1,0)*'4. Formulations'!$I9</f>
        <v>0</v>
      </c>
      <c r="DZ10" s="38">
        <f>IF(AND(OR(ISBLANK(DZ$9),DZ$9=0)=FALSE,OR(DZ$9='2. Protocols'!$C9,DZ$9='2. Protocols'!$E9,DZ$9='2. Protocols'!$G9)),1,0)*'4. Formulations'!$I9</f>
        <v>0</v>
      </c>
      <c r="EA10" s="38">
        <f>IF(AND(OR(ISBLANK(EA$9),EA$9=0)=FALSE,OR(EA$9='2. Protocols'!$C9,EA$9='2. Protocols'!$E9,EA$9='2. Protocols'!$G9)),1,0)*'4. Formulations'!$I9</f>
        <v>0</v>
      </c>
      <c r="EB10" s="38">
        <f>IF(AND(OR(ISBLANK(EB$9),EB$9=0)=FALSE,OR(EB$9='2. Protocols'!$C9,EB$9='2. Protocols'!$E9,EB$9='2. Protocols'!$G9)),1,0)*'4. Formulations'!$I9</f>
        <v>0</v>
      </c>
      <c r="EC10" s="38">
        <f>IF(AND(OR(ISBLANK(EC$9),EC$9=0)=FALSE,OR(EC$9='2. Protocols'!$C9,EC$9='2. Protocols'!$E9,EC$9='2. Protocols'!$G9)),1,0)*'4. Formulations'!$I9</f>
        <v>0</v>
      </c>
      <c r="ED10" s="38">
        <f>IF(AND(OR(ISBLANK(ED$9),ED$9=0)=FALSE,OR(ED$9='2. Protocols'!$C9,ED$9='2. Protocols'!$E9,ED$9='2. Protocols'!$G9)),1,0)*'4. Formulations'!$I9</f>
        <v>0</v>
      </c>
      <c r="EE10" s="38">
        <f>IF(AND(OR(ISBLANK(EE$9),EE$9=0)=FALSE,OR(EE$9='2. Protocols'!$C9,EE$9='2. Protocols'!$E9,EE$9='2. Protocols'!$G9)),1,0)*'4. Formulations'!$I9</f>
        <v>0</v>
      </c>
      <c r="EF10" s="38">
        <f>IF(AND(OR(ISBLANK(EF$9),EF$9=0)=FALSE,OR(EF$9='2. Protocols'!$C9,EF$9='2. Protocols'!$E9,EF$9='2. Protocols'!$G9)),1,0)*'4. Formulations'!$I9</f>
        <v>0</v>
      </c>
      <c r="EG10" s="38">
        <f>IF(AND(OR(ISBLANK(EG$9),EG$9=0)=FALSE,OR(EG$9='2. Protocols'!$C9,EG$9='2. Protocols'!$E9,EG$9='2. Protocols'!$G9)),1,0)*'4. Formulations'!$I9</f>
        <v>0</v>
      </c>
      <c r="EH10" s="38">
        <f>IF(AND(OR(ISBLANK(EH$9),EH$9=0)=FALSE,OR(EH$9='2. Protocols'!$C9,EH$9='2. Protocols'!$E9,EH$9='2. Protocols'!$G9)),1,0)*'4. Formulations'!$I9</f>
        <v>0</v>
      </c>
      <c r="EI10" s="38">
        <f>IF(AND(OR(ISBLANK(EI$9),EI$9=0)=FALSE,OR(EI$9='2. Protocols'!$C9,EI$9='2. Protocols'!$E9,EI$9='2. Protocols'!$G9)),1,0)*'4. Formulations'!$I9</f>
        <v>0</v>
      </c>
      <c r="EK10" s="38">
        <f>IF(AND(OR(ISBLANK(EK$9),EK$9=0)=FALSE,EK$9=$DK10),1,0)*'4. Formulations'!$J9</f>
        <v>0</v>
      </c>
      <c r="EL10" s="38">
        <f>IF(AND(OR(ISBLANK(EL$9),EL$9=0)=FALSE,EL$9=$DK10),1,0)*'4. Formulations'!$J9</f>
        <v>0</v>
      </c>
      <c r="EM10" s="38">
        <f>IF(AND(OR(ISBLANK(EM$9),EM$9=0)=FALSE,EM$9=$DK10),1,0)*'4. Formulations'!$J9</f>
        <v>0</v>
      </c>
      <c r="EN10" s="38">
        <f>IF(AND(OR(ISBLANK(EN$9),EN$9=0)=FALSE,EN$9=$DK10),1,0)*'4. Formulations'!$J9</f>
        <v>0</v>
      </c>
      <c r="EO10" s="38">
        <f>IF(AND(OR(ISBLANK(EO$9),EO$9=0)=FALSE,EO$9=$DK10),1,0)*'4. Formulations'!$J9</f>
        <v>0</v>
      </c>
      <c r="EP10" s="38">
        <f>IF(AND(OR(ISBLANK(EP$9),EP$9=0)=FALSE,EP$9=$DK10),1,0)*'4. Formulations'!$J9</f>
        <v>0</v>
      </c>
      <c r="EQ10" s="38">
        <f>IF(AND(OR(ISBLANK(EQ$9),EQ$9=0)=FALSE,EQ$9=$DK10),1,0)*'4. Formulations'!$J9</f>
        <v>0</v>
      </c>
      <c r="ER10" s="38">
        <f>IF(AND(OR(ISBLANK(ER$9),ER$9=0)=FALSE,ER$9=$DK10),1,0)*'4. Formulations'!$J9</f>
        <v>0</v>
      </c>
      <c r="ES10" s="38">
        <f>IF(AND(OR(ISBLANK(ES$9),ES$9=0)=FALSE,ES$9=$DK10),1,0)*'4. Formulations'!$J9</f>
        <v>0</v>
      </c>
      <c r="ET10" s="38">
        <f>IF(AND(OR(ISBLANK(ET$9),ET$9=0)=FALSE,ET$9=$DK10),1,0)*'4. Formulations'!$J9</f>
        <v>0</v>
      </c>
      <c r="EU10" s="38">
        <f>IF(AND(OR(ISBLANK(EU$9),EU$9=0)=FALSE,EU$9=$DK10),1,0)*'4. Formulations'!$J9</f>
        <v>0</v>
      </c>
      <c r="EV10" s="38">
        <f>IF(AND(OR(ISBLANK(EV$9),EV$9=0)=FALSE,EV$9=$DK10),1,0)*'4. Formulations'!$J9</f>
        <v>0</v>
      </c>
      <c r="EW10" s="38">
        <f>IF(AND(OR(ISBLANK(EW$9),EW$9=0)=FALSE,EW$9=$DK10),1,0)*'4. Formulations'!$J9</f>
        <v>0</v>
      </c>
      <c r="EY10" s="38">
        <f>IF(AND(OR(ISBLANK(EY$9),EY$9=0)=FALSE,SUM($EK10:$EW10)&gt;0,EY$9='2. Protocols'!$G9),1,0)*'4. Formulations'!$J9</f>
        <v>0</v>
      </c>
      <c r="EZ10" s="38">
        <f>IF(AND(OR(ISBLANK(EZ$9),EZ$9=0)=FALSE,SUM($EK10:$EW10)&gt;0,EZ$9='2. Protocols'!$G9),1,0)*'4. Formulations'!$J9</f>
        <v>0</v>
      </c>
      <c r="FA10" s="38">
        <f>IF(AND(OR(ISBLANK(FA$9),FA$9=0)=FALSE,SUM($EK10:$EW10)&gt;0,FA$9='2. Protocols'!$G9),1,0)*'4. Formulations'!$J9</f>
        <v>0</v>
      </c>
      <c r="FB10" s="38">
        <f>IF(AND(OR(ISBLANK(FB$9),FB$9=0)=FALSE,SUM($EK10:$EW10)&gt;0,FB$9='2. Protocols'!$G9),1,0)*'4. Formulations'!$J9</f>
        <v>0</v>
      </c>
      <c r="FC10" s="38">
        <f>IF(AND(OR(ISBLANK(FC$9),FC$9=0)=FALSE,SUM($EK10:$EW10)&gt;0,FC$9='2. Protocols'!$G9),1,0)*'4. Formulations'!$J9</f>
        <v>0</v>
      </c>
      <c r="FD10" s="38">
        <f>IF(AND(OR(ISBLANK(FD$9),FD$9=0)=FALSE,SUM($EK10:$EW10)&gt;0,FD$9='2. Protocols'!$G9),1,0)*'4. Formulations'!$J9</f>
        <v>0</v>
      </c>
      <c r="FE10" s="38">
        <f>IF(AND(OR(ISBLANK(FE$9),FE$9=0)=FALSE,SUM($EK10:$EW10)&gt;0,FE$9='2. Protocols'!$G9),1,0)*'4. Formulations'!$J9</f>
        <v>0</v>
      </c>
      <c r="FF10" s="38">
        <f>IF(AND(OR(ISBLANK(FF$9),FF$9=0)=FALSE,SUM($EK10:$EW10)&gt;0,FF$9='2. Protocols'!$G9),1,0)*'4. Formulations'!$J9</f>
        <v>0</v>
      </c>
      <c r="FG10" s="38">
        <f>IF(AND(OR(ISBLANK(FG$9),FG$9=0)=FALSE,SUM($EK10:$EW10)&gt;0,FG$9='2. Protocols'!$G9),1,0)*'4. Formulations'!$J9</f>
        <v>0</v>
      </c>
      <c r="FH10" s="38">
        <f>IF(AND(OR(ISBLANK(FH$9),FH$9=0)=FALSE,SUM($EK10:$EW10)&gt;0,FH$9='2. Protocols'!$G9),1,0)*'4. Formulations'!$J9</f>
        <v>0</v>
      </c>
      <c r="FI10" s="38">
        <f>IF(AND(OR(ISBLANK(FI$9),FI$9=0)=FALSE,SUM($EK10:$EW10)&gt;0,FI$9='2. Protocols'!$G9),1,0)*'4. Formulations'!$J9</f>
        <v>0</v>
      </c>
      <c r="FJ10" s="38">
        <f>IF(AND(OR(ISBLANK(FJ$9),FJ$9=0)=FALSE,SUM($EK10:$EW10)&gt;0,FJ$9='2. Protocols'!$G9),1,0)*'4. Formulations'!$J9</f>
        <v>0</v>
      </c>
      <c r="FK10" s="38">
        <f>IF(AND(OR(ISBLANK(FK$9),FK$9=0)=FALSE,SUM($EK10:$EW10)&gt;0,FK$9='2. Protocols'!$G9),1,0)*'4. Formulations'!$J9</f>
        <v>0</v>
      </c>
      <c r="FL10" s="38">
        <f>IF(AND(OR(ISBLANK(FL$9),FL$9=0)=FALSE,SUM($EK10:$EW10)&gt;0,FL$9='2. Protocols'!$G9),1,0)*'4. Formulations'!$J9</f>
        <v>0</v>
      </c>
      <c r="FM10" s="38">
        <f>IF(AND(OR(ISBLANK(FM$9),FM$9=0)=FALSE,SUM($EK10:$EW10)&gt;0,FM$9='2. Protocols'!$G9),1,0)*'4. Formulations'!$J9</f>
        <v>0</v>
      </c>
      <c r="FN10" s="38">
        <f>IF(AND(OR(ISBLANK(FN$9),FN$9=0)=FALSE,SUM($EK10:$EW10)&gt;0,FN$9='2. Protocols'!$G9),1,0)*'4. Formulations'!$J9</f>
        <v>0</v>
      </c>
      <c r="FO10" s="38">
        <f>IF(AND(OR(ISBLANK(FO$9),FO$9=0)=FALSE,SUM($EK10:$EW10)&gt;0,FO$9='2. Protocols'!$G9),1,0)*'4. Formulations'!$J9</f>
        <v>0</v>
      </c>
      <c r="FP10" s="38">
        <f>IF(AND(OR(ISBLANK(FP$9),FP$9=0)=FALSE,SUM($EK10:$EW10)&gt;0,FP$9='2. Protocols'!$G9),1,0)*'4. Formulations'!$J9</f>
        <v>0</v>
      </c>
      <c r="FQ10" s="38">
        <f>IF(AND(OR(ISBLANK(FQ$9),FQ$9=0)=FALSE,SUM($EK10:$EW10)&gt;0,FQ$9='2. Protocols'!$G9),1,0)*'4. Formulations'!$J9</f>
        <v>0</v>
      </c>
      <c r="FR10" s="38">
        <f>IF(AND(OR(ISBLANK(FR$9),FR$9=0)=FALSE,SUM($EK10:$EW10)&gt;0,FR$9='2. Protocols'!$G9),1,0)*'4. Formulations'!$J9</f>
        <v>0</v>
      </c>
      <c r="FS10" s="38">
        <f>IF(AND(OR(ISBLANK(FS$9),FS$9=0)=FALSE,SUM($EK10:$EW10)&gt;0,FS$9='2. Protocols'!$G9),1,0)*'4. Formulations'!$J9</f>
        <v>0</v>
      </c>
      <c r="FT10" s="38">
        <f>IF(AND(OR(ISBLANK(FT$9),FT$9=0)=FALSE,SUM($EK10:$EW10)&gt;0,FT$9='2. Protocols'!$G9),1,0)*'4. Formulations'!$J9</f>
        <v>0</v>
      </c>
      <c r="FV10" s="38">
        <f>IF(AND(OR(ISBLANK(EY$9),EY$9=0)=FALSE,FV$9=$DL10),1,0)*'4. Formulations'!$K9</f>
        <v>0</v>
      </c>
      <c r="FW10" s="38">
        <f>IF(AND(OR(ISBLANK(EZ$9),EZ$9=0)=FALSE,FW$9=$DL10),1,0)*'4. Formulations'!$K9</f>
        <v>0</v>
      </c>
      <c r="FX10" s="38">
        <f>IF(AND(OR(ISBLANK(FA$9),FA$9=0)=FALSE,FX$9=$DL10),1,0)*'4. Formulations'!$K9</f>
        <v>0</v>
      </c>
      <c r="FY10" s="38">
        <f>IF(AND(OR(ISBLANK(FB$9),FB$9=0)=FALSE,FY$9=$DL10),1,0)*'4. Formulations'!$K9</f>
        <v>0</v>
      </c>
      <c r="FZ10" s="38">
        <f>IF(AND(OR(ISBLANK(FC$9),FC$9=0)=FALSE,FZ$9=$DL10),1,0)*'4. Formulations'!$K9</f>
        <v>0</v>
      </c>
      <c r="GA10" s="38">
        <f>IF(AND(OR(ISBLANK(FD$9),FD$9=0)=FALSE,GA$9=$DL10),1,0)*'4. Formulations'!$K9</f>
        <v>0</v>
      </c>
      <c r="GB10" s="38">
        <f>IF(AND(OR(ISBLANK(FE$9),FE$9=0)=FALSE,GB$9=$DL10),1,0)*'4. Formulations'!$K9</f>
        <v>0</v>
      </c>
      <c r="GC10" s="38">
        <f>IF(AND(OR(ISBLANK(FF$9),FF$9=0)=FALSE,GC$9=$DL10),1,0)*'4. Formulations'!$K9</f>
        <v>0</v>
      </c>
      <c r="GD10" s="38">
        <f>IF(AND(OR(ISBLANK(FG$9),FG$9=0)=FALSE,GD$9=$DL10),1,0)*'4. Formulations'!$K9</f>
        <v>0</v>
      </c>
      <c r="GE10" s="38">
        <f>IF(AND(OR(ISBLANK(FH$9),FH$9=0)=FALSE,GE$9=$DL10),1,0)*'4. Formulations'!$K9</f>
        <v>0</v>
      </c>
      <c r="GF10" s="38">
        <f>IF(AND(OR(ISBLANK(FI$9),FI$9=0)=FALSE,GF$9=$DL10),1,0)*'4. Formulations'!$K9</f>
        <v>0</v>
      </c>
      <c r="GG10" s="38">
        <f>IF(AND(OR(ISBLANK(FJ$9),FJ$9=0)=FALSE,GG$9=$DL10),1,0)*'4. Formulations'!$K9</f>
        <v>0</v>
      </c>
      <c r="GH10" s="38">
        <f>IF(AND(OR(ISBLANK(FK$9),FK$9=0)=FALSE,GH$9=$DL10),1,0)*'4. Formulations'!$K9</f>
        <v>0</v>
      </c>
      <c r="GI10" s="38">
        <f>IF(AND(OR(ISBLANK(FL$9),FL$9=0)=FALSE,GI$9=$DL10),1,0)*'4. Formulations'!$K9</f>
        <v>0</v>
      </c>
      <c r="GJ10" s="38">
        <f>IF(AND(OR(ISBLANK(FM$9),FM$9=0)=FALSE,GJ$9=$DL10),1,0)*'4. Formulations'!$K9</f>
        <v>0</v>
      </c>
      <c r="GL10" s="38">
        <f>IF(AND(OR(ISBLANK(GL$9),GL$9=0)=FALSE,OR(GL$9='2. Protocols'!$C9,GL$9='2. Protocols'!$E9,GL$9='2. Protocols'!$G9)),1,0)*'4. Formulations'!$L9</f>
        <v>0</v>
      </c>
      <c r="GM10" s="38">
        <f>IF(AND(OR(ISBLANK(GM$9),GM$9=0)=FALSE,OR(GM$9='2. Protocols'!$C9,GM$9='2. Protocols'!$E9,GM$9='2. Protocols'!$G9)),1,0)*'4. Formulations'!$L9</f>
        <v>0</v>
      </c>
      <c r="GN10" s="38">
        <f>IF(AND(OR(ISBLANK(GN$9),GN$9=0)=FALSE,OR(GN$9='2. Protocols'!$C9,GN$9='2. Protocols'!$E9,GN$9='2. Protocols'!$G9)),1,0)*'4. Formulations'!$L9</f>
        <v>0</v>
      </c>
      <c r="GO10" s="38">
        <f>IF(AND(OR(ISBLANK(GO$9),GO$9=0)=FALSE,OR(GO$9='2. Protocols'!$C9,GO$9='2. Protocols'!$E9,GO$9='2. Protocols'!$G9)),1,0)*'4. Formulations'!$L9</f>
        <v>0</v>
      </c>
      <c r="GP10" s="38">
        <f>IF(AND(OR(ISBLANK(GP$9),GP$9=0)=FALSE,OR(GP$9='2. Protocols'!$C9,GP$9='2. Protocols'!$E9,GP$9='2. Protocols'!$G9)),1,0)*'4. Formulations'!$L9</f>
        <v>0</v>
      </c>
      <c r="GQ10" s="38">
        <f>IF(AND(OR(ISBLANK(GQ$9),GQ$9=0)=FALSE,OR(GQ$9='2. Protocols'!$C9,GQ$9='2. Protocols'!$E9,GQ$9='2. Protocols'!$G9)),1,0)*'4. Formulations'!$L9</f>
        <v>0</v>
      </c>
      <c r="GR10" s="38">
        <f>IF(AND(OR(ISBLANK(GR$9),GR$9=0)=FALSE,OR(GR$9='2. Protocols'!$C9,GR$9='2. Protocols'!$E9,GR$9='2. Protocols'!$G9)),1,0)*'4. Formulations'!$L9</f>
        <v>0</v>
      </c>
      <c r="GS10" s="38">
        <f>IF(AND(OR(ISBLANK(GS$9),GS$9=0)=FALSE,OR(GS$9='2. Protocols'!$C9,GS$9='2. Protocols'!$E9,GS$9='2. Protocols'!$G9)),1,0)*'4. Formulations'!$L9</f>
        <v>0</v>
      </c>
      <c r="GT10" s="38">
        <f>IF(AND(OR(ISBLANK(GT$9),GT$9=0)=FALSE,OR(GT$9='2. Protocols'!$C9,GT$9='2. Protocols'!$E9,GT$9='2. Protocols'!$G9)),1,0)*'4. Formulations'!$L9</f>
        <v>0</v>
      </c>
      <c r="GU10" s="38">
        <f>IF(AND(OR(ISBLANK(GU$9),GU$9=0)=FALSE,OR(GU$9='2. Protocols'!$C9,GU$9='2. Protocols'!$E9,GU$9='2. Protocols'!$G9)),1,0)*'4. Formulations'!$L9</f>
        <v>0</v>
      </c>
      <c r="GV10" s="38">
        <f>IF(AND(OR(ISBLANK(GV$9),GV$9=0)=FALSE,OR(GV$9='2. Protocols'!$C9,GV$9='2. Protocols'!$E9,GV$9='2. Protocols'!$G9)),1,0)*'4. Formulations'!$L9</f>
        <v>0</v>
      </c>
      <c r="GW10" s="38">
        <f>IF(AND(OR(ISBLANK(GW$9),GW$9=0)=FALSE,OR(GW$9='2. Protocols'!$C9,GW$9='2. Protocols'!$E9,GW$9='2. Protocols'!$G9)),1,0)*'4. Formulations'!$L9</f>
        <v>0</v>
      </c>
      <c r="GX10" s="38">
        <f>IF(AND(OR(ISBLANK(GX$9),GX$9=0)=FALSE,OR(GX$9='2. Protocols'!$C9,GX$9='2. Protocols'!$E9,GX$9='2. Protocols'!$G9)),1,0)*'4. Formulations'!$L9</f>
        <v>0</v>
      </c>
      <c r="GY10" s="38">
        <f>IF(AND(OR(ISBLANK(GY$9),GY$9=0)=FALSE,OR(GY$9='2. Protocols'!$C9,GY$9='2. Protocols'!$E9,GY$9='2. Protocols'!$G9)),1,0)*'4. Formulations'!$L9</f>
        <v>0</v>
      </c>
      <c r="GZ10" s="38">
        <f>IF(AND(OR(ISBLANK(GZ$9),GZ$9=0)=FALSE,OR(GZ$9='2. Protocols'!$C9,GZ$9='2. Protocols'!$E9,GZ$9='2. Protocols'!$G9)),1,0)*'4. Formulations'!$L9</f>
        <v>0</v>
      </c>
      <c r="HA10" s="38">
        <f>IF(AND(OR(ISBLANK(HA$9),HA$9=0)=FALSE,OR(HA$9='2. Protocols'!$C9,HA$9='2. Protocols'!$E9,HA$9='2. Protocols'!$G9)),1,0)*'4. Formulations'!$L9</f>
        <v>0</v>
      </c>
      <c r="HB10" s="38">
        <f>IF(AND(OR(ISBLANK(HB$9),HB$9=0)=FALSE,OR(HB$9='2. Protocols'!$C9,HB$9='2. Protocols'!$E9,HB$9='2. Protocols'!$G9)),1,0)*'4. Formulations'!$L9</f>
        <v>0</v>
      </c>
      <c r="HC10" s="38">
        <f>IF(AND(OR(ISBLANK(HC$9),HC$9=0)=FALSE,OR(HC$9='2. Protocols'!$C9,HC$9='2. Protocols'!$E9,HC$9='2. Protocols'!$G9)),1,0)*'4. Formulations'!$L9</f>
        <v>0</v>
      </c>
      <c r="HD10" s="38">
        <f>IF(AND(OR(ISBLANK(HD$9),HD$9=0)=FALSE,OR(HD$9='2. Protocols'!$C9,HD$9='2. Protocols'!$E9,HD$9='2. Protocols'!$G9)),1,0)*'4. Formulations'!$L9</f>
        <v>0</v>
      </c>
      <c r="HE10" s="38">
        <f>IF(AND(OR(ISBLANK(HE$9),HE$9=0)=FALSE,OR(HE$9='2. Protocols'!$C9,HE$9='2. Protocols'!$E9,HE$9='2. Protocols'!$G9)),1,0)*'4. Formulations'!$L9</f>
        <v>0</v>
      </c>
      <c r="HF10" s="38">
        <f>IF(AND(OR(ISBLANK(HF$9),HF$9=0)=FALSE,OR(HF$9='2. Protocols'!$C9,HF$9='2. Protocols'!$E9,HF$9='2. Protocols'!$G9)),1,0)*'4. Formulations'!$L9</f>
        <v>0</v>
      </c>
      <c r="HG10" s="38">
        <f>IF(AND(OR(ISBLANK(HG$9),HG$9=0)=FALSE,OR(HG$9='2. Protocols'!$C9,HG$9='2. Protocols'!$E9,HG$9='2. Protocols'!$G9)),1,0)*'4. Formulations'!$L9</f>
        <v>0</v>
      </c>
      <c r="HI10" s="38">
        <f>IF(AND(OR(ISBLANK(HI$9),HI$9=0)=FALSE,HI$9=$DK10),1,0)*'4. Formulations'!$M9</f>
        <v>0</v>
      </c>
      <c r="HJ10" s="38">
        <f>IF(AND(OR(ISBLANK(HJ$9),HJ$9=0)=FALSE,HJ$9=$DK10),1,0)*'4. Formulations'!$M9</f>
        <v>0</v>
      </c>
      <c r="HK10" s="38">
        <f>IF(AND(OR(ISBLANK(HK$9),HK$9=0)=FALSE,HK$9=$DK10),1,0)*'4. Formulations'!$M9</f>
        <v>0</v>
      </c>
      <c r="HL10" s="38">
        <f>IF(AND(OR(ISBLANK(HL$9),HL$9=0)=FALSE,HL$9=$DK10),1,0)*'4. Formulations'!$M9</f>
        <v>0</v>
      </c>
      <c r="HM10" s="38">
        <f>IF(AND(OR(ISBLANK(HM$9),HM$9=0)=FALSE,HM$9=$DK10),1,0)*'4. Formulations'!$M9</f>
        <v>0</v>
      </c>
      <c r="HN10" s="38">
        <f>IF(AND(OR(ISBLANK(HN$9),HN$9=0)=FALSE,HN$9=$DK10),1,0)*'4. Formulations'!$M9</f>
        <v>0</v>
      </c>
      <c r="HO10" s="38">
        <f>IF(AND(OR(ISBLANK(HO$9),HO$9=0)=FALSE,HO$9=$DK10),1,0)*'4. Formulations'!$M9</f>
        <v>0</v>
      </c>
      <c r="HP10" s="38">
        <f>IF(AND(OR(ISBLANK(HP$9),HP$9=0)=FALSE,HP$9=$DK10),1,0)*'4. Formulations'!$M9</f>
        <v>0</v>
      </c>
      <c r="HQ10" s="38">
        <f>IF(AND(OR(ISBLANK(HQ$9),HQ$9=0)=FALSE,HQ$9=$DK10),1,0)*'4. Formulations'!$M9</f>
        <v>0</v>
      </c>
      <c r="HR10" s="38">
        <f>IF(AND(OR(ISBLANK(HR$9),HR$9=0)=FALSE,HR$9=$DK10),1,0)*'4. Formulations'!$M9</f>
        <v>0</v>
      </c>
      <c r="HS10" s="38">
        <f>IF(AND(OR(ISBLANK(HS$9),HS$9=0)=FALSE,HS$9=$DK10),1,0)*'4. Formulations'!$M9</f>
        <v>0</v>
      </c>
      <c r="HT10" s="38">
        <f>IF(AND(OR(ISBLANK(HT$9),HT$9=0)=FALSE,HT$9=$DK10),1,0)*'4. Formulations'!$M9</f>
        <v>0</v>
      </c>
      <c r="HU10" s="38">
        <f>IF(AND(OR(ISBLANK(HU$9),HU$9=0)=FALSE,HU$9=$DK10),1,0)*'4. Formulations'!$M9</f>
        <v>0</v>
      </c>
      <c r="HW10" s="38">
        <f>IF(AND(OR(ISBLANK(HW$9),HW$9=0)=FALSE,SUM($HI10:$HU10)&gt;0,HW$9='2. Protocols'!$G9),1,0)*'4. Formulations'!$M9</f>
        <v>0</v>
      </c>
      <c r="HX10" s="38">
        <f>IF(AND(OR(ISBLANK(HX$9),HX$9=0)=FALSE,SUM($HI10:$HU10)&gt;0,HX$9='2. Protocols'!$G9),1,0)*'4. Formulations'!$M9</f>
        <v>0</v>
      </c>
      <c r="HY10" s="38">
        <f>IF(AND(OR(ISBLANK(HY$9),HY$9=0)=FALSE,SUM($HI10:$HU10)&gt;0,HY$9='2. Protocols'!$G9),1,0)*'4. Formulations'!$M9</f>
        <v>0</v>
      </c>
      <c r="HZ10" s="38">
        <f>IF(AND(OR(ISBLANK(HZ$9),HZ$9=0)=FALSE,SUM($HI10:$HU10)&gt;0,HZ$9='2. Protocols'!$G9),1,0)*'4. Formulations'!$M9</f>
        <v>0</v>
      </c>
      <c r="IA10" s="38">
        <f>IF(AND(OR(ISBLANK(IA$9),IA$9=0)=FALSE,SUM($HI10:$HU10)&gt;0,IA$9='2. Protocols'!$G9),1,0)*'4. Formulations'!$M9</f>
        <v>0</v>
      </c>
      <c r="IB10" s="38">
        <f>IF(AND(OR(ISBLANK(IB$9),IB$9=0)=FALSE,SUM($HI10:$HU10)&gt;0,IB$9='2. Protocols'!$G9),1,0)*'4. Formulations'!$M9</f>
        <v>0</v>
      </c>
      <c r="IC10" s="38">
        <f>IF(AND(OR(ISBLANK(IC$9),IC$9=0)=FALSE,SUM($HI10:$HU10)&gt;0,IC$9='2. Protocols'!$G9),1,0)*'4. Formulations'!$M9</f>
        <v>0</v>
      </c>
      <c r="ID10" s="38">
        <f>IF(AND(OR(ISBLANK(ID$9),ID$9=0)=FALSE,SUM($HI10:$HU10)&gt;0,ID$9='2. Protocols'!$G9),1,0)*'4. Formulations'!$M9</f>
        <v>0</v>
      </c>
      <c r="IE10" s="38">
        <f>IF(AND(OR(ISBLANK(IE$9),IE$9=0)=FALSE,SUM($HI10:$HU10)&gt;0,IE$9='2. Protocols'!$G9),1,0)*'4. Formulations'!$M9</f>
        <v>0</v>
      </c>
      <c r="IF10" s="38">
        <f>IF(AND(OR(ISBLANK(IF$9),IF$9=0)=FALSE,SUM($HI10:$HU10)&gt;0,IF$9='2. Protocols'!$G9),1,0)*'4. Formulations'!$M9</f>
        <v>0</v>
      </c>
      <c r="IG10" s="38">
        <f>IF(AND(OR(ISBLANK(IG$9),IG$9=0)=FALSE,SUM($HI10:$HU10)&gt;0,IG$9='2. Protocols'!$G9),1,0)*'4. Formulations'!$M9</f>
        <v>0</v>
      </c>
      <c r="IH10" s="38">
        <f>IF(AND(OR(ISBLANK(IH$9),IH$9=0)=FALSE,SUM($HI10:$HU10)&gt;0,IH$9='2. Protocols'!$G9),1,0)*'4. Formulations'!$M9</f>
        <v>0</v>
      </c>
      <c r="II10" s="38">
        <f>IF(AND(OR(ISBLANK(II$9),II$9=0)=FALSE,SUM($HI10:$HU10)&gt;0,II$9='2. Protocols'!$G9),1,0)*'4. Formulations'!$M9</f>
        <v>0</v>
      </c>
      <c r="IJ10" s="38">
        <f>IF(AND(OR(ISBLANK(IJ$9),IJ$9=0)=FALSE,SUM($HI10:$HU10)&gt;0,IJ$9='2. Protocols'!$G9),1,0)*'4. Formulations'!$M9</f>
        <v>0</v>
      </c>
      <c r="IK10" s="38">
        <f>IF(AND(OR(ISBLANK(IK$9),IK$9=0)=FALSE,SUM($HI10:$HU10)&gt;0,IK$9='2. Protocols'!$G9),1,0)*'4. Formulations'!$M9</f>
        <v>0</v>
      </c>
      <c r="IL10" s="38">
        <f>IF(AND(OR(ISBLANK(IL$9),IL$9=0)=FALSE,SUM($HI10:$HU10)&gt;0,IL$9='2. Protocols'!$G9),1,0)*'4. Formulations'!$M9</f>
        <v>0</v>
      </c>
      <c r="IM10" s="38">
        <f>IF(AND(OR(ISBLANK(IM$9),IM$9=0)=FALSE,SUM($HI10:$HU10)&gt;0,IM$9='2. Protocols'!$G9),1,0)*'4. Formulations'!$M9</f>
        <v>0</v>
      </c>
      <c r="IN10" s="38">
        <f>IF(AND(OR(ISBLANK(IN$9),IN$9=0)=FALSE,SUM($HI10:$HU10)&gt;0,IN$9='2. Protocols'!$G9),1,0)*'4. Formulations'!$M9</f>
        <v>0</v>
      </c>
      <c r="IO10" s="38">
        <f>IF(AND(OR(ISBLANK(IO$9),IO$9=0)=FALSE,SUM($HI10:$HU10)&gt;0,IO$9='2. Protocols'!$G9),1,0)*'4. Formulations'!$M9</f>
        <v>0</v>
      </c>
      <c r="IP10" s="38">
        <f>IF(AND(OR(ISBLANK(IP$9),IP$9=0)=FALSE,SUM($HI10:$HU10)&gt;0,IP$9='2. Protocols'!$G9),1,0)*'4. Formulations'!$M9</f>
        <v>0</v>
      </c>
      <c r="IQ10" s="38">
        <f>IF(AND(OR(ISBLANK(IQ$9),IQ$9=0)=FALSE,SUM($HI10:$HU10)&gt;0,IQ$9='2. Protocols'!$G9),1,0)*'4. Formulations'!$M9</f>
        <v>0</v>
      </c>
      <c r="IR10" s="38">
        <f>IF(AND(OR(ISBLANK(IR$9),IR$9=0)=FALSE,SUM($HI10:$HU10)&gt;0,IR$9='2. Protocols'!$G9),1,0)*'4. Formulations'!$M9</f>
        <v>0</v>
      </c>
      <c r="IT10" s="38">
        <f>IF(AND(OR(ISBLANK(IT$9),IT$9=0)=FALSE,IT$9=$DL10),1,0)*'4. Formulations'!$N9</f>
        <v>0</v>
      </c>
      <c r="IU10" s="38">
        <f>IF(AND(OR(ISBLANK(IU$9),IU$9=0)=FALSE,IU$9=$DL10),1,0)*'4. Formulations'!$N9</f>
        <v>0</v>
      </c>
      <c r="IV10" s="38">
        <f>IF(AND(OR(ISBLANK(IV$9),IV$9=0)=FALSE,IV$9=$DL10),1,0)*'4. Formulations'!$N9</f>
        <v>0</v>
      </c>
      <c r="IW10" s="38">
        <f>IF(AND(OR(ISBLANK(IW$9),IW$9=0)=FALSE,IW$9=$DL10),1,0)*'4. Formulations'!$N9</f>
        <v>0</v>
      </c>
      <c r="IX10" s="38">
        <f>IF(AND(OR(ISBLANK(IX$9),IX$9=0)=FALSE,IX$9=$DL10),1,0)*'4. Formulations'!$N9</f>
        <v>0</v>
      </c>
      <c r="IY10" s="38">
        <f>IF(AND(OR(ISBLANK(IY$9),IY$9=0)=FALSE,IY$9=$DL10),1,0)*'4. Formulations'!$N9</f>
        <v>0</v>
      </c>
      <c r="IZ10" s="38">
        <f>IF(AND(OR(ISBLANK(IZ$9),IZ$9=0)=FALSE,IZ$9=$DL10),1,0)*'4. Formulations'!$N9</f>
        <v>0</v>
      </c>
      <c r="JA10" s="38">
        <f>IF(AND(OR(ISBLANK(JA$9),JA$9=0)=FALSE,JA$9=$DL10),1,0)*'4. Formulations'!$N9</f>
        <v>0</v>
      </c>
      <c r="JB10" s="38">
        <f>IF(AND(OR(ISBLANK(JB$9),JB$9=0)=FALSE,JB$9=$DL10),1,0)*'4. Formulations'!$N9</f>
        <v>0</v>
      </c>
      <c r="JC10" s="38">
        <f>IF(AND(OR(ISBLANK(JC$9),JC$9=0)=FALSE,JC$9=$DL10),1,0)*'4. Formulations'!$N9</f>
        <v>0</v>
      </c>
      <c r="JD10" s="38">
        <f>IF(AND(OR(ISBLANK(JD$9),JD$9=0)=FALSE,JD$9=$DL10),1,0)*'4. Formulations'!$N9</f>
        <v>0</v>
      </c>
      <c r="JE10" s="38">
        <f>IF(AND(OR(ISBLANK(JE$9),JE$9=0)=FALSE,JE$9=$DL10),1,0)*'4. Formulations'!$N9</f>
        <v>0</v>
      </c>
      <c r="JF10" s="38">
        <f>IF(AND(OR(ISBLANK(JF$9),JF$9=0)=FALSE,JF$9=$DL10),1,0)*'4. Formulations'!$N9</f>
        <v>0</v>
      </c>
      <c r="JG10" s="38">
        <f>IF(AND(OR(ISBLANK(JG$9),JG$9=0)=FALSE,JG$9=$DL10),1,0)*'4. Formulations'!$N9</f>
        <v>0</v>
      </c>
      <c r="JH10" s="38">
        <f>IF(AND(OR(ISBLANK(JH$9),JH$9=0)=FALSE,JH$9=$DL10),1,0)*'4. Formulations'!$N9</f>
        <v>0</v>
      </c>
      <c r="JJ10" s="38">
        <f>IF(AND(OR(ISBLANK(JJ$9),JJ$9=0)=FALSE,OR(JJ$9='2. Protocols'!$C9,JJ$9='2. Protocols'!$E9,JJ$9='2. Protocols'!$G9)),1,0)*'4. Formulations'!$O9</f>
        <v>0</v>
      </c>
      <c r="JK10" s="38">
        <f>IF(AND(OR(ISBLANK(JK$9),JK$9=0)=FALSE,OR(JK$9='2. Protocols'!$C9,JK$9='2. Protocols'!$E9,JK$9='2. Protocols'!$G9)),1,0)*'4. Formulations'!$O9</f>
        <v>0</v>
      </c>
      <c r="JL10" s="38">
        <f>IF(AND(OR(ISBLANK(JL$9),JL$9=0)=FALSE,OR(JL$9='2. Protocols'!$C9,JL$9='2. Protocols'!$E9,JL$9='2. Protocols'!$G9)),1,0)*'4. Formulations'!$O9</f>
        <v>0</v>
      </c>
      <c r="JM10" s="38">
        <f>IF(AND(OR(ISBLANK(JM$9),JM$9=0)=FALSE,OR(JM$9='2. Protocols'!$C9,JM$9='2. Protocols'!$E9,JM$9='2. Protocols'!$G9)),1,0)*'4. Formulations'!$O9</f>
        <v>0</v>
      </c>
      <c r="JN10" s="38">
        <f>IF(AND(OR(ISBLANK(JN$9),JN$9=0)=FALSE,OR(JN$9='2. Protocols'!$C9,JN$9='2. Protocols'!$E9,JN$9='2. Protocols'!$G9)),1,0)*'4. Formulations'!$O9</f>
        <v>0</v>
      </c>
      <c r="JO10" s="38">
        <f>IF(AND(OR(ISBLANK(JO$9),JO$9=0)=FALSE,OR(JO$9='2. Protocols'!$C9,JO$9='2. Protocols'!$E9,JO$9='2. Protocols'!$G9)),1,0)*'4. Formulations'!$O9</f>
        <v>0</v>
      </c>
      <c r="JP10" s="38">
        <f>IF(AND(OR(ISBLANK(JP$9),JP$9=0)=FALSE,OR(JP$9='2. Protocols'!$C9,JP$9='2. Protocols'!$E9,JP$9='2. Protocols'!$G9)),1,0)*'4. Formulations'!$O9</f>
        <v>0</v>
      </c>
      <c r="JQ10" s="38">
        <f>IF(AND(OR(ISBLANK(JQ$9),JQ$9=0)=FALSE,OR(JQ$9='2. Protocols'!$C9,JQ$9='2. Protocols'!$E9,JQ$9='2. Protocols'!$G9)),1,0)*'4. Formulations'!$O9</f>
        <v>0</v>
      </c>
      <c r="JR10" s="38">
        <f>IF(AND(OR(ISBLANK(JR$9),JR$9=0)=FALSE,OR(JR$9='2. Protocols'!$C9,JR$9='2. Protocols'!$E9,JR$9='2. Protocols'!$G9)),1,0)*'4. Formulations'!$O9</f>
        <v>0</v>
      </c>
      <c r="JS10" s="38">
        <f>IF(AND(OR(ISBLANK(JS$9),JS$9=0)=FALSE,OR(JS$9='2. Protocols'!$C9,JS$9='2. Protocols'!$E9,JS$9='2. Protocols'!$G9)),1,0)*'4. Formulations'!$O9</f>
        <v>0</v>
      </c>
      <c r="JT10" s="38">
        <f>IF(AND(OR(ISBLANK(JT$9),JT$9=0)=FALSE,OR(JT$9='2. Protocols'!$C9,JT$9='2. Protocols'!$E9,JT$9='2. Protocols'!$G9)),1,0)*'4. Formulations'!$O9</f>
        <v>0</v>
      </c>
      <c r="JU10" s="38">
        <f>IF(AND(OR(ISBLANK(JU$9),JU$9=0)=FALSE,OR(JU$9='2. Protocols'!$C9,JU$9='2. Protocols'!$E9,JU$9='2. Protocols'!$G9)),1,0)*'4. Formulations'!$O9</f>
        <v>0</v>
      </c>
      <c r="JV10" s="38">
        <f>IF(AND(OR(ISBLANK(JV$9),JV$9=0)=FALSE,OR(JV$9='2. Protocols'!$C9,JV$9='2. Protocols'!$E9,JV$9='2. Protocols'!$G9)),1,0)*'4. Formulations'!$O9</f>
        <v>0</v>
      </c>
      <c r="JW10" s="38">
        <f>IF(AND(OR(ISBLANK(JW$9),JW$9=0)=FALSE,OR(JW$9='2. Protocols'!$C9,JW$9='2. Protocols'!$E9,JW$9='2. Protocols'!$G9)),1,0)*'4. Formulations'!$O9</f>
        <v>0</v>
      </c>
      <c r="JX10" s="38">
        <f>IF(AND(OR(ISBLANK(JX$9),JX$9=0)=FALSE,OR(JX$9='2. Protocols'!$C9,JX$9='2. Protocols'!$E9,JX$9='2. Protocols'!$G9)),1,0)*'4. Formulations'!$O9</f>
        <v>0</v>
      </c>
      <c r="JY10" s="38">
        <f>IF(AND(OR(ISBLANK(JY$9),JY$9=0)=FALSE,OR(JY$9='2. Protocols'!$C9,JY$9='2. Protocols'!$E9,JY$9='2. Protocols'!$G9)),1,0)*'4. Formulations'!$O9</f>
        <v>0</v>
      </c>
      <c r="JZ10" s="38">
        <f>IF(AND(OR(ISBLANK(JZ$9),JZ$9=0)=FALSE,OR(JZ$9='2. Protocols'!$C9,JZ$9='2. Protocols'!$E9,JZ$9='2. Protocols'!$G9)),1,0)*'4. Formulations'!$O9</f>
        <v>0</v>
      </c>
      <c r="KA10" s="38">
        <f>IF(AND(OR(ISBLANK(KA$9),KA$9=0)=FALSE,OR(KA$9='2. Protocols'!$C9,KA$9='2. Protocols'!$E9,KA$9='2. Protocols'!$G9)),1,0)*'4. Formulations'!$O9</f>
        <v>0</v>
      </c>
      <c r="KB10" s="38">
        <f>IF(AND(OR(ISBLANK(KB$9),KB$9=0)=FALSE,OR(KB$9='2. Protocols'!$C9,KB$9='2. Protocols'!$E9,KB$9='2. Protocols'!$G9)),1,0)*'4. Formulations'!$O9</f>
        <v>0</v>
      </c>
      <c r="KC10" s="38">
        <f>IF(AND(OR(ISBLANK(KC$9),KC$9=0)=FALSE,OR(KC$9='2. Protocols'!$C9,KC$9='2. Protocols'!$E9,KC$9='2. Protocols'!$G9)),1,0)*'4. Formulations'!$O9</f>
        <v>0</v>
      </c>
      <c r="KD10" s="38">
        <f>IF(AND(OR(ISBLANK(KD$9),KD$9=0)=FALSE,OR(KD$9='2. Protocols'!$C9,KD$9='2. Protocols'!$E9,KD$9='2. Protocols'!$G9)),1,0)*'4. Formulations'!$O9</f>
        <v>0</v>
      </c>
      <c r="KE10" s="38">
        <f>IF(AND(OR(ISBLANK(KE$9),KE$9=0)=FALSE,OR(KE$9='2. Protocols'!$C9,KE$9='2. Protocols'!$E9,KE$9='2. Protocols'!$G9)),1,0)*'4. Formulations'!$O9</f>
        <v>0</v>
      </c>
      <c r="KG10" s="38">
        <f>IF(AND(OR(ISBLANK(KG$9),KG$9=0)=FALSE,KG$9=$DK10),1,0)*'4. Formulations'!$P9</f>
        <v>0</v>
      </c>
      <c r="KH10" s="38">
        <f>IF(AND(OR(ISBLANK(KH$9),KH$9=0)=FALSE,KH$9=$DK10),1,0)*'4. Formulations'!$P9</f>
        <v>0</v>
      </c>
      <c r="KI10" s="38">
        <f>IF(AND(OR(ISBLANK(KI$9),KI$9=0)=FALSE,KI$9=$DK10),1,0)*'4. Formulations'!$P9</f>
        <v>0</v>
      </c>
      <c r="KJ10" s="38">
        <f>IF(AND(OR(ISBLANK(KJ$9),KJ$9=0)=FALSE,KJ$9=$DK10),1,0)*'4. Formulations'!$P9</f>
        <v>0</v>
      </c>
      <c r="KK10" s="38">
        <f>IF(AND(OR(ISBLANK(KK$9),KK$9=0)=FALSE,KK$9=$DK10),1,0)*'4. Formulations'!$P9</f>
        <v>0</v>
      </c>
      <c r="KL10" s="38">
        <f>IF(AND(OR(ISBLANK(KL$9),KL$9=0)=FALSE,KL$9=$DK10),1,0)*'4. Formulations'!$P9</f>
        <v>0</v>
      </c>
      <c r="KM10" s="38">
        <f>IF(AND(OR(ISBLANK(KM$9),KM$9=0)=FALSE,KM$9=$DK10),1,0)*'4. Formulations'!$P9</f>
        <v>0</v>
      </c>
      <c r="KN10" s="38">
        <f>IF(AND(OR(ISBLANK(KN$9),KN$9=0)=FALSE,KN$9=$DK10),1,0)*'4. Formulations'!$P9</f>
        <v>0</v>
      </c>
      <c r="KO10" s="38">
        <f>IF(AND(OR(ISBLANK(KO$9),KO$9=0)=FALSE,KO$9=$DK10),1,0)*'4. Formulations'!$P9</f>
        <v>0</v>
      </c>
      <c r="KP10" s="38">
        <f>IF(AND(OR(ISBLANK(KP$9),KP$9=0)=FALSE,KP$9=$DK10),1,0)*'4. Formulations'!$P9</f>
        <v>0</v>
      </c>
      <c r="KQ10" s="38">
        <f>IF(AND(OR(ISBLANK(KQ$9),KQ$9=0)=FALSE,KQ$9=$DK10),1,0)*'4. Formulations'!$P9</f>
        <v>0</v>
      </c>
      <c r="KR10" s="38">
        <f>IF(AND(OR(ISBLANK(KR$9),KR$9=0)=FALSE,KR$9=$DK10),1,0)*'4. Formulations'!$P9</f>
        <v>0</v>
      </c>
      <c r="KS10" s="38">
        <f>IF(AND(OR(ISBLANK(KS$9),KS$9=0)=FALSE,KS$9=$DK10),1,0)*'4. Formulations'!$P9</f>
        <v>0</v>
      </c>
      <c r="KU10" s="38">
        <f>IF(AND(OR(ISBLANK(KU$9),KU$9=0)=FALSE,SUM($KG10:$KS10)&gt;0,KU$9='2. Protocols'!$G9),1,0)*'4. Formulations'!$P9</f>
        <v>0</v>
      </c>
      <c r="KV10" s="38">
        <f>IF(AND(OR(ISBLANK(KV$9),KV$9=0)=FALSE,SUM($KG10:$KS10)&gt;0,KV$9='2. Protocols'!$G9),1,0)*'4. Formulations'!$P9</f>
        <v>0</v>
      </c>
      <c r="KW10" s="38">
        <f>IF(AND(OR(ISBLANK(KW$9),KW$9=0)=FALSE,SUM($KG10:$KS10)&gt;0,KW$9='2. Protocols'!$G9),1,0)*'4. Formulations'!$P9</f>
        <v>0</v>
      </c>
      <c r="KX10" s="38">
        <f>IF(AND(OR(ISBLANK(KX$9),KX$9=0)=FALSE,SUM($KG10:$KS10)&gt;0,KX$9='2. Protocols'!$G9),1,0)*'4. Formulations'!$P9</f>
        <v>0</v>
      </c>
      <c r="KY10" s="38">
        <f>IF(AND(OR(ISBLANK(KY$9),KY$9=0)=FALSE,SUM($KG10:$KS10)&gt;0,KY$9='2. Protocols'!$G9),1,0)*'4. Formulations'!$P9</f>
        <v>0</v>
      </c>
      <c r="KZ10" s="38">
        <f>IF(AND(OR(ISBLANK(KZ$9),KZ$9=0)=FALSE,SUM($KG10:$KS10)&gt;0,KZ$9='2. Protocols'!$G9),1,0)*'4. Formulations'!$P9</f>
        <v>0</v>
      </c>
      <c r="LA10" s="38">
        <f>IF(AND(OR(ISBLANK(LA$9),LA$9=0)=FALSE,SUM($KG10:$KS10)&gt;0,LA$9='2. Protocols'!$G9),1,0)*'4. Formulations'!$P9</f>
        <v>0</v>
      </c>
      <c r="LB10" s="38">
        <f>IF(AND(OR(ISBLANK(LB$9),LB$9=0)=FALSE,SUM($KG10:$KS10)&gt;0,LB$9='2. Protocols'!$G9),1,0)*'4. Formulations'!$P9</f>
        <v>0</v>
      </c>
      <c r="LC10" s="38">
        <f>IF(AND(OR(ISBLANK(LC$9),LC$9=0)=FALSE,SUM($KG10:$KS10)&gt;0,LC$9='2. Protocols'!$G9),1,0)*'4. Formulations'!$P9</f>
        <v>0</v>
      </c>
      <c r="LD10" s="38">
        <f>IF(AND(OR(ISBLANK(LD$9),LD$9=0)=FALSE,SUM($KG10:$KS10)&gt;0,LD$9='2. Protocols'!$G9),1,0)*'4. Formulations'!$P9</f>
        <v>0</v>
      </c>
      <c r="LE10" s="38">
        <f>IF(AND(OR(ISBLANK(LE$9),LE$9=0)=FALSE,SUM($KG10:$KS10)&gt;0,LE$9='2. Protocols'!$G9),1,0)*'4. Formulations'!$P9</f>
        <v>0</v>
      </c>
      <c r="LF10" s="38">
        <f>IF(AND(OR(ISBLANK(LF$9),LF$9=0)=FALSE,SUM($KG10:$KS10)&gt;0,LF$9='2. Protocols'!$G9),1,0)*'4. Formulations'!$P9</f>
        <v>0</v>
      </c>
      <c r="LG10" s="38">
        <f>IF(AND(OR(ISBLANK(LG$9),LG$9=0)=FALSE,SUM($KG10:$KS10)&gt;0,LG$9='2. Protocols'!$G9),1,0)*'4. Formulations'!$P9</f>
        <v>0</v>
      </c>
      <c r="LH10" s="38">
        <f>IF(AND(OR(ISBLANK(LH$9),LH$9=0)=FALSE,SUM($KG10:$KS10)&gt;0,LH$9='2. Protocols'!$G9),1,0)*'4. Formulations'!$P9</f>
        <v>0</v>
      </c>
      <c r="LI10" s="38">
        <f>IF(AND(OR(ISBLANK(LI$9),LI$9=0)=FALSE,SUM($KG10:$KS10)&gt;0,LI$9='2. Protocols'!$G9),1,0)*'4. Formulations'!$P9</f>
        <v>0</v>
      </c>
      <c r="LJ10" s="38">
        <f>IF(AND(OR(ISBLANK(LJ$9),LJ$9=0)=FALSE,SUM($KG10:$KS10)&gt;0,LJ$9='2. Protocols'!$G9),1,0)*'4. Formulations'!$P9</f>
        <v>0</v>
      </c>
      <c r="LK10" s="38">
        <f>IF(AND(OR(ISBLANK(LK$9),LK$9=0)=FALSE,SUM($KG10:$KS10)&gt;0,LK$9='2. Protocols'!$G9),1,0)*'4. Formulations'!$P9</f>
        <v>0</v>
      </c>
      <c r="LL10" s="38">
        <f>IF(AND(OR(ISBLANK(LL$9),LL$9=0)=FALSE,SUM($KG10:$KS10)&gt;0,LL$9='2. Protocols'!$G9),1,0)*'4. Formulations'!$P9</f>
        <v>0</v>
      </c>
      <c r="LM10" s="38">
        <f>IF(AND(OR(ISBLANK(LM$9),LM$9=0)=FALSE,SUM($KG10:$KS10)&gt;0,LM$9='2. Protocols'!$G9),1,0)*'4. Formulations'!$P9</f>
        <v>0</v>
      </c>
      <c r="LN10" s="38">
        <f>IF(AND(OR(ISBLANK(LN$9),LN$9=0)=FALSE,SUM($KG10:$KS10)&gt;0,LN$9='2. Protocols'!$G9),1,0)*'4. Formulations'!$P9</f>
        <v>0</v>
      </c>
      <c r="LO10" s="38">
        <f>IF(AND(OR(ISBLANK(LO$9),LO$9=0)=FALSE,SUM($KG10:$KS10)&gt;0,LO$9='2. Protocols'!$G9),1,0)*'4. Formulations'!$P9</f>
        <v>0</v>
      </c>
      <c r="LP10" s="38">
        <f>IF(AND(OR(ISBLANK(LP$9),LP$9=0)=FALSE,SUM($KG10:$KS10)&gt;0,LP$9='2. Protocols'!$G9),1,0)*'4. Formulations'!$P9</f>
        <v>0</v>
      </c>
      <c r="LR10" s="38">
        <f>IF(AND(OR(ISBLANK(LR$9),LR$9=0)=FALSE,LR$9=$DL10),1,0)*'4. Formulations'!$Q9</f>
        <v>0</v>
      </c>
      <c r="LS10" s="38">
        <f>IF(AND(OR(ISBLANK(LS$9),LS$9=0)=FALSE,LS$9=$DL10),1,0)*'4. Formulations'!$Q9</f>
        <v>0</v>
      </c>
      <c r="LT10" s="38">
        <f>IF(AND(OR(ISBLANK(LT$9),LT$9=0)=FALSE,LT$9=$DL10),1,0)*'4. Formulations'!$Q9</f>
        <v>0</v>
      </c>
      <c r="LU10" s="38">
        <f>IF(AND(OR(ISBLANK(LU$9),LU$9=0)=FALSE,LU$9=$DL10),1,0)*'4. Formulations'!$Q9</f>
        <v>0</v>
      </c>
      <c r="LV10" s="38">
        <f>IF(AND(OR(ISBLANK(LV$9),LV$9=0)=FALSE,LV$9=$DL10),1,0)*'4. Formulations'!$Q9</f>
        <v>0</v>
      </c>
      <c r="LW10" s="38">
        <f>IF(AND(OR(ISBLANK(LW$9),LW$9=0)=FALSE,LW$9=$DL10),1,0)*'4. Formulations'!$Q9</f>
        <v>0</v>
      </c>
      <c r="LX10" s="38">
        <f>IF(AND(OR(ISBLANK(LX$9),LX$9=0)=FALSE,LX$9=$DL10),1,0)*'4. Formulations'!$Q9</f>
        <v>0</v>
      </c>
      <c r="LY10" s="38">
        <f>IF(AND(OR(ISBLANK(LY$9),LY$9=0)=FALSE,LY$9=$DL10),1,0)*'4. Formulations'!$Q9</f>
        <v>0</v>
      </c>
      <c r="LZ10" s="38">
        <f>IF(AND(OR(ISBLANK(LZ$9),LZ$9=0)=FALSE,LZ$9=$DL10),1,0)*'4. Formulations'!$Q9</f>
        <v>0</v>
      </c>
      <c r="MA10" s="38">
        <f>IF(AND(OR(ISBLANK(MA$9),MA$9=0)=FALSE,MA$9=$DL10),1,0)*'4. Formulations'!$Q9</f>
        <v>0</v>
      </c>
      <c r="MB10" s="38">
        <f>IF(AND(OR(ISBLANK(MB$9),MB$9=0)=FALSE,MB$9=$DL10),1,0)*'4. Formulations'!$Q9</f>
        <v>0</v>
      </c>
      <c r="MC10" s="38">
        <f>IF(AND(OR(ISBLANK(MC$9),MC$9=0)=FALSE,MC$9=$DL10),1,0)*'4. Formulations'!$Q9</f>
        <v>0</v>
      </c>
      <c r="MD10" s="38">
        <f>IF(AND(OR(ISBLANK(MD$9),MD$9=0)=FALSE,MD$9=$DL10),1,0)*'4. Formulations'!$Q9</f>
        <v>0</v>
      </c>
      <c r="ME10" s="38">
        <f>IF(AND(OR(ISBLANK(ME$9),ME$9=0)=FALSE,ME$9=$DL10),1,0)*'4. Formulations'!$Q9</f>
        <v>0</v>
      </c>
      <c r="MF10" s="38">
        <f>IF(AND(OR(ISBLANK(MF$9),MF$9=0)=FALSE,MF$9=$DL10),1,0)*'4. Formulations'!$Q9</f>
        <v>0</v>
      </c>
    </row>
    <row r="11" spans="2:344" x14ac:dyDescent="0.3">
      <c r="B11" s="2"/>
      <c r="C11" s="129" t="str">
        <f>IF('2. Protocols'!C10&amp;"+"&amp;'2. Protocols'!E10&amp;"+"&amp;'2. Protocols'!G10="++","",'2. Protocols'!C10&amp;"+"&amp;'2. Protocols'!E10&amp;"+"&amp;'2. Protocols'!G10)</f>
        <v/>
      </c>
      <c r="D11" s="18"/>
      <c r="F11" s="114" t="str">
        <f>IFERROR('2. Protocols'!J10*'1. General Inputs'!$J$6,"")</f>
        <v/>
      </c>
      <c r="G11" s="114" t="str">
        <f>IFERROR(MAX(F11*(1+'1. General Inputs'!$AW$16+HLOOKUP(G$7,'1. General Inputs'!$AW$10:$AY$12,ROWS('1. General Inputs'!$AU$10:$AU$12),0))+(CHOOSE(G$7,'1. General Inputs'!$J$8,'1. General Inputs'!$L$8,'1. General Inputs'!$N$8)/12)*CHOOSE(G$7,'2. Protocols'!$K10,'2. Protocols'!$L10,'2. Protocols'!$M10)+'3. ARV Substitutions'!L36,0),"")</f>
        <v/>
      </c>
      <c r="H11" s="114" t="str">
        <f>IFERROR(MAX(G11*(1+'1. General Inputs'!$AW$16+HLOOKUP(H$7,'1. General Inputs'!$AW$10:$AY$12,ROWS('1. General Inputs'!$AU$10:$AU$12),0))+(CHOOSE(H$7,'1. General Inputs'!$J$8,'1. General Inputs'!$L$8,'1. General Inputs'!$N$8)/12)*CHOOSE(H$7,'2. Protocols'!$K10,'2. Protocols'!$L10,'2. Protocols'!$M10)+'3. ARV Substitutions'!M36,0),"")</f>
        <v/>
      </c>
      <c r="I11" s="114" t="str">
        <f>IFERROR(MAX(H11*(1+'1. General Inputs'!$AW$16+HLOOKUP(I$7,'1. General Inputs'!$AW$10:$AY$12,ROWS('1. General Inputs'!$AU$10:$AU$12),0))+(CHOOSE(I$7,'1. General Inputs'!$J$8,'1. General Inputs'!$L$8,'1. General Inputs'!$N$8)/12)*CHOOSE(I$7,'2. Protocols'!$K10,'2. Protocols'!$L10,'2. Protocols'!$M10)+'3. ARV Substitutions'!N36,0),"")</f>
        <v/>
      </c>
      <c r="J11" s="114" t="str">
        <f>IFERROR(MAX(I11*(1+'1. General Inputs'!$AW$16+HLOOKUP(J$7,'1. General Inputs'!$AW$10:$AY$12,ROWS('1. General Inputs'!$AU$10:$AU$12),0))+(CHOOSE(J$7,'1. General Inputs'!$J$8,'1. General Inputs'!$L$8,'1. General Inputs'!$N$8)/12)*CHOOSE(J$7,'2. Protocols'!$K10,'2. Protocols'!$L10,'2. Protocols'!$M10)+'3. ARV Substitutions'!O36,0),"")</f>
        <v/>
      </c>
      <c r="K11" s="114" t="str">
        <f>IFERROR(MAX(J11*(1+'1. General Inputs'!$AW$16+HLOOKUP(K$7,'1. General Inputs'!$AW$10:$AY$12,ROWS('1. General Inputs'!$AU$10:$AU$12),0))+(CHOOSE(K$7,'1. General Inputs'!$J$8,'1. General Inputs'!$L$8,'1. General Inputs'!$N$8)/12)*CHOOSE(K$7,'2. Protocols'!$K10,'2. Protocols'!$L10,'2. Protocols'!$M10)+'3. ARV Substitutions'!P36,0),"")</f>
        <v/>
      </c>
      <c r="L11" s="114" t="str">
        <f>IFERROR(MAX(K11*(1+'1. General Inputs'!$AW$16+HLOOKUP(L$7,'1. General Inputs'!$AW$10:$AY$12,ROWS('1. General Inputs'!$AU$10:$AU$12),0))+(CHOOSE(L$7,'1. General Inputs'!$J$8,'1. General Inputs'!$L$8,'1. General Inputs'!$N$8)/12)*CHOOSE(L$7,'2. Protocols'!$K10,'2. Protocols'!$L10,'2. Protocols'!$M10)+'3. ARV Substitutions'!Q36,0),"")</f>
        <v/>
      </c>
      <c r="M11" s="114" t="str">
        <f>IFERROR(MAX(L11*(1+'1. General Inputs'!$AW$16+HLOOKUP(M$7,'1. General Inputs'!$AW$10:$AY$12,ROWS('1. General Inputs'!$AU$10:$AU$12),0))+(CHOOSE(M$7,'1. General Inputs'!$J$8,'1. General Inputs'!$L$8,'1. General Inputs'!$N$8)/12)*CHOOSE(M$7,'2. Protocols'!$K10,'2. Protocols'!$L10,'2. Protocols'!$M10)+'3. ARV Substitutions'!R36,0),"")</f>
        <v/>
      </c>
      <c r="N11" s="114" t="str">
        <f>IFERROR(MAX(M11*(1+'1. General Inputs'!$AW$16+HLOOKUP(N$7,'1. General Inputs'!$AW$10:$AY$12,ROWS('1. General Inputs'!$AU$10:$AU$12),0))+(CHOOSE(N$7,'1. General Inputs'!$J$8,'1. General Inputs'!$L$8,'1. General Inputs'!$N$8)/12)*CHOOSE(N$7,'2. Protocols'!$K10,'2. Protocols'!$L10,'2. Protocols'!$M10)+'3. ARV Substitutions'!S36,0),"")</f>
        <v/>
      </c>
      <c r="O11" s="114" t="str">
        <f>IFERROR(MAX(N11*(1+'1. General Inputs'!$AW$16+HLOOKUP(O$7,'1. General Inputs'!$AW$10:$AY$12,ROWS('1. General Inputs'!$AU$10:$AU$12),0))+(CHOOSE(O$7,'1. General Inputs'!$J$8,'1. General Inputs'!$L$8,'1. General Inputs'!$N$8)/12)*CHOOSE(O$7,'2. Protocols'!$K10,'2. Protocols'!$L10,'2. Protocols'!$M10)+'3. ARV Substitutions'!T36,0),"")</f>
        <v/>
      </c>
      <c r="P11" s="114" t="str">
        <f>IFERROR(MAX(O11*(1+'1. General Inputs'!$AW$16+HLOOKUP(P$7,'1. General Inputs'!$AW$10:$AY$12,ROWS('1. General Inputs'!$AU$10:$AU$12),0))+(CHOOSE(P$7,'1. General Inputs'!$J$8,'1. General Inputs'!$L$8,'1. General Inputs'!$N$8)/12)*CHOOSE(P$7,'2. Protocols'!$K10,'2. Protocols'!$L10,'2. Protocols'!$M10)+'3. ARV Substitutions'!U36,0),"")</f>
        <v/>
      </c>
      <c r="Q11" s="114" t="str">
        <f>IFERROR(MAX(P11*(1+'1. General Inputs'!$AW$16+HLOOKUP(Q$7,'1. General Inputs'!$AW$10:$AY$12,ROWS('1. General Inputs'!$AU$10:$AU$12),0))+(CHOOSE(Q$7,'1. General Inputs'!$J$8,'1. General Inputs'!$L$8,'1. General Inputs'!$N$8)/12)*CHOOSE(Q$7,'2. Protocols'!$K10,'2. Protocols'!$L10,'2. Protocols'!$M10)+'3. ARV Substitutions'!V36,0),"")</f>
        <v/>
      </c>
      <c r="R11" s="114" t="str">
        <f>IFERROR(MAX(Q11*(1+'1. General Inputs'!$AW$16+HLOOKUP(R$7,'1. General Inputs'!$AW$10:$AY$12,ROWS('1. General Inputs'!$AU$10:$AU$12),0))+(CHOOSE(R$7,'1. General Inputs'!$J$8,'1. General Inputs'!$L$8,'1. General Inputs'!$N$8)/12)*CHOOSE(R$7,'2. Protocols'!$K10,'2. Protocols'!$L10,'2. Protocols'!$M10)+'3. ARV Substitutions'!W36,0),"")</f>
        <v/>
      </c>
      <c r="S11" s="114" t="str">
        <f>IFERROR(MAX(R11*(1+'1. General Inputs'!$AW$16+HLOOKUP(S$7,'1. General Inputs'!$AW$10:$AY$12,ROWS('1. General Inputs'!$AU$10:$AU$12),0))+(CHOOSE(S$7,'1. General Inputs'!$J$8,'1. General Inputs'!$L$8,'1. General Inputs'!$N$8)/12)*CHOOSE(S$7,'2. Protocols'!$K10,'2. Protocols'!$L10,'2. Protocols'!$M10)+'3. ARV Substitutions'!X36,0),"")</f>
        <v/>
      </c>
      <c r="T11" s="114" t="str">
        <f>IFERROR(MAX(S11*(1+'1. General Inputs'!$AW$16+HLOOKUP(T$7,'1. General Inputs'!$AW$10:$AY$12,ROWS('1. General Inputs'!$AU$10:$AU$12),0))+(CHOOSE(T$7,'1. General Inputs'!$J$8,'1. General Inputs'!$L$8,'1. General Inputs'!$N$8)/12)*CHOOSE(T$7,'2. Protocols'!$K10,'2. Protocols'!$L10,'2. Protocols'!$M10)+'3. ARV Substitutions'!Y36,0),"")</f>
        <v/>
      </c>
      <c r="U11" s="114" t="str">
        <f>IFERROR(MAX(T11*(1+'1. General Inputs'!$AW$16+HLOOKUP(U$7,'1. General Inputs'!$AW$10:$AY$12,ROWS('1. General Inputs'!$AU$10:$AU$12),0))+(CHOOSE(U$7,'1. General Inputs'!$J$8,'1. General Inputs'!$L$8,'1. General Inputs'!$N$8)/12)*CHOOSE(U$7,'2. Protocols'!$K10,'2. Protocols'!$L10,'2. Protocols'!$M10)+'3. ARV Substitutions'!Z36,0),"")</f>
        <v/>
      </c>
      <c r="V11" s="114" t="str">
        <f>IFERROR(MAX(U11*(1+'1. General Inputs'!$AW$16+HLOOKUP(V$7,'1. General Inputs'!$AW$10:$AY$12,ROWS('1. General Inputs'!$AU$10:$AU$12),0))+(CHOOSE(V$7,'1. General Inputs'!$J$8,'1. General Inputs'!$L$8,'1. General Inputs'!$N$8)/12)*CHOOSE(V$7,'2. Protocols'!$K10,'2. Protocols'!$L10,'2. Protocols'!$M10)+'3. ARV Substitutions'!AA36,0),"")</f>
        <v/>
      </c>
      <c r="W11" s="114" t="str">
        <f>IFERROR(MAX(V11*(1+'1. General Inputs'!$AW$16+HLOOKUP(W$7,'1. General Inputs'!$AW$10:$AY$12,ROWS('1. General Inputs'!$AU$10:$AU$12),0))+(CHOOSE(W$7,'1. General Inputs'!$J$8,'1. General Inputs'!$L$8,'1. General Inputs'!$N$8)/12)*CHOOSE(W$7,'2. Protocols'!$K10,'2. Protocols'!$L10,'2. Protocols'!$M10)+'3. ARV Substitutions'!AB36,0),"")</f>
        <v/>
      </c>
      <c r="X11" s="114" t="str">
        <f>IFERROR(MAX(W11*(1+'1. General Inputs'!$AW$16+HLOOKUP(X$7,'1. General Inputs'!$AW$10:$AY$12,ROWS('1. General Inputs'!$AU$10:$AU$12),0))+(CHOOSE(X$7,'1. General Inputs'!$J$8,'1. General Inputs'!$L$8,'1. General Inputs'!$N$8)/12)*CHOOSE(X$7,'2. Protocols'!$K10,'2. Protocols'!$L10,'2. Protocols'!$M10)+'3. ARV Substitutions'!AC36,0),"")</f>
        <v/>
      </c>
      <c r="Y11" s="114" t="str">
        <f>IFERROR(MAX(X11*(1+'1. General Inputs'!$AW$16+HLOOKUP(Y$7,'1. General Inputs'!$AW$10:$AY$12,ROWS('1. General Inputs'!$AU$10:$AU$12),0))+(CHOOSE(Y$7,'1. General Inputs'!$J$8,'1. General Inputs'!$L$8,'1. General Inputs'!$N$8)/12)*CHOOSE(Y$7,'2. Protocols'!$K10,'2. Protocols'!$L10,'2. Protocols'!$M10)+'3. ARV Substitutions'!AD36,0),"")</f>
        <v/>
      </c>
      <c r="Z11" s="114" t="str">
        <f>IFERROR(MAX(Y11*(1+'1. General Inputs'!$AW$16+HLOOKUP(Z$7,'1. General Inputs'!$AW$10:$AY$12,ROWS('1. General Inputs'!$AU$10:$AU$12),0))+(CHOOSE(Z$7,'1. General Inputs'!$J$8,'1. General Inputs'!$L$8,'1. General Inputs'!$N$8)/12)*CHOOSE(Z$7,'2. Protocols'!$K10,'2. Protocols'!$L10,'2. Protocols'!$M10)+'3. ARV Substitutions'!AE36,0),"")</f>
        <v/>
      </c>
      <c r="AA11" s="114" t="str">
        <f>IFERROR(MAX(Z11*(1+'1. General Inputs'!$AW$16+HLOOKUP(AA$7,'1. General Inputs'!$AW$10:$AY$12,ROWS('1. General Inputs'!$AU$10:$AU$12),0))+(CHOOSE(AA$7,'1. General Inputs'!$J$8,'1. General Inputs'!$L$8,'1. General Inputs'!$N$8)/12)*CHOOSE(AA$7,'2. Protocols'!$K10,'2. Protocols'!$L10,'2. Protocols'!$M10)+'3. ARV Substitutions'!AF36,0),"")</f>
        <v/>
      </c>
      <c r="AB11" s="114" t="str">
        <f>IFERROR(MAX(AA11*(1+'1. General Inputs'!$AW$16+HLOOKUP(AB$7,'1. General Inputs'!$AW$10:$AY$12,ROWS('1. General Inputs'!$AU$10:$AU$12),0))+(CHOOSE(AB$7,'1. General Inputs'!$J$8,'1. General Inputs'!$L$8,'1. General Inputs'!$N$8)/12)*CHOOSE(AB$7,'2. Protocols'!$K10,'2. Protocols'!$L10,'2. Protocols'!$M10)+'3. ARV Substitutions'!AG36,0),"")</f>
        <v/>
      </c>
      <c r="AC11" s="114" t="str">
        <f>IFERROR(MAX(AB11*(1+'1. General Inputs'!$AW$16+HLOOKUP(AC$7,'1. General Inputs'!$AW$10:$AY$12,ROWS('1. General Inputs'!$AU$10:$AU$12),0))+(CHOOSE(AC$7,'1. General Inputs'!$J$8,'1. General Inputs'!$L$8,'1. General Inputs'!$N$8)/12)*CHOOSE(AC$7,'2. Protocols'!$K10,'2. Protocols'!$L10,'2. Protocols'!$M10)+'3. ARV Substitutions'!AH36,0),"")</f>
        <v/>
      </c>
      <c r="AD11" s="114" t="str">
        <f>IFERROR(MAX(AC11*(1+'1. General Inputs'!$AW$16+HLOOKUP(AD$7,'1. General Inputs'!$AW$10:$AY$12,ROWS('1. General Inputs'!$AU$10:$AU$12),0))+(CHOOSE(AD$7,'1. General Inputs'!$J$8,'1. General Inputs'!$L$8,'1. General Inputs'!$N$8)/12)*CHOOSE(AD$7,'2. Protocols'!$K10,'2. Protocols'!$L10,'2. Protocols'!$M10)+'3. ARV Substitutions'!AI36,0),"")</f>
        <v/>
      </c>
      <c r="AE11" s="114" t="str">
        <f>IFERROR(MAX(AD11*(1+'1. General Inputs'!$AW$16+HLOOKUP(AE$7,'1. General Inputs'!$AW$10:$AY$12,ROWS('1. General Inputs'!$AU$10:$AU$12),0))+(CHOOSE(AE$7,'1. General Inputs'!$J$8,'1. General Inputs'!$L$8,'1. General Inputs'!$N$8)/12)*CHOOSE(AE$7,'2. Protocols'!$K10,'2. Protocols'!$L10,'2. Protocols'!$M10)+'3. ARV Substitutions'!AJ36,0),"")</f>
        <v/>
      </c>
      <c r="AF11" s="114" t="str">
        <f>IFERROR(MAX(AE11*(1+'1. General Inputs'!$AW$16+HLOOKUP(AF$7,'1. General Inputs'!$AW$10:$AY$12,ROWS('1. General Inputs'!$AU$10:$AU$12),0))+(CHOOSE(AF$7,'1. General Inputs'!$J$8,'1. General Inputs'!$L$8,'1. General Inputs'!$N$8)/12)*CHOOSE(AF$7,'2. Protocols'!$K10,'2. Protocols'!$L10,'2. Protocols'!$M10)+'3. ARV Substitutions'!AK36,0),"")</f>
        <v/>
      </c>
      <c r="AG11" s="114" t="str">
        <f>IFERROR(MAX(AF11*(1+'1. General Inputs'!$AW$16+HLOOKUP(AG$7,'1. General Inputs'!$AW$10:$AY$12,ROWS('1. General Inputs'!$AU$10:$AU$12),0))+(CHOOSE(AG$7,'1. General Inputs'!$J$8,'1. General Inputs'!$L$8,'1. General Inputs'!$N$8)/12)*CHOOSE(AG$7,'2. Protocols'!$K10,'2. Protocols'!$L10,'2. Protocols'!$M10)+'3. ARV Substitutions'!AL36,0),"")</f>
        <v/>
      </c>
      <c r="AH11" s="114" t="str">
        <f>IFERROR(MAX(AG11*(1+'1. General Inputs'!$AW$16+HLOOKUP(AH$7,'1. General Inputs'!$AW$10:$AY$12,ROWS('1. General Inputs'!$AU$10:$AU$12),0))+(CHOOSE(AH$7,'1. General Inputs'!$J$8,'1. General Inputs'!$L$8,'1. General Inputs'!$N$8)/12)*CHOOSE(AH$7,'2. Protocols'!$K10,'2. Protocols'!$L10,'2. Protocols'!$M10)+'3. ARV Substitutions'!AM36,0),"")</f>
        <v/>
      </c>
      <c r="AI11" s="114" t="str">
        <f>IFERROR(MAX(AH11*(1+'1. General Inputs'!$AW$16+HLOOKUP(AI$7,'1. General Inputs'!$AW$10:$AY$12,ROWS('1. General Inputs'!$AU$10:$AU$12),0))+(CHOOSE(AI$7,'1. General Inputs'!$J$8,'1. General Inputs'!$L$8,'1. General Inputs'!$N$8)/12)*CHOOSE(AI$7,'2. Protocols'!$K10,'2. Protocols'!$L10,'2. Protocols'!$M10)+'3. ARV Substitutions'!AN36,0),"")</f>
        <v/>
      </c>
      <c r="AJ11" s="114" t="str">
        <f>IFERROR(MAX(AI11*(1+'1. General Inputs'!$AW$16+HLOOKUP(AJ$7,'1. General Inputs'!$AW$10:$AY$12,ROWS('1. General Inputs'!$AU$10:$AU$12),0))+(CHOOSE(AJ$7,'1. General Inputs'!$J$8,'1. General Inputs'!$L$8,'1. General Inputs'!$N$8)/12)*CHOOSE(AJ$7,'2. Protocols'!$K10,'2. Protocols'!$L10,'2. Protocols'!$M10)+'3. ARV Substitutions'!AO36,0),"")</f>
        <v/>
      </c>
      <c r="AK11" s="114" t="str">
        <f>IFERROR(MAX(AJ11*(1+'1. General Inputs'!$AW$16+HLOOKUP(AK$7,'1. General Inputs'!$AW$10:$AY$12,ROWS('1. General Inputs'!$AU$10:$AU$12),0))+(CHOOSE(AK$7,'1. General Inputs'!$J$8,'1. General Inputs'!$L$8,'1. General Inputs'!$N$8)/12)*CHOOSE(AK$7,'2. Protocols'!$K10,'2. Protocols'!$L10,'2. Protocols'!$M10)+'3. ARV Substitutions'!AP36,0),"")</f>
        <v/>
      </c>
      <c r="AL11" s="114" t="str">
        <f>IFERROR(MAX(AK11*(1+'1. General Inputs'!$AW$16+HLOOKUP(AL$7,'1. General Inputs'!$AW$10:$AY$12,ROWS('1. General Inputs'!$AU$10:$AU$12),0))+(CHOOSE(AL$7,'1. General Inputs'!$J$8,'1. General Inputs'!$L$8,'1. General Inputs'!$N$8)/12)*CHOOSE(AL$7,'2. Protocols'!$K10,'2. Protocols'!$L10,'2. Protocols'!$M10)+'3. ARV Substitutions'!AQ36,0),"")</f>
        <v/>
      </c>
      <c r="AM11" s="114" t="str">
        <f>IFERROR(MAX(AL11*(1+'1. General Inputs'!$AW$16+HLOOKUP(AM$7,'1. General Inputs'!$AW$10:$AY$12,ROWS('1. General Inputs'!$AU$10:$AU$12),0))+(CHOOSE(AM$7,'1. General Inputs'!$J$8,'1. General Inputs'!$L$8,'1. General Inputs'!$N$8)/12)*CHOOSE(AM$7,'2. Protocols'!$K10,'2. Protocols'!$L10,'2. Protocols'!$M10)+'3. ARV Substitutions'!AR36,0),"")</f>
        <v/>
      </c>
      <c r="AN11" s="114" t="str">
        <f>IFERROR(MAX(AM11*(1+'1. General Inputs'!$AW$16+HLOOKUP(AN$7,'1. General Inputs'!$AW$10:$AY$12,ROWS('1. General Inputs'!$AU$10:$AU$12),0))+(CHOOSE(AN$7,'1. General Inputs'!$J$8,'1. General Inputs'!$L$8,'1. General Inputs'!$N$8)/12)*CHOOSE(AN$7,'2. Protocols'!$K10,'2. Protocols'!$L10,'2. Protocols'!$M10)+'3. ARV Substitutions'!AS36,0),"")</f>
        <v/>
      </c>
      <c r="AO11" s="114" t="str">
        <f>IFERROR(MAX(AN11*(1+'1. General Inputs'!$AW$16+HLOOKUP(AO$7,'1. General Inputs'!$AW$10:$AY$12,ROWS('1. General Inputs'!$AU$10:$AU$12),0))+(CHOOSE(AO$7,'1. General Inputs'!$J$8,'1. General Inputs'!$L$8,'1. General Inputs'!$N$8)/12)*CHOOSE(AO$7,'2. Protocols'!$K10,'2. Protocols'!$L10,'2. Protocols'!$M10)+'3. ARV Substitutions'!AT36,0),"")</f>
        <v/>
      </c>
      <c r="AP11" s="114" t="str">
        <f>IFERROR(MAX(AO11*(1+'1. General Inputs'!$AW$16+HLOOKUP(AP$7,'1. General Inputs'!$AW$10:$AY$12,ROWS('1. General Inputs'!$AU$10:$AU$12),0))+(CHOOSE(AP$7,'1. General Inputs'!$J$8,'1. General Inputs'!$L$8,'1. General Inputs'!$N$8)/12)*CHOOSE(AP$7,'2. Protocols'!$K10,'2. Protocols'!$L10,'2. Protocols'!$M10)+'3. ARV Substitutions'!AU36,0),"")</f>
        <v/>
      </c>
      <c r="BZ11" s="88" t="e">
        <f t="shared" si="11"/>
        <v>#VALUE!</v>
      </c>
      <c r="CA11" s="88" t="e">
        <f t="shared" si="12"/>
        <v>#VALUE!</v>
      </c>
      <c r="CB11" s="88" t="e">
        <f t="shared" si="13"/>
        <v>#VALUE!</v>
      </c>
      <c r="CC11" s="88" t="e">
        <f t="shared" si="14"/>
        <v>#VALUE!</v>
      </c>
      <c r="CD11" s="88" t="e">
        <f t="shared" si="15"/>
        <v>#VALUE!</v>
      </c>
      <c r="CE11" s="88" t="e">
        <f t="shared" si="16"/>
        <v>#VALUE!</v>
      </c>
      <c r="CF11" s="88" t="e">
        <f t="shared" si="17"/>
        <v>#VALUE!</v>
      </c>
      <c r="CG11" s="88" t="e">
        <f t="shared" si="18"/>
        <v>#VALUE!</v>
      </c>
      <c r="CH11" s="88" t="e">
        <f t="shared" si="19"/>
        <v>#VALUE!</v>
      </c>
      <c r="CI11" s="88" t="e">
        <f t="shared" si="20"/>
        <v>#VALUE!</v>
      </c>
      <c r="CJ11" s="88" t="e">
        <f t="shared" si="21"/>
        <v>#VALUE!</v>
      </c>
      <c r="CK11" s="88" t="e">
        <f t="shared" si="22"/>
        <v>#VALUE!</v>
      </c>
      <c r="CL11" s="88" t="e">
        <f t="shared" si="23"/>
        <v>#VALUE!</v>
      </c>
      <c r="CM11" s="88" t="e">
        <f t="shared" si="24"/>
        <v>#VALUE!</v>
      </c>
      <c r="CN11" s="88" t="e">
        <f t="shared" si="25"/>
        <v>#VALUE!</v>
      </c>
      <c r="CO11" s="88" t="e">
        <f t="shared" si="26"/>
        <v>#VALUE!</v>
      </c>
      <c r="CP11" s="88" t="e">
        <f t="shared" si="27"/>
        <v>#VALUE!</v>
      </c>
      <c r="CQ11" s="88" t="e">
        <f t="shared" si="28"/>
        <v>#VALUE!</v>
      </c>
      <c r="CR11" s="88" t="e">
        <f t="shared" si="29"/>
        <v>#VALUE!</v>
      </c>
      <c r="CS11" s="88" t="e">
        <f t="shared" si="30"/>
        <v>#VALUE!</v>
      </c>
      <c r="CT11" s="88" t="e">
        <f t="shared" si="31"/>
        <v>#VALUE!</v>
      </c>
      <c r="CU11" s="88" t="e">
        <f t="shared" si="32"/>
        <v>#VALUE!</v>
      </c>
      <c r="CV11" s="88" t="e">
        <f t="shared" si="33"/>
        <v>#VALUE!</v>
      </c>
      <c r="CW11" s="88" t="e">
        <f t="shared" si="34"/>
        <v>#VALUE!</v>
      </c>
      <c r="CX11" s="88" t="e">
        <f t="shared" si="35"/>
        <v>#VALUE!</v>
      </c>
      <c r="CY11" s="88" t="e">
        <f t="shared" si="36"/>
        <v>#VALUE!</v>
      </c>
      <c r="CZ11" s="88" t="e">
        <f t="shared" si="37"/>
        <v>#VALUE!</v>
      </c>
      <c r="DA11" s="88" t="e">
        <f t="shared" si="38"/>
        <v>#VALUE!</v>
      </c>
      <c r="DB11" s="88" t="e">
        <f t="shared" si="39"/>
        <v>#VALUE!</v>
      </c>
      <c r="DC11" s="88" t="e">
        <f t="shared" si="40"/>
        <v>#VALUE!</v>
      </c>
      <c r="DD11" s="88" t="e">
        <f t="shared" si="41"/>
        <v>#VALUE!</v>
      </c>
      <c r="DE11" s="88" t="e">
        <f t="shared" si="42"/>
        <v>#VALUE!</v>
      </c>
      <c r="DF11" s="88" t="e">
        <f t="shared" si="43"/>
        <v>#VALUE!</v>
      </c>
      <c r="DG11" s="88" t="e">
        <f t="shared" si="44"/>
        <v>#VALUE!</v>
      </c>
      <c r="DH11" s="88" t="e">
        <f t="shared" si="45"/>
        <v>#VALUE!</v>
      </c>
      <c r="DI11" s="88" t="e">
        <f t="shared" si="46"/>
        <v>#VALUE!</v>
      </c>
      <c r="DK11" s="27" t="str">
        <f>CONCATENATE('2. Protocols'!C10, '2. Protocols'!D10, '2. Protocols'!E10)</f>
        <v>+</v>
      </c>
      <c r="DL11" s="27" t="str">
        <f>CONCATENATE('2. Protocols'!C10, '2. Protocols'!D10, '2. Protocols'!E10, '2. Protocols'!F10, '2. Protocols'!G10,)</f>
        <v>++</v>
      </c>
      <c r="DN11" s="38">
        <f>IF(AND(OR(ISBLANK(DN$9),DN$9=0)=FALSE,OR(DN$9='2. Protocols'!$C10,DN$9='2. Protocols'!$E10,DN$9='2. Protocols'!$G10)),1,0)*'4. Formulations'!$I10</f>
        <v>0</v>
      </c>
      <c r="DO11" s="38">
        <f>IF(AND(OR(ISBLANK(DO$9),DO$9=0)=FALSE,OR(DO$9='2. Protocols'!$C10,DO$9='2. Protocols'!$E10,DO$9='2. Protocols'!$G10)),1,0)*'4. Formulations'!$I10</f>
        <v>0</v>
      </c>
      <c r="DP11" s="38">
        <f>IF(AND(OR(ISBLANK(DP$9),DP$9=0)=FALSE,OR(DP$9='2. Protocols'!$C10,DP$9='2. Protocols'!$E10,DP$9='2. Protocols'!$G10)),1,0)*'4. Formulations'!$I10</f>
        <v>0</v>
      </c>
      <c r="DQ11" s="38">
        <f>IF(AND(OR(ISBLANK(DQ$9),DQ$9=0)=FALSE,OR(DQ$9='2. Protocols'!$C10,DQ$9='2. Protocols'!$E10,DQ$9='2. Protocols'!$G10)),1,0)*'4. Formulations'!$I10</f>
        <v>0</v>
      </c>
      <c r="DR11" s="38">
        <f>IF(AND(OR(ISBLANK(DR$9),DR$9=0)=FALSE,OR(DR$9='2. Protocols'!$C10,DR$9='2. Protocols'!$E10,DR$9='2. Protocols'!$G10)),1,0)*'4. Formulations'!$I10</f>
        <v>0</v>
      </c>
      <c r="DS11" s="38">
        <f>IF(AND(OR(ISBLANK(DS$9),DS$9=0)=FALSE,OR(DS$9='2. Protocols'!$C10,DS$9='2. Protocols'!$E10,DS$9='2. Protocols'!$G10)),1,0)*'4. Formulations'!$I10</f>
        <v>0</v>
      </c>
      <c r="DT11" s="38">
        <f>IF(AND(OR(ISBLANK(DT$9),DT$9=0)=FALSE,OR(DT$9='2. Protocols'!$C10,DT$9='2. Protocols'!$E10,DT$9='2. Protocols'!$G10)),1,0)*'4. Formulations'!$I10</f>
        <v>0</v>
      </c>
      <c r="DU11" s="38">
        <f>IF(AND(OR(ISBLANK(DU$9),DU$9=0)=FALSE,OR(DU$9='2. Protocols'!$C10,DU$9='2. Protocols'!$E10,DU$9='2. Protocols'!$G10)),1,0)*'4. Formulations'!$I10</f>
        <v>0</v>
      </c>
      <c r="DV11" s="38">
        <f>IF(AND(OR(ISBLANK(DV$9),DV$9=0)=FALSE,OR(DV$9='2. Protocols'!$C10,DV$9='2. Protocols'!$E10,DV$9='2. Protocols'!$G10)),1,0)*'4. Formulations'!$I10</f>
        <v>0</v>
      </c>
      <c r="DW11" s="38">
        <f>IF(AND(OR(ISBLANK(DW$9),DW$9=0)=FALSE,OR(DW$9='2. Protocols'!$C10,DW$9='2. Protocols'!$E10,DW$9='2. Protocols'!$G10)),1,0)*'4. Formulations'!$I10</f>
        <v>0</v>
      </c>
      <c r="DX11" s="38">
        <f>IF(AND(OR(ISBLANK(DX$9),DX$9=0)=FALSE,OR(DX$9='2. Protocols'!$C10,DX$9='2. Protocols'!$E10,DX$9='2. Protocols'!$G10)),1,0)*'4. Formulations'!$I10</f>
        <v>0</v>
      </c>
      <c r="DY11" s="38">
        <f>IF(AND(OR(ISBLANK(DY$9),DY$9=0)=FALSE,OR(DY$9='2. Protocols'!$C10,DY$9='2. Protocols'!$E10,DY$9='2. Protocols'!$G10)),1,0)*'4. Formulations'!$I10</f>
        <v>0</v>
      </c>
      <c r="DZ11" s="38">
        <f>IF(AND(OR(ISBLANK(DZ$9),DZ$9=0)=FALSE,OR(DZ$9='2. Protocols'!$C10,DZ$9='2. Protocols'!$E10,DZ$9='2. Protocols'!$G10)),1,0)*'4. Formulations'!$I10</f>
        <v>0</v>
      </c>
      <c r="EA11" s="38">
        <f>IF(AND(OR(ISBLANK(EA$9),EA$9=0)=FALSE,OR(EA$9='2. Protocols'!$C10,EA$9='2. Protocols'!$E10,EA$9='2. Protocols'!$G10)),1,0)*'4. Formulations'!$I10</f>
        <v>0</v>
      </c>
      <c r="EB11" s="38">
        <f>IF(AND(OR(ISBLANK(EB$9),EB$9=0)=FALSE,OR(EB$9='2. Protocols'!$C10,EB$9='2. Protocols'!$E10,EB$9='2. Protocols'!$G10)),1,0)*'4. Formulations'!$I10</f>
        <v>0</v>
      </c>
      <c r="EC11" s="38">
        <f>IF(AND(OR(ISBLANK(EC$9),EC$9=0)=FALSE,OR(EC$9='2. Protocols'!$C10,EC$9='2. Protocols'!$E10,EC$9='2. Protocols'!$G10)),1,0)*'4. Formulations'!$I10</f>
        <v>0</v>
      </c>
      <c r="ED11" s="38">
        <f>IF(AND(OR(ISBLANK(ED$9),ED$9=0)=FALSE,OR(ED$9='2. Protocols'!$C10,ED$9='2. Protocols'!$E10,ED$9='2. Protocols'!$G10)),1,0)*'4. Formulations'!$I10</f>
        <v>0</v>
      </c>
      <c r="EE11" s="38">
        <f>IF(AND(OR(ISBLANK(EE$9),EE$9=0)=FALSE,OR(EE$9='2. Protocols'!$C10,EE$9='2. Protocols'!$E10,EE$9='2. Protocols'!$G10)),1,0)*'4. Formulations'!$I10</f>
        <v>0</v>
      </c>
      <c r="EF11" s="38">
        <f>IF(AND(OR(ISBLANK(EF$9),EF$9=0)=FALSE,OR(EF$9='2. Protocols'!$C10,EF$9='2. Protocols'!$E10,EF$9='2. Protocols'!$G10)),1,0)*'4. Formulations'!$I10</f>
        <v>0</v>
      </c>
      <c r="EG11" s="38">
        <f>IF(AND(OR(ISBLANK(EG$9),EG$9=0)=FALSE,OR(EG$9='2. Protocols'!$C10,EG$9='2. Protocols'!$E10,EG$9='2. Protocols'!$G10)),1,0)*'4. Formulations'!$I10</f>
        <v>0</v>
      </c>
      <c r="EH11" s="38">
        <f>IF(AND(OR(ISBLANK(EH$9),EH$9=0)=FALSE,OR(EH$9='2. Protocols'!$C10,EH$9='2. Protocols'!$E10,EH$9='2. Protocols'!$G10)),1,0)*'4. Formulations'!$I10</f>
        <v>0</v>
      </c>
      <c r="EI11" s="38">
        <f>IF(AND(OR(ISBLANK(EI$9),EI$9=0)=FALSE,OR(EI$9='2. Protocols'!$C10,EI$9='2. Protocols'!$E10,EI$9='2. Protocols'!$G10)),1,0)*'4. Formulations'!$I10</f>
        <v>0</v>
      </c>
      <c r="EK11" s="38">
        <f>IF(AND(OR(ISBLANK(EK$9),EK$9=0)=FALSE,EK$9=$DK11),1,0)*'4. Formulations'!$J10</f>
        <v>0</v>
      </c>
      <c r="EL11" s="38">
        <f>IF(AND(OR(ISBLANK(EL$9),EL$9=0)=FALSE,EL$9=$DK11),1,0)*'4. Formulations'!$J10</f>
        <v>0</v>
      </c>
      <c r="EM11" s="38">
        <f>IF(AND(OR(ISBLANK(EM$9),EM$9=0)=FALSE,EM$9=$DK11),1,0)*'4. Formulations'!$J10</f>
        <v>0</v>
      </c>
      <c r="EN11" s="38">
        <f>IF(AND(OR(ISBLANK(EN$9),EN$9=0)=FALSE,EN$9=$DK11),1,0)*'4. Formulations'!$J10</f>
        <v>0</v>
      </c>
      <c r="EO11" s="38">
        <f>IF(AND(OR(ISBLANK(EO$9),EO$9=0)=FALSE,EO$9=$DK11),1,0)*'4. Formulations'!$J10</f>
        <v>0</v>
      </c>
      <c r="EP11" s="38">
        <f>IF(AND(OR(ISBLANK(EP$9),EP$9=0)=FALSE,EP$9=$DK11),1,0)*'4. Formulations'!$J10</f>
        <v>0</v>
      </c>
      <c r="EQ11" s="38">
        <f>IF(AND(OR(ISBLANK(EQ$9),EQ$9=0)=FALSE,EQ$9=$DK11),1,0)*'4. Formulations'!$J10</f>
        <v>0</v>
      </c>
      <c r="ER11" s="38">
        <f>IF(AND(OR(ISBLANK(ER$9),ER$9=0)=FALSE,ER$9=$DK11),1,0)*'4. Formulations'!$J10</f>
        <v>0</v>
      </c>
      <c r="ES11" s="38">
        <f>IF(AND(OR(ISBLANK(ES$9),ES$9=0)=FALSE,ES$9=$DK11),1,0)*'4. Formulations'!$J10</f>
        <v>0</v>
      </c>
      <c r="ET11" s="38">
        <f>IF(AND(OR(ISBLANK(ET$9),ET$9=0)=FALSE,ET$9=$DK11),1,0)*'4. Formulations'!$J10</f>
        <v>0</v>
      </c>
      <c r="EU11" s="38">
        <f>IF(AND(OR(ISBLANK(EU$9),EU$9=0)=FALSE,EU$9=$DK11),1,0)*'4. Formulations'!$J10</f>
        <v>0</v>
      </c>
      <c r="EV11" s="38">
        <f>IF(AND(OR(ISBLANK(EV$9),EV$9=0)=FALSE,EV$9=$DK11),1,0)*'4. Formulations'!$J10</f>
        <v>0</v>
      </c>
      <c r="EW11" s="38">
        <f>IF(AND(OR(ISBLANK(EW$9),EW$9=0)=FALSE,EW$9=$DK11),1,0)*'4. Formulations'!$J10</f>
        <v>0</v>
      </c>
      <c r="EY11" s="38">
        <f>IF(AND(OR(ISBLANK(EY$9),EY$9=0)=FALSE,SUM($EK11:$EW11)&gt;0,EY$9='2. Protocols'!$G10),1,0)*'4. Formulations'!$J10</f>
        <v>0</v>
      </c>
      <c r="EZ11" s="38">
        <f>IF(AND(OR(ISBLANK(EZ$9),EZ$9=0)=FALSE,SUM($EK11:$EW11)&gt;0,EZ$9='2. Protocols'!$G10),1,0)*'4. Formulations'!$J10</f>
        <v>0</v>
      </c>
      <c r="FA11" s="38">
        <f>IF(AND(OR(ISBLANK(FA$9),FA$9=0)=FALSE,SUM($EK11:$EW11)&gt;0,FA$9='2. Protocols'!$G10),1,0)*'4. Formulations'!$J10</f>
        <v>0</v>
      </c>
      <c r="FB11" s="38">
        <f>IF(AND(OR(ISBLANK(FB$9),FB$9=0)=FALSE,SUM($EK11:$EW11)&gt;0,FB$9='2. Protocols'!$G10),1,0)*'4. Formulations'!$J10</f>
        <v>0</v>
      </c>
      <c r="FC11" s="38">
        <f>IF(AND(OR(ISBLANK(FC$9),FC$9=0)=FALSE,SUM($EK11:$EW11)&gt;0,FC$9='2. Protocols'!$G10),1,0)*'4. Formulations'!$J10</f>
        <v>0</v>
      </c>
      <c r="FD11" s="38">
        <f>IF(AND(OR(ISBLANK(FD$9),FD$9=0)=FALSE,SUM($EK11:$EW11)&gt;0,FD$9='2. Protocols'!$G10),1,0)*'4. Formulations'!$J10</f>
        <v>0</v>
      </c>
      <c r="FE11" s="38">
        <f>IF(AND(OR(ISBLANK(FE$9),FE$9=0)=FALSE,SUM($EK11:$EW11)&gt;0,FE$9='2. Protocols'!$G10),1,0)*'4. Formulations'!$J10</f>
        <v>0</v>
      </c>
      <c r="FF11" s="38">
        <f>IF(AND(OR(ISBLANK(FF$9),FF$9=0)=FALSE,SUM($EK11:$EW11)&gt;0,FF$9='2. Protocols'!$G10),1,0)*'4. Formulations'!$J10</f>
        <v>0</v>
      </c>
      <c r="FG11" s="38">
        <f>IF(AND(OR(ISBLANK(FG$9),FG$9=0)=FALSE,SUM($EK11:$EW11)&gt;0,FG$9='2. Protocols'!$G10),1,0)*'4. Formulations'!$J10</f>
        <v>0</v>
      </c>
      <c r="FH11" s="38">
        <f>IF(AND(OR(ISBLANK(FH$9),FH$9=0)=FALSE,SUM($EK11:$EW11)&gt;0,FH$9='2. Protocols'!$G10),1,0)*'4. Formulations'!$J10</f>
        <v>0</v>
      </c>
      <c r="FI11" s="38">
        <f>IF(AND(OR(ISBLANK(FI$9),FI$9=0)=FALSE,SUM($EK11:$EW11)&gt;0,FI$9='2. Protocols'!$G10),1,0)*'4. Formulations'!$J10</f>
        <v>0</v>
      </c>
      <c r="FJ11" s="38">
        <f>IF(AND(OR(ISBLANK(FJ$9),FJ$9=0)=FALSE,SUM($EK11:$EW11)&gt;0,FJ$9='2. Protocols'!$G10),1,0)*'4. Formulations'!$J10</f>
        <v>0</v>
      </c>
      <c r="FK11" s="38">
        <f>IF(AND(OR(ISBLANK(FK$9),FK$9=0)=FALSE,SUM($EK11:$EW11)&gt;0,FK$9='2. Protocols'!$G10),1,0)*'4. Formulations'!$J10</f>
        <v>0</v>
      </c>
      <c r="FL11" s="38">
        <f>IF(AND(OR(ISBLANK(FL$9),FL$9=0)=FALSE,SUM($EK11:$EW11)&gt;0,FL$9='2. Protocols'!$G10),1,0)*'4. Formulations'!$J10</f>
        <v>0</v>
      </c>
      <c r="FM11" s="38">
        <f>IF(AND(OR(ISBLANK(FM$9),FM$9=0)=FALSE,SUM($EK11:$EW11)&gt;0,FM$9='2. Protocols'!$G10),1,0)*'4. Formulations'!$J10</f>
        <v>0</v>
      </c>
      <c r="FN11" s="38">
        <f>IF(AND(OR(ISBLANK(FN$9),FN$9=0)=FALSE,SUM($EK11:$EW11)&gt;0,FN$9='2. Protocols'!$G10),1,0)*'4. Formulations'!$J10</f>
        <v>0</v>
      </c>
      <c r="FO11" s="38">
        <f>IF(AND(OR(ISBLANK(FO$9),FO$9=0)=FALSE,SUM($EK11:$EW11)&gt;0,FO$9='2. Protocols'!$G10),1,0)*'4. Formulations'!$J10</f>
        <v>0</v>
      </c>
      <c r="FP11" s="38">
        <f>IF(AND(OR(ISBLANK(FP$9),FP$9=0)=FALSE,SUM($EK11:$EW11)&gt;0,FP$9='2. Protocols'!$G10),1,0)*'4. Formulations'!$J10</f>
        <v>0</v>
      </c>
      <c r="FQ11" s="38">
        <f>IF(AND(OR(ISBLANK(FQ$9),FQ$9=0)=FALSE,SUM($EK11:$EW11)&gt;0,FQ$9='2. Protocols'!$G10),1,0)*'4. Formulations'!$J10</f>
        <v>0</v>
      </c>
      <c r="FR11" s="38">
        <f>IF(AND(OR(ISBLANK(FR$9),FR$9=0)=FALSE,SUM($EK11:$EW11)&gt;0,FR$9='2. Protocols'!$G10),1,0)*'4. Formulations'!$J10</f>
        <v>0</v>
      </c>
      <c r="FS11" s="38">
        <f>IF(AND(OR(ISBLANK(FS$9),FS$9=0)=FALSE,SUM($EK11:$EW11)&gt;0,FS$9='2. Protocols'!$G10),1,0)*'4. Formulations'!$J10</f>
        <v>0</v>
      </c>
      <c r="FT11" s="38">
        <f>IF(AND(OR(ISBLANK(FT$9),FT$9=0)=FALSE,SUM($EK11:$EW11)&gt;0,FT$9='2. Protocols'!$G10),1,0)*'4. Formulations'!$J10</f>
        <v>0</v>
      </c>
      <c r="FV11" s="38">
        <f>IF(AND(OR(ISBLANK(EY$9),EY$9=0)=FALSE,FV$9=$DL11),1,0)*'4. Formulations'!$K10</f>
        <v>0</v>
      </c>
      <c r="FW11" s="38">
        <f>IF(AND(OR(ISBLANK(EZ$9),EZ$9=0)=FALSE,FW$9=$DL11),1,0)*'4. Formulations'!$K10</f>
        <v>0</v>
      </c>
      <c r="FX11" s="38">
        <f>IF(AND(OR(ISBLANK(FA$9),FA$9=0)=FALSE,FX$9=$DL11),1,0)*'4. Formulations'!$K10</f>
        <v>0</v>
      </c>
      <c r="FY11" s="38">
        <f>IF(AND(OR(ISBLANK(FB$9),FB$9=0)=FALSE,FY$9=$DL11),1,0)*'4. Formulations'!$K10</f>
        <v>0</v>
      </c>
      <c r="FZ11" s="38">
        <f>IF(AND(OR(ISBLANK(FC$9),FC$9=0)=FALSE,FZ$9=$DL11),1,0)*'4. Formulations'!$K10</f>
        <v>0</v>
      </c>
      <c r="GA11" s="38">
        <f>IF(AND(OR(ISBLANK(FD$9),FD$9=0)=FALSE,GA$9=$DL11),1,0)*'4. Formulations'!$K10</f>
        <v>0</v>
      </c>
      <c r="GB11" s="38">
        <f>IF(AND(OR(ISBLANK(FE$9),FE$9=0)=FALSE,GB$9=$DL11),1,0)*'4. Formulations'!$K10</f>
        <v>0</v>
      </c>
      <c r="GC11" s="38">
        <f>IF(AND(OR(ISBLANK(FF$9),FF$9=0)=FALSE,GC$9=$DL11),1,0)*'4. Formulations'!$K10</f>
        <v>0</v>
      </c>
      <c r="GD11" s="38">
        <f>IF(AND(OR(ISBLANK(FG$9),FG$9=0)=FALSE,GD$9=$DL11),1,0)*'4. Formulations'!$K10</f>
        <v>0</v>
      </c>
      <c r="GE11" s="38">
        <f>IF(AND(OR(ISBLANK(FH$9),FH$9=0)=FALSE,GE$9=$DL11),1,0)*'4. Formulations'!$K10</f>
        <v>0</v>
      </c>
      <c r="GF11" s="38">
        <f>IF(AND(OR(ISBLANK(FI$9),FI$9=0)=FALSE,GF$9=$DL11),1,0)*'4. Formulations'!$K10</f>
        <v>0</v>
      </c>
      <c r="GG11" s="38">
        <f>IF(AND(OR(ISBLANK(FJ$9),FJ$9=0)=FALSE,GG$9=$DL11),1,0)*'4. Formulations'!$K10</f>
        <v>0</v>
      </c>
      <c r="GH11" s="38">
        <f>IF(AND(OR(ISBLANK(FK$9),FK$9=0)=FALSE,GH$9=$DL11),1,0)*'4. Formulations'!$K10</f>
        <v>0</v>
      </c>
      <c r="GI11" s="38">
        <f>IF(AND(OR(ISBLANK(FL$9),FL$9=0)=FALSE,GI$9=$DL11),1,0)*'4. Formulations'!$K10</f>
        <v>0</v>
      </c>
      <c r="GJ11" s="38">
        <f>IF(AND(OR(ISBLANK(FM$9),FM$9=0)=FALSE,GJ$9=$DL11),1,0)*'4. Formulations'!$K10</f>
        <v>0</v>
      </c>
      <c r="GL11" s="38">
        <f>IF(AND(OR(ISBLANK(GL$9),GL$9=0)=FALSE,OR(GL$9='2. Protocols'!$C10,GL$9='2. Protocols'!$E10,GL$9='2. Protocols'!$G10)),1,0)*'4. Formulations'!$L10</f>
        <v>0</v>
      </c>
      <c r="GM11" s="38">
        <f>IF(AND(OR(ISBLANK(GM$9),GM$9=0)=FALSE,OR(GM$9='2. Protocols'!$C10,GM$9='2. Protocols'!$E10,GM$9='2. Protocols'!$G10)),1,0)*'4. Formulations'!$L10</f>
        <v>0</v>
      </c>
      <c r="GN11" s="38">
        <f>IF(AND(OR(ISBLANK(GN$9),GN$9=0)=FALSE,OR(GN$9='2. Protocols'!$C10,GN$9='2. Protocols'!$E10,GN$9='2. Protocols'!$G10)),1,0)*'4. Formulations'!$L10</f>
        <v>0</v>
      </c>
      <c r="GO11" s="38">
        <f>IF(AND(OR(ISBLANK(GO$9),GO$9=0)=FALSE,OR(GO$9='2. Protocols'!$C10,GO$9='2. Protocols'!$E10,GO$9='2. Protocols'!$G10)),1,0)*'4. Formulations'!$L10</f>
        <v>0</v>
      </c>
      <c r="GP11" s="38">
        <f>IF(AND(OR(ISBLANK(GP$9),GP$9=0)=FALSE,OR(GP$9='2. Protocols'!$C10,GP$9='2. Protocols'!$E10,GP$9='2. Protocols'!$G10)),1,0)*'4. Formulations'!$L10</f>
        <v>0</v>
      </c>
      <c r="GQ11" s="38">
        <f>IF(AND(OR(ISBLANK(GQ$9),GQ$9=0)=FALSE,OR(GQ$9='2. Protocols'!$C10,GQ$9='2. Protocols'!$E10,GQ$9='2. Protocols'!$G10)),1,0)*'4. Formulations'!$L10</f>
        <v>0</v>
      </c>
      <c r="GR11" s="38">
        <f>IF(AND(OR(ISBLANK(GR$9),GR$9=0)=FALSE,OR(GR$9='2. Protocols'!$C10,GR$9='2. Protocols'!$E10,GR$9='2. Protocols'!$G10)),1,0)*'4. Formulations'!$L10</f>
        <v>0</v>
      </c>
      <c r="GS11" s="38">
        <f>IF(AND(OR(ISBLANK(GS$9),GS$9=0)=FALSE,OR(GS$9='2. Protocols'!$C10,GS$9='2. Protocols'!$E10,GS$9='2. Protocols'!$G10)),1,0)*'4. Formulations'!$L10</f>
        <v>0</v>
      </c>
      <c r="GT11" s="38">
        <f>IF(AND(OR(ISBLANK(GT$9),GT$9=0)=FALSE,OR(GT$9='2. Protocols'!$C10,GT$9='2. Protocols'!$E10,GT$9='2. Protocols'!$G10)),1,0)*'4. Formulations'!$L10</f>
        <v>0</v>
      </c>
      <c r="GU11" s="38">
        <f>IF(AND(OR(ISBLANK(GU$9),GU$9=0)=FALSE,OR(GU$9='2. Protocols'!$C10,GU$9='2. Protocols'!$E10,GU$9='2. Protocols'!$G10)),1,0)*'4. Formulations'!$L10</f>
        <v>0</v>
      </c>
      <c r="GV11" s="38">
        <f>IF(AND(OR(ISBLANK(GV$9),GV$9=0)=FALSE,OR(GV$9='2. Protocols'!$C10,GV$9='2. Protocols'!$E10,GV$9='2. Protocols'!$G10)),1,0)*'4. Formulations'!$L10</f>
        <v>0</v>
      </c>
      <c r="GW11" s="38">
        <f>IF(AND(OR(ISBLANK(GW$9),GW$9=0)=FALSE,OR(GW$9='2. Protocols'!$C10,GW$9='2. Protocols'!$E10,GW$9='2. Protocols'!$G10)),1,0)*'4. Formulations'!$L10</f>
        <v>0</v>
      </c>
      <c r="GX11" s="38">
        <f>IF(AND(OR(ISBLANK(GX$9),GX$9=0)=FALSE,OR(GX$9='2. Protocols'!$C10,GX$9='2. Protocols'!$E10,GX$9='2. Protocols'!$G10)),1,0)*'4. Formulations'!$L10</f>
        <v>0</v>
      </c>
      <c r="GY11" s="38">
        <f>IF(AND(OR(ISBLANK(GY$9),GY$9=0)=FALSE,OR(GY$9='2. Protocols'!$C10,GY$9='2. Protocols'!$E10,GY$9='2. Protocols'!$G10)),1,0)*'4. Formulations'!$L10</f>
        <v>0</v>
      </c>
      <c r="GZ11" s="38">
        <f>IF(AND(OR(ISBLANK(GZ$9),GZ$9=0)=FALSE,OR(GZ$9='2. Protocols'!$C10,GZ$9='2. Protocols'!$E10,GZ$9='2. Protocols'!$G10)),1,0)*'4. Formulations'!$L10</f>
        <v>0</v>
      </c>
      <c r="HA11" s="38">
        <f>IF(AND(OR(ISBLANK(HA$9),HA$9=0)=FALSE,OR(HA$9='2. Protocols'!$C10,HA$9='2. Protocols'!$E10,HA$9='2. Protocols'!$G10)),1,0)*'4. Formulations'!$L10</f>
        <v>0</v>
      </c>
      <c r="HB11" s="38">
        <f>IF(AND(OR(ISBLANK(HB$9),HB$9=0)=FALSE,OR(HB$9='2. Protocols'!$C10,HB$9='2. Protocols'!$E10,HB$9='2. Protocols'!$G10)),1,0)*'4. Formulations'!$L10</f>
        <v>0</v>
      </c>
      <c r="HC11" s="38">
        <f>IF(AND(OR(ISBLANK(HC$9),HC$9=0)=FALSE,OR(HC$9='2. Protocols'!$C10,HC$9='2. Protocols'!$E10,HC$9='2. Protocols'!$G10)),1,0)*'4. Formulations'!$L10</f>
        <v>0</v>
      </c>
      <c r="HD11" s="38">
        <f>IF(AND(OR(ISBLANK(HD$9),HD$9=0)=FALSE,OR(HD$9='2. Protocols'!$C10,HD$9='2. Protocols'!$E10,HD$9='2. Protocols'!$G10)),1,0)*'4. Formulations'!$L10</f>
        <v>0</v>
      </c>
      <c r="HE11" s="38">
        <f>IF(AND(OR(ISBLANK(HE$9),HE$9=0)=FALSE,OR(HE$9='2. Protocols'!$C10,HE$9='2. Protocols'!$E10,HE$9='2. Protocols'!$G10)),1,0)*'4. Formulations'!$L10</f>
        <v>0</v>
      </c>
      <c r="HF11" s="38">
        <f>IF(AND(OR(ISBLANK(HF$9),HF$9=0)=FALSE,OR(HF$9='2. Protocols'!$C10,HF$9='2. Protocols'!$E10,HF$9='2. Protocols'!$G10)),1,0)*'4. Formulations'!$L10</f>
        <v>0</v>
      </c>
      <c r="HG11" s="38">
        <f>IF(AND(OR(ISBLANK(HG$9),HG$9=0)=FALSE,OR(HG$9='2. Protocols'!$C10,HG$9='2. Protocols'!$E10,HG$9='2. Protocols'!$G10)),1,0)*'4. Formulations'!$L10</f>
        <v>0</v>
      </c>
      <c r="HI11" s="38">
        <f>IF(AND(OR(ISBLANK(HI$9),HI$9=0)=FALSE,HI$9=$DK11),1,0)*'4. Formulations'!$M10</f>
        <v>0</v>
      </c>
      <c r="HJ11" s="38">
        <f>IF(AND(OR(ISBLANK(HJ$9),HJ$9=0)=FALSE,HJ$9=$DK11),1,0)*'4. Formulations'!$M10</f>
        <v>0</v>
      </c>
      <c r="HK11" s="38">
        <f>IF(AND(OR(ISBLANK(HK$9),HK$9=0)=FALSE,HK$9=$DK11),1,0)*'4. Formulations'!$M10</f>
        <v>0</v>
      </c>
      <c r="HL11" s="38">
        <f>IF(AND(OR(ISBLANK(HL$9),HL$9=0)=FALSE,HL$9=$DK11),1,0)*'4. Formulations'!$M10</f>
        <v>0</v>
      </c>
      <c r="HM11" s="38">
        <f>IF(AND(OR(ISBLANK(HM$9),HM$9=0)=FALSE,HM$9=$DK11),1,0)*'4. Formulations'!$M10</f>
        <v>0</v>
      </c>
      <c r="HN11" s="38">
        <f>IF(AND(OR(ISBLANK(HN$9),HN$9=0)=FALSE,HN$9=$DK11),1,0)*'4. Formulations'!$M10</f>
        <v>0</v>
      </c>
      <c r="HO11" s="38">
        <f>IF(AND(OR(ISBLANK(HO$9),HO$9=0)=FALSE,HO$9=$DK11),1,0)*'4. Formulations'!$M10</f>
        <v>0</v>
      </c>
      <c r="HP11" s="38">
        <f>IF(AND(OR(ISBLANK(HP$9),HP$9=0)=FALSE,HP$9=$DK11),1,0)*'4. Formulations'!$M10</f>
        <v>0</v>
      </c>
      <c r="HQ11" s="38">
        <f>IF(AND(OR(ISBLANK(HQ$9),HQ$9=0)=FALSE,HQ$9=$DK11),1,0)*'4. Formulations'!$M10</f>
        <v>0</v>
      </c>
      <c r="HR11" s="38">
        <f>IF(AND(OR(ISBLANK(HR$9),HR$9=0)=FALSE,HR$9=$DK11),1,0)*'4. Formulations'!$M10</f>
        <v>0</v>
      </c>
      <c r="HS11" s="38">
        <f>IF(AND(OR(ISBLANK(HS$9),HS$9=0)=FALSE,HS$9=$DK11),1,0)*'4. Formulations'!$M10</f>
        <v>0</v>
      </c>
      <c r="HT11" s="38">
        <f>IF(AND(OR(ISBLANK(HT$9),HT$9=0)=FALSE,HT$9=$DK11),1,0)*'4. Formulations'!$M10</f>
        <v>0</v>
      </c>
      <c r="HU11" s="38">
        <f>IF(AND(OR(ISBLANK(HU$9),HU$9=0)=FALSE,HU$9=$DK11),1,0)*'4. Formulations'!$M10</f>
        <v>0</v>
      </c>
      <c r="HW11" s="38">
        <f>IF(AND(OR(ISBLANK(HW$9),HW$9=0)=FALSE,SUM($HI11:$HU11)&gt;0,HW$9='2. Protocols'!$G10),1,0)*'4. Formulations'!$M10</f>
        <v>0</v>
      </c>
      <c r="HX11" s="38">
        <f>IF(AND(OR(ISBLANK(HX$9),HX$9=0)=FALSE,SUM($HI11:$HU11)&gt;0,HX$9='2. Protocols'!$G10),1,0)*'4. Formulations'!$M10</f>
        <v>0</v>
      </c>
      <c r="HY11" s="38">
        <f>IF(AND(OR(ISBLANK(HY$9),HY$9=0)=FALSE,SUM($HI11:$HU11)&gt;0,HY$9='2. Protocols'!$G10),1,0)*'4. Formulations'!$M10</f>
        <v>0</v>
      </c>
      <c r="HZ11" s="38">
        <f>IF(AND(OR(ISBLANK(HZ$9),HZ$9=0)=FALSE,SUM($HI11:$HU11)&gt;0,HZ$9='2. Protocols'!$G10),1,0)*'4. Formulations'!$M10</f>
        <v>0</v>
      </c>
      <c r="IA11" s="38">
        <f>IF(AND(OR(ISBLANK(IA$9),IA$9=0)=FALSE,SUM($HI11:$HU11)&gt;0,IA$9='2. Protocols'!$G10),1,0)*'4. Formulations'!$M10</f>
        <v>0</v>
      </c>
      <c r="IB11" s="38">
        <f>IF(AND(OR(ISBLANK(IB$9),IB$9=0)=FALSE,SUM($HI11:$HU11)&gt;0,IB$9='2. Protocols'!$G10),1,0)*'4. Formulations'!$M10</f>
        <v>0</v>
      </c>
      <c r="IC11" s="38">
        <f>IF(AND(OR(ISBLANK(IC$9),IC$9=0)=FALSE,SUM($HI11:$HU11)&gt;0,IC$9='2. Protocols'!$G10),1,0)*'4. Formulations'!$M10</f>
        <v>0</v>
      </c>
      <c r="ID11" s="38">
        <f>IF(AND(OR(ISBLANK(ID$9),ID$9=0)=FALSE,SUM($HI11:$HU11)&gt;0,ID$9='2. Protocols'!$G10),1,0)*'4. Formulations'!$M10</f>
        <v>0</v>
      </c>
      <c r="IE11" s="38">
        <f>IF(AND(OR(ISBLANK(IE$9),IE$9=0)=FALSE,SUM($HI11:$HU11)&gt;0,IE$9='2. Protocols'!$G10),1,0)*'4. Formulations'!$M10</f>
        <v>0</v>
      </c>
      <c r="IF11" s="38">
        <f>IF(AND(OR(ISBLANK(IF$9),IF$9=0)=FALSE,SUM($HI11:$HU11)&gt;0,IF$9='2. Protocols'!$G10),1,0)*'4. Formulations'!$M10</f>
        <v>0</v>
      </c>
      <c r="IG11" s="38">
        <f>IF(AND(OR(ISBLANK(IG$9),IG$9=0)=FALSE,SUM($HI11:$HU11)&gt;0,IG$9='2. Protocols'!$G10),1,0)*'4. Formulations'!$M10</f>
        <v>0</v>
      </c>
      <c r="IH11" s="38">
        <f>IF(AND(OR(ISBLANK(IH$9),IH$9=0)=FALSE,SUM($HI11:$HU11)&gt;0,IH$9='2. Protocols'!$G10),1,0)*'4. Formulations'!$M10</f>
        <v>0</v>
      </c>
      <c r="II11" s="38">
        <f>IF(AND(OR(ISBLANK(II$9),II$9=0)=FALSE,SUM($HI11:$HU11)&gt;0,II$9='2. Protocols'!$G10),1,0)*'4. Formulations'!$M10</f>
        <v>0</v>
      </c>
      <c r="IJ11" s="38">
        <f>IF(AND(OR(ISBLANK(IJ$9),IJ$9=0)=FALSE,SUM($HI11:$HU11)&gt;0,IJ$9='2. Protocols'!$G10),1,0)*'4. Formulations'!$M10</f>
        <v>0</v>
      </c>
      <c r="IK11" s="38">
        <f>IF(AND(OR(ISBLANK(IK$9),IK$9=0)=FALSE,SUM($HI11:$HU11)&gt;0,IK$9='2. Protocols'!$G10),1,0)*'4. Formulations'!$M10</f>
        <v>0</v>
      </c>
      <c r="IL11" s="38">
        <f>IF(AND(OR(ISBLANK(IL$9),IL$9=0)=FALSE,SUM($HI11:$HU11)&gt;0,IL$9='2. Protocols'!$G10),1,0)*'4. Formulations'!$M10</f>
        <v>0</v>
      </c>
      <c r="IM11" s="38">
        <f>IF(AND(OR(ISBLANK(IM$9),IM$9=0)=FALSE,SUM($HI11:$HU11)&gt;0,IM$9='2. Protocols'!$G10),1,0)*'4. Formulations'!$M10</f>
        <v>0</v>
      </c>
      <c r="IN11" s="38">
        <f>IF(AND(OR(ISBLANK(IN$9),IN$9=0)=FALSE,SUM($HI11:$HU11)&gt;0,IN$9='2. Protocols'!$G10),1,0)*'4. Formulations'!$M10</f>
        <v>0</v>
      </c>
      <c r="IO11" s="38">
        <f>IF(AND(OR(ISBLANK(IO$9),IO$9=0)=FALSE,SUM($HI11:$HU11)&gt;0,IO$9='2. Protocols'!$G10),1,0)*'4. Formulations'!$M10</f>
        <v>0</v>
      </c>
      <c r="IP11" s="38">
        <f>IF(AND(OR(ISBLANK(IP$9),IP$9=0)=FALSE,SUM($HI11:$HU11)&gt;0,IP$9='2. Protocols'!$G10),1,0)*'4. Formulations'!$M10</f>
        <v>0</v>
      </c>
      <c r="IQ11" s="38">
        <f>IF(AND(OR(ISBLANK(IQ$9),IQ$9=0)=FALSE,SUM($HI11:$HU11)&gt;0,IQ$9='2. Protocols'!$G10),1,0)*'4. Formulations'!$M10</f>
        <v>0</v>
      </c>
      <c r="IR11" s="38">
        <f>IF(AND(OR(ISBLANK(IR$9),IR$9=0)=FALSE,SUM($HI11:$HU11)&gt;0,IR$9='2. Protocols'!$G10),1,0)*'4. Formulations'!$M10</f>
        <v>0</v>
      </c>
      <c r="IT11" s="38">
        <f>IF(AND(OR(ISBLANK(IT$9),IT$9=0)=FALSE,IT$9=$DL11),1,0)*'4. Formulations'!$N10</f>
        <v>0</v>
      </c>
      <c r="IU11" s="38">
        <f>IF(AND(OR(ISBLANK(IU$9),IU$9=0)=FALSE,IU$9=$DL11),1,0)*'4. Formulations'!$N10</f>
        <v>0</v>
      </c>
      <c r="IV11" s="38">
        <f>IF(AND(OR(ISBLANK(IV$9),IV$9=0)=FALSE,IV$9=$DL11),1,0)*'4. Formulations'!$N10</f>
        <v>0</v>
      </c>
      <c r="IW11" s="38">
        <f>IF(AND(OR(ISBLANK(IW$9),IW$9=0)=FALSE,IW$9=$DL11),1,0)*'4. Formulations'!$N10</f>
        <v>0</v>
      </c>
      <c r="IX11" s="38">
        <f>IF(AND(OR(ISBLANK(IX$9),IX$9=0)=FALSE,IX$9=$DL11),1,0)*'4. Formulations'!$N10</f>
        <v>0</v>
      </c>
      <c r="IY11" s="38">
        <f>IF(AND(OR(ISBLANK(IY$9),IY$9=0)=FALSE,IY$9=$DL11),1,0)*'4. Formulations'!$N10</f>
        <v>0</v>
      </c>
      <c r="IZ11" s="38">
        <f>IF(AND(OR(ISBLANK(IZ$9),IZ$9=0)=FALSE,IZ$9=$DL11),1,0)*'4. Formulations'!$N10</f>
        <v>0</v>
      </c>
      <c r="JA11" s="38">
        <f>IF(AND(OR(ISBLANK(JA$9),JA$9=0)=FALSE,JA$9=$DL11),1,0)*'4. Formulations'!$N10</f>
        <v>0</v>
      </c>
      <c r="JB11" s="38">
        <f>IF(AND(OR(ISBLANK(JB$9),JB$9=0)=FALSE,JB$9=$DL11),1,0)*'4. Formulations'!$N10</f>
        <v>0</v>
      </c>
      <c r="JC11" s="38">
        <f>IF(AND(OR(ISBLANK(JC$9),JC$9=0)=FALSE,JC$9=$DL11),1,0)*'4. Formulations'!$N10</f>
        <v>0</v>
      </c>
      <c r="JD11" s="38">
        <f>IF(AND(OR(ISBLANK(JD$9),JD$9=0)=FALSE,JD$9=$DL11),1,0)*'4. Formulations'!$N10</f>
        <v>0</v>
      </c>
      <c r="JE11" s="38">
        <f>IF(AND(OR(ISBLANK(JE$9),JE$9=0)=FALSE,JE$9=$DL11),1,0)*'4. Formulations'!$N10</f>
        <v>0</v>
      </c>
      <c r="JF11" s="38">
        <f>IF(AND(OR(ISBLANK(JF$9),JF$9=0)=FALSE,JF$9=$DL11),1,0)*'4. Formulations'!$N10</f>
        <v>0</v>
      </c>
      <c r="JG11" s="38">
        <f>IF(AND(OR(ISBLANK(JG$9),JG$9=0)=FALSE,JG$9=$DL11),1,0)*'4. Formulations'!$N10</f>
        <v>0</v>
      </c>
      <c r="JH11" s="38">
        <f>IF(AND(OR(ISBLANK(JH$9),JH$9=0)=FALSE,JH$9=$DL11),1,0)*'4. Formulations'!$N10</f>
        <v>0</v>
      </c>
      <c r="JJ11" s="38">
        <f>IF(AND(OR(ISBLANK(JJ$9),JJ$9=0)=FALSE,OR(JJ$9='2. Protocols'!$C10,JJ$9='2. Protocols'!$E10,JJ$9='2. Protocols'!$G10)),1,0)*'4. Formulations'!$O10</f>
        <v>0</v>
      </c>
      <c r="JK11" s="38">
        <f>IF(AND(OR(ISBLANK(JK$9),JK$9=0)=FALSE,OR(JK$9='2. Protocols'!$C10,JK$9='2. Protocols'!$E10,JK$9='2. Protocols'!$G10)),1,0)*'4. Formulations'!$O10</f>
        <v>0</v>
      </c>
      <c r="JL11" s="38">
        <f>IF(AND(OR(ISBLANK(JL$9),JL$9=0)=FALSE,OR(JL$9='2. Protocols'!$C10,JL$9='2. Protocols'!$E10,JL$9='2. Protocols'!$G10)),1,0)*'4. Formulations'!$O10</f>
        <v>0</v>
      </c>
      <c r="JM11" s="38">
        <f>IF(AND(OR(ISBLANK(JM$9),JM$9=0)=FALSE,OR(JM$9='2. Protocols'!$C10,JM$9='2. Protocols'!$E10,JM$9='2. Protocols'!$G10)),1,0)*'4. Formulations'!$O10</f>
        <v>0</v>
      </c>
      <c r="JN11" s="38">
        <f>IF(AND(OR(ISBLANK(JN$9),JN$9=0)=FALSE,OR(JN$9='2. Protocols'!$C10,JN$9='2. Protocols'!$E10,JN$9='2. Protocols'!$G10)),1,0)*'4. Formulations'!$O10</f>
        <v>0</v>
      </c>
      <c r="JO11" s="38">
        <f>IF(AND(OR(ISBLANK(JO$9),JO$9=0)=FALSE,OR(JO$9='2. Protocols'!$C10,JO$9='2. Protocols'!$E10,JO$9='2. Protocols'!$G10)),1,0)*'4. Formulations'!$O10</f>
        <v>0</v>
      </c>
      <c r="JP11" s="38">
        <f>IF(AND(OR(ISBLANK(JP$9),JP$9=0)=FALSE,OR(JP$9='2. Protocols'!$C10,JP$9='2. Protocols'!$E10,JP$9='2. Protocols'!$G10)),1,0)*'4. Formulations'!$O10</f>
        <v>0</v>
      </c>
      <c r="JQ11" s="38">
        <f>IF(AND(OR(ISBLANK(JQ$9),JQ$9=0)=FALSE,OR(JQ$9='2. Protocols'!$C10,JQ$9='2. Protocols'!$E10,JQ$9='2. Protocols'!$G10)),1,0)*'4. Formulations'!$O10</f>
        <v>0</v>
      </c>
      <c r="JR11" s="38">
        <f>IF(AND(OR(ISBLANK(JR$9),JR$9=0)=FALSE,OR(JR$9='2. Protocols'!$C10,JR$9='2. Protocols'!$E10,JR$9='2. Protocols'!$G10)),1,0)*'4. Formulations'!$O10</f>
        <v>0</v>
      </c>
      <c r="JS11" s="38">
        <f>IF(AND(OR(ISBLANK(JS$9),JS$9=0)=FALSE,OR(JS$9='2. Protocols'!$C10,JS$9='2. Protocols'!$E10,JS$9='2. Protocols'!$G10)),1,0)*'4. Formulations'!$O10</f>
        <v>0</v>
      </c>
      <c r="JT11" s="38">
        <f>IF(AND(OR(ISBLANK(JT$9),JT$9=0)=FALSE,OR(JT$9='2. Protocols'!$C10,JT$9='2. Protocols'!$E10,JT$9='2. Protocols'!$G10)),1,0)*'4. Formulations'!$O10</f>
        <v>0</v>
      </c>
      <c r="JU11" s="38">
        <f>IF(AND(OR(ISBLANK(JU$9),JU$9=0)=FALSE,OR(JU$9='2. Protocols'!$C10,JU$9='2. Protocols'!$E10,JU$9='2. Protocols'!$G10)),1,0)*'4. Formulations'!$O10</f>
        <v>0</v>
      </c>
      <c r="JV11" s="38">
        <f>IF(AND(OR(ISBLANK(JV$9),JV$9=0)=FALSE,OR(JV$9='2. Protocols'!$C10,JV$9='2. Protocols'!$E10,JV$9='2. Protocols'!$G10)),1,0)*'4. Formulations'!$O10</f>
        <v>0</v>
      </c>
      <c r="JW11" s="38">
        <f>IF(AND(OR(ISBLANK(JW$9),JW$9=0)=FALSE,OR(JW$9='2. Protocols'!$C10,JW$9='2. Protocols'!$E10,JW$9='2. Protocols'!$G10)),1,0)*'4. Formulations'!$O10</f>
        <v>0</v>
      </c>
      <c r="JX11" s="38">
        <f>IF(AND(OR(ISBLANK(JX$9),JX$9=0)=FALSE,OR(JX$9='2. Protocols'!$C10,JX$9='2. Protocols'!$E10,JX$9='2. Protocols'!$G10)),1,0)*'4. Formulations'!$O10</f>
        <v>0</v>
      </c>
      <c r="JY11" s="38">
        <f>IF(AND(OR(ISBLANK(JY$9),JY$9=0)=FALSE,OR(JY$9='2. Protocols'!$C10,JY$9='2. Protocols'!$E10,JY$9='2. Protocols'!$G10)),1,0)*'4. Formulations'!$O10</f>
        <v>0</v>
      </c>
      <c r="JZ11" s="38">
        <f>IF(AND(OR(ISBLANK(JZ$9),JZ$9=0)=FALSE,OR(JZ$9='2. Protocols'!$C10,JZ$9='2. Protocols'!$E10,JZ$9='2. Protocols'!$G10)),1,0)*'4. Formulations'!$O10</f>
        <v>0</v>
      </c>
      <c r="KA11" s="38">
        <f>IF(AND(OR(ISBLANK(KA$9),KA$9=0)=FALSE,OR(KA$9='2. Protocols'!$C10,KA$9='2. Protocols'!$E10,KA$9='2. Protocols'!$G10)),1,0)*'4. Formulations'!$O10</f>
        <v>0</v>
      </c>
      <c r="KB11" s="38">
        <f>IF(AND(OR(ISBLANK(KB$9),KB$9=0)=FALSE,OR(KB$9='2. Protocols'!$C10,KB$9='2. Protocols'!$E10,KB$9='2. Protocols'!$G10)),1,0)*'4. Formulations'!$O10</f>
        <v>0</v>
      </c>
      <c r="KC11" s="38">
        <f>IF(AND(OR(ISBLANK(KC$9),KC$9=0)=FALSE,OR(KC$9='2. Protocols'!$C10,KC$9='2. Protocols'!$E10,KC$9='2. Protocols'!$G10)),1,0)*'4. Formulations'!$O10</f>
        <v>0</v>
      </c>
      <c r="KD11" s="38">
        <f>IF(AND(OR(ISBLANK(KD$9),KD$9=0)=FALSE,OR(KD$9='2. Protocols'!$C10,KD$9='2. Protocols'!$E10,KD$9='2. Protocols'!$G10)),1,0)*'4. Formulations'!$O10</f>
        <v>0</v>
      </c>
      <c r="KE11" s="38">
        <f>IF(AND(OR(ISBLANK(KE$9),KE$9=0)=FALSE,OR(KE$9='2. Protocols'!$C10,KE$9='2. Protocols'!$E10,KE$9='2. Protocols'!$G10)),1,0)*'4. Formulations'!$O10</f>
        <v>0</v>
      </c>
      <c r="KG11" s="38">
        <f>IF(AND(OR(ISBLANK(KG$9),KG$9=0)=FALSE,KG$9=$DK11),1,0)*'4. Formulations'!$P10</f>
        <v>0</v>
      </c>
      <c r="KH11" s="38">
        <f>IF(AND(OR(ISBLANK(KH$9),KH$9=0)=FALSE,KH$9=$DK11),1,0)*'4. Formulations'!$P10</f>
        <v>0</v>
      </c>
      <c r="KI11" s="38">
        <f>IF(AND(OR(ISBLANK(KI$9),KI$9=0)=FALSE,KI$9=$DK11),1,0)*'4. Formulations'!$P10</f>
        <v>0</v>
      </c>
      <c r="KJ11" s="38">
        <f>IF(AND(OR(ISBLANK(KJ$9),KJ$9=0)=FALSE,KJ$9=$DK11),1,0)*'4. Formulations'!$P10</f>
        <v>0</v>
      </c>
      <c r="KK11" s="38">
        <f>IF(AND(OR(ISBLANK(KK$9),KK$9=0)=FALSE,KK$9=$DK11),1,0)*'4. Formulations'!$P10</f>
        <v>0</v>
      </c>
      <c r="KL11" s="38">
        <f>IF(AND(OR(ISBLANK(KL$9),KL$9=0)=FALSE,KL$9=$DK11),1,0)*'4. Formulations'!$P10</f>
        <v>0</v>
      </c>
      <c r="KM11" s="38">
        <f>IF(AND(OR(ISBLANK(KM$9),KM$9=0)=FALSE,KM$9=$DK11),1,0)*'4. Formulations'!$P10</f>
        <v>0</v>
      </c>
      <c r="KN11" s="38">
        <f>IF(AND(OR(ISBLANK(KN$9),KN$9=0)=FALSE,KN$9=$DK11),1,0)*'4. Formulations'!$P10</f>
        <v>0</v>
      </c>
      <c r="KO11" s="38">
        <f>IF(AND(OR(ISBLANK(KO$9),KO$9=0)=FALSE,KO$9=$DK11),1,0)*'4. Formulations'!$P10</f>
        <v>0</v>
      </c>
      <c r="KP11" s="38">
        <f>IF(AND(OR(ISBLANK(KP$9),KP$9=0)=FALSE,KP$9=$DK11),1,0)*'4. Formulations'!$P10</f>
        <v>0</v>
      </c>
      <c r="KQ11" s="38">
        <f>IF(AND(OR(ISBLANK(KQ$9),KQ$9=0)=FALSE,KQ$9=$DK11),1,0)*'4. Formulations'!$P10</f>
        <v>0</v>
      </c>
      <c r="KR11" s="38">
        <f>IF(AND(OR(ISBLANK(KR$9),KR$9=0)=FALSE,KR$9=$DK11),1,0)*'4. Formulations'!$P10</f>
        <v>0</v>
      </c>
      <c r="KS11" s="38">
        <f>IF(AND(OR(ISBLANK(KS$9),KS$9=0)=FALSE,KS$9=$DK11),1,0)*'4. Formulations'!$P10</f>
        <v>0</v>
      </c>
      <c r="KU11" s="38">
        <f>IF(AND(OR(ISBLANK(KU$9),KU$9=0)=FALSE,SUM($KG11:$KS11)&gt;0,KU$9='2. Protocols'!$G10),1,0)*'4. Formulations'!$P10</f>
        <v>0</v>
      </c>
      <c r="KV11" s="38">
        <f>IF(AND(OR(ISBLANK(KV$9),KV$9=0)=FALSE,SUM($KG11:$KS11)&gt;0,KV$9='2. Protocols'!$G10),1,0)*'4. Formulations'!$P10</f>
        <v>0</v>
      </c>
      <c r="KW11" s="38">
        <f>IF(AND(OR(ISBLANK(KW$9),KW$9=0)=FALSE,SUM($KG11:$KS11)&gt;0,KW$9='2. Protocols'!$G10),1,0)*'4. Formulations'!$P10</f>
        <v>0</v>
      </c>
      <c r="KX11" s="38">
        <f>IF(AND(OR(ISBLANK(KX$9),KX$9=0)=FALSE,SUM($KG11:$KS11)&gt;0,KX$9='2. Protocols'!$G10),1,0)*'4. Formulations'!$P10</f>
        <v>0</v>
      </c>
      <c r="KY11" s="38">
        <f>IF(AND(OR(ISBLANK(KY$9),KY$9=0)=FALSE,SUM($KG11:$KS11)&gt;0,KY$9='2. Protocols'!$G10),1,0)*'4. Formulations'!$P10</f>
        <v>0</v>
      </c>
      <c r="KZ11" s="38">
        <f>IF(AND(OR(ISBLANK(KZ$9),KZ$9=0)=FALSE,SUM($KG11:$KS11)&gt;0,KZ$9='2. Protocols'!$G10),1,0)*'4. Formulations'!$P10</f>
        <v>0</v>
      </c>
      <c r="LA11" s="38">
        <f>IF(AND(OR(ISBLANK(LA$9),LA$9=0)=FALSE,SUM($KG11:$KS11)&gt;0,LA$9='2. Protocols'!$G10),1,0)*'4. Formulations'!$P10</f>
        <v>0</v>
      </c>
      <c r="LB11" s="38">
        <f>IF(AND(OR(ISBLANK(LB$9),LB$9=0)=FALSE,SUM($KG11:$KS11)&gt;0,LB$9='2. Protocols'!$G10),1,0)*'4. Formulations'!$P10</f>
        <v>0</v>
      </c>
      <c r="LC11" s="38">
        <f>IF(AND(OR(ISBLANK(LC$9),LC$9=0)=FALSE,SUM($KG11:$KS11)&gt;0,LC$9='2. Protocols'!$G10),1,0)*'4. Formulations'!$P10</f>
        <v>0</v>
      </c>
      <c r="LD11" s="38">
        <f>IF(AND(OR(ISBLANK(LD$9),LD$9=0)=FALSE,SUM($KG11:$KS11)&gt;0,LD$9='2. Protocols'!$G10),1,0)*'4. Formulations'!$P10</f>
        <v>0</v>
      </c>
      <c r="LE11" s="38">
        <f>IF(AND(OR(ISBLANK(LE$9),LE$9=0)=FALSE,SUM($KG11:$KS11)&gt;0,LE$9='2. Protocols'!$G10),1,0)*'4. Formulations'!$P10</f>
        <v>0</v>
      </c>
      <c r="LF11" s="38">
        <f>IF(AND(OR(ISBLANK(LF$9),LF$9=0)=FALSE,SUM($KG11:$KS11)&gt;0,LF$9='2. Protocols'!$G10),1,0)*'4. Formulations'!$P10</f>
        <v>0</v>
      </c>
      <c r="LG11" s="38">
        <f>IF(AND(OR(ISBLANK(LG$9),LG$9=0)=FALSE,SUM($KG11:$KS11)&gt;0,LG$9='2. Protocols'!$G10),1,0)*'4. Formulations'!$P10</f>
        <v>0</v>
      </c>
      <c r="LH11" s="38">
        <f>IF(AND(OR(ISBLANK(LH$9),LH$9=0)=FALSE,SUM($KG11:$KS11)&gt;0,LH$9='2. Protocols'!$G10),1,0)*'4. Formulations'!$P10</f>
        <v>0</v>
      </c>
      <c r="LI11" s="38">
        <f>IF(AND(OR(ISBLANK(LI$9),LI$9=0)=FALSE,SUM($KG11:$KS11)&gt;0,LI$9='2. Protocols'!$G10),1,0)*'4. Formulations'!$P10</f>
        <v>0</v>
      </c>
      <c r="LJ11" s="38">
        <f>IF(AND(OR(ISBLANK(LJ$9),LJ$9=0)=FALSE,SUM($KG11:$KS11)&gt;0,LJ$9='2. Protocols'!$G10),1,0)*'4. Formulations'!$P10</f>
        <v>0</v>
      </c>
      <c r="LK11" s="38">
        <f>IF(AND(OR(ISBLANK(LK$9),LK$9=0)=FALSE,SUM($KG11:$KS11)&gt;0,LK$9='2. Protocols'!$G10),1,0)*'4. Formulations'!$P10</f>
        <v>0</v>
      </c>
      <c r="LL11" s="38">
        <f>IF(AND(OR(ISBLANK(LL$9),LL$9=0)=FALSE,SUM($KG11:$KS11)&gt;0,LL$9='2. Protocols'!$G10),1,0)*'4. Formulations'!$P10</f>
        <v>0</v>
      </c>
      <c r="LM11" s="38">
        <f>IF(AND(OR(ISBLANK(LM$9),LM$9=0)=FALSE,SUM($KG11:$KS11)&gt;0,LM$9='2. Protocols'!$G10),1,0)*'4. Formulations'!$P10</f>
        <v>0</v>
      </c>
      <c r="LN11" s="38">
        <f>IF(AND(OR(ISBLANK(LN$9),LN$9=0)=FALSE,SUM($KG11:$KS11)&gt;0,LN$9='2. Protocols'!$G10),1,0)*'4. Formulations'!$P10</f>
        <v>0</v>
      </c>
      <c r="LO11" s="38">
        <f>IF(AND(OR(ISBLANK(LO$9),LO$9=0)=FALSE,SUM($KG11:$KS11)&gt;0,LO$9='2. Protocols'!$G10),1,0)*'4. Formulations'!$P10</f>
        <v>0</v>
      </c>
      <c r="LP11" s="38">
        <f>IF(AND(OR(ISBLANK(LP$9),LP$9=0)=FALSE,SUM($KG11:$KS11)&gt;0,LP$9='2. Protocols'!$G10),1,0)*'4. Formulations'!$P10</f>
        <v>0</v>
      </c>
      <c r="LR11" s="38">
        <f>IF(AND(OR(ISBLANK(LR$9),LR$9=0)=FALSE,LR$9=$DL11),1,0)*'4. Formulations'!$Q10</f>
        <v>0</v>
      </c>
      <c r="LS11" s="38">
        <f>IF(AND(OR(ISBLANK(LS$9),LS$9=0)=FALSE,LS$9=$DL11),1,0)*'4. Formulations'!$Q10</f>
        <v>0</v>
      </c>
      <c r="LT11" s="38">
        <f>IF(AND(OR(ISBLANK(LT$9),LT$9=0)=FALSE,LT$9=$DL11),1,0)*'4. Formulations'!$Q10</f>
        <v>0</v>
      </c>
      <c r="LU11" s="38">
        <f>IF(AND(OR(ISBLANK(LU$9),LU$9=0)=FALSE,LU$9=$DL11),1,0)*'4. Formulations'!$Q10</f>
        <v>0</v>
      </c>
      <c r="LV11" s="38">
        <f>IF(AND(OR(ISBLANK(LV$9),LV$9=0)=FALSE,LV$9=$DL11),1,0)*'4. Formulations'!$Q10</f>
        <v>0</v>
      </c>
      <c r="LW11" s="38">
        <f>IF(AND(OR(ISBLANK(LW$9),LW$9=0)=FALSE,LW$9=$DL11),1,0)*'4. Formulations'!$Q10</f>
        <v>0</v>
      </c>
      <c r="LX11" s="38">
        <f>IF(AND(OR(ISBLANK(LX$9),LX$9=0)=FALSE,LX$9=$DL11),1,0)*'4. Formulations'!$Q10</f>
        <v>0</v>
      </c>
      <c r="LY11" s="38">
        <f>IF(AND(OR(ISBLANK(LY$9),LY$9=0)=FALSE,LY$9=$DL11),1,0)*'4. Formulations'!$Q10</f>
        <v>0</v>
      </c>
      <c r="LZ11" s="38">
        <f>IF(AND(OR(ISBLANK(LZ$9),LZ$9=0)=FALSE,LZ$9=$DL11),1,0)*'4. Formulations'!$Q10</f>
        <v>0</v>
      </c>
      <c r="MA11" s="38">
        <f>IF(AND(OR(ISBLANK(MA$9),MA$9=0)=FALSE,MA$9=$DL11),1,0)*'4. Formulations'!$Q10</f>
        <v>0</v>
      </c>
      <c r="MB11" s="38">
        <f>IF(AND(OR(ISBLANK(MB$9),MB$9=0)=FALSE,MB$9=$DL11),1,0)*'4. Formulations'!$Q10</f>
        <v>0</v>
      </c>
      <c r="MC11" s="38">
        <f>IF(AND(OR(ISBLANK(MC$9),MC$9=0)=FALSE,MC$9=$DL11),1,0)*'4. Formulations'!$Q10</f>
        <v>0</v>
      </c>
      <c r="MD11" s="38">
        <f>IF(AND(OR(ISBLANK(MD$9),MD$9=0)=FALSE,MD$9=$DL11),1,0)*'4. Formulations'!$Q10</f>
        <v>0</v>
      </c>
      <c r="ME11" s="38">
        <f>IF(AND(OR(ISBLANK(ME$9),ME$9=0)=FALSE,ME$9=$DL11),1,0)*'4. Formulations'!$Q10</f>
        <v>0</v>
      </c>
      <c r="MF11" s="38">
        <f>IF(AND(OR(ISBLANK(MF$9),MF$9=0)=FALSE,MF$9=$DL11),1,0)*'4. Formulations'!$Q10</f>
        <v>0</v>
      </c>
    </row>
    <row r="12" spans="2:344" x14ac:dyDescent="0.3">
      <c r="B12" s="2"/>
      <c r="C12" s="129" t="str">
        <f>IF('2. Protocols'!C11&amp;"+"&amp;'2. Protocols'!E11&amp;"+"&amp;'2. Protocols'!G11="++","",'2. Protocols'!C11&amp;"+"&amp;'2. Protocols'!E11&amp;"+"&amp;'2. Protocols'!G11)</f>
        <v/>
      </c>
      <c r="D12" s="18"/>
      <c r="F12" s="114" t="str">
        <f>IFERROR('2. Protocols'!J11*'1. General Inputs'!$J$6,"")</f>
        <v/>
      </c>
      <c r="G12" s="114" t="str">
        <f>IFERROR(MAX(F12*(1+'1. General Inputs'!$AW$16+HLOOKUP(G$7,'1. General Inputs'!$AW$10:$AY$12,ROWS('1. General Inputs'!$AU$10:$AU$12),0))+(CHOOSE(G$7,'1. General Inputs'!$J$8,'1. General Inputs'!$L$8,'1. General Inputs'!$N$8)/12)*CHOOSE(G$7,'2. Protocols'!$K11,'2. Protocols'!$L11,'2. Protocols'!$M11)+'3. ARV Substitutions'!L37,0),"")</f>
        <v/>
      </c>
      <c r="H12" s="114" t="str">
        <f>IFERROR(MAX(G12*(1+'1. General Inputs'!$AW$16+HLOOKUP(H$7,'1. General Inputs'!$AW$10:$AY$12,ROWS('1. General Inputs'!$AU$10:$AU$12),0))+(CHOOSE(H$7,'1. General Inputs'!$J$8,'1. General Inputs'!$L$8,'1. General Inputs'!$N$8)/12)*CHOOSE(H$7,'2. Protocols'!$K11,'2. Protocols'!$L11,'2. Protocols'!$M11)+'3. ARV Substitutions'!M37,0),"")</f>
        <v/>
      </c>
      <c r="I12" s="114" t="str">
        <f>IFERROR(MAX(H12*(1+'1. General Inputs'!$AW$16+HLOOKUP(I$7,'1. General Inputs'!$AW$10:$AY$12,ROWS('1. General Inputs'!$AU$10:$AU$12),0))+(CHOOSE(I$7,'1. General Inputs'!$J$8,'1. General Inputs'!$L$8,'1. General Inputs'!$N$8)/12)*CHOOSE(I$7,'2. Protocols'!$K11,'2. Protocols'!$L11,'2. Protocols'!$M11)+'3. ARV Substitutions'!N37,0),"")</f>
        <v/>
      </c>
      <c r="J12" s="114" t="str">
        <f>IFERROR(MAX(I12*(1+'1. General Inputs'!$AW$16+HLOOKUP(J$7,'1. General Inputs'!$AW$10:$AY$12,ROWS('1. General Inputs'!$AU$10:$AU$12),0))+(CHOOSE(J$7,'1. General Inputs'!$J$8,'1. General Inputs'!$L$8,'1. General Inputs'!$N$8)/12)*CHOOSE(J$7,'2. Protocols'!$K11,'2. Protocols'!$L11,'2. Protocols'!$M11)+'3. ARV Substitutions'!O37,0),"")</f>
        <v/>
      </c>
      <c r="K12" s="114" t="str">
        <f>IFERROR(MAX(J12*(1+'1. General Inputs'!$AW$16+HLOOKUP(K$7,'1. General Inputs'!$AW$10:$AY$12,ROWS('1. General Inputs'!$AU$10:$AU$12),0))+(CHOOSE(K$7,'1. General Inputs'!$J$8,'1. General Inputs'!$L$8,'1. General Inputs'!$N$8)/12)*CHOOSE(K$7,'2. Protocols'!$K11,'2. Protocols'!$L11,'2. Protocols'!$M11)+'3. ARV Substitutions'!P37,0),"")</f>
        <v/>
      </c>
      <c r="L12" s="114" t="str">
        <f>IFERROR(MAX(K12*(1+'1. General Inputs'!$AW$16+HLOOKUP(L$7,'1. General Inputs'!$AW$10:$AY$12,ROWS('1. General Inputs'!$AU$10:$AU$12),0))+(CHOOSE(L$7,'1. General Inputs'!$J$8,'1. General Inputs'!$L$8,'1. General Inputs'!$N$8)/12)*CHOOSE(L$7,'2. Protocols'!$K11,'2. Protocols'!$L11,'2. Protocols'!$M11)+'3. ARV Substitutions'!Q37,0),"")</f>
        <v/>
      </c>
      <c r="M12" s="114" t="str">
        <f>IFERROR(MAX(L12*(1+'1. General Inputs'!$AW$16+HLOOKUP(M$7,'1. General Inputs'!$AW$10:$AY$12,ROWS('1. General Inputs'!$AU$10:$AU$12),0))+(CHOOSE(M$7,'1. General Inputs'!$J$8,'1. General Inputs'!$L$8,'1. General Inputs'!$N$8)/12)*CHOOSE(M$7,'2. Protocols'!$K11,'2. Protocols'!$L11,'2. Protocols'!$M11)+'3. ARV Substitutions'!R37,0),"")</f>
        <v/>
      </c>
      <c r="N12" s="114" t="str">
        <f>IFERROR(MAX(M12*(1+'1. General Inputs'!$AW$16+HLOOKUP(N$7,'1. General Inputs'!$AW$10:$AY$12,ROWS('1. General Inputs'!$AU$10:$AU$12),0))+(CHOOSE(N$7,'1. General Inputs'!$J$8,'1. General Inputs'!$L$8,'1. General Inputs'!$N$8)/12)*CHOOSE(N$7,'2. Protocols'!$K11,'2. Protocols'!$L11,'2. Protocols'!$M11)+'3. ARV Substitutions'!S37,0),"")</f>
        <v/>
      </c>
      <c r="O12" s="114" t="str">
        <f>IFERROR(MAX(N12*(1+'1. General Inputs'!$AW$16+HLOOKUP(O$7,'1. General Inputs'!$AW$10:$AY$12,ROWS('1. General Inputs'!$AU$10:$AU$12),0))+(CHOOSE(O$7,'1. General Inputs'!$J$8,'1. General Inputs'!$L$8,'1. General Inputs'!$N$8)/12)*CHOOSE(O$7,'2. Protocols'!$K11,'2. Protocols'!$L11,'2. Protocols'!$M11)+'3. ARV Substitutions'!T37,0),"")</f>
        <v/>
      </c>
      <c r="P12" s="114" t="str">
        <f>IFERROR(MAX(O12*(1+'1. General Inputs'!$AW$16+HLOOKUP(P$7,'1. General Inputs'!$AW$10:$AY$12,ROWS('1. General Inputs'!$AU$10:$AU$12),0))+(CHOOSE(P$7,'1. General Inputs'!$J$8,'1. General Inputs'!$L$8,'1. General Inputs'!$N$8)/12)*CHOOSE(P$7,'2. Protocols'!$K11,'2. Protocols'!$L11,'2. Protocols'!$M11)+'3. ARV Substitutions'!U37,0),"")</f>
        <v/>
      </c>
      <c r="Q12" s="114" t="str">
        <f>IFERROR(MAX(P12*(1+'1. General Inputs'!$AW$16+HLOOKUP(Q$7,'1. General Inputs'!$AW$10:$AY$12,ROWS('1. General Inputs'!$AU$10:$AU$12),0))+(CHOOSE(Q$7,'1. General Inputs'!$J$8,'1. General Inputs'!$L$8,'1. General Inputs'!$N$8)/12)*CHOOSE(Q$7,'2. Protocols'!$K11,'2. Protocols'!$L11,'2. Protocols'!$M11)+'3. ARV Substitutions'!V37,0),"")</f>
        <v/>
      </c>
      <c r="R12" s="114" t="str">
        <f>IFERROR(MAX(Q12*(1+'1. General Inputs'!$AW$16+HLOOKUP(R$7,'1. General Inputs'!$AW$10:$AY$12,ROWS('1. General Inputs'!$AU$10:$AU$12),0))+(CHOOSE(R$7,'1. General Inputs'!$J$8,'1. General Inputs'!$L$8,'1. General Inputs'!$N$8)/12)*CHOOSE(R$7,'2. Protocols'!$K11,'2. Protocols'!$L11,'2. Protocols'!$M11)+'3. ARV Substitutions'!W37,0),"")</f>
        <v/>
      </c>
      <c r="S12" s="114" t="str">
        <f>IFERROR(MAX(R12*(1+'1. General Inputs'!$AW$16+HLOOKUP(S$7,'1. General Inputs'!$AW$10:$AY$12,ROWS('1. General Inputs'!$AU$10:$AU$12),0))+(CHOOSE(S$7,'1. General Inputs'!$J$8,'1. General Inputs'!$L$8,'1. General Inputs'!$N$8)/12)*CHOOSE(S$7,'2. Protocols'!$K11,'2. Protocols'!$L11,'2. Protocols'!$M11)+'3. ARV Substitutions'!X37,0),"")</f>
        <v/>
      </c>
      <c r="T12" s="114" t="str">
        <f>IFERROR(MAX(S12*(1+'1. General Inputs'!$AW$16+HLOOKUP(T$7,'1. General Inputs'!$AW$10:$AY$12,ROWS('1. General Inputs'!$AU$10:$AU$12),0))+(CHOOSE(T$7,'1. General Inputs'!$J$8,'1. General Inputs'!$L$8,'1. General Inputs'!$N$8)/12)*CHOOSE(T$7,'2. Protocols'!$K11,'2. Protocols'!$L11,'2. Protocols'!$M11)+'3. ARV Substitutions'!Y37,0),"")</f>
        <v/>
      </c>
      <c r="U12" s="114" t="str">
        <f>IFERROR(MAX(T12*(1+'1. General Inputs'!$AW$16+HLOOKUP(U$7,'1. General Inputs'!$AW$10:$AY$12,ROWS('1. General Inputs'!$AU$10:$AU$12),0))+(CHOOSE(U$7,'1. General Inputs'!$J$8,'1. General Inputs'!$L$8,'1. General Inputs'!$N$8)/12)*CHOOSE(U$7,'2. Protocols'!$K11,'2. Protocols'!$L11,'2. Protocols'!$M11)+'3. ARV Substitutions'!Z37,0),"")</f>
        <v/>
      </c>
      <c r="V12" s="114" t="str">
        <f>IFERROR(MAX(U12*(1+'1. General Inputs'!$AW$16+HLOOKUP(V$7,'1. General Inputs'!$AW$10:$AY$12,ROWS('1. General Inputs'!$AU$10:$AU$12),0))+(CHOOSE(V$7,'1. General Inputs'!$J$8,'1. General Inputs'!$L$8,'1. General Inputs'!$N$8)/12)*CHOOSE(V$7,'2. Protocols'!$K11,'2. Protocols'!$L11,'2. Protocols'!$M11)+'3. ARV Substitutions'!AA37,0),"")</f>
        <v/>
      </c>
      <c r="W12" s="114" t="str">
        <f>IFERROR(MAX(V12*(1+'1. General Inputs'!$AW$16+HLOOKUP(W$7,'1. General Inputs'!$AW$10:$AY$12,ROWS('1. General Inputs'!$AU$10:$AU$12),0))+(CHOOSE(W$7,'1. General Inputs'!$J$8,'1. General Inputs'!$L$8,'1. General Inputs'!$N$8)/12)*CHOOSE(W$7,'2. Protocols'!$K11,'2. Protocols'!$L11,'2. Protocols'!$M11)+'3. ARV Substitutions'!AB37,0),"")</f>
        <v/>
      </c>
      <c r="X12" s="114" t="str">
        <f>IFERROR(MAX(W12*(1+'1. General Inputs'!$AW$16+HLOOKUP(X$7,'1. General Inputs'!$AW$10:$AY$12,ROWS('1. General Inputs'!$AU$10:$AU$12),0))+(CHOOSE(X$7,'1. General Inputs'!$J$8,'1. General Inputs'!$L$8,'1. General Inputs'!$N$8)/12)*CHOOSE(X$7,'2. Protocols'!$K11,'2. Protocols'!$L11,'2. Protocols'!$M11)+'3. ARV Substitutions'!AC37,0),"")</f>
        <v/>
      </c>
      <c r="Y12" s="114" t="str">
        <f>IFERROR(MAX(X12*(1+'1. General Inputs'!$AW$16+HLOOKUP(Y$7,'1. General Inputs'!$AW$10:$AY$12,ROWS('1. General Inputs'!$AU$10:$AU$12),0))+(CHOOSE(Y$7,'1. General Inputs'!$J$8,'1. General Inputs'!$L$8,'1. General Inputs'!$N$8)/12)*CHOOSE(Y$7,'2. Protocols'!$K11,'2. Protocols'!$L11,'2. Protocols'!$M11)+'3. ARV Substitutions'!AD37,0),"")</f>
        <v/>
      </c>
      <c r="Z12" s="114" t="str">
        <f>IFERROR(MAX(Y12*(1+'1. General Inputs'!$AW$16+HLOOKUP(Z$7,'1. General Inputs'!$AW$10:$AY$12,ROWS('1. General Inputs'!$AU$10:$AU$12),0))+(CHOOSE(Z$7,'1. General Inputs'!$J$8,'1. General Inputs'!$L$8,'1. General Inputs'!$N$8)/12)*CHOOSE(Z$7,'2. Protocols'!$K11,'2. Protocols'!$L11,'2. Protocols'!$M11)+'3. ARV Substitutions'!AE37,0),"")</f>
        <v/>
      </c>
      <c r="AA12" s="114" t="str">
        <f>IFERROR(MAX(Z12*(1+'1. General Inputs'!$AW$16+HLOOKUP(AA$7,'1. General Inputs'!$AW$10:$AY$12,ROWS('1. General Inputs'!$AU$10:$AU$12),0))+(CHOOSE(AA$7,'1. General Inputs'!$J$8,'1. General Inputs'!$L$8,'1. General Inputs'!$N$8)/12)*CHOOSE(AA$7,'2. Protocols'!$K11,'2. Protocols'!$L11,'2. Protocols'!$M11)+'3. ARV Substitutions'!AF37,0),"")</f>
        <v/>
      </c>
      <c r="AB12" s="114" t="str">
        <f>IFERROR(MAX(AA12*(1+'1. General Inputs'!$AW$16+HLOOKUP(AB$7,'1. General Inputs'!$AW$10:$AY$12,ROWS('1. General Inputs'!$AU$10:$AU$12),0))+(CHOOSE(AB$7,'1. General Inputs'!$J$8,'1. General Inputs'!$L$8,'1. General Inputs'!$N$8)/12)*CHOOSE(AB$7,'2. Protocols'!$K11,'2. Protocols'!$L11,'2. Protocols'!$M11)+'3. ARV Substitutions'!AG37,0),"")</f>
        <v/>
      </c>
      <c r="AC12" s="114" t="str">
        <f>IFERROR(MAX(AB12*(1+'1. General Inputs'!$AW$16+HLOOKUP(AC$7,'1. General Inputs'!$AW$10:$AY$12,ROWS('1. General Inputs'!$AU$10:$AU$12),0))+(CHOOSE(AC$7,'1. General Inputs'!$J$8,'1. General Inputs'!$L$8,'1. General Inputs'!$N$8)/12)*CHOOSE(AC$7,'2. Protocols'!$K11,'2. Protocols'!$L11,'2. Protocols'!$M11)+'3. ARV Substitutions'!AH37,0),"")</f>
        <v/>
      </c>
      <c r="AD12" s="114" t="str">
        <f>IFERROR(MAX(AC12*(1+'1. General Inputs'!$AW$16+HLOOKUP(AD$7,'1. General Inputs'!$AW$10:$AY$12,ROWS('1. General Inputs'!$AU$10:$AU$12),0))+(CHOOSE(AD$7,'1. General Inputs'!$J$8,'1. General Inputs'!$L$8,'1. General Inputs'!$N$8)/12)*CHOOSE(AD$7,'2. Protocols'!$K11,'2. Protocols'!$L11,'2. Protocols'!$M11)+'3. ARV Substitutions'!AI37,0),"")</f>
        <v/>
      </c>
      <c r="AE12" s="114" t="str">
        <f>IFERROR(MAX(AD12*(1+'1. General Inputs'!$AW$16+HLOOKUP(AE$7,'1. General Inputs'!$AW$10:$AY$12,ROWS('1. General Inputs'!$AU$10:$AU$12),0))+(CHOOSE(AE$7,'1. General Inputs'!$J$8,'1. General Inputs'!$L$8,'1. General Inputs'!$N$8)/12)*CHOOSE(AE$7,'2. Protocols'!$K11,'2. Protocols'!$L11,'2. Protocols'!$M11)+'3. ARV Substitutions'!AJ37,0),"")</f>
        <v/>
      </c>
      <c r="AF12" s="114" t="str">
        <f>IFERROR(MAX(AE12*(1+'1. General Inputs'!$AW$16+HLOOKUP(AF$7,'1. General Inputs'!$AW$10:$AY$12,ROWS('1. General Inputs'!$AU$10:$AU$12),0))+(CHOOSE(AF$7,'1. General Inputs'!$J$8,'1. General Inputs'!$L$8,'1. General Inputs'!$N$8)/12)*CHOOSE(AF$7,'2. Protocols'!$K11,'2. Protocols'!$L11,'2. Protocols'!$M11)+'3. ARV Substitutions'!AK37,0),"")</f>
        <v/>
      </c>
      <c r="AG12" s="114" t="str">
        <f>IFERROR(MAX(AF12*(1+'1. General Inputs'!$AW$16+HLOOKUP(AG$7,'1. General Inputs'!$AW$10:$AY$12,ROWS('1. General Inputs'!$AU$10:$AU$12),0))+(CHOOSE(AG$7,'1. General Inputs'!$J$8,'1. General Inputs'!$L$8,'1. General Inputs'!$N$8)/12)*CHOOSE(AG$7,'2. Protocols'!$K11,'2. Protocols'!$L11,'2. Protocols'!$M11)+'3. ARV Substitutions'!AL37,0),"")</f>
        <v/>
      </c>
      <c r="AH12" s="114" t="str">
        <f>IFERROR(MAX(AG12*(1+'1. General Inputs'!$AW$16+HLOOKUP(AH$7,'1. General Inputs'!$AW$10:$AY$12,ROWS('1. General Inputs'!$AU$10:$AU$12),0))+(CHOOSE(AH$7,'1. General Inputs'!$J$8,'1. General Inputs'!$L$8,'1. General Inputs'!$N$8)/12)*CHOOSE(AH$7,'2. Protocols'!$K11,'2. Protocols'!$L11,'2. Protocols'!$M11)+'3. ARV Substitutions'!AM37,0),"")</f>
        <v/>
      </c>
      <c r="AI12" s="114" t="str">
        <f>IFERROR(MAX(AH12*(1+'1. General Inputs'!$AW$16+HLOOKUP(AI$7,'1. General Inputs'!$AW$10:$AY$12,ROWS('1. General Inputs'!$AU$10:$AU$12),0))+(CHOOSE(AI$7,'1. General Inputs'!$J$8,'1. General Inputs'!$L$8,'1. General Inputs'!$N$8)/12)*CHOOSE(AI$7,'2. Protocols'!$K11,'2. Protocols'!$L11,'2. Protocols'!$M11)+'3. ARV Substitutions'!AN37,0),"")</f>
        <v/>
      </c>
      <c r="AJ12" s="114" t="str">
        <f>IFERROR(MAX(AI12*(1+'1. General Inputs'!$AW$16+HLOOKUP(AJ$7,'1. General Inputs'!$AW$10:$AY$12,ROWS('1. General Inputs'!$AU$10:$AU$12),0))+(CHOOSE(AJ$7,'1. General Inputs'!$J$8,'1. General Inputs'!$L$8,'1. General Inputs'!$N$8)/12)*CHOOSE(AJ$7,'2. Protocols'!$K11,'2. Protocols'!$L11,'2. Protocols'!$M11)+'3. ARV Substitutions'!AO37,0),"")</f>
        <v/>
      </c>
      <c r="AK12" s="114" t="str">
        <f>IFERROR(MAX(AJ12*(1+'1. General Inputs'!$AW$16+HLOOKUP(AK$7,'1. General Inputs'!$AW$10:$AY$12,ROWS('1. General Inputs'!$AU$10:$AU$12),0))+(CHOOSE(AK$7,'1. General Inputs'!$J$8,'1. General Inputs'!$L$8,'1. General Inputs'!$N$8)/12)*CHOOSE(AK$7,'2. Protocols'!$K11,'2. Protocols'!$L11,'2. Protocols'!$M11)+'3. ARV Substitutions'!AP37,0),"")</f>
        <v/>
      </c>
      <c r="AL12" s="114" t="str">
        <f>IFERROR(MAX(AK12*(1+'1. General Inputs'!$AW$16+HLOOKUP(AL$7,'1. General Inputs'!$AW$10:$AY$12,ROWS('1. General Inputs'!$AU$10:$AU$12),0))+(CHOOSE(AL$7,'1. General Inputs'!$J$8,'1. General Inputs'!$L$8,'1. General Inputs'!$N$8)/12)*CHOOSE(AL$7,'2. Protocols'!$K11,'2. Protocols'!$L11,'2. Protocols'!$M11)+'3. ARV Substitutions'!AQ37,0),"")</f>
        <v/>
      </c>
      <c r="AM12" s="114" t="str">
        <f>IFERROR(MAX(AL12*(1+'1. General Inputs'!$AW$16+HLOOKUP(AM$7,'1. General Inputs'!$AW$10:$AY$12,ROWS('1. General Inputs'!$AU$10:$AU$12),0))+(CHOOSE(AM$7,'1. General Inputs'!$J$8,'1. General Inputs'!$L$8,'1. General Inputs'!$N$8)/12)*CHOOSE(AM$7,'2. Protocols'!$K11,'2. Protocols'!$L11,'2. Protocols'!$M11)+'3. ARV Substitutions'!AR37,0),"")</f>
        <v/>
      </c>
      <c r="AN12" s="114" t="str">
        <f>IFERROR(MAX(AM12*(1+'1. General Inputs'!$AW$16+HLOOKUP(AN$7,'1. General Inputs'!$AW$10:$AY$12,ROWS('1. General Inputs'!$AU$10:$AU$12),0))+(CHOOSE(AN$7,'1. General Inputs'!$J$8,'1. General Inputs'!$L$8,'1. General Inputs'!$N$8)/12)*CHOOSE(AN$7,'2. Protocols'!$K11,'2. Protocols'!$L11,'2. Protocols'!$M11)+'3. ARV Substitutions'!AS37,0),"")</f>
        <v/>
      </c>
      <c r="AO12" s="114" t="str">
        <f>IFERROR(MAX(AN12*(1+'1. General Inputs'!$AW$16+HLOOKUP(AO$7,'1. General Inputs'!$AW$10:$AY$12,ROWS('1. General Inputs'!$AU$10:$AU$12),0))+(CHOOSE(AO$7,'1. General Inputs'!$J$8,'1. General Inputs'!$L$8,'1. General Inputs'!$N$8)/12)*CHOOSE(AO$7,'2. Protocols'!$K11,'2. Protocols'!$L11,'2. Protocols'!$M11)+'3. ARV Substitutions'!AT37,0),"")</f>
        <v/>
      </c>
      <c r="AP12" s="114" t="str">
        <f>IFERROR(MAX(AO12*(1+'1. General Inputs'!$AW$16+HLOOKUP(AP$7,'1. General Inputs'!$AW$10:$AY$12,ROWS('1. General Inputs'!$AU$10:$AU$12),0))+(CHOOSE(AP$7,'1. General Inputs'!$J$8,'1. General Inputs'!$L$8,'1. General Inputs'!$N$8)/12)*CHOOSE(AP$7,'2. Protocols'!$K11,'2. Protocols'!$L11,'2. Protocols'!$M11)+'3. ARV Substitutions'!AU37,0),"")</f>
        <v/>
      </c>
      <c r="BZ12" s="88" t="e">
        <f t="shared" si="11"/>
        <v>#VALUE!</v>
      </c>
      <c r="CA12" s="88" t="e">
        <f t="shared" si="12"/>
        <v>#VALUE!</v>
      </c>
      <c r="CB12" s="88" t="e">
        <f t="shared" si="13"/>
        <v>#VALUE!</v>
      </c>
      <c r="CC12" s="88" t="e">
        <f t="shared" si="14"/>
        <v>#VALUE!</v>
      </c>
      <c r="CD12" s="88" t="e">
        <f t="shared" si="15"/>
        <v>#VALUE!</v>
      </c>
      <c r="CE12" s="88" t="e">
        <f t="shared" si="16"/>
        <v>#VALUE!</v>
      </c>
      <c r="CF12" s="88" t="e">
        <f t="shared" si="17"/>
        <v>#VALUE!</v>
      </c>
      <c r="CG12" s="88" t="e">
        <f t="shared" si="18"/>
        <v>#VALUE!</v>
      </c>
      <c r="CH12" s="88" t="e">
        <f t="shared" si="19"/>
        <v>#VALUE!</v>
      </c>
      <c r="CI12" s="88" t="e">
        <f t="shared" si="20"/>
        <v>#VALUE!</v>
      </c>
      <c r="CJ12" s="88" t="e">
        <f t="shared" si="21"/>
        <v>#VALUE!</v>
      </c>
      <c r="CK12" s="88" t="e">
        <f t="shared" si="22"/>
        <v>#VALUE!</v>
      </c>
      <c r="CL12" s="88" t="e">
        <f t="shared" si="23"/>
        <v>#VALUE!</v>
      </c>
      <c r="CM12" s="88" t="e">
        <f t="shared" si="24"/>
        <v>#VALUE!</v>
      </c>
      <c r="CN12" s="88" t="e">
        <f t="shared" si="25"/>
        <v>#VALUE!</v>
      </c>
      <c r="CO12" s="88" t="e">
        <f t="shared" si="26"/>
        <v>#VALUE!</v>
      </c>
      <c r="CP12" s="88" t="e">
        <f t="shared" si="27"/>
        <v>#VALUE!</v>
      </c>
      <c r="CQ12" s="88" t="e">
        <f t="shared" si="28"/>
        <v>#VALUE!</v>
      </c>
      <c r="CR12" s="88" t="e">
        <f t="shared" si="29"/>
        <v>#VALUE!</v>
      </c>
      <c r="CS12" s="88" t="e">
        <f t="shared" si="30"/>
        <v>#VALUE!</v>
      </c>
      <c r="CT12" s="88" t="e">
        <f t="shared" si="31"/>
        <v>#VALUE!</v>
      </c>
      <c r="CU12" s="88" t="e">
        <f t="shared" si="32"/>
        <v>#VALUE!</v>
      </c>
      <c r="CV12" s="88" t="e">
        <f t="shared" si="33"/>
        <v>#VALUE!</v>
      </c>
      <c r="CW12" s="88" t="e">
        <f t="shared" si="34"/>
        <v>#VALUE!</v>
      </c>
      <c r="CX12" s="88" t="e">
        <f t="shared" si="35"/>
        <v>#VALUE!</v>
      </c>
      <c r="CY12" s="88" t="e">
        <f t="shared" si="36"/>
        <v>#VALUE!</v>
      </c>
      <c r="CZ12" s="88" t="e">
        <f t="shared" si="37"/>
        <v>#VALUE!</v>
      </c>
      <c r="DA12" s="88" t="e">
        <f t="shared" si="38"/>
        <v>#VALUE!</v>
      </c>
      <c r="DB12" s="88" t="e">
        <f t="shared" si="39"/>
        <v>#VALUE!</v>
      </c>
      <c r="DC12" s="88" t="e">
        <f t="shared" si="40"/>
        <v>#VALUE!</v>
      </c>
      <c r="DD12" s="88" t="e">
        <f t="shared" si="41"/>
        <v>#VALUE!</v>
      </c>
      <c r="DE12" s="88" t="e">
        <f t="shared" si="42"/>
        <v>#VALUE!</v>
      </c>
      <c r="DF12" s="88" t="e">
        <f t="shared" si="43"/>
        <v>#VALUE!</v>
      </c>
      <c r="DG12" s="88" t="e">
        <f t="shared" si="44"/>
        <v>#VALUE!</v>
      </c>
      <c r="DH12" s="88" t="e">
        <f t="shared" si="45"/>
        <v>#VALUE!</v>
      </c>
      <c r="DI12" s="88" t="e">
        <f t="shared" si="46"/>
        <v>#VALUE!</v>
      </c>
      <c r="DK12" s="27" t="str">
        <f>CONCATENATE('2. Protocols'!C11, '2. Protocols'!D11, '2. Protocols'!E11)</f>
        <v>+</v>
      </c>
      <c r="DL12" s="27" t="str">
        <f>CONCATENATE('2. Protocols'!C11, '2. Protocols'!D11, '2. Protocols'!E11, '2. Protocols'!F11, '2. Protocols'!G11,)</f>
        <v>++</v>
      </c>
      <c r="DN12" s="38">
        <f>IF(AND(OR(ISBLANK(DN$9),DN$9=0)=FALSE,OR(DN$9='2. Protocols'!$C11,DN$9='2. Protocols'!$E11,DN$9='2. Protocols'!$G11)),1,0)*'4. Formulations'!$I11</f>
        <v>0</v>
      </c>
      <c r="DO12" s="38">
        <f>IF(AND(OR(ISBLANK(DO$9),DO$9=0)=FALSE,OR(DO$9='2. Protocols'!$C11,DO$9='2. Protocols'!$E11,DO$9='2. Protocols'!$G11)),1,0)*'4. Formulations'!$I11</f>
        <v>0</v>
      </c>
      <c r="DP12" s="38">
        <f>IF(AND(OR(ISBLANK(DP$9),DP$9=0)=FALSE,OR(DP$9='2. Protocols'!$C11,DP$9='2. Protocols'!$E11,DP$9='2. Protocols'!$G11)),1,0)*'4. Formulations'!$I11</f>
        <v>0</v>
      </c>
      <c r="DQ12" s="38">
        <f>IF(AND(OR(ISBLANK(DQ$9),DQ$9=0)=FALSE,OR(DQ$9='2. Protocols'!$C11,DQ$9='2. Protocols'!$E11,DQ$9='2. Protocols'!$G11)),1,0)*'4. Formulations'!$I11</f>
        <v>0</v>
      </c>
      <c r="DR12" s="38">
        <f>IF(AND(OR(ISBLANK(DR$9),DR$9=0)=FALSE,OR(DR$9='2. Protocols'!$C11,DR$9='2. Protocols'!$E11,DR$9='2. Protocols'!$G11)),1,0)*'4. Formulations'!$I11</f>
        <v>0</v>
      </c>
      <c r="DS12" s="38">
        <f>IF(AND(OR(ISBLANK(DS$9),DS$9=0)=FALSE,OR(DS$9='2. Protocols'!$C11,DS$9='2. Protocols'!$E11,DS$9='2. Protocols'!$G11)),1,0)*'4. Formulations'!$I11</f>
        <v>0</v>
      </c>
      <c r="DT12" s="38">
        <f>IF(AND(OR(ISBLANK(DT$9),DT$9=0)=FALSE,OR(DT$9='2. Protocols'!$C11,DT$9='2. Protocols'!$E11,DT$9='2. Protocols'!$G11)),1,0)*'4. Formulations'!$I11</f>
        <v>0</v>
      </c>
      <c r="DU12" s="38">
        <f>IF(AND(OR(ISBLANK(DU$9),DU$9=0)=FALSE,OR(DU$9='2. Protocols'!$C11,DU$9='2. Protocols'!$E11,DU$9='2. Protocols'!$G11)),1,0)*'4. Formulations'!$I11</f>
        <v>0</v>
      </c>
      <c r="DV12" s="38">
        <f>IF(AND(OR(ISBLANK(DV$9),DV$9=0)=FALSE,OR(DV$9='2. Protocols'!$C11,DV$9='2. Protocols'!$E11,DV$9='2. Protocols'!$G11)),1,0)*'4. Formulations'!$I11</f>
        <v>0</v>
      </c>
      <c r="DW12" s="38">
        <f>IF(AND(OR(ISBLANK(DW$9),DW$9=0)=FALSE,OR(DW$9='2. Protocols'!$C11,DW$9='2. Protocols'!$E11,DW$9='2. Protocols'!$G11)),1,0)*'4. Formulations'!$I11</f>
        <v>0</v>
      </c>
      <c r="DX12" s="38">
        <f>IF(AND(OR(ISBLANK(DX$9),DX$9=0)=FALSE,OR(DX$9='2. Protocols'!$C11,DX$9='2. Protocols'!$E11,DX$9='2. Protocols'!$G11)),1,0)*'4. Formulations'!$I11</f>
        <v>0</v>
      </c>
      <c r="DY12" s="38">
        <f>IF(AND(OR(ISBLANK(DY$9),DY$9=0)=FALSE,OR(DY$9='2. Protocols'!$C11,DY$9='2. Protocols'!$E11,DY$9='2. Protocols'!$G11)),1,0)*'4. Formulations'!$I11</f>
        <v>0</v>
      </c>
      <c r="DZ12" s="38">
        <f>IF(AND(OR(ISBLANK(DZ$9),DZ$9=0)=FALSE,OR(DZ$9='2. Protocols'!$C11,DZ$9='2. Protocols'!$E11,DZ$9='2. Protocols'!$G11)),1,0)*'4. Formulations'!$I11</f>
        <v>0</v>
      </c>
      <c r="EA12" s="38">
        <f>IF(AND(OR(ISBLANK(EA$9),EA$9=0)=FALSE,OR(EA$9='2. Protocols'!$C11,EA$9='2. Protocols'!$E11,EA$9='2. Protocols'!$G11)),1,0)*'4. Formulations'!$I11</f>
        <v>0</v>
      </c>
      <c r="EB12" s="38">
        <f>IF(AND(OR(ISBLANK(EB$9),EB$9=0)=FALSE,OR(EB$9='2. Protocols'!$C11,EB$9='2. Protocols'!$E11,EB$9='2. Protocols'!$G11)),1,0)*'4. Formulations'!$I11</f>
        <v>0</v>
      </c>
      <c r="EC12" s="38">
        <f>IF(AND(OR(ISBLANK(EC$9),EC$9=0)=FALSE,OR(EC$9='2. Protocols'!$C11,EC$9='2. Protocols'!$E11,EC$9='2. Protocols'!$G11)),1,0)*'4. Formulations'!$I11</f>
        <v>0</v>
      </c>
      <c r="ED12" s="38">
        <f>IF(AND(OR(ISBLANK(ED$9),ED$9=0)=FALSE,OR(ED$9='2. Protocols'!$C11,ED$9='2. Protocols'!$E11,ED$9='2. Protocols'!$G11)),1,0)*'4. Formulations'!$I11</f>
        <v>0</v>
      </c>
      <c r="EE12" s="38">
        <f>IF(AND(OR(ISBLANK(EE$9),EE$9=0)=FALSE,OR(EE$9='2. Protocols'!$C11,EE$9='2. Protocols'!$E11,EE$9='2. Protocols'!$G11)),1,0)*'4. Formulations'!$I11</f>
        <v>0</v>
      </c>
      <c r="EF12" s="38">
        <f>IF(AND(OR(ISBLANK(EF$9),EF$9=0)=FALSE,OR(EF$9='2. Protocols'!$C11,EF$9='2. Protocols'!$E11,EF$9='2. Protocols'!$G11)),1,0)*'4. Formulations'!$I11</f>
        <v>0</v>
      </c>
      <c r="EG12" s="38">
        <f>IF(AND(OR(ISBLANK(EG$9),EG$9=0)=FALSE,OR(EG$9='2. Protocols'!$C11,EG$9='2. Protocols'!$E11,EG$9='2. Protocols'!$G11)),1,0)*'4. Formulations'!$I11</f>
        <v>0</v>
      </c>
      <c r="EH12" s="38">
        <f>IF(AND(OR(ISBLANK(EH$9),EH$9=0)=FALSE,OR(EH$9='2. Protocols'!$C11,EH$9='2. Protocols'!$E11,EH$9='2. Protocols'!$G11)),1,0)*'4. Formulations'!$I11</f>
        <v>0</v>
      </c>
      <c r="EI12" s="38">
        <f>IF(AND(OR(ISBLANK(EI$9),EI$9=0)=FALSE,OR(EI$9='2. Protocols'!$C11,EI$9='2. Protocols'!$E11,EI$9='2. Protocols'!$G11)),1,0)*'4. Formulations'!$I11</f>
        <v>0</v>
      </c>
      <c r="EK12" s="38">
        <f>IF(AND(OR(ISBLANK(EK$9),EK$9=0)=FALSE,EK$9=$DK12),1,0)*'4. Formulations'!$J11</f>
        <v>0</v>
      </c>
      <c r="EL12" s="38">
        <f>IF(AND(OR(ISBLANK(EL$9),EL$9=0)=FALSE,EL$9=$DK12),1,0)*'4. Formulations'!$J11</f>
        <v>0</v>
      </c>
      <c r="EM12" s="38">
        <f>IF(AND(OR(ISBLANK(EM$9),EM$9=0)=FALSE,EM$9=$DK12),1,0)*'4. Formulations'!$J11</f>
        <v>0</v>
      </c>
      <c r="EN12" s="38">
        <f>IF(AND(OR(ISBLANK(EN$9),EN$9=0)=FALSE,EN$9=$DK12),1,0)*'4. Formulations'!$J11</f>
        <v>0</v>
      </c>
      <c r="EO12" s="38">
        <f>IF(AND(OR(ISBLANK(EO$9),EO$9=0)=FALSE,EO$9=$DK12),1,0)*'4. Formulations'!$J11</f>
        <v>0</v>
      </c>
      <c r="EP12" s="38">
        <f>IF(AND(OR(ISBLANK(EP$9),EP$9=0)=FALSE,EP$9=$DK12),1,0)*'4. Formulations'!$J11</f>
        <v>0</v>
      </c>
      <c r="EQ12" s="38">
        <f>IF(AND(OR(ISBLANK(EQ$9),EQ$9=0)=FALSE,EQ$9=$DK12),1,0)*'4. Formulations'!$J11</f>
        <v>0</v>
      </c>
      <c r="ER12" s="38">
        <f>IF(AND(OR(ISBLANK(ER$9),ER$9=0)=FALSE,ER$9=$DK12),1,0)*'4. Formulations'!$J11</f>
        <v>0</v>
      </c>
      <c r="ES12" s="38">
        <f>IF(AND(OR(ISBLANK(ES$9),ES$9=0)=FALSE,ES$9=$DK12),1,0)*'4. Formulations'!$J11</f>
        <v>0</v>
      </c>
      <c r="ET12" s="38">
        <f>IF(AND(OR(ISBLANK(ET$9),ET$9=0)=FALSE,ET$9=$DK12),1,0)*'4. Formulations'!$J11</f>
        <v>0</v>
      </c>
      <c r="EU12" s="38">
        <f>IF(AND(OR(ISBLANK(EU$9),EU$9=0)=FALSE,EU$9=$DK12),1,0)*'4. Formulations'!$J11</f>
        <v>0</v>
      </c>
      <c r="EV12" s="38">
        <f>IF(AND(OR(ISBLANK(EV$9),EV$9=0)=FALSE,EV$9=$DK12),1,0)*'4. Formulations'!$J11</f>
        <v>0</v>
      </c>
      <c r="EW12" s="38">
        <f>IF(AND(OR(ISBLANK(EW$9),EW$9=0)=FALSE,EW$9=$DK12),1,0)*'4. Formulations'!$J11</f>
        <v>0</v>
      </c>
      <c r="EY12" s="38">
        <f>IF(AND(OR(ISBLANK(EY$9),EY$9=0)=FALSE,SUM($EK12:$EW12)&gt;0,EY$9='2. Protocols'!$G11),1,0)*'4. Formulations'!$J11</f>
        <v>0</v>
      </c>
      <c r="EZ12" s="38">
        <f>IF(AND(OR(ISBLANK(EZ$9),EZ$9=0)=FALSE,SUM($EK12:$EW12)&gt;0,EZ$9='2. Protocols'!$G11),1,0)*'4. Formulations'!$J11</f>
        <v>0</v>
      </c>
      <c r="FA12" s="38">
        <f>IF(AND(OR(ISBLANK(FA$9),FA$9=0)=FALSE,SUM($EK12:$EW12)&gt;0,FA$9='2. Protocols'!$G11),1,0)*'4. Formulations'!$J11</f>
        <v>0</v>
      </c>
      <c r="FB12" s="38">
        <f>IF(AND(OR(ISBLANK(FB$9),FB$9=0)=FALSE,SUM($EK12:$EW12)&gt;0,FB$9='2. Protocols'!$G11),1,0)*'4. Formulations'!$J11</f>
        <v>0</v>
      </c>
      <c r="FC12" s="38">
        <f>IF(AND(OR(ISBLANK(FC$9),FC$9=0)=FALSE,SUM($EK12:$EW12)&gt;0,FC$9='2. Protocols'!$G11),1,0)*'4. Formulations'!$J11</f>
        <v>0</v>
      </c>
      <c r="FD12" s="38">
        <f>IF(AND(OR(ISBLANK(FD$9),FD$9=0)=FALSE,SUM($EK12:$EW12)&gt;0,FD$9='2. Protocols'!$G11),1,0)*'4. Formulations'!$J11</f>
        <v>0</v>
      </c>
      <c r="FE12" s="38">
        <f>IF(AND(OR(ISBLANK(FE$9),FE$9=0)=FALSE,SUM($EK12:$EW12)&gt;0,FE$9='2. Protocols'!$G11),1,0)*'4. Formulations'!$J11</f>
        <v>0</v>
      </c>
      <c r="FF12" s="38">
        <f>IF(AND(OR(ISBLANK(FF$9),FF$9=0)=FALSE,SUM($EK12:$EW12)&gt;0,FF$9='2. Protocols'!$G11),1,0)*'4. Formulations'!$J11</f>
        <v>0</v>
      </c>
      <c r="FG12" s="38">
        <f>IF(AND(OR(ISBLANK(FG$9),FG$9=0)=FALSE,SUM($EK12:$EW12)&gt;0,FG$9='2. Protocols'!$G11),1,0)*'4. Formulations'!$J11</f>
        <v>0</v>
      </c>
      <c r="FH12" s="38">
        <f>IF(AND(OR(ISBLANK(FH$9),FH$9=0)=FALSE,SUM($EK12:$EW12)&gt;0,FH$9='2. Protocols'!$G11),1,0)*'4. Formulations'!$J11</f>
        <v>0</v>
      </c>
      <c r="FI12" s="38">
        <f>IF(AND(OR(ISBLANK(FI$9),FI$9=0)=FALSE,SUM($EK12:$EW12)&gt;0,FI$9='2. Protocols'!$G11),1,0)*'4. Formulations'!$J11</f>
        <v>0</v>
      </c>
      <c r="FJ12" s="38">
        <f>IF(AND(OR(ISBLANK(FJ$9),FJ$9=0)=FALSE,SUM($EK12:$EW12)&gt;0,FJ$9='2. Protocols'!$G11),1,0)*'4. Formulations'!$J11</f>
        <v>0</v>
      </c>
      <c r="FK12" s="38">
        <f>IF(AND(OR(ISBLANK(FK$9),FK$9=0)=FALSE,SUM($EK12:$EW12)&gt;0,FK$9='2. Protocols'!$G11),1,0)*'4. Formulations'!$J11</f>
        <v>0</v>
      </c>
      <c r="FL12" s="38">
        <f>IF(AND(OR(ISBLANK(FL$9),FL$9=0)=FALSE,SUM($EK12:$EW12)&gt;0,FL$9='2. Protocols'!$G11),1,0)*'4. Formulations'!$J11</f>
        <v>0</v>
      </c>
      <c r="FM12" s="38">
        <f>IF(AND(OR(ISBLANK(FM$9),FM$9=0)=FALSE,SUM($EK12:$EW12)&gt;0,FM$9='2. Protocols'!$G11),1,0)*'4. Formulations'!$J11</f>
        <v>0</v>
      </c>
      <c r="FN12" s="38">
        <f>IF(AND(OR(ISBLANK(FN$9),FN$9=0)=FALSE,SUM($EK12:$EW12)&gt;0,FN$9='2. Protocols'!$G11),1,0)*'4. Formulations'!$J11</f>
        <v>0</v>
      </c>
      <c r="FO12" s="38">
        <f>IF(AND(OR(ISBLANK(FO$9),FO$9=0)=FALSE,SUM($EK12:$EW12)&gt;0,FO$9='2. Protocols'!$G11),1,0)*'4. Formulations'!$J11</f>
        <v>0</v>
      </c>
      <c r="FP12" s="38">
        <f>IF(AND(OR(ISBLANK(FP$9),FP$9=0)=FALSE,SUM($EK12:$EW12)&gt;0,FP$9='2. Protocols'!$G11),1,0)*'4. Formulations'!$J11</f>
        <v>0</v>
      </c>
      <c r="FQ12" s="38">
        <f>IF(AND(OR(ISBLANK(FQ$9),FQ$9=0)=FALSE,SUM($EK12:$EW12)&gt;0,FQ$9='2. Protocols'!$G11),1,0)*'4. Formulations'!$J11</f>
        <v>0</v>
      </c>
      <c r="FR12" s="38">
        <f>IF(AND(OR(ISBLANK(FR$9),FR$9=0)=FALSE,SUM($EK12:$EW12)&gt;0,FR$9='2. Protocols'!$G11),1,0)*'4. Formulations'!$J11</f>
        <v>0</v>
      </c>
      <c r="FS12" s="38">
        <f>IF(AND(OR(ISBLANK(FS$9),FS$9=0)=FALSE,SUM($EK12:$EW12)&gt;0,FS$9='2. Protocols'!$G11),1,0)*'4. Formulations'!$J11</f>
        <v>0</v>
      </c>
      <c r="FT12" s="38">
        <f>IF(AND(OR(ISBLANK(FT$9),FT$9=0)=FALSE,SUM($EK12:$EW12)&gt;0,FT$9='2. Protocols'!$G11),1,0)*'4. Formulations'!$J11</f>
        <v>0</v>
      </c>
      <c r="FV12" s="38">
        <f>IF(AND(OR(ISBLANK(EY$9),EY$9=0)=FALSE,FV$9=$DL12),1,0)*'4. Formulations'!$K11</f>
        <v>0</v>
      </c>
      <c r="FW12" s="38">
        <f>IF(AND(OR(ISBLANK(EZ$9),EZ$9=0)=FALSE,FW$9=$DL12),1,0)*'4. Formulations'!$K11</f>
        <v>0</v>
      </c>
      <c r="FX12" s="38">
        <f>IF(AND(OR(ISBLANK(FA$9),FA$9=0)=FALSE,FX$9=$DL12),1,0)*'4. Formulations'!$K11</f>
        <v>0</v>
      </c>
      <c r="FY12" s="38">
        <f>IF(AND(OR(ISBLANK(FB$9),FB$9=0)=FALSE,FY$9=$DL12),1,0)*'4. Formulations'!$K11</f>
        <v>0</v>
      </c>
      <c r="FZ12" s="38">
        <f>IF(AND(OR(ISBLANK(FC$9),FC$9=0)=FALSE,FZ$9=$DL12),1,0)*'4. Formulations'!$K11</f>
        <v>0</v>
      </c>
      <c r="GA12" s="38">
        <f>IF(AND(OR(ISBLANK(FD$9),FD$9=0)=FALSE,GA$9=$DL12),1,0)*'4. Formulations'!$K11</f>
        <v>0</v>
      </c>
      <c r="GB12" s="38">
        <f>IF(AND(OR(ISBLANK(FE$9),FE$9=0)=FALSE,GB$9=$DL12),1,0)*'4. Formulations'!$K11</f>
        <v>0</v>
      </c>
      <c r="GC12" s="38">
        <f>IF(AND(OR(ISBLANK(FF$9),FF$9=0)=FALSE,GC$9=$DL12),1,0)*'4. Formulations'!$K11</f>
        <v>0</v>
      </c>
      <c r="GD12" s="38">
        <f>IF(AND(OR(ISBLANK(FG$9),FG$9=0)=FALSE,GD$9=$DL12),1,0)*'4. Formulations'!$K11</f>
        <v>0</v>
      </c>
      <c r="GE12" s="38">
        <f>IF(AND(OR(ISBLANK(FH$9),FH$9=0)=FALSE,GE$9=$DL12),1,0)*'4. Formulations'!$K11</f>
        <v>0</v>
      </c>
      <c r="GF12" s="38">
        <f>IF(AND(OR(ISBLANK(FI$9),FI$9=0)=FALSE,GF$9=$DL12),1,0)*'4. Formulations'!$K11</f>
        <v>0</v>
      </c>
      <c r="GG12" s="38">
        <f>IF(AND(OR(ISBLANK(FJ$9),FJ$9=0)=FALSE,GG$9=$DL12),1,0)*'4. Formulations'!$K11</f>
        <v>0</v>
      </c>
      <c r="GH12" s="38">
        <f>IF(AND(OR(ISBLANK(FK$9),FK$9=0)=FALSE,GH$9=$DL12),1,0)*'4. Formulations'!$K11</f>
        <v>0</v>
      </c>
      <c r="GI12" s="38">
        <f>IF(AND(OR(ISBLANK(FL$9),FL$9=0)=FALSE,GI$9=$DL12),1,0)*'4. Formulations'!$K11</f>
        <v>0</v>
      </c>
      <c r="GJ12" s="38">
        <f>IF(AND(OR(ISBLANK(FM$9),FM$9=0)=FALSE,GJ$9=$DL12),1,0)*'4. Formulations'!$K11</f>
        <v>0</v>
      </c>
      <c r="GL12" s="38">
        <f>IF(AND(OR(ISBLANK(GL$9),GL$9=0)=FALSE,OR(GL$9='2. Protocols'!$C11,GL$9='2. Protocols'!$E11,GL$9='2. Protocols'!$G11)),1,0)*'4. Formulations'!$L11</f>
        <v>0</v>
      </c>
      <c r="GM12" s="38">
        <f>IF(AND(OR(ISBLANK(GM$9),GM$9=0)=FALSE,OR(GM$9='2. Protocols'!$C11,GM$9='2. Protocols'!$E11,GM$9='2. Protocols'!$G11)),1,0)*'4. Formulations'!$L11</f>
        <v>0</v>
      </c>
      <c r="GN12" s="38">
        <f>IF(AND(OR(ISBLANK(GN$9),GN$9=0)=FALSE,OR(GN$9='2. Protocols'!$C11,GN$9='2. Protocols'!$E11,GN$9='2. Protocols'!$G11)),1,0)*'4. Formulations'!$L11</f>
        <v>0</v>
      </c>
      <c r="GO12" s="38">
        <f>IF(AND(OR(ISBLANK(GO$9),GO$9=0)=FALSE,OR(GO$9='2. Protocols'!$C11,GO$9='2. Protocols'!$E11,GO$9='2. Protocols'!$G11)),1,0)*'4. Formulations'!$L11</f>
        <v>0</v>
      </c>
      <c r="GP12" s="38">
        <f>IF(AND(OR(ISBLANK(GP$9),GP$9=0)=FALSE,OR(GP$9='2. Protocols'!$C11,GP$9='2. Protocols'!$E11,GP$9='2. Protocols'!$G11)),1,0)*'4. Formulations'!$L11</f>
        <v>0</v>
      </c>
      <c r="GQ12" s="38">
        <f>IF(AND(OR(ISBLANK(GQ$9),GQ$9=0)=FALSE,OR(GQ$9='2. Protocols'!$C11,GQ$9='2. Protocols'!$E11,GQ$9='2. Protocols'!$G11)),1,0)*'4. Formulations'!$L11</f>
        <v>0</v>
      </c>
      <c r="GR12" s="38">
        <f>IF(AND(OR(ISBLANK(GR$9),GR$9=0)=FALSE,OR(GR$9='2. Protocols'!$C11,GR$9='2. Protocols'!$E11,GR$9='2. Protocols'!$G11)),1,0)*'4. Formulations'!$L11</f>
        <v>0</v>
      </c>
      <c r="GS12" s="38">
        <f>IF(AND(OR(ISBLANK(GS$9),GS$9=0)=FALSE,OR(GS$9='2. Protocols'!$C11,GS$9='2. Protocols'!$E11,GS$9='2. Protocols'!$G11)),1,0)*'4. Formulations'!$L11</f>
        <v>0</v>
      </c>
      <c r="GT12" s="38">
        <f>IF(AND(OR(ISBLANK(GT$9),GT$9=0)=FALSE,OR(GT$9='2. Protocols'!$C11,GT$9='2. Protocols'!$E11,GT$9='2. Protocols'!$G11)),1,0)*'4. Formulations'!$L11</f>
        <v>0</v>
      </c>
      <c r="GU12" s="38">
        <f>IF(AND(OR(ISBLANK(GU$9),GU$9=0)=FALSE,OR(GU$9='2. Protocols'!$C11,GU$9='2. Protocols'!$E11,GU$9='2. Protocols'!$G11)),1,0)*'4. Formulations'!$L11</f>
        <v>0</v>
      </c>
      <c r="GV12" s="38">
        <f>IF(AND(OR(ISBLANK(GV$9),GV$9=0)=FALSE,OR(GV$9='2. Protocols'!$C11,GV$9='2. Protocols'!$E11,GV$9='2. Protocols'!$G11)),1,0)*'4. Formulations'!$L11</f>
        <v>0</v>
      </c>
      <c r="GW12" s="38">
        <f>IF(AND(OR(ISBLANK(GW$9),GW$9=0)=FALSE,OR(GW$9='2. Protocols'!$C11,GW$9='2. Protocols'!$E11,GW$9='2. Protocols'!$G11)),1,0)*'4. Formulations'!$L11</f>
        <v>0</v>
      </c>
      <c r="GX12" s="38">
        <f>IF(AND(OR(ISBLANK(GX$9),GX$9=0)=FALSE,OR(GX$9='2. Protocols'!$C11,GX$9='2. Protocols'!$E11,GX$9='2. Protocols'!$G11)),1,0)*'4. Formulations'!$L11</f>
        <v>0</v>
      </c>
      <c r="GY12" s="38">
        <f>IF(AND(OR(ISBLANK(GY$9),GY$9=0)=FALSE,OR(GY$9='2. Protocols'!$C11,GY$9='2. Protocols'!$E11,GY$9='2. Protocols'!$G11)),1,0)*'4. Formulations'!$L11</f>
        <v>0</v>
      </c>
      <c r="GZ12" s="38">
        <f>IF(AND(OR(ISBLANK(GZ$9),GZ$9=0)=FALSE,OR(GZ$9='2. Protocols'!$C11,GZ$9='2. Protocols'!$E11,GZ$9='2. Protocols'!$G11)),1,0)*'4. Formulations'!$L11</f>
        <v>0</v>
      </c>
      <c r="HA12" s="38">
        <f>IF(AND(OR(ISBLANK(HA$9),HA$9=0)=FALSE,OR(HA$9='2. Protocols'!$C11,HA$9='2. Protocols'!$E11,HA$9='2. Protocols'!$G11)),1,0)*'4. Formulations'!$L11</f>
        <v>0</v>
      </c>
      <c r="HB12" s="38">
        <f>IF(AND(OR(ISBLANK(HB$9),HB$9=0)=FALSE,OR(HB$9='2. Protocols'!$C11,HB$9='2. Protocols'!$E11,HB$9='2. Protocols'!$G11)),1,0)*'4. Formulations'!$L11</f>
        <v>0</v>
      </c>
      <c r="HC12" s="38">
        <f>IF(AND(OR(ISBLANK(HC$9),HC$9=0)=FALSE,OR(HC$9='2. Protocols'!$C11,HC$9='2. Protocols'!$E11,HC$9='2. Protocols'!$G11)),1,0)*'4. Formulations'!$L11</f>
        <v>0</v>
      </c>
      <c r="HD12" s="38">
        <f>IF(AND(OR(ISBLANK(HD$9),HD$9=0)=FALSE,OR(HD$9='2. Protocols'!$C11,HD$9='2. Protocols'!$E11,HD$9='2. Protocols'!$G11)),1,0)*'4. Formulations'!$L11</f>
        <v>0</v>
      </c>
      <c r="HE12" s="38">
        <f>IF(AND(OR(ISBLANK(HE$9),HE$9=0)=FALSE,OR(HE$9='2. Protocols'!$C11,HE$9='2. Protocols'!$E11,HE$9='2. Protocols'!$G11)),1,0)*'4. Formulations'!$L11</f>
        <v>0</v>
      </c>
      <c r="HF12" s="38">
        <f>IF(AND(OR(ISBLANK(HF$9),HF$9=0)=FALSE,OR(HF$9='2. Protocols'!$C11,HF$9='2. Protocols'!$E11,HF$9='2. Protocols'!$G11)),1,0)*'4. Formulations'!$L11</f>
        <v>0</v>
      </c>
      <c r="HG12" s="38">
        <f>IF(AND(OR(ISBLANK(HG$9),HG$9=0)=FALSE,OR(HG$9='2. Protocols'!$C11,HG$9='2. Protocols'!$E11,HG$9='2. Protocols'!$G11)),1,0)*'4. Formulations'!$L11</f>
        <v>0</v>
      </c>
      <c r="HI12" s="38">
        <f>IF(AND(OR(ISBLANK(HI$9),HI$9=0)=FALSE,HI$9=$DK12),1,0)*'4. Formulations'!$M11</f>
        <v>0</v>
      </c>
      <c r="HJ12" s="38">
        <f>IF(AND(OR(ISBLANK(HJ$9),HJ$9=0)=FALSE,HJ$9=$DK12),1,0)*'4. Formulations'!$M11</f>
        <v>0</v>
      </c>
      <c r="HK12" s="38">
        <f>IF(AND(OR(ISBLANK(HK$9),HK$9=0)=FALSE,HK$9=$DK12),1,0)*'4. Formulations'!$M11</f>
        <v>0</v>
      </c>
      <c r="HL12" s="38">
        <f>IF(AND(OR(ISBLANK(HL$9),HL$9=0)=FALSE,HL$9=$DK12),1,0)*'4. Formulations'!$M11</f>
        <v>0</v>
      </c>
      <c r="HM12" s="38">
        <f>IF(AND(OR(ISBLANK(HM$9),HM$9=0)=FALSE,HM$9=$DK12),1,0)*'4. Formulations'!$M11</f>
        <v>0</v>
      </c>
      <c r="HN12" s="38">
        <f>IF(AND(OR(ISBLANK(HN$9),HN$9=0)=FALSE,HN$9=$DK12),1,0)*'4. Formulations'!$M11</f>
        <v>0</v>
      </c>
      <c r="HO12" s="38">
        <f>IF(AND(OR(ISBLANK(HO$9),HO$9=0)=FALSE,HO$9=$DK12),1,0)*'4. Formulations'!$M11</f>
        <v>0</v>
      </c>
      <c r="HP12" s="38">
        <f>IF(AND(OR(ISBLANK(HP$9),HP$9=0)=FALSE,HP$9=$DK12),1,0)*'4. Formulations'!$M11</f>
        <v>0</v>
      </c>
      <c r="HQ12" s="38">
        <f>IF(AND(OR(ISBLANK(HQ$9),HQ$9=0)=FALSE,HQ$9=$DK12),1,0)*'4. Formulations'!$M11</f>
        <v>0</v>
      </c>
      <c r="HR12" s="38">
        <f>IF(AND(OR(ISBLANK(HR$9),HR$9=0)=FALSE,HR$9=$DK12),1,0)*'4. Formulations'!$M11</f>
        <v>0</v>
      </c>
      <c r="HS12" s="38">
        <f>IF(AND(OR(ISBLANK(HS$9),HS$9=0)=FALSE,HS$9=$DK12),1,0)*'4. Formulations'!$M11</f>
        <v>0</v>
      </c>
      <c r="HT12" s="38">
        <f>IF(AND(OR(ISBLANK(HT$9),HT$9=0)=FALSE,HT$9=$DK12),1,0)*'4. Formulations'!$M11</f>
        <v>0</v>
      </c>
      <c r="HU12" s="38">
        <f>IF(AND(OR(ISBLANK(HU$9),HU$9=0)=FALSE,HU$9=$DK12),1,0)*'4. Formulations'!$M11</f>
        <v>0</v>
      </c>
      <c r="HW12" s="38">
        <f>IF(AND(OR(ISBLANK(HW$9),HW$9=0)=FALSE,SUM($HI12:$HU12)&gt;0,HW$9='2. Protocols'!$G11),1,0)*'4. Formulations'!$M11</f>
        <v>0</v>
      </c>
      <c r="HX12" s="38">
        <f>IF(AND(OR(ISBLANK(HX$9),HX$9=0)=FALSE,SUM($HI12:$HU12)&gt;0,HX$9='2. Protocols'!$G11),1,0)*'4. Formulations'!$M11</f>
        <v>0</v>
      </c>
      <c r="HY12" s="38">
        <f>IF(AND(OR(ISBLANK(HY$9),HY$9=0)=FALSE,SUM($HI12:$HU12)&gt;0,HY$9='2. Protocols'!$G11),1,0)*'4. Formulations'!$M11</f>
        <v>0</v>
      </c>
      <c r="HZ12" s="38">
        <f>IF(AND(OR(ISBLANK(HZ$9),HZ$9=0)=FALSE,SUM($HI12:$HU12)&gt;0,HZ$9='2. Protocols'!$G11),1,0)*'4. Formulations'!$M11</f>
        <v>0</v>
      </c>
      <c r="IA12" s="38">
        <f>IF(AND(OR(ISBLANK(IA$9),IA$9=0)=FALSE,SUM($HI12:$HU12)&gt;0,IA$9='2. Protocols'!$G11),1,0)*'4. Formulations'!$M11</f>
        <v>0</v>
      </c>
      <c r="IB12" s="38">
        <f>IF(AND(OR(ISBLANK(IB$9),IB$9=0)=FALSE,SUM($HI12:$HU12)&gt;0,IB$9='2. Protocols'!$G11),1,0)*'4. Formulations'!$M11</f>
        <v>0</v>
      </c>
      <c r="IC12" s="38">
        <f>IF(AND(OR(ISBLANK(IC$9),IC$9=0)=FALSE,SUM($HI12:$HU12)&gt;0,IC$9='2. Protocols'!$G11),1,0)*'4. Formulations'!$M11</f>
        <v>0</v>
      </c>
      <c r="ID12" s="38">
        <f>IF(AND(OR(ISBLANK(ID$9),ID$9=0)=FALSE,SUM($HI12:$HU12)&gt;0,ID$9='2. Protocols'!$G11),1,0)*'4. Formulations'!$M11</f>
        <v>0</v>
      </c>
      <c r="IE12" s="38">
        <f>IF(AND(OR(ISBLANK(IE$9),IE$9=0)=FALSE,SUM($HI12:$HU12)&gt;0,IE$9='2. Protocols'!$G11),1,0)*'4. Formulations'!$M11</f>
        <v>0</v>
      </c>
      <c r="IF12" s="38">
        <f>IF(AND(OR(ISBLANK(IF$9),IF$9=0)=FALSE,SUM($HI12:$HU12)&gt;0,IF$9='2. Protocols'!$G11),1,0)*'4. Formulations'!$M11</f>
        <v>0</v>
      </c>
      <c r="IG12" s="38">
        <f>IF(AND(OR(ISBLANK(IG$9),IG$9=0)=FALSE,SUM($HI12:$HU12)&gt;0,IG$9='2. Protocols'!$G11),1,0)*'4. Formulations'!$M11</f>
        <v>0</v>
      </c>
      <c r="IH12" s="38">
        <f>IF(AND(OR(ISBLANK(IH$9),IH$9=0)=FALSE,SUM($HI12:$HU12)&gt;0,IH$9='2. Protocols'!$G11),1,0)*'4. Formulations'!$M11</f>
        <v>0</v>
      </c>
      <c r="II12" s="38">
        <f>IF(AND(OR(ISBLANK(II$9),II$9=0)=FALSE,SUM($HI12:$HU12)&gt;0,II$9='2. Protocols'!$G11),1,0)*'4. Formulations'!$M11</f>
        <v>0</v>
      </c>
      <c r="IJ12" s="38">
        <f>IF(AND(OR(ISBLANK(IJ$9),IJ$9=0)=FALSE,SUM($HI12:$HU12)&gt;0,IJ$9='2. Protocols'!$G11),1,0)*'4. Formulations'!$M11</f>
        <v>0</v>
      </c>
      <c r="IK12" s="38">
        <f>IF(AND(OR(ISBLANK(IK$9),IK$9=0)=FALSE,SUM($HI12:$HU12)&gt;0,IK$9='2. Protocols'!$G11),1,0)*'4. Formulations'!$M11</f>
        <v>0</v>
      </c>
      <c r="IL12" s="38">
        <f>IF(AND(OR(ISBLANK(IL$9),IL$9=0)=FALSE,SUM($HI12:$HU12)&gt;0,IL$9='2. Protocols'!$G11),1,0)*'4. Formulations'!$M11</f>
        <v>0</v>
      </c>
      <c r="IM12" s="38">
        <f>IF(AND(OR(ISBLANK(IM$9),IM$9=0)=FALSE,SUM($HI12:$HU12)&gt;0,IM$9='2. Protocols'!$G11),1,0)*'4. Formulations'!$M11</f>
        <v>0</v>
      </c>
      <c r="IN12" s="38">
        <f>IF(AND(OR(ISBLANK(IN$9),IN$9=0)=FALSE,SUM($HI12:$HU12)&gt;0,IN$9='2. Protocols'!$G11),1,0)*'4. Formulations'!$M11</f>
        <v>0</v>
      </c>
      <c r="IO12" s="38">
        <f>IF(AND(OR(ISBLANK(IO$9),IO$9=0)=FALSE,SUM($HI12:$HU12)&gt;0,IO$9='2. Protocols'!$G11),1,0)*'4. Formulations'!$M11</f>
        <v>0</v>
      </c>
      <c r="IP12" s="38">
        <f>IF(AND(OR(ISBLANK(IP$9),IP$9=0)=FALSE,SUM($HI12:$HU12)&gt;0,IP$9='2. Protocols'!$G11),1,0)*'4. Formulations'!$M11</f>
        <v>0</v>
      </c>
      <c r="IQ12" s="38">
        <f>IF(AND(OR(ISBLANK(IQ$9),IQ$9=0)=FALSE,SUM($HI12:$HU12)&gt;0,IQ$9='2. Protocols'!$G11),1,0)*'4. Formulations'!$M11</f>
        <v>0</v>
      </c>
      <c r="IR12" s="38">
        <f>IF(AND(OR(ISBLANK(IR$9),IR$9=0)=FALSE,SUM($HI12:$HU12)&gt;0,IR$9='2. Protocols'!$G11),1,0)*'4. Formulations'!$M11</f>
        <v>0</v>
      </c>
      <c r="IT12" s="38">
        <f>IF(AND(OR(ISBLANK(IT$9),IT$9=0)=FALSE,IT$9=$DL12),1,0)*'4. Formulations'!$N11</f>
        <v>0</v>
      </c>
      <c r="IU12" s="38">
        <f>IF(AND(OR(ISBLANK(IU$9),IU$9=0)=FALSE,IU$9=$DL12),1,0)*'4. Formulations'!$N11</f>
        <v>0</v>
      </c>
      <c r="IV12" s="38">
        <f>IF(AND(OR(ISBLANK(IV$9),IV$9=0)=FALSE,IV$9=$DL12),1,0)*'4. Formulations'!$N11</f>
        <v>0</v>
      </c>
      <c r="IW12" s="38">
        <f>IF(AND(OR(ISBLANK(IW$9),IW$9=0)=FALSE,IW$9=$DL12),1,0)*'4. Formulations'!$N11</f>
        <v>0</v>
      </c>
      <c r="IX12" s="38">
        <f>IF(AND(OR(ISBLANK(IX$9),IX$9=0)=FALSE,IX$9=$DL12),1,0)*'4. Formulations'!$N11</f>
        <v>0</v>
      </c>
      <c r="IY12" s="38">
        <f>IF(AND(OR(ISBLANK(IY$9),IY$9=0)=FALSE,IY$9=$DL12),1,0)*'4. Formulations'!$N11</f>
        <v>0</v>
      </c>
      <c r="IZ12" s="38">
        <f>IF(AND(OR(ISBLANK(IZ$9),IZ$9=0)=FALSE,IZ$9=$DL12),1,0)*'4. Formulations'!$N11</f>
        <v>0</v>
      </c>
      <c r="JA12" s="38">
        <f>IF(AND(OR(ISBLANK(JA$9),JA$9=0)=FALSE,JA$9=$DL12),1,0)*'4. Formulations'!$N11</f>
        <v>0</v>
      </c>
      <c r="JB12" s="38">
        <f>IF(AND(OR(ISBLANK(JB$9),JB$9=0)=FALSE,JB$9=$DL12),1,0)*'4. Formulations'!$N11</f>
        <v>0</v>
      </c>
      <c r="JC12" s="38">
        <f>IF(AND(OR(ISBLANK(JC$9),JC$9=0)=FALSE,JC$9=$DL12),1,0)*'4. Formulations'!$N11</f>
        <v>0</v>
      </c>
      <c r="JD12" s="38">
        <f>IF(AND(OR(ISBLANK(JD$9),JD$9=0)=FALSE,JD$9=$DL12),1,0)*'4. Formulations'!$N11</f>
        <v>0</v>
      </c>
      <c r="JE12" s="38">
        <f>IF(AND(OR(ISBLANK(JE$9),JE$9=0)=FALSE,JE$9=$DL12),1,0)*'4. Formulations'!$N11</f>
        <v>0</v>
      </c>
      <c r="JF12" s="38">
        <f>IF(AND(OR(ISBLANK(JF$9),JF$9=0)=FALSE,JF$9=$DL12),1,0)*'4. Formulations'!$N11</f>
        <v>0</v>
      </c>
      <c r="JG12" s="38">
        <f>IF(AND(OR(ISBLANK(JG$9),JG$9=0)=FALSE,JG$9=$DL12),1,0)*'4. Formulations'!$N11</f>
        <v>0</v>
      </c>
      <c r="JH12" s="38">
        <f>IF(AND(OR(ISBLANK(JH$9),JH$9=0)=FALSE,JH$9=$DL12),1,0)*'4. Formulations'!$N11</f>
        <v>0</v>
      </c>
      <c r="JJ12" s="38">
        <f>IF(AND(OR(ISBLANK(JJ$9),JJ$9=0)=FALSE,OR(JJ$9='2. Protocols'!$C11,JJ$9='2. Protocols'!$E11,JJ$9='2. Protocols'!$G11)),1,0)*'4. Formulations'!$O11</f>
        <v>0</v>
      </c>
      <c r="JK12" s="38">
        <f>IF(AND(OR(ISBLANK(JK$9),JK$9=0)=FALSE,OR(JK$9='2. Protocols'!$C11,JK$9='2. Protocols'!$E11,JK$9='2. Protocols'!$G11)),1,0)*'4. Formulations'!$O11</f>
        <v>0</v>
      </c>
      <c r="JL12" s="38">
        <f>IF(AND(OR(ISBLANK(JL$9),JL$9=0)=FALSE,OR(JL$9='2. Protocols'!$C11,JL$9='2. Protocols'!$E11,JL$9='2. Protocols'!$G11)),1,0)*'4. Formulations'!$O11</f>
        <v>0</v>
      </c>
      <c r="JM12" s="38">
        <f>IF(AND(OR(ISBLANK(JM$9),JM$9=0)=FALSE,OR(JM$9='2. Protocols'!$C11,JM$9='2. Protocols'!$E11,JM$9='2. Protocols'!$G11)),1,0)*'4. Formulations'!$O11</f>
        <v>0</v>
      </c>
      <c r="JN12" s="38">
        <f>IF(AND(OR(ISBLANK(JN$9),JN$9=0)=FALSE,OR(JN$9='2. Protocols'!$C11,JN$9='2. Protocols'!$E11,JN$9='2. Protocols'!$G11)),1,0)*'4. Formulations'!$O11</f>
        <v>0</v>
      </c>
      <c r="JO12" s="38">
        <f>IF(AND(OR(ISBLANK(JO$9),JO$9=0)=FALSE,OR(JO$9='2. Protocols'!$C11,JO$9='2. Protocols'!$E11,JO$9='2. Protocols'!$G11)),1,0)*'4. Formulations'!$O11</f>
        <v>0</v>
      </c>
      <c r="JP12" s="38">
        <f>IF(AND(OR(ISBLANK(JP$9),JP$9=0)=FALSE,OR(JP$9='2. Protocols'!$C11,JP$9='2. Protocols'!$E11,JP$9='2. Protocols'!$G11)),1,0)*'4. Formulations'!$O11</f>
        <v>0</v>
      </c>
      <c r="JQ12" s="38">
        <f>IF(AND(OR(ISBLANK(JQ$9),JQ$9=0)=FALSE,OR(JQ$9='2. Protocols'!$C11,JQ$9='2. Protocols'!$E11,JQ$9='2. Protocols'!$G11)),1,0)*'4. Formulations'!$O11</f>
        <v>0</v>
      </c>
      <c r="JR12" s="38">
        <f>IF(AND(OR(ISBLANK(JR$9),JR$9=0)=FALSE,OR(JR$9='2. Protocols'!$C11,JR$9='2. Protocols'!$E11,JR$9='2. Protocols'!$G11)),1,0)*'4. Formulations'!$O11</f>
        <v>0</v>
      </c>
      <c r="JS12" s="38">
        <f>IF(AND(OR(ISBLANK(JS$9),JS$9=0)=FALSE,OR(JS$9='2. Protocols'!$C11,JS$9='2. Protocols'!$E11,JS$9='2. Protocols'!$G11)),1,0)*'4. Formulations'!$O11</f>
        <v>0</v>
      </c>
      <c r="JT12" s="38">
        <f>IF(AND(OR(ISBLANK(JT$9),JT$9=0)=FALSE,OR(JT$9='2. Protocols'!$C11,JT$9='2. Protocols'!$E11,JT$9='2. Protocols'!$G11)),1,0)*'4. Formulations'!$O11</f>
        <v>0</v>
      </c>
      <c r="JU12" s="38">
        <f>IF(AND(OR(ISBLANK(JU$9),JU$9=0)=FALSE,OR(JU$9='2. Protocols'!$C11,JU$9='2. Protocols'!$E11,JU$9='2. Protocols'!$G11)),1,0)*'4. Formulations'!$O11</f>
        <v>0</v>
      </c>
      <c r="JV12" s="38">
        <f>IF(AND(OR(ISBLANK(JV$9),JV$9=0)=FALSE,OR(JV$9='2. Protocols'!$C11,JV$9='2. Protocols'!$E11,JV$9='2. Protocols'!$G11)),1,0)*'4. Formulations'!$O11</f>
        <v>0</v>
      </c>
      <c r="JW12" s="38">
        <f>IF(AND(OR(ISBLANK(JW$9),JW$9=0)=FALSE,OR(JW$9='2. Protocols'!$C11,JW$9='2. Protocols'!$E11,JW$9='2. Protocols'!$G11)),1,0)*'4. Formulations'!$O11</f>
        <v>0</v>
      </c>
      <c r="JX12" s="38">
        <f>IF(AND(OR(ISBLANK(JX$9),JX$9=0)=FALSE,OR(JX$9='2. Protocols'!$C11,JX$9='2. Protocols'!$E11,JX$9='2. Protocols'!$G11)),1,0)*'4. Formulations'!$O11</f>
        <v>0</v>
      </c>
      <c r="JY12" s="38">
        <f>IF(AND(OR(ISBLANK(JY$9),JY$9=0)=FALSE,OR(JY$9='2. Protocols'!$C11,JY$9='2. Protocols'!$E11,JY$9='2. Protocols'!$G11)),1,0)*'4. Formulations'!$O11</f>
        <v>0</v>
      </c>
      <c r="JZ12" s="38">
        <f>IF(AND(OR(ISBLANK(JZ$9),JZ$9=0)=FALSE,OR(JZ$9='2. Protocols'!$C11,JZ$9='2. Protocols'!$E11,JZ$9='2. Protocols'!$G11)),1,0)*'4. Formulations'!$O11</f>
        <v>0</v>
      </c>
      <c r="KA12" s="38">
        <f>IF(AND(OR(ISBLANK(KA$9),KA$9=0)=FALSE,OR(KA$9='2. Protocols'!$C11,KA$9='2. Protocols'!$E11,KA$9='2. Protocols'!$G11)),1,0)*'4. Formulations'!$O11</f>
        <v>0</v>
      </c>
      <c r="KB12" s="38">
        <f>IF(AND(OR(ISBLANK(KB$9),KB$9=0)=FALSE,OR(KB$9='2. Protocols'!$C11,KB$9='2. Protocols'!$E11,KB$9='2. Protocols'!$G11)),1,0)*'4. Formulations'!$O11</f>
        <v>0</v>
      </c>
      <c r="KC12" s="38">
        <f>IF(AND(OR(ISBLANK(KC$9),KC$9=0)=FALSE,OR(KC$9='2. Protocols'!$C11,KC$9='2. Protocols'!$E11,KC$9='2. Protocols'!$G11)),1,0)*'4. Formulations'!$O11</f>
        <v>0</v>
      </c>
      <c r="KD12" s="38">
        <f>IF(AND(OR(ISBLANK(KD$9),KD$9=0)=FALSE,OR(KD$9='2. Protocols'!$C11,KD$9='2. Protocols'!$E11,KD$9='2. Protocols'!$G11)),1,0)*'4. Formulations'!$O11</f>
        <v>0</v>
      </c>
      <c r="KE12" s="38">
        <f>IF(AND(OR(ISBLANK(KE$9),KE$9=0)=FALSE,OR(KE$9='2. Protocols'!$C11,KE$9='2. Protocols'!$E11,KE$9='2. Protocols'!$G11)),1,0)*'4. Formulations'!$O11</f>
        <v>0</v>
      </c>
      <c r="KG12" s="38">
        <f>IF(AND(OR(ISBLANK(KG$9),KG$9=0)=FALSE,KG$9=$DK12),1,0)*'4. Formulations'!$P11</f>
        <v>0</v>
      </c>
      <c r="KH12" s="38">
        <f>IF(AND(OR(ISBLANK(KH$9),KH$9=0)=FALSE,KH$9=$DK12),1,0)*'4. Formulations'!$P11</f>
        <v>0</v>
      </c>
      <c r="KI12" s="38">
        <f>IF(AND(OR(ISBLANK(KI$9),KI$9=0)=FALSE,KI$9=$DK12),1,0)*'4. Formulations'!$P11</f>
        <v>0</v>
      </c>
      <c r="KJ12" s="38">
        <f>IF(AND(OR(ISBLANK(KJ$9),KJ$9=0)=FALSE,KJ$9=$DK12),1,0)*'4. Formulations'!$P11</f>
        <v>0</v>
      </c>
      <c r="KK12" s="38">
        <f>IF(AND(OR(ISBLANK(KK$9),KK$9=0)=FALSE,KK$9=$DK12),1,0)*'4. Formulations'!$P11</f>
        <v>0</v>
      </c>
      <c r="KL12" s="38">
        <f>IF(AND(OR(ISBLANK(KL$9),KL$9=0)=FALSE,KL$9=$DK12),1,0)*'4. Formulations'!$P11</f>
        <v>0</v>
      </c>
      <c r="KM12" s="38">
        <f>IF(AND(OR(ISBLANK(KM$9),KM$9=0)=FALSE,KM$9=$DK12),1,0)*'4. Formulations'!$P11</f>
        <v>0</v>
      </c>
      <c r="KN12" s="38">
        <f>IF(AND(OR(ISBLANK(KN$9),KN$9=0)=FALSE,KN$9=$DK12),1,0)*'4. Formulations'!$P11</f>
        <v>0</v>
      </c>
      <c r="KO12" s="38">
        <f>IF(AND(OR(ISBLANK(KO$9),KO$9=0)=FALSE,KO$9=$DK12),1,0)*'4. Formulations'!$P11</f>
        <v>0</v>
      </c>
      <c r="KP12" s="38">
        <f>IF(AND(OR(ISBLANK(KP$9),KP$9=0)=FALSE,KP$9=$DK12),1,0)*'4. Formulations'!$P11</f>
        <v>0</v>
      </c>
      <c r="KQ12" s="38">
        <f>IF(AND(OR(ISBLANK(KQ$9),KQ$9=0)=FALSE,KQ$9=$DK12),1,0)*'4. Formulations'!$P11</f>
        <v>0</v>
      </c>
      <c r="KR12" s="38">
        <f>IF(AND(OR(ISBLANK(KR$9),KR$9=0)=FALSE,KR$9=$DK12),1,0)*'4. Formulations'!$P11</f>
        <v>0</v>
      </c>
      <c r="KS12" s="38">
        <f>IF(AND(OR(ISBLANK(KS$9),KS$9=0)=FALSE,KS$9=$DK12),1,0)*'4. Formulations'!$P11</f>
        <v>0</v>
      </c>
      <c r="KU12" s="38">
        <f>IF(AND(OR(ISBLANK(KU$9),KU$9=0)=FALSE,SUM($KG12:$KS12)&gt;0,KU$9='2. Protocols'!$G11),1,0)*'4. Formulations'!$P11</f>
        <v>0</v>
      </c>
      <c r="KV12" s="38">
        <f>IF(AND(OR(ISBLANK(KV$9),KV$9=0)=FALSE,SUM($KG12:$KS12)&gt;0,KV$9='2. Protocols'!$G11),1,0)*'4. Formulations'!$P11</f>
        <v>0</v>
      </c>
      <c r="KW12" s="38">
        <f>IF(AND(OR(ISBLANK(KW$9),KW$9=0)=FALSE,SUM($KG12:$KS12)&gt;0,KW$9='2. Protocols'!$G11),1,0)*'4. Formulations'!$P11</f>
        <v>0</v>
      </c>
      <c r="KX12" s="38">
        <f>IF(AND(OR(ISBLANK(KX$9),KX$9=0)=FALSE,SUM($KG12:$KS12)&gt;0,KX$9='2. Protocols'!$G11),1,0)*'4. Formulations'!$P11</f>
        <v>0</v>
      </c>
      <c r="KY12" s="38">
        <f>IF(AND(OR(ISBLANK(KY$9),KY$9=0)=FALSE,SUM($KG12:$KS12)&gt;0,KY$9='2. Protocols'!$G11),1,0)*'4. Formulations'!$P11</f>
        <v>0</v>
      </c>
      <c r="KZ12" s="38">
        <f>IF(AND(OR(ISBLANK(KZ$9),KZ$9=0)=FALSE,SUM($KG12:$KS12)&gt;0,KZ$9='2. Protocols'!$G11),1,0)*'4. Formulations'!$P11</f>
        <v>0</v>
      </c>
      <c r="LA12" s="38">
        <f>IF(AND(OR(ISBLANK(LA$9),LA$9=0)=FALSE,SUM($KG12:$KS12)&gt;0,LA$9='2. Protocols'!$G11),1,0)*'4. Formulations'!$P11</f>
        <v>0</v>
      </c>
      <c r="LB12" s="38">
        <f>IF(AND(OR(ISBLANK(LB$9),LB$9=0)=FALSE,SUM($KG12:$KS12)&gt;0,LB$9='2. Protocols'!$G11),1,0)*'4. Formulations'!$P11</f>
        <v>0</v>
      </c>
      <c r="LC12" s="38">
        <f>IF(AND(OR(ISBLANK(LC$9),LC$9=0)=FALSE,SUM($KG12:$KS12)&gt;0,LC$9='2. Protocols'!$G11),1,0)*'4. Formulations'!$P11</f>
        <v>0</v>
      </c>
      <c r="LD12" s="38">
        <f>IF(AND(OR(ISBLANK(LD$9),LD$9=0)=FALSE,SUM($KG12:$KS12)&gt;0,LD$9='2. Protocols'!$G11),1,0)*'4. Formulations'!$P11</f>
        <v>0</v>
      </c>
      <c r="LE12" s="38">
        <f>IF(AND(OR(ISBLANK(LE$9),LE$9=0)=FALSE,SUM($KG12:$KS12)&gt;0,LE$9='2. Protocols'!$G11),1,0)*'4. Formulations'!$P11</f>
        <v>0</v>
      </c>
      <c r="LF12" s="38">
        <f>IF(AND(OR(ISBLANK(LF$9),LF$9=0)=FALSE,SUM($KG12:$KS12)&gt;0,LF$9='2. Protocols'!$G11),1,0)*'4. Formulations'!$P11</f>
        <v>0</v>
      </c>
      <c r="LG12" s="38">
        <f>IF(AND(OR(ISBLANK(LG$9),LG$9=0)=FALSE,SUM($KG12:$KS12)&gt;0,LG$9='2. Protocols'!$G11),1,0)*'4. Formulations'!$P11</f>
        <v>0</v>
      </c>
      <c r="LH12" s="38">
        <f>IF(AND(OR(ISBLANK(LH$9),LH$9=0)=FALSE,SUM($KG12:$KS12)&gt;0,LH$9='2. Protocols'!$G11),1,0)*'4. Formulations'!$P11</f>
        <v>0</v>
      </c>
      <c r="LI12" s="38">
        <f>IF(AND(OR(ISBLANK(LI$9),LI$9=0)=FALSE,SUM($KG12:$KS12)&gt;0,LI$9='2. Protocols'!$G11),1,0)*'4. Formulations'!$P11</f>
        <v>0</v>
      </c>
      <c r="LJ12" s="38">
        <f>IF(AND(OR(ISBLANK(LJ$9),LJ$9=0)=FALSE,SUM($KG12:$KS12)&gt;0,LJ$9='2. Protocols'!$G11),1,0)*'4. Formulations'!$P11</f>
        <v>0</v>
      </c>
      <c r="LK12" s="38">
        <f>IF(AND(OR(ISBLANK(LK$9),LK$9=0)=FALSE,SUM($KG12:$KS12)&gt;0,LK$9='2. Protocols'!$G11),1,0)*'4. Formulations'!$P11</f>
        <v>0</v>
      </c>
      <c r="LL12" s="38">
        <f>IF(AND(OR(ISBLANK(LL$9),LL$9=0)=FALSE,SUM($KG12:$KS12)&gt;0,LL$9='2. Protocols'!$G11),1,0)*'4. Formulations'!$P11</f>
        <v>0</v>
      </c>
      <c r="LM12" s="38">
        <f>IF(AND(OR(ISBLANK(LM$9),LM$9=0)=FALSE,SUM($KG12:$KS12)&gt;0,LM$9='2. Protocols'!$G11),1,0)*'4. Formulations'!$P11</f>
        <v>0</v>
      </c>
      <c r="LN12" s="38">
        <f>IF(AND(OR(ISBLANK(LN$9),LN$9=0)=FALSE,SUM($KG12:$KS12)&gt;0,LN$9='2. Protocols'!$G11),1,0)*'4. Formulations'!$P11</f>
        <v>0</v>
      </c>
      <c r="LO12" s="38">
        <f>IF(AND(OR(ISBLANK(LO$9),LO$9=0)=FALSE,SUM($KG12:$KS12)&gt;0,LO$9='2. Protocols'!$G11),1,0)*'4. Formulations'!$P11</f>
        <v>0</v>
      </c>
      <c r="LP12" s="38">
        <f>IF(AND(OR(ISBLANK(LP$9),LP$9=0)=FALSE,SUM($KG12:$KS12)&gt;0,LP$9='2. Protocols'!$G11),1,0)*'4. Formulations'!$P11</f>
        <v>0</v>
      </c>
      <c r="LR12" s="38">
        <f>IF(AND(OR(ISBLANK(LR$9),LR$9=0)=FALSE,LR$9=$DL12),1,0)*'4. Formulations'!$Q11</f>
        <v>0</v>
      </c>
      <c r="LS12" s="38">
        <f>IF(AND(OR(ISBLANK(LS$9),LS$9=0)=FALSE,LS$9=$DL12),1,0)*'4. Formulations'!$Q11</f>
        <v>0</v>
      </c>
      <c r="LT12" s="38">
        <f>IF(AND(OR(ISBLANK(LT$9),LT$9=0)=FALSE,LT$9=$DL12),1,0)*'4. Formulations'!$Q11</f>
        <v>0</v>
      </c>
      <c r="LU12" s="38">
        <f>IF(AND(OR(ISBLANK(LU$9),LU$9=0)=FALSE,LU$9=$DL12),1,0)*'4. Formulations'!$Q11</f>
        <v>0</v>
      </c>
      <c r="LV12" s="38">
        <f>IF(AND(OR(ISBLANK(LV$9),LV$9=0)=FALSE,LV$9=$DL12),1,0)*'4. Formulations'!$Q11</f>
        <v>0</v>
      </c>
      <c r="LW12" s="38">
        <f>IF(AND(OR(ISBLANK(LW$9),LW$9=0)=FALSE,LW$9=$DL12),1,0)*'4. Formulations'!$Q11</f>
        <v>0</v>
      </c>
      <c r="LX12" s="38">
        <f>IF(AND(OR(ISBLANK(LX$9),LX$9=0)=FALSE,LX$9=$DL12),1,0)*'4. Formulations'!$Q11</f>
        <v>0</v>
      </c>
      <c r="LY12" s="38">
        <f>IF(AND(OR(ISBLANK(LY$9),LY$9=0)=FALSE,LY$9=$DL12),1,0)*'4. Formulations'!$Q11</f>
        <v>0</v>
      </c>
      <c r="LZ12" s="38">
        <f>IF(AND(OR(ISBLANK(LZ$9),LZ$9=0)=FALSE,LZ$9=$DL12),1,0)*'4. Formulations'!$Q11</f>
        <v>0</v>
      </c>
      <c r="MA12" s="38">
        <f>IF(AND(OR(ISBLANK(MA$9),MA$9=0)=FALSE,MA$9=$DL12),1,0)*'4. Formulations'!$Q11</f>
        <v>0</v>
      </c>
      <c r="MB12" s="38">
        <f>IF(AND(OR(ISBLANK(MB$9),MB$9=0)=FALSE,MB$9=$DL12),1,0)*'4. Formulations'!$Q11</f>
        <v>0</v>
      </c>
      <c r="MC12" s="38">
        <f>IF(AND(OR(ISBLANK(MC$9),MC$9=0)=FALSE,MC$9=$DL12),1,0)*'4. Formulations'!$Q11</f>
        <v>0</v>
      </c>
      <c r="MD12" s="38">
        <f>IF(AND(OR(ISBLANK(MD$9),MD$9=0)=FALSE,MD$9=$DL12),1,0)*'4. Formulations'!$Q11</f>
        <v>0</v>
      </c>
      <c r="ME12" s="38">
        <f>IF(AND(OR(ISBLANK(ME$9),ME$9=0)=FALSE,ME$9=$DL12),1,0)*'4. Formulations'!$Q11</f>
        <v>0</v>
      </c>
      <c r="MF12" s="38">
        <f>IF(AND(OR(ISBLANK(MF$9),MF$9=0)=FALSE,MF$9=$DL12),1,0)*'4. Formulations'!$Q11</f>
        <v>0</v>
      </c>
    </row>
    <row r="13" spans="2:344" x14ac:dyDescent="0.3">
      <c r="B13" s="2"/>
      <c r="C13" s="129" t="str">
        <f>IF('2. Protocols'!C12&amp;"+"&amp;'2. Protocols'!E12&amp;"+"&amp;'2. Protocols'!G12="++","",'2. Protocols'!C12&amp;"+"&amp;'2. Protocols'!E12&amp;"+"&amp;'2. Protocols'!G12)</f>
        <v/>
      </c>
      <c r="D13" s="18"/>
      <c r="F13" s="114" t="str">
        <f>IFERROR('2. Protocols'!J12*'1. General Inputs'!$J$6,"")</f>
        <v/>
      </c>
      <c r="G13" s="114" t="str">
        <f>IFERROR(MAX(F13*(1+'1. General Inputs'!$AW$16+HLOOKUP(G$7,'1. General Inputs'!$AW$10:$AY$12,ROWS('1. General Inputs'!$AU$10:$AU$12),0))+(CHOOSE(G$7,'1. General Inputs'!$J$8,'1. General Inputs'!$L$8,'1. General Inputs'!$N$8)/12)*CHOOSE(G$7,'2. Protocols'!$K12,'2. Protocols'!$L12,'2. Protocols'!$M12)+'3. ARV Substitutions'!L38,0),"")</f>
        <v/>
      </c>
      <c r="H13" s="114" t="str">
        <f>IFERROR(MAX(G13*(1+'1. General Inputs'!$AW$16+HLOOKUP(H$7,'1. General Inputs'!$AW$10:$AY$12,ROWS('1. General Inputs'!$AU$10:$AU$12),0))+(CHOOSE(H$7,'1. General Inputs'!$J$8,'1. General Inputs'!$L$8,'1. General Inputs'!$N$8)/12)*CHOOSE(H$7,'2. Protocols'!$K12,'2. Protocols'!$L12,'2. Protocols'!$M12)+'3. ARV Substitutions'!M38,0),"")</f>
        <v/>
      </c>
      <c r="I13" s="114" t="str">
        <f>IFERROR(MAX(H13*(1+'1. General Inputs'!$AW$16+HLOOKUP(I$7,'1. General Inputs'!$AW$10:$AY$12,ROWS('1. General Inputs'!$AU$10:$AU$12),0))+(CHOOSE(I$7,'1. General Inputs'!$J$8,'1. General Inputs'!$L$8,'1. General Inputs'!$N$8)/12)*CHOOSE(I$7,'2. Protocols'!$K12,'2. Protocols'!$L12,'2. Protocols'!$M12)+'3. ARV Substitutions'!N38,0),"")</f>
        <v/>
      </c>
      <c r="J13" s="114" t="str">
        <f>IFERROR(MAX(I13*(1+'1. General Inputs'!$AW$16+HLOOKUP(J$7,'1. General Inputs'!$AW$10:$AY$12,ROWS('1. General Inputs'!$AU$10:$AU$12),0))+(CHOOSE(J$7,'1. General Inputs'!$J$8,'1. General Inputs'!$L$8,'1. General Inputs'!$N$8)/12)*CHOOSE(J$7,'2. Protocols'!$K12,'2. Protocols'!$L12,'2. Protocols'!$M12)+'3. ARV Substitutions'!O38,0),"")</f>
        <v/>
      </c>
      <c r="K13" s="114" t="str">
        <f>IFERROR(MAX(J13*(1+'1. General Inputs'!$AW$16+HLOOKUP(K$7,'1. General Inputs'!$AW$10:$AY$12,ROWS('1. General Inputs'!$AU$10:$AU$12),0))+(CHOOSE(K$7,'1. General Inputs'!$J$8,'1. General Inputs'!$L$8,'1. General Inputs'!$N$8)/12)*CHOOSE(K$7,'2. Protocols'!$K12,'2. Protocols'!$L12,'2. Protocols'!$M12)+'3. ARV Substitutions'!P38,0),"")</f>
        <v/>
      </c>
      <c r="L13" s="114" t="str">
        <f>IFERROR(MAX(K13*(1+'1. General Inputs'!$AW$16+HLOOKUP(L$7,'1. General Inputs'!$AW$10:$AY$12,ROWS('1. General Inputs'!$AU$10:$AU$12),0))+(CHOOSE(L$7,'1. General Inputs'!$J$8,'1. General Inputs'!$L$8,'1. General Inputs'!$N$8)/12)*CHOOSE(L$7,'2. Protocols'!$K12,'2. Protocols'!$L12,'2. Protocols'!$M12)+'3. ARV Substitutions'!Q38,0),"")</f>
        <v/>
      </c>
      <c r="M13" s="114" t="str">
        <f>IFERROR(MAX(L13*(1+'1. General Inputs'!$AW$16+HLOOKUP(M$7,'1. General Inputs'!$AW$10:$AY$12,ROWS('1. General Inputs'!$AU$10:$AU$12),0))+(CHOOSE(M$7,'1. General Inputs'!$J$8,'1. General Inputs'!$L$8,'1. General Inputs'!$N$8)/12)*CHOOSE(M$7,'2. Protocols'!$K12,'2. Protocols'!$L12,'2. Protocols'!$M12)+'3. ARV Substitutions'!R38,0),"")</f>
        <v/>
      </c>
      <c r="N13" s="114" t="str">
        <f>IFERROR(MAX(M13*(1+'1. General Inputs'!$AW$16+HLOOKUP(N$7,'1. General Inputs'!$AW$10:$AY$12,ROWS('1. General Inputs'!$AU$10:$AU$12),0))+(CHOOSE(N$7,'1. General Inputs'!$J$8,'1. General Inputs'!$L$8,'1. General Inputs'!$N$8)/12)*CHOOSE(N$7,'2. Protocols'!$K12,'2. Protocols'!$L12,'2. Protocols'!$M12)+'3. ARV Substitutions'!S38,0),"")</f>
        <v/>
      </c>
      <c r="O13" s="114" t="str">
        <f>IFERROR(MAX(N13*(1+'1. General Inputs'!$AW$16+HLOOKUP(O$7,'1. General Inputs'!$AW$10:$AY$12,ROWS('1. General Inputs'!$AU$10:$AU$12),0))+(CHOOSE(O$7,'1. General Inputs'!$J$8,'1. General Inputs'!$L$8,'1. General Inputs'!$N$8)/12)*CHOOSE(O$7,'2. Protocols'!$K12,'2. Protocols'!$L12,'2. Protocols'!$M12)+'3. ARV Substitutions'!T38,0),"")</f>
        <v/>
      </c>
      <c r="P13" s="114" t="str">
        <f>IFERROR(MAX(O13*(1+'1. General Inputs'!$AW$16+HLOOKUP(P$7,'1. General Inputs'!$AW$10:$AY$12,ROWS('1. General Inputs'!$AU$10:$AU$12),0))+(CHOOSE(P$7,'1. General Inputs'!$J$8,'1. General Inputs'!$L$8,'1. General Inputs'!$N$8)/12)*CHOOSE(P$7,'2. Protocols'!$K12,'2. Protocols'!$L12,'2. Protocols'!$M12)+'3. ARV Substitutions'!U38,0),"")</f>
        <v/>
      </c>
      <c r="Q13" s="114" t="str">
        <f>IFERROR(MAX(P13*(1+'1. General Inputs'!$AW$16+HLOOKUP(Q$7,'1. General Inputs'!$AW$10:$AY$12,ROWS('1. General Inputs'!$AU$10:$AU$12),0))+(CHOOSE(Q$7,'1. General Inputs'!$J$8,'1. General Inputs'!$L$8,'1. General Inputs'!$N$8)/12)*CHOOSE(Q$7,'2. Protocols'!$K12,'2. Protocols'!$L12,'2. Protocols'!$M12)+'3. ARV Substitutions'!V38,0),"")</f>
        <v/>
      </c>
      <c r="R13" s="114" t="str">
        <f>IFERROR(MAX(Q13*(1+'1. General Inputs'!$AW$16+HLOOKUP(R$7,'1. General Inputs'!$AW$10:$AY$12,ROWS('1. General Inputs'!$AU$10:$AU$12),0))+(CHOOSE(R$7,'1. General Inputs'!$J$8,'1. General Inputs'!$L$8,'1. General Inputs'!$N$8)/12)*CHOOSE(R$7,'2. Protocols'!$K12,'2. Protocols'!$L12,'2. Protocols'!$M12)+'3. ARV Substitutions'!W38,0),"")</f>
        <v/>
      </c>
      <c r="S13" s="114" t="str">
        <f>IFERROR(MAX(R13*(1+'1. General Inputs'!$AW$16+HLOOKUP(S$7,'1. General Inputs'!$AW$10:$AY$12,ROWS('1. General Inputs'!$AU$10:$AU$12),0))+(CHOOSE(S$7,'1. General Inputs'!$J$8,'1. General Inputs'!$L$8,'1. General Inputs'!$N$8)/12)*CHOOSE(S$7,'2. Protocols'!$K12,'2. Protocols'!$L12,'2. Protocols'!$M12)+'3. ARV Substitutions'!X38,0),"")</f>
        <v/>
      </c>
      <c r="T13" s="114" t="str">
        <f>IFERROR(MAX(S13*(1+'1. General Inputs'!$AW$16+HLOOKUP(T$7,'1. General Inputs'!$AW$10:$AY$12,ROWS('1. General Inputs'!$AU$10:$AU$12),0))+(CHOOSE(T$7,'1. General Inputs'!$J$8,'1. General Inputs'!$L$8,'1. General Inputs'!$N$8)/12)*CHOOSE(T$7,'2. Protocols'!$K12,'2. Protocols'!$L12,'2. Protocols'!$M12)+'3. ARV Substitutions'!Y38,0),"")</f>
        <v/>
      </c>
      <c r="U13" s="114" t="str">
        <f>IFERROR(MAX(T13*(1+'1. General Inputs'!$AW$16+HLOOKUP(U$7,'1. General Inputs'!$AW$10:$AY$12,ROWS('1. General Inputs'!$AU$10:$AU$12),0))+(CHOOSE(U$7,'1. General Inputs'!$J$8,'1. General Inputs'!$L$8,'1. General Inputs'!$N$8)/12)*CHOOSE(U$7,'2. Protocols'!$K12,'2. Protocols'!$L12,'2. Protocols'!$M12)+'3. ARV Substitutions'!Z38,0),"")</f>
        <v/>
      </c>
      <c r="V13" s="114" t="str">
        <f>IFERROR(MAX(U13*(1+'1. General Inputs'!$AW$16+HLOOKUP(V$7,'1. General Inputs'!$AW$10:$AY$12,ROWS('1. General Inputs'!$AU$10:$AU$12),0))+(CHOOSE(V$7,'1. General Inputs'!$J$8,'1. General Inputs'!$L$8,'1. General Inputs'!$N$8)/12)*CHOOSE(V$7,'2. Protocols'!$K12,'2. Protocols'!$L12,'2. Protocols'!$M12)+'3. ARV Substitutions'!AA38,0),"")</f>
        <v/>
      </c>
      <c r="W13" s="114" t="str">
        <f>IFERROR(MAX(V13*(1+'1. General Inputs'!$AW$16+HLOOKUP(W$7,'1. General Inputs'!$AW$10:$AY$12,ROWS('1. General Inputs'!$AU$10:$AU$12),0))+(CHOOSE(W$7,'1. General Inputs'!$J$8,'1. General Inputs'!$L$8,'1. General Inputs'!$N$8)/12)*CHOOSE(W$7,'2. Protocols'!$K12,'2. Protocols'!$L12,'2. Protocols'!$M12)+'3. ARV Substitutions'!AB38,0),"")</f>
        <v/>
      </c>
      <c r="X13" s="114" t="str">
        <f>IFERROR(MAX(W13*(1+'1. General Inputs'!$AW$16+HLOOKUP(X$7,'1. General Inputs'!$AW$10:$AY$12,ROWS('1. General Inputs'!$AU$10:$AU$12),0))+(CHOOSE(X$7,'1. General Inputs'!$J$8,'1. General Inputs'!$L$8,'1. General Inputs'!$N$8)/12)*CHOOSE(X$7,'2. Protocols'!$K12,'2. Protocols'!$L12,'2. Protocols'!$M12)+'3. ARV Substitutions'!AC38,0),"")</f>
        <v/>
      </c>
      <c r="Y13" s="114" t="str">
        <f>IFERROR(MAX(X13*(1+'1. General Inputs'!$AW$16+HLOOKUP(Y$7,'1. General Inputs'!$AW$10:$AY$12,ROWS('1. General Inputs'!$AU$10:$AU$12),0))+(CHOOSE(Y$7,'1. General Inputs'!$J$8,'1. General Inputs'!$L$8,'1. General Inputs'!$N$8)/12)*CHOOSE(Y$7,'2. Protocols'!$K12,'2. Protocols'!$L12,'2. Protocols'!$M12)+'3. ARV Substitutions'!AD38,0),"")</f>
        <v/>
      </c>
      <c r="Z13" s="114" t="str">
        <f>IFERROR(MAX(Y13*(1+'1. General Inputs'!$AW$16+HLOOKUP(Z$7,'1. General Inputs'!$AW$10:$AY$12,ROWS('1. General Inputs'!$AU$10:$AU$12),0))+(CHOOSE(Z$7,'1. General Inputs'!$J$8,'1. General Inputs'!$L$8,'1. General Inputs'!$N$8)/12)*CHOOSE(Z$7,'2. Protocols'!$K12,'2. Protocols'!$L12,'2. Protocols'!$M12)+'3. ARV Substitutions'!AE38,0),"")</f>
        <v/>
      </c>
      <c r="AA13" s="114" t="str">
        <f>IFERROR(MAX(Z13*(1+'1. General Inputs'!$AW$16+HLOOKUP(AA$7,'1. General Inputs'!$AW$10:$AY$12,ROWS('1. General Inputs'!$AU$10:$AU$12),0))+(CHOOSE(AA$7,'1. General Inputs'!$J$8,'1. General Inputs'!$L$8,'1. General Inputs'!$N$8)/12)*CHOOSE(AA$7,'2. Protocols'!$K12,'2. Protocols'!$L12,'2. Protocols'!$M12)+'3. ARV Substitutions'!AF38,0),"")</f>
        <v/>
      </c>
      <c r="AB13" s="114" t="str">
        <f>IFERROR(MAX(AA13*(1+'1. General Inputs'!$AW$16+HLOOKUP(AB$7,'1. General Inputs'!$AW$10:$AY$12,ROWS('1. General Inputs'!$AU$10:$AU$12),0))+(CHOOSE(AB$7,'1. General Inputs'!$J$8,'1. General Inputs'!$L$8,'1. General Inputs'!$N$8)/12)*CHOOSE(AB$7,'2. Protocols'!$K12,'2. Protocols'!$L12,'2. Protocols'!$M12)+'3. ARV Substitutions'!AG38,0),"")</f>
        <v/>
      </c>
      <c r="AC13" s="114" t="str">
        <f>IFERROR(MAX(AB13*(1+'1. General Inputs'!$AW$16+HLOOKUP(AC$7,'1. General Inputs'!$AW$10:$AY$12,ROWS('1. General Inputs'!$AU$10:$AU$12),0))+(CHOOSE(AC$7,'1. General Inputs'!$J$8,'1. General Inputs'!$L$8,'1. General Inputs'!$N$8)/12)*CHOOSE(AC$7,'2. Protocols'!$K12,'2. Protocols'!$L12,'2. Protocols'!$M12)+'3. ARV Substitutions'!AH38,0),"")</f>
        <v/>
      </c>
      <c r="AD13" s="114" t="str">
        <f>IFERROR(MAX(AC13*(1+'1. General Inputs'!$AW$16+HLOOKUP(AD$7,'1. General Inputs'!$AW$10:$AY$12,ROWS('1. General Inputs'!$AU$10:$AU$12),0))+(CHOOSE(AD$7,'1. General Inputs'!$J$8,'1. General Inputs'!$L$8,'1. General Inputs'!$N$8)/12)*CHOOSE(AD$7,'2. Protocols'!$K12,'2. Protocols'!$L12,'2. Protocols'!$M12)+'3. ARV Substitutions'!AI38,0),"")</f>
        <v/>
      </c>
      <c r="AE13" s="114" t="str">
        <f>IFERROR(MAX(AD13*(1+'1. General Inputs'!$AW$16+HLOOKUP(AE$7,'1. General Inputs'!$AW$10:$AY$12,ROWS('1. General Inputs'!$AU$10:$AU$12),0))+(CHOOSE(AE$7,'1. General Inputs'!$J$8,'1. General Inputs'!$L$8,'1. General Inputs'!$N$8)/12)*CHOOSE(AE$7,'2. Protocols'!$K12,'2. Protocols'!$L12,'2. Protocols'!$M12)+'3. ARV Substitutions'!AJ38,0),"")</f>
        <v/>
      </c>
      <c r="AF13" s="114" t="str">
        <f>IFERROR(MAX(AE13*(1+'1. General Inputs'!$AW$16+HLOOKUP(AF$7,'1. General Inputs'!$AW$10:$AY$12,ROWS('1. General Inputs'!$AU$10:$AU$12),0))+(CHOOSE(AF$7,'1. General Inputs'!$J$8,'1. General Inputs'!$L$8,'1. General Inputs'!$N$8)/12)*CHOOSE(AF$7,'2. Protocols'!$K12,'2. Protocols'!$L12,'2. Protocols'!$M12)+'3. ARV Substitutions'!AK38,0),"")</f>
        <v/>
      </c>
      <c r="AG13" s="114" t="str">
        <f>IFERROR(MAX(AF13*(1+'1. General Inputs'!$AW$16+HLOOKUP(AG$7,'1. General Inputs'!$AW$10:$AY$12,ROWS('1. General Inputs'!$AU$10:$AU$12),0))+(CHOOSE(AG$7,'1. General Inputs'!$J$8,'1. General Inputs'!$L$8,'1. General Inputs'!$N$8)/12)*CHOOSE(AG$7,'2. Protocols'!$K12,'2. Protocols'!$L12,'2. Protocols'!$M12)+'3. ARV Substitutions'!AL38,0),"")</f>
        <v/>
      </c>
      <c r="AH13" s="114" t="str">
        <f>IFERROR(MAX(AG13*(1+'1. General Inputs'!$AW$16+HLOOKUP(AH$7,'1. General Inputs'!$AW$10:$AY$12,ROWS('1. General Inputs'!$AU$10:$AU$12),0))+(CHOOSE(AH$7,'1. General Inputs'!$J$8,'1. General Inputs'!$L$8,'1. General Inputs'!$N$8)/12)*CHOOSE(AH$7,'2. Protocols'!$K12,'2. Protocols'!$L12,'2. Protocols'!$M12)+'3. ARV Substitutions'!AM38,0),"")</f>
        <v/>
      </c>
      <c r="AI13" s="114" t="str">
        <f>IFERROR(MAX(AH13*(1+'1. General Inputs'!$AW$16+HLOOKUP(AI$7,'1. General Inputs'!$AW$10:$AY$12,ROWS('1. General Inputs'!$AU$10:$AU$12),0))+(CHOOSE(AI$7,'1. General Inputs'!$J$8,'1. General Inputs'!$L$8,'1. General Inputs'!$N$8)/12)*CHOOSE(AI$7,'2. Protocols'!$K12,'2. Protocols'!$L12,'2. Protocols'!$M12)+'3. ARV Substitutions'!AN38,0),"")</f>
        <v/>
      </c>
      <c r="AJ13" s="114" t="str">
        <f>IFERROR(MAX(AI13*(1+'1. General Inputs'!$AW$16+HLOOKUP(AJ$7,'1. General Inputs'!$AW$10:$AY$12,ROWS('1. General Inputs'!$AU$10:$AU$12),0))+(CHOOSE(AJ$7,'1. General Inputs'!$J$8,'1. General Inputs'!$L$8,'1. General Inputs'!$N$8)/12)*CHOOSE(AJ$7,'2. Protocols'!$K12,'2. Protocols'!$L12,'2. Protocols'!$M12)+'3. ARV Substitutions'!AO38,0),"")</f>
        <v/>
      </c>
      <c r="AK13" s="114" t="str">
        <f>IFERROR(MAX(AJ13*(1+'1. General Inputs'!$AW$16+HLOOKUP(AK$7,'1. General Inputs'!$AW$10:$AY$12,ROWS('1. General Inputs'!$AU$10:$AU$12),0))+(CHOOSE(AK$7,'1. General Inputs'!$J$8,'1. General Inputs'!$L$8,'1. General Inputs'!$N$8)/12)*CHOOSE(AK$7,'2. Protocols'!$K12,'2. Protocols'!$L12,'2. Protocols'!$M12)+'3. ARV Substitutions'!AP38,0),"")</f>
        <v/>
      </c>
      <c r="AL13" s="114" t="str">
        <f>IFERROR(MAX(AK13*(1+'1. General Inputs'!$AW$16+HLOOKUP(AL$7,'1. General Inputs'!$AW$10:$AY$12,ROWS('1. General Inputs'!$AU$10:$AU$12),0))+(CHOOSE(AL$7,'1. General Inputs'!$J$8,'1. General Inputs'!$L$8,'1. General Inputs'!$N$8)/12)*CHOOSE(AL$7,'2. Protocols'!$K12,'2. Protocols'!$L12,'2. Protocols'!$M12)+'3. ARV Substitutions'!AQ38,0),"")</f>
        <v/>
      </c>
      <c r="AM13" s="114" t="str">
        <f>IFERROR(MAX(AL13*(1+'1. General Inputs'!$AW$16+HLOOKUP(AM$7,'1. General Inputs'!$AW$10:$AY$12,ROWS('1. General Inputs'!$AU$10:$AU$12),0))+(CHOOSE(AM$7,'1. General Inputs'!$J$8,'1. General Inputs'!$L$8,'1. General Inputs'!$N$8)/12)*CHOOSE(AM$7,'2. Protocols'!$K12,'2. Protocols'!$L12,'2. Protocols'!$M12)+'3. ARV Substitutions'!AR38,0),"")</f>
        <v/>
      </c>
      <c r="AN13" s="114" t="str">
        <f>IFERROR(MAX(AM13*(1+'1. General Inputs'!$AW$16+HLOOKUP(AN$7,'1. General Inputs'!$AW$10:$AY$12,ROWS('1. General Inputs'!$AU$10:$AU$12),0))+(CHOOSE(AN$7,'1. General Inputs'!$J$8,'1. General Inputs'!$L$8,'1. General Inputs'!$N$8)/12)*CHOOSE(AN$7,'2. Protocols'!$K12,'2. Protocols'!$L12,'2. Protocols'!$M12)+'3. ARV Substitutions'!AS38,0),"")</f>
        <v/>
      </c>
      <c r="AO13" s="114" t="str">
        <f>IFERROR(MAX(AN13*(1+'1. General Inputs'!$AW$16+HLOOKUP(AO$7,'1. General Inputs'!$AW$10:$AY$12,ROWS('1. General Inputs'!$AU$10:$AU$12),0))+(CHOOSE(AO$7,'1. General Inputs'!$J$8,'1. General Inputs'!$L$8,'1. General Inputs'!$N$8)/12)*CHOOSE(AO$7,'2. Protocols'!$K12,'2. Protocols'!$L12,'2. Protocols'!$M12)+'3. ARV Substitutions'!AT38,0),"")</f>
        <v/>
      </c>
      <c r="AP13" s="114" t="str">
        <f>IFERROR(MAX(AO13*(1+'1. General Inputs'!$AW$16+HLOOKUP(AP$7,'1. General Inputs'!$AW$10:$AY$12,ROWS('1. General Inputs'!$AU$10:$AU$12),0))+(CHOOSE(AP$7,'1. General Inputs'!$J$8,'1. General Inputs'!$L$8,'1. General Inputs'!$N$8)/12)*CHOOSE(AP$7,'2. Protocols'!$K12,'2. Protocols'!$L12,'2. Protocols'!$M12)+'3. ARV Substitutions'!AU38,0),"")</f>
        <v/>
      </c>
      <c r="BZ13" s="88" t="e">
        <f t="shared" si="11"/>
        <v>#VALUE!</v>
      </c>
      <c r="CA13" s="88" t="e">
        <f t="shared" si="12"/>
        <v>#VALUE!</v>
      </c>
      <c r="CB13" s="88" t="e">
        <f t="shared" si="13"/>
        <v>#VALUE!</v>
      </c>
      <c r="CC13" s="88" t="e">
        <f t="shared" si="14"/>
        <v>#VALUE!</v>
      </c>
      <c r="CD13" s="88" t="e">
        <f t="shared" si="15"/>
        <v>#VALUE!</v>
      </c>
      <c r="CE13" s="88" t="e">
        <f t="shared" si="16"/>
        <v>#VALUE!</v>
      </c>
      <c r="CF13" s="88" t="e">
        <f t="shared" si="17"/>
        <v>#VALUE!</v>
      </c>
      <c r="CG13" s="88" t="e">
        <f t="shared" si="18"/>
        <v>#VALUE!</v>
      </c>
      <c r="CH13" s="88" t="e">
        <f t="shared" si="19"/>
        <v>#VALUE!</v>
      </c>
      <c r="CI13" s="88" t="e">
        <f t="shared" si="20"/>
        <v>#VALUE!</v>
      </c>
      <c r="CJ13" s="88" t="e">
        <f t="shared" si="21"/>
        <v>#VALUE!</v>
      </c>
      <c r="CK13" s="88" t="e">
        <f t="shared" si="22"/>
        <v>#VALUE!</v>
      </c>
      <c r="CL13" s="88" t="e">
        <f t="shared" si="23"/>
        <v>#VALUE!</v>
      </c>
      <c r="CM13" s="88" t="e">
        <f t="shared" si="24"/>
        <v>#VALUE!</v>
      </c>
      <c r="CN13" s="88" t="e">
        <f t="shared" si="25"/>
        <v>#VALUE!</v>
      </c>
      <c r="CO13" s="88" t="e">
        <f t="shared" si="26"/>
        <v>#VALUE!</v>
      </c>
      <c r="CP13" s="88" t="e">
        <f t="shared" si="27"/>
        <v>#VALUE!</v>
      </c>
      <c r="CQ13" s="88" t="e">
        <f t="shared" si="28"/>
        <v>#VALUE!</v>
      </c>
      <c r="CR13" s="88" t="e">
        <f t="shared" si="29"/>
        <v>#VALUE!</v>
      </c>
      <c r="CS13" s="88" t="e">
        <f t="shared" si="30"/>
        <v>#VALUE!</v>
      </c>
      <c r="CT13" s="88" t="e">
        <f t="shared" si="31"/>
        <v>#VALUE!</v>
      </c>
      <c r="CU13" s="88" t="e">
        <f t="shared" si="32"/>
        <v>#VALUE!</v>
      </c>
      <c r="CV13" s="88" t="e">
        <f t="shared" si="33"/>
        <v>#VALUE!</v>
      </c>
      <c r="CW13" s="88" t="e">
        <f t="shared" si="34"/>
        <v>#VALUE!</v>
      </c>
      <c r="CX13" s="88" t="e">
        <f t="shared" si="35"/>
        <v>#VALUE!</v>
      </c>
      <c r="CY13" s="88" t="e">
        <f t="shared" si="36"/>
        <v>#VALUE!</v>
      </c>
      <c r="CZ13" s="88" t="e">
        <f t="shared" si="37"/>
        <v>#VALUE!</v>
      </c>
      <c r="DA13" s="88" t="e">
        <f t="shared" si="38"/>
        <v>#VALUE!</v>
      </c>
      <c r="DB13" s="88" t="e">
        <f t="shared" si="39"/>
        <v>#VALUE!</v>
      </c>
      <c r="DC13" s="88" t="e">
        <f t="shared" si="40"/>
        <v>#VALUE!</v>
      </c>
      <c r="DD13" s="88" t="e">
        <f t="shared" si="41"/>
        <v>#VALUE!</v>
      </c>
      <c r="DE13" s="88" t="e">
        <f t="shared" si="42"/>
        <v>#VALUE!</v>
      </c>
      <c r="DF13" s="88" t="e">
        <f t="shared" si="43"/>
        <v>#VALUE!</v>
      </c>
      <c r="DG13" s="88" t="e">
        <f t="shared" si="44"/>
        <v>#VALUE!</v>
      </c>
      <c r="DH13" s="88" t="e">
        <f t="shared" si="45"/>
        <v>#VALUE!</v>
      </c>
      <c r="DI13" s="88" t="e">
        <f t="shared" si="46"/>
        <v>#VALUE!</v>
      </c>
      <c r="DK13" s="27" t="str">
        <f>CONCATENATE('2. Protocols'!C12, '2. Protocols'!D12, '2. Protocols'!E12)</f>
        <v>+</v>
      </c>
      <c r="DL13" s="27" t="str">
        <f>CONCATENATE('2. Protocols'!C12, '2. Protocols'!D12, '2. Protocols'!E12, '2. Protocols'!F12, '2. Protocols'!G12,)</f>
        <v>++</v>
      </c>
      <c r="DN13" s="38">
        <f>IF(AND(OR(ISBLANK(DN$9),DN$9=0)=FALSE,OR(DN$9='2. Protocols'!$C12,DN$9='2. Protocols'!$E12,DN$9='2. Protocols'!$G12)),1,0)*'4. Formulations'!$I12</f>
        <v>0</v>
      </c>
      <c r="DO13" s="38">
        <f>IF(AND(OR(ISBLANK(DO$9),DO$9=0)=FALSE,OR(DO$9='2. Protocols'!$C12,DO$9='2. Protocols'!$E12,DO$9='2. Protocols'!$G12)),1,0)*'4. Formulations'!$I12</f>
        <v>0</v>
      </c>
      <c r="DP13" s="38">
        <f>IF(AND(OR(ISBLANK(DP$9),DP$9=0)=FALSE,OR(DP$9='2. Protocols'!$C12,DP$9='2. Protocols'!$E12,DP$9='2. Protocols'!$G12)),1,0)*'4. Formulations'!$I12</f>
        <v>0</v>
      </c>
      <c r="DQ13" s="38">
        <f>IF(AND(OR(ISBLANK(DQ$9),DQ$9=0)=FALSE,OR(DQ$9='2. Protocols'!$C12,DQ$9='2. Protocols'!$E12,DQ$9='2. Protocols'!$G12)),1,0)*'4. Formulations'!$I12</f>
        <v>0</v>
      </c>
      <c r="DR13" s="38">
        <f>IF(AND(OR(ISBLANK(DR$9),DR$9=0)=FALSE,OR(DR$9='2. Protocols'!$C12,DR$9='2. Protocols'!$E12,DR$9='2. Protocols'!$G12)),1,0)*'4. Formulations'!$I12</f>
        <v>0</v>
      </c>
      <c r="DS13" s="38">
        <f>IF(AND(OR(ISBLANK(DS$9),DS$9=0)=FALSE,OR(DS$9='2. Protocols'!$C12,DS$9='2. Protocols'!$E12,DS$9='2. Protocols'!$G12)),1,0)*'4. Formulations'!$I12</f>
        <v>0</v>
      </c>
      <c r="DT13" s="38">
        <f>IF(AND(OR(ISBLANK(DT$9),DT$9=0)=FALSE,OR(DT$9='2. Protocols'!$C12,DT$9='2. Protocols'!$E12,DT$9='2. Protocols'!$G12)),1,0)*'4. Formulations'!$I12</f>
        <v>0</v>
      </c>
      <c r="DU13" s="38">
        <f>IF(AND(OR(ISBLANK(DU$9),DU$9=0)=FALSE,OR(DU$9='2. Protocols'!$C12,DU$9='2. Protocols'!$E12,DU$9='2. Protocols'!$G12)),1,0)*'4. Formulations'!$I12</f>
        <v>0</v>
      </c>
      <c r="DV13" s="38">
        <f>IF(AND(OR(ISBLANK(DV$9),DV$9=0)=FALSE,OR(DV$9='2. Protocols'!$C12,DV$9='2. Protocols'!$E12,DV$9='2. Protocols'!$G12)),1,0)*'4. Formulations'!$I12</f>
        <v>0</v>
      </c>
      <c r="DW13" s="38">
        <f>IF(AND(OR(ISBLANK(DW$9),DW$9=0)=FALSE,OR(DW$9='2. Protocols'!$C12,DW$9='2. Protocols'!$E12,DW$9='2. Protocols'!$G12)),1,0)*'4. Formulations'!$I12</f>
        <v>0</v>
      </c>
      <c r="DX13" s="38">
        <f>IF(AND(OR(ISBLANK(DX$9),DX$9=0)=FALSE,OR(DX$9='2. Protocols'!$C12,DX$9='2. Protocols'!$E12,DX$9='2. Protocols'!$G12)),1,0)*'4. Formulations'!$I12</f>
        <v>0</v>
      </c>
      <c r="DY13" s="38">
        <f>IF(AND(OR(ISBLANK(DY$9),DY$9=0)=FALSE,OR(DY$9='2. Protocols'!$C12,DY$9='2. Protocols'!$E12,DY$9='2. Protocols'!$G12)),1,0)*'4. Formulations'!$I12</f>
        <v>0</v>
      </c>
      <c r="DZ13" s="38">
        <f>IF(AND(OR(ISBLANK(DZ$9),DZ$9=0)=FALSE,OR(DZ$9='2. Protocols'!$C12,DZ$9='2. Protocols'!$E12,DZ$9='2. Protocols'!$G12)),1,0)*'4. Formulations'!$I12</f>
        <v>0</v>
      </c>
      <c r="EA13" s="38">
        <f>IF(AND(OR(ISBLANK(EA$9),EA$9=0)=FALSE,OR(EA$9='2. Protocols'!$C12,EA$9='2. Protocols'!$E12,EA$9='2. Protocols'!$G12)),1,0)*'4. Formulations'!$I12</f>
        <v>0</v>
      </c>
      <c r="EB13" s="38">
        <f>IF(AND(OR(ISBLANK(EB$9),EB$9=0)=FALSE,OR(EB$9='2. Protocols'!$C12,EB$9='2. Protocols'!$E12,EB$9='2. Protocols'!$G12)),1,0)*'4. Formulations'!$I12</f>
        <v>0</v>
      </c>
      <c r="EC13" s="38">
        <f>IF(AND(OR(ISBLANK(EC$9),EC$9=0)=FALSE,OR(EC$9='2. Protocols'!$C12,EC$9='2. Protocols'!$E12,EC$9='2. Protocols'!$G12)),1,0)*'4. Formulations'!$I12</f>
        <v>0</v>
      </c>
      <c r="ED13" s="38">
        <f>IF(AND(OR(ISBLANK(ED$9),ED$9=0)=FALSE,OR(ED$9='2. Protocols'!$C12,ED$9='2. Protocols'!$E12,ED$9='2. Protocols'!$G12)),1,0)*'4. Formulations'!$I12</f>
        <v>0</v>
      </c>
      <c r="EE13" s="38">
        <f>IF(AND(OR(ISBLANK(EE$9),EE$9=0)=FALSE,OR(EE$9='2. Protocols'!$C12,EE$9='2. Protocols'!$E12,EE$9='2. Protocols'!$G12)),1,0)*'4. Formulations'!$I12</f>
        <v>0</v>
      </c>
      <c r="EF13" s="38">
        <f>IF(AND(OR(ISBLANK(EF$9),EF$9=0)=FALSE,OR(EF$9='2. Protocols'!$C12,EF$9='2. Protocols'!$E12,EF$9='2. Protocols'!$G12)),1,0)*'4. Formulations'!$I12</f>
        <v>0</v>
      </c>
      <c r="EG13" s="38">
        <f>IF(AND(OR(ISBLANK(EG$9),EG$9=0)=FALSE,OR(EG$9='2. Protocols'!$C12,EG$9='2. Protocols'!$E12,EG$9='2. Protocols'!$G12)),1,0)*'4. Formulations'!$I12</f>
        <v>0</v>
      </c>
      <c r="EH13" s="38">
        <f>IF(AND(OR(ISBLANK(EH$9),EH$9=0)=FALSE,OR(EH$9='2. Protocols'!$C12,EH$9='2. Protocols'!$E12,EH$9='2. Protocols'!$G12)),1,0)*'4. Formulations'!$I12</f>
        <v>0</v>
      </c>
      <c r="EI13" s="38">
        <f>IF(AND(OR(ISBLANK(EI$9),EI$9=0)=FALSE,OR(EI$9='2. Protocols'!$C12,EI$9='2. Protocols'!$E12,EI$9='2. Protocols'!$G12)),1,0)*'4. Formulations'!$I12</f>
        <v>0</v>
      </c>
      <c r="EK13" s="38">
        <f>IF(AND(OR(ISBLANK(EK$9),EK$9=0)=FALSE,EK$9=$DK13),1,0)*'4. Formulations'!$J12</f>
        <v>0</v>
      </c>
      <c r="EL13" s="38">
        <f>IF(AND(OR(ISBLANK(EL$9),EL$9=0)=FALSE,EL$9=$DK13),1,0)*'4. Formulations'!$J12</f>
        <v>0</v>
      </c>
      <c r="EM13" s="38">
        <f>IF(AND(OR(ISBLANK(EM$9),EM$9=0)=FALSE,EM$9=$DK13),1,0)*'4. Formulations'!$J12</f>
        <v>0</v>
      </c>
      <c r="EN13" s="38">
        <f>IF(AND(OR(ISBLANK(EN$9),EN$9=0)=FALSE,EN$9=$DK13),1,0)*'4. Formulations'!$J12</f>
        <v>0</v>
      </c>
      <c r="EO13" s="38">
        <f>IF(AND(OR(ISBLANK(EO$9),EO$9=0)=FALSE,EO$9=$DK13),1,0)*'4. Formulations'!$J12</f>
        <v>0</v>
      </c>
      <c r="EP13" s="38">
        <f>IF(AND(OR(ISBLANK(EP$9),EP$9=0)=FALSE,EP$9=$DK13),1,0)*'4. Formulations'!$J12</f>
        <v>0</v>
      </c>
      <c r="EQ13" s="38">
        <f>IF(AND(OR(ISBLANK(EQ$9),EQ$9=0)=FALSE,EQ$9=$DK13),1,0)*'4. Formulations'!$J12</f>
        <v>0</v>
      </c>
      <c r="ER13" s="38">
        <f>IF(AND(OR(ISBLANK(ER$9),ER$9=0)=FALSE,ER$9=$DK13),1,0)*'4. Formulations'!$J12</f>
        <v>0</v>
      </c>
      <c r="ES13" s="38">
        <f>IF(AND(OR(ISBLANK(ES$9),ES$9=0)=FALSE,ES$9=$DK13),1,0)*'4. Formulations'!$J12</f>
        <v>0</v>
      </c>
      <c r="ET13" s="38">
        <f>IF(AND(OR(ISBLANK(ET$9),ET$9=0)=FALSE,ET$9=$DK13),1,0)*'4. Formulations'!$J12</f>
        <v>0</v>
      </c>
      <c r="EU13" s="38">
        <f>IF(AND(OR(ISBLANK(EU$9),EU$9=0)=FALSE,EU$9=$DK13),1,0)*'4. Formulations'!$J12</f>
        <v>0</v>
      </c>
      <c r="EV13" s="38">
        <f>IF(AND(OR(ISBLANK(EV$9),EV$9=0)=FALSE,EV$9=$DK13),1,0)*'4. Formulations'!$J12</f>
        <v>0</v>
      </c>
      <c r="EW13" s="38">
        <f>IF(AND(OR(ISBLANK(EW$9),EW$9=0)=FALSE,EW$9=$DK13),1,0)*'4. Formulations'!$J12</f>
        <v>0</v>
      </c>
      <c r="EY13" s="38">
        <f>IF(AND(OR(ISBLANK(EY$9),EY$9=0)=FALSE,SUM($EK13:$EW13)&gt;0,EY$9='2. Protocols'!$G12),1,0)*'4. Formulations'!$J12</f>
        <v>0</v>
      </c>
      <c r="EZ13" s="38">
        <f>IF(AND(OR(ISBLANK(EZ$9),EZ$9=0)=FALSE,SUM($EK13:$EW13)&gt;0,EZ$9='2. Protocols'!$G12),1,0)*'4. Formulations'!$J12</f>
        <v>0</v>
      </c>
      <c r="FA13" s="38">
        <f>IF(AND(OR(ISBLANK(FA$9),FA$9=0)=FALSE,SUM($EK13:$EW13)&gt;0,FA$9='2. Protocols'!$G12),1,0)*'4. Formulations'!$J12</f>
        <v>0</v>
      </c>
      <c r="FB13" s="38">
        <f>IF(AND(OR(ISBLANK(FB$9),FB$9=0)=FALSE,SUM($EK13:$EW13)&gt;0,FB$9='2. Protocols'!$G12),1,0)*'4. Formulations'!$J12</f>
        <v>0</v>
      </c>
      <c r="FC13" s="38">
        <f>IF(AND(OR(ISBLANK(FC$9),FC$9=0)=FALSE,SUM($EK13:$EW13)&gt;0,FC$9='2. Protocols'!$G12),1,0)*'4. Formulations'!$J12</f>
        <v>0</v>
      </c>
      <c r="FD13" s="38">
        <f>IF(AND(OR(ISBLANK(FD$9),FD$9=0)=FALSE,SUM($EK13:$EW13)&gt;0,FD$9='2. Protocols'!$G12),1,0)*'4. Formulations'!$J12</f>
        <v>0</v>
      </c>
      <c r="FE13" s="38">
        <f>IF(AND(OR(ISBLANK(FE$9),FE$9=0)=FALSE,SUM($EK13:$EW13)&gt;0,FE$9='2. Protocols'!$G12),1,0)*'4. Formulations'!$J12</f>
        <v>0</v>
      </c>
      <c r="FF13" s="38">
        <f>IF(AND(OR(ISBLANK(FF$9),FF$9=0)=FALSE,SUM($EK13:$EW13)&gt;0,FF$9='2. Protocols'!$G12),1,0)*'4. Formulations'!$J12</f>
        <v>0</v>
      </c>
      <c r="FG13" s="38">
        <f>IF(AND(OR(ISBLANK(FG$9),FG$9=0)=FALSE,SUM($EK13:$EW13)&gt;0,FG$9='2. Protocols'!$G12),1,0)*'4. Formulations'!$J12</f>
        <v>0</v>
      </c>
      <c r="FH13" s="38">
        <f>IF(AND(OR(ISBLANK(FH$9),FH$9=0)=FALSE,SUM($EK13:$EW13)&gt;0,FH$9='2. Protocols'!$G12),1,0)*'4. Formulations'!$J12</f>
        <v>0</v>
      </c>
      <c r="FI13" s="38">
        <f>IF(AND(OR(ISBLANK(FI$9),FI$9=0)=FALSE,SUM($EK13:$EW13)&gt;0,FI$9='2. Protocols'!$G12),1,0)*'4. Formulations'!$J12</f>
        <v>0</v>
      </c>
      <c r="FJ13" s="38">
        <f>IF(AND(OR(ISBLANK(FJ$9),FJ$9=0)=FALSE,SUM($EK13:$EW13)&gt;0,FJ$9='2. Protocols'!$G12),1,0)*'4. Formulations'!$J12</f>
        <v>0</v>
      </c>
      <c r="FK13" s="38">
        <f>IF(AND(OR(ISBLANK(FK$9),FK$9=0)=FALSE,SUM($EK13:$EW13)&gt;0,FK$9='2. Protocols'!$G12),1,0)*'4. Formulations'!$J12</f>
        <v>0</v>
      </c>
      <c r="FL13" s="38">
        <f>IF(AND(OR(ISBLANK(FL$9),FL$9=0)=FALSE,SUM($EK13:$EW13)&gt;0,FL$9='2. Protocols'!$G12),1,0)*'4. Formulations'!$J12</f>
        <v>0</v>
      </c>
      <c r="FM13" s="38">
        <f>IF(AND(OR(ISBLANK(FM$9),FM$9=0)=FALSE,SUM($EK13:$EW13)&gt;0,FM$9='2. Protocols'!$G12),1,0)*'4. Formulations'!$J12</f>
        <v>0</v>
      </c>
      <c r="FN13" s="38">
        <f>IF(AND(OR(ISBLANK(FN$9),FN$9=0)=FALSE,SUM($EK13:$EW13)&gt;0,FN$9='2. Protocols'!$G12),1,0)*'4. Formulations'!$J12</f>
        <v>0</v>
      </c>
      <c r="FO13" s="38">
        <f>IF(AND(OR(ISBLANK(FO$9),FO$9=0)=FALSE,SUM($EK13:$EW13)&gt;0,FO$9='2. Protocols'!$G12),1,0)*'4. Formulations'!$J12</f>
        <v>0</v>
      </c>
      <c r="FP13" s="38">
        <f>IF(AND(OR(ISBLANK(FP$9),FP$9=0)=FALSE,SUM($EK13:$EW13)&gt;0,FP$9='2. Protocols'!$G12),1,0)*'4. Formulations'!$J12</f>
        <v>0</v>
      </c>
      <c r="FQ13" s="38">
        <f>IF(AND(OR(ISBLANK(FQ$9),FQ$9=0)=FALSE,SUM($EK13:$EW13)&gt;0,FQ$9='2. Protocols'!$G12),1,0)*'4. Formulations'!$J12</f>
        <v>0</v>
      </c>
      <c r="FR13" s="38">
        <f>IF(AND(OR(ISBLANK(FR$9),FR$9=0)=FALSE,SUM($EK13:$EW13)&gt;0,FR$9='2. Protocols'!$G12),1,0)*'4. Formulations'!$J12</f>
        <v>0</v>
      </c>
      <c r="FS13" s="38">
        <f>IF(AND(OR(ISBLANK(FS$9),FS$9=0)=FALSE,SUM($EK13:$EW13)&gt;0,FS$9='2. Protocols'!$G12),1,0)*'4. Formulations'!$J12</f>
        <v>0</v>
      </c>
      <c r="FT13" s="38">
        <f>IF(AND(OR(ISBLANK(FT$9),FT$9=0)=FALSE,SUM($EK13:$EW13)&gt;0,FT$9='2. Protocols'!$G12),1,0)*'4. Formulations'!$J12</f>
        <v>0</v>
      </c>
      <c r="FV13" s="38">
        <f>IF(AND(OR(ISBLANK(EY$9),EY$9=0)=FALSE,FV$9=$DL13),1,0)*'4. Formulations'!$K12</f>
        <v>0</v>
      </c>
      <c r="FW13" s="38">
        <f>IF(AND(OR(ISBLANK(EZ$9),EZ$9=0)=FALSE,FW$9=$DL13),1,0)*'4. Formulations'!$K12</f>
        <v>0</v>
      </c>
      <c r="FX13" s="38">
        <f>IF(AND(OR(ISBLANK(FA$9),FA$9=0)=FALSE,FX$9=$DL13),1,0)*'4. Formulations'!$K12</f>
        <v>0</v>
      </c>
      <c r="FY13" s="38">
        <f>IF(AND(OR(ISBLANK(FB$9),FB$9=0)=FALSE,FY$9=$DL13),1,0)*'4. Formulations'!$K12</f>
        <v>0</v>
      </c>
      <c r="FZ13" s="38">
        <f>IF(AND(OR(ISBLANK(FC$9),FC$9=0)=FALSE,FZ$9=$DL13),1,0)*'4. Formulations'!$K12</f>
        <v>0</v>
      </c>
      <c r="GA13" s="38">
        <f>IF(AND(OR(ISBLANK(FD$9),FD$9=0)=FALSE,GA$9=$DL13),1,0)*'4. Formulations'!$K12</f>
        <v>0</v>
      </c>
      <c r="GB13" s="38">
        <f>IF(AND(OR(ISBLANK(FE$9),FE$9=0)=FALSE,GB$9=$DL13),1,0)*'4. Formulations'!$K12</f>
        <v>0</v>
      </c>
      <c r="GC13" s="38">
        <f>IF(AND(OR(ISBLANK(FF$9),FF$9=0)=FALSE,GC$9=$DL13),1,0)*'4. Formulations'!$K12</f>
        <v>0</v>
      </c>
      <c r="GD13" s="38">
        <f>IF(AND(OR(ISBLANK(FG$9),FG$9=0)=FALSE,GD$9=$DL13),1,0)*'4. Formulations'!$K12</f>
        <v>0</v>
      </c>
      <c r="GE13" s="38">
        <f>IF(AND(OR(ISBLANK(FH$9),FH$9=0)=FALSE,GE$9=$DL13),1,0)*'4. Formulations'!$K12</f>
        <v>0</v>
      </c>
      <c r="GF13" s="38">
        <f>IF(AND(OR(ISBLANK(FI$9),FI$9=0)=FALSE,GF$9=$DL13),1,0)*'4. Formulations'!$K12</f>
        <v>0</v>
      </c>
      <c r="GG13" s="38">
        <f>IF(AND(OR(ISBLANK(FJ$9),FJ$9=0)=FALSE,GG$9=$DL13),1,0)*'4. Formulations'!$K12</f>
        <v>0</v>
      </c>
      <c r="GH13" s="38">
        <f>IF(AND(OR(ISBLANK(FK$9),FK$9=0)=FALSE,GH$9=$DL13),1,0)*'4. Formulations'!$K12</f>
        <v>0</v>
      </c>
      <c r="GI13" s="38">
        <f>IF(AND(OR(ISBLANK(FL$9),FL$9=0)=FALSE,GI$9=$DL13),1,0)*'4. Formulations'!$K12</f>
        <v>0</v>
      </c>
      <c r="GJ13" s="38">
        <f>IF(AND(OR(ISBLANK(FM$9),FM$9=0)=FALSE,GJ$9=$DL13),1,0)*'4. Formulations'!$K12</f>
        <v>0</v>
      </c>
      <c r="GL13" s="38">
        <f>IF(AND(OR(ISBLANK(GL$9),GL$9=0)=FALSE,OR(GL$9='2. Protocols'!$C12,GL$9='2. Protocols'!$E12,GL$9='2. Protocols'!$G12)),1,0)*'4. Formulations'!$L12</f>
        <v>0</v>
      </c>
      <c r="GM13" s="38">
        <f>IF(AND(OR(ISBLANK(GM$9),GM$9=0)=FALSE,OR(GM$9='2. Protocols'!$C12,GM$9='2. Protocols'!$E12,GM$9='2. Protocols'!$G12)),1,0)*'4. Formulations'!$L12</f>
        <v>0</v>
      </c>
      <c r="GN13" s="38">
        <f>IF(AND(OR(ISBLANK(GN$9),GN$9=0)=FALSE,OR(GN$9='2. Protocols'!$C12,GN$9='2. Protocols'!$E12,GN$9='2. Protocols'!$G12)),1,0)*'4. Formulations'!$L12</f>
        <v>0</v>
      </c>
      <c r="GO13" s="38">
        <f>IF(AND(OR(ISBLANK(GO$9),GO$9=0)=FALSE,OR(GO$9='2. Protocols'!$C12,GO$9='2. Protocols'!$E12,GO$9='2. Protocols'!$G12)),1,0)*'4. Formulations'!$L12</f>
        <v>0</v>
      </c>
      <c r="GP13" s="38">
        <f>IF(AND(OR(ISBLANK(GP$9),GP$9=0)=FALSE,OR(GP$9='2. Protocols'!$C12,GP$9='2. Protocols'!$E12,GP$9='2. Protocols'!$G12)),1,0)*'4. Formulations'!$L12</f>
        <v>0</v>
      </c>
      <c r="GQ13" s="38">
        <f>IF(AND(OR(ISBLANK(GQ$9),GQ$9=0)=FALSE,OR(GQ$9='2. Protocols'!$C12,GQ$9='2. Protocols'!$E12,GQ$9='2. Protocols'!$G12)),1,0)*'4. Formulations'!$L12</f>
        <v>0</v>
      </c>
      <c r="GR13" s="38">
        <f>IF(AND(OR(ISBLANK(GR$9),GR$9=0)=FALSE,OR(GR$9='2. Protocols'!$C12,GR$9='2. Protocols'!$E12,GR$9='2. Protocols'!$G12)),1,0)*'4. Formulations'!$L12</f>
        <v>0</v>
      </c>
      <c r="GS13" s="38">
        <f>IF(AND(OR(ISBLANK(GS$9),GS$9=0)=FALSE,OR(GS$9='2. Protocols'!$C12,GS$9='2. Protocols'!$E12,GS$9='2. Protocols'!$G12)),1,0)*'4. Formulations'!$L12</f>
        <v>0</v>
      </c>
      <c r="GT13" s="38">
        <f>IF(AND(OR(ISBLANK(GT$9),GT$9=0)=FALSE,OR(GT$9='2. Protocols'!$C12,GT$9='2. Protocols'!$E12,GT$9='2. Protocols'!$G12)),1,0)*'4. Formulations'!$L12</f>
        <v>0</v>
      </c>
      <c r="GU13" s="38">
        <f>IF(AND(OR(ISBLANK(GU$9),GU$9=0)=FALSE,OR(GU$9='2. Protocols'!$C12,GU$9='2. Protocols'!$E12,GU$9='2. Protocols'!$G12)),1,0)*'4. Formulations'!$L12</f>
        <v>0</v>
      </c>
      <c r="GV13" s="38">
        <f>IF(AND(OR(ISBLANK(GV$9),GV$9=0)=FALSE,OR(GV$9='2. Protocols'!$C12,GV$9='2. Protocols'!$E12,GV$9='2. Protocols'!$G12)),1,0)*'4. Formulations'!$L12</f>
        <v>0</v>
      </c>
      <c r="GW13" s="38">
        <f>IF(AND(OR(ISBLANK(GW$9),GW$9=0)=FALSE,OR(GW$9='2. Protocols'!$C12,GW$9='2. Protocols'!$E12,GW$9='2. Protocols'!$G12)),1,0)*'4. Formulations'!$L12</f>
        <v>0</v>
      </c>
      <c r="GX13" s="38">
        <f>IF(AND(OR(ISBLANK(GX$9),GX$9=0)=FALSE,OR(GX$9='2. Protocols'!$C12,GX$9='2. Protocols'!$E12,GX$9='2. Protocols'!$G12)),1,0)*'4. Formulations'!$L12</f>
        <v>0</v>
      </c>
      <c r="GY13" s="38">
        <f>IF(AND(OR(ISBLANK(GY$9),GY$9=0)=FALSE,OR(GY$9='2. Protocols'!$C12,GY$9='2. Protocols'!$E12,GY$9='2. Protocols'!$G12)),1,0)*'4. Formulations'!$L12</f>
        <v>0</v>
      </c>
      <c r="GZ13" s="38">
        <f>IF(AND(OR(ISBLANK(GZ$9),GZ$9=0)=FALSE,OR(GZ$9='2. Protocols'!$C12,GZ$9='2. Protocols'!$E12,GZ$9='2. Protocols'!$G12)),1,0)*'4. Formulations'!$L12</f>
        <v>0</v>
      </c>
      <c r="HA13" s="38">
        <f>IF(AND(OR(ISBLANK(HA$9),HA$9=0)=FALSE,OR(HA$9='2. Protocols'!$C12,HA$9='2. Protocols'!$E12,HA$9='2. Protocols'!$G12)),1,0)*'4. Formulations'!$L12</f>
        <v>0</v>
      </c>
      <c r="HB13" s="38">
        <f>IF(AND(OR(ISBLANK(HB$9),HB$9=0)=FALSE,OR(HB$9='2. Protocols'!$C12,HB$9='2. Protocols'!$E12,HB$9='2. Protocols'!$G12)),1,0)*'4. Formulations'!$L12</f>
        <v>0</v>
      </c>
      <c r="HC13" s="38">
        <f>IF(AND(OR(ISBLANK(HC$9),HC$9=0)=FALSE,OR(HC$9='2. Protocols'!$C12,HC$9='2. Protocols'!$E12,HC$9='2. Protocols'!$G12)),1,0)*'4. Formulations'!$L12</f>
        <v>0</v>
      </c>
      <c r="HD13" s="38">
        <f>IF(AND(OR(ISBLANK(HD$9),HD$9=0)=FALSE,OR(HD$9='2. Protocols'!$C12,HD$9='2. Protocols'!$E12,HD$9='2. Protocols'!$G12)),1,0)*'4. Formulations'!$L12</f>
        <v>0</v>
      </c>
      <c r="HE13" s="38">
        <f>IF(AND(OR(ISBLANK(HE$9),HE$9=0)=FALSE,OR(HE$9='2. Protocols'!$C12,HE$9='2. Protocols'!$E12,HE$9='2. Protocols'!$G12)),1,0)*'4. Formulations'!$L12</f>
        <v>0</v>
      </c>
      <c r="HF13" s="38">
        <f>IF(AND(OR(ISBLANK(HF$9),HF$9=0)=FALSE,OR(HF$9='2. Protocols'!$C12,HF$9='2. Protocols'!$E12,HF$9='2. Protocols'!$G12)),1,0)*'4. Formulations'!$L12</f>
        <v>0</v>
      </c>
      <c r="HG13" s="38">
        <f>IF(AND(OR(ISBLANK(HG$9),HG$9=0)=FALSE,OR(HG$9='2. Protocols'!$C12,HG$9='2. Protocols'!$E12,HG$9='2. Protocols'!$G12)),1,0)*'4. Formulations'!$L12</f>
        <v>0</v>
      </c>
      <c r="HI13" s="38">
        <f>IF(AND(OR(ISBLANK(HI$9),HI$9=0)=FALSE,HI$9=$DK13),1,0)*'4. Formulations'!$M12</f>
        <v>0</v>
      </c>
      <c r="HJ13" s="38">
        <f>IF(AND(OR(ISBLANK(HJ$9),HJ$9=0)=FALSE,HJ$9=$DK13),1,0)*'4. Formulations'!$M12</f>
        <v>0</v>
      </c>
      <c r="HK13" s="38">
        <f>IF(AND(OR(ISBLANK(HK$9),HK$9=0)=FALSE,HK$9=$DK13),1,0)*'4. Formulations'!$M12</f>
        <v>0</v>
      </c>
      <c r="HL13" s="38">
        <f>IF(AND(OR(ISBLANK(HL$9),HL$9=0)=FALSE,HL$9=$DK13),1,0)*'4. Formulations'!$M12</f>
        <v>0</v>
      </c>
      <c r="HM13" s="38">
        <f>IF(AND(OR(ISBLANK(HM$9),HM$9=0)=FALSE,HM$9=$DK13),1,0)*'4. Formulations'!$M12</f>
        <v>0</v>
      </c>
      <c r="HN13" s="38">
        <f>IF(AND(OR(ISBLANK(HN$9),HN$9=0)=FALSE,HN$9=$DK13),1,0)*'4. Formulations'!$M12</f>
        <v>0</v>
      </c>
      <c r="HO13" s="38">
        <f>IF(AND(OR(ISBLANK(HO$9),HO$9=0)=FALSE,HO$9=$DK13),1,0)*'4. Formulations'!$M12</f>
        <v>0</v>
      </c>
      <c r="HP13" s="38">
        <f>IF(AND(OR(ISBLANK(HP$9),HP$9=0)=FALSE,HP$9=$DK13),1,0)*'4. Formulations'!$M12</f>
        <v>0</v>
      </c>
      <c r="HQ13" s="38">
        <f>IF(AND(OR(ISBLANK(HQ$9),HQ$9=0)=FALSE,HQ$9=$DK13),1,0)*'4. Formulations'!$M12</f>
        <v>0</v>
      </c>
      <c r="HR13" s="38">
        <f>IF(AND(OR(ISBLANK(HR$9),HR$9=0)=FALSE,HR$9=$DK13),1,0)*'4. Formulations'!$M12</f>
        <v>0</v>
      </c>
      <c r="HS13" s="38">
        <f>IF(AND(OR(ISBLANK(HS$9),HS$9=0)=FALSE,HS$9=$DK13),1,0)*'4. Formulations'!$M12</f>
        <v>0</v>
      </c>
      <c r="HT13" s="38">
        <f>IF(AND(OR(ISBLANK(HT$9),HT$9=0)=FALSE,HT$9=$DK13),1,0)*'4. Formulations'!$M12</f>
        <v>0</v>
      </c>
      <c r="HU13" s="38">
        <f>IF(AND(OR(ISBLANK(HU$9),HU$9=0)=FALSE,HU$9=$DK13),1,0)*'4. Formulations'!$M12</f>
        <v>0</v>
      </c>
      <c r="HW13" s="38">
        <f>IF(AND(OR(ISBLANK(HW$9),HW$9=0)=FALSE,SUM($HI13:$HU13)&gt;0,HW$9='2. Protocols'!$G12),1,0)*'4. Formulations'!$M12</f>
        <v>0</v>
      </c>
      <c r="HX13" s="38">
        <f>IF(AND(OR(ISBLANK(HX$9),HX$9=0)=FALSE,SUM($HI13:$HU13)&gt;0,HX$9='2. Protocols'!$G12),1,0)*'4. Formulations'!$M12</f>
        <v>0</v>
      </c>
      <c r="HY13" s="38">
        <f>IF(AND(OR(ISBLANK(HY$9),HY$9=0)=FALSE,SUM($HI13:$HU13)&gt;0,HY$9='2. Protocols'!$G12),1,0)*'4. Formulations'!$M12</f>
        <v>0</v>
      </c>
      <c r="HZ13" s="38">
        <f>IF(AND(OR(ISBLANK(HZ$9),HZ$9=0)=FALSE,SUM($HI13:$HU13)&gt;0,HZ$9='2. Protocols'!$G12),1,0)*'4. Formulations'!$M12</f>
        <v>0</v>
      </c>
      <c r="IA13" s="38">
        <f>IF(AND(OR(ISBLANK(IA$9),IA$9=0)=FALSE,SUM($HI13:$HU13)&gt;0,IA$9='2. Protocols'!$G12),1,0)*'4. Formulations'!$M12</f>
        <v>0</v>
      </c>
      <c r="IB13" s="38">
        <f>IF(AND(OR(ISBLANK(IB$9),IB$9=0)=FALSE,SUM($HI13:$HU13)&gt;0,IB$9='2. Protocols'!$G12),1,0)*'4. Formulations'!$M12</f>
        <v>0</v>
      </c>
      <c r="IC13" s="38">
        <f>IF(AND(OR(ISBLANK(IC$9),IC$9=0)=FALSE,SUM($HI13:$HU13)&gt;0,IC$9='2. Protocols'!$G12),1,0)*'4. Formulations'!$M12</f>
        <v>0</v>
      </c>
      <c r="ID13" s="38">
        <f>IF(AND(OR(ISBLANK(ID$9),ID$9=0)=FALSE,SUM($HI13:$HU13)&gt;0,ID$9='2. Protocols'!$G12),1,0)*'4. Formulations'!$M12</f>
        <v>0</v>
      </c>
      <c r="IE13" s="38">
        <f>IF(AND(OR(ISBLANK(IE$9),IE$9=0)=FALSE,SUM($HI13:$HU13)&gt;0,IE$9='2. Protocols'!$G12),1,0)*'4. Formulations'!$M12</f>
        <v>0</v>
      </c>
      <c r="IF13" s="38">
        <f>IF(AND(OR(ISBLANK(IF$9),IF$9=0)=FALSE,SUM($HI13:$HU13)&gt;0,IF$9='2. Protocols'!$G12),1,0)*'4. Formulations'!$M12</f>
        <v>0</v>
      </c>
      <c r="IG13" s="38">
        <f>IF(AND(OR(ISBLANK(IG$9),IG$9=0)=FALSE,SUM($HI13:$HU13)&gt;0,IG$9='2. Protocols'!$G12),1,0)*'4. Formulations'!$M12</f>
        <v>0</v>
      </c>
      <c r="IH13" s="38">
        <f>IF(AND(OR(ISBLANK(IH$9),IH$9=0)=FALSE,SUM($HI13:$HU13)&gt;0,IH$9='2. Protocols'!$G12),1,0)*'4. Formulations'!$M12</f>
        <v>0</v>
      </c>
      <c r="II13" s="38">
        <f>IF(AND(OR(ISBLANK(II$9),II$9=0)=FALSE,SUM($HI13:$HU13)&gt;0,II$9='2. Protocols'!$G12),1,0)*'4. Formulations'!$M12</f>
        <v>0</v>
      </c>
      <c r="IJ13" s="38">
        <f>IF(AND(OR(ISBLANK(IJ$9),IJ$9=0)=FALSE,SUM($HI13:$HU13)&gt;0,IJ$9='2. Protocols'!$G12),1,0)*'4. Formulations'!$M12</f>
        <v>0</v>
      </c>
      <c r="IK13" s="38">
        <f>IF(AND(OR(ISBLANK(IK$9),IK$9=0)=FALSE,SUM($HI13:$HU13)&gt;0,IK$9='2. Protocols'!$G12),1,0)*'4. Formulations'!$M12</f>
        <v>0</v>
      </c>
      <c r="IL13" s="38">
        <f>IF(AND(OR(ISBLANK(IL$9),IL$9=0)=FALSE,SUM($HI13:$HU13)&gt;0,IL$9='2. Protocols'!$G12),1,0)*'4. Formulations'!$M12</f>
        <v>0</v>
      </c>
      <c r="IM13" s="38">
        <f>IF(AND(OR(ISBLANK(IM$9),IM$9=0)=FALSE,SUM($HI13:$HU13)&gt;0,IM$9='2. Protocols'!$G12),1,0)*'4. Formulations'!$M12</f>
        <v>0</v>
      </c>
      <c r="IN13" s="38">
        <f>IF(AND(OR(ISBLANK(IN$9),IN$9=0)=FALSE,SUM($HI13:$HU13)&gt;0,IN$9='2. Protocols'!$G12),1,0)*'4. Formulations'!$M12</f>
        <v>0</v>
      </c>
      <c r="IO13" s="38">
        <f>IF(AND(OR(ISBLANK(IO$9),IO$9=0)=FALSE,SUM($HI13:$HU13)&gt;0,IO$9='2. Protocols'!$G12),1,0)*'4. Formulations'!$M12</f>
        <v>0</v>
      </c>
      <c r="IP13" s="38">
        <f>IF(AND(OR(ISBLANK(IP$9),IP$9=0)=FALSE,SUM($HI13:$HU13)&gt;0,IP$9='2. Protocols'!$G12),1,0)*'4. Formulations'!$M12</f>
        <v>0</v>
      </c>
      <c r="IQ13" s="38">
        <f>IF(AND(OR(ISBLANK(IQ$9),IQ$9=0)=FALSE,SUM($HI13:$HU13)&gt;0,IQ$9='2. Protocols'!$G12),1,0)*'4. Formulations'!$M12</f>
        <v>0</v>
      </c>
      <c r="IR13" s="38">
        <f>IF(AND(OR(ISBLANK(IR$9),IR$9=0)=FALSE,SUM($HI13:$HU13)&gt;0,IR$9='2. Protocols'!$G12),1,0)*'4. Formulations'!$M12</f>
        <v>0</v>
      </c>
      <c r="IT13" s="38">
        <f>IF(AND(OR(ISBLANK(IT$9),IT$9=0)=FALSE,IT$9=$DL13),1,0)*'4. Formulations'!$N12</f>
        <v>0</v>
      </c>
      <c r="IU13" s="38">
        <f>IF(AND(OR(ISBLANK(IU$9),IU$9=0)=FALSE,IU$9=$DL13),1,0)*'4. Formulations'!$N12</f>
        <v>0</v>
      </c>
      <c r="IV13" s="38">
        <f>IF(AND(OR(ISBLANK(IV$9),IV$9=0)=FALSE,IV$9=$DL13),1,0)*'4. Formulations'!$N12</f>
        <v>0</v>
      </c>
      <c r="IW13" s="38">
        <f>IF(AND(OR(ISBLANK(IW$9),IW$9=0)=FALSE,IW$9=$DL13),1,0)*'4. Formulations'!$N12</f>
        <v>0</v>
      </c>
      <c r="IX13" s="38">
        <f>IF(AND(OR(ISBLANK(IX$9),IX$9=0)=FALSE,IX$9=$DL13),1,0)*'4. Formulations'!$N12</f>
        <v>0</v>
      </c>
      <c r="IY13" s="38">
        <f>IF(AND(OR(ISBLANK(IY$9),IY$9=0)=FALSE,IY$9=$DL13),1,0)*'4. Formulations'!$N12</f>
        <v>0</v>
      </c>
      <c r="IZ13" s="38">
        <f>IF(AND(OR(ISBLANK(IZ$9),IZ$9=0)=FALSE,IZ$9=$DL13),1,0)*'4. Formulations'!$N12</f>
        <v>0</v>
      </c>
      <c r="JA13" s="38">
        <f>IF(AND(OR(ISBLANK(JA$9),JA$9=0)=FALSE,JA$9=$DL13),1,0)*'4. Formulations'!$N12</f>
        <v>0</v>
      </c>
      <c r="JB13" s="38">
        <f>IF(AND(OR(ISBLANK(JB$9),JB$9=0)=FALSE,JB$9=$DL13),1,0)*'4. Formulations'!$N12</f>
        <v>0</v>
      </c>
      <c r="JC13" s="38">
        <f>IF(AND(OR(ISBLANK(JC$9),JC$9=0)=FALSE,JC$9=$DL13),1,0)*'4. Formulations'!$N12</f>
        <v>0</v>
      </c>
      <c r="JD13" s="38">
        <f>IF(AND(OR(ISBLANK(JD$9),JD$9=0)=FALSE,JD$9=$DL13),1,0)*'4. Formulations'!$N12</f>
        <v>0</v>
      </c>
      <c r="JE13" s="38">
        <f>IF(AND(OR(ISBLANK(JE$9),JE$9=0)=FALSE,JE$9=$DL13),1,0)*'4. Formulations'!$N12</f>
        <v>0</v>
      </c>
      <c r="JF13" s="38">
        <f>IF(AND(OR(ISBLANK(JF$9),JF$9=0)=FALSE,JF$9=$DL13),1,0)*'4. Formulations'!$N12</f>
        <v>0</v>
      </c>
      <c r="JG13" s="38">
        <f>IF(AND(OR(ISBLANK(JG$9),JG$9=0)=FALSE,JG$9=$DL13),1,0)*'4. Formulations'!$N12</f>
        <v>0</v>
      </c>
      <c r="JH13" s="38">
        <f>IF(AND(OR(ISBLANK(JH$9),JH$9=0)=FALSE,JH$9=$DL13),1,0)*'4. Formulations'!$N12</f>
        <v>0</v>
      </c>
      <c r="JJ13" s="38">
        <f>IF(AND(OR(ISBLANK(JJ$9),JJ$9=0)=FALSE,OR(JJ$9='2. Protocols'!$C12,JJ$9='2. Protocols'!$E12,JJ$9='2. Protocols'!$G12)),1,0)*'4. Formulations'!$O12</f>
        <v>0</v>
      </c>
      <c r="JK13" s="38">
        <f>IF(AND(OR(ISBLANK(JK$9),JK$9=0)=FALSE,OR(JK$9='2. Protocols'!$C12,JK$9='2. Protocols'!$E12,JK$9='2. Protocols'!$G12)),1,0)*'4. Formulations'!$O12</f>
        <v>0</v>
      </c>
      <c r="JL13" s="38">
        <f>IF(AND(OR(ISBLANK(JL$9),JL$9=0)=FALSE,OR(JL$9='2. Protocols'!$C12,JL$9='2. Protocols'!$E12,JL$9='2. Protocols'!$G12)),1,0)*'4. Formulations'!$O12</f>
        <v>0</v>
      </c>
      <c r="JM13" s="38">
        <f>IF(AND(OR(ISBLANK(JM$9),JM$9=0)=FALSE,OR(JM$9='2. Protocols'!$C12,JM$9='2. Protocols'!$E12,JM$9='2. Protocols'!$G12)),1,0)*'4. Formulations'!$O12</f>
        <v>0</v>
      </c>
      <c r="JN13" s="38">
        <f>IF(AND(OR(ISBLANK(JN$9),JN$9=0)=FALSE,OR(JN$9='2. Protocols'!$C12,JN$9='2. Protocols'!$E12,JN$9='2. Protocols'!$G12)),1,0)*'4. Formulations'!$O12</f>
        <v>0</v>
      </c>
      <c r="JO13" s="38">
        <f>IF(AND(OR(ISBLANK(JO$9),JO$9=0)=FALSE,OR(JO$9='2. Protocols'!$C12,JO$9='2. Protocols'!$E12,JO$9='2. Protocols'!$G12)),1,0)*'4. Formulations'!$O12</f>
        <v>0</v>
      </c>
      <c r="JP13" s="38">
        <f>IF(AND(OR(ISBLANK(JP$9),JP$9=0)=FALSE,OR(JP$9='2. Protocols'!$C12,JP$9='2. Protocols'!$E12,JP$9='2. Protocols'!$G12)),1,0)*'4. Formulations'!$O12</f>
        <v>0</v>
      </c>
      <c r="JQ13" s="38">
        <f>IF(AND(OR(ISBLANK(JQ$9),JQ$9=0)=FALSE,OR(JQ$9='2. Protocols'!$C12,JQ$9='2. Protocols'!$E12,JQ$9='2. Protocols'!$G12)),1,0)*'4. Formulations'!$O12</f>
        <v>0</v>
      </c>
      <c r="JR13" s="38">
        <f>IF(AND(OR(ISBLANK(JR$9),JR$9=0)=FALSE,OR(JR$9='2. Protocols'!$C12,JR$9='2. Protocols'!$E12,JR$9='2. Protocols'!$G12)),1,0)*'4. Formulations'!$O12</f>
        <v>0</v>
      </c>
      <c r="JS13" s="38">
        <f>IF(AND(OR(ISBLANK(JS$9),JS$9=0)=FALSE,OR(JS$9='2. Protocols'!$C12,JS$9='2. Protocols'!$E12,JS$9='2. Protocols'!$G12)),1,0)*'4. Formulations'!$O12</f>
        <v>0</v>
      </c>
      <c r="JT13" s="38">
        <f>IF(AND(OR(ISBLANK(JT$9),JT$9=0)=FALSE,OR(JT$9='2. Protocols'!$C12,JT$9='2. Protocols'!$E12,JT$9='2. Protocols'!$G12)),1,0)*'4. Formulations'!$O12</f>
        <v>0</v>
      </c>
      <c r="JU13" s="38">
        <f>IF(AND(OR(ISBLANK(JU$9),JU$9=0)=FALSE,OR(JU$9='2. Protocols'!$C12,JU$9='2. Protocols'!$E12,JU$9='2. Protocols'!$G12)),1,0)*'4. Formulations'!$O12</f>
        <v>0</v>
      </c>
      <c r="JV13" s="38">
        <f>IF(AND(OR(ISBLANK(JV$9),JV$9=0)=FALSE,OR(JV$9='2. Protocols'!$C12,JV$9='2. Protocols'!$E12,JV$9='2. Protocols'!$G12)),1,0)*'4. Formulations'!$O12</f>
        <v>0</v>
      </c>
      <c r="JW13" s="38">
        <f>IF(AND(OR(ISBLANK(JW$9),JW$9=0)=FALSE,OR(JW$9='2. Protocols'!$C12,JW$9='2. Protocols'!$E12,JW$9='2. Protocols'!$G12)),1,0)*'4. Formulations'!$O12</f>
        <v>0</v>
      </c>
      <c r="JX13" s="38">
        <f>IF(AND(OR(ISBLANK(JX$9),JX$9=0)=FALSE,OR(JX$9='2. Protocols'!$C12,JX$9='2. Protocols'!$E12,JX$9='2. Protocols'!$G12)),1,0)*'4. Formulations'!$O12</f>
        <v>0</v>
      </c>
      <c r="JY13" s="38">
        <f>IF(AND(OR(ISBLANK(JY$9),JY$9=0)=FALSE,OR(JY$9='2. Protocols'!$C12,JY$9='2. Protocols'!$E12,JY$9='2. Protocols'!$G12)),1,0)*'4. Formulations'!$O12</f>
        <v>0</v>
      </c>
      <c r="JZ13" s="38">
        <f>IF(AND(OR(ISBLANK(JZ$9),JZ$9=0)=FALSE,OR(JZ$9='2. Protocols'!$C12,JZ$9='2. Protocols'!$E12,JZ$9='2. Protocols'!$G12)),1,0)*'4. Formulations'!$O12</f>
        <v>0</v>
      </c>
      <c r="KA13" s="38">
        <f>IF(AND(OR(ISBLANK(KA$9),KA$9=0)=FALSE,OR(KA$9='2. Protocols'!$C12,KA$9='2. Protocols'!$E12,KA$9='2. Protocols'!$G12)),1,0)*'4. Formulations'!$O12</f>
        <v>0</v>
      </c>
      <c r="KB13" s="38">
        <f>IF(AND(OR(ISBLANK(KB$9),KB$9=0)=FALSE,OR(KB$9='2. Protocols'!$C12,KB$9='2. Protocols'!$E12,KB$9='2. Protocols'!$G12)),1,0)*'4. Formulations'!$O12</f>
        <v>0</v>
      </c>
      <c r="KC13" s="38">
        <f>IF(AND(OR(ISBLANK(KC$9),KC$9=0)=FALSE,OR(KC$9='2. Protocols'!$C12,KC$9='2. Protocols'!$E12,KC$9='2. Protocols'!$G12)),1,0)*'4. Formulations'!$O12</f>
        <v>0</v>
      </c>
      <c r="KD13" s="38">
        <f>IF(AND(OR(ISBLANK(KD$9),KD$9=0)=FALSE,OR(KD$9='2. Protocols'!$C12,KD$9='2. Protocols'!$E12,KD$9='2. Protocols'!$G12)),1,0)*'4. Formulations'!$O12</f>
        <v>0</v>
      </c>
      <c r="KE13" s="38">
        <f>IF(AND(OR(ISBLANK(KE$9),KE$9=0)=FALSE,OR(KE$9='2. Protocols'!$C12,KE$9='2. Protocols'!$E12,KE$9='2. Protocols'!$G12)),1,0)*'4. Formulations'!$O12</f>
        <v>0</v>
      </c>
      <c r="KG13" s="38">
        <f>IF(AND(OR(ISBLANK(KG$9),KG$9=0)=FALSE,KG$9=$DK13),1,0)*'4. Formulations'!$P12</f>
        <v>0</v>
      </c>
      <c r="KH13" s="38">
        <f>IF(AND(OR(ISBLANK(KH$9),KH$9=0)=FALSE,KH$9=$DK13),1,0)*'4. Formulations'!$P12</f>
        <v>0</v>
      </c>
      <c r="KI13" s="38">
        <f>IF(AND(OR(ISBLANK(KI$9),KI$9=0)=FALSE,KI$9=$DK13),1,0)*'4. Formulations'!$P12</f>
        <v>0</v>
      </c>
      <c r="KJ13" s="38">
        <f>IF(AND(OR(ISBLANK(KJ$9),KJ$9=0)=FALSE,KJ$9=$DK13),1,0)*'4. Formulations'!$P12</f>
        <v>0</v>
      </c>
      <c r="KK13" s="38">
        <f>IF(AND(OR(ISBLANK(KK$9),KK$9=0)=FALSE,KK$9=$DK13),1,0)*'4. Formulations'!$P12</f>
        <v>0</v>
      </c>
      <c r="KL13" s="38">
        <f>IF(AND(OR(ISBLANK(KL$9),KL$9=0)=FALSE,KL$9=$DK13),1,0)*'4. Formulations'!$P12</f>
        <v>0</v>
      </c>
      <c r="KM13" s="38">
        <f>IF(AND(OR(ISBLANK(KM$9),KM$9=0)=FALSE,KM$9=$DK13),1,0)*'4. Formulations'!$P12</f>
        <v>0</v>
      </c>
      <c r="KN13" s="38">
        <f>IF(AND(OR(ISBLANK(KN$9),KN$9=0)=FALSE,KN$9=$DK13),1,0)*'4. Formulations'!$P12</f>
        <v>0</v>
      </c>
      <c r="KO13" s="38">
        <f>IF(AND(OR(ISBLANK(KO$9),KO$9=0)=FALSE,KO$9=$DK13),1,0)*'4. Formulations'!$P12</f>
        <v>0</v>
      </c>
      <c r="KP13" s="38">
        <f>IF(AND(OR(ISBLANK(KP$9),KP$9=0)=FALSE,KP$9=$DK13),1,0)*'4. Formulations'!$P12</f>
        <v>0</v>
      </c>
      <c r="KQ13" s="38">
        <f>IF(AND(OR(ISBLANK(KQ$9),KQ$9=0)=FALSE,KQ$9=$DK13),1,0)*'4. Formulations'!$P12</f>
        <v>0</v>
      </c>
      <c r="KR13" s="38">
        <f>IF(AND(OR(ISBLANK(KR$9),KR$9=0)=FALSE,KR$9=$DK13),1,0)*'4. Formulations'!$P12</f>
        <v>0</v>
      </c>
      <c r="KS13" s="38">
        <f>IF(AND(OR(ISBLANK(KS$9),KS$9=0)=FALSE,KS$9=$DK13),1,0)*'4. Formulations'!$P12</f>
        <v>0</v>
      </c>
      <c r="KU13" s="38">
        <f>IF(AND(OR(ISBLANK(KU$9),KU$9=0)=FALSE,SUM($KG13:$KS13)&gt;0,KU$9='2. Protocols'!$G12),1,0)*'4. Formulations'!$P12</f>
        <v>0</v>
      </c>
      <c r="KV13" s="38">
        <f>IF(AND(OR(ISBLANK(KV$9),KV$9=0)=FALSE,SUM($KG13:$KS13)&gt;0,KV$9='2. Protocols'!$G12),1,0)*'4. Formulations'!$P12</f>
        <v>0</v>
      </c>
      <c r="KW13" s="38">
        <f>IF(AND(OR(ISBLANK(KW$9),KW$9=0)=FALSE,SUM($KG13:$KS13)&gt;0,KW$9='2. Protocols'!$G12),1,0)*'4. Formulations'!$P12</f>
        <v>0</v>
      </c>
      <c r="KX13" s="38">
        <f>IF(AND(OR(ISBLANK(KX$9),KX$9=0)=FALSE,SUM($KG13:$KS13)&gt;0,KX$9='2. Protocols'!$G12),1,0)*'4. Formulations'!$P12</f>
        <v>0</v>
      </c>
      <c r="KY13" s="38">
        <f>IF(AND(OR(ISBLANK(KY$9),KY$9=0)=FALSE,SUM($KG13:$KS13)&gt;0,KY$9='2. Protocols'!$G12),1,0)*'4. Formulations'!$P12</f>
        <v>0</v>
      </c>
      <c r="KZ13" s="38">
        <f>IF(AND(OR(ISBLANK(KZ$9),KZ$9=0)=FALSE,SUM($KG13:$KS13)&gt;0,KZ$9='2. Protocols'!$G12),1,0)*'4. Formulations'!$P12</f>
        <v>0</v>
      </c>
      <c r="LA13" s="38">
        <f>IF(AND(OR(ISBLANK(LA$9),LA$9=0)=FALSE,SUM($KG13:$KS13)&gt;0,LA$9='2. Protocols'!$G12),1,0)*'4. Formulations'!$P12</f>
        <v>0</v>
      </c>
      <c r="LB13" s="38">
        <f>IF(AND(OR(ISBLANK(LB$9),LB$9=0)=FALSE,SUM($KG13:$KS13)&gt;0,LB$9='2. Protocols'!$G12),1,0)*'4. Formulations'!$P12</f>
        <v>0</v>
      </c>
      <c r="LC13" s="38">
        <f>IF(AND(OR(ISBLANK(LC$9),LC$9=0)=FALSE,SUM($KG13:$KS13)&gt;0,LC$9='2. Protocols'!$G12),1,0)*'4. Formulations'!$P12</f>
        <v>0</v>
      </c>
      <c r="LD13" s="38">
        <f>IF(AND(OR(ISBLANK(LD$9),LD$9=0)=FALSE,SUM($KG13:$KS13)&gt;0,LD$9='2. Protocols'!$G12),1,0)*'4. Formulations'!$P12</f>
        <v>0</v>
      </c>
      <c r="LE13" s="38">
        <f>IF(AND(OR(ISBLANK(LE$9),LE$9=0)=FALSE,SUM($KG13:$KS13)&gt;0,LE$9='2. Protocols'!$G12),1,0)*'4. Formulations'!$P12</f>
        <v>0</v>
      </c>
      <c r="LF13" s="38">
        <f>IF(AND(OR(ISBLANK(LF$9),LF$9=0)=FALSE,SUM($KG13:$KS13)&gt;0,LF$9='2. Protocols'!$G12),1,0)*'4. Formulations'!$P12</f>
        <v>0</v>
      </c>
      <c r="LG13" s="38">
        <f>IF(AND(OR(ISBLANK(LG$9),LG$9=0)=FALSE,SUM($KG13:$KS13)&gt;0,LG$9='2. Protocols'!$G12),1,0)*'4. Formulations'!$P12</f>
        <v>0</v>
      </c>
      <c r="LH13" s="38">
        <f>IF(AND(OR(ISBLANK(LH$9),LH$9=0)=FALSE,SUM($KG13:$KS13)&gt;0,LH$9='2. Protocols'!$G12),1,0)*'4. Formulations'!$P12</f>
        <v>0</v>
      </c>
      <c r="LI13" s="38">
        <f>IF(AND(OR(ISBLANK(LI$9),LI$9=0)=FALSE,SUM($KG13:$KS13)&gt;0,LI$9='2. Protocols'!$G12),1,0)*'4. Formulations'!$P12</f>
        <v>0</v>
      </c>
      <c r="LJ13" s="38">
        <f>IF(AND(OR(ISBLANK(LJ$9),LJ$9=0)=FALSE,SUM($KG13:$KS13)&gt;0,LJ$9='2. Protocols'!$G12),1,0)*'4. Formulations'!$P12</f>
        <v>0</v>
      </c>
      <c r="LK13" s="38">
        <f>IF(AND(OR(ISBLANK(LK$9),LK$9=0)=FALSE,SUM($KG13:$KS13)&gt;0,LK$9='2. Protocols'!$G12),1,0)*'4. Formulations'!$P12</f>
        <v>0</v>
      </c>
      <c r="LL13" s="38">
        <f>IF(AND(OR(ISBLANK(LL$9),LL$9=0)=FALSE,SUM($KG13:$KS13)&gt;0,LL$9='2. Protocols'!$G12),1,0)*'4. Formulations'!$P12</f>
        <v>0</v>
      </c>
      <c r="LM13" s="38">
        <f>IF(AND(OR(ISBLANK(LM$9),LM$9=0)=FALSE,SUM($KG13:$KS13)&gt;0,LM$9='2. Protocols'!$G12),1,0)*'4. Formulations'!$P12</f>
        <v>0</v>
      </c>
      <c r="LN13" s="38">
        <f>IF(AND(OR(ISBLANK(LN$9),LN$9=0)=FALSE,SUM($KG13:$KS13)&gt;0,LN$9='2. Protocols'!$G12),1,0)*'4. Formulations'!$P12</f>
        <v>0</v>
      </c>
      <c r="LO13" s="38">
        <f>IF(AND(OR(ISBLANK(LO$9),LO$9=0)=FALSE,SUM($KG13:$KS13)&gt;0,LO$9='2. Protocols'!$G12),1,0)*'4. Formulations'!$P12</f>
        <v>0</v>
      </c>
      <c r="LP13" s="38">
        <f>IF(AND(OR(ISBLANK(LP$9),LP$9=0)=FALSE,SUM($KG13:$KS13)&gt;0,LP$9='2. Protocols'!$G12),1,0)*'4. Formulations'!$P12</f>
        <v>0</v>
      </c>
      <c r="LR13" s="38">
        <f>IF(AND(OR(ISBLANK(LR$9),LR$9=0)=FALSE,LR$9=$DL13),1,0)*'4. Formulations'!$Q12</f>
        <v>0</v>
      </c>
      <c r="LS13" s="38">
        <f>IF(AND(OR(ISBLANK(LS$9),LS$9=0)=FALSE,LS$9=$DL13),1,0)*'4. Formulations'!$Q12</f>
        <v>0</v>
      </c>
      <c r="LT13" s="38">
        <f>IF(AND(OR(ISBLANK(LT$9),LT$9=0)=FALSE,LT$9=$DL13),1,0)*'4. Formulations'!$Q12</f>
        <v>0</v>
      </c>
      <c r="LU13" s="38">
        <f>IF(AND(OR(ISBLANK(LU$9),LU$9=0)=FALSE,LU$9=$DL13),1,0)*'4. Formulations'!$Q12</f>
        <v>0</v>
      </c>
      <c r="LV13" s="38">
        <f>IF(AND(OR(ISBLANK(LV$9),LV$9=0)=FALSE,LV$9=$DL13),1,0)*'4. Formulations'!$Q12</f>
        <v>0</v>
      </c>
      <c r="LW13" s="38">
        <f>IF(AND(OR(ISBLANK(LW$9),LW$9=0)=FALSE,LW$9=$DL13),1,0)*'4. Formulations'!$Q12</f>
        <v>0</v>
      </c>
      <c r="LX13" s="38">
        <f>IF(AND(OR(ISBLANK(LX$9),LX$9=0)=FALSE,LX$9=$DL13),1,0)*'4. Formulations'!$Q12</f>
        <v>0</v>
      </c>
      <c r="LY13" s="38">
        <f>IF(AND(OR(ISBLANK(LY$9),LY$9=0)=FALSE,LY$9=$DL13),1,0)*'4. Formulations'!$Q12</f>
        <v>0</v>
      </c>
      <c r="LZ13" s="38">
        <f>IF(AND(OR(ISBLANK(LZ$9),LZ$9=0)=FALSE,LZ$9=$DL13),1,0)*'4. Formulations'!$Q12</f>
        <v>0</v>
      </c>
      <c r="MA13" s="38">
        <f>IF(AND(OR(ISBLANK(MA$9),MA$9=0)=FALSE,MA$9=$DL13),1,0)*'4. Formulations'!$Q12</f>
        <v>0</v>
      </c>
      <c r="MB13" s="38">
        <f>IF(AND(OR(ISBLANK(MB$9),MB$9=0)=FALSE,MB$9=$DL13),1,0)*'4. Formulations'!$Q12</f>
        <v>0</v>
      </c>
      <c r="MC13" s="38">
        <f>IF(AND(OR(ISBLANK(MC$9),MC$9=0)=FALSE,MC$9=$DL13),1,0)*'4. Formulations'!$Q12</f>
        <v>0</v>
      </c>
      <c r="MD13" s="38">
        <f>IF(AND(OR(ISBLANK(MD$9),MD$9=0)=FALSE,MD$9=$DL13),1,0)*'4. Formulations'!$Q12</f>
        <v>0</v>
      </c>
      <c r="ME13" s="38">
        <f>IF(AND(OR(ISBLANK(ME$9),ME$9=0)=FALSE,ME$9=$DL13),1,0)*'4. Formulations'!$Q12</f>
        <v>0</v>
      </c>
      <c r="MF13" s="38">
        <f>IF(AND(OR(ISBLANK(MF$9),MF$9=0)=FALSE,MF$9=$DL13),1,0)*'4. Formulations'!$Q12</f>
        <v>0</v>
      </c>
    </row>
    <row r="14" spans="2:344" x14ac:dyDescent="0.3">
      <c r="B14" s="2"/>
      <c r="C14" s="129" t="str">
        <f>IF('2. Protocols'!C13&amp;"+"&amp;'2. Protocols'!E13&amp;"+"&amp;'2. Protocols'!G13="++","",'2. Protocols'!C13&amp;"+"&amp;'2. Protocols'!E13&amp;"+"&amp;'2. Protocols'!G13)</f>
        <v/>
      </c>
      <c r="D14" s="18"/>
      <c r="F14" s="114" t="str">
        <f>IFERROR('2. Protocols'!J13*'1. General Inputs'!$J$6,"")</f>
        <v/>
      </c>
      <c r="G14" s="114" t="str">
        <f>IFERROR(MAX(F14*(1+'1. General Inputs'!$AW$16+HLOOKUP(G$7,'1. General Inputs'!$AW$10:$AY$12,ROWS('1. General Inputs'!$AU$10:$AU$12),0))+(CHOOSE(G$7,'1. General Inputs'!$J$8,'1. General Inputs'!$L$8,'1. General Inputs'!$N$8)/12)*CHOOSE(G$7,'2. Protocols'!$K13,'2. Protocols'!$L13,'2. Protocols'!$M13)+'3. ARV Substitutions'!L39,0),"")</f>
        <v/>
      </c>
      <c r="H14" s="114" t="str">
        <f>IFERROR(MAX(G14*(1+'1. General Inputs'!$AW$16+HLOOKUP(H$7,'1. General Inputs'!$AW$10:$AY$12,ROWS('1. General Inputs'!$AU$10:$AU$12),0))+(CHOOSE(H$7,'1. General Inputs'!$J$8,'1. General Inputs'!$L$8,'1. General Inputs'!$N$8)/12)*CHOOSE(H$7,'2. Protocols'!$K13,'2. Protocols'!$L13,'2. Protocols'!$M13)+'3. ARV Substitutions'!M39,0),"")</f>
        <v/>
      </c>
      <c r="I14" s="114" t="str">
        <f>IFERROR(MAX(H14*(1+'1. General Inputs'!$AW$16+HLOOKUP(I$7,'1. General Inputs'!$AW$10:$AY$12,ROWS('1. General Inputs'!$AU$10:$AU$12),0))+(CHOOSE(I$7,'1. General Inputs'!$J$8,'1. General Inputs'!$L$8,'1. General Inputs'!$N$8)/12)*CHOOSE(I$7,'2. Protocols'!$K13,'2. Protocols'!$L13,'2. Protocols'!$M13)+'3. ARV Substitutions'!N39,0),"")</f>
        <v/>
      </c>
      <c r="J14" s="114" t="str">
        <f>IFERROR(MAX(I14*(1+'1. General Inputs'!$AW$16+HLOOKUP(J$7,'1. General Inputs'!$AW$10:$AY$12,ROWS('1. General Inputs'!$AU$10:$AU$12),0))+(CHOOSE(J$7,'1. General Inputs'!$J$8,'1. General Inputs'!$L$8,'1. General Inputs'!$N$8)/12)*CHOOSE(J$7,'2. Protocols'!$K13,'2. Protocols'!$L13,'2. Protocols'!$M13)+'3. ARV Substitutions'!O39,0),"")</f>
        <v/>
      </c>
      <c r="K14" s="114" t="str">
        <f>IFERROR(MAX(J14*(1+'1. General Inputs'!$AW$16+HLOOKUP(K$7,'1. General Inputs'!$AW$10:$AY$12,ROWS('1. General Inputs'!$AU$10:$AU$12),0))+(CHOOSE(K$7,'1. General Inputs'!$J$8,'1. General Inputs'!$L$8,'1. General Inputs'!$N$8)/12)*CHOOSE(K$7,'2. Protocols'!$K13,'2. Protocols'!$L13,'2. Protocols'!$M13)+'3. ARV Substitutions'!P39,0),"")</f>
        <v/>
      </c>
      <c r="L14" s="114" t="str">
        <f>IFERROR(MAX(K14*(1+'1. General Inputs'!$AW$16+HLOOKUP(L$7,'1. General Inputs'!$AW$10:$AY$12,ROWS('1. General Inputs'!$AU$10:$AU$12),0))+(CHOOSE(L$7,'1. General Inputs'!$J$8,'1. General Inputs'!$L$8,'1. General Inputs'!$N$8)/12)*CHOOSE(L$7,'2. Protocols'!$K13,'2. Protocols'!$L13,'2. Protocols'!$M13)+'3. ARV Substitutions'!Q39,0),"")</f>
        <v/>
      </c>
      <c r="M14" s="114" t="str">
        <f>IFERROR(MAX(L14*(1+'1. General Inputs'!$AW$16+HLOOKUP(M$7,'1. General Inputs'!$AW$10:$AY$12,ROWS('1. General Inputs'!$AU$10:$AU$12),0))+(CHOOSE(M$7,'1. General Inputs'!$J$8,'1. General Inputs'!$L$8,'1. General Inputs'!$N$8)/12)*CHOOSE(M$7,'2. Protocols'!$K13,'2. Protocols'!$L13,'2. Protocols'!$M13)+'3. ARV Substitutions'!R39,0),"")</f>
        <v/>
      </c>
      <c r="N14" s="114" t="str">
        <f>IFERROR(MAX(M14*(1+'1. General Inputs'!$AW$16+HLOOKUP(N$7,'1. General Inputs'!$AW$10:$AY$12,ROWS('1. General Inputs'!$AU$10:$AU$12),0))+(CHOOSE(N$7,'1. General Inputs'!$J$8,'1. General Inputs'!$L$8,'1. General Inputs'!$N$8)/12)*CHOOSE(N$7,'2. Protocols'!$K13,'2. Protocols'!$L13,'2. Protocols'!$M13)+'3. ARV Substitutions'!S39,0),"")</f>
        <v/>
      </c>
      <c r="O14" s="114" t="str">
        <f>IFERROR(MAX(N14*(1+'1. General Inputs'!$AW$16+HLOOKUP(O$7,'1. General Inputs'!$AW$10:$AY$12,ROWS('1. General Inputs'!$AU$10:$AU$12),0))+(CHOOSE(O$7,'1. General Inputs'!$J$8,'1. General Inputs'!$L$8,'1. General Inputs'!$N$8)/12)*CHOOSE(O$7,'2. Protocols'!$K13,'2. Protocols'!$L13,'2. Protocols'!$M13)+'3. ARV Substitutions'!T39,0),"")</f>
        <v/>
      </c>
      <c r="P14" s="114" t="str">
        <f>IFERROR(MAX(O14*(1+'1. General Inputs'!$AW$16+HLOOKUP(P$7,'1. General Inputs'!$AW$10:$AY$12,ROWS('1. General Inputs'!$AU$10:$AU$12),0))+(CHOOSE(P$7,'1. General Inputs'!$J$8,'1. General Inputs'!$L$8,'1. General Inputs'!$N$8)/12)*CHOOSE(P$7,'2. Protocols'!$K13,'2. Protocols'!$L13,'2. Protocols'!$M13)+'3. ARV Substitutions'!U39,0),"")</f>
        <v/>
      </c>
      <c r="Q14" s="114" t="str">
        <f>IFERROR(MAX(P14*(1+'1. General Inputs'!$AW$16+HLOOKUP(Q$7,'1. General Inputs'!$AW$10:$AY$12,ROWS('1. General Inputs'!$AU$10:$AU$12),0))+(CHOOSE(Q$7,'1. General Inputs'!$J$8,'1. General Inputs'!$L$8,'1. General Inputs'!$N$8)/12)*CHOOSE(Q$7,'2. Protocols'!$K13,'2. Protocols'!$L13,'2. Protocols'!$M13)+'3. ARV Substitutions'!V39,0),"")</f>
        <v/>
      </c>
      <c r="R14" s="114" t="str">
        <f>IFERROR(MAX(Q14*(1+'1. General Inputs'!$AW$16+HLOOKUP(R$7,'1. General Inputs'!$AW$10:$AY$12,ROWS('1. General Inputs'!$AU$10:$AU$12),0))+(CHOOSE(R$7,'1. General Inputs'!$J$8,'1. General Inputs'!$L$8,'1. General Inputs'!$N$8)/12)*CHOOSE(R$7,'2. Protocols'!$K13,'2. Protocols'!$L13,'2. Protocols'!$M13)+'3. ARV Substitutions'!W39,0),"")</f>
        <v/>
      </c>
      <c r="S14" s="114" t="str">
        <f>IFERROR(MAX(R14*(1+'1. General Inputs'!$AW$16+HLOOKUP(S$7,'1. General Inputs'!$AW$10:$AY$12,ROWS('1. General Inputs'!$AU$10:$AU$12),0))+(CHOOSE(S$7,'1. General Inputs'!$J$8,'1. General Inputs'!$L$8,'1. General Inputs'!$N$8)/12)*CHOOSE(S$7,'2. Protocols'!$K13,'2. Protocols'!$L13,'2. Protocols'!$M13)+'3. ARV Substitutions'!X39,0),"")</f>
        <v/>
      </c>
      <c r="T14" s="114" t="str">
        <f>IFERROR(MAX(S14*(1+'1. General Inputs'!$AW$16+HLOOKUP(T$7,'1. General Inputs'!$AW$10:$AY$12,ROWS('1. General Inputs'!$AU$10:$AU$12),0))+(CHOOSE(T$7,'1. General Inputs'!$J$8,'1. General Inputs'!$L$8,'1. General Inputs'!$N$8)/12)*CHOOSE(T$7,'2. Protocols'!$K13,'2. Protocols'!$L13,'2. Protocols'!$M13)+'3. ARV Substitutions'!Y39,0),"")</f>
        <v/>
      </c>
      <c r="U14" s="114" t="str">
        <f>IFERROR(MAX(T14*(1+'1. General Inputs'!$AW$16+HLOOKUP(U$7,'1. General Inputs'!$AW$10:$AY$12,ROWS('1. General Inputs'!$AU$10:$AU$12),0))+(CHOOSE(U$7,'1. General Inputs'!$J$8,'1. General Inputs'!$L$8,'1. General Inputs'!$N$8)/12)*CHOOSE(U$7,'2. Protocols'!$K13,'2. Protocols'!$L13,'2. Protocols'!$M13)+'3. ARV Substitutions'!Z39,0),"")</f>
        <v/>
      </c>
      <c r="V14" s="114" t="str">
        <f>IFERROR(MAX(U14*(1+'1. General Inputs'!$AW$16+HLOOKUP(V$7,'1. General Inputs'!$AW$10:$AY$12,ROWS('1. General Inputs'!$AU$10:$AU$12),0))+(CHOOSE(V$7,'1. General Inputs'!$J$8,'1. General Inputs'!$L$8,'1. General Inputs'!$N$8)/12)*CHOOSE(V$7,'2. Protocols'!$K13,'2. Protocols'!$L13,'2. Protocols'!$M13)+'3. ARV Substitutions'!AA39,0),"")</f>
        <v/>
      </c>
      <c r="W14" s="114" t="str">
        <f>IFERROR(MAX(V14*(1+'1. General Inputs'!$AW$16+HLOOKUP(W$7,'1. General Inputs'!$AW$10:$AY$12,ROWS('1. General Inputs'!$AU$10:$AU$12),0))+(CHOOSE(W$7,'1. General Inputs'!$J$8,'1. General Inputs'!$L$8,'1. General Inputs'!$N$8)/12)*CHOOSE(W$7,'2. Protocols'!$K13,'2. Protocols'!$L13,'2. Protocols'!$M13)+'3. ARV Substitutions'!AB39,0),"")</f>
        <v/>
      </c>
      <c r="X14" s="114" t="str">
        <f>IFERROR(MAX(W14*(1+'1. General Inputs'!$AW$16+HLOOKUP(X$7,'1. General Inputs'!$AW$10:$AY$12,ROWS('1. General Inputs'!$AU$10:$AU$12),0))+(CHOOSE(X$7,'1. General Inputs'!$J$8,'1. General Inputs'!$L$8,'1. General Inputs'!$N$8)/12)*CHOOSE(X$7,'2. Protocols'!$K13,'2. Protocols'!$L13,'2. Protocols'!$M13)+'3. ARV Substitutions'!AC39,0),"")</f>
        <v/>
      </c>
      <c r="Y14" s="114" t="str">
        <f>IFERROR(MAX(X14*(1+'1. General Inputs'!$AW$16+HLOOKUP(Y$7,'1. General Inputs'!$AW$10:$AY$12,ROWS('1. General Inputs'!$AU$10:$AU$12),0))+(CHOOSE(Y$7,'1. General Inputs'!$J$8,'1. General Inputs'!$L$8,'1. General Inputs'!$N$8)/12)*CHOOSE(Y$7,'2. Protocols'!$K13,'2. Protocols'!$L13,'2. Protocols'!$M13)+'3. ARV Substitutions'!AD39,0),"")</f>
        <v/>
      </c>
      <c r="Z14" s="114" t="str">
        <f>IFERROR(MAX(Y14*(1+'1. General Inputs'!$AW$16+HLOOKUP(Z$7,'1. General Inputs'!$AW$10:$AY$12,ROWS('1. General Inputs'!$AU$10:$AU$12),0))+(CHOOSE(Z$7,'1. General Inputs'!$J$8,'1. General Inputs'!$L$8,'1. General Inputs'!$N$8)/12)*CHOOSE(Z$7,'2. Protocols'!$K13,'2. Protocols'!$L13,'2. Protocols'!$M13)+'3. ARV Substitutions'!AE39,0),"")</f>
        <v/>
      </c>
      <c r="AA14" s="114" t="str">
        <f>IFERROR(MAX(Z14*(1+'1. General Inputs'!$AW$16+HLOOKUP(AA$7,'1. General Inputs'!$AW$10:$AY$12,ROWS('1. General Inputs'!$AU$10:$AU$12),0))+(CHOOSE(AA$7,'1. General Inputs'!$J$8,'1. General Inputs'!$L$8,'1. General Inputs'!$N$8)/12)*CHOOSE(AA$7,'2. Protocols'!$K13,'2. Protocols'!$L13,'2. Protocols'!$M13)+'3. ARV Substitutions'!AF39,0),"")</f>
        <v/>
      </c>
      <c r="AB14" s="114" t="str">
        <f>IFERROR(MAX(AA14*(1+'1. General Inputs'!$AW$16+HLOOKUP(AB$7,'1. General Inputs'!$AW$10:$AY$12,ROWS('1. General Inputs'!$AU$10:$AU$12),0))+(CHOOSE(AB$7,'1. General Inputs'!$J$8,'1. General Inputs'!$L$8,'1. General Inputs'!$N$8)/12)*CHOOSE(AB$7,'2. Protocols'!$K13,'2. Protocols'!$L13,'2. Protocols'!$M13)+'3. ARV Substitutions'!AG39,0),"")</f>
        <v/>
      </c>
      <c r="AC14" s="114" t="str">
        <f>IFERROR(MAX(AB14*(1+'1. General Inputs'!$AW$16+HLOOKUP(AC$7,'1. General Inputs'!$AW$10:$AY$12,ROWS('1. General Inputs'!$AU$10:$AU$12),0))+(CHOOSE(AC$7,'1. General Inputs'!$J$8,'1. General Inputs'!$L$8,'1. General Inputs'!$N$8)/12)*CHOOSE(AC$7,'2. Protocols'!$K13,'2. Protocols'!$L13,'2. Protocols'!$M13)+'3. ARV Substitutions'!AH39,0),"")</f>
        <v/>
      </c>
      <c r="AD14" s="114" t="str">
        <f>IFERROR(MAX(AC14*(1+'1. General Inputs'!$AW$16+HLOOKUP(AD$7,'1. General Inputs'!$AW$10:$AY$12,ROWS('1. General Inputs'!$AU$10:$AU$12),0))+(CHOOSE(AD$7,'1. General Inputs'!$J$8,'1. General Inputs'!$L$8,'1. General Inputs'!$N$8)/12)*CHOOSE(AD$7,'2. Protocols'!$K13,'2. Protocols'!$L13,'2. Protocols'!$M13)+'3. ARV Substitutions'!AI39,0),"")</f>
        <v/>
      </c>
      <c r="AE14" s="114" t="str">
        <f>IFERROR(MAX(AD14*(1+'1. General Inputs'!$AW$16+HLOOKUP(AE$7,'1. General Inputs'!$AW$10:$AY$12,ROWS('1. General Inputs'!$AU$10:$AU$12),0))+(CHOOSE(AE$7,'1. General Inputs'!$J$8,'1. General Inputs'!$L$8,'1. General Inputs'!$N$8)/12)*CHOOSE(AE$7,'2. Protocols'!$K13,'2. Protocols'!$L13,'2. Protocols'!$M13)+'3. ARV Substitutions'!AJ39,0),"")</f>
        <v/>
      </c>
      <c r="AF14" s="114" t="str">
        <f>IFERROR(MAX(AE14*(1+'1. General Inputs'!$AW$16+HLOOKUP(AF$7,'1. General Inputs'!$AW$10:$AY$12,ROWS('1. General Inputs'!$AU$10:$AU$12),0))+(CHOOSE(AF$7,'1. General Inputs'!$J$8,'1. General Inputs'!$L$8,'1. General Inputs'!$N$8)/12)*CHOOSE(AF$7,'2. Protocols'!$K13,'2. Protocols'!$L13,'2. Protocols'!$M13)+'3. ARV Substitutions'!AK39,0),"")</f>
        <v/>
      </c>
      <c r="AG14" s="114" t="str">
        <f>IFERROR(MAX(AF14*(1+'1. General Inputs'!$AW$16+HLOOKUP(AG$7,'1. General Inputs'!$AW$10:$AY$12,ROWS('1. General Inputs'!$AU$10:$AU$12),0))+(CHOOSE(AG$7,'1. General Inputs'!$J$8,'1. General Inputs'!$L$8,'1. General Inputs'!$N$8)/12)*CHOOSE(AG$7,'2. Protocols'!$K13,'2. Protocols'!$L13,'2. Protocols'!$M13)+'3. ARV Substitutions'!AL39,0),"")</f>
        <v/>
      </c>
      <c r="AH14" s="114" t="str">
        <f>IFERROR(MAX(AG14*(1+'1. General Inputs'!$AW$16+HLOOKUP(AH$7,'1. General Inputs'!$AW$10:$AY$12,ROWS('1. General Inputs'!$AU$10:$AU$12),0))+(CHOOSE(AH$7,'1. General Inputs'!$J$8,'1. General Inputs'!$L$8,'1. General Inputs'!$N$8)/12)*CHOOSE(AH$7,'2. Protocols'!$K13,'2. Protocols'!$L13,'2. Protocols'!$M13)+'3. ARV Substitutions'!AM39,0),"")</f>
        <v/>
      </c>
      <c r="AI14" s="114" t="str">
        <f>IFERROR(MAX(AH14*(1+'1. General Inputs'!$AW$16+HLOOKUP(AI$7,'1. General Inputs'!$AW$10:$AY$12,ROWS('1. General Inputs'!$AU$10:$AU$12),0))+(CHOOSE(AI$7,'1. General Inputs'!$J$8,'1. General Inputs'!$L$8,'1. General Inputs'!$N$8)/12)*CHOOSE(AI$7,'2. Protocols'!$K13,'2. Protocols'!$L13,'2. Protocols'!$M13)+'3. ARV Substitutions'!AN39,0),"")</f>
        <v/>
      </c>
      <c r="AJ14" s="114" t="str">
        <f>IFERROR(MAX(AI14*(1+'1. General Inputs'!$AW$16+HLOOKUP(AJ$7,'1. General Inputs'!$AW$10:$AY$12,ROWS('1. General Inputs'!$AU$10:$AU$12),0))+(CHOOSE(AJ$7,'1. General Inputs'!$J$8,'1. General Inputs'!$L$8,'1. General Inputs'!$N$8)/12)*CHOOSE(AJ$7,'2. Protocols'!$K13,'2. Protocols'!$L13,'2. Protocols'!$M13)+'3. ARV Substitutions'!AO39,0),"")</f>
        <v/>
      </c>
      <c r="AK14" s="114" t="str">
        <f>IFERROR(MAX(AJ14*(1+'1. General Inputs'!$AW$16+HLOOKUP(AK$7,'1. General Inputs'!$AW$10:$AY$12,ROWS('1. General Inputs'!$AU$10:$AU$12),0))+(CHOOSE(AK$7,'1. General Inputs'!$J$8,'1. General Inputs'!$L$8,'1. General Inputs'!$N$8)/12)*CHOOSE(AK$7,'2. Protocols'!$K13,'2. Protocols'!$L13,'2. Protocols'!$M13)+'3. ARV Substitutions'!AP39,0),"")</f>
        <v/>
      </c>
      <c r="AL14" s="114" t="str">
        <f>IFERROR(MAX(AK14*(1+'1. General Inputs'!$AW$16+HLOOKUP(AL$7,'1. General Inputs'!$AW$10:$AY$12,ROWS('1. General Inputs'!$AU$10:$AU$12),0))+(CHOOSE(AL$7,'1. General Inputs'!$J$8,'1. General Inputs'!$L$8,'1. General Inputs'!$N$8)/12)*CHOOSE(AL$7,'2. Protocols'!$K13,'2. Protocols'!$L13,'2. Protocols'!$M13)+'3. ARV Substitutions'!AQ39,0),"")</f>
        <v/>
      </c>
      <c r="AM14" s="114" t="str">
        <f>IFERROR(MAX(AL14*(1+'1. General Inputs'!$AW$16+HLOOKUP(AM$7,'1. General Inputs'!$AW$10:$AY$12,ROWS('1. General Inputs'!$AU$10:$AU$12),0))+(CHOOSE(AM$7,'1. General Inputs'!$J$8,'1. General Inputs'!$L$8,'1. General Inputs'!$N$8)/12)*CHOOSE(AM$7,'2. Protocols'!$K13,'2. Protocols'!$L13,'2. Protocols'!$M13)+'3. ARV Substitutions'!AR39,0),"")</f>
        <v/>
      </c>
      <c r="AN14" s="114" t="str">
        <f>IFERROR(MAX(AM14*(1+'1. General Inputs'!$AW$16+HLOOKUP(AN$7,'1. General Inputs'!$AW$10:$AY$12,ROWS('1. General Inputs'!$AU$10:$AU$12),0))+(CHOOSE(AN$7,'1. General Inputs'!$J$8,'1. General Inputs'!$L$8,'1. General Inputs'!$N$8)/12)*CHOOSE(AN$7,'2. Protocols'!$K13,'2. Protocols'!$L13,'2. Protocols'!$M13)+'3. ARV Substitutions'!AS39,0),"")</f>
        <v/>
      </c>
      <c r="AO14" s="114" t="str">
        <f>IFERROR(MAX(AN14*(1+'1. General Inputs'!$AW$16+HLOOKUP(AO$7,'1. General Inputs'!$AW$10:$AY$12,ROWS('1. General Inputs'!$AU$10:$AU$12),0))+(CHOOSE(AO$7,'1. General Inputs'!$J$8,'1. General Inputs'!$L$8,'1. General Inputs'!$N$8)/12)*CHOOSE(AO$7,'2. Protocols'!$K13,'2. Protocols'!$L13,'2. Protocols'!$M13)+'3. ARV Substitutions'!AT39,0),"")</f>
        <v/>
      </c>
      <c r="AP14" s="114" t="str">
        <f>IFERROR(MAX(AO14*(1+'1. General Inputs'!$AW$16+HLOOKUP(AP$7,'1. General Inputs'!$AW$10:$AY$12,ROWS('1. General Inputs'!$AU$10:$AU$12),0))+(CHOOSE(AP$7,'1. General Inputs'!$J$8,'1. General Inputs'!$L$8,'1. General Inputs'!$N$8)/12)*CHOOSE(AP$7,'2. Protocols'!$K13,'2. Protocols'!$L13,'2. Protocols'!$M13)+'3. ARV Substitutions'!AU39,0),"")</f>
        <v/>
      </c>
      <c r="BZ14" s="88" t="e">
        <f t="shared" si="11"/>
        <v>#VALUE!</v>
      </c>
      <c r="CA14" s="88" t="e">
        <f t="shared" si="12"/>
        <v>#VALUE!</v>
      </c>
      <c r="CB14" s="88" t="e">
        <f t="shared" si="13"/>
        <v>#VALUE!</v>
      </c>
      <c r="CC14" s="88" t="e">
        <f t="shared" si="14"/>
        <v>#VALUE!</v>
      </c>
      <c r="CD14" s="88" t="e">
        <f t="shared" si="15"/>
        <v>#VALUE!</v>
      </c>
      <c r="CE14" s="88" t="e">
        <f t="shared" si="16"/>
        <v>#VALUE!</v>
      </c>
      <c r="CF14" s="88" t="e">
        <f t="shared" si="17"/>
        <v>#VALUE!</v>
      </c>
      <c r="CG14" s="88" t="e">
        <f t="shared" si="18"/>
        <v>#VALUE!</v>
      </c>
      <c r="CH14" s="88" t="e">
        <f t="shared" si="19"/>
        <v>#VALUE!</v>
      </c>
      <c r="CI14" s="88" t="e">
        <f t="shared" si="20"/>
        <v>#VALUE!</v>
      </c>
      <c r="CJ14" s="88" t="e">
        <f t="shared" si="21"/>
        <v>#VALUE!</v>
      </c>
      <c r="CK14" s="88" t="e">
        <f t="shared" si="22"/>
        <v>#VALUE!</v>
      </c>
      <c r="CL14" s="88" t="e">
        <f t="shared" si="23"/>
        <v>#VALUE!</v>
      </c>
      <c r="CM14" s="88" t="e">
        <f t="shared" si="24"/>
        <v>#VALUE!</v>
      </c>
      <c r="CN14" s="88" t="e">
        <f t="shared" si="25"/>
        <v>#VALUE!</v>
      </c>
      <c r="CO14" s="88" t="e">
        <f t="shared" si="26"/>
        <v>#VALUE!</v>
      </c>
      <c r="CP14" s="88" t="e">
        <f t="shared" si="27"/>
        <v>#VALUE!</v>
      </c>
      <c r="CQ14" s="88" t="e">
        <f t="shared" si="28"/>
        <v>#VALUE!</v>
      </c>
      <c r="CR14" s="88" t="e">
        <f t="shared" si="29"/>
        <v>#VALUE!</v>
      </c>
      <c r="CS14" s="88" t="e">
        <f t="shared" si="30"/>
        <v>#VALUE!</v>
      </c>
      <c r="CT14" s="88" t="e">
        <f t="shared" si="31"/>
        <v>#VALUE!</v>
      </c>
      <c r="CU14" s="88" t="e">
        <f t="shared" si="32"/>
        <v>#VALUE!</v>
      </c>
      <c r="CV14" s="88" t="e">
        <f t="shared" si="33"/>
        <v>#VALUE!</v>
      </c>
      <c r="CW14" s="88" t="e">
        <f t="shared" si="34"/>
        <v>#VALUE!</v>
      </c>
      <c r="CX14" s="88" t="e">
        <f t="shared" si="35"/>
        <v>#VALUE!</v>
      </c>
      <c r="CY14" s="88" t="e">
        <f t="shared" si="36"/>
        <v>#VALUE!</v>
      </c>
      <c r="CZ14" s="88" t="e">
        <f t="shared" si="37"/>
        <v>#VALUE!</v>
      </c>
      <c r="DA14" s="88" t="e">
        <f t="shared" si="38"/>
        <v>#VALUE!</v>
      </c>
      <c r="DB14" s="88" t="e">
        <f t="shared" si="39"/>
        <v>#VALUE!</v>
      </c>
      <c r="DC14" s="88" t="e">
        <f t="shared" si="40"/>
        <v>#VALUE!</v>
      </c>
      <c r="DD14" s="88" t="e">
        <f t="shared" si="41"/>
        <v>#VALUE!</v>
      </c>
      <c r="DE14" s="88" t="e">
        <f t="shared" si="42"/>
        <v>#VALUE!</v>
      </c>
      <c r="DF14" s="88" t="e">
        <f t="shared" si="43"/>
        <v>#VALUE!</v>
      </c>
      <c r="DG14" s="88" t="e">
        <f t="shared" si="44"/>
        <v>#VALUE!</v>
      </c>
      <c r="DH14" s="88" t="e">
        <f t="shared" si="45"/>
        <v>#VALUE!</v>
      </c>
      <c r="DI14" s="88" t="e">
        <f t="shared" si="46"/>
        <v>#VALUE!</v>
      </c>
      <c r="DK14" s="27" t="str">
        <f>CONCATENATE('2. Protocols'!C13, '2. Protocols'!D13, '2. Protocols'!E13)</f>
        <v>+</v>
      </c>
      <c r="DL14" s="27" t="str">
        <f>CONCATENATE('2. Protocols'!C13, '2. Protocols'!D13, '2. Protocols'!E13, '2. Protocols'!F13, '2. Protocols'!G13,)</f>
        <v>++</v>
      </c>
      <c r="DN14" s="38">
        <f>IF(AND(OR(ISBLANK(DN$9),DN$9=0)=FALSE,OR(DN$9='2. Protocols'!$C13,DN$9='2. Protocols'!$E13,DN$9='2. Protocols'!$G13)),1,0)*'4. Formulations'!$I13</f>
        <v>0</v>
      </c>
      <c r="DO14" s="38">
        <f>IF(AND(OR(ISBLANK(DO$9),DO$9=0)=FALSE,OR(DO$9='2. Protocols'!$C13,DO$9='2. Protocols'!$E13,DO$9='2. Protocols'!$G13)),1,0)*'4. Formulations'!$I13</f>
        <v>0</v>
      </c>
      <c r="DP14" s="38">
        <f>IF(AND(OR(ISBLANK(DP$9),DP$9=0)=FALSE,OR(DP$9='2. Protocols'!$C13,DP$9='2. Protocols'!$E13,DP$9='2. Protocols'!$G13)),1,0)*'4. Formulations'!$I13</f>
        <v>0</v>
      </c>
      <c r="DQ14" s="38">
        <f>IF(AND(OR(ISBLANK(DQ$9),DQ$9=0)=FALSE,OR(DQ$9='2. Protocols'!$C13,DQ$9='2. Protocols'!$E13,DQ$9='2. Protocols'!$G13)),1,0)*'4. Formulations'!$I13</f>
        <v>0</v>
      </c>
      <c r="DR14" s="38">
        <f>IF(AND(OR(ISBLANK(DR$9),DR$9=0)=FALSE,OR(DR$9='2. Protocols'!$C13,DR$9='2. Protocols'!$E13,DR$9='2. Protocols'!$G13)),1,0)*'4. Formulations'!$I13</f>
        <v>0</v>
      </c>
      <c r="DS14" s="38">
        <f>IF(AND(OR(ISBLANK(DS$9),DS$9=0)=FALSE,OR(DS$9='2. Protocols'!$C13,DS$9='2. Protocols'!$E13,DS$9='2. Protocols'!$G13)),1,0)*'4. Formulations'!$I13</f>
        <v>0</v>
      </c>
      <c r="DT14" s="38">
        <f>IF(AND(OR(ISBLANK(DT$9),DT$9=0)=FALSE,OR(DT$9='2. Protocols'!$C13,DT$9='2. Protocols'!$E13,DT$9='2. Protocols'!$G13)),1,0)*'4. Formulations'!$I13</f>
        <v>0</v>
      </c>
      <c r="DU14" s="38">
        <f>IF(AND(OR(ISBLANK(DU$9),DU$9=0)=FALSE,OR(DU$9='2. Protocols'!$C13,DU$9='2. Protocols'!$E13,DU$9='2. Protocols'!$G13)),1,0)*'4. Formulations'!$I13</f>
        <v>0</v>
      </c>
      <c r="DV14" s="38">
        <f>IF(AND(OR(ISBLANK(DV$9),DV$9=0)=FALSE,OR(DV$9='2. Protocols'!$C13,DV$9='2. Protocols'!$E13,DV$9='2. Protocols'!$G13)),1,0)*'4. Formulations'!$I13</f>
        <v>0</v>
      </c>
      <c r="DW14" s="38">
        <f>IF(AND(OR(ISBLANK(DW$9),DW$9=0)=FALSE,OR(DW$9='2. Protocols'!$C13,DW$9='2. Protocols'!$E13,DW$9='2. Protocols'!$G13)),1,0)*'4. Formulations'!$I13</f>
        <v>0</v>
      </c>
      <c r="DX14" s="38">
        <f>IF(AND(OR(ISBLANK(DX$9),DX$9=0)=FALSE,OR(DX$9='2. Protocols'!$C13,DX$9='2. Protocols'!$E13,DX$9='2. Protocols'!$G13)),1,0)*'4. Formulations'!$I13</f>
        <v>0</v>
      </c>
      <c r="DY14" s="38">
        <f>IF(AND(OR(ISBLANK(DY$9),DY$9=0)=FALSE,OR(DY$9='2. Protocols'!$C13,DY$9='2. Protocols'!$E13,DY$9='2. Protocols'!$G13)),1,0)*'4. Formulations'!$I13</f>
        <v>0</v>
      </c>
      <c r="DZ14" s="38">
        <f>IF(AND(OR(ISBLANK(DZ$9),DZ$9=0)=FALSE,OR(DZ$9='2. Protocols'!$C13,DZ$9='2. Protocols'!$E13,DZ$9='2. Protocols'!$G13)),1,0)*'4. Formulations'!$I13</f>
        <v>0</v>
      </c>
      <c r="EA14" s="38">
        <f>IF(AND(OR(ISBLANK(EA$9),EA$9=0)=FALSE,OR(EA$9='2. Protocols'!$C13,EA$9='2. Protocols'!$E13,EA$9='2. Protocols'!$G13)),1,0)*'4. Formulations'!$I13</f>
        <v>0</v>
      </c>
      <c r="EB14" s="38">
        <f>IF(AND(OR(ISBLANK(EB$9),EB$9=0)=FALSE,OR(EB$9='2. Protocols'!$C13,EB$9='2. Protocols'!$E13,EB$9='2. Protocols'!$G13)),1,0)*'4. Formulations'!$I13</f>
        <v>0</v>
      </c>
      <c r="EC14" s="38">
        <f>IF(AND(OR(ISBLANK(EC$9),EC$9=0)=FALSE,OR(EC$9='2. Protocols'!$C13,EC$9='2. Protocols'!$E13,EC$9='2. Protocols'!$G13)),1,0)*'4. Formulations'!$I13</f>
        <v>0</v>
      </c>
      <c r="ED14" s="38">
        <f>IF(AND(OR(ISBLANK(ED$9),ED$9=0)=FALSE,OR(ED$9='2. Protocols'!$C13,ED$9='2. Protocols'!$E13,ED$9='2. Protocols'!$G13)),1,0)*'4. Formulations'!$I13</f>
        <v>0</v>
      </c>
      <c r="EE14" s="38">
        <f>IF(AND(OR(ISBLANK(EE$9),EE$9=0)=FALSE,OR(EE$9='2. Protocols'!$C13,EE$9='2. Protocols'!$E13,EE$9='2. Protocols'!$G13)),1,0)*'4. Formulations'!$I13</f>
        <v>0</v>
      </c>
      <c r="EF14" s="38">
        <f>IF(AND(OR(ISBLANK(EF$9),EF$9=0)=FALSE,OR(EF$9='2. Protocols'!$C13,EF$9='2. Protocols'!$E13,EF$9='2. Protocols'!$G13)),1,0)*'4. Formulations'!$I13</f>
        <v>0</v>
      </c>
      <c r="EG14" s="38">
        <f>IF(AND(OR(ISBLANK(EG$9),EG$9=0)=FALSE,OR(EG$9='2. Protocols'!$C13,EG$9='2. Protocols'!$E13,EG$9='2. Protocols'!$G13)),1,0)*'4. Formulations'!$I13</f>
        <v>0</v>
      </c>
      <c r="EH14" s="38">
        <f>IF(AND(OR(ISBLANK(EH$9),EH$9=0)=FALSE,OR(EH$9='2. Protocols'!$C13,EH$9='2. Protocols'!$E13,EH$9='2. Protocols'!$G13)),1,0)*'4. Formulations'!$I13</f>
        <v>0</v>
      </c>
      <c r="EI14" s="38">
        <f>IF(AND(OR(ISBLANK(EI$9),EI$9=0)=FALSE,OR(EI$9='2. Protocols'!$C13,EI$9='2. Protocols'!$E13,EI$9='2. Protocols'!$G13)),1,0)*'4. Formulations'!$I13</f>
        <v>0</v>
      </c>
      <c r="EK14" s="38">
        <f>IF(AND(OR(ISBLANK(EK$9),EK$9=0)=FALSE,EK$9=$DK14),1,0)*'4. Formulations'!$J13</f>
        <v>0</v>
      </c>
      <c r="EL14" s="38">
        <f>IF(AND(OR(ISBLANK(EL$9),EL$9=0)=FALSE,EL$9=$DK14),1,0)*'4. Formulations'!$J13</f>
        <v>0</v>
      </c>
      <c r="EM14" s="38">
        <f>IF(AND(OR(ISBLANK(EM$9),EM$9=0)=FALSE,EM$9=$DK14),1,0)*'4. Formulations'!$J13</f>
        <v>0</v>
      </c>
      <c r="EN14" s="38">
        <f>IF(AND(OR(ISBLANK(EN$9),EN$9=0)=FALSE,EN$9=$DK14),1,0)*'4. Formulations'!$J13</f>
        <v>0</v>
      </c>
      <c r="EO14" s="38">
        <f>IF(AND(OR(ISBLANK(EO$9),EO$9=0)=FALSE,EO$9=$DK14),1,0)*'4. Formulations'!$J13</f>
        <v>0</v>
      </c>
      <c r="EP14" s="38">
        <f>IF(AND(OR(ISBLANK(EP$9),EP$9=0)=FALSE,EP$9=$DK14),1,0)*'4. Formulations'!$J13</f>
        <v>0</v>
      </c>
      <c r="EQ14" s="38">
        <f>IF(AND(OR(ISBLANK(EQ$9),EQ$9=0)=FALSE,EQ$9=$DK14),1,0)*'4. Formulations'!$J13</f>
        <v>0</v>
      </c>
      <c r="ER14" s="38">
        <f>IF(AND(OR(ISBLANK(ER$9),ER$9=0)=FALSE,ER$9=$DK14),1,0)*'4. Formulations'!$J13</f>
        <v>0</v>
      </c>
      <c r="ES14" s="38">
        <f>IF(AND(OR(ISBLANK(ES$9),ES$9=0)=FALSE,ES$9=$DK14),1,0)*'4. Formulations'!$J13</f>
        <v>0</v>
      </c>
      <c r="ET14" s="38">
        <f>IF(AND(OR(ISBLANK(ET$9),ET$9=0)=FALSE,ET$9=$DK14),1,0)*'4. Formulations'!$J13</f>
        <v>0</v>
      </c>
      <c r="EU14" s="38">
        <f>IF(AND(OR(ISBLANK(EU$9),EU$9=0)=FALSE,EU$9=$DK14),1,0)*'4. Formulations'!$J13</f>
        <v>0</v>
      </c>
      <c r="EV14" s="38">
        <f>IF(AND(OR(ISBLANK(EV$9),EV$9=0)=FALSE,EV$9=$DK14),1,0)*'4. Formulations'!$J13</f>
        <v>0</v>
      </c>
      <c r="EW14" s="38">
        <f>IF(AND(OR(ISBLANK(EW$9),EW$9=0)=FALSE,EW$9=$DK14),1,0)*'4. Formulations'!$J13</f>
        <v>0</v>
      </c>
      <c r="EY14" s="38">
        <f>IF(AND(OR(ISBLANK(EY$9),EY$9=0)=FALSE,SUM($EK14:$EW14)&gt;0,EY$9='2. Protocols'!$G13),1,0)*'4. Formulations'!$J13</f>
        <v>0</v>
      </c>
      <c r="EZ14" s="38">
        <f>IF(AND(OR(ISBLANK(EZ$9),EZ$9=0)=FALSE,SUM($EK14:$EW14)&gt;0,EZ$9='2. Protocols'!$G13),1,0)*'4. Formulations'!$J13</f>
        <v>0</v>
      </c>
      <c r="FA14" s="38">
        <f>IF(AND(OR(ISBLANK(FA$9),FA$9=0)=FALSE,SUM($EK14:$EW14)&gt;0,FA$9='2. Protocols'!$G13),1,0)*'4. Formulations'!$J13</f>
        <v>0</v>
      </c>
      <c r="FB14" s="38">
        <f>IF(AND(OR(ISBLANK(FB$9),FB$9=0)=FALSE,SUM($EK14:$EW14)&gt;0,FB$9='2. Protocols'!$G13),1,0)*'4. Formulations'!$J13</f>
        <v>0</v>
      </c>
      <c r="FC14" s="38">
        <f>IF(AND(OR(ISBLANK(FC$9),FC$9=0)=FALSE,SUM($EK14:$EW14)&gt;0,FC$9='2. Protocols'!$G13),1,0)*'4. Formulations'!$J13</f>
        <v>0</v>
      </c>
      <c r="FD14" s="38">
        <f>IF(AND(OR(ISBLANK(FD$9),FD$9=0)=FALSE,SUM($EK14:$EW14)&gt;0,FD$9='2. Protocols'!$G13),1,0)*'4. Formulations'!$J13</f>
        <v>0</v>
      </c>
      <c r="FE14" s="38">
        <f>IF(AND(OR(ISBLANK(FE$9),FE$9=0)=FALSE,SUM($EK14:$EW14)&gt;0,FE$9='2. Protocols'!$G13),1,0)*'4. Formulations'!$J13</f>
        <v>0</v>
      </c>
      <c r="FF14" s="38">
        <f>IF(AND(OR(ISBLANK(FF$9),FF$9=0)=FALSE,SUM($EK14:$EW14)&gt;0,FF$9='2. Protocols'!$G13),1,0)*'4. Formulations'!$J13</f>
        <v>0</v>
      </c>
      <c r="FG14" s="38">
        <f>IF(AND(OR(ISBLANK(FG$9),FG$9=0)=FALSE,SUM($EK14:$EW14)&gt;0,FG$9='2. Protocols'!$G13),1,0)*'4. Formulations'!$J13</f>
        <v>0</v>
      </c>
      <c r="FH14" s="38">
        <f>IF(AND(OR(ISBLANK(FH$9),FH$9=0)=FALSE,SUM($EK14:$EW14)&gt;0,FH$9='2. Protocols'!$G13),1,0)*'4. Formulations'!$J13</f>
        <v>0</v>
      </c>
      <c r="FI14" s="38">
        <f>IF(AND(OR(ISBLANK(FI$9),FI$9=0)=FALSE,SUM($EK14:$EW14)&gt;0,FI$9='2. Protocols'!$G13),1,0)*'4. Formulations'!$J13</f>
        <v>0</v>
      </c>
      <c r="FJ14" s="38">
        <f>IF(AND(OR(ISBLANK(FJ$9),FJ$9=0)=FALSE,SUM($EK14:$EW14)&gt;0,FJ$9='2. Protocols'!$G13),1,0)*'4. Formulations'!$J13</f>
        <v>0</v>
      </c>
      <c r="FK14" s="38">
        <f>IF(AND(OR(ISBLANK(FK$9),FK$9=0)=FALSE,SUM($EK14:$EW14)&gt;0,FK$9='2. Protocols'!$G13),1,0)*'4. Formulations'!$J13</f>
        <v>0</v>
      </c>
      <c r="FL14" s="38">
        <f>IF(AND(OR(ISBLANK(FL$9),FL$9=0)=FALSE,SUM($EK14:$EW14)&gt;0,FL$9='2. Protocols'!$G13),1,0)*'4. Formulations'!$J13</f>
        <v>0</v>
      </c>
      <c r="FM14" s="38">
        <f>IF(AND(OR(ISBLANK(FM$9),FM$9=0)=FALSE,SUM($EK14:$EW14)&gt;0,FM$9='2. Protocols'!$G13),1,0)*'4. Formulations'!$J13</f>
        <v>0</v>
      </c>
      <c r="FN14" s="38">
        <f>IF(AND(OR(ISBLANK(FN$9),FN$9=0)=FALSE,SUM($EK14:$EW14)&gt;0,FN$9='2. Protocols'!$G13),1,0)*'4. Formulations'!$J13</f>
        <v>0</v>
      </c>
      <c r="FO14" s="38">
        <f>IF(AND(OR(ISBLANK(FO$9),FO$9=0)=FALSE,SUM($EK14:$EW14)&gt;0,FO$9='2. Protocols'!$G13),1,0)*'4. Formulations'!$J13</f>
        <v>0</v>
      </c>
      <c r="FP14" s="38">
        <f>IF(AND(OR(ISBLANK(FP$9),FP$9=0)=FALSE,SUM($EK14:$EW14)&gt;0,FP$9='2. Protocols'!$G13),1,0)*'4. Formulations'!$J13</f>
        <v>0</v>
      </c>
      <c r="FQ14" s="38">
        <f>IF(AND(OR(ISBLANK(FQ$9),FQ$9=0)=FALSE,SUM($EK14:$EW14)&gt;0,FQ$9='2. Protocols'!$G13),1,0)*'4. Formulations'!$J13</f>
        <v>0</v>
      </c>
      <c r="FR14" s="38">
        <f>IF(AND(OR(ISBLANK(FR$9),FR$9=0)=FALSE,SUM($EK14:$EW14)&gt;0,FR$9='2. Protocols'!$G13),1,0)*'4. Formulations'!$J13</f>
        <v>0</v>
      </c>
      <c r="FS14" s="38">
        <f>IF(AND(OR(ISBLANK(FS$9),FS$9=0)=FALSE,SUM($EK14:$EW14)&gt;0,FS$9='2. Protocols'!$G13),1,0)*'4. Formulations'!$J13</f>
        <v>0</v>
      </c>
      <c r="FT14" s="38">
        <f>IF(AND(OR(ISBLANK(FT$9),FT$9=0)=FALSE,SUM($EK14:$EW14)&gt;0,FT$9='2. Protocols'!$G13),1,0)*'4. Formulations'!$J13</f>
        <v>0</v>
      </c>
      <c r="FV14" s="38">
        <f>IF(AND(OR(ISBLANK(EY$9),EY$9=0)=FALSE,FV$9=$DL14),1,0)*'4. Formulations'!$K13</f>
        <v>0</v>
      </c>
      <c r="FW14" s="38">
        <f>IF(AND(OR(ISBLANK(EZ$9),EZ$9=0)=FALSE,FW$9=$DL14),1,0)*'4. Formulations'!$K13</f>
        <v>0</v>
      </c>
      <c r="FX14" s="38">
        <f>IF(AND(OR(ISBLANK(FA$9),FA$9=0)=FALSE,FX$9=$DL14),1,0)*'4. Formulations'!$K13</f>
        <v>0</v>
      </c>
      <c r="FY14" s="38">
        <f>IF(AND(OR(ISBLANK(FB$9),FB$9=0)=FALSE,FY$9=$DL14),1,0)*'4. Formulations'!$K13</f>
        <v>0</v>
      </c>
      <c r="FZ14" s="38">
        <f>IF(AND(OR(ISBLANK(FC$9),FC$9=0)=FALSE,FZ$9=$DL14),1,0)*'4. Formulations'!$K13</f>
        <v>0</v>
      </c>
      <c r="GA14" s="38">
        <f>IF(AND(OR(ISBLANK(FD$9),FD$9=0)=FALSE,GA$9=$DL14),1,0)*'4. Formulations'!$K13</f>
        <v>0</v>
      </c>
      <c r="GB14" s="38">
        <f>IF(AND(OR(ISBLANK(FE$9),FE$9=0)=FALSE,GB$9=$DL14),1,0)*'4. Formulations'!$K13</f>
        <v>0</v>
      </c>
      <c r="GC14" s="38">
        <f>IF(AND(OR(ISBLANK(FF$9),FF$9=0)=FALSE,GC$9=$DL14),1,0)*'4. Formulations'!$K13</f>
        <v>0</v>
      </c>
      <c r="GD14" s="38">
        <f>IF(AND(OR(ISBLANK(FG$9),FG$9=0)=FALSE,GD$9=$DL14),1,0)*'4. Formulations'!$K13</f>
        <v>0</v>
      </c>
      <c r="GE14" s="38">
        <f>IF(AND(OR(ISBLANK(FH$9),FH$9=0)=FALSE,GE$9=$DL14),1,0)*'4. Formulations'!$K13</f>
        <v>0</v>
      </c>
      <c r="GF14" s="38">
        <f>IF(AND(OR(ISBLANK(FI$9),FI$9=0)=FALSE,GF$9=$DL14),1,0)*'4. Formulations'!$K13</f>
        <v>0</v>
      </c>
      <c r="GG14" s="38">
        <f>IF(AND(OR(ISBLANK(FJ$9),FJ$9=0)=FALSE,GG$9=$DL14),1,0)*'4. Formulations'!$K13</f>
        <v>0</v>
      </c>
      <c r="GH14" s="38">
        <f>IF(AND(OR(ISBLANK(FK$9),FK$9=0)=FALSE,GH$9=$DL14),1,0)*'4. Formulations'!$K13</f>
        <v>0</v>
      </c>
      <c r="GI14" s="38">
        <f>IF(AND(OR(ISBLANK(FL$9),FL$9=0)=FALSE,GI$9=$DL14),1,0)*'4. Formulations'!$K13</f>
        <v>0</v>
      </c>
      <c r="GJ14" s="38">
        <f>IF(AND(OR(ISBLANK(FM$9),FM$9=0)=FALSE,GJ$9=$DL14),1,0)*'4. Formulations'!$K13</f>
        <v>0</v>
      </c>
      <c r="GL14" s="38">
        <f>IF(AND(OR(ISBLANK(GL$9),GL$9=0)=FALSE,OR(GL$9='2. Protocols'!$C13,GL$9='2. Protocols'!$E13,GL$9='2. Protocols'!$G13)),1,0)*'4. Formulations'!$L13</f>
        <v>0</v>
      </c>
      <c r="GM14" s="38">
        <f>IF(AND(OR(ISBLANK(GM$9),GM$9=0)=FALSE,OR(GM$9='2. Protocols'!$C13,GM$9='2. Protocols'!$E13,GM$9='2. Protocols'!$G13)),1,0)*'4. Formulations'!$L13</f>
        <v>0</v>
      </c>
      <c r="GN14" s="38">
        <f>IF(AND(OR(ISBLANK(GN$9),GN$9=0)=FALSE,OR(GN$9='2. Protocols'!$C13,GN$9='2. Protocols'!$E13,GN$9='2. Protocols'!$G13)),1,0)*'4. Formulations'!$L13</f>
        <v>0</v>
      </c>
      <c r="GO14" s="38">
        <f>IF(AND(OR(ISBLANK(GO$9),GO$9=0)=FALSE,OR(GO$9='2. Protocols'!$C13,GO$9='2. Protocols'!$E13,GO$9='2. Protocols'!$G13)),1,0)*'4. Formulations'!$L13</f>
        <v>0</v>
      </c>
      <c r="GP14" s="38">
        <f>IF(AND(OR(ISBLANK(GP$9),GP$9=0)=FALSE,OR(GP$9='2. Protocols'!$C13,GP$9='2. Protocols'!$E13,GP$9='2. Protocols'!$G13)),1,0)*'4. Formulations'!$L13</f>
        <v>0</v>
      </c>
      <c r="GQ14" s="38">
        <f>IF(AND(OR(ISBLANK(GQ$9),GQ$9=0)=FALSE,OR(GQ$9='2. Protocols'!$C13,GQ$9='2. Protocols'!$E13,GQ$9='2. Protocols'!$G13)),1,0)*'4. Formulations'!$L13</f>
        <v>0</v>
      </c>
      <c r="GR14" s="38">
        <f>IF(AND(OR(ISBLANK(GR$9),GR$9=0)=FALSE,OR(GR$9='2. Protocols'!$C13,GR$9='2. Protocols'!$E13,GR$9='2. Protocols'!$G13)),1,0)*'4. Formulations'!$L13</f>
        <v>0</v>
      </c>
      <c r="GS14" s="38">
        <f>IF(AND(OR(ISBLANK(GS$9),GS$9=0)=FALSE,OR(GS$9='2. Protocols'!$C13,GS$9='2. Protocols'!$E13,GS$9='2. Protocols'!$G13)),1,0)*'4. Formulations'!$L13</f>
        <v>0</v>
      </c>
      <c r="GT14" s="38">
        <f>IF(AND(OR(ISBLANK(GT$9),GT$9=0)=FALSE,OR(GT$9='2. Protocols'!$C13,GT$9='2. Protocols'!$E13,GT$9='2. Protocols'!$G13)),1,0)*'4. Formulations'!$L13</f>
        <v>0</v>
      </c>
      <c r="GU14" s="38">
        <f>IF(AND(OR(ISBLANK(GU$9),GU$9=0)=FALSE,OR(GU$9='2. Protocols'!$C13,GU$9='2. Protocols'!$E13,GU$9='2. Protocols'!$G13)),1,0)*'4. Formulations'!$L13</f>
        <v>0</v>
      </c>
      <c r="GV14" s="38">
        <f>IF(AND(OR(ISBLANK(GV$9),GV$9=0)=FALSE,OR(GV$9='2. Protocols'!$C13,GV$9='2. Protocols'!$E13,GV$9='2. Protocols'!$G13)),1,0)*'4. Formulations'!$L13</f>
        <v>0</v>
      </c>
      <c r="GW14" s="38">
        <f>IF(AND(OR(ISBLANK(GW$9),GW$9=0)=FALSE,OR(GW$9='2. Protocols'!$C13,GW$9='2. Protocols'!$E13,GW$9='2. Protocols'!$G13)),1,0)*'4. Formulations'!$L13</f>
        <v>0</v>
      </c>
      <c r="GX14" s="38">
        <f>IF(AND(OR(ISBLANK(GX$9),GX$9=0)=FALSE,OR(GX$9='2. Protocols'!$C13,GX$9='2. Protocols'!$E13,GX$9='2. Protocols'!$G13)),1,0)*'4. Formulations'!$L13</f>
        <v>0</v>
      </c>
      <c r="GY14" s="38">
        <f>IF(AND(OR(ISBLANK(GY$9),GY$9=0)=FALSE,OR(GY$9='2. Protocols'!$C13,GY$9='2. Protocols'!$E13,GY$9='2. Protocols'!$G13)),1,0)*'4. Formulations'!$L13</f>
        <v>0</v>
      </c>
      <c r="GZ14" s="38">
        <f>IF(AND(OR(ISBLANK(GZ$9),GZ$9=0)=FALSE,OR(GZ$9='2. Protocols'!$C13,GZ$9='2. Protocols'!$E13,GZ$9='2. Protocols'!$G13)),1,0)*'4. Formulations'!$L13</f>
        <v>0</v>
      </c>
      <c r="HA14" s="38">
        <f>IF(AND(OR(ISBLANK(HA$9),HA$9=0)=FALSE,OR(HA$9='2. Protocols'!$C13,HA$9='2. Protocols'!$E13,HA$9='2. Protocols'!$G13)),1,0)*'4. Formulations'!$L13</f>
        <v>0</v>
      </c>
      <c r="HB14" s="38">
        <f>IF(AND(OR(ISBLANK(HB$9),HB$9=0)=FALSE,OR(HB$9='2. Protocols'!$C13,HB$9='2. Protocols'!$E13,HB$9='2. Protocols'!$G13)),1,0)*'4. Formulations'!$L13</f>
        <v>0</v>
      </c>
      <c r="HC14" s="38">
        <f>IF(AND(OR(ISBLANK(HC$9),HC$9=0)=FALSE,OR(HC$9='2. Protocols'!$C13,HC$9='2. Protocols'!$E13,HC$9='2. Protocols'!$G13)),1,0)*'4. Formulations'!$L13</f>
        <v>0</v>
      </c>
      <c r="HD14" s="38">
        <f>IF(AND(OR(ISBLANK(HD$9),HD$9=0)=FALSE,OR(HD$9='2. Protocols'!$C13,HD$9='2. Protocols'!$E13,HD$9='2. Protocols'!$G13)),1,0)*'4. Formulations'!$L13</f>
        <v>0</v>
      </c>
      <c r="HE14" s="38">
        <f>IF(AND(OR(ISBLANK(HE$9),HE$9=0)=FALSE,OR(HE$9='2. Protocols'!$C13,HE$9='2. Protocols'!$E13,HE$9='2. Protocols'!$G13)),1,0)*'4. Formulations'!$L13</f>
        <v>0</v>
      </c>
      <c r="HF14" s="38">
        <f>IF(AND(OR(ISBLANK(HF$9),HF$9=0)=FALSE,OR(HF$9='2. Protocols'!$C13,HF$9='2. Protocols'!$E13,HF$9='2. Protocols'!$G13)),1,0)*'4. Formulations'!$L13</f>
        <v>0</v>
      </c>
      <c r="HG14" s="38">
        <f>IF(AND(OR(ISBLANK(HG$9),HG$9=0)=FALSE,OR(HG$9='2. Protocols'!$C13,HG$9='2. Protocols'!$E13,HG$9='2. Protocols'!$G13)),1,0)*'4. Formulations'!$L13</f>
        <v>0</v>
      </c>
      <c r="HI14" s="38">
        <f>IF(AND(OR(ISBLANK(HI$9),HI$9=0)=FALSE,HI$9=$DK14),1,0)*'4. Formulations'!$M13</f>
        <v>0</v>
      </c>
      <c r="HJ14" s="38">
        <f>IF(AND(OR(ISBLANK(HJ$9),HJ$9=0)=FALSE,HJ$9=$DK14),1,0)*'4. Formulations'!$M13</f>
        <v>0</v>
      </c>
      <c r="HK14" s="38">
        <f>IF(AND(OR(ISBLANK(HK$9),HK$9=0)=FALSE,HK$9=$DK14),1,0)*'4. Formulations'!$M13</f>
        <v>0</v>
      </c>
      <c r="HL14" s="38">
        <f>IF(AND(OR(ISBLANK(HL$9),HL$9=0)=FALSE,HL$9=$DK14),1,0)*'4. Formulations'!$M13</f>
        <v>0</v>
      </c>
      <c r="HM14" s="38">
        <f>IF(AND(OR(ISBLANK(HM$9),HM$9=0)=FALSE,HM$9=$DK14),1,0)*'4. Formulations'!$M13</f>
        <v>0</v>
      </c>
      <c r="HN14" s="38">
        <f>IF(AND(OR(ISBLANK(HN$9),HN$9=0)=FALSE,HN$9=$DK14),1,0)*'4. Formulations'!$M13</f>
        <v>0</v>
      </c>
      <c r="HO14" s="38">
        <f>IF(AND(OR(ISBLANK(HO$9),HO$9=0)=FALSE,HO$9=$DK14),1,0)*'4. Formulations'!$M13</f>
        <v>0</v>
      </c>
      <c r="HP14" s="38">
        <f>IF(AND(OR(ISBLANK(HP$9),HP$9=0)=FALSE,HP$9=$DK14),1,0)*'4. Formulations'!$M13</f>
        <v>0</v>
      </c>
      <c r="HQ14" s="38">
        <f>IF(AND(OR(ISBLANK(HQ$9),HQ$9=0)=FALSE,HQ$9=$DK14),1,0)*'4. Formulations'!$M13</f>
        <v>0</v>
      </c>
      <c r="HR14" s="38">
        <f>IF(AND(OR(ISBLANK(HR$9),HR$9=0)=FALSE,HR$9=$DK14),1,0)*'4. Formulations'!$M13</f>
        <v>0</v>
      </c>
      <c r="HS14" s="38">
        <f>IF(AND(OR(ISBLANK(HS$9),HS$9=0)=FALSE,HS$9=$DK14),1,0)*'4. Formulations'!$M13</f>
        <v>0</v>
      </c>
      <c r="HT14" s="38">
        <f>IF(AND(OR(ISBLANK(HT$9),HT$9=0)=FALSE,HT$9=$DK14),1,0)*'4. Formulations'!$M13</f>
        <v>0</v>
      </c>
      <c r="HU14" s="38">
        <f>IF(AND(OR(ISBLANK(HU$9),HU$9=0)=FALSE,HU$9=$DK14),1,0)*'4. Formulations'!$M13</f>
        <v>0</v>
      </c>
      <c r="HW14" s="38">
        <f>IF(AND(OR(ISBLANK(HW$9),HW$9=0)=FALSE,SUM($HI14:$HU14)&gt;0,HW$9='2. Protocols'!$G13),1,0)*'4. Formulations'!$M13</f>
        <v>0</v>
      </c>
      <c r="HX14" s="38">
        <f>IF(AND(OR(ISBLANK(HX$9),HX$9=0)=FALSE,SUM($HI14:$HU14)&gt;0,HX$9='2. Protocols'!$G13),1,0)*'4. Formulations'!$M13</f>
        <v>0</v>
      </c>
      <c r="HY14" s="38">
        <f>IF(AND(OR(ISBLANK(HY$9),HY$9=0)=FALSE,SUM($HI14:$HU14)&gt;0,HY$9='2. Protocols'!$G13),1,0)*'4. Formulations'!$M13</f>
        <v>0</v>
      </c>
      <c r="HZ14" s="38">
        <f>IF(AND(OR(ISBLANK(HZ$9),HZ$9=0)=FALSE,SUM($HI14:$HU14)&gt;0,HZ$9='2. Protocols'!$G13),1,0)*'4. Formulations'!$M13</f>
        <v>0</v>
      </c>
      <c r="IA14" s="38">
        <f>IF(AND(OR(ISBLANK(IA$9),IA$9=0)=FALSE,SUM($HI14:$HU14)&gt;0,IA$9='2. Protocols'!$G13),1,0)*'4. Formulations'!$M13</f>
        <v>0</v>
      </c>
      <c r="IB14" s="38">
        <f>IF(AND(OR(ISBLANK(IB$9),IB$9=0)=FALSE,SUM($HI14:$HU14)&gt;0,IB$9='2. Protocols'!$G13),1,0)*'4. Formulations'!$M13</f>
        <v>0</v>
      </c>
      <c r="IC14" s="38">
        <f>IF(AND(OR(ISBLANK(IC$9),IC$9=0)=FALSE,SUM($HI14:$HU14)&gt;0,IC$9='2. Protocols'!$G13),1,0)*'4. Formulations'!$M13</f>
        <v>0</v>
      </c>
      <c r="ID14" s="38">
        <f>IF(AND(OR(ISBLANK(ID$9),ID$9=0)=FALSE,SUM($HI14:$HU14)&gt;0,ID$9='2. Protocols'!$G13),1,0)*'4. Formulations'!$M13</f>
        <v>0</v>
      </c>
      <c r="IE14" s="38">
        <f>IF(AND(OR(ISBLANK(IE$9),IE$9=0)=FALSE,SUM($HI14:$HU14)&gt;0,IE$9='2. Protocols'!$G13),1,0)*'4. Formulations'!$M13</f>
        <v>0</v>
      </c>
      <c r="IF14" s="38">
        <f>IF(AND(OR(ISBLANK(IF$9),IF$9=0)=FALSE,SUM($HI14:$HU14)&gt;0,IF$9='2. Protocols'!$G13),1,0)*'4. Formulations'!$M13</f>
        <v>0</v>
      </c>
      <c r="IG14" s="38">
        <f>IF(AND(OR(ISBLANK(IG$9),IG$9=0)=FALSE,SUM($HI14:$HU14)&gt;0,IG$9='2. Protocols'!$G13),1,0)*'4. Formulations'!$M13</f>
        <v>0</v>
      </c>
      <c r="IH14" s="38">
        <f>IF(AND(OR(ISBLANK(IH$9),IH$9=0)=FALSE,SUM($HI14:$HU14)&gt;0,IH$9='2. Protocols'!$G13),1,0)*'4. Formulations'!$M13</f>
        <v>0</v>
      </c>
      <c r="II14" s="38">
        <f>IF(AND(OR(ISBLANK(II$9),II$9=0)=FALSE,SUM($HI14:$HU14)&gt;0,II$9='2. Protocols'!$G13),1,0)*'4. Formulations'!$M13</f>
        <v>0</v>
      </c>
      <c r="IJ14" s="38">
        <f>IF(AND(OR(ISBLANK(IJ$9),IJ$9=0)=FALSE,SUM($HI14:$HU14)&gt;0,IJ$9='2. Protocols'!$G13),1,0)*'4. Formulations'!$M13</f>
        <v>0</v>
      </c>
      <c r="IK14" s="38">
        <f>IF(AND(OR(ISBLANK(IK$9),IK$9=0)=FALSE,SUM($HI14:$HU14)&gt;0,IK$9='2. Protocols'!$G13),1,0)*'4. Formulations'!$M13</f>
        <v>0</v>
      </c>
      <c r="IL14" s="38">
        <f>IF(AND(OR(ISBLANK(IL$9),IL$9=0)=FALSE,SUM($HI14:$HU14)&gt;0,IL$9='2. Protocols'!$G13),1,0)*'4. Formulations'!$M13</f>
        <v>0</v>
      </c>
      <c r="IM14" s="38">
        <f>IF(AND(OR(ISBLANK(IM$9),IM$9=0)=FALSE,SUM($HI14:$HU14)&gt;0,IM$9='2. Protocols'!$G13),1,0)*'4. Formulations'!$M13</f>
        <v>0</v>
      </c>
      <c r="IN14" s="38">
        <f>IF(AND(OR(ISBLANK(IN$9),IN$9=0)=FALSE,SUM($HI14:$HU14)&gt;0,IN$9='2. Protocols'!$G13),1,0)*'4. Formulations'!$M13</f>
        <v>0</v>
      </c>
      <c r="IO14" s="38">
        <f>IF(AND(OR(ISBLANK(IO$9),IO$9=0)=FALSE,SUM($HI14:$HU14)&gt;0,IO$9='2. Protocols'!$G13),1,0)*'4. Formulations'!$M13</f>
        <v>0</v>
      </c>
      <c r="IP14" s="38">
        <f>IF(AND(OR(ISBLANK(IP$9),IP$9=0)=FALSE,SUM($HI14:$HU14)&gt;0,IP$9='2. Protocols'!$G13),1,0)*'4. Formulations'!$M13</f>
        <v>0</v>
      </c>
      <c r="IQ14" s="38">
        <f>IF(AND(OR(ISBLANK(IQ$9),IQ$9=0)=FALSE,SUM($HI14:$HU14)&gt;0,IQ$9='2. Protocols'!$G13),1,0)*'4. Formulations'!$M13</f>
        <v>0</v>
      </c>
      <c r="IR14" s="38">
        <f>IF(AND(OR(ISBLANK(IR$9),IR$9=0)=FALSE,SUM($HI14:$HU14)&gt;0,IR$9='2. Protocols'!$G13),1,0)*'4. Formulations'!$M13</f>
        <v>0</v>
      </c>
      <c r="IT14" s="38">
        <f>IF(AND(OR(ISBLANK(IT$9),IT$9=0)=FALSE,IT$9=$DL14),1,0)*'4. Formulations'!$N13</f>
        <v>0</v>
      </c>
      <c r="IU14" s="38">
        <f>IF(AND(OR(ISBLANK(IU$9),IU$9=0)=FALSE,IU$9=$DL14),1,0)*'4. Formulations'!$N13</f>
        <v>0</v>
      </c>
      <c r="IV14" s="38">
        <f>IF(AND(OR(ISBLANK(IV$9),IV$9=0)=FALSE,IV$9=$DL14),1,0)*'4. Formulations'!$N13</f>
        <v>0</v>
      </c>
      <c r="IW14" s="38">
        <f>IF(AND(OR(ISBLANK(IW$9),IW$9=0)=FALSE,IW$9=$DL14),1,0)*'4. Formulations'!$N13</f>
        <v>0</v>
      </c>
      <c r="IX14" s="38">
        <f>IF(AND(OR(ISBLANK(IX$9),IX$9=0)=FALSE,IX$9=$DL14),1,0)*'4. Formulations'!$N13</f>
        <v>0</v>
      </c>
      <c r="IY14" s="38">
        <f>IF(AND(OR(ISBLANK(IY$9),IY$9=0)=FALSE,IY$9=$DL14),1,0)*'4. Formulations'!$N13</f>
        <v>0</v>
      </c>
      <c r="IZ14" s="38">
        <f>IF(AND(OR(ISBLANK(IZ$9),IZ$9=0)=FALSE,IZ$9=$DL14),1,0)*'4. Formulations'!$N13</f>
        <v>0</v>
      </c>
      <c r="JA14" s="38">
        <f>IF(AND(OR(ISBLANK(JA$9),JA$9=0)=FALSE,JA$9=$DL14),1,0)*'4. Formulations'!$N13</f>
        <v>0</v>
      </c>
      <c r="JB14" s="38">
        <f>IF(AND(OR(ISBLANK(JB$9),JB$9=0)=FALSE,JB$9=$DL14),1,0)*'4. Formulations'!$N13</f>
        <v>0</v>
      </c>
      <c r="JC14" s="38">
        <f>IF(AND(OR(ISBLANK(JC$9),JC$9=0)=FALSE,JC$9=$DL14),1,0)*'4. Formulations'!$N13</f>
        <v>0</v>
      </c>
      <c r="JD14" s="38">
        <f>IF(AND(OR(ISBLANK(JD$9),JD$9=0)=FALSE,JD$9=$DL14),1,0)*'4. Formulations'!$N13</f>
        <v>0</v>
      </c>
      <c r="JE14" s="38">
        <f>IF(AND(OR(ISBLANK(JE$9),JE$9=0)=FALSE,JE$9=$DL14),1,0)*'4. Formulations'!$N13</f>
        <v>0</v>
      </c>
      <c r="JF14" s="38">
        <f>IF(AND(OR(ISBLANK(JF$9),JF$9=0)=FALSE,JF$9=$DL14),1,0)*'4. Formulations'!$N13</f>
        <v>0</v>
      </c>
      <c r="JG14" s="38">
        <f>IF(AND(OR(ISBLANK(JG$9),JG$9=0)=FALSE,JG$9=$DL14),1,0)*'4. Formulations'!$N13</f>
        <v>0</v>
      </c>
      <c r="JH14" s="38">
        <f>IF(AND(OR(ISBLANK(JH$9),JH$9=0)=FALSE,JH$9=$DL14),1,0)*'4. Formulations'!$N13</f>
        <v>0</v>
      </c>
      <c r="JJ14" s="38">
        <f>IF(AND(OR(ISBLANK(JJ$9),JJ$9=0)=FALSE,OR(JJ$9='2. Protocols'!$C13,JJ$9='2. Protocols'!$E13,JJ$9='2. Protocols'!$G13)),1,0)*'4. Formulations'!$O13</f>
        <v>0</v>
      </c>
      <c r="JK14" s="38">
        <f>IF(AND(OR(ISBLANK(JK$9),JK$9=0)=FALSE,OR(JK$9='2. Protocols'!$C13,JK$9='2. Protocols'!$E13,JK$9='2. Protocols'!$G13)),1,0)*'4. Formulations'!$O13</f>
        <v>0</v>
      </c>
      <c r="JL14" s="38">
        <f>IF(AND(OR(ISBLANK(JL$9),JL$9=0)=FALSE,OR(JL$9='2. Protocols'!$C13,JL$9='2. Protocols'!$E13,JL$9='2. Protocols'!$G13)),1,0)*'4. Formulations'!$O13</f>
        <v>0</v>
      </c>
      <c r="JM14" s="38">
        <f>IF(AND(OR(ISBLANK(JM$9),JM$9=0)=FALSE,OR(JM$9='2. Protocols'!$C13,JM$9='2. Protocols'!$E13,JM$9='2. Protocols'!$G13)),1,0)*'4. Formulations'!$O13</f>
        <v>0</v>
      </c>
      <c r="JN14" s="38">
        <f>IF(AND(OR(ISBLANK(JN$9),JN$9=0)=FALSE,OR(JN$9='2. Protocols'!$C13,JN$9='2. Protocols'!$E13,JN$9='2. Protocols'!$G13)),1,0)*'4. Formulations'!$O13</f>
        <v>0</v>
      </c>
      <c r="JO14" s="38">
        <f>IF(AND(OR(ISBLANK(JO$9),JO$9=0)=FALSE,OR(JO$9='2. Protocols'!$C13,JO$9='2. Protocols'!$E13,JO$9='2. Protocols'!$G13)),1,0)*'4. Formulations'!$O13</f>
        <v>0</v>
      </c>
      <c r="JP14" s="38">
        <f>IF(AND(OR(ISBLANK(JP$9),JP$9=0)=FALSE,OR(JP$9='2. Protocols'!$C13,JP$9='2. Protocols'!$E13,JP$9='2. Protocols'!$G13)),1,0)*'4. Formulations'!$O13</f>
        <v>0</v>
      </c>
      <c r="JQ14" s="38">
        <f>IF(AND(OR(ISBLANK(JQ$9),JQ$9=0)=FALSE,OR(JQ$9='2. Protocols'!$C13,JQ$9='2. Protocols'!$E13,JQ$9='2. Protocols'!$G13)),1,0)*'4. Formulations'!$O13</f>
        <v>0</v>
      </c>
      <c r="JR14" s="38">
        <f>IF(AND(OR(ISBLANK(JR$9),JR$9=0)=FALSE,OR(JR$9='2. Protocols'!$C13,JR$9='2. Protocols'!$E13,JR$9='2. Protocols'!$G13)),1,0)*'4. Formulations'!$O13</f>
        <v>0</v>
      </c>
      <c r="JS14" s="38">
        <f>IF(AND(OR(ISBLANK(JS$9),JS$9=0)=FALSE,OR(JS$9='2. Protocols'!$C13,JS$9='2. Protocols'!$E13,JS$9='2. Protocols'!$G13)),1,0)*'4. Formulations'!$O13</f>
        <v>0</v>
      </c>
      <c r="JT14" s="38">
        <f>IF(AND(OR(ISBLANK(JT$9),JT$9=0)=FALSE,OR(JT$9='2. Protocols'!$C13,JT$9='2. Protocols'!$E13,JT$9='2. Protocols'!$G13)),1,0)*'4. Formulations'!$O13</f>
        <v>0</v>
      </c>
      <c r="JU14" s="38">
        <f>IF(AND(OR(ISBLANK(JU$9),JU$9=0)=FALSE,OR(JU$9='2. Protocols'!$C13,JU$9='2. Protocols'!$E13,JU$9='2. Protocols'!$G13)),1,0)*'4. Formulations'!$O13</f>
        <v>0</v>
      </c>
      <c r="JV14" s="38">
        <f>IF(AND(OR(ISBLANK(JV$9),JV$9=0)=FALSE,OR(JV$9='2. Protocols'!$C13,JV$9='2. Protocols'!$E13,JV$9='2. Protocols'!$G13)),1,0)*'4. Formulations'!$O13</f>
        <v>0</v>
      </c>
      <c r="JW14" s="38">
        <f>IF(AND(OR(ISBLANK(JW$9),JW$9=0)=FALSE,OR(JW$9='2. Protocols'!$C13,JW$9='2. Protocols'!$E13,JW$9='2. Protocols'!$G13)),1,0)*'4. Formulations'!$O13</f>
        <v>0</v>
      </c>
      <c r="JX14" s="38">
        <f>IF(AND(OR(ISBLANK(JX$9),JX$9=0)=FALSE,OR(JX$9='2. Protocols'!$C13,JX$9='2. Protocols'!$E13,JX$9='2. Protocols'!$G13)),1,0)*'4. Formulations'!$O13</f>
        <v>0</v>
      </c>
      <c r="JY14" s="38">
        <f>IF(AND(OR(ISBLANK(JY$9),JY$9=0)=FALSE,OR(JY$9='2. Protocols'!$C13,JY$9='2. Protocols'!$E13,JY$9='2. Protocols'!$G13)),1,0)*'4. Formulations'!$O13</f>
        <v>0</v>
      </c>
      <c r="JZ14" s="38">
        <f>IF(AND(OR(ISBLANK(JZ$9),JZ$9=0)=FALSE,OR(JZ$9='2. Protocols'!$C13,JZ$9='2. Protocols'!$E13,JZ$9='2. Protocols'!$G13)),1,0)*'4. Formulations'!$O13</f>
        <v>0</v>
      </c>
      <c r="KA14" s="38">
        <f>IF(AND(OR(ISBLANK(KA$9),KA$9=0)=FALSE,OR(KA$9='2. Protocols'!$C13,KA$9='2. Protocols'!$E13,KA$9='2. Protocols'!$G13)),1,0)*'4. Formulations'!$O13</f>
        <v>0</v>
      </c>
      <c r="KB14" s="38">
        <f>IF(AND(OR(ISBLANK(KB$9),KB$9=0)=FALSE,OR(KB$9='2. Protocols'!$C13,KB$9='2. Protocols'!$E13,KB$9='2. Protocols'!$G13)),1,0)*'4. Formulations'!$O13</f>
        <v>0</v>
      </c>
      <c r="KC14" s="38">
        <f>IF(AND(OR(ISBLANK(KC$9),KC$9=0)=FALSE,OR(KC$9='2. Protocols'!$C13,KC$9='2. Protocols'!$E13,KC$9='2. Protocols'!$G13)),1,0)*'4. Formulations'!$O13</f>
        <v>0</v>
      </c>
      <c r="KD14" s="38">
        <f>IF(AND(OR(ISBLANK(KD$9),KD$9=0)=FALSE,OR(KD$9='2. Protocols'!$C13,KD$9='2. Protocols'!$E13,KD$9='2. Protocols'!$G13)),1,0)*'4. Formulations'!$O13</f>
        <v>0</v>
      </c>
      <c r="KE14" s="38">
        <f>IF(AND(OR(ISBLANK(KE$9),KE$9=0)=FALSE,OR(KE$9='2. Protocols'!$C13,KE$9='2. Protocols'!$E13,KE$9='2. Protocols'!$G13)),1,0)*'4. Formulations'!$O13</f>
        <v>0</v>
      </c>
      <c r="KG14" s="38">
        <f>IF(AND(OR(ISBLANK(KG$9),KG$9=0)=FALSE,KG$9=$DK14),1,0)*'4. Formulations'!$P13</f>
        <v>0</v>
      </c>
      <c r="KH14" s="38">
        <f>IF(AND(OR(ISBLANK(KH$9),KH$9=0)=FALSE,KH$9=$DK14),1,0)*'4. Formulations'!$P13</f>
        <v>0</v>
      </c>
      <c r="KI14" s="38">
        <f>IF(AND(OR(ISBLANK(KI$9),KI$9=0)=FALSE,KI$9=$DK14),1,0)*'4. Formulations'!$P13</f>
        <v>0</v>
      </c>
      <c r="KJ14" s="38">
        <f>IF(AND(OR(ISBLANK(KJ$9),KJ$9=0)=FALSE,KJ$9=$DK14),1,0)*'4. Formulations'!$P13</f>
        <v>0</v>
      </c>
      <c r="KK14" s="38">
        <f>IF(AND(OR(ISBLANK(KK$9),KK$9=0)=FALSE,KK$9=$DK14),1,0)*'4. Formulations'!$P13</f>
        <v>0</v>
      </c>
      <c r="KL14" s="38">
        <f>IF(AND(OR(ISBLANK(KL$9),KL$9=0)=FALSE,KL$9=$DK14),1,0)*'4. Formulations'!$P13</f>
        <v>0</v>
      </c>
      <c r="KM14" s="38">
        <f>IF(AND(OR(ISBLANK(KM$9),KM$9=0)=FALSE,KM$9=$DK14),1,0)*'4. Formulations'!$P13</f>
        <v>0</v>
      </c>
      <c r="KN14" s="38">
        <f>IF(AND(OR(ISBLANK(KN$9),KN$9=0)=FALSE,KN$9=$DK14),1,0)*'4. Formulations'!$P13</f>
        <v>0</v>
      </c>
      <c r="KO14" s="38">
        <f>IF(AND(OR(ISBLANK(KO$9),KO$9=0)=FALSE,KO$9=$DK14),1,0)*'4. Formulations'!$P13</f>
        <v>0</v>
      </c>
      <c r="KP14" s="38">
        <f>IF(AND(OR(ISBLANK(KP$9),KP$9=0)=FALSE,KP$9=$DK14),1,0)*'4. Formulations'!$P13</f>
        <v>0</v>
      </c>
      <c r="KQ14" s="38">
        <f>IF(AND(OR(ISBLANK(KQ$9),KQ$9=0)=FALSE,KQ$9=$DK14),1,0)*'4. Formulations'!$P13</f>
        <v>0</v>
      </c>
      <c r="KR14" s="38">
        <f>IF(AND(OR(ISBLANK(KR$9),KR$9=0)=FALSE,KR$9=$DK14),1,0)*'4. Formulations'!$P13</f>
        <v>0</v>
      </c>
      <c r="KS14" s="38">
        <f>IF(AND(OR(ISBLANK(KS$9),KS$9=0)=FALSE,KS$9=$DK14),1,0)*'4. Formulations'!$P13</f>
        <v>0</v>
      </c>
      <c r="KU14" s="38">
        <f>IF(AND(OR(ISBLANK(KU$9),KU$9=0)=FALSE,SUM($KG14:$KS14)&gt;0,KU$9='2. Protocols'!$G13),1,0)*'4. Formulations'!$P13</f>
        <v>0</v>
      </c>
      <c r="KV14" s="38">
        <f>IF(AND(OR(ISBLANK(KV$9),KV$9=0)=FALSE,SUM($KG14:$KS14)&gt;0,KV$9='2. Protocols'!$G13),1,0)*'4. Formulations'!$P13</f>
        <v>0</v>
      </c>
      <c r="KW14" s="38">
        <f>IF(AND(OR(ISBLANK(KW$9),KW$9=0)=FALSE,SUM($KG14:$KS14)&gt;0,KW$9='2. Protocols'!$G13),1,0)*'4. Formulations'!$P13</f>
        <v>0</v>
      </c>
      <c r="KX14" s="38">
        <f>IF(AND(OR(ISBLANK(KX$9),KX$9=0)=FALSE,SUM($KG14:$KS14)&gt;0,KX$9='2. Protocols'!$G13),1,0)*'4. Formulations'!$P13</f>
        <v>0</v>
      </c>
      <c r="KY14" s="38">
        <f>IF(AND(OR(ISBLANK(KY$9),KY$9=0)=FALSE,SUM($KG14:$KS14)&gt;0,KY$9='2. Protocols'!$G13),1,0)*'4. Formulations'!$P13</f>
        <v>0</v>
      </c>
      <c r="KZ14" s="38">
        <f>IF(AND(OR(ISBLANK(KZ$9),KZ$9=0)=FALSE,SUM($KG14:$KS14)&gt;0,KZ$9='2. Protocols'!$G13),1,0)*'4. Formulations'!$P13</f>
        <v>0</v>
      </c>
      <c r="LA14" s="38">
        <f>IF(AND(OR(ISBLANK(LA$9),LA$9=0)=FALSE,SUM($KG14:$KS14)&gt;0,LA$9='2. Protocols'!$G13),1,0)*'4. Formulations'!$P13</f>
        <v>0</v>
      </c>
      <c r="LB14" s="38">
        <f>IF(AND(OR(ISBLANK(LB$9),LB$9=0)=FALSE,SUM($KG14:$KS14)&gt;0,LB$9='2. Protocols'!$G13),1,0)*'4. Formulations'!$P13</f>
        <v>0</v>
      </c>
      <c r="LC14" s="38">
        <f>IF(AND(OR(ISBLANK(LC$9),LC$9=0)=FALSE,SUM($KG14:$KS14)&gt;0,LC$9='2. Protocols'!$G13),1,0)*'4. Formulations'!$P13</f>
        <v>0</v>
      </c>
      <c r="LD14" s="38">
        <f>IF(AND(OR(ISBLANK(LD$9),LD$9=0)=FALSE,SUM($KG14:$KS14)&gt;0,LD$9='2. Protocols'!$G13),1,0)*'4. Formulations'!$P13</f>
        <v>0</v>
      </c>
      <c r="LE14" s="38">
        <f>IF(AND(OR(ISBLANK(LE$9),LE$9=0)=FALSE,SUM($KG14:$KS14)&gt;0,LE$9='2. Protocols'!$G13),1,0)*'4. Formulations'!$P13</f>
        <v>0</v>
      </c>
      <c r="LF14" s="38">
        <f>IF(AND(OR(ISBLANK(LF$9),LF$9=0)=FALSE,SUM($KG14:$KS14)&gt;0,LF$9='2. Protocols'!$G13),1,0)*'4. Formulations'!$P13</f>
        <v>0</v>
      </c>
      <c r="LG14" s="38">
        <f>IF(AND(OR(ISBLANK(LG$9),LG$9=0)=FALSE,SUM($KG14:$KS14)&gt;0,LG$9='2. Protocols'!$G13),1,0)*'4. Formulations'!$P13</f>
        <v>0</v>
      </c>
      <c r="LH14" s="38">
        <f>IF(AND(OR(ISBLANK(LH$9),LH$9=0)=FALSE,SUM($KG14:$KS14)&gt;0,LH$9='2. Protocols'!$G13),1,0)*'4. Formulations'!$P13</f>
        <v>0</v>
      </c>
      <c r="LI14" s="38">
        <f>IF(AND(OR(ISBLANK(LI$9),LI$9=0)=FALSE,SUM($KG14:$KS14)&gt;0,LI$9='2. Protocols'!$G13),1,0)*'4. Formulations'!$P13</f>
        <v>0</v>
      </c>
      <c r="LJ14" s="38">
        <f>IF(AND(OR(ISBLANK(LJ$9),LJ$9=0)=FALSE,SUM($KG14:$KS14)&gt;0,LJ$9='2. Protocols'!$G13),1,0)*'4. Formulations'!$P13</f>
        <v>0</v>
      </c>
      <c r="LK14" s="38">
        <f>IF(AND(OR(ISBLANK(LK$9),LK$9=0)=FALSE,SUM($KG14:$KS14)&gt;0,LK$9='2. Protocols'!$G13),1,0)*'4. Formulations'!$P13</f>
        <v>0</v>
      </c>
      <c r="LL14" s="38">
        <f>IF(AND(OR(ISBLANK(LL$9),LL$9=0)=FALSE,SUM($KG14:$KS14)&gt;0,LL$9='2. Protocols'!$G13),1,0)*'4. Formulations'!$P13</f>
        <v>0</v>
      </c>
      <c r="LM14" s="38">
        <f>IF(AND(OR(ISBLANK(LM$9),LM$9=0)=FALSE,SUM($KG14:$KS14)&gt;0,LM$9='2. Protocols'!$G13),1,0)*'4. Formulations'!$P13</f>
        <v>0</v>
      </c>
      <c r="LN14" s="38">
        <f>IF(AND(OR(ISBLANK(LN$9),LN$9=0)=FALSE,SUM($KG14:$KS14)&gt;0,LN$9='2. Protocols'!$G13),1,0)*'4. Formulations'!$P13</f>
        <v>0</v>
      </c>
      <c r="LO14" s="38">
        <f>IF(AND(OR(ISBLANK(LO$9),LO$9=0)=FALSE,SUM($KG14:$KS14)&gt;0,LO$9='2. Protocols'!$G13),1,0)*'4. Formulations'!$P13</f>
        <v>0</v>
      </c>
      <c r="LP14" s="38">
        <f>IF(AND(OR(ISBLANK(LP$9),LP$9=0)=FALSE,SUM($KG14:$KS14)&gt;0,LP$9='2. Protocols'!$G13),1,0)*'4. Formulations'!$P13</f>
        <v>0</v>
      </c>
      <c r="LR14" s="38">
        <f>IF(AND(OR(ISBLANK(LR$9),LR$9=0)=FALSE,LR$9=$DL14),1,0)*'4. Formulations'!$Q13</f>
        <v>0</v>
      </c>
      <c r="LS14" s="38">
        <f>IF(AND(OR(ISBLANK(LS$9),LS$9=0)=FALSE,LS$9=$DL14),1,0)*'4. Formulations'!$Q13</f>
        <v>0</v>
      </c>
      <c r="LT14" s="38">
        <f>IF(AND(OR(ISBLANK(LT$9),LT$9=0)=FALSE,LT$9=$DL14),1,0)*'4. Formulations'!$Q13</f>
        <v>0</v>
      </c>
      <c r="LU14" s="38">
        <f>IF(AND(OR(ISBLANK(LU$9),LU$9=0)=FALSE,LU$9=$DL14),1,0)*'4. Formulations'!$Q13</f>
        <v>0</v>
      </c>
      <c r="LV14" s="38">
        <f>IF(AND(OR(ISBLANK(LV$9),LV$9=0)=FALSE,LV$9=$DL14),1,0)*'4. Formulations'!$Q13</f>
        <v>0</v>
      </c>
      <c r="LW14" s="38">
        <f>IF(AND(OR(ISBLANK(LW$9),LW$9=0)=FALSE,LW$9=$DL14),1,0)*'4. Formulations'!$Q13</f>
        <v>0</v>
      </c>
      <c r="LX14" s="38">
        <f>IF(AND(OR(ISBLANK(LX$9),LX$9=0)=FALSE,LX$9=$DL14),1,0)*'4. Formulations'!$Q13</f>
        <v>0</v>
      </c>
      <c r="LY14" s="38">
        <f>IF(AND(OR(ISBLANK(LY$9),LY$9=0)=FALSE,LY$9=$DL14),1,0)*'4. Formulations'!$Q13</f>
        <v>0</v>
      </c>
      <c r="LZ14" s="38">
        <f>IF(AND(OR(ISBLANK(LZ$9),LZ$9=0)=FALSE,LZ$9=$DL14),1,0)*'4. Formulations'!$Q13</f>
        <v>0</v>
      </c>
      <c r="MA14" s="38">
        <f>IF(AND(OR(ISBLANK(MA$9),MA$9=0)=FALSE,MA$9=$DL14),1,0)*'4. Formulations'!$Q13</f>
        <v>0</v>
      </c>
      <c r="MB14" s="38">
        <f>IF(AND(OR(ISBLANK(MB$9),MB$9=0)=FALSE,MB$9=$DL14),1,0)*'4. Formulations'!$Q13</f>
        <v>0</v>
      </c>
      <c r="MC14" s="38">
        <f>IF(AND(OR(ISBLANK(MC$9),MC$9=0)=FALSE,MC$9=$DL14),1,0)*'4. Formulations'!$Q13</f>
        <v>0</v>
      </c>
      <c r="MD14" s="38">
        <f>IF(AND(OR(ISBLANK(MD$9),MD$9=0)=FALSE,MD$9=$DL14),1,0)*'4. Formulations'!$Q13</f>
        <v>0</v>
      </c>
      <c r="ME14" s="38">
        <f>IF(AND(OR(ISBLANK(ME$9),ME$9=0)=FALSE,ME$9=$DL14),1,0)*'4. Formulations'!$Q13</f>
        <v>0</v>
      </c>
      <c r="MF14" s="38">
        <f>IF(AND(OR(ISBLANK(MF$9),MF$9=0)=FALSE,MF$9=$DL14),1,0)*'4. Formulations'!$Q13</f>
        <v>0</v>
      </c>
    </row>
    <row r="15" spans="2:344" x14ac:dyDescent="0.3">
      <c r="B15" s="2"/>
      <c r="C15" s="129" t="str">
        <f>IF('2. Protocols'!C14&amp;"+"&amp;'2. Protocols'!E14&amp;"+"&amp;'2. Protocols'!G14="++","",'2. Protocols'!C14&amp;"+"&amp;'2. Protocols'!E14&amp;"+"&amp;'2. Protocols'!G14)</f>
        <v/>
      </c>
      <c r="D15" s="18"/>
      <c r="F15" s="114" t="str">
        <f>IFERROR('2. Protocols'!J14*'1. General Inputs'!$J$6,"")</f>
        <v/>
      </c>
      <c r="G15" s="114" t="str">
        <f>IFERROR(MAX(F15*(1+'1. General Inputs'!$AW$16+HLOOKUP(G$7,'1. General Inputs'!$AW$10:$AY$12,ROWS('1. General Inputs'!$AU$10:$AU$12),0))+(CHOOSE(G$7,'1. General Inputs'!$J$8,'1. General Inputs'!$L$8,'1. General Inputs'!$N$8)/12)*CHOOSE(G$7,'2. Protocols'!$K14,'2. Protocols'!$L14,'2. Protocols'!$M14)+'3. ARV Substitutions'!L40,0),"")</f>
        <v/>
      </c>
      <c r="H15" s="114" t="str">
        <f>IFERROR(MAX(G15*(1+'1. General Inputs'!$AW$16+HLOOKUP(H$7,'1. General Inputs'!$AW$10:$AY$12,ROWS('1. General Inputs'!$AU$10:$AU$12),0))+(CHOOSE(H$7,'1. General Inputs'!$J$8,'1. General Inputs'!$L$8,'1. General Inputs'!$N$8)/12)*CHOOSE(H$7,'2. Protocols'!$K14,'2. Protocols'!$L14,'2. Protocols'!$M14)+'3. ARV Substitutions'!M40,0),"")</f>
        <v/>
      </c>
      <c r="I15" s="114" t="str">
        <f>IFERROR(MAX(H15*(1+'1. General Inputs'!$AW$16+HLOOKUP(I$7,'1. General Inputs'!$AW$10:$AY$12,ROWS('1. General Inputs'!$AU$10:$AU$12),0))+(CHOOSE(I$7,'1. General Inputs'!$J$8,'1. General Inputs'!$L$8,'1. General Inputs'!$N$8)/12)*CHOOSE(I$7,'2. Protocols'!$K14,'2. Protocols'!$L14,'2. Protocols'!$M14)+'3. ARV Substitutions'!N40,0),"")</f>
        <v/>
      </c>
      <c r="J15" s="114" t="str">
        <f>IFERROR(MAX(I15*(1+'1. General Inputs'!$AW$16+HLOOKUP(J$7,'1. General Inputs'!$AW$10:$AY$12,ROWS('1. General Inputs'!$AU$10:$AU$12),0))+(CHOOSE(J$7,'1. General Inputs'!$J$8,'1. General Inputs'!$L$8,'1. General Inputs'!$N$8)/12)*CHOOSE(J$7,'2. Protocols'!$K14,'2. Protocols'!$L14,'2. Protocols'!$M14)+'3. ARV Substitutions'!O40,0),"")</f>
        <v/>
      </c>
      <c r="K15" s="114" t="str">
        <f>IFERROR(MAX(J15*(1+'1. General Inputs'!$AW$16+HLOOKUP(K$7,'1. General Inputs'!$AW$10:$AY$12,ROWS('1. General Inputs'!$AU$10:$AU$12),0))+(CHOOSE(K$7,'1. General Inputs'!$J$8,'1. General Inputs'!$L$8,'1. General Inputs'!$N$8)/12)*CHOOSE(K$7,'2. Protocols'!$K14,'2. Protocols'!$L14,'2. Protocols'!$M14)+'3. ARV Substitutions'!P40,0),"")</f>
        <v/>
      </c>
      <c r="L15" s="114" t="str">
        <f>IFERROR(MAX(K15*(1+'1. General Inputs'!$AW$16+HLOOKUP(L$7,'1. General Inputs'!$AW$10:$AY$12,ROWS('1. General Inputs'!$AU$10:$AU$12),0))+(CHOOSE(L$7,'1. General Inputs'!$J$8,'1. General Inputs'!$L$8,'1. General Inputs'!$N$8)/12)*CHOOSE(L$7,'2. Protocols'!$K14,'2. Protocols'!$L14,'2. Protocols'!$M14)+'3. ARV Substitutions'!Q40,0),"")</f>
        <v/>
      </c>
      <c r="M15" s="114" t="str">
        <f>IFERROR(MAX(L15*(1+'1. General Inputs'!$AW$16+HLOOKUP(M$7,'1. General Inputs'!$AW$10:$AY$12,ROWS('1. General Inputs'!$AU$10:$AU$12),0))+(CHOOSE(M$7,'1. General Inputs'!$J$8,'1. General Inputs'!$L$8,'1. General Inputs'!$N$8)/12)*CHOOSE(M$7,'2. Protocols'!$K14,'2. Protocols'!$L14,'2. Protocols'!$M14)+'3. ARV Substitutions'!R40,0),"")</f>
        <v/>
      </c>
      <c r="N15" s="114" t="str">
        <f>IFERROR(MAX(M15*(1+'1. General Inputs'!$AW$16+HLOOKUP(N$7,'1. General Inputs'!$AW$10:$AY$12,ROWS('1. General Inputs'!$AU$10:$AU$12),0))+(CHOOSE(N$7,'1. General Inputs'!$J$8,'1. General Inputs'!$L$8,'1. General Inputs'!$N$8)/12)*CHOOSE(N$7,'2. Protocols'!$K14,'2. Protocols'!$L14,'2. Protocols'!$M14)+'3. ARV Substitutions'!S40,0),"")</f>
        <v/>
      </c>
      <c r="O15" s="114" t="str">
        <f>IFERROR(MAX(N15*(1+'1. General Inputs'!$AW$16+HLOOKUP(O$7,'1. General Inputs'!$AW$10:$AY$12,ROWS('1. General Inputs'!$AU$10:$AU$12),0))+(CHOOSE(O$7,'1. General Inputs'!$J$8,'1. General Inputs'!$L$8,'1. General Inputs'!$N$8)/12)*CHOOSE(O$7,'2. Protocols'!$K14,'2. Protocols'!$L14,'2. Protocols'!$M14)+'3. ARV Substitutions'!T40,0),"")</f>
        <v/>
      </c>
      <c r="P15" s="114" t="str">
        <f>IFERROR(MAX(O15*(1+'1. General Inputs'!$AW$16+HLOOKUP(P$7,'1. General Inputs'!$AW$10:$AY$12,ROWS('1. General Inputs'!$AU$10:$AU$12),0))+(CHOOSE(P$7,'1. General Inputs'!$J$8,'1. General Inputs'!$L$8,'1. General Inputs'!$N$8)/12)*CHOOSE(P$7,'2. Protocols'!$K14,'2. Protocols'!$L14,'2. Protocols'!$M14)+'3. ARV Substitutions'!U40,0),"")</f>
        <v/>
      </c>
      <c r="Q15" s="114" t="str">
        <f>IFERROR(MAX(P15*(1+'1. General Inputs'!$AW$16+HLOOKUP(Q$7,'1. General Inputs'!$AW$10:$AY$12,ROWS('1. General Inputs'!$AU$10:$AU$12),0))+(CHOOSE(Q$7,'1. General Inputs'!$J$8,'1. General Inputs'!$L$8,'1. General Inputs'!$N$8)/12)*CHOOSE(Q$7,'2. Protocols'!$K14,'2. Protocols'!$L14,'2. Protocols'!$M14)+'3. ARV Substitutions'!V40,0),"")</f>
        <v/>
      </c>
      <c r="R15" s="114" t="str">
        <f>IFERROR(MAX(Q15*(1+'1. General Inputs'!$AW$16+HLOOKUP(R$7,'1. General Inputs'!$AW$10:$AY$12,ROWS('1. General Inputs'!$AU$10:$AU$12),0))+(CHOOSE(R$7,'1. General Inputs'!$J$8,'1. General Inputs'!$L$8,'1. General Inputs'!$N$8)/12)*CHOOSE(R$7,'2. Protocols'!$K14,'2. Protocols'!$L14,'2. Protocols'!$M14)+'3. ARV Substitutions'!W40,0),"")</f>
        <v/>
      </c>
      <c r="S15" s="114" t="str">
        <f>IFERROR(MAX(R15*(1+'1. General Inputs'!$AW$16+HLOOKUP(S$7,'1. General Inputs'!$AW$10:$AY$12,ROWS('1. General Inputs'!$AU$10:$AU$12),0))+(CHOOSE(S$7,'1. General Inputs'!$J$8,'1. General Inputs'!$L$8,'1. General Inputs'!$N$8)/12)*CHOOSE(S$7,'2. Protocols'!$K14,'2. Protocols'!$L14,'2. Protocols'!$M14)+'3. ARV Substitutions'!X40,0),"")</f>
        <v/>
      </c>
      <c r="T15" s="114" t="str">
        <f>IFERROR(MAX(S15*(1+'1. General Inputs'!$AW$16+HLOOKUP(T$7,'1. General Inputs'!$AW$10:$AY$12,ROWS('1. General Inputs'!$AU$10:$AU$12),0))+(CHOOSE(T$7,'1. General Inputs'!$J$8,'1. General Inputs'!$L$8,'1. General Inputs'!$N$8)/12)*CHOOSE(T$7,'2. Protocols'!$K14,'2. Protocols'!$L14,'2. Protocols'!$M14)+'3. ARV Substitutions'!Y40,0),"")</f>
        <v/>
      </c>
      <c r="U15" s="114" t="str">
        <f>IFERROR(MAX(T15*(1+'1. General Inputs'!$AW$16+HLOOKUP(U$7,'1. General Inputs'!$AW$10:$AY$12,ROWS('1. General Inputs'!$AU$10:$AU$12),0))+(CHOOSE(U$7,'1. General Inputs'!$J$8,'1. General Inputs'!$L$8,'1. General Inputs'!$N$8)/12)*CHOOSE(U$7,'2. Protocols'!$K14,'2. Protocols'!$L14,'2. Protocols'!$M14)+'3. ARV Substitutions'!Z40,0),"")</f>
        <v/>
      </c>
      <c r="V15" s="114" t="str">
        <f>IFERROR(MAX(U15*(1+'1. General Inputs'!$AW$16+HLOOKUP(V$7,'1. General Inputs'!$AW$10:$AY$12,ROWS('1. General Inputs'!$AU$10:$AU$12),0))+(CHOOSE(V$7,'1. General Inputs'!$J$8,'1. General Inputs'!$L$8,'1. General Inputs'!$N$8)/12)*CHOOSE(V$7,'2. Protocols'!$K14,'2. Protocols'!$L14,'2. Protocols'!$M14)+'3. ARV Substitutions'!AA40,0),"")</f>
        <v/>
      </c>
      <c r="W15" s="114" t="str">
        <f>IFERROR(MAX(V15*(1+'1. General Inputs'!$AW$16+HLOOKUP(W$7,'1. General Inputs'!$AW$10:$AY$12,ROWS('1. General Inputs'!$AU$10:$AU$12),0))+(CHOOSE(W$7,'1. General Inputs'!$J$8,'1. General Inputs'!$L$8,'1. General Inputs'!$N$8)/12)*CHOOSE(W$7,'2. Protocols'!$K14,'2. Protocols'!$L14,'2. Protocols'!$M14)+'3. ARV Substitutions'!AB40,0),"")</f>
        <v/>
      </c>
      <c r="X15" s="114" t="str">
        <f>IFERROR(MAX(W15*(1+'1. General Inputs'!$AW$16+HLOOKUP(X$7,'1. General Inputs'!$AW$10:$AY$12,ROWS('1. General Inputs'!$AU$10:$AU$12),0))+(CHOOSE(X$7,'1. General Inputs'!$J$8,'1. General Inputs'!$L$8,'1. General Inputs'!$N$8)/12)*CHOOSE(X$7,'2. Protocols'!$K14,'2. Protocols'!$L14,'2. Protocols'!$M14)+'3. ARV Substitutions'!AC40,0),"")</f>
        <v/>
      </c>
      <c r="Y15" s="114" t="str">
        <f>IFERROR(MAX(X15*(1+'1. General Inputs'!$AW$16+HLOOKUP(Y$7,'1. General Inputs'!$AW$10:$AY$12,ROWS('1. General Inputs'!$AU$10:$AU$12),0))+(CHOOSE(Y$7,'1. General Inputs'!$J$8,'1. General Inputs'!$L$8,'1. General Inputs'!$N$8)/12)*CHOOSE(Y$7,'2. Protocols'!$K14,'2. Protocols'!$L14,'2. Protocols'!$M14)+'3. ARV Substitutions'!AD40,0),"")</f>
        <v/>
      </c>
      <c r="Z15" s="114" t="str">
        <f>IFERROR(MAX(Y15*(1+'1. General Inputs'!$AW$16+HLOOKUP(Z$7,'1. General Inputs'!$AW$10:$AY$12,ROWS('1. General Inputs'!$AU$10:$AU$12),0))+(CHOOSE(Z$7,'1. General Inputs'!$J$8,'1. General Inputs'!$L$8,'1. General Inputs'!$N$8)/12)*CHOOSE(Z$7,'2. Protocols'!$K14,'2. Protocols'!$L14,'2. Protocols'!$M14)+'3. ARV Substitutions'!AE40,0),"")</f>
        <v/>
      </c>
      <c r="AA15" s="114" t="str">
        <f>IFERROR(MAX(Z15*(1+'1. General Inputs'!$AW$16+HLOOKUP(AA$7,'1. General Inputs'!$AW$10:$AY$12,ROWS('1. General Inputs'!$AU$10:$AU$12),0))+(CHOOSE(AA$7,'1. General Inputs'!$J$8,'1. General Inputs'!$L$8,'1. General Inputs'!$N$8)/12)*CHOOSE(AA$7,'2. Protocols'!$K14,'2. Protocols'!$L14,'2. Protocols'!$M14)+'3. ARV Substitutions'!AF40,0),"")</f>
        <v/>
      </c>
      <c r="AB15" s="114" t="str">
        <f>IFERROR(MAX(AA15*(1+'1. General Inputs'!$AW$16+HLOOKUP(AB$7,'1. General Inputs'!$AW$10:$AY$12,ROWS('1. General Inputs'!$AU$10:$AU$12),0))+(CHOOSE(AB$7,'1. General Inputs'!$J$8,'1. General Inputs'!$L$8,'1. General Inputs'!$N$8)/12)*CHOOSE(AB$7,'2. Protocols'!$K14,'2. Protocols'!$L14,'2. Protocols'!$M14)+'3. ARV Substitutions'!AG40,0),"")</f>
        <v/>
      </c>
      <c r="AC15" s="114" t="str">
        <f>IFERROR(MAX(AB15*(1+'1. General Inputs'!$AW$16+HLOOKUP(AC$7,'1. General Inputs'!$AW$10:$AY$12,ROWS('1. General Inputs'!$AU$10:$AU$12),0))+(CHOOSE(AC$7,'1. General Inputs'!$J$8,'1. General Inputs'!$L$8,'1. General Inputs'!$N$8)/12)*CHOOSE(AC$7,'2. Protocols'!$K14,'2. Protocols'!$L14,'2. Protocols'!$M14)+'3. ARV Substitutions'!AH40,0),"")</f>
        <v/>
      </c>
      <c r="AD15" s="114" t="str">
        <f>IFERROR(MAX(AC15*(1+'1. General Inputs'!$AW$16+HLOOKUP(AD$7,'1. General Inputs'!$AW$10:$AY$12,ROWS('1. General Inputs'!$AU$10:$AU$12),0))+(CHOOSE(AD$7,'1. General Inputs'!$J$8,'1. General Inputs'!$L$8,'1. General Inputs'!$N$8)/12)*CHOOSE(AD$7,'2. Protocols'!$K14,'2. Protocols'!$L14,'2. Protocols'!$M14)+'3. ARV Substitutions'!AI40,0),"")</f>
        <v/>
      </c>
      <c r="AE15" s="114" t="str">
        <f>IFERROR(MAX(AD15*(1+'1. General Inputs'!$AW$16+HLOOKUP(AE$7,'1. General Inputs'!$AW$10:$AY$12,ROWS('1. General Inputs'!$AU$10:$AU$12),0))+(CHOOSE(AE$7,'1. General Inputs'!$J$8,'1. General Inputs'!$L$8,'1. General Inputs'!$N$8)/12)*CHOOSE(AE$7,'2. Protocols'!$K14,'2. Protocols'!$L14,'2. Protocols'!$M14)+'3. ARV Substitutions'!AJ40,0),"")</f>
        <v/>
      </c>
      <c r="AF15" s="114" t="str">
        <f>IFERROR(MAX(AE15*(1+'1. General Inputs'!$AW$16+HLOOKUP(AF$7,'1. General Inputs'!$AW$10:$AY$12,ROWS('1. General Inputs'!$AU$10:$AU$12),0))+(CHOOSE(AF$7,'1. General Inputs'!$J$8,'1. General Inputs'!$L$8,'1. General Inputs'!$N$8)/12)*CHOOSE(AF$7,'2. Protocols'!$K14,'2. Protocols'!$L14,'2. Protocols'!$M14)+'3. ARV Substitutions'!AK40,0),"")</f>
        <v/>
      </c>
      <c r="AG15" s="114" t="str">
        <f>IFERROR(MAX(AF15*(1+'1. General Inputs'!$AW$16+HLOOKUP(AG$7,'1. General Inputs'!$AW$10:$AY$12,ROWS('1. General Inputs'!$AU$10:$AU$12),0))+(CHOOSE(AG$7,'1. General Inputs'!$J$8,'1. General Inputs'!$L$8,'1. General Inputs'!$N$8)/12)*CHOOSE(AG$7,'2. Protocols'!$K14,'2. Protocols'!$L14,'2. Protocols'!$M14)+'3. ARV Substitutions'!AL40,0),"")</f>
        <v/>
      </c>
      <c r="AH15" s="114" t="str">
        <f>IFERROR(MAX(AG15*(1+'1. General Inputs'!$AW$16+HLOOKUP(AH$7,'1. General Inputs'!$AW$10:$AY$12,ROWS('1. General Inputs'!$AU$10:$AU$12),0))+(CHOOSE(AH$7,'1. General Inputs'!$J$8,'1. General Inputs'!$L$8,'1. General Inputs'!$N$8)/12)*CHOOSE(AH$7,'2. Protocols'!$K14,'2. Protocols'!$L14,'2. Protocols'!$M14)+'3. ARV Substitutions'!AM40,0),"")</f>
        <v/>
      </c>
      <c r="AI15" s="114" t="str">
        <f>IFERROR(MAX(AH15*(1+'1. General Inputs'!$AW$16+HLOOKUP(AI$7,'1. General Inputs'!$AW$10:$AY$12,ROWS('1. General Inputs'!$AU$10:$AU$12),0))+(CHOOSE(AI$7,'1. General Inputs'!$J$8,'1. General Inputs'!$L$8,'1. General Inputs'!$N$8)/12)*CHOOSE(AI$7,'2. Protocols'!$K14,'2. Protocols'!$L14,'2. Protocols'!$M14)+'3. ARV Substitutions'!AN40,0),"")</f>
        <v/>
      </c>
      <c r="AJ15" s="114" t="str">
        <f>IFERROR(MAX(AI15*(1+'1. General Inputs'!$AW$16+HLOOKUP(AJ$7,'1. General Inputs'!$AW$10:$AY$12,ROWS('1. General Inputs'!$AU$10:$AU$12),0))+(CHOOSE(AJ$7,'1. General Inputs'!$J$8,'1. General Inputs'!$L$8,'1. General Inputs'!$N$8)/12)*CHOOSE(AJ$7,'2. Protocols'!$K14,'2. Protocols'!$L14,'2. Protocols'!$M14)+'3. ARV Substitutions'!AO40,0),"")</f>
        <v/>
      </c>
      <c r="AK15" s="114" t="str">
        <f>IFERROR(MAX(AJ15*(1+'1. General Inputs'!$AW$16+HLOOKUP(AK$7,'1. General Inputs'!$AW$10:$AY$12,ROWS('1. General Inputs'!$AU$10:$AU$12),0))+(CHOOSE(AK$7,'1. General Inputs'!$J$8,'1. General Inputs'!$L$8,'1. General Inputs'!$N$8)/12)*CHOOSE(AK$7,'2. Protocols'!$K14,'2. Protocols'!$L14,'2. Protocols'!$M14)+'3. ARV Substitutions'!AP40,0),"")</f>
        <v/>
      </c>
      <c r="AL15" s="114" t="str">
        <f>IFERROR(MAX(AK15*(1+'1. General Inputs'!$AW$16+HLOOKUP(AL$7,'1. General Inputs'!$AW$10:$AY$12,ROWS('1. General Inputs'!$AU$10:$AU$12),0))+(CHOOSE(AL$7,'1. General Inputs'!$J$8,'1. General Inputs'!$L$8,'1. General Inputs'!$N$8)/12)*CHOOSE(AL$7,'2. Protocols'!$K14,'2. Protocols'!$L14,'2. Protocols'!$M14)+'3. ARV Substitutions'!AQ40,0),"")</f>
        <v/>
      </c>
      <c r="AM15" s="114" t="str">
        <f>IFERROR(MAX(AL15*(1+'1. General Inputs'!$AW$16+HLOOKUP(AM$7,'1. General Inputs'!$AW$10:$AY$12,ROWS('1. General Inputs'!$AU$10:$AU$12),0))+(CHOOSE(AM$7,'1. General Inputs'!$J$8,'1. General Inputs'!$L$8,'1. General Inputs'!$N$8)/12)*CHOOSE(AM$7,'2. Protocols'!$K14,'2. Protocols'!$L14,'2. Protocols'!$M14)+'3. ARV Substitutions'!AR40,0),"")</f>
        <v/>
      </c>
      <c r="AN15" s="114" t="str">
        <f>IFERROR(MAX(AM15*(1+'1. General Inputs'!$AW$16+HLOOKUP(AN$7,'1. General Inputs'!$AW$10:$AY$12,ROWS('1. General Inputs'!$AU$10:$AU$12),0))+(CHOOSE(AN$7,'1. General Inputs'!$J$8,'1. General Inputs'!$L$8,'1. General Inputs'!$N$8)/12)*CHOOSE(AN$7,'2. Protocols'!$K14,'2. Protocols'!$L14,'2. Protocols'!$M14)+'3. ARV Substitutions'!AS40,0),"")</f>
        <v/>
      </c>
      <c r="AO15" s="114" t="str">
        <f>IFERROR(MAX(AN15*(1+'1. General Inputs'!$AW$16+HLOOKUP(AO$7,'1. General Inputs'!$AW$10:$AY$12,ROWS('1. General Inputs'!$AU$10:$AU$12),0))+(CHOOSE(AO$7,'1. General Inputs'!$J$8,'1. General Inputs'!$L$8,'1. General Inputs'!$N$8)/12)*CHOOSE(AO$7,'2. Protocols'!$K14,'2. Protocols'!$L14,'2. Protocols'!$M14)+'3. ARV Substitutions'!AT40,0),"")</f>
        <v/>
      </c>
      <c r="AP15" s="114" t="str">
        <f>IFERROR(MAX(AO15*(1+'1. General Inputs'!$AW$16+HLOOKUP(AP$7,'1. General Inputs'!$AW$10:$AY$12,ROWS('1. General Inputs'!$AU$10:$AU$12),0))+(CHOOSE(AP$7,'1. General Inputs'!$J$8,'1. General Inputs'!$L$8,'1. General Inputs'!$N$8)/12)*CHOOSE(AP$7,'2. Protocols'!$K14,'2. Protocols'!$L14,'2. Protocols'!$M14)+'3. ARV Substitutions'!AU40,0),"")</f>
        <v/>
      </c>
      <c r="BZ15" s="88" t="e">
        <f t="shared" si="11"/>
        <v>#VALUE!</v>
      </c>
      <c r="CA15" s="88" t="e">
        <f t="shared" si="12"/>
        <v>#VALUE!</v>
      </c>
      <c r="CB15" s="88" t="e">
        <f t="shared" si="13"/>
        <v>#VALUE!</v>
      </c>
      <c r="CC15" s="88" t="e">
        <f t="shared" si="14"/>
        <v>#VALUE!</v>
      </c>
      <c r="CD15" s="88" t="e">
        <f t="shared" si="15"/>
        <v>#VALUE!</v>
      </c>
      <c r="CE15" s="88" t="e">
        <f t="shared" si="16"/>
        <v>#VALUE!</v>
      </c>
      <c r="CF15" s="88" t="e">
        <f t="shared" si="17"/>
        <v>#VALUE!</v>
      </c>
      <c r="CG15" s="88" t="e">
        <f t="shared" si="18"/>
        <v>#VALUE!</v>
      </c>
      <c r="CH15" s="88" t="e">
        <f t="shared" si="19"/>
        <v>#VALUE!</v>
      </c>
      <c r="CI15" s="88" t="e">
        <f t="shared" si="20"/>
        <v>#VALUE!</v>
      </c>
      <c r="CJ15" s="88" t="e">
        <f t="shared" si="21"/>
        <v>#VALUE!</v>
      </c>
      <c r="CK15" s="88" t="e">
        <f t="shared" si="22"/>
        <v>#VALUE!</v>
      </c>
      <c r="CL15" s="88" t="e">
        <f t="shared" si="23"/>
        <v>#VALUE!</v>
      </c>
      <c r="CM15" s="88" t="e">
        <f t="shared" si="24"/>
        <v>#VALUE!</v>
      </c>
      <c r="CN15" s="88" t="e">
        <f t="shared" si="25"/>
        <v>#VALUE!</v>
      </c>
      <c r="CO15" s="88" t="e">
        <f t="shared" si="26"/>
        <v>#VALUE!</v>
      </c>
      <c r="CP15" s="88" t="e">
        <f t="shared" si="27"/>
        <v>#VALUE!</v>
      </c>
      <c r="CQ15" s="88" t="e">
        <f t="shared" si="28"/>
        <v>#VALUE!</v>
      </c>
      <c r="CR15" s="88" t="e">
        <f t="shared" si="29"/>
        <v>#VALUE!</v>
      </c>
      <c r="CS15" s="88" t="e">
        <f t="shared" si="30"/>
        <v>#VALUE!</v>
      </c>
      <c r="CT15" s="88" t="e">
        <f t="shared" si="31"/>
        <v>#VALUE!</v>
      </c>
      <c r="CU15" s="88" t="e">
        <f t="shared" si="32"/>
        <v>#VALUE!</v>
      </c>
      <c r="CV15" s="88" t="e">
        <f t="shared" si="33"/>
        <v>#VALUE!</v>
      </c>
      <c r="CW15" s="88" t="e">
        <f t="shared" si="34"/>
        <v>#VALUE!</v>
      </c>
      <c r="CX15" s="88" t="e">
        <f t="shared" si="35"/>
        <v>#VALUE!</v>
      </c>
      <c r="CY15" s="88" t="e">
        <f t="shared" si="36"/>
        <v>#VALUE!</v>
      </c>
      <c r="CZ15" s="88" t="e">
        <f t="shared" si="37"/>
        <v>#VALUE!</v>
      </c>
      <c r="DA15" s="88" t="e">
        <f t="shared" si="38"/>
        <v>#VALUE!</v>
      </c>
      <c r="DB15" s="88" t="e">
        <f t="shared" si="39"/>
        <v>#VALUE!</v>
      </c>
      <c r="DC15" s="88" t="e">
        <f t="shared" si="40"/>
        <v>#VALUE!</v>
      </c>
      <c r="DD15" s="88" t="e">
        <f t="shared" si="41"/>
        <v>#VALUE!</v>
      </c>
      <c r="DE15" s="88" t="e">
        <f t="shared" si="42"/>
        <v>#VALUE!</v>
      </c>
      <c r="DF15" s="88" t="e">
        <f t="shared" si="43"/>
        <v>#VALUE!</v>
      </c>
      <c r="DG15" s="88" t="e">
        <f t="shared" si="44"/>
        <v>#VALUE!</v>
      </c>
      <c r="DH15" s="88" t="e">
        <f t="shared" si="45"/>
        <v>#VALUE!</v>
      </c>
      <c r="DI15" s="88" t="e">
        <f t="shared" si="46"/>
        <v>#VALUE!</v>
      </c>
      <c r="DK15" s="27" t="str">
        <f>CONCATENATE('2. Protocols'!C14, '2. Protocols'!D14, '2. Protocols'!E14)</f>
        <v>+</v>
      </c>
      <c r="DL15" s="27" t="str">
        <f>CONCATENATE('2. Protocols'!C14, '2. Protocols'!D14, '2. Protocols'!E14, '2. Protocols'!F14, '2. Protocols'!G14,)</f>
        <v>++</v>
      </c>
      <c r="DN15" s="38">
        <f>IF(AND(OR(ISBLANK(DN$9),DN$9=0)=FALSE,OR(DN$9='2. Protocols'!$C14,DN$9='2. Protocols'!$E14,DN$9='2. Protocols'!$G14)),1,0)*'4. Formulations'!$I14</f>
        <v>0</v>
      </c>
      <c r="DO15" s="38">
        <f>IF(AND(OR(ISBLANK(DO$9),DO$9=0)=FALSE,OR(DO$9='2. Protocols'!$C14,DO$9='2. Protocols'!$E14,DO$9='2. Protocols'!$G14)),1,0)*'4. Formulations'!$I14</f>
        <v>0</v>
      </c>
      <c r="DP15" s="38">
        <f>IF(AND(OR(ISBLANK(DP$9),DP$9=0)=FALSE,OR(DP$9='2. Protocols'!$C14,DP$9='2. Protocols'!$E14,DP$9='2. Protocols'!$G14)),1,0)*'4. Formulations'!$I14</f>
        <v>0</v>
      </c>
      <c r="DQ15" s="38">
        <f>IF(AND(OR(ISBLANK(DQ$9),DQ$9=0)=FALSE,OR(DQ$9='2. Protocols'!$C14,DQ$9='2. Protocols'!$E14,DQ$9='2. Protocols'!$G14)),1,0)*'4. Formulations'!$I14</f>
        <v>0</v>
      </c>
      <c r="DR15" s="38">
        <f>IF(AND(OR(ISBLANK(DR$9),DR$9=0)=FALSE,OR(DR$9='2. Protocols'!$C14,DR$9='2. Protocols'!$E14,DR$9='2. Protocols'!$G14)),1,0)*'4. Formulations'!$I14</f>
        <v>0</v>
      </c>
      <c r="DS15" s="38">
        <f>IF(AND(OR(ISBLANK(DS$9),DS$9=0)=FALSE,OR(DS$9='2. Protocols'!$C14,DS$9='2. Protocols'!$E14,DS$9='2. Protocols'!$G14)),1,0)*'4. Formulations'!$I14</f>
        <v>0</v>
      </c>
      <c r="DT15" s="38">
        <f>IF(AND(OR(ISBLANK(DT$9),DT$9=0)=FALSE,OR(DT$9='2. Protocols'!$C14,DT$9='2. Protocols'!$E14,DT$9='2. Protocols'!$G14)),1,0)*'4. Formulations'!$I14</f>
        <v>0</v>
      </c>
      <c r="DU15" s="38">
        <f>IF(AND(OR(ISBLANK(DU$9),DU$9=0)=FALSE,OR(DU$9='2. Protocols'!$C14,DU$9='2. Protocols'!$E14,DU$9='2. Protocols'!$G14)),1,0)*'4. Formulations'!$I14</f>
        <v>0</v>
      </c>
      <c r="DV15" s="38">
        <f>IF(AND(OR(ISBLANK(DV$9),DV$9=0)=FALSE,OR(DV$9='2. Protocols'!$C14,DV$9='2. Protocols'!$E14,DV$9='2. Protocols'!$G14)),1,0)*'4. Formulations'!$I14</f>
        <v>0</v>
      </c>
      <c r="DW15" s="38">
        <f>IF(AND(OR(ISBLANK(DW$9),DW$9=0)=FALSE,OR(DW$9='2. Protocols'!$C14,DW$9='2. Protocols'!$E14,DW$9='2. Protocols'!$G14)),1,0)*'4. Formulations'!$I14</f>
        <v>0</v>
      </c>
      <c r="DX15" s="38">
        <f>IF(AND(OR(ISBLANK(DX$9),DX$9=0)=FALSE,OR(DX$9='2. Protocols'!$C14,DX$9='2. Protocols'!$E14,DX$9='2. Protocols'!$G14)),1,0)*'4. Formulations'!$I14</f>
        <v>0</v>
      </c>
      <c r="DY15" s="38">
        <f>IF(AND(OR(ISBLANK(DY$9),DY$9=0)=FALSE,OR(DY$9='2. Protocols'!$C14,DY$9='2. Protocols'!$E14,DY$9='2. Protocols'!$G14)),1,0)*'4. Formulations'!$I14</f>
        <v>0</v>
      </c>
      <c r="DZ15" s="38">
        <f>IF(AND(OR(ISBLANK(DZ$9),DZ$9=0)=FALSE,OR(DZ$9='2. Protocols'!$C14,DZ$9='2. Protocols'!$E14,DZ$9='2. Protocols'!$G14)),1,0)*'4. Formulations'!$I14</f>
        <v>0</v>
      </c>
      <c r="EA15" s="38">
        <f>IF(AND(OR(ISBLANK(EA$9),EA$9=0)=FALSE,OR(EA$9='2. Protocols'!$C14,EA$9='2. Protocols'!$E14,EA$9='2. Protocols'!$G14)),1,0)*'4. Formulations'!$I14</f>
        <v>0</v>
      </c>
      <c r="EB15" s="38">
        <f>IF(AND(OR(ISBLANK(EB$9),EB$9=0)=FALSE,OR(EB$9='2. Protocols'!$C14,EB$9='2. Protocols'!$E14,EB$9='2. Protocols'!$G14)),1,0)*'4. Formulations'!$I14</f>
        <v>0</v>
      </c>
      <c r="EC15" s="38">
        <f>IF(AND(OR(ISBLANK(EC$9),EC$9=0)=FALSE,OR(EC$9='2. Protocols'!$C14,EC$9='2. Protocols'!$E14,EC$9='2. Protocols'!$G14)),1,0)*'4. Formulations'!$I14</f>
        <v>0</v>
      </c>
      <c r="ED15" s="38">
        <f>IF(AND(OR(ISBLANK(ED$9),ED$9=0)=FALSE,OR(ED$9='2. Protocols'!$C14,ED$9='2. Protocols'!$E14,ED$9='2. Protocols'!$G14)),1,0)*'4. Formulations'!$I14</f>
        <v>0</v>
      </c>
      <c r="EE15" s="38">
        <f>IF(AND(OR(ISBLANK(EE$9),EE$9=0)=FALSE,OR(EE$9='2. Protocols'!$C14,EE$9='2. Protocols'!$E14,EE$9='2. Protocols'!$G14)),1,0)*'4. Formulations'!$I14</f>
        <v>0</v>
      </c>
      <c r="EF15" s="38">
        <f>IF(AND(OR(ISBLANK(EF$9),EF$9=0)=FALSE,OR(EF$9='2. Protocols'!$C14,EF$9='2. Protocols'!$E14,EF$9='2. Protocols'!$G14)),1,0)*'4. Formulations'!$I14</f>
        <v>0</v>
      </c>
      <c r="EG15" s="38">
        <f>IF(AND(OR(ISBLANK(EG$9),EG$9=0)=FALSE,OR(EG$9='2. Protocols'!$C14,EG$9='2. Protocols'!$E14,EG$9='2. Protocols'!$G14)),1,0)*'4. Formulations'!$I14</f>
        <v>0</v>
      </c>
      <c r="EH15" s="38">
        <f>IF(AND(OR(ISBLANK(EH$9),EH$9=0)=FALSE,OR(EH$9='2. Protocols'!$C14,EH$9='2. Protocols'!$E14,EH$9='2. Protocols'!$G14)),1,0)*'4. Formulations'!$I14</f>
        <v>0</v>
      </c>
      <c r="EI15" s="38">
        <f>IF(AND(OR(ISBLANK(EI$9),EI$9=0)=FALSE,OR(EI$9='2. Protocols'!$C14,EI$9='2. Protocols'!$E14,EI$9='2. Protocols'!$G14)),1,0)*'4. Formulations'!$I14</f>
        <v>0</v>
      </c>
      <c r="EK15" s="38">
        <f>IF(AND(OR(ISBLANK(EK$9),EK$9=0)=FALSE,EK$9=$DK15),1,0)*'4. Formulations'!$J14</f>
        <v>0</v>
      </c>
      <c r="EL15" s="38">
        <f>IF(AND(OR(ISBLANK(EL$9),EL$9=0)=FALSE,EL$9=$DK15),1,0)*'4. Formulations'!$J14</f>
        <v>0</v>
      </c>
      <c r="EM15" s="38">
        <f>IF(AND(OR(ISBLANK(EM$9),EM$9=0)=FALSE,EM$9=$DK15),1,0)*'4. Formulations'!$J14</f>
        <v>0</v>
      </c>
      <c r="EN15" s="38">
        <f>IF(AND(OR(ISBLANK(EN$9),EN$9=0)=FALSE,EN$9=$DK15),1,0)*'4. Formulations'!$J14</f>
        <v>0</v>
      </c>
      <c r="EO15" s="38">
        <f>IF(AND(OR(ISBLANK(EO$9),EO$9=0)=FALSE,EO$9=$DK15),1,0)*'4. Formulations'!$J14</f>
        <v>0</v>
      </c>
      <c r="EP15" s="38">
        <f>IF(AND(OR(ISBLANK(EP$9),EP$9=0)=FALSE,EP$9=$DK15),1,0)*'4. Formulations'!$J14</f>
        <v>0</v>
      </c>
      <c r="EQ15" s="38">
        <f>IF(AND(OR(ISBLANK(EQ$9),EQ$9=0)=FALSE,EQ$9=$DK15),1,0)*'4. Formulations'!$J14</f>
        <v>0</v>
      </c>
      <c r="ER15" s="38">
        <f>IF(AND(OR(ISBLANK(ER$9),ER$9=0)=FALSE,ER$9=$DK15),1,0)*'4. Formulations'!$J14</f>
        <v>0</v>
      </c>
      <c r="ES15" s="38">
        <f>IF(AND(OR(ISBLANK(ES$9),ES$9=0)=FALSE,ES$9=$DK15),1,0)*'4. Formulations'!$J14</f>
        <v>0</v>
      </c>
      <c r="ET15" s="38">
        <f>IF(AND(OR(ISBLANK(ET$9),ET$9=0)=FALSE,ET$9=$DK15),1,0)*'4. Formulations'!$J14</f>
        <v>0</v>
      </c>
      <c r="EU15" s="38">
        <f>IF(AND(OR(ISBLANK(EU$9),EU$9=0)=FALSE,EU$9=$DK15),1,0)*'4. Formulations'!$J14</f>
        <v>0</v>
      </c>
      <c r="EV15" s="38">
        <f>IF(AND(OR(ISBLANK(EV$9),EV$9=0)=FALSE,EV$9=$DK15),1,0)*'4. Formulations'!$J14</f>
        <v>0</v>
      </c>
      <c r="EW15" s="38">
        <f>IF(AND(OR(ISBLANK(EW$9),EW$9=0)=FALSE,EW$9=$DK15),1,0)*'4. Formulations'!$J14</f>
        <v>0</v>
      </c>
      <c r="EY15" s="38">
        <f>IF(AND(OR(ISBLANK(EY$9),EY$9=0)=FALSE,SUM($EK15:$EW15)&gt;0,EY$9='2. Protocols'!$G14),1,0)*'4. Formulations'!$J14</f>
        <v>0</v>
      </c>
      <c r="EZ15" s="38">
        <f>IF(AND(OR(ISBLANK(EZ$9),EZ$9=0)=FALSE,SUM($EK15:$EW15)&gt;0,EZ$9='2. Protocols'!$G14),1,0)*'4. Formulations'!$J14</f>
        <v>0</v>
      </c>
      <c r="FA15" s="38">
        <f>IF(AND(OR(ISBLANK(FA$9),FA$9=0)=FALSE,SUM($EK15:$EW15)&gt;0,FA$9='2. Protocols'!$G14),1,0)*'4. Formulations'!$J14</f>
        <v>0</v>
      </c>
      <c r="FB15" s="38">
        <f>IF(AND(OR(ISBLANK(FB$9),FB$9=0)=FALSE,SUM($EK15:$EW15)&gt;0,FB$9='2. Protocols'!$G14),1,0)*'4. Formulations'!$J14</f>
        <v>0</v>
      </c>
      <c r="FC15" s="38">
        <f>IF(AND(OR(ISBLANK(FC$9),FC$9=0)=FALSE,SUM($EK15:$EW15)&gt;0,FC$9='2. Protocols'!$G14),1,0)*'4. Formulations'!$J14</f>
        <v>0</v>
      </c>
      <c r="FD15" s="38">
        <f>IF(AND(OR(ISBLANK(FD$9),FD$9=0)=FALSE,SUM($EK15:$EW15)&gt;0,FD$9='2. Protocols'!$G14),1,0)*'4. Formulations'!$J14</f>
        <v>0</v>
      </c>
      <c r="FE15" s="38">
        <f>IF(AND(OR(ISBLANK(FE$9),FE$9=0)=FALSE,SUM($EK15:$EW15)&gt;0,FE$9='2. Protocols'!$G14),1,0)*'4. Formulations'!$J14</f>
        <v>0</v>
      </c>
      <c r="FF15" s="38">
        <f>IF(AND(OR(ISBLANK(FF$9),FF$9=0)=FALSE,SUM($EK15:$EW15)&gt;0,FF$9='2. Protocols'!$G14),1,0)*'4. Formulations'!$J14</f>
        <v>0</v>
      </c>
      <c r="FG15" s="38">
        <f>IF(AND(OR(ISBLANK(FG$9),FG$9=0)=FALSE,SUM($EK15:$EW15)&gt;0,FG$9='2. Protocols'!$G14),1,0)*'4. Formulations'!$J14</f>
        <v>0</v>
      </c>
      <c r="FH15" s="38">
        <f>IF(AND(OR(ISBLANK(FH$9),FH$9=0)=FALSE,SUM($EK15:$EW15)&gt;0,FH$9='2. Protocols'!$G14),1,0)*'4. Formulations'!$J14</f>
        <v>0</v>
      </c>
      <c r="FI15" s="38">
        <f>IF(AND(OR(ISBLANK(FI$9),FI$9=0)=FALSE,SUM($EK15:$EW15)&gt;0,FI$9='2. Protocols'!$G14),1,0)*'4. Formulations'!$J14</f>
        <v>0</v>
      </c>
      <c r="FJ15" s="38">
        <f>IF(AND(OR(ISBLANK(FJ$9),FJ$9=0)=FALSE,SUM($EK15:$EW15)&gt;0,FJ$9='2. Protocols'!$G14),1,0)*'4. Formulations'!$J14</f>
        <v>0</v>
      </c>
      <c r="FK15" s="38">
        <f>IF(AND(OR(ISBLANK(FK$9),FK$9=0)=FALSE,SUM($EK15:$EW15)&gt;0,FK$9='2. Protocols'!$G14),1,0)*'4. Formulations'!$J14</f>
        <v>0</v>
      </c>
      <c r="FL15" s="38">
        <f>IF(AND(OR(ISBLANK(FL$9),FL$9=0)=FALSE,SUM($EK15:$EW15)&gt;0,FL$9='2. Protocols'!$G14),1,0)*'4. Formulations'!$J14</f>
        <v>0</v>
      </c>
      <c r="FM15" s="38">
        <f>IF(AND(OR(ISBLANK(FM$9),FM$9=0)=FALSE,SUM($EK15:$EW15)&gt;0,FM$9='2. Protocols'!$G14),1,0)*'4. Formulations'!$J14</f>
        <v>0</v>
      </c>
      <c r="FN15" s="38">
        <f>IF(AND(OR(ISBLANK(FN$9),FN$9=0)=FALSE,SUM($EK15:$EW15)&gt;0,FN$9='2. Protocols'!$G14),1,0)*'4. Formulations'!$J14</f>
        <v>0</v>
      </c>
      <c r="FO15" s="38">
        <f>IF(AND(OR(ISBLANK(FO$9),FO$9=0)=FALSE,SUM($EK15:$EW15)&gt;0,FO$9='2. Protocols'!$G14),1,0)*'4. Formulations'!$J14</f>
        <v>0</v>
      </c>
      <c r="FP15" s="38">
        <f>IF(AND(OR(ISBLANK(FP$9),FP$9=0)=FALSE,SUM($EK15:$EW15)&gt;0,FP$9='2. Protocols'!$G14),1,0)*'4. Formulations'!$J14</f>
        <v>0</v>
      </c>
      <c r="FQ15" s="38">
        <f>IF(AND(OR(ISBLANK(FQ$9),FQ$9=0)=FALSE,SUM($EK15:$EW15)&gt;0,FQ$9='2. Protocols'!$G14),1,0)*'4. Formulations'!$J14</f>
        <v>0</v>
      </c>
      <c r="FR15" s="38">
        <f>IF(AND(OR(ISBLANK(FR$9),FR$9=0)=FALSE,SUM($EK15:$EW15)&gt;0,FR$9='2. Protocols'!$G14),1,0)*'4. Formulations'!$J14</f>
        <v>0</v>
      </c>
      <c r="FS15" s="38">
        <f>IF(AND(OR(ISBLANK(FS$9),FS$9=0)=FALSE,SUM($EK15:$EW15)&gt;0,FS$9='2. Protocols'!$G14),1,0)*'4. Formulations'!$J14</f>
        <v>0</v>
      </c>
      <c r="FT15" s="38">
        <f>IF(AND(OR(ISBLANK(FT$9),FT$9=0)=FALSE,SUM($EK15:$EW15)&gt;0,FT$9='2. Protocols'!$G14),1,0)*'4. Formulations'!$J14</f>
        <v>0</v>
      </c>
      <c r="FV15" s="38">
        <f>IF(AND(OR(ISBLANK(EY$9),EY$9=0)=FALSE,FV$9=$DL15),1,0)*'4. Formulations'!$K14</f>
        <v>0</v>
      </c>
      <c r="FW15" s="38">
        <f>IF(AND(OR(ISBLANK(EZ$9),EZ$9=0)=FALSE,FW$9=$DL15),1,0)*'4. Formulations'!$K14</f>
        <v>0</v>
      </c>
      <c r="FX15" s="38">
        <f>IF(AND(OR(ISBLANK(FA$9),FA$9=0)=FALSE,FX$9=$DL15),1,0)*'4. Formulations'!$K14</f>
        <v>0</v>
      </c>
      <c r="FY15" s="38">
        <f>IF(AND(OR(ISBLANK(FB$9),FB$9=0)=FALSE,FY$9=$DL15),1,0)*'4. Formulations'!$K14</f>
        <v>0</v>
      </c>
      <c r="FZ15" s="38">
        <f>IF(AND(OR(ISBLANK(FC$9),FC$9=0)=FALSE,FZ$9=$DL15),1,0)*'4. Formulations'!$K14</f>
        <v>0</v>
      </c>
      <c r="GA15" s="38">
        <f>IF(AND(OR(ISBLANK(FD$9),FD$9=0)=FALSE,GA$9=$DL15),1,0)*'4. Formulations'!$K14</f>
        <v>0</v>
      </c>
      <c r="GB15" s="38">
        <f>IF(AND(OR(ISBLANK(FE$9),FE$9=0)=FALSE,GB$9=$DL15),1,0)*'4. Formulations'!$K14</f>
        <v>0</v>
      </c>
      <c r="GC15" s="38">
        <f>IF(AND(OR(ISBLANK(FF$9),FF$9=0)=FALSE,GC$9=$DL15),1,0)*'4. Formulations'!$K14</f>
        <v>0</v>
      </c>
      <c r="GD15" s="38">
        <f>IF(AND(OR(ISBLANK(FG$9),FG$9=0)=FALSE,GD$9=$DL15),1,0)*'4. Formulations'!$K14</f>
        <v>0</v>
      </c>
      <c r="GE15" s="38">
        <f>IF(AND(OR(ISBLANK(FH$9),FH$9=0)=FALSE,GE$9=$DL15),1,0)*'4. Formulations'!$K14</f>
        <v>0</v>
      </c>
      <c r="GF15" s="38">
        <f>IF(AND(OR(ISBLANK(FI$9),FI$9=0)=FALSE,GF$9=$DL15),1,0)*'4. Formulations'!$K14</f>
        <v>0</v>
      </c>
      <c r="GG15" s="38">
        <f>IF(AND(OR(ISBLANK(FJ$9),FJ$9=0)=FALSE,GG$9=$DL15),1,0)*'4. Formulations'!$K14</f>
        <v>0</v>
      </c>
      <c r="GH15" s="38">
        <f>IF(AND(OR(ISBLANK(FK$9),FK$9=0)=FALSE,GH$9=$DL15),1,0)*'4. Formulations'!$K14</f>
        <v>0</v>
      </c>
      <c r="GI15" s="38">
        <f>IF(AND(OR(ISBLANK(FL$9),FL$9=0)=FALSE,GI$9=$DL15),1,0)*'4. Formulations'!$K14</f>
        <v>0</v>
      </c>
      <c r="GJ15" s="38">
        <f>IF(AND(OR(ISBLANK(FM$9),FM$9=0)=FALSE,GJ$9=$DL15),1,0)*'4. Formulations'!$K14</f>
        <v>0</v>
      </c>
      <c r="GL15" s="38">
        <f>IF(AND(OR(ISBLANK(GL$9),GL$9=0)=FALSE,OR(GL$9='2. Protocols'!$C14,GL$9='2. Protocols'!$E14,GL$9='2. Protocols'!$G14)),1,0)*'4. Formulations'!$L14</f>
        <v>0</v>
      </c>
      <c r="GM15" s="38">
        <f>IF(AND(OR(ISBLANK(GM$9),GM$9=0)=FALSE,OR(GM$9='2. Protocols'!$C14,GM$9='2. Protocols'!$E14,GM$9='2. Protocols'!$G14)),1,0)*'4. Formulations'!$L14</f>
        <v>0</v>
      </c>
      <c r="GN15" s="38">
        <f>IF(AND(OR(ISBLANK(GN$9),GN$9=0)=FALSE,OR(GN$9='2. Protocols'!$C14,GN$9='2. Protocols'!$E14,GN$9='2. Protocols'!$G14)),1,0)*'4. Formulations'!$L14</f>
        <v>0</v>
      </c>
      <c r="GO15" s="38">
        <f>IF(AND(OR(ISBLANK(GO$9),GO$9=0)=FALSE,OR(GO$9='2. Protocols'!$C14,GO$9='2. Protocols'!$E14,GO$9='2. Protocols'!$G14)),1,0)*'4. Formulations'!$L14</f>
        <v>0</v>
      </c>
      <c r="GP15" s="38">
        <f>IF(AND(OR(ISBLANK(GP$9),GP$9=0)=FALSE,OR(GP$9='2. Protocols'!$C14,GP$9='2. Protocols'!$E14,GP$9='2. Protocols'!$G14)),1,0)*'4. Formulations'!$L14</f>
        <v>0</v>
      </c>
      <c r="GQ15" s="38">
        <f>IF(AND(OR(ISBLANK(GQ$9),GQ$9=0)=FALSE,OR(GQ$9='2. Protocols'!$C14,GQ$9='2. Protocols'!$E14,GQ$9='2. Protocols'!$G14)),1,0)*'4. Formulations'!$L14</f>
        <v>0</v>
      </c>
      <c r="GR15" s="38">
        <f>IF(AND(OR(ISBLANK(GR$9),GR$9=0)=FALSE,OR(GR$9='2. Protocols'!$C14,GR$9='2. Protocols'!$E14,GR$9='2. Protocols'!$G14)),1,0)*'4. Formulations'!$L14</f>
        <v>0</v>
      </c>
      <c r="GS15" s="38">
        <f>IF(AND(OR(ISBLANK(GS$9),GS$9=0)=FALSE,OR(GS$9='2. Protocols'!$C14,GS$9='2. Protocols'!$E14,GS$9='2. Protocols'!$G14)),1,0)*'4. Formulations'!$L14</f>
        <v>0</v>
      </c>
      <c r="GT15" s="38">
        <f>IF(AND(OR(ISBLANK(GT$9),GT$9=0)=FALSE,OR(GT$9='2. Protocols'!$C14,GT$9='2. Protocols'!$E14,GT$9='2. Protocols'!$G14)),1,0)*'4. Formulations'!$L14</f>
        <v>0</v>
      </c>
      <c r="GU15" s="38">
        <f>IF(AND(OR(ISBLANK(GU$9),GU$9=0)=FALSE,OR(GU$9='2. Protocols'!$C14,GU$9='2. Protocols'!$E14,GU$9='2. Protocols'!$G14)),1,0)*'4. Formulations'!$L14</f>
        <v>0</v>
      </c>
      <c r="GV15" s="38">
        <f>IF(AND(OR(ISBLANK(GV$9),GV$9=0)=FALSE,OR(GV$9='2. Protocols'!$C14,GV$9='2. Protocols'!$E14,GV$9='2. Protocols'!$G14)),1,0)*'4. Formulations'!$L14</f>
        <v>0</v>
      </c>
      <c r="GW15" s="38">
        <f>IF(AND(OR(ISBLANK(GW$9),GW$9=0)=FALSE,OR(GW$9='2. Protocols'!$C14,GW$9='2. Protocols'!$E14,GW$9='2. Protocols'!$G14)),1,0)*'4. Formulations'!$L14</f>
        <v>0</v>
      </c>
      <c r="GX15" s="38">
        <f>IF(AND(OR(ISBLANK(GX$9),GX$9=0)=FALSE,OR(GX$9='2. Protocols'!$C14,GX$9='2. Protocols'!$E14,GX$9='2. Protocols'!$G14)),1,0)*'4. Formulations'!$L14</f>
        <v>0</v>
      </c>
      <c r="GY15" s="38">
        <f>IF(AND(OR(ISBLANK(GY$9),GY$9=0)=FALSE,OR(GY$9='2. Protocols'!$C14,GY$9='2. Protocols'!$E14,GY$9='2. Protocols'!$G14)),1,0)*'4. Formulations'!$L14</f>
        <v>0</v>
      </c>
      <c r="GZ15" s="38">
        <f>IF(AND(OR(ISBLANK(GZ$9),GZ$9=0)=FALSE,OR(GZ$9='2. Protocols'!$C14,GZ$9='2. Protocols'!$E14,GZ$9='2. Protocols'!$G14)),1,0)*'4. Formulations'!$L14</f>
        <v>0</v>
      </c>
      <c r="HA15" s="38">
        <f>IF(AND(OR(ISBLANK(HA$9),HA$9=0)=FALSE,OR(HA$9='2. Protocols'!$C14,HA$9='2. Protocols'!$E14,HA$9='2. Protocols'!$G14)),1,0)*'4. Formulations'!$L14</f>
        <v>0</v>
      </c>
      <c r="HB15" s="38">
        <f>IF(AND(OR(ISBLANK(HB$9),HB$9=0)=FALSE,OR(HB$9='2. Protocols'!$C14,HB$9='2. Protocols'!$E14,HB$9='2. Protocols'!$G14)),1,0)*'4. Formulations'!$L14</f>
        <v>0</v>
      </c>
      <c r="HC15" s="38">
        <f>IF(AND(OR(ISBLANK(HC$9),HC$9=0)=FALSE,OR(HC$9='2. Protocols'!$C14,HC$9='2. Protocols'!$E14,HC$9='2. Protocols'!$G14)),1,0)*'4. Formulations'!$L14</f>
        <v>0</v>
      </c>
      <c r="HD15" s="38">
        <f>IF(AND(OR(ISBLANK(HD$9),HD$9=0)=FALSE,OR(HD$9='2. Protocols'!$C14,HD$9='2. Protocols'!$E14,HD$9='2. Protocols'!$G14)),1,0)*'4. Formulations'!$L14</f>
        <v>0</v>
      </c>
      <c r="HE15" s="38">
        <f>IF(AND(OR(ISBLANK(HE$9),HE$9=0)=FALSE,OR(HE$9='2. Protocols'!$C14,HE$9='2. Protocols'!$E14,HE$9='2. Protocols'!$G14)),1,0)*'4. Formulations'!$L14</f>
        <v>0</v>
      </c>
      <c r="HF15" s="38">
        <f>IF(AND(OR(ISBLANK(HF$9),HF$9=0)=FALSE,OR(HF$9='2. Protocols'!$C14,HF$9='2. Protocols'!$E14,HF$9='2. Protocols'!$G14)),1,0)*'4. Formulations'!$L14</f>
        <v>0</v>
      </c>
      <c r="HG15" s="38">
        <f>IF(AND(OR(ISBLANK(HG$9),HG$9=0)=FALSE,OR(HG$9='2. Protocols'!$C14,HG$9='2. Protocols'!$E14,HG$9='2. Protocols'!$G14)),1,0)*'4. Formulations'!$L14</f>
        <v>0</v>
      </c>
      <c r="HI15" s="38">
        <f>IF(AND(OR(ISBLANK(HI$9),HI$9=0)=FALSE,HI$9=$DK15),1,0)*'4. Formulations'!$M14</f>
        <v>0</v>
      </c>
      <c r="HJ15" s="38">
        <f>IF(AND(OR(ISBLANK(HJ$9),HJ$9=0)=FALSE,HJ$9=$DK15),1,0)*'4. Formulations'!$M14</f>
        <v>0</v>
      </c>
      <c r="HK15" s="38">
        <f>IF(AND(OR(ISBLANK(HK$9),HK$9=0)=FALSE,HK$9=$DK15),1,0)*'4. Formulations'!$M14</f>
        <v>0</v>
      </c>
      <c r="HL15" s="38">
        <f>IF(AND(OR(ISBLANK(HL$9),HL$9=0)=FALSE,HL$9=$DK15),1,0)*'4. Formulations'!$M14</f>
        <v>0</v>
      </c>
      <c r="HM15" s="38">
        <f>IF(AND(OR(ISBLANK(HM$9),HM$9=0)=FALSE,HM$9=$DK15),1,0)*'4. Formulations'!$M14</f>
        <v>0</v>
      </c>
      <c r="HN15" s="38">
        <f>IF(AND(OR(ISBLANK(HN$9),HN$9=0)=FALSE,HN$9=$DK15),1,0)*'4. Formulations'!$M14</f>
        <v>0</v>
      </c>
      <c r="HO15" s="38">
        <f>IF(AND(OR(ISBLANK(HO$9),HO$9=0)=FALSE,HO$9=$DK15),1,0)*'4. Formulations'!$M14</f>
        <v>0</v>
      </c>
      <c r="HP15" s="38">
        <f>IF(AND(OR(ISBLANK(HP$9),HP$9=0)=FALSE,HP$9=$DK15),1,0)*'4. Formulations'!$M14</f>
        <v>0</v>
      </c>
      <c r="HQ15" s="38">
        <f>IF(AND(OR(ISBLANK(HQ$9),HQ$9=0)=FALSE,HQ$9=$DK15),1,0)*'4. Formulations'!$M14</f>
        <v>0</v>
      </c>
      <c r="HR15" s="38">
        <f>IF(AND(OR(ISBLANK(HR$9),HR$9=0)=FALSE,HR$9=$DK15),1,0)*'4. Formulations'!$M14</f>
        <v>0</v>
      </c>
      <c r="HS15" s="38">
        <f>IF(AND(OR(ISBLANK(HS$9),HS$9=0)=FALSE,HS$9=$DK15),1,0)*'4. Formulations'!$M14</f>
        <v>0</v>
      </c>
      <c r="HT15" s="38">
        <f>IF(AND(OR(ISBLANK(HT$9),HT$9=0)=FALSE,HT$9=$DK15),1,0)*'4. Formulations'!$M14</f>
        <v>0</v>
      </c>
      <c r="HU15" s="38">
        <f>IF(AND(OR(ISBLANK(HU$9),HU$9=0)=FALSE,HU$9=$DK15),1,0)*'4. Formulations'!$M14</f>
        <v>0</v>
      </c>
      <c r="HW15" s="38">
        <f>IF(AND(OR(ISBLANK(HW$9),HW$9=0)=FALSE,SUM($HI15:$HU15)&gt;0,HW$9='2. Protocols'!$G14),1,0)*'4. Formulations'!$M14</f>
        <v>0</v>
      </c>
      <c r="HX15" s="38">
        <f>IF(AND(OR(ISBLANK(HX$9),HX$9=0)=FALSE,SUM($HI15:$HU15)&gt;0,HX$9='2. Protocols'!$G14),1,0)*'4. Formulations'!$M14</f>
        <v>0</v>
      </c>
      <c r="HY15" s="38">
        <f>IF(AND(OR(ISBLANK(HY$9),HY$9=0)=FALSE,SUM($HI15:$HU15)&gt;0,HY$9='2. Protocols'!$G14),1,0)*'4. Formulations'!$M14</f>
        <v>0</v>
      </c>
      <c r="HZ15" s="38">
        <f>IF(AND(OR(ISBLANK(HZ$9),HZ$9=0)=FALSE,SUM($HI15:$HU15)&gt;0,HZ$9='2. Protocols'!$G14),1,0)*'4. Formulations'!$M14</f>
        <v>0</v>
      </c>
      <c r="IA15" s="38">
        <f>IF(AND(OR(ISBLANK(IA$9),IA$9=0)=FALSE,SUM($HI15:$HU15)&gt;0,IA$9='2. Protocols'!$G14),1,0)*'4. Formulations'!$M14</f>
        <v>0</v>
      </c>
      <c r="IB15" s="38">
        <f>IF(AND(OR(ISBLANK(IB$9),IB$9=0)=FALSE,SUM($HI15:$HU15)&gt;0,IB$9='2. Protocols'!$G14),1,0)*'4. Formulations'!$M14</f>
        <v>0</v>
      </c>
      <c r="IC15" s="38">
        <f>IF(AND(OR(ISBLANK(IC$9),IC$9=0)=FALSE,SUM($HI15:$HU15)&gt;0,IC$9='2. Protocols'!$G14),1,0)*'4. Formulations'!$M14</f>
        <v>0</v>
      </c>
      <c r="ID15" s="38">
        <f>IF(AND(OR(ISBLANK(ID$9),ID$9=0)=FALSE,SUM($HI15:$HU15)&gt;0,ID$9='2. Protocols'!$G14),1,0)*'4. Formulations'!$M14</f>
        <v>0</v>
      </c>
      <c r="IE15" s="38">
        <f>IF(AND(OR(ISBLANK(IE$9),IE$9=0)=FALSE,SUM($HI15:$HU15)&gt;0,IE$9='2. Protocols'!$G14),1,0)*'4. Formulations'!$M14</f>
        <v>0</v>
      </c>
      <c r="IF15" s="38">
        <f>IF(AND(OR(ISBLANK(IF$9),IF$9=0)=FALSE,SUM($HI15:$HU15)&gt;0,IF$9='2. Protocols'!$G14),1,0)*'4. Formulations'!$M14</f>
        <v>0</v>
      </c>
      <c r="IG15" s="38">
        <f>IF(AND(OR(ISBLANK(IG$9),IG$9=0)=FALSE,SUM($HI15:$HU15)&gt;0,IG$9='2. Protocols'!$G14),1,0)*'4. Formulations'!$M14</f>
        <v>0</v>
      </c>
      <c r="IH15" s="38">
        <f>IF(AND(OR(ISBLANK(IH$9),IH$9=0)=FALSE,SUM($HI15:$HU15)&gt;0,IH$9='2. Protocols'!$G14),1,0)*'4. Formulations'!$M14</f>
        <v>0</v>
      </c>
      <c r="II15" s="38">
        <f>IF(AND(OR(ISBLANK(II$9),II$9=0)=FALSE,SUM($HI15:$HU15)&gt;0,II$9='2. Protocols'!$G14),1,0)*'4. Formulations'!$M14</f>
        <v>0</v>
      </c>
      <c r="IJ15" s="38">
        <f>IF(AND(OR(ISBLANK(IJ$9),IJ$9=0)=FALSE,SUM($HI15:$HU15)&gt;0,IJ$9='2. Protocols'!$G14),1,0)*'4. Formulations'!$M14</f>
        <v>0</v>
      </c>
      <c r="IK15" s="38">
        <f>IF(AND(OR(ISBLANK(IK$9),IK$9=0)=FALSE,SUM($HI15:$HU15)&gt;0,IK$9='2. Protocols'!$G14),1,0)*'4. Formulations'!$M14</f>
        <v>0</v>
      </c>
      <c r="IL15" s="38">
        <f>IF(AND(OR(ISBLANK(IL$9),IL$9=0)=FALSE,SUM($HI15:$HU15)&gt;0,IL$9='2. Protocols'!$G14),1,0)*'4. Formulations'!$M14</f>
        <v>0</v>
      </c>
      <c r="IM15" s="38">
        <f>IF(AND(OR(ISBLANK(IM$9),IM$9=0)=FALSE,SUM($HI15:$HU15)&gt;0,IM$9='2. Protocols'!$G14),1,0)*'4. Formulations'!$M14</f>
        <v>0</v>
      </c>
      <c r="IN15" s="38">
        <f>IF(AND(OR(ISBLANK(IN$9),IN$9=0)=FALSE,SUM($HI15:$HU15)&gt;0,IN$9='2. Protocols'!$G14),1,0)*'4. Formulations'!$M14</f>
        <v>0</v>
      </c>
      <c r="IO15" s="38">
        <f>IF(AND(OR(ISBLANK(IO$9),IO$9=0)=FALSE,SUM($HI15:$HU15)&gt;0,IO$9='2. Protocols'!$G14),1,0)*'4. Formulations'!$M14</f>
        <v>0</v>
      </c>
      <c r="IP15" s="38">
        <f>IF(AND(OR(ISBLANK(IP$9),IP$9=0)=FALSE,SUM($HI15:$HU15)&gt;0,IP$9='2. Protocols'!$G14),1,0)*'4. Formulations'!$M14</f>
        <v>0</v>
      </c>
      <c r="IQ15" s="38">
        <f>IF(AND(OR(ISBLANK(IQ$9),IQ$9=0)=FALSE,SUM($HI15:$HU15)&gt;0,IQ$9='2. Protocols'!$G14),1,0)*'4. Formulations'!$M14</f>
        <v>0</v>
      </c>
      <c r="IR15" s="38">
        <f>IF(AND(OR(ISBLANK(IR$9),IR$9=0)=FALSE,SUM($HI15:$HU15)&gt;0,IR$9='2. Protocols'!$G14),1,0)*'4. Formulations'!$M14</f>
        <v>0</v>
      </c>
      <c r="IT15" s="38">
        <f>IF(AND(OR(ISBLANK(IT$9),IT$9=0)=FALSE,IT$9=$DL15),1,0)*'4. Formulations'!$N14</f>
        <v>0</v>
      </c>
      <c r="IU15" s="38">
        <f>IF(AND(OR(ISBLANK(IU$9),IU$9=0)=FALSE,IU$9=$DL15),1,0)*'4. Formulations'!$N14</f>
        <v>0</v>
      </c>
      <c r="IV15" s="38">
        <f>IF(AND(OR(ISBLANK(IV$9),IV$9=0)=FALSE,IV$9=$DL15),1,0)*'4. Formulations'!$N14</f>
        <v>0</v>
      </c>
      <c r="IW15" s="38">
        <f>IF(AND(OR(ISBLANK(IW$9),IW$9=0)=FALSE,IW$9=$DL15),1,0)*'4. Formulations'!$N14</f>
        <v>0</v>
      </c>
      <c r="IX15" s="38">
        <f>IF(AND(OR(ISBLANK(IX$9),IX$9=0)=FALSE,IX$9=$DL15),1,0)*'4. Formulations'!$N14</f>
        <v>0</v>
      </c>
      <c r="IY15" s="38">
        <f>IF(AND(OR(ISBLANK(IY$9),IY$9=0)=FALSE,IY$9=$DL15),1,0)*'4. Formulations'!$N14</f>
        <v>0</v>
      </c>
      <c r="IZ15" s="38">
        <f>IF(AND(OR(ISBLANK(IZ$9),IZ$9=0)=FALSE,IZ$9=$DL15),1,0)*'4. Formulations'!$N14</f>
        <v>0</v>
      </c>
      <c r="JA15" s="38">
        <f>IF(AND(OR(ISBLANK(JA$9),JA$9=0)=FALSE,JA$9=$DL15),1,0)*'4. Formulations'!$N14</f>
        <v>0</v>
      </c>
      <c r="JB15" s="38">
        <f>IF(AND(OR(ISBLANK(JB$9),JB$9=0)=FALSE,JB$9=$DL15),1,0)*'4. Formulations'!$N14</f>
        <v>0</v>
      </c>
      <c r="JC15" s="38">
        <f>IF(AND(OR(ISBLANK(JC$9),JC$9=0)=FALSE,JC$9=$DL15),1,0)*'4. Formulations'!$N14</f>
        <v>0</v>
      </c>
      <c r="JD15" s="38">
        <f>IF(AND(OR(ISBLANK(JD$9),JD$9=0)=FALSE,JD$9=$DL15),1,0)*'4. Formulations'!$N14</f>
        <v>0</v>
      </c>
      <c r="JE15" s="38">
        <f>IF(AND(OR(ISBLANK(JE$9),JE$9=0)=FALSE,JE$9=$DL15),1,0)*'4. Formulations'!$N14</f>
        <v>0</v>
      </c>
      <c r="JF15" s="38">
        <f>IF(AND(OR(ISBLANK(JF$9),JF$9=0)=FALSE,JF$9=$DL15),1,0)*'4. Formulations'!$N14</f>
        <v>0</v>
      </c>
      <c r="JG15" s="38">
        <f>IF(AND(OR(ISBLANK(JG$9),JG$9=0)=FALSE,JG$9=$DL15),1,0)*'4. Formulations'!$N14</f>
        <v>0</v>
      </c>
      <c r="JH15" s="38">
        <f>IF(AND(OR(ISBLANK(JH$9),JH$9=0)=FALSE,JH$9=$DL15),1,0)*'4. Formulations'!$N14</f>
        <v>0</v>
      </c>
      <c r="JJ15" s="38">
        <f>IF(AND(OR(ISBLANK(JJ$9),JJ$9=0)=FALSE,OR(JJ$9='2. Protocols'!$C14,JJ$9='2. Protocols'!$E14,JJ$9='2. Protocols'!$G14)),1,0)*'4. Formulations'!$O14</f>
        <v>0</v>
      </c>
      <c r="JK15" s="38">
        <f>IF(AND(OR(ISBLANK(JK$9),JK$9=0)=FALSE,OR(JK$9='2. Protocols'!$C14,JK$9='2. Protocols'!$E14,JK$9='2. Protocols'!$G14)),1,0)*'4. Formulations'!$O14</f>
        <v>0</v>
      </c>
      <c r="JL15" s="38">
        <f>IF(AND(OR(ISBLANK(JL$9),JL$9=0)=FALSE,OR(JL$9='2. Protocols'!$C14,JL$9='2. Protocols'!$E14,JL$9='2. Protocols'!$G14)),1,0)*'4. Formulations'!$O14</f>
        <v>0</v>
      </c>
      <c r="JM15" s="38">
        <f>IF(AND(OR(ISBLANK(JM$9),JM$9=0)=FALSE,OR(JM$9='2. Protocols'!$C14,JM$9='2. Protocols'!$E14,JM$9='2. Protocols'!$G14)),1,0)*'4. Formulations'!$O14</f>
        <v>0</v>
      </c>
      <c r="JN15" s="38">
        <f>IF(AND(OR(ISBLANK(JN$9),JN$9=0)=FALSE,OR(JN$9='2. Protocols'!$C14,JN$9='2. Protocols'!$E14,JN$9='2. Protocols'!$G14)),1,0)*'4. Formulations'!$O14</f>
        <v>0</v>
      </c>
      <c r="JO15" s="38">
        <f>IF(AND(OR(ISBLANK(JO$9),JO$9=0)=FALSE,OR(JO$9='2. Protocols'!$C14,JO$9='2. Protocols'!$E14,JO$9='2. Protocols'!$G14)),1,0)*'4. Formulations'!$O14</f>
        <v>0</v>
      </c>
      <c r="JP15" s="38">
        <f>IF(AND(OR(ISBLANK(JP$9),JP$9=0)=FALSE,OR(JP$9='2. Protocols'!$C14,JP$9='2. Protocols'!$E14,JP$9='2. Protocols'!$G14)),1,0)*'4. Formulations'!$O14</f>
        <v>0</v>
      </c>
      <c r="JQ15" s="38">
        <f>IF(AND(OR(ISBLANK(JQ$9),JQ$9=0)=FALSE,OR(JQ$9='2. Protocols'!$C14,JQ$9='2. Protocols'!$E14,JQ$9='2. Protocols'!$G14)),1,0)*'4. Formulations'!$O14</f>
        <v>0</v>
      </c>
      <c r="JR15" s="38">
        <f>IF(AND(OR(ISBLANK(JR$9),JR$9=0)=FALSE,OR(JR$9='2. Protocols'!$C14,JR$9='2. Protocols'!$E14,JR$9='2. Protocols'!$G14)),1,0)*'4. Formulations'!$O14</f>
        <v>0</v>
      </c>
      <c r="JS15" s="38">
        <f>IF(AND(OR(ISBLANK(JS$9),JS$9=0)=FALSE,OR(JS$9='2. Protocols'!$C14,JS$9='2. Protocols'!$E14,JS$9='2. Protocols'!$G14)),1,0)*'4. Formulations'!$O14</f>
        <v>0</v>
      </c>
      <c r="JT15" s="38">
        <f>IF(AND(OR(ISBLANK(JT$9),JT$9=0)=FALSE,OR(JT$9='2. Protocols'!$C14,JT$9='2. Protocols'!$E14,JT$9='2. Protocols'!$G14)),1,0)*'4. Formulations'!$O14</f>
        <v>0</v>
      </c>
      <c r="JU15" s="38">
        <f>IF(AND(OR(ISBLANK(JU$9),JU$9=0)=FALSE,OR(JU$9='2. Protocols'!$C14,JU$9='2. Protocols'!$E14,JU$9='2. Protocols'!$G14)),1,0)*'4. Formulations'!$O14</f>
        <v>0</v>
      </c>
      <c r="JV15" s="38">
        <f>IF(AND(OR(ISBLANK(JV$9),JV$9=0)=FALSE,OR(JV$9='2. Protocols'!$C14,JV$9='2. Protocols'!$E14,JV$9='2. Protocols'!$G14)),1,0)*'4. Formulations'!$O14</f>
        <v>0</v>
      </c>
      <c r="JW15" s="38">
        <f>IF(AND(OR(ISBLANK(JW$9),JW$9=0)=FALSE,OR(JW$9='2. Protocols'!$C14,JW$9='2. Protocols'!$E14,JW$9='2. Protocols'!$G14)),1,0)*'4. Formulations'!$O14</f>
        <v>0</v>
      </c>
      <c r="JX15" s="38">
        <f>IF(AND(OR(ISBLANK(JX$9),JX$9=0)=FALSE,OR(JX$9='2. Protocols'!$C14,JX$9='2. Protocols'!$E14,JX$9='2. Protocols'!$G14)),1,0)*'4. Formulations'!$O14</f>
        <v>0</v>
      </c>
      <c r="JY15" s="38">
        <f>IF(AND(OR(ISBLANK(JY$9),JY$9=0)=FALSE,OR(JY$9='2. Protocols'!$C14,JY$9='2. Protocols'!$E14,JY$9='2. Protocols'!$G14)),1,0)*'4. Formulations'!$O14</f>
        <v>0</v>
      </c>
      <c r="JZ15" s="38">
        <f>IF(AND(OR(ISBLANK(JZ$9),JZ$9=0)=FALSE,OR(JZ$9='2. Protocols'!$C14,JZ$9='2. Protocols'!$E14,JZ$9='2. Protocols'!$G14)),1,0)*'4. Formulations'!$O14</f>
        <v>0</v>
      </c>
      <c r="KA15" s="38">
        <f>IF(AND(OR(ISBLANK(KA$9),KA$9=0)=FALSE,OR(KA$9='2. Protocols'!$C14,KA$9='2. Protocols'!$E14,KA$9='2. Protocols'!$G14)),1,0)*'4. Formulations'!$O14</f>
        <v>0</v>
      </c>
      <c r="KB15" s="38">
        <f>IF(AND(OR(ISBLANK(KB$9),KB$9=0)=FALSE,OR(KB$9='2. Protocols'!$C14,KB$9='2. Protocols'!$E14,KB$9='2. Protocols'!$G14)),1,0)*'4. Formulations'!$O14</f>
        <v>0</v>
      </c>
      <c r="KC15" s="38">
        <f>IF(AND(OR(ISBLANK(KC$9),KC$9=0)=FALSE,OR(KC$9='2. Protocols'!$C14,KC$9='2. Protocols'!$E14,KC$9='2. Protocols'!$G14)),1,0)*'4. Formulations'!$O14</f>
        <v>0</v>
      </c>
      <c r="KD15" s="38">
        <f>IF(AND(OR(ISBLANK(KD$9),KD$9=0)=FALSE,OR(KD$9='2. Protocols'!$C14,KD$9='2. Protocols'!$E14,KD$9='2. Protocols'!$G14)),1,0)*'4. Formulations'!$O14</f>
        <v>0</v>
      </c>
      <c r="KE15" s="38">
        <f>IF(AND(OR(ISBLANK(KE$9),KE$9=0)=FALSE,OR(KE$9='2. Protocols'!$C14,KE$9='2. Protocols'!$E14,KE$9='2. Protocols'!$G14)),1,0)*'4. Formulations'!$O14</f>
        <v>0</v>
      </c>
      <c r="KG15" s="38">
        <f>IF(AND(OR(ISBLANK(KG$9),KG$9=0)=FALSE,KG$9=$DK15),1,0)*'4. Formulations'!$P14</f>
        <v>0</v>
      </c>
      <c r="KH15" s="38">
        <f>IF(AND(OR(ISBLANK(KH$9),KH$9=0)=FALSE,KH$9=$DK15),1,0)*'4. Formulations'!$P14</f>
        <v>0</v>
      </c>
      <c r="KI15" s="38">
        <f>IF(AND(OR(ISBLANK(KI$9),KI$9=0)=FALSE,KI$9=$DK15),1,0)*'4. Formulations'!$P14</f>
        <v>0</v>
      </c>
      <c r="KJ15" s="38">
        <f>IF(AND(OR(ISBLANK(KJ$9),KJ$9=0)=FALSE,KJ$9=$DK15),1,0)*'4. Formulations'!$P14</f>
        <v>0</v>
      </c>
      <c r="KK15" s="38">
        <f>IF(AND(OR(ISBLANK(KK$9),KK$9=0)=FALSE,KK$9=$DK15),1,0)*'4. Formulations'!$P14</f>
        <v>0</v>
      </c>
      <c r="KL15" s="38">
        <f>IF(AND(OR(ISBLANK(KL$9),KL$9=0)=FALSE,KL$9=$DK15),1,0)*'4. Formulations'!$P14</f>
        <v>0</v>
      </c>
      <c r="KM15" s="38">
        <f>IF(AND(OR(ISBLANK(KM$9),KM$9=0)=FALSE,KM$9=$DK15),1,0)*'4. Formulations'!$P14</f>
        <v>0</v>
      </c>
      <c r="KN15" s="38">
        <f>IF(AND(OR(ISBLANK(KN$9),KN$9=0)=FALSE,KN$9=$DK15),1,0)*'4. Formulations'!$P14</f>
        <v>0</v>
      </c>
      <c r="KO15" s="38">
        <f>IF(AND(OR(ISBLANK(KO$9),KO$9=0)=FALSE,KO$9=$DK15),1,0)*'4. Formulations'!$P14</f>
        <v>0</v>
      </c>
      <c r="KP15" s="38">
        <f>IF(AND(OR(ISBLANK(KP$9),KP$9=0)=FALSE,KP$9=$DK15),1,0)*'4. Formulations'!$P14</f>
        <v>0</v>
      </c>
      <c r="KQ15" s="38">
        <f>IF(AND(OR(ISBLANK(KQ$9),KQ$9=0)=FALSE,KQ$9=$DK15),1,0)*'4. Formulations'!$P14</f>
        <v>0</v>
      </c>
      <c r="KR15" s="38">
        <f>IF(AND(OR(ISBLANK(KR$9),KR$9=0)=FALSE,KR$9=$DK15),1,0)*'4. Formulations'!$P14</f>
        <v>0</v>
      </c>
      <c r="KS15" s="38">
        <f>IF(AND(OR(ISBLANK(KS$9),KS$9=0)=FALSE,KS$9=$DK15),1,0)*'4. Formulations'!$P14</f>
        <v>0</v>
      </c>
      <c r="KU15" s="38">
        <f>IF(AND(OR(ISBLANK(KU$9),KU$9=0)=FALSE,SUM($KG15:$KS15)&gt;0,KU$9='2. Protocols'!$G14),1,0)*'4. Formulations'!$P14</f>
        <v>0</v>
      </c>
      <c r="KV15" s="38">
        <f>IF(AND(OR(ISBLANK(KV$9),KV$9=0)=FALSE,SUM($KG15:$KS15)&gt;0,KV$9='2. Protocols'!$G14),1,0)*'4. Formulations'!$P14</f>
        <v>0</v>
      </c>
      <c r="KW15" s="38">
        <f>IF(AND(OR(ISBLANK(KW$9),KW$9=0)=FALSE,SUM($KG15:$KS15)&gt;0,KW$9='2. Protocols'!$G14),1,0)*'4. Formulations'!$P14</f>
        <v>0</v>
      </c>
      <c r="KX15" s="38">
        <f>IF(AND(OR(ISBLANK(KX$9),KX$9=0)=FALSE,SUM($KG15:$KS15)&gt;0,KX$9='2. Protocols'!$G14),1,0)*'4. Formulations'!$P14</f>
        <v>0</v>
      </c>
      <c r="KY15" s="38">
        <f>IF(AND(OR(ISBLANK(KY$9),KY$9=0)=FALSE,SUM($KG15:$KS15)&gt;0,KY$9='2. Protocols'!$G14),1,0)*'4. Formulations'!$P14</f>
        <v>0</v>
      </c>
      <c r="KZ15" s="38">
        <f>IF(AND(OR(ISBLANK(KZ$9),KZ$9=0)=FALSE,SUM($KG15:$KS15)&gt;0,KZ$9='2. Protocols'!$G14),1,0)*'4. Formulations'!$P14</f>
        <v>0</v>
      </c>
      <c r="LA15" s="38">
        <f>IF(AND(OR(ISBLANK(LA$9),LA$9=0)=FALSE,SUM($KG15:$KS15)&gt;0,LA$9='2. Protocols'!$G14),1,0)*'4. Formulations'!$P14</f>
        <v>0</v>
      </c>
      <c r="LB15" s="38">
        <f>IF(AND(OR(ISBLANK(LB$9),LB$9=0)=FALSE,SUM($KG15:$KS15)&gt;0,LB$9='2. Protocols'!$G14),1,0)*'4. Formulations'!$P14</f>
        <v>0</v>
      </c>
      <c r="LC15" s="38">
        <f>IF(AND(OR(ISBLANK(LC$9),LC$9=0)=FALSE,SUM($KG15:$KS15)&gt;0,LC$9='2. Protocols'!$G14),1,0)*'4. Formulations'!$P14</f>
        <v>0</v>
      </c>
      <c r="LD15" s="38">
        <f>IF(AND(OR(ISBLANK(LD$9),LD$9=0)=FALSE,SUM($KG15:$KS15)&gt;0,LD$9='2. Protocols'!$G14),1,0)*'4. Formulations'!$P14</f>
        <v>0</v>
      </c>
      <c r="LE15" s="38">
        <f>IF(AND(OR(ISBLANK(LE$9),LE$9=0)=FALSE,SUM($KG15:$KS15)&gt;0,LE$9='2. Protocols'!$G14),1,0)*'4. Formulations'!$P14</f>
        <v>0</v>
      </c>
      <c r="LF15" s="38">
        <f>IF(AND(OR(ISBLANK(LF$9),LF$9=0)=FALSE,SUM($KG15:$KS15)&gt;0,LF$9='2. Protocols'!$G14),1,0)*'4. Formulations'!$P14</f>
        <v>0</v>
      </c>
      <c r="LG15" s="38">
        <f>IF(AND(OR(ISBLANK(LG$9),LG$9=0)=FALSE,SUM($KG15:$KS15)&gt;0,LG$9='2. Protocols'!$G14),1,0)*'4. Formulations'!$P14</f>
        <v>0</v>
      </c>
      <c r="LH15" s="38">
        <f>IF(AND(OR(ISBLANK(LH$9),LH$9=0)=FALSE,SUM($KG15:$KS15)&gt;0,LH$9='2. Protocols'!$G14),1,0)*'4. Formulations'!$P14</f>
        <v>0</v>
      </c>
      <c r="LI15" s="38">
        <f>IF(AND(OR(ISBLANK(LI$9),LI$9=0)=FALSE,SUM($KG15:$KS15)&gt;0,LI$9='2. Protocols'!$G14),1,0)*'4. Formulations'!$P14</f>
        <v>0</v>
      </c>
      <c r="LJ15" s="38">
        <f>IF(AND(OR(ISBLANK(LJ$9),LJ$9=0)=FALSE,SUM($KG15:$KS15)&gt;0,LJ$9='2. Protocols'!$G14),1,0)*'4. Formulations'!$P14</f>
        <v>0</v>
      </c>
      <c r="LK15" s="38">
        <f>IF(AND(OR(ISBLANK(LK$9),LK$9=0)=FALSE,SUM($KG15:$KS15)&gt;0,LK$9='2. Protocols'!$G14),1,0)*'4. Formulations'!$P14</f>
        <v>0</v>
      </c>
      <c r="LL15" s="38">
        <f>IF(AND(OR(ISBLANK(LL$9),LL$9=0)=FALSE,SUM($KG15:$KS15)&gt;0,LL$9='2. Protocols'!$G14),1,0)*'4. Formulations'!$P14</f>
        <v>0</v>
      </c>
      <c r="LM15" s="38">
        <f>IF(AND(OR(ISBLANK(LM$9),LM$9=0)=FALSE,SUM($KG15:$KS15)&gt;0,LM$9='2. Protocols'!$G14),1,0)*'4. Formulations'!$P14</f>
        <v>0</v>
      </c>
      <c r="LN15" s="38">
        <f>IF(AND(OR(ISBLANK(LN$9),LN$9=0)=FALSE,SUM($KG15:$KS15)&gt;0,LN$9='2. Protocols'!$G14),1,0)*'4. Formulations'!$P14</f>
        <v>0</v>
      </c>
      <c r="LO15" s="38">
        <f>IF(AND(OR(ISBLANK(LO$9),LO$9=0)=FALSE,SUM($KG15:$KS15)&gt;0,LO$9='2. Protocols'!$G14),1,0)*'4. Formulations'!$P14</f>
        <v>0</v>
      </c>
      <c r="LP15" s="38">
        <f>IF(AND(OR(ISBLANK(LP$9),LP$9=0)=FALSE,SUM($KG15:$KS15)&gt;0,LP$9='2. Protocols'!$G14),1,0)*'4. Formulations'!$P14</f>
        <v>0</v>
      </c>
      <c r="LR15" s="38">
        <f>IF(AND(OR(ISBLANK(LR$9),LR$9=0)=FALSE,LR$9=$DL15),1,0)*'4. Formulations'!$Q14</f>
        <v>0</v>
      </c>
      <c r="LS15" s="38">
        <f>IF(AND(OR(ISBLANK(LS$9),LS$9=0)=FALSE,LS$9=$DL15),1,0)*'4. Formulations'!$Q14</f>
        <v>0</v>
      </c>
      <c r="LT15" s="38">
        <f>IF(AND(OR(ISBLANK(LT$9),LT$9=0)=FALSE,LT$9=$DL15),1,0)*'4. Formulations'!$Q14</f>
        <v>0</v>
      </c>
      <c r="LU15" s="38">
        <f>IF(AND(OR(ISBLANK(LU$9),LU$9=0)=FALSE,LU$9=$DL15),1,0)*'4. Formulations'!$Q14</f>
        <v>0</v>
      </c>
      <c r="LV15" s="38">
        <f>IF(AND(OR(ISBLANK(LV$9),LV$9=0)=FALSE,LV$9=$DL15),1,0)*'4. Formulations'!$Q14</f>
        <v>0</v>
      </c>
      <c r="LW15" s="38">
        <f>IF(AND(OR(ISBLANK(LW$9),LW$9=0)=FALSE,LW$9=$DL15),1,0)*'4. Formulations'!$Q14</f>
        <v>0</v>
      </c>
      <c r="LX15" s="38">
        <f>IF(AND(OR(ISBLANK(LX$9),LX$9=0)=FALSE,LX$9=$DL15),1,0)*'4. Formulations'!$Q14</f>
        <v>0</v>
      </c>
      <c r="LY15" s="38">
        <f>IF(AND(OR(ISBLANK(LY$9),LY$9=0)=FALSE,LY$9=$DL15),1,0)*'4. Formulations'!$Q14</f>
        <v>0</v>
      </c>
      <c r="LZ15" s="38">
        <f>IF(AND(OR(ISBLANK(LZ$9),LZ$9=0)=FALSE,LZ$9=$DL15),1,0)*'4. Formulations'!$Q14</f>
        <v>0</v>
      </c>
      <c r="MA15" s="38">
        <f>IF(AND(OR(ISBLANK(MA$9),MA$9=0)=FALSE,MA$9=$DL15),1,0)*'4. Formulations'!$Q14</f>
        <v>0</v>
      </c>
      <c r="MB15" s="38">
        <f>IF(AND(OR(ISBLANK(MB$9),MB$9=0)=FALSE,MB$9=$DL15),1,0)*'4. Formulations'!$Q14</f>
        <v>0</v>
      </c>
      <c r="MC15" s="38">
        <f>IF(AND(OR(ISBLANK(MC$9),MC$9=0)=FALSE,MC$9=$DL15),1,0)*'4. Formulations'!$Q14</f>
        <v>0</v>
      </c>
      <c r="MD15" s="38">
        <f>IF(AND(OR(ISBLANK(MD$9),MD$9=0)=FALSE,MD$9=$DL15),1,0)*'4. Formulations'!$Q14</f>
        <v>0</v>
      </c>
      <c r="ME15" s="38">
        <f>IF(AND(OR(ISBLANK(ME$9),ME$9=0)=FALSE,ME$9=$DL15),1,0)*'4. Formulations'!$Q14</f>
        <v>0</v>
      </c>
      <c r="MF15" s="38">
        <f>IF(AND(OR(ISBLANK(MF$9),MF$9=0)=FALSE,MF$9=$DL15),1,0)*'4. Formulations'!$Q14</f>
        <v>0</v>
      </c>
    </row>
    <row r="16" spans="2:344" x14ac:dyDescent="0.3">
      <c r="B16" s="2"/>
      <c r="C16" s="129" t="str">
        <f>IF('2. Protocols'!C15&amp;"+"&amp;'2. Protocols'!E15&amp;"+"&amp;'2. Protocols'!G15="++","",'2. Protocols'!C15&amp;"+"&amp;'2. Protocols'!E15&amp;"+"&amp;'2. Protocols'!G15)</f>
        <v/>
      </c>
      <c r="D16" s="18"/>
      <c r="F16" s="114" t="str">
        <f>IFERROR('2. Protocols'!J15*'1. General Inputs'!$J$6,"")</f>
        <v/>
      </c>
      <c r="G16" s="114" t="str">
        <f>IFERROR(MAX(F16*(1+'1. General Inputs'!$AW$16+HLOOKUP(G$7,'1. General Inputs'!$AW$10:$AY$12,ROWS('1. General Inputs'!$AU$10:$AU$12),0))+(CHOOSE(G$7,'1. General Inputs'!$J$8,'1. General Inputs'!$L$8,'1. General Inputs'!$N$8)/12)*CHOOSE(G$7,'2. Protocols'!$K15,'2. Protocols'!$L15,'2. Protocols'!$M15)+'3. ARV Substitutions'!L41,0),"")</f>
        <v/>
      </c>
      <c r="H16" s="114" t="str">
        <f>IFERROR(MAX(G16*(1+'1. General Inputs'!$AW$16+HLOOKUP(H$7,'1. General Inputs'!$AW$10:$AY$12,ROWS('1. General Inputs'!$AU$10:$AU$12),0))+(CHOOSE(H$7,'1. General Inputs'!$J$8,'1. General Inputs'!$L$8,'1. General Inputs'!$N$8)/12)*CHOOSE(H$7,'2. Protocols'!$K15,'2. Protocols'!$L15,'2. Protocols'!$M15)+'3. ARV Substitutions'!M41,0),"")</f>
        <v/>
      </c>
      <c r="I16" s="114" t="str">
        <f>IFERROR(MAX(H16*(1+'1. General Inputs'!$AW$16+HLOOKUP(I$7,'1. General Inputs'!$AW$10:$AY$12,ROWS('1. General Inputs'!$AU$10:$AU$12),0))+(CHOOSE(I$7,'1. General Inputs'!$J$8,'1. General Inputs'!$L$8,'1. General Inputs'!$N$8)/12)*CHOOSE(I$7,'2. Protocols'!$K15,'2. Protocols'!$L15,'2. Protocols'!$M15)+'3. ARV Substitutions'!N41,0),"")</f>
        <v/>
      </c>
      <c r="J16" s="114" t="str">
        <f>IFERROR(MAX(I16*(1+'1. General Inputs'!$AW$16+HLOOKUP(J$7,'1. General Inputs'!$AW$10:$AY$12,ROWS('1. General Inputs'!$AU$10:$AU$12),0))+(CHOOSE(J$7,'1. General Inputs'!$J$8,'1. General Inputs'!$L$8,'1. General Inputs'!$N$8)/12)*CHOOSE(J$7,'2. Protocols'!$K15,'2. Protocols'!$L15,'2. Protocols'!$M15)+'3. ARV Substitutions'!O41,0),"")</f>
        <v/>
      </c>
      <c r="K16" s="114" t="str">
        <f>IFERROR(MAX(J16*(1+'1. General Inputs'!$AW$16+HLOOKUP(K$7,'1. General Inputs'!$AW$10:$AY$12,ROWS('1. General Inputs'!$AU$10:$AU$12),0))+(CHOOSE(K$7,'1. General Inputs'!$J$8,'1. General Inputs'!$L$8,'1. General Inputs'!$N$8)/12)*CHOOSE(K$7,'2. Protocols'!$K15,'2. Protocols'!$L15,'2. Protocols'!$M15)+'3. ARV Substitutions'!P41,0),"")</f>
        <v/>
      </c>
      <c r="L16" s="114" t="str">
        <f>IFERROR(MAX(K16*(1+'1. General Inputs'!$AW$16+HLOOKUP(L$7,'1. General Inputs'!$AW$10:$AY$12,ROWS('1. General Inputs'!$AU$10:$AU$12),0))+(CHOOSE(L$7,'1. General Inputs'!$J$8,'1. General Inputs'!$L$8,'1. General Inputs'!$N$8)/12)*CHOOSE(L$7,'2. Protocols'!$K15,'2. Protocols'!$L15,'2. Protocols'!$M15)+'3. ARV Substitutions'!Q41,0),"")</f>
        <v/>
      </c>
      <c r="M16" s="114" t="str">
        <f>IFERROR(MAX(L16*(1+'1. General Inputs'!$AW$16+HLOOKUP(M$7,'1. General Inputs'!$AW$10:$AY$12,ROWS('1. General Inputs'!$AU$10:$AU$12),0))+(CHOOSE(M$7,'1. General Inputs'!$J$8,'1. General Inputs'!$L$8,'1. General Inputs'!$N$8)/12)*CHOOSE(M$7,'2. Protocols'!$K15,'2. Protocols'!$L15,'2. Protocols'!$M15)+'3. ARV Substitutions'!R41,0),"")</f>
        <v/>
      </c>
      <c r="N16" s="114" t="str">
        <f>IFERROR(MAX(M16*(1+'1. General Inputs'!$AW$16+HLOOKUP(N$7,'1. General Inputs'!$AW$10:$AY$12,ROWS('1. General Inputs'!$AU$10:$AU$12),0))+(CHOOSE(N$7,'1. General Inputs'!$J$8,'1. General Inputs'!$L$8,'1. General Inputs'!$N$8)/12)*CHOOSE(N$7,'2. Protocols'!$K15,'2. Protocols'!$L15,'2. Protocols'!$M15)+'3. ARV Substitutions'!S41,0),"")</f>
        <v/>
      </c>
      <c r="O16" s="114" t="str">
        <f>IFERROR(MAX(N16*(1+'1. General Inputs'!$AW$16+HLOOKUP(O$7,'1. General Inputs'!$AW$10:$AY$12,ROWS('1. General Inputs'!$AU$10:$AU$12),0))+(CHOOSE(O$7,'1. General Inputs'!$J$8,'1. General Inputs'!$L$8,'1. General Inputs'!$N$8)/12)*CHOOSE(O$7,'2. Protocols'!$K15,'2. Protocols'!$L15,'2. Protocols'!$M15)+'3. ARV Substitutions'!T41,0),"")</f>
        <v/>
      </c>
      <c r="P16" s="114" t="str">
        <f>IFERROR(MAX(O16*(1+'1. General Inputs'!$AW$16+HLOOKUP(P$7,'1. General Inputs'!$AW$10:$AY$12,ROWS('1. General Inputs'!$AU$10:$AU$12),0))+(CHOOSE(P$7,'1. General Inputs'!$J$8,'1. General Inputs'!$L$8,'1. General Inputs'!$N$8)/12)*CHOOSE(P$7,'2. Protocols'!$K15,'2. Protocols'!$L15,'2. Protocols'!$M15)+'3. ARV Substitutions'!U41,0),"")</f>
        <v/>
      </c>
      <c r="Q16" s="114" t="str">
        <f>IFERROR(MAX(P16*(1+'1. General Inputs'!$AW$16+HLOOKUP(Q$7,'1. General Inputs'!$AW$10:$AY$12,ROWS('1. General Inputs'!$AU$10:$AU$12),0))+(CHOOSE(Q$7,'1. General Inputs'!$J$8,'1. General Inputs'!$L$8,'1. General Inputs'!$N$8)/12)*CHOOSE(Q$7,'2. Protocols'!$K15,'2. Protocols'!$L15,'2. Protocols'!$M15)+'3. ARV Substitutions'!V41,0),"")</f>
        <v/>
      </c>
      <c r="R16" s="114" t="str">
        <f>IFERROR(MAX(Q16*(1+'1. General Inputs'!$AW$16+HLOOKUP(R$7,'1. General Inputs'!$AW$10:$AY$12,ROWS('1. General Inputs'!$AU$10:$AU$12),0))+(CHOOSE(R$7,'1. General Inputs'!$J$8,'1. General Inputs'!$L$8,'1. General Inputs'!$N$8)/12)*CHOOSE(R$7,'2. Protocols'!$K15,'2. Protocols'!$L15,'2. Protocols'!$M15)+'3. ARV Substitutions'!W41,0),"")</f>
        <v/>
      </c>
      <c r="S16" s="114" t="str">
        <f>IFERROR(MAX(R16*(1+'1. General Inputs'!$AW$16+HLOOKUP(S$7,'1. General Inputs'!$AW$10:$AY$12,ROWS('1. General Inputs'!$AU$10:$AU$12),0))+(CHOOSE(S$7,'1. General Inputs'!$J$8,'1. General Inputs'!$L$8,'1. General Inputs'!$N$8)/12)*CHOOSE(S$7,'2. Protocols'!$K15,'2. Protocols'!$L15,'2. Protocols'!$M15)+'3. ARV Substitutions'!X41,0),"")</f>
        <v/>
      </c>
      <c r="T16" s="114" t="str">
        <f>IFERROR(MAX(S16*(1+'1. General Inputs'!$AW$16+HLOOKUP(T$7,'1. General Inputs'!$AW$10:$AY$12,ROWS('1. General Inputs'!$AU$10:$AU$12),0))+(CHOOSE(T$7,'1. General Inputs'!$J$8,'1. General Inputs'!$L$8,'1. General Inputs'!$N$8)/12)*CHOOSE(T$7,'2. Protocols'!$K15,'2. Protocols'!$L15,'2. Protocols'!$M15)+'3. ARV Substitutions'!Y41,0),"")</f>
        <v/>
      </c>
      <c r="U16" s="114" t="str">
        <f>IFERROR(MAX(T16*(1+'1. General Inputs'!$AW$16+HLOOKUP(U$7,'1. General Inputs'!$AW$10:$AY$12,ROWS('1. General Inputs'!$AU$10:$AU$12),0))+(CHOOSE(U$7,'1. General Inputs'!$J$8,'1. General Inputs'!$L$8,'1. General Inputs'!$N$8)/12)*CHOOSE(U$7,'2. Protocols'!$K15,'2. Protocols'!$L15,'2. Protocols'!$M15)+'3. ARV Substitutions'!Z41,0),"")</f>
        <v/>
      </c>
      <c r="V16" s="114" t="str">
        <f>IFERROR(MAX(U16*(1+'1. General Inputs'!$AW$16+HLOOKUP(V$7,'1. General Inputs'!$AW$10:$AY$12,ROWS('1. General Inputs'!$AU$10:$AU$12),0))+(CHOOSE(V$7,'1. General Inputs'!$J$8,'1. General Inputs'!$L$8,'1. General Inputs'!$N$8)/12)*CHOOSE(V$7,'2. Protocols'!$K15,'2. Protocols'!$L15,'2. Protocols'!$M15)+'3. ARV Substitutions'!AA41,0),"")</f>
        <v/>
      </c>
      <c r="W16" s="114" t="str">
        <f>IFERROR(MAX(V16*(1+'1. General Inputs'!$AW$16+HLOOKUP(W$7,'1. General Inputs'!$AW$10:$AY$12,ROWS('1. General Inputs'!$AU$10:$AU$12),0))+(CHOOSE(W$7,'1. General Inputs'!$J$8,'1. General Inputs'!$L$8,'1. General Inputs'!$N$8)/12)*CHOOSE(W$7,'2. Protocols'!$K15,'2. Protocols'!$L15,'2. Protocols'!$M15)+'3. ARV Substitutions'!AB41,0),"")</f>
        <v/>
      </c>
      <c r="X16" s="114" t="str">
        <f>IFERROR(MAX(W16*(1+'1. General Inputs'!$AW$16+HLOOKUP(X$7,'1. General Inputs'!$AW$10:$AY$12,ROWS('1. General Inputs'!$AU$10:$AU$12),0))+(CHOOSE(X$7,'1. General Inputs'!$J$8,'1. General Inputs'!$L$8,'1. General Inputs'!$N$8)/12)*CHOOSE(X$7,'2. Protocols'!$K15,'2. Protocols'!$L15,'2. Protocols'!$M15)+'3. ARV Substitutions'!AC41,0),"")</f>
        <v/>
      </c>
      <c r="Y16" s="114" t="str">
        <f>IFERROR(MAX(X16*(1+'1. General Inputs'!$AW$16+HLOOKUP(Y$7,'1. General Inputs'!$AW$10:$AY$12,ROWS('1. General Inputs'!$AU$10:$AU$12),0))+(CHOOSE(Y$7,'1. General Inputs'!$J$8,'1. General Inputs'!$L$8,'1. General Inputs'!$N$8)/12)*CHOOSE(Y$7,'2. Protocols'!$K15,'2. Protocols'!$L15,'2. Protocols'!$M15)+'3. ARV Substitutions'!AD41,0),"")</f>
        <v/>
      </c>
      <c r="Z16" s="114" t="str">
        <f>IFERROR(MAX(Y16*(1+'1. General Inputs'!$AW$16+HLOOKUP(Z$7,'1. General Inputs'!$AW$10:$AY$12,ROWS('1. General Inputs'!$AU$10:$AU$12),0))+(CHOOSE(Z$7,'1. General Inputs'!$J$8,'1. General Inputs'!$L$8,'1. General Inputs'!$N$8)/12)*CHOOSE(Z$7,'2. Protocols'!$K15,'2. Protocols'!$L15,'2. Protocols'!$M15)+'3. ARV Substitutions'!AE41,0),"")</f>
        <v/>
      </c>
      <c r="AA16" s="114" t="str">
        <f>IFERROR(MAX(Z16*(1+'1. General Inputs'!$AW$16+HLOOKUP(AA$7,'1. General Inputs'!$AW$10:$AY$12,ROWS('1. General Inputs'!$AU$10:$AU$12),0))+(CHOOSE(AA$7,'1. General Inputs'!$J$8,'1. General Inputs'!$L$8,'1. General Inputs'!$N$8)/12)*CHOOSE(AA$7,'2. Protocols'!$K15,'2. Protocols'!$L15,'2. Protocols'!$M15)+'3. ARV Substitutions'!AF41,0),"")</f>
        <v/>
      </c>
      <c r="AB16" s="114" t="str">
        <f>IFERROR(MAX(AA16*(1+'1. General Inputs'!$AW$16+HLOOKUP(AB$7,'1. General Inputs'!$AW$10:$AY$12,ROWS('1. General Inputs'!$AU$10:$AU$12),0))+(CHOOSE(AB$7,'1. General Inputs'!$J$8,'1. General Inputs'!$L$8,'1. General Inputs'!$N$8)/12)*CHOOSE(AB$7,'2. Protocols'!$K15,'2. Protocols'!$L15,'2. Protocols'!$M15)+'3. ARV Substitutions'!AG41,0),"")</f>
        <v/>
      </c>
      <c r="AC16" s="114" t="str">
        <f>IFERROR(MAX(AB16*(1+'1. General Inputs'!$AW$16+HLOOKUP(AC$7,'1. General Inputs'!$AW$10:$AY$12,ROWS('1. General Inputs'!$AU$10:$AU$12),0))+(CHOOSE(AC$7,'1. General Inputs'!$J$8,'1. General Inputs'!$L$8,'1. General Inputs'!$N$8)/12)*CHOOSE(AC$7,'2. Protocols'!$K15,'2. Protocols'!$L15,'2. Protocols'!$M15)+'3. ARV Substitutions'!AH41,0),"")</f>
        <v/>
      </c>
      <c r="AD16" s="114" t="str">
        <f>IFERROR(MAX(AC16*(1+'1. General Inputs'!$AW$16+HLOOKUP(AD$7,'1. General Inputs'!$AW$10:$AY$12,ROWS('1. General Inputs'!$AU$10:$AU$12),0))+(CHOOSE(AD$7,'1. General Inputs'!$J$8,'1. General Inputs'!$L$8,'1. General Inputs'!$N$8)/12)*CHOOSE(AD$7,'2. Protocols'!$K15,'2. Protocols'!$L15,'2. Protocols'!$M15)+'3. ARV Substitutions'!AI41,0),"")</f>
        <v/>
      </c>
      <c r="AE16" s="114" t="str">
        <f>IFERROR(MAX(AD16*(1+'1. General Inputs'!$AW$16+HLOOKUP(AE$7,'1. General Inputs'!$AW$10:$AY$12,ROWS('1. General Inputs'!$AU$10:$AU$12),0))+(CHOOSE(AE$7,'1. General Inputs'!$J$8,'1. General Inputs'!$L$8,'1. General Inputs'!$N$8)/12)*CHOOSE(AE$7,'2. Protocols'!$K15,'2. Protocols'!$L15,'2. Protocols'!$M15)+'3. ARV Substitutions'!AJ41,0),"")</f>
        <v/>
      </c>
      <c r="AF16" s="114" t="str">
        <f>IFERROR(MAX(AE16*(1+'1. General Inputs'!$AW$16+HLOOKUP(AF$7,'1. General Inputs'!$AW$10:$AY$12,ROWS('1. General Inputs'!$AU$10:$AU$12),0))+(CHOOSE(AF$7,'1. General Inputs'!$J$8,'1. General Inputs'!$L$8,'1. General Inputs'!$N$8)/12)*CHOOSE(AF$7,'2. Protocols'!$K15,'2. Protocols'!$L15,'2. Protocols'!$M15)+'3. ARV Substitutions'!AK41,0),"")</f>
        <v/>
      </c>
      <c r="AG16" s="114" t="str">
        <f>IFERROR(MAX(AF16*(1+'1. General Inputs'!$AW$16+HLOOKUP(AG$7,'1. General Inputs'!$AW$10:$AY$12,ROWS('1. General Inputs'!$AU$10:$AU$12),0))+(CHOOSE(AG$7,'1. General Inputs'!$J$8,'1. General Inputs'!$L$8,'1. General Inputs'!$N$8)/12)*CHOOSE(AG$7,'2. Protocols'!$K15,'2. Protocols'!$L15,'2. Protocols'!$M15)+'3. ARV Substitutions'!AL41,0),"")</f>
        <v/>
      </c>
      <c r="AH16" s="114" t="str">
        <f>IFERROR(MAX(AG16*(1+'1. General Inputs'!$AW$16+HLOOKUP(AH$7,'1. General Inputs'!$AW$10:$AY$12,ROWS('1. General Inputs'!$AU$10:$AU$12),0))+(CHOOSE(AH$7,'1. General Inputs'!$J$8,'1. General Inputs'!$L$8,'1. General Inputs'!$N$8)/12)*CHOOSE(AH$7,'2. Protocols'!$K15,'2. Protocols'!$L15,'2. Protocols'!$M15)+'3. ARV Substitutions'!AM41,0),"")</f>
        <v/>
      </c>
      <c r="AI16" s="114" t="str">
        <f>IFERROR(MAX(AH16*(1+'1. General Inputs'!$AW$16+HLOOKUP(AI$7,'1. General Inputs'!$AW$10:$AY$12,ROWS('1. General Inputs'!$AU$10:$AU$12),0))+(CHOOSE(AI$7,'1. General Inputs'!$J$8,'1. General Inputs'!$L$8,'1. General Inputs'!$N$8)/12)*CHOOSE(AI$7,'2. Protocols'!$K15,'2. Protocols'!$L15,'2. Protocols'!$M15)+'3. ARV Substitutions'!AN41,0),"")</f>
        <v/>
      </c>
      <c r="AJ16" s="114" t="str">
        <f>IFERROR(MAX(AI16*(1+'1. General Inputs'!$AW$16+HLOOKUP(AJ$7,'1. General Inputs'!$AW$10:$AY$12,ROWS('1. General Inputs'!$AU$10:$AU$12),0))+(CHOOSE(AJ$7,'1. General Inputs'!$J$8,'1. General Inputs'!$L$8,'1. General Inputs'!$N$8)/12)*CHOOSE(AJ$7,'2. Protocols'!$K15,'2. Protocols'!$L15,'2. Protocols'!$M15)+'3. ARV Substitutions'!AO41,0),"")</f>
        <v/>
      </c>
      <c r="AK16" s="114" t="str">
        <f>IFERROR(MAX(AJ16*(1+'1. General Inputs'!$AW$16+HLOOKUP(AK$7,'1. General Inputs'!$AW$10:$AY$12,ROWS('1. General Inputs'!$AU$10:$AU$12),0))+(CHOOSE(AK$7,'1. General Inputs'!$J$8,'1. General Inputs'!$L$8,'1. General Inputs'!$N$8)/12)*CHOOSE(AK$7,'2. Protocols'!$K15,'2. Protocols'!$L15,'2. Protocols'!$M15)+'3. ARV Substitutions'!AP41,0),"")</f>
        <v/>
      </c>
      <c r="AL16" s="114" t="str">
        <f>IFERROR(MAX(AK16*(1+'1. General Inputs'!$AW$16+HLOOKUP(AL$7,'1. General Inputs'!$AW$10:$AY$12,ROWS('1. General Inputs'!$AU$10:$AU$12),0))+(CHOOSE(AL$7,'1. General Inputs'!$J$8,'1. General Inputs'!$L$8,'1. General Inputs'!$N$8)/12)*CHOOSE(AL$7,'2. Protocols'!$K15,'2. Protocols'!$L15,'2. Protocols'!$M15)+'3. ARV Substitutions'!AQ41,0),"")</f>
        <v/>
      </c>
      <c r="AM16" s="114" t="str">
        <f>IFERROR(MAX(AL16*(1+'1. General Inputs'!$AW$16+HLOOKUP(AM$7,'1. General Inputs'!$AW$10:$AY$12,ROWS('1. General Inputs'!$AU$10:$AU$12),0))+(CHOOSE(AM$7,'1. General Inputs'!$J$8,'1. General Inputs'!$L$8,'1. General Inputs'!$N$8)/12)*CHOOSE(AM$7,'2. Protocols'!$K15,'2. Protocols'!$L15,'2. Protocols'!$M15)+'3. ARV Substitutions'!AR41,0),"")</f>
        <v/>
      </c>
      <c r="AN16" s="114" t="str">
        <f>IFERROR(MAX(AM16*(1+'1. General Inputs'!$AW$16+HLOOKUP(AN$7,'1. General Inputs'!$AW$10:$AY$12,ROWS('1. General Inputs'!$AU$10:$AU$12),0))+(CHOOSE(AN$7,'1. General Inputs'!$J$8,'1. General Inputs'!$L$8,'1. General Inputs'!$N$8)/12)*CHOOSE(AN$7,'2. Protocols'!$K15,'2. Protocols'!$L15,'2. Protocols'!$M15)+'3. ARV Substitutions'!AS41,0),"")</f>
        <v/>
      </c>
      <c r="AO16" s="114" t="str">
        <f>IFERROR(MAX(AN16*(1+'1. General Inputs'!$AW$16+HLOOKUP(AO$7,'1. General Inputs'!$AW$10:$AY$12,ROWS('1. General Inputs'!$AU$10:$AU$12),0))+(CHOOSE(AO$7,'1. General Inputs'!$J$8,'1. General Inputs'!$L$8,'1. General Inputs'!$N$8)/12)*CHOOSE(AO$7,'2. Protocols'!$K15,'2. Protocols'!$L15,'2. Protocols'!$M15)+'3. ARV Substitutions'!AT41,0),"")</f>
        <v/>
      </c>
      <c r="AP16" s="114" t="str">
        <f>IFERROR(MAX(AO16*(1+'1. General Inputs'!$AW$16+HLOOKUP(AP$7,'1. General Inputs'!$AW$10:$AY$12,ROWS('1. General Inputs'!$AU$10:$AU$12),0))+(CHOOSE(AP$7,'1. General Inputs'!$J$8,'1. General Inputs'!$L$8,'1. General Inputs'!$N$8)/12)*CHOOSE(AP$7,'2. Protocols'!$K15,'2. Protocols'!$L15,'2. Protocols'!$M15)+'3. ARV Substitutions'!AU41,0),"")</f>
        <v/>
      </c>
      <c r="BZ16" s="88" t="e">
        <f t="shared" si="11"/>
        <v>#VALUE!</v>
      </c>
      <c r="CA16" s="88" t="e">
        <f t="shared" si="12"/>
        <v>#VALUE!</v>
      </c>
      <c r="CB16" s="88" t="e">
        <f t="shared" si="13"/>
        <v>#VALUE!</v>
      </c>
      <c r="CC16" s="88" t="e">
        <f t="shared" si="14"/>
        <v>#VALUE!</v>
      </c>
      <c r="CD16" s="88" t="e">
        <f t="shared" si="15"/>
        <v>#VALUE!</v>
      </c>
      <c r="CE16" s="88" t="e">
        <f t="shared" si="16"/>
        <v>#VALUE!</v>
      </c>
      <c r="CF16" s="88" t="e">
        <f t="shared" si="17"/>
        <v>#VALUE!</v>
      </c>
      <c r="CG16" s="88" t="e">
        <f t="shared" si="18"/>
        <v>#VALUE!</v>
      </c>
      <c r="CH16" s="88" t="e">
        <f t="shared" si="19"/>
        <v>#VALUE!</v>
      </c>
      <c r="CI16" s="88" t="e">
        <f t="shared" si="20"/>
        <v>#VALUE!</v>
      </c>
      <c r="CJ16" s="88" t="e">
        <f t="shared" si="21"/>
        <v>#VALUE!</v>
      </c>
      <c r="CK16" s="88" t="e">
        <f t="shared" si="22"/>
        <v>#VALUE!</v>
      </c>
      <c r="CL16" s="88" t="e">
        <f t="shared" si="23"/>
        <v>#VALUE!</v>
      </c>
      <c r="CM16" s="88" t="e">
        <f t="shared" si="24"/>
        <v>#VALUE!</v>
      </c>
      <c r="CN16" s="88" t="e">
        <f t="shared" si="25"/>
        <v>#VALUE!</v>
      </c>
      <c r="CO16" s="88" t="e">
        <f t="shared" si="26"/>
        <v>#VALUE!</v>
      </c>
      <c r="CP16" s="88" t="e">
        <f t="shared" si="27"/>
        <v>#VALUE!</v>
      </c>
      <c r="CQ16" s="88" t="e">
        <f t="shared" si="28"/>
        <v>#VALUE!</v>
      </c>
      <c r="CR16" s="88" t="e">
        <f t="shared" si="29"/>
        <v>#VALUE!</v>
      </c>
      <c r="CS16" s="88" t="e">
        <f t="shared" si="30"/>
        <v>#VALUE!</v>
      </c>
      <c r="CT16" s="88" t="e">
        <f t="shared" si="31"/>
        <v>#VALUE!</v>
      </c>
      <c r="CU16" s="88" t="e">
        <f t="shared" si="32"/>
        <v>#VALUE!</v>
      </c>
      <c r="CV16" s="88" t="e">
        <f t="shared" si="33"/>
        <v>#VALUE!</v>
      </c>
      <c r="CW16" s="88" t="e">
        <f t="shared" si="34"/>
        <v>#VALUE!</v>
      </c>
      <c r="CX16" s="88" t="e">
        <f t="shared" si="35"/>
        <v>#VALUE!</v>
      </c>
      <c r="CY16" s="88" t="e">
        <f t="shared" si="36"/>
        <v>#VALUE!</v>
      </c>
      <c r="CZ16" s="88" t="e">
        <f t="shared" si="37"/>
        <v>#VALUE!</v>
      </c>
      <c r="DA16" s="88" t="e">
        <f t="shared" si="38"/>
        <v>#VALUE!</v>
      </c>
      <c r="DB16" s="88" t="e">
        <f t="shared" si="39"/>
        <v>#VALUE!</v>
      </c>
      <c r="DC16" s="88" t="e">
        <f t="shared" si="40"/>
        <v>#VALUE!</v>
      </c>
      <c r="DD16" s="88" t="e">
        <f t="shared" si="41"/>
        <v>#VALUE!</v>
      </c>
      <c r="DE16" s="88" t="e">
        <f t="shared" si="42"/>
        <v>#VALUE!</v>
      </c>
      <c r="DF16" s="88" t="e">
        <f t="shared" si="43"/>
        <v>#VALUE!</v>
      </c>
      <c r="DG16" s="88" t="e">
        <f t="shared" si="44"/>
        <v>#VALUE!</v>
      </c>
      <c r="DH16" s="88" t="e">
        <f t="shared" si="45"/>
        <v>#VALUE!</v>
      </c>
      <c r="DI16" s="88" t="e">
        <f t="shared" si="46"/>
        <v>#VALUE!</v>
      </c>
      <c r="DK16" s="27" t="str">
        <f>CONCATENATE('2. Protocols'!C15, '2. Protocols'!D15, '2. Protocols'!E15)</f>
        <v>+</v>
      </c>
      <c r="DL16" s="27" t="str">
        <f>CONCATENATE('2. Protocols'!C15, '2. Protocols'!D15, '2. Protocols'!E15, '2. Protocols'!F15, '2. Protocols'!G15,)</f>
        <v>++</v>
      </c>
      <c r="DN16" s="38">
        <f>IF(AND(OR(ISBLANK(DN$9),DN$9=0)=FALSE,OR(DN$9='2. Protocols'!$C15,DN$9='2. Protocols'!$E15,DN$9='2. Protocols'!$G15)),1,0)*'4. Formulations'!$I15</f>
        <v>0</v>
      </c>
      <c r="DO16" s="38">
        <f>IF(AND(OR(ISBLANK(DO$9),DO$9=0)=FALSE,OR(DO$9='2. Protocols'!$C15,DO$9='2. Protocols'!$E15,DO$9='2. Protocols'!$G15)),1,0)*'4. Formulations'!$I15</f>
        <v>0</v>
      </c>
      <c r="DP16" s="38">
        <f>IF(AND(OR(ISBLANK(DP$9),DP$9=0)=FALSE,OR(DP$9='2. Protocols'!$C15,DP$9='2. Protocols'!$E15,DP$9='2. Protocols'!$G15)),1,0)*'4. Formulations'!$I15</f>
        <v>0</v>
      </c>
      <c r="DQ16" s="38">
        <f>IF(AND(OR(ISBLANK(DQ$9),DQ$9=0)=FALSE,OR(DQ$9='2. Protocols'!$C15,DQ$9='2. Protocols'!$E15,DQ$9='2. Protocols'!$G15)),1,0)*'4. Formulations'!$I15</f>
        <v>0</v>
      </c>
      <c r="DR16" s="38">
        <f>IF(AND(OR(ISBLANK(DR$9),DR$9=0)=FALSE,OR(DR$9='2. Protocols'!$C15,DR$9='2. Protocols'!$E15,DR$9='2. Protocols'!$G15)),1,0)*'4. Formulations'!$I15</f>
        <v>0</v>
      </c>
      <c r="DS16" s="38">
        <f>IF(AND(OR(ISBLANK(DS$9),DS$9=0)=FALSE,OR(DS$9='2. Protocols'!$C15,DS$9='2. Protocols'!$E15,DS$9='2. Protocols'!$G15)),1,0)*'4. Formulations'!$I15</f>
        <v>0</v>
      </c>
      <c r="DT16" s="38">
        <f>IF(AND(OR(ISBLANK(DT$9),DT$9=0)=FALSE,OR(DT$9='2. Protocols'!$C15,DT$9='2. Protocols'!$E15,DT$9='2. Protocols'!$G15)),1,0)*'4. Formulations'!$I15</f>
        <v>0</v>
      </c>
      <c r="DU16" s="38">
        <f>IF(AND(OR(ISBLANK(DU$9),DU$9=0)=FALSE,OR(DU$9='2. Protocols'!$C15,DU$9='2. Protocols'!$E15,DU$9='2. Protocols'!$G15)),1,0)*'4. Formulations'!$I15</f>
        <v>0</v>
      </c>
      <c r="DV16" s="38">
        <f>IF(AND(OR(ISBLANK(DV$9),DV$9=0)=FALSE,OR(DV$9='2. Protocols'!$C15,DV$9='2. Protocols'!$E15,DV$9='2. Protocols'!$G15)),1,0)*'4. Formulations'!$I15</f>
        <v>0</v>
      </c>
      <c r="DW16" s="38">
        <f>IF(AND(OR(ISBLANK(DW$9),DW$9=0)=FALSE,OR(DW$9='2. Protocols'!$C15,DW$9='2. Protocols'!$E15,DW$9='2. Protocols'!$G15)),1,0)*'4. Formulations'!$I15</f>
        <v>0</v>
      </c>
      <c r="DX16" s="38">
        <f>IF(AND(OR(ISBLANK(DX$9),DX$9=0)=FALSE,OR(DX$9='2. Protocols'!$C15,DX$9='2. Protocols'!$E15,DX$9='2. Protocols'!$G15)),1,0)*'4. Formulations'!$I15</f>
        <v>0</v>
      </c>
      <c r="DY16" s="38">
        <f>IF(AND(OR(ISBLANK(DY$9),DY$9=0)=FALSE,OR(DY$9='2. Protocols'!$C15,DY$9='2. Protocols'!$E15,DY$9='2. Protocols'!$G15)),1,0)*'4. Formulations'!$I15</f>
        <v>0</v>
      </c>
      <c r="DZ16" s="38">
        <f>IF(AND(OR(ISBLANK(DZ$9),DZ$9=0)=FALSE,OR(DZ$9='2. Protocols'!$C15,DZ$9='2. Protocols'!$E15,DZ$9='2. Protocols'!$G15)),1,0)*'4. Formulations'!$I15</f>
        <v>0</v>
      </c>
      <c r="EA16" s="38">
        <f>IF(AND(OR(ISBLANK(EA$9),EA$9=0)=FALSE,OR(EA$9='2. Protocols'!$C15,EA$9='2. Protocols'!$E15,EA$9='2. Protocols'!$G15)),1,0)*'4. Formulations'!$I15</f>
        <v>0</v>
      </c>
      <c r="EB16" s="38">
        <f>IF(AND(OR(ISBLANK(EB$9),EB$9=0)=FALSE,OR(EB$9='2. Protocols'!$C15,EB$9='2. Protocols'!$E15,EB$9='2. Protocols'!$G15)),1,0)*'4. Formulations'!$I15</f>
        <v>0</v>
      </c>
      <c r="EC16" s="38">
        <f>IF(AND(OR(ISBLANK(EC$9),EC$9=0)=FALSE,OR(EC$9='2. Protocols'!$C15,EC$9='2. Protocols'!$E15,EC$9='2. Protocols'!$G15)),1,0)*'4. Formulations'!$I15</f>
        <v>0</v>
      </c>
      <c r="ED16" s="38">
        <f>IF(AND(OR(ISBLANK(ED$9),ED$9=0)=FALSE,OR(ED$9='2. Protocols'!$C15,ED$9='2. Protocols'!$E15,ED$9='2. Protocols'!$G15)),1,0)*'4. Formulations'!$I15</f>
        <v>0</v>
      </c>
      <c r="EE16" s="38">
        <f>IF(AND(OR(ISBLANK(EE$9),EE$9=0)=FALSE,OR(EE$9='2. Protocols'!$C15,EE$9='2. Protocols'!$E15,EE$9='2. Protocols'!$G15)),1,0)*'4. Formulations'!$I15</f>
        <v>0</v>
      </c>
      <c r="EF16" s="38">
        <f>IF(AND(OR(ISBLANK(EF$9),EF$9=0)=FALSE,OR(EF$9='2. Protocols'!$C15,EF$9='2. Protocols'!$E15,EF$9='2. Protocols'!$G15)),1,0)*'4. Formulations'!$I15</f>
        <v>0</v>
      </c>
      <c r="EG16" s="38">
        <f>IF(AND(OR(ISBLANK(EG$9),EG$9=0)=FALSE,OR(EG$9='2. Protocols'!$C15,EG$9='2. Protocols'!$E15,EG$9='2. Protocols'!$G15)),1,0)*'4. Formulations'!$I15</f>
        <v>0</v>
      </c>
      <c r="EH16" s="38">
        <f>IF(AND(OR(ISBLANK(EH$9),EH$9=0)=FALSE,OR(EH$9='2. Protocols'!$C15,EH$9='2. Protocols'!$E15,EH$9='2. Protocols'!$G15)),1,0)*'4. Formulations'!$I15</f>
        <v>0</v>
      </c>
      <c r="EI16" s="38">
        <f>IF(AND(OR(ISBLANK(EI$9),EI$9=0)=FALSE,OR(EI$9='2. Protocols'!$C15,EI$9='2. Protocols'!$E15,EI$9='2. Protocols'!$G15)),1,0)*'4. Formulations'!$I15</f>
        <v>0</v>
      </c>
      <c r="EK16" s="38">
        <f>IF(AND(OR(ISBLANK(EK$9),EK$9=0)=FALSE,EK$9=$DK16),1,0)*'4. Formulations'!$J15</f>
        <v>0</v>
      </c>
      <c r="EL16" s="38">
        <f>IF(AND(OR(ISBLANK(EL$9),EL$9=0)=FALSE,EL$9=$DK16),1,0)*'4. Formulations'!$J15</f>
        <v>0</v>
      </c>
      <c r="EM16" s="38">
        <f>IF(AND(OR(ISBLANK(EM$9),EM$9=0)=FALSE,EM$9=$DK16),1,0)*'4. Formulations'!$J15</f>
        <v>0</v>
      </c>
      <c r="EN16" s="38">
        <f>IF(AND(OR(ISBLANK(EN$9),EN$9=0)=FALSE,EN$9=$DK16),1,0)*'4. Formulations'!$J15</f>
        <v>0</v>
      </c>
      <c r="EO16" s="38">
        <f>IF(AND(OR(ISBLANK(EO$9),EO$9=0)=FALSE,EO$9=$DK16),1,0)*'4. Formulations'!$J15</f>
        <v>0</v>
      </c>
      <c r="EP16" s="38">
        <f>IF(AND(OR(ISBLANK(EP$9),EP$9=0)=FALSE,EP$9=$DK16),1,0)*'4. Formulations'!$J15</f>
        <v>0</v>
      </c>
      <c r="EQ16" s="38">
        <f>IF(AND(OR(ISBLANK(EQ$9),EQ$9=0)=FALSE,EQ$9=$DK16),1,0)*'4. Formulations'!$J15</f>
        <v>0</v>
      </c>
      <c r="ER16" s="38">
        <f>IF(AND(OR(ISBLANK(ER$9),ER$9=0)=FALSE,ER$9=$DK16),1,0)*'4. Formulations'!$J15</f>
        <v>0</v>
      </c>
      <c r="ES16" s="38">
        <f>IF(AND(OR(ISBLANK(ES$9),ES$9=0)=FALSE,ES$9=$DK16),1,0)*'4. Formulations'!$J15</f>
        <v>0</v>
      </c>
      <c r="ET16" s="38">
        <f>IF(AND(OR(ISBLANK(ET$9),ET$9=0)=FALSE,ET$9=$DK16),1,0)*'4. Formulations'!$J15</f>
        <v>0</v>
      </c>
      <c r="EU16" s="38">
        <f>IF(AND(OR(ISBLANK(EU$9),EU$9=0)=FALSE,EU$9=$DK16),1,0)*'4. Formulations'!$J15</f>
        <v>0</v>
      </c>
      <c r="EV16" s="38">
        <f>IF(AND(OR(ISBLANK(EV$9),EV$9=0)=FALSE,EV$9=$DK16),1,0)*'4. Formulations'!$J15</f>
        <v>0</v>
      </c>
      <c r="EW16" s="38">
        <f>IF(AND(OR(ISBLANK(EW$9),EW$9=0)=FALSE,EW$9=$DK16),1,0)*'4. Formulations'!$J15</f>
        <v>0</v>
      </c>
      <c r="EY16" s="38">
        <f>IF(AND(OR(ISBLANK(EY$9),EY$9=0)=FALSE,SUM($EK16:$EW16)&gt;0,EY$9='2. Protocols'!$G15),1,0)*'4. Formulations'!$J15</f>
        <v>0</v>
      </c>
      <c r="EZ16" s="38">
        <f>IF(AND(OR(ISBLANK(EZ$9),EZ$9=0)=FALSE,SUM($EK16:$EW16)&gt;0,EZ$9='2. Protocols'!$G15),1,0)*'4. Formulations'!$J15</f>
        <v>0</v>
      </c>
      <c r="FA16" s="38">
        <f>IF(AND(OR(ISBLANK(FA$9),FA$9=0)=FALSE,SUM($EK16:$EW16)&gt;0,FA$9='2. Protocols'!$G15),1,0)*'4. Formulations'!$J15</f>
        <v>0</v>
      </c>
      <c r="FB16" s="38">
        <f>IF(AND(OR(ISBLANK(FB$9),FB$9=0)=FALSE,SUM($EK16:$EW16)&gt;0,FB$9='2. Protocols'!$G15),1,0)*'4. Formulations'!$J15</f>
        <v>0</v>
      </c>
      <c r="FC16" s="38">
        <f>IF(AND(OR(ISBLANK(FC$9),FC$9=0)=FALSE,SUM($EK16:$EW16)&gt;0,FC$9='2. Protocols'!$G15),1,0)*'4. Formulations'!$J15</f>
        <v>0</v>
      </c>
      <c r="FD16" s="38">
        <f>IF(AND(OR(ISBLANK(FD$9),FD$9=0)=FALSE,SUM($EK16:$EW16)&gt;0,FD$9='2. Protocols'!$G15),1,0)*'4. Formulations'!$J15</f>
        <v>0</v>
      </c>
      <c r="FE16" s="38">
        <f>IF(AND(OR(ISBLANK(FE$9),FE$9=0)=FALSE,SUM($EK16:$EW16)&gt;0,FE$9='2. Protocols'!$G15),1,0)*'4. Formulations'!$J15</f>
        <v>0</v>
      </c>
      <c r="FF16" s="38">
        <f>IF(AND(OR(ISBLANK(FF$9),FF$9=0)=FALSE,SUM($EK16:$EW16)&gt;0,FF$9='2. Protocols'!$G15),1,0)*'4. Formulations'!$J15</f>
        <v>0</v>
      </c>
      <c r="FG16" s="38">
        <f>IF(AND(OR(ISBLANK(FG$9),FG$9=0)=FALSE,SUM($EK16:$EW16)&gt;0,FG$9='2. Protocols'!$G15),1,0)*'4. Formulations'!$J15</f>
        <v>0</v>
      </c>
      <c r="FH16" s="38">
        <f>IF(AND(OR(ISBLANK(FH$9),FH$9=0)=FALSE,SUM($EK16:$EW16)&gt;0,FH$9='2. Protocols'!$G15),1,0)*'4. Formulations'!$J15</f>
        <v>0</v>
      </c>
      <c r="FI16" s="38">
        <f>IF(AND(OR(ISBLANK(FI$9),FI$9=0)=FALSE,SUM($EK16:$EW16)&gt;0,FI$9='2. Protocols'!$G15),1,0)*'4. Formulations'!$J15</f>
        <v>0</v>
      </c>
      <c r="FJ16" s="38">
        <f>IF(AND(OR(ISBLANK(FJ$9),FJ$9=0)=FALSE,SUM($EK16:$EW16)&gt;0,FJ$9='2. Protocols'!$G15),1,0)*'4. Formulations'!$J15</f>
        <v>0</v>
      </c>
      <c r="FK16" s="38">
        <f>IF(AND(OR(ISBLANK(FK$9),FK$9=0)=FALSE,SUM($EK16:$EW16)&gt;0,FK$9='2. Protocols'!$G15),1,0)*'4. Formulations'!$J15</f>
        <v>0</v>
      </c>
      <c r="FL16" s="38">
        <f>IF(AND(OR(ISBLANK(FL$9),FL$9=0)=FALSE,SUM($EK16:$EW16)&gt;0,FL$9='2. Protocols'!$G15),1,0)*'4. Formulations'!$J15</f>
        <v>0</v>
      </c>
      <c r="FM16" s="38">
        <f>IF(AND(OR(ISBLANK(FM$9),FM$9=0)=FALSE,SUM($EK16:$EW16)&gt;0,FM$9='2. Protocols'!$G15),1,0)*'4. Formulations'!$J15</f>
        <v>0</v>
      </c>
      <c r="FN16" s="38">
        <f>IF(AND(OR(ISBLANK(FN$9),FN$9=0)=FALSE,SUM($EK16:$EW16)&gt;0,FN$9='2. Protocols'!$G15),1,0)*'4. Formulations'!$J15</f>
        <v>0</v>
      </c>
      <c r="FO16" s="38">
        <f>IF(AND(OR(ISBLANK(FO$9),FO$9=0)=FALSE,SUM($EK16:$EW16)&gt;0,FO$9='2. Protocols'!$G15),1,0)*'4. Formulations'!$J15</f>
        <v>0</v>
      </c>
      <c r="FP16" s="38">
        <f>IF(AND(OR(ISBLANK(FP$9),FP$9=0)=FALSE,SUM($EK16:$EW16)&gt;0,FP$9='2. Protocols'!$G15),1,0)*'4. Formulations'!$J15</f>
        <v>0</v>
      </c>
      <c r="FQ16" s="38">
        <f>IF(AND(OR(ISBLANK(FQ$9),FQ$9=0)=FALSE,SUM($EK16:$EW16)&gt;0,FQ$9='2. Protocols'!$G15),1,0)*'4. Formulations'!$J15</f>
        <v>0</v>
      </c>
      <c r="FR16" s="38">
        <f>IF(AND(OR(ISBLANK(FR$9),FR$9=0)=FALSE,SUM($EK16:$EW16)&gt;0,FR$9='2. Protocols'!$G15),1,0)*'4. Formulations'!$J15</f>
        <v>0</v>
      </c>
      <c r="FS16" s="38">
        <f>IF(AND(OR(ISBLANK(FS$9),FS$9=0)=FALSE,SUM($EK16:$EW16)&gt;0,FS$9='2. Protocols'!$G15),1,0)*'4. Formulations'!$J15</f>
        <v>0</v>
      </c>
      <c r="FT16" s="38">
        <f>IF(AND(OR(ISBLANK(FT$9),FT$9=0)=FALSE,SUM($EK16:$EW16)&gt;0,FT$9='2. Protocols'!$G15),1,0)*'4. Formulations'!$J15</f>
        <v>0</v>
      </c>
      <c r="FV16" s="38">
        <f>IF(AND(OR(ISBLANK(EY$9),EY$9=0)=FALSE,FV$9=$DL16),1,0)*'4. Formulations'!$K15</f>
        <v>0</v>
      </c>
      <c r="FW16" s="38">
        <f>IF(AND(OR(ISBLANK(EZ$9),EZ$9=0)=FALSE,FW$9=$DL16),1,0)*'4. Formulations'!$K15</f>
        <v>0</v>
      </c>
      <c r="FX16" s="38">
        <f>IF(AND(OR(ISBLANK(FA$9),FA$9=0)=FALSE,FX$9=$DL16),1,0)*'4. Formulations'!$K15</f>
        <v>0</v>
      </c>
      <c r="FY16" s="38">
        <f>IF(AND(OR(ISBLANK(FB$9),FB$9=0)=FALSE,FY$9=$DL16),1,0)*'4. Formulations'!$K15</f>
        <v>0</v>
      </c>
      <c r="FZ16" s="38">
        <f>IF(AND(OR(ISBLANK(FC$9),FC$9=0)=FALSE,FZ$9=$DL16),1,0)*'4. Formulations'!$K15</f>
        <v>0</v>
      </c>
      <c r="GA16" s="38">
        <f>IF(AND(OR(ISBLANK(FD$9),FD$9=0)=FALSE,GA$9=$DL16),1,0)*'4. Formulations'!$K15</f>
        <v>0</v>
      </c>
      <c r="GB16" s="38">
        <f>IF(AND(OR(ISBLANK(FE$9),FE$9=0)=FALSE,GB$9=$DL16),1,0)*'4. Formulations'!$K15</f>
        <v>0</v>
      </c>
      <c r="GC16" s="38">
        <f>IF(AND(OR(ISBLANK(FF$9),FF$9=0)=FALSE,GC$9=$DL16),1,0)*'4. Formulations'!$K15</f>
        <v>0</v>
      </c>
      <c r="GD16" s="38">
        <f>IF(AND(OR(ISBLANK(FG$9),FG$9=0)=FALSE,GD$9=$DL16),1,0)*'4. Formulations'!$K15</f>
        <v>0</v>
      </c>
      <c r="GE16" s="38">
        <f>IF(AND(OR(ISBLANK(FH$9),FH$9=0)=FALSE,GE$9=$DL16),1,0)*'4. Formulations'!$K15</f>
        <v>0</v>
      </c>
      <c r="GF16" s="38">
        <f>IF(AND(OR(ISBLANK(FI$9),FI$9=0)=FALSE,GF$9=$DL16),1,0)*'4. Formulations'!$K15</f>
        <v>0</v>
      </c>
      <c r="GG16" s="38">
        <f>IF(AND(OR(ISBLANK(FJ$9),FJ$9=0)=FALSE,GG$9=$DL16),1,0)*'4. Formulations'!$K15</f>
        <v>0</v>
      </c>
      <c r="GH16" s="38">
        <f>IF(AND(OR(ISBLANK(FK$9),FK$9=0)=FALSE,GH$9=$DL16),1,0)*'4. Formulations'!$K15</f>
        <v>0</v>
      </c>
      <c r="GI16" s="38">
        <f>IF(AND(OR(ISBLANK(FL$9),FL$9=0)=FALSE,GI$9=$DL16),1,0)*'4. Formulations'!$K15</f>
        <v>0</v>
      </c>
      <c r="GJ16" s="38">
        <f>IF(AND(OR(ISBLANK(FM$9),FM$9=0)=FALSE,GJ$9=$DL16),1,0)*'4. Formulations'!$K15</f>
        <v>0</v>
      </c>
      <c r="GL16" s="38">
        <f>IF(AND(OR(ISBLANK(GL$9),GL$9=0)=FALSE,OR(GL$9='2. Protocols'!$C15,GL$9='2. Protocols'!$E15,GL$9='2. Protocols'!$G15)),1,0)*'4. Formulations'!$L15</f>
        <v>0</v>
      </c>
      <c r="GM16" s="38">
        <f>IF(AND(OR(ISBLANK(GM$9),GM$9=0)=FALSE,OR(GM$9='2. Protocols'!$C15,GM$9='2. Protocols'!$E15,GM$9='2. Protocols'!$G15)),1,0)*'4. Formulations'!$L15</f>
        <v>0</v>
      </c>
      <c r="GN16" s="38">
        <f>IF(AND(OR(ISBLANK(GN$9),GN$9=0)=FALSE,OR(GN$9='2. Protocols'!$C15,GN$9='2. Protocols'!$E15,GN$9='2. Protocols'!$G15)),1,0)*'4. Formulations'!$L15</f>
        <v>0</v>
      </c>
      <c r="GO16" s="38">
        <f>IF(AND(OR(ISBLANK(GO$9),GO$9=0)=FALSE,OR(GO$9='2. Protocols'!$C15,GO$9='2. Protocols'!$E15,GO$9='2. Protocols'!$G15)),1,0)*'4. Formulations'!$L15</f>
        <v>0</v>
      </c>
      <c r="GP16" s="38">
        <f>IF(AND(OR(ISBLANK(GP$9),GP$9=0)=FALSE,OR(GP$9='2. Protocols'!$C15,GP$9='2. Protocols'!$E15,GP$9='2. Protocols'!$G15)),1,0)*'4. Formulations'!$L15</f>
        <v>0</v>
      </c>
      <c r="GQ16" s="38">
        <f>IF(AND(OR(ISBLANK(GQ$9),GQ$9=0)=FALSE,OR(GQ$9='2. Protocols'!$C15,GQ$9='2. Protocols'!$E15,GQ$9='2. Protocols'!$G15)),1,0)*'4. Formulations'!$L15</f>
        <v>0</v>
      </c>
      <c r="GR16" s="38">
        <f>IF(AND(OR(ISBLANK(GR$9),GR$9=0)=FALSE,OR(GR$9='2. Protocols'!$C15,GR$9='2. Protocols'!$E15,GR$9='2. Protocols'!$G15)),1,0)*'4. Formulations'!$L15</f>
        <v>0</v>
      </c>
      <c r="GS16" s="38">
        <f>IF(AND(OR(ISBLANK(GS$9),GS$9=0)=FALSE,OR(GS$9='2. Protocols'!$C15,GS$9='2. Protocols'!$E15,GS$9='2. Protocols'!$G15)),1,0)*'4. Formulations'!$L15</f>
        <v>0</v>
      </c>
      <c r="GT16" s="38">
        <f>IF(AND(OR(ISBLANK(GT$9),GT$9=0)=FALSE,OR(GT$9='2. Protocols'!$C15,GT$9='2. Protocols'!$E15,GT$9='2. Protocols'!$G15)),1,0)*'4. Formulations'!$L15</f>
        <v>0</v>
      </c>
      <c r="GU16" s="38">
        <f>IF(AND(OR(ISBLANK(GU$9),GU$9=0)=FALSE,OR(GU$9='2. Protocols'!$C15,GU$9='2. Protocols'!$E15,GU$9='2. Protocols'!$G15)),1,0)*'4. Formulations'!$L15</f>
        <v>0</v>
      </c>
      <c r="GV16" s="38">
        <f>IF(AND(OR(ISBLANK(GV$9),GV$9=0)=FALSE,OR(GV$9='2. Protocols'!$C15,GV$9='2. Protocols'!$E15,GV$9='2. Protocols'!$G15)),1,0)*'4. Formulations'!$L15</f>
        <v>0</v>
      </c>
      <c r="GW16" s="38">
        <f>IF(AND(OR(ISBLANK(GW$9),GW$9=0)=FALSE,OR(GW$9='2. Protocols'!$C15,GW$9='2. Protocols'!$E15,GW$9='2. Protocols'!$G15)),1,0)*'4. Formulations'!$L15</f>
        <v>0</v>
      </c>
      <c r="GX16" s="38">
        <f>IF(AND(OR(ISBLANK(GX$9),GX$9=0)=FALSE,OR(GX$9='2. Protocols'!$C15,GX$9='2. Protocols'!$E15,GX$9='2. Protocols'!$G15)),1,0)*'4. Formulations'!$L15</f>
        <v>0</v>
      </c>
      <c r="GY16" s="38">
        <f>IF(AND(OR(ISBLANK(GY$9),GY$9=0)=FALSE,OR(GY$9='2. Protocols'!$C15,GY$9='2. Protocols'!$E15,GY$9='2. Protocols'!$G15)),1,0)*'4. Formulations'!$L15</f>
        <v>0</v>
      </c>
      <c r="GZ16" s="38">
        <f>IF(AND(OR(ISBLANK(GZ$9),GZ$9=0)=FALSE,OR(GZ$9='2. Protocols'!$C15,GZ$9='2. Protocols'!$E15,GZ$9='2. Protocols'!$G15)),1,0)*'4. Formulations'!$L15</f>
        <v>0</v>
      </c>
      <c r="HA16" s="38">
        <f>IF(AND(OR(ISBLANK(HA$9),HA$9=0)=FALSE,OR(HA$9='2. Protocols'!$C15,HA$9='2. Protocols'!$E15,HA$9='2. Protocols'!$G15)),1,0)*'4. Formulations'!$L15</f>
        <v>0</v>
      </c>
      <c r="HB16" s="38">
        <f>IF(AND(OR(ISBLANK(HB$9),HB$9=0)=FALSE,OR(HB$9='2. Protocols'!$C15,HB$9='2. Protocols'!$E15,HB$9='2. Protocols'!$G15)),1,0)*'4. Formulations'!$L15</f>
        <v>0</v>
      </c>
      <c r="HC16" s="38">
        <f>IF(AND(OR(ISBLANK(HC$9),HC$9=0)=FALSE,OR(HC$9='2. Protocols'!$C15,HC$9='2. Protocols'!$E15,HC$9='2. Protocols'!$G15)),1,0)*'4. Formulations'!$L15</f>
        <v>0</v>
      </c>
      <c r="HD16" s="38">
        <f>IF(AND(OR(ISBLANK(HD$9),HD$9=0)=FALSE,OR(HD$9='2. Protocols'!$C15,HD$9='2. Protocols'!$E15,HD$9='2. Protocols'!$G15)),1,0)*'4. Formulations'!$L15</f>
        <v>0</v>
      </c>
      <c r="HE16" s="38">
        <f>IF(AND(OR(ISBLANK(HE$9),HE$9=0)=FALSE,OR(HE$9='2. Protocols'!$C15,HE$9='2. Protocols'!$E15,HE$9='2. Protocols'!$G15)),1,0)*'4. Formulations'!$L15</f>
        <v>0</v>
      </c>
      <c r="HF16" s="38">
        <f>IF(AND(OR(ISBLANK(HF$9),HF$9=0)=FALSE,OR(HF$9='2. Protocols'!$C15,HF$9='2. Protocols'!$E15,HF$9='2. Protocols'!$G15)),1,0)*'4. Formulations'!$L15</f>
        <v>0</v>
      </c>
      <c r="HG16" s="38">
        <f>IF(AND(OR(ISBLANK(HG$9),HG$9=0)=FALSE,OR(HG$9='2. Protocols'!$C15,HG$9='2. Protocols'!$E15,HG$9='2. Protocols'!$G15)),1,0)*'4. Formulations'!$L15</f>
        <v>0</v>
      </c>
      <c r="HI16" s="38">
        <f>IF(AND(OR(ISBLANK(HI$9),HI$9=0)=FALSE,HI$9=$DK16),1,0)*'4. Formulations'!$M15</f>
        <v>0</v>
      </c>
      <c r="HJ16" s="38">
        <f>IF(AND(OR(ISBLANK(HJ$9),HJ$9=0)=FALSE,HJ$9=$DK16),1,0)*'4. Formulations'!$M15</f>
        <v>0</v>
      </c>
      <c r="HK16" s="38">
        <f>IF(AND(OR(ISBLANK(HK$9),HK$9=0)=FALSE,HK$9=$DK16),1,0)*'4. Formulations'!$M15</f>
        <v>0</v>
      </c>
      <c r="HL16" s="38">
        <f>IF(AND(OR(ISBLANK(HL$9),HL$9=0)=FALSE,HL$9=$DK16),1,0)*'4. Formulations'!$M15</f>
        <v>0</v>
      </c>
      <c r="HM16" s="38">
        <f>IF(AND(OR(ISBLANK(HM$9),HM$9=0)=FALSE,HM$9=$DK16),1,0)*'4. Formulations'!$M15</f>
        <v>0</v>
      </c>
      <c r="HN16" s="38">
        <f>IF(AND(OR(ISBLANK(HN$9),HN$9=0)=FALSE,HN$9=$DK16),1,0)*'4. Formulations'!$M15</f>
        <v>0</v>
      </c>
      <c r="HO16" s="38">
        <f>IF(AND(OR(ISBLANK(HO$9),HO$9=0)=FALSE,HO$9=$DK16),1,0)*'4. Formulations'!$M15</f>
        <v>0</v>
      </c>
      <c r="HP16" s="38">
        <f>IF(AND(OR(ISBLANK(HP$9),HP$9=0)=FALSE,HP$9=$DK16),1,0)*'4. Formulations'!$M15</f>
        <v>0</v>
      </c>
      <c r="HQ16" s="38">
        <f>IF(AND(OR(ISBLANK(HQ$9),HQ$9=0)=FALSE,HQ$9=$DK16),1,0)*'4. Formulations'!$M15</f>
        <v>0</v>
      </c>
      <c r="HR16" s="38">
        <f>IF(AND(OR(ISBLANK(HR$9),HR$9=0)=FALSE,HR$9=$DK16),1,0)*'4. Formulations'!$M15</f>
        <v>0</v>
      </c>
      <c r="HS16" s="38">
        <f>IF(AND(OR(ISBLANK(HS$9),HS$9=0)=FALSE,HS$9=$DK16),1,0)*'4. Formulations'!$M15</f>
        <v>0</v>
      </c>
      <c r="HT16" s="38">
        <f>IF(AND(OR(ISBLANK(HT$9),HT$9=0)=FALSE,HT$9=$DK16),1,0)*'4. Formulations'!$M15</f>
        <v>0</v>
      </c>
      <c r="HU16" s="38">
        <f>IF(AND(OR(ISBLANK(HU$9),HU$9=0)=FALSE,HU$9=$DK16),1,0)*'4. Formulations'!$M15</f>
        <v>0</v>
      </c>
      <c r="HW16" s="38">
        <f>IF(AND(OR(ISBLANK(HW$9),HW$9=0)=FALSE,SUM($HI16:$HU16)&gt;0,HW$9='2. Protocols'!$G15),1,0)*'4. Formulations'!$M15</f>
        <v>0</v>
      </c>
      <c r="HX16" s="38">
        <f>IF(AND(OR(ISBLANK(HX$9),HX$9=0)=FALSE,SUM($HI16:$HU16)&gt;0,HX$9='2. Protocols'!$G15),1,0)*'4. Formulations'!$M15</f>
        <v>0</v>
      </c>
      <c r="HY16" s="38">
        <f>IF(AND(OR(ISBLANK(HY$9),HY$9=0)=FALSE,SUM($HI16:$HU16)&gt;0,HY$9='2. Protocols'!$G15),1,0)*'4. Formulations'!$M15</f>
        <v>0</v>
      </c>
      <c r="HZ16" s="38">
        <f>IF(AND(OR(ISBLANK(HZ$9),HZ$9=0)=FALSE,SUM($HI16:$HU16)&gt;0,HZ$9='2. Protocols'!$G15),1,0)*'4. Formulations'!$M15</f>
        <v>0</v>
      </c>
      <c r="IA16" s="38">
        <f>IF(AND(OR(ISBLANK(IA$9),IA$9=0)=FALSE,SUM($HI16:$HU16)&gt;0,IA$9='2. Protocols'!$G15),1,0)*'4. Formulations'!$M15</f>
        <v>0</v>
      </c>
      <c r="IB16" s="38">
        <f>IF(AND(OR(ISBLANK(IB$9),IB$9=0)=FALSE,SUM($HI16:$HU16)&gt;0,IB$9='2. Protocols'!$G15),1,0)*'4. Formulations'!$M15</f>
        <v>0</v>
      </c>
      <c r="IC16" s="38">
        <f>IF(AND(OR(ISBLANK(IC$9),IC$9=0)=FALSE,SUM($HI16:$HU16)&gt;0,IC$9='2. Protocols'!$G15),1,0)*'4. Formulations'!$M15</f>
        <v>0</v>
      </c>
      <c r="ID16" s="38">
        <f>IF(AND(OR(ISBLANK(ID$9),ID$9=0)=FALSE,SUM($HI16:$HU16)&gt;0,ID$9='2. Protocols'!$G15),1,0)*'4. Formulations'!$M15</f>
        <v>0</v>
      </c>
      <c r="IE16" s="38">
        <f>IF(AND(OR(ISBLANK(IE$9),IE$9=0)=FALSE,SUM($HI16:$HU16)&gt;0,IE$9='2. Protocols'!$G15),1,0)*'4. Formulations'!$M15</f>
        <v>0</v>
      </c>
      <c r="IF16" s="38">
        <f>IF(AND(OR(ISBLANK(IF$9),IF$9=0)=FALSE,SUM($HI16:$HU16)&gt;0,IF$9='2. Protocols'!$G15),1,0)*'4. Formulations'!$M15</f>
        <v>0</v>
      </c>
      <c r="IG16" s="38">
        <f>IF(AND(OR(ISBLANK(IG$9),IG$9=0)=FALSE,SUM($HI16:$HU16)&gt;0,IG$9='2. Protocols'!$G15),1,0)*'4. Formulations'!$M15</f>
        <v>0</v>
      </c>
      <c r="IH16" s="38">
        <f>IF(AND(OR(ISBLANK(IH$9),IH$9=0)=FALSE,SUM($HI16:$HU16)&gt;0,IH$9='2. Protocols'!$G15),1,0)*'4. Formulations'!$M15</f>
        <v>0</v>
      </c>
      <c r="II16" s="38">
        <f>IF(AND(OR(ISBLANK(II$9),II$9=0)=FALSE,SUM($HI16:$HU16)&gt;0,II$9='2. Protocols'!$G15),1,0)*'4. Formulations'!$M15</f>
        <v>0</v>
      </c>
      <c r="IJ16" s="38">
        <f>IF(AND(OR(ISBLANK(IJ$9),IJ$9=0)=FALSE,SUM($HI16:$HU16)&gt;0,IJ$9='2. Protocols'!$G15),1,0)*'4. Formulations'!$M15</f>
        <v>0</v>
      </c>
      <c r="IK16" s="38">
        <f>IF(AND(OR(ISBLANK(IK$9),IK$9=0)=FALSE,SUM($HI16:$HU16)&gt;0,IK$9='2. Protocols'!$G15),1,0)*'4. Formulations'!$M15</f>
        <v>0</v>
      </c>
      <c r="IL16" s="38">
        <f>IF(AND(OR(ISBLANK(IL$9),IL$9=0)=FALSE,SUM($HI16:$HU16)&gt;0,IL$9='2. Protocols'!$G15),1,0)*'4. Formulations'!$M15</f>
        <v>0</v>
      </c>
      <c r="IM16" s="38">
        <f>IF(AND(OR(ISBLANK(IM$9),IM$9=0)=FALSE,SUM($HI16:$HU16)&gt;0,IM$9='2. Protocols'!$G15),1,0)*'4. Formulations'!$M15</f>
        <v>0</v>
      </c>
      <c r="IN16" s="38">
        <f>IF(AND(OR(ISBLANK(IN$9),IN$9=0)=FALSE,SUM($HI16:$HU16)&gt;0,IN$9='2. Protocols'!$G15),1,0)*'4. Formulations'!$M15</f>
        <v>0</v>
      </c>
      <c r="IO16" s="38">
        <f>IF(AND(OR(ISBLANK(IO$9),IO$9=0)=FALSE,SUM($HI16:$HU16)&gt;0,IO$9='2. Protocols'!$G15),1,0)*'4. Formulations'!$M15</f>
        <v>0</v>
      </c>
      <c r="IP16" s="38">
        <f>IF(AND(OR(ISBLANK(IP$9),IP$9=0)=FALSE,SUM($HI16:$HU16)&gt;0,IP$9='2. Protocols'!$G15),1,0)*'4. Formulations'!$M15</f>
        <v>0</v>
      </c>
      <c r="IQ16" s="38">
        <f>IF(AND(OR(ISBLANK(IQ$9),IQ$9=0)=FALSE,SUM($HI16:$HU16)&gt;0,IQ$9='2. Protocols'!$G15),1,0)*'4. Formulations'!$M15</f>
        <v>0</v>
      </c>
      <c r="IR16" s="38">
        <f>IF(AND(OR(ISBLANK(IR$9),IR$9=0)=FALSE,SUM($HI16:$HU16)&gt;0,IR$9='2. Protocols'!$G15),1,0)*'4. Formulations'!$M15</f>
        <v>0</v>
      </c>
      <c r="IT16" s="38">
        <f>IF(AND(OR(ISBLANK(IT$9),IT$9=0)=FALSE,IT$9=$DL16),1,0)*'4. Formulations'!$N15</f>
        <v>0</v>
      </c>
      <c r="IU16" s="38">
        <f>IF(AND(OR(ISBLANK(IU$9),IU$9=0)=FALSE,IU$9=$DL16),1,0)*'4. Formulations'!$N15</f>
        <v>0</v>
      </c>
      <c r="IV16" s="38">
        <f>IF(AND(OR(ISBLANK(IV$9),IV$9=0)=FALSE,IV$9=$DL16),1,0)*'4. Formulations'!$N15</f>
        <v>0</v>
      </c>
      <c r="IW16" s="38">
        <f>IF(AND(OR(ISBLANK(IW$9),IW$9=0)=FALSE,IW$9=$DL16),1,0)*'4. Formulations'!$N15</f>
        <v>0</v>
      </c>
      <c r="IX16" s="38">
        <f>IF(AND(OR(ISBLANK(IX$9),IX$9=0)=FALSE,IX$9=$DL16),1,0)*'4. Formulations'!$N15</f>
        <v>0</v>
      </c>
      <c r="IY16" s="38">
        <f>IF(AND(OR(ISBLANK(IY$9),IY$9=0)=FALSE,IY$9=$DL16),1,0)*'4. Formulations'!$N15</f>
        <v>0</v>
      </c>
      <c r="IZ16" s="38">
        <f>IF(AND(OR(ISBLANK(IZ$9),IZ$9=0)=FALSE,IZ$9=$DL16),1,0)*'4. Formulations'!$N15</f>
        <v>0</v>
      </c>
      <c r="JA16" s="38">
        <f>IF(AND(OR(ISBLANK(JA$9),JA$9=0)=FALSE,JA$9=$DL16),1,0)*'4. Formulations'!$N15</f>
        <v>0</v>
      </c>
      <c r="JB16" s="38">
        <f>IF(AND(OR(ISBLANK(JB$9),JB$9=0)=FALSE,JB$9=$DL16),1,0)*'4. Formulations'!$N15</f>
        <v>0</v>
      </c>
      <c r="JC16" s="38">
        <f>IF(AND(OR(ISBLANK(JC$9),JC$9=0)=FALSE,JC$9=$DL16),1,0)*'4. Formulations'!$N15</f>
        <v>0</v>
      </c>
      <c r="JD16" s="38">
        <f>IF(AND(OR(ISBLANK(JD$9),JD$9=0)=FALSE,JD$9=$DL16),1,0)*'4. Formulations'!$N15</f>
        <v>0</v>
      </c>
      <c r="JE16" s="38">
        <f>IF(AND(OR(ISBLANK(JE$9),JE$9=0)=FALSE,JE$9=$DL16),1,0)*'4. Formulations'!$N15</f>
        <v>0</v>
      </c>
      <c r="JF16" s="38">
        <f>IF(AND(OR(ISBLANK(JF$9),JF$9=0)=FALSE,JF$9=$DL16),1,0)*'4. Formulations'!$N15</f>
        <v>0</v>
      </c>
      <c r="JG16" s="38">
        <f>IF(AND(OR(ISBLANK(JG$9),JG$9=0)=FALSE,JG$9=$DL16),1,0)*'4. Formulations'!$N15</f>
        <v>0</v>
      </c>
      <c r="JH16" s="38">
        <f>IF(AND(OR(ISBLANK(JH$9),JH$9=0)=FALSE,JH$9=$DL16),1,0)*'4. Formulations'!$N15</f>
        <v>0</v>
      </c>
      <c r="JJ16" s="38">
        <f>IF(AND(OR(ISBLANK(JJ$9),JJ$9=0)=FALSE,OR(JJ$9='2. Protocols'!$C15,JJ$9='2. Protocols'!$E15,JJ$9='2. Protocols'!$G15)),1,0)*'4. Formulations'!$O15</f>
        <v>0</v>
      </c>
      <c r="JK16" s="38">
        <f>IF(AND(OR(ISBLANK(JK$9),JK$9=0)=FALSE,OR(JK$9='2. Protocols'!$C15,JK$9='2. Protocols'!$E15,JK$9='2. Protocols'!$G15)),1,0)*'4. Formulations'!$O15</f>
        <v>0</v>
      </c>
      <c r="JL16" s="38">
        <f>IF(AND(OR(ISBLANK(JL$9),JL$9=0)=FALSE,OR(JL$9='2. Protocols'!$C15,JL$9='2. Protocols'!$E15,JL$9='2. Protocols'!$G15)),1,0)*'4. Formulations'!$O15</f>
        <v>0</v>
      </c>
      <c r="JM16" s="38">
        <f>IF(AND(OR(ISBLANK(JM$9),JM$9=0)=FALSE,OR(JM$9='2. Protocols'!$C15,JM$9='2. Protocols'!$E15,JM$9='2. Protocols'!$G15)),1,0)*'4. Formulations'!$O15</f>
        <v>0</v>
      </c>
      <c r="JN16" s="38">
        <f>IF(AND(OR(ISBLANK(JN$9),JN$9=0)=FALSE,OR(JN$9='2. Protocols'!$C15,JN$9='2. Protocols'!$E15,JN$9='2. Protocols'!$G15)),1,0)*'4. Formulations'!$O15</f>
        <v>0</v>
      </c>
      <c r="JO16" s="38">
        <f>IF(AND(OR(ISBLANK(JO$9),JO$9=0)=FALSE,OR(JO$9='2. Protocols'!$C15,JO$9='2. Protocols'!$E15,JO$9='2. Protocols'!$G15)),1,0)*'4. Formulations'!$O15</f>
        <v>0</v>
      </c>
      <c r="JP16" s="38">
        <f>IF(AND(OR(ISBLANK(JP$9),JP$9=0)=FALSE,OR(JP$9='2. Protocols'!$C15,JP$9='2. Protocols'!$E15,JP$9='2. Protocols'!$G15)),1,0)*'4. Formulations'!$O15</f>
        <v>0</v>
      </c>
      <c r="JQ16" s="38">
        <f>IF(AND(OR(ISBLANK(JQ$9),JQ$9=0)=FALSE,OR(JQ$9='2. Protocols'!$C15,JQ$9='2. Protocols'!$E15,JQ$9='2. Protocols'!$G15)),1,0)*'4. Formulations'!$O15</f>
        <v>0</v>
      </c>
      <c r="JR16" s="38">
        <f>IF(AND(OR(ISBLANK(JR$9),JR$9=0)=FALSE,OR(JR$9='2. Protocols'!$C15,JR$9='2. Protocols'!$E15,JR$9='2. Protocols'!$G15)),1,0)*'4. Formulations'!$O15</f>
        <v>0</v>
      </c>
      <c r="JS16" s="38">
        <f>IF(AND(OR(ISBLANK(JS$9),JS$9=0)=FALSE,OR(JS$9='2. Protocols'!$C15,JS$9='2. Protocols'!$E15,JS$9='2. Protocols'!$G15)),1,0)*'4. Formulations'!$O15</f>
        <v>0</v>
      </c>
      <c r="JT16" s="38">
        <f>IF(AND(OR(ISBLANK(JT$9),JT$9=0)=FALSE,OR(JT$9='2. Protocols'!$C15,JT$9='2. Protocols'!$E15,JT$9='2. Protocols'!$G15)),1,0)*'4. Formulations'!$O15</f>
        <v>0</v>
      </c>
      <c r="JU16" s="38">
        <f>IF(AND(OR(ISBLANK(JU$9),JU$9=0)=FALSE,OR(JU$9='2. Protocols'!$C15,JU$9='2. Protocols'!$E15,JU$9='2. Protocols'!$G15)),1,0)*'4. Formulations'!$O15</f>
        <v>0</v>
      </c>
      <c r="JV16" s="38">
        <f>IF(AND(OR(ISBLANK(JV$9),JV$9=0)=FALSE,OR(JV$9='2. Protocols'!$C15,JV$9='2. Protocols'!$E15,JV$9='2. Protocols'!$G15)),1,0)*'4. Formulations'!$O15</f>
        <v>0</v>
      </c>
      <c r="JW16" s="38">
        <f>IF(AND(OR(ISBLANK(JW$9),JW$9=0)=FALSE,OR(JW$9='2. Protocols'!$C15,JW$9='2. Protocols'!$E15,JW$9='2. Protocols'!$G15)),1,0)*'4. Formulations'!$O15</f>
        <v>0</v>
      </c>
      <c r="JX16" s="38">
        <f>IF(AND(OR(ISBLANK(JX$9),JX$9=0)=FALSE,OR(JX$9='2. Protocols'!$C15,JX$9='2. Protocols'!$E15,JX$9='2. Protocols'!$G15)),1,0)*'4. Formulations'!$O15</f>
        <v>0</v>
      </c>
      <c r="JY16" s="38">
        <f>IF(AND(OR(ISBLANK(JY$9),JY$9=0)=FALSE,OR(JY$9='2. Protocols'!$C15,JY$9='2. Protocols'!$E15,JY$9='2. Protocols'!$G15)),1,0)*'4. Formulations'!$O15</f>
        <v>0</v>
      </c>
      <c r="JZ16" s="38">
        <f>IF(AND(OR(ISBLANK(JZ$9),JZ$9=0)=FALSE,OR(JZ$9='2. Protocols'!$C15,JZ$9='2. Protocols'!$E15,JZ$9='2. Protocols'!$G15)),1,0)*'4. Formulations'!$O15</f>
        <v>0</v>
      </c>
      <c r="KA16" s="38">
        <f>IF(AND(OR(ISBLANK(KA$9),KA$9=0)=FALSE,OR(KA$9='2. Protocols'!$C15,KA$9='2. Protocols'!$E15,KA$9='2. Protocols'!$G15)),1,0)*'4. Formulations'!$O15</f>
        <v>0</v>
      </c>
      <c r="KB16" s="38">
        <f>IF(AND(OR(ISBLANK(KB$9),KB$9=0)=FALSE,OR(KB$9='2. Protocols'!$C15,KB$9='2. Protocols'!$E15,KB$9='2. Protocols'!$G15)),1,0)*'4. Formulations'!$O15</f>
        <v>0</v>
      </c>
      <c r="KC16" s="38">
        <f>IF(AND(OR(ISBLANK(KC$9),KC$9=0)=FALSE,OR(KC$9='2. Protocols'!$C15,KC$9='2. Protocols'!$E15,KC$9='2. Protocols'!$G15)),1,0)*'4. Formulations'!$O15</f>
        <v>0</v>
      </c>
      <c r="KD16" s="38">
        <f>IF(AND(OR(ISBLANK(KD$9),KD$9=0)=FALSE,OR(KD$9='2. Protocols'!$C15,KD$9='2. Protocols'!$E15,KD$9='2. Protocols'!$G15)),1,0)*'4. Formulations'!$O15</f>
        <v>0</v>
      </c>
      <c r="KE16" s="38">
        <f>IF(AND(OR(ISBLANK(KE$9),KE$9=0)=FALSE,OR(KE$9='2. Protocols'!$C15,KE$9='2. Protocols'!$E15,KE$9='2. Protocols'!$G15)),1,0)*'4. Formulations'!$O15</f>
        <v>0</v>
      </c>
      <c r="KG16" s="38">
        <f>IF(AND(OR(ISBLANK(KG$9),KG$9=0)=FALSE,KG$9=$DK16),1,0)*'4. Formulations'!$P15</f>
        <v>0</v>
      </c>
      <c r="KH16" s="38">
        <f>IF(AND(OR(ISBLANK(KH$9),KH$9=0)=FALSE,KH$9=$DK16),1,0)*'4. Formulations'!$P15</f>
        <v>0</v>
      </c>
      <c r="KI16" s="38">
        <f>IF(AND(OR(ISBLANK(KI$9),KI$9=0)=FALSE,KI$9=$DK16),1,0)*'4. Formulations'!$P15</f>
        <v>0</v>
      </c>
      <c r="KJ16" s="38">
        <f>IF(AND(OR(ISBLANK(KJ$9),KJ$9=0)=FALSE,KJ$9=$DK16),1,0)*'4. Formulations'!$P15</f>
        <v>0</v>
      </c>
      <c r="KK16" s="38">
        <f>IF(AND(OR(ISBLANK(KK$9),KK$9=0)=FALSE,KK$9=$DK16),1,0)*'4. Formulations'!$P15</f>
        <v>0</v>
      </c>
      <c r="KL16" s="38">
        <f>IF(AND(OR(ISBLANK(KL$9),KL$9=0)=FALSE,KL$9=$DK16),1,0)*'4. Formulations'!$P15</f>
        <v>0</v>
      </c>
      <c r="KM16" s="38">
        <f>IF(AND(OR(ISBLANK(KM$9),KM$9=0)=FALSE,KM$9=$DK16),1,0)*'4. Formulations'!$P15</f>
        <v>0</v>
      </c>
      <c r="KN16" s="38">
        <f>IF(AND(OR(ISBLANK(KN$9),KN$9=0)=FALSE,KN$9=$DK16),1,0)*'4. Formulations'!$P15</f>
        <v>0</v>
      </c>
      <c r="KO16" s="38">
        <f>IF(AND(OR(ISBLANK(KO$9),KO$9=0)=FALSE,KO$9=$DK16),1,0)*'4. Formulations'!$P15</f>
        <v>0</v>
      </c>
      <c r="KP16" s="38">
        <f>IF(AND(OR(ISBLANK(KP$9),KP$9=0)=FALSE,KP$9=$DK16),1,0)*'4. Formulations'!$P15</f>
        <v>0</v>
      </c>
      <c r="KQ16" s="38">
        <f>IF(AND(OR(ISBLANK(KQ$9),KQ$9=0)=FALSE,KQ$9=$DK16),1,0)*'4. Formulations'!$P15</f>
        <v>0</v>
      </c>
      <c r="KR16" s="38">
        <f>IF(AND(OR(ISBLANK(KR$9),KR$9=0)=FALSE,KR$9=$DK16),1,0)*'4. Formulations'!$P15</f>
        <v>0</v>
      </c>
      <c r="KS16" s="38">
        <f>IF(AND(OR(ISBLANK(KS$9),KS$9=0)=FALSE,KS$9=$DK16),1,0)*'4. Formulations'!$P15</f>
        <v>0</v>
      </c>
      <c r="KU16" s="38">
        <f>IF(AND(OR(ISBLANK(KU$9),KU$9=0)=FALSE,SUM($KG16:$KS16)&gt;0,KU$9='2. Protocols'!$G15),1,0)*'4. Formulations'!$P15</f>
        <v>0</v>
      </c>
      <c r="KV16" s="38">
        <f>IF(AND(OR(ISBLANK(KV$9),KV$9=0)=FALSE,SUM($KG16:$KS16)&gt;0,KV$9='2. Protocols'!$G15),1,0)*'4. Formulations'!$P15</f>
        <v>0</v>
      </c>
      <c r="KW16" s="38">
        <f>IF(AND(OR(ISBLANK(KW$9),KW$9=0)=FALSE,SUM($KG16:$KS16)&gt;0,KW$9='2. Protocols'!$G15),1,0)*'4. Formulations'!$P15</f>
        <v>0</v>
      </c>
      <c r="KX16" s="38">
        <f>IF(AND(OR(ISBLANK(KX$9),KX$9=0)=FALSE,SUM($KG16:$KS16)&gt;0,KX$9='2. Protocols'!$G15),1,0)*'4. Formulations'!$P15</f>
        <v>0</v>
      </c>
      <c r="KY16" s="38">
        <f>IF(AND(OR(ISBLANK(KY$9),KY$9=0)=FALSE,SUM($KG16:$KS16)&gt;0,KY$9='2. Protocols'!$G15),1,0)*'4. Formulations'!$P15</f>
        <v>0</v>
      </c>
      <c r="KZ16" s="38">
        <f>IF(AND(OR(ISBLANK(KZ$9),KZ$9=0)=FALSE,SUM($KG16:$KS16)&gt;0,KZ$9='2. Protocols'!$G15),1,0)*'4. Formulations'!$P15</f>
        <v>0</v>
      </c>
      <c r="LA16" s="38">
        <f>IF(AND(OR(ISBLANK(LA$9),LA$9=0)=FALSE,SUM($KG16:$KS16)&gt;0,LA$9='2. Protocols'!$G15),1,0)*'4. Formulations'!$P15</f>
        <v>0</v>
      </c>
      <c r="LB16" s="38">
        <f>IF(AND(OR(ISBLANK(LB$9),LB$9=0)=FALSE,SUM($KG16:$KS16)&gt;0,LB$9='2. Protocols'!$G15),1,0)*'4. Formulations'!$P15</f>
        <v>0</v>
      </c>
      <c r="LC16" s="38">
        <f>IF(AND(OR(ISBLANK(LC$9),LC$9=0)=FALSE,SUM($KG16:$KS16)&gt;0,LC$9='2. Protocols'!$G15),1,0)*'4. Formulations'!$P15</f>
        <v>0</v>
      </c>
      <c r="LD16" s="38">
        <f>IF(AND(OR(ISBLANK(LD$9),LD$9=0)=FALSE,SUM($KG16:$KS16)&gt;0,LD$9='2. Protocols'!$G15),1,0)*'4. Formulations'!$P15</f>
        <v>0</v>
      </c>
      <c r="LE16" s="38">
        <f>IF(AND(OR(ISBLANK(LE$9),LE$9=0)=FALSE,SUM($KG16:$KS16)&gt;0,LE$9='2. Protocols'!$G15),1,0)*'4. Formulations'!$P15</f>
        <v>0</v>
      </c>
      <c r="LF16" s="38">
        <f>IF(AND(OR(ISBLANK(LF$9),LF$9=0)=FALSE,SUM($KG16:$KS16)&gt;0,LF$9='2. Protocols'!$G15),1,0)*'4. Formulations'!$P15</f>
        <v>0</v>
      </c>
      <c r="LG16" s="38">
        <f>IF(AND(OR(ISBLANK(LG$9),LG$9=0)=FALSE,SUM($KG16:$KS16)&gt;0,LG$9='2. Protocols'!$G15),1,0)*'4. Formulations'!$P15</f>
        <v>0</v>
      </c>
      <c r="LH16" s="38">
        <f>IF(AND(OR(ISBLANK(LH$9),LH$9=0)=FALSE,SUM($KG16:$KS16)&gt;0,LH$9='2. Protocols'!$G15),1,0)*'4. Formulations'!$P15</f>
        <v>0</v>
      </c>
      <c r="LI16" s="38">
        <f>IF(AND(OR(ISBLANK(LI$9),LI$9=0)=FALSE,SUM($KG16:$KS16)&gt;0,LI$9='2. Protocols'!$G15),1,0)*'4. Formulations'!$P15</f>
        <v>0</v>
      </c>
      <c r="LJ16" s="38">
        <f>IF(AND(OR(ISBLANK(LJ$9),LJ$9=0)=FALSE,SUM($KG16:$KS16)&gt;0,LJ$9='2. Protocols'!$G15),1,0)*'4. Formulations'!$P15</f>
        <v>0</v>
      </c>
      <c r="LK16" s="38">
        <f>IF(AND(OR(ISBLANK(LK$9),LK$9=0)=FALSE,SUM($KG16:$KS16)&gt;0,LK$9='2. Protocols'!$G15),1,0)*'4. Formulations'!$P15</f>
        <v>0</v>
      </c>
      <c r="LL16" s="38">
        <f>IF(AND(OR(ISBLANK(LL$9),LL$9=0)=FALSE,SUM($KG16:$KS16)&gt;0,LL$9='2. Protocols'!$G15),1,0)*'4. Formulations'!$P15</f>
        <v>0</v>
      </c>
      <c r="LM16" s="38">
        <f>IF(AND(OR(ISBLANK(LM$9),LM$9=0)=FALSE,SUM($KG16:$KS16)&gt;0,LM$9='2. Protocols'!$G15),1,0)*'4. Formulations'!$P15</f>
        <v>0</v>
      </c>
      <c r="LN16" s="38">
        <f>IF(AND(OR(ISBLANK(LN$9),LN$9=0)=FALSE,SUM($KG16:$KS16)&gt;0,LN$9='2. Protocols'!$G15),1,0)*'4. Formulations'!$P15</f>
        <v>0</v>
      </c>
      <c r="LO16" s="38">
        <f>IF(AND(OR(ISBLANK(LO$9),LO$9=0)=FALSE,SUM($KG16:$KS16)&gt;0,LO$9='2. Protocols'!$G15),1,0)*'4. Formulations'!$P15</f>
        <v>0</v>
      </c>
      <c r="LP16" s="38">
        <f>IF(AND(OR(ISBLANK(LP$9),LP$9=0)=FALSE,SUM($KG16:$KS16)&gt;0,LP$9='2. Protocols'!$G15),1,0)*'4. Formulations'!$P15</f>
        <v>0</v>
      </c>
      <c r="LR16" s="38">
        <f>IF(AND(OR(ISBLANK(LR$9),LR$9=0)=FALSE,LR$9=$DL16),1,0)*'4. Formulations'!$Q15</f>
        <v>0</v>
      </c>
      <c r="LS16" s="38">
        <f>IF(AND(OR(ISBLANK(LS$9),LS$9=0)=FALSE,LS$9=$DL16),1,0)*'4. Formulations'!$Q15</f>
        <v>0</v>
      </c>
      <c r="LT16" s="38">
        <f>IF(AND(OR(ISBLANK(LT$9),LT$9=0)=FALSE,LT$9=$DL16),1,0)*'4. Formulations'!$Q15</f>
        <v>0</v>
      </c>
      <c r="LU16" s="38">
        <f>IF(AND(OR(ISBLANK(LU$9),LU$9=0)=FALSE,LU$9=$DL16),1,0)*'4. Formulations'!$Q15</f>
        <v>0</v>
      </c>
      <c r="LV16" s="38">
        <f>IF(AND(OR(ISBLANK(LV$9),LV$9=0)=FALSE,LV$9=$DL16),1,0)*'4. Formulations'!$Q15</f>
        <v>0</v>
      </c>
      <c r="LW16" s="38">
        <f>IF(AND(OR(ISBLANK(LW$9),LW$9=0)=FALSE,LW$9=$DL16),1,0)*'4. Formulations'!$Q15</f>
        <v>0</v>
      </c>
      <c r="LX16" s="38">
        <f>IF(AND(OR(ISBLANK(LX$9),LX$9=0)=FALSE,LX$9=$DL16),1,0)*'4. Formulations'!$Q15</f>
        <v>0</v>
      </c>
      <c r="LY16" s="38">
        <f>IF(AND(OR(ISBLANK(LY$9),LY$9=0)=FALSE,LY$9=$DL16),1,0)*'4. Formulations'!$Q15</f>
        <v>0</v>
      </c>
      <c r="LZ16" s="38">
        <f>IF(AND(OR(ISBLANK(LZ$9),LZ$9=0)=FALSE,LZ$9=$DL16),1,0)*'4. Formulations'!$Q15</f>
        <v>0</v>
      </c>
      <c r="MA16" s="38">
        <f>IF(AND(OR(ISBLANK(MA$9),MA$9=0)=FALSE,MA$9=$DL16),1,0)*'4. Formulations'!$Q15</f>
        <v>0</v>
      </c>
      <c r="MB16" s="38">
        <f>IF(AND(OR(ISBLANK(MB$9),MB$9=0)=FALSE,MB$9=$DL16),1,0)*'4. Formulations'!$Q15</f>
        <v>0</v>
      </c>
      <c r="MC16" s="38">
        <f>IF(AND(OR(ISBLANK(MC$9),MC$9=0)=FALSE,MC$9=$DL16),1,0)*'4. Formulations'!$Q15</f>
        <v>0</v>
      </c>
      <c r="MD16" s="38">
        <f>IF(AND(OR(ISBLANK(MD$9),MD$9=0)=FALSE,MD$9=$DL16),1,0)*'4. Formulations'!$Q15</f>
        <v>0</v>
      </c>
      <c r="ME16" s="38">
        <f>IF(AND(OR(ISBLANK(ME$9),ME$9=0)=FALSE,ME$9=$DL16),1,0)*'4. Formulations'!$Q15</f>
        <v>0</v>
      </c>
      <c r="MF16" s="38">
        <f>IF(AND(OR(ISBLANK(MF$9),MF$9=0)=FALSE,MF$9=$DL16),1,0)*'4. Formulations'!$Q15</f>
        <v>0</v>
      </c>
    </row>
    <row r="17" spans="2:344" x14ac:dyDescent="0.3">
      <c r="B17" s="2"/>
      <c r="C17" s="129" t="str">
        <f>IF('2. Protocols'!C16&amp;"+"&amp;'2. Protocols'!E16&amp;"+"&amp;'2. Protocols'!G16="++","",'2. Protocols'!C16&amp;"+"&amp;'2. Protocols'!E16&amp;"+"&amp;'2. Protocols'!G16)</f>
        <v/>
      </c>
      <c r="D17" s="18"/>
      <c r="F17" s="114" t="str">
        <f>IFERROR('2. Protocols'!J16*'1. General Inputs'!$J$6,"")</f>
        <v/>
      </c>
      <c r="G17" s="114" t="str">
        <f>IFERROR(MAX(F17*(1+'1. General Inputs'!$AW$16+HLOOKUP(G$7,'1. General Inputs'!$AW$10:$AY$12,ROWS('1. General Inputs'!$AU$10:$AU$12),0))+(CHOOSE(G$7,'1. General Inputs'!$J$8,'1. General Inputs'!$L$8,'1. General Inputs'!$N$8)/12)*CHOOSE(G$7,'2. Protocols'!$K16,'2. Protocols'!$L16,'2. Protocols'!$M16)+'3. ARV Substitutions'!L42,0),"")</f>
        <v/>
      </c>
      <c r="H17" s="114" t="str">
        <f>IFERROR(MAX(G17*(1+'1. General Inputs'!$AW$16+HLOOKUP(H$7,'1. General Inputs'!$AW$10:$AY$12,ROWS('1. General Inputs'!$AU$10:$AU$12),0))+(CHOOSE(H$7,'1. General Inputs'!$J$8,'1. General Inputs'!$L$8,'1. General Inputs'!$N$8)/12)*CHOOSE(H$7,'2. Protocols'!$K16,'2. Protocols'!$L16,'2. Protocols'!$M16)+'3. ARV Substitutions'!M42,0),"")</f>
        <v/>
      </c>
      <c r="I17" s="114" t="str">
        <f>IFERROR(MAX(H17*(1+'1. General Inputs'!$AW$16+HLOOKUP(I$7,'1. General Inputs'!$AW$10:$AY$12,ROWS('1. General Inputs'!$AU$10:$AU$12),0))+(CHOOSE(I$7,'1. General Inputs'!$J$8,'1. General Inputs'!$L$8,'1. General Inputs'!$N$8)/12)*CHOOSE(I$7,'2. Protocols'!$K16,'2. Protocols'!$L16,'2. Protocols'!$M16)+'3. ARV Substitutions'!N42,0),"")</f>
        <v/>
      </c>
      <c r="J17" s="114" t="str">
        <f>IFERROR(MAX(I17*(1+'1. General Inputs'!$AW$16+HLOOKUP(J$7,'1. General Inputs'!$AW$10:$AY$12,ROWS('1. General Inputs'!$AU$10:$AU$12),0))+(CHOOSE(J$7,'1. General Inputs'!$J$8,'1. General Inputs'!$L$8,'1. General Inputs'!$N$8)/12)*CHOOSE(J$7,'2. Protocols'!$K16,'2. Protocols'!$L16,'2. Protocols'!$M16)+'3. ARV Substitutions'!O42,0),"")</f>
        <v/>
      </c>
      <c r="K17" s="114" t="str">
        <f>IFERROR(MAX(J17*(1+'1. General Inputs'!$AW$16+HLOOKUP(K$7,'1. General Inputs'!$AW$10:$AY$12,ROWS('1. General Inputs'!$AU$10:$AU$12),0))+(CHOOSE(K$7,'1. General Inputs'!$J$8,'1. General Inputs'!$L$8,'1. General Inputs'!$N$8)/12)*CHOOSE(K$7,'2. Protocols'!$K16,'2. Protocols'!$L16,'2. Protocols'!$M16)+'3. ARV Substitutions'!P42,0),"")</f>
        <v/>
      </c>
      <c r="L17" s="114" t="str">
        <f>IFERROR(MAX(K17*(1+'1. General Inputs'!$AW$16+HLOOKUP(L$7,'1. General Inputs'!$AW$10:$AY$12,ROWS('1. General Inputs'!$AU$10:$AU$12),0))+(CHOOSE(L$7,'1. General Inputs'!$J$8,'1. General Inputs'!$L$8,'1. General Inputs'!$N$8)/12)*CHOOSE(L$7,'2. Protocols'!$K16,'2. Protocols'!$L16,'2. Protocols'!$M16)+'3. ARV Substitutions'!Q42,0),"")</f>
        <v/>
      </c>
      <c r="M17" s="114" t="str">
        <f>IFERROR(MAX(L17*(1+'1. General Inputs'!$AW$16+HLOOKUP(M$7,'1. General Inputs'!$AW$10:$AY$12,ROWS('1. General Inputs'!$AU$10:$AU$12),0))+(CHOOSE(M$7,'1. General Inputs'!$J$8,'1. General Inputs'!$L$8,'1. General Inputs'!$N$8)/12)*CHOOSE(M$7,'2. Protocols'!$K16,'2. Protocols'!$L16,'2. Protocols'!$M16)+'3. ARV Substitutions'!R42,0),"")</f>
        <v/>
      </c>
      <c r="N17" s="114" t="str">
        <f>IFERROR(MAX(M17*(1+'1. General Inputs'!$AW$16+HLOOKUP(N$7,'1. General Inputs'!$AW$10:$AY$12,ROWS('1. General Inputs'!$AU$10:$AU$12),0))+(CHOOSE(N$7,'1. General Inputs'!$J$8,'1. General Inputs'!$L$8,'1. General Inputs'!$N$8)/12)*CHOOSE(N$7,'2. Protocols'!$K16,'2. Protocols'!$L16,'2. Protocols'!$M16)+'3. ARV Substitutions'!S42,0),"")</f>
        <v/>
      </c>
      <c r="O17" s="114" t="str">
        <f>IFERROR(MAX(N17*(1+'1. General Inputs'!$AW$16+HLOOKUP(O$7,'1. General Inputs'!$AW$10:$AY$12,ROWS('1. General Inputs'!$AU$10:$AU$12),0))+(CHOOSE(O$7,'1. General Inputs'!$J$8,'1. General Inputs'!$L$8,'1. General Inputs'!$N$8)/12)*CHOOSE(O$7,'2. Protocols'!$K16,'2. Protocols'!$L16,'2. Protocols'!$M16)+'3. ARV Substitutions'!T42,0),"")</f>
        <v/>
      </c>
      <c r="P17" s="114" t="str">
        <f>IFERROR(MAX(O17*(1+'1. General Inputs'!$AW$16+HLOOKUP(P$7,'1. General Inputs'!$AW$10:$AY$12,ROWS('1. General Inputs'!$AU$10:$AU$12),0))+(CHOOSE(P$7,'1. General Inputs'!$J$8,'1. General Inputs'!$L$8,'1. General Inputs'!$N$8)/12)*CHOOSE(P$7,'2. Protocols'!$K16,'2. Protocols'!$L16,'2. Protocols'!$M16)+'3. ARV Substitutions'!U42,0),"")</f>
        <v/>
      </c>
      <c r="Q17" s="114" t="str">
        <f>IFERROR(MAX(P17*(1+'1. General Inputs'!$AW$16+HLOOKUP(Q$7,'1. General Inputs'!$AW$10:$AY$12,ROWS('1. General Inputs'!$AU$10:$AU$12),0))+(CHOOSE(Q$7,'1. General Inputs'!$J$8,'1. General Inputs'!$L$8,'1. General Inputs'!$N$8)/12)*CHOOSE(Q$7,'2. Protocols'!$K16,'2. Protocols'!$L16,'2. Protocols'!$M16)+'3. ARV Substitutions'!V42,0),"")</f>
        <v/>
      </c>
      <c r="R17" s="114" t="str">
        <f>IFERROR(MAX(Q17*(1+'1. General Inputs'!$AW$16+HLOOKUP(R$7,'1. General Inputs'!$AW$10:$AY$12,ROWS('1. General Inputs'!$AU$10:$AU$12),0))+(CHOOSE(R$7,'1. General Inputs'!$J$8,'1. General Inputs'!$L$8,'1. General Inputs'!$N$8)/12)*CHOOSE(R$7,'2. Protocols'!$K16,'2. Protocols'!$L16,'2. Protocols'!$M16)+'3. ARV Substitutions'!W42,0),"")</f>
        <v/>
      </c>
      <c r="S17" s="114" t="str">
        <f>IFERROR(MAX(R17*(1+'1. General Inputs'!$AW$16+HLOOKUP(S$7,'1. General Inputs'!$AW$10:$AY$12,ROWS('1. General Inputs'!$AU$10:$AU$12),0))+(CHOOSE(S$7,'1. General Inputs'!$J$8,'1. General Inputs'!$L$8,'1. General Inputs'!$N$8)/12)*CHOOSE(S$7,'2. Protocols'!$K16,'2. Protocols'!$L16,'2. Protocols'!$M16)+'3. ARV Substitutions'!X42,0),"")</f>
        <v/>
      </c>
      <c r="T17" s="114" t="str">
        <f>IFERROR(MAX(S17*(1+'1. General Inputs'!$AW$16+HLOOKUP(T$7,'1. General Inputs'!$AW$10:$AY$12,ROWS('1. General Inputs'!$AU$10:$AU$12),0))+(CHOOSE(T$7,'1. General Inputs'!$J$8,'1. General Inputs'!$L$8,'1. General Inputs'!$N$8)/12)*CHOOSE(T$7,'2. Protocols'!$K16,'2. Protocols'!$L16,'2. Protocols'!$M16)+'3. ARV Substitutions'!Y42,0),"")</f>
        <v/>
      </c>
      <c r="U17" s="114" t="str">
        <f>IFERROR(MAX(T17*(1+'1. General Inputs'!$AW$16+HLOOKUP(U$7,'1. General Inputs'!$AW$10:$AY$12,ROWS('1. General Inputs'!$AU$10:$AU$12),0))+(CHOOSE(U$7,'1. General Inputs'!$J$8,'1. General Inputs'!$L$8,'1. General Inputs'!$N$8)/12)*CHOOSE(U$7,'2. Protocols'!$K16,'2. Protocols'!$L16,'2. Protocols'!$M16)+'3. ARV Substitutions'!Z42,0),"")</f>
        <v/>
      </c>
      <c r="V17" s="114" t="str">
        <f>IFERROR(MAX(U17*(1+'1. General Inputs'!$AW$16+HLOOKUP(V$7,'1. General Inputs'!$AW$10:$AY$12,ROWS('1. General Inputs'!$AU$10:$AU$12),0))+(CHOOSE(V$7,'1. General Inputs'!$J$8,'1. General Inputs'!$L$8,'1. General Inputs'!$N$8)/12)*CHOOSE(V$7,'2. Protocols'!$K16,'2. Protocols'!$L16,'2. Protocols'!$M16)+'3. ARV Substitutions'!AA42,0),"")</f>
        <v/>
      </c>
      <c r="W17" s="114" t="str">
        <f>IFERROR(MAX(V17*(1+'1. General Inputs'!$AW$16+HLOOKUP(W$7,'1. General Inputs'!$AW$10:$AY$12,ROWS('1. General Inputs'!$AU$10:$AU$12),0))+(CHOOSE(W$7,'1. General Inputs'!$J$8,'1. General Inputs'!$L$8,'1. General Inputs'!$N$8)/12)*CHOOSE(W$7,'2. Protocols'!$K16,'2. Protocols'!$L16,'2. Protocols'!$M16)+'3. ARV Substitutions'!AB42,0),"")</f>
        <v/>
      </c>
      <c r="X17" s="114" t="str">
        <f>IFERROR(MAX(W17*(1+'1. General Inputs'!$AW$16+HLOOKUP(X$7,'1. General Inputs'!$AW$10:$AY$12,ROWS('1. General Inputs'!$AU$10:$AU$12),0))+(CHOOSE(X$7,'1. General Inputs'!$J$8,'1. General Inputs'!$L$8,'1. General Inputs'!$N$8)/12)*CHOOSE(X$7,'2. Protocols'!$K16,'2. Protocols'!$L16,'2. Protocols'!$M16)+'3. ARV Substitutions'!AC42,0),"")</f>
        <v/>
      </c>
      <c r="Y17" s="114" t="str">
        <f>IFERROR(MAX(X17*(1+'1. General Inputs'!$AW$16+HLOOKUP(Y$7,'1. General Inputs'!$AW$10:$AY$12,ROWS('1. General Inputs'!$AU$10:$AU$12),0))+(CHOOSE(Y$7,'1. General Inputs'!$J$8,'1. General Inputs'!$L$8,'1. General Inputs'!$N$8)/12)*CHOOSE(Y$7,'2. Protocols'!$K16,'2. Protocols'!$L16,'2. Protocols'!$M16)+'3. ARV Substitutions'!AD42,0),"")</f>
        <v/>
      </c>
      <c r="Z17" s="114" t="str">
        <f>IFERROR(MAX(Y17*(1+'1. General Inputs'!$AW$16+HLOOKUP(Z$7,'1. General Inputs'!$AW$10:$AY$12,ROWS('1. General Inputs'!$AU$10:$AU$12),0))+(CHOOSE(Z$7,'1. General Inputs'!$J$8,'1. General Inputs'!$L$8,'1. General Inputs'!$N$8)/12)*CHOOSE(Z$7,'2. Protocols'!$K16,'2. Protocols'!$L16,'2. Protocols'!$M16)+'3. ARV Substitutions'!AE42,0),"")</f>
        <v/>
      </c>
      <c r="AA17" s="114" t="str">
        <f>IFERROR(MAX(Z17*(1+'1. General Inputs'!$AW$16+HLOOKUP(AA$7,'1. General Inputs'!$AW$10:$AY$12,ROWS('1. General Inputs'!$AU$10:$AU$12),0))+(CHOOSE(AA$7,'1. General Inputs'!$J$8,'1. General Inputs'!$L$8,'1. General Inputs'!$N$8)/12)*CHOOSE(AA$7,'2. Protocols'!$K16,'2. Protocols'!$L16,'2. Protocols'!$M16)+'3. ARV Substitutions'!AF42,0),"")</f>
        <v/>
      </c>
      <c r="AB17" s="114" t="str">
        <f>IFERROR(MAX(AA17*(1+'1. General Inputs'!$AW$16+HLOOKUP(AB$7,'1. General Inputs'!$AW$10:$AY$12,ROWS('1. General Inputs'!$AU$10:$AU$12),0))+(CHOOSE(AB$7,'1. General Inputs'!$J$8,'1. General Inputs'!$L$8,'1. General Inputs'!$N$8)/12)*CHOOSE(AB$7,'2. Protocols'!$K16,'2. Protocols'!$L16,'2. Protocols'!$M16)+'3. ARV Substitutions'!AG42,0),"")</f>
        <v/>
      </c>
      <c r="AC17" s="114" t="str">
        <f>IFERROR(MAX(AB17*(1+'1. General Inputs'!$AW$16+HLOOKUP(AC$7,'1. General Inputs'!$AW$10:$AY$12,ROWS('1. General Inputs'!$AU$10:$AU$12),0))+(CHOOSE(AC$7,'1. General Inputs'!$J$8,'1. General Inputs'!$L$8,'1. General Inputs'!$N$8)/12)*CHOOSE(AC$7,'2. Protocols'!$K16,'2. Protocols'!$L16,'2. Protocols'!$M16)+'3. ARV Substitutions'!AH42,0),"")</f>
        <v/>
      </c>
      <c r="AD17" s="114" t="str">
        <f>IFERROR(MAX(AC17*(1+'1. General Inputs'!$AW$16+HLOOKUP(AD$7,'1. General Inputs'!$AW$10:$AY$12,ROWS('1. General Inputs'!$AU$10:$AU$12),0))+(CHOOSE(AD$7,'1. General Inputs'!$J$8,'1. General Inputs'!$L$8,'1. General Inputs'!$N$8)/12)*CHOOSE(AD$7,'2. Protocols'!$K16,'2. Protocols'!$L16,'2. Protocols'!$M16)+'3. ARV Substitutions'!AI42,0),"")</f>
        <v/>
      </c>
      <c r="AE17" s="114" t="str">
        <f>IFERROR(MAX(AD17*(1+'1. General Inputs'!$AW$16+HLOOKUP(AE$7,'1. General Inputs'!$AW$10:$AY$12,ROWS('1. General Inputs'!$AU$10:$AU$12),0))+(CHOOSE(AE$7,'1. General Inputs'!$J$8,'1. General Inputs'!$L$8,'1. General Inputs'!$N$8)/12)*CHOOSE(AE$7,'2. Protocols'!$K16,'2. Protocols'!$L16,'2. Protocols'!$M16)+'3. ARV Substitutions'!AJ42,0),"")</f>
        <v/>
      </c>
      <c r="AF17" s="114" t="str">
        <f>IFERROR(MAX(AE17*(1+'1. General Inputs'!$AW$16+HLOOKUP(AF$7,'1. General Inputs'!$AW$10:$AY$12,ROWS('1. General Inputs'!$AU$10:$AU$12),0))+(CHOOSE(AF$7,'1. General Inputs'!$J$8,'1. General Inputs'!$L$8,'1. General Inputs'!$N$8)/12)*CHOOSE(AF$7,'2. Protocols'!$K16,'2. Protocols'!$L16,'2. Protocols'!$M16)+'3. ARV Substitutions'!AK42,0),"")</f>
        <v/>
      </c>
      <c r="AG17" s="114" t="str">
        <f>IFERROR(MAX(AF17*(1+'1. General Inputs'!$AW$16+HLOOKUP(AG$7,'1. General Inputs'!$AW$10:$AY$12,ROWS('1. General Inputs'!$AU$10:$AU$12),0))+(CHOOSE(AG$7,'1. General Inputs'!$J$8,'1. General Inputs'!$L$8,'1. General Inputs'!$N$8)/12)*CHOOSE(AG$7,'2. Protocols'!$K16,'2. Protocols'!$L16,'2. Protocols'!$M16)+'3. ARV Substitutions'!AL42,0),"")</f>
        <v/>
      </c>
      <c r="AH17" s="114" t="str">
        <f>IFERROR(MAX(AG17*(1+'1. General Inputs'!$AW$16+HLOOKUP(AH$7,'1. General Inputs'!$AW$10:$AY$12,ROWS('1. General Inputs'!$AU$10:$AU$12),0))+(CHOOSE(AH$7,'1. General Inputs'!$J$8,'1. General Inputs'!$L$8,'1. General Inputs'!$N$8)/12)*CHOOSE(AH$7,'2. Protocols'!$K16,'2. Protocols'!$L16,'2. Protocols'!$M16)+'3. ARV Substitutions'!AM42,0),"")</f>
        <v/>
      </c>
      <c r="AI17" s="114" t="str">
        <f>IFERROR(MAX(AH17*(1+'1. General Inputs'!$AW$16+HLOOKUP(AI$7,'1. General Inputs'!$AW$10:$AY$12,ROWS('1. General Inputs'!$AU$10:$AU$12),0))+(CHOOSE(AI$7,'1. General Inputs'!$J$8,'1. General Inputs'!$L$8,'1. General Inputs'!$N$8)/12)*CHOOSE(AI$7,'2. Protocols'!$K16,'2. Protocols'!$L16,'2. Protocols'!$M16)+'3. ARV Substitutions'!AN42,0),"")</f>
        <v/>
      </c>
      <c r="AJ17" s="114" t="str">
        <f>IFERROR(MAX(AI17*(1+'1. General Inputs'!$AW$16+HLOOKUP(AJ$7,'1. General Inputs'!$AW$10:$AY$12,ROWS('1. General Inputs'!$AU$10:$AU$12),0))+(CHOOSE(AJ$7,'1. General Inputs'!$J$8,'1. General Inputs'!$L$8,'1. General Inputs'!$N$8)/12)*CHOOSE(AJ$7,'2. Protocols'!$K16,'2. Protocols'!$L16,'2. Protocols'!$M16)+'3. ARV Substitutions'!AO42,0),"")</f>
        <v/>
      </c>
      <c r="AK17" s="114" t="str">
        <f>IFERROR(MAX(AJ17*(1+'1. General Inputs'!$AW$16+HLOOKUP(AK$7,'1. General Inputs'!$AW$10:$AY$12,ROWS('1. General Inputs'!$AU$10:$AU$12),0))+(CHOOSE(AK$7,'1. General Inputs'!$J$8,'1. General Inputs'!$L$8,'1. General Inputs'!$N$8)/12)*CHOOSE(AK$7,'2. Protocols'!$K16,'2. Protocols'!$L16,'2. Protocols'!$M16)+'3. ARV Substitutions'!AP42,0),"")</f>
        <v/>
      </c>
      <c r="AL17" s="114" t="str">
        <f>IFERROR(MAX(AK17*(1+'1. General Inputs'!$AW$16+HLOOKUP(AL$7,'1. General Inputs'!$AW$10:$AY$12,ROWS('1. General Inputs'!$AU$10:$AU$12),0))+(CHOOSE(AL$7,'1. General Inputs'!$J$8,'1. General Inputs'!$L$8,'1. General Inputs'!$N$8)/12)*CHOOSE(AL$7,'2. Protocols'!$K16,'2. Protocols'!$L16,'2. Protocols'!$M16)+'3. ARV Substitutions'!AQ42,0),"")</f>
        <v/>
      </c>
      <c r="AM17" s="114" t="str">
        <f>IFERROR(MAX(AL17*(1+'1. General Inputs'!$AW$16+HLOOKUP(AM$7,'1. General Inputs'!$AW$10:$AY$12,ROWS('1. General Inputs'!$AU$10:$AU$12),0))+(CHOOSE(AM$7,'1. General Inputs'!$J$8,'1. General Inputs'!$L$8,'1. General Inputs'!$N$8)/12)*CHOOSE(AM$7,'2. Protocols'!$K16,'2. Protocols'!$L16,'2. Protocols'!$M16)+'3. ARV Substitutions'!AR42,0),"")</f>
        <v/>
      </c>
      <c r="AN17" s="114" t="str">
        <f>IFERROR(MAX(AM17*(1+'1. General Inputs'!$AW$16+HLOOKUP(AN$7,'1. General Inputs'!$AW$10:$AY$12,ROWS('1. General Inputs'!$AU$10:$AU$12),0))+(CHOOSE(AN$7,'1. General Inputs'!$J$8,'1. General Inputs'!$L$8,'1. General Inputs'!$N$8)/12)*CHOOSE(AN$7,'2. Protocols'!$K16,'2. Protocols'!$L16,'2. Protocols'!$M16)+'3. ARV Substitutions'!AS42,0),"")</f>
        <v/>
      </c>
      <c r="AO17" s="114" t="str">
        <f>IFERROR(MAX(AN17*(1+'1. General Inputs'!$AW$16+HLOOKUP(AO$7,'1. General Inputs'!$AW$10:$AY$12,ROWS('1. General Inputs'!$AU$10:$AU$12),0))+(CHOOSE(AO$7,'1. General Inputs'!$J$8,'1. General Inputs'!$L$8,'1. General Inputs'!$N$8)/12)*CHOOSE(AO$7,'2. Protocols'!$K16,'2. Protocols'!$L16,'2. Protocols'!$M16)+'3. ARV Substitutions'!AT42,0),"")</f>
        <v/>
      </c>
      <c r="AP17" s="114" t="str">
        <f>IFERROR(MAX(AO17*(1+'1. General Inputs'!$AW$16+HLOOKUP(AP$7,'1. General Inputs'!$AW$10:$AY$12,ROWS('1. General Inputs'!$AU$10:$AU$12),0))+(CHOOSE(AP$7,'1. General Inputs'!$J$8,'1. General Inputs'!$L$8,'1. General Inputs'!$N$8)/12)*CHOOSE(AP$7,'2. Protocols'!$K16,'2. Protocols'!$L16,'2. Protocols'!$M16)+'3. ARV Substitutions'!AU42,0),"")</f>
        <v/>
      </c>
      <c r="BZ17" s="88" t="e">
        <f t="shared" si="11"/>
        <v>#VALUE!</v>
      </c>
      <c r="CA17" s="88" t="e">
        <f t="shared" si="12"/>
        <v>#VALUE!</v>
      </c>
      <c r="CB17" s="88" t="e">
        <f t="shared" si="13"/>
        <v>#VALUE!</v>
      </c>
      <c r="CC17" s="88" t="e">
        <f t="shared" si="14"/>
        <v>#VALUE!</v>
      </c>
      <c r="CD17" s="88" t="e">
        <f t="shared" si="15"/>
        <v>#VALUE!</v>
      </c>
      <c r="CE17" s="88" t="e">
        <f t="shared" si="16"/>
        <v>#VALUE!</v>
      </c>
      <c r="CF17" s="88" t="e">
        <f t="shared" si="17"/>
        <v>#VALUE!</v>
      </c>
      <c r="CG17" s="88" t="e">
        <f t="shared" si="18"/>
        <v>#VALUE!</v>
      </c>
      <c r="CH17" s="88" t="e">
        <f t="shared" si="19"/>
        <v>#VALUE!</v>
      </c>
      <c r="CI17" s="88" t="e">
        <f t="shared" si="20"/>
        <v>#VALUE!</v>
      </c>
      <c r="CJ17" s="88" t="e">
        <f t="shared" si="21"/>
        <v>#VALUE!</v>
      </c>
      <c r="CK17" s="88" t="e">
        <f t="shared" si="22"/>
        <v>#VALUE!</v>
      </c>
      <c r="CL17" s="88" t="e">
        <f t="shared" si="23"/>
        <v>#VALUE!</v>
      </c>
      <c r="CM17" s="88" t="e">
        <f t="shared" si="24"/>
        <v>#VALUE!</v>
      </c>
      <c r="CN17" s="88" t="e">
        <f t="shared" si="25"/>
        <v>#VALUE!</v>
      </c>
      <c r="CO17" s="88" t="e">
        <f t="shared" si="26"/>
        <v>#VALUE!</v>
      </c>
      <c r="CP17" s="88" t="e">
        <f t="shared" si="27"/>
        <v>#VALUE!</v>
      </c>
      <c r="CQ17" s="88" t="e">
        <f t="shared" si="28"/>
        <v>#VALUE!</v>
      </c>
      <c r="CR17" s="88" t="e">
        <f t="shared" si="29"/>
        <v>#VALUE!</v>
      </c>
      <c r="CS17" s="88" t="e">
        <f t="shared" si="30"/>
        <v>#VALUE!</v>
      </c>
      <c r="CT17" s="88" t="e">
        <f t="shared" si="31"/>
        <v>#VALUE!</v>
      </c>
      <c r="CU17" s="88" t="e">
        <f t="shared" si="32"/>
        <v>#VALUE!</v>
      </c>
      <c r="CV17" s="88" t="e">
        <f t="shared" si="33"/>
        <v>#VALUE!</v>
      </c>
      <c r="CW17" s="88" t="e">
        <f t="shared" si="34"/>
        <v>#VALUE!</v>
      </c>
      <c r="CX17" s="88" t="e">
        <f t="shared" si="35"/>
        <v>#VALUE!</v>
      </c>
      <c r="CY17" s="88" t="e">
        <f t="shared" si="36"/>
        <v>#VALUE!</v>
      </c>
      <c r="CZ17" s="88" t="e">
        <f t="shared" si="37"/>
        <v>#VALUE!</v>
      </c>
      <c r="DA17" s="88" t="e">
        <f t="shared" si="38"/>
        <v>#VALUE!</v>
      </c>
      <c r="DB17" s="88" t="e">
        <f t="shared" si="39"/>
        <v>#VALUE!</v>
      </c>
      <c r="DC17" s="88" t="e">
        <f t="shared" si="40"/>
        <v>#VALUE!</v>
      </c>
      <c r="DD17" s="88" t="e">
        <f t="shared" si="41"/>
        <v>#VALUE!</v>
      </c>
      <c r="DE17" s="88" t="e">
        <f t="shared" si="42"/>
        <v>#VALUE!</v>
      </c>
      <c r="DF17" s="88" t="e">
        <f t="shared" si="43"/>
        <v>#VALUE!</v>
      </c>
      <c r="DG17" s="88" t="e">
        <f t="shared" si="44"/>
        <v>#VALUE!</v>
      </c>
      <c r="DH17" s="88" t="e">
        <f t="shared" si="45"/>
        <v>#VALUE!</v>
      </c>
      <c r="DI17" s="88" t="e">
        <f t="shared" si="46"/>
        <v>#VALUE!</v>
      </c>
      <c r="DK17" s="27" t="str">
        <f>CONCATENATE('2. Protocols'!C16, '2. Protocols'!D16, '2. Protocols'!E16)</f>
        <v>+</v>
      </c>
      <c r="DL17" s="27" t="str">
        <f>CONCATENATE('2. Protocols'!C16, '2. Protocols'!D16, '2. Protocols'!E16, '2. Protocols'!F16, '2. Protocols'!G16,)</f>
        <v>++</v>
      </c>
      <c r="DN17" s="38">
        <f>IF(AND(OR(ISBLANK(DN$9),DN$9=0)=FALSE,OR(DN$9='2. Protocols'!$C16,DN$9='2. Protocols'!$E16,DN$9='2. Protocols'!$G16)),1,0)*'4. Formulations'!$I16</f>
        <v>0</v>
      </c>
      <c r="DO17" s="38">
        <f>IF(AND(OR(ISBLANK(DO$9),DO$9=0)=FALSE,OR(DO$9='2. Protocols'!$C16,DO$9='2. Protocols'!$E16,DO$9='2. Protocols'!$G16)),1,0)*'4. Formulations'!$I16</f>
        <v>0</v>
      </c>
      <c r="DP17" s="38">
        <f>IF(AND(OR(ISBLANK(DP$9),DP$9=0)=FALSE,OR(DP$9='2. Protocols'!$C16,DP$9='2. Protocols'!$E16,DP$9='2. Protocols'!$G16)),1,0)*'4. Formulations'!$I16</f>
        <v>0</v>
      </c>
      <c r="DQ17" s="38">
        <f>IF(AND(OR(ISBLANK(DQ$9),DQ$9=0)=FALSE,OR(DQ$9='2. Protocols'!$C16,DQ$9='2. Protocols'!$E16,DQ$9='2. Protocols'!$G16)),1,0)*'4. Formulations'!$I16</f>
        <v>0</v>
      </c>
      <c r="DR17" s="38">
        <f>IF(AND(OR(ISBLANK(DR$9),DR$9=0)=FALSE,OR(DR$9='2. Protocols'!$C16,DR$9='2. Protocols'!$E16,DR$9='2. Protocols'!$G16)),1,0)*'4. Formulations'!$I16</f>
        <v>0</v>
      </c>
      <c r="DS17" s="38">
        <f>IF(AND(OR(ISBLANK(DS$9),DS$9=0)=FALSE,OR(DS$9='2. Protocols'!$C16,DS$9='2. Protocols'!$E16,DS$9='2. Protocols'!$G16)),1,0)*'4. Formulations'!$I16</f>
        <v>0</v>
      </c>
      <c r="DT17" s="38">
        <f>IF(AND(OR(ISBLANK(DT$9),DT$9=0)=FALSE,OR(DT$9='2. Protocols'!$C16,DT$9='2. Protocols'!$E16,DT$9='2. Protocols'!$G16)),1,0)*'4. Formulations'!$I16</f>
        <v>0</v>
      </c>
      <c r="DU17" s="38">
        <f>IF(AND(OR(ISBLANK(DU$9),DU$9=0)=FALSE,OR(DU$9='2. Protocols'!$C16,DU$9='2. Protocols'!$E16,DU$9='2. Protocols'!$G16)),1,0)*'4. Formulations'!$I16</f>
        <v>0</v>
      </c>
      <c r="DV17" s="38">
        <f>IF(AND(OR(ISBLANK(DV$9),DV$9=0)=FALSE,OR(DV$9='2. Protocols'!$C16,DV$9='2. Protocols'!$E16,DV$9='2. Protocols'!$G16)),1,0)*'4. Formulations'!$I16</f>
        <v>0</v>
      </c>
      <c r="DW17" s="38">
        <f>IF(AND(OR(ISBLANK(DW$9),DW$9=0)=FALSE,OR(DW$9='2. Protocols'!$C16,DW$9='2. Protocols'!$E16,DW$9='2. Protocols'!$G16)),1,0)*'4. Formulations'!$I16</f>
        <v>0</v>
      </c>
      <c r="DX17" s="38">
        <f>IF(AND(OR(ISBLANK(DX$9),DX$9=0)=FALSE,OR(DX$9='2. Protocols'!$C16,DX$9='2. Protocols'!$E16,DX$9='2. Protocols'!$G16)),1,0)*'4. Formulations'!$I16</f>
        <v>0</v>
      </c>
      <c r="DY17" s="38">
        <f>IF(AND(OR(ISBLANK(DY$9),DY$9=0)=FALSE,OR(DY$9='2. Protocols'!$C16,DY$9='2. Protocols'!$E16,DY$9='2. Protocols'!$G16)),1,0)*'4. Formulations'!$I16</f>
        <v>0</v>
      </c>
      <c r="DZ17" s="38">
        <f>IF(AND(OR(ISBLANK(DZ$9),DZ$9=0)=FALSE,OR(DZ$9='2. Protocols'!$C16,DZ$9='2. Protocols'!$E16,DZ$9='2. Protocols'!$G16)),1,0)*'4. Formulations'!$I16</f>
        <v>0</v>
      </c>
      <c r="EA17" s="38">
        <f>IF(AND(OR(ISBLANK(EA$9),EA$9=0)=FALSE,OR(EA$9='2. Protocols'!$C16,EA$9='2. Protocols'!$E16,EA$9='2. Protocols'!$G16)),1,0)*'4. Formulations'!$I16</f>
        <v>0</v>
      </c>
      <c r="EB17" s="38">
        <f>IF(AND(OR(ISBLANK(EB$9),EB$9=0)=FALSE,OR(EB$9='2. Protocols'!$C16,EB$9='2. Protocols'!$E16,EB$9='2. Protocols'!$G16)),1,0)*'4. Formulations'!$I16</f>
        <v>0</v>
      </c>
      <c r="EC17" s="38">
        <f>IF(AND(OR(ISBLANK(EC$9),EC$9=0)=FALSE,OR(EC$9='2. Protocols'!$C16,EC$9='2. Protocols'!$E16,EC$9='2. Protocols'!$G16)),1,0)*'4. Formulations'!$I16</f>
        <v>0</v>
      </c>
      <c r="ED17" s="38">
        <f>IF(AND(OR(ISBLANK(ED$9),ED$9=0)=FALSE,OR(ED$9='2. Protocols'!$C16,ED$9='2. Protocols'!$E16,ED$9='2. Protocols'!$G16)),1,0)*'4. Formulations'!$I16</f>
        <v>0</v>
      </c>
      <c r="EE17" s="38">
        <f>IF(AND(OR(ISBLANK(EE$9),EE$9=0)=FALSE,OR(EE$9='2. Protocols'!$C16,EE$9='2. Protocols'!$E16,EE$9='2. Protocols'!$G16)),1,0)*'4. Formulations'!$I16</f>
        <v>0</v>
      </c>
      <c r="EF17" s="38">
        <f>IF(AND(OR(ISBLANK(EF$9),EF$9=0)=FALSE,OR(EF$9='2. Protocols'!$C16,EF$9='2. Protocols'!$E16,EF$9='2. Protocols'!$G16)),1,0)*'4. Formulations'!$I16</f>
        <v>0</v>
      </c>
      <c r="EG17" s="38">
        <f>IF(AND(OR(ISBLANK(EG$9),EG$9=0)=FALSE,OR(EG$9='2. Protocols'!$C16,EG$9='2. Protocols'!$E16,EG$9='2. Protocols'!$G16)),1,0)*'4. Formulations'!$I16</f>
        <v>0</v>
      </c>
      <c r="EH17" s="38">
        <f>IF(AND(OR(ISBLANK(EH$9),EH$9=0)=FALSE,OR(EH$9='2. Protocols'!$C16,EH$9='2. Protocols'!$E16,EH$9='2. Protocols'!$G16)),1,0)*'4. Formulations'!$I16</f>
        <v>0</v>
      </c>
      <c r="EI17" s="38">
        <f>IF(AND(OR(ISBLANK(EI$9),EI$9=0)=FALSE,OR(EI$9='2. Protocols'!$C16,EI$9='2. Protocols'!$E16,EI$9='2. Protocols'!$G16)),1,0)*'4. Formulations'!$I16</f>
        <v>0</v>
      </c>
      <c r="EK17" s="38">
        <f>IF(AND(OR(ISBLANK(EK$9),EK$9=0)=FALSE,EK$9=$DK17),1,0)*'4. Formulations'!$J16</f>
        <v>0</v>
      </c>
      <c r="EL17" s="38">
        <f>IF(AND(OR(ISBLANK(EL$9),EL$9=0)=FALSE,EL$9=$DK17),1,0)*'4. Formulations'!$J16</f>
        <v>0</v>
      </c>
      <c r="EM17" s="38">
        <f>IF(AND(OR(ISBLANK(EM$9),EM$9=0)=FALSE,EM$9=$DK17),1,0)*'4. Formulations'!$J16</f>
        <v>0</v>
      </c>
      <c r="EN17" s="38">
        <f>IF(AND(OR(ISBLANK(EN$9),EN$9=0)=FALSE,EN$9=$DK17),1,0)*'4. Formulations'!$J16</f>
        <v>0</v>
      </c>
      <c r="EO17" s="38">
        <f>IF(AND(OR(ISBLANK(EO$9),EO$9=0)=FALSE,EO$9=$DK17),1,0)*'4. Formulations'!$J16</f>
        <v>0</v>
      </c>
      <c r="EP17" s="38">
        <f>IF(AND(OR(ISBLANK(EP$9),EP$9=0)=FALSE,EP$9=$DK17),1,0)*'4. Formulations'!$J16</f>
        <v>0</v>
      </c>
      <c r="EQ17" s="38">
        <f>IF(AND(OR(ISBLANK(EQ$9),EQ$9=0)=FALSE,EQ$9=$DK17),1,0)*'4. Formulations'!$J16</f>
        <v>0</v>
      </c>
      <c r="ER17" s="38">
        <f>IF(AND(OR(ISBLANK(ER$9),ER$9=0)=FALSE,ER$9=$DK17),1,0)*'4. Formulations'!$J16</f>
        <v>0</v>
      </c>
      <c r="ES17" s="38">
        <f>IF(AND(OR(ISBLANK(ES$9),ES$9=0)=FALSE,ES$9=$DK17),1,0)*'4. Formulations'!$J16</f>
        <v>0</v>
      </c>
      <c r="ET17" s="38">
        <f>IF(AND(OR(ISBLANK(ET$9),ET$9=0)=FALSE,ET$9=$DK17),1,0)*'4. Formulations'!$J16</f>
        <v>0</v>
      </c>
      <c r="EU17" s="38">
        <f>IF(AND(OR(ISBLANK(EU$9),EU$9=0)=FALSE,EU$9=$DK17),1,0)*'4. Formulations'!$J16</f>
        <v>0</v>
      </c>
      <c r="EV17" s="38">
        <f>IF(AND(OR(ISBLANK(EV$9),EV$9=0)=FALSE,EV$9=$DK17),1,0)*'4. Formulations'!$J16</f>
        <v>0</v>
      </c>
      <c r="EW17" s="38">
        <f>IF(AND(OR(ISBLANK(EW$9),EW$9=0)=FALSE,EW$9=$DK17),1,0)*'4. Formulations'!$J16</f>
        <v>0</v>
      </c>
      <c r="EY17" s="38">
        <f>IF(AND(OR(ISBLANK(EY$9),EY$9=0)=FALSE,SUM($EK17:$EW17)&gt;0,EY$9='2. Protocols'!$G16),1,0)*'4. Formulations'!$J16</f>
        <v>0</v>
      </c>
      <c r="EZ17" s="38">
        <f>IF(AND(OR(ISBLANK(EZ$9),EZ$9=0)=FALSE,SUM($EK17:$EW17)&gt;0,EZ$9='2. Protocols'!$G16),1,0)*'4. Formulations'!$J16</f>
        <v>0</v>
      </c>
      <c r="FA17" s="38">
        <f>IF(AND(OR(ISBLANK(FA$9),FA$9=0)=FALSE,SUM($EK17:$EW17)&gt;0,FA$9='2. Protocols'!$G16),1,0)*'4. Formulations'!$J16</f>
        <v>0</v>
      </c>
      <c r="FB17" s="38">
        <f>IF(AND(OR(ISBLANK(FB$9),FB$9=0)=FALSE,SUM($EK17:$EW17)&gt;0,FB$9='2. Protocols'!$G16),1,0)*'4. Formulations'!$J16</f>
        <v>0</v>
      </c>
      <c r="FC17" s="38">
        <f>IF(AND(OR(ISBLANK(FC$9),FC$9=0)=FALSE,SUM($EK17:$EW17)&gt;0,FC$9='2. Protocols'!$G16),1,0)*'4. Formulations'!$J16</f>
        <v>0</v>
      </c>
      <c r="FD17" s="38">
        <f>IF(AND(OR(ISBLANK(FD$9),FD$9=0)=FALSE,SUM($EK17:$EW17)&gt;0,FD$9='2. Protocols'!$G16),1,0)*'4. Formulations'!$J16</f>
        <v>0</v>
      </c>
      <c r="FE17" s="38">
        <f>IF(AND(OR(ISBLANK(FE$9),FE$9=0)=FALSE,SUM($EK17:$EW17)&gt;0,FE$9='2. Protocols'!$G16),1,0)*'4. Formulations'!$J16</f>
        <v>0</v>
      </c>
      <c r="FF17" s="38">
        <f>IF(AND(OR(ISBLANK(FF$9),FF$9=0)=FALSE,SUM($EK17:$EW17)&gt;0,FF$9='2. Protocols'!$G16),1,0)*'4. Formulations'!$J16</f>
        <v>0</v>
      </c>
      <c r="FG17" s="38">
        <f>IF(AND(OR(ISBLANK(FG$9),FG$9=0)=FALSE,SUM($EK17:$EW17)&gt;0,FG$9='2. Protocols'!$G16),1,0)*'4. Formulations'!$J16</f>
        <v>0</v>
      </c>
      <c r="FH17" s="38">
        <f>IF(AND(OR(ISBLANK(FH$9),FH$9=0)=FALSE,SUM($EK17:$EW17)&gt;0,FH$9='2. Protocols'!$G16),1,0)*'4. Formulations'!$J16</f>
        <v>0</v>
      </c>
      <c r="FI17" s="38">
        <f>IF(AND(OR(ISBLANK(FI$9),FI$9=0)=FALSE,SUM($EK17:$EW17)&gt;0,FI$9='2. Protocols'!$G16),1,0)*'4. Formulations'!$J16</f>
        <v>0</v>
      </c>
      <c r="FJ17" s="38">
        <f>IF(AND(OR(ISBLANK(FJ$9),FJ$9=0)=FALSE,SUM($EK17:$EW17)&gt;0,FJ$9='2. Protocols'!$G16),1,0)*'4. Formulations'!$J16</f>
        <v>0</v>
      </c>
      <c r="FK17" s="38">
        <f>IF(AND(OR(ISBLANK(FK$9),FK$9=0)=FALSE,SUM($EK17:$EW17)&gt;0,FK$9='2. Protocols'!$G16),1,0)*'4. Formulations'!$J16</f>
        <v>0</v>
      </c>
      <c r="FL17" s="38">
        <f>IF(AND(OR(ISBLANK(FL$9),FL$9=0)=FALSE,SUM($EK17:$EW17)&gt;0,FL$9='2. Protocols'!$G16),1,0)*'4. Formulations'!$J16</f>
        <v>0</v>
      </c>
      <c r="FM17" s="38">
        <f>IF(AND(OR(ISBLANK(FM$9),FM$9=0)=FALSE,SUM($EK17:$EW17)&gt;0,FM$9='2. Protocols'!$G16),1,0)*'4. Formulations'!$J16</f>
        <v>0</v>
      </c>
      <c r="FN17" s="38">
        <f>IF(AND(OR(ISBLANK(FN$9),FN$9=0)=FALSE,SUM($EK17:$EW17)&gt;0,FN$9='2. Protocols'!$G16),1,0)*'4. Formulations'!$J16</f>
        <v>0</v>
      </c>
      <c r="FO17" s="38">
        <f>IF(AND(OR(ISBLANK(FO$9),FO$9=0)=FALSE,SUM($EK17:$EW17)&gt;0,FO$9='2. Protocols'!$G16),1,0)*'4. Formulations'!$J16</f>
        <v>0</v>
      </c>
      <c r="FP17" s="38">
        <f>IF(AND(OR(ISBLANK(FP$9),FP$9=0)=FALSE,SUM($EK17:$EW17)&gt;0,FP$9='2. Protocols'!$G16),1,0)*'4. Formulations'!$J16</f>
        <v>0</v>
      </c>
      <c r="FQ17" s="38">
        <f>IF(AND(OR(ISBLANK(FQ$9),FQ$9=0)=FALSE,SUM($EK17:$EW17)&gt;0,FQ$9='2. Protocols'!$G16),1,0)*'4. Formulations'!$J16</f>
        <v>0</v>
      </c>
      <c r="FR17" s="38">
        <f>IF(AND(OR(ISBLANK(FR$9),FR$9=0)=FALSE,SUM($EK17:$EW17)&gt;0,FR$9='2. Protocols'!$G16),1,0)*'4. Formulations'!$J16</f>
        <v>0</v>
      </c>
      <c r="FS17" s="38">
        <f>IF(AND(OR(ISBLANK(FS$9),FS$9=0)=FALSE,SUM($EK17:$EW17)&gt;0,FS$9='2. Protocols'!$G16),1,0)*'4. Formulations'!$J16</f>
        <v>0</v>
      </c>
      <c r="FT17" s="38">
        <f>IF(AND(OR(ISBLANK(FT$9),FT$9=0)=FALSE,SUM($EK17:$EW17)&gt;0,FT$9='2. Protocols'!$G16),1,0)*'4. Formulations'!$J16</f>
        <v>0</v>
      </c>
      <c r="FV17" s="38">
        <f>IF(AND(OR(ISBLANK(EY$9),EY$9=0)=FALSE,FV$9=$DL17),1,0)*'4. Formulations'!$K16</f>
        <v>0</v>
      </c>
      <c r="FW17" s="38">
        <f>IF(AND(OR(ISBLANK(EZ$9),EZ$9=0)=FALSE,FW$9=$DL17),1,0)*'4. Formulations'!$K16</f>
        <v>0</v>
      </c>
      <c r="FX17" s="38">
        <f>IF(AND(OR(ISBLANK(FA$9),FA$9=0)=FALSE,FX$9=$DL17),1,0)*'4. Formulations'!$K16</f>
        <v>0</v>
      </c>
      <c r="FY17" s="38">
        <f>IF(AND(OR(ISBLANK(FB$9),FB$9=0)=FALSE,FY$9=$DL17),1,0)*'4. Formulations'!$K16</f>
        <v>0</v>
      </c>
      <c r="FZ17" s="38">
        <f>IF(AND(OR(ISBLANK(FC$9),FC$9=0)=FALSE,FZ$9=$DL17),1,0)*'4. Formulations'!$K16</f>
        <v>0</v>
      </c>
      <c r="GA17" s="38">
        <f>IF(AND(OR(ISBLANK(FD$9),FD$9=0)=FALSE,GA$9=$DL17),1,0)*'4. Formulations'!$K16</f>
        <v>0</v>
      </c>
      <c r="GB17" s="38">
        <f>IF(AND(OR(ISBLANK(FE$9),FE$9=0)=FALSE,GB$9=$DL17),1,0)*'4. Formulations'!$K16</f>
        <v>0</v>
      </c>
      <c r="GC17" s="38">
        <f>IF(AND(OR(ISBLANK(FF$9),FF$9=0)=FALSE,GC$9=$DL17),1,0)*'4. Formulations'!$K16</f>
        <v>0</v>
      </c>
      <c r="GD17" s="38">
        <f>IF(AND(OR(ISBLANK(FG$9),FG$9=0)=FALSE,GD$9=$DL17),1,0)*'4. Formulations'!$K16</f>
        <v>0</v>
      </c>
      <c r="GE17" s="38">
        <f>IF(AND(OR(ISBLANK(FH$9),FH$9=0)=FALSE,GE$9=$DL17),1,0)*'4. Formulations'!$K16</f>
        <v>0</v>
      </c>
      <c r="GF17" s="38">
        <f>IF(AND(OR(ISBLANK(FI$9),FI$9=0)=FALSE,GF$9=$DL17),1,0)*'4. Formulations'!$K16</f>
        <v>0</v>
      </c>
      <c r="GG17" s="38">
        <f>IF(AND(OR(ISBLANK(FJ$9),FJ$9=0)=FALSE,GG$9=$DL17),1,0)*'4. Formulations'!$K16</f>
        <v>0</v>
      </c>
      <c r="GH17" s="38">
        <f>IF(AND(OR(ISBLANK(FK$9),FK$9=0)=FALSE,GH$9=$DL17),1,0)*'4. Formulations'!$K16</f>
        <v>0</v>
      </c>
      <c r="GI17" s="38">
        <f>IF(AND(OR(ISBLANK(FL$9),FL$9=0)=FALSE,GI$9=$DL17),1,0)*'4. Formulations'!$K16</f>
        <v>0</v>
      </c>
      <c r="GJ17" s="38">
        <f>IF(AND(OR(ISBLANK(FM$9),FM$9=0)=FALSE,GJ$9=$DL17),1,0)*'4. Formulations'!$K16</f>
        <v>0</v>
      </c>
      <c r="GL17" s="38">
        <f>IF(AND(OR(ISBLANK(GL$9),GL$9=0)=FALSE,OR(GL$9='2. Protocols'!$C16,GL$9='2. Protocols'!$E16,GL$9='2. Protocols'!$G16)),1,0)*'4. Formulations'!$L16</f>
        <v>0</v>
      </c>
      <c r="GM17" s="38">
        <f>IF(AND(OR(ISBLANK(GM$9),GM$9=0)=FALSE,OR(GM$9='2. Protocols'!$C16,GM$9='2. Protocols'!$E16,GM$9='2. Protocols'!$G16)),1,0)*'4. Formulations'!$L16</f>
        <v>0</v>
      </c>
      <c r="GN17" s="38">
        <f>IF(AND(OR(ISBLANK(GN$9),GN$9=0)=FALSE,OR(GN$9='2. Protocols'!$C16,GN$9='2. Protocols'!$E16,GN$9='2. Protocols'!$G16)),1,0)*'4. Formulations'!$L16</f>
        <v>0</v>
      </c>
      <c r="GO17" s="38">
        <f>IF(AND(OR(ISBLANK(GO$9),GO$9=0)=FALSE,OR(GO$9='2. Protocols'!$C16,GO$9='2. Protocols'!$E16,GO$9='2. Protocols'!$G16)),1,0)*'4. Formulations'!$L16</f>
        <v>0</v>
      </c>
      <c r="GP17" s="38">
        <f>IF(AND(OR(ISBLANK(GP$9),GP$9=0)=FALSE,OR(GP$9='2. Protocols'!$C16,GP$9='2. Protocols'!$E16,GP$9='2. Protocols'!$G16)),1,0)*'4. Formulations'!$L16</f>
        <v>0</v>
      </c>
      <c r="GQ17" s="38">
        <f>IF(AND(OR(ISBLANK(GQ$9),GQ$9=0)=FALSE,OR(GQ$9='2. Protocols'!$C16,GQ$9='2. Protocols'!$E16,GQ$9='2. Protocols'!$G16)),1,0)*'4. Formulations'!$L16</f>
        <v>0</v>
      </c>
      <c r="GR17" s="38">
        <f>IF(AND(OR(ISBLANK(GR$9),GR$9=0)=FALSE,OR(GR$9='2. Protocols'!$C16,GR$9='2. Protocols'!$E16,GR$9='2. Protocols'!$G16)),1,0)*'4. Formulations'!$L16</f>
        <v>0</v>
      </c>
      <c r="GS17" s="38">
        <f>IF(AND(OR(ISBLANK(GS$9),GS$9=0)=FALSE,OR(GS$9='2. Protocols'!$C16,GS$9='2. Protocols'!$E16,GS$9='2. Protocols'!$G16)),1,0)*'4. Formulations'!$L16</f>
        <v>0</v>
      </c>
      <c r="GT17" s="38">
        <f>IF(AND(OR(ISBLANK(GT$9),GT$9=0)=FALSE,OR(GT$9='2. Protocols'!$C16,GT$9='2. Protocols'!$E16,GT$9='2. Protocols'!$G16)),1,0)*'4. Formulations'!$L16</f>
        <v>0</v>
      </c>
      <c r="GU17" s="38">
        <f>IF(AND(OR(ISBLANK(GU$9),GU$9=0)=FALSE,OR(GU$9='2. Protocols'!$C16,GU$9='2. Protocols'!$E16,GU$9='2. Protocols'!$G16)),1,0)*'4. Formulations'!$L16</f>
        <v>0</v>
      </c>
      <c r="GV17" s="38">
        <f>IF(AND(OR(ISBLANK(GV$9),GV$9=0)=FALSE,OR(GV$9='2. Protocols'!$C16,GV$9='2. Protocols'!$E16,GV$9='2. Protocols'!$G16)),1,0)*'4. Formulations'!$L16</f>
        <v>0</v>
      </c>
      <c r="GW17" s="38">
        <f>IF(AND(OR(ISBLANK(GW$9),GW$9=0)=FALSE,OR(GW$9='2. Protocols'!$C16,GW$9='2. Protocols'!$E16,GW$9='2. Protocols'!$G16)),1,0)*'4. Formulations'!$L16</f>
        <v>0</v>
      </c>
      <c r="GX17" s="38">
        <f>IF(AND(OR(ISBLANK(GX$9),GX$9=0)=FALSE,OR(GX$9='2. Protocols'!$C16,GX$9='2. Protocols'!$E16,GX$9='2. Protocols'!$G16)),1,0)*'4. Formulations'!$L16</f>
        <v>0</v>
      </c>
      <c r="GY17" s="38">
        <f>IF(AND(OR(ISBLANK(GY$9),GY$9=0)=FALSE,OR(GY$9='2. Protocols'!$C16,GY$9='2. Protocols'!$E16,GY$9='2. Protocols'!$G16)),1,0)*'4. Formulations'!$L16</f>
        <v>0</v>
      </c>
      <c r="GZ17" s="38">
        <f>IF(AND(OR(ISBLANK(GZ$9),GZ$9=0)=FALSE,OR(GZ$9='2. Protocols'!$C16,GZ$9='2. Protocols'!$E16,GZ$9='2. Protocols'!$G16)),1,0)*'4. Formulations'!$L16</f>
        <v>0</v>
      </c>
      <c r="HA17" s="38">
        <f>IF(AND(OR(ISBLANK(HA$9),HA$9=0)=FALSE,OR(HA$9='2. Protocols'!$C16,HA$9='2. Protocols'!$E16,HA$9='2. Protocols'!$G16)),1,0)*'4. Formulations'!$L16</f>
        <v>0</v>
      </c>
      <c r="HB17" s="38">
        <f>IF(AND(OR(ISBLANK(HB$9),HB$9=0)=FALSE,OR(HB$9='2. Protocols'!$C16,HB$9='2. Protocols'!$E16,HB$9='2. Protocols'!$G16)),1,0)*'4. Formulations'!$L16</f>
        <v>0</v>
      </c>
      <c r="HC17" s="38">
        <f>IF(AND(OR(ISBLANK(HC$9),HC$9=0)=FALSE,OR(HC$9='2. Protocols'!$C16,HC$9='2. Protocols'!$E16,HC$9='2. Protocols'!$G16)),1,0)*'4. Formulations'!$L16</f>
        <v>0</v>
      </c>
      <c r="HD17" s="38">
        <f>IF(AND(OR(ISBLANK(HD$9),HD$9=0)=FALSE,OR(HD$9='2. Protocols'!$C16,HD$9='2. Protocols'!$E16,HD$9='2. Protocols'!$G16)),1,0)*'4. Formulations'!$L16</f>
        <v>0</v>
      </c>
      <c r="HE17" s="38">
        <f>IF(AND(OR(ISBLANK(HE$9),HE$9=0)=FALSE,OR(HE$9='2. Protocols'!$C16,HE$9='2. Protocols'!$E16,HE$9='2. Protocols'!$G16)),1,0)*'4. Formulations'!$L16</f>
        <v>0</v>
      </c>
      <c r="HF17" s="38">
        <f>IF(AND(OR(ISBLANK(HF$9),HF$9=0)=FALSE,OR(HF$9='2. Protocols'!$C16,HF$9='2. Protocols'!$E16,HF$9='2. Protocols'!$G16)),1,0)*'4. Formulations'!$L16</f>
        <v>0</v>
      </c>
      <c r="HG17" s="38">
        <f>IF(AND(OR(ISBLANK(HG$9),HG$9=0)=FALSE,OR(HG$9='2. Protocols'!$C16,HG$9='2. Protocols'!$E16,HG$9='2. Protocols'!$G16)),1,0)*'4. Formulations'!$L16</f>
        <v>0</v>
      </c>
      <c r="HI17" s="38">
        <f>IF(AND(OR(ISBLANK(HI$9),HI$9=0)=FALSE,HI$9=$DK17),1,0)*'4. Formulations'!$M16</f>
        <v>0</v>
      </c>
      <c r="HJ17" s="38">
        <f>IF(AND(OR(ISBLANK(HJ$9),HJ$9=0)=FALSE,HJ$9=$DK17),1,0)*'4. Formulations'!$M16</f>
        <v>0</v>
      </c>
      <c r="HK17" s="38">
        <f>IF(AND(OR(ISBLANK(HK$9),HK$9=0)=FALSE,HK$9=$DK17),1,0)*'4. Formulations'!$M16</f>
        <v>0</v>
      </c>
      <c r="HL17" s="38">
        <f>IF(AND(OR(ISBLANK(HL$9),HL$9=0)=FALSE,HL$9=$DK17),1,0)*'4. Formulations'!$M16</f>
        <v>0</v>
      </c>
      <c r="HM17" s="38">
        <f>IF(AND(OR(ISBLANK(HM$9),HM$9=0)=FALSE,HM$9=$DK17),1,0)*'4. Formulations'!$M16</f>
        <v>0</v>
      </c>
      <c r="HN17" s="38">
        <f>IF(AND(OR(ISBLANK(HN$9),HN$9=0)=FALSE,HN$9=$DK17),1,0)*'4. Formulations'!$M16</f>
        <v>0</v>
      </c>
      <c r="HO17" s="38">
        <f>IF(AND(OR(ISBLANK(HO$9),HO$9=0)=FALSE,HO$9=$DK17),1,0)*'4. Formulations'!$M16</f>
        <v>0</v>
      </c>
      <c r="HP17" s="38">
        <f>IF(AND(OR(ISBLANK(HP$9),HP$9=0)=FALSE,HP$9=$DK17),1,0)*'4. Formulations'!$M16</f>
        <v>0</v>
      </c>
      <c r="HQ17" s="38">
        <f>IF(AND(OR(ISBLANK(HQ$9),HQ$9=0)=FALSE,HQ$9=$DK17),1,0)*'4. Formulations'!$M16</f>
        <v>0</v>
      </c>
      <c r="HR17" s="38">
        <f>IF(AND(OR(ISBLANK(HR$9),HR$9=0)=FALSE,HR$9=$DK17),1,0)*'4. Formulations'!$M16</f>
        <v>0</v>
      </c>
      <c r="HS17" s="38">
        <f>IF(AND(OR(ISBLANK(HS$9),HS$9=0)=FALSE,HS$9=$DK17),1,0)*'4. Formulations'!$M16</f>
        <v>0</v>
      </c>
      <c r="HT17" s="38">
        <f>IF(AND(OR(ISBLANK(HT$9),HT$9=0)=FALSE,HT$9=$DK17),1,0)*'4. Formulations'!$M16</f>
        <v>0</v>
      </c>
      <c r="HU17" s="38">
        <f>IF(AND(OR(ISBLANK(HU$9),HU$9=0)=FALSE,HU$9=$DK17),1,0)*'4. Formulations'!$M16</f>
        <v>0</v>
      </c>
      <c r="HW17" s="38">
        <f>IF(AND(OR(ISBLANK(HW$9),HW$9=0)=FALSE,SUM($HI17:$HU17)&gt;0,HW$9='2. Protocols'!$G16),1,0)*'4. Formulations'!$M16</f>
        <v>0</v>
      </c>
      <c r="HX17" s="38">
        <f>IF(AND(OR(ISBLANK(HX$9),HX$9=0)=FALSE,SUM($HI17:$HU17)&gt;0,HX$9='2. Protocols'!$G16),1,0)*'4. Formulations'!$M16</f>
        <v>0</v>
      </c>
      <c r="HY17" s="38">
        <f>IF(AND(OR(ISBLANK(HY$9),HY$9=0)=FALSE,SUM($HI17:$HU17)&gt;0,HY$9='2. Protocols'!$G16),1,0)*'4. Formulations'!$M16</f>
        <v>0</v>
      </c>
      <c r="HZ17" s="38">
        <f>IF(AND(OR(ISBLANK(HZ$9),HZ$9=0)=FALSE,SUM($HI17:$HU17)&gt;0,HZ$9='2. Protocols'!$G16),1,0)*'4. Formulations'!$M16</f>
        <v>0</v>
      </c>
      <c r="IA17" s="38">
        <f>IF(AND(OR(ISBLANK(IA$9),IA$9=0)=FALSE,SUM($HI17:$HU17)&gt;0,IA$9='2. Protocols'!$G16),1,0)*'4. Formulations'!$M16</f>
        <v>0</v>
      </c>
      <c r="IB17" s="38">
        <f>IF(AND(OR(ISBLANK(IB$9),IB$9=0)=FALSE,SUM($HI17:$HU17)&gt;0,IB$9='2. Protocols'!$G16),1,0)*'4. Formulations'!$M16</f>
        <v>0</v>
      </c>
      <c r="IC17" s="38">
        <f>IF(AND(OR(ISBLANK(IC$9),IC$9=0)=FALSE,SUM($HI17:$HU17)&gt;0,IC$9='2. Protocols'!$G16),1,0)*'4. Formulations'!$M16</f>
        <v>0</v>
      </c>
      <c r="ID17" s="38">
        <f>IF(AND(OR(ISBLANK(ID$9),ID$9=0)=FALSE,SUM($HI17:$HU17)&gt;0,ID$9='2. Protocols'!$G16),1,0)*'4. Formulations'!$M16</f>
        <v>0</v>
      </c>
      <c r="IE17" s="38">
        <f>IF(AND(OR(ISBLANK(IE$9),IE$9=0)=FALSE,SUM($HI17:$HU17)&gt;0,IE$9='2. Protocols'!$G16),1,0)*'4. Formulations'!$M16</f>
        <v>0</v>
      </c>
      <c r="IF17" s="38">
        <f>IF(AND(OR(ISBLANK(IF$9),IF$9=0)=FALSE,SUM($HI17:$HU17)&gt;0,IF$9='2. Protocols'!$G16),1,0)*'4. Formulations'!$M16</f>
        <v>0</v>
      </c>
      <c r="IG17" s="38">
        <f>IF(AND(OR(ISBLANK(IG$9),IG$9=0)=FALSE,SUM($HI17:$HU17)&gt;0,IG$9='2. Protocols'!$G16),1,0)*'4. Formulations'!$M16</f>
        <v>0</v>
      </c>
      <c r="IH17" s="38">
        <f>IF(AND(OR(ISBLANK(IH$9),IH$9=0)=FALSE,SUM($HI17:$HU17)&gt;0,IH$9='2. Protocols'!$G16),1,0)*'4. Formulations'!$M16</f>
        <v>0</v>
      </c>
      <c r="II17" s="38">
        <f>IF(AND(OR(ISBLANK(II$9),II$9=0)=FALSE,SUM($HI17:$HU17)&gt;0,II$9='2. Protocols'!$G16),1,0)*'4. Formulations'!$M16</f>
        <v>0</v>
      </c>
      <c r="IJ17" s="38">
        <f>IF(AND(OR(ISBLANK(IJ$9),IJ$9=0)=FALSE,SUM($HI17:$HU17)&gt;0,IJ$9='2. Protocols'!$G16),1,0)*'4. Formulations'!$M16</f>
        <v>0</v>
      </c>
      <c r="IK17" s="38">
        <f>IF(AND(OR(ISBLANK(IK$9),IK$9=0)=FALSE,SUM($HI17:$HU17)&gt;0,IK$9='2. Protocols'!$G16),1,0)*'4. Formulations'!$M16</f>
        <v>0</v>
      </c>
      <c r="IL17" s="38">
        <f>IF(AND(OR(ISBLANK(IL$9),IL$9=0)=FALSE,SUM($HI17:$HU17)&gt;0,IL$9='2. Protocols'!$G16),1,0)*'4. Formulations'!$M16</f>
        <v>0</v>
      </c>
      <c r="IM17" s="38">
        <f>IF(AND(OR(ISBLANK(IM$9),IM$9=0)=FALSE,SUM($HI17:$HU17)&gt;0,IM$9='2. Protocols'!$G16),1,0)*'4. Formulations'!$M16</f>
        <v>0</v>
      </c>
      <c r="IN17" s="38">
        <f>IF(AND(OR(ISBLANK(IN$9),IN$9=0)=FALSE,SUM($HI17:$HU17)&gt;0,IN$9='2. Protocols'!$G16),1,0)*'4. Formulations'!$M16</f>
        <v>0</v>
      </c>
      <c r="IO17" s="38">
        <f>IF(AND(OR(ISBLANK(IO$9),IO$9=0)=FALSE,SUM($HI17:$HU17)&gt;0,IO$9='2. Protocols'!$G16),1,0)*'4. Formulations'!$M16</f>
        <v>0</v>
      </c>
      <c r="IP17" s="38">
        <f>IF(AND(OR(ISBLANK(IP$9),IP$9=0)=FALSE,SUM($HI17:$HU17)&gt;0,IP$9='2. Protocols'!$G16),1,0)*'4. Formulations'!$M16</f>
        <v>0</v>
      </c>
      <c r="IQ17" s="38">
        <f>IF(AND(OR(ISBLANK(IQ$9),IQ$9=0)=FALSE,SUM($HI17:$HU17)&gt;0,IQ$9='2. Protocols'!$G16),1,0)*'4. Formulations'!$M16</f>
        <v>0</v>
      </c>
      <c r="IR17" s="38">
        <f>IF(AND(OR(ISBLANK(IR$9),IR$9=0)=FALSE,SUM($HI17:$HU17)&gt;0,IR$9='2. Protocols'!$G16),1,0)*'4. Formulations'!$M16</f>
        <v>0</v>
      </c>
      <c r="IT17" s="38">
        <f>IF(AND(OR(ISBLANK(IT$9),IT$9=0)=FALSE,IT$9=$DL17),1,0)*'4. Formulations'!$N16</f>
        <v>0</v>
      </c>
      <c r="IU17" s="38">
        <f>IF(AND(OR(ISBLANK(IU$9),IU$9=0)=FALSE,IU$9=$DL17),1,0)*'4. Formulations'!$N16</f>
        <v>0</v>
      </c>
      <c r="IV17" s="38">
        <f>IF(AND(OR(ISBLANK(IV$9),IV$9=0)=FALSE,IV$9=$DL17),1,0)*'4. Formulations'!$N16</f>
        <v>0</v>
      </c>
      <c r="IW17" s="38">
        <f>IF(AND(OR(ISBLANK(IW$9),IW$9=0)=FALSE,IW$9=$DL17),1,0)*'4. Formulations'!$N16</f>
        <v>0</v>
      </c>
      <c r="IX17" s="38">
        <f>IF(AND(OR(ISBLANK(IX$9),IX$9=0)=FALSE,IX$9=$DL17),1,0)*'4. Formulations'!$N16</f>
        <v>0</v>
      </c>
      <c r="IY17" s="38">
        <f>IF(AND(OR(ISBLANK(IY$9),IY$9=0)=FALSE,IY$9=$DL17),1,0)*'4. Formulations'!$N16</f>
        <v>0</v>
      </c>
      <c r="IZ17" s="38">
        <f>IF(AND(OR(ISBLANK(IZ$9),IZ$9=0)=FALSE,IZ$9=$DL17),1,0)*'4. Formulations'!$N16</f>
        <v>0</v>
      </c>
      <c r="JA17" s="38">
        <f>IF(AND(OR(ISBLANK(JA$9),JA$9=0)=FALSE,JA$9=$DL17),1,0)*'4. Formulations'!$N16</f>
        <v>0</v>
      </c>
      <c r="JB17" s="38">
        <f>IF(AND(OR(ISBLANK(JB$9),JB$9=0)=FALSE,JB$9=$DL17),1,0)*'4. Formulations'!$N16</f>
        <v>0</v>
      </c>
      <c r="JC17" s="38">
        <f>IF(AND(OR(ISBLANK(JC$9),JC$9=0)=FALSE,JC$9=$DL17),1,0)*'4. Formulations'!$N16</f>
        <v>0</v>
      </c>
      <c r="JD17" s="38">
        <f>IF(AND(OR(ISBLANK(JD$9),JD$9=0)=FALSE,JD$9=$DL17),1,0)*'4. Formulations'!$N16</f>
        <v>0</v>
      </c>
      <c r="JE17" s="38">
        <f>IF(AND(OR(ISBLANK(JE$9),JE$9=0)=FALSE,JE$9=$DL17),1,0)*'4. Formulations'!$N16</f>
        <v>0</v>
      </c>
      <c r="JF17" s="38">
        <f>IF(AND(OR(ISBLANK(JF$9),JF$9=0)=FALSE,JF$9=$DL17),1,0)*'4. Formulations'!$N16</f>
        <v>0</v>
      </c>
      <c r="JG17" s="38">
        <f>IF(AND(OR(ISBLANK(JG$9),JG$9=0)=FALSE,JG$9=$DL17),1,0)*'4. Formulations'!$N16</f>
        <v>0</v>
      </c>
      <c r="JH17" s="38">
        <f>IF(AND(OR(ISBLANK(JH$9),JH$9=0)=FALSE,JH$9=$DL17),1,0)*'4. Formulations'!$N16</f>
        <v>0</v>
      </c>
      <c r="JJ17" s="38">
        <f>IF(AND(OR(ISBLANK(JJ$9),JJ$9=0)=FALSE,OR(JJ$9='2. Protocols'!$C16,JJ$9='2. Protocols'!$E16,JJ$9='2. Protocols'!$G16)),1,0)*'4. Formulations'!$O16</f>
        <v>0</v>
      </c>
      <c r="JK17" s="38">
        <f>IF(AND(OR(ISBLANK(JK$9),JK$9=0)=FALSE,OR(JK$9='2. Protocols'!$C16,JK$9='2. Protocols'!$E16,JK$9='2. Protocols'!$G16)),1,0)*'4. Formulations'!$O16</f>
        <v>0</v>
      </c>
      <c r="JL17" s="38">
        <f>IF(AND(OR(ISBLANK(JL$9),JL$9=0)=FALSE,OR(JL$9='2. Protocols'!$C16,JL$9='2. Protocols'!$E16,JL$9='2. Protocols'!$G16)),1,0)*'4. Formulations'!$O16</f>
        <v>0</v>
      </c>
      <c r="JM17" s="38">
        <f>IF(AND(OR(ISBLANK(JM$9),JM$9=0)=FALSE,OR(JM$9='2. Protocols'!$C16,JM$9='2. Protocols'!$E16,JM$9='2. Protocols'!$G16)),1,0)*'4. Formulations'!$O16</f>
        <v>0</v>
      </c>
      <c r="JN17" s="38">
        <f>IF(AND(OR(ISBLANK(JN$9),JN$9=0)=FALSE,OR(JN$9='2. Protocols'!$C16,JN$9='2. Protocols'!$E16,JN$9='2. Protocols'!$G16)),1,0)*'4. Formulations'!$O16</f>
        <v>0</v>
      </c>
      <c r="JO17" s="38">
        <f>IF(AND(OR(ISBLANK(JO$9),JO$9=0)=FALSE,OR(JO$9='2. Protocols'!$C16,JO$9='2. Protocols'!$E16,JO$9='2. Protocols'!$G16)),1,0)*'4. Formulations'!$O16</f>
        <v>0</v>
      </c>
      <c r="JP17" s="38">
        <f>IF(AND(OR(ISBLANK(JP$9),JP$9=0)=FALSE,OR(JP$9='2. Protocols'!$C16,JP$9='2. Protocols'!$E16,JP$9='2. Protocols'!$G16)),1,0)*'4. Formulations'!$O16</f>
        <v>0</v>
      </c>
      <c r="JQ17" s="38">
        <f>IF(AND(OR(ISBLANK(JQ$9),JQ$9=0)=FALSE,OR(JQ$9='2. Protocols'!$C16,JQ$9='2. Protocols'!$E16,JQ$9='2. Protocols'!$G16)),1,0)*'4. Formulations'!$O16</f>
        <v>0</v>
      </c>
      <c r="JR17" s="38">
        <f>IF(AND(OR(ISBLANK(JR$9),JR$9=0)=FALSE,OR(JR$9='2. Protocols'!$C16,JR$9='2. Protocols'!$E16,JR$9='2. Protocols'!$G16)),1,0)*'4. Formulations'!$O16</f>
        <v>0</v>
      </c>
      <c r="JS17" s="38">
        <f>IF(AND(OR(ISBLANK(JS$9),JS$9=0)=FALSE,OR(JS$9='2. Protocols'!$C16,JS$9='2. Protocols'!$E16,JS$9='2. Protocols'!$G16)),1,0)*'4. Formulations'!$O16</f>
        <v>0</v>
      </c>
      <c r="JT17" s="38">
        <f>IF(AND(OR(ISBLANK(JT$9),JT$9=0)=FALSE,OR(JT$9='2. Protocols'!$C16,JT$9='2. Protocols'!$E16,JT$9='2. Protocols'!$G16)),1,0)*'4. Formulations'!$O16</f>
        <v>0</v>
      </c>
      <c r="JU17" s="38">
        <f>IF(AND(OR(ISBLANK(JU$9),JU$9=0)=FALSE,OR(JU$9='2. Protocols'!$C16,JU$9='2. Protocols'!$E16,JU$9='2. Protocols'!$G16)),1,0)*'4. Formulations'!$O16</f>
        <v>0</v>
      </c>
      <c r="JV17" s="38">
        <f>IF(AND(OR(ISBLANK(JV$9),JV$9=0)=FALSE,OR(JV$9='2. Protocols'!$C16,JV$9='2. Protocols'!$E16,JV$9='2. Protocols'!$G16)),1,0)*'4. Formulations'!$O16</f>
        <v>0</v>
      </c>
      <c r="JW17" s="38">
        <f>IF(AND(OR(ISBLANK(JW$9),JW$9=0)=FALSE,OR(JW$9='2. Protocols'!$C16,JW$9='2. Protocols'!$E16,JW$9='2. Protocols'!$G16)),1,0)*'4. Formulations'!$O16</f>
        <v>0</v>
      </c>
      <c r="JX17" s="38">
        <f>IF(AND(OR(ISBLANK(JX$9),JX$9=0)=FALSE,OR(JX$9='2. Protocols'!$C16,JX$9='2. Protocols'!$E16,JX$9='2. Protocols'!$G16)),1,0)*'4. Formulations'!$O16</f>
        <v>0</v>
      </c>
      <c r="JY17" s="38">
        <f>IF(AND(OR(ISBLANK(JY$9),JY$9=0)=FALSE,OR(JY$9='2. Protocols'!$C16,JY$9='2. Protocols'!$E16,JY$9='2. Protocols'!$G16)),1,0)*'4. Formulations'!$O16</f>
        <v>0</v>
      </c>
      <c r="JZ17" s="38">
        <f>IF(AND(OR(ISBLANK(JZ$9),JZ$9=0)=FALSE,OR(JZ$9='2. Protocols'!$C16,JZ$9='2. Protocols'!$E16,JZ$9='2. Protocols'!$G16)),1,0)*'4. Formulations'!$O16</f>
        <v>0</v>
      </c>
      <c r="KA17" s="38">
        <f>IF(AND(OR(ISBLANK(KA$9),KA$9=0)=FALSE,OR(KA$9='2. Protocols'!$C16,KA$9='2. Protocols'!$E16,KA$9='2. Protocols'!$G16)),1,0)*'4. Formulations'!$O16</f>
        <v>0</v>
      </c>
      <c r="KB17" s="38">
        <f>IF(AND(OR(ISBLANK(KB$9),KB$9=0)=FALSE,OR(KB$9='2. Protocols'!$C16,KB$9='2. Protocols'!$E16,KB$9='2. Protocols'!$G16)),1,0)*'4. Formulations'!$O16</f>
        <v>0</v>
      </c>
      <c r="KC17" s="38">
        <f>IF(AND(OR(ISBLANK(KC$9),KC$9=0)=FALSE,OR(KC$9='2. Protocols'!$C16,KC$9='2. Protocols'!$E16,KC$9='2. Protocols'!$G16)),1,0)*'4. Formulations'!$O16</f>
        <v>0</v>
      </c>
      <c r="KD17" s="38">
        <f>IF(AND(OR(ISBLANK(KD$9),KD$9=0)=FALSE,OR(KD$9='2. Protocols'!$C16,KD$9='2. Protocols'!$E16,KD$9='2. Protocols'!$G16)),1,0)*'4. Formulations'!$O16</f>
        <v>0</v>
      </c>
      <c r="KE17" s="38">
        <f>IF(AND(OR(ISBLANK(KE$9),KE$9=0)=FALSE,OR(KE$9='2. Protocols'!$C16,KE$9='2. Protocols'!$E16,KE$9='2. Protocols'!$G16)),1,0)*'4. Formulations'!$O16</f>
        <v>0</v>
      </c>
      <c r="KG17" s="38">
        <f>IF(AND(OR(ISBLANK(KG$9),KG$9=0)=FALSE,KG$9=$DK17),1,0)*'4. Formulations'!$P16</f>
        <v>0</v>
      </c>
      <c r="KH17" s="38">
        <f>IF(AND(OR(ISBLANK(KH$9),KH$9=0)=FALSE,KH$9=$DK17),1,0)*'4. Formulations'!$P16</f>
        <v>0</v>
      </c>
      <c r="KI17" s="38">
        <f>IF(AND(OR(ISBLANK(KI$9),KI$9=0)=FALSE,KI$9=$DK17),1,0)*'4. Formulations'!$P16</f>
        <v>0</v>
      </c>
      <c r="KJ17" s="38">
        <f>IF(AND(OR(ISBLANK(KJ$9),KJ$9=0)=FALSE,KJ$9=$DK17),1,0)*'4. Formulations'!$P16</f>
        <v>0</v>
      </c>
      <c r="KK17" s="38">
        <f>IF(AND(OR(ISBLANK(KK$9),KK$9=0)=FALSE,KK$9=$DK17),1,0)*'4. Formulations'!$P16</f>
        <v>0</v>
      </c>
      <c r="KL17" s="38">
        <f>IF(AND(OR(ISBLANK(KL$9),KL$9=0)=FALSE,KL$9=$DK17),1,0)*'4. Formulations'!$P16</f>
        <v>0</v>
      </c>
      <c r="KM17" s="38">
        <f>IF(AND(OR(ISBLANK(KM$9),KM$9=0)=FALSE,KM$9=$DK17),1,0)*'4. Formulations'!$P16</f>
        <v>0</v>
      </c>
      <c r="KN17" s="38">
        <f>IF(AND(OR(ISBLANK(KN$9),KN$9=0)=FALSE,KN$9=$DK17),1,0)*'4. Formulations'!$P16</f>
        <v>0</v>
      </c>
      <c r="KO17" s="38">
        <f>IF(AND(OR(ISBLANK(KO$9),KO$9=0)=FALSE,KO$9=$DK17),1,0)*'4. Formulations'!$P16</f>
        <v>0</v>
      </c>
      <c r="KP17" s="38">
        <f>IF(AND(OR(ISBLANK(KP$9),KP$9=0)=FALSE,KP$9=$DK17),1,0)*'4. Formulations'!$P16</f>
        <v>0</v>
      </c>
      <c r="KQ17" s="38">
        <f>IF(AND(OR(ISBLANK(KQ$9),KQ$9=0)=FALSE,KQ$9=$DK17),1,0)*'4. Formulations'!$P16</f>
        <v>0</v>
      </c>
      <c r="KR17" s="38">
        <f>IF(AND(OR(ISBLANK(KR$9),KR$9=0)=FALSE,KR$9=$DK17),1,0)*'4. Formulations'!$P16</f>
        <v>0</v>
      </c>
      <c r="KS17" s="38">
        <f>IF(AND(OR(ISBLANK(KS$9),KS$9=0)=FALSE,KS$9=$DK17),1,0)*'4. Formulations'!$P16</f>
        <v>0</v>
      </c>
      <c r="KU17" s="38">
        <f>IF(AND(OR(ISBLANK(KU$9),KU$9=0)=FALSE,SUM($KG17:$KS17)&gt;0,KU$9='2. Protocols'!$G16),1,0)*'4. Formulations'!$P16</f>
        <v>0</v>
      </c>
      <c r="KV17" s="38">
        <f>IF(AND(OR(ISBLANK(KV$9),KV$9=0)=FALSE,SUM($KG17:$KS17)&gt;0,KV$9='2. Protocols'!$G16),1,0)*'4. Formulations'!$P16</f>
        <v>0</v>
      </c>
      <c r="KW17" s="38">
        <f>IF(AND(OR(ISBLANK(KW$9),KW$9=0)=FALSE,SUM($KG17:$KS17)&gt;0,KW$9='2. Protocols'!$G16),1,0)*'4. Formulations'!$P16</f>
        <v>0</v>
      </c>
      <c r="KX17" s="38">
        <f>IF(AND(OR(ISBLANK(KX$9),KX$9=0)=FALSE,SUM($KG17:$KS17)&gt;0,KX$9='2. Protocols'!$G16),1,0)*'4. Formulations'!$P16</f>
        <v>0</v>
      </c>
      <c r="KY17" s="38">
        <f>IF(AND(OR(ISBLANK(KY$9),KY$9=0)=FALSE,SUM($KG17:$KS17)&gt;0,KY$9='2. Protocols'!$G16),1,0)*'4. Formulations'!$P16</f>
        <v>0</v>
      </c>
      <c r="KZ17" s="38">
        <f>IF(AND(OR(ISBLANK(KZ$9),KZ$9=0)=FALSE,SUM($KG17:$KS17)&gt;0,KZ$9='2. Protocols'!$G16),1,0)*'4. Formulations'!$P16</f>
        <v>0</v>
      </c>
      <c r="LA17" s="38">
        <f>IF(AND(OR(ISBLANK(LA$9),LA$9=0)=FALSE,SUM($KG17:$KS17)&gt;0,LA$9='2. Protocols'!$G16),1,0)*'4. Formulations'!$P16</f>
        <v>0</v>
      </c>
      <c r="LB17" s="38">
        <f>IF(AND(OR(ISBLANK(LB$9),LB$9=0)=FALSE,SUM($KG17:$KS17)&gt;0,LB$9='2. Protocols'!$G16),1,0)*'4. Formulations'!$P16</f>
        <v>0</v>
      </c>
      <c r="LC17" s="38">
        <f>IF(AND(OR(ISBLANK(LC$9),LC$9=0)=FALSE,SUM($KG17:$KS17)&gt;0,LC$9='2. Protocols'!$G16),1,0)*'4. Formulations'!$P16</f>
        <v>0</v>
      </c>
      <c r="LD17" s="38">
        <f>IF(AND(OR(ISBLANK(LD$9),LD$9=0)=FALSE,SUM($KG17:$KS17)&gt;0,LD$9='2. Protocols'!$G16),1,0)*'4. Formulations'!$P16</f>
        <v>0</v>
      </c>
      <c r="LE17" s="38">
        <f>IF(AND(OR(ISBLANK(LE$9),LE$9=0)=FALSE,SUM($KG17:$KS17)&gt;0,LE$9='2. Protocols'!$G16),1,0)*'4. Formulations'!$P16</f>
        <v>0</v>
      </c>
      <c r="LF17" s="38">
        <f>IF(AND(OR(ISBLANK(LF$9),LF$9=0)=FALSE,SUM($KG17:$KS17)&gt;0,LF$9='2. Protocols'!$G16),1,0)*'4. Formulations'!$P16</f>
        <v>0</v>
      </c>
      <c r="LG17" s="38">
        <f>IF(AND(OR(ISBLANK(LG$9),LG$9=0)=FALSE,SUM($KG17:$KS17)&gt;0,LG$9='2. Protocols'!$G16),1,0)*'4. Formulations'!$P16</f>
        <v>0</v>
      </c>
      <c r="LH17" s="38">
        <f>IF(AND(OR(ISBLANK(LH$9),LH$9=0)=FALSE,SUM($KG17:$KS17)&gt;0,LH$9='2. Protocols'!$G16),1,0)*'4. Formulations'!$P16</f>
        <v>0</v>
      </c>
      <c r="LI17" s="38">
        <f>IF(AND(OR(ISBLANK(LI$9),LI$9=0)=FALSE,SUM($KG17:$KS17)&gt;0,LI$9='2. Protocols'!$G16),1,0)*'4. Formulations'!$P16</f>
        <v>0</v>
      </c>
      <c r="LJ17" s="38">
        <f>IF(AND(OR(ISBLANK(LJ$9),LJ$9=0)=FALSE,SUM($KG17:$KS17)&gt;0,LJ$9='2. Protocols'!$G16),1,0)*'4. Formulations'!$P16</f>
        <v>0</v>
      </c>
      <c r="LK17" s="38">
        <f>IF(AND(OR(ISBLANK(LK$9),LK$9=0)=FALSE,SUM($KG17:$KS17)&gt;0,LK$9='2. Protocols'!$G16),1,0)*'4. Formulations'!$P16</f>
        <v>0</v>
      </c>
      <c r="LL17" s="38">
        <f>IF(AND(OR(ISBLANK(LL$9),LL$9=0)=FALSE,SUM($KG17:$KS17)&gt;0,LL$9='2. Protocols'!$G16),1,0)*'4. Formulations'!$P16</f>
        <v>0</v>
      </c>
      <c r="LM17" s="38">
        <f>IF(AND(OR(ISBLANK(LM$9),LM$9=0)=FALSE,SUM($KG17:$KS17)&gt;0,LM$9='2. Protocols'!$G16),1,0)*'4. Formulations'!$P16</f>
        <v>0</v>
      </c>
      <c r="LN17" s="38">
        <f>IF(AND(OR(ISBLANK(LN$9),LN$9=0)=FALSE,SUM($KG17:$KS17)&gt;0,LN$9='2. Protocols'!$G16),1,0)*'4. Formulations'!$P16</f>
        <v>0</v>
      </c>
      <c r="LO17" s="38">
        <f>IF(AND(OR(ISBLANK(LO$9),LO$9=0)=FALSE,SUM($KG17:$KS17)&gt;0,LO$9='2. Protocols'!$G16),1,0)*'4. Formulations'!$P16</f>
        <v>0</v>
      </c>
      <c r="LP17" s="38">
        <f>IF(AND(OR(ISBLANK(LP$9),LP$9=0)=FALSE,SUM($KG17:$KS17)&gt;0,LP$9='2. Protocols'!$G16),1,0)*'4. Formulations'!$P16</f>
        <v>0</v>
      </c>
      <c r="LR17" s="38">
        <f>IF(AND(OR(ISBLANK(LR$9),LR$9=0)=FALSE,LR$9=$DL17),1,0)*'4. Formulations'!$Q16</f>
        <v>0</v>
      </c>
      <c r="LS17" s="38">
        <f>IF(AND(OR(ISBLANK(LS$9),LS$9=0)=FALSE,LS$9=$DL17),1,0)*'4. Formulations'!$Q16</f>
        <v>0</v>
      </c>
      <c r="LT17" s="38">
        <f>IF(AND(OR(ISBLANK(LT$9),LT$9=0)=FALSE,LT$9=$DL17),1,0)*'4. Formulations'!$Q16</f>
        <v>0</v>
      </c>
      <c r="LU17" s="38">
        <f>IF(AND(OR(ISBLANK(LU$9),LU$9=0)=FALSE,LU$9=$DL17),1,0)*'4. Formulations'!$Q16</f>
        <v>0</v>
      </c>
      <c r="LV17" s="38">
        <f>IF(AND(OR(ISBLANK(LV$9),LV$9=0)=FALSE,LV$9=$DL17),1,0)*'4. Formulations'!$Q16</f>
        <v>0</v>
      </c>
      <c r="LW17" s="38">
        <f>IF(AND(OR(ISBLANK(LW$9),LW$9=0)=FALSE,LW$9=$DL17),1,0)*'4. Formulations'!$Q16</f>
        <v>0</v>
      </c>
      <c r="LX17" s="38">
        <f>IF(AND(OR(ISBLANK(LX$9),LX$9=0)=FALSE,LX$9=$DL17),1,0)*'4. Formulations'!$Q16</f>
        <v>0</v>
      </c>
      <c r="LY17" s="38">
        <f>IF(AND(OR(ISBLANK(LY$9),LY$9=0)=FALSE,LY$9=$DL17),1,0)*'4. Formulations'!$Q16</f>
        <v>0</v>
      </c>
      <c r="LZ17" s="38">
        <f>IF(AND(OR(ISBLANK(LZ$9),LZ$9=0)=FALSE,LZ$9=$DL17),1,0)*'4. Formulations'!$Q16</f>
        <v>0</v>
      </c>
      <c r="MA17" s="38">
        <f>IF(AND(OR(ISBLANK(MA$9),MA$9=0)=FALSE,MA$9=$DL17),1,0)*'4. Formulations'!$Q16</f>
        <v>0</v>
      </c>
      <c r="MB17" s="38">
        <f>IF(AND(OR(ISBLANK(MB$9),MB$9=0)=FALSE,MB$9=$DL17),1,0)*'4. Formulations'!$Q16</f>
        <v>0</v>
      </c>
      <c r="MC17" s="38">
        <f>IF(AND(OR(ISBLANK(MC$9),MC$9=0)=FALSE,MC$9=$DL17),1,0)*'4. Formulations'!$Q16</f>
        <v>0</v>
      </c>
      <c r="MD17" s="38">
        <f>IF(AND(OR(ISBLANK(MD$9),MD$9=0)=FALSE,MD$9=$DL17),1,0)*'4. Formulations'!$Q16</f>
        <v>0</v>
      </c>
      <c r="ME17" s="38">
        <f>IF(AND(OR(ISBLANK(ME$9),ME$9=0)=FALSE,ME$9=$DL17),1,0)*'4. Formulations'!$Q16</f>
        <v>0</v>
      </c>
      <c r="MF17" s="38">
        <f>IF(AND(OR(ISBLANK(MF$9),MF$9=0)=FALSE,MF$9=$DL17),1,0)*'4. Formulations'!$Q16</f>
        <v>0</v>
      </c>
    </row>
    <row r="18" spans="2:344" x14ac:dyDescent="0.3">
      <c r="B18" s="2"/>
      <c r="C18" s="129" t="str">
        <f>IF('2. Protocols'!C17&amp;"+"&amp;'2. Protocols'!E17&amp;"+"&amp;'2. Protocols'!G17="++","",'2. Protocols'!C17&amp;"+"&amp;'2. Protocols'!E17&amp;"+"&amp;'2. Protocols'!G17)</f>
        <v/>
      </c>
      <c r="D18" s="18"/>
      <c r="F18" s="114" t="str">
        <f>IFERROR('2. Protocols'!J17*'1. General Inputs'!$J$6,"")</f>
        <v/>
      </c>
      <c r="G18" s="114" t="str">
        <f>IFERROR(MAX(F18*(1+'1. General Inputs'!$AW$16+HLOOKUP(G$7,'1. General Inputs'!$AW$10:$AY$12,ROWS('1. General Inputs'!$AU$10:$AU$12),0))+(CHOOSE(G$7,'1. General Inputs'!$J$8,'1. General Inputs'!$L$8,'1. General Inputs'!$N$8)/12)*CHOOSE(G$7,'2. Protocols'!$K17,'2. Protocols'!$L17,'2. Protocols'!$M17)+'3. ARV Substitutions'!L43,0),"")</f>
        <v/>
      </c>
      <c r="H18" s="114" t="str">
        <f>IFERROR(MAX(G18*(1+'1. General Inputs'!$AW$16+HLOOKUP(H$7,'1. General Inputs'!$AW$10:$AY$12,ROWS('1. General Inputs'!$AU$10:$AU$12),0))+(CHOOSE(H$7,'1. General Inputs'!$J$8,'1. General Inputs'!$L$8,'1. General Inputs'!$N$8)/12)*CHOOSE(H$7,'2. Protocols'!$K17,'2. Protocols'!$L17,'2. Protocols'!$M17)+'3. ARV Substitutions'!M43,0),"")</f>
        <v/>
      </c>
      <c r="I18" s="114" t="str">
        <f>IFERROR(MAX(H18*(1+'1. General Inputs'!$AW$16+HLOOKUP(I$7,'1. General Inputs'!$AW$10:$AY$12,ROWS('1. General Inputs'!$AU$10:$AU$12),0))+(CHOOSE(I$7,'1. General Inputs'!$J$8,'1. General Inputs'!$L$8,'1. General Inputs'!$N$8)/12)*CHOOSE(I$7,'2. Protocols'!$K17,'2. Protocols'!$L17,'2. Protocols'!$M17)+'3. ARV Substitutions'!N43,0),"")</f>
        <v/>
      </c>
      <c r="J18" s="114" t="str">
        <f>IFERROR(MAX(I18*(1+'1. General Inputs'!$AW$16+HLOOKUP(J$7,'1. General Inputs'!$AW$10:$AY$12,ROWS('1. General Inputs'!$AU$10:$AU$12),0))+(CHOOSE(J$7,'1. General Inputs'!$J$8,'1. General Inputs'!$L$8,'1. General Inputs'!$N$8)/12)*CHOOSE(J$7,'2. Protocols'!$K17,'2. Protocols'!$L17,'2. Protocols'!$M17)+'3. ARV Substitutions'!O43,0),"")</f>
        <v/>
      </c>
      <c r="K18" s="114" t="str">
        <f>IFERROR(MAX(J18*(1+'1. General Inputs'!$AW$16+HLOOKUP(K$7,'1. General Inputs'!$AW$10:$AY$12,ROWS('1. General Inputs'!$AU$10:$AU$12),0))+(CHOOSE(K$7,'1. General Inputs'!$J$8,'1. General Inputs'!$L$8,'1. General Inputs'!$N$8)/12)*CHOOSE(K$7,'2. Protocols'!$K17,'2. Protocols'!$L17,'2. Protocols'!$M17)+'3. ARV Substitutions'!P43,0),"")</f>
        <v/>
      </c>
      <c r="L18" s="114" t="str">
        <f>IFERROR(MAX(K18*(1+'1. General Inputs'!$AW$16+HLOOKUP(L$7,'1. General Inputs'!$AW$10:$AY$12,ROWS('1. General Inputs'!$AU$10:$AU$12),0))+(CHOOSE(L$7,'1. General Inputs'!$J$8,'1. General Inputs'!$L$8,'1. General Inputs'!$N$8)/12)*CHOOSE(L$7,'2. Protocols'!$K17,'2. Protocols'!$L17,'2. Protocols'!$M17)+'3. ARV Substitutions'!Q43,0),"")</f>
        <v/>
      </c>
      <c r="M18" s="114" t="str">
        <f>IFERROR(MAX(L18*(1+'1. General Inputs'!$AW$16+HLOOKUP(M$7,'1. General Inputs'!$AW$10:$AY$12,ROWS('1. General Inputs'!$AU$10:$AU$12),0))+(CHOOSE(M$7,'1. General Inputs'!$J$8,'1. General Inputs'!$L$8,'1. General Inputs'!$N$8)/12)*CHOOSE(M$7,'2. Protocols'!$K17,'2. Protocols'!$L17,'2. Protocols'!$M17)+'3. ARV Substitutions'!R43,0),"")</f>
        <v/>
      </c>
      <c r="N18" s="114" t="str">
        <f>IFERROR(MAX(M18*(1+'1. General Inputs'!$AW$16+HLOOKUP(N$7,'1. General Inputs'!$AW$10:$AY$12,ROWS('1. General Inputs'!$AU$10:$AU$12),0))+(CHOOSE(N$7,'1. General Inputs'!$J$8,'1. General Inputs'!$L$8,'1. General Inputs'!$N$8)/12)*CHOOSE(N$7,'2. Protocols'!$K17,'2. Protocols'!$L17,'2. Protocols'!$M17)+'3. ARV Substitutions'!S43,0),"")</f>
        <v/>
      </c>
      <c r="O18" s="114" t="str">
        <f>IFERROR(MAX(N18*(1+'1. General Inputs'!$AW$16+HLOOKUP(O$7,'1. General Inputs'!$AW$10:$AY$12,ROWS('1. General Inputs'!$AU$10:$AU$12),0))+(CHOOSE(O$7,'1. General Inputs'!$J$8,'1. General Inputs'!$L$8,'1. General Inputs'!$N$8)/12)*CHOOSE(O$7,'2. Protocols'!$K17,'2. Protocols'!$L17,'2. Protocols'!$M17)+'3. ARV Substitutions'!T43,0),"")</f>
        <v/>
      </c>
      <c r="P18" s="114" t="str">
        <f>IFERROR(MAX(O18*(1+'1. General Inputs'!$AW$16+HLOOKUP(P$7,'1. General Inputs'!$AW$10:$AY$12,ROWS('1. General Inputs'!$AU$10:$AU$12),0))+(CHOOSE(P$7,'1. General Inputs'!$J$8,'1. General Inputs'!$L$8,'1. General Inputs'!$N$8)/12)*CHOOSE(P$7,'2. Protocols'!$K17,'2. Protocols'!$L17,'2. Protocols'!$M17)+'3. ARV Substitutions'!U43,0),"")</f>
        <v/>
      </c>
      <c r="Q18" s="114" t="str">
        <f>IFERROR(MAX(P18*(1+'1. General Inputs'!$AW$16+HLOOKUP(Q$7,'1. General Inputs'!$AW$10:$AY$12,ROWS('1. General Inputs'!$AU$10:$AU$12),0))+(CHOOSE(Q$7,'1. General Inputs'!$J$8,'1. General Inputs'!$L$8,'1. General Inputs'!$N$8)/12)*CHOOSE(Q$7,'2. Protocols'!$K17,'2. Protocols'!$L17,'2. Protocols'!$M17)+'3. ARV Substitutions'!V43,0),"")</f>
        <v/>
      </c>
      <c r="R18" s="114" t="str">
        <f>IFERROR(MAX(Q18*(1+'1. General Inputs'!$AW$16+HLOOKUP(R$7,'1. General Inputs'!$AW$10:$AY$12,ROWS('1. General Inputs'!$AU$10:$AU$12),0))+(CHOOSE(R$7,'1. General Inputs'!$J$8,'1. General Inputs'!$L$8,'1. General Inputs'!$N$8)/12)*CHOOSE(R$7,'2. Protocols'!$K17,'2. Protocols'!$L17,'2. Protocols'!$M17)+'3. ARV Substitutions'!W43,0),"")</f>
        <v/>
      </c>
      <c r="S18" s="114" t="str">
        <f>IFERROR(MAX(R18*(1+'1. General Inputs'!$AW$16+HLOOKUP(S$7,'1. General Inputs'!$AW$10:$AY$12,ROWS('1. General Inputs'!$AU$10:$AU$12),0))+(CHOOSE(S$7,'1. General Inputs'!$J$8,'1. General Inputs'!$L$8,'1. General Inputs'!$N$8)/12)*CHOOSE(S$7,'2. Protocols'!$K17,'2. Protocols'!$L17,'2. Protocols'!$M17)+'3. ARV Substitutions'!X43,0),"")</f>
        <v/>
      </c>
      <c r="T18" s="114" t="str">
        <f>IFERROR(MAX(S18*(1+'1. General Inputs'!$AW$16+HLOOKUP(T$7,'1. General Inputs'!$AW$10:$AY$12,ROWS('1. General Inputs'!$AU$10:$AU$12),0))+(CHOOSE(T$7,'1. General Inputs'!$J$8,'1. General Inputs'!$L$8,'1. General Inputs'!$N$8)/12)*CHOOSE(T$7,'2. Protocols'!$K17,'2. Protocols'!$L17,'2. Protocols'!$M17)+'3. ARV Substitutions'!Y43,0),"")</f>
        <v/>
      </c>
      <c r="U18" s="114" t="str">
        <f>IFERROR(MAX(T18*(1+'1. General Inputs'!$AW$16+HLOOKUP(U$7,'1. General Inputs'!$AW$10:$AY$12,ROWS('1. General Inputs'!$AU$10:$AU$12),0))+(CHOOSE(U$7,'1. General Inputs'!$J$8,'1. General Inputs'!$L$8,'1. General Inputs'!$N$8)/12)*CHOOSE(U$7,'2. Protocols'!$K17,'2. Protocols'!$L17,'2. Protocols'!$M17)+'3. ARV Substitutions'!Z43,0),"")</f>
        <v/>
      </c>
      <c r="V18" s="114" t="str">
        <f>IFERROR(MAX(U18*(1+'1. General Inputs'!$AW$16+HLOOKUP(V$7,'1. General Inputs'!$AW$10:$AY$12,ROWS('1. General Inputs'!$AU$10:$AU$12),0))+(CHOOSE(V$7,'1. General Inputs'!$J$8,'1. General Inputs'!$L$8,'1. General Inputs'!$N$8)/12)*CHOOSE(V$7,'2. Protocols'!$K17,'2. Protocols'!$L17,'2. Protocols'!$M17)+'3. ARV Substitutions'!AA43,0),"")</f>
        <v/>
      </c>
      <c r="W18" s="114" t="str">
        <f>IFERROR(MAX(V18*(1+'1. General Inputs'!$AW$16+HLOOKUP(W$7,'1. General Inputs'!$AW$10:$AY$12,ROWS('1. General Inputs'!$AU$10:$AU$12),0))+(CHOOSE(W$7,'1. General Inputs'!$J$8,'1. General Inputs'!$L$8,'1. General Inputs'!$N$8)/12)*CHOOSE(W$7,'2. Protocols'!$K17,'2. Protocols'!$L17,'2. Protocols'!$M17)+'3. ARV Substitutions'!AB43,0),"")</f>
        <v/>
      </c>
      <c r="X18" s="114" t="str">
        <f>IFERROR(MAX(W18*(1+'1. General Inputs'!$AW$16+HLOOKUP(X$7,'1. General Inputs'!$AW$10:$AY$12,ROWS('1. General Inputs'!$AU$10:$AU$12),0))+(CHOOSE(X$7,'1. General Inputs'!$J$8,'1. General Inputs'!$L$8,'1. General Inputs'!$N$8)/12)*CHOOSE(X$7,'2. Protocols'!$K17,'2. Protocols'!$L17,'2. Protocols'!$M17)+'3. ARV Substitutions'!AC43,0),"")</f>
        <v/>
      </c>
      <c r="Y18" s="114" t="str">
        <f>IFERROR(MAX(X18*(1+'1. General Inputs'!$AW$16+HLOOKUP(Y$7,'1. General Inputs'!$AW$10:$AY$12,ROWS('1. General Inputs'!$AU$10:$AU$12),0))+(CHOOSE(Y$7,'1. General Inputs'!$J$8,'1. General Inputs'!$L$8,'1. General Inputs'!$N$8)/12)*CHOOSE(Y$7,'2. Protocols'!$K17,'2. Protocols'!$L17,'2. Protocols'!$M17)+'3. ARV Substitutions'!AD43,0),"")</f>
        <v/>
      </c>
      <c r="Z18" s="114" t="str">
        <f>IFERROR(MAX(Y18*(1+'1. General Inputs'!$AW$16+HLOOKUP(Z$7,'1. General Inputs'!$AW$10:$AY$12,ROWS('1. General Inputs'!$AU$10:$AU$12),0))+(CHOOSE(Z$7,'1. General Inputs'!$J$8,'1. General Inputs'!$L$8,'1. General Inputs'!$N$8)/12)*CHOOSE(Z$7,'2. Protocols'!$K17,'2. Protocols'!$L17,'2. Protocols'!$M17)+'3. ARV Substitutions'!AE43,0),"")</f>
        <v/>
      </c>
      <c r="AA18" s="114" t="str">
        <f>IFERROR(MAX(Z18*(1+'1. General Inputs'!$AW$16+HLOOKUP(AA$7,'1. General Inputs'!$AW$10:$AY$12,ROWS('1. General Inputs'!$AU$10:$AU$12),0))+(CHOOSE(AA$7,'1. General Inputs'!$J$8,'1. General Inputs'!$L$8,'1. General Inputs'!$N$8)/12)*CHOOSE(AA$7,'2. Protocols'!$K17,'2. Protocols'!$L17,'2. Protocols'!$M17)+'3. ARV Substitutions'!AF43,0),"")</f>
        <v/>
      </c>
      <c r="AB18" s="114" t="str">
        <f>IFERROR(MAX(AA18*(1+'1. General Inputs'!$AW$16+HLOOKUP(AB$7,'1. General Inputs'!$AW$10:$AY$12,ROWS('1. General Inputs'!$AU$10:$AU$12),0))+(CHOOSE(AB$7,'1. General Inputs'!$J$8,'1. General Inputs'!$L$8,'1. General Inputs'!$N$8)/12)*CHOOSE(AB$7,'2. Protocols'!$K17,'2. Protocols'!$L17,'2. Protocols'!$M17)+'3. ARV Substitutions'!AG43,0),"")</f>
        <v/>
      </c>
      <c r="AC18" s="114" t="str">
        <f>IFERROR(MAX(AB18*(1+'1. General Inputs'!$AW$16+HLOOKUP(AC$7,'1. General Inputs'!$AW$10:$AY$12,ROWS('1. General Inputs'!$AU$10:$AU$12),0))+(CHOOSE(AC$7,'1. General Inputs'!$J$8,'1. General Inputs'!$L$8,'1. General Inputs'!$N$8)/12)*CHOOSE(AC$7,'2. Protocols'!$K17,'2. Protocols'!$L17,'2. Protocols'!$M17)+'3. ARV Substitutions'!AH43,0),"")</f>
        <v/>
      </c>
      <c r="AD18" s="114" t="str">
        <f>IFERROR(MAX(AC18*(1+'1. General Inputs'!$AW$16+HLOOKUP(AD$7,'1. General Inputs'!$AW$10:$AY$12,ROWS('1. General Inputs'!$AU$10:$AU$12),0))+(CHOOSE(AD$7,'1. General Inputs'!$J$8,'1. General Inputs'!$L$8,'1. General Inputs'!$N$8)/12)*CHOOSE(AD$7,'2. Protocols'!$K17,'2. Protocols'!$L17,'2. Protocols'!$M17)+'3. ARV Substitutions'!AI43,0),"")</f>
        <v/>
      </c>
      <c r="AE18" s="114" t="str">
        <f>IFERROR(MAX(AD18*(1+'1. General Inputs'!$AW$16+HLOOKUP(AE$7,'1. General Inputs'!$AW$10:$AY$12,ROWS('1. General Inputs'!$AU$10:$AU$12),0))+(CHOOSE(AE$7,'1. General Inputs'!$J$8,'1. General Inputs'!$L$8,'1. General Inputs'!$N$8)/12)*CHOOSE(AE$7,'2. Protocols'!$K17,'2. Protocols'!$L17,'2. Protocols'!$M17)+'3. ARV Substitutions'!AJ43,0),"")</f>
        <v/>
      </c>
      <c r="AF18" s="114" t="str">
        <f>IFERROR(MAX(AE18*(1+'1. General Inputs'!$AW$16+HLOOKUP(AF$7,'1. General Inputs'!$AW$10:$AY$12,ROWS('1. General Inputs'!$AU$10:$AU$12),0))+(CHOOSE(AF$7,'1. General Inputs'!$J$8,'1. General Inputs'!$L$8,'1. General Inputs'!$N$8)/12)*CHOOSE(AF$7,'2. Protocols'!$K17,'2. Protocols'!$L17,'2. Protocols'!$M17)+'3. ARV Substitutions'!AK43,0),"")</f>
        <v/>
      </c>
      <c r="AG18" s="114" t="str">
        <f>IFERROR(MAX(AF18*(1+'1. General Inputs'!$AW$16+HLOOKUP(AG$7,'1. General Inputs'!$AW$10:$AY$12,ROWS('1. General Inputs'!$AU$10:$AU$12),0))+(CHOOSE(AG$7,'1. General Inputs'!$J$8,'1. General Inputs'!$L$8,'1. General Inputs'!$N$8)/12)*CHOOSE(AG$7,'2. Protocols'!$K17,'2. Protocols'!$L17,'2. Protocols'!$M17)+'3. ARV Substitutions'!AL43,0),"")</f>
        <v/>
      </c>
      <c r="AH18" s="114" t="str">
        <f>IFERROR(MAX(AG18*(1+'1. General Inputs'!$AW$16+HLOOKUP(AH$7,'1. General Inputs'!$AW$10:$AY$12,ROWS('1. General Inputs'!$AU$10:$AU$12),0))+(CHOOSE(AH$7,'1. General Inputs'!$J$8,'1. General Inputs'!$L$8,'1. General Inputs'!$N$8)/12)*CHOOSE(AH$7,'2. Protocols'!$K17,'2. Protocols'!$L17,'2. Protocols'!$M17)+'3. ARV Substitutions'!AM43,0),"")</f>
        <v/>
      </c>
      <c r="AI18" s="114" t="str">
        <f>IFERROR(MAX(AH18*(1+'1. General Inputs'!$AW$16+HLOOKUP(AI$7,'1. General Inputs'!$AW$10:$AY$12,ROWS('1. General Inputs'!$AU$10:$AU$12),0))+(CHOOSE(AI$7,'1. General Inputs'!$J$8,'1. General Inputs'!$L$8,'1. General Inputs'!$N$8)/12)*CHOOSE(AI$7,'2. Protocols'!$K17,'2. Protocols'!$L17,'2. Protocols'!$M17)+'3. ARV Substitutions'!AN43,0),"")</f>
        <v/>
      </c>
      <c r="AJ18" s="114" t="str">
        <f>IFERROR(MAX(AI18*(1+'1. General Inputs'!$AW$16+HLOOKUP(AJ$7,'1. General Inputs'!$AW$10:$AY$12,ROWS('1. General Inputs'!$AU$10:$AU$12),0))+(CHOOSE(AJ$7,'1. General Inputs'!$J$8,'1. General Inputs'!$L$8,'1. General Inputs'!$N$8)/12)*CHOOSE(AJ$7,'2. Protocols'!$K17,'2. Protocols'!$L17,'2. Protocols'!$M17)+'3. ARV Substitutions'!AO43,0),"")</f>
        <v/>
      </c>
      <c r="AK18" s="114" t="str">
        <f>IFERROR(MAX(AJ18*(1+'1. General Inputs'!$AW$16+HLOOKUP(AK$7,'1. General Inputs'!$AW$10:$AY$12,ROWS('1. General Inputs'!$AU$10:$AU$12),0))+(CHOOSE(AK$7,'1. General Inputs'!$J$8,'1. General Inputs'!$L$8,'1. General Inputs'!$N$8)/12)*CHOOSE(AK$7,'2. Protocols'!$K17,'2. Protocols'!$L17,'2. Protocols'!$M17)+'3. ARV Substitutions'!AP43,0),"")</f>
        <v/>
      </c>
      <c r="AL18" s="114" t="str">
        <f>IFERROR(MAX(AK18*(1+'1. General Inputs'!$AW$16+HLOOKUP(AL$7,'1. General Inputs'!$AW$10:$AY$12,ROWS('1. General Inputs'!$AU$10:$AU$12),0))+(CHOOSE(AL$7,'1. General Inputs'!$J$8,'1. General Inputs'!$L$8,'1. General Inputs'!$N$8)/12)*CHOOSE(AL$7,'2. Protocols'!$K17,'2. Protocols'!$L17,'2. Protocols'!$M17)+'3. ARV Substitutions'!AQ43,0),"")</f>
        <v/>
      </c>
      <c r="AM18" s="114" t="str">
        <f>IFERROR(MAX(AL18*(1+'1. General Inputs'!$AW$16+HLOOKUP(AM$7,'1. General Inputs'!$AW$10:$AY$12,ROWS('1. General Inputs'!$AU$10:$AU$12),0))+(CHOOSE(AM$7,'1. General Inputs'!$J$8,'1. General Inputs'!$L$8,'1. General Inputs'!$N$8)/12)*CHOOSE(AM$7,'2. Protocols'!$K17,'2. Protocols'!$L17,'2. Protocols'!$M17)+'3. ARV Substitutions'!AR43,0),"")</f>
        <v/>
      </c>
      <c r="AN18" s="114" t="str">
        <f>IFERROR(MAX(AM18*(1+'1. General Inputs'!$AW$16+HLOOKUP(AN$7,'1. General Inputs'!$AW$10:$AY$12,ROWS('1. General Inputs'!$AU$10:$AU$12),0))+(CHOOSE(AN$7,'1. General Inputs'!$J$8,'1. General Inputs'!$L$8,'1. General Inputs'!$N$8)/12)*CHOOSE(AN$7,'2. Protocols'!$K17,'2. Protocols'!$L17,'2. Protocols'!$M17)+'3. ARV Substitutions'!AS43,0),"")</f>
        <v/>
      </c>
      <c r="AO18" s="114" t="str">
        <f>IFERROR(MAX(AN18*(1+'1. General Inputs'!$AW$16+HLOOKUP(AO$7,'1. General Inputs'!$AW$10:$AY$12,ROWS('1. General Inputs'!$AU$10:$AU$12),0))+(CHOOSE(AO$7,'1. General Inputs'!$J$8,'1. General Inputs'!$L$8,'1. General Inputs'!$N$8)/12)*CHOOSE(AO$7,'2. Protocols'!$K17,'2. Protocols'!$L17,'2. Protocols'!$M17)+'3. ARV Substitutions'!AT43,0),"")</f>
        <v/>
      </c>
      <c r="AP18" s="114" t="str">
        <f>IFERROR(MAX(AO18*(1+'1. General Inputs'!$AW$16+HLOOKUP(AP$7,'1. General Inputs'!$AW$10:$AY$12,ROWS('1. General Inputs'!$AU$10:$AU$12),0))+(CHOOSE(AP$7,'1. General Inputs'!$J$8,'1. General Inputs'!$L$8,'1. General Inputs'!$N$8)/12)*CHOOSE(AP$7,'2. Protocols'!$K17,'2. Protocols'!$L17,'2. Protocols'!$M17)+'3. ARV Substitutions'!AU43,0),"")</f>
        <v/>
      </c>
      <c r="BZ18" s="88" t="e">
        <f t="shared" si="11"/>
        <v>#VALUE!</v>
      </c>
      <c r="CA18" s="88" t="e">
        <f t="shared" si="12"/>
        <v>#VALUE!</v>
      </c>
      <c r="CB18" s="88" t="e">
        <f t="shared" si="13"/>
        <v>#VALUE!</v>
      </c>
      <c r="CC18" s="88" t="e">
        <f t="shared" si="14"/>
        <v>#VALUE!</v>
      </c>
      <c r="CD18" s="88" t="e">
        <f t="shared" si="15"/>
        <v>#VALUE!</v>
      </c>
      <c r="CE18" s="88" t="e">
        <f t="shared" si="16"/>
        <v>#VALUE!</v>
      </c>
      <c r="CF18" s="88" t="e">
        <f t="shared" si="17"/>
        <v>#VALUE!</v>
      </c>
      <c r="CG18" s="88" t="e">
        <f t="shared" si="18"/>
        <v>#VALUE!</v>
      </c>
      <c r="CH18" s="88" t="e">
        <f t="shared" si="19"/>
        <v>#VALUE!</v>
      </c>
      <c r="CI18" s="88" t="e">
        <f t="shared" si="20"/>
        <v>#VALUE!</v>
      </c>
      <c r="CJ18" s="88" t="e">
        <f t="shared" si="21"/>
        <v>#VALUE!</v>
      </c>
      <c r="CK18" s="88" t="e">
        <f t="shared" si="22"/>
        <v>#VALUE!</v>
      </c>
      <c r="CL18" s="88" t="e">
        <f t="shared" si="23"/>
        <v>#VALUE!</v>
      </c>
      <c r="CM18" s="88" t="e">
        <f t="shared" si="24"/>
        <v>#VALUE!</v>
      </c>
      <c r="CN18" s="88" t="e">
        <f t="shared" si="25"/>
        <v>#VALUE!</v>
      </c>
      <c r="CO18" s="88" t="e">
        <f t="shared" si="26"/>
        <v>#VALUE!</v>
      </c>
      <c r="CP18" s="88" t="e">
        <f t="shared" si="27"/>
        <v>#VALUE!</v>
      </c>
      <c r="CQ18" s="88" t="e">
        <f t="shared" si="28"/>
        <v>#VALUE!</v>
      </c>
      <c r="CR18" s="88" t="e">
        <f t="shared" si="29"/>
        <v>#VALUE!</v>
      </c>
      <c r="CS18" s="88" t="e">
        <f t="shared" si="30"/>
        <v>#VALUE!</v>
      </c>
      <c r="CT18" s="88" t="e">
        <f t="shared" si="31"/>
        <v>#VALUE!</v>
      </c>
      <c r="CU18" s="88" t="e">
        <f t="shared" si="32"/>
        <v>#VALUE!</v>
      </c>
      <c r="CV18" s="88" t="e">
        <f t="shared" si="33"/>
        <v>#VALUE!</v>
      </c>
      <c r="CW18" s="88" t="e">
        <f t="shared" si="34"/>
        <v>#VALUE!</v>
      </c>
      <c r="CX18" s="88" t="e">
        <f t="shared" si="35"/>
        <v>#VALUE!</v>
      </c>
      <c r="CY18" s="88" t="e">
        <f t="shared" si="36"/>
        <v>#VALUE!</v>
      </c>
      <c r="CZ18" s="88" t="e">
        <f t="shared" si="37"/>
        <v>#VALUE!</v>
      </c>
      <c r="DA18" s="88" t="e">
        <f t="shared" si="38"/>
        <v>#VALUE!</v>
      </c>
      <c r="DB18" s="88" t="e">
        <f t="shared" si="39"/>
        <v>#VALUE!</v>
      </c>
      <c r="DC18" s="88" t="e">
        <f t="shared" si="40"/>
        <v>#VALUE!</v>
      </c>
      <c r="DD18" s="88" t="e">
        <f t="shared" si="41"/>
        <v>#VALUE!</v>
      </c>
      <c r="DE18" s="88" t="e">
        <f t="shared" si="42"/>
        <v>#VALUE!</v>
      </c>
      <c r="DF18" s="88" t="e">
        <f t="shared" si="43"/>
        <v>#VALUE!</v>
      </c>
      <c r="DG18" s="88" t="e">
        <f t="shared" si="44"/>
        <v>#VALUE!</v>
      </c>
      <c r="DH18" s="88" t="e">
        <f t="shared" si="45"/>
        <v>#VALUE!</v>
      </c>
      <c r="DI18" s="88" t="e">
        <f t="shared" si="46"/>
        <v>#VALUE!</v>
      </c>
      <c r="DK18" s="27" t="str">
        <f>CONCATENATE('2. Protocols'!C17, '2. Protocols'!D17, '2. Protocols'!E17)</f>
        <v>+</v>
      </c>
      <c r="DL18" s="27" t="str">
        <f>CONCATENATE('2. Protocols'!C17, '2. Protocols'!D17, '2. Protocols'!E17, '2. Protocols'!F17, '2. Protocols'!G17,)</f>
        <v>++</v>
      </c>
      <c r="DN18" s="38">
        <f>IF(AND(OR(ISBLANK(DN$9),DN$9=0)=FALSE,OR(DN$9='2. Protocols'!$C17,DN$9='2. Protocols'!$E17,DN$9='2. Protocols'!$G17)),1,0)*'4. Formulations'!$I17</f>
        <v>0</v>
      </c>
      <c r="DO18" s="38">
        <f>IF(AND(OR(ISBLANK(DO$9),DO$9=0)=FALSE,OR(DO$9='2. Protocols'!$C17,DO$9='2. Protocols'!$E17,DO$9='2. Protocols'!$G17)),1,0)*'4. Formulations'!$I17</f>
        <v>0</v>
      </c>
      <c r="DP18" s="38">
        <f>IF(AND(OR(ISBLANK(DP$9),DP$9=0)=FALSE,OR(DP$9='2. Protocols'!$C17,DP$9='2. Protocols'!$E17,DP$9='2. Protocols'!$G17)),1,0)*'4. Formulations'!$I17</f>
        <v>0</v>
      </c>
      <c r="DQ18" s="38">
        <f>IF(AND(OR(ISBLANK(DQ$9),DQ$9=0)=FALSE,OR(DQ$9='2. Protocols'!$C17,DQ$9='2. Protocols'!$E17,DQ$9='2. Protocols'!$G17)),1,0)*'4. Formulations'!$I17</f>
        <v>0</v>
      </c>
      <c r="DR18" s="38">
        <f>IF(AND(OR(ISBLANK(DR$9),DR$9=0)=FALSE,OR(DR$9='2. Protocols'!$C17,DR$9='2. Protocols'!$E17,DR$9='2. Protocols'!$G17)),1,0)*'4. Formulations'!$I17</f>
        <v>0</v>
      </c>
      <c r="DS18" s="38">
        <f>IF(AND(OR(ISBLANK(DS$9),DS$9=0)=FALSE,OR(DS$9='2. Protocols'!$C17,DS$9='2. Protocols'!$E17,DS$9='2. Protocols'!$G17)),1,0)*'4. Formulations'!$I17</f>
        <v>0</v>
      </c>
      <c r="DT18" s="38">
        <f>IF(AND(OR(ISBLANK(DT$9),DT$9=0)=FALSE,OR(DT$9='2. Protocols'!$C17,DT$9='2. Protocols'!$E17,DT$9='2. Protocols'!$G17)),1,0)*'4. Formulations'!$I17</f>
        <v>0</v>
      </c>
      <c r="DU18" s="38">
        <f>IF(AND(OR(ISBLANK(DU$9),DU$9=0)=FALSE,OR(DU$9='2. Protocols'!$C17,DU$9='2. Protocols'!$E17,DU$9='2. Protocols'!$G17)),1,0)*'4. Formulations'!$I17</f>
        <v>0</v>
      </c>
      <c r="DV18" s="38">
        <f>IF(AND(OR(ISBLANK(DV$9),DV$9=0)=FALSE,OR(DV$9='2. Protocols'!$C17,DV$9='2. Protocols'!$E17,DV$9='2. Protocols'!$G17)),1,0)*'4. Formulations'!$I17</f>
        <v>0</v>
      </c>
      <c r="DW18" s="38">
        <f>IF(AND(OR(ISBLANK(DW$9),DW$9=0)=FALSE,OR(DW$9='2. Protocols'!$C17,DW$9='2. Protocols'!$E17,DW$9='2. Protocols'!$G17)),1,0)*'4. Formulations'!$I17</f>
        <v>0</v>
      </c>
      <c r="DX18" s="38">
        <f>IF(AND(OR(ISBLANK(DX$9),DX$9=0)=FALSE,OR(DX$9='2. Protocols'!$C17,DX$9='2. Protocols'!$E17,DX$9='2. Protocols'!$G17)),1,0)*'4. Formulations'!$I17</f>
        <v>0</v>
      </c>
      <c r="DY18" s="38">
        <f>IF(AND(OR(ISBLANK(DY$9),DY$9=0)=FALSE,OR(DY$9='2. Protocols'!$C17,DY$9='2. Protocols'!$E17,DY$9='2. Protocols'!$G17)),1,0)*'4. Formulations'!$I17</f>
        <v>0</v>
      </c>
      <c r="DZ18" s="38">
        <f>IF(AND(OR(ISBLANK(DZ$9),DZ$9=0)=FALSE,OR(DZ$9='2. Protocols'!$C17,DZ$9='2. Protocols'!$E17,DZ$9='2. Protocols'!$G17)),1,0)*'4. Formulations'!$I17</f>
        <v>0</v>
      </c>
      <c r="EA18" s="38">
        <f>IF(AND(OR(ISBLANK(EA$9),EA$9=0)=FALSE,OR(EA$9='2. Protocols'!$C17,EA$9='2. Protocols'!$E17,EA$9='2. Protocols'!$G17)),1,0)*'4. Formulations'!$I17</f>
        <v>0</v>
      </c>
      <c r="EB18" s="38">
        <f>IF(AND(OR(ISBLANK(EB$9),EB$9=0)=FALSE,OR(EB$9='2. Protocols'!$C17,EB$9='2. Protocols'!$E17,EB$9='2. Protocols'!$G17)),1,0)*'4. Formulations'!$I17</f>
        <v>0</v>
      </c>
      <c r="EC18" s="38">
        <f>IF(AND(OR(ISBLANK(EC$9),EC$9=0)=FALSE,OR(EC$9='2. Protocols'!$C17,EC$9='2. Protocols'!$E17,EC$9='2. Protocols'!$G17)),1,0)*'4. Formulations'!$I17</f>
        <v>0</v>
      </c>
      <c r="ED18" s="38">
        <f>IF(AND(OR(ISBLANK(ED$9),ED$9=0)=FALSE,OR(ED$9='2. Protocols'!$C17,ED$9='2. Protocols'!$E17,ED$9='2. Protocols'!$G17)),1,0)*'4. Formulations'!$I17</f>
        <v>0</v>
      </c>
      <c r="EE18" s="38">
        <f>IF(AND(OR(ISBLANK(EE$9),EE$9=0)=FALSE,OR(EE$9='2. Protocols'!$C17,EE$9='2. Protocols'!$E17,EE$9='2. Protocols'!$G17)),1,0)*'4. Formulations'!$I17</f>
        <v>0</v>
      </c>
      <c r="EF18" s="38">
        <f>IF(AND(OR(ISBLANK(EF$9),EF$9=0)=FALSE,OR(EF$9='2. Protocols'!$C17,EF$9='2. Protocols'!$E17,EF$9='2. Protocols'!$G17)),1,0)*'4. Formulations'!$I17</f>
        <v>0</v>
      </c>
      <c r="EG18" s="38">
        <f>IF(AND(OR(ISBLANK(EG$9),EG$9=0)=FALSE,OR(EG$9='2. Protocols'!$C17,EG$9='2. Protocols'!$E17,EG$9='2. Protocols'!$G17)),1,0)*'4. Formulations'!$I17</f>
        <v>0</v>
      </c>
      <c r="EH18" s="38">
        <f>IF(AND(OR(ISBLANK(EH$9),EH$9=0)=FALSE,OR(EH$9='2. Protocols'!$C17,EH$9='2. Protocols'!$E17,EH$9='2. Protocols'!$G17)),1,0)*'4. Formulations'!$I17</f>
        <v>0</v>
      </c>
      <c r="EI18" s="38">
        <f>IF(AND(OR(ISBLANK(EI$9),EI$9=0)=FALSE,OR(EI$9='2. Protocols'!$C17,EI$9='2. Protocols'!$E17,EI$9='2. Protocols'!$G17)),1,0)*'4. Formulations'!$I17</f>
        <v>0</v>
      </c>
      <c r="EK18" s="38">
        <f>IF(AND(OR(ISBLANK(EK$9),EK$9=0)=FALSE,EK$9=$DK18),1,0)*'4. Formulations'!$J17</f>
        <v>0</v>
      </c>
      <c r="EL18" s="38">
        <f>IF(AND(OR(ISBLANK(EL$9),EL$9=0)=FALSE,EL$9=$DK18),1,0)*'4. Formulations'!$J17</f>
        <v>0</v>
      </c>
      <c r="EM18" s="38">
        <f>IF(AND(OR(ISBLANK(EM$9),EM$9=0)=FALSE,EM$9=$DK18),1,0)*'4. Formulations'!$J17</f>
        <v>0</v>
      </c>
      <c r="EN18" s="38">
        <f>IF(AND(OR(ISBLANK(EN$9),EN$9=0)=FALSE,EN$9=$DK18),1,0)*'4. Formulations'!$J17</f>
        <v>0</v>
      </c>
      <c r="EO18" s="38">
        <f>IF(AND(OR(ISBLANK(EO$9),EO$9=0)=FALSE,EO$9=$DK18),1,0)*'4. Formulations'!$J17</f>
        <v>0</v>
      </c>
      <c r="EP18" s="38">
        <f>IF(AND(OR(ISBLANK(EP$9),EP$9=0)=FALSE,EP$9=$DK18),1,0)*'4. Formulations'!$J17</f>
        <v>0</v>
      </c>
      <c r="EQ18" s="38">
        <f>IF(AND(OR(ISBLANK(EQ$9),EQ$9=0)=FALSE,EQ$9=$DK18),1,0)*'4. Formulations'!$J17</f>
        <v>0</v>
      </c>
      <c r="ER18" s="38">
        <f>IF(AND(OR(ISBLANK(ER$9),ER$9=0)=FALSE,ER$9=$DK18),1,0)*'4. Formulations'!$J17</f>
        <v>0</v>
      </c>
      <c r="ES18" s="38">
        <f>IF(AND(OR(ISBLANK(ES$9),ES$9=0)=FALSE,ES$9=$DK18),1,0)*'4. Formulations'!$J17</f>
        <v>0</v>
      </c>
      <c r="ET18" s="38">
        <f>IF(AND(OR(ISBLANK(ET$9),ET$9=0)=FALSE,ET$9=$DK18),1,0)*'4. Formulations'!$J17</f>
        <v>0</v>
      </c>
      <c r="EU18" s="38">
        <f>IF(AND(OR(ISBLANK(EU$9),EU$9=0)=FALSE,EU$9=$DK18),1,0)*'4. Formulations'!$J17</f>
        <v>0</v>
      </c>
      <c r="EV18" s="38">
        <f>IF(AND(OR(ISBLANK(EV$9),EV$9=0)=FALSE,EV$9=$DK18),1,0)*'4. Formulations'!$J17</f>
        <v>0</v>
      </c>
      <c r="EW18" s="38">
        <f>IF(AND(OR(ISBLANK(EW$9),EW$9=0)=FALSE,EW$9=$DK18),1,0)*'4. Formulations'!$J17</f>
        <v>0</v>
      </c>
      <c r="EY18" s="38">
        <f>IF(AND(OR(ISBLANK(EY$9),EY$9=0)=FALSE,SUM($EK18:$EW18)&gt;0,EY$9='2. Protocols'!$G17),1,0)*'4. Formulations'!$J17</f>
        <v>0</v>
      </c>
      <c r="EZ18" s="38">
        <f>IF(AND(OR(ISBLANK(EZ$9),EZ$9=0)=FALSE,SUM($EK18:$EW18)&gt;0,EZ$9='2. Protocols'!$G17),1,0)*'4. Formulations'!$J17</f>
        <v>0</v>
      </c>
      <c r="FA18" s="38">
        <f>IF(AND(OR(ISBLANK(FA$9),FA$9=0)=FALSE,SUM($EK18:$EW18)&gt;0,FA$9='2. Protocols'!$G17),1,0)*'4. Formulations'!$J17</f>
        <v>0</v>
      </c>
      <c r="FB18" s="38">
        <f>IF(AND(OR(ISBLANK(FB$9),FB$9=0)=FALSE,SUM($EK18:$EW18)&gt;0,FB$9='2. Protocols'!$G17),1,0)*'4. Formulations'!$J17</f>
        <v>0</v>
      </c>
      <c r="FC18" s="38">
        <f>IF(AND(OR(ISBLANK(FC$9),FC$9=0)=FALSE,SUM($EK18:$EW18)&gt;0,FC$9='2. Protocols'!$G17),1,0)*'4. Formulations'!$J17</f>
        <v>0</v>
      </c>
      <c r="FD18" s="38">
        <f>IF(AND(OR(ISBLANK(FD$9),FD$9=0)=FALSE,SUM($EK18:$EW18)&gt;0,FD$9='2. Protocols'!$G17),1,0)*'4. Formulations'!$J17</f>
        <v>0</v>
      </c>
      <c r="FE18" s="38">
        <f>IF(AND(OR(ISBLANK(FE$9),FE$9=0)=FALSE,SUM($EK18:$EW18)&gt;0,FE$9='2. Protocols'!$G17),1,0)*'4. Formulations'!$J17</f>
        <v>0</v>
      </c>
      <c r="FF18" s="38">
        <f>IF(AND(OR(ISBLANK(FF$9),FF$9=0)=FALSE,SUM($EK18:$EW18)&gt;0,FF$9='2. Protocols'!$G17),1,0)*'4. Formulations'!$J17</f>
        <v>0</v>
      </c>
      <c r="FG18" s="38">
        <f>IF(AND(OR(ISBLANK(FG$9),FG$9=0)=FALSE,SUM($EK18:$EW18)&gt;0,FG$9='2. Protocols'!$G17),1,0)*'4. Formulations'!$J17</f>
        <v>0</v>
      </c>
      <c r="FH18" s="38">
        <f>IF(AND(OR(ISBLANK(FH$9),FH$9=0)=FALSE,SUM($EK18:$EW18)&gt;0,FH$9='2. Protocols'!$G17),1,0)*'4. Formulations'!$J17</f>
        <v>0</v>
      </c>
      <c r="FI18" s="38">
        <f>IF(AND(OR(ISBLANK(FI$9),FI$9=0)=FALSE,SUM($EK18:$EW18)&gt;0,FI$9='2. Protocols'!$G17),1,0)*'4. Formulations'!$J17</f>
        <v>0</v>
      </c>
      <c r="FJ18" s="38">
        <f>IF(AND(OR(ISBLANK(FJ$9),FJ$9=0)=FALSE,SUM($EK18:$EW18)&gt;0,FJ$9='2. Protocols'!$G17),1,0)*'4. Formulations'!$J17</f>
        <v>0</v>
      </c>
      <c r="FK18" s="38">
        <f>IF(AND(OR(ISBLANK(FK$9),FK$9=0)=FALSE,SUM($EK18:$EW18)&gt;0,FK$9='2. Protocols'!$G17),1,0)*'4. Formulations'!$J17</f>
        <v>0</v>
      </c>
      <c r="FL18" s="38">
        <f>IF(AND(OR(ISBLANK(FL$9),FL$9=0)=FALSE,SUM($EK18:$EW18)&gt;0,FL$9='2. Protocols'!$G17),1,0)*'4. Formulations'!$J17</f>
        <v>0</v>
      </c>
      <c r="FM18" s="38">
        <f>IF(AND(OR(ISBLANK(FM$9),FM$9=0)=FALSE,SUM($EK18:$EW18)&gt;0,FM$9='2. Protocols'!$G17),1,0)*'4. Formulations'!$J17</f>
        <v>0</v>
      </c>
      <c r="FN18" s="38">
        <f>IF(AND(OR(ISBLANK(FN$9),FN$9=0)=FALSE,SUM($EK18:$EW18)&gt;0,FN$9='2. Protocols'!$G17),1,0)*'4. Formulations'!$J17</f>
        <v>0</v>
      </c>
      <c r="FO18" s="38">
        <f>IF(AND(OR(ISBLANK(FO$9),FO$9=0)=FALSE,SUM($EK18:$EW18)&gt;0,FO$9='2. Protocols'!$G17),1,0)*'4. Formulations'!$J17</f>
        <v>0</v>
      </c>
      <c r="FP18" s="38">
        <f>IF(AND(OR(ISBLANK(FP$9),FP$9=0)=FALSE,SUM($EK18:$EW18)&gt;0,FP$9='2. Protocols'!$G17),1,0)*'4. Formulations'!$J17</f>
        <v>0</v>
      </c>
      <c r="FQ18" s="38">
        <f>IF(AND(OR(ISBLANK(FQ$9),FQ$9=0)=FALSE,SUM($EK18:$EW18)&gt;0,FQ$9='2. Protocols'!$G17),1,0)*'4. Formulations'!$J17</f>
        <v>0</v>
      </c>
      <c r="FR18" s="38">
        <f>IF(AND(OR(ISBLANK(FR$9),FR$9=0)=FALSE,SUM($EK18:$EW18)&gt;0,FR$9='2. Protocols'!$G17),1,0)*'4. Formulations'!$J17</f>
        <v>0</v>
      </c>
      <c r="FS18" s="38">
        <f>IF(AND(OR(ISBLANK(FS$9),FS$9=0)=FALSE,SUM($EK18:$EW18)&gt;0,FS$9='2. Protocols'!$G17),1,0)*'4. Formulations'!$J17</f>
        <v>0</v>
      </c>
      <c r="FT18" s="38">
        <f>IF(AND(OR(ISBLANK(FT$9),FT$9=0)=FALSE,SUM($EK18:$EW18)&gt;0,FT$9='2. Protocols'!$G17),1,0)*'4. Formulations'!$J17</f>
        <v>0</v>
      </c>
      <c r="FV18" s="38">
        <f>IF(AND(OR(ISBLANK(EY$9),EY$9=0)=FALSE,FV$9=$DL18),1,0)*'4. Formulations'!$K17</f>
        <v>0</v>
      </c>
      <c r="FW18" s="38">
        <f>IF(AND(OR(ISBLANK(EZ$9),EZ$9=0)=FALSE,FW$9=$DL18),1,0)*'4. Formulations'!$K17</f>
        <v>0</v>
      </c>
      <c r="FX18" s="38">
        <f>IF(AND(OR(ISBLANK(FA$9),FA$9=0)=FALSE,FX$9=$DL18),1,0)*'4. Formulations'!$K17</f>
        <v>0</v>
      </c>
      <c r="FY18" s="38">
        <f>IF(AND(OR(ISBLANK(FB$9),FB$9=0)=FALSE,FY$9=$DL18),1,0)*'4. Formulations'!$K17</f>
        <v>0</v>
      </c>
      <c r="FZ18" s="38">
        <f>IF(AND(OR(ISBLANK(FC$9),FC$9=0)=FALSE,FZ$9=$DL18),1,0)*'4. Formulations'!$K17</f>
        <v>0</v>
      </c>
      <c r="GA18" s="38">
        <f>IF(AND(OR(ISBLANK(FD$9),FD$9=0)=FALSE,GA$9=$DL18),1,0)*'4. Formulations'!$K17</f>
        <v>0</v>
      </c>
      <c r="GB18" s="38">
        <f>IF(AND(OR(ISBLANK(FE$9),FE$9=0)=FALSE,GB$9=$DL18),1,0)*'4. Formulations'!$K17</f>
        <v>0</v>
      </c>
      <c r="GC18" s="38">
        <f>IF(AND(OR(ISBLANK(FF$9),FF$9=0)=FALSE,GC$9=$DL18),1,0)*'4. Formulations'!$K17</f>
        <v>0</v>
      </c>
      <c r="GD18" s="38">
        <f>IF(AND(OR(ISBLANK(FG$9),FG$9=0)=FALSE,GD$9=$DL18),1,0)*'4. Formulations'!$K17</f>
        <v>0</v>
      </c>
      <c r="GE18" s="38">
        <f>IF(AND(OR(ISBLANK(FH$9),FH$9=0)=FALSE,GE$9=$DL18),1,0)*'4. Formulations'!$K17</f>
        <v>0</v>
      </c>
      <c r="GF18" s="38">
        <f>IF(AND(OR(ISBLANK(FI$9),FI$9=0)=FALSE,GF$9=$DL18),1,0)*'4. Formulations'!$K17</f>
        <v>0</v>
      </c>
      <c r="GG18" s="38">
        <f>IF(AND(OR(ISBLANK(FJ$9),FJ$9=0)=FALSE,GG$9=$DL18),1,0)*'4. Formulations'!$K17</f>
        <v>0</v>
      </c>
      <c r="GH18" s="38">
        <f>IF(AND(OR(ISBLANK(FK$9),FK$9=0)=FALSE,GH$9=$DL18),1,0)*'4. Formulations'!$K17</f>
        <v>0</v>
      </c>
      <c r="GI18" s="38">
        <f>IF(AND(OR(ISBLANK(FL$9),FL$9=0)=FALSE,GI$9=$DL18),1,0)*'4. Formulations'!$K17</f>
        <v>0</v>
      </c>
      <c r="GJ18" s="38">
        <f>IF(AND(OR(ISBLANK(FM$9),FM$9=0)=FALSE,GJ$9=$DL18),1,0)*'4. Formulations'!$K17</f>
        <v>0</v>
      </c>
      <c r="GL18" s="38">
        <f>IF(AND(OR(ISBLANK(GL$9),GL$9=0)=FALSE,OR(GL$9='2. Protocols'!$C17,GL$9='2. Protocols'!$E17,GL$9='2. Protocols'!$G17)),1,0)*'4. Formulations'!$L17</f>
        <v>0</v>
      </c>
      <c r="GM18" s="38">
        <f>IF(AND(OR(ISBLANK(GM$9),GM$9=0)=FALSE,OR(GM$9='2. Protocols'!$C17,GM$9='2. Protocols'!$E17,GM$9='2. Protocols'!$G17)),1,0)*'4. Formulations'!$L17</f>
        <v>0</v>
      </c>
      <c r="GN18" s="38">
        <f>IF(AND(OR(ISBLANK(GN$9),GN$9=0)=FALSE,OR(GN$9='2. Protocols'!$C17,GN$9='2. Protocols'!$E17,GN$9='2. Protocols'!$G17)),1,0)*'4. Formulations'!$L17</f>
        <v>0</v>
      </c>
      <c r="GO18" s="38">
        <f>IF(AND(OR(ISBLANK(GO$9),GO$9=0)=FALSE,OR(GO$9='2. Protocols'!$C17,GO$9='2. Protocols'!$E17,GO$9='2. Protocols'!$G17)),1,0)*'4. Formulations'!$L17</f>
        <v>0</v>
      </c>
      <c r="GP18" s="38">
        <f>IF(AND(OR(ISBLANK(GP$9),GP$9=0)=FALSE,OR(GP$9='2. Protocols'!$C17,GP$9='2. Protocols'!$E17,GP$9='2. Protocols'!$G17)),1,0)*'4. Formulations'!$L17</f>
        <v>0</v>
      </c>
      <c r="GQ18" s="38">
        <f>IF(AND(OR(ISBLANK(GQ$9),GQ$9=0)=FALSE,OR(GQ$9='2. Protocols'!$C17,GQ$9='2. Protocols'!$E17,GQ$9='2. Protocols'!$G17)),1,0)*'4. Formulations'!$L17</f>
        <v>0</v>
      </c>
      <c r="GR18" s="38">
        <f>IF(AND(OR(ISBLANK(GR$9),GR$9=0)=FALSE,OR(GR$9='2. Protocols'!$C17,GR$9='2. Protocols'!$E17,GR$9='2. Protocols'!$G17)),1,0)*'4. Formulations'!$L17</f>
        <v>0</v>
      </c>
      <c r="GS18" s="38">
        <f>IF(AND(OR(ISBLANK(GS$9),GS$9=0)=FALSE,OR(GS$9='2. Protocols'!$C17,GS$9='2. Protocols'!$E17,GS$9='2. Protocols'!$G17)),1,0)*'4. Formulations'!$L17</f>
        <v>0</v>
      </c>
      <c r="GT18" s="38">
        <f>IF(AND(OR(ISBLANK(GT$9),GT$9=0)=FALSE,OR(GT$9='2. Protocols'!$C17,GT$9='2. Protocols'!$E17,GT$9='2. Protocols'!$G17)),1,0)*'4. Formulations'!$L17</f>
        <v>0</v>
      </c>
      <c r="GU18" s="38">
        <f>IF(AND(OR(ISBLANK(GU$9),GU$9=0)=FALSE,OR(GU$9='2. Protocols'!$C17,GU$9='2. Protocols'!$E17,GU$9='2. Protocols'!$G17)),1,0)*'4. Formulations'!$L17</f>
        <v>0</v>
      </c>
      <c r="GV18" s="38">
        <f>IF(AND(OR(ISBLANK(GV$9),GV$9=0)=FALSE,OR(GV$9='2. Protocols'!$C17,GV$9='2. Protocols'!$E17,GV$9='2. Protocols'!$G17)),1,0)*'4. Formulations'!$L17</f>
        <v>0</v>
      </c>
      <c r="GW18" s="38">
        <f>IF(AND(OR(ISBLANK(GW$9),GW$9=0)=FALSE,OR(GW$9='2. Protocols'!$C17,GW$9='2. Protocols'!$E17,GW$9='2. Protocols'!$G17)),1,0)*'4. Formulations'!$L17</f>
        <v>0</v>
      </c>
      <c r="GX18" s="38">
        <f>IF(AND(OR(ISBLANK(GX$9),GX$9=0)=FALSE,OR(GX$9='2. Protocols'!$C17,GX$9='2. Protocols'!$E17,GX$9='2. Protocols'!$G17)),1,0)*'4. Formulations'!$L17</f>
        <v>0</v>
      </c>
      <c r="GY18" s="38">
        <f>IF(AND(OR(ISBLANK(GY$9),GY$9=0)=FALSE,OR(GY$9='2. Protocols'!$C17,GY$9='2. Protocols'!$E17,GY$9='2. Protocols'!$G17)),1,0)*'4. Formulations'!$L17</f>
        <v>0</v>
      </c>
      <c r="GZ18" s="38">
        <f>IF(AND(OR(ISBLANK(GZ$9),GZ$9=0)=FALSE,OR(GZ$9='2. Protocols'!$C17,GZ$9='2. Protocols'!$E17,GZ$9='2. Protocols'!$G17)),1,0)*'4. Formulations'!$L17</f>
        <v>0</v>
      </c>
      <c r="HA18" s="38">
        <f>IF(AND(OR(ISBLANK(HA$9),HA$9=0)=FALSE,OR(HA$9='2. Protocols'!$C17,HA$9='2. Protocols'!$E17,HA$9='2. Protocols'!$G17)),1,0)*'4. Formulations'!$L17</f>
        <v>0</v>
      </c>
      <c r="HB18" s="38">
        <f>IF(AND(OR(ISBLANK(HB$9),HB$9=0)=FALSE,OR(HB$9='2. Protocols'!$C17,HB$9='2. Protocols'!$E17,HB$9='2. Protocols'!$G17)),1,0)*'4. Formulations'!$L17</f>
        <v>0</v>
      </c>
      <c r="HC18" s="38">
        <f>IF(AND(OR(ISBLANK(HC$9),HC$9=0)=FALSE,OR(HC$9='2. Protocols'!$C17,HC$9='2. Protocols'!$E17,HC$9='2. Protocols'!$G17)),1,0)*'4. Formulations'!$L17</f>
        <v>0</v>
      </c>
      <c r="HD18" s="38">
        <f>IF(AND(OR(ISBLANK(HD$9),HD$9=0)=FALSE,OR(HD$9='2. Protocols'!$C17,HD$9='2. Protocols'!$E17,HD$9='2. Protocols'!$G17)),1,0)*'4. Formulations'!$L17</f>
        <v>0</v>
      </c>
      <c r="HE18" s="38">
        <f>IF(AND(OR(ISBLANK(HE$9),HE$9=0)=FALSE,OR(HE$9='2. Protocols'!$C17,HE$9='2. Protocols'!$E17,HE$9='2. Protocols'!$G17)),1,0)*'4. Formulations'!$L17</f>
        <v>0</v>
      </c>
      <c r="HF18" s="38">
        <f>IF(AND(OR(ISBLANK(HF$9),HF$9=0)=FALSE,OR(HF$9='2. Protocols'!$C17,HF$9='2. Protocols'!$E17,HF$9='2. Protocols'!$G17)),1,0)*'4. Formulations'!$L17</f>
        <v>0</v>
      </c>
      <c r="HG18" s="38">
        <f>IF(AND(OR(ISBLANK(HG$9),HG$9=0)=FALSE,OR(HG$9='2. Protocols'!$C17,HG$9='2. Protocols'!$E17,HG$9='2. Protocols'!$G17)),1,0)*'4. Formulations'!$L17</f>
        <v>0</v>
      </c>
      <c r="HI18" s="38">
        <f>IF(AND(OR(ISBLANK(HI$9),HI$9=0)=FALSE,HI$9=$DK18),1,0)*'4. Formulations'!$M17</f>
        <v>0</v>
      </c>
      <c r="HJ18" s="38">
        <f>IF(AND(OR(ISBLANK(HJ$9),HJ$9=0)=FALSE,HJ$9=$DK18),1,0)*'4. Formulations'!$M17</f>
        <v>0</v>
      </c>
      <c r="HK18" s="38">
        <f>IF(AND(OR(ISBLANK(HK$9),HK$9=0)=FALSE,HK$9=$DK18),1,0)*'4. Formulations'!$M17</f>
        <v>0</v>
      </c>
      <c r="HL18" s="38">
        <f>IF(AND(OR(ISBLANK(HL$9),HL$9=0)=FALSE,HL$9=$DK18),1,0)*'4. Formulations'!$M17</f>
        <v>0</v>
      </c>
      <c r="HM18" s="38">
        <f>IF(AND(OR(ISBLANK(HM$9),HM$9=0)=FALSE,HM$9=$DK18),1,0)*'4. Formulations'!$M17</f>
        <v>0</v>
      </c>
      <c r="HN18" s="38">
        <f>IF(AND(OR(ISBLANK(HN$9),HN$9=0)=FALSE,HN$9=$DK18),1,0)*'4. Formulations'!$M17</f>
        <v>0</v>
      </c>
      <c r="HO18" s="38">
        <f>IF(AND(OR(ISBLANK(HO$9),HO$9=0)=FALSE,HO$9=$DK18),1,0)*'4. Formulations'!$M17</f>
        <v>0</v>
      </c>
      <c r="HP18" s="38">
        <f>IF(AND(OR(ISBLANK(HP$9),HP$9=0)=FALSE,HP$9=$DK18),1,0)*'4. Formulations'!$M17</f>
        <v>0</v>
      </c>
      <c r="HQ18" s="38">
        <f>IF(AND(OR(ISBLANK(HQ$9),HQ$9=0)=FALSE,HQ$9=$DK18),1,0)*'4. Formulations'!$M17</f>
        <v>0</v>
      </c>
      <c r="HR18" s="38">
        <f>IF(AND(OR(ISBLANK(HR$9),HR$9=0)=FALSE,HR$9=$DK18),1,0)*'4. Formulations'!$M17</f>
        <v>0</v>
      </c>
      <c r="HS18" s="38">
        <f>IF(AND(OR(ISBLANK(HS$9),HS$9=0)=FALSE,HS$9=$DK18),1,0)*'4. Formulations'!$M17</f>
        <v>0</v>
      </c>
      <c r="HT18" s="38">
        <f>IF(AND(OR(ISBLANK(HT$9),HT$9=0)=FALSE,HT$9=$DK18),1,0)*'4. Formulations'!$M17</f>
        <v>0</v>
      </c>
      <c r="HU18" s="38">
        <f>IF(AND(OR(ISBLANK(HU$9),HU$9=0)=FALSE,HU$9=$DK18),1,0)*'4. Formulations'!$M17</f>
        <v>0</v>
      </c>
      <c r="HW18" s="38">
        <f>IF(AND(OR(ISBLANK(HW$9),HW$9=0)=FALSE,SUM($HI18:$HU18)&gt;0,HW$9='2. Protocols'!$G17),1,0)*'4. Formulations'!$M17</f>
        <v>0</v>
      </c>
      <c r="HX18" s="38">
        <f>IF(AND(OR(ISBLANK(HX$9),HX$9=0)=FALSE,SUM($HI18:$HU18)&gt;0,HX$9='2. Protocols'!$G17),1,0)*'4. Formulations'!$M17</f>
        <v>0</v>
      </c>
      <c r="HY18" s="38">
        <f>IF(AND(OR(ISBLANK(HY$9),HY$9=0)=FALSE,SUM($HI18:$HU18)&gt;0,HY$9='2. Protocols'!$G17),1,0)*'4. Formulations'!$M17</f>
        <v>0</v>
      </c>
      <c r="HZ18" s="38">
        <f>IF(AND(OR(ISBLANK(HZ$9),HZ$9=0)=FALSE,SUM($HI18:$HU18)&gt;0,HZ$9='2. Protocols'!$G17),1,0)*'4. Formulations'!$M17</f>
        <v>0</v>
      </c>
      <c r="IA18" s="38">
        <f>IF(AND(OR(ISBLANK(IA$9),IA$9=0)=FALSE,SUM($HI18:$HU18)&gt;0,IA$9='2. Protocols'!$G17),1,0)*'4. Formulations'!$M17</f>
        <v>0</v>
      </c>
      <c r="IB18" s="38">
        <f>IF(AND(OR(ISBLANK(IB$9),IB$9=0)=FALSE,SUM($HI18:$HU18)&gt;0,IB$9='2. Protocols'!$G17),1,0)*'4. Formulations'!$M17</f>
        <v>0</v>
      </c>
      <c r="IC18" s="38">
        <f>IF(AND(OR(ISBLANK(IC$9),IC$9=0)=FALSE,SUM($HI18:$HU18)&gt;0,IC$9='2. Protocols'!$G17),1,0)*'4. Formulations'!$M17</f>
        <v>0</v>
      </c>
      <c r="ID18" s="38">
        <f>IF(AND(OR(ISBLANK(ID$9),ID$9=0)=FALSE,SUM($HI18:$HU18)&gt;0,ID$9='2. Protocols'!$G17),1,0)*'4. Formulations'!$M17</f>
        <v>0</v>
      </c>
      <c r="IE18" s="38">
        <f>IF(AND(OR(ISBLANK(IE$9),IE$9=0)=FALSE,SUM($HI18:$HU18)&gt;0,IE$9='2. Protocols'!$G17),1,0)*'4. Formulations'!$M17</f>
        <v>0</v>
      </c>
      <c r="IF18" s="38">
        <f>IF(AND(OR(ISBLANK(IF$9),IF$9=0)=FALSE,SUM($HI18:$HU18)&gt;0,IF$9='2. Protocols'!$G17),1,0)*'4. Formulations'!$M17</f>
        <v>0</v>
      </c>
      <c r="IG18" s="38">
        <f>IF(AND(OR(ISBLANK(IG$9),IG$9=0)=FALSE,SUM($HI18:$HU18)&gt;0,IG$9='2. Protocols'!$G17),1,0)*'4. Formulations'!$M17</f>
        <v>0</v>
      </c>
      <c r="IH18" s="38">
        <f>IF(AND(OR(ISBLANK(IH$9),IH$9=0)=FALSE,SUM($HI18:$HU18)&gt;0,IH$9='2. Protocols'!$G17),1,0)*'4. Formulations'!$M17</f>
        <v>0</v>
      </c>
      <c r="II18" s="38">
        <f>IF(AND(OR(ISBLANK(II$9),II$9=0)=FALSE,SUM($HI18:$HU18)&gt;0,II$9='2. Protocols'!$G17),1,0)*'4. Formulations'!$M17</f>
        <v>0</v>
      </c>
      <c r="IJ18" s="38">
        <f>IF(AND(OR(ISBLANK(IJ$9),IJ$9=0)=FALSE,SUM($HI18:$HU18)&gt;0,IJ$9='2. Protocols'!$G17),1,0)*'4. Formulations'!$M17</f>
        <v>0</v>
      </c>
      <c r="IK18" s="38">
        <f>IF(AND(OR(ISBLANK(IK$9),IK$9=0)=FALSE,SUM($HI18:$HU18)&gt;0,IK$9='2. Protocols'!$G17),1,0)*'4. Formulations'!$M17</f>
        <v>0</v>
      </c>
      <c r="IL18" s="38">
        <f>IF(AND(OR(ISBLANK(IL$9),IL$9=0)=FALSE,SUM($HI18:$HU18)&gt;0,IL$9='2. Protocols'!$G17),1,0)*'4. Formulations'!$M17</f>
        <v>0</v>
      </c>
      <c r="IM18" s="38">
        <f>IF(AND(OR(ISBLANK(IM$9),IM$9=0)=FALSE,SUM($HI18:$HU18)&gt;0,IM$9='2. Protocols'!$G17),1,0)*'4. Formulations'!$M17</f>
        <v>0</v>
      </c>
      <c r="IN18" s="38">
        <f>IF(AND(OR(ISBLANK(IN$9),IN$9=0)=FALSE,SUM($HI18:$HU18)&gt;0,IN$9='2. Protocols'!$G17),1,0)*'4. Formulations'!$M17</f>
        <v>0</v>
      </c>
      <c r="IO18" s="38">
        <f>IF(AND(OR(ISBLANK(IO$9),IO$9=0)=FALSE,SUM($HI18:$HU18)&gt;0,IO$9='2. Protocols'!$G17),1,0)*'4. Formulations'!$M17</f>
        <v>0</v>
      </c>
      <c r="IP18" s="38">
        <f>IF(AND(OR(ISBLANK(IP$9),IP$9=0)=FALSE,SUM($HI18:$HU18)&gt;0,IP$9='2. Protocols'!$G17),1,0)*'4. Formulations'!$M17</f>
        <v>0</v>
      </c>
      <c r="IQ18" s="38">
        <f>IF(AND(OR(ISBLANK(IQ$9),IQ$9=0)=FALSE,SUM($HI18:$HU18)&gt;0,IQ$9='2. Protocols'!$G17),1,0)*'4. Formulations'!$M17</f>
        <v>0</v>
      </c>
      <c r="IR18" s="38">
        <f>IF(AND(OR(ISBLANK(IR$9),IR$9=0)=FALSE,SUM($HI18:$HU18)&gt;0,IR$9='2. Protocols'!$G17),1,0)*'4. Formulations'!$M17</f>
        <v>0</v>
      </c>
      <c r="IT18" s="38">
        <f>IF(AND(OR(ISBLANK(IT$9),IT$9=0)=FALSE,IT$9=$DL18),1,0)*'4. Formulations'!$N17</f>
        <v>0</v>
      </c>
      <c r="IU18" s="38">
        <f>IF(AND(OR(ISBLANK(IU$9),IU$9=0)=FALSE,IU$9=$DL18),1,0)*'4. Formulations'!$N17</f>
        <v>0</v>
      </c>
      <c r="IV18" s="38">
        <f>IF(AND(OR(ISBLANK(IV$9),IV$9=0)=FALSE,IV$9=$DL18),1,0)*'4. Formulations'!$N17</f>
        <v>0</v>
      </c>
      <c r="IW18" s="38">
        <f>IF(AND(OR(ISBLANK(IW$9),IW$9=0)=FALSE,IW$9=$DL18),1,0)*'4. Formulations'!$N17</f>
        <v>0</v>
      </c>
      <c r="IX18" s="38">
        <f>IF(AND(OR(ISBLANK(IX$9),IX$9=0)=FALSE,IX$9=$DL18),1,0)*'4. Formulations'!$N17</f>
        <v>0</v>
      </c>
      <c r="IY18" s="38">
        <f>IF(AND(OR(ISBLANK(IY$9),IY$9=0)=FALSE,IY$9=$DL18),1,0)*'4. Formulations'!$N17</f>
        <v>0</v>
      </c>
      <c r="IZ18" s="38">
        <f>IF(AND(OR(ISBLANK(IZ$9),IZ$9=0)=FALSE,IZ$9=$DL18),1,0)*'4. Formulations'!$N17</f>
        <v>0</v>
      </c>
      <c r="JA18" s="38">
        <f>IF(AND(OR(ISBLANK(JA$9),JA$9=0)=FALSE,JA$9=$DL18),1,0)*'4. Formulations'!$N17</f>
        <v>0</v>
      </c>
      <c r="JB18" s="38">
        <f>IF(AND(OR(ISBLANK(JB$9),JB$9=0)=FALSE,JB$9=$DL18),1,0)*'4. Formulations'!$N17</f>
        <v>0</v>
      </c>
      <c r="JC18" s="38">
        <f>IF(AND(OR(ISBLANK(JC$9),JC$9=0)=FALSE,JC$9=$DL18),1,0)*'4. Formulations'!$N17</f>
        <v>0</v>
      </c>
      <c r="JD18" s="38">
        <f>IF(AND(OR(ISBLANK(JD$9),JD$9=0)=FALSE,JD$9=$DL18),1,0)*'4. Formulations'!$N17</f>
        <v>0</v>
      </c>
      <c r="JE18" s="38">
        <f>IF(AND(OR(ISBLANK(JE$9),JE$9=0)=FALSE,JE$9=$DL18),1,0)*'4. Formulations'!$N17</f>
        <v>0</v>
      </c>
      <c r="JF18" s="38">
        <f>IF(AND(OR(ISBLANK(JF$9),JF$9=0)=FALSE,JF$9=$DL18),1,0)*'4. Formulations'!$N17</f>
        <v>0</v>
      </c>
      <c r="JG18" s="38">
        <f>IF(AND(OR(ISBLANK(JG$9),JG$9=0)=FALSE,JG$9=$DL18),1,0)*'4. Formulations'!$N17</f>
        <v>0</v>
      </c>
      <c r="JH18" s="38">
        <f>IF(AND(OR(ISBLANK(JH$9),JH$9=0)=FALSE,JH$9=$DL18),1,0)*'4. Formulations'!$N17</f>
        <v>0</v>
      </c>
      <c r="JJ18" s="38">
        <f>IF(AND(OR(ISBLANK(JJ$9),JJ$9=0)=FALSE,OR(JJ$9='2. Protocols'!$C17,JJ$9='2. Protocols'!$E17,JJ$9='2. Protocols'!$G17)),1,0)*'4. Formulations'!$O17</f>
        <v>0</v>
      </c>
      <c r="JK18" s="38">
        <f>IF(AND(OR(ISBLANK(JK$9),JK$9=0)=FALSE,OR(JK$9='2. Protocols'!$C17,JK$9='2. Protocols'!$E17,JK$9='2. Protocols'!$G17)),1,0)*'4. Formulations'!$O17</f>
        <v>0</v>
      </c>
      <c r="JL18" s="38">
        <f>IF(AND(OR(ISBLANK(JL$9),JL$9=0)=FALSE,OR(JL$9='2. Protocols'!$C17,JL$9='2. Protocols'!$E17,JL$9='2. Protocols'!$G17)),1,0)*'4. Formulations'!$O17</f>
        <v>0</v>
      </c>
      <c r="JM18" s="38">
        <f>IF(AND(OR(ISBLANK(JM$9),JM$9=0)=FALSE,OR(JM$9='2. Protocols'!$C17,JM$9='2. Protocols'!$E17,JM$9='2. Protocols'!$G17)),1,0)*'4. Formulations'!$O17</f>
        <v>0</v>
      </c>
      <c r="JN18" s="38">
        <f>IF(AND(OR(ISBLANK(JN$9),JN$9=0)=FALSE,OR(JN$9='2. Protocols'!$C17,JN$9='2. Protocols'!$E17,JN$9='2. Protocols'!$G17)),1,0)*'4. Formulations'!$O17</f>
        <v>0</v>
      </c>
      <c r="JO18" s="38">
        <f>IF(AND(OR(ISBLANK(JO$9),JO$9=0)=FALSE,OR(JO$9='2. Protocols'!$C17,JO$9='2. Protocols'!$E17,JO$9='2. Protocols'!$G17)),1,0)*'4. Formulations'!$O17</f>
        <v>0</v>
      </c>
      <c r="JP18" s="38">
        <f>IF(AND(OR(ISBLANK(JP$9),JP$9=0)=FALSE,OR(JP$9='2. Protocols'!$C17,JP$9='2. Protocols'!$E17,JP$9='2. Protocols'!$G17)),1,0)*'4. Formulations'!$O17</f>
        <v>0</v>
      </c>
      <c r="JQ18" s="38">
        <f>IF(AND(OR(ISBLANK(JQ$9),JQ$9=0)=FALSE,OR(JQ$9='2. Protocols'!$C17,JQ$9='2. Protocols'!$E17,JQ$9='2. Protocols'!$G17)),1,0)*'4. Formulations'!$O17</f>
        <v>0</v>
      </c>
      <c r="JR18" s="38">
        <f>IF(AND(OR(ISBLANK(JR$9),JR$9=0)=FALSE,OR(JR$9='2. Protocols'!$C17,JR$9='2. Protocols'!$E17,JR$9='2. Protocols'!$G17)),1,0)*'4. Formulations'!$O17</f>
        <v>0</v>
      </c>
      <c r="JS18" s="38">
        <f>IF(AND(OR(ISBLANK(JS$9),JS$9=0)=FALSE,OR(JS$9='2. Protocols'!$C17,JS$9='2. Protocols'!$E17,JS$9='2. Protocols'!$G17)),1,0)*'4. Formulations'!$O17</f>
        <v>0</v>
      </c>
      <c r="JT18" s="38">
        <f>IF(AND(OR(ISBLANK(JT$9),JT$9=0)=FALSE,OR(JT$9='2. Protocols'!$C17,JT$9='2. Protocols'!$E17,JT$9='2. Protocols'!$G17)),1,0)*'4. Formulations'!$O17</f>
        <v>0</v>
      </c>
      <c r="JU18" s="38">
        <f>IF(AND(OR(ISBLANK(JU$9),JU$9=0)=FALSE,OR(JU$9='2. Protocols'!$C17,JU$9='2. Protocols'!$E17,JU$9='2. Protocols'!$G17)),1,0)*'4. Formulations'!$O17</f>
        <v>0</v>
      </c>
      <c r="JV18" s="38">
        <f>IF(AND(OR(ISBLANK(JV$9),JV$9=0)=FALSE,OR(JV$9='2. Protocols'!$C17,JV$9='2. Protocols'!$E17,JV$9='2. Protocols'!$G17)),1,0)*'4. Formulations'!$O17</f>
        <v>0</v>
      </c>
      <c r="JW18" s="38">
        <f>IF(AND(OR(ISBLANK(JW$9),JW$9=0)=FALSE,OR(JW$9='2. Protocols'!$C17,JW$9='2. Protocols'!$E17,JW$9='2. Protocols'!$G17)),1,0)*'4. Formulations'!$O17</f>
        <v>0</v>
      </c>
      <c r="JX18" s="38">
        <f>IF(AND(OR(ISBLANK(JX$9),JX$9=0)=FALSE,OR(JX$9='2. Protocols'!$C17,JX$9='2. Protocols'!$E17,JX$9='2. Protocols'!$G17)),1,0)*'4. Formulations'!$O17</f>
        <v>0</v>
      </c>
      <c r="JY18" s="38">
        <f>IF(AND(OR(ISBLANK(JY$9),JY$9=0)=FALSE,OR(JY$9='2. Protocols'!$C17,JY$9='2. Protocols'!$E17,JY$9='2. Protocols'!$G17)),1,0)*'4. Formulations'!$O17</f>
        <v>0</v>
      </c>
      <c r="JZ18" s="38">
        <f>IF(AND(OR(ISBLANK(JZ$9),JZ$9=0)=FALSE,OR(JZ$9='2. Protocols'!$C17,JZ$9='2. Protocols'!$E17,JZ$9='2. Protocols'!$G17)),1,0)*'4. Formulations'!$O17</f>
        <v>0</v>
      </c>
      <c r="KA18" s="38">
        <f>IF(AND(OR(ISBLANK(KA$9),KA$9=0)=FALSE,OR(KA$9='2. Protocols'!$C17,KA$9='2. Protocols'!$E17,KA$9='2. Protocols'!$G17)),1,0)*'4. Formulations'!$O17</f>
        <v>0</v>
      </c>
      <c r="KB18" s="38">
        <f>IF(AND(OR(ISBLANK(KB$9),KB$9=0)=FALSE,OR(KB$9='2. Protocols'!$C17,KB$9='2. Protocols'!$E17,KB$9='2. Protocols'!$G17)),1,0)*'4. Formulations'!$O17</f>
        <v>0</v>
      </c>
      <c r="KC18" s="38">
        <f>IF(AND(OR(ISBLANK(KC$9),KC$9=0)=FALSE,OR(KC$9='2. Protocols'!$C17,KC$9='2. Protocols'!$E17,KC$9='2. Protocols'!$G17)),1,0)*'4. Formulations'!$O17</f>
        <v>0</v>
      </c>
      <c r="KD18" s="38">
        <f>IF(AND(OR(ISBLANK(KD$9),KD$9=0)=FALSE,OR(KD$9='2. Protocols'!$C17,KD$9='2. Protocols'!$E17,KD$9='2. Protocols'!$G17)),1,0)*'4. Formulations'!$O17</f>
        <v>0</v>
      </c>
      <c r="KE18" s="38">
        <f>IF(AND(OR(ISBLANK(KE$9),KE$9=0)=FALSE,OR(KE$9='2. Protocols'!$C17,KE$9='2. Protocols'!$E17,KE$9='2. Protocols'!$G17)),1,0)*'4. Formulations'!$O17</f>
        <v>0</v>
      </c>
      <c r="KG18" s="38">
        <f>IF(AND(OR(ISBLANK(KG$9),KG$9=0)=FALSE,KG$9=$DK18),1,0)*'4. Formulations'!$P17</f>
        <v>0</v>
      </c>
      <c r="KH18" s="38">
        <f>IF(AND(OR(ISBLANK(KH$9),KH$9=0)=FALSE,KH$9=$DK18),1,0)*'4. Formulations'!$P17</f>
        <v>0</v>
      </c>
      <c r="KI18" s="38">
        <f>IF(AND(OR(ISBLANK(KI$9),KI$9=0)=FALSE,KI$9=$DK18),1,0)*'4. Formulations'!$P17</f>
        <v>0</v>
      </c>
      <c r="KJ18" s="38">
        <f>IF(AND(OR(ISBLANK(KJ$9),KJ$9=0)=FALSE,KJ$9=$DK18),1,0)*'4. Formulations'!$P17</f>
        <v>0</v>
      </c>
      <c r="KK18" s="38">
        <f>IF(AND(OR(ISBLANK(KK$9),KK$9=0)=FALSE,KK$9=$DK18),1,0)*'4. Formulations'!$P17</f>
        <v>0</v>
      </c>
      <c r="KL18" s="38">
        <f>IF(AND(OR(ISBLANK(KL$9),KL$9=0)=FALSE,KL$9=$DK18),1,0)*'4. Formulations'!$P17</f>
        <v>0</v>
      </c>
      <c r="KM18" s="38">
        <f>IF(AND(OR(ISBLANK(KM$9),KM$9=0)=FALSE,KM$9=$DK18),1,0)*'4. Formulations'!$P17</f>
        <v>0</v>
      </c>
      <c r="KN18" s="38">
        <f>IF(AND(OR(ISBLANK(KN$9),KN$9=0)=FALSE,KN$9=$DK18),1,0)*'4. Formulations'!$P17</f>
        <v>0</v>
      </c>
      <c r="KO18" s="38">
        <f>IF(AND(OR(ISBLANK(KO$9),KO$9=0)=FALSE,KO$9=$DK18),1,0)*'4. Formulations'!$P17</f>
        <v>0</v>
      </c>
      <c r="KP18" s="38">
        <f>IF(AND(OR(ISBLANK(KP$9),KP$9=0)=FALSE,KP$9=$DK18),1,0)*'4. Formulations'!$P17</f>
        <v>0</v>
      </c>
      <c r="KQ18" s="38">
        <f>IF(AND(OR(ISBLANK(KQ$9),KQ$9=0)=FALSE,KQ$9=$DK18),1,0)*'4. Formulations'!$P17</f>
        <v>0</v>
      </c>
      <c r="KR18" s="38">
        <f>IF(AND(OR(ISBLANK(KR$9),KR$9=0)=FALSE,KR$9=$DK18),1,0)*'4. Formulations'!$P17</f>
        <v>0</v>
      </c>
      <c r="KS18" s="38">
        <f>IF(AND(OR(ISBLANK(KS$9),KS$9=0)=FALSE,KS$9=$DK18),1,0)*'4. Formulations'!$P17</f>
        <v>0</v>
      </c>
      <c r="KU18" s="38">
        <f>IF(AND(OR(ISBLANK(KU$9),KU$9=0)=FALSE,SUM($KG18:$KS18)&gt;0,KU$9='2. Protocols'!$G17),1,0)*'4. Formulations'!$P17</f>
        <v>0</v>
      </c>
      <c r="KV18" s="38">
        <f>IF(AND(OR(ISBLANK(KV$9),KV$9=0)=FALSE,SUM($KG18:$KS18)&gt;0,KV$9='2. Protocols'!$G17),1,0)*'4. Formulations'!$P17</f>
        <v>0</v>
      </c>
      <c r="KW18" s="38">
        <f>IF(AND(OR(ISBLANK(KW$9),KW$9=0)=FALSE,SUM($KG18:$KS18)&gt;0,KW$9='2. Protocols'!$G17),1,0)*'4. Formulations'!$P17</f>
        <v>0</v>
      </c>
      <c r="KX18" s="38">
        <f>IF(AND(OR(ISBLANK(KX$9),KX$9=0)=FALSE,SUM($KG18:$KS18)&gt;0,KX$9='2. Protocols'!$G17),1,0)*'4. Formulations'!$P17</f>
        <v>0</v>
      </c>
      <c r="KY18" s="38">
        <f>IF(AND(OR(ISBLANK(KY$9),KY$9=0)=FALSE,SUM($KG18:$KS18)&gt;0,KY$9='2. Protocols'!$G17),1,0)*'4. Formulations'!$P17</f>
        <v>0</v>
      </c>
      <c r="KZ18" s="38">
        <f>IF(AND(OR(ISBLANK(KZ$9),KZ$9=0)=FALSE,SUM($KG18:$KS18)&gt;0,KZ$9='2. Protocols'!$G17),1,0)*'4. Formulations'!$P17</f>
        <v>0</v>
      </c>
      <c r="LA18" s="38">
        <f>IF(AND(OR(ISBLANK(LA$9),LA$9=0)=FALSE,SUM($KG18:$KS18)&gt;0,LA$9='2. Protocols'!$G17),1,0)*'4. Formulations'!$P17</f>
        <v>0</v>
      </c>
      <c r="LB18" s="38">
        <f>IF(AND(OR(ISBLANK(LB$9),LB$9=0)=FALSE,SUM($KG18:$KS18)&gt;0,LB$9='2. Protocols'!$G17),1,0)*'4. Formulations'!$P17</f>
        <v>0</v>
      </c>
      <c r="LC18" s="38">
        <f>IF(AND(OR(ISBLANK(LC$9),LC$9=0)=FALSE,SUM($KG18:$KS18)&gt;0,LC$9='2. Protocols'!$G17),1,0)*'4. Formulations'!$P17</f>
        <v>0</v>
      </c>
      <c r="LD18" s="38">
        <f>IF(AND(OR(ISBLANK(LD$9),LD$9=0)=FALSE,SUM($KG18:$KS18)&gt;0,LD$9='2. Protocols'!$G17),1,0)*'4. Formulations'!$P17</f>
        <v>0</v>
      </c>
      <c r="LE18" s="38">
        <f>IF(AND(OR(ISBLANK(LE$9),LE$9=0)=FALSE,SUM($KG18:$KS18)&gt;0,LE$9='2. Protocols'!$G17),1,0)*'4. Formulations'!$P17</f>
        <v>0</v>
      </c>
      <c r="LF18" s="38">
        <f>IF(AND(OR(ISBLANK(LF$9),LF$9=0)=FALSE,SUM($KG18:$KS18)&gt;0,LF$9='2. Protocols'!$G17),1,0)*'4. Formulations'!$P17</f>
        <v>0</v>
      </c>
      <c r="LG18" s="38">
        <f>IF(AND(OR(ISBLANK(LG$9),LG$9=0)=FALSE,SUM($KG18:$KS18)&gt;0,LG$9='2. Protocols'!$G17),1,0)*'4. Formulations'!$P17</f>
        <v>0</v>
      </c>
      <c r="LH18" s="38">
        <f>IF(AND(OR(ISBLANK(LH$9),LH$9=0)=FALSE,SUM($KG18:$KS18)&gt;0,LH$9='2. Protocols'!$G17),1,0)*'4. Formulations'!$P17</f>
        <v>0</v>
      </c>
      <c r="LI18" s="38">
        <f>IF(AND(OR(ISBLANK(LI$9),LI$9=0)=FALSE,SUM($KG18:$KS18)&gt;0,LI$9='2. Protocols'!$G17),1,0)*'4. Formulations'!$P17</f>
        <v>0</v>
      </c>
      <c r="LJ18" s="38">
        <f>IF(AND(OR(ISBLANK(LJ$9),LJ$9=0)=FALSE,SUM($KG18:$KS18)&gt;0,LJ$9='2. Protocols'!$G17),1,0)*'4. Formulations'!$P17</f>
        <v>0</v>
      </c>
      <c r="LK18" s="38">
        <f>IF(AND(OR(ISBLANK(LK$9),LK$9=0)=FALSE,SUM($KG18:$KS18)&gt;0,LK$9='2. Protocols'!$G17),1,0)*'4. Formulations'!$P17</f>
        <v>0</v>
      </c>
      <c r="LL18" s="38">
        <f>IF(AND(OR(ISBLANK(LL$9),LL$9=0)=FALSE,SUM($KG18:$KS18)&gt;0,LL$9='2. Protocols'!$G17),1,0)*'4. Formulations'!$P17</f>
        <v>0</v>
      </c>
      <c r="LM18" s="38">
        <f>IF(AND(OR(ISBLANK(LM$9),LM$9=0)=FALSE,SUM($KG18:$KS18)&gt;0,LM$9='2. Protocols'!$G17),1,0)*'4. Formulations'!$P17</f>
        <v>0</v>
      </c>
      <c r="LN18" s="38">
        <f>IF(AND(OR(ISBLANK(LN$9),LN$9=0)=FALSE,SUM($KG18:$KS18)&gt;0,LN$9='2. Protocols'!$G17),1,0)*'4. Formulations'!$P17</f>
        <v>0</v>
      </c>
      <c r="LO18" s="38">
        <f>IF(AND(OR(ISBLANK(LO$9),LO$9=0)=FALSE,SUM($KG18:$KS18)&gt;0,LO$9='2. Protocols'!$G17),1,0)*'4. Formulations'!$P17</f>
        <v>0</v>
      </c>
      <c r="LP18" s="38">
        <f>IF(AND(OR(ISBLANK(LP$9),LP$9=0)=FALSE,SUM($KG18:$KS18)&gt;0,LP$9='2. Protocols'!$G17),1,0)*'4. Formulations'!$P17</f>
        <v>0</v>
      </c>
      <c r="LR18" s="38">
        <f>IF(AND(OR(ISBLANK(LR$9),LR$9=0)=FALSE,LR$9=$DL18),1,0)*'4. Formulations'!$Q17</f>
        <v>0</v>
      </c>
      <c r="LS18" s="38">
        <f>IF(AND(OR(ISBLANK(LS$9),LS$9=0)=FALSE,LS$9=$DL18),1,0)*'4. Formulations'!$Q17</f>
        <v>0</v>
      </c>
      <c r="LT18" s="38">
        <f>IF(AND(OR(ISBLANK(LT$9),LT$9=0)=FALSE,LT$9=$DL18),1,0)*'4. Formulations'!$Q17</f>
        <v>0</v>
      </c>
      <c r="LU18" s="38">
        <f>IF(AND(OR(ISBLANK(LU$9),LU$9=0)=FALSE,LU$9=$DL18),1,0)*'4. Formulations'!$Q17</f>
        <v>0</v>
      </c>
      <c r="LV18" s="38">
        <f>IF(AND(OR(ISBLANK(LV$9),LV$9=0)=FALSE,LV$9=$DL18),1,0)*'4. Formulations'!$Q17</f>
        <v>0</v>
      </c>
      <c r="LW18" s="38">
        <f>IF(AND(OR(ISBLANK(LW$9),LW$9=0)=FALSE,LW$9=$DL18),1,0)*'4. Formulations'!$Q17</f>
        <v>0</v>
      </c>
      <c r="LX18" s="38">
        <f>IF(AND(OR(ISBLANK(LX$9),LX$9=0)=FALSE,LX$9=$DL18),1,0)*'4. Formulations'!$Q17</f>
        <v>0</v>
      </c>
      <c r="LY18" s="38">
        <f>IF(AND(OR(ISBLANK(LY$9),LY$9=0)=FALSE,LY$9=$DL18),1,0)*'4. Formulations'!$Q17</f>
        <v>0</v>
      </c>
      <c r="LZ18" s="38">
        <f>IF(AND(OR(ISBLANK(LZ$9),LZ$9=0)=FALSE,LZ$9=$DL18),1,0)*'4. Formulations'!$Q17</f>
        <v>0</v>
      </c>
      <c r="MA18" s="38">
        <f>IF(AND(OR(ISBLANK(MA$9),MA$9=0)=FALSE,MA$9=$DL18),1,0)*'4. Formulations'!$Q17</f>
        <v>0</v>
      </c>
      <c r="MB18" s="38">
        <f>IF(AND(OR(ISBLANK(MB$9),MB$9=0)=FALSE,MB$9=$DL18),1,0)*'4. Formulations'!$Q17</f>
        <v>0</v>
      </c>
      <c r="MC18" s="38">
        <f>IF(AND(OR(ISBLANK(MC$9),MC$9=0)=FALSE,MC$9=$DL18),1,0)*'4. Formulations'!$Q17</f>
        <v>0</v>
      </c>
      <c r="MD18" s="38">
        <f>IF(AND(OR(ISBLANK(MD$9),MD$9=0)=FALSE,MD$9=$DL18),1,0)*'4. Formulations'!$Q17</f>
        <v>0</v>
      </c>
      <c r="ME18" s="38">
        <f>IF(AND(OR(ISBLANK(ME$9),ME$9=0)=FALSE,ME$9=$DL18),1,0)*'4. Formulations'!$Q17</f>
        <v>0</v>
      </c>
      <c r="MF18" s="38">
        <f>IF(AND(OR(ISBLANK(MF$9),MF$9=0)=FALSE,MF$9=$DL18),1,0)*'4. Formulations'!$Q17</f>
        <v>0</v>
      </c>
    </row>
    <row r="19" spans="2:344" x14ac:dyDescent="0.3">
      <c r="B19" s="2"/>
      <c r="C19" s="129" t="str">
        <f>IF('2. Protocols'!C18&amp;"+"&amp;'2. Protocols'!E18&amp;"+"&amp;'2. Protocols'!G18="++","",'2. Protocols'!C18&amp;"+"&amp;'2. Protocols'!E18&amp;"+"&amp;'2. Protocols'!G18)</f>
        <v/>
      </c>
      <c r="D19" s="18"/>
      <c r="F19" s="114" t="str">
        <f>IFERROR('2. Protocols'!J18*'1. General Inputs'!$J$6,"")</f>
        <v/>
      </c>
      <c r="G19" s="114" t="str">
        <f>IFERROR(MAX(F19*(1+'1. General Inputs'!$AW$16+HLOOKUP(G$7,'1. General Inputs'!$AW$10:$AY$12,ROWS('1. General Inputs'!$AU$10:$AU$12),0))+(CHOOSE(G$7,'1. General Inputs'!$J$8,'1. General Inputs'!$L$8,'1. General Inputs'!$N$8)/12)*CHOOSE(G$7,'2. Protocols'!$K18,'2. Protocols'!$L18,'2. Protocols'!$M18)+'3. ARV Substitutions'!L44,0),"")</f>
        <v/>
      </c>
      <c r="H19" s="114" t="str">
        <f>IFERROR(MAX(G19*(1+'1. General Inputs'!$AW$16+HLOOKUP(H$7,'1. General Inputs'!$AW$10:$AY$12,ROWS('1. General Inputs'!$AU$10:$AU$12),0))+(CHOOSE(H$7,'1. General Inputs'!$J$8,'1. General Inputs'!$L$8,'1. General Inputs'!$N$8)/12)*CHOOSE(H$7,'2. Protocols'!$K18,'2. Protocols'!$L18,'2. Protocols'!$M18)+'3. ARV Substitutions'!M44,0),"")</f>
        <v/>
      </c>
      <c r="I19" s="114" t="str">
        <f>IFERROR(MAX(H19*(1+'1. General Inputs'!$AW$16+HLOOKUP(I$7,'1. General Inputs'!$AW$10:$AY$12,ROWS('1. General Inputs'!$AU$10:$AU$12),0))+(CHOOSE(I$7,'1. General Inputs'!$J$8,'1. General Inputs'!$L$8,'1. General Inputs'!$N$8)/12)*CHOOSE(I$7,'2. Protocols'!$K18,'2. Protocols'!$L18,'2. Protocols'!$M18)+'3. ARV Substitutions'!N44,0),"")</f>
        <v/>
      </c>
      <c r="J19" s="114" t="str">
        <f>IFERROR(MAX(I19*(1+'1. General Inputs'!$AW$16+HLOOKUP(J$7,'1. General Inputs'!$AW$10:$AY$12,ROWS('1. General Inputs'!$AU$10:$AU$12),0))+(CHOOSE(J$7,'1. General Inputs'!$J$8,'1. General Inputs'!$L$8,'1. General Inputs'!$N$8)/12)*CHOOSE(J$7,'2. Protocols'!$K18,'2. Protocols'!$L18,'2. Protocols'!$M18)+'3. ARV Substitutions'!O44,0),"")</f>
        <v/>
      </c>
      <c r="K19" s="114" t="str">
        <f>IFERROR(MAX(J19*(1+'1. General Inputs'!$AW$16+HLOOKUP(K$7,'1. General Inputs'!$AW$10:$AY$12,ROWS('1. General Inputs'!$AU$10:$AU$12),0))+(CHOOSE(K$7,'1. General Inputs'!$J$8,'1. General Inputs'!$L$8,'1. General Inputs'!$N$8)/12)*CHOOSE(K$7,'2. Protocols'!$K18,'2. Protocols'!$L18,'2. Protocols'!$M18)+'3. ARV Substitutions'!P44,0),"")</f>
        <v/>
      </c>
      <c r="L19" s="114" t="str">
        <f>IFERROR(MAX(K19*(1+'1. General Inputs'!$AW$16+HLOOKUP(L$7,'1. General Inputs'!$AW$10:$AY$12,ROWS('1. General Inputs'!$AU$10:$AU$12),0))+(CHOOSE(L$7,'1. General Inputs'!$J$8,'1. General Inputs'!$L$8,'1. General Inputs'!$N$8)/12)*CHOOSE(L$7,'2. Protocols'!$K18,'2. Protocols'!$L18,'2. Protocols'!$M18)+'3. ARV Substitutions'!Q44,0),"")</f>
        <v/>
      </c>
      <c r="M19" s="114" t="str">
        <f>IFERROR(MAX(L19*(1+'1. General Inputs'!$AW$16+HLOOKUP(M$7,'1. General Inputs'!$AW$10:$AY$12,ROWS('1. General Inputs'!$AU$10:$AU$12),0))+(CHOOSE(M$7,'1. General Inputs'!$J$8,'1. General Inputs'!$L$8,'1. General Inputs'!$N$8)/12)*CHOOSE(M$7,'2. Protocols'!$K18,'2. Protocols'!$L18,'2. Protocols'!$M18)+'3. ARV Substitutions'!R44,0),"")</f>
        <v/>
      </c>
      <c r="N19" s="114" t="str">
        <f>IFERROR(MAX(M19*(1+'1. General Inputs'!$AW$16+HLOOKUP(N$7,'1. General Inputs'!$AW$10:$AY$12,ROWS('1. General Inputs'!$AU$10:$AU$12),0))+(CHOOSE(N$7,'1. General Inputs'!$J$8,'1. General Inputs'!$L$8,'1. General Inputs'!$N$8)/12)*CHOOSE(N$7,'2. Protocols'!$K18,'2. Protocols'!$L18,'2. Protocols'!$M18)+'3. ARV Substitutions'!S44,0),"")</f>
        <v/>
      </c>
      <c r="O19" s="114" t="str">
        <f>IFERROR(MAX(N19*(1+'1. General Inputs'!$AW$16+HLOOKUP(O$7,'1. General Inputs'!$AW$10:$AY$12,ROWS('1. General Inputs'!$AU$10:$AU$12),0))+(CHOOSE(O$7,'1. General Inputs'!$J$8,'1. General Inputs'!$L$8,'1. General Inputs'!$N$8)/12)*CHOOSE(O$7,'2. Protocols'!$K18,'2. Protocols'!$L18,'2. Protocols'!$M18)+'3. ARV Substitutions'!T44,0),"")</f>
        <v/>
      </c>
      <c r="P19" s="114" t="str">
        <f>IFERROR(MAX(O19*(1+'1. General Inputs'!$AW$16+HLOOKUP(P$7,'1. General Inputs'!$AW$10:$AY$12,ROWS('1. General Inputs'!$AU$10:$AU$12),0))+(CHOOSE(P$7,'1. General Inputs'!$J$8,'1. General Inputs'!$L$8,'1. General Inputs'!$N$8)/12)*CHOOSE(P$7,'2. Protocols'!$K18,'2. Protocols'!$L18,'2. Protocols'!$M18)+'3. ARV Substitutions'!U44,0),"")</f>
        <v/>
      </c>
      <c r="Q19" s="114" t="str">
        <f>IFERROR(MAX(P19*(1+'1. General Inputs'!$AW$16+HLOOKUP(Q$7,'1. General Inputs'!$AW$10:$AY$12,ROWS('1. General Inputs'!$AU$10:$AU$12),0))+(CHOOSE(Q$7,'1. General Inputs'!$J$8,'1. General Inputs'!$L$8,'1. General Inputs'!$N$8)/12)*CHOOSE(Q$7,'2. Protocols'!$K18,'2. Protocols'!$L18,'2. Protocols'!$M18)+'3. ARV Substitutions'!V44,0),"")</f>
        <v/>
      </c>
      <c r="R19" s="114" t="str">
        <f>IFERROR(MAX(Q19*(1+'1. General Inputs'!$AW$16+HLOOKUP(R$7,'1. General Inputs'!$AW$10:$AY$12,ROWS('1. General Inputs'!$AU$10:$AU$12),0))+(CHOOSE(R$7,'1. General Inputs'!$J$8,'1. General Inputs'!$L$8,'1. General Inputs'!$N$8)/12)*CHOOSE(R$7,'2. Protocols'!$K18,'2. Protocols'!$L18,'2. Protocols'!$M18)+'3. ARV Substitutions'!W44,0),"")</f>
        <v/>
      </c>
      <c r="S19" s="114" t="str">
        <f>IFERROR(MAX(R19*(1+'1. General Inputs'!$AW$16+HLOOKUP(S$7,'1. General Inputs'!$AW$10:$AY$12,ROWS('1. General Inputs'!$AU$10:$AU$12),0))+(CHOOSE(S$7,'1. General Inputs'!$J$8,'1. General Inputs'!$L$8,'1. General Inputs'!$N$8)/12)*CHOOSE(S$7,'2. Protocols'!$K18,'2. Protocols'!$L18,'2. Protocols'!$M18)+'3. ARV Substitutions'!X44,0),"")</f>
        <v/>
      </c>
      <c r="T19" s="114" t="str">
        <f>IFERROR(MAX(S19*(1+'1. General Inputs'!$AW$16+HLOOKUP(T$7,'1. General Inputs'!$AW$10:$AY$12,ROWS('1. General Inputs'!$AU$10:$AU$12),0))+(CHOOSE(T$7,'1. General Inputs'!$J$8,'1. General Inputs'!$L$8,'1. General Inputs'!$N$8)/12)*CHOOSE(T$7,'2. Protocols'!$K18,'2. Protocols'!$L18,'2. Protocols'!$M18)+'3. ARV Substitutions'!Y44,0),"")</f>
        <v/>
      </c>
      <c r="U19" s="114" t="str">
        <f>IFERROR(MAX(T19*(1+'1. General Inputs'!$AW$16+HLOOKUP(U$7,'1. General Inputs'!$AW$10:$AY$12,ROWS('1. General Inputs'!$AU$10:$AU$12),0))+(CHOOSE(U$7,'1. General Inputs'!$J$8,'1. General Inputs'!$L$8,'1. General Inputs'!$N$8)/12)*CHOOSE(U$7,'2. Protocols'!$K18,'2. Protocols'!$L18,'2. Protocols'!$M18)+'3. ARV Substitutions'!Z44,0),"")</f>
        <v/>
      </c>
      <c r="V19" s="114" t="str">
        <f>IFERROR(MAX(U19*(1+'1. General Inputs'!$AW$16+HLOOKUP(V$7,'1. General Inputs'!$AW$10:$AY$12,ROWS('1. General Inputs'!$AU$10:$AU$12),0))+(CHOOSE(V$7,'1. General Inputs'!$J$8,'1. General Inputs'!$L$8,'1. General Inputs'!$N$8)/12)*CHOOSE(V$7,'2. Protocols'!$K18,'2. Protocols'!$L18,'2. Protocols'!$M18)+'3. ARV Substitutions'!AA44,0),"")</f>
        <v/>
      </c>
      <c r="W19" s="114" t="str">
        <f>IFERROR(MAX(V19*(1+'1. General Inputs'!$AW$16+HLOOKUP(W$7,'1. General Inputs'!$AW$10:$AY$12,ROWS('1. General Inputs'!$AU$10:$AU$12),0))+(CHOOSE(W$7,'1. General Inputs'!$J$8,'1. General Inputs'!$L$8,'1. General Inputs'!$N$8)/12)*CHOOSE(W$7,'2. Protocols'!$K18,'2. Protocols'!$L18,'2. Protocols'!$M18)+'3. ARV Substitutions'!AB44,0),"")</f>
        <v/>
      </c>
      <c r="X19" s="114" t="str">
        <f>IFERROR(MAX(W19*(1+'1. General Inputs'!$AW$16+HLOOKUP(X$7,'1. General Inputs'!$AW$10:$AY$12,ROWS('1. General Inputs'!$AU$10:$AU$12),0))+(CHOOSE(X$7,'1. General Inputs'!$J$8,'1. General Inputs'!$L$8,'1. General Inputs'!$N$8)/12)*CHOOSE(X$7,'2. Protocols'!$K18,'2. Protocols'!$L18,'2. Protocols'!$M18)+'3. ARV Substitutions'!AC44,0),"")</f>
        <v/>
      </c>
      <c r="Y19" s="114" t="str">
        <f>IFERROR(MAX(X19*(1+'1. General Inputs'!$AW$16+HLOOKUP(Y$7,'1. General Inputs'!$AW$10:$AY$12,ROWS('1. General Inputs'!$AU$10:$AU$12),0))+(CHOOSE(Y$7,'1. General Inputs'!$J$8,'1. General Inputs'!$L$8,'1. General Inputs'!$N$8)/12)*CHOOSE(Y$7,'2. Protocols'!$K18,'2. Protocols'!$L18,'2. Protocols'!$M18)+'3. ARV Substitutions'!AD44,0),"")</f>
        <v/>
      </c>
      <c r="Z19" s="114" t="str">
        <f>IFERROR(MAX(Y19*(1+'1. General Inputs'!$AW$16+HLOOKUP(Z$7,'1. General Inputs'!$AW$10:$AY$12,ROWS('1. General Inputs'!$AU$10:$AU$12),0))+(CHOOSE(Z$7,'1. General Inputs'!$J$8,'1. General Inputs'!$L$8,'1. General Inputs'!$N$8)/12)*CHOOSE(Z$7,'2. Protocols'!$K18,'2. Protocols'!$L18,'2. Protocols'!$M18)+'3. ARV Substitutions'!AE44,0),"")</f>
        <v/>
      </c>
      <c r="AA19" s="114" t="str">
        <f>IFERROR(MAX(Z19*(1+'1. General Inputs'!$AW$16+HLOOKUP(AA$7,'1. General Inputs'!$AW$10:$AY$12,ROWS('1. General Inputs'!$AU$10:$AU$12),0))+(CHOOSE(AA$7,'1. General Inputs'!$J$8,'1. General Inputs'!$L$8,'1. General Inputs'!$N$8)/12)*CHOOSE(AA$7,'2. Protocols'!$K18,'2. Protocols'!$L18,'2. Protocols'!$M18)+'3. ARV Substitutions'!AF44,0),"")</f>
        <v/>
      </c>
      <c r="AB19" s="114" t="str">
        <f>IFERROR(MAX(AA19*(1+'1. General Inputs'!$AW$16+HLOOKUP(AB$7,'1. General Inputs'!$AW$10:$AY$12,ROWS('1. General Inputs'!$AU$10:$AU$12),0))+(CHOOSE(AB$7,'1. General Inputs'!$J$8,'1. General Inputs'!$L$8,'1. General Inputs'!$N$8)/12)*CHOOSE(AB$7,'2. Protocols'!$K18,'2. Protocols'!$L18,'2. Protocols'!$M18)+'3. ARV Substitutions'!AG44,0),"")</f>
        <v/>
      </c>
      <c r="AC19" s="114" t="str">
        <f>IFERROR(MAX(AB19*(1+'1. General Inputs'!$AW$16+HLOOKUP(AC$7,'1. General Inputs'!$AW$10:$AY$12,ROWS('1. General Inputs'!$AU$10:$AU$12),0))+(CHOOSE(AC$7,'1. General Inputs'!$J$8,'1. General Inputs'!$L$8,'1. General Inputs'!$N$8)/12)*CHOOSE(AC$7,'2. Protocols'!$K18,'2. Protocols'!$L18,'2. Protocols'!$M18)+'3. ARV Substitutions'!AH44,0),"")</f>
        <v/>
      </c>
      <c r="AD19" s="114" t="str">
        <f>IFERROR(MAX(AC19*(1+'1. General Inputs'!$AW$16+HLOOKUP(AD$7,'1. General Inputs'!$AW$10:$AY$12,ROWS('1. General Inputs'!$AU$10:$AU$12),0))+(CHOOSE(AD$7,'1. General Inputs'!$J$8,'1. General Inputs'!$L$8,'1. General Inputs'!$N$8)/12)*CHOOSE(AD$7,'2. Protocols'!$K18,'2. Protocols'!$L18,'2. Protocols'!$M18)+'3. ARV Substitutions'!AI44,0),"")</f>
        <v/>
      </c>
      <c r="AE19" s="114" t="str">
        <f>IFERROR(MAX(AD19*(1+'1. General Inputs'!$AW$16+HLOOKUP(AE$7,'1. General Inputs'!$AW$10:$AY$12,ROWS('1. General Inputs'!$AU$10:$AU$12),0))+(CHOOSE(AE$7,'1. General Inputs'!$J$8,'1. General Inputs'!$L$8,'1. General Inputs'!$N$8)/12)*CHOOSE(AE$7,'2. Protocols'!$K18,'2. Protocols'!$L18,'2. Protocols'!$M18)+'3. ARV Substitutions'!AJ44,0),"")</f>
        <v/>
      </c>
      <c r="AF19" s="114" t="str">
        <f>IFERROR(MAX(AE19*(1+'1. General Inputs'!$AW$16+HLOOKUP(AF$7,'1. General Inputs'!$AW$10:$AY$12,ROWS('1. General Inputs'!$AU$10:$AU$12),0))+(CHOOSE(AF$7,'1. General Inputs'!$J$8,'1. General Inputs'!$L$8,'1. General Inputs'!$N$8)/12)*CHOOSE(AF$7,'2. Protocols'!$K18,'2. Protocols'!$L18,'2. Protocols'!$M18)+'3. ARV Substitutions'!AK44,0),"")</f>
        <v/>
      </c>
      <c r="AG19" s="114" t="str">
        <f>IFERROR(MAX(AF19*(1+'1. General Inputs'!$AW$16+HLOOKUP(AG$7,'1. General Inputs'!$AW$10:$AY$12,ROWS('1. General Inputs'!$AU$10:$AU$12),0))+(CHOOSE(AG$7,'1. General Inputs'!$J$8,'1. General Inputs'!$L$8,'1. General Inputs'!$N$8)/12)*CHOOSE(AG$7,'2. Protocols'!$K18,'2. Protocols'!$L18,'2. Protocols'!$M18)+'3. ARV Substitutions'!AL44,0),"")</f>
        <v/>
      </c>
      <c r="AH19" s="114" t="str">
        <f>IFERROR(MAX(AG19*(1+'1. General Inputs'!$AW$16+HLOOKUP(AH$7,'1. General Inputs'!$AW$10:$AY$12,ROWS('1. General Inputs'!$AU$10:$AU$12),0))+(CHOOSE(AH$7,'1. General Inputs'!$J$8,'1. General Inputs'!$L$8,'1. General Inputs'!$N$8)/12)*CHOOSE(AH$7,'2. Protocols'!$K18,'2. Protocols'!$L18,'2. Protocols'!$M18)+'3. ARV Substitutions'!AM44,0),"")</f>
        <v/>
      </c>
      <c r="AI19" s="114" t="str">
        <f>IFERROR(MAX(AH19*(1+'1. General Inputs'!$AW$16+HLOOKUP(AI$7,'1. General Inputs'!$AW$10:$AY$12,ROWS('1. General Inputs'!$AU$10:$AU$12),0))+(CHOOSE(AI$7,'1. General Inputs'!$J$8,'1. General Inputs'!$L$8,'1. General Inputs'!$N$8)/12)*CHOOSE(AI$7,'2. Protocols'!$K18,'2. Protocols'!$L18,'2. Protocols'!$M18)+'3. ARV Substitutions'!AN44,0),"")</f>
        <v/>
      </c>
      <c r="AJ19" s="114" t="str">
        <f>IFERROR(MAX(AI19*(1+'1. General Inputs'!$AW$16+HLOOKUP(AJ$7,'1. General Inputs'!$AW$10:$AY$12,ROWS('1. General Inputs'!$AU$10:$AU$12),0))+(CHOOSE(AJ$7,'1. General Inputs'!$J$8,'1. General Inputs'!$L$8,'1. General Inputs'!$N$8)/12)*CHOOSE(AJ$7,'2. Protocols'!$K18,'2. Protocols'!$L18,'2. Protocols'!$M18)+'3. ARV Substitutions'!AO44,0),"")</f>
        <v/>
      </c>
      <c r="AK19" s="114" t="str">
        <f>IFERROR(MAX(AJ19*(1+'1. General Inputs'!$AW$16+HLOOKUP(AK$7,'1. General Inputs'!$AW$10:$AY$12,ROWS('1. General Inputs'!$AU$10:$AU$12),0))+(CHOOSE(AK$7,'1. General Inputs'!$J$8,'1. General Inputs'!$L$8,'1. General Inputs'!$N$8)/12)*CHOOSE(AK$7,'2. Protocols'!$K18,'2. Protocols'!$L18,'2. Protocols'!$M18)+'3. ARV Substitutions'!AP44,0),"")</f>
        <v/>
      </c>
      <c r="AL19" s="114" t="str">
        <f>IFERROR(MAX(AK19*(1+'1. General Inputs'!$AW$16+HLOOKUP(AL$7,'1. General Inputs'!$AW$10:$AY$12,ROWS('1. General Inputs'!$AU$10:$AU$12),0))+(CHOOSE(AL$7,'1. General Inputs'!$J$8,'1. General Inputs'!$L$8,'1. General Inputs'!$N$8)/12)*CHOOSE(AL$7,'2. Protocols'!$K18,'2. Protocols'!$L18,'2. Protocols'!$M18)+'3. ARV Substitutions'!AQ44,0),"")</f>
        <v/>
      </c>
      <c r="AM19" s="114" t="str">
        <f>IFERROR(MAX(AL19*(1+'1. General Inputs'!$AW$16+HLOOKUP(AM$7,'1. General Inputs'!$AW$10:$AY$12,ROWS('1. General Inputs'!$AU$10:$AU$12),0))+(CHOOSE(AM$7,'1. General Inputs'!$J$8,'1. General Inputs'!$L$8,'1. General Inputs'!$N$8)/12)*CHOOSE(AM$7,'2. Protocols'!$K18,'2. Protocols'!$L18,'2. Protocols'!$M18)+'3. ARV Substitutions'!AR44,0),"")</f>
        <v/>
      </c>
      <c r="AN19" s="114" t="str">
        <f>IFERROR(MAX(AM19*(1+'1. General Inputs'!$AW$16+HLOOKUP(AN$7,'1. General Inputs'!$AW$10:$AY$12,ROWS('1. General Inputs'!$AU$10:$AU$12),0))+(CHOOSE(AN$7,'1. General Inputs'!$J$8,'1. General Inputs'!$L$8,'1. General Inputs'!$N$8)/12)*CHOOSE(AN$7,'2. Protocols'!$K18,'2. Protocols'!$L18,'2. Protocols'!$M18)+'3. ARV Substitutions'!AS44,0),"")</f>
        <v/>
      </c>
      <c r="AO19" s="114" t="str">
        <f>IFERROR(MAX(AN19*(1+'1. General Inputs'!$AW$16+HLOOKUP(AO$7,'1. General Inputs'!$AW$10:$AY$12,ROWS('1. General Inputs'!$AU$10:$AU$12),0))+(CHOOSE(AO$7,'1. General Inputs'!$J$8,'1. General Inputs'!$L$8,'1. General Inputs'!$N$8)/12)*CHOOSE(AO$7,'2. Protocols'!$K18,'2. Protocols'!$L18,'2. Protocols'!$M18)+'3. ARV Substitutions'!AT44,0),"")</f>
        <v/>
      </c>
      <c r="AP19" s="114" t="str">
        <f>IFERROR(MAX(AO19*(1+'1. General Inputs'!$AW$16+HLOOKUP(AP$7,'1. General Inputs'!$AW$10:$AY$12,ROWS('1. General Inputs'!$AU$10:$AU$12),0))+(CHOOSE(AP$7,'1. General Inputs'!$J$8,'1. General Inputs'!$L$8,'1. General Inputs'!$N$8)/12)*CHOOSE(AP$7,'2. Protocols'!$K18,'2. Protocols'!$L18,'2. Protocols'!$M18)+'3. ARV Substitutions'!AU44,0),"")</f>
        <v/>
      </c>
      <c r="BZ19" s="88" t="e">
        <f t="shared" si="11"/>
        <v>#VALUE!</v>
      </c>
      <c r="CA19" s="88" t="e">
        <f t="shared" si="12"/>
        <v>#VALUE!</v>
      </c>
      <c r="CB19" s="88" t="e">
        <f t="shared" si="13"/>
        <v>#VALUE!</v>
      </c>
      <c r="CC19" s="88" t="e">
        <f t="shared" si="14"/>
        <v>#VALUE!</v>
      </c>
      <c r="CD19" s="88" t="e">
        <f t="shared" si="15"/>
        <v>#VALUE!</v>
      </c>
      <c r="CE19" s="88" t="e">
        <f t="shared" si="16"/>
        <v>#VALUE!</v>
      </c>
      <c r="CF19" s="88" t="e">
        <f t="shared" si="17"/>
        <v>#VALUE!</v>
      </c>
      <c r="CG19" s="88" t="e">
        <f t="shared" si="18"/>
        <v>#VALUE!</v>
      </c>
      <c r="CH19" s="88" t="e">
        <f t="shared" si="19"/>
        <v>#VALUE!</v>
      </c>
      <c r="CI19" s="88" t="e">
        <f t="shared" si="20"/>
        <v>#VALUE!</v>
      </c>
      <c r="CJ19" s="88" t="e">
        <f t="shared" si="21"/>
        <v>#VALUE!</v>
      </c>
      <c r="CK19" s="88" t="e">
        <f t="shared" si="22"/>
        <v>#VALUE!</v>
      </c>
      <c r="CL19" s="88" t="e">
        <f t="shared" si="23"/>
        <v>#VALUE!</v>
      </c>
      <c r="CM19" s="88" t="e">
        <f t="shared" si="24"/>
        <v>#VALUE!</v>
      </c>
      <c r="CN19" s="88" t="e">
        <f t="shared" si="25"/>
        <v>#VALUE!</v>
      </c>
      <c r="CO19" s="88" t="e">
        <f t="shared" si="26"/>
        <v>#VALUE!</v>
      </c>
      <c r="CP19" s="88" t="e">
        <f t="shared" si="27"/>
        <v>#VALUE!</v>
      </c>
      <c r="CQ19" s="88" t="e">
        <f t="shared" si="28"/>
        <v>#VALUE!</v>
      </c>
      <c r="CR19" s="88" t="e">
        <f t="shared" si="29"/>
        <v>#VALUE!</v>
      </c>
      <c r="CS19" s="88" t="e">
        <f t="shared" si="30"/>
        <v>#VALUE!</v>
      </c>
      <c r="CT19" s="88" t="e">
        <f t="shared" si="31"/>
        <v>#VALUE!</v>
      </c>
      <c r="CU19" s="88" t="e">
        <f t="shared" si="32"/>
        <v>#VALUE!</v>
      </c>
      <c r="CV19" s="88" t="e">
        <f t="shared" si="33"/>
        <v>#VALUE!</v>
      </c>
      <c r="CW19" s="88" t="e">
        <f t="shared" si="34"/>
        <v>#VALUE!</v>
      </c>
      <c r="CX19" s="88" t="e">
        <f t="shared" si="35"/>
        <v>#VALUE!</v>
      </c>
      <c r="CY19" s="88" t="e">
        <f t="shared" si="36"/>
        <v>#VALUE!</v>
      </c>
      <c r="CZ19" s="88" t="e">
        <f t="shared" si="37"/>
        <v>#VALUE!</v>
      </c>
      <c r="DA19" s="88" t="e">
        <f t="shared" si="38"/>
        <v>#VALUE!</v>
      </c>
      <c r="DB19" s="88" t="e">
        <f t="shared" si="39"/>
        <v>#VALUE!</v>
      </c>
      <c r="DC19" s="88" t="e">
        <f t="shared" si="40"/>
        <v>#VALUE!</v>
      </c>
      <c r="DD19" s="88" t="e">
        <f t="shared" si="41"/>
        <v>#VALUE!</v>
      </c>
      <c r="DE19" s="88" t="e">
        <f t="shared" si="42"/>
        <v>#VALUE!</v>
      </c>
      <c r="DF19" s="88" t="e">
        <f t="shared" si="43"/>
        <v>#VALUE!</v>
      </c>
      <c r="DG19" s="88" t="e">
        <f t="shared" si="44"/>
        <v>#VALUE!</v>
      </c>
      <c r="DH19" s="88" t="e">
        <f t="shared" si="45"/>
        <v>#VALUE!</v>
      </c>
      <c r="DI19" s="88" t="e">
        <f t="shared" si="46"/>
        <v>#VALUE!</v>
      </c>
      <c r="DK19" s="27" t="str">
        <f>CONCATENATE('2. Protocols'!C18, '2. Protocols'!D18, '2. Protocols'!E18)</f>
        <v>+</v>
      </c>
      <c r="DL19" s="27" t="str">
        <f>CONCATENATE('2. Protocols'!C18, '2. Protocols'!D18, '2. Protocols'!E18, '2. Protocols'!F18, '2. Protocols'!G18,)</f>
        <v>++</v>
      </c>
      <c r="DN19" s="38">
        <f>IF(AND(OR(ISBLANK(DN$9),DN$9=0)=FALSE,OR(DN$9='2. Protocols'!$C18,DN$9='2. Protocols'!$E18,DN$9='2. Protocols'!$G18)),1,0)*'4. Formulations'!$I18</f>
        <v>0</v>
      </c>
      <c r="DO19" s="38">
        <f>IF(AND(OR(ISBLANK(DO$9),DO$9=0)=FALSE,OR(DO$9='2. Protocols'!$C18,DO$9='2. Protocols'!$E18,DO$9='2. Protocols'!$G18)),1,0)*'4. Formulations'!$I18</f>
        <v>0</v>
      </c>
      <c r="DP19" s="38">
        <f>IF(AND(OR(ISBLANK(DP$9),DP$9=0)=FALSE,OR(DP$9='2. Protocols'!$C18,DP$9='2. Protocols'!$E18,DP$9='2. Protocols'!$G18)),1,0)*'4. Formulations'!$I18</f>
        <v>0</v>
      </c>
      <c r="DQ19" s="38">
        <f>IF(AND(OR(ISBLANK(DQ$9),DQ$9=0)=FALSE,OR(DQ$9='2. Protocols'!$C18,DQ$9='2. Protocols'!$E18,DQ$9='2. Protocols'!$G18)),1,0)*'4. Formulations'!$I18</f>
        <v>0</v>
      </c>
      <c r="DR19" s="38">
        <f>IF(AND(OR(ISBLANK(DR$9),DR$9=0)=FALSE,OR(DR$9='2. Protocols'!$C18,DR$9='2. Protocols'!$E18,DR$9='2. Protocols'!$G18)),1,0)*'4. Formulations'!$I18</f>
        <v>0</v>
      </c>
      <c r="DS19" s="38">
        <f>IF(AND(OR(ISBLANK(DS$9),DS$9=0)=FALSE,OR(DS$9='2. Protocols'!$C18,DS$9='2. Protocols'!$E18,DS$9='2. Protocols'!$G18)),1,0)*'4. Formulations'!$I18</f>
        <v>0</v>
      </c>
      <c r="DT19" s="38">
        <f>IF(AND(OR(ISBLANK(DT$9),DT$9=0)=FALSE,OR(DT$9='2. Protocols'!$C18,DT$9='2. Protocols'!$E18,DT$9='2. Protocols'!$G18)),1,0)*'4. Formulations'!$I18</f>
        <v>0</v>
      </c>
      <c r="DU19" s="38">
        <f>IF(AND(OR(ISBLANK(DU$9),DU$9=0)=FALSE,OR(DU$9='2. Protocols'!$C18,DU$9='2. Protocols'!$E18,DU$9='2. Protocols'!$G18)),1,0)*'4. Formulations'!$I18</f>
        <v>0</v>
      </c>
      <c r="DV19" s="38">
        <f>IF(AND(OR(ISBLANK(DV$9),DV$9=0)=FALSE,OR(DV$9='2. Protocols'!$C18,DV$9='2. Protocols'!$E18,DV$9='2. Protocols'!$G18)),1,0)*'4. Formulations'!$I18</f>
        <v>0</v>
      </c>
      <c r="DW19" s="38">
        <f>IF(AND(OR(ISBLANK(DW$9),DW$9=0)=FALSE,OR(DW$9='2. Protocols'!$C18,DW$9='2. Protocols'!$E18,DW$9='2. Protocols'!$G18)),1,0)*'4. Formulations'!$I18</f>
        <v>0</v>
      </c>
      <c r="DX19" s="38">
        <f>IF(AND(OR(ISBLANK(DX$9),DX$9=0)=FALSE,OR(DX$9='2. Protocols'!$C18,DX$9='2. Protocols'!$E18,DX$9='2. Protocols'!$G18)),1,0)*'4. Formulations'!$I18</f>
        <v>0</v>
      </c>
      <c r="DY19" s="38">
        <f>IF(AND(OR(ISBLANK(DY$9),DY$9=0)=FALSE,OR(DY$9='2. Protocols'!$C18,DY$9='2. Protocols'!$E18,DY$9='2. Protocols'!$G18)),1,0)*'4. Formulations'!$I18</f>
        <v>0</v>
      </c>
      <c r="DZ19" s="38">
        <f>IF(AND(OR(ISBLANK(DZ$9),DZ$9=0)=FALSE,OR(DZ$9='2. Protocols'!$C18,DZ$9='2. Protocols'!$E18,DZ$9='2. Protocols'!$G18)),1,0)*'4. Formulations'!$I18</f>
        <v>0</v>
      </c>
      <c r="EA19" s="38">
        <f>IF(AND(OR(ISBLANK(EA$9),EA$9=0)=FALSE,OR(EA$9='2. Protocols'!$C18,EA$9='2. Protocols'!$E18,EA$9='2. Protocols'!$G18)),1,0)*'4. Formulations'!$I18</f>
        <v>0</v>
      </c>
      <c r="EB19" s="38">
        <f>IF(AND(OR(ISBLANK(EB$9),EB$9=0)=FALSE,OR(EB$9='2. Protocols'!$C18,EB$9='2. Protocols'!$E18,EB$9='2. Protocols'!$G18)),1,0)*'4. Formulations'!$I18</f>
        <v>0</v>
      </c>
      <c r="EC19" s="38">
        <f>IF(AND(OR(ISBLANK(EC$9),EC$9=0)=FALSE,OR(EC$9='2. Protocols'!$C18,EC$9='2. Protocols'!$E18,EC$9='2. Protocols'!$G18)),1,0)*'4. Formulations'!$I18</f>
        <v>0</v>
      </c>
      <c r="ED19" s="38">
        <f>IF(AND(OR(ISBLANK(ED$9),ED$9=0)=FALSE,OR(ED$9='2. Protocols'!$C18,ED$9='2. Protocols'!$E18,ED$9='2. Protocols'!$G18)),1,0)*'4. Formulations'!$I18</f>
        <v>0</v>
      </c>
      <c r="EE19" s="38">
        <f>IF(AND(OR(ISBLANK(EE$9),EE$9=0)=FALSE,OR(EE$9='2. Protocols'!$C18,EE$9='2. Protocols'!$E18,EE$9='2. Protocols'!$G18)),1,0)*'4. Formulations'!$I18</f>
        <v>0</v>
      </c>
      <c r="EF19" s="38">
        <f>IF(AND(OR(ISBLANK(EF$9),EF$9=0)=FALSE,OR(EF$9='2. Protocols'!$C18,EF$9='2. Protocols'!$E18,EF$9='2. Protocols'!$G18)),1,0)*'4. Formulations'!$I18</f>
        <v>0</v>
      </c>
      <c r="EG19" s="38">
        <f>IF(AND(OR(ISBLANK(EG$9),EG$9=0)=FALSE,OR(EG$9='2. Protocols'!$C18,EG$9='2. Protocols'!$E18,EG$9='2. Protocols'!$G18)),1,0)*'4. Formulations'!$I18</f>
        <v>0</v>
      </c>
      <c r="EH19" s="38">
        <f>IF(AND(OR(ISBLANK(EH$9),EH$9=0)=FALSE,OR(EH$9='2. Protocols'!$C18,EH$9='2. Protocols'!$E18,EH$9='2. Protocols'!$G18)),1,0)*'4. Formulations'!$I18</f>
        <v>0</v>
      </c>
      <c r="EI19" s="38">
        <f>IF(AND(OR(ISBLANK(EI$9),EI$9=0)=FALSE,OR(EI$9='2. Protocols'!$C18,EI$9='2. Protocols'!$E18,EI$9='2. Protocols'!$G18)),1,0)*'4. Formulations'!$I18</f>
        <v>0</v>
      </c>
      <c r="EK19" s="38">
        <f>IF(AND(OR(ISBLANK(EK$9),EK$9=0)=FALSE,EK$9=$DK19),1,0)*'4. Formulations'!$J18</f>
        <v>0</v>
      </c>
      <c r="EL19" s="38">
        <f>IF(AND(OR(ISBLANK(EL$9),EL$9=0)=FALSE,EL$9=$DK19),1,0)*'4. Formulations'!$J18</f>
        <v>0</v>
      </c>
      <c r="EM19" s="38">
        <f>IF(AND(OR(ISBLANK(EM$9),EM$9=0)=FALSE,EM$9=$DK19),1,0)*'4. Formulations'!$J18</f>
        <v>0</v>
      </c>
      <c r="EN19" s="38">
        <f>IF(AND(OR(ISBLANK(EN$9),EN$9=0)=FALSE,EN$9=$DK19),1,0)*'4. Formulations'!$J18</f>
        <v>0</v>
      </c>
      <c r="EO19" s="38">
        <f>IF(AND(OR(ISBLANK(EO$9),EO$9=0)=FALSE,EO$9=$DK19),1,0)*'4. Formulations'!$J18</f>
        <v>0</v>
      </c>
      <c r="EP19" s="38">
        <f>IF(AND(OR(ISBLANK(EP$9),EP$9=0)=FALSE,EP$9=$DK19),1,0)*'4. Formulations'!$J18</f>
        <v>0</v>
      </c>
      <c r="EQ19" s="38">
        <f>IF(AND(OR(ISBLANK(EQ$9),EQ$9=0)=FALSE,EQ$9=$DK19),1,0)*'4. Formulations'!$J18</f>
        <v>0</v>
      </c>
      <c r="ER19" s="38">
        <f>IF(AND(OR(ISBLANK(ER$9),ER$9=0)=FALSE,ER$9=$DK19),1,0)*'4. Formulations'!$J18</f>
        <v>0</v>
      </c>
      <c r="ES19" s="38">
        <f>IF(AND(OR(ISBLANK(ES$9),ES$9=0)=FALSE,ES$9=$DK19),1,0)*'4. Formulations'!$J18</f>
        <v>0</v>
      </c>
      <c r="ET19" s="38">
        <f>IF(AND(OR(ISBLANK(ET$9),ET$9=0)=FALSE,ET$9=$DK19),1,0)*'4. Formulations'!$J18</f>
        <v>0</v>
      </c>
      <c r="EU19" s="38">
        <f>IF(AND(OR(ISBLANK(EU$9),EU$9=0)=FALSE,EU$9=$DK19),1,0)*'4. Formulations'!$J18</f>
        <v>0</v>
      </c>
      <c r="EV19" s="38">
        <f>IF(AND(OR(ISBLANK(EV$9),EV$9=0)=FALSE,EV$9=$DK19),1,0)*'4. Formulations'!$J18</f>
        <v>0</v>
      </c>
      <c r="EW19" s="38">
        <f>IF(AND(OR(ISBLANK(EW$9),EW$9=0)=FALSE,EW$9=$DK19),1,0)*'4. Formulations'!$J18</f>
        <v>0</v>
      </c>
      <c r="EY19" s="38">
        <f>IF(AND(OR(ISBLANK(EY$9),EY$9=0)=FALSE,SUM($EK19:$EW19)&gt;0,EY$9='2. Protocols'!$G18),1,0)*'4. Formulations'!$J18</f>
        <v>0</v>
      </c>
      <c r="EZ19" s="38">
        <f>IF(AND(OR(ISBLANK(EZ$9),EZ$9=0)=FALSE,SUM($EK19:$EW19)&gt;0,EZ$9='2. Protocols'!$G18),1,0)*'4. Formulations'!$J18</f>
        <v>0</v>
      </c>
      <c r="FA19" s="38">
        <f>IF(AND(OR(ISBLANK(FA$9),FA$9=0)=FALSE,SUM($EK19:$EW19)&gt;0,FA$9='2. Protocols'!$G18),1,0)*'4. Formulations'!$J18</f>
        <v>0</v>
      </c>
      <c r="FB19" s="38">
        <f>IF(AND(OR(ISBLANK(FB$9),FB$9=0)=FALSE,SUM($EK19:$EW19)&gt;0,FB$9='2. Protocols'!$G18),1,0)*'4. Formulations'!$J18</f>
        <v>0</v>
      </c>
      <c r="FC19" s="38">
        <f>IF(AND(OR(ISBLANK(FC$9),FC$9=0)=FALSE,SUM($EK19:$EW19)&gt;0,FC$9='2. Protocols'!$G18),1,0)*'4. Formulations'!$J18</f>
        <v>0</v>
      </c>
      <c r="FD19" s="38">
        <f>IF(AND(OR(ISBLANK(FD$9),FD$9=0)=FALSE,SUM($EK19:$EW19)&gt;0,FD$9='2. Protocols'!$G18),1,0)*'4. Formulations'!$J18</f>
        <v>0</v>
      </c>
      <c r="FE19" s="38">
        <f>IF(AND(OR(ISBLANK(FE$9),FE$9=0)=FALSE,SUM($EK19:$EW19)&gt;0,FE$9='2. Protocols'!$G18),1,0)*'4. Formulations'!$J18</f>
        <v>0</v>
      </c>
      <c r="FF19" s="38">
        <f>IF(AND(OR(ISBLANK(FF$9),FF$9=0)=FALSE,SUM($EK19:$EW19)&gt;0,FF$9='2. Protocols'!$G18),1,0)*'4. Formulations'!$J18</f>
        <v>0</v>
      </c>
      <c r="FG19" s="38">
        <f>IF(AND(OR(ISBLANK(FG$9),FG$9=0)=FALSE,SUM($EK19:$EW19)&gt;0,FG$9='2. Protocols'!$G18),1,0)*'4. Formulations'!$J18</f>
        <v>0</v>
      </c>
      <c r="FH19" s="38">
        <f>IF(AND(OR(ISBLANK(FH$9),FH$9=0)=FALSE,SUM($EK19:$EW19)&gt;0,FH$9='2. Protocols'!$G18),1,0)*'4. Formulations'!$J18</f>
        <v>0</v>
      </c>
      <c r="FI19" s="38">
        <f>IF(AND(OR(ISBLANK(FI$9),FI$9=0)=FALSE,SUM($EK19:$EW19)&gt;0,FI$9='2. Protocols'!$G18),1,0)*'4. Formulations'!$J18</f>
        <v>0</v>
      </c>
      <c r="FJ19" s="38">
        <f>IF(AND(OR(ISBLANK(FJ$9),FJ$9=0)=FALSE,SUM($EK19:$EW19)&gt;0,FJ$9='2. Protocols'!$G18),1,0)*'4. Formulations'!$J18</f>
        <v>0</v>
      </c>
      <c r="FK19" s="38">
        <f>IF(AND(OR(ISBLANK(FK$9),FK$9=0)=FALSE,SUM($EK19:$EW19)&gt;0,FK$9='2. Protocols'!$G18),1,0)*'4. Formulations'!$J18</f>
        <v>0</v>
      </c>
      <c r="FL19" s="38">
        <f>IF(AND(OR(ISBLANK(FL$9),FL$9=0)=FALSE,SUM($EK19:$EW19)&gt;0,FL$9='2. Protocols'!$G18),1,0)*'4. Formulations'!$J18</f>
        <v>0</v>
      </c>
      <c r="FM19" s="38">
        <f>IF(AND(OR(ISBLANK(FM$9),FM$9=0)=FALSE,SUM($EK19:$EW19)&gt;0,FM$9='2. Protocols'!$G18),1,0)*'4. Formulations'!$J18</f>
        <v>0</v>
      </c>
      <c r="FN19" s="38">
        <f>IF(AND(OR(ISBLANK(FN$9),FN$9=0)=FALSE,SUM($EK19:$EW19)&gt;0,FN$9='2. Protocols'!$G18),1,0)*'4. Formulations'!$J18</f>
        <v>0</v>
      </c>
      <c r="FO19" s="38">
        <f>IF(AND(OR(ISBLANK(FO$9),FO$9=0)=FALSE,SUM($EK19:$EW19)&gt;0,FO$9='2. Protocols'!$G18),1,0)*'4. Formulations'!$J18</f>
        <v>0</v>
      </c>
      <c r="FP19" s="38">
        <f>IF(AND(OR(ISBLANK(FP$9),FP$9=0)=FALSE,SUM($EK19:$EW19)&gt;0,FP$9='2. Protocols'!$G18),1,0)*'4. Formulations'!$J18</f>
        <v>0</v>
      </c>
      <c r="FQ19" s="38">
        <f>IF(AND(OR(ISBLANK(FQ$9),FQ$9=0)=FALSE,SUM($EK19:$EW19)&gt;0,FQ$9='2. Protocols'!$G18),1,0)*'4. Formulations'!$J18</f>
        <v>0</v>
      </c>
      <c r="FR19" s="38">
        <f>IF(AND(OR(ISBLANK(FR$9),FR$9=0)=FALSE,SUM($EK19:$EW19)&gt;0,FR$9='2. Protocols'!$G18),1,0)*'4. Formulations'!$J18</f>
        <v>0</v>
      </c>
      <c r="FS19" s="38">
        <f>IF(AND(OR(ISBLANK(FS$9),FS$9=0)=FALSE,SUM($EK19:$EW19)&gt;0,FS$9='2. Protocols'!$G18),1,0)*'4. Formulations'!$J18</f>
        <v>0</v>
      </c>
      <c r="FT19" s="38">
        <f>IF(AND(OR(ISBLANK(FT$9),FT$9=0)=FALSE,SUM($EK19:$EW19)&gt;0,FT$9='2. Protocols'!$G18),1,0)*'4. Formulations'!$J18</f>
        <v>0</v>
      </c>
      <c r="FV19" s="38">
        <f>IF(AND(OR(ISBLANK(EY$9),EY$9=0)=FALSE,FV$9=$DL19),1,0)*'4. Formulations'!$K18</f>
        <v>0</v>
      </c>
      <c r="FW19" s="38">
        <f>IF(AND(OR(ISBLANK(EZ$9),EZ$9=0)=FALSE,FW$9=$DL19),1,0)*'4. Formulations'!$K18</f>
        <v>0</v>
      </c>
      <c r="FX19" s="38">
        <f>IF(AND(OR(ISBLANK(FA$9),FA$9=0)=FALSE,FX$9=$DL19),1,0)*'4. Formulations'!$K18</f>
        <v>0</v>
      </c>
      <c r="FY19" s="38">
        <f>IF(AND(OR(ISBLANK(FB$9),FB$9=0)=FALSE,FY$9=$DL19),1,0)*'4. Formulations'!$K18</f>
        <v>0</v>
      </c>
      <c r="FZ19" s="38">
        <f>IF(AND(OR(ISBLANK(FC$9),FC$9=0)=FALSE,FZ$9=$DL19),1,0)*'4. Formulations'!$K18</f>
        <v>0</v>
      </c>
      <c r="GA19" s="38">
        <f>IF(AND(OR(ISBLANK(FD$9),FD$9=0)=FALSE,GA$9=$DL19),1,0)*'4. Formulations'!$K18</f>
        <v>0</v>
      </c>
      <c r="GB19" s="38">
        <f>IF(AND(OR(ISBLANK(FE$9),FE$9=0)=FALSE,GB$9=$DL19),1,0)*'4. Formulations'!$K18</f>
        <v>0</v>
      </c>
      <c r="GC19" s="38">
        <f>IF(AND(OR(ISBLANK(FF$9),FF$9=0)=FALSE,GC$9=$DL19),1,0)*'4. Formulations'!$K18</f>
        <v>0</v>
      </c>
      <c r="GD19" s="38">
        <f>IF(AND(OR(ISBLANK(FG$9),FG$9=0)=FALSE,GD$9=$DL19),1,0)*'4. Formulations'!$K18</f>
        <v>0</v>
      </c>
      <c r="GE19" s="38">
        <f>IF(AND(OR(ISBLANK(FH$9),FH$9=0)=FALSE,GE$9=$DL19),1,0)*'4. Formulations'!$K18</f>
        <v>0</v>
      </c>
      <c r="GF19" s="38">
        <f>IF(AND(OR(ISBLANK(FI$9),FI$9=0)=FALSE,GF$9=$DL19),1,0)*'4. Formulations'!$K18</f>
        <v>0</v>
      </c>
      <c r="GG19" s="38">
        <f>IF(AND(OR(ISBLANK(FJ$9),FJ$9=0)=FALSE,GG$9=$DL19),1,0)*'4. Formulations'!$K18</f>
        <v>0</v>
      </c>
      <c r="GH19" s="38">
        <f>IF(AND(OR(ISBLANK(FK$9),FK$9=0)=FALSE,GH$9=$DL19),1,0)*'4. Formulations'!$K18</f>
        <v>0</v>
      </c>
      <c r="GI19" s="38">
        <f>IF(AND(OR(ISBLANK(FL$9),FL$9=0)=FALSE,GI$9=$DL19),1,0)*'4. Formulations'!$K18</f>
        <v>0</v>
      </c>
      <c r="GJ19" s="38">
        <f>IF(AND(OR(ISBLANK(FM$9),FM$9=0)=FALSE,GJ$9=$DL19),1,0)*'4. Formulations'!$K18</f>
        <v>0</v>
      </c>
      <c r="GL19" s="38">
        <f>IF(AND(OR(ISBLANK(GL$9),GL$9=0)=FALSE,OR(GL$9='2. Protocols'!$C18,GL$9='2. Protocols'!$E18,GL$9='2. Protocols'!$G18)),1,0)*'4. Formulations'!$L18</f>
        <v>0</v>
      </c>
      <c r="GM19" s="38">
        <f>IF(AND(OR(ISBLANK(GM$9),GM$9=0)=FALSE,OR(GM$9='2. Protocols'!$C18,GM$9='2. Protocols'!$E18,GM$9='2. Protocols'!$G18)),1,0)*'4. Formulations'!$L18</f>
        <v>0</v>
      </c>
      <c r="GN19" s="38">
        <f>IF(AND(OR(ISBLANK(GN$9),GN$9=0)=FALSE,OR(GN$9='2. Protocols'!$C18,GN$9='2. Protocols'!$E18,GN$9='2. Protocols'!$G18)),1,0)*'4. Formulations'!$L18</f>
        <v>0</v>
      </c>
      <c r="GO19" s="38">
        <f>IF(AND(OR(ISBLANK(GO$9),GO$9=0)=FALSE,OR(GO$9='2. Protocols'!$C18,GO$9='2. Protocols'!$E18,GO$9='2. Protocols'!$G18)),1,0)*'4. Formulations'!$L18</f>
        <v>0</v>
      </c>
      <c r="GP19" s="38">
        <f>IF(AND(OR(ISBLANK(GP$9),GP$9=0)=FALSE,OR(GP$9='2. Protocols'!$C18,GP$9='2. Protocols'!$E18,GP$9='2. Protocols'!$G18)),1,0)*'4. Formulations'!$L18</f>
        <v>0</v>
      </c>
      <c r="GQ19" s="38">
        <f>IF(AND(OR(ISBLANK(GQ$9),GQ$9=0)=FALSE,OR(GQ$9='2. Protocols'!$C18,GQ$9='2. Protocols'!$E18,GQ$9='2. Protocols'!$G18)),1,0)*'4. Formulations'!$L18</f>
        <v>0</v>
      </c>
      <c r="GR19" s="38">
        <f>IF(AND(OR(ISBLANK(GR$9),GR$9=0)=FALSE,OR(GR$9='2. Protocols'!$C18,GR$9='2. Protocols'!$E18,GR$9='2. Protocols'!$G18)),1,0)*'4. Formulations'!$L18</f>
        <v>0</v>
      </c>
      <c r="GS19" s="38">
        <f>IF(AND(OR(ISBLANK(GS$9),GS$9=0)=FALSE,OR(GS$9='2. Protocols'!$C18,GS$9='2. Protocols'!$E18,GS$9='2. Protocols'!$G18)),1,0)*'4. Formulations'!$L18</f>
        <v>0</v>
      </c>
      <c r="GT19" s="38">
        <f>IF(AND(OR(ISBLANK(GT$9),GT$9=0)=FALSE,OR(GT$9='2. Protocols'!$C18,GT$9='2. Protocols'!$E18,GT$9='2. Protocols'!$G18)),1,0)*'4. Formulations'!$L18</f>
        <v>0</v>
      </c>
      <c r="GU19" s="38">
        <f>IF(AND(OR(ISBLANK(GU$9),GU$9=0)=FALSE,OR(GU$9='2. Protocols'!$C18,GU$9='2. Protocols'!$E18,GU$9='2. Protocols'!$G18)),1,0)*'4. Formulations'!$L18</f>
        <v>0</v>
      </c>
      <c r="GV19" s="38">
        <f>IF(AND(OR(ISBLANK(GV$9),GV$9=0)=FALSE,OR(GV$9='2. Protocols'!$C18,GV$9='2. Protocols'!$E18,GV$9='2. Protocols'!$G18)),1,0)*'4. Formulations'!$L18</f>
        <v>0</v>
      </c>
      <c r="GW19" s="38">
        <f>IF(AND(OR(ISBLANK(GW$9),GW$9=0)=FALSE,OR(GW$9='2. Protocols'!$C18,GW$9='2. Protocols'!$E18,GW$9='2. Protocols'!$G18)),1,0)*'4. Formulations'!$L18</f>
        <v>0</v>
      </c>
      <c r="GX19" s="38">
        <f>IF(AND(OR(ISBLANK(GX$9),GX$9=0)=FALSE,OR(GX$9='2. Protocols'!$C18,GX$9='2. Protocols'!$E18,GX$9='2. Protocols'!$G18)),1,0)*'4. Formulations'!$L18</f>
        <v>0</v>
      </c>
      <c r="GY19" s="38">
        <f>IF(AND(OR(ISBLANK(GY$9),GY$9=0)=FALSE,OR(GY$9='2. Protocols'!$C18,GY$9='2. Protocols'!$E18,GY$9='2. Protocols'!$G18)),1,0)*'4. Formulations'!$L18</f>
        <v>0</v>
      </c>
      <c r="GZ19" s="38">
        <f>IF(AND(OR(ISBLANK(GZ$9),GZ$9=0)=FALSE,OR(GZ$9='2. Protocols'!$C18,GZ$9='2. Protocols'!$E18,GZ$9='2. Protocols'!$G18)),1,0)*'4. Formulations'!$L18</f>
        <v>0</v>
      </c>
      <c r="HA19" s="38">
        <f>IF(AND(OR(ISBLANK(HA$9),HA$9=0)=FALSE,OR(HA$9='2. Protocols'!$C18,HA$9='2. Protocols'!$E18,HA$9='2. Protocols'!$G18)),1,0)*'4. Formulations'!$L18</f>
        <v>0</v>
      </c>
      <c r="HB19" s="38">
        <f>IF(AND(OR(ISBLANK(HB$9),HB$9=0)=FALSE,OR(HB$9='2. Protocols'!$C18,HB$9='2. Protocols'!$E18,HB$9='2. Protocols'!$G18)),1,0)*'4. Formulations'!$L18</f>
        <v>0</v>
      </c>
      <c r="HC19" s="38">
        <f>IF(AND(OR(ISBLANK(HC$9),HC$9=0)=FALSE,OR(HC$9='2. Protocols'!$C18,HC$9='2. Protocols'!$E18,HC$9='2. Protocols'!$G18)),1,0)*'4. Formulations'!$L18</f>
        <v>0</v>
      </c>
      <c r="HD19" s="38">
        <f>IF(AND(OR(ISBLANK(HD$9),HD$9=0)=FALSE,OR(HD$9='2. Protocols'!$C18,HD$9='2. Protocols'!$E18,HD$9='2. Protocols'!$G18)),1,0)*'4. Formulations'!$L18</f>
        <v>0</v>
      </c>
      <c r="HE19" s="38">
        <f>IF(AND(OR(ISBLANK(HE$9),HE$9=0)=FALSE,OR(HE$9='2. Protocols'!$C18,HE$9='2. Protocols'!$E18,HE$9='2. Protocols'!$G18)),1,0)*'4. Formulations'!$L18</f>
        <v>0</v>
      </c>
      <c r="HF19" s="38">
        <f>IF(AND(OR(ISBLANK(HF$9),HF$9=0)=FALSE,OR(HF$9='2. Protocols'!$C18,HF$9='2. Protocols'!$E18,HF$9='2. Protocols'!$G18)),1,0)*'4. Formulations'!$L18</f>
        <v>0</v>
      </c>
      <c r="HG19" s="38">
        <f>IF(AND(OR(ISBLANK(HG$9),HG$9=0)=FALSE,OR(HG$9='2. Protocols'!$C18,HG$9='2. Protocols'!$E18,HG$9='2. Protocols'!$G18)),1,0)*'4. Formulations'!$L18</f>
        <v>0</v>
      </c>
      <c r="HI19" s="38">
        <f>IF(AND(OR(ISBLANK(HI$9),HI$9=0)=FALSE,HI$9=$DK19),1,0)*'4. Formulations'!$M18</f>
        <v>0</v>
      </c>
      <c r="HJ19" s="38">
        <f>IF(AND(OR(ISBLANK(HJ$9),HJ$9=0)=FALSE,HJ$9=$DK19),1,0)*'4. Formulations'!$M18</f>
        <v>0</v>
      </c>
      <c r="HK19" s="38">
        <f>IF(AND(OR(ISBLANK(HK$9),HK$9=0)=FALSE,HK$9=$DK19),1,0)*'4. Formulations'!$M18</f>
        <v>0</v>
      </c>
      <c r="HL19" s="38">
        <f>IF(AND(OR(ISBLANK(HL$9),HL$9=0)=FALSE,HL$9=$DK19),1,0)*'4. Formulations'!$M18</f>
        <v>0</v>
      </c>
      <c r="HM19" s="38">
        <f>IF(AND(OR(ISBLANK(HM$9),HM$9=0)=FALSE,HM$9=$DK19),1,0)*'4. Formulations'!$M18</f>
        <v>0</v>
      </c>
      <c r="HN19" s="38">
        <f>IF(AND(OR(ISBLANK(HN$9),HN$9=0)=FALSE,HN$9=$DK19),1,0)*'4. Formulations'!$M18</f>
        <v>0</v>
      </c>
      <c r="HO19" s="38">
        <f>IF(AND(OR(ISBLANK(HO$9),HO$9=0)=FALSE,HO$9=$DK19),1,0)*'4. Formulations'!$M18</f>
        <v>0</v>
      </c>
      <c r="HP19" s="38">
        <f>IF(AND(OR(ISBLANK(HP$9),HP$9=0)=FALSE,HP$9=$DK19),1,0)*'4. Formulations'!$M18</f>
        <v>0</v>
      </c>
      <c r="HQ19" s="38">
        <f>IF(AND(OR(ISBLANK(HQ$9),HQ$9=0)=FALSE,HQ$9=$DK19),1,0)*'4. Formulations'!$M18</f>
        <v>0</v>
      </c>
      <c r="HR19" s="38">
        <f>IF(AND(OR(ISBLANK(HR$9),HR$9=0)=FALSE,HR$9=$DK19),1,0)*'4. Formulations'!$M18</f>
        <v>0</v>
      </c>
      <c r="HS19" s="38">
        <f>IF(AND(OR(ISBLANK(HS$9),HS$9=0)=FALSE,HS$9=$DK19),1,0)*'4. Formulations'!$M18</f>
        <v>0</v>
      </c>
      <c r="HT19" s="38">
        <f>IF(AND(OR(ISBLANK(HT$9),HT$9=0)=FALSE,HT$9=$DK19),1,0)*'4. Formulations'!$M18</f>
        <v>0</v>
      </c>
      <c r="HU19" s="38">
        <f>IF(AND(OR(ISBLANK(HU$9),HU$9=0)=FALSE,HU$9=$DK19),1,0)*'4. Formulations'!$M18</f>
        <v>0</v>
      </c>
      <c r="HW19" s="38">
        <f>IF(AND(OR(ISBLANK(HW$9),HW$9=0)=FALSE,SUM($HI19:$HU19)&gt;0,HW$9='2. Protocols'!$G18),1,0)*'4. Formulations'!$M18</f>
        <v>0</v>
      </c>
      <c r="HX19" s="38">
        <f>IF(AND(OR(ISBLANK(HX$9),HX$9=0)=FALSE,SUM($HI19:$HU19)&gt;0,HX$9='2. Protocols'!$G18),1,0)*'4. Formulations'!$M18</f>
        <v>0</v>
      </c>
      <c r="HY19" s="38">
        <f>IF(AND(OR(ISBLANK(HY$9),HY$9=0)=FALSE,SUM($HI19:$HU19)&gt;0,HY$9='2. Protocols'!$G18),1,0)*'4. Formulations'!$M18</f>
        <v>0</v>
      </c>
      <c r="HZ19" s="38">
        <f>IF(AND(OR(ISBLANK(HZ$9),HZ$9=0)=FALSE,SUM($HI19:$HU19)&gt;0,HZ$9='2. Protocols'!$G18),1,0)*'4. Formulations'!$M18</f>
        <v>0</v>
      </c>
      <c r="IA19" s="38">
        <f>IF(AND(OR(ISBLANK(IA$9),IA$9=0)=FALSE,SUM($HI19:$HU19)&gt;0,IA$9='2. Protocols'!$G18),1,0)*'4. Formulations'!$M18</f>
        <v>0</v>
      </c>
      <c r="IB19" s="38">
        <f>IF(AND(OR(ISBLANK(IB$9),IB$9=0)=FALSE,SUM($HI19:$HU19)&gt;0,IB$9='2. Protocols'!$G18),1,0)*'4. Formulations'!$M18</f>
        <v>0</v>
      </c>
      <c r="IC19" s="38">
        <f>IF(AND(OR(ISBLANK(IC$9),IC$9=0)=FALSE,SUM($HI19:$HU19)&gt;0,IC$9='2. Protocols'!$G18),1,0)*'4. Formulations'!$M18</f>
        <v>0</v>
      </c>
      <c r="ID19" s="38">
        <f>IF(AND(OR(ISBLANK(ID$9),ID$9=0)=FALSE,SUM($HI19:$HU19)&gt;0,ID$9='2. Protocols'!$G18),1,0)*'4. Formulations'!$M18</f>
        <v>0</v>
      </c>
      <c r="IE19" s="38">
        <f>IF(AND(OR(ISBLANK(IE$9),IE$9=0)=FALSE,SUM($HI19:$HU19)&gt;0,IE$9='2. Protocols'!$G18),1,0)*'4. Formulations'!$M18</f>
        <v>0</v>
      </c>
      <c r="IF19" s="38">
        <f>IF(AND(OR(ISBLANK(IF$9),IF$9=0)=FALSE,SUM($HI19:$HU19)&gt;0,IF$9='2. Protocols'!$G18),1,0)*'4. Formulations'!$M18</f>
        <v>0</v>
      </c>
      <c r="IG19" s="38">
        <f>IF(AND(OR(ISBLANK(IG$9),IG$9=0)=FALSE,SUM($HI19:$HU19)&gt;0,IG$9='2. Protocols'!$G18),1,0)*'4. Formulations'!$M18</f>
        <v>0</v>
      </c>
      <c r="IH19" s="38">
        <f>IF(AND(OR(ISBLANK(IH$9),IH$9=0)=FALSE,SUM($HI19:$HU19)&gt;0,IH$9='2. Protocols'!$G18),1,0)*'4. Formulations'!$M18</f>
        <v>0</v>
      </c>
      <c r="II19" s="38">
        <f>IF(AND(OR(ISBLANK(II$9),II$9=0)=FALSE,SUM($HI19:$HU19)&gt;0,II$9='2. Protocols'!$G18),1,0)*'4. Formulations'!$M18</f>
        <v>0</v>
      </c>
      <c r="IJ19" s="38">
        <f>IF(AND(OR(ISBLANK(IJ$9),IJ$9=0)=FALSE,SUM($HI19:$HU19)&gt;0,IJ$9='2. Protocols'!$G18),1,0)*'4. Formulations'!$M18</f>
        <v>0</v>
      </c>
      <c r="IK19" s="38">
        <f>IF(AND(OR(ISBLANK(IK$9),IK$9=0)=FALSE,SUM($HI19:$HU19)&gt;0,IK$9='2. Protocols'!$G18),1,0)*'4. Formulations'!$M18</f>
        <v>0</v>
      </c>
      <c r="IL19" s="38">
        <f>IF(AND(OR(ISBLANK(IL$9),IL$9=0)=FALSE,SUM($HI19:$HU19)&gt;0,IL$9='2. Protocols'!$G18),1,0)*'4. Formulations'!$M18</f>
        <v>0</v>
      </c>
      <c r="IM19" s="38">
        <f>IF(AND(OR(ISBLANK(IM$9),IM$9=0)=FALSE,SUM($HI19:$HU19)&gt;0,IM$9='2. Protocols'!$G18),1,0)*'4. Formulations'!$M18</f>
        <v>0</v>
      </c>
      <c r="IN19" s="38">
        <f>IF(AND(OR(ISBLANK(IN$9),IN$9=0)=FALSE,SUM($HI19:$HU19)&gt;0,IN$9='2. Protocols'!$G18),1,0)*'4. Formulations'!$M18</f>
        <v>0</v>
      </c>
      <c r="IO19" s="38">
        <f>IF(AND(OR(ISBLANK(IO$9),IO$9=0)=FALSE,SUM($HI19:$HU19)&gt;0,IO$9='2. Protocols'!$G18),1,0)*'4. Formulations'!$M18</f>
        <v>0</v>
      </c>
      <c r="IP19" s="38">
        <f>IF(AND(OR(ISBLANK(IP$9),IP$9=0)=FALSE,SUM($HI19:$HU19)&gt;0,IP$9='2. Protocols'!$G18),1,0)*'4. Formulations'!$M18</f>
        <v>0</v>
      </c>
      <c r="IQ19" s="38">
        <f>IF(AND(OR(ISBLANK(IQ$9),IQ$9=0)=FALSE,SUM($HI19:$HU19)&gt;0,IQ$9='2. Protocols'!$G18),1,0)*'4. Formulations'!$M18</f>
        <v>0</v>
      </c>
      <c r="IR19" s="38">
        <f>IF(AND(OR(ISBLANK(IR$9),IR$9=0)=FALSE,SUM($HI19:$HU19)&gt;0,IR$9='2. Protocols'!$G18),1,0)*'4. Formulations'!$M18</f>
        <v>0</v>
      </c>
      <c r="IT19" s="38">
        <f>IF(AND(OR(ISBLANK(IT$9),IT$9=0)=FALSE,IT$9=$DL19),1,0)*'4. Formulations'!$N18</f>
        <v>0</v>
      </c>
      <c r="IU19" s="38">
        <f>IF(AND(OR(ISBLANK(IU$9),IU$9=0)=FALSE,IU$9=$DL19),1,0)*'4. Formulations'!$N18</f>
        <v>0</v>
      </c>
      <c r="IV19" s="38">
        <f>IF(AND(OR(ISBLANK(IV$9),IV$9=0)=FALSE,IV$9=$DL19),1,0)*'4. Formulations'!$N18</f>
        <v>0</v>
      </c>
      <c r="IW19" s="38">
        <f>IF(AND(OR(ISBLANK(IW$9),IW$9=0)=FALSE,IW$9=$DL19),1,0)*'4. Formulations'!$N18</f>
        <v>0</v>
      </c>
      <c r="IX19" s="38">
        <f>IF(AND(OR(ISBLANK(IX$9),IX$9=0)=FALSE,IX$9=$DL19),1,0)*'4. Formulations'!$N18</f>
        <v>0</v>
      </c>
      <c r="IY19" s="38">
        <f>IF(AND(OR(ISBLANK(IY$9),IY$9=0)=FALSE,IY$9=$DL19),1,0)*'4. Formulations'!$N18</f>
        <v>0</v>
      </c>
      <c r="IZ19" s="38">
        <f>IF(AND(OR(ISBLANK(IZ$9),IZ$9=0)=FALSE,IZ$9=$DL19),1,0)*'4. Formulations'!$N18</f>
        <v>0</v>
      </c>
      <c r="JA19" s="38">
        <f>IF(AND(OR(ISBLANK(JA$9),JA$9=0)=FALSE,JA$9=$DL19),1,0)*'4. Formulations'!$N18</f>
        <v>0</v>
      </c>
      <c r="JB19" s="38">
        <f>IF(AND(OR(ISBLANK(JB$9),JB$9=0)=FALSE,JB$9=$DL19),1,0)*'4. Formulations'!$N18</f>
        <v>0</v>
      </c>
      <c r="JC19" s="38">
        <f>IF(AND(OR(ISBLANK(JC$9),JC$9=0)=FALSE,JC$9=$DL19),1,0)*'4. Formulations'!$N18</f>
        <v>0</v>
      </c>
      <c r="JD19" s="38">
        <f>IF(AND(OR(ISBLANK(JD$9),JD$9=0)=FALSE,JD$9=$DL19),1,0)*'4. Formulations'!$N18</f>
        <v>0</v>
      </c>
      <c r="JE19" s="38">
        <f>IF(AND(OR(ISBLANK(JE$9),JE$9=0)=FALSE,JE$9=$DL19),1,0)*'4. Formulations'!$N18</f>
        <v>0</v>
      </c>
      <c r="JF19" s="38">
        <f>IF(AND(OR(ISBLANK(JF$9),JF$9=0)=FALSE,JF$9=$DL19),1,0)*'4. Formulations'!$N18</f>
        <v>0</v>
      </c>
      <c r="JG19" s="38">
        <f>IF(AND(OR(ISBLANK(JG$9),JG$9=0)=FALSE,JG$9=$DL19),1,0)*'4. Formulations'!$N18</f>
        <v>0</v>
      </c>
      <c r="JH19" s="38">
        <f>IF(AND(OR(ISBLANK(JH$9),JH$9=0)=FALSE,JH$9=$DL19),1,0)*'4. Formulations'!$N18</f>
        <v>0</v>
      </c>
      <c r="JJ19" s="38">
        <f>IF(AND(OR(ISBLANK(JJ$9),JJ$9=0)=FALSE,OR(JJ$9='2. Protocols'!$C18,JJ$9='2. Protocols'!$E18,JJ$9='2. Protocols'!$G18)),1,0)*'4. Formulations'!$O18</f>
        <v>0</v>
      </c>
      <c r="JK19" s="38">
        <f>IF(AND(OR(ISBLANK(JK$9),JK$9=0)=FALSE,OR(JK$9='2. Protocols'!$C18,JK$9='2. Protocols'!$E18,JK$9='2. Protocols'!$G18)),1,0)*'4. Formulations'!$O18</f>
        <v>0</v>
      </c>
      <c r="JL19" s="38">
        <f>IF(AND(OR(ISBLANK(JL$9),JL$9=0)=FALSE,OR(JL$9='2. Protocols'!$C18,JL$9='2. Protocols'!$E18,JL$9='2. Protocols'!$G18)),1,0)*'4. Formulations'!$O18</f>
        <v>0</v>
      </c>
      <c r="JM19" s="38">
        <f>IF(AND(OR(ISBLANK(JM$9),JM$9=0)=FALSE,OR(JM$9='2. Protocols'!$C18,JM$9='2. Protocols'!$E18,JM$9='2. Protocols'!$G18)),1,0)*'4. Formulations'!$O18</f>
        <v>0</v>
      </c>
      <c r="JN19" s="38">
        <f>IF(AND(OR(ISBLANK(JN$9),JN$9=0)=FALSE,OR(JN$9='2. Protocols'!$C18,JN$9='2. Protocols'!$E18,JN$9='2. Protocols'!$G18)),1,0)*'4. Formulations'!$O18</f>
        <v>0</v>
      </c>
      <c r="JO19" s="38">
        <f>IF(AND(OR(ISBLANK(JO$9),JO$9=0)=FALSE,OR(JO$9='2. Protocols'!$C18,JO$9='2. Protocols'!$E18,JO$9='2. Protocols'!$G18)),1,0)*'4. Formulations'!$O18</f>
        <v>0</v>
      </c>
      <c r="JP19" s="38">
        <f>IF(AND(OR(ISBLANK(JP$9),JP$9=0)=FALSE,OR(JP$9='2. Protocols'!$C18,JP$9='2. Protocols'!$E18,JP$9='2. Protocols'!$G18)),1,0)*'4. Formulations'!$O18</f>
        <v>0</v>
      </c>
      <c r="JQ19" s="38">
        <f>IF(AND(OR(ISBLANK(JQ$9),JQ$9=0)=FALSE,OR(JQ$9='2. Protocols'!$C18,JQ$9='2. Protocols'!$E18,JQ$9='2. Protocols'!$G18)),1,0)*'4. Formulations'!$O18</f>
        <v>0</v>
      </c>
      <c r="JR19" s="38">
        <f>IF(AND(OR(ISBLANK(JR$9),JR$9=0)=FALSE,OR(JR$9='2. Protocols'!$C18,JR$9='2. Protocols'!$E18,JR$9='2. Protocols'!$G18)),1,0)*'4. Formulations'!$O18</f>
        <v>0</v>
      </c>
      <c r="JS19" s="38">
        <f>IF(AND(OR(ISBLANK(JS$9),JS$9=0)=FALSE,OR(JS$9='2. Protocols'!$C18,JS$9='2. Protocols'!$E18,JS$9='2. Protocols'!$G18)),1,0)*'4. Formulations'!$O18</f>
        <v>0</v>
      </c>
      <c r="JT19" s="38">
        <f>IF(AND(OR(ISBLANK(JT$9),JT$9=0)=FALSE,OR(JT$9='2. Protocols'!$C18,JT$9='2. Protocols'!$E18,JT$9='2. Protocols'!$G18)),1,0)*'4. Formulations'!$O18</f>
        <v>0</v>
      </c>
      <c r="JU19" s="38">
        <f>IF(AND(OR(ISBLANK(JU$9),JU$9=0)=FALSE,OR(JU$9='2. Protocols'!$C18,JU$9='2. Protocols'!$E18,JU$9='2. Protocols'!$G18)),1,0)*'4. Formulations'!$O18</f>
        <v>0</v>
      </c>
      <c r="JV19" s="38">
        <f>IF(AND(OR(ISBLANK(JV$9),JV$9=0)=FALSE,OR(JV$9='2. Protocols'!$C18,JV$9='2. Protocols'!$E18,JV$9='2. Protocols'!$G18)),1,0)*'4. Formulations'!$O18</f>
        <v>0</v>
      </c>
      <c r="JW19" s="38">
        <f>IF(AND(OR(ISBLANK(JW$9),JW$9=0)=FALSE,OR(JW$9='2. Protocols'!$C18,JW$9='2. Protocols'!$E18,JW$9='2. Protocols'!$G18)),1,0)*'4. Formulations'!$O18</f>
        <v>0</v>
      </c>
      <c r="JX19" s="38">
        <f>IF(AND(OR(ISBLANK(JX$9),JX$9=0)=FALSE,OR(JX$9='2. Protocols'!$C18,JX$9='2. Protocols'!$E18,JX$9='2. Protocols'!$G18)),1,0)*'4. Formulations'!$O18</f>
        <v>0</v>
      </c>
      <c r="JY19" s="38">
        <f>IF(AND(OR(ISBLANK(JY$9),JY$9=0)=FALSE,OR(JY$9='2. Protocols'!$C18,JY$9='2. Protocols'!$E18,JY$9='2. Protocols'!$G18)),1,0)*'4. Formulations'!$O18</f>
        <v>0</v>
      </c>
      <c r="JZ19" s="38">
        <f>IF(AND(OR(ISBLANK(JZ$9),JZ$9=0)=FALSE,OR(JZ$9='2. Protocols'!$C18,JZ$9='2. Protocols'!$E18,JZ$9='2. Protocols'!$G18)),1,0)*'4. Formulations'!$O18</f>
        <v>0</v>
      </c>
      <c r="KA19" s="38">
        <f>IF(AND(OR(ISBLANK(KA$9),KA$9=0)=FALSE,OR(KA$9='2. Protocols'!$C18,KA$9='2. Protocols'!$E18,KA$9='2. Protocols'!$G18)),1,0)*'4. Formulations'!$O18</f>
        <v>0</v>
      </c>
      <c r="KB19" s="38">
        <f>IF(AND(OR(ISBLANK(KB$9),KB$9=0)=FALSE,OR(KB$9='2. Protocols'!$C18,KB$9='2. Protocols'!$E18,KB$9='2. Protocols'!$G18)),1,0)*'4. Formulations'!$O18</f>
        <v>0</v>
      </c>
      <c r="KC19" s="38">
        <f>IF(AND(OR(ISBLANK(KC$9),KC$9=0)=FALSE,OR(KC$9='2. Protocols'!$C18,KC$9='2. Protocols'!$E18,KC$9='2. Protocols'!$G18)),1,0)*'4. Formulations'!$O18</f>
        <v>0</v>
      </c>
      <c r="KD19" s="38">
        <f>IF(AND(OR(ISBLANK(KD$9),KD$9=0)=FALSE,OR(KD$9='2. Protocols'!$C18,KD$9='2. Protocols'!$E18,KD$9='2. Protocols'!$G18)),1,0)*'4. Formulations'!$O18</f>
        <v>0</v>
      </c>
      <c r="KE19" s="38">
        <f>IF(AND(OR(ISBLANK(KE$9),KE$9=0)=FALSE,OR(KE$9='2. Protocols'!$C18,KE$9='2. Protocols'!$E18,KE$9='2. Protocols'!$G18)),1,0)*'4. Formulations'!$O18</f>
        <v>0</v>
      </c>
      <c r="KG19" s="38">
        <f>IF(AND(OR(ISBLANK(KG$9),KG$9=0)=FALSE,KG$9=$DK19),1,0)*'4. Formulations'!$P18</f>
        <v>0</v>
      </c>
      <c r="KH19" s="38">
        <f>IF(AND(OR(ISBLANK(KH$9),KH$9=0)=FALSE,KH$9=$DK19),1,0)*'4. Formulations'!$P18</f>
        <v>0</v>
      </c>
      <c r="KI19" s="38">
        <f>IF(AND(OR(ISBLANK(KI$9),KI$9=0)=FALSE,KI$9=$DK19),1,0)*'4. Formulations'!$P18</f>
        <v>0</v>
      </c>
      <c r="KJ19" s="38">
        <f>IF(AND(OR(ISBLANK(KJ$9),KJ$9=0)=FALSE,KJ$9=$DK19),1,0)*'4. Formulations'!$P18</f>
        <v>0</v>
      </c>
      <c r="KK19" s="38">
        <f>IF(AND(OR(ISBLANK(KK$9),KK$9=0)=FALSE,KK$9=$DK19),1,0)*'4. Formulations'!$P18</f>
        <v>0</v>
      </c>
      <c r="KL19" s="38">
        <f>IF(AND(OR(ISBLANK(KL$9),KL$9=0)=FALSE,KL$9=$DK19),1,0)*'4. Formulations'!$P18</f>
        <v>0</v>
      </c>
      <c r="KM19" s="38">
        <f>IF(AND(OR(ISBLANK(KM$9),KM$9=0)=FALSE,KM$9=$DK19),1,0)*'4. Formulations'!$P18</f>
        <v>0</v>
      </c>
      <c r="KN19" s="38">
        <f>IF(AND(OR(ISBLANK(KN$9),KN$9=0)=FALSE,KN$9=$DK19),1,0)*'4. Formulations'!$P18</f>
        <v>0</v>
      </c>
      <c r="KO19" s="38">
        <f>IF(AND(OR(ISBLANK(KO$9),KO$9=0)=FALSE,KO$9=$DK19),1,0)*'4. Formulations'!$P18</f>
        <v>0</v>
      </c>
      <c r="KP19" s="38">
        <f>IF(AND(OR(ISBLANK(KP$9),KP$9=0)=FALSE,KP$9=$DK19),1,0)*'4. Formulations'!$P18</f>
        <v>0</v>
      </c>
      <c r="KQ19" s="38">
        <f>IF(AND(OR(ISBLANK(KQ$9),KQ$9=0)=FALSE,KQ$9=$DK19),1,0)*'4. Formulations'!$P18</f>
        <v>0</v>
      </c>
      <c r="KR19" s="38">
        <f>IF(AND(OR(ISBLANK(KR$9),KR$9=0)=FALSE,KR$9=$DK19),1,0)*'4. Formulations'!$P18</f>
        <v>0</v>
      </c>
      <c r="KS19" s="38">
        <f>IF(AND(OR(ISBLANK(KS$9),KS$9=0)=FALSE,KS$9=$DK19),1,0)*'4. Formulations'!$P18</f>
        <v>0</v>
      </c>
      <c r="KU19" s="38">
        <f>IF(AND(OR(ISBLANK(KU$9),KU$9=0)=FALSE,SUM($KG19:$KS19)&gt;0,KU$9='2. Protocols'!$G18),1,0)*'4. Formulations'!$P18</f>
        <v>0</v>
      </c>
      <c r="KV19" s="38">
        <f>IF(AND(OR(ISBLANK(KV$9),KV$9=0)=FALSE,SUM($KG19:$KS19)&gt;0,KV$9='2. Protocols'!$G18),1,0)*'4. Formulations'!$P18</f>
        <v>0</v>
      </c>
      <c r="KW19" s="38">
        <f>IF(AND(OR(ISBLANK(KW$9),KW$9=0)=FALSE,SUM($KG19:$KS19)&gt;0,KW$9='2. Protocols'!$G18),1,0)*'4. Formulations'!$P18</f>
        <v>0</v>
      </c>
      <c r="KX19" s="38">
        <f>IF(AND(OR(ISBLANK(KX$9),KX$9=0)=FALSE,SUM($KG19:$KS19)&gt;0,KX$9='2. Protocols'!$G18),1,0)*'4. Formulations'!$P18</f>
        <v>0</v>
      </c>
      <c r="KY19" s="38">
        <f>IF(AND(OR(ISBLANK(KY$9),KY$9=0)=FALSE,SUM($KG19:$KS19)&gt;0,KY$9='2. Protocols'!$G18),1,0)*'4. Formulations'!$P18</f>
        <v>0</v>
      </c>
      <c r="KZ19" s="38">
        <f>IF(AND(OR(ISBLANK(KZ$9),KZ$9=0)=FALSE,SUM($KG19:$KS19)&gt;0,KZ$9='2. Protocols'!$G18),1,0)*'4. Formulations'!$P18</f>
        <v>0</v>
      </c>
      <c r="LA19" s="38">
        <f>IF(AND(OR(ISBLANK(LA$9),LA$9=0)=FALSE,SUM($KG19:$KS19)&gt;0,LA$9='2. Protocols'!$G18),1,0)*'4. Formulations'!$P18</f>
        <v>0</v>
      </c>
      <c r="LB19" s="38">
        <f>IF(AND(OR(ISBLANK(LB$9),LB$9=0)=FALSE,SUM($KG19:$KS19)&gt;0,LB$9='2. Protocols'!$G18),1,0)*'4. Formulations'!$P18</f>
        <v>0</v>
      </c>
      <c r="LC19" s="38">
        <f>IF(AND(OR(ISBLANK(LC$9),LC$9=0)=FALSE,SUM($KG19:$KS19)&gt;0,LC$9='2. Protocols'!$G18),1,0)*'4. Formulations'!$P18</f>
        <v>0</v>
      </c>
      <c r="LD19" s="38">
        <f>IF(AND(OR(ISBLANK(LD$9),LD$9=0)=FALSE,SUM($KG19:$KS19)&gt;0,LD$9='2. Protocols'!$G18),1,0)*'4. Formulations'!$P18</f>
        <v>0</v>
      </c>
      <c r="LE19" s="38">
        <f>IF(AND(OR(ISBLANK(LE$9),LE$9=0)=FALSE,SUM($KG19:$KS19)&gt;0,LE$9='2. Protocols'!$G18),1,0)*'4. Formulations'!$P18</f>
        <v>0</v>
      </c>
      <c r="LF19" s="38">
        <f>IF(AND(OR(ISBLANK(LF$9),LF$9=0)=FALSE,SUM($KG19:$KS19)&gt;0,LF$9='2. Protocols'!$G18),1,0)*'4. Formulations'!$P18</f>
        <v>0</v>
      </c>
      <c r="LG19" s="38">
        <f>IF(AND(OR(ISBLANK(LG$9),LG$9=0)=FALSE,SUM($KG19:$KS19)&gt;0,LG$9='2. Protocols'!$G18),1,0)*'4. Formulations'!$P18</f>
        <v>0</v>
      </c>
      <c r="LH19" s="38">
        <f>IF(AND(OR(ISBLANK(LH$9),LH$9=0)=FALSE,SUM($KG19:$KS19)&gt;0,LH$9='2. Protocols'!$G18),1,0)*'4. Formulations'!$P18</f>
        <v>0</v>
      </c>
      <c r="LI19" s="38">
        <f>IF(AND(OR(ISBLANK(LI$9),LI$9=0)=FALSE,SUM($KG19:$KS19)&gt;0,LI$9='2. Protocols'!$G18),1,0)*'4. Formulations'!$P18</f>
        <v>0</v>
      </c>
      <c r="LJ19" s="38">
        <f>IF(AND(OR(ISBLANK(LJ$9),LJ$9=0)=FALSE,SUM($KG19:$KS19)&gt;0,LJ$9='2. Protocols'!$G18),1,0)*'4. Formulations'!$P18</f>
        <v>0</v>
      </c>
      <c r="LK19" s="38">
        <f>IF(AND(OR(ISBLANK(LK$9),LK$9=0)=FALSE,SUM($KG19:$KS19)&gt;0,LK$9='2. Protocols'!$G18),1,0)*'4. Formulations'!$P18</f>
        <v>0</v>
      </c>
      <c r="LL19" s="38">
        <f>IF(AND(OR(ISBLANK(LL$9),LL$9=0)=FALSE,SUM($KG19:$KS19)&gt;0,LL$9='2. Protocols'!$G18),1,0)*'4. Formulations'!$P18</f>
        <v>0</v>
      </c>
      <c r="LM19" s="38">
        <f>IF(AND(OR(ISBLANK(LM$9),LM$9=0)=FALSE,SUM($KG19:$KS19)&gt;0,LM$9='2. Protocols'!$G18),1,0)*'4. Formulations'!$P18</f>
        <v>0</v>
      </c>
      <c r="LN19" s="38">
        <f>IF(AND(OR(ISBLANK(LN$9),LN$9=0)=FALSE,SUM($KG19:$KS19)&gt;0,LN$9='2. Protocols'!$G18),1,0)*'4. Formulations'!$P18</f>
        <v>0</v>
      </c>
      <c r="LO19" s="38">
        <f>IF(AND(OR(ISBLANK(LO$9),LO$9=0)=FALSE,SUM($KG19:$KS19)&gt;0,LO$9='2. Protocols'!$G18),1,0)*'4. Formulations'!$P18</f>
        <v>0</v>
      </c>
      <c r="LP19" s="38">
        <f>IF(AND(OR(ISBLANK(LP$9),LP$9=0)=FALSE,SUM($KG19:$KS19)&gt;0,LP$9='2. Protocols'!$G18),1,0)*'4. Formulations'!$P18</f>
        <v>0</v>
      </c>
      <c r="LR19" s="38">
        <f>IF(AND(OR(ISBLANK(LR$9),LR$9=0)=FALSE,LR$9=$DL19),1,0)*'4. Formulations'!$Q18</f>
        <v>0</v>
      </c>
      <c r="LS19" s="38">
        <f>IF(AND(OR(ISBLANK(LS$9),LS$9=0)=FALSE,LS$9=$DL19),1,0)*'4. Formulations'!$Q18</f>
        <v>0</v>
      </c>
      <c r="LT19" s="38">
        <f>IF(AND(OR(ISBLANK(LT$9),LT$9=0)=FALSE,LT$9=$DL19),1,0)*'4. Formulations'!$Q18</f>
        <v>0</v>
      </c>
      <c r="LU19" s="38">
        <f>IF(AND(OR(ISBLANK(LU$9),LU$9=0)=FALSE,LU$9=$DL19),1,0)*'4. Formulations'!$Q18</f>
        <v>0</v>
      </c>
      <c r="LV19" s="38">
        <f>IF(AND(OR(ISBLANK(LV$9),LV$9=0)=FALSE,LV$9=$DL19),1,0)*'4. Formulations'!$Q18</f>
        <v>0</v>
      </c>
      <c r="LW19" s="38">
        <f>IF(AND(OR(ISBLANK(LW$9),LW$9=0)=FALSE,LW$9=$DL19),1,0)*'4. Formulations'!$Q18</f>
        <v>0</v>
      </c>
      <c r="LX19" s="38">
        <f>IF(AND(OR(ISBLANK(LX$9),LX$9=0)=FALSE,LX$9=$DL19),1,0)*'4. Formulations'!$Q18</f>
        <v>0</v>
      </c>
      <c r="LY19" s="38">
        <f>IF(AND(OR(ISBLANK(LY$9),LY$9=0)=FALSE,LY$9=$DL19),1,0)*'4. Formulations'!$Q18</f>
        <v>0</v>
      </c>
      <c r="LZ19" s="38">
        <f>IF(AND(OR(ISBLANK(LZ$9),LZ$9=0)=FALSE,LZ$9=$DL19),1,0)*'4. Formulations'!$Q18</f>
        <v>0</v>
      </c>
      <c r="MA19" s="38">
        <f>IF(AND(OR(ISBLANK(MA$9),MA$9=0)=FALSE,MA$9=$DL19),1,0)*'4. Formulations'!$Q18</f>
        <v>0</v>
      </c>
      <c r="MB19" s="38">
        <f>IF(AND(OR(ISBLANK(MB$9),MB$9=0)=FALSE,MB$9=$DL19),1,0)*'4. Formulations'!$Q18</f>
        <v>0</v>
      </c>
      <c r="MC19" s="38">
        <f>IF(AND(OR(ISBLANK(MC$9),MC$9=0)=FALSE,MC$9=$DL19),1,0)*'4. Formulations'!$Q18</f>
        <v>0</v>
      </c>
      <c r="MD19" s="38">
        <f>IF(AND(OR(ISBLANK(MD$9),MD$9=0)=FALSE,MD$9=$DL19),1,0)*'4. Formulations'!$Q18</f>
        <v>0</v>
      </c>
      <c r="ME19" s="38">
        <f>IF(AND(OR(ISBLANK(ME$9),ME$9=0)=FALSE,ME$9=$DL19),1,0)*'4. Formulations'!$Q18</f>
        <v>0</v>
      </c>
      <c r="MF19" s="38">
        <f>IF(AND(OR(ISBLANK(MF$9),MF$9=0)=FALSE,MF$9=$DL19),1,0)*'4. Formulations'!$Q18</f>
        <v>0</v>
      </c>
    </row>
    <row r="20" spans="2:344" x14ac:dyDescent="0.3">
      <c r="B20" s="2"/>
      <c r="C20" s="129" t="str">
        <f>IF('2. Protocols'!C19&amp;"+"&amp;'2. Protocols'!E19&amp;"+"&amp;'2. Protocols'!G19="++","",'2. Protocols'!C19&amp;"+"&amp;'2. Protocols'!E19&amp;"+"&amp;'2. Protocols'!G19)</f>
        <v/>
      </c>
      <c r="D20" s="18"/>
      <c r="F20" s="114" t="str">
        <f>IFERROR('2. Protocols'!J19*'1. General Inputs'!$J$6,"")</f>
        <v/>
      </c>
      <c r="G20" s="114" t="str">
        <f>IFERROR(MAX(F20*(1+'1. General Inputs'!$AW$16+HLOOKUP(G$7,'1. General Inputs'!$AW$10:$AY$12,ROWS('1. General Inputs'!$AU$10:$AU$12),0))+(CHOOSE(G$7,'1. General Inputs'!$J$8,'1. General Inputs'!$L$8,'1. General Inputs'!$N$8)/12)*CHOOSE(G$7,'2. Protocols'!$K19,'2. Protocols'!$L19,'2. Protocols'!$M19)+'3. ARV Substitutions'!L45,0),"")</f>
        <v/>
      </c>
      <c r="H20" s="114" t="str">
        <f>IFERROR(MAX(G20*(1+'1. General Inputs'!$AW$16+HLOOKUP(H$7,'1. General Inputs'!$AW$10:$AY$12,ROWS('1. General Inputs'!$AU$10:$AU$12),0))+(CHOOSE(H$7,'1. General Inputs'!$J$8,'1. General Inputs'!$L$8,'1. General Inputs'!$N$8)/12)*CHOOSE(H$7,'2. Protocols'!$K19,'2. Protocols'!$L19,'2. Protocols'!$M19)+'3. ARV Substitutions'!M45,0),"")</f>
        <v/>
      </c>
      <c r="I20" s="114" t="str">
        <f>IFERROR(MAX(H20*(1+'1. General Inputs'!$AW$16+HLOOKUP(I$7,'1. General Inputs'!$AW$10:$AY$12,ROWS('1. General Inputs'!$AU$10:$AU$12),0))+(CHOOSE(I$7,'1. General Inputs'!$J$8,'1. General Inputs'!$L$8,'1. General Inputs'!$N$8)/12)*CHOOSE(I$7,'2. Protocols'!$K19,'2. Protocols'!$L19,'2. Protocols'!$M19)+'3. ARV Substitutions'!N45,0),"")</f>
        <v/>
      </c>
      <c r="J20" s="114" t="str">
        <f>IFERROR(MAX(I20*(1+'1. General Inputs'!$AW$16+HLOOKUP(J$7,'1. General Inputs'!$AW$10:$AY$12,ROWS('1. General Inputs'!$AU$10:$AU$12),0))+(CHOOSE(J$7,'1. General Inputs'!$J$8,'1. General Inputs'!$L$8,'1. General Inputs'!$N$8)/12)*CHOOSE(J$7,'2. Protocols'!$K19,'2. Protocols'!$L19,'2. Protocols'!$M19)+'3. ARV Substitutions'!O45,0),"")</f>
        <v/>
      </c>
      <c r="K20" s="114" t="str">
        <f>IFERROR(MAX(J20*(1+'1. General Inputs'!$AW$16+HLOOKUP(K$7,'1. General Inputs'!$AW$10:$AY$12,ROWS('1. General Inputs'!$AU$10:$AU$12),0))+(CHOOSE(K$7,'1. General Inputs'!$J$8,'1. General Inputs'!$L$8,'1. General Inputs'!$N$8)/12)*CHOOSE(K$7,'2. Protocols'!$K19,'2. Protocols'!$L19,'2. Protocols'!$M19)+'3. ARV Substitutions'!P45,0),"")</f>
        <v/>
      </c>
      <c r="L20" s="114" t="str">
        <f>IFERROR(MAX(K20*(1+'1. General Inputs'!$AW$16+HLOOKUP(L$7,'1. General Inputs'!$AW$10:$AY$12,ROWS('1. General Inputs'!$AU$10:$AU$12),0))+(CHOOSE(L$7,'1. General Inputs'!$J$8,'1. General Inputs'!$L$8,'1. General Inputs'!$N$8)/12)*CHOOSE(L$7,'2. Protocols'!$K19,'2. Protocols'!$L19,'2. Protocols'!$M19)+'3. ARV Substitutions'!Q45,0),"")</f>
        <v/>
      </c>
      <c r="M20" s="114" t="str">
        <f>IFERROR(MAX(L20*(1+'1. General Inputs'!$AW$16+HLOOKUP(M$7,'1. General Inputs'!$AW$10:$AY$12,ROWS('1. General Inputs'!$AU$10:$AU$12),0))+(CHOOSE(M$7,'1. General Inputs'!$J$8,'1. General Inputs'!$L$8,'1. General Inputs'!$N$8)/12)*CHOOSE(M$7,'2. Protocols'!$K19,'2. Protocols'!$L19,'2. Protocols'!$M19)+'3. ARV Substitutions'!R45,0),"")</f>
        <v/>
      </c>
      <c r="N20" s="114" t="str">
        <f>IFERROR(MAX(M20*(1+'1. General Inputs'!$AW$16+HLOOKUP(N$7,'1. General Inputs'!$AW$10:$AY$12,ROWS('1. General Inputs'!$AU$10:$AU$12),0))+(CHOOSE(N$7,'1. General Inputs'!$J$8,'1. General Inputs'!$L$8,'1. General Inputs'!$N$8)/12)*CHOOSE(N$7,'2. Protocols'!$K19,'2. Protocols'!$L19,'2. Protocols'!$M19)+'3. ARV Substitutions'!S45,0),"")</f>
        <v/>
      </c>
      <c r="O20" s="114" t="str">
        <f>IFERROR(MAX(N20*(1+'1. General Inputs'!$AW$16+HLOOKUP(O$7,'1. General Inputs'!$AW$10:$AY$12,ROWS('1. General Inputs'!$AU$10:$AU$12),0))+(CHOOSE(O$7,'1. General Inputs'!$J$8,'1. General Inputs'!$L$8,'1. General Inputs'!$N$8)/12)*CHOOSE(O$7,'2. Protocols'!$K19,'2. Protocols'!$L19,'2. Protocols'!$M19)+'3. ARV Substitutions'!T45,0),"")</f>
        <v/>
      </c>
      <c r="P20" s="114" t="str">
        <f>IFERROR(MAX(O20*(1+'1. General Inputs'!$AW$16+HLOOKUP(P$7,'1. General Inputs'!$AW$10:$AY$12,ROWS('1. General Inputs'!$AU$10:$AU$12),0))+(CHOOSE(P$7,'1. General Inputs'!$J$8,'1. General Inputs'!$L$8,'1. General Inputs'!$N$8)/12)*CHOOSE(P$7,'2. Protocols'!$K19,'2. Protocols'!$L19,'2. Protocols'!$M19)+'3. ARV Substitutions'!U45,0),"")</f>
        <v/>
      </c>
      <c r="Q20" s="114" t="str">
        <f>IFERROR(MAX(P20*(1+'1. General Inputs'!$AW$16+HLOOKUP(Q$7,'1. General Inputs'!$AW$10:$AY$12,ROWS('1. General Inputs'!$AU$10:$AU$12),0))+(CHOOSE(Q$7,'1. General Inputs'!$J$8,'1. General Inputs'!$L$8,'1. General Inputs'!$N$8)/12)*CHOOSE(Q$7,'2. Protocols'!$K19,'2. Protocols'!$L19,'2. Protocols'!$M19)+'3. ARV Substitutions'!V45,0),"")</f>
        <v/>
      </c>
      <c r="R20" s="114" t="str">
        <f>IFERROR(MAX(Q20*(1+'1. General Inputs'!$AW$16+HLOOKUP(R$7,'1. General Inputs'!$AW$10:$AY$12,ROWS('1. General Inputs'!$AU$10:$AU$12),0))+(CHOOSE(R$7,'1. General Inputs'!$J$8,'1. General Inputs'!$L$8,'1. General Inputs'!$N$8)/12)*CHOOSE(R$7,'2. Protocols'!$K19,'2. Protocols'!$L19,'2. Protocols'!$M19)+'3. ARV Substitutions'!W45,0),"")</f>
        <v/>
      </c>
      <c r="S20" s="114" t="str">
        <f>IFERROR(MAX(R20*(1+'1. General Inputs'!$AW$16+HLOOKUP(S$7,'1. General Inputs'!$AW$10:$AY$12,ROWS('1. General Inputs'!$AU$10:$AU$12),0))+(CHOOSE(S$7,'1. General Inputs'!$J$8,'1. General Inputs'!$L$8,'1. General Inputs'!$N$8)/12)*CHOOSE(S$7,'2. Protocols'!$K19,'2. Protocols'!$L19,'2. Protocols'!$M19)+'3. ARV Substitutions'!X45,0),"")</f>
        <v/>
      </c>
      <c r="T20" s="114" t="str">
        <f>IFERROR(MAX(S20*(1+'1. General Inputs'!$AW$16+HLOOKUP(T$7,'1. General Inputs'!$AW$10:$AY$12,ROWS('1. General Inputs'!$AU$10:$AU$12),0))+(CHOOSE(T$7,'1. General Inputs'!$J$8,'1. General Inputs'!$L$8,'1. General Inputs'!$N$8)/12)*CHOOSE(T$7,'2. Protocols'!$K19,'2. Protocols'!$L19,'2. Protocols'!$M19)+'3. ARV Substitutions'!Y45,0),"")</f>
        <v/>
      </c>
      <c r="U20" s="114" t="str">
        <f>IFERROR(MAX(T20*(1+'1. General Inputs'!$AW$16+HLOOKUP(U$7,'1. General Inputs'!$AW$10:$AY$12,ROWS('1. General Inputs'!$AU$10:$AU$12),0))+(CHOOSE(U$7,'1. General Inputs'!$J$8,'1. General Inputs'!$L$8,'1. General Inputs'!$N$8)/12)*CHOOSE(U$7,'2. Protocols'!$K19,'2. Protocols'!$L19,'2. Protocols'!$M19)+'3. ARV Substitutions'!Z45,0),"")</f>
        <v/>
      </c>
      <c r="V20" s="114" t="str">
        <f>IFERROR(MAX(U20*(1+'1. General Inputs'!$AW$16+HLOOKUP(V$7,'1. General Inputs'!$AW$10:$AY$12,ROWS('1. General Inputs'!$AU$10:$AU$12),0))+(CHOOSE(V$7,'1. General Inputs'!$J$8,'1. General Inputs'!$L$8,'1. General Inputs'!$N$8)/12)*CHOOSE(V$7,'2. Protocols'!$K19,'2. Protocols'!$L19,'2. Protocols'!$M19)+'3. ARV Substitutions'!AA45,0),"")</f>
        <v/>
      </c>
      <c r="W20" s="114" t="str">
        <f>IFERROR(MAX(V20*(1+'1. General Inputs'!$AW$16+HLOOKUP(W$7,'1. General Inputs'!$AW$10:$AY$12,ROWS('1. General Inputs'!$AU$10:$AU$12),0))+(CHOOSE(W$7,'1. General Inputs'!$J$8,'1. General Inputs'!$L$8,'1. General Inputs'!$N$8)/12)*CHOOSE(W$7,'2. Protocols'!$K19,'2. Protocols'!$L19,'2. Protocols'!$M19)+'3. ARV Substitutions'!AB45,0),"")</f>
        <v/>
      </c>
      <c r="X20" s="114" t="str">
        <f>IFERROR(MAX(W20*(1+'1. General Inputs'!$AW$16+HLOOKUP(X$7,'1. General Inputs'!$AW$10:$AY$12,ROWS('1. General Inputs'!$AU$10:$AU$12),0))+(CHOOSE(X$7,'1. General Inputs'!$J$8,'1. General Inputs'!$L$8,'1. General Inputs'!$N$8)/12)*CHOOSE(X$7,'2. Protocols'!$K19,'2. Protocols'!$L19,'2. Protocols'!$M19)+'3. ARV Substitutions'!AC45,0),"")</f>
        <v/>
      </c>
      <c r="Y20" s="114" t="str">
        <f>IFERROR(MAX(X20*(1+'1. General Inputs'!$AW$16+HLOOKUP(Y$7,'1. General Inputs'!$AW$10:$AY$12,ROWS('1. General Inputs'!$AU$10:$AU$12),0))+(CHOOSE(Y$7,'1. General Inputs'!$J$8,'1. General Inputs'!$L$8,'1. General Inputs'!$N$8)/12)*CHOOSE(Y$7,'2. Protocols'!$K19,'2. Protocols'!$L19,'2. Protocols'!$M19)+'3. ARV Substitutions'!AD45,0),"")</f>
        <v/>
      </c>
      <c r="Z20" s="114" t="str">
        <f>IFERROR(MAX(Y20*(1+'1. General Inputs'!$AW$16+HLOOKUP(Z$7,'1. General Inputs'!$AW$10:$AY$12,ROWS('1. General Inputs'!$AU$10:$AU$12),0))+(CHOOSE(Z$7,'1. General Inputs'!$J$8,'1. General Inputs'!$L$8,'1. General Inputs'!$N$8)/12)*CHOOSE(Z$7,'2. Protocols'!$K19,'2. Protocols'!$L19,'2. Protocols'!$M19)+'3. ARV Substitutions'!AE45,0),"")</f>
        <v/>
      </c>
      <c r="AA20" s="114" t="str">
        <f>IFERROR(MAX(Z20*(1+'1. General Inputs'!$AW$16+HLOOKUP(AA$7,'1. General Inputs'!$AW$10:$AY$12,ROWS('1. General Inputs'!$AU$10:$AU$12),0))+(CHOOSE(AA$7,'1. General Inputs'!$J$8,'1. General Inputs'!$L$8,'1. General Inputs'!$N$8)/12)*CHOOSE(AA$7,'2. Protocols'!$K19,'2. Protocols'!$L19,'2. Protocols'!$M19)+'3. ARV Substitutions'!AF45,0),"")</f>
        <v/>
      </c>
      <c r="AB20" s="114" t="str">
        <f>IFERROR(MAX(AA20*(1+'1. General Inputs'!$AW$16+HLOOKUP(AB$7,'1. General Inputs'!$AW$10:$AY$12,ROWS('1. General Inputs'!$AU$10:$AU$12),0))+(CHOOSE(AB$7,'1. General Inputs'!$J$8,'1. General Inputs'!$L$8,'1. General Inputs'!$N$8)/12)*CHOOSE(AB$7,'2. Protocols'!$K19,'2. Protocols'!$L19,'2. Protocols'!$M19)+'3. ARV Substitutions'!AG45,0),"")</f>
        <v/>
      </c>
      <c r="AC20" s="114" t="str">
        <f>IFERROR(MAX(AB20*(1+'1. General Inputs'!$AW$16+HLOOKUP(AC$7,'1. General Inputs'!$AW$10:$AY$12,ROWS('1. General Inputs'!$AU$10:$AU$12),0))+(CHOOSE(AC$7,'1. General Inputs'!$J$8,'1. General Inputs'!$L$8,'1. General Inputs'!$N$8)/12)*CHOOSE(AC$7,'2. Protocols'!$K19,'2. Protocols'!$L19,'2. Protocols'!$M19)+'3. ARV Substitutions'!AH45,0),"")</f>
        <v/>
      </c>
      <c r="AD20" s="114" t="str">
        <f>IFERROR(MAX(AC20*(1+'1. General Inputs'!$AW$16+HLOOKUP(AD$7,'1. General Inputs'!$AW$10:$AY$12,ROWS('1. General Inputs'!$AU$10:$AU$12),0))+(CHOOSE(AD$7,'1. General Inputs'!$J$8,'1. General Inputs'!$L$8,'1. General Inputs'!$N$8)/12)*CHOOSE(AD$7,'2. Protocols'!$K19,'2. Protocols'!$L19,'2. Protocols'!$M19)+'3. ARV Substitutions'!AI45,0),"")</f>
        <v/>
      </c>
      <c r="AE20" s="114" t="str">
        <f>IFERROR(MAX(AD20*(1+'1. General Inputs'!$AW$16+HLOOKUP(AE$7,'1. General Inputs'!$AW$10:$AY$12,ROWS('1. General Inputs'!$AU$10:$AU$12),0))+(CHOOSE(AE$7,'1. General Inputs'!$J$8,'1. General Inputs'!$L$8,'1. General Inputs'!$N$8)/12)*CHOOSE(AE$7,'2. Protocols'!$K19,'2. Protocols'!$L19,'2. Protocols'!$M19)+'3. ARV Substitutions'!AJ45,0),"")</f>
        <v/>
      </c>
      <c r="AF20" s="114" t="str">
        <f>IFERROR(MAX(AE20*(1+'1. General Inputs'!$AW$16+HLOOKUP(AF$7,'1. General Inputs'!$AW$10:$AY$12,ROWS('1. General Inputs'!$AU$10:$AU$12),0))+(CHOOSE(AF$7,'1. General Inputs'!$J$8,'1. General Inputs'!$L$8,'1. General Inputs'!$N$8)/12)*CHOOSE(AF$7,'2. Protocols'!$K19,'2. Protocols'!$L19,'2. Protocols'!$M19)+'3. ARV Substitutions'!AK45,0),"")</f>
        <v/>
      </c>
      <c r="AG20" s="114" t="str">
        <f>IFERROR(MAX(AF20*(1+'1. General Inputs'!$AW$16+HLOOKUP(AG$7,'1. General Inputs'!$AW$10:$AY$12,ROWS('1. General Inputs'!$AU$10:$AU$12),0))+(CHOOSE(AG$7,'1. General Inputs'!$J$8,'1. General Inputs'!$L$8,'1. General Inputs'!$N$8)/12)*CHOOSE(AG$7,'2. Protocols'!$K19,'2. Protocols'!$L19,'2. Protocols'!$M19)+'3. ARV Substitutions'!AL45,0),"")</f>
        <v/>
      </c>
      <c r="AH20" s="114" t="str">
        <f>IFERROR(MAX(AG20*(1+'1. General Inputs'!$AW$16+HLOOKUP(AH$7,'1. General Inputs'!$AW$10:$AY$12,ROWS('1. General Inputs'!$AU$10:$AU$12),0))+(CHOOSE(AH$7,'1. General Inputs'!$J$8,'1. General Inputs'!$L$8,'1. General Inputs'!$N$8)/12)*CHOOSE(AH$7,'2. Protocols'!$K19,'2. Protocols'!$L19,'2. Protocols'!$M19)+'3. ARV Substitutions'!AM45,0),"")</f>
        <v/>
      </c>
      <c r="AI20" s="114" t="str">
        <f>IFERROR(MAX(AH20*(1+'1. General Inputs'!$AW$16+HLOOKUP(AI$7,'1. General Inputs'!$AW$10:$AY$12,ROWS('1. General Inputs'!$AU$10:$AU$12),0))+(CHOOSE(AI$7,'1. General Inputs'!$J$8,'1. General Inputs'!$L$8,'1. General Inputs'!$N$8)/12)*CHOOSE(AI$7,'2. Protocols'!$K19,'2. Protocols'!$L19,'2. Protocols'!$M19)+'3. ARV Substitutions'!AN45,0),"")</f>
        <v/>
      </c>
      <c r="AJ20" s="114" t="str">
        <f>IFERROR(MAX(AI20*(1+'1. General Inputs'!$AW$16+HLOOKUP(AJ$7,'1. General Inputs'!$AW$10:$AY$12,ROWS('1. General Inputs'!$AU$10:$AU$12),0))+(CHOOSE(AJ$7,'1. General Inputs'!$J$8,'1. General Inputs'!$L$8,'1. General Inputs'!$N$8)/12)*CHOOSE(AJ$7,'2. Protocols'!$K19,'2. Protocols'!$L19,'2. Protocols'!$M19)+'3. ARV Substitutions'!AO45,0),"")</f>
        <v/>
      </c>
      <c r="AK20" s="114" t="str">
        <f>IFERROR(MAX(AJ20*(1+'1. General Inputs'!$AW$16+HLOOKUP(AK$7,'1. General Inputs'!$AW$10:$AY$12,ROWS('1. General Inputs'!$AU$10:$AU$12),0))+(CHOOSE(AK$7,'1. General Inputs'!$J$8,'1. General Inputs'!$L$8,'1. General Inputs'!$N$8)/12)*CHOOSE(AK$7,'2. Protocols'!$K19,'2. Protocols'!$L19,'2. Protocols'!$M19)+'3. ARV Substitutions'!AP45,0),"")</f>
        <v/>
      </c>
      <c r="AL20" s="114" t="str">
        <f>IFERROR(MAX(AK20*(1+'1. General Inputs'!$AW$16+HLOOKUP(AL$7,'1. General Inputs'!$AW$10:$AY$12,ROWS('1. General Inputs'!$AU$10:$AU$12),0))+(CHOOSE(AL$7,'1. General Inputs'!$J$8,'1. General Inputs'!$L$8,'1. General Inputs'!$N$8)/12)*CHOOSE(AL$7,'2. Protocols'!$K19,'2. Protocols'!$L19,'2. Protocols'!$M19)+'3. ARV Substitutions'!AQ45,0),"")</f>
        <v/>
      </c>
      <c r="AM20" s="114" t="str">
        <f>IFERROR(MAX(AL20*(1+'1. General Inputs'!$AW$16+HLOOKUP(AM$7,'1. General Inputs'!$AW$10:$AY$12,ROWS('1. General Inputs'!$AU$10:$AU$12),0))+(CHOOSE(AM$7,'1. General Inputs'!$J$8,'1. General Inputs'!$L$8,'1. General Inputs'!$N$8)/12)*CHOOSE(AM$7,'2. Protocols'!$K19,'2. Protocols'!$L19,'2. Protocols'!$M19)+'3. ARV Substitutions'!AR45,0),"")</f>
        <v/>
      </c>
      <c r="AN20" s="114" t="str">
        <f>IFERROR(MAX(AM20*(1+'1. General Inputs'!$AW$16+HLOOKUP(AN$7,'1. General Inputs'!$AW$10:$AY$12,ROWS('1. General Inputs'!$AU$10:$AU$12),0))+(CHOOSE(AN$7,'1. General Inputs'!$J$8,'1. General Inputs'!$L$8,'1. General Inputs'!$N$8)/12)*CHOOSE(AN$7,'2. Protocols'!$K19,'2. Protocols'!$L19,'2. Protocols'!$M19)+'3. ARV Substitutions'!AS45,0),"")</f>
        <v/>
      </c>
      <c r="AO20" s="114" t="str">
        <f>IFERROR(MAX(AN20*(1+'1. General Inputs'!$AW$16+HLOOKUP(AO$7,'1. General Inputs'!$AW$10:$AY$12,ROWS('1. General Inputs'!$AU$10:$AU$12),0))+(CHOOSE(AO$7,'1. General Inputs'!$J$8,'1. General Inputs'!$L$8,'1. General Inputs'!$N$8)/12)*CHOOSE(AO$7,'2. Protocols'!$K19,'2. Protocols'!$L19,'2. Protocols'!$M19)+'3. ARV Substitutions'!AT45,0),"")</f>
        <v/>
      </c>
      <c r="AP20" s="114" t="str">
        <f>IFERROR(MAX(AO20*(1+'1. General Inputs'!$AW$16+HLOOKUP(AP$7,'1. General Inputs'!$AW$10:$AY$12,ROWS('1. General Inputs'!$AU$10:$AU$12),0))+(CHOOSE(AP$7,'1. General Inputs'!$J$8,'1. General Inputs'!$L$8,'1. General Inputs'!$N$8)/12)*CHOOSE(AP$7,'2. Protocols'!$K19,'2. Protocols'!$L19,'2. Protocols'!$M19)+'3. ARV Substitutions'!AU45,0),"")</f>
        <v/>
      </c>
      <c r="BZ20" s="88" t="e">
        <f t="shared" si="11"/>
        <v>#VALUE!</v>
      </c>
      <c r="CA20" s="88" t="e">
        <f t="shared" si="12"/>
        <v>#VALUE!</v>
      </c>
      <c r="CB20" s="88" t="e">
        <f t="shared" si="13"/>
        <v>#VALUE!</v>
      </c>
      <c r="CC20" s="88" t="e">
        <f t="shared" si="14"/>
        <v>#VALUE!</v>
      </c>
      <c r="CD20" s="88" t="e">
        <f t="shared" si="15"/>
        <v>#VALUE!</v>
      </c>
      <c r="CE20" s="88" t="e">
        <f t="shared" si="16"/>
        <v>#VALUE!</v>
      </c>
      <c r="CF20" s="88" t="e">
        <f t="shared" si="17"/>
        <v>#VALUE!</v>
      </c>
      <c r="CG20" s="88" t="e">
        <f t="shared" si="18"/>
        <v>#VALUE!</v>
      </c>
      <c r="CH20" s="88" t="e">
        <f t="shared" si="19"/>
        <v>#VALUE!</v>
      </c>
      <c r="CI20" s="88" t="e">
        <f t="shared" si="20"/>
        <v>#VALUE!</v>
      </c>
      <c r="CJ20" s="88" t="e">
        <f t="shared" si="21"/>
        <v>#VALUE!</v>
      </c>
      <c r="CK20" s="88" t="e">
        <f t="shared" si="22"/>
        <v>#VALUE!</v>
      </c>
      <c r="CL20" s="88" t="e">
        <f t="shared" si="23"/>
        <v>#VALUE!</v>
      </c>
      <c r="CM20" s="88" t="e">
        <f t="shared" si="24"/>
        <v>#VALUE!</v>
      </c>
      <c r="CN20" s="88" t="e">
        <f t="shared" si="25"/>
        <v>#VALUE!</v>
      </c>
      <c r="CO20" s="88" t="e">
        <f t="shared" si="26"/>
        <v>#VALUE!</v>
      </c>
      <c r="CP20" s="88" t="e">
        <f t="shared" si="27"/>
        <v>#VALUE!</v>
      </c>
      <c r="CQ20" s="88" t="e">
        <f t="shared" si="28"/>
        <v>#VALUE!</v>
      </c>
      <c r="CR20" s="88" t="e">
        <f t="shared" si="29"/>
        <v>#VALUE!</v>
      </c>
      <c r="CS20" s="88" t="e">
        <f t="shared" si="30"/>
        <v>#VALUE!</v>
      </c>
      <c r="CT20" s="88" t="e">
        <f t="shared" si="31"/>
        <v>#VALUE!</v>
      </c>
      <c r="CU20" s="88" t="e">
        <f t="shared" si="32"/>
        <v>#VALUE!</v>
      </c>
      <c r="CV20" s="88" t="e">
        <f t="shared" si="33"/>
        <v>#VALUE!</v>
      </c>
      <c r="CW20" s="88" t="e">
        <f t="shared" si="34"/>
        <v>#VALUE!</v>
      </c>
      <c r="CX20" s="88" t="e">
        <f t="shared" si="35"/>
        <v>#VALUE!</v>
      </c>
      <c r="CY20" s="88" t="e">
        <f t="shared" si="36"/>
        <v>#VALUE!</v>
      </c>
      <c r="CZ20" s="88" t="e">
        <f t="shared" si="37"/>
        <v>#VALUE!</v>
      </c>
      <c r="DA20" s="88" t="e">
        <f t="shared" si="38"/>
        <v>#VALUE!</v>
      </c>
      <c r="DB20" s="88" t="e">
        <f t="shared" si="39"/>
        <v>#VALUE!</v>
      </c>
      <c r="DC20" s="88" t="e">
        <f t="shared" si="40"/>
        <v>#VALUE!</v>
      </c>
      <c r="DD20" s="88" t="e">
        <f t="shared" si="41"/>
        <v>#VALUE!</v>
      </c>
      <c r="DE20" s="88" t="e">
        <f t="shared" si="42"/>
        <v>#VALUE!</v>
      </c>
      <c r="DF20" s="88" t="e">
        <f t="shared" si="43"/>
        <v>#VALUE!</v>
      </c>
      <c r="DG20" s="88" t="e">
        <f t="shared" si="44"/>
        <v>#VALUE!</v>
      </c>
      <c r="DH20" s="88" t="e">
        <f t="shared" si="45"/>
        <v>#VALUE!</v>
      </c>
      <c r="DI20" s="88" t="e">
        <f t="shared" si="46"/>
        <v>#VALUE!</v>
      </c>
      <c r="DK20" s="27" t="str">
        <f>CONCATENATE('2. Protocols'!C19, '2. Protocols'!D19, '2. Protocols'!E19)</f>
        <v>+</v>
      </c>
      <c r="DL20" s="27" t="str">
        <f>CONCATENATE('2. Protocols'!C19, '2. Protocols'!D19, '2. Protocols'!E19, '2. Protocols'!F19, '2. Protocols'!G19,)</f>
        <v>++</v>
      </c>
      <c r="DN20" s="38">
        <f>IF(AND(OR(ISBLANK(DN$9),DN$9=0)=FALSE,OR(DN$9='2. Protocols'!$C19,DN$9='2. Protocols'!$E19,DN$9='2. Protocols'!$G19)),1,0)*'4. Formulations'!$I19</f>
        <v>0</v>
      </c>
      <c r="DO20" s="38">
        <f>IF(AND(OR(ISBLANK(DO$9),DO$9=0)=FALSE,OR(DO$9='2. Protocols'!$C19,DO$9='2. Protocols'!$E19,DO$9='2. Protocols'!$G19)),1,0)*'4. Formulations'!$I19</f>
        <v>0</v>
      </c>
      <c r="DP20" s="38">
        <f>IF(AND(OR(ISBLANK(DP$9),DP$9=0)=FALSE,OR(DP$9='2. Protocols'!$C19,DP$9='2. Protocols'!$E19,DP$9='2. Protocols'!$G19)),1,0)*'4. Formulations'!$I19</f>
        <v>0</v>
      </c>
      <c r="DQ20" s="38">
        <f>IF(AND(OR(ISBLANK(DQ$9),DQ$9=0)=FALSE,OR(DQ$9='2. Protocols'!$C19,DQ$9='2. Protocols'!$E19,DQ$9='2. Protocols'!$G19)),1,0)*'4. Formulations'!$I19</f>
        <v>0</v>
      </c>
      <c r="DR20" s="38">
        <f>IF(AND(OR(ISBLANK(DR$9),DR$9=0)=FALSE,OR(DR$9='2. Protocols'!$C19,DR$9='2. Protocols'!$E19,DR$9='2. Protocols'!$G19)),1,0)*'4. Formulations'!$I19</f>
        <v>0</v>
      </c>
      <c r="DS20" s="38">
        <f>IF(AND(OR(ISBLANK(DS$9),DS$9=0)=FALSE,OR(DS$9='2. Protocols'!$C19,DS$9='2. Protocols'!$E19,DS$9='2. Protocols'!$G19)),1,0)*'4. Formulations'!$I19</f>
        <v>0</v>
      </c>
      <c r="DT20" s="38">
        <f>IF(AND(OR(ISBLANK(DT$9),DT$9=0)=FALSE,OR(DT$9='2. Protocols'!$C19,DT$9='2. Protocols'!$E19,DT$9='2. Protocols'!$G19)),1,0)*'4. Formulations'!$I19</f>
        <v>0</v>
      </c>
      <c r="DU20" s="38">
        <f>IF(AND(OR(ISBLANK(DU$9),DU$9=0)=FALSE,OR(DU$9='2. Protocols'!$C19,DU$9='2. Protocols'!$E19,DU$9='2. Protocols'!$G19)),1,0)*'4. Formulations'!$I19</f>
        <v>0</v>
      </c>
      <c r="DV20" s="38">
        <f>IF(AND(OR(ISBLANK(DV$9),DV$9=0)=FALSE,OR(DV$9='2. Protocols'!$C19,DV$9='2. Protocols'!$E19,DV$9='2. Protocols'!$G19)),1,0)*'4. Formulations'!$I19</f>
        <v>0</v>
      </c>
      <c r="DW20" s="38">
        <f>IF(AND(OR(ISBLANK(DW$9),DW$9=0)=FALSE,OR(DW$9='2. Protocols'!$C19,DW$9='2. Protocols'!$E19,DW$9='2. Protocols'!$G19)),1,0)*'4. Formulations'!$I19</f>
        <v>0</v>
      </c>
      <c r="DX20" s="38">
        <f>IF(AND(OR(ISBLANK(DX$9),DX$9=0)=FALSE,OR(DX$9='2. Protocols'!$C19,DX$9='2. Protocols'!$E19,DX$9='2. Protocols'!$G19)),1,0)*'4. Formulations'!$I19</f>
        <v>0</v>
      </c>
      <c r="DY20" s="38">
        <f>IF(AND(OR(ISBLANK(DY$9),DY$9=0)=FALSE,OR(DY$9='2. Protocols'!$C19,DY$9='2. Protocols'!$E19,DY$9='2. Protocols'!$G19)),1,0)*'4. Formulations'!$I19</f>
        <v>0</v>
      </c>
      <c r="DZ20" s="38">
        <f>IF(AND(OR(ISBLANK(DZ$9),DZ$9=0)=FALSE,OR(DZ$9='2. Protocols'!$C19,DZ$9='2. Protocols'!$E19,DZ$9='2. Protocols'!$G19)),1,0)*'4. Formulations'!$I19</f>
        <v>0</v>
      </c>
      <c r="EA20" s="38">
        <f>IF(AND(OR(ISBLANK(EA$9),EA$9=0)=FALSE,OR(EA$9='2. Protocols'!$C19,EA$9='2. Protocols'!$E19,EA$9='2. Protocols'!$G19)),1,0)*'4. Formulations'!$I19</f>
        <v>0</v>
      </c>
      <c r="EB20" s="38">
        <f>IF(AND(OR(ISBLANK(EB$9),EB$9=0)=FALSE,OR(EB$9='2. Protocols'!$C19,EB$9='2. Protocols'!$E19,EB$9='2. Protocols'!$G19)),1,0)*'4. Formulations'!$I19</f>
        <v>0</v>
      </c>
      <c r="EC20" s="38">
        <f>IF(AND(OR(ISBLANK(EC$9),EC$9=0)=FALSE,OR(EC$9='2. Protocols'!$C19,EC$9='2. Protocols'!$E19,EC$9='2. Protocols'!$G19)),1,0)*'4. Formulations'!$I19</f>
        <v>0</v>
      </c>
      <c r="ED20" s="38">
        <f>IF(AND(OR(ISBLANK(ED$9),ED$9=0)=FALSE,OR(ED$9='2. Protocols'!$C19,ED$9='2. Protocols'!$E19,ED$9='2. Protocols'!$G19)),1,0)*'4. Formulations'!$I19</f>
        <v>0</v>
      </c>
      <c r="EE20" s="38">
        <f>IF(AND(OR(ISBLANK(EE$9),EE$9=0)=FALSE,OR(EE$9='2. Protocols'!$C19,EE$9='2. Protocols'!$E19,EE$9='2. Protocols'!$G19)),1,0)*'4. Formulations'!$I19</f>
        <v>0</v>
      </c>
      <c r="EF20" s="38">
        <f>IF(AND(OR(ISBLANK(EF$9),EF$9=0)=FALSE,OR(EF$9='2. Protocols'!$C19,EF$9='2. Protocols'!$E19,EF$9='2. Protocols'!$G19)),1,0)*'4. Formulations'!$I19</f>
        <v>0</v>
      </c>
      <c r="EG20" s="38">
        <f>IF(AND(OR(ISBLANK(EG$9),EG$9=0)=FALSE,OR(EG$9='2. Protocols'!$C19,EG$9='2. Protocols'!$E19,EG$9='2. Protocols'!$G19)),1,0)*'4. Formulations'!$I19</f>
        <v>0</v>
      </c>
      <c r="EH20" s="38">
        <f>IF(AND(OR(ISBLANK(EH$9),EH$9=0)=FALSE,OR(EH$9='2. Protocols'!$C19,EH$9='2. Protocols'!$E19,EH$9='2. Protocols'!$G19)),1,0)*'4. Formulations'!$I19</f>
        <v>0</v>
      </c>
      <c r="EI20" s="38">
        <f>IF(AND(OR(ISBLANK(EI$9),EI$9=0)=FALSE,OR(EI$9='2. Protocols'!$C19,EI$9='2. Protocols'!$E19,EI$9='2. Protocols'!$G19)),1,0)*'4. Formulations'!$I19</f>
        <v>0</v>
      </c>
      <c r="EK20" s="38">
        <f>IF(AND(OR(ISBLANK(EK$9),EK$9=0)=FALSE,EK$9=$DK20),1,0)*'4. Formulations'!$J19</f>
        <v>0</v>
      </c>
      <c r="EL20" s="38">
        <f>IF(AND(OR(ISBLANK(EL$9),EL$9=0)=FALSE,EL$9=$DK20),1,0)*'4. Formulations'!$J19</f>
        <v>0</v>
      </c>
      <c r="EM20" s="38">
        <f>IF(AND(OR(ISBLANK(EM$9),EM$9=0)=FALSE,EM$9=$DK20),1,0)*'4. Formulations'!$J19</f>
        <v>0</v>
      </c>
      <c r="EN20" s="38">
        <f>IF(AND(OR(ISBLANK(EN$9),EN$9=0)=FALSE,EN$9=$DK20),1,0)*'4. Formulations'!$J19</f>
        <v>0</v>
      </c>
      <c r="EO20" s="38">
        <f>IF(AND(OR(ISBLANK(EO$9),EO$9=0)=FALSE,EO$9=$DK20),1,0)*'4. Formulations'!$J19</f>
        <v>0</v>
      </c>
      <c r="EP20" s="38">
        <f>IF(AND(OR(ISBLANK(EP$9),EP$9=0)=FALSE,EP$9=$DK20),1,0)*'4. Formulations'!$J19</f>
        <v>0</v>
      </c>
      <c r="EQ20" s="38">
        <f>IF(AND(OR(ISBLANK(EQ$9),EQ$9=0)=FALSE,EQ$9=$DK20),1,0)*'4. Formulations'!$J19</f>
        <v>0</v>
      </c>
      <c r="ER20" s="38">
        <f>IF(AND(OR(ISBLANK(ER$9),ER$9=0)=FALSE,ER$9=$DK20),1,0)*'4. Formulations'!$J19</f>
        <v>0</v>
      </c>
      <c r="ES20" s="38">
        <f>IF(AND(OR(ISBLANK(ES$9),ES$9=0)=FALSE,ES$9=$DK20),1,0)*'4. Formulations'!$J19</f>
        <v>0</v>
      </c>
      <c r="ET20" s="38">
        <f>IF(AND(OR(ISBLANK(ET$9),ET$9=0)=FALSE,ET$9=$DK20),1,0)*'4. Formulations'!$J19</f>
        <v>0</v>
      </c>
      <c r="EU20" s="38">
        <f>IF(AND(OR(ISBLANK(EU$9),EU$9=0)=FALSE,EU$9=$DK20),1,0)*'4. Formulations'!$J19</f>
        <v>0</v>
      </c>
      <c r="EV20" s="38">
        <f>IF(AND(OR(ISBLANK(EV$9),EV$9=0)=FALSE,EV$9=$DK20),1,0)*'4. Formulations'!$J19</f>
        <v>0</v>
      </c>
      <c r="EW20" s="38">
        <f>IF(AND(OR(ISBLANK(EW$9),EW$9=0)=FALSE,EW$9=$DK20),1,0)*'4. Formulations'!$J19</f>
        <v>0</v>
      </c>
      <c r="EY20" s="38">
        <f>IF(AND(OR(ISBLANK(EY$9),EY$9=0)=FALSE,SUM($EK20:$EW20)&gt;0,EY$9='2. Protocols'!$G19),1,0)*'4. Formulations'!$J19</f>
        <v>0</v>
      </c>
      <c r="EZ20" s="38">
        <f>IF(AND(OR(ISBLANK(EZ$9),EZ$9=0)=FALSE,SUM($EK20:$EW20)&gt;0,EZ$9='2. Protocols'!$G19),1,0)*'4. Formulations'!$J19</f>
        <v>0</v>
      </c>
      <c r="FA20" s="38">
        <f>IF(AND(OR(ISBLANK(FA$9),FA$9=0)=FALSE,SUM($EK20:$EW20)&gt;0,FA$9='2. Protocols'!$G19),1,0)*'4. Formulations'!$J19</f>
        <v>0</v>
      </c>
      <c r="FB20" s="38">
        <f>IF(AND(OR(ISBLANK(FB$9),FB$9=0)=FALSE,SUM($EK20:$EW20)&gt;0,FB$9='2. Protocols'!$G19),1,0)*'4. Formulations'!$J19</f>
        <v>0</v>
      </c>
      <c r="FC20" s="38">
        <f>IF(AND(OR(ISBLANK(FC$9),FC$9=0)=FALSE,SUM($EK20:$EW20)&gt;0,FC$9='2. Protocols'!$G19),1,0)*'4. Formulations'!$J19</f>
        <v>0</v>
      </c>
      <c r="FD20" s="38">
        <f>IF(AND(OR(ISBLANK(FD$9),FD$9=0)=FALSE,SUM($EK20:$EW20)&gt;0,FD$9='2. Protocols'!$G19),1,0)*'4. Formulations'!$J19</f>
        <v>0</v>
      </c>
      <c r="FE20" s="38">
        <f>IF(AND(OR(ISBLANK(FE$9),FE$9=0)=FALSE,SUM($EK20:$EW20)&gt;0,FE$9='2. Protocols'!$G19),1,0)*'4. Formulations'!$J19</f>
        <v>0</v>
      </c>
      <c r="FF20" s="38">
        <f>IF(AND(OR(ISBLANK(FF$9),FF$9=0)=FALSE,SUM($EK20:$EW20)&gt;0,FF$9='2. Protocols'!$G19),1,0)*'4. Formulations'!$J19</f>
        <v>0</v>
      </c>
      <c r="FG20" s="38">
        <f>IF(AND(OR(ISBLANK(FG$9),FG$9=0)=FALSE,SUM($EK20:$EW20)&gt;0,FG$9='2. Protocols'!$G19),1,0)*'4. Formulations'!$J19</f>
        <v>0</v>
      </c>
      <c r="FH20" s="38">
        <f>IF(AND(OR(ISBLANK(FH$9),FH$9=0)=FALSE,SUM($EK20:$EW20)&gt;0,FH$9='2. Protocols'!$G19),1,0)*'4. Formulations'!$J19</f>
        <v>0</v>
      </c>
      <c r="FI20" s="38">
        <f>IF(AND(OR(ISBLANK(FI$9),FI$9=0)=FALSE,SUM($EK20:$EW20)&gt;0,FI$9='2. Protocols'!$G19),1,0)*'4. Formulations'!$J19</f>
        <v>0</v>
      </c>
      <c r="FJ20" s="38">
        <f>IF(AND(OR(ISBLANK(FJ$9),FJ$9=0)=FALSE,SUM($EK20:$EW20)&gt;0,FJ$9='2. Protocols'!$G19),1,0)*'4. Formulations'!$J19</f>
        <v>0</v>
      </c>
      <c r="FK20" s="38">
        <f>IF(AND(OR(ISBLANK(FK$9),FK$9=0)=FALSE,SUM($EK20:$EW20)&gt;0,FK$9='2. Protocols'!$G19),1,0)*'4. Formulations'!$J19</f>
        <v>0</v>
      </c>
      <c r="FL20" s="38">
        <f>IF(AND(OR(ISBLANK(FL$9),FL$9=0)=FALSE,SUM($EK20:$EW20)&gt;0,FL$9='2. Protocols'!$G19),1,0)*'4. Formulations'!$J19</f>
        <v>0</v>
      </c>
      <c r="FM20" s="38">
        <f>IF(AND(OR(ISBLANK(FM$9),FM$9=0)=FALSE,SUM($EK20:$EW20)&gt;0,FM$9='2. Protocols'!$G19),1,0)*'4. Formulations'!$J19</f>
        <v>0</v>
      </c>
      <c r="FN20" s="38">
        <f>IF(AND(OR(ISBLANK(FN$9),FN$9=0)=FALSE,SUM($EK20:$EW20)&gt;0,FN$9='2. Protocols'!$G19),1,0)*'4. Formulations'!$J19</f>
        <v>0</v>
      </c>
      <c r="FO20" s="38">
        <f>IF(AND(OR(ISBLANK(FO$9),FO$9=0)=FALSE,SUM($EK20:$EW20)&gt;0,FO$9='2. Protocols'!$G19),1,0)*'4. Formulations'!$J19</f>
        <v>0</v>
      </c>
      <c r="FP20" s="38">
        <f>IF(AND(OR(ISBLANK(FP$9),FP$9=0)=FALSE,SUM($EK20:$EW20)&gt;0,FP$9='2. Protocols'!$G19),1,0)*'4. Formulations'!$J19</f>
        <v>0</v>
      </c>
      <c r="FQ20" s="38">
        <f>IF(AND(OR(ISBLANK(FQ$9),FQ$9=0)=FALSE,SUM($EK20:$EW20)&gt;0,FQ$9='2. Protocols'!$G19),1,0)*'4. Formulations'!$J19</f>
        <v>0</v>
      </c>
      <c r="FR20" s="38">
        <f>IF(AND(OR(ISBLANK(FR$9),FR$9=0)=FALSE,SUM($EK20:$EW20)&gt;0,FR$9='2. Protocols'!$G19),1,0)*'4. Formulations'!$J19</f>
        <v>0</v>
      </c>
      <c r="FS20" s="38">
        <f>IF(AND(OR(ISBLANK(FS$9),FS$9=0)=FALSE,SUM($EK20:$EW20)&gt;0,FS$9='2. Protocols'!$G19),1,0)*'4. Formulations'!$J19</f>
        <v>0</v>
      </c>
      <c r="FT20" s="38">
        <f>IF(AND(OR(ISBLANK(FT$9),FT$9=0)=FALSE,SUM($EK20:$EW20)&gt;0,FT$9='2. Protocols'!$G19),1,0)*'4. Formulations'!$J19</f>
        <v>0</v>
      </c>
      <c r="FV20" s="38">
        <f>IF(AND(OR(ISBLANK(EY$9),EY$9=0)=FALSE,FV$9=$DL20),1,0)*'4. Formulations'!$K19</f>
        <v>0</v>
      </c>
      <c r="FW20" s="38">
        <f>IF(AND(OR(ISBLANK(EZ$9),EZ$9=0)=FALSE,FW$9=$DL20),1,0)*'4. Formulations'!$K19</f>
        <v>0</v>
      </c>
      <c r="FX20" s="38">
        <f>IF(AND(OR(ISBLANK(FA$9),FA$9=0)=FALSE,FX$9=$DL20),1,0)*'4. Formulations'!$K19</f>
        <v>0</v>
      </c>
      <c r="FY20" s="38">
        <f>IF(AND(OR(ISBLANK(FB$9),FB$9=0)=FALSE,FY$9=$DL20),1,0)*'4. Formulations'!$K19</f>
        <v>0</v>
      </c>
      <c r="FZ20" s="38">
        <f>IF(AND(OR(ISBLANK(FC$9),FC$9=0)=FALSE,FZ$9=$DL20),1,0)*'4. Formulations'!$K19</f>
        <v>0</v>
      </c>
      <c r="GA20" s="38">
        <f>IF(AND(OR(ISBLANK(FD$9),FD$9=0)=FALSE,GA$9=$DL20),1,0)*'4. Formulations'!$K19</f>
        <v>0</v>
      </c>
      <c r="GB20" s="38">
        <f>IF(AND(OR(ISBLANK(FE$9),FE$9=0)=FALSE,GB$9=$DL20),1,0)*'4. Formulations'!$K19</f>
        <v>0</v>
      </c>
      <c r="GC20" s="38">
        <f>IF(AND(OR(ISBLANK(FF$9),FF$9=0)=FALSE,GC$9=$DL20),1,0)*'4. Formulations'!$K19</f>
        <v>0</v>
      </c>
      <c r="GD20" s="38">
        <f>IF(AND(OR(ISBLANK(FG$9),FG$9=0)=FALSE,GD$9=$DL20),1,0)*'4. Formulations'!$K19</f>
        <v>0</v>
      </c>
      <c r="GE20" s="38">
        <f>IF(AND(OR(ISBLANK(FH$9),FH$9=0)=FALSE,GE$9=$DL20),1,0)*'4. Formulations'!$K19</f>
        <v>0</v>
      </c>
      <c r="GF20" s="38">
        <f>IF(AND(OR(ISBLANK(FI$9),FI$9=0)=FALSE,GF$9=$DL20),1,0)*'4. Formulations'!$K19</f>
        <v>0</v>
      </c>
      <c r="GG20" s="38">
        <f>IF(AND(OR(ISBLANK(FJ$9),FJ$9=0)=FALSE,GG$9=$DL20),1,0)*'4. Formulations'!$K19</f>
        <v>0</v>
      </c>
      <c r="GH20" s="38">
        <f>IF(AND(OR(ISBLANK(FK$9),FK$9=0)=FALSE,GH$9=$DL20),1,0)*'4. Formulations'!$K19</f>
        <v>0</v>
      </c>
      <c r="GI20" s="38">
        <f>IF(AND(OR(ISBLANK(FL$9),FL$9=0)=FALSE,GI$9=$DL20),1,0)*'4. Formulations'!$K19</f>
        <v>0</v>
      </c>
      <c r="GJ20" s="38">
        <f>IF(AND(OR(ISBLANK(FM$9),FM$9=0)=FALSE,GJ$9=$DL20),1,0)*'4. Formulations'!$K19</f>
        <v>0</v>
      </c>
      <c r="GL20" s="38">
        <f>IF(AND(OR(ISBLANK(GL$9),GL$9=0)=FALSE,OR(GL$9='2. Protocols'!$C19,GL$9='2. Protocols'!$E19,GL$9='2. Protocols'!$G19)),1,0)*'4. Formulations'!$L19</f>
        <v>0</v>
      </c>
      <c r="GM20" s="38">
        <f>IF(AND(OR(ISBLANK(GM$9),GM$9=0)=FALSE,OR(GM$9='2. Protocols'!$C19,GM$9='2. Protocols'!$E19,GM$9='2. Protocols'!$G19)),1,0)*'4. Formulations'!$L19</f>
        <v>0</v>
      </c>
      <c r="GN20" s="38">
        <f>IF(AND(OR(ISBLANK(GN$9),GN$9=0)=FALSE,OR(GN$9='2. Protocols'!$C19,GN$9='2. Protocols'!$E19,GN$9='2. Protocols'!$G19)),1,0)*'4. Formulations'!$L19</f>
        <v>0</v>
      </c>
      <c r="GO20" s="38">
        <f>IF(AND(OR(ISBLANK(GO$9),GO$9=0)=FALSE,OR(GO$9='2. Protocols'!$C19,GO$9='2. Protocols'!$E19,GO$9='2. Protocols'!$G19)),1,0)*'4. Formulations'!$L19</f>
        <v>0</v>
      </c>
      <c r="GP20" s="38">
        <f>IF(AND(OR(ISBLANK(GP$9),GP$9=0)=FALSE,OR(GP$9='2. Protocols'!$C19,GP$9='2. Protocols'!$E19,GP$9='2. Protocols'!$G19)),1,0)*'4. Formulations'!$L19</f>
        <v>0</v>
      </c>
      <c r="GQ20" s="38">
        <f>IF(AND(OR(ISBLANK(GQ$9),GQ$9=0)=FALSE,OR(GQ$9='2. Protocols'!$C19,GQ$9='2. Protocols'!$E19,GQ$9='2. Protocols'!$G19)),1,0)*'4. Formulations'!$L19</f>
        <v>0</v>
      </c>
      <c r="GR20" s="38">
        <f>IF(AND(OR(ISBLANK(GR$9),GR$9=0)=FALSE,OR(GR$9='2. Protocols'!$C19,GR$9='2. Protocols'!$E19,GR$9='2. Protocols'!$G19)),1,0)*'4. Formulations'!$L19</f>
        <v>0</v>
      </c>
      <c r="GS20" s="38">
        <f>IF(AND(OR(ISBLANK(GS$9),GS$9=0)=FALSE,OR(GS$9='2. Protocols'!$C19,GS$9='2. Protocols'!$E19,GS$9='2. Protocols'!$G19)),1,0)*'4. Formulations'!$L19</f>
        <v>0</v>
      </c>
      <c r="GT20" s="38">
        <f>IF(AND(OR(ISBLANK(GT$9),GT$9=0)=FALSE,OR(GT$9='2. Protocols'!$C19,GT$9='2. Protocols'!$E19,GT$9='2. Protocols'!$G19)),1,0)*'4. Formulations'!$L19</f>
        <v>0</v>
      </c>
      <c r="GU20" s="38">
        <f>IF(AND(OR(ISBLANK(GU$9),GU$9=0)=FALSE,OR(GU$9='2. Protocols'!$C19,GU$9='2. Protocols'!$E19,GU$9='2. Protocols'!$G19)),1,0)*'4. Formulations'!$L19</f>
        <v>0</v>
      </c>
      <c r="GV20" s="38">
        <f>IF(AND(OR(ISBLANK(GV$9),GV$9=0)=FALSE,OR(GV$9='2. Protocols'!$C19,GV$9='2. Protocols'!$E19,GV$9='2. Protocols'!$G19)),1,0)*'4. Formulations'!$L19</f>
        <v>0</v>
      </c>
      <c r="GW20" s="38">
        <f>IF(AND(OR(ISBLANK(GW$9),GW$9=0)=FALSE,OR(GW$9='2. Protocols'!$C19,GW$9='2. Protocols'!$E19,GW$9='2. Protocols'!$G19)),1,0)*'4. Formulations'!$L19</f>
        <v>0</v>
      </c>
      <c r="GX20" s="38">
        <f>IF(AND(OR(ISBLANK(GX$9),GX$9=0)=FALSE,OR(GX$9='2. Protocols'!$C19,GX$9='2. Protocols'!$E19,GX$9='2. Protocols'!$G19)),1,0)*'4. Formulations'!$L19</f>
        <v>0</v>
      </c>
      <c r="GY20" s="38">
        <f>IF(AND(OR(ISBLANK(GY$9),GY$9=0)=FALSE,OR(GY$9='2. Protocols'!$C19,GY$9='2. Protocols'!$E19,GY$9='2. Protocols'!$G19)),1,0)*'4. Formulations'!$L19</f>
        <v>0</v>
      </c>
      <c r="GZ20" s="38">
        <f>IF(AND(OR(ISBLANK(GZ$9),GZ$9=0)=FALSE,OR(GZ$9='2. Protocols'!$C19,GZ$9='2. Protocols'!$E19,GZ$9='2. Protocols'!$G19)),1,0)*'4. Formulations'!$L19</f>
        <v>0</v>
      </c>
      <c r="HA20" s="38">
        <f>IF(AND(OR(ISBLANK(HA$9),HA$9=0)=FALSE,OR(HA$9='2. Protocols'!$C19,HA$9='2. Protocols'!$E19,HA$9='2. Protocols'!$G19)),1,0)*'4. Formulations'!$L19</f>
        <v>0</v>
      </c>
      <c r="HB20" s="38">
        <f>IF(AND(OR(ISBLANK(HB$9),HB$9=0)=FALSE,OR(HB$9='2. Protocols'!$C19,HB$9='2. Protocols'!$E19,HB$9='2. Protocols'!$G19)),1,0)*'4. Formulations'!$L19</f>
        <v>0</v>
      </c>
      <c r="HC20" s="38">
        <f>IF(AND(OR(ISBLANK(HC$9),HC$9=0)=FALSE,OR(HC$9='2. Protocols'!$C19,HC$9='2. Protocols'!$E19,HC$9='2. Protocols'!$G19)),1,0)*'4. Formulations'!$L19</f>
        <v>0</v>
      </c>
      <c r="HD20" s="38">
        <f>IF(AND(OR(ISBLANK(HD$9),HD$9=0)=FALSE,OR(HD$9='2. Protocols'!$C19,HD$9='2. Protocols'!$E19,HD$9='2. Protocols'!$G19)),1,0)*'4. Formulations'!$L19</f>
        <v>0</v>
      </c>
      <c r="HE20" s="38">
        <f>IF(AND(OR(ISBLANK(HE$9),HE$9=0)=FALSE,OR(HE$9='2. Protocols'!$C19,HE$9='2. Protocols'!$E19,HE$9='2. Protocols'!$G19)),1,0)*'4. Formulations'!$L19</f>
        <v>0</v>
      </c>
      <c r="HF20" s="38">
        <f>IF(AND(OR(ISBLANK(HF$9),HF$9=0)=FALSE,OR(HF$9='2. Protocols'!$C19,HF$9='2. Protocols'!$E19,HF$9='2. Protocols'!$G19)),1,0)*'4. Formulations'!$L19</f>
        <v>0</v>
      </c>
      <c r="HG20" s="38">
        <f>IF(AND(OR(ISBLANK(HG$9),HG$9=0)=FALSE,OR(HG$9='2. Protocols'!$C19,HG$9='2. Protocols'!$E19,HG$9='2. Protocols'!$G19)),1,0)*'4. Formulations'!$L19</f>
        <v>0</v>
      </c>
      <c r="HI20" s="38">
        <f>IF(AND(OR(ISBLANK(HI$9),HI$9=0)=FALSE,HI$9=$DK20),1,0)*'4. Formulations'!$M19</f>
        <v>0</v>
      </c>
      <c r="HJ20" s="38">
        <f>IF(AND(OR(ISBLANK(HJ$9),HJ$9=0)=FALSE,HJ$9=$DK20),1,0)*'4. Formulations'!$M19</f>
        <v>0</v>
      </c>
      <c r="HK20" s="38">
        <f>IF(AND(OR(ISBLANK(HK$9),HK$9=0)=FALSE,HK$9=$DK20),1,0)*'4. Formulations'!$M19</f>
        <v>0</v>
      </c>
      <c r="HL20" s="38">
        <f>IF(AND(OR(ISBLANK(HL$9),HL$9=0)=FALSE,HL$9=$DK20),1,0)*'4. Formulations'!$M19</f>
        <v>0</v>
      </c>
      <c r="HM20" s="38">
        <f>IF(AND(OR(ISBLANK(HM$9),HM$9=0)=FALSE,HM$9=$DK20),1,0)*'4. Formulations'!$M19</f>
        <v>0</v>
      </c>
      <c r="HN20" s="38">
        <f>IF(AND(OR(ISBLANK(HN$9),HN$9=0)=FALSE,HN$9=$DK20),1,0)*'4. Formulations'!$M19</f>
        <v>0</v>
      </c>
      <c r="HO20" s="38">
        <f>IF(AND(OR(ISBLANK(HO$9),HO$9=0)=FALSE,HO$9=$DK20),1,0)*'4. Formulations'!$M19</f>
        <v>0</v>
      </c>
      <c r="HP20" s="38">
        <f>IF(AND(OR(ISBLANK(HP$9),HP$9=0)=FALSE,HP$9=$DK20),1,0)*'4. Formulations'!$M19</f>
        <v>0</v>
      </c>
      <c r="HQ20" s="38">
        <f>IF(AND(OR(ISBLANK(HQ$9),HQ$9=0)=FALSE,HQ$9=$DK20),1,0)*'4. Formulations'!$M19</f>
        <v>0</v>
      </c>
      <c r="HR20" s="38">
        <f>IF(AND(OR(ISBLANK(HR$9),HR$9=0)=FALSE,HR$9=$DK20),1,0)*'4. Formulations'!$M19</f>
        <v>0</v>
      </c>
      <c r="HS20" s="38">
        <f>IF(AND(OR(ISBLANK(HS$9),HS$9=0)=FALSE,HS$9=$DK20),1,0)*'4. Formulations'!$M19</f>
        <v>0</v>
      </c>
      <c r="HT20" s="38">
        <f>IF(AND(OR(ISBLANK(HT$9),HT$9=0)=FALSE,HT$9=$DK20),1,0)*'4. Formulations'!$M19</f>
        <v>0</v>
      </c>
      <c r="HU20" s="38">
        <f>IF(AND(OR(ISBLANK(HU$9),HU$9=0)=FALSE,HU$9=$DK20),1,0)*'4. Formulations'!$M19</f>
        <v>0</v>
      </c>
      <c r="HW20" s="38">
        <f>IF(AND(OR(ISBLANK(HW$9),HW$9=0)=FALSE,SUM($HI20:$HU20)&gt;0,HW$9='2. Protocols'!$G19),1,0)*'4. Formulations'!$M19</f>
        <v>0</v>
      </c>
      <c r="HX20" s="38">
        <f>IF(AND(OR(ISBLANK(HX$9),HX$9=0)=FALSE,SUM($HI20:$HU20)&gt;0,HX$9='2. Protocols'!$G19),1,0)*'4. Formulations'!$M19</f>
        <v>0</v>
      </c>
      <c r="HY20" s="38">
        <f>IF(AND(OR(ISBLANK(HY$9),HY$9=0)=FALSE,SUM($HI20:$HU20)&gt;0,HY$9='2. Protocols'!$G19),1,0)*'4. Formulations'!$M19</f>
        <v>0</v>
      </c>
      <c r="HZ20" s="38">
        <f>IF(AND(OR(ISBLANK(HZ$9),HZ$9=0)=FALSE,SUM($HI20:$HU20)&gt;0,HZ$9='2. Protocols'!$G19),1,0)*'4. Formulations'!$M19</f>
        <v>0</v>
      </c>
      <c r="IA20" s="38">
        <f>IF(AND(OR(ISBLANK(IA$9),IA$9=0)=FALSE,SUM($HI20:$HU20)&gt;0,IA$9='2. Protocols'!$G19),1,0)*'4. Formulations'!$M19</f>
        <v>0</v>
      </c>
      <c r="IB20" s="38">
        <f>IF(AND(OR(ISBLANK(IB$9),IB$9=0)=FALSE,SUM($HI20:$HU20)&gt;0,IB$9='2. Protocols'!$G19),1,0)*'4. Formulations'!$M19</f>
        <v>0</v>
      </c>
      <c r="IC20" s="38">
        <f>IF(AND(OR(ISBLANK(IC$9),IC$9=0)=FALSE,SUM($HI20:$HU20)&gt;0,IC$9='2. Protocols'!$G19),1,0)*'4. Formulations'!$M19</f>
        <v>0</v>
      </c>
      <c r="ID20" s="38">
        <f>IF(AND(OR(ISBLANK(ID$9),ID$9=0)=FALSE,SUM($HI20:$HU20)&gt;0,ID$9='2. Protocols'!$G19),1,0)*'4. Formulations'!$M19</f>
        <v>0</v>
      </c>
      <c r="IE20" s="38">
        <f>IF(AND(OR(ISBLANK(IE$9),IE$9=0)=FALSE,SUM($HI20:$HU20)&gt;0,IE$9='2. Protocols'!$G19),1,0)*'4. Formulations'!$M19</f>
        <v>0</v>
      </c>
      <c r="IF20" s="38">
        <f>IF(AND(OR(ISBLANK(IF$9),IF$9=0)=FALSE,SUM($HI20:$HU20)&gt;0,IF$9='2. Protocols'!$G19),1,0)*'4. Formulations'!$M19</f>
        <v>0</v>
      </c>
      <c r="IG20" s="38">
        <f>IF(AND(OR(ISBLANK(IG$9),IG$9=0)=FALSE,SUM($HI20:$HU20)&gt;0,IG$9='2. Protocols'!$G19),1,0)*'4. Formulations'!$M19</f>
        <v>0</v>
      </c>
      <c r="IH20" s="38">
        <f>IF(AND(OR(ISBLANK(IH$9),IH$9=0)=FALSE,SUM($HI20:$HU20)&gt;0,IH$9='2. Protocols'!$G19),1,0)*'4. Formulations'!$M19</f>
        <v>0</v>
      </c>
      <c r="II20" s="38">
        <f>IF(AND(OR(ISBLANK(II$9),II$9=0)=FALSE,SUM($HI20:$HU20)&gt;0,II$9='2. Protocols'!$G19),1,0)*'4. Formulations'!$M19</f>
        <v>0</v>
      </c>
      <c r="IJ20" s="38">
        <f>IF(AND(OR(ISBLANK(IJ$9),IJ$9=0)=FALSE,SUM($HI20:$HU20)&gt;0,IJ$9='2. Protocols'!$G19),1,0)*'4. Formulations'!$M19</f>
        <v>0</v>
      </c>
      <c r="IK20" s="38">
        <f>IF(AND(OR(ISBLANK(IK$9),IK$9=0)=FALSE,SUM($HI20:$HU20)&gt;0,IK$9='2. Protocols'!$G19),1,0)*'4. Formulations'!$M19</f>
        <v>0</v>
      </c>
      <c r="IL20" s="38">
        <f>IF(AND(OR(ISBLANK(IL$9),IL$9=0)=FALSE,SUM($HI20:$HU20)&gt;0,IL$9='2. Protocols'!$G19),1,0)*'4. Formulations'!$M19</f>
        <v>0</v>
      </c>
      <c r="IM20" s="38">
        <f>IF(AND(OR(ISBLANK(IM$9),IM$9=0)=FALSE,SUM($HI20:$HU20)&gt;0,IM$9='2. Protocols'!$G19),1,0)*'4. Formulations'!$M19</f>
        <v>0</v>
      </c>
      <c r="IN20" s="38">
        <f>IF(AND(OR(ISBLANK(IN$9),IN$9=0)=FALSE,SUM($HI20:$HU20)&gt;0,IN$9='2. Protocols'!$G19),1,0)*'4. Formulations'!$M19</f>
        <v>0</v>
      </c>
      <c r="IO20" s="38">
        <f>IF(AND(OR(ISBLANK(IO$9),IO$9=0)=FALSE,SUM($HI20:$HU20)&gt;0,IO$9='2. Protocols'!$G19),1,0)*'4. Formulations'!$M19</f>
        <v>0</v>
      </c>
      <c r="IP20" s="38">
        <f>IF(AND(OR(ISBLANK(IP$9),IP$9=0)=FALSE,SUM($HI20:$HU20)&gt;0,IP$9='2. Protocols'!$G19),1,0)*'4. Formulations'!$M19</f>
        <v>0</v>
      </c>
      <c r="IQ20" s="38">
        <f>IF(AND(OR(ISBLANK(IQ$9),IQ$9=0)=FALSE,SUM($HI20:$HU20)&gt;0,IQ$9='2. Protocols'!$G19),1,0)*'4. Formulations'!$M19</f>
        <v>0</v>
      </c>
      <c r="IR20" s="38">
        <f>IF(AND(OR(ISBLANK(IR$9),IR$9=0)=FALSE,SUM($HI20:$HU20)&gt;0,IR$9='2. Protocols'!$G19),1,0)*'4. Formulations'!$M19</f>
        <v>0</v>
      </c>
      <c r="IT20" s="38">
        <f>IF(AND(OR(ISBLANK(IT$9),IT$9=0)=FALSE,IT$9=$DL20),1,0)*'4. Formulations'!$N19</f>
        <v>0</v>
      </c>
      <c r="IU20" s="38">
        <f>IF(AND(OR(ISBLANK(IU$9),IU$9=0)=FALSE,IU$9=$DL20),1,0)*'4. Formulations'!$N19</f>
        <v>0</v>
      </c>
      <c r="IV20" s="38">
        <f>IF(AND(OR(ISBLANK(IV$9),IV$9=0)=FALSE,IV$9=$DL20),1,0)*'4. Formulations'!$N19</f>
        <v>0</v>
      </c>
      <c r="IW20" s="38">
        <f>IF(AND(OR(ISBLANK(IW$9),IW$9=0)=FALSE,IW$9=$DL20),1,0)*'4. Formulations'!$N19</f>
        <v>0</v>
      </c>
      <c r="IX20" s="38">
        <f>IF(AND(OR(ISBLANK(IX$9),IX$9=0)=FALSE,IX$9=$DL20),1,0)*'4. Formulations'!$N19</f>
        <v>0</v>
      </c>
      <c r="IY20" s="38">
        <f>IF(AND(OR(ISBLANK(IY$9),IY$9=0)=FALSE,IY$9=$DL20),1,0)*'4. Formulations'!$N19</f>
        <v>0</v>
      </c>
      <c r="IZ20" s="38">
        <f>IF(AND(OR(ISBLANK(IZ$9),IZ$9=0)=FALSE,IZ$9=$DL20),1,0)*'4. Formulations'!$N19</f>
        <v>0</v>
      </c>
      <c r="JA20" s="38">
        <f>IF(AND(OR(ISBLANK(JA$9),JA$9=0)=FALSE,JA$9=$DL20),1,0)*'4. Formulations'!$N19</f>
        <v>0</v>
      </c>
      <c r="JB20" s="38">
        <f>IF(AND(OR(ISBLANK(JB$9),JB$9=0)=FALSE,JB$9=$DL20),1,0)*'4. Formulations'!$N19</f>
        <v>0</v>
      </c>
      <c r="JC20" s="38">
        <f>IF(AND(OR(ISBLANK(JC$9),JC$9=0)=FALSE,JC$9=$DL20),1,0)*'4. Formulations'!$N19</f>
        <v>0</v>
      </c>
      <c r="JD20" s="38">
        <f>IF(AND(OR(ISBLANK(JD$9),JD$9=0)=FALSE,JD$9=$DL20),1,0)*'4. Formulations'!$N19</f>
        <v>0</v>
      </c>
      <c r="JE20" s="38">
        <f>IF(AND(OR(ISBLANK(JE$9),JE$9=0)=FALSE,JE$9=$DL20),1,0)*'4. Formulations'!$N19</f>
        <v>0</v>
      </c>
      <c r="JF20" s="38">
        <f>IF(AND(OR(ISBLANK(JF$9),JF$9=0)=FALSE,JF$9=$DL20),1,0)*'4. Formulations'!$N19</f>
        <v>0</v>
      </c>
      <c r="JG20" s="38">
        <f>IF(AND(OR(ISBLANK(JG$9),JG$9=0)=FALSE,JG$9=$DL20),1,0)*'4. Formulations'!$N19</f>
        <v>0</v>
      </c>
      <c r="JH20" s="38">
        <f>IF(AND(OR(ISBLANK(JH$9),JH$9=0)=FALSE,JH$9=$DL20),1,0)*'4. Formulations'!$N19</f>
        <v>0</v>
      </c>
      <c r="JJ20" s="38">
        <f>IF(AND(OR(ISBLANK(JJ$9),JJ$9=0)=FALSE,OR(JJ$9='2. Protocols'!$C19,JJ$9='2. Protocols'!$E19,JJ$9='2. Protocols'!$G19)),1,0)*'4. Formulations'!$O19</f>
        <v>0</v>
      </c>
      <c r="JK20" s="38">
        <f>IF(AND(OR(ISBLANK(JK$9),JK$9=0)=FALSE,OR(JK$9='2. Protocols'!$C19,JK$9='2. Protocols'!$E19,JK$9='2. Protocols'!$G19)),1,0)*'4. Formulations'!$O19</f>
        <v>0</v>
      </c>
      <c r="JL20" s="38">
        <f>IF(AND(OR(ISBLANK(JL$9),JL$9=0)=FALSE,OR(JL$9='2. Protocols'!$C19,JL$9='2. Protocols'!$E19,JL$9='2. Protocols'!$G19)),1,0)*'4. Formulations'!$O19</f>
        <v>0</v>
      </c>
      <c r="JM20" s="38">
        <f>IF(AND(OR(ISBLANK(JM$9),JM$9=0)=FALSE,OR(JM$9='2. Protocols'!$C19,JM$9='2. Protocols'!$E19,JM$9='2. Protocols'!$G19)),1,0)*'4. Formulations'!$O19</f>
        <v>0</v>
      </c>
      <c r="JN20" s="38">
        <f>IF(AND(OR(ISBLANK(JN$9),JN$9=0)=FALSE,OR(JN$9='2. Protocols'!$C19,JN$9='2. Protocols'!$E19,JN$9='2. Protocols'!$G19)),1,0)*'4. Formulations'!$O19</f>
        <v>0</v>
      </c>
      <c r="JO20" s="38">
        <f>IF(AND(OR(ISBLANK(JO$9),JO$9=0)=FALSE,OR(JO$9='2. Protocols'!$C19,JO$9='2. Protocols'!$E19,JO$9='2. Protocols'!$G19)),1,0)*'4. Formulations'!$O19</f>
        <v>0</v>
      </c>
      <c r="JP20" s="38">
        <f>IF(AND(OR(ISBLANK(JP$9),JP$9=0)=FALSE,OR(JP$9='2. Protocols'!$C19,JP$9='2. Protocols'!$E19,JP$9='2. Protocols'!$G19)),1,0)*'4. Formulations'!$O19</f>
        <v>0</v>
      </c>
      <c r="JQ20" s="38">
        <f>IF(AND(OR(ISBLANK(JQ$9),JQ$9=0)=FALSE,OR(JQ$9='2. Protocols'!$C19,JQ$9='2. Protocols'!$E19,JQ$9='2. Protocols'!$G19)),1,0)*'4. Formulations'!$O19</f>
        <v>0</v>
      </c>
      <c r="JR20" s="38">
        <f>IF(AND(OR(ISBLANK(JR$9),JR$9=0)=FALSE,OR(JR$9='2. Protocols'!$C19,JR$9='2. Protocols'!$E19,JR$9='2. Protocols'!$G19)),1,0)*'4. Formulations'!$O19</f>
        <v>0</v>
      </c>
      <c r="JS20" s="38">
        <f>IF(AND(OR(ISBLANK(JS$9),JS$9=0)=FALSE,OR(JS$9='2. Protocols'!$C19,JS$9='2. Protocols'!$E19,JS$9='2. Protocols'!$G19)),1,0)*'4. Formulations'!$O19</f>
        <v>0</v>
      </c>
      <c r="JT20" s="38">
        <f>IF(AND(OR(ISBLANK(JT$9),JT$9=0)=FALSE,OR(JT$9='2. Protocols'!$C19,JT$9='2. Protocols'!$E19,JT$9='2. Protocols'!$G19)),1,0)*'4. Formulations'!$O19</f>
        <v>0</v>
      </c>
      <c r="JU20" s="38">
        <f>IF(AND(OR(ISBLANK(JU$9),JU$9=0)=FALSE,OR(JU$9='2. Protocols'!$C19,JU$9='2. Protocols'!$E19,JU$9='2. Protocols'!$G19)),1,0)*'4. Formulations'!$O19</f>
        <v>0</v>
      </c>
      <c r="JV20" s="38">
        <f>IF(AND(OR(ISBLANK(JV$9),JV$9=0)=FALSE,OR(JV$9='2. Protocols'!$C19,JV$9='2. Protocols'!$E19,JV$9='2. Protocols'!$G19)),1,0)*'4. Formulations'!$O19</f>
        <v>0</v>
      </c>
      <c r="JW20" s="38">
        <f>IF(AND(OR(ISBLANK(JW$9),JW$9=0)=FALSE,OR(JW$9='2. Protocols'!$C19,JW$9='2. Protocols'!$E19,JW$9='2. Protocols'!$G19)),1,0)*'4. Formulations'!$O19</f>
        <v>0</v>
      </c>
      <c r="JX20" s="38">
        <f>IF(AND(OR(ISBLANK(JX$9),JX$9=0)=FALSE,OR(JX$9='2. Protocols'!$C19,JX$9='2. Protocols'!$E19,JX$9='2. Protocols'!$G19)),1,0)*'4. Formulations'!$O19</f>
        <v>0</v>
      </c>
      <c r="JY20" s="38">
        <f>IF(AND(OR(ISBLANK(JY$9),JY$9=0)=FALSE,OR(JY$9='2. Protocols'!$C19,JY$9='2. Protocols'!$E19,JY$9='2. Protocols'!$G19)),1,0)*'4. Formulations'!$O19</f>
        <v>0</v>
      </c>
      <c r="JZ20" s="38">
        <f>IF(AND(OR(ISBLANK(JZ$9),JZ$9=0)=FALSE,OR(JZ$9='2. Protocols'!$C19,JZ$9='2. Protocols'!$E19,JZ$9='2. Protocols'!$G19)),1,0)*'4. Formulations'!$O19</f>
        <v>0</v>
      </c>
      <c r="KA20" s="38">
        <f>IF(AND(OR(ISBLANK(KA$9),KA$9=0)=FALSE,OR(KA$9='2. Protocols'!$C19,KA$9='2. Protocols'!$E19,KA$9='2. Protocols'!$G19)),1,0)*'4. Formulations'!$O19</f>
        <v>0</v>
      </c>
      <c r="KB20" s="38">
        <f>IF(AND(OR(ISBLANK(KB$9),KB$9=0)=FALSE,OR(KB$9='2. Protocols'!$C19,KB$9='2. Protocols'!$E19,KB$9='2. Protocols'!$G19)),1,0)*'4. Formulations'!$O19</f>
        <v>0</v>
      </c>
      <c r="KC20" s="38">
        <f>IF(AND(OR(ISBLANK(KC$9),KC$9=0)=FALSE,OR(KC$9='2. Protocols'!$C19,KC$9='2. Protocols'!$E19,KC$9='2. Protocols'!$G19)),1,0)*'4. Formulations'!$O19</f>
        <v>0</v>
      </c>
      <c r="KD20" s="38">
        <f>IF(AND(OR(ISBLANK(KD$9),KD$9=0)=FALSE,OR(KD$9='2. Protocols'!$C19,KD$9='2. Protocols'!$E19,KD$9='2. Protocols'!$G19)),1,0)*'4. Formulations'!$O19</f>
        <v>0</v>
      </c>
      <c r="KE20" s="38">
        <f>IF(AND(OR(ISBLANK(KE$9),KE$9=0)=FALSE,OR(KE$9='2. Protocols'!$C19,KE$9='2. Protocols'!$E19,KE$9='2. Protocols'!$G19)),1,0)*'4. Formulations'!$O19</f>
        <v>0</v>
      </c>
      <c r="KG20" s="38">
        <f>IF(AND(OR(ISBLANK(KG$9),KG$9=0)=FALSE,KG$9=$DK20),1,0)*'4. Formulations'!$P19</f>
        <v>0</v>
      </c>
      <c r="KH20" s="38">
        <f>IF(AND(OR(ISBLANK(KH$9),KH$9=0)=FALSE,KH$9=$DK20),1,0)*'4. Formulations'!$P19</f>
        <v>0</v>
      </c>
      <c r="KI20" s="38">
        <f>IF(AND(OR(ISBLANK(KI$9),KI$9=0)=FALSE,KI$9=$DK20),1,0)*'4. Formulations'!$P19</f>
        <v>0</v>
      </c>
      <c r="KJ20" s="38">
        <f>IF(AND(OR(ISBLANK(KJ$9),KJ$9=0)=FALSE,KJ$9=$DK20),1,0)*'4. Formulations'!$P19</f>
        <v>0</v>
      </c>
      <c r="KK20" s="38">
        <f>IF(AND(OR(ISBLANK(KK$9),KK$9=0)=FALSE,KK$9=$DK20),1,0)*'4. Formulations'!$P19</f>
        <v>0</v>
      </c>
      <c r="KL20" s="38">
        <f>IF(AND(OR(ISBLANK(KL$9),KL$9=0)=FALSE,KL$9=$DK20),1,0)*'4. Formulations'!$P19</f>
        <v>0</v>
      </c>
      <c r="KM20" s="38">
        <f>IF(AND(OR(ISBLANK(KM$9),KM$9=0)=FALSE,KM$9=$DK20),1,0)*'4. Formulations'!$P19</f>
        <v>0</v>
      </c>
      <c r="KN20" s="38">
        <f>IF(AND(OR(ISBLANK(KN$9),KN$9=0)=FALSE,KN$9=$DK20),1,0)*'4. Formulations'!$P19</f>
        <v>0</v>
      </c>
      <c r="KO20" s="38">
        <f>IF(AND(OR(ISBLANK(KO$9),KO$9=0)=FALSE,KO$9=$DK20),1,0)*'4. Formulations'!$P19</f>
        <v>0</v>
      </c>
      <c r="KP20" s="38">
        <f>IF(AND(OR(ISBLANK(KP$9),KP$9=0)=FALSE,KP$9=$DK20),1,0)*'4. Formulations'!$P19</f>
        <v>0</v>
      </c>
      <c r="KQ20" s="38">
        <f>IF(AND(OR(ISBLANK(KQ$9),KQ$9=0)=FALSE,KQ$9=$DK20),1,0)*'4. Formulations'!$P19</f>
        <v>0</v>
      </c>
      <c r="KR20" s="38">
        <f>IF(AND(OR(ISBLANK(KR$9),KR$9=0)=FALSE,KR$9=$DK20),1,0)*'4. Formulations'!$P19</f>
        <v>0</v>
      </c>
      <c r="KS20" s="38">
        <f>IF(AND(OR(ISBLANK(KS$9),KS$9=0)=FALSE,KS$9=$DK20),1,0)*'4. Formulations'!$P19</f>
        <v>0</v>
      </c>
      <c r="KU20" s="38">
        <f>IF(AND(OR(ISBLANK(KU$9),KU$9=0)=FALSE,SUM($KG20:$KS20)&gt;0,KU$9='2. Protocols'!$G19),1,0)*'4. Formulations'!$P19</f>
        <v>0</v>
      </c>
      <c r="KV20" s="38">
        <f>IF(AND(OR(ISBLANK(KV$9),KV$9=0)=FALSE,SUM($KG20:$KS20)&gt;0,KV$9='2. Protocols'!$G19),1,0)*'4. Formulations'!$P19</f>
        <v>0</v>
      </c>
      <c r="KW20" s="38">
        <f>IF(AND(OR(ISBLANK(KW$9),KW$9=0)=FALSE,SUM($KG20:$KS20)&gt;0,KW$9='2. Protocols'!$G19),1,0)*'4. Formulations'!$P19</f>
        <v>0</v>
      </c>
      <c r="KX20" s="38">
        <f>IF(AND(OR(ISBLANK(KX$9),KX$9=0)=FALSE,SUM($KG20:$KS20)&gt;0,KX$9='2. Protocols'!$G19),1,0)*'4. Formulations'!$P19</f>
        <v>0</v>
      </c>
      <c r="KY20" s="38">
        <f>IF(AND(OR(ISBLANK(KY$9),KY$9=0)=FALSE,SUM($KG20:$KS20)&gt;0,KY$9='2. Protocols'!$G19),1,0)*'4. Formulations'!$P19</f>
        <v>0</v>
      </c>
      <c r="KZ20" s="38">
        <f>IF(AND(OR(ISBLANK(KZ$9),KZ$9=0)=FALSE,SUM($KG20:$KS20)&gt;0,KZ$9='2. Protocols'!$G19),1,0)*'4. Formulations'!$P19</f>
        <v>0</v>
      </c>
      <c r="LA20" s="38">
        <f>IF(AND(OR(ISBLANK(LA$9),LA$9=0)=FALSE,SUM($KG20:$KS20)&gt;0,LA$9='2. Protocols'!$G19),1,0)*'4. Formulations'!$P19</f>
        <v>0</v>
      </c>
      <c r="LB20" s="38">
        <f>IF(AND(OR(ISBLANK(LB$9),LB$9=0)=FALSE,SUM($KG20:$KS20)&gt;0,LB$9='2. Protocols'!$G19),1,0)*'4. Formulations'!$P19</f>
        <v>0</v>
      </c>
      <c r="LC20" s="38">
        <f>IF(AND(OR(ISBLANK(LC$9),LC$9=0)=FALSE,SUM($KG20:$KS20)&gt;0,LC$9='2. Protocols'!$G19),1,0)*'4. Formulations'!$P19</f>
        <v>0</v>
      </c>
      <c r="LD20" s="38">
        <f>IF(AND(OR(ISBLANK(LD$9),LD$9=0)=FALSE,SUM($KG20:$KS20)&gt;0,LD$9='2. Protocols'!$G19),1,0)*'4. Formulations'!$P19</f>
        <v>0</v>
      </c>
      <c r="LE20" s="38">
        <f>IF(AND(OR(ISBLANK(LE$9),LE$9=0)=FALSE,SUM($KG20:$KS20)&gt;0,LE$9='2. Protocols'!$G19),1,0)*'4. Formulations'!$P19</f>
        <v>0</v>
      </c>
      <c r="LF20" s="38">
        <f>IF(AND(OR(ISBLANK(LF$9),LF$9=0)=FALSE,SUM($KG20:$KS20)&gt;0,LF$9='2. Protocols'!$G19),1,0)*'4. Formulations'!$P19</f>
        <v>0</v>
      </c>
      <c r="LG20" s="38">
        <f>IF(AND(OR(ISBLANK(LG$9),LG$9=0)=FALSE,SUM($KG20:$KS20)&gt;0,LG$9='2. Protocols'!$G19),1,0)*'4. Formulations'!$P19</f>
        <v>0</v>
      </c>
      <c r="LH20" s="38">
        <f>IF(AND(OR(ISBLANK(LH$9),LH$9=0)=FALSE,SUM($KG20:$KS20)&gt;0,LH$9='2. Protocols'!$G19),1,0)*'4. Formulations'!$P19</f>
        <v>0</v>
      </c>
      <c r="LI20" s="38">
        <f>IF(AND(OR(ISBLANK(LI$9),LI$9=0)=FALSE,SUM($KG20:$KS20)&gt;0,LI$9='2. Protocols'!$G19),1,0)*'4. Formulations'!$P19</f>
        <v>0</v>
      </c>
      <c r="LJ20" s="38">
        <f>IF(AND(OR(ISBLANK(LJ$9),LJ$9=0)=FALSE,SUM($KG20:$KS20)&gt;0,LJ$9='2. Protocols'!$G19),1,0)*'4. Formulations'!$P19</f>
        <v>0</v>
      </c>
      <c r="LK20" s="38">
        <f>IF(AND(OR(ISBLANK(LK$9),LK$9=0)=FALSE,SUM($KG20:$KS20)&gt;0,LK$9='2. Protocols'!$G19),1,0)*'4. Formulations'!$P19</f>
        <v>0</v>
      </c>
      <c r="LL20" s="38">
        <f>IF(AND(OR(ISBLANK(LL$9),LL$9=0)=FALSE,SUM($KG20:$KS20)&gt;0,LL$9='2. Protocols'!$G19),1,0)*'4. Formulations'!$P19</f>
        <v>0</v>
      </c>
      <c r="LM20" s="38">
        <f>IF(AND(OR(ISBLANK(LM$9),LM$9=0)=FALSE,SUM($KG20:$KS20)&gt;0,LM$9='2. Protocols'!$G19),1,0)*'4. Formulations'!$P19</f>
        <v>0</v>
      </c>
      <c r="LN20" s="38">
        <f>IF(AND(OR(ISBLANK(LN$9),LN$9=0)=FALSE,SUM($KG20:$KS20)&gt;0,LN$9='2. Protocols'!$G19),1,0)*'4. Formulations'!$P19</f>
        <v>0</v>
      </c>
      <c r="LO20" s="38">
        <f>IF(AND(OR(ISBLANK(LO$9),LO$9=0)=FALSE,SUM($KG20:$KS20)&gt;0,LO$9='2. Protocols'!$G19),1,0)*'4. Formulations'!$P19</f>
        <v>0</v>
      </c>
      <c r="LP20" s="38">
        <f>IF(AND(OR(ISBLANK(LP$9),LP$9=0)=FALSE,SUM($KG20:$KS20)&gt;0,LP$9='2. Protocols'!$G19),1,0)*'4. Formulations'!$P19</f>
        <v>0</v>
      </c>
      <c r="LR20" s="38">
        <f>IF(AND(OR(ISBLANK(LR$9),LR$9=0)=FALSE,LR$9=$DL20),1,0)*'4. Formulations'!$Q19</f>
        <v>0</v>
      </c>
      <c r="LS20" s="38">
        <f>IF(AND(OR(ISBLANK(LS$9),LS$9=0)=FALSE,LS$9=$DL20),1,0)*'4. Formulations'!$Q19</f>
        <v>0</v>
      </c>
      <c r="LT20" s="38">
        <f>IF(AND(OR(ISBLANK(LT$9),LT$9=0)=FALSE,LT$9=$DL20),1,0)*'4. Formulations'!$Q19</f>
        <v>0</v>
      </c>
      <c r="LU20" s="38">
        <f>IF(AND(OR(ISBLANK(LU$9),LU$9=0)=FALSE,LU$9=$DL20),1,0)*'4. Formulations'!$Q19</f>
        <v>0</v>
      </c>
      <c r="LV20" s="38">
        <f>IF(AND(OR(ISBLANK(LV$9),LV$9=0)=FALSE,LV$9=$DL20),1,0)*'4. Formulations'!$Q19</f>
        <v>0</v>
      </c>
      <c r="LW20" s="38">
        <f>IF(AND(OR(ISBLANK(LW$9),LW$9=0)=FALSE,LW$9=$DL20),1,0)*'4. Formulations'!$Q19</f>
        <v>0</v>
      </c>
      <c r="LX20" s="38">
        <f>IF(AND(OR(ISBLANK(LX$9),LX$9=0)=FALSE,LX$9=$DL20),1,0)*'4. Formulations'!$Q19</f>
        <v>0</v>
      </c>
      <c r="LY20" s="38">
        <f>IF(AND(OR(ISBLANK(LY$9),LY$9=0)=FALSE,LY$9=$DL20),1,0)*'4. Formulations'!$Q19</f>
        <v>0</v>
      </c>
      <c r="LZ20" s="38">
        <f>IF(AND(OR(ISBLANK(LZ$9),LZ$9=0)=FALSE,LZ$9=$DL20),1,0)*'4. Formulations'!$Q19</f>
        <v>0</v>
      </c>
      <c r="MA20" s="38">
        <f>IF(AND(OR(ISBLANK(MA$9),MA$9=0)=FALSE,MA$9=$DL20),1,0)*'4. Formulations'!$Q19</f>
        <v>0</v>
      </c>
      <c r="MB20" s="38">
        <f>IF(AND(OR(ISBLANK(MB$9),MB$9=0)=FALSE,MB$9=$DL20),1,0)*'4. Formulations'!$Q19</f>
        <v>0</v>
      </c>
      <c r="MC20" s="38">
        <f>IF(AND(OR(ISBLANK(MC$9),MC$9=0)=FALSE,MC$9=$DL20),1,0)*'4. Formulations'!$Q19</f>
        <v>0</v>
      </c>
      <c r="MD20" s="38">
        <f>IF(AND(OR(ISBLANK(MD$9),MD$9=0)=FALSE,MD$9=$DL20),1,0)*'4. Formulations'!$Q19</f>
        <v>0</v>
      </c>
      <c r="ME20" s="38">
        <f>IF(AND(OR(ISBLANK(ME$9),ME$9=0)=FALSE,ME$9=$DL20),1,0)*'4. Formulations'!$Q19</f>
        <v>0</v>
      </c>
      <c r="MF20" s="38">
        <f>IF(AND(OR(ISBLANK(MF$9),MF$9=0)=FALSE,MF$9=$DL20),1,0)*'4. Formulations'!$Q19</f>
        <v>0</v>
      </c>
    </row>
    <row r="21" spans="2:344" x14ac:dyDescent="0.3">
      <c r="B21" s="2"/>
      <c r="C21" s="129" t="str">
        <f>IF('2. Protocols'!C20&amp;"+"&amp;'2. Protocols'!E20&amp;"+"&amp;'2. Protocols'!G20="++","",'2. Protocols'!C20&amp;"+"&amp;'2. Protocols'!E20&amp;"+"&amp;'2. Protocols'!G20)</f>
        <v/>
      </c>
      <c r="D21" s="18"/>
      <c r="F21" s="114" t="str">
        <f>IFERROR('2. Protocols'!J20*'1. General Inputs'!$J$6,"")</f>
        <v/>
      </c>
      <c r="G21" s="114" t="str">
        <f>IFERROR(MAX(F21*(1+'1. General Inputs'!$AW$16+HLOOKUP(G$7,'1. General Inputs'!$AW$10:$AY$12,ROWS('1. General Inputs'!$AU$10:$AU$12),0))+(CHOOSE(G$7,'1. General Inputs'!$J$8,'1. General Inputs'!$L$8,'1. General Inputs'!$N$8)/12)*CHOOSE(G$7,'2. Protocols'!$K20,'2. Protocols'!$L20,'2. Protocols'!$M20)+'3. ARV Substitutions'!L46,0),"")</f>
        <v/>
      </c>
      <c r="H21" s="114" t="str">
        <f>IFERROR(MAX(G21*(1+'1. General Inputs'!$AW$16+HLOOKUP(H$7,'1. General Inputs'!$AW$10:$AY$12,ROWS('1. General Inputs'!$AU$10:$AU$12),0))+(CHOOSE(H$7,'1. General Inputs'!$J$8,'1. General Inputs'!$L$8,'1. General Inputs'!$N$8)/12)*CHOOSE(H$7,'2. Protocols'!$K20,'2. Protocols'!$L20,'2. Protocols'!$M20)+'3. ARV Substitutions'!M46,0),"")</f>
        <v/>
      </c>
      <c r="I21" s="114" t="str">
        <f>IFERROR(MAX(H21*(1+'1. General Inputs'!$AW$16+HLOOKUP(I$7,'1. General Inputs'!$AW$10:$AY$12,ROWS('1. General Inputs'!$AU$10:$AU$12),0))+(CHOOSE(I$7,'1. General Inputs'!$J$8,'1. General Inputs'!$L$8,'1. General Inputs'!$N$8)/12)*CHOOSE(I$7,'2. Protocols'!$K20,'2. Protocols'!$L20,'2. Protocols'!$M20)+'3. ARV Substitutions'!N46,0),"")</f>
        <v/>
      </c>
      <c r="J21" s="114" t="str">
        <f>IFERROR(MAX(I21*(1+'1. General Inputs'!$AW$16+HLOOKUP(J$7,'1. General Inputs'!$AW$10:$AY$12,ROWS('1. General Inputs'!$AU$10:$AU$12),0))+(CHOOSE(J$7,'1. General Inputs'!$J$8,'1. General Inputs'!$L$8,'1. General Inputs'!$N$8)/12)*CHOOSE(J$7,'2. Protocols'!$K20,'2. Protocols'!$L20,'2. Protocols'!$M20)+'3. ARV Substitutions'!O46,0),"")</f>
        <v/>
      </c>
      <c r="K21" s="114" t="str">
        <f>IFERROR(MAX(J21*(1+'1. General Inputs'!$AW$16+HLOOKUP(K$7,'1. General Inputs'!$AW$10:$AY$12,ROWS('1. General Inputs'!$AU$10:$AU$12),0))+(CHOOSE(K$7,'1. General Inputs'!$J$8,'1. General Inputs'!$L$8,'1. General Inputs'!$N$8)/12)*CHOOSE(K$7,'2. Protocols'!$K20,'2. Protocols'!$L20,'2. Protocols'!$M20)+'3. ARV Substitutions'!P46,0),"")</f>
        <v/>
      </c>
      <c r="L21" s="114" t="str">
        <f>IFERROR(MAX(K21*(1+'1. General Inputs'!$AW$16+HLOOKUP(L$7,'1. General Inputs'!$AW$10:$AY$12,ROWS('1. General Inputs'!$AU$10:$AU$12),0))+(CHOOSE(L$7,'1. General Inputs'!$J$8,'1. General Inputs'!$L$8,'1. General Inputs'!$N$8)/12)*CHOOSE(L$7,'2. Protocols'!$K20,'2. Protocols'!$L20,'2. Protocols'!$M20)+'3. ARV Substitutions'!Q46,0),"")</f>
        <v/>
      </c>
      <c r="M21" s="114" t="str">
        <f>IFERROR(MAX(L21*(1+'1. General Inputs'!$AW$16+HLOOKUP(M$7,'1. General Inputs'!$AW$10:$AY$12,ROWS('1. General Inputs'!$AU$10:$AU$12),0))+(CHOOSE(M$7,'1. General Inputs'!$J$8,'1. General Inputs'!$L$8,'1. General Inputs'!$N$8)/12)*CHOOSE(M$7,'2. Protocols'!$K20,'2. Protocols'!$L20,'2. Protocols'!$M20)+'3. ARV Substitutions'!R46,0),"")</f>
        <v/>
      </c>
      <c r="N21" s="114" t="str">
        <f>IFERROR(MAX(M21*(1+'1. General Inputs'!$AW$16+HLOOKUP(N$7,'1. General Inputs'!$AW$10:$AY$12,ROWS('1. General Inputs'!$AU$10:$AU$12),0))+(CHOOSE(N$7,'1. General Inputs'!$J$8,'1. General Inputs'!$L$8,'1. General Inputs'!$N$8)/12)*CHOOSE(N$7,'2. Protocols'!$K20,'2. Protocols'!$L20,'2. Protocols'!$M20)+'3. ARV Substitutions'!S46,0),"")</f>
        <v/>
      </c>
      <c r="O21" s="114" t="str">
        <f>IFERROR(MAX(N21*(1+'1. General Inputs'!$AW$16+HLOOKUP(O$7,'1. General Inputs'!$AW$10:$AY$12,ROWS('1. General Inputs'!$AU$10:$AU$12),0))+(CHOOSE(O$7,'1. General Inputs'!$J$8,'1. General Inputs'!$L$8,'1. General Inputs'!$N$8)/12)*CHOOSE(O$7,'2. Protocols'!$K20,'2. Protocols'!$L20,'2. Protocols'!$M20)+'3. ARV Substitutions'!T46,0),"")</f>
        <v/>
      </c>
      <c r="P21" s="114" t="str">
        <f>IFERROR(MAX(O21*(1+'1. General Inputs'!$AW$16+HLOOKUP(P$7,'1. General Inputs'!$AW$10:$AY$12,ROWS('1. General Inputs'!$AU$10:$AU$12),0))+(CHOOSE(P$7,'1. General Inputs'!$J$8,'1. General Inputs'!$L$8,'1. General Inputs'!$N$8)/12)*CHOOSE(P$7,'2. Protocols'!$K20,'2. Protocols'!$L20,'2. Protocols'!$M20)+'3. ARV Substitutions'!U46,0),"")</f>
        <v/>
      </c>
      <c r="Q21" s="114" t="str">
        <f>IFERROR(MAX(P21*(1+'1. General Inputs'!$AW$16+HLOOKUP(Q$7,'1. General Inputs'!$AW$10:$AY$12,ROWS('1. General Inputs'!$AU$10:$AU$12),0))+(CHOOSE(Q$7,'1. General Inputs'!$J$8,'1. General Inputs'!$L$8,'1. General Inputs'!$N$8)/12)*CHOOSE(Q$7,'2. Protocols'!$K20,'2. Protocols'!$L20,'2. Protocols'!$M20)+'3. ARV Substitutions'!V46,0),"")</f>
        <v/>
      </c>
      <c r="R21" s="114" t="str">
        <f>IFERROR(MAX(Q21*(1+'1. General Inputs'!$AW$16+HLOOKUP(R$7,'1. General Inputs'!$AW$10:$AY$12,ROWS('1. General Inputs'!$AU$10:$AU$12),0))+(CHOOSE(R$7,'1. General Inputs'!$J$8,'1. General Inputs'!$L$8,'1. General Inputs'!$N$8)/12)*CHOOSE(R$7,'2. Protocols'!$K20,'2. Protocols'!$L20,'2. Protocols'!$M20)+'3. ARV Substitutions'!W46,0),"")</f>
        <v/>
      </c>
      <c r="S21" s="114" t="str">
        <f>IFERROR(MAX(R21*(1+'1. General Inputs'!$AW$16+HLOOKUP(S$7,'1. General Inputs'!$AW$10:$AY$12,ROWS('1. General Inputs'!$AU$10:$AU$12),0))+(CHOOSE(S$7,'1. General Inputs'!$J$8,'1. General Inputs'!$L$8,'1. General Inputs'!$N$8)/12)*CHOOSE(S$7,'2. Protocols'!$K20,'2. Protocols'!$L20,'2. Protocols'!$M20)+'3. ARV Substitutions'!X46,0),"")</f>
        <v/>
      </c>
      <c r="T21" s="114" t="str">
        <f>IFERROR(MAX(S21*(1+'1. General Inputs'!$AW$16+HLOOKUP(T$7,'1. General Inputs'!$AW$10:$AY$12,ROWS('1. General Inputs'!$AU$10:$AU$12),0))+(CHOOSE(T$7,'1. General Inputs'!$J$8,'1. General Inputs'!$L$8,'1. General Inputs'!$N$8)/12)*CHOOSE(T$7,'2. Protocols'!$K20,'2. Protocols'!$L20,'2. Protocols'!$M20)+'3. ARV Substitutions'!Y46,0),"")</f>
        <v/>
      </c>
      <c r="U21" s="114" t="str">
        <f>IFERROR(MAX(T21*(1+'1. General Inputs'!$AW$16+HLOOKUP(U$7,'1. General Inputs'!$AW$10:$AY$12,ROWS('1. General Inputs'!$AU$10:$AU$12),0))+(CHOOSE(U$7,'1. General Inputs'!$J$8,'1. General Inputs'!$L$8,'1. General Inputs'!$N$8)/12)*CHOOSE(U$7,'2. Protocols'!$K20,'2. Protocols'!$L20,'2. Protocols'!$M20)+'3. ARV Substitutions'!Z46,0),"")</f>
        <v/>
      </c>
      <c r="V21" s="114" t="str">
        <f>IFERROR(MAX(U21*(1+'1. General Inputs'!$AW$16+HLOOKUP(V$7,'1. General Inputs'!$AW$10:$AY$12,ROWS('1. General Inputs'!$AU$10:$AU$12),0))+(CHOOSE(V$7,'1. General Inputs'!$J$8,'1. General Inputs'!$L$8,'1. General Inputs'!$N$8)/12)*CHOOSE(V$7,'2. Protocols'!$K20,'2. Protocols'!$L20,'2. Protocols'!$M20)+'3. ARV Substitutions'!AA46,0),"")</f>
        <v/>
      </c>
      <c r="W21" s="114" t="str">
        <f>IFERROR(MAX(V21*(1+'1. General Inputs'!$AW$16+HLOOKUP(W$7,'1. General Inputs'!$AW$10:$AY$12,ROWS('1. General Inputs'!$AU$10:$AU$12),0))+(CHOOSE(W$7,'1. General Inputs'!$J$8,'1. General Inputs'!$L$8,'1. General Inputs'!$N$8)/12)*CHOOSE(W$7,'2. Protocols'!$K20,'2. Protocols'!$L20,'2. Protocols'!$M20)+'3. ARV Substitutions'!AB46,0),"")</f>
        <v/>
      </c>
      <c r="X21" s="114" t="str">
        <f>IFERROR(MAX(W21*(1+'1. General Inputs'!$AW$16+HLOOKUP(X$7,'1. General Inputs'!$AW$10:$AY$12,ROWS('1. General Inputs'!$AU$10:$AU$12),0))+(CHOOSE(X$7,'1. General Inputs'!$J$8,'1. General Inputs'!$L$8,'1. General Inputs'!$N$8)/12)*CHOOSE(X$7,'2. Protocols'!$K20,'2. Protocols'!$L20,'2. Protocols'!$M20)+'3. ARV Substitutions'!AC46,0),"")</f>
        <v/>
      </c>
      <c r="Y21" s="114" t="str">
        <f>IFERROR(MAX(X21*(1+'1. General Inputs'!$AW$16+HLOOKUP(Y$7,'1. General Inputs'!$AW$10:$AY$12,ROWS('1. General Inputs'!$AU$10:$AU$12),0))+(CHOOSE(Y$7,'1. General Inputs'!$J$8,'1. General Inputs'!$L$8,'1. General Inputs'!$N$8)/12)*CHOOSE(Y$7,'2. Protocols'!$K20,'2. Protocols'!$L20,'2. Protocols'!$M20)+'3. ARV Substitutions'!AD46,0),"")</f>
        <v/>
      </c>
      <c r="Z21" s="114" t="str">
        <f>IFERROR(MAX(Y21*(1+'1. General Inputs'!$AW$16+HLOOKUP(Z$7,'1. General Inputs'!$AW$10:$AY$12,ROWS('1. General Inputs'!$AU$10:$AU$12),0))+(CHOOSE(Z$7,'1. General Inputs'!$J$8,'1. General Inputs'!$L$8,'1. General Inputs'!$N$8)/12)*CHOOSE(Z$7,'2. Protocols'!$K20,'2. Protocols'!$L20,'2. Protocols'!$M20)+'3. ARV Substitutions'!AE46,0),"")</f>
        <v/>
      </c>
      <c r="AA21" s="114" t="str">
        <f>IFERROR(MAX(Z21*(1+'1. General Inputs'!$AW$16+HLOOKUP(AA$7,'1. General Inputs'!$AW$10:$AY$12,ROWS('1. General Inputs'!$AU$10:$AU$12),0))+(CHOOSE(AA$7,'1. General Inputs'!$J$8,'1. General Inputs'!$L$8,'1. General Inputs'!$N$8)/12)*CHOOSE(AA$7,'2. Protocols'!$K20,'2. Protocols'!$L20,'2. Protocols'!$M20)+'3. ARV Substitutions'!AF46,0),"")</f>
        <v/>
      </c>
      <c r="AB21" s="114" t="str">
        <f>IFERROR(MAX(AA21*(1+'1. General Inputs'!$AW$16+HLOOKUP(AB$7,'1. General Inputs'!$AW$10:$AY$12,ROWS('1. General Inputs'!$AU$10:$AU$12),0))+(CHOOSE(AB$7,'1. General Inputs'!$J$8,'1. General Inputs'!$L$8,'1. General Inputs'!$N$8)/12)*CHOOSE(AB$7,'2. Protocols'!$K20,'2. Protocols'!$L20,'2. Protocols'!$M20)+'3. ARV Substitutions'!AG46,0),"")</f>
        <v/>
      </c>
      <c r="AC21" s="114" t="str">
        <f>IFERROR(MAX(AB21*(1+'1. General Inputs'!$AW$16+HLOOKUP(AC$7,'1. General Inputs'!$AW$10:$AY$12,ROWS('1. General Inputs'!$AU$10:$AU$12),0))+(CHOOSE(AC$7,'1. General Inputs'!$J$8,'1. General Inputs'!$L$8,'1. General Inputs'!$N$8)/12)*CHOOSE(AC$7,'2. Protocols'!$K20,'2. Protocols'!$L20,'2. Protocols'!$M20)+'3. ARV Substitutions'!AH46,0),"")</f>
        <v/>
      </c>
      <c r="AD21" s="114" t="str">
        <f>IFERROR(MAX(AC21*(1+'1. General Inputs'!$AW$16+HLOOKUP(AD$7,'1. General Inputs'!$AW$10:$AY$12,ROWS('1. General Inputs'!$AU$10:$AU$12),0))+(CHOOSE(AD$7,'1. General Inputs'!$J$8,'1. General Inputs'!$L$8,'1. General Inputs'!$N$8)/12)*CHOOSE(AD$7,'2. Protocols'!$K20,'2. Protocols'!$L20,'2. Protocols'!$M20)+'3. ARV Substitutions'!AI46,0),"")</f>
        <v/>
      </c>
      <c r="AE21" s="114" t="str">
        <f>IFERROR(MAX(AD21*(1+'1. General Inputs'!$AW$16+HLOOKUP(AE$7,'1. General Inputs'!$AW$10:$AY$12,ROWS('1. General Inputs'!$AU$10:$AU$12),0))+(CHOOSE(AE$7,'1. General Inputs'!$J$8,'1. General Inputs'!$L$8,'1. General Inputs'!$N$8)/12)*CHOOSE(AE$7,'2. Protocols'!$K20,'2. Protocols'!$L20,'2. Protocols'!$M20)+'3. ARV Substitutions'!AJ46,0),"")</f>
        <v/>
      </c>
      <c r="AF21" s="114" t="str">
        <f>IFERROR(MAX(AE21*(1+'1. General Inputs'!$AW$16+HLOOKUP(AF$7,'1. General Inputs'!$AW$10:$AY$12,ROWS('1. General Inputs'!$AU$10:$AU$12),0))+(CHOOSE(AF$7,'1. General Inputs'!$J$8,'1. General Inputs'!$L$8,'1. General Inputs'!$N$8)/12)*CHOOSE(AF$7,'2. Protocols'!$K20,'2. Protocols'!$L20,'2. Protocols'!$M20)+'3. ARV Substitutions'!AK46,0),"")</f>
        <v/>
      </c>
      <c r="AG21" s="114" t="str">
        <f>IFERROR(MAX(AF21*(1+'1. General Inputs'!$AW$16+HLOOKUP(AG$7,'1. General Inputs'!$AW$10:$AY$12,ROWS('1. General Inputs'!$AU$10:$AU$12),0))+(CHOOSE(AG$7,'1. General Inputs'!$J$8,'1. General Inputs'!$L$8,'1. General Inputs'!$N$8)/12)*CHOOSE(AG$7,'2. Protocols'!$K20,'2. Protocols'!$L20,'2. Protocols'!$M20)+'3. ARV Substitutions'!AL46,0),"")</f>
        <v/>
      </c>
      <c r="AH21" s="114" t="str">
        <f>IFERROR(MAX(AG21*(1+'1. General Inputs'!$AW$16+HLOOKUP(AH$7,'1. General Inputs'!$AW$10:$AY$12,ROWS('1. General Inputs'!$AU$10:$AU$12),0))+(CHOOSE(AH$7,'1. General Inputs'!$J$8,'1. General Inputs'!$L$8,'1. General Inputs'!$N$8)/12)*CHOOSE(AH$7,'2. Protocols'!$K20,'2. Protocols'!$L20,'2. Protocols'!$M20)+'3. ARV Substitutions'!AM46,0),"")</f>
        <v/>
      </c>
      <c r="AI21" s="114" t="str">
        <f>IFERROR(MAX(AH21*(1+'1. General Inputs'!$AW$16+HLOOKUP(AI$7,'1. General Inputs'!$AW$10:$AY$12,ROWS('1. General Inputs'!$AU$10:$AU$12),0))+(CHOOSE(AI$7,'1. General Inputs'!$J$8,'1. General Inputs'!$L$8,'1. General Inputs'!$N$8)/12)*CHOOSE(AI$7,'2. Protocols'!$K20,'2. Protocols'!$L20,'2. Protocols'!$M20)+'3. ARV Substitutions'!AN46,0),"")</f>
        <v/>
      </c>
      <c r="AJ21" s="114" t="str">
        <f>IFERROR(MAX(AI21*(1+'1. General Inputs'!$AW$16+HLOOKUP(AJ$7,'1. General Inputs'!$AW$10:$AY$12,ROWS('1. General Inputs'!$AU$10:$AU$12),0))+(CHOOSE(AJ$7,'1. General Inputs'!$J$8,'1. General Inputs'!$L$8,'1. General Inputs'!$N$8)/12)*CHOOSE(AJ$7,'2. Protocols'!$K20,'2. Protocols'!$L20,'2. Protocols'!$M20)+'3. ARV Substitutions'!AO46,0),"")</f>
        <v/>
      </c>
      <c r="AK21" s="114" t="str">
        <f>IFERROR(MAX(AJ21*(1+'1. General Inputs'!$AW$16+HLOOKUP(AK$7,'1. General Inputs'!$AW$10:$AY$12,ROWS('1. General Inputs'!$AU$10:$AU$12),0))+(CHOOSE(AK$7,'1. General Inputs'!$J$8,'1. General Inputs'!$L$8,'1. General Inputs'!$N$8)/12)*CHOOSE(AK$7,'2. Protocols'!$K20,'2. Protocols'!$L20,'2. Protocols'!$M20)+'3. ARV Substitutions'!AP46,0),"")</f>
        <v/>
      </c>
      <c r="AL21" s="114" t="str">
        <f>IFERROR(MAX(AK21*(1+'1. General Inputs'!$AW$16+HLOOKUP(AL$7,'1. General Inputs'!$AW$10:$AY$12,ROWS('1. General Inputs'!$AU$10:$AU$12),0))+(CHOOSE(AL$7,'1. General Inputs'!$J$8,'1. General Inputs'!$L$8,'1. General Inputs'!$N$8)/12)*CHOOSE(AL$7,'2. Protocols'!$K20,'2. Protocols'!$L20,'2. Protocols'!$M20)+'3. ARV Substitutions'!AQ46,0),"")</f>
        <v/>
      </c>
      <c r="AM21" s="114" t="str">
        <f>IFERROR(MAX(AL21*(1+'1. General Inputs'!$AW$16+HLOOKUP(AM$7,'1. General Inputs'!$AW$10:$AY$12,ROWS('1. General Inputs'!$AU$10:$AU$12),0))+(CHOOSE(AM$7,'1. General Inputs'!$J$8,'1. General Inputs'!$L$8,'1. General Inputs'!$N$8)/12)*CHOOSE(AM$7,'2. Protocols'!$K20,'2. Protocols'!$L20,'2. Protocols'!$M20)+'3. ARV Substitutions'!AR46,0),"")</f>
        <v/>
      </c>
      <c r="AN21" s="114" t="str">
        <f>IFERROR(MAX(AM21*(1+'1. General Inputs'!$AW$16+HLOOKUP(AN$7,'1. General Inputs'!$AW$10:$AY$12,ROWS('1. General Inputs'!$AU$10:$AU$12),0))+(CHOOSE(AN$7,'1. General Inputs'!$J$8,'1. General Inputs'!$L$8,'1. General Inputs'!$N$8)/12)*CHOOSE(AN$7,'2. Protocols'!$K20,'2. Protocols'!$L20,'2. Protocols'!$M20)+'3. ARV Substitutions'!AS46,0),"")</f>
        <v/>
      </c>
      <c r="AO21" s="114" t="str">
        <f>IFERROR(MAX(AN21*(1+'1. General Inputs'!$AW$16+HLOOKUP(AO$7,'1. General Inputs'!$AW$10:$AY$12,ROWS('1. General Inputs'!$AU$10:$AU$12),0))+(CHOOSE(AO$7,'1. General Inputs'!$J$8,'1. General Inputs'!$L$8,'1. General Inputs'!$N$8)/12)*CHOOSE(AO$7,'2. Protocols'!$K20,'2. Protocols'!$L20,'2. Protocols'!$M20)+'3. ARV Substitutions'!AT46,0),"")</f>
        <v/>
      </c>
      <c r="AP21" s="114" t="str">
        <f>IFERROR(MAX(AO21*(1+'1. General Inputs'!$AW$16+HLOOKUP(AP$7,'1. General Inputs'!$AW$10:$AY$12,ROWS('1. General Inputs'!$AU$10:$AU$12),0))+(CHOOSE(AP$7,'1. General Inputs'!$J$8,'1. General Inputs'!$L$8,'1. General Inputs'!$N$8)/12)*CHOOSE(AP$7,'2. Protocols'!$K20,'2. Protocols'!$L20,'2. Protocols'!$M20)+'3. ARV Substitutions'!AU46,0),"")</f>
        <v/>
      </c>
      <c r="BZ21" s="88" t="e">
        <f t="shared" si="11"/>
        <v>#VALUE!</v>
      </c>
      <c r="CA21" s="88" t="e">
        <f t="shared" si="12"/>
        <v>#VALUE!</v>
      </c>
      <c r="CB21" s="88" t="e">
        <f t="shared" si="13"/>
        <v>#VALUE!</v>
      </c>
      <c r="CC21" s="88" t="e">
        <f t="shared" si="14"/>
        <v>#VALUE!</v>
      </c>
      <c r="CD21" s="88" t="e">
        <f t="shared" si="15"/>
        <v>#VALUE!</v>
      </c>
      <c r="CE21" s="88" t="e">
        <f t="shared" si="16"/>
        <v>#VALUE!</v>
      </c>
      <c r="CF21" s="88" t="e">
        <f t="shared" si="17"/>
        <v>#VALUE!</v>
      </c>
      <c r="CG21" s="88" t="e">
        <f t="shared" si="18"/>
        <v>#VALUE!</v>
      </c>
      <c r="CH21" s="88" t="e">
        <f t="shared" si="19"/>
        <v>#VALUE!</v>
      </c>
      <c r="CI21" s="88" t="e">
        <f t="shared" si="20"/>
        <v>#VALUE!</v>
      </c>
      <c r="CJ21" s="88" t="e">
        <f t="shared" si="21"/>
        <v>#VALUE!</v>
      </c>
      <c r="CK21" s="88" t="e">
        <f t="shared" si="22"/>
        <v>#VALUE!</v>
      </c>
      <c r="CL21" s="88" t="e">
        <f t="shared" si="23"/>
        <v>#VALUE!</v>
      </c>
      <c r="CM21" s="88" t="e">
        <f t="shared" si="24"/>
        <v>#VALUE!</v>
      </c>
      <c r="CN21" s="88" t="e">
        <f t="shared" si="25"/>
        <v>#VALUE!</v>
      </c>
      <c r="CO21" s="88" t="e">
        <f t="shared" si="26"/>
        <v>#VALUE!</v>
      </c>
      <c r="CP21" s="88" t="e">
        <f t="shared" si="27"/>
        <v>#VALUE!</v>
      </c>
      <c r="CQ21" s="88" t="e">
        <f t="shared" si="28"/>
        <v>#VALUE!</v>
      </c>
      <c r="CR21" s="88" t="e">
        <f t="shared" si="29"/>
        <v>#VALUE!</v>
      </c>
      <c r="CS21" s="88" t="e">
        <f t="shared" si="30"/>
        <v>#VALUE!</v>
      </c>
      <c r="CT21" s="88" t="e">
        <f t="shared" si="31"/>
        <v>#VALUE!</v>
      </c>
      <c r="CU21" s="88" t="e">
        <f t="shared" si="32"/>
        <v>#VALUE!</v>
      </c>
      <c r="CV21" s="88" t="e">
        <f t="shared" si="33"/>
        <v>#VALUE!</v>
      </c>
      <c r="CW21" s="88" t="e">
        <f t="shared" si="34"/>
        <v>#VALUE!</v>
      </c>
      <c r="CX21" s="88" t="e">
        <f t="shared" si="35"/>
        <v>#VALUE!</v>
      </c>
      <c r="CY21" s="88" t="e">
        <f t="shared" si="36"/>
        <v>#VALUE!</v>
      </c>
      <c r="CZ21" s="88" t="e">
        <f t="shared" si="37"/>
        <v>#VALUE!</v>
      </c>
      <c r="DA21" s="88" t="e">
        <f t="shared" si="38"/>
        <v>#VALUE!</v>
      </c>
      <c r="DB21" s="88" t="e">
        <f t="shared" si="39"/>
        <v>#VALUE!</v>
      </c>
      <c r="DC21" s="88" t="e">
        <f t="shared" si="40"/>
        <v>#VALUE!</v>
      </c>
      <c r="DD21" s="88" t="e">
        <f t="shared" si="41"/>
        <v>#VALUE!</v>
      </c>
      <c r="DE21" s="88" t="e">
        <f t="shared" si="42"/>
        <v>#VALUE!</v>
      </c>
      <c r="DF21" s="88" t="e">
        <f t="shared" si="43"/>
        <v>#VALUE!</v>
      </c>
      <c r="DG21" s="88" t="e">
        <f t="shared" si="44"/>
        <v>#VALUE!</v>
      </c>
      <c r="DH21" s="88" t="e">
        <f t="shared" si="45"/>
        <v>#VALUE!</v>
      </c>
      <c r="DI21" s="88" t="e">
        <f t="shared" si="46"/>
        <v>#VALUE!</v>
      </c>
      <c r="DK21" s="27" t="str">
        <f>CONCATENATE('2. Protocols'!C20, '2. Protocols'!D20, '2. Protocols'!E20)</f>
        <v>+</v>
      </c>
      <c r="DL21" s="27" t="str">
        <f>CONCATENATE('2. Protocols'!C20, '2. Protocols'!D20, '2. Protocols'!E20, '2. Protocols'!F20, '2. Protocols'!G20,)</f>
        <v>++</v>
      </c>
      <c r="DN21" s="38">
        <f>IF(AND(OR(ISBLANK(DN$9),DN$9=0)=FALSE,OR(DN$9='2. Protocols'!$C20,DN$9='2. Protocols'!$E20,DN$9='2. Protocols'!$G20)),1,0)*'4. Formulations'!$I20</f>
        <v>0</v>
      </c>
      <c r="DO21" s="38">
        <f>IF(AND(OR(ISBLANK(DO$9),DO$9=0)=FALSE,OR(DO$9='2. Protocols'!$C20,DO$9='2. Protocols'!$E20,DO$9='2. Protocols'!$G20)),1,0)*'4. Formulations'!$I20</f>
        <v>0</v>
      </c>
      <c r="DP21" s="38">
        <f>IF(AND(OR(ISBLANK(DP$9),DP$9=0)=FALSE,OR(DP$9='2. Protocols'!$C20,DP$9='2. Protocols'!$E20,DP$9='2. Protocols'!$G20)),1,0)*'4. Formulations'!$I20</f>
        <v>0</v>
      </c>
      <c r="DQ21" s="38">
        <f>IF(AND(OR(ISBLANK(DQ$9),DQ$9=0)=FALSE,OR(DQ$9='2. Protocols'!$C20,DQ$9='2. Protocols'!$E20,DQ$9='2. Protocols'!$G20)),1,0)*'4. Formulations'!$I20</f>
        <v>0</v>
      </c>
      <c r="DR21" s="38">
        <f>IF(AND(OR(ISBLANK(DR$9),DR$9=0)=FALSE,OR(DR$9='2. Protocols'!$C20,DR$9='2. Protocols'!$E20,DR$9='2. Protocols'!$G20)),1,0)*'4. Formulations'!$I20</f>
        <v>0</v>
      </c>
      <c r="DS21" s="38">
        <f>IF(AND(OR(ISBLANK(DS$9),DS$9=0)=FALSE,OR(DS$9='2. Protocols'!$C20,DS$9='2. Protocols'!$E20,DS$9='2. Protocols'!$G20)),1,0)*'4. Formulations'!$I20</f>
        <v>0</v>
      </c>
      <c r="DT21" s="38">
        <f>IF(AND(OR(ISBLANK(DT$9),DT$9=0)=FALSE,OR(DT$9='2. Protocols'!$C20,DT$9='2. Protocols'!$E20,DT$9='2. Protocols'!$G20)),1,0)*'4. Formulations'!$I20</f>
        <v>0</v>
      </c>
      <c r="DU21" s="38">
        <f>IF(AND(OR(ISBLANK(DU$9),DU$9=0)=FALSE,OR(DU$9='2. Protocols'!$C20,DU$9='2. Protocols'!$E20,DU$9='2. Protocols'!$G20)),1,0)*'4. Formulations'!$I20</f>
        <v>0</v>
      </c>
      <c r="DV21" s="38">
        <f>IF(AND(OR(ISBLANK(DV$9),DV$9=0)=FALSE,OR(DV$9='2. Protocols'!$C20,DV$9='2. Protocols'!$E20,DV$9='2. Protocols'!$G20)),1,0)*'4. Formulations'!$I20</f>
        <v>0</v>
      </c>
      <c r="DW21" s="38">
        <f>IF(AND(OR(ISBLANK(DW$9),DW$9=0)=FALSE,OR(DW$9='2. Protocols'!$C20,DW$9='2. Protocols'!$E20,DW$9='2. Protocols'!$G20)),1,0)*'4. Formulations'!$I20</f>
        <v>0</v>
      </c>
      <c r="DX21" s="38">
        <f>IF(AND(OR(ISBLANK(DX$9),DX$9=0)=FALSE,OR(DX$9='2. Protocols'!$C20,DX$9='2. Protocols'!$E20,DX$9='2. Protocols'!$G20)),1,0)*'4. Formulations'!$I20</f>
        <v>0</v>
      </c>
      <c r="DY21" s="38">
        <f>IF(AND(OR(ISBLANK(DY$9),DY$9=0)=FALSE,OR(DY$9='2. Protocols'!$C20,DY$9='2. Protocols'!$E20,DY$9='2. Protocols'!$G20)),1,0)*'4. Formulations'!$I20</f>
        <v>0</v>
      </c>
      <c r="DZ21" s="38">
        <f>IF(AND(OR(ISBLANK(DZ$9),DZ$9=0)=FALSE,OR(DZ$9='2. Protocols'!$C20,DZ$9='2. Protocols'!$E20,DZ$9='2. Protocols'!$G20)),1,0)*'4. Formulations'!$I20</f>
        <v>0</v>
      </c>
      <c r="EA21" s="38">
        <f>IF(AND(OR(ISBLANK(EA$9),EA$9=0)=FALSE,OR(EA$9='2. Protocols'!$C20,EA$9='2. Protocols'!$E20,EA$9='2. Protocols'!$G20)),1,0)*'4. Formulations'!$I20</f>
        <v>0</v>
      </c>
      <c r="EB21" s="38">
        <f>IF(AND(OR(ISBLANK(EB$9),EB$9=0)=FALSE,OR(EB$9='2. Protocols'!$C20,EB$9='2. Protocols'!$E20,EB$9='2. Protocols'!$G20)),1,0)*'4. Formulations'!$I20</f>
        <v>0</v>
      </c>
      <c r="EC21" s="38">
        <f>IF(AND(OR(ISBLANK(EC$9),EC$9=0)=FALSE,OR(EC$9='2. Protocols'!$C20,EC$9='2. Protocols'!$E20,EC$9='2. Protocols'!$G20)),1,0)*'4. Formulations'!$I20</f>
        <v>0</v>
      </c>
      <c r="ED21" s="38">
        <f>IF(AND(OR(ISBLANK(ED$9),ED$9=0)=FALSE,OR(ED$9='2. Protocols'!$C20,ED$9='2. Protocols'!$E20,ED$9='2. Protocols'!$G20)),1,0)*'4. Formulations'!$I20</f>
        <v>0</v>
      </c>
      <c r="EE21" s="38">
        <f>IF(AND(OR(ISBLANK(EE$9),EE$9=0)=FALSE,OR(EE$9='2. Protocols'!$C20,EE$9='2. Protocols'!$E20,EE$9='2. Protocols'!$G20)),1,0)*'4. Formulations'!$I20</f>
        <v>0</v>
      </c>
      <c r="EF21" s="38">
        <f>IF(AND(OR(ISBLANK(EF$9),EF$9=0)=FALSE,OR(EF$9='2. Protocols'!$C20,EF$9='2. Protocols'!$E20,EF$9='2. Protocols'!$G20)),1,0)*'4. Formulations'!$I20</f>
        <v>0</v>
      </c>
      <c r="EG21" s="38">
        <f>IF(AND(OR(ISBLANK(EG$9),EG$9=0)=FALSE,OR(EG$9='2. Protocols'!$C20,EG$9='2. Protocols'!$E20,EG$9='2. Protocols'!$G20)),1,0)*'4. Formulations'!$I20</f>
        <v>0</v>
      </c>
      <c r="EH21" s="38">
        <f>IF(AND(OR(ISBLANK(EH$9),EH$9=0)=FALSE,OR(EH$9='2. Protocols'!$C20,EH$9='2. Protocols'!$E20,EH$9='2. Protocols'!$G20)),1,0)*'4. Formulations'!$I20</f>
        <v>0</v>
      </c>
      <c r="EI21" s="38">
        <f>IF(AND(OR(ISBLANK(EI$9),EI$9=0)=FALSE,OR(EI$9='2. Protocols'!$C20,EI$9='2. Protocols'!$E20,EI$9='2. Protocols'!$G20)),1,0)*'4. Formulations'!$I20</f>
        <v>0</v>
      </c>
      <c r="EK21" s="38">
        <f>IF(AND(OR(ISBLANK(EK$9),EK$9=0)=FALSE,EK$9=$DK21),1,0)*'4. Formulations'!$J20</f>
        <v>0</v>
      </c>
      <c r="EL21" s="38">
        <f>IF(AND(OR(ISBLANK(EL$9),EL$9=0)=FALSE,EL$9=$DK21),1,0)*'4. Formulations'!$J20</f>
        <v>0</v>
      </c>
      <c r="EM21" s="38">
        <f>IF(AND(OR(ISBLANK(EM$9),EM$9=0)=FALSE,EM$9=$DK21),1,0)*'4. Formulations'!$J20</f>
        <v>0</v>
      </c>
      <c r="EN21" s="38">
        <f>IF(AND(OR(ISBLANK(EN$9),EN$9=0)=FALSE,EN$9=$DK21),1,0)*'4. Formulations'!$J20</f>
        <v>0</v>
      </c>
      <c r="EO21" s="38">
        <f>IF(AND(OR(ISBLANK(EO$9),EO$9=0)=FALSE,EO$9=$DK21),1,0)*'4. Formulations'!$J20</f>
        <v>0</v>
      </c>
      <c r="EP21" s="38">
        <f>IF(AND(OR(ISBLANK(EP$9),EP$9=0)=FALSE,EP$9=$DK21),1,0)*'4. Formulations'!$J20</f>
        <v>0</v>
      </c>
      <c r="EQ21" s="38">
        <f>IF(AND(OR(ISBLANK(EQ$9),EQ$9=0)=FALSE,EQ$9=$DK21),1,0)*'4. Formulations'!$J20</f>
        <v>0</v>
      </c>
      <c r="ER21" s="38">
        <f>IF(AND(OR(ISBLANK(ER$9),ER$9=0)=FALSE,ER$9=$DK21),1,0)*'4. Formulations'!$J20</f>
        <v>0</v>
      </c>
      <c r="ES21" s="38">
        <f>IF(AND(OR(ISBLANK(ES$9),ES$9=0)=FALSE,ES$9=$DK21),1,0)*'4. Formulations'!$J20</f>
        <v>0</v>
      </c>
      <c r="ET21" s="38">
        <f>IF(AND(OR(ISBLANK(ET$9),ET$9=0)=FALSE,ET$9=$DK21),1,0)*'4. Formulations'!$J20</f>
        <v>0</v>
      </c>
      <c r="EU21" s="38">
        <f>IF(AND(OR(ISBLANK(EU$9),EU$9=0)=FALSE,EU$9=$DK21),1,0)*'4. Formulations'!$J20</f>
        <v>0</v>
      </c>
      <c r="EV21" s="38">
        <f>IF(AND(OR(ISBLANK(EV$9),EV$9=0)=FALSE,EV$9=$DK21),1,0)*'4. Formulations'!$J20</f>
        <v>0</v>
      </c>
      <c r="EW21" s="38">
        <f>IF(AND(OR(ISBLANK(EW$9),EW$9=0)=FALSE,EW$9=$DK21),1,0)*'4. Formulations'!$J20</f>
        <v>0</v>
      </c>
      <c r="EY21" s="38">
        <f>IF(AND(OR(ISBLANK(EY$9),EY$9=0)=FALSE,SUM($EK21:$EW21)&gt;0,EY$9='2. Protocols'!$G20),1,0)*'4. Formulations'!$J20</f>
        <v>0</v>
      </c>
      <c r="EZ21" s="38">
        <f>IF(AND(OR(ISBLANK(EZ$9),EZ$9=0)=FALSE,SUM($EK21:$EW21)&gt;0,EZ$9='2. Protocols'!$G20),1,0)*'4. Formulations'!$J20</f>
        <v>0</v>
      </c>
      <c r="FA21" s="38">
        <f>IF(AND(OR(ISBLANK(FA$9),FA$9=0)=FALSE,SUM($EK21:$EW21)&gt;0,FA$9='2. Protocols'!$G20),1,0)*'4. Formulations'!$J20</f>
        <v>0</v>
      </c>
      <c r="FB21" s="38">
        <f>IF(AND(OR(ISBLANK(FB$9),FB$9=0)=FALSE,SUM($EK21:$EW21)&gt;0,FB$9='2. Protocols'!$G20),1,0)*'4. Formulations'!$J20</f>
        <v>0</v>
      </c>
      <c r="FC21" s="38">
        <f>IF(AND(OR(ISBLANK(FC$9),FC$9=0)=FALSE,SUM($EK21:$EW21)&gt;0,FC$9='2. Protocols'!$G20),1,0)*'4. Formulations'!$J20</f>
        <v>0</v>
      </c>
      <c r="FD21" s="38">
        <f>IF(AND(OR(ISBLANK(FD$9),FD$9=0)=FALSE,SUM($EK21:$EW21)&gt;0,FD$9='2. Protocols'!$G20),1,0)*'4. Formulations'!$J20</f>
        <v>0</v>
      </c>
      <c r="FE21" s="38">
        <f>IF(AND(OR(ISBLANK(FE$9),FE$9=0)=FALSE,SUM($EK21:$EW21)&gt;0,FE$9='2. Protocols'!$G20),1,0)*'4. Formulations'!$J20</f>
        <v>0</v>
      </c>
      <c r="FF21" s="38">
        <f>IF(AND(OR(ISBLANK(FF$9),FF$9=0)=FALSE,SUM($EK21:$EW21)&gt;0,FF$9='2. Protocols'!$G20),1,0)*'4. Formulations'!$J20</f>
        <v>0</v>
      </c>
      <c r="FG21" s="38">
        <f>IF(AND(OR(ISBLANK(FG$9),FG$9=0)=FALSE,SUM($EK21:$EW21)&gt;0,FG$9='2. Protocols'!$G20),1,0)*'4. Formulations'!$J20</f>
        <v>0</v>
      </c>
      <c r="FH21" s="38">
        <f>IF(AND(OR(ISBLANK(FH$9),FH$9=0)=FALSE,SUM($EK21:$EW21)&gt;0,FH$9='2. Protocols'!$G20),1,0)*'4. Formulations'!$J20</f>
        <v>0</v>
      </c>
      <c r="FI21" s="38">
        <f>IF(AND(OR(ISBLANK(FI$9),FI$9=0)=FALSE,SUM($EK21:$EW21)&gt;0,FI$9='2. Protocols'!$G20),1,0)*'4. Formulations'!$J20</f>
        <v>0</v>
      </c>
      <c r="FJ21" s="38">
        <f>IF(AND(OR(ISBLANK(FJ$9),FJ$9=0)=FALSE,SUM($EK21:$EW21)&gt;0,FJ$9='2. Protocols'!$G20),1,0)*'4. Formulations'!$J20</f>
        <v>0</v>
      </c>
      <c r="FK21" s="38">
        <f>IF(AND(OR(ISBLANK(FK$9),FK$9=0)=FALSE,SUM($EK21:$EW21)&gt;0,FK$9='2. Protocols'!$G20),1,0)*'4. Formulations'!$J20</f>
        <v>0</v>
      </c>
      <c r="FL21" s="38">
        <f>IF(AND(OR(ISBLANK(FL$9),FL$9=0)=FALSE,SUM($EK21:$EW21)&gt;0,FL$9='2. Protocols'!$G20),1,0)*'4. Formulations'!$J20</f>
        <v>0</v>
      </c>
      <c r="FM21" s="38">
        <f>IF(AND(OR(ISBLANK(FM$9),FM$9=0)=FALSE,SUM($EK21:$EW21)&gt;0,FM$9='2. Protocols'!$G20),1,0)*'4. Formulations'!$J20</f>
        <v>0</v>
      </c>
      <c r="FN21" s="38">
        <f>IF(AND(OR(ISBLANK(FN$9),FN$9=0)=FALSE,SUM($EK21:$EW21)&gt;0,FN$9='2. Protocols'!$G20),1,0)*'4. Formulations'!$J20</f>
        <v>0</v>
      </c>
      <c r="FO21" s="38">
        <f>IF(AND(OR(ISBLANK(FO$9),FO$9=0)=FALSE,SUM($EK21:$EW21)&gt;0,FO$9='2. Protocols'!$G20),1,0)*'4. Formulations'!$J20</f>
        <v>0</v>
      </c>
      <c r="FP21" s="38">
        <f>IF(AND(OR(ISBLANK(FP$9),FP$9=0)=FALSE,SUM($EK21:$EW21)&gt;0,FP$9='2. Protocols'!$G20),1,0)*'4. Formulations'!$J20</f>
        <v>0</v>
      </c>
      <c r="FQ21" s="38">
        <f>IF(AND(OR(ISBLANK(FQ$9),FQ$9=0)=FALSE,SUM($EK21:$EW21)&gt;0,FQ$9='2. Protocols'!$G20),1,0)*'4. Formulations'!$J20</f>
        <v>0</v>
      </c>
      <c r="FR21" s="38">
        <f>IF(AND(OR(ISBLANK(FR$9),FR$9=0)=FALSE,SUM($EK21:$EW21)&gt;0,FR$9='2. Protocols'!$G20),1,0)*'4. Formulations'!$J20</f>
        <v>0</v>
      </c>
      <c r="FS21" s="38">
        <f>IF(AND(OR(ISBLANK(FS$9),FS$9=0)=FALSE,SUM($EK21:$EW21)&gt;0,FS$9='2. Protocols'!$G20),1,0)*'4. Formulations'!$J20</f>
        <v>0</v>
      </c>
      <c r="FT21" s="38">
        <f>IF(AND(OR(ISBLANK(FT$9),FT$9=0)=FALSE,SUM($EK21:$EW21)&gt;0,FT$9='2. Protocols'!$G20),1,0)*'4. Formulations'!$J20</f>
        <v>0</v>
      </c>
      <c r="FV21" s="38">
        <f>IF(AND(OR(ISBLANK(EY$9),EY$9=0)=FALSE,FV$9=$DL21),1,0)*'4. Formulations'!$K20</f>
        <v>0</v>
      </c>
      <c r="FW21" s="38">
        <f>IF(AND(OR(ISBLANK(EZ$9),EZ$9=0)=FALSE,FW$9=$DL21),1,0)*'4. Formulations'!$K20</f>
        <v>0</v>
      </c>
      <c r="FX21" s="38">
        <f>IF(AND(OR(ISBLANK(FA$9),FA$9=0)=FALSE,FX$9=$DL21),1,0)*'4. Formulations'!$K20</f>
        <v>0</v>
      </c>
      <c r="FY21" s="38">
        <f>IF(AND(OR(ISBLANK(FB$9),FB$9=0)=FALSE,FY$9=$DL21),1,0)*'4. Formulations'!$K20</f>
        <v>0</v>
      </c>
      <c r="FZ21" s="38">
        <f>IF(AND(OR(ISBLANK(FC$9),FC$9=0)=FALSE,FZ$9=$DL21),1,0)*'4. Formulations'!$K20</f>
        <v>0</v>
      </c>
      <c r="GA21" s="38">
        <f>IF(AND(OR(ISBLANK(FD$9),FD$9=0)=FALSE,GA$9=$DL21),1,0)*'4. Formulations'!$K20</f>
        <v>0</v>
      </c>
      <c r="GB21" s="38">
        <f>IF(AND(OR(ISBLANK(FE$9),FE$9=0)=FALSE,GB$9=$DL21),1,0)*'4. Formulations'!$K20</f>
        <v>0</v>
      </c>
      <c r="GC21" s="38">
        <f>IF(AND(OR(ISBLANK(FF$9),FF$9=0)=FALSE,GC$9=$DL21),1,0)*'4. Formulations'!$K20</f>
        <v>0</v>
      </c>
      <c r="GD21" s="38">
        <f>IF(AND(OR(ISBLANK(FG$9),FG$9=0)=FALSE,GD$9=$DL21),1,0)*'4. Formulations'!$K20</f>
        <v>0</v>
      </c>
      <c r="GE21" s="38">
        <f>IF(AND(OR(ISBLANK(FH$9),FH$9=0)=FALSE,GE$9=$DL21),1,0)*'4. Formulations'!$K20</f>
        <v>0</v>
      </c>
      <c r="GF21" s="38">
        <f>IF(AND(OR(ISBLANK(FI$9),FI$9=0)=FALSE,GF$9=$DL21),1,0)*'4. Formulations'!$K20</f>
        <v>0</v>
      </c>
      <c r="GG21" s="38">
        <f>IF(AND(OR(ISBLANK(FJ$9),FJ$9=0)=FALSE,GG$9=$DL21),1,0)*'4. Formulations'!$K20</f>
        <v>0</v>
      </c>
      <c r="GH21" s="38">
        <f>IF(AND(OR(ISBLANK(FK$9),FK$9=0)=FALSE,GH$9=$DL21),1,0)*'4. Formulations'!$K20</f>
        <v>0</v>
      </c>
      <c r="GI21" s="38">
        <f>IF(AND(OR(ISBLANK(FL$9),FL$9=0)=FALSE,GI$9=$DL21),1,0)*'4. Formulations'!$K20</f>
        <v>0</v>
      </c>
      <c r="GJ21" s="38">
        <f>IF(AND(OR(ISBLANK(FM$9),FM$9=0)=FALSE,GJ$9=$DL21),1,0)*'4. Formulations'!$K20</f>
        <v>0</v>
      </c>
      <c r="GL21" s="38">
        <f>IF(AND(OR(ISBLANK(GL$9),GL$9=0)=FALSE,OR(GL$9='2. Protocols'!$C20,GL$9='2. Protocols'!$E20,GL$9='2. Protocols'!$G20)),1,0)*'4. Formulations'!$L20</f>
        <v>0</v>
      </c>
      <c r="GM21" s="38">
        <f>IF(AND(OR(ISBLANK(GM$9),GM$9=0)=FALSE,OR(GM$9='2. Protocols'!$C20,GM$9='2. Protocols'!$E20,GM$9='2. Protocols'!$G20)),1,0)*'4. Formulations'!$L20</f>
        <v>0</v>
      </c>
      <c r="GN21" s="38">
        <f>IF(AND(OR(ISBLANK(GN$9),GN$9=0)=FALSE,OR(GN$9='2. Protocols'!$C20,GN$9='2. Protocols'!$E20,GN$9='2. Protocols'!$G20)),1,0)*'4. Formulations'!$L20</f>
        <v>0</v>
      </c>
      <c r="GO21" s="38">
        <f>IF(AND(OR(ISBLANK(GO$9),GO$9=0)=FALSE,OR(GO$9='2. Protocols'!$C20,GO$9='2. Protocols'!$E20,GO$9='2. Protocols'!$G20)),1,0)*'4. Formulations'!$L20</f>
        <v>0</v>
      </c>
      <c r="GP21" s="38">
        <f>IF(AND(OR(ISBLANK(GP$9),GP$9=0)=FALSE,OR(GP$9='2. Protocols'!$C20,GP$9='2. Protocols'!$E20,GP$9='2. Protocols'!$G20)),1,0)*'4. Formulations'!$L20</f>
        <v>0</v>
      </c>
      <c r="GQ21" s="38">
        <f>IF(AND(OR(ISBLANK(GQ$9),GQ$9=0)=FALSE,OR(GQ$9='2. Protocols'!$C20,GQ$9='2. Protocols'!$E20,GQ$9='2. Protocols'!$G20)),1,0)*'4. Formulations'!$L20</f>
        <v>0</v>
      </c>
      <c r="GR21" s="38">
        <f>IF(AND(OR(ISBLANK(GR$9),GR$9=0)=FALSE,OR(GR$9='2. Protocols'!$C20,GR$9='2. Protocols'!$E20,GR$9='2. Protocols'!$G20)),1,0)*'4. Formulations'!$L20</f>
        <v>0</v>
      </c>
      <c r="GS21" s="38">
        <f>IF(AND(OR(ISBLANK(GS$9),GS$9=0)=FALSE,OR(GS$9='2. Protocols'!$C20,GS$9='2. Protocols'!$E20,GS$9='2. Protocols'!$G20)),1,0)*'4. Formulations'!$L20</f>
        <v>0</v>
      </c>
      <c r="GT21" s="38">
        <f>IF(AND(OR(ISBLANK(GT$9),GT$9=0)=FALSE,OR(GT$9='2. Protocols'!$C20,GT$9='2. Protocols'!$E20,GT$9='2. Protocols'!$G20)),1,0)*'4. Formulations'!$L20</f>
        <v>0</v>
      </c>
      <c r="GU21" s="38">
        <f>IF(AND(OR(ISBLANK(GU$9),GU$9=0)=FALSE,OR(GU$9='2. Protocols'!$C20,GU$9='2. Protocols'!$E20,GU$9='2. Protocols'!$G20)),1,0)*'4. Formulations'!$L20</f>
        <v>0</v>
      </c>
      <c r="GV21" s="38">
        <f>IF(AND(OR(ISBLANK(GV$9),GV$9=0)=FALSE,OR(GV$9='2. Protocols'!$C20,GV$9='2. Protocols'!$E20,GV$9='2. Protocols'!$G20)),1,0)*'4. Formulations'!$L20</f>
        <v>0</v>
      </c>
      <c r="GW21" s="38">
        <f>IF(AND(OR(ISBLANK(GW$9),GW$9=0)=FALSE,OR(GW$9='2. Protocols'!$C20,GW$9='2. Protocols'!$E20,GW$9='2. Protocols'!$G20)),1,0)*'4. Formulations'!$L20</f>
        <v>0</v>
      </c>
      <c r="GX21" s="38">
        <f>IF(AND(OR(ISBLANK(GX$9),GX$9=0)=FALSE,OR(GX$9='2. Protocols'!$C20,GX$9='2. Protocols'!$E20,GX$9='2. Protocols'!$G20)),1,0)*'4. Formulations'!$L20</f>
        <v>0</v>
      </c>
      <c r="GY21" s="38">
        <f>IF(AND(OR(ISBLANK(GY$9),GY$9=0)=FALSE,OR(GY$9='2. Protocols'!$C20,GY$9='2. Protocols'!$E20,GY$9='2. Protocols'!$G20)),1,0)*'4. Formulations'!$L20</f>
        <v>0</v>
      </c>
      <c r="GZ21" s="38">
        <f>IF(AND(OR(ISBLANK(GZ$9),GZ$9=0)=FALSE,OR(GZ$9='2. Protocols'!$C20,GZ$9='2. Protocols'!$E20,GZ$9='2. Protocols'!$G20)),1,0)*'4. Formulations'!$L20</f>
        <v>0</v>
      </c>
      <c r="HA21" s="38">
        <f>IF(AND(OR(ISBLANK(HA$9),HA$9=0)=FALSE,OR(HA$9='2. Protocols'!$C20,HA$9='2. Protocols'!$E20,HA$9='2. Protocols'!$G20)),1,0)*'4. Formulations'!$L20</f>
        <v>0</v>
      </c>
      <c r="HB21" s="38">
        <f>IF(AND(OR(ISBLANK(HB$9),HB$9=0)=FALSE,OR(HB$9='2. Protocols'!$C20,HB$9='2. Protocols'!$E20,HB$9='2. Protocols'!$G20)),1,0)*'4. Formulations'!$L20</f>
        <v>0</v>
      </c>
      <c r="HC21" s="38">
        <f>IF(AND(OR(ISBLANK(HC$9),HC$9=0)=FALSE,OR(HC$9='2. Protocols'!$C20,HC$9='2. Protocols'!$E20,HC$9='2. Protocols'!$G20)),1,0)*'4. Formulations'!$L20</f>
        <v>0</v>
      </c>
      <c r="HD21" s="38">
        <f>IF(AND(OR(ISBLANK(HD$9),HD$9=0)=FALSE,OR(HD$9='2. Protocols'!$C20,HD$9='2. Protocols'!$E20,HD$9='2. Protocols'!$G20)),1,0)*'4. Formulations'!$L20</f>
        <v>0</v>
      </c>
      <c r="HE21" s="38">
        <f>IF(AND(OR(ISBLANK(HE$9),HE$9=0)=FALSE,OR(HE$9='2. Protocols'!$C20,HE$9='2. Protocols'!$E20,HE$9='2. Protocols'!$G20)),1,0)*'4. Formulations'!$L20</f>
        <v>0</v>
      </c>
      <c r="HF21" s="38">
        <f>IF(AND(OR(ISBLANK(HF$9),HF$9=0)=FALSE,OR(HF$9='2. Protocols'!$C20,HF$9='2. Protocols'!$E20,HF$9='2. Protocols'!$G20)),1,0)*'4. Formulations'!$L20</f>
        <v>0</v>
      </c>
      <c r="HG21" s="38">
        <f>IF(AND(OR(ISBLANK(HG$9),HG$9=0)=FALSE,OR(HG$9='2. Protocols'!$C20,HG$9='2. Protocols'!$E20,HG$9='2. Protocols'!$G20)),1,0)*'4. Formulations'!$L20</f>
        <v>0</v>
      </c>
      <c r="HI21" s="38">
        <f>IF(AND(OR(ISBLANK(HI$9),HI$9=0)=FALSE,HI$9=$DK21),1,0)*'4. Formulations'!$M20</f>
        <v>0</v>
      </c>
      <c r="HJ21" s="38">
        <f>IF(AND(OR(ISBLANK(HJ$9),HJ$9=0)=FALSE,HJ$9=$DK21),1,0)*'4. Formulations'!$M20</f>
        <v>0</v>
      </c>
      <c r="HK21" s="38">
        <f>IF(AND(OR(ISBLANK(HK$9),HK$9=0)=FALSE,HK$9=$DK21),1,0)*'4. Formulations'!$M20</f>
        <v>0</v>
      </c>
      <c r="HL21" s="38">
        <f>IF(AND(OR(ISBLANK(HL$9),HL$9=0)=FALSE,HL$9=$DK21),1,0)*'4. Formulations'!$M20</f>
        <v>0</v>
      </c>
      <c r="HM21" s="38">
        <f>IF(AND(OR(ISBLANK(HM$9),HM$9=0)=FALSE,HM$9=$DK21),1,0)*'4. Formulations'!$M20</f>
        <v>0</v>
      </c>
      <c r="HN21" s="38">
        <f>IF(AND(OR(ISBLANK(HN$9),HN$9=0)=FALSE,HN$9=$DK21),1,0)*'4. Formulations'!$M20</f>
        <v>0</v>
      </c>
      <c r="HO21" s="38">
        <f>IF(AND(OR(ISBLANK(HO$9),HO$9=0)=FALSE,HO$9=$DK21),1,0)*'4. Formulations'!$M20</f>
        <v>0</v>
      </c>
      <c r="HP21" s="38">
        <f>IF(AND(OR(ISBLANK(HP$9),HP$9=0)=FALSE,HP$9=$DK21),1,0)*'4. Formulations'!$M20</f>
        <v>0</v>
      </c>
      <c r="HQ21" s="38">
        <f>IF(AND(OR(ISBLANK(HQ$9),HQ$9=0)=FALSE,HQ$9=$DK21),1,0)*'4. Formulations'!$M20</f>
        <v>0</v>
      </c>
      <c r="HR21" s="38">
        <f>IF(AND(OR(ISBLANK(HR$9),HR$9=0)=FALSE,HR$9=$DK21),1,0)*'4. Formulations'!$M20</f>
        <v>0</v>
      </c>
      <c r="HS21" s="38">
        <f>IF(AND(OR(ISBLANK(HS$9),HS$9=0)=FALSE,HS$9=$DK21),1,0)*'4. Formulations'!$M20</f>
        <v>0</v>
      </c>
      <c r="HT21" s="38">
        <f>IF(AND(OR(ISBLANK(HT$9),HT$9=0)=FALSE,HT$9=$DK21),1,0)*'4. Formulations'!$M20</f>
        <v>0</v>
      </c>
      <c r="HU21" s="38">
        <f>IF(AND(OR(ISBLANK(HU$9),HU$9=0)=FALSE,HU$9=$DK21),1,0)*'4. Formulations'!$M20</f>
        <v>0</v>
      </c>
      <c r="HW21" s="38">
        <f>IF(AND(OR(ISBLANK(HW$9),HW$9=0)=FALSE,SUM($HI21:$HU21)&gt;0,HW$9='2. Protocols'!$G20),1,0)*'4. Formulations'!$M20</f>
        <v>0</v>
      </c>
      <c r="HX21" s="38">
        <f>IF(AND(OR(ISBLANK(HX$9),HX$9=0)=FALSE,SUM($HI21:$HU21)&gt;0,HX$9='2. Protocols'!$G20),1,0)*'4. Formulations'!$M20</f>
        <v>0</v>
      </c>
      <c r="HY21" s="38">
        <f>IF(AND(OR(ISBLANK(HY$9),HY$9=0)=FALSE,SUM($HI21:$HU21)&gt;0,HY$9='2. Protocols'!$G20),1,0)*'4. Formulations'!$M20</f>
        <v>0</v>
      </c>
      <c r="HZ21" s="38">
        <f>IF(AND(OR(ISBLANK(HZ$9),HZ$9=0)=FALSE,SUM($HI21:$HU21)&gt;0,HZ$9='2. Protocols'!$G20),1,0)*'4. Formulations'!$M20</f>
        <v>0</v>
      </c>
      <c r="IA21" s="38">
        <f>IF(AND(OR(ISBLANK(IA$9),IA$9=0)=FALSE,SUM($HI21:$HU21)&gt;0,IA$9='2. Protocols'!$G20),1,0)*'4. Formulations'!$M20</f>
        <v>0</v>
      </c>
      <c r="IB21" s="38">
        <f>IF(AND(OR(ISBLANK(IB$9),IB$9=0)=FALSE,SUM($HI21:$HU21)&gt;0,IB$9='2. Protocols'!$G20),1,0)*'4. Formulations'!$M20</f>
        <v>0</v>
      </c>
      <c r="IC21" s="38">
        <f>IF(AND(OR(ISBLANK(IC$9),IC$9=0)=FALSE,SUM($HI21:$HU21)&gt;0,IC$9='2. Protocols'!$G20),1,0)*'4. Formulations'!$M20</f>
        <v>0</v>
      </c>
      <c r="ID21" s="38">
        <f>IF(AND(OR(ISBLANK(ID$9),ID$9=0)=FALSE,SUM($HI21:$HU21)&gt;0,ID$9='2. Protocols'!$G20),1,0)*'4. Formulations'!$M20</f>
        <v>0</v>
      </c>
      <c r="IE21" s="38">
        <f>IF(AND(OR(ISBLANK(IE$9),IE$9=0)=FALSE,SUM($HI21:$HU21)&gt;0,IE$9='2. Protocols'!$G20),1,0)*'4. Formulations'!$M20</f>
        <v>0</v>
      </c>
      <c r="IF21" s="38">
        <f>IF(AND(OR(ISBLANK(IF$9),IF$9=0)=FALSE,SUM($HI21:$HU21)&gt;0,IF$9='2. Protocols'!$G20),1,0)*'4. Formulations'!$M20</f>
        <v>0</v>
      </c>
      <c r="IG21" s="38">
        <f>IF(AND(OR(ISBLANK(IG$9),IG$9=0)=FALSE,SUM($HI21:$HU21)&gt;0,IG$9='2. Protocols'!$G20),1,0)*'4. Formulations'!$M20</f>
        <v>0</v>
      </c>
      <c r="IH21" s="38">
        <f>IF(AND(OR(ISBLANK(IH$9),IH$9=0)=FALSE,SUM($HI21:$HU21)&gt;0,IH$9='2. Protocols'!$G20),1,0)*'4. Formulations'!$M20</f>
        <v>0</v>
      </c>
      <c r="II21" s="38">
        <f>IF(AND(OR(ISBLANK(II$9),II$9=0)=FALSE,SUM($HI21:$HU21)&gt;0,II$9='2. Protocols'!$G20),1,0)*'4. Formulations'!$M20</f>
        <v>0</v>
      </c>
      <c r="IJ21" s="38">
        <f>IF(AND(OR(ISBLANK(IJ$9),IJ$9=0)=FALSE,SUM($HI21:$HU21)&gt;0,IJ$9='2. Protocols'!$G20),1,0)*'4. Formulations'!$M20</f>
        <v>0</v>
      </c>
      <c r="IK21" s="38">
        <f>IF(AND(OR(ISBLANK(IK$9),IK$9=0)=FALSE,SUM($HI21:$HU21)&gt;0,IK$9='2. Protocols'!$G20),1,0)*'4. Formulations'!$M20</f>
        <v>0</v>
      </c>
      <c r="IL21" s="38">
        <f>IF(AND(OR(ISBLANK(IL$9),IL$9=0)=FALSE,SUM($HI21:$HU21)&gt;0,IL$9='2. Protocols'!$G20),1,0)*'4. Formulations'!$M20</f>
        <v>0</v>
      </c>
      <c r="IM21" s="38">
        <f>IF(AND(OR(ISBLANK(IM$9),IM$9=0)=FALSE,SUM($HI21:$HU21)&gt;0,IM$9='2. Protocols'!$G20),1,0)*'4. Formulations'!$M20</f>
        <v>0</v>
      </c>
      <c r="IN21" s="38">
        <f>IF(AND(OR(ISBLANK(IN$9),IN$9=0)=FALSE,SUM($HI21:$HU21)&gt;0,IN$9='2. Protocols'!$G20),1,0)*'4. Formulations'!$M20</f>
        <v>0</v>
      </c>
      <c r="IO21" s="38">
        <f>IF(AND(OR(ISBLANK(IO$9),IO$9=0)=FALSE,SUM($HI21:$HU21)&gt;0,IO$9='2. Protocols'!$G20),1,0)*'4. Formulations'!$M20</f>
        <v>0</v>
      </c>
      <c r="IP21" s="38">
        <f>IF(AND(OR(ISBLANK(IP$9),IP$9=0)=FALSE,SUM($HI21:$HU21)&gt;0,IP$9='2. Protocols'!$G20),1,0)*'4. Formulations'!$M20</f>
        <v>0</v>
      </c>
      <c r="IQ21" s="38">
        <f>IF(AND(OR(ISBLANK(IQ$9),IQ$9=0)=FALSE,SUM($HI21:$HU21)&gt;0,IQ$9='2. Protocols'!$G20),1,0)*'4. Formulations'!$M20</f>
        <v>0</v>
      </c>
      <c r="IR21" s="38">
        <f>IF(AND(OR(ISBLANK(IR$9),IR$9=0)=FALSE,SUM($HI21:$HU21)&gt;0,IR$9='2. Protocols'!$G20),1,0)*'4. Formulations'!$M20</f>
        <v>0</v>
      </c>
      <c r="IT21" s="38">
        <f>IF(AND(OR(ISBLANK(IT$9),IT$9=0)=FALSE,IT$9=$DL21),1,0)*'4. Formulations'!$N20</f>
        <v>0</v>
      </c>
      <c r="IU21" s="38">
        <f>IF(AND(OR(ISBLANK(IU$9),IU$9=0)=FALSE,IU$9=$DL21),1,0)*'4. Formulations'!$N20</f>
        <v>0</v>
      </c>
      <c r="IV21" s="38">
        <f>IF(AND(OR(ISBLANK(IV$9),IV$9=0)=FALSE,IV$9=$DL21),1,0)*'4. Formulations'!$N20</f>
        <v>0</v>
      </c>
      <c r="IW21" s="38">
        <f>IF(AND(OR(ISBLANK(IW$9),IW$9=0)=FALSE,IW$9=$DL21),1,0)*'4. Formulations'!$N20</f>
        <v>0</v>
      </c>
      <c r="IX21" s="38">
        <f>IF(AND(OR(ISBLANK(IX$9),IX$9=0)=FALSE,IX$9=$DL21),1,0)*'4. Formulations'!$N20</f>
        <v>0</v>
      </c>
      <c r="IY21" s="38">
        <f>IF(AND(OR(ISBLANK(IY$9),IY$9=0)=FALSE,IY$9=$DL21),1,0)*'4. Formulations'!$N20</f>
        <v>0</v>
      </c>
      <c r="IZ21" s="38">
        <f>IF(AND(OR(ISBLANK(IZ$9),IZ$9=0)=FALSE,IZ$9=$DL21),1,0)*'4. Formulations'!$N20</f>
        <v>0</v>
      </c>
      <c r="JA21" s="38">
        <f>IF(AND(OR(ISBLANK(JA$9),JA$9=0)=FALSE,JA$9=$DL21),1,0)*'4. Formulations'!$N20</f>
        <v>0</v>
      </c>
      <c r="JB21" s="38">
        <f>IF(AND(OR(ISBLANK(JB$9),JB$9=0)=FALSE,JB$9=$DL21),1,0)*'4. Formulations'!$N20</f>
        <v>0</v>
      </c>
      <c r="JC21" s="38">
        <f>IF(AND(OR(ISBLANK(JC$9),JC$9=0)=FALSE,JC$9=$DL21),1,0)*'4. Formulations'!$N20</f>
        <v>0</v>
      </c>
      <c r="JD21" s="38">
        <f>IF(AND(OR(ISBLANK(JD$9),JD$9=0)=FALSE,JD$9=$DL21),1,0)*'4. Formulations'!$N20</f>
        <v>0</v>
      </c>
      <c r="JE21" s="38">
        <f>IF(AND(OR(ISBLANK(JE$9),JE$9=0)=FALSE,JE$9=$DL21),1,0)*'4. Formulations'!$N20</f>
        <v>0</v>
      </c>
      <c r="JF21" s="38">
        <f>IF(AND(OR(ISBLANK(JF$9),JF$9=0)=FALSE,JF$9=$DL21),1,0)*'4. Formulations'!$N20</f>
        <v>0</v>
      </c>
      <c r="JG21" s="38">
        <f>IF(AND(OR(ISBLANK(JG$9),JG$9=0)=FALSE,JG$9=$DL21),1,0)*'4. Formulations'!$N20</f>
        <v>0</v>
      </c>
      <c r="JH21" s="38">
        <f>IF(AND(OR(ISBLANK(JH$9),JH$9=0)=FALSE,JH$9=$DL21),1,0)*'4. Formulations'!$N20</f>
        <v>0</v>
      </c>
      <c r="JJ21" s="38">
        <f>IF(AND(OR(ISBLANK(JJ$9),JJ$9=0)=FALSE,OR(JJ$9='2. Protocols'!$C20,JJ$9='2. Protocols'!$E20,JJ$9='2. Protocols'!$G20)),1,0)*'4. Formulations'!$O20</f>
        <v>0</v>
      </c>
      <c r="JK21" s="38">
        <f>IF(AND(OR(ISBLANK(JK$9),JK$9=0)=FALSE,OR(JK$9='2. Protocols'!$C20,JK$9='2. Protocols'!$E20,JK$9='2. Protocols'!$G20)),1,0)*'4. Formulations'!$O20</f>
        <v>0</v>
      </c>
      <c r="JL21" s="38">
        <f>IF(AND(OR(ISBLANK(JL$9),JL$9=0)=FALSE,OR(JL$9='2. Protocols'!$C20,JL$9='2. Protocols'!$E20,JL$9='2. Protocols'!$G20)),1,0)*'4. Formulations'!$O20</f>
        <v>0</v>
      </c>
      <c r="JM21" s="38">
        <f>IF(AND(OR(ISBLANK(JM$9),JM$9=0)=FALSE,OR(JM$9='2. Protocols'!$C20,JM$9='2. Protocols'!$E20,JM$9='2. Protocols'!$G20)),1,0)*'4. Formulations'!$O20</f>
        <v>0</v>
      </c>
      <c r="JN21" s="38">
        <f>IF(AND(OR(ISBLANK(JN$9),JN$9=0)=FALSE,OR(JN$9='2. Protocols'!$C20,JN$9='2. Protocols'!$E20,JN$9='2. Protocols'!$G20)),1,0)*'4. Formulations'!$O20</f>
        <v>0</v>
      </c>
      <c r="JO21" s="38">
        <f>IF(AND(OR(ISBLANK(JO$9),JO$9=0)=FALSE,OR(JO$9='2. Protocols'!$C20,JO$9='2. Protocols'!$E20,JO$9='2. Protocols'!$G20)),1,0)*'4. Formulations'!$O20</f>
        <v>0</v>
      </c>
      <c r="JP21" s="38">
        <f>IF(AND(OR(ISBLANK(JP$9),JP$9=0)=FALSE,OR(JP$9='2. Protocols'!$C20,JP$9='2. Protocols'!$E20,JP$9='2. Protocols'!$G20)),1,0)*'4. Formulations'!$O20</f>
        <v>0</v>
      </c>
      <c r="JQ21" s="38">
        <f>IF(AND(OR(ISBLANK(JQ$9),JQ$9=0)=FALSE,OR(JQ$9='2. Protocols'!$C20,JQ$9='2. Protocols'!$E20,JQ$9='2. Protocols'!$G20)),1,0)*'4. Formulations'!$O20</f>
        <v>0</v>
      </c>
      <c r="JR21" s="38">
        <f>IF(AND(OR(ISBLANK(JR$9),JR$9=0)=FALSE,OR(JR$9='2. Protocols'!$C20,JR$9='2. Protocols'!$E20,JR$9='2. Protocols'!$G20)),1,0)*'4. Formulations'!$O20</f>
        <v>0</v>
      </c>
      <c r="JS21" s="38">
        <f>IF(AND(OR(ISBLANK(JS$9),JS$9=0)=FALSE,OR(JS$9='2. Protocols'!$C20,JS$9='2. Protocols'!$E20,JS$9='2. Protocols'!$G20)),1,0)*'4. Formulations'!$O20</f>
        <v>0</v>
      </c>
      <c r="JT21" s="38">
        <f>IF(AND(OR(ISBLANK(JT$9),JT$9=0)=FALSE,OR(JT$9='2. Protocols'!$C20,JT$9='2. Protocols'!$E20,JT$9='2. Protocols'!$G20)),1,0)*'4. Formulations'!$O20</f>
        <v>0</v>
      </c>
      <c r="JU21" s="38">
        <f>IF(AND(OR(ISBLANK(JU$9),JU$9=0)=FALSE,OR(JU$9='2. Protocols'!$C20,JU$9='2. Protocols'!$E20,JU$9='2. Protocols'!$G20)),1,0)*'4. Formulations'!$O20</f>
        <v>0</v>
      </c>
      <c r="JV21" s="38">
        <f>IF(AND(OR(ISBLANK(JV$9),JV$9=0)=FALSE,OR(JV$9='2. Protocols'!$C20,JV$9='2. Protocols'!$E20,JV$9='2. Protocols'!$G20)),1,0)*'4. Formulations'!$O20</f>
        <v>0</v>
      </c>
      <c r="JW21" s="38">
        <f>IF(AND(OR(ISBLANK(JW$9),JW$9=0)=FALSE,OR(JW$9='2. Protocols'!$C20,JW$9='2. Protocols'!$E20,JW$9='2. Protocols'!$G20)),1,0)*'4. Formulations'!$O20</f>
        <v>0</v>
      </c>
      <c r="JX21" s="38">
        <f>IF(AND(OR(ISBLANK(JX$9),JX$9=0)=FALSE,OR(JX$9='2. Protocols'!$C20,JX$9='2. Protocols'!$E20,JX$9='2. Protocols'!$G20)),1,0)*'4. Formulations'!$O20</f>
        <v>0</v>
      </c>
      <c r="JY21" s="38">
        <f>IF(AND(OR(ISBLANK(JY$9),JY$9=0)=FALSE,OR(JY$9='2. Protocols'!$C20,JY$9='2. Protocols'!$E20,JY$9='2. Protocols'!$G20)),1,0)*'4. Formulations'!$O20</f>
        <v>0</v>
      </c>
      <c r="JZ21" s="38">
        <f>IF(AND(OR(ISBLANK(JZ$9),JZ$9=0)=FALSE,OR(JZ$9='2. Protocols'!$C20,JZ$9='2. Protocols'!$E20,JZ$9='2. Protocols'!$G20)),1,0)*'4. Formulations'!$O20</f>
        <v>0</v>
      </c>
      <c r="KA21" s="38">
        <f>IF(AND(OR(ISBLANK(KA$9),KA$9=0)=FALSE,OR(KA$9='2. Protocols'!$C20,KA$9='2. Protocols'!$E20,KA$9='2. Protocols'!$G20)),1,0)*'4. Formulations'!$O20</f>
        <v>0</v>
      </c>
      <c r="KB21" s="38">
        <f>IF(AND(OR(ISBLANK(KB$9),KB$9=0)=FALSE,OR(KB$9='2. Protocols'!$C20,KB$9='2. Protocols'!$E20,KB$9='2. Protocols'!$G20)),1,0)*'4. Formulations'!$O20</f>
        <v>0</v>
      </c>
      <c r="KC21" s="38">
        <f>IF(AND(OR(ISBLANK(KC$9),KC$9=0)=FALSE,OR(KC$9='2. Protocols'!$C20,KC$9='2. Protocols'!$E20,KC$9='2. Protocols'!$G20)),1,0)*'4. Formulations'!$O20</f>
        <v>0</v>
      </c>
      <c r="KD21" s="38">
        <f>IF(AND(OR(ISBLANK(KD$9),KD$9=0)=FALSE,OR(KD$9='2. Protocols'!$C20,KD$9='2. Protocols'!$E20,KD$9='2. Protocols'!$G20)),1,0)*'4. Formulations'!$O20</f>
        <v>0</v>
      </c>
      <c r="KE21" s="38">
        <f>IF(AND(OR(ISBLANK(KE$9),KE$9=0)=FALSE,OR(KE$9='2. Protocols'!$C20,KE$9='2. Protocols'!$E20,KE$9='2. Protocols'!$G20)),1,0)*'4. Formulations'!$O20</f>
        <v>0</v>
      </c>
      <c r="KG21" s="38">
        <f>IF(AND(OR(ISBLANK(KG$9),KG$9=0)=FALSE,KG$9=$DK21),1,0)*'4. Formulations'!$P20</f>
        <v>0</v>
      </c>
      <c r="KH21" s="38">
        <f>IF(AND(OR(ISBLANK(KH$9),KH$9=0)=FALSE,KH$9=$DK21),1,0)*'4. Formulations'!$P20</f>
        <v>0</v>
      </c>
      <c r="KI21" s="38">
        <f>IF(AND(OR(ISBLANK(KI$9),KI$9=0)=FALSE,KI$9=$DK21),1,0)*'4. Formulations'!$P20</f>
        <v>0</v>
      </c>
      <c r="KJ21" s="38">
        <f>IF(AND(OR(ISBLANK(KJ$9),KJ$9=0)=FALSE,KJ$9=$DK21),1,0)*'4. Formulations'!$P20</f>
        <v>0</v>
      </c>
      <c r="KK21" s="38">
        <f>IF(AND(OR(ISBLANK(KK$9),KK$9=0)=FALSE,KK$9=$DK21),1,0)*'4. Formulations'!$P20</f>
        <v>0</v>
      </c>
      <c r="KL21" s="38">
        <f>IF(AND(OR(ISBLANK(KL$9),KL$9=0)=FALSE,KL$9=$DK21),1,0)*'4. Formulations'!$P20</f>
        <v>0</v>
      </c>
      <c r="KM21" s="38">
        <f>IF(AND(OR(ISBLANK(KM$9),KM$9=0)=FALSE,KM$9=$DK21),1,0)*'4. Formulations'!$P20</f>
        <v>0</v>
      </c>
      <c r="KN21" s="38">
        <f>IF(AND(OR(ISBLANK(KN$9),KN$9=0)=FALSE,KN$9=$DK21),1,0)*'4. Formulations'!$P20</f>
        <v>0</v>
      </c>
      <c r="KO21" s="38">
        <f>IF(AND(OR(ISBLANK(KO$9),KO$9=0)=FALSE,KO$9=$DK21),1,0)*'4. Formulations'!$P20</f>
        <v>0</v>
      </c>
      <c r="KP21" s="38">
        <f>IF(AND(OR(ISBLANK(KP$9),KP$9=0)=FALSE,KP$9=$DK21),1,0)*'4. Formulations'!$P20</f>
        <v>0</v>
      </c>
      <c r="KQ21" s="38">
        <f>IF(AND(OR(ISBLANK(KQ$9),KQ$9=0)=FALSE,KQ$9=$DK21),1,0)*'4. Formulations'!$P20</f>
        <v>0</v>
      </c>
      <c r="KR21" s="38">
        <f>IF(AND(OR(ISBLANK(KR$9),KR$9=0)=FALSE,KR$9=$DK21),1,0)*'4. Formulations'!$P20</f>
        <v>0</v>
      </c>
      <c r="KS21" s="38">
        <f>IF(AND(OR(ISBLANK(KS$9),KS$9=0)=FALSE,KS$9=$DK21),1,0)*'4. Formulations'!$P20</f>
        <v>0</v>
      </c>
      <c r="KU21" s="38">
        <f>IF(AND(OR(ISBLANK(KU$9),KU$9=0)=FALSE,SUM($KG21:$KS21)&gt;0,KU$9='2. Protocols'!$G20),1,0)*'4. Formulations'!$P20</f>
        <v>0</v>
      </c>
      <c r="KV21" s="38">
        <f>IF(AND(OR(ISBLANK(KV$9),KV$9=0)=FALSE,SUM($KG21:$KS21)&gt;0,KV$9='2. Protocols'!$G20),1,0)*'4. Formulations'!$P20</f>
        <v>0</v>
      </c>
      <c r="KW21" s="38">
        <f>IF(AND(OR(ISBLANK(KW$9),KW$9=0)=FALSE,SUM($KG21:$KS21)&gt;0,KW$9='2. Protocols'!$G20),1,0)*'4. Formulations'!$P20</f>
        <v>0</v>
      </c>
      <c r="KX21" s="38">
        <f>IF(AND(OR(ISBLANK(KX$9),KX$9=0)=FALSE,SUM($KG21:$KS21)&gt;0,KX$9='2. Protocols'!$G20),1,0)*'4. Formulations'!$P20</f>
        <v>0</v>
      </c>
      <c r="KY21" s="38">
        <f>IF(AND(OR(ISBLANK(KY$9),KY$9=0)=FALSE,SUM($KG21:$KS21)&gt;0,KY$9='2. Protocols'!$G20),1,0)*'4. Formulations'!$P20</f>
        <v>0</v>
      </c>
      <c r="KZ21" s="38">
        <f>IF(AND(OR(ISBLANK(KZ$9),KZ$9=0)=FALSE,SUM($KG21:$KS21)&gt;0,KZ$9='2. Protocols'!$G20),1,0)*'4. Formulations'!$P20</f>
        <v>0</v>
      </c>
      <c r="LA21" s="38">
        <f>IF(AND(OR(ISBLANK(LA$9),LA$9=0)=FALSE,SUM($KG21:$KS21)&gt;0,LA$9='2. Protocols'!$G20),1,0)*'4. Formulations'!$P20</f>
        <v>0</v>
      </c>
      <c r="LB21" s="38">
        <f>IF(AND(OR(ISBLANK(LB$9),LB$9=0)=FALSE,SUM($KG21:$KS21)&gt;0,LB$9='2. Protocols'!$G20),1,0)*'4. Formulations'!$P20</f>
        <v>0</v>
      </c>
      <c r="LC21" s="38">
        <f>IF(AND(OR(ISBLANK(LC$9),LC$9=0)=FALSE,SUM($KG21:$KS21)&gt;0,LC$9='2. Protocols'!$G20),1,0)*'4. Formulations'!$P20</f>
        <v>0</v>
      </c>
      <c r="LD21" s="38">
        <f>IF(AND(OR(ISBLANK(LD$9),LD$9=0)=FALSE,SUM($KG21:$KS21)&gt;0,LD$9='2. Protocols'!$G20),1,0)*'4. Formulations'!$P20</f>
        <v>0</v>
      </c>
      <c r="LE21" s="38">
        <f>IF(AND(OR(ISBLANK(LE$9),LE$9=0)=FALSE,SUM($KG21:$KS21)&gt;0,LE$9='2. Protocols'!$G20),1,0)*'4. Formulations'!$P20</f>
        <v>0</v>
      </c>
      <c r="LF21" s="38">
        <f>IF(AND(OR(ISBLANK(LF$9),LF$9=0)=FALSE,SUM($KG21:$KS21)&gt;0,LF$9='2. Protocols'!$G20),1,0)*'4. Formulations'!$P20</f>
        <v>0</v>
      </c>
      <c r="LG21" s="38">
        <f>IF(AND(OR(ISBLANK(LG$9),LG$9=0)=FALSE,SUM($KG21:$KS21)&gt;0,LG$9='2. Protocols'!$G20),1,0)*'4. Formulations'!$P20</f>
        <v>0</v>
      </c>
      <c r="LH21" s="38">
        <f>IF(AND(OR(ISBLANK(LH$9),LH$9=0)=FALSE,SUM($KG21:$KS21)&gt;0,LH$9='2. Protocols'!$G20),1,0)*'4. Formulations'!$P20</f>
        <v>0</v>
      </c>
      <c r="LI21" s="38">
        <f>IF(AND(OR(ISBLANK(LI$9),LI$9=0)=FALSE,SUM($KG21:$KS21)&gt;0,LI$9='2. Protocols'!$G20),1,0)*'4. Formulations'!$P20</f>
        <v>0</v>
      </c>
      <c r="LJ21" s="38">
        <f>IF(AND(OR(ISBLANK(LJ$9),LJ$9=0)=FALSE,SUM($KG21:$KS21)&gt;0,LJ$9='2. Protocols'!$G20),1,0)*'4. Formulations'!$P20</f>
        <v>0</v>
      </c>
      <c r="LK21" s="38">
        <f>IF(AND(OR(ISBLANK(LK$9),LK$9=0)=FALSE,SUM($KG21:$KS21)&gt;0,LK$9='2. Protocols'!$G20),1,0)*'4. Formulations'!$P20</f>
        <v>0</v>
      </c>
      <c r="LL21" s="38">
        <f>IF(AND(OR(ISBLANK(LL$9),LL$9=0)=FALSE,SUM($KG21:$KS21)&gt;0,LL$9='2. Protocols'!$G20),1,0)*'4. Formulations'!$P20</f>
        <v>0</v>
      </c>
      <c r="LM21" s="38">
        <f>IF(AND(OR(ISBLANK(LM$9),LM$9=0)=FALSE,SUM($KG21:$KS21)&gt;0,LM$9='2. Protocols'!$G20),1,0)*'4. Formulations'!$P20</f>
        <v>0</v>
      </c>
      <c r="LN21" s="38">
        <f>IF(AND(OR(ISBLANK(LN$9),LN$9=0)=FALSE,SUM($KG21:$KS21)&gt;0,LN$9='2. Protocols'!$G20),1,0)*'4. Formulations'!$P20</f>
        <v>0</v>
      </c>
      <c r="LO21" s="38">
        <f>IF(AND(OR(ISBLANK(LO$9),LO$9=0)=FALSE,SUM($KG21:$KS21)&gt;0,LO$9='2. Protocols'!$G20),1,0)*'4. Formulations'!$P20</f>
        <v>0</v>
      </c>
      <c r="LP21" s="38">
        <f>IF(AND(OR(ISBLANK(LP$9),LP$9=0)=FALSE,SUM($KG21:$KS21)&gt;0,LP$9='2. Protocols'!$G20),1,0)*'4. Formulations'!$P20</f>
        <v>0</v>
      </c>
      <c r="LR21" s="38">
        <f>IF(AND(OR(ISBLANK(LR$9),LR$9=0)=FALSE,LR$9=$DL21),1,0)*'4. Formulations'!$Q20</f>
        <v>0</v>
      </c>
      <c r="LS21" s="38">
        <f>IF(AND(OR(ISBLANK(LS$9),LS$9=0)=FALSE,LS$9=$DL21),1,0)*'4. Formulations'!$Q20</f>
        <v>0</v>
      </c>
      <c r="LT21" s="38">
        <f>IF(AND(OR(ISBLANK(LT$9),LT$9=0)=FALSE,LT$9=$DL21),1,0)*'4. Formulations'!$Q20</f>
        <v>0</v>
      </c>
      <c r="LU21" s="38">
        <f>IF(AND(OR(ISBLANK(LU$9),LU$9=0)=FALSE,LU$9=$DL21),1,0)*'4. Formulations'!$Q20</f>
        <v>0</v>
      </c>
      <c r="LV21" s="38">
        <f>IF(AND(OR(ISBLANK(LV$9),LV$9=0)=FALSE,LV$9=$DL21),1,0)*'4. Formulations'!$Q20</f>
        <v>0</v>
      </c>
      <c r="LW21" s="38">
        <f>IF(AND(OR(ISBLANK(LW$9),LW$9=0)=FALSE,LW$9=$DL21),1,0)*'4. Formulations'!$Q20</f>
        <v>0</v>
      </c>
      <c r="LX21" s="38">
        <f>IF(AND(OR(ISBLANK(LX$9),LX$9=0)=FALSE,LX$9=$DL21),1,0)*'4. Formulations'!$Q20</f>
        <v>0</v>
      </c>
      <c r="LY21" s="38">
        <f>IF(AND(OR(ISBLANK(LY$9),LY$9=0)=FALSE,LY$9=$DL21),1,0)*'4. Formulations'!$Q20</f>
        <v>0</v>
      </c>
      <c r="LZ21" s="38">
        <f>IF(AND(OR(ISBLANK(LZ$9),LZ$9=0)=FALSE,LZ$9=$DL21),1,0)*'4. Formulations'!$Q20</f>
        <v>0</v>
      </c>
      <c r="MA21" s="38">
        <f>IF(AND(OR(ISBLANK(MA$9),MA$9=0)=FALSE,MA$9=$DL21),1,0)*'4. Formulations'!$Q20</f>
        <v>0</v>
      </c>
      <c r="MB21" s="38">
        <f>IF(AND(OR(ISBLANK(MB$9),MB$9=0)=FALSE,MB$9=$DL21),1,0)*'4. Formulations'!$Q20</f>
        <v>0</v>
      </c>
      <c r="MC21" s="38">
        <f>IF(AND(OR(ISBLANK(MC$9),MC$9=0)=FALSE,MC$9=$DL21),1,0)*'4. Formulations'!$Q20</f>
        <v>0</v>
      </c>
      <c r="MD21" s="38">
        <f>IF(AND(OR(ISBLANK(MD$9),MD$9=0)=FALSE,MD$9=$DL21),1,0)*'4. Formulations'!$Q20</f>
        <v>0</v>
      </c>
      <c r="ME21" s="38">
        <f>IF(AND(OR(ISBLANK(ME$9),ME$9=0)=FALSE,ME$9=$DL21),1,0)*'4. Formulations'!$Q20</f>
        <v>0</v>
      </c>
      <c r="MF21" s="38">
        <f>IF(AND(OR(ISBLANK(MF$9),MF$9=0)=FALSE,MF$9=$DL21),1,0)*'4. Formulations'!$Q20</f>
        <v>0</v>
      </c>
    </row>
    <row r="22" spans="2:344" x14ac:dyDescent="0.3">
      <c r="B22" s="2"/>
      <c r="C22" s="129" t="str">
        <f>IF('2. Protocols'!C21&amp;"+"&amp;'2. Protocols'!E21&amp;"+"&amp;'2. Protocols'!G21="++","",'2. Protocols'!C21&amp;"+"&amp;'2. Protocols'!E21&amp;"+"&amp;'2. Protocols'!G21)</f>
        <v/>
      </c>
      <c r="D22" s="18"/>
      <c r="F22" s="114" t="str">
        <f>IFERROR('2. Protocols'!J21*'1. General Inputs'!$J$6,"")</f>
        <v/>
      </c>
      <c r="G22" s="114" t="str">
        <f>IFERROR(MAX(F22*(1+'1. General Inputs'!$AW$16+HLOOKUP(G$7,'1. General Inputs'!$AW$10:$AY$12,ROWS('1. General Inputs'!$AU$10:$AU$12),0))+(CHOOSE(G$7,'1. General Inputs'!$J$8,'1. General Inputs'!$L$8,'1. General Inputs'!$N$8)/12)*CHOOSE(G$7,'2. Protocols'!$K21,'2. Protocols'!$L21,'2. Protocols'!$M21)+'3. ARV Substitutions'!L47,0),"")</f>
        <v/>
      </c>
      <c r="H22" s="114" t="str">
        <f>IFERROR(MAX(G22*(1+'1. General Inputs'!$AW$16+HLOOKUP(H$7,'1. General Inputs'!$AW$10:$AY$12,ROWS('1. General Inputs'!$AU$10:$AU$12),0))+(CHOOSE(H$7,'1. General Inputs'!$J$8,'1. General Inputs'!$L$8,'1. General Inputs'!$N$8)/12)*CHOOSE(H$7,'2. Protocols'!$K21,'2. Protocols'!$L21,'2. Protocols'!$M21)+'3. ARV Substitutions'!M47,0),"")</f>
        <v/>
      </c>
      <c r="I22" s="114" t="str">
        <f>IFERROR(MAX(H22*(1+'1. General Inputs'!$AW$16+HLOOKUP(I$7,'1. General Inputs'!$AW$10:$AY$12,ROWS('1. General Inputs'!$AU$10:$AU$12),0))+(CHOOSE(I$7,'1. General Inputs'!$J$8,'1. General Inputs'!$L$8,'1. General Inputs'!$N$8)/12)*CHOOSE(I$7,'2. Protocols'!$K21,'2. Protocols'!$L21,'2. Protocols'!$M21)+'3. ARV Substitutions'!N47,0),"")</f>
        <v/>
      </c>
      <c r="J22" s="114" t="str">
        <f>IFERROR(MAX(I22*(1+'1. General Inputs'!$AW$16+HLOOKUP(J$7,'1. General Inputs'!$AW$10:$AY$12,ROWS('1. General Inputs'!$AU$10:$AU$12),0))+(CHOOSE(J$7,'1. General Inputs'!$J$8,'1. General Inputs'!$L$8,'1. General Inputs'!$N$8)/12)*CHOOSE(J$7,'2. Protocols'!$K21,'2. Protocols'!$L21,'2. Protocols'!$M21)+'3. ARV Substitutions'!O47,0),"")</f>
        <v/>
      </c>
      <c r="K22" s="114" t="str">
        <f>IFERROR(MAX(J22*(1+'1. General Inputs'!$AW$16+HLOOKUP(K$7,'1. General Inputs'!$AW$10:$AY$12,ROWS('1. General Inputs'!$AU$10:$AU$12),0))+(CHOOSE(K$7,'1. General Inputs'!$J$8,'1. General Inputs'!$L$8,'1. General Inputs'!$N$8)/12)*CHOOSE(K$7,'2. Protocols'!$K21,'2. Protocols'!$L21,'2. Protocols'!$M21)+'3. ARV Substitutions'!P47,0),"")</f>
        <v/>
      </c>
      <c r="L22" s="114" t="str">
        <f>IFERROR(MAX(K22*(1+'1. General Inputs'!$AW$16+HLOOKUP(L$7,'1. General Inputs'!$AW$10:$AY$12,ROWS('1. General Inputs'!$AU$10:$AU$12),0))+(CHOOSE(L$7,'1. General Inputs'!$J$8,'1. General Inputs'!$L$8,'1. General Inputs'!$N$8)/12)*CHOOSE(L$7,'2. Protocols'!$K21,'2. Protocols'!$L21,'2. Protocols'!$M21)+'3. ARV Substitutions'!Q47,0),"")</f>
        <v/>
      </c>
      <c r="M22" s="114" t="str">
        <f>IFERROR(MAX(L22*(1+'1. General Inputs'!$AW$16+HLOOKUP(M$7,'1. General Inputs'!$AW$10:$AY$12,ROWS('1. General Inputs'!$AU$10:$AU$12),0))+(CHOOSE(M$7,'1. General Inputs'!$J$8,'1. General Inputs'!$L$8,'1. General Inputs'!$N$8)/12)*CHOOSE(M$7,'2. Protocols'!$K21,'2. Protocols'!$L21,'2. Protocols'!$M21)+'3. ARV Substitutions'!R47,0),"")</f>
        <v/>
      </c>
      <c r="N22" s="114" t="str">
        <f>IFERROR(MAX(M22*(1+'1. General Inputs'!$AW$16+HLOOKUP(N$7,'1. General Inputs'!$AW$10:$AY$12,ROWS('1. General Inputs'!$AU$10:$AU$12),0))+(CHOOSE(N$7,'1. General Inputs'!$J$8,'1. General Inputs'!$L$8,'1. General Inputs'!$N$8)/12)*CHOOSE(N$7,'2. Protocols'!$K21,'2. Protocols'!$L21,'2. Protocols'!$M21)+'3. ARV Substitutions'!S47,0),"")</f>
        <v/>
      </c>
      <c r="O22" s="114" t="str">
        <f>IFERROR(MAX(N22*(1+'1. General Inputs'!$AW$16+HLOOKUP(O$7,'1. General Inputs'!$AW$10:$AY$12,ROWS('1. General Inputs'!$AU$10:$AU$12),0))+(CHOOSE(O$7,'1. General Inputs'!$J$8,'1. General Inputs'!$L$8,'1. General Inputs'!$N$8)/12)*CHOOSE(O$7,'2. Protocols'!$K21,'2. Protocols'!$L21,'2. Protocols'!$M21)+'3. ARV Substitutions'!T47,0),"")</f>
        <v/>
      </c>
      <c r="P22" s="114" t="str">
        <f>IFERROR(MAX(O22*(1+'1. General Inputs'!$AW$16+HLOOKUP(P$7,'1. General Inputs'!$AW$10:$AY$12,ROWS('1. General Inputs'!$AU$10:$AU$12),0))+(CHOOSE(P$7,'1. General Inputs'!$J$8,'1. General Inputs'!$L$8,'1. General Inputs'!$N$8)/12)*CHOOSE(P$7,'2. Protocols'!$K21,'2. Protocols'!$L21,'2. Protocols'!$M21)+'3. ARV Substitutions'!U47,0),"")</f>
        <v/>
      </c>
      <c r="Q22" s="114" t="str">
        <f>IFERROR(MAX(P22*(1+'1. General Inputs'!$AW$16+HLOOKUP(Q$7,'1. General Inputs'!$AW$10:$AY$12,ROWS('1. General Inputs'!$AU$10:$AU$12),0))+(CHOOSE(Q$7,'1. General Inputs'!$J$8,'1. General Inputs'!$L$8,'1. General Inputs'!$N$8)/12)*CHOOSE(Q$7,'2. Protocols'!$K21,'2. Protocols'!$L21,'2. Protocols'!$M21)+'3. ARV Substitutions'!V47,0),"")</f>
        <v/>
      </c>
      <c r="R22" s="114" t="str">
        <f>IFERROR(MAX(Q22*(1+'1. General Inputs'!$AW$16+HLOOKUP(R$7,'1. General Inputs'!$AW$10:$AY$12,ROWS('1. General Inputs'!$AU$10:$AU$12),0))+(CHOOSE(R$7,'1. General Inputs'!$J$8,'1. General Inputs'!$L$8,'1. General Inputs'!$N$8)/12)*CHOOSE(R$7,'2. Protocols'!$K21,'2. Protocols'!$L21,'2. Protocols'!$M21)+'3. ARV Substitutions'!W47,0),"")</f>
        <v/>
      </c>
      <c r="S22" s="114" t="str">
        <f>IFERROR(MAX(R22*(1+'1. General Inputs'!$AW$16+HLOOKUP(S$7,'1. General Inputs'!$AW$10:$AY$12,ROWS('1. General Inputs'!$AU$10:$AU$12),0))+(CHOOSE(S$7,'1. General Inputs'!$J$8,'1. General Inputs'!$L$8,'1. General Inputs'!$N$8)/12)*CHOOSE(S$7,'2. Protocols'!$K21,'2. Protocols'!$L21,'2. Protocols'!$M21)+'3. ARV Substitutions'!X47,0),"")</f>
        <v/>
      </c>
      <c r="T22" s="114" t="str">
        <f>IFERROR(MAX(S22*(1+'1. General Inputs'!$AW$16+HLOOKUP(T$7,'1. General Inputs'!$AW$10:$AY$12,ROWS('1. General Inputs'!$AU$10:$AU$12),0))+(CHOOSE(T$7,'1. General Inputs'!$J$8,'1. General Inputs'!$L$8,'1. General Inputs'!$N$8)/12)*CHOOSE(T$7,'2. Protocols'!$K21,'2. Protocols'!$L21,'2. Protocols'!$M21)+'3. ARV Substitutions'!Y47,0),"")</f>
        <v/>
      </c>
      <c r="U22" s="114" t="str">
        <f>IFERROR(MAX(T22*(1+'1. General Inputs'!$AW$16+HLOOKUP(U$7,'1. General Inputs'!$AW$10:$AY$12,ROWS('1. General Inputs'!$AU$10:$AU$12),0))+(CHOOSE(U$7,'1. General Inputs'!$J$8,'1. General Inputs'!$L$8,'1. General Inputs'!$N$8)/12)*CHOOSE(U$7,'2. Protocols'!$K21,'2. Protocols'!$L21,'2. Protocols'!$M21)+'3. ARV Substitutions'!Z47,0),"")</f>
        <v/>
      </c>
      <c r="V22" s="114" t="str">
        <f>IFERROR(MAX(U22*(1+'1. General Inputs'!$AW$16+HLOOKUP(V$7,'1. General Inputs'!$AW$10:$AY$12,ROWS('1. General Inputs'!$AU$10:$AU$12),0))+(CHOOSE(V$7,'1. General Inputs'!$J$8,'1. General Inputs'!$L$8,'1. General Inputs'!$N$8)/12)*CHOOSE(V$7,'2. Protocols'!$K21,'2. Protocols'!$L21,'2. Protocols'!$M21)+'3. ARV Substitutions'!AA47,0),"")</f>
        <v/>
      </c>
      <c r="W22" s="114" t="str">
        <f>IFERROR(MAX(V22*(1+'1. General Inputs'!$AW$16+HLOOKUP(W$7,'1. General Inputs'!$AW$10:$AY$12,ROWS('1. General Inputs'!$AU$10:$AU$12),0))+(CHOOSE(W$7,'1. General Inputs'!$J$8,'1. General Inputs'!$L$8,'1. General Inputs'!$N$8)/12)*CHOOSE(W$7,'2. Protocols'!$K21,'2. Protocols'!$L21,'2. Protocols'!$M21)+'3. ARV Substitutions'!AB47,0),"")</f>
        <v/>
      </c>
      <c r="X22" s="114" t="str">
        <f>IFERROR(MAX(W22*(1+'1. General Inputs'!$AW$16+HLOOKUP(X$7,'1. General Inputs'!$AW$10:$AY$12,ROWS('1. General Inputs'!$AU$10:$AU$12),0))+(CHOOSE(X$7,'1. General Inputs'!$J$8,'1. General Inputs'!$L$8,'1. General Inputs'!$N$8)/12)*CHOOSE(X$7,'2. Protocols'!$K21,'2. Protocols'!$L21,'2. Protocols'!$M21)+'3. ARV Substitutions'!AC47,0),"")</f>
        <v/>
      </c>
      <c r="Y22" s="114" t="str">
        <f>IFERROR(MAX(X22*(1+'1. General Inputs'!$AW$16+HLOOKUP(Y$7,'1. General Inputs'!$AW$10:$AY$12,ROWS('1. General Inputs'!$AU$10:$AU$12),0))+(CHOOSE(Y$7,'1. General Inputs'!$J$8,'1. General Inputs'!$L$8,'1. General Inputs'!$N$8)/12)*CHOOSE(Y$7,'2. Protocols'!$K21,'2. Protocols'!$L21,'2. Protocols'!$M21)+'3. ARV Substitutions'!AD47,0),"")</f>
        <v/>
      </c>
      <c r="Z22" s="114" t="str">
        <f>IFERROR(MAX(Y22*(1+'1. General Inputs'!$AW$16+HLOOKUP(Z$7,'1. General Inputs'!$AW$10:$AY$12,ROWS('1. General Inputs'!$AU$10:$AU$12),0))+(CHOOSE(Z$7,'1. General Inputs'!$J$8,'1. General Inputs'!$L$8,'1. General Inputs'!$N$8)/12)*CHOOSE(Z$7,'2. Protocols'!$K21,'2. Protocols'!$L21,'2. Protocols'!$M21)+'3. ARV Substitutions'!AE47,0),"")</f>
        <v/>
      </c>
      <c r="AA22" s="114" t="str">
        <f>IFERROR(MAX(Z22*(1+'1. General Inputs'!$AW$16+HLOOKUP(AA$7,'1. General Inputs'!$AW$10:$AY$12,ROWS('1. General Inputs'!$AU$10:$AU$12),0))+(CHOOSE(AA$7,'1. General Inputs'!$J$8,'1. General Inputs'!$L$8,'1. General Inputs'!$N$8)/12)*CHOOSE(AA$7,'2. Protocols'!$K21,'2. Protocols'!$L21,'2. Protocols'!$M21)+'3. ARV Substitutions'!AF47,0),"")</f>
        <v/>
      </c>
      <c r="AB22" s="114" t="str">
        <f>IFERROR(MAX(AA22*(1+'1. General Inputs'!$AW$16+HLOOKUP(AB$7,'1. General Inputs'!$AW$10:$AY$12,ROWS('1. General Inputs'!$AU$10:$AU$12),0))+(CHOOSE(AB$7,'1. General Inputs'!$J$8,'1. General Inputs'!$L$8,'1. General Inputs'!$N$8)/12)*CHOOSE(AB$7,'2. Protocols'!$K21,'2. Protocols'!$L21,'2. Protocols'!$M21)+'3. ARV Substitutions'!AG47,0),"")</f>
        <v/>
      </c>
      <c r="AC22" s="114" t="str">
        <f>IFERROR(MAX(AB22*(1+'1. General Inputs'!$AW$16+HLOOKUP(AC$7,'1. General Inputs'!$AW$10:$AY$12,ROWS('1. General Inputs'!$AU$10:$AU$12),0))+(CHOOSE(AC$7,'1. General Inputs'!$J$8,'1. General Inputs'!$L$8,'1. General Inputs'!$N$8)/12)*CHOOSE(AC$7,'2. Protocols'!$K21,'2. Protocols'!$L21,'2. Protocols'!$M21)+'3. ARV Substitutions'!AH47,0),"")</f>
        <v/>
      </c>
      <c r="AD22" s="114" t="str">
        <f>IFERROR(MAX(AC22*(1+'1. General Inputs'!$AW$16+HLOOKUP(AD$7,'1. General Inputs'!$AW$10:$AY$12,ROWS('1. General Inputs'!$AU$10:$AU$12),0))+(CHOOSE(AD$7,'1. General Inputs'!$J$8,'1. General Inputs'!$L$8,'1. General Inputs'!$N$8)/12)*CHOOSE(AD$7,'2. Protocols'!$K21,'2. Protocols'!$L21,'2. Protocols'!$M21)+'3. ARV Substitutions'!AI47,0),"")</f>
        <v/>
      </c>
      <c r="AE22" s="114" t="str">
        <f>IFERROR(MAX(AD22*(1+'1. General Inputs'!$AW$16+HLOOKUP(AE$7,'1. General Inputs'!$AW$10:$AY$12,ROWS('1. General Inputs'!$AU$10:$AU$12),0))+(CHOOSE(AE$7,'1. General Inputs'!$J$8,'1. General Inputs'!$L$8,'1. General Inputs'!$N$8)/12)*CHOOSE(AE$7,'2. Protocols'!$K21,'2. Protocols'!$L21,'2. Protocols'!$M21)+'3. ARV Substitutions'!AJ47,0),"")</f>
        <v/>
      </c>
      <c r="AF22" s="114" t="str">
        <f>IFERROR(MAX(AE22*(1+'1. General Inputs'!$AW$16+HLOOKUP(AF$7,'1. General Inputs'!$AW$10:$AY$12,ROWS('1. General Inputs'!$AU$10:$AU$12),0))+(CHOOSE(AF$7,'1. General Inputs'!$J$8,'1. General Inputs'!$L$8,'1. General Inputs'!$N$8)/12)*CHOOSE(AF$7,'2. Protocols'!$K21,'2. Protocols'!$L21,'2. Protocols'!$M21)+'3. ARV Substitutions'!AK47,0),"")</f>
        <v/>
      </c>
      <c r="AG22" s="114" t="str">
        <f>IFERROR(MAX(AF22*(1+'1. General Inputs'!$AW$16+HLOOKUP(AG$7,'1. General Inputs'!$AW$10:$AY$12,ROWS('1. General Inputs'!$AU$10:$AU$12),0))+(CHOOSE(AG$7,'1. General Inputs'!$J$8,'1. General Inputs'!$L$8,'1. General Inputs'!$N$8)/12)*CHOOSE(AG$7,'2. Protocols'!$K21,'2. Protocols'!$L21,'2. Protocols'!$M21)+'3. ARV Substitutions'!AL47,0),"")</f>
        <v/>
      </c>
      <c r="AH22" s="114" t="str">
        <f>IFERROR(MAX(AG22*(1+'1. General Inputs'!$AW$16+HLOOKUP(AH$7,'1. General Inputs'!$AW$10:$AY$12,ROWS('1. General Inputs'!$AU$10:$AU$12),0))+(CHOOSE(AH$7,'1. General Inputs'!$J$8,'1. General Inputs'!$L$8,'1. General Inputs'!$N$8)/12)*CHOOSE(AH$7,'2. Protocols'!$K21,'2. Protocols'!$L21,'2. Protocols'!$M21)+'3. ARV Substitutions'!AM47,0),"")</f>
        <v/>
      </c>
      <c r="AI22" s="114" t="str">
        <f>IFERROR(MAX(AH22*(1+'1. General Inputs'!$AW$16+HLOOKUP(AI$7,'1. General Inputs'!$AW$10:$AY$12,ROWS('1. General Inputs'!$AU$10:$AU$12),0))+(CHOOSE(AI$7,'1. General Inputs'!$J$8,'1. General Inputs'!$L$8,'1. General Inputs'!$N$8)/12)*CHOOSE(AI$7,'2. Protocols'!$K21,'2. Protocols'!$L21,'2. Protocols'!$M21)+'3. ARV Substitutions'!AN47,0),"")</f>
        <v/>
      </c>
      <c r="AJ22" s="114" t="str">
        <f>IFERROR(MAX(AI22*(1+'1. General Inputs'!$AW$16+HLOOKUP(AJ$7,'1. General Inputs'!$AW$10:$AY$12,ROWS('1. General Inputs'!$AU$10:$AU$12),0))+(CHOOSE(AJ$7,'1. General Inputs'!$J$8,'1. General Inputs'!$L$8,'1. General Inputs'!$N$8)/12)*CHOOSE(AJ$7,'2. Protocols'!$K21,'2. Protocols'!$L21,'2. Protocols'!$M21)+'3. ARV Substitutions'!AO47,0),"")</f>
        <v/>
      </c>
      <c r="AK22" s="114" t="str">
        <f>IFERROR(MAX(AJ22*(1+'1. General Inputs'!$AW$16+HLOOKUP(AK$7,'1. General Inputs'!$AW$10:$AY$12,ROWS('1. General Inputs'!$AU$10:$AU$12),0))+(CHOOSE(AK$7,'1. General Inputs'!$J$8,'1. General Inputs'!$L$8,'1. General Inputs'!$N$8)/12)*CHOOSE(AK$7,'2. Protocols'!$K21,'2. Protocols'!$L21,'2. Protocols'!$M21)+'3. ARV Substitutions'!AP47,0),"")</f>
        <v/>
      </c>
      <c r="AL22" s="114" t="str">
        <f>IFERROR(MAX(AK22*(1+'1. General Inputs'!$AW$16+HLOOKUP(AL$7,'1. General Inputs'!$AW$10:$AY$12,ROWS('1. General Inputs'!$AU$10:$AU$12),0))+(CHOOSE(AL$7,'1. General Inputs'!$J$8,'1. General Inputs'!$L$8,'1. General Inputs'!$N$8)/12)*CHOOSE(AL$7,'2. Protocols'!$K21,'2. Protocols'!$L21,'2. Protocols'!$M21)+'3. ARV Substitutions'!AQ47,0),"")</f>
        <v/>
      </c>
      <c r="AM22" s="114" t="str">
        <f>IFERROR(MAX(AL22*(1+'1. General Inputs'!$AW$16+HLOOKUP(AM$7,'1. General Inputs'!$AW$10:$AY$12,ROWS('1. General Inputs'!$AU$10:$AU$12),0))+(CHOOSE(AM$7,'1. General Inputs'!$J$8,'1. General Inputs'!$L$8,'1. General Inputs'!$N$8)/12)*CHOOSE(AM$7,'2. Protocols'!$K21,'2. Protocols'!$L21,'2. Protocols'!$M21)+'3. ARV Substitutions'!AR47,0),"")</f>
        <v/>
      </c>
      <c r="AN22" s="114" t="str">
        <f>IFERROR(MAX(AM22*(1+'1. General Inputs'!$AW$16+HLOOKUP(AN$7,'1. General Inputs'!$AW$10:$AY$12,ROWS('1. General Inputs'!$AU$10:$AU$12),0))+(CHOOSE(AN$7,'1. General Inputs'!$J$8,'1. General Inputs'!$L$8,'1. General Inputs'!$N$8)/12)*CHOOSE(AN$7,'2. Protocols'!$K21,'2. Protocols'!$L21,'2. Protocols'!$M21)+'3. ARV Substitutions'!AS47,0),"")</f>
        <v/>
      </c>
      <c r="AO22" s="114" t="str">
        <f>IFERROR(MAX(AN22*(1+'1. General Inputs'!$AW$16+HLOOKUP(AO$7,'1. General Inputs'!$AW$10:$AY$12,ROWS('1. General Inputs'!$AU$10:$AU$12),0))+(CHOOSE(AO$7,'1. General Inputs'!$J$8,'1. General Inputs'!$L$8,'1. General Inputs'!$N$8)/12)*CHOOSE(AO$7,'2. Protocols'!$K21,'2. Protocols'!$L21,'2. Protocols'!$M21)+'3. ARV Substitutions'!AT47,0),"")</f>
        <v/>
      </c>
      <c r="AP22" s="114" t="str">
        <f>IFERROR(MAX(AO22*(1+'1. General Inputs'!$AW$16+HLOOKUP(AP$7,'1. General Inputs'!$AW$10:$AY$12,ROWS('1. General Inputs'!$AU$10:$AU$12),0))+(CHOOSE(AP$7,'1. General Inputs'!$J$8,'1. General Inputs'!$L$8,'1. General Inputs'!$N$8)/12)*CHOOSE(AP$7,'2. Protocols'!$K21,'2. Protocols'!$L21,'2. Protocols'!$M21)+'3. ARV Substitutions'!AU47,0),"")</f>
        <v/>
      </c>
      <c r="BZ22" s="88" t="e">
        <f t="shared" si="11"/>
        <v>#VALUE!</v>
      </c>
      <c r="CA22" s="88" t="e">
        <f t="shared" si="12"/>
        <v>#VALUE!</v>
      </c>
      <c r="CB22" s="88" t="e">
        <f t="shared" si="13"/>
        <v>#VALUE!</v>
      </c>
      <c r="CC22" s="88" t="e">
        <f t="shared" si="14"/>
        <v>#VALUE!</v>
      </c>
      <c r="CD22" s="88" t="e">
        <f t="shared" si="15"/>
        <v>#VALUE!</v>
      </c>
      <c r="CE22" s="88" t="e">
        <f t="shared" si="16"/>
        <v>#VALUE!</v>
      </c>
      <c r="CF22" s="88" t="e">
        <f t="shared" si="17"/>
        <v>#VALUE!</v>
      </c>
      <c r="CG22" s="88" t="e">
        <f t="shared" si="18"/>
        <v>#VALUE!</v>
      </c>
      <c r="CH22" s="88" t="e">
        <f t="shared" si="19"/>
        <v>#VALUE!</v>
      </c>
      <c r="CI22" s="88" t="e">
        <f t="shared" si="20"/>
        <v>#VALUE!</v>
      </c>
      <c r="CJ22" s="88" t="e">
        <f t="shared" si="21"/>
        <v>#VALUE!</v>
      </c>
      <c r="CK22" s="88" t="e">
        <f t="shared" si="22"/>
        <v>#VALUE!</v>
      </c>
      <c r="CL22" s="88" t="e">
        <f t="shared" si="23"/>
        <v>#VALUE!</v>
      </c>
      <c r="CM22" s="88" t="e">
        <f t="shared" si="24"/>
        <v>#VALUE!</v>
      </c>
      <c r="CN22" s="88" t="e">
        <f t="shared" si="25"/>
        <v>#VALUE!</v>
      </c>
      <c r="CO22" s="88" t="e">
        <f t="shared" si="26"/>
        <v>#VALUE!</v>
      </c>
      <c r="CP22" s="88" t="e">
        <f t="shared" si="27"/>
        <v>#VALUE!</v>
      </c>
      <c r="CQ22" s="88" t="e">
        <f t="shared" si="28"/>
        <v>#VALUE!</v>
      </c>
      <c r="CR22" s="88" t="e">
        <f t="shared" si="29"/>
        <v>#VALUE!</v>
      </c>
      <c r="CS22" s="88" t="e">
        <f t="shared" si="30"/>
        <v>#VALUE!</v>
      </c>
      <c r="CT22" s="88" t="e">
        <f t="shared" si="31"/>
        <v>#VALUE!</v>
      </c>
      <c r="CU22" s="88" t="e">
        <f t="shared" si="32"/>
        <v>#VALUE!</v>
      </c>
      <c r="CV22" s="88" t="e">
        <f t="shared" si="33"/>
        <v>#VALUE!</v>
      </c>
      <c r="CW22" s="88" t="e">
        <f t="shared" si="34"/>
        <v>#VALUE!</v>
      </c>
      <c r="CX22" s="88" t="e">
        <f t="shared" si="35"/>
        <v>#VALUE!</v>
      </c>
      <c r="CY22" s="88" t="e">
        <f t="shared" si="36"/>
        <v>#VALUE!</v>
      </c>
      <c r="CZ22" s="88" t="e">
        <f t="shared" si="37"/>
        <v>#VALUE!</v>
      </c>
      <c r="DA22" s="88" t="e">
        <f t="shared" si="38"/>
        <v>#VALUE!</v>
      </c>
      <c r="DB22" s="88" t="e">
        <f t="shared" si="39"/>
        <v>#VALUE!</v>
      </c>
      <c r="DC22" s="88" t="e">
        <f t="shared" si="40"/>
        <v>#VALUE!</v>
      </c>
      <c r="DD22" s="88" t="e">
        <f t="shared" si="41"/>
        <v>#VALUE!</v>
      </c>
      <c r="DE22" s="88" t="e">
        <f t="shared" si="42"/>
        <v>#VALUE!</v>
      </c>
      <c r="DF22" s="88" t="e">
        <f t="shared" si="43"/>
        <v>#VALUE!</v>
      </c>
      <c r="DG22" s="88" t="e">
        <f t="shared" si="44"/>
        <v>#VALUE!</v>
      </c>
      <c r="DH22" s="88" t="e">
        <f t="shared" si="45"/>
        <v>#VALUE!</v>
      </c>
      <c r="DI22" s="88" t="e">
        <f t="shared" si="46"/>
        <v>#VALUE!</v>
      </c>
      <c r="DK22" s="27" t="str">
        <f>CONCATENATE('2. Protocols'!C21, '2. Protocols'!D21, '2. Protocols'!E21)</f>
        <v>+</v>
      </c>
      <c r="DL22" s="27" t="str">
        <f>CONCATENATE('2. Protocols'!C21, '2. Protocols'!D21, '2. Protocols'!E21, '2. Protocols'!F21, '2. Protocols'!G21,)</f>
        <v>++</v>
      </c>
      <c r="DN22" s="38">
        <f>IF(AND(OR(ISBLANK(DN$9),DN$9=0)=FALSE,OR(DN$9='2. Protocols'!$C21,DN$9='2. Protocols'!$E21,DN$9='2. Protocols'!$G21)),1,0)*'4. Formulations'!$I21</f>
        <v>0</v>
      </c>
      <c r="DO22" s="38">
        <f>IF(AND(OR(ISBLANK(DO$9),DO$9=0)=FALSE,OR(DO$9='2. Protocols'!$C21,DO$9='2. Protocols'!$E21,DO$9='2. Protocols'!$G21)),1,0)*'4. Formulations'!$I21</f>
        <v>0</v>
      </c>
      <c r="DP22" s="38">
        <f>IF(AND(OR(ISBLANK(DP$9),DP$9=0)=FALSE,OR(DP$9='2. Protocols'!$C21,DP$9='2. Protocols'!$E21,DP$9='2. Protocols'!$G21)),1,0)*'4. Formulations'!$I21</f>
        <v>0</v>
      </c>
      <c r="DQ22" s="38">
        <f>IF(AND(OR(ISBLANK(DQ$9),DQ$9=0)=FALSE,OR(DQ$9='2. Protocols'!$C21,DQ$9='2. Protocols'!$E21,DQ$9='2. Protocols'!$G21)),1,0)*'4. Formulations'!$I21</f>
        <v>0</v>
      </c>
      <c r="DR22" s="38">
        <f>IF(AND(OR(ISBLANK(DR$9),DR$9=0)=FALSE,OR(DR$9='2. Protocols'!$C21,DR$9='2. Protocols'!$E21,DR$9='2. Protocols'!$G21)),1,0)*'4. Formulations'!$I21</f>
        <v>0</v>
      </c>
      <c r="DS22" s="38">
        <f>IF(AND(OR(ISBLANK(DS$9),DS$9=0)=FALSE,OR(DS$9='2. Protocols'!$C21,DS$9='2. Protocols'!$E21,DS$9='2. Protocols'!$G21)),1,0)*'4. Formulations'!$I21</f>
        <v>0</v>
      </c>
      <c r="DT22" s="38">
        <f>IF(AND(OR(ISBLANK(DT$9),DT$9=0)=FALSE,OR(DT$9='2. Protocols'!$C21,DT$9='2. Protocols'!$E21,DT$9='2. Protocols'!$G21)),1,0)*'4. Formulations'!$I21</f>
        <v>0</v>
      </c>
      <c r="DU22" s="38">
        <f>IF(AND(OR(ISBLANK(DU$9),DU$9=0)=FALSE,OR(DU$9='2. Protocols'!$C21,DU$9='2. Protocols'!$E21,DU$9='2. Protocols'!$G21)),1,0)*'4. Formulations'!$I21</f>
        <v>0</v>
      </c>
      <c r="DV22" s="38">
        <f>IF(AND(OR(ISBLANK(DV$9),DV$9=0)=FALSE,OR(DV$9='2. Protocols'!$C21,DV$9='2. Protocols'!$E21,DV$9='2. Protocols'!$G21)),1,0)*'4. Formulations'!$I21</f>
        <v>0</v>
      </c>
      <c r="DW22" s="38">
        <f>IF(AND(OR(ISBLANK(DW$9),DW$9=0)=FALSE,OR(DW$9='2. Protocols'!$C21,DW$9='2. Protocols'!$E21,DW$9='2. Protocols'!$G21)),1,0)*'4. Formulations'!$I21</f>
        <v>0</v>
      </c>
      <c r="DX22" s="38">
        <f>IF(AND(OR(ISBLANK(DX$9),DX$9=0)=FALSE,OR(DX$9='2. Protocols'!$C21,DX$9='2. Protocols'!$E21,DX$9='2. Protocols'!$G21)),1,0)*'4. Formulations'!$I21</f>
        <v>0</v>
      </c>
      <c r="DY22" s="38">
        <f>IF(AND(OR(ISBLANK(DY$9),DY$9=0)=FALSE,OR(DY$9='2. Protocols'!$C21,DY$9='2. Protocols'!$E21,DY$9='2. Protocols'!$G21)),1,0)*'4. Formulations'!$I21</f>
        <v>0</v>
      </c>
      <c r="DZ22" s="38">
        <f>IF(AND(OR(ISBLANK(DZ$9),DZ$9=0)=FALSE,OR(DZ$9='2. Protocols'!$C21,DZ$9='2. Protocols'!$E21,DZ$9='2. Protocols'!$G21)),1,0)*'4. Formulations'!$I21</f>
        <v>0</v>
      </c>
      <c r="EA22" s="38">
        <f>IF(AND(OR(ISBLANK(EA$9),EA$9=0)=FALSE,OR(EA$9='2. Protocols'!$C21,EA$9='2. Protocols'!$E21,EA$9='2. Protocols'!$G21)),1,0)*'4. Formulations'!$I21</f>
        <v>0</v>
      </c>
      <c r="EB22" s="38">
        <f>IF(AND(OR(ISBLANK(EB$9),EB$9=0)=FALSE,OR(EB$9='2. Protocols'!$C21,EB$9='2. Protocols'!$E21,EB$9='2. Protocols'!$G21)),1,0)*'4. Formulations'!$I21</f>
        <v>0</v>
      </c>
      <c r="EC22" s="38">
        <f>IF(AND(OR(ISBLANK(EC$9),EC$9=0)=FALSE,OR(EC$9='2. Protocols'!$C21,EC$9='2. Protocols'!$E21,EC$9='2. Protocols'!$G21)),1,0)*'4. Formulations'!$I21</f>
        <v>0</v>
      </c>
      <c r="ED22" s="38">
        <f>IF(AND(OR(ISBLANK(ED$9),ED$9=0)=FALSE,OR(ED$9='2. Protocols'!$C21,ED$9='2. Protocols'!$E21,ED$9='2. Protocols'!$G21)),1,0)*'4. Formulations'!$I21</f>
        <v>0</v>
      </c>
      <c r="EE22" s="38">
        <f>IF(AND(OR(ISBLANK(EE$9),EE$9=0)=FALSE,OR(EE$9='2. Protocols'!$C21,EE$9='2. Protocols'!$E21,EE$9='2. Protocols'!$G21)),1,0)*'4. Formulations'!$I21</f>
        <v>0</v>
      </c>
      <c r="EF22" s="38">
        <f>IF(AND(OR(ISBLANK(EF$9),EF$9=0)=FALSE,OR(EF$9='2. Protocols'!$C21,EF$9='2. Protocols'!$E21,EF$9='2. Protocols'!$G21)),1,0)*'4. Formulations'!$I21</f>
        <v>0</v>
      </c>
      <c r="EG22" s="38">
        <f>IF(AND(OR(ISBLANK(EG$9),EG$9=0)=FALSE,OR(EG$9='2. Protocols'!$C21,EG$9='2. Protocols'!$E21,EG$9='2. Protocols'!$G21)),1,0)*'4. Formulations'!$I21</f>
        <v>0</v>
      </c>
      <c r="EH22" s="38">
        <f>IF(AND(OR(ISBLANK(EH$9),EH$9=0)=FALSE,OR(EH$9='2. Protocols'!$C21,EH$9='2. Protocols'!$E21,EH$9='2. Protocols'!$G21)),1,0)*'4. Formulations'!$I21</f>
        <v>0</v>
      </c>
      <c r="EI22" s="38">
        <f>IF(AND(OR(ISBLANK(EI$9),EI$9=0)=FALSE,OR(EI$9='2. Protocols'!$C21,EI$9='2. Protocols'!$E21,EI$9='2. Protocols'!$G21)),1,0)*'4. Formulations'!$I21</f>
        <v>0</v>
      </c>
      <c r="EK22" s="38">
        <f>IF(AND(OR(ISBLANK(EK$9),EK$9=0)=FALSE,EK$9=$DK22),1,0)*'4. Formulations'!$J21</f>
        <v>0</v>
      </c>
      <c r="EL22" s="38">
        <f>IF(AND(OR(ISBLANK(EL$9),EL$9=0)=FALSE,EL$9=$DK22),1,0)*'4. Formulations'!$J21</f>
        <v>0</v>
      </c>
      <c r="EM22" s="38">
        <f>IF(AND(OR(ISBLANK(EM$9),EM$9=0)=FALSE,EM$9=$DK22),1,0)*'4. Formulations'!$J21</f>
        <v>0</v>
      </c>
      <c r="EN22" s="38">
        <f>IF(AND(OR(ISBLANK(EN$9),EN$9=0)=FALSE,EN$9=$DK22),1,0)*'4. Formulations'!$J21</f>
        <v>0</v>
      </c>
      <c r="EO22" s="38">
        <f>IF(AND(OR(ISBLANK(EO$9),EO$9=0)=FALSE,EO$9=$DK22),1,0)*'4. Formulations'!$J21</f>
        <v>0</v>
      </c>
      <c r="EP22" s="38">
        <f>IF(AND(OR(ISBLANK(EP$9),EP$9=0)=FALSE,EP$9=$DK22),1,0)*'4. Formulations'!$J21</f>
        <v>0</v>
      </c>
      <c r="EQ22" s="38">
        <f>IF(AND(OR(ISBLANK(EQ$9),EQ$9=0)=FALSE,EQ$9=$DK22),1,0)*'4. Formulations'!$J21</f>
        <v>0</v>
      </c>
      <c r="ER22" s="38">
        <f>IF(AND(OR(ISBLANK(ER$9),ER$9=0)=FALSE,ER$9=$DK22),1,0)*'4. Formulations'!$J21</f>
        <v>0</v>
      </c>
      <c r="ES22" s="38">
        <f>IF(AND(OR(ISBLANK(ES$9),ES$9=0)=FALSE,ES$9=$DK22),1,0)*'4. Formulations'!$J21</f>
        <v>0</v>
      </c>
      <c r="ET22" s="38">
        <f>IF(AND(OR(ISBLANK(ET$9),ET$9=0)=FALSE,ET$9=$DK22),1,0)*'4. Formulations'!$J21</f>
        <v>0</v>
      </c>
      <c r="EU22" s="38">
        <f>IF(AND(OR(ISBLANK(EU$9),EU$9=0)=FALSE,EU$9=$DK22),1,0)*'4. Formulations'!$J21</f>
        <v>0</v>
      </c>
      <c r="EV22" s="38">
        <f>IF(AND(OR(ISBLANK(EV$9),EV$9=0)=FALSE,EV$9=$DK22),1,0)*'4. Formulations'!$J21</f>
        <v>0</v>
      </c>
      <c r="EW22" s="38">
        <f>IF(AND(OR(ISBLANK(EW$9),EW$9=0)=FALSE,EW$9=$DK22),1,0)*'4. Formulations'!$J21</f>
        <v>0</v>
      </c>
      <c r="EY22" s="38">
        <f>IF(AND(OR(ISBLANK(EY$9),EY$9=0)=FALSE,SUM($EK22:$EW22)&gt;0,EY$9='2. Protocols'!$G21),1,0)*'4. Formulations'!$J21</f>
        <v>0</v>
      </c>
      <c r="EZ22" s="38">
        <f>IF(AND(OR(ISBLANK(EZ$9),EZ$9=0)=FALSE,SUM($EK22:$EW22)&gt;0,EZ$9='2. Protocols'!$G21),1,0)*'4. Formulations'!$J21</f>
        <v>0</v>
      </c>
      <c r="FA22" s="38">
        <f>IF(AND(OR(ISBLANK(FA$9),FA$9=0)=FALSE,SUM($EK22:$EW22)&gt;0,FA$9='2. Protocols'!$G21),1,0)*'4. Formulations'!$J21</f>
        <v>0</v>
      </c>
      <c r="FB22" s="38">
        <f>IF(AND(OR(ISBLANK(FB$9),FB$9=0)=FALSE,SUM($EK22:$EW22)&gt;0,FB$9='2. Protocols'!$G21),1,0)*'4. Formulations'!$J21</f>
        <v>0</v>
      </c>
      <c r="FC22" s="38">
        <f>IF(AND(OR(ISBLANK(FC$9),FC$9=0)=FALSE,SUM($EK22:$EW22)&gt;0,FC$9='2. Protocols'!$G21),1,0)*'4. Formulations'!$J21</f>
        <v>0</v>
      </c>
      <c r="FD22" s="38">
        <f>IF(AND(OR(ISBLANK(FD$9),FD$9=0)=FALSE,SUM($EK22:$EW22)&gt;0,FD$9='2. Protocols'!$G21),1,0)*'4. Formulations'!$J21</f>
        <v>0</v>
      </c>
      <c r="FE22" s="38">
        <f>IF(AND(OR(ISBLANK(FE$9),FE$9=0)=FALSE,SUM($EK22:$EW22)&gt;0,FE$9='2. Protocols'!$G21),1,0)*'4. Formulations'!$J21</f>
        <v>0</v>
      </c>
      <c r="FF22" s="38">
        <f>IF(AND(OR(ISBLANK(FF$9),FF$9=0)=FALSE,SUM($EK22:$EW22)&gt;0,FF$9='2. Protocols'!$G21),1,0)*'4. Formulations'!$J21</f>
        <v>0</v>
      </c>
      <c r="FG22" s="38">
        <f>IF(AND(OR(ISBLANK(FG$9),FG$9=0)=FALSE,SUM($EK22:$EW22)&gt;0,FG$9='2. Protocols'!$G21),1,0)*'4. Formulations'!$J21</f>
        <v>0</v>
      </c>
      <c r="FH22" s="38">
        <f>IF(AND(OR(ISBLANK(FH$9),FH$9=0)=FALSE,SUM($EK22:$EW22)&gt;0,FH$9='2. Protocols'!$G21),1,0)*'4. Formulations'!$J21</f>
        <v>0</v>
      </c>
      <c r="FI22" s="38">
        <f>IF(AND(OR(ISBLANK(FI$9),FI$9=0)=FALSE,SUM($EK22:$EW22)&gt;0,FI$9='2. Protocols'!$G21),1,0)*'4. Formulations'!$J21</f>
        <v>0</v>
      </c>
      <c r="FJ22" s="38">
        <f>IF(AND(OR(ISBLANK(FJ$9),FJ$9=0)=FALSE,SUM($EK22:$EW22)&gt;0,FJ$9='2. Protocols'!$G21),1,0)*'4. Formulations'!$J21</f>
        <v>0</v>
      </c>
      <c r="FK22" s="38">
        <f>IF(AND(OR(ISBLANK(FK$9),FK$9=0)=FALSE,SUM($EK22:$EW22)&gt;0,FK$9='2. Protocols'!$G21),1,0)*'4. Formulations'!$J21</f>
        <v>0</v>
      </c>
      <c r="FL22" s="38">
        <f>IF(AND(OR(ISBLANK(FL$9),FL$9=0)=FALSE,SUM($EK22:$EW22)&gt;0,FL$9='2. Protocols'!$G21),1,0)*'4. Formulations'!$J21</f>
        <v>0</v>
      </c>
      <c r="FM22" s="38">
        <f>IF(AND(OR(ISBLANK(FM$9),FM$9=0)=FALSE,SUM($EK22:$EW22)&gt;0,FM$9='2. Protocols'!$G21),1,0)*'4. Formulations'!$J21</f>
        <v>0</v>
      </c>
      <c r="FN22" s="38">
        <f>IF(AND(OR(ISBLANK(FN$9),FN$9=0)=FALSE,SUM($EK22:$EW22)&gt;0,FN$9='2. Protocols'!$G21),1,0)*'4. Formulations'!$J21</f>
        <v>0</v>
      </c>
      <c r="FO22" s="38">
        <f>IF(AND(OR(ISBLANK(FO$9),FO$9=0)=FALSE,SUM($EK22:$EW22)&gt;0,FO$9='2. Protocols'!$G21),1,0)*'4. Formulations'!$J21</f>
        <v>0</v>
      </c>
      <c r="FP22" s="38">
        <f>IF(AND(OR(ISBLANK(FP$9),FP$9=0)=FALSE,SUM($EK22:$EW22)&gt;0,FP$9='2. Protocols'!$G21),1,0)*'4. Formulations'!$J21</f>
        <v>0</v>
      </c>
      <c r="FQ22" s="38">
        <f>IF(AND(OR(ISBLANK(FQ$9),FQ$9=0)=FALSE,SUM($EK22:$EW22)&gt;0,FQ$9='2. Protocols'!$G21),1,0)*'4. Formulations'!$J21</f>
        <v>0</v>
      </c>
      <c r="FR22" s="38">
        <f>IF(AND(OR(ISBLANK(FR$9),FR$9=0)=FALSE,SUM($EK22:$EW22)&gt;0,FR$9='2. Protocols'!$G21),1,0)*'4. Formulations'!$J21</f>
        <v>0</v>
      </c>
      <c r="FS22" s="38">
        <f>IF(AND(OR(ISBLANK(FS$9),FS$9=0)=FALSE,SUM($EK22:$EW22)&gt;0,FS$9='2. Protocols'!$G21),1,0)*'4. Formulations'!$J21</f>
        <v>0</v>
      </c>
      <c r="FT22" s="38">
        <f>IF(AND(OR(ISBLANK(FT$9),FT$9=0)=FALSE,SUM($EK22:$EW22)&gt;0,FT$9='2. Protocols'!$G21),1,0)*'4. Formulations'!$J21</f>
        <v>0</v>
      </c>
      <c r="FV22" s="38">
        <f>IF(AND(OR(ISBLANK(EY$9),EY$9=0)=FALSE,FV$9=$DL22),1,0)*'4. Formulations'!$K21</f>
        <v>0</v>
      </c>
      <c r="FW22" s="38">
        <f>IF(AND(OR(ISBLANK(EZ$9),EZ$9=0)=FALSE,FW$9=$DL22),1,0)*'4. Formulations'!$K21</f>
        <v>0</v>
      </c>
      <c r="FX22" s="38">
        <f>IF(AND(OR(ISBLANK(FA$9),FA$9=0)=FALSE,FX$9=$DL22),1,0)*'4. Formulations'!$K21</f>
        <v>0</v>
      </c>
      <c r="FY22" s="38">
        <f>IF(AND(OR(ISBLANK(FB$9),FB$9=0)=FALSE,FY$9=$DL22),1,0)*'4. Formulations'!$K21</f>
        <v>0</v>
      </c>
      <c r="FZ22" s="38">
        <f>IF(AND(OR(ISBLANK(FC$9),FC$9=0)=FALSE,FZ$9=$DL22),1,0)*'4. Formulations'!$K21</f>
        <v>0</v>
      </c>
      <c r="GA22" s="38">
        <f>IF(AND(OR(ISBLANK(FD$9),FD$9=0)=FALSE,GA$9=$DL22),1,0)*'4. Formulations'!$K21</f>
        <v>0</v>
      </c>
      <c r="GB22" s="38">
        <f>IF(AND(OR(ISBLANK(FE$9),FE$9=0)=FALSE,GB$9=$DL22),1,0)*'4. Formulations'!$K21</f>
        <v>0</v>
      </c>
      <c r="GC22" s="38">
        <f>IF(AND(OR(ISBLANK(FF$9),FF$9=0)=FALSE,GC$9=$DL22),1,0)*'4. Formulations'!$K21</f>
        <v>0</v>
      </c>
      <c r="GD22" s="38">
        <f>IF(AND(OR(ISBLANK(FG$9),FG$9=0)=FALSE,GD$9=$DL22),1,0)*'4. Formulations'!$K21</f>
        <v>0</v>
      </c>
      <c r="GE22" s="38">
        <f>IF(AND(OR(ISBLANK(FH$9),FH$9=0)=FALSE,GE$9=$DL22),1,0)*'4. Formulations'!$K21</f>
        <v>0</v>
      </c>
      <c r="GF22" s="38">
        <f>IF(AND(OR(ISBLANK(FI$9),FI$9=0)=FALSE,GF$9=$DL22),1,0)*'4. Formulations'!$K21</f>
        <v>0</v>
      </c>
      <c r="GG22" s="38">
        <f>IF(AND(OR(ISBLANK(FJ$9),FJ$9=0)=FALSE,GG$9=$DL22),1,0)*'4. Formulations'!$K21</f>
        <v>0</v>
      </c>
      <c r="GH22" s="38">
        <f>IF(AND(OR(ISBLANK(FK$9),FK$9=0)=FALSE,GH$9=$DL22),1,0)*'4. Formulations'!$K21</f>
        <v>0</v>
      </c>
      <c r="GI22" s="38">
        <f>IF(AND(OR(ISBLANK(FL$9),FL$9=0)=FALSE,GI$9=$DL22),1,0)*'4. Formulations'!$K21</f>
        <v>0</v>
      </c>
      <c r="GJ22" s="38">
        <f>IF(AND(OR(ISBLANK(FM$9),FM$9=0)=FALSE,GJ$9=$DL22),1,0)*'4. Formulations'!$K21</f>
        <v>0</v>
      </c>
      <c r="GL22" s="38">
        <f>IF(AND(OR(ISBLANK(GL$9),GL$9=0)=FALSE,OR(GL$9='2. Protocols'!$C21,GL$9='2. Protocols'!$E21,GL$9='2. Protocols'!$G21)),1,0)*'4. Formulations'!$L21</f>
        <v>0</v>
      </c>
      <c r="GM22" s="38">
        <f>IF(AND(OR(ISBLANK(GM$9),GM$9=0)=FALSE,OR(GM$9='2. Protocols'!$C21,GM$9='2. Protocols'!$E21,GM$9='2. Protocols'!$G21)),1,0)*'4. Formulations'!$L21</f>
        <v>0</v>
      </c>
      <c r="GN22" s="38">
        <f>IF(AND(OR(ISBLANK(GN$9),GN$9=0)=FALSE,OR(GN$9='2. Protocols'!$C21,GN$9='2. Protocols'!$E21,GN$9='2. Protocols'!$G21)),1,0)*'4. Formulations'!$L21</f>
        <v>0</v>
      </c>
      <c r="GO22" s="38">
        <f>IF(AND(OR(ISBLANK(GO$9),GO$9=0)=FALSE,OR(GO$9='2. Protocols'!$C21,GO$9='2. Protocols'!$E21,GO$9='2. Protocols'!$G21)),1,0)*'4. Formulations'!$L21</f>
        <v>0</v>
      </c>
      <c r="GP22" s="38">
        <f>IF(AND(OR(ISBLANK(GP$9),GP$9=0)=FALSE,OR(GP$9='2. Protocols'!$C21,GP$9='2. Protocols'!$E21,GP$9='2. Protocols'!$G21)),1,0)*'4. Formulations'!$L21</f>
        <v>0</v>
      </c>
      <c r="GQ22" s="38">
        <f>IF(AND(OR(ISBLANK(GQ$9),GQ$9=0)=FALSE,OR(GQ$9='2. Protocols'!$C21,GQ$9='2. Protocols'!$E21,GQ$9='2. Protocols'!$G21)),1,0)*'4. Formulations'!$L21</f>
        <v>0</v>
      </c>
      <c r="GR22" s="38">
        <f>IF(AND(OR(ISBLANK(GR$9),GR$9=0)=FALSE,OR(GR$9='2. Protocols'!$C21,GR$9='2. Protocols'!$E21,GR$9='2. Protocols'!$G21)),1,0)*'4. Formulations'!$L21</f>
        <v>0</v>
      </c>
      <c r="GS22" s="38">
        <f>IF(AND(OR(ISBLANK(GS$9),GS$9=0)=FALSE,OR(GS$9='2. Protocols'!$C21,GS$9='2. Protocols'!$E21,GS$9='2. Protocols'!$G21)),1,0)*'4. Formulations'!$L21</f>
        <v>0</v>
      </c>
      <c r="GT22" s="38">
        <f>IF(AND(OR(ISBLANK(GT$9),GT$9=0)=FALSE,OR(GT$9='2. Protocols'!$C21,GT$9='2. Protocols'!$E21,GT$9='2. Protocols'!$G21)),1,0)*'4. Formulations'!$L21</f>
        <v>0</v>
      </c>
      <c r="GU22" s="38">
        <f>IF(AND(OR(ISBLANK(GU$9),GU$9=0)=FALSE,OR(GU$9='2. Protocols'!$C21,GU$9='2. Protocols'!$E21,GU$9='2. Protocols'!$G21)),1,0)*'4. Formulations'!$L21</f>
        <v>0</v>
      </c>
      <c r="GV22" s="38">
        <f>IF(AND(OR(ISBLANK(GV$9),GV$9=0)=FALSE,OR(GV$9='2. Protocols'!$C21,GV$9='2. Protocols'!$E21,GV$9='2. Protocols'!$G21)),1,0)*'4. Formulations'!$L21</f>
        <v>0</v>
      </c>
      <c r="GW22" s="38">
        <f>IF(AND(OR(ISBLANK(GW$9),GW$9=0)=FALSE,OR(GW$9='2. Protocols'!$C21,GW$9='2. Protocols'!$E21,GW$9='2. Protocols'!$G21)),1,0)*'4. Formulations'!$L21</f>
        <v>0</v>
      </c>
      <c r="GX22" s="38">
        <f>IF(AND(OR(ISBLANK(GX$9),GX$9=0)=FALSE,OR(GX$9='2. Protocols'!$C21,GX$9='2. Protocols'!$E21,GX$9='2. Protocols'!$G21)),1,0)*'4. Formulations'!$L21</f>
        <v>0</v>
      </c>
      <c r="GY22" s="38">
        <f>IF(AND(OR(ISBLANK(GY$9),GY$9=0)=FALSE,OR(GY$9='2. Protocols'!$C21,GY$9='2. Protocols'!$E21,GY$9='2. Protocols'!$G21)),1,0)*'4. Formulations'!$L21</f>
        <v>0</v>
      </c>
      <c r="GZ22" s="38">
        <f>IF(AND(OR(ISBLANK(GZ$9),GZ$9=0)=FALSE,OR(GZ$9='2. Protocols'!$C21,GZ$9='2. Protocols'!$E21,GZ$9='2. Protocols'!$G21)),1,0)*'4. Formulations'!$L21</f>
        <v>0</v>
      </c>
      <c r="HA22" s="38">
        <f>IF(AND(OR(ISBLANK(HA$9),HA$9=0)=FALSE,OR(HA$9='2. Protocols'!$C21,HA$9='2. Protocols'!$E21,HA$9='2. Protocols'!$G21)),1,0)*'4. Formulations'!$L21</f>
        <v>0</v>
      </c>
      <c r="HB22" s="38">
        <f>IF(AND(OR(ISBLANK(HB$9),HB$9=0)=FALSE,OR(HB$9='2. Protocols'!$C21,HB$9='2. Protocols'!$E21,HB$9='2. Protocols'!$G21)),1,0)*'4. Formulations'!$L21</f>
        <v>0</v>
      </c>
      <c r="HC22" s="38">
        <f>IF(AND(OR(ISBLANK(HC$9),HC$9=0)=FALSE,OR(HC$9='2. Protocols'!$C21,HC$9='2. Protocols'!$E21,HC$9='2. Protocols'!$G21)),1,0)*'4. Formulations'!$L21</f>
        <v>0</v>
      </c>
      <c r="HD22" s="38">
        <f>IF(AND(OR(ISBLANK(HD$9),HD$9=0)=FALSE,OR(HD$9='2. Protocols'!$C21,HD$9='2. Protocols'!$E21,HD$9='2. Protocols'!$G21)),1,0)*'4. Formulations'!$L21</f>
        <v>0</v>
      </c>
      <c r="HE22" s="38">
        <f>IF(AND(OR(ISBLANK(HE$9),HE$9=0)=FALSE,OR(HE$9='2. Protocols'!$C21,HE$9='2. Protocols'!$E21,HE$9='2. Protocols'!$G21)),1,0)*'4. Formulations'!$L21</f>
        <v>0</v>
      </c>
      <c r="HF22" s="38">
        <f>IF(AND(OR(ISBLANK(HF$9),HF$9=0)=FALSE,OR(HF$9='2. Protocols'!$C21,HF$9='2. Protocols'!$E21,HF$9='2. Protocols'!$G21)),1,0)*'4. Formulations'!$L21</f>
        <v>0</v>
      </c>
      <c r="HG22" s="38">
        <f>IF(AND(OR(ISBLANK(HG$9),HG$9=0)=FALSE,OR(HG$9='2. Protocols'!$C21,HG$9='2. Protocols'!$E21,HG$9='2. Protocols'!$G21)),1,0)*'4. Formulations'!$L21</f>
        <v>0</v>
      </c>
      <c r="HI22" s="38">
        <f>IF(AND(OR(ISBLANK(HI$9),HI$9=0)=FALSE,HI$9=$DK22),1,0)*'4. Formulations'!$M21</f>
        <v>0</v>
      </c>
      <c r="HJ22" s="38">
        <f>IF(AND(OR(ISBLANK(HJ$9),HJ$9=0)=FALSE,HJ$9=$DK22),1,0)*'4. Formulations'!$M21</f>
        <v>0</v>
      </c>
      <c r="HK22" s="38">
        <f>IF(AND(OR(ISBLANK(HK$9),HK$9=0)=FALSE,HK$9=$DK22),1,0)*'4. Formulations'!$M21</f>
        <v>0</v>
      </c>
      <c r="HL22" s="38">
        <f>IF(AND(OR(ISBLANK(HL$9),HL$9=0)=FALSE,HL$9=$DK22),1,0)*'4. Formulations'!$M21</f>
        <v>0</v>
      </c>
      <c r="HM22" s="38">
        <f>IF(AND(OR(ISBLANK(HM$9),HM$9=0)=FALSE,HM$9=$DK22),1,0)*'4. Formulations'!$M21</f>
        <v>0</v>
      </c>
      <c r="HN22" s="38">
        <f>IF(AND(OR(ISBLANK(HN$9),HN$9=0)=FALSE,HN$9=$DK22),1,0)*'4. Formulations'!$M21</f>
        <v>0</v>
      </c>
      <c r="HO22" s="38">
        <f>IF(AND(OR(ISBLANK(HO$9),HO$9=0)=FALSE,HO$9=$DK22),1,0)*'4. Formulations'!$M21</f>
        <v>0</v>
      </c>
      <c r="HP22" s="38">
        <f>IF(AND(OR(ISBLANK(HP$9),HP$9=0)=FALSE,HP$9=$DK22),1,0)*'4. Formulations'!$M21</f>
        <v>0</v>
      </c>
      <c r="HQ22" s="38">
        <f>IF(AND(OR(ISBLANK(HQ$9),HQ$9=0)=FALSE,HQ$9=$DK22),1,0)*'4. Formulations'!$M21</f>
        <v>0</v>
      </c>
      <c r="HR22" s="38">
        <f>IF(AND(OR(ISBLANK(HR$9),HR$9=0)=FALSE,HR$9=$DK22),1,0)*'4. Formulations'!$M21</f>
        <v>0</v>
      </c>
      <c r="HS22" s="38">
        <f>IF(AND(OR(ISBLANK(HS$9),HS$9=0)=FALSE,HS$9=$DK22),1,0)*'4. Formulations'!$M21</f>
        <v>0</v>
      </c>
      <c r="HT22" s="38">
        <f>IF(AND(OR(ISBLANK(HT$9),HT$9=0)=FALSE,HT$9=$DK22),1,0)*'4. Formulations'!$M21</f>
        <v>0</v>
      </c>
      <c r="HU22" s="38">
        <f>IF(AND(OR(ISBLANK(HU$9),HU$9=0)=FALSE,HU$9=$DK22),1,0)*'4. Formulations'!$M21</f>
        <v>0</v>
      </c>
      <c r="HW22" s="38">
        <f>IF(AND(OR(ISBLANK(HW$9),HW$9=0)=FALSE,SUM($HI22:$HU22)&gt;0,HW$9='2. Protocols'!$G21),1,0)*'4. Formulations'!$M21</f>
        <v>0</v>
      </c>
      <c r="HX22" s="38">
        <f>IF(AND(OR(ISBLANK(HX$9),HX$9=0)=FALSE,SUM($HI22:$HU22)&gt;0,HX$9='2. Protocols'!$G21),1,0)*'4. Formulations'!$M21</f>
        <v>0</v>
      </c>
      <c r="HY22" s="38">
        <f>IF(AND(OR(ISBLANK(HY$9),HY$9=0)=FALSE,SUM($HI22:$HU22)&gt;0,HY$9='2. Protocols'!$G21),1,0)*'4. Formulations'!$M21</f>
        <v>0</v>
      </c>
      <c r="HZ22" s="38">
        <f>IF(AND(OR(ISBLANK(HZ$9),HZ$9=0)=FALSE,SUM($HI22:$HU22)&gt;0,HZ$9='2. Protocols'!$G21),1,0)*'4. Formulations'!$M21</f>
        <v>0</v>
      </c>
      <c r="IA22" s="38">
        <f>IF(AND(OR(ISBLANK(IA$9),IA$9=0)=FALSE,SUM($HI22:$HU22)&gt;0,IA$9='2. Protocols'!$G21),1,0)*'4. Formulations'!$M21</f>
        <v>0</v>
      </c>
      <c r="IB22" s="38">
        <f>IF(AND(OR(ISBLANK(IB$9),IB$9=0)=FALSE,SUM($HI22:$HU22)&gt;0,IB$9='2. Protocols'!$G21),1,0)*'4. Formulations'!$M21</f>
        <v>0</v>
      </c>
      <c r="IC22" s="38">
        <f>IF(AND(OR(ISBLANK(IC$9),IC$9=0)=FALSE,SUM($HI22:$HU22)&gt;0,IC$9='2. Protocols'!$G21),1,0)*'4. Formulations'!$M21</f>
        <v>0</v>
      </c>
      <c r="ID22" s="38">
        <f>IF(AND(OR(ISBLANK(ID$9),ID$9=0)=FALSE,SUM($HI22:$HU22)&gt;0,ID$9='2. Protocols'!$G21),1,0)*'4. Formulations'!$M21</f>
        <v>0</v>
      </c>
      <c r="IE22" s="38">
        <f>IF(AND(OR(ISBLANK(IE$9),IE$9=0)=FALSE,SUM($HI22:$HU22)&gt;0,IE$9='2. Protocols'!$G21),1,0)*'4. Formulations'!$M21</f>
        <v>0</v>
      </c>
      <c r="IF22" s="38">
        <f>IF(AND(OR(ISBLANK(IF$9),IF$9=0)=FALSE,SUM($HI22:$HU22)&gt;0,IF$9='2. Protocols'!$G21),1,0)*'4. Formulations'!$M21</f>
        <v>0</v>
      </c>
      <c r="IG22" s="38">
        <f>IF(AND(OR(ISBLANK(IG$9),IG$9=0)=FALSE,SUM($HI22:$HU22)&gt;0,IG$9='2. Protocols'!$G21),1,0)*'4. Formulations'!$M21</f>
        <v>0</v>
      </c>
      <c r="IH22" s="38">
        <f>IF(AND(OR(ISBLANK(IH$9),IH$9=0)=FALSE,SUM($HI22:$HU22)&gt;0,IH$9='2. Protocols'!$G21),1,0)*'4. Formulations'!$M21</f>
        <v>0</v>
      </c>
      <c r="II22" s="38">
        <f>IF(AND(OR(ISBLANK(II$9),II$9=0)=FALSE,SUM($HI22:$HU22)&gt;0,II$9='2. Protocols'!$G21),1,0)*'4. Formulations'!$M21</f>
        <v>0</v>
      </c>
      <c r="IJ22" s="38">
        <f>IF(AND(OR(ISBLANK(IJ$9),IJ$9=0)=FALSE,SUM($HI22:$HU22)&gt;0,IJ$9='2. Protocols'!$G21),1,0)*'4. Formulations'!$M21</f>
        <v>0</v>
      </c>
      <c r="IK22" s="38">
        <f>IF(AND(OR(ISBLANK(IK$9),IK$9=0)=FALSE,SUM($HI22:$HU22)&gt;0,IK$9='2. Protocols'!$G21),1,0)*'4. Formulations'!$M21</f>
        <v>0</v>
      </c>
      <c r="IL22" s="38">
        <f>IF(AND(OR(ISBLANK(IL$9),IL$9=0)=FALSE,SUM($HI22:$HU22)&gt;0,IL$9='2. Protocols'!$G21),1,0)*'4. Formulations'!$M21</f>
        <v>0</v>
      </c>
      <c r="IM22" s="38">
        <f>IF(AND(OR(ISBLANK(IM$9),IM$9=0)=FALSE,SUM($HI22:$HU22)&gt;0,IM$9='2. Protocols'!$G21),1,0)*'4. Formulations'!$M21</f>
        <v>0</v>
      </c>
      <c r="IN22" s="38">
        <f>IF(AND(OR(ISBLANK(IN$9),IN$9=0)=FALSE,SUM($HI22:$HU22)&gt;0,IN$9='2. Protocols'!$G21),1,0)*'4. Formulations'!$M21</f>
        <v>0</v>
      </c>
      <c r="IO22" s="38">
        <f>IF(AND(OR(ISBLANK(IO$9),IO$9=0)=FALSE,SUM($HI22:$HU22)&gt;0,IO$9='2. Protocols'!$G21),1,0)*'4. Formulations'!$M21</f>
        <v>0</v>
      </c>
      <c r="IP22" s="38">
        <f>IF(AND(OR(ISBLANK(IP$9),IP$9=0)=FALSE,SUM($HI22:$HU22)&gt;0,IP$9='2. Protocols'!$G21),1,0)*'4. Formulations'!$M21</f>
        <v>0</v>
      </c>
      <c r="IQ22" s="38">
        <f>IF(AND(OR(ISBLANK(IQ$9),IQ$9=0)=FALSE,SUM($HI22:$HU22)&gt;0,IQ$9='2. Protocols'!$G21),1,0)*'4. Formulations'!$M21</f>
        <v>0</v>
      </c>
      <c r="IR22" s="38">
        <f>IF(AND(OR(ISBLANK(IR$9),IR$9=0)=FALSE,SUM($HI22:$HU22)&gt;0,IR$9='2. Protocols'!$G21),1,0)*'4. Formulations'!$M21</f>
        <v>0</v>
      </c>
      <c r="IT22" s="38">
        <f>IF(AND(OR(ISBLANK(IT$9),IT$9=0)=FALSE,IT$9=$DL22),1,0)*'4. Formulations'!$N21</f>
        <v>0</v>
      </c>
      <c r="IU22" s="38">
        <f>IF(AND(OR(ISBLANK(IU$9),IU$9=0)=FALSE,IU$9=$DL22),1,0)*'4. Formulations'!$N21</f>
        <v>0</v>
      </c>
      <c r="IV22" s="38">
        <f>IF(AND(OR(ISBLANK(IV$9),IV$9=0)=FALSE,IV$9=$DL22),1,0)*'4. Formulations'!$N21</f>
        <v>0</v>
      </c>
      <c r="IW22" s="38">
        <f>IF(AND(OR(ISBLANK(IW$9),IW$9=0)=FALSE,IW$9=$DL22),1,0)*'4. Formulations'!$N21</f>
        <v>0</v>
      </c>
      <c r="IX22" s="38">
        <f>IF(AND(OR(ISBLANK(IX$9),IX$9=0)=FALSE,IX$9=$DL22),1,0)*'4. Formulations'!$N21</f>
        <v>0</v>
      </c>
      <c r="IY22" s="38">
        <f>IF(AND(OR(ISBLANK(IY$9),IY$9=0)=FALSE,IY$9=$DL22),1,0)*'4. Formulations'!$N21</f>
        <v>0</v>
      </c>
      <c r="IZ22" s="38">
        <f>IF(AND(OR(ISBLANK(IZ$9),IZ$9=0)=FALSE,IZ$9=$DL22),1,0)*'4. Formulations'!$N21</f>
        <v>0</v>
      </c>
      <c r="JA22" s="38">
        <f>IF(AND(OR(ISBLANK(JA$9),JA$9=0)=FALSE,JA$9=$DL22),1,0)*'4. Formulations'!$N21</f>
        <v>0</v>
      </c>
      <c r="JB22" s="38">
        <f>IF(AND(OR(ISBLANK(JB$9),JB$9=0)=FALSE,JB$9=$DL22),1,0)*'4. Formulations'!$N21</f>
        <v>0</v>
      </c>
      <c r="JC22" s="38">
        <f>IF(AND(OR(ISBLANK(JC$9),JC$9=0)=FALSE,JC$9=$DL22),1,0)*'4. Formulations'!$N21</f>
        <v>0</v>
      </c>
      <c r="JD22" s="38">
        <f>IF(AND(OR(ISBLANK(JD$9),JD$9=0)=FALSE,JD$9=$DL22),1,0)*'4. Formulations'!$N21</f>
        <v>0</v>
      </c>
      <c r="JE22" s="38">
        <f>IF(AND(OR(ISBLANK(JE$9),JE$9=0)=FALSE,JE$9=$DL22),1,0)*'4. Formulations'!$N21</f>
        <v>0</v>
      </c>
      <c r="JF22" s="38">
        <f>IF(AND(OR(ISBLANK(JF$9),JF$9=0)=FALSE,JF$9=$DL22),1,0)*'4. Formulations'!$N21</f>
        <v>0</v>
      </c>
      <c r="JG22" s="38">
        <f>IF(AND(OR(ISBLANK(JG$9),JG$9=0)=FALSE,JG$9=$DL22),1,0)*'4. Formulations'!$N21</f>
        <v>0</v>
      </c>
      <c r="JH22" s="38">
        <f>IF(AND(OR(ISBLANK(JH$9),JH$9=0)=FALSE,JH$9=$DL22),1,0)*'4. Formulations'!$N21</f>
        <v>0</v>
      </c>
      <c r="JJ22" s="38">
        <f>IF(AND(OR(ISBLANK(JJ$9),JJ$9=0)=FALSE,OR(JJ$9='2. Protocols'!$C21,JJ$9='2. Protocols'!$E21,JJ$9='2. Protocols'!$G21)),1,0)*'4. Formulations'!$O21</f>
        <v>0</v>
      </c>
      <c r="JK22" s="38">
        <f>IF(AND(OR(ISBLANK(JK$9),JK$9=0)=FALSE,OR(JK$9='2. Protocols'!$C21,JK$9='2. Protocols'!$E21,JK$9='2. Protocols'!$G21)),1,0)*'4. Formulations'!$O21</f>
        <v>0</v>
      </c>
      <c r="JL22" s="38">
        <f>IF(AND(OR(ISBLANK(JL$9),JL$9=0)=FALSE,OR(JL$9='2. Protocols'!$C21,JL$9='2. Protocols'!$E21,JL$9='2. Protocols'!$G21)),1,0)*'4. Formulations'!$O21</f>
        <v>0</v>
      </c>
      <c r="JM22" s="38">
        <f>IF(AND(OR(ISBLANK(JM$9),JM$9=0)=FALSE,OR(JM$9='2. Protocols'!$C21,JM$9='2. Protocols'!$E21,JM$9='2. Protocols'!$G21)),1,0)*'4. Formulations'!$O21</f>
        <v>0</v>
      </c>
      <c r="JN22" s="38">
        <f>IF(AND(OR(ISBLANK(JN$9),JN$9=0)=FALSE,OR(JN$9='2. Protocols'!$C21,JN$9='2. Protocols'!$E21,JN$9='2. Protocols'!$G21)),1,0)*'4. Formulations'!$O21</f>
        <v>0</v>
      </c>
      <c r="JO22" s="38">
        <f>IF(AND(OR(ISBLANK(JO$9),JO$9=0)=FALSE,OR(JO$9='2. Protocols'!$C21,JO$9='2. Protocols'!$E21,JO$9='2. Protocols'!$G21)),1,0)*'4. Formulations'!$O21</f>
        <v>0</v>
      </c>
      <c r="JP22" s="38">
        <f>IF(AND(OR(ISBLANK(JP$9),JP$9=0)=FALSE,OR(JP$9='2. Protocols'!$C21,JP$9='2. Protocols'!$E21,JP$9='2. Protocols'!$G21)),1,0)*'4. Formulations'!$O21</f>
        <v>0</v>
      </c>
      <c r="JQ22" s="38">
        <f>IF(AND(OR(ISBLANK(JQ$9),JQ$9=0)=FALSE,OR(JQ$9='2. Protocols'!$C21,JQ$9='2. Protocols'!$E21,JQ$9='2. Protocols'!$G21)),1,0)*'4. Formulations'!$O21</f>
        <v>0</v>
      </c>
      <c r="JR22" s="38">
        <f>IF(AND(OR(ISBLANK(JR$9),JR$9=0)=FALSE,OR(JR$9='2. Protocols'!$C21,JR$9='2. Protocols'!$E21,JR$9='2. Protocols'!$G21)),1,0)*'4. Formulations'!$O21</f>
        <v>0</v>
      </c>
      <c r="JS22" s="38">
        <f>IF(AND(OR(ISBLANK(JS$9),JS$9=0)=FALSE,OR(JS$9='2. Protocols'!$C21,JS$9='2. Protocols'!$E21,JS$9='2. Protocols'!$G21)),1,0)*'4. Formulations'!$O21</f>
        <v>0</v>
      </c>
      <c r="JT22" s="38">
        <f>IF(AND(OR(ISBLANK(JT$9),JT$9=0)=FALSE,OR(JT$9='2. Protocols'!$C21,JT$9='2. Protocols'!$E21,JT$9='2. Protocols'!$G21)),1,0)*'4. Formulations'!$O21</f>
        <v>0</v>
      </c>
      <c r="JU22" s="38">
        <f>IF(AND(OR(ISBLANK(JU$9),JU$9=0)=FALSE,OR(JU$9='2. Protocols'!$C21,JU$9='2. Protocols'!$E21,JU$9='2. Protocols'!$G21)),1,0)*'4. Formulations'!$O21</f>
        <v>0</v>
      </c>
      <c r="JV22" s="38">
        <f>IF(AND(OR(ISBLANK(JV$9),JV$9=0)=FALSE,OR(JV$9='2. Protocols'!$C21,JV$9='2. Protocols'!$E21,JV$9='2. Protocols'!$G21)),1,0)*'4. Formulations'!$O21</f>
        <v>0</v>
      </c>
      <c r="JW22" s="38">
        <f>IF(AND(OR(ISBLANK(JW$9),JW$9=0)=FALSE,OR(JW$9='2. Protocols'!$C21,JW$9='2. Protocols'!$E21,JW$9='2. Protocols'!$G21)),1,0)*'4. Formulations'!$O21</f>
        <v>0</v>
      </c>
      <c r="JX22" s="38">
        <f>IF(AND(OR(ISBLANK(JX$9),JX$9=0)=FALSE,OR(JX$9='2. Protocols'!$C21,JX$9='2. Protocols'!$E21,JX$9='2. Protocols'!$G21)),1,0)*'4. Formulations'!$O21</f>
        <v>0</v>
      </c>
      <c r="JY22" s="38">
        <f>IF(AND(OR(ISBLANK(JY$9),JY$9=0)=FALSE,OR(JY$9='2. Protocols'!$C21,JY$9='2. Protocols'!$E21,JY$9='2. Protocols'!$G21)),1,0)*'4. Formulations'!$O21</f>
        <v>0</v>
      </c>
      <c r="JZ22" s="38">
        <f>IF(AND(OR(ISBLANK(JZ$9),JZ$9=0)=FALSE,OR(JZ$9='2. Protocols'!$C21,JZ$9='2. Protocols'!$E21,JZ$9='2. Protocols'!$G21)),1,0)*'4. Formulations'!$O21</f>
        <v>0</v>
      </c>
      <c r="KA22" s="38">
        <f>IF(AND(OR(ISBLANK(KA$9),KA$9=0)=FALSE,OR(KA$9='2. Protocols'!$C21,KA$9='2. Protocols'!$E21,KA$9='2. Protocols'!$G21)),1,0)*'4. Formulations'!$O21</f>
        <v>0</v>
      </c>
      <c r="KB22" s="38">
        <f>IF(AND(OR(ISBLANK(KB$9),KB$9=0)=FALSE,OR(KB$9='2. Protocols'!$C21,KB$9='2. Protocols'!$E21,KB$9='2. Protocols'!$G21)),1,0)*'4. Formulations'!$O21</f>
        <v>0</v>
      </c>
      <c r="KC22" s="38">
        <f>IF(AND(OR(ISBLANK(KC$9),KC$9=0)=FALSE,OR(KC$9='2. Protocols'!$C21,KC$9='2. Protocols'!$E21,KC$9='2. Protocols'!$G21)),1,0)*'4. Formulations'!$O21</f>
        <v>0</v>
      </c>
      <c r="KD22" s="38">
        <f>IF(AND(OR(ISBLANK(KD$9),KD$9=0)=FALSE,OR(KD$9='2. Protocols'!$C21,KD$9='2. Protocols'!$E21,KD$9='2. Protocols'!$G21)),1,0)*'4. Formulations'!$O21</f>
        <v>0</v>
      </c>
      <c r="KE22" s="38">
        <f>IF(AND(OR(ISBLANK(KE$9),KE$9=0)=FALSE,OR(KE$9='2. Protocols'!$C21,KE$9='2. Protocols'!$E21,KE$9='2. Protocols'!$G21)),1,0)*'4. Formulations'!$O21</f>
        <v>0</v>
      </c>
      <c r="KG22" s="38">
        <f>IF(AND(OR(ISBLANK(KG$9),KG$9=0)=FALSE,KG$9=$DK22),1,0)*'4. Formulations'!$P21</f>
        <v>0</v>
      </c>
      <c r="KH22" s="38">
        <f>IF(AND(OR(ISBLANK(KH$9),KH$9=0)=FALSE,KH$9=$DK22),1,0)*'4. Formulations'!$P21</f>
        <v>0</v>
      </c>
      <c r="KI22" s="38">
        <f>IF(AND(OR(ISBLANK(KI$9),KI$9=0)=FALSE,KI$9=$DK22),1,0)*'4. Formulations'!$P21</f>
        <v>0</v>
      </c>
      <c r="KJ22" s="38">
        <f>IF(AND(OR(ISBLANK(KJ$9),KJ$9=0)=FALSE,KJ$9=$DK22),1,0)*'4. Formulations'!$P21</f>
        <v>0</v>
      </c>
      <c r="KK22" s="38">
        <f>IF(AND(OR(ISBLANK(KK$9),KK$9=0)=FALSE,KK$9=$DK22),1,0)*'4. Formulations'!$P21</f>
        <v>0</v>
      </c>
      <c r="KL22" s="38">
        <f>IF(AND(OR(ISBLANK(KL$9),KL$9=0)=FALSE,KL$9=$DK22),1,0)*'4. Formulations'!$P21</f>
        <v>0</v>
      </c>
      <c r="KM22" s="38">
        <f>IF(AND(OR(ISBLANK(KM$9),KM$9=0)=FALSE,KM$9=$DK22),1,0)*'4. Formulations'!$P21</f>
        <v>0</v>
      </c>
      <c r="KN22" s="38">
        <f>IF(AND(OR(ISBLANK(KN$9),KN$9=0)=FALSE,KN$9=$DK22),1,0)*'4. Formulations'!$P21</f>
        <v>0</v>
      </c>
      <c r="KO22" s="38">
        <f>IF(AND(OR(ISBLANK(KO$9),KO$9=0)=FALSE,KO$9=$DK22),1,0)*'4. Formulations'!$P21</f>
        <v>0</v>
      </c>
      <c r="KP22" s="38">
        <f>IF(AND(OR(ISBLANK(KP$9),KP$9=0)=FALSE,KP$9=$DK22),1,0)*'4. Formulations'!$P21</f>
        <v>0</v>
      </c>
      <c r="KQ22" s="38">
        <f>IF(AND(OR(ISBLANK(KQ$9),KQ$9=0)=FALSE,KQ$9=$DK22),1,0)*'4. Formulations'!$P21</f>
        <v>0</v>
      </c>
      <c r="KR22" s="38">
        <f>IF(AND(OR(ISBLANK(KR$9),KR$9=0)=FALSE,KR$9=$DK22),1,0)*'4. Formulations'!$P21</f>
        <v>0</v>
      </c>
      <c r="KS22" s="38">
        <f>IF(AND(OR(ISBLANK(KS$9),KS$9=0)=FALSE,KS$9=$DK22),1,0)*'4. Formulations'!$P21</f>
        <v>0</v>
      </c>
      <c r="KU22" s="38">
        <f>IF(AND(OR(ISBLANK(KU$9),KU$9=0)=FALSE,SUM($KG22:$KS22)&gt;0,KU$9='2. Protocols'!$G21),1,0)*'4. Formulations'!$P21</f>
        <v>0</v>
      </c>
      <c r="KV22" s="38">
        <f>IF(AND(OR(ISBLANK(KV$9),KV$9=0)=FALSE,SUM($KG22:$KS22)&gt;0,KV$9='2. Protocols'!$G21),1,0)*'4. Formulations'!$P21</f>
        <v>0</v>
      </c>
      <c r="KW22" s="38">
        <f>IF(AND(OR(ISBLANK(KW$9),KW$9=0)=FALSE,SUM($KG22:$KS22)&gt;0,KW$9='2. Protocols'!$G21),1,0)*'4. Formulations'!$P21</f>
        <v>0</v>
      </c>
      <c r="KX22" s="38">
        <f>IF(AND(OR(ISBLANK(KX$9),KX$9=0)=FALSE,SUM($KG22:$KS22)&gt;0,KX$9='2. Protocols'!$G21),1,0)*'4. Formulations'!$P21</f>
        <v>0</v>
      </c>
      <c r="KY22" s="38">
        <f>IF(AND(OR(ISBLANK(KY$9),KY$9=0)=FALSE,SUM($KG22:$KS22)&gt;0,KY$9='2. Protocols'!$G21),1,0)*'4. Formulations'!$P21</f>
        <v>0</v>
      </c>
      <c r="KZ22" s="38">
        <f>IF(AND(OR(ISBLANK(KZ$9),KZ$9=0)=FALSE,SUM($KG22:$KS22)&gt;0,KZ$9='2. Protocols'!$G21),1,0)*'4. Formulations'!$P21</f>
        <v>0</v>
      </c>
      <c r="LA22" s="38">
        <f>IF(AND(OR(ISBLANK(LA$9),LA$9=0)=FALSE,SUM($KG22:$KS22)&gt;0,LA$9='2. Protocols'!$G21),1,0)*'4. Formulations'!$P21</f>
        <v>0</v>
      </c>
      <c r="LB22" s="38">
        <f>IF(AND(OR(ISBLANK(LB$9),LB$9=0)=FALSE,SUM($KG22:$KS22)&gt;0,LB$9='2. Protocols'!$G21),1,0)*'4. Formulations'!$P21</f>
        <v>0</v>
      </c>
      <c r="LC22" s="38">
        <f>IF(AND(OR(ISBLANK(LC$9),LC$9=0)=FALSE,SUM($KG22:$KS22)&gt;0,LC$9='2. Protocols'!$G21),1,0)*'4. Formulations'!$P21</f>
        <v>0</v>
      </c>
      <c r="LD22" s="38">
        <f>IF(AND(OR(ISBLANK(LD$9),LD$9=0)=FALSE,SUM($KG22:$KS22)&gt;0,LD$9='2. Protocols'!$G21),1,0)*'4. Formulations'!$P21</f>
        <v>0</v>
      </c>
      <c r="LE22" s="38">
        <f>IF(AND(OR(ISBLANK(LE$9),LE$9=0)=FALSE,SUM($KG22:$KS22)&gt;0,LE$9='2. Protocols'!$G21),1,0)*'4. Formulations'!$P21</f>
        <v>0</v>
      </c>
      <c r="LF22" s="38">
        <f>IF(AND(OR(ISBLANK(LF$9),LF$9=0)=FALSE,SUM($KG22:$KS22)&gt;0,LF$9='2. Protocols'!$G21),1,0)*'4. Formulations'!$P21</f>
        <v>0</v>
      </c>
      <c r="LG22" s="38">
        <f>IF(AND(OR(ISBLANK(LG$9),LG$9=0)=FALSE,SUM($KG22:$KS22)&gt;0,LG$9='2. Protocols'!$G21),1,0)*'4. Formulations'!$P21</f>
        <v>0</v>
      </c>
      <c r="LH22" s="38">
        <f>IF(AND(OR(ISBLANK(LH$9),LH$9=0)=FALSE,SUM($KG22:$KS22)&gt;0,LH$9='2. Protocols'!$G21),1,0)*'4. Formulations'!$P21</f>
        <v>0</v>
      </c>
      <c r="LI22" s="38">
        <f>IF(AND(OR(ISBLANK(LI$9),LI$9=0)=FALSE,SUM($KG22:$KS22)&gt;0,LI$9='2. Protocols'!$G21),1,0)*'4. Formulations'!$P21</f>
        <v>0</v>
      </c>
      <c r="LJ22" s="38">
        <f>IF(AND(OR(ISBLANK(LJ$9),LJ$9=0)=FALSE,SUM($KG22:$KS22)&gt;0,LJ$9='2. Protocols'!$G21),1,0)*'4. Formulations'!$P21</f>
        <v>0</v>
      </c>
      <c r="LK22" s="38">
        <f>IF(AND(OR(ISBLANK(LK$9),LK$9=0)=FALSE,SUM($KG22:$KS22)&gt;0,LK$9='2. Protocols'!$G21),1,0)*'4. Formulations'!$P21</f>
        <v>0</v>
      </c>
      <c r="LL22" s="38">
        <f>IF(AND(OR(ISBLANK(LL$9),LL$9=0)=FALSE,SUM($KG22:$KS22)&gt;0,LL$9='2. Protocols'!$G21),1,0)*'4. Formulations'!$P21</f>
        <v>0</v>
      </c>
      <c r="LM22" s="38">
        <f>IF(AND(OR(ISBLANK(LM$9),LM$9=0)=FALSE,SUM($KG22:$KS22)&gt;0,LM$9='2. Protocols'!$G21),1,0)*'4. Formulations'!$P21</f>
        <v>0</v>
      </c>
      <c r="LN22" s="38">
        <f>IF(AND(OR(ISBLANK(LN$9),LN$9=0)=FALSE,SUM($KG22:$KS22)&gt;0,LN$9='2. Protocols'!$G21),1,0)*'4. Formulations'!$P21</f>
        <v>0</v>
      </c>
      <c r="LO22" s="38">
        <f>IF(AND(OR(ISBLANK(LO$9),LO$9=0)=FALSE,SUM($KG22:$KS22)&gt;0,LO$9='2. Protocols'!$G21),1,0)*'4. Formulations'!$P21</f>
        <v>0</v>
      </c>
      <c r="LP22" s="38">
        <f>IF(AND(OR(ISBLANK(LP$9),LP$9=0)=FALSE,SUM($KG22:$KS22)&gt;0,LP$9='2. Protocols'!$G21),1,0)*'4. Formulations'!$P21</f>
        <v>0</v>
      </c>
      <c r="LR22" s="38">
        <f>IF(AND(OR(ISBLANK(LR$9),LR$9=0)=FALSE,LR$9=$DL22),1,0)*'4. Formulations'!$Q21</f>
        <v>0</v>
      </c>
      <c r="LS22" s="38">
        <f>IF(AND(OR(ISBLANK(LS$9),LS$9=0)=FALSE,LS$9=$DL22),1,0)*'4. Formulations'!$Q21</f>
        <v>0</v>
      </c>
      <c r="LT22" s="38">
        <f>IF(AND(OR(ISBLANK(LT$9),LT$9=0)=FALSE,LT$9=$DL22),1,0)*'4. Formulations'!$Q21</f>
        <v>0</v>
      </c>
      <c r="LU22" s="38">
        <f>IF(AND(OR(ISBLANK(LU$9),LU$9=0)=FALSE,LU$9=$DL22),1,0)*'4. Formulations'!$Q21</f>
        <v>0</v>
      </c>
      <c r="LV22" s="38">
        <f>IF(AND(OR(ISBLANK(LV$9),LV$9=0)=FALSE,LV$9=$DL22),1,0)*'4. Formulations'!$Q21</f>
        <v>0</v>
      </c>
      <c r="LW22" s="38">
        <f>IF(AND(OR(ISBLANK(LW$9),LW$9=0)=FALSE,LW$9=$DL22),1,0)*'4. Formulations'!$Q21</f>
        <v>0</v>
      </c>
      <c r="LX22" s="38">
        <f>IF(AND(OR(ISBLANK(LX$9),LX$9=0)=FALSE,LX$9=$DL22),1,0)*'4. Formulations'!$Q21</f>
        <v>0</v>
      </c>
      <c r="LY22" s="38">
        <f>IF(AND(OR(ISBLANK(LY$9),LY$9=0)=FALSE,LY$9=$DL22),1,0)*'4. Formulations'!$Q21</f>
        <v>0</v>
      </c>
      <c r="LZ22" s="38">
        <f>IF(AND(OR(ISBLANK(LZ$9),LZ$9=0)=FALSE,LZ$9=$DL22),1,0)*'4. Formulations'!$Q21</f>
        <v>0</v>
      </c>
      <c r="MA22" s="38">
        <f>IF(AND(OR(ISBLANK(MA$9),MA$9=0)=FALSE,MA$9=$DL22),1,0)*'4. Formulations'!$Q21</f>
        <v>0</v>
      </c>
      <c r="MB22" s="38">
        <f>IF(AND(OR(ISBLANK(MB$9),MB$9=0)=FALSE,MB$9=$DL22),1,0)*'4. Formulations'!$Q21</f>
        <v>0</v>
      </c>
      <c r="MC22" s="38">
        <f>IF(AND(OR(ISBLANK(MC$9),MC$9=0)=FALSE,MC$9=$DL22),1,0)*'4. Formulations'!$Q21</f>
        <v>0</v>
      </c>
      <c r="MD22" s="38">
        <f>IF(AND(OR(ISBLANK(MD$9),MD$9=0)=FALSE,MD$9=$DL22),1,0)*'4. Formulations'!$Q21</f>
        <v>0</v>
      </c>
      <c r="ME22" s="38">
        <f>IF(AND(OR(ISBLANK(ME$9),ME$9=0)=FALSE,ME$9=$DL22),1,0)*'4. Formulations'!$Q21</f>
        <v>0</v>
      </c>
      <c r="MF22" s="38">
        <f>IF(AND(OR(ISBLANK(MF$9),MF$9=0)=FALSE,MF$9=$DL22),1,0)*'4. Formulations'!$Q21</f>
        <v>0</v>
      </c>
    </row>
    <row r="23" spans="2:344" x14ac:dyDescent="0.3">
      <c r="B23" s="2"/>
      <c r="C23" s="129" t="str">
        <f>IF('2. Protocols'!C22&amp;"+"&amp;'2. Protocols'!E22&amp;"+"&amp;'2. Protocols'!G22="++","",'2. Protocols'!C22&amp;"+"&amp;'2. Protocols'!E22&amp;"+"&amp;'2. Protocols'!G22)</f>
        <v/>
      </c>
      <c r="D23" s="18"/>
      <c r="F23" s="114" t="str">
        <f>IFERROR('2. Protocols'!J22*'1. General Inputs'!$J$6,"")</f>
        <v/>
      </c>
      <c r="G23" s="114" t="str">
        <f>IFERROR(MAX(F23*(1+'1. General Inputs'!$AW$16+HLOOKUP(G$7,'1. General Inputs'!$AW$10:$AY$12,ROWS('1. General Inputs'!$AU$10:$AU$12),0))+(CHOOSE(G$7,'1. General Inputs'!$J$8,'1. General Inputs'!$L$8,'1. General Inputs'!$N$8)/12)*CHOOSE(G$7,'2. Protocols'!$K22,'2. Protocols'!$L22,'2. Protocols'!$M22)+'3. ARV Substitutions'!L48,0),"")</f>
        <v/>
      </c>
      <c r="H23" s="114" t="str">
        <f>IFERROR(MAX(G23*(1+'1. General Inputs'!$AW$16+HLOOKUP(H$7,'1. General Inputs'!$AW$10:$AY$12,ROWS('1. General Inputs'!$AU$10:$AU$12),0))+(CHOOSE(H$7,'1. General Inputs'!$J$8,'1. General Inputs'!$L$8,'1. General Inputs'!$N$8)/12)*CHOOSE(H$7,'2. Protocols'!$K22,'2. Protocols'!$L22,'2. Protocols'!$M22)+'3. ARV Substitutions'!M48,0),"")</f>
        <v/>
      </c>
      <c r="I23" s="114" t="str">
        <f>IFERROR(MAX(H23*(1+'1. General Inputs'!$AW$16+HLOOKUP(I$7,'1. General Inputs'!$AW$10:$AY$12,ROWS('1. General Inputs'!$AU$10:$AU$12),0))+(CHOOSE(I$7,'1. General Inputs'!$J$8,'1. General Inputs'!$L$8,'1. General Inputs'!$N$8)/12)*CHOOSE(I$7,'2. Protocols'!$K22,'2. Protocols'!$L22,'2. Protocols'!$M22)+'3. ARV Substitutions'!N48,0),"")</f>
        <v/>
      </c>
      <c r="J23" s="114" t="str">
        <f>IFERROR(MAX(I23*(1+'1. General Inputs'!$AW$16+HLOOKUP(J$7,'1. General Inputs'!$AW$10:$AY$12,ROWS('1. General Inputs'!$AU$10:$AU$12),0))+(CHOOSE(J$7,'1. General Inputs'!$J$8,'1. General Inputs'!$L$8,'1. General Inputs'!$N$8)/12)*CHOOSE(J$7,'2. Protocols'!$K22,'2. Protocols'!$L22,'2. Protocols'!$M22)+'3. ARV Substitutions'!O48,0),"")</f>
        <v/>
      </c>
      <c r="K23" s="114" t="str">
        <f>IFERROR(MAX(J23*(1+'1. General Inputs'!$AW$16+HLOOKUP(K$7,'1. General Inputs'!$AW$10:$AY$12,ROWS('1. General Inputs'!$AU$10:$AU$12),0))+(CHOOSE(K$7,'1. General Inputs'!$J$8,'1. General Inputs'!$L$8,'1. General Inputs'!$N$8)/12)*CHOOSE(K$7,'2. Protocols'!$K22,'2. Protocols'!$L22,'2. Protocols'!$M22)+'3. ARV Substitutions'!P48,0),"")</f>
        <v/>
      </c>
      <c r="L23" s="114" t="str">
        <f>IFERROR(MAX(K23*(1+'1. General Inputs'!$AW$16+HLOOKUP(L$7,'1. General Inputs'!$AW$10:$AY$12,ROWS('1. General Inputs'!$AU$10:$AU$12),0))+(CHOOSE(L$7,'1. General Inputs'!$J$8,'1. General Inputs'!$L$8,'1. General Inputs'!$N$8)/12)*CHOOSE(L$7,'2. Protocols'!$K22,'2. Protocols'!$L22,'2. Protocols'!$M22)+'3. ARV Substitutions'!Q48,0),"")</f>
        <v/>
      </c>
      <c r="M23" s="114" t="str">
        <f>IFERROR(MAX(L23*(1+'1. General Inputs'!$AW$16+HLOOKUP(M$7,'1. General Inputs'!$AW$10:$AY$12,ROWS('1. General Inputs'!$AU$10:$AU$12),0))+(CHOOSE(M$7,'1. General Inputs'!$J$8,'1. General Inputs'!$L$8,'1. General Inputs'!$N$8)/12)*CHOOSE(M$7,'2. Protocols'!$K22,'2. Protocols'!$L22,'2. Protocols'!$M22)+'3. ARV Substitutions'!R48,0),"")</f>
        <v/>
      </c>
      <c r="N23" s="114" t="str">
        <f>IFERROR(MAX(M23*(1+'1. General Inputs'!$AW$16+HLOOKUP(N$7,'1. General Inputs'!$AW$10:$AY$12,ROWS('1. General Inputs'!$AU$10:$AU$12),0))+(CHOOSE(N$7,'1. General Inputs'!$J$8,'1. General Inputs'!$L$8,'1. General Inputs'!$N$8)/12)*CHOOSE(N$7,'2. Protocols'!$K22,'2. Protocols'!$L22,'2. Protocols'!$M22)+'3. ARV Substitutions'!S48,0),"")</f>
        <v/>
      </c>
      <c r="O23" s="114" t="str">
        <f>IFERROR(MAX(N23*(1+'1. General Inputs'!$AW$16+HLOOKUP(O$7,'1. General Inputs'!$AW$10:$AY$12,ROWS('1. General Inputs'!$AU$10:$AU$12),0))+(CHOOSE(O$7,'1. General Inputs'!$J$8,'1. General Inputs'!$L$8,'1. General Inputs'!$N$8)/12)*CHOOSE(O$7,'2. Protocols'!$K22,'2. Protocols'!$L22,'2. Protocols'!$M22)+'3. ARV Substitutions'!T48,0),"")</f>
        <v/>
      </c>
      <c r="P23" s="114" t="str">
        <f>IFERROR(MAX(O23*(1+'1. General Inputs'!$AW$16+HLOOKUP(P$7,'1. General Inputs'!$AW$10:$AY$12,ROWS('1. General Inputs'!$AU$10:$AU$12),0))+(CHOOSE(P$7,'1. General Inputs'!$J$8,'1. General Inputs'!$L$8,'1. General Inputs'!$N$8)/12)*CHOOSE(P$7,'2. Protocols'!$K22,'2. Protocols'!$L22,'2. Protocols'!$M22)+'3. ARV Substitutions'!U48,0),"")</f>
        <v/>
      </c>
      <c r="Q23" s="114" t="str">
        <f>IFERROR(MAX(P23*(1+'1. General Inputs'!$AW$16+HLOOKUP(Q$7,'1. General Inputs'!$AW$10:$AY$12,ROWS('1. General Inputs'!$AU$10:$AU$12),0))+(CHOOSE(Q$7,'1. General Inputs'!$J$8,'1. General Inputs'!$L$8,'1. General Inputs'!$N$8)/12)*CHOOSE(Q$7,'2. Protocols'!$K22,'2. Protocols'!$L22,'2. Protocols'!$M22)+'3. ARV Substitutions'!V48,0),"")</f>
        <v/>
      </c>
      <c r="R23" s="114" t="str">
        <f>IFERROR(MAX(Q23*(1+'1. General Inputs'!$AW$16+HLOOKUP(R$7,'1. General Inputs'!$AW$10:$AY$12,ROWS('1. General Inputs'!$AU$10:$AU$12),0))+(CHOOSE(R$7,'1. General Inputs'!$J$8,'1. General Inputs'!$L$8,'1. General Inputs'!$N$8)/12)*CHOOSE(R$7,'2. Protocols'!$K22,'2. Protocols'!$L22,'2. Protocols'!$M22)+'3. ARV Substitutions'!W48,0),"")</f>
        <v/>
      </c>
      <c r="S23" s="114" t="str">
        <f>IFERROR(MAX(R23*(1+'1. General Inputs'!$AW$16+HLOOKUP(S$7,'1. General Inputs'!$AW$10:$AY$12,ROWS('1. General Inputs'!$AU$10:$AU$12),0))+(CHOOSE(S$7,'1. General Inputs'!$J$8,'1. General Inputs'!$L$8,'1. General Inputs'!$N$8)/12)*CHOOSE(S$7,'2. Protocols'!$K22,'2. Protocols'!$L22,'2. Protocols'!$M22)+'3. ARV Substitutions'!X48,0),"")</f>
        <v/>
      </c>
      <c r="T23" s="114" t="str">
        <f>IFERROR(MAX(S23*(1+'1. General Inputs'!$AW$16+HLOOKUP(T$7,'1. General Inputs'!$AW$10:$AY$12,ROWS('1. General Inputs'!$AU$10:$AU$12),0))+(CHOOSE(T$7,'1. General Inputs'!$J$8,'1. General Inputs'!$L$8,'1. General Inputs'!$N$8)/12)*CHOOSE(T$7,'2. Protocols'!$K22,'2. Protocols'!$L22,'2. Protocols'!$M22)+'3. ARV Substitutions'!Y48,0),"")</f>
        <v/>
      </c>
      <c r="U23" s="114" t="str">
        <f>IFERROR(MAX(T23*(1+'1. General Inputs'!$AW$16+HLOOKUP(U$7,'1. General Inputs'!$AW$10:$AY$12,ROWS('1. General Inputs'!$AU$10:$AU$12),0))+(CHOOSE(U$7,'1. General Inputs'!$J$8,'1. General Inputs'!$L$8,'1. General Inputs'!$N$8)/12)*CHOOSE(U$7,'2. Protocols'!$K22,'2. Protocols'!$L22,'2. Protocols'!$M22)+'3. ARV Substitutions'!Z48,0),"")</f>
        <v/>
      </c>
      <c r="V23" s="114" t="str">
        <f>IFERROR(MAX(U23*(1+'1. General Inputs'!$AW$16+HLOOKUP(V$7,'1. General Inputs'!$AW$10:$AY$12,ROWS('1. General Inputs'!$AU$10:$AU$12),0))+(CHOOSE(V$7,'1. General Inputs'!$J$8,'1. General Inputs'!$L$8,'1. General Inputs'!$N$8)/12)*CHOOSE(V$7,'2. Protocols'!$K22,'2. Protocols'!$L22,'2. Protocols'!$M22)+'3. ARV Substitutions'!AA48,0),"")</f>
        <v/>
      </c>
      <c r="W23" s="114" t="str">
        <f>IFERROR(MAX(V23*(1+'1. General Inputs'!$AW$16+HLOOKUP(W$7,'1. General Inputs'!$AW$10:$AY$12,ROWS('1. General Inputs'!$AU$10:$AU$12),0))+(CHOOSE(W$7,'1. General Inputs'!$J$8,'1. General Inputs'!$L$8,'1. General Inputs'!$N$8)/12)*CHOOSE(W$7,'2. Protocols'!$K22,'2. Protocols'!$L22,'2. Protocols'!$M22)+'3. ARV Substitutions'!AB48,0),"")</f>
        <v/>
      </c>
      <c r="X23" s="114" t="str">
        <f>IFERROR(MAX(W23*(1+'1. General Inputs'!$AW$16+HLOOKUP(X$7,'1. General Inputs'!$AW$10:$AY$12,ROWS('1. General Inputs'!$AU$10:$AU$12),0))+(CHOOSE(X$7,'1. General Inputs'!$J$8,'1. General Inputs'!$L$8,'1. General Inputs'!$N$8)/12)*CHOOSE(X$7,'2. Protocols'!$K22,'2. Protocols'!$L22,'2. Protocols'!$M22)+'3. ARV Substitutions'!AC48,0),"")</f>
        <v/>
      </c>
      <c r="Y23" s="114" t="str">
        <f>IFERROR(MAX(X23*(1+'1. General Inputs'!$AW$16+HLOOKUP(Y$7,'1. General Inputs'!$AW$10:$AY$12,ROWS('1. General Inputs'!$AU$10:$AU$12),0))+(CHOOSE(Y$7,'1. General Inputs'!$J$8,'1. General Inputs'!$L$8,'1. General Inputs'!$N$8)/12)*CHOOSE(Y$7,'2. Protocols'!$K22,'2. Protocols'!$L22,'2. Protocols'!$M22)+'3. ARV Substitutions'!AD48,0),"")</f>
        <v/>
      </c>
      <c r="Z23" s="114" t="str">
        <f>IFERROR(MAX(Y23*(1+'1. General Inputs'!$AW$16+HLOOKUP(Z$7,'1. General Inputs'!$AW$10:$AY$12,ROWS('1. General Inputs'!$AU$10:$AU$12),0))+(CHOOSE(Z$7,'1. General Inputs'!$J$8,'1. General Inputs'!$L$8,'1. General Inputs'!$N$8)/12)*CHOOSE(Z$7,'2. Protocols'!$K22,'2. Protocols'!$L22,'2. Protocols'!$M22)+'3. ARV Substitutions'!AE48,0),"")</f>
        <v/>
      </c>
      <c r="AA23" s="114" t="str">
        <f>IFERROR(MAX(Z23*(1+'1. General Inputs'!$AW$16+HLOOKUP(AA$7,'1. General Inputs'!$AW$10:$AY$12,ROWS('1. General Inputs'!$AU$10:$AU$12),0))+(CHOOSE(AA$7,'1. General Inputs'!$J$8,'1. General Inputs'!$L$8,'1. General Inputs'!$N$8)/12)*CHOOSE(AA$7,'2. Protocols'!$K22,'2. Protocols'!$L22,'2. Protocols'!$M22)+'3. ARV Substitutions'!AF48,0),"")</f>
        <v/>
      </c>
      <c r="AB23" s="114" t="str">
        <f>IFERROR(MAX(AA23*(1+'1. General Inputs'!$AW$16+HLOOKUP(AB$7,'1. General Inputs'!$AW$10:$AY$12,ROWS('1. General Inputs'!$AU$10:$AU$12),0))+(CHOOSE(AB$7,'1. General Inputs'!$J$8,'1. General Inputs'!$L$8,'1. General Inputs'!$N$8)/12)*CHOOSE(AB$7,'2. Protocols'!$K22,'2. Protocols'!$L22,'2. Protocols'!$M22)+'3. ARV Substitutions'!AG48,0),"")</f>
        <v/>
      </c>
      <c r="AC23" s="114" t="str">
        <f>IFERROR(MAX(AB23*(1+'1. General Inputs'!$AW$16+HLOOKUP(AC$7,'1. General Inputs'!$AW$10:$AY$12,ROWS('1. General Inputs'!$AU$10:$AU$12),0))+(CHOOSE(AC$7,'1. General Inputs'!$J$8,'1. General Inputs'!$L$8,'1. General Inputs'!$N$8)/12)*CHOOSE(AC$7,'2. Protocols'!$K22,'2. Protocols'!$L22,'2. Protocols'!$M22)+'3. ARV Substitutions'!AH48,0),"")</f>
        <v/>
      </c>
      <c r="AD23" s="114" t="str">
        <f>IFERROR(MAX(AC23*(1+'1. General Inputs'!$AW$16+HLOOKUP(AD$7,'1. General Inputs'!$AW$10:$AY$12,ROWS('1. General Inputs'!$AU$10:$AU$12),0))+(CHOOSE(AD$7,'1. General Inputs'!$J$8,'1. General Inputs'!$L$8,'1. General Inputs'!$N$8)/12)*CHOOSE(AD$7,'2. Protocols'!$K22,'2. Protocols'!$L22,'2. Protocols'!$M22)+'3. ARV Substitutions'!AI48,0),"")</f>
        <v/>
      </c>
      <c r="AE23" s="114" t="str">
        <f>IFERROR(MAX(AD23*(1+'1. General Inputs'!$AW$16+HLOOKUP(AE$7,'1. General Inputs'!$AW$10:$AY$12,ROWS('1. General Inputs'!$AU$10:$AU$12),0))+(CHOOSE(AE$7,'1. General Inputs'!$J$8,'1. General Inputs'!$L$8,'1. General Inputs'!$N$8)/12)*CHOOSE(AE$7,'2. Protocols'!$K22,'2. Protocols'!$L22,'2. Protocols'!$M22)+'3. ARV Substitutions'!AJ48,0),"")</f>
        <v/>
      </c>
      <c r="AF23" s="114" t="str">
        <f>IFERROR(MAX(AE23*(1+'1. General Inputs'!$AW$16+HLOOKUP(AF$7,'1. General Inputs'!$AW$10:$AY$12,ROWS('1. General Inputs'!$AU$10:$AU$12),0))+(CHOOSE(AF$7,'1. General Inputs'!$J$8,'1. General Inputs'!$L$8,'1. General Inputs'!$N$8)/12)*CHOOSE(AF$7,'2. Protocols'!$K22,'2. Protocols'!$L22,'2. Protocols'!$M22)+'3. ARV Substitutions'!AK48,0),"")</f>
        <v/>
      </c>
      <c r="AG23" s="114" t="str">
        <f>IFERROR(MAX(AF23*(1+'1. General Inputs'!$AW$16+HLOOKUP(AG$7,'1. General Inputs'!$AW$10:$AY$12,ROWS('1. General Inputs'!$AU$10:$AU$12),0))+(CHOOSE(AG$7,'1. General Inputs'!$J$8,'1. General Inputs'!$L$8,'1. General Inputs'!$N$8)/12)*CHOOSE(AG$7,'2. Protocols'!$K22,'2. Protocols'!$L22,'2. Protocols'!$M22)+'3. ARV Substitutions'!AL48,0),"")</f>
        <v/>
      </c>
      <c r="AH23" s="114" t="str">
        <f>IFERROR(MAX(AG23*(1+'1. General Inputs'!$AW$16+HLOOKUP(AH$7,'1. General Inputs'!$AW$10:$AY$12,ROWS('1. General Inputs'!$AU$10:$AU$12),0))+(CHOOSE(AH$7,'1. General Inputs'!$J$8,'1. General Inputs'!$L$8,'1. General Inputs'!$N$8)/12)*CHOOSE(AH$7,'2. Protocols'!$K22,'2. Protocols'!$L22,'2. Protocols'!$M22)+'3. ARV Substitutions'!AM48,0),"")</f>
        <v/>
      </c>
      <c r="AI23" s="114" t="str">
        <f>IFERROR(MAX(AH23*(1+'1. General Inputs'!$AW$16+HLOOKUP(AI$7,'1. General Inputs'!$AW$10:$AY$12,ROWS('1. General Inputs'!$AU$10:$AU$12),0))+(CHOOSE(AI$7,'1. General Inputs'!$J$8,'1. General Inputs'!$L$8,'1. General Inputs'!$N$8)/12)*CHOOSE(AI$7,'2. Protocols'!$K22,'2. Protocols'!$L22,'2. Protocols'!$M22)+'3. ARV Substitutions'!AN48,0),"")</f>
        <v/>
      </c>
      <c r="AJ23" s="114" t="str">
        <f>IFERROR(MAX(AI23*(1+'1. General Inputs'!$AW$16+HLOOKUP(AJ$7,'1. General Inputs'!$AW$10:$AY$12,ROWS('1. General Inputs'!$AU$10:$AU$12),0))+(CHOOSE(AJ$7,'1. General Inputs'!$J$8,'1. General Inputs'!$L$8,'1. General Inputs'!$N$8)/12)*CHOOSE(AJ$7,'2. Protocols'!$K22,'2. Protocols'!$L22,'2. Protocols'!$M22)+'3. ARV Substitutions'!AO48,0),"")</f>
        <v/>
      </c>
      <c r="AK23" s="114" t="str">
        <f>IFERROR(MAX(AJ23*(1+'1. General Inputs'!$AW$16+HLOOKUP(AK$7,'1. General Inputs'!$AW$10:$AY$12,ROWS('1. General Inputs'!$AU$10:$AU$12),0))+(CHOOSE(AK$7,'1. General Inputs'!$J$8,'1. General Inputs'!$L$8,'1. General Inputs'!$N$8)/12)*CHOOSE(AK$7,'2. Protocols'!$K22,'2. Protocols'!$L22,'2. Protocols'!$M22)+'3. ARV Substitutions'!AP48,0),"")</f>
        <v/>
      </c>
      <c r="AL23" s="114" t="str">
        <f>IFERROR(MAX(AK23*(1+'1. General Inputs'!$AW$16+HLOOKUP(AL$7,'1. General Inputs'!$AW$10:$AY$12,ROWS('1. General Inputs'!$AU$10:$AU$12),0))+(CHOOSE(AL$7,'1. General Inputs'!$J$8,'1. General Inputs'!$L$8,'1. General Inputs'!$N$8)/12)*CHOOSE(AL$7,'2. Protocols'!$K22,'2. Protocols'!$L22,'2. Protocols'!$M22)+'3. ARV Substitutions'!AQ48,0),"")</f>
        <v/>
      </c>
      <c r="AM23" s="114" t="str">
        <f>IFERROR(MAX(AL23*(1+'1. General Inputs'!$AW$16+HLOOKUP(AM$7,'1. General Inputs'!$AW$10:$AY$12,ROWS('1. General Inputs'!$AU$10:$AU$12),0))+(CHOOSE(AM$7,'1. General Inputs'!$J$8,'1. General Inputs'!$L$8,'1. General Inputs'!$N$8)/12)*CHOOSE(AM$7,'2. Protocols'!$K22,'2. Protocols'!$L22,'2. Protocols'!$M22)+'3. ARV Substitutions'!AR48,0),"")</f>
        <v/>
      </c>
      <c r="AN23" s="114" t="str">
        <f>IFERROR(MAX(AM23*(1+'1. General Inputs'!$AW$16+HLOOKUP(AN$7,'1. General Inputs'!$AW$10:$AY$12,ROWS('1. General Inputs'!$AU$10:$AU$12),0))+(CHOOSE(AN$7,'1. General Inputs'!$J$8,'1. General Inputs'!$L$8,'1. General Inputs'!$N$8)/12)*CHOOSE(AN$7,'2. Protocols'!$K22,'2. Protocols'!$L22,'2. Protocols'!$M22)+'3. ARV Substitutions'!AS48,0),"")</f>
        <v/>
      </c>
      <c r="AO23" s="114" t="str">
        <f>IFERROR(MAX(AN23*(1+'1. General Inputs'!$AW$16+HLOOKUP(AO$7,'1. General Inputs'!$AW$10:$AY$12,ROWS('1. General Inputs'!$AU$10:$AU$12),0))+(CHOOSE(AO$7,'1. General Inputs'!$J$8,'1. General Inputs'!$L$8,'1. General Inputs'!$N$8)/12)*CHOOSE(AO$7,'2. Protocols'!$K22,'2. Protocols'!$L22,'2. Protocols'!$M22)+'3. ARV Substitutions'!AT48,0),"")</f>
        <v/>
      </c>
      <c r="AP23" s="114" t="str">
        <f>IFERROR(MAX(AO23*(1+'1. General Inputs'!$AW$16+HLOOKUP(AP$7,'1. General Inputs'!$AW$10:$AY$12,ROWS('1. General Inputs'!$AU$10:$AU$12),0))+(CHOOSE(AP$7,'1. General Inputs'!$J$8,'1. General Inputs'!$L$8,'1. General Inputs'!$N$8)/12)*CHOOSE(AP$7,'2. Protocols'!$K22,'2. Protocols'!$L22,'2. Protocols'!$M22)+'3. ARV Substitutions'!AU48,0),"")</f>
        <v/>
      </c>
      <c r="BZ23" s="88" t="e">
        <f t="shared" si="11"/>
        <v>#VALUE!</v>
      </c>
      <c r="CA23" s="88" t="e">
        <f t="shared" si="12"/>
        <v>#VALUE!</v>
      </c>
      <c r="CB23" s="88" t="e">
        <f t="shared" si="13"/>
        <v>#VALUE!</v>
      </c>
      <c r="CC23" s="88" t="e">
        <f t="shared" si="14"/>
        <v>#VALUE!</v>
      </c>
      <c r="CD23" s="88" t="e">
        <f t="shared" si="15"/>
        <v>#VALUE!</v>
      </c>
      <c r="CE23" s="88" t="e">
        <f t="shared" si="16"/>
        <v>#VALUE!</v>
      </c>
      <c r="CF23" s="88" t="e">
        <f t="shared" si="17"/>
        <v>#VALUE!</v>
      </c>
      <c r="CG23" s="88" t="e">
        <f t="shared" si="18"/>
        <v>#VALUE!</v>
      </c>
      <c r="CH23" s="88" t="e">
        <f t="shared" si="19"/>
        <v>#VALUE!</v>
      </c>
      <c r="CI23" s="88" t="e">
        <f t="shared" si="20"/>
        <v>#VALUE!</v>
      </c>
      <c r="CJ23" s="88" t="e">
        <f t="shared" si="21"/>
        <v>#VALUE!</v>
      </c>
      <c r="CK23" s="88" t="e">
        <f t="shared" si="22"/>
        <v>#VALUE!</v>
      </c>
      <c r="CL23" s="88" t="e">
        <f t="shared" si="23"/>
        <v>#VALUE!</v>
      </c>
      <c r="CM23" s="88" t="e">
        <f t="shared" si="24"/>
        <v>#VALUE!</v>
      </c>
      <c r="CN23" s="88" t="e">
        <f t="shared" si="25"/>
        <v>#VALUE!</v>
      </c>
      <c r="CO23" s="88" t="e">
        <f t="shared" si="26"/>
        <v>#VALUE!</v>
      </c>
      <c r="CP23" s="88" t="e">
        <f t="shared" si="27"/>
        <v>#VALUE!</v>
      </c>
      <c r="CQ23" s="88" t="e">
        <f t="shared" si="28"/>
        <v>#VALUE!</v>
      </c>
      <c r="CR23" s="88" t="e">
        <f t="shared" si="29"/>
        <v>#VALUE!</v>
      </c>
      <c r="CS23" s="88" t="e">
        <f t="shared" si="30"/>
        <v>#VALUE!</v>
      </c>
      <c r="CT23" s="88" t="e">
        <f t="shared" si="31"/>
        <v>#VALUE!</v>
      </c>
      <c r="CU23" s="88" t="e">
        <f t="shared" si="32"/>
        <v>#VALUE!</v>
      </c>
      <c r="CV23" s="88" t="e">
        <f t="shared" si="33"/>
        <v>#VALUE!</v>
      </c>
      <c r="CW23" s="88" t="e">
        <f t="shared" si="34"/>
        <v>#VALUE!</v>
      </c>
      <c r="CX23" s="88" t="e">
        <f t="shared" si="35"/>
        <v>#VALUE!</v>
      </c>
      <c r="CY23" s="88" t="e">
        <f t="shared" si="36"/>
        <v>#VALUE!</v>
      </c>
      <c r="CZ23" s="88" t="e">
        <f t="shared" si="37"/>
        <v>#VALUE!</v>
      </c>
      <c r="DA23" s="88" t="e">
        <f t="shared" si="38"/>
        <v>#VALUE!</v>
      </c>
      <c r="DB23" s="88" t="e">
        <f t="shared" si="39"/>
        <v>#VALUE!</v>
      </c>
      <c r="DC23" s="88" t="e">
        <f t="shared" si="40"/>
        <v>#VALUE!</v>
      </c>
      <c r="DD23" s="88" t="e">
        <f t="shared" si="41"/>
        <v>#VALUE!</v>
      </c>
      <c r="DE23" s="88" t="e">
        <f t="shared" si="42"/>
        <v>#VALUE!</v>
      </c>
      <c r="DF23" s="88" t="e">
        <f t="shared" si="43"/>
        <v>#VALUE!</v>
      </c>
      <c r="DG23" s="88" t="e">
        <f t="shared" si="44"/>
        <v>#VALUE!</v>
      </c>
      <c r="DH23" s="88" t="e">
        <f t="shared" si="45"/>
        <v>#VALUE!</v>
      </c>
      <c r="DI23" s="88" t="e">
        <f t="shared" si="46"/>
        <v>#VALUE!</v>
      </c>
      <c r="DK23" s="27" t="str">
        <f>CONCATENATE('2. Protocols'!C22, '2. Protocols'!D22, '2. Protocols'!E22)</f>
        <v>+</v>
      </c>
      <c r="DL23" s="27" t="str">
        <f>CONCATENATE('2. Protocols'!C22, '2. Protocols'!D22, '2. Protocols'!E22, '2. Protocols'!F22, '2. Protocols'!G22,)</f>
        <v>++</v>
      </c>
      <c r="DN23" s="38">
        <f>IF(AND(OR(ISBLANK(DN$9),DN$9=0)=FALSE,OR(DN$9='2. Protocols'!$C22,DN$9='2. Protocols'!$E22,DN$9='2. Protocols'!$G22)),1,0)*'4. Formulations'!$I22</f>
        <v>0</v>
      </c>
      <c r="DO23" s="38">
        <f>IF(AND(OR(ISBLANK(DO$9),DO$9=0)=FALSE,OR(DO$9='2. Protocols'!$C22,DO$9='2. Protocols'!$E22,DO$9='2. Protocols'!$G22)),1,0)*'4. Formulations'!$I22</f>
        <v>0</v>
      </c>
      <c r="DP23" s="38">
        <f>IF(AND(OR(ISBLANK(DP$9),DP$9=0)=FALSE,OR(DP$9='2. Protocols'!$C22,DP$9='2. Protocols'!$E22,DP$9='2. Protocols'!$G22)),1,0)*'4. Formulations'!$I22</f>
        <v>0</v>
      </c>
      <c r="DQ23" s="38">
        <f>IF(AND(OR(ISBLANK(DQ$9),DQ$9=0)=FALSE,OR(DQ$9='2. Protocols'!$C22,DQ$9='2. Protocols'!$E22,DQ$9='2. Protocols'!$G22)),1,0)*'4. Formulations'!$I22</f>
        <v>0</v>
      </c>
      <c r="DR23" s="38">
        <f>IF(AND(OR(ISBLANK(DR$9),DR$9=0)=FALSE,OR(DR$9='2. Protocols'!$C22,DR$9='2. Protocols'!$E22,DR$9='2. Protocols'!$G22)),1,0)*'4. Formulations'!$I22</f>
        <v>0</v>
      </c>
      <c r="DS23" s="38">
        <f>IF(AND(OR(ISBLANK(DS$9),DS$9=0)=FALSE,OR(DS$9='2. Protocols'!$C22,DS$9='2. Protocols'!$E22,DS$9='2. Protocols'!$G22)),1,0)*'4. Formulations'!$I22</f>
        <v>0</v>
      </c>
      <c r="DT23" s="38">
        <f>IF(AND(OR(ISBLANK(DT$9),DT$9=0)=FALSE,OR(DT$9='2. Protocols'!$C22,DT$9='2. Protocols'!$E22,DT$9='2. Protocols'!$G22)),1,0)*'4. Formulations'!$I22</f>
        <v>0</v>
      </c>
      <c r="DU23" s="38">
        <f>IF(AND(OR(ISBLANK(DU$9),DU$9=0)=FALSE,OR(DU$9='2. Protocols'!$C22,DU$9='2. Protocols'!$E22,DU$9='2. Protocols'!$G22)),1,0)*'4. Formulations'!$I22</f>
        <v>0</v>
      </c>
      <c r="DV23" s="38">
        <f>IF(AND(OR(ISBLANK(DV$9),DV$9=0)=FALSE,OR(DV$9='2. Protocols'!$C22,DV$9='2. Protocols'!$E22,DV$9='2. Protocols'!$G22)),1,0)*'4. Formulations'!$I22</f>
        <v>0</v>
      </c>
      <c r="DW23" s="38">
        <f>IF(AND(OR(ISBLANK(DW$9),DW$9=0)=FALSE,OR(DW$9='2. Protocols'!$C22,DW$9='2. Protocols'!$E22,DW$9='2. Protocols'!$G22)),1,0)*'4. Formulations'!$I22</f>
        <v>0</v>
      </c>
      <c r="DX23" s="38">
        <f>IF(AND(OR(ISBLANK(DX$9),DX$9=0)=FALSE,OR(DX$9='2. Protocols'!$C22,DX$9='2. Protocols'!$E22,DX$9='2. Protocols'!$G22)),1,0)*'4. Formulations'!$I22</f>
        <v>0</v>
      </c>
      <c r="DY23" s="38">
        <f>IF(AND(OR(ISBLANK(DY$9),DY$9=0)=FALSE,OR(DY$9='2. Protocols'!$C22,DY$9='2. Protocols'!$E22,DY$9='2. Protocols'!$G22)),1,0)*'4. Formulations'!$I22</f>
        <v>0</v>
      </c>
      <c r="DZ23" s="38">
        <f>IF(AND(OR(ISBLANK(DZ$9),DZ$9=0)=FALSE,OR(DZ$9='2. Protocols'!$C22,DZ$9='2. Protocols'!$E22,DZ$9='2. Protocols'!$G22)),1,0)*'4. Formulations'!$I22</f>
        <v>0</v>
      </c>
      <c r="EA23" s="38">
        <f>IF(AND(OR(ISBLANK(EA$9),EA$9=0)=FALSE,OR(EA$9='2. Protocols'!$C22,EA$9='2. Protocols'!$E22,EA$9='2. Protocols'!$G22)),1,0)*'4. Formulations'!$I22</f>
        <v>0</v>
      </c>
      <c r="EB23" s="38">
        <f>IF(AND(OR(ISBLANK(EB$9),EB$9=0)=FALSE,OR(EB$9='2. Protocols'!$C22,EB$9='2. Protocols'!$E22,EB$9='2. Protocols'!$G22)),1,0)*'4. Formulations'!$I22</f>
        <v>0</v>
      </c>
      <c r="EC23" s="38">
        <f>IF(AND(OR(ISBLANK(EC$9),EC$9=0)=FALSE,OR(EC$9='2. Protocols'!$C22,EC$9='2. Protocols'!$E22,EC$9='2. Protocols'!$G22)),1,0)*'4. Formulations'!$I22</f>
        <v>0</v>
      </c>
      <c r="ED23" s="38">
        <f>IF(AND(OR(ISBLANK(ED$9),ED$9=0)=FALSE,OR(ED$9='2. Protocols'!$C22,ED$9='2. Protocols'!$E22,ED$9='2. Protocols'!$G22)),1,0)*'4. Formulations'!$I22</f>
        <v>0</v>
      </c>
      <c r="EE23" s="38">
        <f>IF(AND(OR(ISBLANK(EE$9),EE$9=0)=FALSE,OR(EE$9='2. Protocols'!$C22,EE$9='2. Protocols'!$E22,EE$9='2. Protocols'!$G22)),1,0)*'4. Formulations'!$I22</f>
        <v>0</v>
      </c>
      <c r="EF23" s="38">
        <f>IF(AND(OR(ISBLANK(EF$9),EF$9=0)=FALSE,OR(EF$9='2. Protocols'!$C22,EF$9='2. Protocols'!$E22,EF$9='2. Protocols'!$G22)),1,0)*'4. Formulations'!$I22</f>
        <v>0</v>
      </c>
      <c r="EG23" s="38">
        <f>IF(AND(OR(ISBLANK(EG$9),EG$9=0)=FALSE,OR(EG$9='2. Protocols'!$C22,EG$9='2. Protocols'!$E22,EG$9='2. Protocols'!$G22)),1,0)*'4. Formulations'!$I22</f>
        <v>0</v>
      </c>
      <c r="EH23" s="38">
        <f>IF(AND(OR(ISBLANK(EH$9),EH$9=0)=FALSE,OR(EH$9='2. Protocols'!$C22,EH$9='2. Protocols'!$E22,EH$9='2. Protocols'!$G22)),1,0)*'4. Formulations'!$I22</f>
        <v>0</v>
      </c>
      <c r="EI23" s="38">
        <f>IF(AND(OR(ISBLANK(EI$9),EI$9=0)=FALSE,OR(EI$9='2. Protocols'!$C22,EI$9='2. Protocols'!$E22,EI$9='2. Protocols'!$G22)),1,0)*'4. Formulations'!$I22</f>
        <v>0</v>
      </c>
      <c r="EK23" s="38">
        <f>IF(AND(OR(ISBLANK(EK$9),EK$9=0)=FALSE,EK$9=$DK23),1,0)*'4. Formulations'!$J22</f>
        <v>0</v>
      </c>
      <c r="EL23" s="38">
        <f>IF(AND(OR(ISBLANK(EL$9),EL$9=0)=FALSE,EL$9=$DK23),1,0)*'4. Formulations'!$J22</f>
        <v>0</v>
      </c>
      <c r="EM23" s="38">
        <f>IF(AND(OR(ISBLANK(EM$9),EM$9=0)=FALSE,EM$9=$DK23),1,0)*'4. Formulations'!$J22</f>
        <v>0</v>
      </c>
      <c r="EN23" s="38">
        <f>IF(AND(OR(ISBLANK(EN$9),EN$9=0)=FALSE,EN$9=$DK23),1,0)*'4. Formulations'!$J22</f>
        <v>0</v>
      </c>
      <c r="EO23" s="38">
        <f>IF(AND(OR(ISBLANK(EO$9),EO$9=0)=FALSE,EO$9=$DK23),1,0)*'4. Formulations'!$J22</f>
        <v>0</v>
      </c>
      <c r="EP23" s="38">
        <f>IF(AND(OR(ISBLANK(EP$9),EP$9=0)=FALSE,EP$9=$DK23),1,0)*'4. Formulations'!$J22</f>
        <v>0</v>
      </c>
      <c r="EQ23" s="38">
        <f>IF(AND(OR(ISBLANK(EQ$9),EQ$9=0)=FALSE,EQ$9=$DK23),1,0)*'4. Formulations'!$J22</f>
        <v>0</v>
      </c>
      <c r="ER23" s="38">
        <f>IF(AND(OR(ISBLANK(ER$9),ER$9=0)=FALSE,ER$9=$DK23),1,0)*'4. Formulations'!$J22</f>
        <v>0</v>
      </c>
      <c r="ES23" s="38">
        <f>IF(AND(OR(ISBLANK(ES$9),ES$9=0)=FALSE,ES$9=$DK23),1,0)*'4. Formulations'!$J22</f>
        <v>0</v>
      </c>
      <c r="ET23" s="38">
        <f>IF(AND(OR(ISBLANK(ET$9),ET$9=0)=FALSE,ET$9=$DK23),1,0)*'4. Formulations'!$J22</f>
        <v>0</v>
      </c>
      <c r="EU23" s="38">
        <f>IF(AND(OR(ISBLANK(EU$9),EU$9=0)=FALSE,EU$9=$DK23),1,0)*'4. Formulations'!$J22</f>
        <v>0</v>
      </c>
      <c r="EV23" s="38">
        <f>IF(AND(OR(ISBLANK(EV$9),EV$9=0)=FALSE,EV$9=$DK23),1,0)*'4. Formulations'!$J22</f>
        <v>0</v>
      </c>
      <c r="EW23" s="38">
        <f>IF(AND(OR(ISBLANK(EW$9),EW$9=0)=FALSE,EW$9=$DK23),1,0)*'4. Formulations'!$J22</f>
        <v>0</v>
      </c>
      <c r="EY23" s="38">
        <f>IF(AND(OR(ISBLANK(EY$9),EY$9=0)=FALSE,SUM($EK23:$EW23)&gt;0,EY$9='2. Protocols'!$G22),1,0)*'4. Formulations'!$J22</f>
        <v>0</v>
      </c>
      <c r="EZ23" s="38">
        <f>IF(AND(OR(ISBLANK(EZ$9),EZ$9=0)=FALSE,SUM($EK23:$EW23)&gt;0,EZ$9='2. Protocols'!$G22),1,0)*'4. Formulations'!$J22</f>
        <v>0</v>
      </c>
      <c r="FA23" s="38">
        <f>IF(AND(OR(ISBLANK(FA$9),FA$9=0)=FALSE,SUM($EK23:$EW23)&gt;0,FA$9='2. Protocols'!$G22),1,0)*'4. Formulations'!$J22</f>
        <v>0</v>
      </c>
      <c r="FB23" s="38">
        <f>IF(AND(OR(ISBLANK(FB$9),FB$9=0)=FALSE,SUM($EK23:$EW23)&gt;0,FB$9='2. Protocols'!$G22),1,0)*'4. Formulations'!$J22</f>
        <v>0</v>
      </c>
      <c r="FC23" s="38">
        <f>IF(AND(OR(ISBLANK(FC$9),FC$9=0)=FALSE,SUM($EK23:$EW23)&gt;0,FC$9='2. Protocols'!$G22),1,0)*'4. Formulations'!$J22</f>
        <v>0</v>
      </c>
      <c r="FD23" s="38">
        <f>IF(AND(OR(ISBLANK(FD$9),FD$9=0)=FALSE,SUM($EK23:$EW23)&gt;0,FD$9='2. Protocols'!$G22),1,0)*'4. Formulations'!$J22</f>
        <v>0</v>
      </c>
      <c r="FE23" s="38">
        <f>IF(AND(OR(ISBLANK(FE$9),FE$9=0)=FALSE,SUM($EK23:$EW23)&gt;0,FE$9='2. Protocols'!$G22),1,0)*'4. Formulations'!$J22</f>
        <v>0</v>
      </c>
      <c r="FF23" s="38">
        <f>IF(AND(OR(ISBLANK(FF$9),FF$9=0)=FALSE,SUM($EK23:$EW23)&gt;0,FF$9='2. Protocols'!$G22),1,0)*'4. Formulations'!$J22</f>
        <v>0</v>
      </c>
      <c r="FG23" s="38">
        <f>IF(AND(OR(ISBLANK(FG$9),FG$9=0)=FALSE,SUM($EK23:$EW23)&gt;0,FG$9='2. Protocols'!$G22),1,0)*'4. Formulations'!$J22</f>
        <v>0</v>
      </c>
      <c r="FH23" s="38">
        <f>IF(AND(OR(ISBLANK(FH$9),FH$9=0)=FALSE,SUM($EK23:$EW23)&gt;0,FH$9='2. Protocols'!$G22),1,0)*'4. Formulations'!$J22</f>
        <v>0</v>
      </c>
      <c r="FI23" s="38">
        <f>IF(AND(OR(ISBLANK(FI$9),FI$9=0)=FALSE,SUM($EK23:$EW23)&gt;0,FI$9='2. Protocols'!$G22),1,0)*'4. Formulations'!$J22</f>
        <v>0</v>
      </c>
      <c r="FJ23" s="38">
        <f>IF(AND(OR(ISBLANK(FJ$9),FJ$9=0)=FALSE,SUM($EK23:$EW23)&gt;0,FJ$9='2. Protocols'!$G22),1,0)*'4. Formulations'!$J22</f>
        <v>0</v>
      </c>
      <c r="FK23" s="38">
        <f>IF(AND(OR(ISBLANK(FK$9),FK$9=0)=FALSE,SUM($EK23:$EW23)&gt;0,FK$9='2. Protocols'!$G22),1,0)*'4. Formulations'!$J22</f>
        <v>0</v>
      </c>
      <c r="FL23" s="38">
        <f>IF(AND(OR(ISBLANK(FL$9),FL$9=0)=FALSE,SUM($EK23:$EW23)&gt;0,FL$9='2. Protocols'!$G22),1,0)*'4. Formulations'!$J22</f>
        <v>0</v>
      </c>
      <c r="FM23" s="38">
        <f>IF(AND(OR(ISBLANK(FM$9),FM$9=0)=FALSE,SUM($EK23:$EW23)&gt;0,FM$9='2. Protocols'!$G22),1,0)*'4. Formulations'!$J22</f>
        <v>0</v>
      </c>
      <c r="FN23" s="38">
        <f>IF(AND(OR(ISBLANK(FN$9),FN$9=0)=FALSE,SUM($EK23:$EW23)&gt;0,FN$9='2. Protocols'!$G22),1,0)*'4. Formulations'!$J22</f>
        <v>0</v>
      </c>
      <c r="FO23" s="38">
        <f>IF(AND(OR(ISBLANK(FO$9),FO$9=0)=FALSE,SUM($EK23:$EW23)&gt;0,FO$9='2. Protocols'!$G22),1,0)*'4. Formulations'!$J22</f>
        <v>0</v>
      </c>
      <c r="FP23" s="38">
        <f>IF(AND(OR(ISBLANK(FP$9),FP$9=0)=FALSE,SUM($EK23:$EW23)&gt;0,FP$9='2. Protocols'!$G22),1,0)*'4. Formulations'!$J22</f>
        <v>0</v>
      </c>
      <c r="FQ23" s="38">
        <f>IF(AND(OR(ISBLANK(FQ$9),FQ$9=0)=FALSE,SUM($EK23:$EW23)&gt;0,FQ$9='2. Protocols'!$G22),1,0)*'4. Formulations'!$J22</f>
        <v>0</v>
      </c>
      <c r="FR23" s="38">
        <f>IF(AND(OR(ISBLANK(FR$9),FR$9=0)=FALSE,SUM($EK23:$EW23)&gt;0,FR$9='2. Protocols'!$G22),1,0)*'4. Formulations'!$J22</f>
        <v>0</v>
      </c>
      <c r="FS23" s="38">
        <f>IF(AND(OR(ISBLANK(FS$9),FS$9=0)=FALSE,SUM($EK23:$EW23)&gt;0,FS$9='2. Protocols'!$G22),1,0)*'4. Formulations'!$J22</f>
        <v>0</v>
      </c>
      <c r="FT23" s="38">
        <f>IF(AND(OR(ISBLANK(FT$9),FT$9=0)=FALSE,SUM($EK23:$EW23)&gt;0,FT$9='2. Protocols'!$G22),1,0)*'4. Formulations'!$J22</f>
        <v>0</v>
      </c>
      <c r="FV23" s="38">
        <f>IF(AND(OR(ISBLANK(EY$9),EY$9=0)=FALSE,FV$9=$DL23),1,0)*'4. Formulations'!$K22</f>
        <v>0</v>
      </c>
      <c r="FW23" s="38">
        <f>IF(AND(OR(ISBLANK(EZ$9),EZ$9=0)=FALSE,FW$9=$DL23),1,0)*'4. Formulations'!$K22</f>
        <v>0</v>
      </c>
      <c r="FX23" s="38">
        <f>IF(AND(OR(ISBLANK(FA$9),FA$9=0)=FALSE,FX$9=$DL23),1,0)*'4. Formulations'!$K22</f>
        <v>0</v>
      </c>
      <c r="FY23" s="38">
        <f>IF(AND(OR(ISBLANK(FB$9),FB$9=0)=FALSE,FY$9=$DL23),1,0)*'4. Formulations'!$K22</f>
        <v>0</v>
      </c>
      <c r="FZ23" s="38">
        <f>IF(AND(OR(ISBLANK(FC$9),FC$9=0)=FALSE,FZ$9=$DL23),1,0)*'4. Formulations'!$K22</f>
        <v>0</v>
      </c>
      <c r="GA23" s="38">
        <f>IF(AND(OR(ISBLANK(FD$9),FD$9=0)=FALSE,GA$9=$DL23),1,0)*'4. Formulations'!$K22</f>
        <v>0</v>
      </c>
      <c r="GB23" s="38">
        <f>IF(AND(OR(ISBLANK(FE$9),FE$9=0)=FALSE,GB$9=$DL23),1,0)*'4. Formulations'!$K22</f>
        <v>0</v>
      </c>
      <c r="GC23" s="38">
        <f>IF(AND(OR(ISBLANK(FF$9),FF$9=0)=FALSE,GC$9=$DL23),1,0)*'4. Formulations'!$K22</f>
        <v>0</v>
      </c>
      <c r="GD23" s="38">
        <f>IF(AND(OR(ISBLANK(FG$9),FG$9=0)=FALSE,GD$9=$DL23),1,0)*'4. Formulations'!$K22</f>
        <v>0</v>
      </c>
      <c r="GE23" s="38">
        <f>IF(AND(OR(ISBLANK(FH$9),FH$9=0)=FALSE,GE$9=$DL23),1,0)*'4. Formulations'!$K22</f>
        <v>0</v>
      </c>
      <c r="GF23" s="38">
        <f>IF(AND(OR(ISBLANK(FI$9),FI$9=0)=FALSE,GF$9=$DL23),1,0)*'4. Formulations'!$K22</f>
        <v>0</v>
      </c>
      <c r="GG23" s="38">
        <f>IF(AND(OR(ISBLANK(FJ$9),FJ$9=0)=FALSE,GG$9=$DL23),1,0)*'4. Formulations'!$K22</f>
        <v>0</v>
      </c>
      <c r="GH23" s="38">
        <f>IF(AND(OR(ISBLANK(FK$9),FK$9=0)=FALSE,GH$9=$DL23),1,0)*'4. Formulations'!$K22</f>
        <v>0</v>
      </c>
      <c r="GI23" s="38">
        <f>IF(AND(OR(ISBLANK(FL$9),FL$9=0)=FALSE,GI$9=$DL23),1,0)*'4. Formulations'!$K22</f>
        <v>0</v>
      </c>
      <c r="GJ23" s="38">
        <f>IF(AND(OR(ISBLANK(FM$9),FM$9=0)=FALSE,GJ$9=$DL23),1,0)*'4. Formulations'!$K22</f>
        <v>0</v>
      </c>
      <c r="GL23" s="38">
        <f>IF(AND(OR(ISBLANK(GL$9),GL$9=0)=FALSE,OR(GL$9='2. Protocols'!$C22,GL$9='2. Protocols'!$E22,GL$9='2. Protocols'!$G22)),1,0)*'4. Formulations'!$L22</f>
        <v>0</v>
      </c>
      <c r="GM23" s="38">
        <f>IF(AND(OR(ISBLANK(GM$9),GM$9=0)=FALSE,OR(GM$9='2. Protocols'!$C22,GM$9='2. Protocols'!$E22,GM$9='2. Protocols'!$G22)),1,0)*'4. Formulations'!$L22</f>
        <v>0</v>
      </c>
      <c r="GN23" s="38">
        <f>IF(AND(OR(ISBLANK(GN$9),GN$9=0)=FALSE,OR(GN$9='2. Protocols'!$C22,GN$9='2. Protocols'!$E22,GN$9='2. Protocols'!$G22)),1,0)*'4. Formulations'!$L22</f>
        <v>0</v>
      </c>
      <c r="GO23" s="38">
        <f>IF(AND(OR(ISBLANK(GO$9),GO$9=0)=FALSE,OR(GO$9='2. Protocols'!$C22,GO$9='2. Protocols'!$E22,GO$9='2. Protocols'!$G22)),1,0)*'4. Formulations'!$L22</f>
        <v>0</v>
      </c>
      <c r="GP23" s="38">
        <f>IF(AND(OR(ISBLANK(GP$9),GP$9=0)=FALSE,OR(GP$9='2. Protocols'!$C22,GP$9='2. Protocols'!$E22,GP$9='2. Protocols'!$G22)),1,0)*'4. Formulations'!$L22</f>
        <v>0</v>
      </c>
      <c r="GQ23" s="38">
        <f>IF(AND(OR(ISBLANK(GQ$9),GQ$9=0)=FALSE,OR(GQ$9='2. Protocols'!$C22,GQ$9='2. Protocols'!$E22,GQ$9='2. Protocols'!$G22)),1,0)*'4. Formulations'!$L22</f>
        <v>0</v>
      </c>
      <c r="GR23" s="38">
        <f>IF(AND(OR(ISBLANK(GR$9),GR$9=0)=FALSE,OR(GR$9='2. Protocols'!$C22,GR$9='2. Protocols'!$E22,GR$9='2. Protocols'!$G22)),1,0)*'4. Formulations'!$L22</f>
        <v>0</v>
      </c>
      <c r="GS23" s="38">
        <f>IF(AND(OR(ISBLANK(GS$9),GS$9=0)=FALSE,OR(GS$9='2. Protocols'!$C22,GS$9='2. Protocols'!$E22,GS$9='2. Protocols'!$G22)),1,0)*'4. Formulations'!$L22</f>
        <v>0</v>
      </c>
      <c r="GT23" s="38">
        <f>IF(AND(OR(ISBLANK(GT$9),GT$9=0)=FALSE,OR(GT$9='2. Protocols'!$C22,GT$9='2. Protocols'!$E22,GT$9='2. Protocols'!$G22)),1,0)*'4. Formulations'!$L22</f>
        <v>0</v>
      </c>
      <c r="GU23" s="38">
        <f>IF(AND(OR(ISBLANK(GU$9),GU$9=0)=FALSE,OR(GU$9='2. Protocols'!$C22,GU$9='2. Protocols'!$E22,GU$9='2. Protocols'!$G22)),1,0)*'4. Formulations'!$L22</f>
        <v>0</v>
      </c>
      <c r="GV23" s="38">
        <f>IF(AND(OR(ISBLANK(GV$9),GV$9=0)=FALSE,OR(GV$9='2. Protocols'!$C22,GV$9='2. Protocols'!$E22,GV$9='2. Protocols'!$G22)),1,0)*'4. Formulations'!$L22</f>
        <v>0</v>
      </c>
      <c r="GW23" s="38">
        <f>IF(AND(OR(ISBLANK(GW$9),GW$9=0)=FALSE,OR(GW$9='2. Protocols'!$C22,GW$9='2. Protocols'!$E22,GW$9='2. Protocols'!$G22)),1,0)*'4. Formulations'!$L22</f>
        <v>0</v>
      </c>
      <c r="GX23" s="38">
        <f>IF(AND(OR(ISBLANK(GX$9),GX$9=0)=FALSE,OR(GX$9='2. Protocols'!$C22,GX$9='2. Protocols'!$E22,GX$9='2. Protocols'!$G22)),1,0)*'4. Formulations'!$L22</f>
        <v>0</v>
      </c>
      <c r="GY23" s="38">
        <f>IF(AND(OR(ISBLANK(GY$9),GY$9=0)=FALSE,OR(GY$9='2. Protocols'!$C22,GY$9='2. Protocols'!$E22,GY$9='2. Protocols'!$G22)),1,0)*'4. Formulations'!$L22</f>
        <v>0</v>
      </c>
      <c r="GZ23" s="38">
        <f>IF(AND(OR(ISBLANK(GZ$9),GZ$9=0)=FALSE,OR(GZ$9='2. Protocols'!$C22,GZ$9='2. Protocols'!$E22,GZ$9='2. Protocols'!$G22)),1,0)*'4. Formulations'!$L22</f>
        <v>0</v>
      </c>
      <c r="HA23" s="38">
        <f>IF(AND(OR(ISBLANK(HA$9),HA$9=0)=FALSE,OR(HA$9='2. Protocols'!$C22,HA$9='2. Protocols'!$E22,HA$9='2. Protocols'!$G22)),1,0)*'4. Formulations'!$L22</f>
        <v>0</v>
      </c>
      <c r="HB23" s="38">
        <f>IF(AND(OR(ISBLANK(HB$9),HB$9=0)=FALSE,OR(HB$9='2. Protocols'!$C22,HB$9='2. Protocols'!$E22,HB$9='2. Protocols'!$G22)),1,0)*'4. Formulations'!$L22</f>
        <v>0</v>
      </c>
      <c r="HC23" s="38">
        <f>IF(AND(OR(ISBLANK(HC$9),HC$9=0)=FALSE,OR(HC$9='2. Protocols'!$C22,HC$9='2. Protocols'!$E22,HC$9='2. Protocols'!$G22)),1,0)*'4. Formulations'!$L22</f>
        <v>0</v>
      </c>
      <c r="HD23" s="38">
        <f>IF(AND(OR(ISBLANK(HD$9),HD$9=0)=FALSE,OR(HD$9='2. Protocols'!$C22,HD$9='2. Protocols'!$E22,HD$9='2. Protocols'!$G22)),1,0)*'4. Formulations'!$L22</f>
        <v>0</v>
      </c>
      <c r="HE23" s="38">
        <f>IF(AND(OR(ISBLANK(HE$9),HE$9=0)=FALSE,OR(HE$9='2. Protocols'!$C22,HE$9='2. Protocols'!$E22,HE$9='2. Protocols'!$G22)),1,0)*'4. Formulations'!$L22</f>
        <v>0</v>
      </c>
      <c r="HF23" s="38">
        <f>IF(AND(OR(ISBLANK(HF$9),HF$9=0)=FALSE,OR(HF$9='2. Protocols'!$C22,HF$9='2. Protocols'!$E22,HF$9='2. Protocols'!$G22)),1,0)*'4. Formulations'!$L22</f>
        <v>0</v>
      </c>
      <c r="HG23" s="38">
        <f>IF(AND(OR(ISBLANK(HG$9),HG$9=0)=FALSE,OR(HG$9='2. Protocols'!$C22,HG$9='2. Protocols'!$E22,HG$9='2. Protocols'!$G22)),1,0)*'4. Formulations'!$L22</f>
        <v>0</v>
      </c>
      <c r="HI23" s="38">
        <f>IF(AND(OR(ISBLANK(HI$9),HI$9=0)=FALSE,HI$9=$DK23),1,0)*'4. Formulations'!$M22</f>
        <v>0</v>
      </c>
      <c r="HJ23" s="38">
        <f>IF(AND(OR(ISBLANK(HJ$9),HJ$9=0)=FALSE,HJ$9=$DK23),1,0)*'4. Formulations'!$M22</f>
        <v>0</v>
      </c>
      <c r="HK23" s="38">
        <f>IF(AND(OR(ISBLANK(HK$9),HK$9=0)=FALSE,HK$9=$DK23),1,0)*'4. Formulations'!$M22</f>
        <v>0</v>
      </c>
      <c r="HL23" s="38">
        <f>IF(AND(OR(ISBLANK(HL$9),HL$9=0)=FALSE,HL$9=$DK23),1,0)*'4. Formulations'!$M22</f>
        <v>0</v>
      </c>
      <c r="HM23" s="38">
        <f>IF(AND(OR(ISBLANK(HM$9),HM$9=0)=FALSE,HM$9=$DK23),1,0)*'4. Formulations'!$M22</f>
        <v>0</v>
      </c>
      <c r="HN23" s="38">
        <f>IF(AND(OR(ISBLANK(HN$9),HN$9=0)=FALSE,HN$9=$DK23),1,0)*'4. Formulations'!$M22</f>
        <v>0</v>
      </c>
      <c r="HO23" s="38">
        <f>IF(AND(OR(ISBLANK(HO$9),HO$9=0)=FALSE,HO$9=$DK23),1,0)*'4. Formulations'!$M22</f>
        <v>0</v>
      </c>
      <c r="HP23" s="38">
        <f>IF(AND(OR(ISBLANK(HP$9),HP$9=0)=FALSE,HP$9=$DK23),1,0)*'4. Formulations'!$M22</f>
        <v>0</v>
      </c>
      <c r="HQ23" s="38">
        <f>IF(AND(OR(ISBLANK(HQ$9),HQ$9=0)=FALSE,HQ$9=$DK23),1,0)*'4. Formulations'!$M22</f>
        <v>0</v>
      </c>
      <c r="HR23" s="38">
        <f>IF(AND(OR(ISBLANK(HR$9),HR$9=0)=FALSE,HR$9=$DK23),1,0)*'4. Formulations'!$M22</f>
        <v>0</v>
      </c>
      <c r="HS23" s="38">
        <f>IF(AND(OR(ISBLANK(HS$9),HS$9=0)=FALSE,HS$9=$DK23),1,0)*'4. Formulations'!$M22</f>
        <v>0</v>
      </c>
      <c r="HT23" s="38">
        <f>IF(AND(OR(ISBLANK(HT$9),HT$9=0)=FALSE,HT$9=$DK23),1,0)*'4. Formulations'!$M22</f>
        <v>0</v>
      </c>
      <c r="HU23" s="38">
        <f>IF(AND(OR(ISBLANK(HU$9),HU$9=0)=FALSE,HU$9=$DK23),1,0)*'4. Formulations'!$M22</f>
        <v>0</v>
      </c>
      <c r="HW23" s="38">
        <f>IF(AND(OR(ISBLANK(HW$9),HW$9=0)=FALSE,SUM($HI23:$HU23)&gt;0,HW$9='2. Protocols'!$G22),1,0)*'4. Formulations'!$M22</f>
        <v>0</v>
      </c>
      <c r="HX23" s="38">
        <f>IF(AND(OR(ISBLANK(HX$9),HX$9=0)=FALSE,SUM($HI23:$HU23)&gt;0,HX$9='2. Protocols'!$G22),1,0)*'4. Formulations'!$M22</f>
        <v>0</v>
      </c>
      <c r="HY23" s="38">
        <f>IF(AND(OR(ISBLANK(HY$9),HY$9=0)=FALSE,SUM($HI23:$HU23)&gt;0,HY$9='2. Protocols'!$G22),1,0)*'4. Formulations'!$M22</f>
        <v>0</v>
      </c>
      <c r="HZ23" s="38">
        <f>IF(AND(OR(ISBLANK(HZ$9),HZ$9=0)=FALSE,SUM($HI23:$HU23)&gt;0,HZ$9='2. Protocols'!$G22),1,0)*'4. Formulations'!$M22</f>
        <v>0</v>
      </c>
      <c r="IA23" s="38">
        <f>IF(AND(OR(ISBLANK(IA$9),IA$9=0)=FALSE,SUM($HI23:$HU23)&gt;0,IA$9='2. Protocols'!$G22),1,0)*'4. Formulations'!$M22</f>
        <v>0</v>
      </c>
      <c r="IB23" s="38">
        <f>IF(AND(OR(ISBLANK(IB$9),IB$9=0)=FALSE,SUM($HI23:$HU23)&gt;0,IB$9='2. Protocols'!$G22),1,0)*'4. Formulations'!$M22</f>
        <v>0</v>
      </c>
      <c r="IC23" s="38">
        <f>IF(AND(OR(ISBLANK(IC$9),IC$9=0)=FALSE,SUM($HI23:$HU23)&gt;0,IC$9='2. Protocols'!$G22),1,0)*'4. Formulations'!$M22</f>
        <v>0</v>
      </c>
      <c r="ID23" s="38">
        <f>IF(AND(OR(ISBLANK(ID$9),ID$9=0)=FALSE,SUM($HI23:$HU23)&gt;0,ID$9='2. Protocols'!$G22),1,0)*'4. Formulations'!$M22</f>
        <v>0</v>
      </c>
      <c r="IE23" s="38">
        <f>IF(AND(OR(ISBLANK(IE$9),IE$9=0)=FALSE,SUM($HI23:$HU23)&gt;0,IE$9='2. Protocols'!$G22),1,0)*'4. Formulations'!$M22</f>
        <v>0</v>
      </c>
      <c r="IF23" s="38">
        <f>IF(AND(OR(ISBLANK(IF$9),IF$9=0)=FALSE,SUM($HI23:$HU23)&gt;0,IF$9='2. Protocols'!$G22),1,0)*'4. Formulations'!$M22</f>
        <v>0</v>
      </c>
      <c r="IG23" s="38">
        <f>IF(AND(OR(ISBLANK(IG$9),IG$9=0)=FALSE,SUM($HI23:$HU23)&gt;0,IG$9='2. Protocols'!$G22),1,0)*'4. Formulations'!$M22</f>
        <v>0</v>
      </c>
      <c r="IH23" s="38">
        <f>IF(AND(OR(ISBLANK(IH$9),IH$9=0)=FALSE,SUM($HI23:$HU23)&gt;0,IH$9='2. Protocols'!$G22),1,0)*'4. Formulations'!$M22</f>
        <v>0</v>
      </c>
      <c r="II23" s="38">
        <f>IF(AND(OR(ISBLANK(II$9),II$9=0)=FALSE,SUM($HI23:$HU23)&gt;0,II$9='2. Protocols'!$G22),1,0)*'4. Formulations'!$M22</f>
        <v>0</v>
      </c>
      <c r="IJ23" s="38">
        <f>IF(AND(OR(ISBLANK(IJ$9),IJ$9=0)=FALSE,SUM($HI23:$HU23)&gt;0,IJ$9='2. Protocols'!$G22),1,0)*'4. Formulations'!$M22</f>
        <v>0</v>
      </c>
      <c r="IK23" s="38">
        <f>IF(AND(OR(ISBLANK(IK$9),IK$9=0)=FALSE,SUM($HI23:$HU23)&gt;0,IK$9='2. Protocols'!$G22),1,0)*'4. Formulations'!$M22</f>
        <v>0</v>
      </c>
      <c r="IL23" s="38">
        <f>IF(AND(OR(ISBLANK(IL$9),IL$9=0)=FALSE,SUM($HI23:$HU23)&gt;0,IL$9='2. Protocols'!$G22),1,0)*'4. Formulations'!$M22</f>
        <v>0</v>
      </c>
      <c r="IM23" s="38">
        <f>IF(AND(OR(ISBLANK(IM$9),IM$9=0)=FALSE,SUM($HI23:$HU23)&gt;0,IM$9='2. Protocols'!$G22),1,0)*'4. Formulations'!$M22</f>
        <v>0</v>
      </c>
      <c r="IN23" s="38">
        <f>IF(AND(OR(ISBLANK(IN$9),IN$9=0)=FALSE,SUM($HI23:$HU23)&gt;0,IN$9='2. Protocols'!$G22),1,0)*'4. Formulations'!$M22</f>
        <v>0</v>
      </c>
      <c r="IO23" s="38">
        <f>IF(AND(OR(ISBLANK(IO$9),IO$9=0)=FALSE,SUM($HI23:$HU23)&gt;0,IO$9='2. Protocols'!$G22),1,0)*'4. Formulations'!$M22</f>
        <v>0</v>
      </c>
      <c r="IP23" s="38">
        <f>IF(AND(OR(ISBLANK(IP$9),IP$9=0)=FALSE,SUM($HI23:$HU23)&gt;0,IP$9='2. Protocols'!$G22),1,0)*'4. Formulations'!$M22</f>
        <v>0</v>
      </c>
      <c r="IQ23" s="38">
        <f>IF(AND(OR(ISBLANK(IQ$9),IQ$9=0)=FALSE,SUM($HI23:$HU23)&gt;0,IQ$9='2. Protocols'!$G22),1,0)*'4. Formulations'!$M22</f>
        <v>0</v>
      </c>
      <c r="IR23" s="38">
        <f>IF(AND(OR(ISBLANK(IR$9),IR$9=0)=FALSE,SUM($HI23:$HU23)&gt;0,IR$9='2. Protocols'!$G22),1,0)*'4. Formulations'!$M22</f>
        <v>0</v>
      </c>
      <c r="IT23" s="38">
        <f>IF(AND(OR(ISBLANK(IT$9),IT$9=0)=FALSE,IT$9=$DL23),1,0)*'4. Formulations'!$N22</f>
        <v>0</v>
      </c>
      <c r="IU23" s="38">
        <f>IF(AND(OR(ISBLANK(IU$9),IU$9=0)=FALSE,IU$9=$DL23),1,0)*'4. Formulations'!$N22</f>
        <v>0</v>
      </c>
      <c r="IV23" s="38">
        <f>IF(AND(OR(ISBLANK(IV$9),IV$9=0)=FALSE,IV$9=$DL23),1,0)*'4. Formulations'!$N22</f>
        <v>0</v>
      </c>
      <c r="IW23" s="38">
        <f>IF(AND(OR(ISBLANK(IW$9),IW$9=0)=FALSE,IW$9=$DL23),1,0)*'4. Formulations'!$N22</f>
        <v>0</v>
      </c>
      <c r="IX23" s="38">
        <f>IF(AND(OR(ISBLANK(IX$9),IX$9=0)=FALSE,IX$9=$DL23),1,0)*'4. Formulations'!$N22</f>
        <v>0</v>
      </c>
      <c r="IY23" s="38">
        <f>IF(AND(OR(ISBLANK(IY$9),IY$9=0)=FALSE,IY$9=$DL23),1,0)*'4. Formulations'!$N22</f>
        <v>0</v>
      </c>
      <c r="IZ23" s="38">
        <f>IF(AND(OR(ISBLANK(IZ$9),IZ$9=0)=FALSE,IZ$9=$DL23),1,0)*'4. Formulations'!$N22</f>
        <v>0</v>
      </c>
      <c r="JA23" s="38">
        <f>IF(AND(OR(ISBLANK(JA$9),JA$9=0)=FALSE,JA$9=$DL23),1,0)*'4. Formulations'!$N22</f>
        <v>0</v>
      </c>
      <c r="JB23" s="38">
        <f>IF(AND(OR(ISBLANK(JB$9),JB$9=0)=FALSE,JB$9=$DL23),1,0)*'4. Formulations'!$N22</f>
        <v>0</v>
      </c>
      <c r="JC23" s="38">
        <f>IF(AND(OR(ISBLANK(JC$9),JC$9=0)=FALSE,JC$9=$DL23),1,0)*'4. Formulations'!$N22</f>
        <v>0</v>
      </c>
      <c r="JD23" s="38">
        <f>IF(AND(OR(ISBLANK(JD$9),JD$9=0)=FALSE,JD$9=$DL23),1,0)*'4. Formulations'!$N22</f>
        <v>0</v>
      </c>
      <c r="JE23" s="38">
        <f>IF(AND(OR(ISBLANK(JE$9),JE$9=0)=FALSE,JE$9=$DL23),1,0)*'4. Formulations'!$N22</f>
        <v>0</v>
      </c>
      <c r="JF23" s="38">
        <f>IF(AND(OR(ISBLANK(JF$9),JF$9=0)=FALSE,JF$9=$DL23),1,0)*'4. Formulations'!$N22</f>
        <v>0</v>
      </c>
      <c r="JG23" s="38">
        <f>IF(AND(OR(ISBLANK(JG$9),JG$9=0)=FALSE,JG$9=$DL23),1,0)*'4. Formulations'!$N22</f>
        <v>0</v>
      </c>
      <c r="JH23" s="38">
        <f>IF(AND(OR(ISBLANK(JH$9),JH$9=0)=FALSE,JH$9=$DL23),1,0)*'4. Formulations'!$N22</f>
        <v>0</v>
      </c>
      <c r="JJ23" s="38">
        <f>IF(AND(OR(ISBLANK(JJ$9),JJ$9=0)=FALSE,OR(JJ$9='2. Protocols'!$C22,JJ$9='2. Protocols'!$E22,JJ$9='2. Protocols'!$G22)),1,0)*'4. Formulations'!$O22</f>
        <v>0</v>
      </c>
      <c r="JK23" s="38">
        <f>IF(AND(OR(ISBLANK(JK$9),JK$9=0)=FALSE,OR(JK$9='2. Protocols'!$C22,JK$9='2. Protocols'!$E22,JK$9='2. Protocols'!$G22)),1,0)*'4. Formulations'!$O22</f>
        <v>0</v>
      </c>
      <c r="JL23" s="38">
        <f>IF(AND(OR(ISBLANK(JL$9),JL$9=0)=FALSE,OR(JL$9='2. Protocols'!$C22,JL$9='2. Protocols'!$E22,JL$9='2. Protocols'!$G22)),1,0)*'4. Formulations'!$O22</f>
        <v>0</v>
      </c>
      <c r="JM23" s="38">
        <f>IF(AND(OR(ISBLANK(JM$9),JM$9=0)=FALSE,OR(JM$9='2. Protocols'!$C22,JM$9='2. Protocols'!$E22,JM$9='2. Protocols'!$G22)),1,0)*'4. Formulations'!$O22</f>
        <v>0</v>
      </c>
      <c r="JN23" s="38">
        <f>IF(AND(OR(ISBLANK(JN$9),JN$9=0)=FALSE,OR(JN$9='2. Protocols'!$C22,JN$9='2. Protocols'!$E22,JN$9='2. Protocols'!$G22)),1,0)*'4. Formulations'!$O22</f>
        <v>0</v>
      </c>
      <c r="JO23" s="38">
        <f>IF(AND(OR(ISBLANK(JO$9),JO$9=0)=FALSE,OR(JO$9='2. Protocols'!$C22,JO$9='2. Protocols'!$E22,JO$9='2. Protocols'!$G22)),1,0)*'4. Formulations'!$O22</f>
        <v>0</v>
      </c>
      <c r="JP23" s="38">
        <f>IF(AND(OR(ISBLANK(JP$9),JP$9=0)=FALSE,OR(JP$9='2. Protocols'!$C22,JP$9='2. Protocols'!$E22,JP$9='2. Protocols'!$G22)),1,0)*'4. Formulations'!$O22</f>
        <v>0</v>
      </c>
      <c r="JQ23" s="38">
        <f>IF(AND(OR(ISBLANK(JQ$9),JQ$9=0)=FALSE,OR(JQ$9='2. Protocols'!$C22,JQ$9='2. Protocols'!$E22,JQ$9='2. Protocols'!$G22)),1,0)*'4. Formulations'!$O22</f>
        <v>0</v>
      </c>
      <c r="JR23" s="38">
        <f>IF(AND(OR(ISBLANK(JR$9),JR$9=0)=FALSE,OR(JR$9='2. Protocols'!$C22,JR$9='2. Protocols'!$E22,JR$9='2. Protocols'!$G22)),1,0)*'4. Formulations'!$O22</f>
        <v>0</v>
      </c>
      <c r="JS23" s="38">
        <f>IF(AND(OR(ISBLANK(JS$9),JS$9=0)=FALSE,OR(JS$9='2. Protocols'!$C22,JS$9='2. Protocols'!$E22,JS$9='2. Protocols'!$G22)),1,0)*'4. Formulations'!$O22</f>
        <v>0</v>
      </c>
      <c r="JT23" s="38">
        <f>IF(AND(OR(ISBLANK(JT$9),JT$9=0)=FALSE,OR(JT$9='2. Protocols'!$C22,JT$9='2. Protocols'!$E22,JT$9='2. Protocols'!$G22)),1,0)*'4. Formulations'!$O22</f>
        <v>0</v>
      </c>
      <c r="JU23" s="38">
        <f>IF(AND(OR(ISBLANK(JU$9),JU$9=0)=FALSE,OR(JU$9='2. Protocols'!$C22,JU$9='2. Protocols'!$E22,JU$9='2. Protocols'!$G22)),1,0)*'4. Formulations'!$O22</f>
        <v>0</v>
      </c>
      <c r="JV23" s="38">
        <f>IF(AND(OR(ISBLANK(JV$9),JV$9=0)=FALSE,OR(JV$9='2. Protocols'!$C22,JV$9='2. Protocols'!$E22,JV$9='2. Protocols'!$G22)),1,0)*'4. Formulations'!$O22</f>
        <v>0</v>
      </c>
      <c r="JW23" s="38">
        <f>IF(AND(OR(ISBLANK(JW$9),JW$9=0)=FALSE,OR(JW$9='2. Protocols'!$C22,JW$9='2. Protocols'!$E22,JW$9='2. Protocols'!$G22)),1,0)*'4. Formulations'!$O22</f>
        <v>0</v>
      </c>
      <c r="JX23" s="38">
        <f>IF(AND(OR(ISBLANK(JX$9),JX$9=0)=FALSE,OR(JX$9='2. Protocols'!$C22,JX$9='2. Protocols'!$E22,JX$9='2. Protocols'!$G22)),1,0)*'4. Formulations'!$O22</f>
        <v>0</v>
      </c>
      <c r="JY23" s="38">
        <f>IF(AND(OR(ISBLANK(JY$9),JY$9=0)=FALSE,OR(JY$9='2. Protocols'!$C22,JY$9='2. Protocols'!$E22,JY$9='2. Protocols'!$G22)),1,0)*'4. Formulations'!$O22</f>
        <v>0</v>
      </c>
      <c r="JZ23" s="38">
        <f>IF(AND(OR(ISBLANK(JZ$9),JZ$9=0)=FALSE,OR(JZ$9='2. Protocols'!$C22,JZ$9='2. Protocols'!$E22,JZ$9='2. Protocols'!$G22)),1,0)*'4. Formulations'!$O22</f>
        <v>0</v>
      </c>
      <c r="KA23" s="38">
        <f>IF(AND(OR(ISBLANK(KA$9),KA$9=0)=FALSE,OR(KA$9='2. Protocols'!$C22,KA$9='2. Protocols'!$E22,KA$9='2. Protocols'!$G22)),1,0)*'4. Formulations'!$O22</f>
        <v>0</v>
      </c>
      <c r="KB23" s="38">
        <f>IF(AND(OR(ISBLANK(KB$9),KB$9=0)=FALSE,OR(KB$9='2. Protocols'!$C22,KB$9='2. Protocols'!$E22,KB$9='2. Protocols'!$G22)),1,0)*'4. Formulations'!$O22</f>
        <v>0</v>
      </c>
      <c r="KC23" s="38">
        <f>IF(AND(OR(ISBLANK(KC$9),KC$9=0)=FALSE,OR(KC$9='2. Protocols'!$C22,KC$9='2. Protocols'!$E22,KC$9='2. Protocols'!$G22)),1,0)*'4. Formulations'!$O22</f>
        <v>0</v>
      </c>
      <c r="KD23" s="38">
        <f>IF(AND(OR(ISBLANK(KD$9),KD$9=0)=FALSE,OR(KD$9='2. Protocols'!$C22,KD$9='2. Protocols'!$E22,KD$9='2. Protocols'!$G22)),1,0)*'4. Formulations'!$O22</f>
        <v>0</v>
      </c>
      <c r="KE23" s="38">
        <f>IF(AND(OR(ISBLANK(KE$9),KE$9=0)=FALSE,OR(KE$9='2. Protocols'!$C22,KE$9='2. Protocols'!$E22,KE$9='2. Protocols'!$G22)),1,0)*'4. Formulations'!$O22</f>
        <v>0</v>
      </c>
      <c r="KG23" s="38">
        <f>IF(AND(OR(ISBLANK(KG$9),KG$9=0)=FALSE,KG$9=$DK23),1,0)*'4. Formulations'!$P22</f>
        <v>0</v>
      </c>
      <c r="KH23" s="38">
        <f>IF(AND(OR(ISBLANK(KH$9),KH$9=0)=FALSE,KH$9=$DK23),1,0)*'4. Formulations'!$P22</f>
        <v>0</v>
      </c>
      <c r="KI23" s="38">
        <f>IF(AND(OR(ISBLANK(KI$9),KI$9=0)=FALSE,KI$9=$DK23),1,0)*'4. Formulations'!$P22</f>
        <v>0</v>
      </c>
      <c r="KJ23" s="38">
        <f>IF(AND(OR(ISBLANK(KJ$9),KJ$9=0)=FALSE,KJ$9=$DK23),1,0)*'4. Formulations'!$P22</f>
        <v>0</v>
      </c>
      <c r="KK23" s="38">
        <f>IF(AND(OR(ISBLANK(KK$9),KK$9=0)=FALSE,KK$9=$DK23),1,0)*'4. Formulations'!$P22</f>
        <v>0</v>
      </c>
      <c r="KL23" s="38">
        <f>IF(AND(OR(ISBLANK(KL$9),KL$9=0)=FALSE,KL$9=$DK23),1,0)*'4. Formulations'!$P22</f>
        <v>0</v>
      </c>
      <c r="KM23" s="38">
        <f>IF(AND(OR(ISBLANK(KM$9),KM$9=0)=FALSE,KM$9=$DK23),1,0)*'4. Formulations'!$P22</f>
        <v>0</v>
      </c>
      <c r="KN23" s="38">
        <f>IF(AND(OR(ISBLANK(KN$9),KN$9=0)=FALSE,KN$9=$DK23),1,0)*'4. Formulations'!$P22</f>
        <v>0</v>
      </c>
      <c r="KO23" s="38">
        <f>IF(AND(OR(ISBLANK(KO$9),KO$9=0)=FALSE,KO$9=$DK23),1,0)*'4. Formulations'!$P22</f>
        <v>0</v>
      </c>
      <c r="KP23" s="38">
        <f>IF(AND(OR(ISBLANK(KP$9),KP$9=0)=FALSE,KP$9=$DK23),1,0)*'4. Formulations'!$P22</f>
        <v>0</v>
      </c>
      <c r="KQ23" s="38">
        <f>IF(AND(OR(ISBLANK(KQ$9),KQ$9=0)=FALSE,KQ$9=$DK23),1,0)*'4. Formulations'!$P22</f>
        <v>0</v>
      </c>
      <c r="KR23" s="38">
        <f>IF(AND(OR(ISBLANK(KR$9),KR$9=0)=FALSE,KR$9=$DK23),1,0)*'4. Formulations'!$P22</f>
        <v>0</v>
      </c>
      <c r="KS23" s="38">
        <f>IF(AND(OR(ISBLANK(KS$9),KS$9=0)=FALSE,KS$9=$DK23),1,0)*'4. Formulations'!$P22</f>
        <v>0</v>
      </c>
      <c r="KU23" s="38">
        <f>IF(AND(OR(ISBLANK(KU$9),KU$9=0)=FALSE,SUM($KG23:$KS23)&gt;0,KU$9='2. Protocols'!$G22),1,0)*'4. Formulations'!$P22</f>
        <v>0</v>
      </c>
      <c r="KV23" s="38">
        <f>IF(AND(OR(ISBLANK(KV$9),KV$9=0)=FALSE,SUM($KG23:$KS23)&gt;0,KV$9='2. Protocols'!$G22),1,0)*'4. Formulations'!$P22</f>
        <v>0</v>
      </c>
      <c r="KW23" s="38">
        <f>IF(AND(OR(ISBLANK(KW$9),KW$9=0)=FALSE,SUM($KG23:$KS23)&gt;0,KW$9='2. Protocols'!$G22),1,0)*'4. Formulations'!$P22</f>
        <v>0</v>
      </c>
      <c r="KX23" s="38">
        <f>IF(AND(OR(ISBLANK(KX$9),KX$9=0)=FALSE,SUM($KG23:$KS23)&gt;0,KX$9='2. Protocols'!$G22),1,0)*'4. Formulations'!$P22</f>
        <v>0</v>
      </c>
      <c r="KY23" s="38">
        <f>IF(AND(OR(ISBLANK(KY$9),KY$9=0)=FALSE,SUM($KG23:$KS23)&gt;0,KY$9='2. Protocols'!$G22),1,0)*'4. Formulations'!$P22</f>
        <v>0</v>
      </c>
      <c r="KZ23" s="38">
        <f>IF(AND(OR(ISBLANK(KZ$9),KZ$9=0)=FALSE,SUM($KG23:$KS23)&gt;0,KZ$9='2. Protocols'!$G22),1,0)*'4. Formulations'!$P22</f>
        <v>0</v>
      </c>
      <c r="LA23" s="38">
        <f>IF(AND(OR(ISBLANK(LA$9),LA$9=0)=FALSE,SUM($KG23:$KS23)&gt;0,LA$9='2. Protocols'!$G22),1,0)*'4. Formulations'!$P22</f>
        <v>0</v>
      </c>
      <c r="LB23" s="38">
        <f>IF(AND(OR(ISBLANK(LB$9),LB$9=0)=FALSE,SUM($KG23:$KS23)&gt;0,LB$9='2. Protocols'!$G22),1,0)*'4. Formulations'!$P22</f>
        <v>0</v>
      </c>
      <c r="LC23" s="38">
        <f>IF(AND(OR(ISBLANK(LC$9),LC$9=0)=FALSE,SUM($KG23:$KS23)&gt;0,LC$9='2. Protocols'!$G22),1,0)*'4. Formulations'!$P22</f>
        <v>0</v>
      </c>
      <c r="LD23" s="38">
        <f>IF(AND(OR(ISBLANK(LD$9),LD$9=0)=FALSE,SUM($KG23:$KS23)&gt;0,LD$9='2. Protocols'!$G22),1,0)*'4. Formulations'!$P22</f>
        <v>0</v>
      </c>
      <c r="LE23" s="38">
        <f>IF(AND(OR(ISBLANK(LE$9),LE$9=0)=FALSE,SUM($KG23:$KS23)&gt;0,LE$9='2. Protocols'!$G22),1,0)*'4. Formulations'!$P22</f>
        <v>0</v>
      </c>
      <c r="LF23" s="38">
        <f>IF(AND(OR(ISBLANK(LF$9),LF$9=0)=FALSE,SUM($KG23:$KS23)&gt;0,LF$9='2. Protocols'!$G22),1,0)*'4. Formulations'!$P22</f>
        <v>0</v>
      </c>
      <c r="LG23" s="38">
        <f>IF(AND(OR(ISBLANK(LG$9),LG$9=0)=FALSE,SUM($KG23:$KS23)&gt;0,LG$9='2. Protocols'!$G22),1,0)*'4. Formulations'!$P22</f>
        <v>0</v>
      </c>
      <c r="LH23" s="38">
        <f>IF(AND(OR(ISBLANK(LH$9),LH$9=0)=FALSE,SUM($KG23:$KS23)&gt;0,LH$9='2. Protocols'!$G22),1,0)*'4. Formulations'!$P22</f>
        <v>0</v>
      </c>
      <c r="LI23" s="38">
        <f>IF(AND(OR(ISBLANK(LI$9),LI$9=0)=FALSE,SUM($KG23:$KS23)&gt;0,LI$9='2. Protocols'!$G22),1,0)*'4. Formulations'!$P22</f>
        <v>0</v>
      </c>
      <c r="LJ23" s="38">
        <f>IF(AND(OR(ISBLANK(LJ$9),LJ$9=0)=FALSE,SUM($KG23:$KS23)&gt;0,LJ$9='2. Protocols'!$G22),1,0)*'4. Formulations'!$P22</f>
        <v>0</v>
      </c>
      <c r="LK23" s="38">
        <f>IF(AND(OR(ISBLANK(LK$9),LK$9=0)=FALSE,SUM($KG23:$KS23)&gt;0,LK$9='2. Protocols'!$G22),1,0)*'4. Formulations'!$P22</f>
        <v>0</v>
      </c>
      <c r="LL23" s="38">
        <f>IF(AND(OR(ISBLANK(LL$9),LL$9=0)=FALSE,SUM($KG23:$KS23)&gt;0,LL$9='2. Protocols'!$G22),1,0)*'4. Formulations'!$P22</f>
        <v>0</v>
      </c>
      <c r="LM23" s="38">
        <f>IF(AND(OR(ISBLANK(LM$9),LM$9=0)=FALSE,SUM($KG23:$KS23)&gt;0,LM$9='2. Protocols'!$G22),1,0)*'4. Formulations'!$P22</f>
        <v>0</v>
      </c>
      <c r="LN23" s="38">
        <f>IF(AND(OR(ISBLANK(LN$9),LN$9=0)=FALSE,SUM($KG23:$KS23)&gt;0,LN$9='2. Protocols'!$G22),1,0)*'4. Formulations'!$P22</f>
        <v>0</v>
      </c>
      <c r="LO23" s="38">
        <f>IF(AND(OR(ISBLANK(LO$9),LO$9=0)=FALSE,SUM($KG23:$KS23)&gt;0,LO$9='2. Protocols'!$G22),1,0)*'4. Formulations'!$P22</f>
        <v>0</v>
      </c>
      <c r="LP23" s="38">
        <f>IF(AND(OR(ISBLANK(LP$9),LP$9=0)=FALSE,SUM($KG23:$KS23)&gt;0,LP$9='2. Protocols'!$G22),1,0)*'4. Formulations'!$P22</f>
        <v>0</v>
      </c>
      <c r="LR23" s="38">
        <f>IF(AND(OR(ISBLANK(LR$9),LR$9=0)=FALSE,LR$9=$DL23),1,0)*'4. Formulations'!$Q22</f>
        <v>0</v>
      </c>
      <c r="LS23" s="38">
        <f>IF(AND(OR(ISBLANK(LS$9),LS$9=0)=FALSE,LS$9=$DL23),1,0)*'4. Formulations'!$Q22</f>
        <v>0</v>
      </c>
      <c r="LT23" s="38">
        <f>IF(AND(OR(ISBLANK(LT$9),LT$9=0)=FALSE,LT$9=$DL23),1,0)*'4. Formulations'!$Q22</f>
        <v>0</v>
      </c>
      <c r="LU23" s="38">
        <f>IF(AND(OR(ISBLANK(LU$9),LU$9=0)=FALSE,LU$9=$DL23),1,0)*'4. Formulations'!$Q22</f>
        <v>0</v>
      </c>
      <c r="LV23" s="38">
        <f>IF(AND(OR(ISBLANK(LV$9),LV$9=0)=FALSE,LV$9=$DL23),1,0)*'4. Formulations'!$Q22</f>
        <v>0</v>
      </c>
      <c r="LW23" s="38">
        <f>IF(AND(OR(ISBLANK(LW$9),LW$9=0)=FALSE,LW$9=$DL23),1,0)*'4. Formulations'!$Q22</f>
        <v>0</v>
      </c>
      <c r="LX23" s="38">
        <f>IF(AND(OR(ISBLANK(LX$9),LX$9=0)=FALSE,LX$9=$DL23),1,0)*'4. Formulations'!$Q22</f>
        <v>0</v>
      </c>
      <c r="LY23" s="38">
        <f>IF(AND(OR(ISBLANK(LY$9),LY$9=0)=FALSE,LY$9=$DL23),1,0)*'4. Formulations'!$Q22</f>
        <v>0</v>
      </c>
      <c r="LZ23" s="38">
        <f>IF(AND(OR(ISBLANK(LZ$9),LZ$9=0)=FALSE,LZ$9=$DL23),1,0)*'4. Formulations'!$Q22</f>
        <v>0</v>
      </c>
      <c r="MA23" s="38">
        <f>IF(AND(OR(ISBLANK(MA$9),MA$9=0)=FALSE,MA$9=$DL23),1,0)*'4. Formulations'!$Q22</f>
        <v>0</v>
      </c>
      <c r="MB23" s="38">
        <f>IF(AND(OR(ISBLANK(MB$9),MB$9=0)=FALSE,MB$9=$DL23),1,0)*'4. Formulations'!$Q22</f>
        <v>0</v>
      </c>
      <c r="MC23" s="38">
        <f>IF(AND(OR(ISBLANK(MC$9),MC$9=0)=FALSE,MC$9=$DL23),1,0)*'4. Formulations'!$Q22</f>
        <v>0</v>
      </c>
      <c r="MD23" s="38">
        <f>IF(AND(OR(ISBLANK(MD$9),MD$9=0)=FALSE,MD$9=$DL23),1,0)*'4. Formulations'!$Q22</f>
        <v>0</v>
      </c>
      <c r="ME23" s="38">
        <f>IF(AND(OR(ISBLANK(ME$9),ME$9=0)=FALSE,ME$9=$DL23),1,0)*'4. Formulations'!$Q22</f>
        <v>0</v>
      </c>
      <c r="MF23" s="38">
        <f>IF(AND(OR(ISBLANK(MF$9),MF$9=0)=FALSE,MF$9=$DL23),1,0)*'4. Formulations'!$Q22</f>
        <v>0</v>
      </c>
    </row>
    <row r="24" spans="2:344" outlineLevel="1" x14ac:dyDescent="0.3">
      <c r="B24" s="2"/>
      <c r="C24" s="129" t="str">
        <f>IF('2. Protocols'!C23&amp;"+"&amp;'2. Protocols'!E23&amp;"+"&amp;'2. Protocols'!G23="++","",'2. Protocols'!C23&amp;"+"&amp;'2. Protocols'!E23&amp;"+"&amp;'2. Protocols'!G23)</f>
        <v/>
      </c>
      <c r="D24" s="18"/>
      <c r="F24" s="114" t="str">
        <f>IFERROR('2. Protocols'!J23*'1. General Inputs'!$J$6,"")</f>
        <v/>
      </c>
      <c r="G24" s="114" t="str">
        <f>IFERROR(MAX(F24*(1+'1. General Inputs'!$AW$16+HLOOKUP(G$7,'1. General Inputs'!$AW$10:$AY$12,ROWS('1. General Inputs'!$AU$10:$AU$12),0))+(CHOOSE(G$7,'1. General Inputs'!$J$8,'1. General Inputs'!$L$8,'1. General Inputs'!$N$8)/12)*CHOOSE(G$7,'2. Protocols'!$K23,'2. Protocols'!$L23,'2. Protocols'!$M23)+'3. ARV Substitutions'!L49,0),"")</f>
        <v/>
      </c>
      <c r="H24" s="114" t="str">
        <f>IFERROR(MAX(G24*(1+'1. General Inputs'!$AW$16+HLOOKUP(H$7,'1. General Inputs'!$AW$10:$AY$12,ROWS('1. General Inputs'!$AU$10:$AU$12),0))+(CHOOSE(H$7,'1. General Inputs'!$J$8,'1. General Inputs'!$L$8,'1. General Inputs'!$N$8)/12)*CHOOSE(H$7,'2. Protocols'!$K23,'2. Protocols'!$L23,'2. Protocols'!$M23)+'3. ARV Substitutions'!M49,0),"")</f>
        <v/>
      </c>
      <c r="I24" s="114" t="str">
        <f>IFERROR(MAX(H24*(1+'1. General Inputs'!$AW$16+HLOOKUP(I$7,'1. General Inputs'!$AW$10:$AY$12,ROWS('1. General Inputs'!$AU$10:$AU$12),0))+(CHOOSE(I$7,'1. General Inputs'!$J$8,'1. General Inputs'!$L$8,'1. General Inputs'!$N$8)/12)*CHOOSE(I$7,'2. Protocols'!$K23,'2. Protocols'!$L23,'2. Protocols'!$M23)+'3. ARV Substitutions'!N49,0),"")</f>
        <v/>
      </c>
      <c r="J24" s="114" t="str">
        <f>IFERROR(MAX(I24*(1+'1. General Inputs'!$AW$16+HLOOKUP(J$7,'1. General Inputs'!$AW$10:$AY$12,ROWS('1. General Inputs'!$AU$10:$AU$12),0))+(CHOOSE(J$7,'1. General Inputs'!$J$8,'1. General Inputs'!$L$8,'1. General Inputs'!$N$8)/12)*CHOOSE(J$7,'2. Protocols'!$K23,'2. Protocols'!$L23,'2. Protocols'!$M23)+'3. ARV Substitutions'!O49,0),"")</f>
        <v/>
      </c>
      <c r="K24" s="114" t="str">
        <f>IFERROR(MAX(J24*(1+'1. General Inputs'!$AW$16+HLOOKUP(K$7,'1. General Inputs'!$AW$10:$AY$12,ROWS('1. General Inputs'!$AU$10:$AU$12),0))+(CHOOSE(K$7,'1. General Inputs'!$J$8,'1. General Inputs'!$L$8,'1. General Inputs'!$N$8)/12)*CHOOSE(K$7,'2. Protocols'!$K23,'2. Protocols'!$L23,'2. Protocols'!$M23)+'3. ARV Substitutions'!P49,0),"")</f>
        <v/>
      </c>
      <c r="L24" s="114" t="str">
        <f>IFERROR(MAX(K24*(1+'1. General Inputs'!$AW$16+HLOOKUP(L$7,'1. General Inputs'!$AW$10:$AY$12,ROWS('1. General Inputs'!$AU$10:$AU$12),0))+(CHOOSE(L$7,'1. General Inputs'!$J$8,'1. General Inputs'!$L$8,'1. General Inputs'!$N$8)/12)*CHOOSE(L$7,'2. Protocols'!$K23,'2. Protocols'!$L23,'2. Protocols'!$M23)+'3. ARV Substitutions'!Q49,0),"")</f>
        <v/>
      </c>
      <c r="M24" s="114" t="str">
        <f>IFERROR(MAX(L24*(1+'1. General Inputs'!$AW$16+HLOOKUP(M$7,'1. General Inputs'!$AW$10:$AY$12,ROWS('1. General Inputs'!$AU$10:$AU$12),0))+(CHOOSE(M$7,'1. General Inputs'!$J$8,'1. General Inputs'!$L$8,'1. General Inputs'!$N$8)/12)*CHOOSE(M$7,'2. Protocols'!$K23,'2. Protocols'!$L23,'2. Protocols'!$M23)+'3. ARV Substitutions'!R49,0),"")</f>
        <v/>
      </c>
      <c r="N24" s="114" t="str">
        <f>IFERROR(MAX(M24*(1+'1. General Inputs'!$AW$16+HLOOKUP(N$7,'1. General Inputs'!$AW$10:$AY$12,ROWS('1. General Inputs'!$AU$10:$AU$12),0))+(CHOOSE(N$7,'1. General Inputs'!$J$8,'1. General Inputs'!$L$8,'1. General Inputs'!$N$8)/12)*CHOOSE(N$7,'2. Protocols'!$K23,'2. Protocols'!$L23,'2. Protocols'!$M23)+'3. ARV Substitutions'!S49,0),"")</f>
        <v/>
      </c>
      <c r="O24" s="114" t="str">
        <f>IFERROR(MAX(N24*(1+'1. General Inputs'!$AW$16+HLOOKUP(O$7,'1. General Inputs'!$AW$10:$AY$12,ROWS('1. General Inputs'!$AU$10:$AU$12),0))+(CHOOSE(O$7,'1. General Inputs'!$J$8,'1. General Inputs'!$L$8,'1. General Inputs'!$N$8)/12)*CHOOSE(O$7,'2. Protocols'!$K23,'2. Protocols'!$L23,'2. Protocols'!$M23)+'3. ARV Substitutions'!T49,0),"")</f>
        <v/>
      </c>
      <c r="P24" s="114" t="str">
        <f>IFERROR(MAX(O24*(1+'1. General Inputs'!$AW$16+HLOOKUP(P$7,'1. General Inputs'!$AW$10:$AY$12,ROWS('1. General Inputs'!$AU$10:$AU$12),0))+(CHOOSE(P$7,'1. General Inputs'!$J$8,'1. General Inputs'!$L$8,'1. General Inputs'!$N$8)/12)*CHOOSE(P$7,'2. Protocols'!$K23,'2. Protocols'!$L23,'2. Protocols'!$M23)+'3. ARV Substitutions'!U49,0),"")</f>
        <v/>
      </c>
      <c r="Q24" s="114" t="str">
        <f>IFERROR(MAX(P24*(1+'1. General Inputs'!$AW$16+HLOOKUP(Q$7,'1. General Inputs'!$AW$10:$AY$12,ROWS('1. General Inputs'!$AU$10:$AU$12),0))+(CHOOSE(Q$7,'1. General Inputs'!$J$8,'1. General Inputs'!$L$8,'1. General Inputs'!$N$8)/12)*CHOOSE(Q$7,'2. Protocols'!$K23,'2. Protocols'!$L23,'2. Protocols'!$M23)+'3. ARV Substitutions'!V49,0),"")</f>
        <v/>
      </c>
      <c r="R24" s="114" t="str">
        <f>IFERROR(MAX(Q24*(1+'1. General Inputs'!$AW$16+HLOOKUP(R$7,'1. General Inputs'!$AW$10:$AY$12,ROWS('1. General Inputs'!$AU$10:$AU$12),0))+(CHOOSE(R$7,'1. General Inputs'!$J$8,'1. General Inputs'!$L$8,'1. General Inputs'!$N$8)/12)*CHOOSE(R$7,'2. Protocols'!$K23,'2. Protocols'!$L23,'2. Protocols'!$M23)+'3. ARV Substitutions'!W49,0),"")</f>
        <v/>
      </c>
      <c r="S24" s="114" t="str">
        <f>IFERROR(MAX(R24*(1+'1. General Inputs'!$AW$16+HLOOKUP(S$7,'1. General Inputs'!$AW$10:$AY$12,ROWS('1. General Inputs'!$AU$10:$AU$12),0))+(CHOOSE(S$7,'1. General Inputs'!$J$8,'1. General Inputs'!$L$8,'1. General Inputs'!$N$8)/12)*CHOOSE(S$7,'2. Protocols'!$K23,'2. Protocols'!$L23,'2. Protocols'!$M23)+'3. ARV Substitutions'!X49,0),"")</f>
        <v/>
      </c>
      <c r="T24" s="114" t="str">
        <f>IFERROR(MAX(S24*(1+'1. General Inputs'!$AW$16+HLOOKUP(T$7,'1. General Inputs'!$AW$10:$AY$12,ROWS('1. General Inputs'!$AU$10:$AU$12),0))+(CHOOSE(T$7,'1. General Inputs'!$J$8,'1. General Inputs'!$L$8,'1. General Inputs'!$N$8)/12)*CHOOSE(T$7,'2. Protocols'!$K23,'2. Protocols'!$L23,'2. Protocols'!$M23)+'3. ARV Substitutions'!Y49,0),"")</f>
        <v/>
      </c>
      <c r="U24" s="114" t="str">
        <f>IFERROR(MAX(T24*(1+'1. General Inputs'!$AW$16+HLOOKUP(U$7,'1. General Inputs'!$AW$10:$AY$12,ROWS('1. General Inputs'!$AU$10:$AU$12),0))+(CHOOSE(U$7,'1. General Inputs'!$J$8,'1. General Inputs'!$L$8,'1. General Inputs'!$N$8)/12)*CHOOSE(U$7,'2. Protocols'!$K23,'2. Protocols'!$L23,'2. Protocols'!$M23)+'3. ARV Substitutions'!Z49,0),"")</f>
        <v/>
      </c>
      <c r="V24" s="114" t="str">
        <f>IFERROR(MAX(U24*(1+'1. General Inputs'!$AW$16+HLOOKUP(V$7,'1. General Inputs'!$AW$10:$AY$12,ROWS('1. General Inputs'!$AU$10:$AU$12),0))+(CHOOSE(V$7,'1. General Inputs'!$J$8,'1. General Inputs'!$L$8,'1. General Inputs'!$N$8)/12)*CHOOSE(V$7,'2. Protocols'!$K23,'2. Protocols'!$L23,'2. Protocols'!$M23)+'3. ARV Substitutions'!AA49,0),"")</f>
        <v/>
      </c>
      <c r="W24" s="114" t="str">
        <f>IFERROR(MAX(V24*(1+'1. General Inputs'!$AW$16+HLOOKUP(W$7,'1. General Inputs'!$AW$10:$AY$12,ROWS('1. General Inputs'!$AU$10:$AU$12),0))+(CHOOSE(W$7,'1. General Inputs'!$J$8,'1. General Inputs'!$L$8,'1. General Inputs'!$N$8)/12)*CHOOSE(W$7,'2. Protocols'!$K23,'2. Protocols'!$L23,'2. Protocols'!$M23)+'3. ARV Substitutions'!AB49,0),"")</f>
        <v/>
      </c>
      <c r="X24" s="114" t="str">
        <f>IFERROR(MAX(W24*(1+'1. General Inputs'!$AW$16+HLOOKUP(X$7,'1. General Inputs'!$AW$10:$AY$12,ROWS('1. General Inputs'!$AU$10:$AU$12),0))+(CHOOSE(X$7,'1. General Inputs'!$J$8,'1. General Inputs'!$L$8,'1. General Inputs'!$N$8)/12)*CHOOSE(X$7,'2. Protocols'!$K23,'2. Protocols'!$L23,'2. Protocols'!$M23)+'3. ARV Substitutions'!AC49,0),"")</f>
        <v/>
      </c>
      <c r="Y24" s="114" t="str">
        <f>IFERROR(MAX(X24*(1+'1. General Inputs'!$AW$16+HLOOKUP(Y$7,'1. General Inputs'!$AW$10:$AY$12,ROWS('1. General Inputs'!$AU$10:$AU$12),0))+(CHOOSE(Y$7,'1. General Inputs'!$J$8,'1. General Inputs'!$L$8,'1. General Inputs'!$N$8)/12)*CHOOSE(Y$7,'2. Protocols'!$K23,'2. Protocols'!$L23,'2. Protocols'!$M23)+'3. ARV Substitutions'!AD49,0),"")</f>
        <v/>
      </c>
      <c r="Z24" s="114" t="str">
        <f>IFERROR(MAX(Y24*(1+'1. General Inputs'!$AW$16+HLOOKUP(Z$7,'1. General Inputs'!$AW$10:$AY$12,ROWS('1. General Inputs'!$AU$10:$AU$12),0))+(CHOOSE(Z$7,'1. General Inputs'!$J$8,'1. General Inputs'!$L$8,'1. General Inputs'!$N$8)/12)*CHOOSE(Z$7,'2. Protocols'!$K23,'2. Protocols'!$L23,'2. Protocols'!$M23)+'3. ARV Substitutions'!AE49,0),"")</f>
        <v/>
      </c>
      <c r="AA24" s="114" t="str">
        <f>IFERROR(MAX(Z24*(1+'1. General Inputs'!$AW$16+HLOOKUP(AA$7,'1. General Inputs'!$AW$10:$AY$12,ROWS('1. General Inputs'!$AU$10:$AU$12),0))+(CHOOSE(AA$7,'1. General Inputs'!$J$8,'1. General Inputs'!$L$8,'1. General Inputs'!$N$8)/12)*CHOOSE(AA$7,'2. Protocols'!$K23,'2. Protocols'!$L23,'2. Protocols'!$M23)+'3. ARV Substitutions'!AF49,0),"")</f>
        <v/>
      </c>
      <c r="AB24" s="114" t="str">
        <f>IFERROR(MAX(AA24*(1+'1. General Inputs'!$AW$16+HLOOKUP(AB$7,'1. General Inputs'!$AW$10:$AY$12,ROWS('1. General Inputs'!$AU$10:$AU$12),0))+(CHOOSE(AB$7,'1. General Inputs'!$J$8,'1. General Inputs'!$L$8,'1. General Inputs'!$N$8)/12)*CHOOSE(AB$7,'2. Protocols'!$K23,'2. Protocols'!$L23,'2. Protocols'!$M23)+'3. ARV Substitutions'!AG49,0),"")</f>
        <v/>
      </c>
      <c r="AC24" s="114" t="str">
        <f>IFERROR(MAX(AB24*(1+'1. General Inputs'!$AW$16+HLOOKUP(AC$7,'1. General Inputs'!$AW$10:$AY$12,ROWS('1. General Inputs'!$AU$10:$AU$12),0))+(CHOOSE(AC$7,'1. General Inputs'!$J$8,'1. General Inputs'!$L$8,'1. General Inputs'!$N$8)/12)*CHOOSE(AC$7,'2. Protocols'!$K23,'2. Protocols'!$L23,'2. Protocols'!$M23)+'3. ARV Substitutions'!AH49,0),"")</f>
        <v/>
      </c>
      <c r="AD24" s="114" t="str">
        <f>IFERROR(MAX(AC24*(1+'1. General Inputs'!$AW$16+HLOOKUP(AD$7,'1. General Inputs'!$AW$10:$AY$12,ROWS('1. General Inputs'!$AU$10:$AU$12),0))+(CHOOSE(AD$7,'1. General Inputs'!$J$8,'1. General Inputs'!$L$8,'1. General Inputs'!$N$8)/12)*CHOOSE(AD$7,'2. Protocols'!$K23,'2. Protocols'!$L23,'2. Protocols'!$M23)+'3. ARV Substitutions'!AI49,0),"")</f>
        <v/>
      </c>
      <c r="AE24" s="114" t="str">
        <f>IFERROR(MAX(AD24*(1+'1. General Inputs'!$AW$16+HLOOKUP(AE$7,'1. General Inputs'!$AW$10:$AY$12,ROWS('1. General Inputs'!$AU$10:$AU$12),0))+(CHOOSE(AE$7,'1. General Inputs'!$J$8,'1. General Inputs'!$L$8,'1. General Inputs'!$N$8)/12)*CHOOSE(AE$7,'2. Protocols'!$K23,'2. Protocols'!$L23,'2. Protocols'!$M23)+'3. ARV Substitutions'!AJ49,0),"")</f>
        <v/>
      </c>
      <c r="AF24" s="114" t="str">
        <f>IFERROR(MAX(AE24*(1+'1. General Inputs'!$AW$16+HLOOKUP(AF$7,'1. General Inputs'!$AW$10:$AY$12,ROWS('1. General Inputs'!$AU$10:$AU$12),0))+(CHOOSE(AF$7,'1. General Inputs'!$J$8,'1. General Inputs'!$L$8,'1. General Inputs'!$N$8)/12)*CHOOSE(AF$7,'2. Protocols'!$K23,'2. Protocols'!$L23,'2. Protocols'!$M23)+'3. ARV Substitutions'!AK49,0),"")</f>
        <v/>
      </c>
      <c r="AG24" s="114" t="str">
        <f>IFERROR(MAX(AF24*(1+'1. General Inputs'!$AW$16+HLOOKUP(AG$7,'1. General Inputs'!$AW$10:$AY$12,ROWS('1. General Inputs'!$AU$10:$AU$12),0))+(CHOOSE(AG$7,'1. General Inputs'!$J$8,'1. General Inputs'!$L$8,'1. General Inputs'!$N$8)/12)*CHOOSE(AG$7,'2. Protocols'!$K23,'2. Protocols'!$L23,'2. Protocols'!$M23)+'3. ARV Substitutions'!AL49,0),"")</f>
        <v/>
      </c>
      <c r="AH24" s="114" t="str">
        <f>IFERROR(MAX(AG24*(1+'1. General Inputs'!$AW$16+HLOOKUP(AH$7,'1. General Inputs'!$AW$10:$AY$12,ROWS('1. General Inputs'!$AU$10:$AU$12),0))+(CHOOSE(AH$7,'1. General Inputs'!$J$8,'1. General Inputs'!$L$8,'1. General Inputs'!$N$8)/12)*CHOOSE(AH$7,'2. Protocols'!$K23,'2. Protocols'!$L23,'2. Protocols'!$M23)+'3. ARV Substitutions'!AM49,0),"")</f>
        <v/>
      </c>
      <c r="AI24" s="114" t="str">
        <f>IFERROR(MAX(AH24*(1+'1. General Inputs'!$AW$16+HLOOKUP(AI$7,'1. General Inputs'!$AW$10:$AY$12,ROWS('1. General Inputs'!$AU$10:$AU$12),0))+(CHOOSE(AI$7,'1. General Inputs'!$J$8,'1. General Inputs'!$L$8,'1. General Inputs'!$N$8)/12)*CHOOSE(AI$7,'2. Protocols'!$K23,'2. Protocols'!$L23,'2. Protocols'!$M23)+'3. ARV Substitutions'!AN49,0),"")</f>
        <v/>
      </c>
      <c r="AJ24" s="114" t="str">
        <f>IFERROR(MAX(AI24*(1+'1. General Inputs'!$AW$16+HLOOKUP(AJ$7,'1. General Inputs'!$AW$10:$AY$12,ROWS('1. General Inputs'!$AU$10:$AU$12),0))+(CHOOSE(AJ$7,'1. General Inputs'!$J$8,'1. General Inputs'!$L$8,'1. General Inputs'!$N$8)/12)*CHOOSE(AJ$7,'2. Protocols'!$K23,'2. Protocols'!$L23,'2. Protocols'!$M23)+'3. ARV Substitutions'!AO49,0),"")</f>
        <v/>
      </c>
      <c r="AK24" s="114" t="str">
        <f>IFERROR(MAX(AJ24*(1+'1. General Inputs'!$AW$16+HLOOKUP(AK$7,'1. General Inputs'!$AW$10:$AY$12,ROWS('1. General Inputs'!$AU$10:$AU$12),0))+(CHOOSE(AK$7,'1. General Inputs'!$J$8,'1. General Inputs'!$L$8,'1. General Inputs'!$N$8)/12)*CHOOSE(AK$7,'2. Protocols'!$K23,'2. Protocols'!$L23,'2. Protocols'!$M23)+'3. ARV Substitutions'!AP49,0),"")</f>
        <v/>
      </c>
      <c r="AL24" s="114" t="str">
        <f>IFERROR(MAX(AK24*(1+'1. General Inputs'!$AW$16+HLOOKUP(AL$7,'1. General Inputs'!$AW$10:$AY$12,ROWS('1. General Inputs'!$AU$10:$AU$12),0))+(CHOOSE(AL$7,'1. General Inputs'!$J$8,'1. General Inputs'!$L$8,'1. General Inputs'!$N$8)/12)*CHOOSE(AL$7,'2. Protocols'!$K23,'2. Protocols'!$L23,'2. Protocols'!$M23)+'3. ARV Substitutions'!AQ49,0),"")</f>
        <v/>
      </c>
      <c r="AM24" s="114" t="str">
        <f>IFERROR(MAX(AL24*(1+'1. General Inputs'!$AW$16+HLOOKUP(AM$7,'1. General Inputs'!$AW$10:$AY$12,ROWS('1. General Inputs'!$AU$10:$AU$12),0))+(CHOOSE(AM$7,'1. General Inputs'!$J$8,'1. General Inputs'!$L$8,'1. General Inputs'!$N$8)/12)*CHOOSE(AM$7,'2. Protocols'!$K23,'2. Protocols'!$L23,'2. Protocols'!$M23)+'3. ARV Substitutions'!AR49,0),"")</f>
        <v/>
      </c>
      <c r="AN24" s="114" t="str">
        <f>IFERROR(MAX(AM24*(1+'1. General Inputs'!$AW$16+HLOOKUP(AN$7,'1. General Inputs'!$AW$10:$AY$12,ROWS('1. General Inputs'!$AU$10:$AU$12),0))+(CHOOSE(AN$7,'1. General Inputs'!$J$8,'1. General Inputs'!$L$8,'1. General Inputs'!$N$8)/12)*CHOOSE(AN$7,'2. Protocols'!$K23,'2. Protocols'!$L23,'2. Protocols'!$M23)+'3. ARV Substitutions'!AS49,0),"")</f>
        <v/>
      </c>
      <c r="AO24" s="114" t="str">
        <f>IFERROR(MAX(AN24*(1+'1. General Inputs'!$AW$16+HLOOKUP(AO$7,'1. General Inputs'!$AW$10:$AY$12,ROWS('1. General Inputs'!$AU$10:$AU$12),0))+(CHOOSE(AO$7,'1. General Inputs'!$J$8,'1. General Inputs'!$L$8,'1. General Inputs'!$N$8)/12)*CHOOSE(AO$7,'2. Protocols'!$K23,'2. Protocols'!$L23,'2. Protocols'!$M23)+'3. ARV Substitutions'!AT49,0),"")</f>
        <v/>
      </c>
      <c r="AP24" s="114" t="str">
        <f>IFERROR(MAX(AO24*(1+'1. General Inputs'!$AW$16+HLOOKUP(AP$7,'1. General Inputs'!$AW$10:$AY$12,ROWS('1. General Inputs'!$AU$10:$AU$12),0))+(CHOOSE(AP$7,'1. General Inputs'!$J$8,'1. General Inputs'!$L$8,'1. General Inputs'!$N$8)/12)*CHOOSE(AP$7,'2. Protocols'!$K23,'2. Protocols'!$L23,'2. Protocols'!$M23)+'3. ARV Substitutions'!AU49,0),"")</f>
        <v/>
      </c>
      <c r="BZ24" s="88" t="e">
        <f t="shared" si="11"/>
        <v>#VALUE!</v>
      </c>
      <c r="CA24" s="88" t="e">
        <f t="shared" si="12"/>
        <v>#VALUE!</v>
      </c>
      <c r="CB24" s="88" t="e">
        <f t="shared" si="13"/>
        <v>#VALUE!</v>
      </c>
      <c r="CC24" s="88" t="e">
        <f t="shared" si="14"/>
        <v>#VALUE!</v>
      </c>
      <c r="CD24" s="88" t="e">
        <f t="shared" si="15"/>
        <v>#VALUE!</v>
      </c>
      <c r="CE24" s="88" t="e">
        <f t="shared" si="16"/>
        <v>#VALUE!</v>
      </c>
      <c r="CF24" s="88" t="e">
        <f t="shared" si="17"/>
        <v>#VALUE!</v>
      </c>
      <c r="CG24" s="88" t="e">
        <f t="shared" si="18"/>
        <v>#VALUE!</v>
      </c>
      <c r="CH24" s="88" t="e">
        <f t="shared" si="19"/>
        <v>#VALUE!</v>
      </c>
      <c r="CI24" s="88" t="e">
        <f t="shared" si="20"/>
        <v>#VALUE!</v>
      </c>
      <c r="CJ24" s="88" t="e">
        <f t="shared" si="21"/>
        <v>#VALUE!</v>
      </c>
      <c r="CK24" s="88" t="e">
        <f t="shared" si="22"/>
        <v>#VALUE!</v>
      </c>
      <c r="CL24" s="88" t="e">
        <f t="shared" si="23"/>
        <v>#VALUE!</v>
      </c>
      <c r="CM24" s="88" t="e">
        <f t="shared" si="24"/>
        <v>#VALUE!</v>
      </c>
      <c r="CN24" s="88" t="e">
        <f t="shared" si="25"/>
        <v>#VALUE!</v>
      </c>
      <c r="CO24" s="88" t="e">
        <f t="shared" si="26"/>
        <v>#VALUE!</v>
      </c>
      <c r="CP24" s="88" t="e">
        <f t="shared" si="27"/>
        <v>#VALUE!</v>
      </c>
      <c r="CQ24" s="88" t="e">
        <f t="shared" si="28"/>
        <v>#VALUE!</v>
      </c>
      <c r="CR24" s="88" t="e">
        <f t="shared" si="29"/>
        <v>#VALUE!</v>
      </c>
      <c r="CS24" s="88" t="e">
        <f t="shared" si="30"/>
        <v>#VALUE!</v>
      </c>
      <c r="CT24" s="88" t="e">
        <f t="shared" si="31"/>
        <v>#VALUE!</v>
      </c>
      <c r="CU24" s="88" t="e">
        <f t="shared" si="32"/>
        <v>#VALUE!</v>
      </c>
      <c r="CV24" s="88" t="e">
        <f t="shared" si="33"/>
        <v>#VALUE!</v>
      </c>
      <c r="CW24" s="88" t="e">
        <f t="shared" si="34"/>
        <v>#VALUE!</v>
      </c>
      <c r="CX24" s="88" t="e">
        <f t="shared" si="35"/>
        <v>#VALUE!</v>
      </c>
      <c r="CY24" s="88" t="e">
        <f t="shared" si="36"/>
        <v>#VALUE!</v>
      </c>
      <c r="CZ24" s="88" t="e">
        <f t="shared" si="37"/>
        <v>#VALUE!</v>
      </c>
      <c r="DA24" s="88" t="e">
        <f t="shared" si="38"/>
        <v>#VALUE!</v>
      </c>
      <c r="DB24" s="88" t="e">
        <f t="shared" si="39"/>
        <v>#VALUE!</v>
      </c>
      <c r="DC24" s="88" t="e">
        <f t="shared" si="40"/>
        <v>#VALUE!</v>
      </c>
      <c r="DD24" s="88" t="e">
        <f t="shared" si="41"/>
        <v>#VALUE!</v>
      </c>
      <c r="DE24" s="88" t="e">
        <f t="shared" si="42"/>
        <v>#VALUE!</v>
      </c>
      <c r="DF24" s="88" t="e">
        <f t="shared" si="43"/>
        <v>#VALUE!</v>
      </c>
      <c r="DG24" s="88" t="e">
        <f t="shared" si="44"/>
        <v>#VALUE!</v>
      </c>
      <c r="DH24" s="88" t="e">
        <f t="shared" si="45"/>
        <v>#VALUE!</v>
      </c>
      <c r="DI24" s="88" t="e">
        <f t="shared" si="46"/>
        <v>#VALUE!</v>
      </c>
      <c r="DK24" s="27" t="str">
        <f>CONCATENATE('2. Protocols'!C23, '2. Protocols'!D23, '2. Protocols'!E23)</f>
        <v>+</v>
      </c>
      <c r="DL24" s="27" t="str">
        <f>CONCATENATE('2. Protocols'!C23, '2. Protocols'!D23, '2. Protocols'!E23, '2. Protocols'!F23, '2. Protocols'!G23,)</f>
        <v>++</v>
      </c>
      <c r="DN24" s="38">
        <f>IF(AND(OR(ISBLANK(DN$9),DN$9=0)=FALSE,OR(DN$9='2. Protocols'!$C23,DN$9='2. Protocols'!$E23,DN$9='2. Protocols'!$G23)),1,0)*'4. Formulations'!$I23</f>
        <v>0</v>
      </c>
      <c r="DO24" s="38">
        <f>IF(AND(OR(ISBLANK(DO$9),DO$9=0)=FALSE,OR(DO$9='2. Protocols'!$C23,DO$9='2. Protocols'!$E23,DO$9='2. Protocols'!$G23)),1,0)*'4. Formulations'!$I23</f>
        <v>0</v>
      </c>
      <c r="DP24" s="38">
        <f>IF(AND(OR(ISBLANK(DP$9),DP$9=0)=FALSE,OR(DP$9='2. Protocols'!$C23,DP$9='2. Protocols'!$E23,DP$9='2. Protocols'!$G23)),1,0)*'4. Formulations'!$I23</f>
        <v>0</v>
      </c>
      <c r="DQ24" s="38">
        <f>IF(AND(OR(ISBLANK(DQ$9),DQ$9=0)=FALSE,OR(DQ$9='2. Protocols'!$C23,DQ$9='2. Protocols'!$E23,DQ$9='2. Protocols'!$G23)),1,0)*'4. Formulations'!$I23</f>
        <v>0</v>
      </c>
      <c r="DR24" s="38">
        <f>IF(AND(OR(ISBLANK(DR$9),DR$9=0)=FALSE,OR(DR$9='2. Protocols'!$C23,DR$9='2. Protocols'!$E23,DR$9='2. Protocols'!$G23)),1,0)*'4. Formulations'!$I23</f>
        <v>0</v>
      </c>
      <c r="DS24" s="38">
        <f>IF(AND(OR(ISBLANK(DS$9),DS$9=0)=FALSE,OR(DS$9='2. Protocols'!$C23,DS$9='2. Protocols'!$E23,DS$9='2. Protocols'!$G23)),1,0)*'4. Formulations'!$I23</f>
        <v>0</v>
      </c>
      <c r="DT24" s="38">
        <f>IF(AND(OR(ISBLANK(DT$9),DT$9=0)=FALSE,OR(DT$9='2. Protocols'!$C23,DT$9='2. Protocols'!$E23,DT$9='2. Protocols'!$G23)),1,0)*'4. Formulations'!$I23</f>
        <v>0</v>
      </c>
      <c r="DU24" s="38">
        <f>IF(AND(OR(ISBLANK(DU$9),DU$9=0)=FALSE,OR(DU$9='2. Protocols'!$C23,DU$9='2. Protocols'!$E23,DU$9='2. Protocols'!$G23)),1,0)*'4. Formulations'!$I23</f>
        <v>0</v>
      </c>
      <c r="DV24" s="38">
        <f>IF(AND(OR(ISBLANK(DV$9),DV$9=0)=FALSE,OR(DV$9='2. Protocols'!$C23,DV$9='2. Protocols'!$E23,DV$9='2. Protocols'!$G23)),1,0)*'4. Formulations'!$I23</f>
        <v>0</v>
      </c>
      <c r="DW24" s="38">
        <f>IF(AND(OR(ISBLANK(DW$9),DW$9=0)=FALSE,OR(DW$9='2. Protocols'!$C23,DW$9='2. Protocols'!$E23,DW$9='2. Protocols'!$G23)),1,0)*'4. Formulations'!$I23</f>
        <v>0</v>
      </c>
      <c r="DX24" s="38">
        <f>IF(AND(OR(ISBLANK(DX$9),DX$9=0)=FALSE,OR(DX$9='2. Protocols'!$C23,DX$9='2. Protocols'!$E23,DX$9='2. Protocols'!$G23)),1,0)*'4. Formulations'!$I23</f>
        <v>0</v>
      </c>
      <c r="DY24" s="38">
        <f>IF(AND(OR(ISBLANK(DY$9),DY$9=0)=FALSE,OR(DY$9='2. Protocols'!$C23,DY$9='2. Protocols'!$E23,DY$9='2. Protocols'!$G23)),1,0)*'4. Formulations'!$I23</f>
        <v>0</v>
      </c>
      <c r="DZ24" s="38">
        <f>IF(AND(OR(ISBLANK(DZ$9),DZ$9=0)=FALSE,OR(DZ$9='2. Protocols'!$C23,DZ$9='2. Protocols'!$E23,DZ$9='2. Protocols'!$G23)),1,0)*'4. Formulations'!$I23</f>
        <v>0</v>
      </c>
      <c r="EA24" s="38">
        <f>IF(AND(OR(ISBLANK(EA$9),EA$9=0)=FALSE,OR(EA$9='2. Protocols'!$C23,EA$9='2. Protocols'!$E23,EA$9='2. Protocols'!$G23)),1,0)*'4. Formulations'!$I23</f>
        <v>0</v>
      </c>
      <c r="EB24" s="38">
        <f>IF(AND(OR(ISBLANK(EB$9),EB$9=0)=FALSE,OR(EB$9='2. Protocols'!$C23,EB$9='2. Protocols'!$E23,EB$9='2. Protocols'!$G23)),1,0)*'4. Formulations'!$I23</f>
        <v>0</v>
      </c>
      <c r="EC24" s="38">
        <f>IF(AND(OR(ISBLANK(EC$9),EC$9=0)=FALSE,OR(EC$9='2. Protocols'!$C23,EC$9='2. Protocols'!$E23,EC$9='2. Protocols'!$G23)),1,0)*'4. Formulations'!$I23</f>
        <v>0</v>
      </c>
      <c r="ED24" s="38">
        <f>IF(AND(OR(ISBLANK(ED$9),ED$9=0)=FALSE,OR(ED$9='2. Protocols'!$C23,ED$9='2. Protocols'!$E23,ED$9='2. Protocols'!$G23)),1,0)*'4. Formulations'!$I23</f>
        <v>0</v>
      </c>
      <c r="EE24" s="38">
        <f>IF(AND(OR(ISBLANK(EE$9),EE$9=0)=FALSE,OR(EE$9='2. Protocols'!$C23,EE$9='2. Protocols'!$E23,EE$9='2. Protocols'!$G23)),1,0)*'4. Formulations'!$I23</f>
        <v>0</v>
      </c>
      <c r="EF24" s="38">
        <f>IF(AND(OR(ISBLANK(EF$9),EF$9=0)=FALSE,OR(EF$9='2. Protocols'!$C23,EF$9='2. Protocols'!$E23,EF$9='2. Protocols'!$G23)),1,0)*'4. Formulations'!$I23</f>
        <v>0</v>
      </c>
      <c r="EG24" s="38">
        <f>IF(AND(OR(ISBLANK(EG$9),EG$9=0)=FALSE,OR(EG$9='2. Protocols'!$C23,EG$9='2. Protocols'!$E23,EG$9='2. Protocols'!$G23)),1,0)*'4. Formulations'!$I23</f>
        <v>0</v>
      </c>
      <c r="EH24" s="38">
        <f>IF(AND(OR(ISBLANK(EH$9),EH$9=0)=FALSE,OR(EH$9='2. Protocols'!$C23,EH$9='2. Protocols'!$E23,EH$9='2. Protocols'!$G23)),1,0)*'4. Formulations'!$I23</f>
        <v>0</v>
      </c>
      <c r="EI24" s="38">
        <f>IF(AND(OR(ISBLANK(EI$9),EI$9=0)=FALSE,OR(EI$9='2. Protocols'!$C23,EI$9='2. Protocols'!$E23,EI$9='2. Protocols'!$G23)),1,0)*'4. Formulations'!$I23</f>
        <v>0</v>
      </c>
      <c r="EK24" s="38">
        <f>IF(AND(OR(ISBLANK(EK$9),EK$9=0)=FALSE,EK$9=$DK24),1,0)*'4. Formulations'!$J23</f>
        <v>0</v>
      </c>
      <c r="EL24" s="38">
        <f>IF(AND(OR(ISBLANK(EL$9),EL$9=0)=FALSE,EL$9=$DK24),1,0)*'4. Formulations'!$J23</f>
        <v>0</v>
      </c>
      <c r="EM24" s="38">
        <f>IF(AND(OR(ISBLANK(EM$9),EM$9=0)=FALSE,EM$9=$DK24),1,0)*'4. Formulations'!$J23</f>
        <v>0</v>
      </c>
      <c r="EN24" s="38">
        <f>IF(AND(OR(ISBLANK(EN$9),EN$9=0)=FALSE,EN$9=$DK24),1,0)*'4. Formulations'!$J23</f>
        <v>0</v>
      </c>
      <c r="EO24" s="38">
        <f>IF(AND(OR(ISBLANK(EO$9),EO$9=0)=FALSE,EO$9=$DK24),1,0)*'4. Formulations'!$J23</f>
        <v>0</v>
      </c>
      <c r="EP24" s="38">
        <f>IF(AND(OR(ISBLANK(EP$9),EP$9=0)=FALSE,EP$9=$DK24),1,0)*'4. Formulations'!$J23</f>
        <v>0</v>
      </c>
      <c r="EQ24" s="38">
        <f>IF(AND(OR(ISBLANK(EQ$9),EQ$9=0)=FALSE,EQ$9=$DK24),1,0)*'4. Formulations'!$J23</f>
        <v>0</v>
      </c>
      <c r="ER24" s="38">
        <f>IF(AND(OR(ISBLANK(ER$9),ER$9=0)=FALSE,ER$9=$DK24),1,0)*'4. Formulations'!$J23</f>
        <v>0</v>
      </c>
      <c r="ES24" s="38">
        <f>IF(AND(OR(ISBLANK(ES$9),ES$9=0)=FALSE,ES$9=$DK24),1,0)*'4. Formulations'!$J23</f>
        <v>0</v>
      </c>
      <c r="ET24" s="38">
        <f>IF(AND(OR(ISBLANK(ET$9),ET$9=0)=FALSE,ET$9=$DK24),1,0)*'4. Formulations'!$J23</f>
        <v>0</v>
      </c>
      <c r="EU24" s="38">
        <f>IF(AND(OR(ISBLANK(EU$9),EU$9=0)=FALSE,EU$9=$DK24),1,0)*'4. Formulations'!$J23</f>
        <v>0</v>
      </c>
      <c r="EV24" s="38">
        <f>IF(AND(OR(ISBLANK(EV$9),EV$9=0)=FALSE,EV$9=$DK24),1,0)*'4. Formulations'!$J23</f>
        <v>0</v>
      </c>
      <c r="EW24" s="38">
        <f>IF(AND(OR(ISBLANK(EW$9),EW$9=0)=FALSE,EW$9=$DK24),1,0)*'4. Formulations'!$J23</f>
        <v>0</v>
      </c>
      <c r="EY24" s="38">
        <f>IF(AND(OR(ISBLANK(EY$9),EY$9=0)=FALSE,SUM($EK24:$EW24)&gt;0,EY$9='2. Protocols'!$G23),1,0)*'4. Formulations'!$J23</f>
        <v>0</v>
      </c>
      <c r="EZ24" s="38">
        <f>IF(AND(OR(ISBLANK(EZ$9),EZ$9=0)=FALSE,SUM($EK24:$EW24)&gt;0,EZ$9='2. Protocols'!$G23),1,0)*'4. Formulations'!$J23</f>
        <v>0</v>
      </c>
      <c r="FA24" s="38">
        <f>IF(AND(OR(ISBLANK(FA$9),FA$9=0)=FALSE,SUM($EK24:$EW24)&gt;0,FA$9='2. Protocols'!$G23),1,0)*'4. Formulations'!$J23</f>
        <v>0</v>
      </c>
      <c r="FB24" s="38">
        <f>IF(AND(OR(ISBLANK(FB$9),FB$9=0)=FALSE,SUM($EK24:$EW24)&gt;0,FB$9='2. Protocols'!$G23),1,0)*'4. Formulations'!$J23</f>
        <v>0</v>
      </c>
      <c r="FC24" s="38">
        <f>IF(AND(OR(ISBLANK(FC$9),FC$9=0)=FALSE,SUM($EK24:$EW24)&gt;0,FC$9='2. Protocols'!$G23),1,0)*'4. Formulations'!$J23</f>
        <v>0</v>
      </c>
      <c r="FD24" s="38">
        <f>IF(AND(OR(ISBLANK(FD$9),FD$9=0)=FALSE,SUM($EK24:$EW24)&gt;0,FD$9='2. Protocols'!$G23),1,0)*'4. Formulations'!$J23</f>
        <v>0</v>
      </c>
      <c r="FE24" s="38">
        <f>IF(AND(OR(ISBLANK(FE$9),FE$9=0)=FALSE,SUM($EK24:$EW24)&gt;0,FE$9='2. Protocols'!$G23),1,0)*'4. Formulations'!$J23</f>
        <v>0</v>
      </c>
      <c r="FF24" s="38">
        <f>IF(AND(OR(ISBLANK(FF$9),FF$9=0)=FALSE,SUM($EK24:$EW24)&gt;0,FF$9='2. Protocols'!$G23),1,0)*'4. Formulations'!$J23</f>
        <v>0</v>
      </c>
      <c r="FG24" s="38">
        <f>IF(AND(OR(ISBLANK(FG$9),FG$9=0)=FALSE,SUM($EK24:$EW24)&gt;0,FG$9='2. Protocols'!$G23),1,0)*'4. Formulations'!$J23</f>
        <v>0</v>
      </c>
      <c r="FH24" s="38">
        <f>IF(AND(OR(ISBLANK(FH$9),FH$9=0)=FALSE,SUM($EK24:$EW24)&gt;0,FH$9='2. Protocols'!$G23),1,0)*'4. Formulations'!$J23</f>
        <v>0</v>
      </c>
      <c r="FI24" s="38">
        <f>IF(AND(OR(ISBLANK(FI$9),FI$9=0)=FALSE,SUM($EK24:$EW24)&gt;0,FI$9='2. Protocols'!$G23),1,0)*'4. Formulations'!$J23</f>
        <v>0</v>
      </c>
      <c r="FJ24" s="38">
        <f>IF(AND(OR(ISBLANK(FJ$9),FJ$9=0)=FALSE,SUM($EK24:$EW24)&gt;0,FJ$9='2. Protocols'!$G23),1,0)*'4. Formulations'!$J23</f>
        <v>0</v>
      </c>
      <c r="FK24" s="38">
        <f>IF(AND(OR(ISBLANK(FK$9),FK$9=0)=FALSE,SUM($EK24:$EW24)&gt;0,FK$9='2. Protocols'!$G23),1,0)*'4. Formulations'!$J23</f>
        <v>0</v>
      </c>
      <c r="FL24" s="38">
        <f>IF(AND(OR(ISBLANK(FL$9),FL$9=0)=FALSE,SUM($EK24:$EW24)&gt;0,FL$9='2. Protocols'!$G23),1,0)*'4. Formulations'!$J23</f>
        <v>0</v>
      </c>
      <c r="FM24" s="38">
        <f>IF(AND(OR(ISBLANK(FM$9),FM$9=0)=FALSE,SUM($EK24:$EW24)&gt;0,FM$9='2. Protocols'!$G23),1,0)*'4. Formulations'!$J23</f>
        <v>0</v>
      </c>
      <c r="FN24" s="38">
        <f>IF(AND(OR(ISBLANK(FN$9),FN$9=0)=FALSE,SUM($EK24:$EW24)&gt;0,FN$9='2. Protocols'!$G23),1,0)*'4. Formulations'!$J23</f>
        <v>0</v>
      </c>
      <c r="FO24" s="38">
        <f>IF(AND(OR(ISBLANK(FO$9),FO$9=0)=FALSE,SUM($EK24:$EW24)&gt;0,FO$9='2. Protocols'!$G23),1,0)*'4. Formulations'!$J23</f>
        <v>0</v>
      </c>
      <c r="FP24" s="38">
        <f>IF(AND(OR(ISBLANK(FP$9),FP$9=0)=FALSE,SUM($EK24:$EW24)&gt;0,FP$9='2. Protocols'!$G23),1,0)*'4. Formulations'!$J23</f>
        <v>0</v>
      </c>
      <c r="FQ24" s="38">
        <f>IF(AND(OR(ISBLANK(FQ$9),FQ$9=0)=FALSE,SUM($EK24:$EW24)&gt;0,FQ$9='2. Protocols'!$G23),1,0)*'4. Formulations'!$J23</f>
        <v>0</v>
      </c>
      <c r="FR24" s="38">
        <f>IF(AND(OR(ISBLANK(FR$9),FR$9=0)=FALSE,SUM($EK24:$EW24)&gt;0,FR$9='2. Protocols'!$G23),1,0)*'4. Formulations'!$J23</f>
        <v>0</v>
      </c>
      <c r="FS24" s="38">
        <f>IF(AND(OR(ISBLANK(FS$9),FS$9=0)=FALSE,SUM($EK24:$EW24)&gt;0,FS$9='2. Protocols'!$G23),1,0)*'4. Formulations'!$J23</f>
        <v>0</v>
      </c>
      <c r="FT24" s="38">
        <f>IF(AND(OR(ISBLANK(FT$9),FT$9=0)=FALSE,SUM($EK24:$EW24)&gt;0,FT$9='2. Protocols'!$G23),1,0)*'4. Formulations'!$J23</f>
        <v>0</v>
      </c>
      <c r="FV24" s="38">
        <f>IF(AND(OR(ISBLANK(EY$9),EY$9=0)=FALSE,FV$9=$DL24),1,0)*'4. Formulations'!$K23</f>
        <v>0</v>
      </c>
      <c r="FW24" s="38">
        <f>IF(AND(OR(ISBLANK(EZ$9),EZ$9=0)=FALSE,FW$9=$DL24),1,0)*'4. Formulations'!$K23</f>
        <v>0</v>
      </c>
      <c r="FX24" s="38">
        <f>IF(AND(OR(ISBLANK(FA$9),FA$9=0)=FALSE,FX$9=$DL24),1,0)*'4. Formulations'!$K23</f>
        <v>0</v>
      </c>
      <c r="FY24" s="38">
        <f>IF(AND(OR(ISBLANK(FB$9),FB$9=0)=FALSE,FY$9=$DL24),1,0)*'4. Formulations'!$K23</f>
        <v>0</v>
      </c>
      <c r="FZ24" s="38">
        <f>IF(AND(OR(ISBLANK(FC$9),FC$9=0)=FALSE,FZ$9=$DL24),1,0)*'4. Formulations'!$K23</f>
        <v>0</v>
      </c>
      <c r="GA24" s="38">
        <f>IF(AND(OR(ISBLANK(FD$9),FD$9=0)=FALSE,GA$9=$DL24),1,0)*'4. Formulations'!$K23</f>
        <v>0</v>
      </c>
      <c r="GB24" s="38">
        <f>IF(AND(OR(ISBLANK(FE$9),FE$9=0)=FALSE,GB$9=$DL24),1,0)*'4. Formulations'!$K23</f>
        <v>0</v>
      </c>
      <c r="GC24" s="38">
        <f>IF(AND(OR(ISBLANK(FF$9),FF$9=0)=FALSE,GC$9=$DL24),1,0)*'4. Formulations'!$K23</f>
        <v>0</v>
      </c>
      <c r="GD24" s="38">
        <f>IF(AND(OR(ISBLANK(FG$9),FG$9=0)=FALSE,GD$9=$DL24),1,0)*'4. Formulations'!$K23</f>
        <v>0</v>
      </c>
      <c r="GE24" s="38">
        <f>IF(AND(OR(ISBLANK(FH$9),FH$9=0)=FALSE,GE$9=$DL24),1,0)*'4. Formulations'!$K23</f>
        <v>0</v>
      </c>
      <c r="GF24" s="38">
        <f>IF(AND(OR(ISBLANK(FI$9),FI$9=0)=FALSE,GF$9=$DL24),1,0)*'4. Formulations'!$K23</f>
        <v>0</v>
      </c>
      <c r="GG24" s="38">
        <f>IF(AND(OR(ISBLANK(FJ$9),FJ$9=0)=FALSE,GG$9=$DL24),1,0)*'4. Formulations'!$K23</f>
        <v>0</v>
      </c>
      <c r="GH24" s="38">
        <f>IF(AND(OR(ISBLANK(FK$9),FK$9=0)=FALSE,GH$9=$DL24),1,0)*'4. Formulations'!$K23</f>
        <v>0</v>
      </c>
      <c r="GI24" s="38">
        <f>IF(AND(OR(ISBLANK(FL$9),FL$9=0)=FALSE,GI$9=$DL24),1,0)*'4. Formulations'!$K23</f>
        <v>0</v>
      </c>
      <c r="GJ24" s="38">
        <f>IF(AND(OR(ISBLANK(FM$9),FM$9=0)=FALSE,GJ$9=$DL24),1,0)*'4. Formulations'!$K23</f>
        <v>0</v>
      </c>
      <c r="GL24" s="38">
        <f>IF(AND(OR(ISBLANK(GL$9),GL$9=0)=FALSE,OR(GL$9='2. Protocols'!$C23,GL$9='2. Protocols'!$E23,GL$9='2. Protocols'!$G23)),1,0)*'4. Formulations'!$L23</f>
        <v>0</v>
      </c>
      <c r="GM24" s="38">
        <f>IF(AND(OR(ISBLANK(GM$9),GM$9=0)=FALSE,OR(GM$9='2. Protocols'!$C23,GM$9='2. Protocols'!$E23,GM$9='2. Protocols'!$G23)),1,0)*'4. Formulations'!$L23</f>
        <v>0</v>
      </c>
      <c r="GN24" s="38">
        <f>IF(AND(OR(ISBLANK(GN$9),GN$9=0)=FALSE,OR(GN$9='2. Protocols'!$C23,GN$9='2. Protocols'!$E23,GN$9='2. Protocols'!$G23)),1,0)*'4. Formulations'!$L23</f>
        <v>0</v>
      </c>
      <c r="GO24" s="38">
        <f>IF(AND(OR(ISBLANK(GO$9),GO$9=0)=FALSE,OR(GO$9='2. Protocols'!$C23,GO$9='2. Protocols'!$E23,GO$9='2. Protocols'!$G23)),1,0)*'4. Formulations'!$L23</f>
        <v>0</v>
      </c>
      <c r="GP24" s="38">
        <f>IF(AND(OR(ISBLANK(GP$9),GP$9=0)=FALSE,OR(GP$9='2. Protocols'!$C23,GP$9='2. Protocols'!$E23,GP$9='2. Protocols'!$G23)),1,0)*'4. Formulations'!$L23</f>
        <v>0</v>
      </c>
      <c r="GQ24" s="38">
        <f>IF(AND(OR(ISBLANK(GQ$9),GQ$9=0)=FALSE,OR(GQ$9='2. Protocols'!$C23,GQ$9='2. Protocols'!$E23,GQ$9='2. Protocols'!$G23)),1,0)*'4. Formulations'!$L23</f>
        <v>0</v>
      </c>
      <c r="GR24" s="38">
        <f>IF(AND(OR(ISBLANK(GR$9),GR$9=0)=FALSE,OR(GR$9='2. Protocols'!$C23,GR$9='2. Protocols'!$E23,GR$9='2. Protocols'!$G23)),1,0)*'4. Formulations'!$L23</f>
        <v>0</v>
      </c>
      <c r="GS24" s="38">
        <f>IF(AND(OR(ISBLANK(GS$9),GS$9=0)=FALSE,OR(GS$9='2. Protocols'!$C23,GS$9='2. Protocols'!$E23,GS$9='2. Protocols'!$G23)),1,0)*'4. Formulations'!$L23</f>
        <v>0</v>
      </c>
      <c r="GT24" s="38">
        <f>IF(AND(OR(ISBLANK(GT$9),GT$9=0)=FALSE,OR(GT$9='2. Protocols'!$C23,GT$9='2. Protocols'!$E23,GT$9='2. Protocols'!$G23)),1,0)*'4. Formulations'!$L23</f>
        <v>0</v>
      </c>
      <c r="GU24" s="38">
        <f>IF(AND(OR(ISBLANK(GU$9),GU$9=0)=FALSE,OR(GU$9='2. Protocols'!$C23,GU$9='2. Protocols'!$E23,GU$9='2. Protocols'!$G23)),1,0)*'4. Formulations'!$L23</f>
        <v>0</v>
      </c>
      <c r="GV24" s="38">
        <f>IF(AND(OR(ISBLANK(GV$9),GV$9=0)=FALSE,OR(GV$9='2. Protocols'!$C23,GV$9='2. Protocols'!$E23,GV$9='2. Protocols'!$G23)),1,0)*'4. Formulations'!$L23</f>
        <v>0</v>
      </c>
      <c r="GW24" s="38">
        <f>IF(AND(OR(ISBLANK(GW$9),GW$9=0)=FALSE,OR(GW$9='2. Protocols'!$C23,GW$9='2. Protocols'!$E23,GW$9='2. Protocols'!$G23)),1,0)*'4. Formulations'!$L23</f>
        <v>0</v>
      </c>
      <c r="GX24" s="38">
        <f>IF(AND(OR(ISBLANK(GX$9),GX$9=0)=FALSE,OR(GX$9='2. Protocols'!$C23,GX$9='2. Protocols'!$E23,GX$9='2. Protocols'!$G23)),1,0)*'4. Formulations'!$L23</f>
        <v>0</v>
      </c>
      <c r="GY24" s="38">
        <f>IF(AND(OR(ISBLANK(GY$9),GY$9=0)=FALSE,OR(GY$9='2. Protocols'!$C23,GY$9='2. Protocols'!$E23,GY$9='2. Protocols'!$G23)),1,0)*'4. Formulations'!$L23</f>
        <v>0</v>
      </c>
      <c r="GZ24" s="38">
        <f>IF(AND(OR(ISBLANK(GZ$9),GZ$9=0)=FALSE,OR(GZ$9='2. Protocols'!$C23,GZ$9='2. Protocols'!$E23,GZ$9='2. Protocols'!$G23)),1,0)*'4. Formulations'!$L23</f>
        <v>0</v>
      </c>
      <c r="HA24" s="38">
        <f>IF(AND(OR(ISBLANK(HA$9),HA$9=0)=FALSE,OR(HA$9='2. Protocols'!$C23,HA$9='2. Protocols'!$E23,HA$9='2. Protocols'!$G23)),1,0)*'4. Formulations'!$L23</f>
        <v>0</v>
      </c>
      <c r="HB24" s="38">
        <f>IF(AND(OR(ISBLANK(HB$9),HB$9=0)=FALSE,OR(HB$9='2. Protocols'!$C23,HB$9='2. Protocols'!$E23,HB$9='2. Protocols'!$G23)),1,0)*'4. Formulations'!$L23</f>
        <v>0</v>
      </c>
      <c r="HC24" s="38">
        <f>IF(AND(OR(ISBLANK(HC$9),HC$9=0)=FALSE,OR(HC$9='2. Protocols'!$C23,HC$9='2. Protocols'!$E23,HC$9='2. Protocols'!$G23)),1,0)*'4. Formulations'!$L23</f>
        <v>0</v>
      </c>
      <c r="HD24" s="38">
        <f>IF(AND(OR(ISBLANK(HD$9),HD$9=0)=FALSE,OR(HD$9='2. Protocols'!$C23,HD$9='2. Protocols'!$E23,HD$9='2. Protocols'!$G23)),1,0)*'4. Formulations'!$L23</f>
        <v>0</v>
      </c>
      <c r="HE24" s="38">
        <f>IF(AND(OR(ISBLANK(HE$9),HE$9=0)=FALSE,OR(HE$9='2. Protocols'!$C23,HE$9='2. Protocols'!$E23,HE$9='2. Protocols'!$G23)),1,0)*'4. Formulations'!$L23</f>
        <v>0</v>
      </c>
      <c r="HF24" s="38">
        <f>IF(AND(OR(ISBLANK(HF$9),HF$9=0)=FALSE,OR(HF$9='2. Protocols'!$C23,HF$9='2. Protocols'!$E23,HF$9='2. Protocols'!$G23)),1,0)*'4. Formulations'!$L23</f>
        <v>0</v>
      </c>
      <c r="HG24" s="38">
        <f>IF(AND(OR(ISBLANK(HG$9),HG$9=0)=FALSE,OR(HG$9='2. Protocols'!$C23,HG$9='2. Protocols'!$E23,HG$9='2. Protocols'!$G23)),1,0)*'4. Formulations'!$L23</f>
        <v>0</v>
      </c>
      <c r="HI24" s="38">
        <f>IF(AND(OR(ISBLANK(HI$9),HI$9=0)=FALSE,HI$9=$DK24),1,0)*'4. Formulations'!$M23</f>
        <v>0</v>
      </c>
      <c r="HJ24" s="38">
        <f>IF(AND(OR(ISBLANK(HJ$9),HJ$9=0)=FALSE,HJ$9=$DK24),1,0)*'4. Formulations'!$M23</f>
        <v>0</v>
      </c>
      <c r="HK24" s="38">
        <f>IF(AND(OR(ISBLANK(HK$9),HK$9=0)=FALSE,HK$9=$DK24),1,0)*'4. Formulations'!$M23</f>
        <v>0</v>
      </c>
      <c r="HL24" s="38">
        <f>IF(AND(OR(ISBLANK(HL$9),HL$9=0)=FALSE,HL$9=$DK24),1,0)*'4. Formulations'!$M23</f>
        <v>0</v>
      </c>
      <c r="HM24" s="38">
        <f>IF(AND(OR(ISBLANK(HM$9),HM$9=0)=FALSE,HM$9=$DK24),1,0)*'4. Formulations'!$M23</f>
        <v>0</v>
      </c>
      <c r="HN24" s="38">
        <f>IF(AND(OR(ISBLANK(HN$9),HN$9=0)=FALSE,HN$9=$DK24),1,0)*'4. Formulations'!$M23</f>
        <v>0</v>
      </c>
      <c r="HO24" s="38">
        <f>IF(AND(OR(ISBLANK(HO$9),HO$9=0)=FALSE,HO$9=$DK24),1,0)*'4. Formulations'!$M23</f>
        <v>0</v>
      </c>
      <c r="HP24" s="38">
        <f>IF(AND(OR(ISBLANK(HP$9),HP$9=0)=FALSE,HP$9=$DK24),1,0)*'4. Formulations'!$M23</f>
        <v>0</v>
      </c>
      <c r="HQ24" s="38">
        <f>IF(AND(OR(ISBLANK(HQ$9),HQ$9=0)=FALSE,HQ$9=$DK24),1,0)*'4. Formulations'!$M23</f>
        <v>0</v>
      </c>
      <c r="HR24" s="38">
        <f>IF(AND(OR(ISBLANK(HR$9),HR$9=0)=FALSE,HR$9=$DK24),1,0)*'4. Formulations'!$M23</f>
        <v>0</v>
      </c>
      <c r="HS24" s="38">
        <f>IF(AND(OR(ISBLANK(HS$9),HS$9=0)=FALSE,HS$9=$DK24),1,0)*'4. Formulations'!$M23</f>
        <v>0</v>
      </c>
      <c r="HT24" s="38">
        <f>IF(AND(OR(ISBLANK(HT$9),HT$9=0)=FALSE,HT$9=$DK24),1,0)*'4. Formulations'!$M23</f>
        <v>0</v>
      </c>
      <c r="HU24" s="38">
        <f>IF(AND(OR(ISBLANK(HU$9),HU$9=0)=FALSE,HU$9=$DK24),1,0)*'4. Formulations'!$M23</f>
        <v>0</v>
      </c>
      <c r="HW24" s="38">
        <f>IF(AND(OR(ISBLANK(HW$9),HW$9=0)=FALSE,SUM($HI24:$HU24)&gt;0,HW$9='2. Protocols'!$G23),1,0)*'4. Formulations'!$M23</f>
        <v>0</v>
      </c>
      <c r="HX24" s="38">
        <f>IF(AND(OR(ISBLANK(HX$9),HX$9=0)=FALSE,SUM($HI24:$HU24)&gt;0,HX$9='2. Protocols'!$G23),1,0)*'4. Formulations'!$M23</f>
        <v>0</v>
      </c>
      <c r="HY24" s="38">
        <f>IF(AND(OR(ISBLANK(HY$9),HY$9=0)=FALSE,SUM($HI24:$HU24)&gt;0,HY$9='2. Protocols'!$G23),1,0)*'4. Formulations'!$M23</f>
        <v>0</v>
      </c>
      <c r="HZ24" s="38">
        <f>IF(AND(OR(ISBLANK(HZ$9),HZ$9=0)=FALSE,SUM($HI24:$HU24)&gt;0,HZ$9='2. Protocols'!$G23),1,0)*'4. Formulations'!$M23</f>
        <v>0</v>
      </c>
      <c r="IA24" s="38">
        <f>IF(AND(OR(ISBLANK(IA$9),IA$9=0)=FALSE,SUM($HI24:$HU24)&gt;0,IA$9='2. Protocols'!$G23),1,0)*'4. Formulations'!$M23</f>
        <v>0</v>
      </c>
      <c r="IB24" s="38">
        <f>IF(AND(OR(ISBLANK(IB$9),IB$9=0)=FALSE,SUM($HI24:$HU24)&gt;0,IB$9='2. Protocols'!$G23),1,0)*'4. Formulations'!$M23</f>
        <v>0</v>
      </c>
      <c r="IC24" s="38">
        <f>IF(AND(OR(ISBLANK(IC$9),IC$9=0)=FALSE,SUM($HI24:$HU24)&gt;0,IC$9='2. Protocols'!$G23),1,0)*'4. Formulations'!$M23</f>
        <v>0</v>
      </c>
      <c r="ID24" s="38">
        <f>IF(AND(OR(ISBLANK(ID$9),ID$9=0)=FALSE,SUM($HI24:$HU24)&gt;0,ID$9='2. Protocols'!$G23),1,0)*'4. Formulations'!$M23</f>
        <v>0</v>
      </c>
      <c r="IE24" s="38">
        <f>IF(AND(OR(ISBLANK(IE$9),IE$9=0)=FALSE,SUM($HI24:$HU24)&gt;0,IE$9='2. Protocols'!$G23),1,0)*'4. Formulations'!$M23</f>
        <v>0</v>
      </c>
      <c r="IF24" s="38">
        <f>IF(AND(OR(ISBLANK(IF$9),IF$9=0)=FALSE,SUM($HI24:$HU24)&gt;0,IF$9='2. Protocols'!$G23),1,0)*'4. Formulations'!$M23</f>
        <v>0</v>
      </c>
      <c r="IG24" s="38">
        <f>IF(AND(OR(ISBLANK(IG$9),IG$9=0)=FALSE,SUM($HI24:$HU24)&gt;0,IG$9='2. Protocols'!$G23),1,0)*'4. Formulations'!$M23</f>
        <v>0</v>
      </c>
      <c r="IH24" s="38">
        <f>IF(AND(OR(ISBLANK(IH$9),IH$9=0)=FALSE,SUM($HI24:$HU24)&gt;0,IH$9='2. Protocols'!$G23),1,0)*'4. Formulations'!$M23</f>
        <v>0</v>
      </c>
      <c r="II24" s="38">
        <f>IF(AND(OR(ISBLANK(II$9),II$9=0)=FALSE,SUM($HI24:$HU24)&gt;0,II$9='2. Protocols'!$G23),1,0)*'4. Formulations'!$M23</f>
        <v>0</v>
      </c>
      <c r="IJ24" s="38">
        <f>IF(AND(OR(ISBLANK(IJ$9),IJ$9=0)=FALSE,SUM($HI24:$HU24)&gt;0,IJ$9='2. Protocols'!$G23),1,0)*'4. Formulations'!$M23</f>
        <v>0</v>
      </c>
      <c r="IK24" s="38">
        <f>IF(AND(OR(ISBLANK(IK$9),IK$9=0)=FALSE,SUM($HI24:$HU24)&gt;0,IK$9='2. Protocols'!$G23),1,0)*'4. Formulations'!$M23</f>
        <v>0</v>
      </c>
      <c r="IL24" s="38">
        <f>IF(AND(OR(ISBLANK(IL$9),IL$9=0)=FALSE,SUM($HI24:$HU24)&gt;0,IL$9='2. Protocols'!$G23),1,0)*'4. Formulations'!$M23</f>
        <v>0</v>
      </c>
      <c r="IM24" s="38">
        <f>IF(AND(OR(ISBLANK(IM$9),IM$9=0)=FALSE,SUM($HI24:$HU24)&gt;0,IM$9='2. Protocols'!$G23),1,0)*'4. Formulations'!$M23</f>
        <v>0</v>
      </c>
      <c r="IN24" s="38">
        <f>IF(AND(OR(ISBLANK(IN$9),IN$9=0)=FALSE,SUM($HI24:$HU24)&gt;0,IN$9='2. Protocols'!$G23),1,0)*'4. Formulations'!$M23</f>
        <v>0</v>
      </c>
      <c r="IO24" s="38">
        <f>IF(AND(OR(ISBLANK(IO$9),IO$9=0)=FALSE,SUM($HI24:$HU24)&gt;0,IO$9='2. Protocols'!$G23),1,0)*'4. Formulations'!$M23</f>
        <v>0</v>
      </c>
      <c r="IP24" s="38">
        <f>IF(AND(OR(ISBLANK(IP$9),IP$9=0)=FALSE,SUM($HI24:$HU24)&gt;0,IP$9='2. Protocols'!$G23),1,0)*'4. Formulations'!$M23</f>
        <v>0</v>
      </c>
      <c r="IQ24" s="38">
        <f>IF(AND(OR(ISBLANK(IQ$9),IQ$9=0)=FALSE,SUM($HI24:$HU24)&gt;0,IQ$9='2. Protocols'!$G23),1,0)*'4. Formulations'!$M23</f>
        <v>0</v>
      </c>
      <c r="IR24" s="38">
        <f>IF(AND(OR(ISBLANK(IR$9),IR$9=0)=FALSE,SUM($HI24:$HU24)&gt;0,IR$9='2. Protocols'!$G23),1,0)*'4. Formulations'!$M23</f>
        <v>0</v>
      </c>
      <c r="IT24" s="38">
        <f>IF(AND(OR(ISBLANK(IT$9),IT$9=0)=FALSE,IT$9=$DL24),1,0)*'4. Formulations'!$N23</f>
        <v>0</v>
      </c>
      <c r="IU24" s="38">
        <f>IF(AND(OR(ISBLANK(IU$9),IU$9=0)=FALSE,IU$9=$DL24),1,0)*'4. Formulations'!$N23</f>
        <v>0</v>
      </c>
      <c r="IV24" s="38">
        <f>IF(AND(OR(ISBLANK(IV$9),IV$9=0)=FALSE,IV$9=$DL24),1,0)*'4. Formulations'!$N23</f>
        <v>0</v>
      </c>
      <c r="IW24" s="38">
        <f>IF(AND(OR(ISBLANK(IW$9),IW$9=0)=FALSE,IW$9=$DL24),1,0)*'4. Formulations'!$N23</f>
        <v>0</v>
      </c>
      <c r="IX24" s="38">
        <f>IF(AND(OR(ISBLANK(IX$9),IX$9=0)=FALSE,IX$9=$DL24),1,0)*'4. Formulations'!$N23</f>
        <v>0</v>
      </c>
      <c r="IY24" s="38">
        <f>IF(AND(OR(ISBLANK(IY$9),IY$9=0)=FALSE,IY$9=$DL24),1,0)*'4. Formulations'!$N23</f>
        <v>0</v>
      </c>
      <c r="IZ24" s="38">
        <f>IF(AND(OR(ISBLANK(IZ$9),IZ$9=0)=FALSE,IZ$9=$DL24),1,0)*'4. Formulations'!$N23</f>
        <v>0</v>
      </c>
      <c r="JA24" s="38">
        <f>IF(AND(OR(ISBLANK(JA$9),JA$9=0)=FALSE,JA$9=$DL24),1,0)*'4. Formulations'!$N23</f>
        <v>0</v>
      </c>
      <c r="JB24" s="38">
        <f>IF(AND(OR(ISBLANK(JB$9),JB$9=0)=FALSE,JB$9=$DL24),1,0)*'4. Formulations'!$N23</f>
        <v>0</v>
      </c>
      <c r="JC24" s="38">
        <f>IF(AND(OR(ISBLANK(JC$9),JC$9=0)=FALSE,JC$9=$DL24),1,0)*'4. Formulations'!$N23</f>
        <v>0</v>
      </c>
      <c r="JD24" s="38">
        <f>IF(AND(OR(ISBLANK(JD$9),JD$9=0)=FALSE,JD$9=$DL24),1,0)*'4. Formulations'!$N23</f>
        <v>0</v>
      </c>
      <c r="JE24" s="38">
        <f>IF(AND(OR(ISBLANK(JE$9),JE$9=0)=FALSE,JE$9=$DL24),1,0)*'4. Formulations'!$N23</f>
        <v>0</v>
      </c>
      <c r="JF24" s="38">
        <f>IF(AND(OR(ISBLANK(JF$9),JF$9=0)=FALSE,JF$9=$DL24),1,0)*'4. Formulations'!$N23</f>
        <v>0</v>
      </c>
      <c r="JG24" s="38">
        <f>IF(AND(OR(ISBLANK(JG$9),JG$9=0)=FALSE,JG$9=$DL24),1,0)*'4. Formulations'!$N23</f>
        <v>0</v>
      </c>
      <c r="JH24" s="38">
        <f>IF(AND(OR(ISBLANK(JH$9),JH$9=0)=FALSE,JH$9=$DL24),1,0)*'4. Formulations'!$N23</f>
        <v>0</v>
      </c>
      <c r="JJ24" s="38">
        <f>IF(AND(OR(ISBLANK(JJ$9),JJ$9=0)=FALSE,OR(JJ$9='2. Protocols'!$C23,JJ$9='2. Protocols'!$E23,JJ$9='2. Protocols'!$G23)),1,0)*'4. Formulations'!$O23</f>
        <v>0</v>
      </c>
      <c r="JK24" s="38">
        <f>IF(AND(OR(ISBLANK(JK$9),JK$9=0)=FALSE,OR(JK$9='2. Protocols'!$C23,JK$9='2. Protocols'!$E23,JK$9='2. Protocols'!$G23)),1,0)*'4. Formulations'!$O23</f>
        <v>0</v>
      </c>
      <c r="JL24" s="38">
        <f>IF(AND(OR(ISBLANK(JL$9),JL$9=0)=FALSE,OR(JL$9='2. Protocols'!$C23,JL$9='2. Protocols'!$E23,JL$9='2. Protocols'!$G23)),1,0)*'4. Formulations'!$O23</f>
        <v>0</v>
      </c>
      <c r="JM24" s="38">
        <f>IF(AND(OR(ISBLANK(JM$9),JM$9=0)=FALSE,OR(JM$9='2. Protocols'!$C23,JM$9='2. Protocols'!$E23,JM$9='2. Protocols'!$G23)),1,0)*'4. Formulations'!$O23</f>
        <v>0</v>
      </c>
      <c r="JN24" s="38">
        <f>IF(AND(OR(ISBLANK(JN$9),JN$9=0)=FALSE,OR(JN$9='2. Protocols'!$C23,JN$9='2. Protocols'!$E23,JN$9='2. Protocols'!$G23)),1,0)*'4. Formulations'!$O23</f>
        <v>0</v>
      </c>
      <c r="JO24" s="38">
        <f>IF(AND(OR(ISBLANK(JO$9),JO$9=0)=FALSE,OR(JO$9='2. Protocols'!$C23,JO$9='2. Protocols'!$E23,JO$9='2. Protocols'!$G23)),1,0)*'4. Formulations'!$O23</f>
        <v>0</v>
      </c>
      <c r="JP24" s="38">
        <f>IF(AND(OR(ISBLANK(JP$9),JP$9=0)=FALSE,OR(JP$9='2. Protocols'!$C23,JP$9='2. Protocols'!$E23,JP$9='2. Protocols'!$G23)),1,0)*'4. Formulations'!$O23</f>
        <v>0</v>
      </c>
      <c r="JQ24" s="38">
        <f>IF(AND(OR(ISBLANK(JQ$9),JQ$9=0)=FALSE,OR(JQ$9='2. Protocols'!$C23,JQ$9='2. Protocols'!$E23,JQ$9='2. Protocols'!$G23)),1,0)*'4. Formulations'!$O23</f>
        <v>0</v>
      </c>
      <c r="JR24" s="38">
        <f>IF(AND(OR(ISBLANK(JR$9),JR$9=0)=FALSE,OR(JR$9='2. Protocols'!$C23,JR$9='2. Protocols'!$E23,JR$9='2. Protocols'!$G23)),1,0)*'4. Formulations'!$O23</f>
        <v>0</v>
      </c>
      <c r="JS24" s="38">
        <f>IF(AND(OR(ISBLANK(JS$9),JS$9=0)=FALSE,OR(JS$9='2. Protocols'!$C23,JS$9='2. Protocols'!$E23,JS$9='2. Protocols'!$G23)),1,0)*'4. Formulations'!$O23</f>
        <v>0</v>
      </c>
      <c r="JT24" s="38">
        <f>IF(AND(OR(ISBLANK(JT$9),JT$9=0)=FALSE,OR(JT$9='2. Protocols'!$C23,JT$9='2. Protocols'!$E23,JT$9='2. Protocols'!$G23)),1,0)*'4. Formulations'!$O23</f>
        <v>0</v>
      </c>
      <c r="JU24" s="38">
        <f>IF(AND(OR(ISBLANK(JU$9),JU$9=0)=FALSE,OR(JU$9='2. Protocols'!$C23,JU$9='2. Protocols'!$E23,JU$9='2. Protocols'!$G23)),1,0)*'4. Formulations'!$O23</f>
        <v>0</v>
      </c>
      <c r="JV24" s="38">
        <f>IF(AND(OR(ISBLANK(JV$9),JV$9=0)=FALSE,OR(JV$9='2. Protocols'!$C23,JV$9='2. Protocols'!$E23,JV$9='2. Protocols'!$G23)),1,0)*'4. Formulations'!$O23</f>
        <v>0</v>
      </c>
      <c r="JW24" s="38">
        <f>IF(AND(OR(ISBLANK(JW$9),JW$9=0)=FALSE,OR(JW$9='2. Protocols'!$C23,JW$9='2. Protocols'!$E23,JW$9='2. Protocols'!$G23)),1,0)*'4. Formulations'!$O23</f>
        <v>0</v>
      </c>
      <c r="JX24" s="38">
        <f>IF(AND(OR(ISBLANK(JX$9),JX$9=0)=FALSE,OR(JX$9='2. Protocols'!$C23,JX$9='2. Protocols'!$E23,JX$9='2. Protocols'!$G23)),1,0)*'4. Formulations'!$O23</f>
        <v>0</v>
      </c>
      <c r="JY24" s="38">
        <f>IF(AND(OR(ISBLANK(JY$9),JY$9=0)=FALSE,OR(JY$9='2. Protocols'!$C23,JY$9='2. Protocols'!$E23,JY$9='2. Protocols'!$G23)),1,0)*'4. Formulations'!$O23</f>
        <v>0</v>
      </c>
      <c r="JZ24" s="38">
        <f>IF(AND(OR(ISBLANK(JZ$9),JZ$9=0)=FALSE,OR(JZ$9='2. Protocols'!$C23,JZ$9='2. Protocols'!$E23,JZ$9='2. Protocols'!$G23)),1,0)*'4. Formulations'!$O23</f>
        <v>0</v>
      </c>
      <c r="KA24" s="38">
        <f>IF(AND(OR(ISBLANK(KA$9),KA$9=0)=FALSE,OR(KA$9='2. Protocols'!$C23,KA$9='2. Protocols'!$E23,KA$9='2. Protocols'!$G23)),1,0)*'4. Formulations'!$O23</f>
        <v>0</v>
      </c>
      <c r="KB24" s="38">
        <f>IF(AND(OR(ISBLANK(KB$9),KB$9=0)=FALSE,OR(KB$9='2. Protocols'!$C23,KB$9='2. Protocols'!$E23,KB$9='2. Protocols'!$G23)),1,0)*'4. Formulations'!$O23</f>
        <v>0</v>
      </c>
      <c r="KC24" s="38">
        <f>IF(AND(OR(ISBLANK(KC$9),KC$9=0)=FALSE,OR(KC$9='2. Protocols'!$C23,KC$9='2. Protocols'!$E23,KC$9='2. Protocols'!$G23)),1,0)*'4. Formulations'!$O23</f>
        <v>0</v>
      </c>
      <c r="KD24" s="38">
        <f>IF(AND(OR(ISBLANK(KD$9),KD$9=0)=FALSE,OR(KD$9='2. Protocols'!$C23,KD$9='2. Protocols'!$E23,KD$9='2. Protocols'!$G23)),1,0)*'4. Formulations'!$O23</f>
        <v>0</v>
      </c>
      <c r="KE24" s="38">
        <f>IF(AND(OR(ISBLANK(KE$9),KE$9=0)=FALSE,OR(KE$9='2. Protocols'!$C23,KE$9='2. Protocols'!$E23,KE$9='2. Protocols'!$G23)),1,0)*'4. Formulations'!$O23</f>
        <v>0</v>
      </c>
      <c r="KG24" s="38">
        <f>IF(AND(OR(ISBLANK(KG$9),KG$9=0)=FALSE,KG$9=$DK24),1,0)*'4. Formulations'!$P23</f>
        <v>0</v>
      </c>
      <c r="KH24" s="38">
        <f>IF(AND(OR(ISBLANK(KH$9),KH$9=0)=FALSE,KH$9=$DK24),1,0)*'4. Formulations'!$P23</f>
        <v>0</v>
      </c>
      <c r="KI24" s="38">
        <f>IF(AND(OR(ISBLANK(KI$9),KI$9=0)=FALSE,KI$9=$DK24),1,0)*'4. Formulations'!$P23</f>
        <v>0</v>
      </c>
      <c r="KJ24" s="38">
        <f>IF(AND(OR(ISBLANK(KJ$9),KJ$9=0)=FALSE,KJ$9=$DK24),1,0)*'4. Formulations'!$P23</f>
        <v>0</v>
      </c>
      <c r="KK24" s="38">
        <f>IF(AND(OR(ISBLANK(KK$9),KK$9=0)=FALSE,KK$9=$DK24),1,0)*'4. Formulations'!$P23</f>
        <v>0</v>
      </c>
      <c r="KL24" s="38">
        <f>IF(AND(OR(ISBLANK(KL$9),KL$9=0)=FALSE,KL$9=$DK24),1,0)*'4. Formulations'!$P23</f>
        <v>0</v>
      </c>
      <c r="KM24" s="38">
        <f>IF(AND(OR(ISBLANK(KM$9),KM$9=0)=FALSE,KM$9=$DK24),1,0)*'4. Formulations'!$P23</f>
        <v>0</v>
      </c>
      <c r="KN24" s="38">
        <f>IF(AND(OR(ISBLANK(KN$9),KN$9=0)=FALSE,KN$9=$DK24),1,0)*'4. Formulations'!$P23</f>
        <v>0</v>
      </c>
      <c r="KO24" s="38">
        <f>IF(AND(OR(ISBLANK(KO$9),KO$9=0)=FALSE,KO$9=$DK24),1,0)*'4. Formulations'!$P23</f>
        <v>0</v>
      </c>
      <c r="KP24" s="38">
        <f>IF(AND(OR(ISBLANK(KP$9),KP$9=0)=FALSE,KP$9=$DK24),1,0)*'4. Formulations'!$P23</f>
        <v>0</v>
      </c>
      <c r="KQ24" s="38">
        <f>IF(AND(OR(ISBLANK(KQ$9),KQ$9=0)=FALSE,KQ$9=$DK24),1,0)*'4. Formulations'!$P23</f>
        <v>0</v>
      </c>
      <c r="KR24" s="38">
        <f>IF(AND(OR(ISBLANK(KR$9),KR$9=0)=FALSE,KR$9=$DK24),1,0)*'4. Formulations'!$P23</f>
        <v>0</v>
      </c>
      <c r="KS24" s="38">
        <f>IF(AND(OR(ISBLANK(KS$9),KS$9=0)=FALSE,KS$9=$DK24),1,0)*'4. Formulations'!$P23</f>
        <v>0</v>
      </c>
      <c r="KU24" s="38">
        <f>IF(AND(OR(ISBLANK(KU$9),KU$9=0)=FALSE,SUM($KG24:$KS24)&gt;0,KU$9='2. Protocols'!$G23),1,0)*'4. Formulations'!$P23</f>
        <v>0</v>
      </c>
      <c r="KV24" s="38">
        <f>IF(AND(OR(ISBLANK(KV$9),KV$9=0)=FALSE,SUM($KG24:$KS24)&gt;0,KV$9='2. Protocols'!$G23),1,0)*'4. Formulations'!$P23</f>
        <v>0</v>
      </c>
      <c r="KW24" s="38">
        <f>IF(AND(OR(ISBLANK(KW$9),KW$9=0)=FALSE,SUM($KG24:$KS24)&gt;0,KW$9='2. Protocols'!$G23),1,0)*'4. Formulations'!$P23</f>
        <v>0</v>
      </c>
      <c r="KX24" s="38">
        <f>IF(AND(OR(ISBLANK(KX$9),KX$9=0)=FALSE,SUM($KG24:$KS24)&gt;0,KX$9='2. Protocols'!$G23),1,0)*'4. Formulations'!$P23</f>
        <v>0</v>
      </c>
      <c r="KY24" s="38">
        <f>IF(AND(OR(ISBLANK(KY$9),KY$9=0)=FALSE,SUM($KG24:$KS24)&gt;0,KY$9='2. Protocols'!$G23),1,0)*'4. Formulations'!$P23</f>
        <v>0</v>
      </c>
      <c r="KZ24" s="38">
        <f>IF(AND(OR(ISBLANK(KZ$9),KZ$9=0)=FALSE,SUM($KG24:$KS24)&gt;0,KZ$9='2. Protocols'!$G23),1,0)*'4. Formulations'!$P23</f>
        <v>0</v>
      </c>
      <c r="LA24" s="38">
        <f>IF(AND(OR(ISBLANK(LA$9),LA$9=0)=FALSE,SUM($KG24:$KS24)&gt;0,LA$9='2. Protocols'!$G23),1,0)*'4. Formulations'!$P23</f>
        <v>0</v>
      </c>
      <c r="LB24" s="38">
        <f>IF(AND(OR(ISBLANK(LB$9),LB$9=0)=FALSE,SUM($KG24:$KS24)&gt;0,LB$9='2. Protocols'!$G23),1,0)*'4. Formulations'!$P23</f>
        <v>0</v>
      </c>
      <c r="LC24" s="38">
        <f>IF(AND(OR(ISBLANK(LC$9),LC$9=0)=FALSE,SUM($KG24:$KS24)&gt;0,LC$9='2. Protocols'!$G23),1,0)*'4. Formulations'!$P23</f>
        <v>0</v>
      </c>
      <c r="LD24" s="38">
        <f>IF(AND(OR(ISBLANK(LD$9),LD$9=0)=FALSE,SUM($KG24:$KS24)&gt;0,LD$9='2. Protocols'!$G23),1,0)*'4. Formulations'!$P23</f>
        <v>0</v>
      </c>
      <c r="LE24" s="38">
        <f>IF(AND(OR(ISBLANK(LE$9),LE$9=0)=FALSE,SUM($KG24:$KS24)&gt;0,LE$9='2. Protocols'!$G23),1,0)*'4. Formulations'!$P23</f>
        <v>0</v>
      </c>
      <c r="LF24" s="38">
        <f>IF(AND(OR(ISBLANK(LF$9),LF$9=0)=FALSE,SUM($KG24:$KS24)&gt;0,LF$9='2. Protocols'!$G23),1,0)*'4. Formulations'!$P23</f>
        <v>0</v>
      </c>
      <c r="LG24" s="38">
        <f>IF(AND(OR(ISBLANK(LG$9),LG$9=0)=FALSE,SUM($KG24:$KS24)&gt;0,LG$9='2. Protocols'!$G23),1,0)*'4. Formulations'!$P23</f>
        <v>0</v>
      </c>
      <c r="LH24" s="38">
        <f>IF(AND(OR(ISBLANK(LH$9),LH$9=0)=FALSE,SUM($KG24:$KS24)&gt;0,LH$9='2. Protocols'!$G23),1,0)*'4. Formulations'!$P23</f>
        <v>0</v>
      </c>
      <c r="LI24" s="38">
        <f>IF(AND(OR(ISBLANK(LI$9),LI$9=0)=FALSE,SUM($KG24:$KS24)&gt;0,LI$9='2. Protocols'!$G23),1,0)*'4. Formulations'!$P23</f>
        <v>0</v>
      </c>
      <c r="LJ24" s="38">
        <f>IF(AND(OR(ISBLANK(LJ$9),LJ$9=0)=FALSE,SUM($KG24:$KS24)&gt;0,LJ$9='2. Protocols'!$G23),1,0)*'4. Formulations'!$P23</f>
        <v>0</v>
      </c>
      <c r="LK24" s="38">
        <f>IF(AND(OR(ISBLANK(LK$9),LK$9=0)=FALSE,SUM($KG24:$KS24)&gt;0,LK$9='2. Protocols'!$G23),1,0)*'4. Formulations'!$P23</f>
        <v>0</v>
      </c>
      <c r="LL24" s="38">
        <f>IF(AND(OR(ISBLANK(LL$9),LL$9=0)=FALSE,SUM($KG24:$KS24)&gt;0,LL$9='2. Protocols'!$G23),1,0)*'4. Formulations'!$P23</f>
        <v>0</v>
      </c>
      <c r="LM24" s="38">
        <f>IF(AND(OR(ISBLANK(LM$9),LM$9=0)=FALSE,SUM($KG24:$KS24)&gt;0,LM$9='2. Protocols'!$G23),1,0)*'4. Formulations'!$P23</f>
        <v>0</v>
      </c>
      <c r="LN24" s="38">
        <f>IF(AND(OR(ISBLANK(LN$9),LN$9=0)=FALSE,SUM($KG24:$KS24)&gt;0,LN$9='2. Protocols'!$G23),1,0)*'4. Formulations'!$P23</f>
        <v>0</v>
      </c>
      <c r="LO24" s="38">
        <f>IF(AND(OR(ISBLANK(LO$9),LO$9=0)=FALSE,SUM($KG24:$KS24)&gt;0,LO$9='2. Protocols'!$G23),1,0)*'4. Formulations'!$P23</f>
        <v>0</v>
      </c>
      <c r="LP24" s="38">
        <f>IF(AND(OR(ISBLANK(LP$9),LP$9=0)=FALSE,SUM($KG24:$KS24)&gt;0,LP$9='2. Protocols'!$G23),1,0)*'4. Formulations'!$P23</f>
        <v>0</v>
      </c>
      <c r="LR24" s="38">
        <f>IF(AND(OR(ISBLANK(LR$9),LR$9=0)=FALSE,LR$9=$DL24),1,0)*'4. Formulations'!$Q23</f>
        <v>0</v>
      </c>
      <c r="LS24" s="38">
        <f>IF(AND(OR(ISBLANK(LS$9),LS$9=0)=FALSE,LS$9=$DL24),1,0)*'4. Formulations'!$Q23</f>
        <v>0</v>
      </c>
      <c r="LT24" s="38">
        <f>IF(AND(OR(ISBLANK(LT$9),LT$9=0)=FALSE,LT$9=$DL24),1,0)*'4. Formulations'!$Q23</f>
        <v>0</v>
      </c>
      <c r="LU24" s="38">
        <f>IF(AND(OR(ISBLANK(LU$9),LU$9=0)=FALSE,LU$9=$DL24),1,0)*'4. Formulations'!$Q23</f>
        <v>0</v>
      </c>
      <c r="LV24" s="38">
        <f>IF(AND(OR(ISBLANK(LV$9),LV$9=0)=FALSE,LV$9=$DL24),1,0)*'4. Formulations'!$Q23</f>
        <v>0</v>
      </c>
      <c r="LW24" s="38">
        <f>IF(AND(OR(ISBLANK(LW$9),LW$9=0)=FALSE,LW$9=$DL24),1,0)*'4. Formulations'!$Q23</f>
        <v>0</v>
      </c>
      <c r="LX24" s="38">
        <f>IF(AND(OR(ISBLANK(LX$9),LX$9=0)=FALSE,LX$9=$DL24),1,0)*'4. Formulations'!$Q23</f>
        <v>0</v>
      </c>
      <c r="LY24" s="38">
        <f>IF(AND(OR(ISBLANK(LY$9),LY$9=0)=FALSE,LY$9=$DL24),1,0)*'4. Formulations'!$Q23</f>
        <v>0</v>
      </c>
      <c r="LZ24" s="38">
        <f>IF(AND(OR(ISBLANK(LZ$9),LZ$9=0)=FALSE,LZ$9=$DL24),1,0)*'4. Formulations'!$Q23</f>
        <v>0</v>
      </c>
      <c r="MA24" s="38">
        <f>IF(AND(OR(ISBLANK(MA$9),MA$9=0)=FALSE,MA$9=$DL24),1,0)*'4. Formulations'!$Q23</f>
        <v>0</v>
      </c>
      <c r="MB24" s="38">
        <f>IF(AND(OR(ISBLANK(MB$9),MB$9=0)=FALSE,MB$9=$DL24),1,0)*'4. Formulations'!$Q23</f>
        <v>0</v>
      </c>
      <c r="MC24" s="38">
        <f>IF(AND(OR(ISBLANK(MC$9),MC$9=0)=FALSE,MC$9=$DL24),1,0)*'4. Formulations'!$Q23</f>
        <v>0</v>
      </c>
      <c r="MD24" s="38">
        <f>IF(AND(OR(ISBLANK(MD$9),MD$9=0)=FALSE,MD$9=$DL24),1,0)*'4. Formulations'!$Q23</f>
        <v>0</v>
      </c>
      <c r="ME24" s="38">
        <f>IF(AND(OR(ISBLANK(ME$9),ME$9=0)=FALSE,ME$9=$DL24),1,0)*'4. Formulations'!$Q23</f>
        <v>0</v>
      </c>
      <c r="MF24" s="38">
        <f>IF(AND(OR(ISBLANK(MF$9),MF$9=0)=FALSE,MF$9=$DL24),1,0)*'4. Formulations'!$Q23</f>
        <v>0</v>
      </c>
    </row>
    <row r="25" spans="2:344" outlineLevel="1" x14ac:dyDescent="0.3">
      <c r="B25" s="2"/>
      <c r="C25" s="129" t="str">
        <f>IF('2. Protocols'!C24&amp;"+"&amp;'2. Protocols'!E24&amp;"+"&amp;'2. Protocols'!G24="++","",'2. Protocols'!C24&amp;"+"&amp;'2. Protocols'!E24&amp;"+"&amp;'2. Protocols'!G24)</f>
        <v/>
      </c>
      <c r="D25" s="18"/>
      <c r="F25" s="114" t="str">
        <f>IFERROR('2. Protocols'!J24*'1. General Inputs'!$J$6,"")</f>
        <v/>
      </c>
      <c r="G25" s="114" t="str">
        <f>IFERROR(MAX(F25*(1+'1. General Inputs'!$AW$16+HLOOKUP(G$7,'1. General Inputs'!$AW$10:$AY$12,ROWS('1. General Inputs'!$AU$10:$AU$12),0))+(CHOOSE(G$7,'1. General Inputs'!$J$8,'1. General Inputs'!$L$8,'1. General Inputs'!$N$8)/12)*CHOOSE(G$7,'2. Protocols'!$K24,'2. Protocols'!$L24,'2. Protocols'!$M24)+'3. ARV Substitutions'!L50,0),"")</f>
        <v/>
      </c>
      <c r="H25" s="114" t="str">
        <f>IFERROR(MAX(G25*(1+'1. General Inputs'!$AW$16+HLOOKUP(H$7,'1. General Inputs'!$AW$10:$AY$12,ROWS('1. General Inputs'!$AU$10:$AU$12),0))+(CHOOSE(H$7,'1. General Inputs'!$J$8,'1. General Inputs'!$L$8,'1. General Inputs'!$N$8)/12)*CHOOSE(H$7,'2. Protocols'!$K24,'2. Protocols'!$L24,'2. Protocols'!$M24)+'3. ARV Substitutions'!M50,0),"")</f>
        <v/>
      </c>
      <c r="I25" s="114" t="str">
        <f>IFERROR(MAX(H25*(1+'1. General Inputs'!$AW$16+HLOOKUP(I$7,'1. General Inputs'!$AW$10:$AY$12,ROWS('1. General Inputs'!$AU$10:$AU$12),0))+(CHOOSE(I$7,'1. General Inputs'!$J$8,'1. General Inputs'!$L$8,'1. General Inputs'!$N$8)/12)*CHOOSE(I$7,'2. Protocols'!$K24,'2. Protocols'!$L24,'2. Protocols'!$M24)+'3. ARV Substitutions'!N50,0),"")</f>
        <v/>
      </c>
      <c r="J25" s="114" t="str">
        <f>IFERROR(MAX(I25*(1+'1. General Inputs'!$AW$16+HLOOKUP(J$7,'1. General Inputs'!$AW$10:$AY$12,ROWS('1. General Inputs'!$AU$10:$AU$12),0))+(CHOOSE(J$7,'1. General Inputs'!$J$8,'1. General Inputs'!$L$8,'1. General Inputs'!$N$8)/12)*CHOOSE(J$7,'2. Protocols'!$K24,'2. Protocols'!$L24,'2. Protocols'!$M24)+'3. ARV Substitutions'!O50,0),"")</f>
        <v/>
      </c>
      <c r="K25" s="114" t="str">
        <f>IFERROR(MAX(J25*(1+'1. General Inputs'!$AW$16+HLOOKUP(K$7,'1. General Inputs'!$AW$10:$AY$12,ROWS('1. General Inputs'!$AU$10:$AU$12),0))+(CHOOSE(K$7,'1. General Inputs'!$J$8,'1. General Inputs'!$L$8,'1. General Inputs'!$N$8)/12)*CHOOSE(K$7,'2. Protocols'!$K24,'2. Protocols'!$L24,'2. Protocols'!$M24)+'3. ARV Substitutions'!P50,0),"")</f>
        <v/>
      </c>
      <c r="L25" s="114" t="str">
        <f>IFERROR(MAX(K25*(1+'1. General Inputs'!$AW$16+HLOOKUP(L$7,'1. General Inputs'!$AW$10:$AY$12,ROWS('1. General Inputs'!$AU$10:$AU$12),0))+(CHOOSE(L$7,'1. General Inputs'!$J$8,'1. General Inputs'!$L$8,'1. General Inputs'!$N$8)/12)*CHOOSE(L$7,'2. Protocols'!$K24,'2. Protocols'!$L24,'2. Protocols'!$M24)+'3. ARV Substitutions'!Q50,0),"")</f>
        <v/>
      </c>
      <c r="M25" s="114" t="str">
        <f>IFERROR(MAX(L25*(1+'1. General Inputs'!$AW$16+HLOOKUP(M$7,'1. General Inputs'!$AW$10:$AY$12,ROWS('1. General Inputs'!$AU$10:$AU$12),0))+(CHOOSE(M$7,'1. General Inputs'!$J$8,'1. General Inputs'!$L$8,'1. General Inputs'!$N$8)/12)*CHOOSE(M$7,'2. Protocols'!$K24,'2. Protocols'!$L24,'2. Protocols'!$M24)+'3. ARV Substitutions'!R50,0),"")</f>
        <v/>
      </c>
      <c r="N25" s="114" t="str">
        <f>IFERROR(MAX(M25*(1+'1. General Inputs'!$AW$16+HLOOKUP(N$7,'1. General Inputs'!$AW$10:$AY$12,ROWS('1. General Inputs'!$AU$10:$AU$12),0))+(CHOOSE(N$7,'1. General Inputs'!$J$8,'1. General Inputs'!$L$8,'1. General Inputs'!$N$8)/12)*CHOOSE(N$7,'2. Protocols'!$K24,'2. Protocols'!$L24,'2. Protocols'!$M24)+'3. ARV Substitutions'!S50,0),"")</f>
        <v/>
      </c>
      <c r="O25" s="114" t="str">
        <f>IFERROR(MAX(N25*(1+'1. General Inputs'!$AW$16+HLOOKUP(O$7,'1. General Inputs'!$AW$10:$AY$12,ROWS('1. General Inputs'!$AU$10:$AU$12),0))+(CHOOSE(O$7,'1. General Inputs'!$J$8,'1. General Inputs'!$L$8,'1. General Inputs'!$N$8)/12)*CHOOSE(O$7,'2. Protocols'!$K24,'2. Protocols'!$L24,'2. Protocols'!$M24)+'3. ARV Substitutions'!T50,0),"")</f>
        <v/>
      </c>
      <c r="P25" s="114" t="str">
        <f>IFERROR(MAX(O25*(1+'1. General Inputs'!$AW$16+HLOOKUP(P$7,'1. General Inputs'!$AW$10:$AY$12,ROWS('1. General Inputs'!$AU$10:$AU$12),0))+(CHOOSE(P$7,'1. General Inputs'!$J$8,'1. General Inputs'!$L$8,'1. General Inputs'!$N$8)/12)*CHOOSE(P$7,'2. Protocols'!$K24,'2. Protocols'!$L24,'2. Protocols'!$M24)+'3. ARV Substitutions'!U50,0),"")</f>
        <v/>
      </c>
      <c r="Q25" s="114" t="str">
        <f>IFERROR(MAX(P25*(1+'1. General Inputs'!$AW$16+HLOOKUP(Q$7,'1. General Inputs'!$AW$10:$AY$12,ROWS('1. General Inputs'!$AU$10:$AU$12),0))+(CHOOSE(Q$7,'1. General Inputs'!$J$8,'1. General Inputs'!$L$8,'1. General Inputs'!$N$8)/12)*CHOOSE(Q$7,'2. Protocols'!$K24,'2. Protocols'!$L24,'2. Protocols'!$M24)+'3. ARV Substitutions'!V50,0),"")</f>
        <v/>
      </c>
      <c r="R25" s="114" t="str">
        <f>IFERROR(MAX(Q25*(1+'1. General Inputs'!$AW$16+HLOOKUP(R$7,'1. General Inputs'!$AW$10:$AY$12,ROWS('1. General Inputs'!$AU$10:$AU$12),0))+(CHOOSE(R$7,'1. General Inputs'!$J$8,'1. General Inputs'!$L$8,'1. General Inputs'!$N$8)/12)*CHOOSE(R$7,'2. Protocols'!$K24,'2. Protocols'!$L24,'2. Protocols'!$M24)+'3. ARV Substitutions'!W50,0),"")</f>
        <v/>
      </c>
      <c r="S25" s="114" t="str">
        <f>IFERROR(MAX(R25*(1+'1. General Inputs'!$AW$16+HLOOKUP(S$7,'1. General Inputs'!$AW$10:$AY$12,ROWS('1. General Inputs'!$AU$10:$AU$12),0))+(CHOOSE(S$7,'1. General Inputs'!$J$8,'1. General Inputs'!$L$8,'1. General Inputs'!$N$8)/12)*CHOOSE(S$7,'2. Protocols'!$K24,'2. Protocols'!$L24,'2. Protocols'!$M24)+'3. ARV Substitutions'!X50,0),"")</f>
        <v/>
      </c>
      <c r="T25" s="114" t="str">
        <f>IFERROR(MAX(S25*(1+'1. General Inputs'!$AW$16+HLOOKUP(T$7,'1. General Inputs'!$AW$10:$AY$12,ROWS('1. General Inputs'!$AU$10:$AU$12),0))+(CHOOSE(T$7,'1. General Inputs'!$J$8,'1. General Inputs'!$L$8,'1. General Inputs'!$N$8)/12)*CHOOSE(T$7,'2. Protocols'!$K24,'2. Protocols'!$L24,'2. Protocols'!$M24)+'3. ARV Substitutions'!Y50,0),"")</f>
        <v/>
      </c>
      <c r="U25" s="114" t="str">
        <f>IFERROR(MAX(T25*(1+'1. General Inputs'!$AW$16+HLOOKUP(U$7,'1. General Inputs'!$AW$10:$AY$12,ROWS('1. General Inputs'!$AU$10:$AU$12),0))+(CHOOSE(U$7,'1. General Inputs'!$J$8,'1. General Inputs'!$L$8,'1. General Inputs'!$N$8)/12)*CHOOSE(U$7,'2. Protocols'!$K24,'2. Protocols'!$L24,'2. Protocols'!$M24)+'3. ARV Substitutions'!Z50,0),"")</f>
        <v/>
      </c>
      <c r="V25" s="114" t="str">
        <f>IFERROR(MAX(U25*(1+'1. General Inputs'!$AW$16+HLOOKUP(V$7,'1. General Inputs'!$AW$10:$AY$12,ROWS('1. General Inputs'!$AU$10:$AU$12),0))+(CHOOSE(V$7,'1. General Inputs'!$J$8,'1. General Inputs'!$L$8,'1. General Inputs'!$N$8)/12)*CHOOSE(V$7,'2. Protocols'!$K24,'2. Protocols'!$L24,'2. Protocols'!$M24)+'3. ARV Substitutions'!AA50,0),"")</f>
        <v/>
      </c>
      <c r="W25" s="114" t="str">
        <f>IFERROR(MAX(V25*(1+'1. General Inputs'!$AW$16+HLOOKUP(W$7,'1. General Inputs'!$AW$10:$AY$12,ROWS('1. General Inputs'!$AU$10:$AU$12),0))+(CHOOSE(W$7,'1. General Inputs'!$J$8,'1. General Inputs'!$L$8,'1. General Inputs'!$N$8)/12)*CHOOSE(W$7,'2. Protocols'!$K24,'2. Protocols'!$L24,'2. Protocols'!$M24)+'3. ARV Substitutions'!AB50,0),"")</f>
        <v/>
      </c>
      <c r="X25" s="114" t="str">
        <f>IFERROR(MAX(W25*(1+'1. General Inputs'!$AW$16+HLOOKUP(X$7,'1. General Inputs'!$AW$10:$AY$12,ROWS('1. General Inputs'!$AU$10:$AU$12),0))+(CHOOSE(X$7,'1. General Inputs'!$J$8,'1. General Inputs'!$L$8,'1. General Inputs'!$N$8)/12)*CHOOSE(X$7,'2. Protocols'!$K24,'2. Protocols'!$L24,'2. Protocols'!$M24)+'3. ARV Substitutions'!AC50,0),"")</f>
        <v/>
      </c>
      <c r="Y25" s="114" t="str">
        <f>IFERROR(MAX(X25*(1+'1. General Inputs'!$AW$16+HLOOKUP(Y$7,'1. General Inputs'!$AW$10:$AY$12,ROWS('1. General Inputs'!$AU$10:$AU$12),0))+(CHOOSE(Y$7,'1. General Inputs'!$J$8,'1. General Inputs'!$L$8,'1. General Inputs'!$N$8)/12)*CHOOSE(Y$7,'2. Protocols'!$K24,'2. Protocols'!$L24,'2. Protocols'!$M24)+'3. ARV Substitutions'!AD50,0),"")</f>
        <v/>
      </c>
      <c r="Z25" s="114" t="str">
        <f>IFERROR(MAX(Y25*(1+'1. General Inputs'!$AW$16+HLOOKUP(Z$7,'1. General Inputs'!$AW$10:$AY$12,ROWS('1. General Inputs'!$AU$10:$AU$12),0))+(CHOOSE(Z$7,'1. General Inputs'!$J$8,'1. General Inputs'!$L$8,'1. General Inputs'!$N$8)/12)*CHOOSE(Z$7,'2. Protocols'!$K24,'2. Protocols'!$L24,'2. Protocols'!$M24)+'3. ARV Substitutions'!AE50,0),"")</f>
        <v/>
      </c>
      <c r="AA25" s="114" t="str">
        <f>IFERROR(MAX(Z25*(1+'1. General Inputs'!$AW$16+HLOOKUP(AA$7,'1. General Inputs'!$AW$10:$AY$12,ROWS('1. General Inputs'!$AU$10:$AU$12),0))+(CHOOSE(AA$7,'1. General Inputs'!$J$8,'1. General Inputs'!$L$8,'1. General Inputs'!$N$8)/12)*CHOOSE(AA$7,'2. Protocols'!$K24,'2. Protocols'!$L24,'2. Protocols'!$M24)+'3. ARV Substitutions'!AF50,0),"")</f>
        <v/>
      </c>
      <c r="AB25" s="114" t="str">
        <f>IFERROR(MAX(AA25*(1+'1. General Inputs'!$AW$16+HLOOKUP(AB$7,'1. General Inputs'!$AW$10:$AY$12,ROWS('1. General Inputs'!$AU$10:$AU$12),0))+(CHOOSE(AB$7,'1. General Inputs'!$J$8,'1. General Inputs'!$L$8,'1. General Inputs'!$N$8)/12)*CHOOSE(AB$7,'2. Protocols'!$K24,'2. Protocols'!$L24,'2. Protocols'!$M24)+'3. ARV Substitutions'!AG50,0),"")</f>
        <v/>
      </c>
      <c r="AC25" s="114" t="str">
        <f>IFERROR(MAX(AB25*(1+'1. General Inputs'!$AW$16+HLOOKUP(AC$7,'1. General Inputs'!$AW$10:$AY$12,ROWS('1. General Inputs'!$AU$10:$AU$12),0))+(CHOOSE(AC$7,'1. General Inputs'!$J$8,'1. General Inputs'!$L$8,'1. General Inputs'!$N$8)/12)*CHOOSE(AC$7,'2. Protocols'!$K24,'2. Protocols'!$L24,'2. Protocols'!$M24)+'3. ARV Substitutions'!AH50,0),"")</f>
        <v/>
      </c>
      <c r="AD25" s="114" t="str">
        <f>IFERROR(MAX(AC25*(1+'1. General Inputs'!$AW$16+HLOOKUP(AD$7,'1. General Inputs'!$AW$10:$AY$12,ROWS('1. General Inputs'!$AU$10:$AU$12),0))+(CHOOSE(AD$7,'1. General Inputs'!$J$8,'1. General Inputs'!$L$8,'1. General Inputs'!$N$8)/12)*CHOOSE(AD$7,'2. Protocols'!$K24,'2. Protocols'!$L24,'2. Protocols'!$M24)+'3. ARV Substitutions'!AI50,0),"")</f>
        <v/>
      </c>
      <c r="AE25" s="114" t="str">
        <f>IFERROR(MAX(AD25*(1+'1. General Inputs'!$AW$16+HLOOKUP(AE$7,'1. General Inputs'!$AW$10:$AY$12,ROWS('1. General Inputs'!$AU$10:$AU$12),0))+(CHOOSE(AE$7,'1. General Inputs'!$J$8,'1. General Inputs'!$L$8,'1. General Inputs'!$N$8)/12)*CHOOSE(AE$7,'2. Protocols'!$K24,'2. Protocols'!$L24,'2. Protocols'!$M24)+'3. ARV Substitutions'!AJ50,0),"")</f>
        <v/>
      </c>
      <c r="AF25" s="114" t="str">
        <f>IFERROR(MAX(AE25*(1+'1. General Inputs'!$AW$16+HLOOKUP(AF$7,'1. General Inputs'!$AW$10:$AY$12,ROWS('1. General Inputs'!$AU$10:$AU$12),0))+(CHOOSE(AF$7,'1. General Inputs'!$J$8,'1. General Inputs'!$L$8,'1. General Inputs'!$N$8)/12)*CHOOSE(AF$7,'2. Protocols'!$K24,'2. Protocols'!$L24,'2. Protocols'!$M24)+'3. ARV Substitutions'!AK50,0),"")</f>
        <v/>
      </c>
      <c r="AG25" s="114" t="str">
        <f>IFERROR(MAX(AF25*(1+'1. General Inputs'!$AW$16+HLOOKUP(AG$7,'1. General Inputs'!$AW$10:$AY$12,ROWS('1. General Inputs'!$AU$10:$AU$12),0))+(CHOOSE(AG$7,'1. General Inputs'!$J$8,'1. General Inputs'!$L$8,'1. General Inputs'!$N$8)/12)*CHOOSE(AG$7,'2. Protocols'!$K24,'2. Protocols'!$L24,'2. Protocols'!$M24)+'3. ARV Substitutions'!AL50,0),"")</f>
        <v/>
      </c>
      <c r="AH25" s="114" t="str">
        <f>IFERROR(MAX(AG25*(1+'1. General Inputs'!$AW$16+HLOOKUP(AH$7,'1. General Inputs'!$AW$10:$AY$12,ROWS('1. General Inputs'!$AU$10:$AU$12),0))+(CHOOSE(AH$7,'1. General Inputs'!$J$8,'1. General Inputs'!$L$8,'1. General Inputs'!$N$8)/12)*CHOOSE(AH$7,'2. Protocols'!$K24,'2. Protocols'!$L24,'2. Protocols'!$M24)+'3. ARV Substitutions'!AM50,0),"")</f>
        <v/>
      </c>
      <c r="AI25" s="114" t="str">
        <f>IFERROR(MAX(AH25*(1+'1. General Inputs'!$AW$16+HLOOKUP(AI$7,'1. General Inputs'!$AW$10:$AY$12,ROWS('1. General Inputs'!$AU$10:$AU$12),0))+(CHOOSE(AI$7,'1. General Inputs'!$J$8,'1. General Inputs'!$L$8,'1. General Inputs'!$N$8)/12)*CHOOSE(AI$7,'2. Protocols'!$K24,'2. Protocols'!$L24,'2. Protocols'!$M24)+'3. ARV Substitutions'!AN50,0),"")</f>
        <v/>
      </c>
      <c r="AJ25" s="114" t="str">
        <f>IFERROR(MAX(AI25*(1+'1. General Inputs'!$AW$16+HLOOKUP(AJ$7,'1. General Inputs'!$AW$10:$AY$12,ROWS('1. General Inputs'!$AU$10:$AU$12),0))+(CHOOSE(AJ$7,'1. General Inputs'!$J$8,'1. General Inputs'!$L$8,'1. General Inputs'!$N$8)/12)*CHOOSE(AJ$7,'2. Protocols'!$K24,'2. Protocols'!$L24,'2. Protocols'!$M24)+'3. ARV Substitutions'!AO50,0),"")</f>
        <v/>
      </c>
      <c r="AK25" s="114" t="str">
        <f>IFERROR(MAX(AJ25*(1+'1. General Inputs'!$AW$16+HLOOKUP(AK$7,'1. General Inputs'!$AW$10:$AY$12,ROWS('1. General Inputs'!$AU$10:$AU$12),0))+(CHOOSE(AK$7,'1. General Inputs'!$J$8,'1. General Inputs'!$L$8,'1. General Inputs'!$N$8)/12)*CHOOSE(AK$7,'2. Protocols'!$K24,'2. Protocols'!$L24,'2. Protocols'!$M24)+'3. ARV Substitutions'!AP50,0),"")</f>
        <v/>
      </c>
      <c r="AL25" s="114" t="str">
        <f>IFERROR(MAX(AK25*(1+'1. General Inputs'!$AW$16+HLOOKUP(AL$7,'1. General Inputs'!$AW$10:$AY$12,ROWS('1. General Inputs'!$AU$10:$AU$12),0))+(CHOOSE(AL$7,'1. General Inputs'!$J$8,'1. General Inputs'!$L$8,'1. General Inputs'!$N$8)/12)*CHOOSE(AL$7,'2. Protocols'!$K24,'2. Protocols'!$L24,'2. Protocols'!$M24)+'3. ARV Substitutions'!AQ50,0),"")</f>
        <v/>
      </c>
      <c r="AM25" s="114" t="str">
        <f>IFERROR(MAX(AL25*(1+'1. General Inputs'!$AW$16+HLOOKUP(AM$7,'1. General Inputs'!$AW$10:$AY$12,ROWS('1. General Inputs'!$AU$10:$AU$12),0))+(CHOOSE(AM$7,'1. General Inputs'!$J$8,'1. General Inputs'!$L$8,'1. General Inputs'!$N$8)/12)*CHOOSE(AM$7,'2. Protocols'!$K24,'2. Protocols'!$L24,'2. Protocols'!$M24)+'3. ARV Substitutions'!AR50,0),"")</f>
        <v/>
      </c>
      <c r="AN25" s="114" t="str">
        <f>IFERROR(MAX(AM25*(1+'1. General Inputs'!$AW$16+HLOOKUP(AN$7,'1. General Inputs'!$AW$10:$AY$12,ROWS('1. General Inputs'!$AU$10:$AU$12),0))+(CHOOSE(AN$7,'1. General Inputs'!$J$8,'1. General Inputs'!$L$8,'1. General Inputs'!$N$8)/12)*CHOOSE(AN$7,'2. Protocols'!$K24,'2. Protocols'!$L24,'2. Protocols'!$M24)+'3. ARV Substitutions'!AS50,0),"")</f>
        <v/>
      </c>
      <c r="AO25" s="114" t="str">
        <f>IFERROR(MAX(AN25*(1+'1. General Inputs'!$AW$16+HLOOKUP(AO$7,'1. General Inputs'!$AW$10:$AY$12,ROWS('1. General Inputs'!$AU$10:$AU$12),0))+(CHOOSE(AO$7,'1. General Inputs'!$J$8,'1. General Inputs'!$L$8,'1. General Inputs'!$N$8)/12)*CHOOSE(AO$7,'2. Protocols'!$K24,'2. Protocols'!$L24,'2. Protocols'!$M24)+'3. ARV Substitutions'!AT50,0),"")</f>
        <v/>
      </c>
      <c r="AP25" s="114" t="str">
        <f>IFERROR(MAX(AO25*(1+'1. General Inputs'!$AW$16+HLOOKUP(AP$7,'1. General Inputs'!$AW$10:$AY$12,ROWS('1. General Inputs'!$AU$10:$AU$12),0))+(CHOOSE(AP$7,'1. General Inputs'!$J$8,'1. General Inputs'!$L$8,'1. General Inputs'!$N$8)/12)*CHOOSE(AP$7,'2. Protocols'!$K24,'2. Protocols'!$L24,'2. Protocols'!$M24)+'3. ARV Substitutions'!AU50,0),"")</f>
        <v/>
      </c>
      <c r="BZ25" s="88" t="e">
        <f t="shared" si="11"/>
        <v>#VALUE!</v>
      </c>
      <c r="CA25" s="88" t="e">
        <f t="shared" si="12"/>
        <v>#VALUE!</v>
      </c>
      <c r="CB25" s="88" t="e">
        <f t="shared" si="13"/>
        <v>#VALUE!</v>
      </c>
      <c r="CC25" s="88" t="e">
        <f t="shared" si="14"/>
        <v>#VALUE!</v>
      </c>
      <c r="CD25" s="88" t="e">
        <f t="shared" si="15"/>
        <v>#VALUE!</v>
      </c>
      <c r="CE25" s="88" t="e">
        <f t="shared" si="16"/>
        <v>#VALUE!</v>
      </c>
      <c r="CF25" s="88" t="e">
        <f t="shared" si="17"/>
        <v>#VALUE!</v>
      </c>
      <c r="CG25" s="88" t="e">
        <f t="shared" si="18"/>
        <v>#VALUE!</v>
      </c>
      <c r="CH25" s="88" t="e">
        <f t="shared" si="19"/>
        <v>#VALUE!</v>
      </c>
      <c r="CI25" s="88" t="e">
        <f t="shared" si="20"/>
        <v>#VALUE!</v>
      </c>
      <c r="CJ25" s="88" t="e">
        <f t="shared" si="21"/>
        <v>#VALUE!</v>
      </c>
      <c r="CK25" s="88" t="e">
        <f t="shared" si="22"/>
        <v>#VALUE!</v>
      </c>
      <c r="CL25" s="88" t="e">
        <f t="shared" si="23"/>
        <v>#VALUE!</v>
      </c>
      <c r="CM25" s="88" t="e">
        <f t="shared" si="24"/>
        <v>#VALUE!</v>
      </c>
      <c r="CN25" s="88" t="e">
        <f t="shared" si="25"/>
        <v>#VALUE!</v>
      </c>
      <c r="CO25" s="88" t="e">
        <f t="shared" si="26"/>
        <v>#VALUE!</v>
      </c>
      <c r="CP25" s="88" t="e">
        <f t="shared" si="27"/>
        <v>#VALUE!</v>
      </c>
      <c r="CQ25" s="88" t="e">
        <f t="shared" si="28"/>
        <v>#VALUE!</v>
      </c>
      <c r="CR25" s="88" t="e">
        <f t="shared" si="29"/>
        <v>#VALUE!</v>
      </c>
      <c r="CS25" s="88" t="e">
        <f t="shared" si="30"/>
        <v>#VALUE!</v>
      </c>
      <c r="CT25" s="88" t="e">
        <f t="shared" si="31"/>
        <v>#VALUE!</v>
      </c>
      <c r="CU25" s="88" t="e">
        <f t="shared" si="32"/>
        <v>#VALUE!</v>
      </c>
      <c r="CV25" s="88" t="e">
        <f t="shared" si="33"/>
        <v>#VALUE!</v>
      </c>
      <c r="CW25" s="88" t="e">
        <f t="shared" si="34"/>
        <v>#VALUE!</v>
      </c>
      <c r="CX25" s="88" t="e">
        <f t="shared" si="35"/>
        <v>#VALUE!</v>
      </c>
      <c r="CY25" s="88" t="e">
        <f t="shared" si="36"/>
        <v>#VALUE!</v>
      </c>
      <c r="CZ25" s="88" t="e">
        <f t="shared" si="37"/>
        <v>#VALUE!</v>
      </c>
      <c r="DA25" s="88" t="e">
        <f t="shared" si="38"/>
        <v>#VALUE!</v>
      </c>
      <c r="DB25" s="88" t="e">
        <f t="shared" si="39"/>
        <v>#VALUE!</v>
      </c>
      <c r="DC25" s="88" t="e">
        <f t="shared" si="40"/>
        <v>#VALUE!</v>
      </c>
      <c r="DD25" s="88" t="e">
        <f t="shared" si="41"/>
        <v>#VALUE!</v>
      </c>
      <c r="DE25" s="88" t="e">
        <f t="shared" si="42"/>
        <v>#VALUE!</v>
      </c>
      <c r="DF25" s="88" t="e">
        <f t="shared" si="43"/>
        <v>#VALUE!</v>
      </c>
      <c r="DG25" s="88" t="e">
        <f t="shared" si="44"/>
        <v>#VALUE!</v>
      </c>
      <c r="DH25" s="88" t="e">
        <f t="shared" si="45"/>
        <v>#VALUE!</v>
      </c>
      <c r="DI25" s="88" t="e">
        <f t="shared" si="46"/>
        <v>#VALUE!</v>
      </c>
      <c r="DK25" s="27" t="str">
        <f>CONCATENATE('2. Protocols'!C24, '2. Protocols'!D24, '2. Protocols'!E24)</f>
        <v>+</v>
      </c>
      <c r="DL25" s="27" t="str">
        <f>CONCATENATE('2. Protocols'!C24, '2. Protocols'!D24, '2. Protocols'!E24, '2. Protocols'!F24, '2. Protocols'!G24,)</f>
        <v>++</v>
      </c>
      <c r="DN25" s="38">
        <f>IF(AND(OR(ISBLANK(DN$9),DN$9=0)=FALSE,OR(DN$9='2. Protocols'!$C24,DN$9='2. Protocols'!$E24,DN$9='2. Protocols'!$G24)),1,0)*'4. Formulations'!$I24</f>
        <v>0</v>
      </c>
      <c r="DO25" s="38">
        <f>IF(AND(OR(ISBLANK(DO$9),DO$9=0)=FALSE,OR(DO$9='2. Protocols'!$C24,DO$9='2. Protocols'!$E24,DO$9='2. Protocols'!$G24)),1,0)*'4. Formulations'!$I24</f>
        <v>0</v>
      </c>
      <c r="DP25" s="38">
        <f>IF(AND(OR(ISBLANK(DP$9),DP$9=0)=FALSE,OR(DP$9='2. Protocols'!$C24,DP$9='2. Protocols'!$E24,DP$9='2. Protocols'!$G24)),1,0)*'4. Formulations'!$I24</f>
        <v>0</v>
      </c>
      <c r="DQ25" s="38">
        <f>IF(AND(OR(ISBLANK(DQ$9),DQ$9=0)=FALSE,OR(DQ$9='2. Protocols'!$C24,DQ$9='2. Protocols'!$E24,DQ$9='2. Protocols'!$G24)),1,0)*'4. Formulations'!$I24</f>
        <v>0</v>
      </c>
      <c r="DR25" s="38">
        <f>IF(AND(OR(ISBLANK(DR$9),DR$9=0)=FALSE,OR(DR$9='2. Protocols'!$C24,DR$9='2. Protocols'!$E24,DR$9='2. Protocols'!$G24)),1,0)*'4. Formulations'!$I24</f>
        <v>0</v>
      </c>
      <c r="DS25" s="38">
        <f>IF(AND(OR(ISBLANK(DS$9),DS$9=0)=FALSE,OR(DS$9='2. Protocols'!$C24,DS$9='2. Protocols'!$E24,DS$9='2. Protocols'!$G24)),1,0)*'4. Formulations'!$I24</f>
        <v>0</v>
      </c>
      <c r="DT25" s="38">
        <f>IF(AND(OR(ISBLANK(DT$9),DT$9=0)=FALSE,OR(DT$9='2. Protocols'!$C24,DT$9='2. Protocols'!$E24,DT$9='2. Protocols'!$G24)),1,0)*'4. Formulations'!$I24</f>
        <v>0</v>
      </c>
      <c r="DU25" s="38">
        <f>IF(AND(OR(ISBLANK(DU$9),DU$9=0)=FALSE,OR(DU$9='2. Protocols'!$C24,DU$9='2. Protocols'!$E24,DU$9='2. Protocols'!$G24)),1,0)*'4. Formulations'!$I24</f>
        <v>0</v>
      </c>
      <c r="DV25" s="38">
        <f>IF(AND(OR(ISBLANK(DV$9),DV$9=0)=FALSE,OR(DV$9='2. Protocols'!$C24,DV$9='2. Protocols'!$E24,DV$9='2. Protocols'!$G24)),1,0)*'4. Formulations'!$I24</f>
        <v>0</v>
      </c>
      <c r="DW25" s="38">
        <f>IF(AND(OR(ISBLANK(DW$9),DW$9=0)=FALSE,OR(DW$9='2. Protocols'!$C24,DW$9='2. Protocols'!$E24,DW$9='2. Protocols'!$G24)),1,0)*'4. Formulations'!$I24</f>
        <v>0</v>
      </c>
      <c r="DX25" s="38">
        <f>IF(AND(OR(ISBLANK(DX$9),DX$9=0)=FALSE,OR(DX$9='2. Protocols'!$C24,DX$9='2. Protocols'!$E24,DX$9='2. Protocols'!$G24)),1,0)*'4. Formulations'!$I24</f>
        <v>0</v>
      </c>
      <c r="DY25" s="38">
        <f>IF(AND(OR(ISBLANK(DY$9),DY$9=0)=FALSE,OR(DY$9='2. Protocols'!$C24,DY$9='2. Protocols'!$E24,DY$9='2. Protocols'!$G24)),1,0)*'4. Formulations'!$I24</f>
        <v>0</v>
      </c>
      <c r="DZ25" s="38">
        <f>IF(AND(OR(ISBLANK(DZ$9),DZ$9=0)=FALSE,OR(DZ$9='2. Protocols'!$C24,DZ$9='2. Protocols'!$E24,DZ$9='2. Protocols'!$G24)),1,0)*'4. Formulations'!$I24</f>
        <v>0</v>
      </c>
      <c r="EA25" s="38">
        <f>IF(AND(OR(ISBLANK(EA$9),EA$9=0)=FALSE,OR(EA$9='2. Protocols'!$C24,EA$9='2. Protocols'!$E24,EA$9='2. Protocols'!$G24)),1,0)*'4. Formulations'!$I24</f>
        <v>0</v>
      </c>
      <c r="EB25" s="38">
        <f>IF(AND(OR(ISBLANK(EB$9),EB$9=0)=FALSE,OR(EB$9='2. Protocols'!$C24,EB$9='2. Protocols'!$E24,EB$9='2. Protocols'!$G24)),1,0)*'4. Formulations'!$I24</f>
        <v>0</v>
      </c>
      <c r="EC25" s="38">
        <f>IF(AND(OR(ISBLANK(EC$9),EC$9=0)=FALSE,OR(EC$9='2. Protocols'!$C24,EC$9='2. Protocols'!$E24,EC$9='2. Protocols'!$G24)),1,0)*'4. Formulations'!$I24</f>
        <v>0</v>
      </c>
      <c r="ED25" s="38">
        <f>IF(AND(OR(ISBLANK(ED$9),ED$9=0)=FALSE,OR(ED$9='2. Protocols'!$C24,ED$9='2. Protocols'!$E24,ED$9='2. Protocols'!$G24)),1,0)*'4. Formulations'!$I24</f>
        <v>0</v>
      </c>
      <c r="EE25" s="38">
        <f>IF(AND(OR(ISBLANK(EE$9),EE$9=0)=FALSE,OR(EE$9='2. Protocols'!$C24,EE$9='2. Protocols'!$E24,EE$9='2. Protocols'!$G24)),1,0)*'4. Formulations'!$I24</f>
        <v>0</v>
      </c>
      <c r="EF25" s="38">
        <f>IF(AND(OR(ISBLANK(EF$9),EF$9=0)=FALSE,OR(EF$9='2. Protocols'!$C24,EF$9='2. Protocols'!$E24,EF$9='2. Protocols'!$G24)),1,0)*'4. Formulations'!$I24</f>
        <v>0</v>
      </c>
      <c r="EG25" s="38">
        <f>IF(AND(OR(ISBLANK(EG$9),EG$9=0)=FALSE,OR(EG$9='2. Protocols'!$C24,EG$9='2. Protocols'!$E24,EG$9='2. Protocols'!$G24)),1,0)*'4. Formulations'!$I24</f>
        <v>0</v>
      </c>
      <c r="EH25" s="38">
        <f>IF(AND(OR(ISBLANK(EH$9),EH$9=0)=FALSE,OR(EH$9='2. Protocols'!$C24,EH$9='2. Protocols'!$E24,EH$9='2. Protocols'!$G24)),1,0)*'4. Formulations'!$I24</f>
        <v>0</v>
      </c>
      <c r="EI25" s="38">
        <f>IF(AND(OR(ISBLANK(EI$9),EI$9=0)=FALSE,OR(EI$9='2. Protocols'!$C24,EI$9='2. Protocols'!$E24,EI$9='2. Protocols'!$G24)),1,0)*'4. Formulations'!$I24</f>
        <v>0</v>
      </c>
      <c r="EK25" s="38">
        <f>IF(AND(OR(ISBLANK(EK$9),EK$9=0)=FALSE,EK$9=$DK25),1,0)*'4. Formulations'!$J24</f>
        <v>0</v>
      </c>
      <c r="EL25" s="38">
        <f>IF(AND(OR(ISBLANK(EL$9),EL$9=0)=FALSE,EL$9=$DK25),1,0)*'4. Formulations'!$J24</f>
        <v>0</v>
      </c>
      <c r="EM25" s="38">
        <f>IF(AND(OR(ISBLANK(EM$9),EM$9=0)=FALSE,EM$9=$DK25),1,0)*'4. Formulations'!$J24</f>
        <v>0</v>
      </c>
      <c r="EN25" s="38">
        <f>IF(AND(OR(ISBLANK(EN$9),EN$9=0)=FALSE,EN$9=$DK25),1,0)*'4. Formulations'!$J24</f>
        <v>0</v>
      </c>
      <c r="EO25" s="38">
        <f>IF(AND(OR(ISBLANK(EO$9),EO$9=0)=FALSE,EO$9=$DK25),1,0)*'4. Formulations'!$J24</f>
        <v>0</v>
      </c>
      <c r="EP25" s="38">
        <f>IF(AND(OR(ISBLANK(EP$9),EP$9=0)=FALSE,EP$9=$DK25),1,0)*'4. Formulations'!$J24</f>
        <v>0</v>
      </c>
      <c r="EQ25" s="38">
        <f>IF(AND(OR(ISBLANK(EQ$9),EQ$9=0)=FALSE,EQ$9=$DK25),1,0)*'4. Formulations'!$J24</f>
        <v>0</v>
      </c>
      <c r="ER25" s="38">
        <f>IF(AND(OR(ISBLANK(ER$9),ER$9=0)=FALSE,ER$9=$DK25),1,0)*'4. Formulations'!$J24</f>
        <v>0</v>
      </c>
      <c r="ES25" s="38">
        <f>IF(AND(OR(ISBLANK(ES$9),ES$9=0)=FALSE,ES$9=$DK25),1,0)*'4. Formulations'!$J24</f>
        <v>0</v>
      </c>
      <c r="ET25" s="38">
        <f>IF(AND(OR(ISBLANK(ET$9),ET$9=0)=FALSE,ET$9=$DK25),1,0)*'4. Formulations'!$J24</f>
        <v>0</v>
      </c>
      <c r="EU25" s="38">
        <f>IF(AND(OR(ISBLANK(EU$9),EU$9=0)=FALSE,EU$9=$DK25),1,0)*'4. Formulations'!$J24</f>
        <v>0</v>
      </c>
      <c r="EV25" s="38">
        <f>IF(AND(OR(ISBLANK(EV$9),EV$9=0)=FALSE,EV$9=$DK25),1,0)*'4. Formulations'!$J24</f>
        <v>0</v>
      </c>
      <c r="EW25" s="38">
        <f>IF(AND(OR(ISBLANK(EW$9),EW$9=0)=FALSE,EW$9=$DK25),1,0)*'4. Formulations'!$J24</f>
        <v>0</v>
      </c>
      <c r="EY25" s="38">
        <f>IF(AND(OR(ISBLANK(EY$9),EY$9=0)=FALSE,SUM($EK25:$EW25)&gt;0,EY$9='2. Protocols'!$G24),1,0)*'4. Formulations'!$J24</f>
        <v>0</v>
      </c>
      <c r="EZ25" s="38">
        <f>IF(AND(OR(ISBLANK(EZ$9),EZ$9=0)=FALSE,SUM($EK25:$EW25)&gt;0,EZ$9='2. Protocols'!$G24),1,0)*'4. Formulations'!$J24</f>
        <v>0</v>
      </c>
      <c r="FA25" s="38">
        <f>IF(AND(OR(ISBLANK(FA$9),FA$9=0)=FALSE,SUM($EK25:$EW25)&gt;0,FA$9='2. Protocols'!$G24),1,0)*'4. Formulations'!$J24</f>
        <v>0</v>
      </c>
      <c r="FB25" s="38">
        <f>IF(AND(OR(ISBLANK(FB$9),FB$9=0)=FALSE,SUM($EK25:$EW25)&gt;0,FB$9='2. Protocols'!$G24),1,0)*'4. Formulations'!$J24</f>
        <v>0</v>
      </c>
      <c r="FC25" s="38">
        <f>IF(AND(OR(ISBLANK(FC$9),FC$9=0)=FALSE,SUM($EK25:$EW25)&gt;0,FC$9='2. Protocols'!$G24),1,0)*'4. Formulations'!$J24</f>
        <v>0</v>
      </c>
      <c r="FD25" s="38">
        <f>IF(AND(OR(ISBLANK(FD$9),FD$9=0)=FALSE,SUM($EK25:$EW25)&gt;0,FD$9='2. Protocols'!$G24),1,0)*'4. Formulations'!$J24</f>
        <v>0</v>
      </c>
      <c r="FE25" s="38">
        <f>IF(AND(OR(ISBLANK(FE$9),FE$9=0)=FALSE,SUM($EK25:$EW25)&gt;0,FE$9='2. Protocols'!$G24),1,0)*'4. Formulations'!$J24</f>
        <v>0</v>
      </c>
      <c r="FF25" s="38">
        <f>IF(AND(OR(ISBLANK(FF$9),FF$9=0)=FALSE,SUM($EK25:$EW25)&gt;0,FF$9='2. Protocols'!$G24),1,0)*'4. Formulations'!$J24</f>
        <v>0</v>
      </c>
      <c r="FG25" s="38">
        <f>IF(AND(OR(ISBLANK(FG$9),FG$9=0)=FALSE,SUM($EK25:$EW25)&gt;0,FG$9='2. Protocols'!$G24),1,0)*'4. Formulations'!$J24</f>
        <v>0</v>
      </c>
      <c r="FH25" s="38">
        <f>IF(AND(OR(ISBLANK(FH$9),FH$9=0)=FALSE,SUM($EK25:$EW25)&gt;0,FH$9='2. Protocols'!$G24),1,0)*'4. Formulations'!$J24</f>
        <v>0</v>
      </c>
      <c r="FI25" s="38">
        <f>IF(AND(OR(ISBLANK(FI$9),FI$9=0)=FALSE,SUM($EK25:$EW25)&gt;0,FI$9='2. Protocols'!$G24),1,0)*'4. Formulations'!$J24</f>
        <v>0</v>
      </c>
      <c r="FJ25" s="38">
        <f>IF(AND(OR(ISBLANK(FJ$9),FJ$9=0)=FALSE,SUM($EK25:$EW25)&gt;0,FJ$9='2. Protocols'!$G24),1,0)*'4. Formulations'!$J24</f>
        <v>0</v>
      </c>
      <c r="FK25" s="38">
        <f>IF(AND(OR(ISBLANK(FK$9),FK$9=0)=FALSE,SUM($EK25:$EW25)&gt;0,FK$9='2. Protocols'!$G24),1,0)*'4. Formulations'!$J24</f>
        <v>0</v>
      </c>
      <c r="FL25" s="38">
        <f>IF(AND(OR(ISBLANK(FL$9),FL$9=0)=FALSE,SUM($EK25:$EW25)&gt;0,FL$9='2. Protocols'!$G24),1,0)*'4. Formulations'!$J24</f>
        <v>0</v>
      </c>
      <c r="FM25" s="38">
        <f>IF(AND(OR(ISBLANK(FM$9),FM$9=0)=FALSE,SUM($EK25:$EW25)&gt;0,FM$9='2. Protocols'!$G24),1,0)*'4. Formulations'!$J24</f>
        <v>0</v>
      </c>
      <c r="FN25" s="38">
        <f>IF(AND(OR(ISBLANK(FN$9),FN$9=0)=FALSE,SUM($EK25:$EW25)&gt;0,FN$9='2. Protocols'!$G24),1,0)*'4. Formulations'!$J24</f>
        <v>0</v>
      </c>
      <c r="FO25" s="38">
        <f>IF(AND(OR(ISBLANK(FO$9),FO$9=0)=FALSE,SUM($EK25:$EW25)&gt;0,FO$9='2. Protocols'!$G24),1,0)*'4. Formulations'!$J24</f>
        <v>0</v>
      </c>
      <c r="FP25" s="38">
        <f>IF(AND(OR(ISBLANK(FP$9),FP$9=0)=FALSE,SUM($EK25:$EW25)&gt;0,FP$9='2. Protocols'!$G24),1,0)*'4. Formulations'!$J24</f>
        <v>0</v>
      </c>
      <c r="FQ25" s="38">
        <f>IF(AND(OR(ISBLANK(FQ$9),FQ$9=0)=FALSE,SUM($EK25:$EW25)&gt;0,FQ$9='2. Protocols'!$G24),1,0)*'4. Formulations'!$J24</f>
        <v>0</v>
      </c>
      <c r="FR25" s="38">
        <f>IF(AND(OR(ISBLANK(FR$9),FR$9=0)=FALSE,SUM($EK25:$EW25)&gt;0,FR$9='2. Protocols'!$G24),1,0)*'4. Formulations'!$J24</f>
        <v>0</v>
      </c>
      <c r="FS25" s="38">
        <f>IF(AND(OR(ISBLANK(FS$9),FS$9=0)=FALSE,SUM($EK25:$EW25)&gt;0,FS$9='2. Protocols'!$G24),1,0)*'4. Formulations'!$J24</f>
        <v>0</v>
      </c>
      <c r="FT25" s="38">
        <f>IF(AND(OR(ISBLANK(FT$9),FT$9=0)=FALSE,SUM($EK25:$EW25)&gt;0,FT$9='2. Protocols'!$G24),1,0)*'4. Formulations'!$J24</f>
        <v>0</v>
      </c>
      <c r="FV25" s="38">
        <f>IF(AND(OR(ISBLANK(EY$9),EY$9=0)=FALSE,FV$9=$DL25),1,0)*'4. Formulations'!$K24</f>
        <v>0</v>
      </c>
      <c r="FW25" s="38">
        <f>IF(AND(OR(ISBLANK(EZ$9),EZ$9=0)=FALSE,FW$9=$DL25),1,0)*'4. Formulations'!$K24</f>
        <v>0</v>
      </c>
      <c r="FX25" s="38">
        <f>IF(AND(OR(ISBLANK(FA$9),FA$9=0)=FALSE,FX$9=$DL25),1,0)*'4. Formulations'!$K24</f>
        <v>0</v>
      </c>
      <c r="FY25" s="38">
        <f>IF(AND(OR(ISBLANK(FB$9),FB$9=0)=FALSE,FY$9=$DL25),1,0)*'4. Formulations'!$K24</f>
        <v>0</v>
      </c>
      <c r="FZ25" s="38">
        <f>IF(AND(OR(ISBLANK(FC$9),FC$9=0)=FALSE,FZ$9=$DL25),1,0)*'4. Formulations'!$K24</f>
        <v>0</v>
      </c>
      <c r="GA25" s="38">
        <f>IF(AND(OR(ISBLANK(FD$9),FD$9=0)=FALSE,GA$9=$DL25),1,0)*'4. Formulations'!$K24</f>
        <v>0</v>
      </c>
      <c r="GB25" s="38">
        <f>IF(AND(OR(ISBLANK(FE$9),FE$9=0)=FALSE,GB$9=$DL25),1,0)*'4. Formulations'!$K24</f>
        <v>0</v>
      </c>
      <c r="GC25" s="38">
        <f>IF(AND(OR(ISBLANK(FF$9),FF$9=0)=FALSE,GC$9=$DL25),1,0)*'4. Formulations'!$K24</f>
        <v>0</v>
      </c>
      <c r="GD25" s="38">
        <f>IF(AND(OR(ISBLANK(FG$9),FG$9=0)=FALSE,GD$9=$DL25),1,0)*'4. Formulations'!$K24</f>
        <v>0</v>
      </c>
      <c r="GE25" s="38">
        <f>IF(AND(OR(ISBLANK(FH$9),FH$9=0)=FALSE,GE$9=$DL25),1,0)*'4. Formulations'!$K24</f>
        <v>0</v>
      </c>
      <c r="GF25" s="38">
        <f>IF(AND(OR(ISBLANK(FI$9),FI$9=0)=FALSE,GF$9=$DL25),1,0)*'4. Formulations'!$K24</f>
        <v>0</v>
      </c>
      <c r="GG25" s="38">
        <f>IF(AND(OR(ISBLANK(FJ$9),FJ$9=0)=FALSE,GG$9=$DL25),1,0)*'4. Formulations'!$K24</f>
        <v>0</v>
      </c>
      <c r="GH25" s="38">
        <f>IF(AND(OR(ISBLANK(FK$9),FK$9=0)=FALSE,GH$9=$DL25),1,0)*'4. Formulations'!$K24</f>
        <v>0</v>
      </c>
      <c r="GI25" s="38">
        <f>IF(AND(OR(ISBLANK(FL$9),FL$9=0)=FALSE,GI$9=$DL25),1,0)*'4. Formulations'!$K24</f>
        <v>0</v>
      </c>
      <c r="GJ25" s="38">
        <f>IF(AND(OR(ISBLANK(FM$9),FM$9=0)=FALSE,GJ$9=$DL25),1,0)*'4. Formulations'!$K24</f>
        <v>0</v>
      </c>
      <c r="GL25" s="38">
        <f>IF(AND(OR(ISBLANK(GL$9),GL$9=0)=FALSE,OR(GL$9='2. Protocols'!$C24,GL$9='2. Protocols'!$E24,GL$9='2. Protocols'!$G24)),1,0)*'4. Formulations'!$L24</f>
        <v>0</v>
      </c>
      <c r="GM25" s="38">
        <f>IF(AND(OR(ISBLANK(GM$9),GM$9=0)=FALSE,OR(GM$9='2. Protocols'!$C24,GM$9='2. Protocols'!$E24,GM$9='2. Protocols'!$G24)),1,0)*'4. Formulations'!$L24</f>
        <v>0</v>
      </c>
      <c r="GN25" s="38">
        <f>IF(AND(OR(ISBLANK(GN$9),GN$9=0)=FALSE,OR(GN$9='2. Protocols'!$C24,GN$9='2. Protocols'!$E24,GN$9='2. Protocols'!$G24)),1,0)*'4. Formulations'!$L24</f>
        <v>0</v>
      </c>
      <c r="GO25" s="38">
        <f>IF(AND(OR(ISBLANK(GO$9),GO$9=0)=FALSE,OR(GO$9='2. Protocols'!$C24,GO$9='2. Protocols'!$E24,GO$9='2. Protocols'!$G24)),1,0)*'4. Formulations'!$L24</f>
        <v>0</v>
      </c>
      <c r="GP25" s="38">
        <f>IF(AND(OR(ISBLANK(GP$9),GP$9=0)=FALSE,OR(GP$9='2. Protocols'!$C24,GP$9='2. Protocols'!$E24,GP$9='2. Protocols'!$G24)),1,0)*'4. Formulations'!$L24</f>
        <v>0</v>
      </c>
      <c r="GQ25" s="38">
        <f>IF(AND(OR(ISBLANK(GQ$9),GQ$9=0)=FALSE,OR(GQ$9='2. Protocols'!$C24,GQ$9='2. Protocols'!$E24,GQ$9='2. Protocols'!$G24)),1,0)*'4. Formulations'!$L24</f>
        <v>0</v>
      </c>
      <c r="GR25" s="38">
        <f>IF(AND(OR(ISBLANK(GR$9),GR$9=0)=FALSE,OR(GR$9='2. Protocols'!$C24,GR$9='2. Protocols'!$E24,GR$9='2. Protocols'!$G24)),1,0)*'4. Formulations'!$L24</f>
        <v>0</v>
      </c>
      <c r="GS25" s="38">
        <f>IF(AND(OR(ISBLANK(GS$9),GS$9=0)=FALSE,OR(GS$9='2. Protocols'!$C24,GS$9='2. Protocols'!$E24,GS$9='2. Protocols'!$G24)),1,0)*'4. Formulations'!$L24</f>
        <v>0</v>
      </c>
      <c r="GT25" s="38">
        <f>IF(AND(OR(ISBLANK(GT$9),GT$9=0)=FALSE,OR(GT$9='2. Protocols'!$C24,GT$9='2. Protocols'!$E24,GT$9='2. Protocols'!$G24)),1,0)*'4. Formulations'!$L24</f>
        <v>0</v>
      </c>
      <c r="GU25" s="38">
        <f>IF(AND(OR(ISBLANK(GU$9),GU$9=0)=FALSE,OR(GU$9='2. Protocols'!$C24,GU$9='2. Protocols'!$E24,GU$9='2. Protocols'!$G24)),1,0)*'4. Formulations'!$L24</f>
        <v>0</v>
      </c>
      <c r="GV25" s="38">
        <f>IF(AND(OR(ISBLANK(GV$9),GV$9=0)=FALSE,OR(GV$9='2. Protocols'!$C24,GV$9='2. Protocols'!$E24,GV$9='2. Protocols'!$G24)),1,0)*'4. Formulations'!$L24</f>
        <v>0</v>
      </c>
      <c r="GW25" s="38">
        <f>IF(AND(OR(ISBLANK(GW$9),GW$9=0)=FALSE,OR(GW$9='2. Protocols'!$C24,GW$9='2. Protocols'!$E24,GW$9='2. Protocols'!$G24)),1,0)*'4. Formulations'!$L24</f>
        <v>0</v>
      </c>
      <c r="GX25" s="38">
        <f>IF(AND(OR(ISBLANK(GX$9),GX$9=0)=FALSE,OR(GX$9='2. Protocols'!$C24,GX$9='2. Protocols'!$E24,GX$9='2. Protocols'!$G24)),1,0)*'4. Formulations'!$L24</f>
        <v>0</v>
      </c>
      <c r="GY25" s="38">
        <f>IF(AND(OR(ISBLANK(GY$9),GY$9=0)=FALSE,OR(GY$9='2. Protocols'!$C24,GY$9='2. Protocols'!$E24,GY$9='2. Protocols'!$G24)),1,0)*'4. Formulations'!$L24</f>
        <v>0</v>
      </c>
      <c r="GZ25" s="38">
        <f>IF(AND(OR(ISBLANK(GZ$9),GZ$9=0)=FALSE,OR(GZ$9='2. Protocols'!$C24,GZ$9='2. Protocols'!$E24,GZ$9='2. Protocols'!$G24)),1,0)*'4. Formulations'!$L24</f>
        <v>0</v>
      </c>
      <c r="HA25" s="38">
        <f>IF(AND(OR(ISBLANK(HA$9),HA$9=0)=FALSE,OR(HA$9='2. Protocols'!$C24,HA$9='2. Protocols'!$E24,HA$9='2. Protocols'!$G24)),1,0)*'4. Formulations'!$L24</f>
        <v>0</v>
      </c>
      <c r="HB25" s="38">
        <f>IF(AND(OR(ISBLANK(HB$9),HB$9=0)=FALSE,OR(HB$9='2. Protocols'!$C24,HB$9='2. Protocols'!$E24,HB$9='2. Protocols'!$G24)),1,0)*'4. Formulations'!$L24</f>
        <v>0</v>
      </c>
      <c r="HC25" s="38">
        <f>IF(AND(OR(ISBLANK(HC$9),HC$9=0)=FALSE,OR(HC$9='2. Protocols'!$C24,HC$9='2. Protocols'!$E24,HC$9='2. Protocols'!$G24)),1,0)*'4. Formulations'!$L24</f>
        <v>0</v>
      </c>
      <c r="HD25" s="38">
        <f>IF(AND(OR(ISBLANK(HD$9),HD$9=0)=FALSE,OR(HD$9='2. Protocols'!$C24,HD$9='2. Protocols'!$E24,HD$9='2. Protocols'!$G24)),1,0)*'4. Formulations'!$L24</f>
        <v>0</v>
      </c>
      <c r="HE25" s="38">
        <f>IF(AND(OR(ISBLANK(HE$9),HE$9=0)=FALSE,OR(HE$9='2. Protocols'!$C24,HE$9='2. Protocols'!$E24,HE$9='2. Protocols'!$G24)),1,0)*'4. Formulations'!$L24</f>
        <v>0</v>
      </c>
      <c r="HF25" s="38">
        <f>IF(AND(OR(ISBLANK(HF$9),HF$9=0)=FALSE,OR(HF$9='2. Protocols'!$C24,HF$9='2. Protocols'!$E24,HF$9='2. Protocols'!$G24)),1,0)*'4. Formulations'!$L24</f>
        <v>0</v>
      </c>
      <c r="HG25" s="38">
        <f>IF(AND(OR(ISBLANK(HG$9),HG$9=0)=FALSE,OR(HG$9='2. Protocols'!$C24,HG$9='2. Protocols'!$E24,HG$9='2. Protocols'!$G24)),1,0)*'4. Formulations'!$L24</f>
        <v>0</v>
      </c>
      <c r="HI25" s="38">
        <f>IF(AND(OR(ISBLANK(HI$9),HI$9=0)=FALSE,HI$9=$DK25),1,0)*'4. Formulations'!$M24</f>
        <v>0</v>
      </c>
      <c r="HJ25" s="38">
        <f>IF(AND(OR(ISBLANK(HJ$9),HJ$9=0)=FALSE,HJ$9=$DK25),1,0)*'4. Formulations'!$M24</f>
        <v>0</v>
      </c>
      <c r="HK25" s="38">
        <f>IF(AND(OR(ISBLANK(HK$9),HK$9=0)=FALSE,HK$9=$DK25),1,0)*'4. Formulations'!$M24</f>
        <v>0</v>
      </c>
      <c r="HL25" s="38">
        <f>IF(AND(OR(ISBLANK(HL$9),HL$9=0)=FALSE,HL$9=$DK25),1,0)*'4. Formulations'!$M24</f>
        <v>0</v>
      </c>
      <c r="HM25" s="38">
        <f>IF(AND(OR(ISBLANK(HM$9),HM$9=0)=FALSE,HM$9=$DK25),1,0)*'4. Formulations'!$M24</f>
        <v>0</v>
      </c>
      <c r="HN25" s="38">
        <f>IF(AND(OR(ISBLANK(HN$9),HN$9=0)=FALSE,HN$9=$DK25),1,0)*'4. Formulations'!$M24</f>
        <v>0</v>
      </c>
      <c r="HO25" s="38">
        <f>IF(AND(OR(ISBLANK(HO$9),HO$9=0)=FALSE,HO$9=$DK25),1,0)*'4. Formulations'!$M24</f>
        <v>0</v>
      </c>
      <c r="HP25" s="38">
        <f>IF(AND(OR(ISBLANK(HP$9),HP$9=0)=FALSE,HP$9=$DK25),1,0)*'4. Formulations'!$M24</f>
        <v>0</v>
      </c>
      <c r="HQ25" s="38">
        <f>IF(AND(OR(ISBLANK(HQ$9),HQ$9=0)=FALSE,HQ$9=$DK25),1,0)*'4. Formulations'!$M24</f>
        <v>0</v>
      </c>
      <c r="HR25" s="38">
        <f>IF(AND(OR(ISBLANK(HR$9),HR$9=0)=FALSE,HR$9=$DK25),1,0)*'4. Formulations'!$M24</f>
        <v>0</v>
      </c>
      <c r="HS25" s="38">
        <f>IF(AND(OR(ISBLANK(HS$9),HS$9=0)=FALSE,HS$9=$DK25),1,0)*'4. Formulations'!$M24</f>
        <v>0</v>
      </c>
      <c r="HT25" s="38">
        <f>IF(AND(OR(ISBLANK(HT$9),HT$9=0)=FALSE,HT$9=$DK25),1,0)*'4. Formulations'!$M24</f>
        <v>0</v>
      </c>
      <c r="HU25" s="38">
        <f>IF(AND(OR(ISBLANK(HU$9),HU$9=0)=FALSE,HU$9=$DK25),1,0)*'4. Formulations'!$M24</f>
        <v>0</v>
      </c>
      <c r="HW25" s="38">
        <f>IF(AND(OR(ISBLANK(HW$9),HW$9=0)=FALSE,SUM($HI25:$HU25)&gt;0,HW$9='2. Protocols'!$G24),1,0)*'4. Formulations'!$M24</f>
        <v>0</v>
      </c>
      <c r="HX25" s="38">
        <f>IF(AND(OR(ISBLANK(HX$9),HX$9=0)=FALSE,SUM($HI25:$HU25)&gt;0,HX$9='2. Protocols'!$G24),1,0)*'4. Formulations'!$M24</f>
        <v>0</v>
      </c>
      <c r="HY25" s="38">
        <f>IF(AND(OR(ISBLANK(HY$9),HY$9=0)=FALSE,SUM($HI25:$HU25)&gt;0,HY$9='2. Protocols'!$G24),1,0)*'4. Formulations'!$M24</f>
        <v>0</v>
      </c>
      <c r="HZ25" s="38">
        <f>IF(AND(OR(ISBLANK(HZ$9),HZ$9=0)=FALSE,SUM($HI25:$HU25)&gt;0,HZ$9='2. Protocols'!$G24),1,0)*'4. Formulations'!$M24</f>
        <v>0</v>
      </c>
      <c r="IA25" s="38">
        <f>IF(AND(OR(ISBLANK(IA$9),IA$9=0)=FALSE,SUM($HI25:$HU25)&gt;0,IA$9='2. Protocols'!$G24),1,0)*'4. Formulations'!$M24</f>
        <v>0</v>
      </c>
      <c r="IB25" s="38">
        <f>IF(AND(OR(ISBLANK(IB$9),IB$9=0)=FALSE,SUM($HI25:$HU25)&gt;0,IB$9='2. Protocols'!$G24),1,0)*'4. Formulations'!$M24</f>
        <v>0</v>
      </c>
      <c r="IC25" s="38">
        <f>IF(AND(OR(ISBLANK(IC$9),IC$9=0)=FALSE,SUM($HI25:$HU25)&gt;0,IC$9='2. Protocols'!$G24),1,0)*'4. Formulations'!$M24</f>
        <v>0</v>
      </c>
      <c r="ID25" s="38">
        <f>IF(AND(OR(ISBLANK(ID$9),ID$9=0)=FALSE,SUM($HI25:$HU25)&gt;0,ID$9='2. Protocols'!$G24),1,0)*'4. Formulations'!$M24</f>
        <v>0</v>
      </c>
      <c r="IE25" s="38">
        <f>IF(AND(OR(ISBLANK(IE$9),IE$9=0)=FALSE,SUM($HI25:$HU25)&gt;0,IE$9='2. Protocols'!$G24),1,0)*'4. Formulations'!$M24</f>
        <v>0</v>
      </c>
      <c r="IF25" s="38">
        <f>IF(AND(OR(ISBLANK(IF$9),IF$9=0)=FALSE,SUM($HI25:$HU25)&gt;0,IF$9='2. Protocols'!$G24),1,0)*'4. Formulations'!$M24</f>
        <v>0</v>
      </c>
      <c r="IG25" s="38">
        <f>IF(AND(OR(ISBLANK(IG$9),IG$9=0)=FALSE,SUM($HI25:$HU25)&gt;0,IG$9='2. Protocols'!$G24),1,0)*'4. Formulations'!$M24</f>
        <v>0</v>
      </c>
      <c r="IH25" s="38">
        <f>IF(AND(OR(ISBLANK(IH$9),IH$9=0)=FALSE,SUM($HI25:$HU25)&gt;0,IH$9='2. Protocols'!$G24),1,0)*'4. Formulations'!$M24</f>
        <v>0</v>
      </c>
      <c r="II25" s="38">
        <f>IF(AND(OR(ISBLANK(II$9),II$9=0)=FALSE,SUM($HI25:$HU25)&gt;0,II$9='2. Protocols'!$G24),1,0)*'4. Formulations'!$M24</f>
        <v>0</v>
      </c>
      <c r="IJ25" s="38">
        <f>IF(AND(OR(ISBLANK(IJ$9),IJ$9=0)=FALSE,SUM($HI25:$HU25)&gt;0,IJ$9='2. Protocols'!$G24),1,0)*'4. Formulations'!$M24</f>
        <v>0</v>
      </c>
      <c r="IK25" s="38">
        <f>IF(AND(OR(ISBLANK(IK$9),IK$9=0)=FALSE,SUM($HI25:$HU25)&gt;0,IK$9='2. Protocols'!$G24),1,0)*'4. Formulations'!$M24</f>
        <v>0</v>
      </c>
      <c r="IL25" s="38">
        <f>IF(AND(OR(ISBLANK(IL$9),IL$9=0)=FALSE,SUM($HI25:$HU25)&gt;0,IL$9='2. Protocols'!$G24),1,0)*'4. Formulations'!$M24</f>
        <v>0</v>
      </c>
      <c r="IM25" s="38">
        <f>IF(AND(OR(ISBLANK(IM$9),IM$9=0)=FALSE,SUM($HI25:$HU25)&gt;0,IM$9='2. Protocols'!$G24),1,0)*'4. Formulations'!$M24</f>
        <v>0</v>
      </c>
      <c r="IN25" s="38">
        <f>IF(AND(OR(ISBLANK(IN$9),IN$9=0)=FALSE,SUM($HI25:$HU25)&gt;0,IN$9='2. Protocols'!$G24),1,0)*'4. Formulations'!$M24</f>
        <v>0</v>
      </c>
      <c r="IO25" s="38">
        <f>IF(AND(OR(ISBLANK(IO$9),IO$9=0)=FALSE,SUM($HI25:$HU25)&gt;0,IO$9='2. Protocols'!$G24),1,0)*'4. Formulations'!$M24</f>
        <v>0</v>
      </c>
      <c r="IP25" s="38">
        <f>IF(AND(OR(ISBLANK(IP$9),IP$9=0)=FALSE,SUM($HI25:$HU25)&gt;0,IP$9='2. Protocols'!$G24),1,0)*'4. Formulations'!$M24</f>
        <v>0</v>
      </c>
      <c r="IQ25" s="38">
        <f>IF(AND(OR(ISBLANK(IQ$9),IQ$9=0)=FALSE,SUM($HI25:$HU25)&gt;0,IQ$9='2. Protocols'!$G24),1,0)*'4. Formulations'!$M24</f>
        <v>0</v>
      </c>
      <c r="IR25" s="38">
        <f>IF(AND(OR(ISBLANK(IR$9),IR$9=0)=FALSE,SUM($HI25:$HU25)&gt;0,IR$9='2. Protocols'!$G24),1,0)*'4. Formulations'!$M24</f>
        <v>0</v>
      </c>
      <c r="IT25" s="38">
        <f>IF(AND(OR(ISBLANK(IT$9),IT$9=0)=FALSE,IT$9=$DL25),1,0)*'4. Formulations'!$N24</f>
        <v>0</v>
      </c>
      <c r="IU25" s="38">
        <f>IF(AND(OR(ISBLANK(IU$9),IU$9=0)=FALSE,IU$9=$DL25),1,0)*'4. Formulations'!$N24</f>
        <v>0</v>
      </c>
      <c r="IV25" s="38">
        <f>IF(AND(OR(ISBLANK(IV$9),IV$9=0)=FALSE,IV$9=$DL25),1,0)*'4. Formulations'!$N24</f>
        <v>0</v>
      </c>
      <c r="IW25" s="38">
        <f>IF(AND(OR(ISBLANK(IW$9),IW$9=0)=FALSE,IW$9=$DL25),1,0)*'4. Formulations'!$N24</f>
        <v>0</v>
      </c>
      <c r="IX25" s="38">
        <f>IF(AND(OR(ISBLANK(IX$9),IX$9=0)=FALSE,IX$9=$DL25),1,0)*'4. Formulations'!$N24</f>
        <v>0</v>
      </c>
      <c r="IY25" s="38">
        <f>IF(AND(OR(ISBLANK(IY$9),IY$9=0)=FALSE,IY$9=$DL25),1,0)*'4. Formulations'!$N24</f>
        <v>0</v>
      </c>
      <c r="IZ25" s="38">
        <f>IF(AND(OR(ISBLANK(IZ$9),IZ$9=0)=FALSE,IZ$9=$DL25),1,0)*'4. Formulations'!$N24</f>
        <v>0</v>
      </c>
      <c r="JA25" s="38">
        <f>IF(AND(OR(ISBLANK(JA$9),JA$9=0)=FALSE,JA$9=$DL25),1,0)*'4. Formulations'!$N24</f>
        <v>0</v>
      </c>
      <c r="JB25" s="38">
        <f>IF(AND(OR(ISBLANK(JB$9),JB$9=0)=FALSE,JB$9=$DL25),1,0)*'4. Formulations'!$N24</f>
        <v>0</v>
      </c>
      <c r="JC25" s="38">
        <f>IF(AND(OR(ISBLANK(JC$9),JC$9=0)=FALSE,JC$9=$DL25),1,0)*'4. Formulations'!$N24</f>
        <v>0</v>
      </c>
      <c r="JD25" s="38">
        <f>IF(AND(OR(ISBLANK(JD$9),JD$9=0)=FALSE,JD$9=$DL25),1,0)*'4. Formulations'!$N24</f>
        <v>0</v>
      </c>
      <c r="JE25" s="38">
        <f>IF(AND(OR(ISBLANK(JE$9),JE$9=0)=FALSE,JE$9=$DL25),1,0)*'4. Formulations'!$N24</f>
        <v>0</v>
      </c>
      <c r="JF25" s="38">
        <f>IF(AND(OR(ISBLANK(JF$9),JF$9=0)=FALSE,JF$9=$DL25),1,0)*'4. Formulations'!$N24</f>
        <v>0</v>
      </c>
      <c r="JG25" s="38">
        <f>IF(AND(OR(ISBLANK(JG$9),JG$9=0)=FALSE,JG$9=$DL25),1,0)*'4. Formulations'!$N24</f>
        <v>0</v>
      </c>
      <c r="JH25" s="38">
        <f>IF(AND(OR(ISBLANK(JH$9),JH$9=0)=FALSE,JH$9=$DL25),1,0)*'4. Formulations'!$N24</f>
        <v>0</v>
      </c>
      <c r="JJ25" s="38">
        <f>IF(AND(OR(ISBLANK(JJ$9),JJ$9=0)=FALSE,OR(JJ$9='2. Protocols'!$C24,JJ$9='2. Protocols'!$E24,JJ$9='2. Protocols'!$G24)),1,0)*'4. Formulations'!$O24</f>
        <v>0</v>
      </c>
      <c r="JK25" s="38">
        <f>IF(AND(OR(ISBLANK(JK$9),JK$9=0)=FALSE,OR(JK$9='2. Protocols'!$C24,JK$9='2. Protocols'!$E24,JK$9='2. Protocols'!$G24)),1,0)*'4. Formulations'!$O24</f>
        <v>0</v>
      </c>
      <c r="JL25" s="38">
        <f>IF(AND(OR(ISBLANK(JL$9),JL$9=0)=FALSE,OR(JL$9='2. Protocols'!$C24,JL$9='2. Protocols'!$E24,JL$9='2. Protocols'!$G24)),1,0)*'4. Formulations'!$O24</f>
        <v>0</v>
      </c>
      <c r="JM25" s="38">
        <f>IF(AND(OR(ISBLANK(JM$9),JM$9=0)=FALSE,OR(JM$9='2. Protocols'!$C24,JM$9='2. Protocols'!$E24,JM$9='2. Protocols'!$G24)),1,0)*'4. Formulations'!$O24</f>
        <v>0</v>
      </c>
      <c r="JN25" s="38">
        <f>IF(AND(OR(ISBLANK(JN$9),JN$9=0)=FALSE,OR(JN$9='2. Protocols'!$C24,JN$9='2. Protocols'!$E24,JN$9='2. Protocols'!$G24)),1,0)*'4. Formulations'!$O24</f>
        <v>0</v>
      </c>
      <c r="JO25" s="38">
        <f>IF(AND(OR(ISBLANK(JO$9),JO$9=0)=FALSE,OR(JO$9='2. Protocols'!$C24,JO$9='2. Protocols'!$E24,JO$9='2. Protocols'!$G24)),1,0)*'4. Formulations'!$O24</f>
        <v>0</v>
      </c>
      <c r="JP25" s="38">
        <f>IF(AND(OR(ISBLANK(JP$9),JP$9=0)=FALSE,OR(JP$9='2. Protocols'!$C24,JP$9='2. Protocols'!$E24,JP$9='2. Protocols'!$G24)),1,0)*'4. Formulations'!$O24</f>
        <v>0</v>
      </c>
      <c r="JQ25" s="38">
        <f>IF(AND(OR(ISBLANK(JQ$9),JQ$9=0)=FALSE,OR(JQ$9='2. Protocols'!$C24,JQ$9='2. Protocols'!$E24,JQ$9='2. Protocols'!$G24)),1,0)*'4. Formulations'!$O24</f>
        <v>0</v>
      </c>
      <c r="JR25" s="38">
        <f>IF(AND(OR(ISBLANK(JR$9),JR$9=0)=FALSE,OR(JR$9='2. Protocols'!$C24,JR$9='2. Protocols'!$E24,JR$9='2. Protocols'!$G24)),1,0)*'4. Formulations'!$O24</f>
        <v>0</v>
      </c>
      <c r="JS25" s="38">
        <f>IF(AND(OR(ISBLANK(JS$9),JS$9=0)=FALSE,OR(JS$9='2. Protocols'!$C24,JS$9='2. Protocols'!$E24,JS$9='2. Protocols'!$G24)),1,0)*'4. Formulations'!$O24</f>
        <v>0</v>
      </c>
      <c r="JT25" s="38">
        <f>IF(AND(OR(ISBLANK(JT$9),JT$9=0)=FALSE,OR(JT$9='2. Protocols'!$C24,JT$9='2. Protocols'!$E24,JT$9='2. Protocols'!$G24)),1,0)*'4. Formulations'!$O24</f>
        <v>0</v>
      </c>
      <c r="JU25" s="38">
        <f>IF(AND(OR(ISBLANK(JU$9),JU$9=0)=FALSE,OR(JU$9='2. Protocols'!$C24,JU$9='2. Protocols'!$E24,JU$9='2. Protocols'!$G24)),1,0)*'4. Formulations'!$O24</f>
        <v>0</v>
      </c>
      <c r="JV25" s="38">
        <f>IF(AND(OR(ISBLANK(JV$9),JV$9=0)=FALSE,OR(JV$9='2. Protocols'!$C24,JV$9='2. Protocols'!$E24,JV$9='2. Protocols'!$G24)),1,0)*'4. Formulations'!$O24</f>
        <v>0</v>
      </c>
      <c r="JW25" s="38">
        <f>IF(AND(OR(ISBLANK(JW$9),JW$9=0)=FALSE,OR(JW$9='2. Protocols'!$C24,JW$9='2. Protocols'!$E24,JW$9='2. Protocols'!$G24)),1,0)*'4. Formulations'!$O24</f>
        <v>0</v>
      </c>
      <c r="JX25" s="38">
        <f>IF(AND(OR(ISBLANK(JX$9),JX$9=0)=FALSE,OR(JX$9='2. Protocols'!$C24,JX$9='2. Protocols'!$E24,JX$9='2. Protocols'!$G24)),1,0)*'4. Formulations'!$O24</f>
        <v>0</v>
      </c>
      <c r="JY25" s="38">
        <f>IF(AND(OR(ISBLANK(JY$9),JY$9=0)=FALSE,OR(JY$9='2. Protocols'!$C24,JY$9='2. Protocols'!$E24,JY$9='2. Protocols'!$G24)),1,0)*'4. Formulations'!$O24</f>
        <v>0</v>
      </c>
      <c r="JZ25" s="38">
        <f>IF(AND(OR(ISBLANK(JZ$9),JZ$9=0)=FALSE,OR(JZ$9='2. Protocols'!$C24,JZ$9='2. Protocols'!$E24,JZ$9='2. Protocols'!$G24)),1,0)*'4. Formulations'!$O24</f>
        <v>0</v>
      </c>
      <c r="KA25" s="38">
        <f>IF(AND(OR(ISBLANK(KA$9),KA$9=0)=FALSE,OR(KA$9='2. Protocols'!$C24,KA$9='2. Protocols'!$E24,KA$9='2. Protocols'!$G24)),1,0)*'4. Formulations'!$O24</f>
        <v>0</v>
      </c>
      <c r="KB25" s="38">
        <f>IF(AND(OR(ISBLANK(KB$9),KB$9=0)=FALSE,OR(KB$9='2. Protocols'!$C24,KB$9='2. Protocols'!$E24,KB$9='2. Protocols'!$G24)),1,0)*'4. Formulations'!$O24</f>
        <v>0</v>
      </c>
      <c r="KC25" s="38">
        <f>IF(AND(OR(ISBLANK(KC$9),KC$9=0)=FALSE,OR(KC$9='2. Protocols'!$C24,KC$9='2. Protocols'!$E24,KC$9='2. Protocols'!$G24)),1,0)*'4. Formulations'!$O24</f>
        <v>0</v>
      </c>
      <c r="KD25" s="38">
        <f>IF(AND(OR(ISBLANK(KD$9),KD$9=0)=FALSE,OR(KD$9='2. Protocols'!$C24,KD$9='2. Protocols'!$E24,KD$9='2. Protocols'!$G24)),1,0)*'4. Formulations'!$O24</f>
        <v>0</v>
      </c>
      <c r="KE25" s="38">
        <f>IF(AND(OR(ISBLANK(KE$9),KE$9=0)=FALSE,OR(KE$9='2. Protocols'!$C24,KE$9='2. Protocols'!$E24,KE$9='2. Protocols'!$G24)),1,0)*'4. Formulations'!$O24</f>
        <v>0</v>
      </c>
      <c r="KG25" s="38">
        <f>IF(AND(OR(ISBLANK(KG$9),KG$9=0)=FALSE,KG$9=$DK25),1,0)*'4. Formulations'!$P24</f>
        <v>0</v>
      </c>
      <c r="KH25" s="38">
        <f>IF(AND(OR(ISBLANK(KH$9),KH$9=0)=FALSE,KH$9=$DK25),1,0)*'4. Formulations'!$P24</f>
        <v>0</v>
      </c>
      <c r="KI25" s="38">
        <f>IF(AND(OR(ISBLANK(KI$9),KI$9=0)=FALSE,KI$9=$DK25),1,0)*'4. Formulations'!$P24</f>
        <v>0</v>
      </c>
      <c r="KJ25" s="38">
        <f>IF(AND(OR(ISBLANK(KJ$9),KJ$9=0)=FALSE,KJ$9=$DK25),1,0)*'4. Formulations'!$P24</f>
        <v>0</v>
      </c>
      <c r="KK25" s="38">
        <f>IF(AND(OR(ISBLANK(KK$9),KK$9=0)=FALSE,KK$9=$DK25),1,0)*'4. Formulations'!$P24</f>
        <v>0</v>
      </c>
      <c r="KL25" s="38">
        <f>IF(AND(OR(ISBLANK(KL$9),KL$9=0)=FALSE,KL$9=$DK25),1,0)*'4. Formulations'!$P24</f>
        <v>0</v>
      </c>
      <c r="KM25" s="38">
        <f>IF(AND(OR(ISBLANK(KM$9),KM$9=0)=FALSE,KM$9=$DK25),1,0)*'4. Formulations'!$P24</f>
        <v>0</v>
      </c>
      <c r="KN25" s="38">
        <f>IF(AND(OR(ISBLANK(KN$9),KN$9=0)=FALSE,KN$9=$DK25),1,0)*'4. Formulations'!$P24</f>
        <v>0</v>
      </c>
      <c r="KO25" s="38">
        <f>IF(AND(OR(ISBLANK(KO$9),KO$9=0)=FALSE,KO$9=$DK25),1,0)*'4. Formulations'!$P24</f>
        <v>0</v>
      </c>
      <c r="KP25" s="38">
        <f>IF(AND(OR(ISBLANK(KP$9),KP$9=0)=FALSE,KP$9=$DK25),1,0)*'4. Formulations'!$P24</f>
        <v>0</v>
      </c>
      <c r="KQ25" s="38">
        <f>IF(AND(OR(ISBLANK(KQ$9),KQ$9=0)=FALSE,KQ$9=$DK25),1,0)*'4. Formulations'!$P24</f>
        <v>0</v>
      </c>
      <c r="KR25" s="38">
        <f>IF(AND(OR(ISBLANK(KR$9),KR$9=0)=FALSE,KR$9=$DK25),1,0)*'4. Formulations'!$P24</f>
        <v>0</v>
      </c>
      <c r="KS25" s="38">
        <f>IF(AND(OR(ISBLANK(KS$9),KS$9=0)=FALSE,KS$9=$DK25),1,0)*'4. Formulations'!$P24</f>
        <v>0</v>
      </c>
      <c r="KU25" s="38">
        <f>IF(AND(OR(ISBLANK(KU$9),KU$9=0)=FALSE,SUM($KG25:$KS25)&gt;0,KU$9='2. Protocols'!$G24),1,0)*'4. Formulations'!$P24</f>
        <v>0</v>
      </c>
      <c r="KV25" s="38">
        <f>IF(AND(OR(ISBLANK(KV$9),KV$9=0)=FALSE,SUM($KG25:$KS25)&gt;0,KV$9='2. Protocols'!$G24),1,0)*'4. Formulations'!$P24</f>
        <v>0</v>
      </c>
      <c r="KW25" s="38">
        <f>IF(AND(OR(ISBLANK(KW$9),KW$9=0)=FALSE,SUM($KG25:$KS25)&gt;0,KW$9='2. Protocols'!$G24),1,0)*'4. Formulations'!$P24</f>
        <v>0</v>
      </c>
      <c r="KX25" s="38">
        <f>IF(AND(OR(ISBLANK(KX$9),KX$9=0)=FALSE,SUM($KG25:$KS25)&gt;0,KX$9='2. Protocols'!$G24),1,0)*'4. Formulations'!$P24</f>
        <v>0</v>
      </c>
      <c r="KY25" s="38">
        <f>IF(AND(OR(ISBLANK(KY$9),KY$9=0)=FALSE,SUM($KG25:$KS25)&gt;0,KY$9='2. Protocols'!$G24),1,0)*'4. Formulations'!$P24</f>
        <v>0</v>
      </c>
      <c r="KZ25" s="38">
        <f>IF(AND(OR(ISBLANK(KZ$9),KZ$9=0)=FALSE,SUM($KG25:$KS25)&gt;0,KZ$9='2. Protocols'!$G24),1,0)*'4. Formulations'!$P24</f>
        <v>0</v>
      </c>
      <c r="LA25" s="38">
        <f>IF(AND(OR(ISBLANK(LA$9),LA$9=0)=FALSE,SUM($KG25:$KS25)&gt;0,LA$9='2. Protocols'!$G24),1,0)*'4. Formulations'!$P24</f>
        <v>0</v>
      </c>
      <c r="LB25" s="38">
        <f>IF(AND(OR(ISBLANK(LB$9),LB$9=0)=FALSE,SUM($KG25:$KS25)&gt;0,LB$9='2. Protocols'!$G24),1,0)*'4. Formulations'!$P24</f>
        <v>0</v>
      </c>
      <c r="LC25" s="38">
        <f>IF(AND(OR(ISBLANK(LC$9),LC$9=0)=FALSE,SUM($KG25:$KS25)&gt;0,LC$9='2. Protocols'!$G24),1,0)*'4. Formulations'!$P24</f>
        <v>0</v>
      </c>
      <c r="LD25" s="38">
        <f>IF(AND(OR(ISBLANK(LD$9),LD$9=0)=FALSE,SUM($KG25:$KS25)&gt;0,LD$9='2. Protocols'!$G24),1,0)*'4. Formulations'!$P24</f>
        <v>0</v>
      </c>
      <c r="LE25" s="38">
        <f>IF(AND(OR(ISBLANK(LE$9),LE$9=0)=FALSE,SUM($KG25:$KS25)&gt;0,LE$9='2. Protocols'!$G24),1,0)*'4. Formulations'!$P24</f>
        <v>0</v>
      </c>
      <c r="LF25" s="38">
        <f>IF(AND(OR(ISBLANK(LF$9),LF$9=0)=FALSE,SUM($KG25:$KS25)&gt;0,LF$9='2. Protocols'!$G24),1,0)*'4. Formulations'!$P24</f>
        <v>0</v>
      </c>
      <c r="LG25" s="38">
        <f>IF(AND(OR(ISBLANK(LG$9),LG$9=0)=FALSE,SUM($KG25:$KS25)&gt;0,LG$9='2. Protocols'!$G24),1,0)*'4. Formulations'!$P24</f>
        <v>0</v>
      </c>
      <c r="LH25" s="38">
        <f>IF(AND(OR(ISBLANK(LH$9),LH$9=0)=FALSE,SUM($KG25:$KS25)&gt;0,LH$9='2. Protocols'!$G24),1,0)*'4. Formulations'!$P24</f>
        <v>0</v>
      </c>
      <c r="LI25" s="38">
        <f>IF(AND(OR(ISBLANK(LI$9),LI$9=0)=FALSE,SUM($KG25:$KS25)&gt;0,LI$9='2. Protocols'!$G24),1,0)*'4. Formulations'!$P24</f>
        <v>0</v>
      </c>
      <c r="LJ25" s="38">
        <f>IF(AND(OR(ISBLANK(LJ$9),LJ$9=0)=FALSE,SUM($KG25:$KS25)&gt;0,LJ$9='2. Protocols'!$G24),1,0)*'4. Formulations'!$P24</f>
        <v>0</v>
      </c>
      <c r="LK25" s="38">
        <f>IF(AND(OR(ISBLANK(LK$9),LK$9=0)=FALSE,SUM($KG25:$KS25)&gt;0,LK$9='2. Protocols'!$G24),1,0)*'4. Formulations'!$P24</f>
        <v>0</v>
      </c>
      <c r="LL25" s="38">
        <f>IF(AND(OR(ISBLANK(LL$9),LL$9=0)=FALSE,SUM($KG25:$KS25)&gt;0,LL$9='2. Protocols'!$G24),1,0)*'4. Formulations'!$P24</f>
        <v>0</v>
      </c>
      <c r="LM25" s="38">
        <f>IF(AND(OR(ISBLANK(LM$9),LM$9=0)=FALSE,SUM($KG25:$KS25)&gt;0,LM$9='2. Protocols'!$G24),1,0)*'4. Formulations'!$P24</f>
        <v>0</v>
      </c>
      <c r="LN25" s="38">
        <f>IF(AND(OR(ISBLANK(LN$9),LN$9=0)=FALSE,SUM($KG25:$KS25)&gt;0,LN$9='2. Protocols'!$G24),1,0)*'4. Formulations'!$P24</f>
        <v>0</v>
      </c>
      <c r="LO25" s="38">
        <f>IF(AND(OR(ISBLANK(LO$9),LO$9=0)=FALSE,SUM($KG25:$KS25)&gt;0,LO$9='2. Protocols'!$G24),1,0)*'4. Formulations'!$P24</f>
        <v>0</v>
      </c>
      <c r="LP25" s="38">
        <f>IF(AND(OR(ISBLANK(LP$9),LP$9=0)=FALSE,SUM($KG25:$KS25)&gt;0,LP$9='2. Protocols'!$G24),1,0)*'4. Formulations'!$P24</f>
        <v>0</v>
      </c>
      <c r="LR25" s="38">
        <f>IF(AND(OR(ISBLANK(LR$9),LR$9=0)=FALSE,LR$9=$DL25),1,0)*'4. Formulations'!$Q24</f>
        <v>0</v>
      </c>
      <c r="LS25" s="38">
        <f>IF(AND(OR(ISBLANK(LS$9),LS$9=0)=FALSE,LS$9=$DL25),1,0)*'4. Formulations'!$Q24</f>
        <v>0</v>
      </c>
      <c r="LT25" s="38">
        <f>IF(AND(OR(ISBLANK(LT$9),LT$9=0)=FALSE,LT$9=$DL25),1,0)*'4. Formulations'!$Q24</f>
        <v>0</v>
      </c>
      <c r="LU25" s="38">
        <f>IF(AND(OR(ISBLANK(LU$9),LU$9=0)=FALSE,LU$9=$DL25),1,0)*'4. Formulations'!$Q24</f>
        <v>0</v>
      </c>
      <c r="LV25" s="38">
        <f>IF(AND(OR(ISBLANK(LV$9),LV$9=0)=FALSE,LV$9=$DL25),1,0)*'4. Formulations'!$Q24</f>
        <v>0</v>
      </c>
      <c r="LW25" s="38">
        <f>IF(AND(OR(ISBLANK(LW$9),LW$9=0)=FALSE,LW$9=$DL25),1,0)*'4. Formulations'!$Q24</f>
        <v>0</v>
      </c>
      <c r="LX25" s="38">
        <f>IF(AND(OR(ISBLANK(LX$9),LX$9=0)=FALSE,LX$9=$DL25),1,0)*'4. Formulations'!$Q24</f>
        <v>0</v>
      </c>
      <c r="LY25" s="38">
        <f>IF(AND(OR(ISBLANK(LY$9),LY$9=0)=FALSE,LY$9=$DL25),1,0)*'4. Formulations'!$Q24</f>
        <v>0</v>
      </c>
      <c r="LZ25" s="38">
        <f>IF(AND(OR(ISBLANK(LZ$9),LZ$9=0)=FALSE,LZ$9=$DL25),1,0)*'4. Formulations'!$Q24</f>
        <v>0</v>
      </c>
      <c r="MA25" s="38">
        <f>IF(AND(OR(ISBLANK(MA$9),MA$9=0)=FALSE,MA$9=$DL25),1,0)*'4. Formulations'!$Q24</f>
        <v>0</v>
      </c>
      <c r="MB25" s="38">
        <f>IF(AND(OR(ISBLANK(MB$9),MB$9=0)=FALSE,MB$9=$DL25),1,0)*'4. Formulations'!$Q24</f>
        <v>0</v>
      </c>
      <c r="MC25" s="38">
        <f>IF(AND(OR(ISBLANK(MC$9),MC$9=0)=FALSE,MC$9=$DL25),1,0)*'4. Formulations'!$Q24</f>
        <v>0</v>
      </c>
      <c r="MD25" s="38">
        <f>IF(AND(OR(ISBLANK(MD$9),MD$9=0)=FALSE,MD$9=$DL25),1,0)*'4. Formulations'!$Q24</f>
        <v>0</v>
      </c>
      <c r="ME25" s="38">
        <f>IF(AND(OR(ISBLANK(ME$9),ME$9=0)=FALSE,ME$9=$DL25),1,0)*'4. Formulations'!$Q24</f>
        <v>0</v>
      </c>
      <c r="MF25" s="38">
        <f>IF(AND(OR(ISBLANK(MF$9),MF$9=0)=FALSE,MF$9=$DL25),1,0)*'4. Formulations'!$Q24</f>
        <v>0</v>
      </c>
    </row>
    <row r="26" spans="2:344" outlineLevel="1" x14ac:dyDescent="0.3">
      <c r="B26" s="2"/>
      <c r="C26" s="129" t="str">
        <f>IF('2. Protocols'!C25&amp;"+"&amp;'2. Protocols'!E25&amp;"+"&amp;'2. Protocols'!G25="++","",'2. Protocols'!C25&amp;"+"&amp;'2. Protocols'!E25&amp;"+"&amp;'2. Protocols'!G25)</f>
        <v/>
      </c>
      <c r="D26" s="18"/>
      <c r="F26" s="114" t="str">
        <f>IFERROR('2. Protocols'!J25*'1. General Inputs'!$J$6,"")</f>
        <v/>
      </c>
      <c r="G26" s="114" t="str">
        <f>IFERROR(MAX(F26*(1+'1. General Inputs'!$AW$16+HLOOKUP(G$7,'1. General Inputs'!$AW$10:$AY$12,ROWS('1. General Inputs'!$AU$10:$AU$12),0))+(CHOOSE(G$7,'1. General Inputs'!$J$8,'1. General Inputs'!$L$8,'1. General Inputs'!$N$8)/12)*CHOOSE(G$7,'2. Protocols'!$K25,'2. Protocols'!$L25,'2. Protocols'!$M25)+'3. ARV Substitutions'!L51,0),"")</f>
        <v/>
      </c>
      <c r="H26" s="114" t="str">
        <f>IFERROR(MAX(G26*(1+'1. General Inputs'!$AW$16+HLOOKUP(H$7,'1. General Inputs'!$AW$10:$AY$12,ROWS('1. General Inputs'!$AU$10:$AU$12),0))+(CHOOSE(H$7,'1. General Inputs'!$J$8,'1. General Inputs'!$L$8,'1. General Inputs'!$N$8)/12)*CHOOSE(H$7,'2. Protocols'!$K25,'2. Protocols'!$L25,'2. Protocols'!$M25)+'3. ARV Substitutions'!M51,0),"")</f>
        <v/>
      </c>
      <c r="I26" s="114" t="str">
        <f>IFERROR(MAX(H26*(1+'1. General Inputs'!$AW$16+HLOOKUP(I$7,'1. General Inputs'!$AW$10:$AY$12,ROWS('1. General Inputs'!$AU$10:$AU$12),0))+(CHOOSE(I$7,'1. General Inputs'!$J$8,'1. General Inputs'!$L$8,'1. General Inputs'!$N$8)/12)*CHOOSE(I$7,'2. Protocols'!$K25,'2. Protocols'!$L25,'2. Protocols'!$M25)+'3. ARV Substitutions'!N51,0),"")</f>
        <v/>
      </c>
      <c r="J26" s="114" t="str">
        <f>IFERROR(MAX(I26*(1+'1. General Inputs'!$AW$16+HLOOKUP(J$7,'1. General Inputs'!$AW$10:$AY$12,ROWS('1. General Inputs'!$AU$10:$AU$12),0))+(CHOOSE(J$7,'1. General Inputs'!$J$8,'1. General Inputs'!$L$8,'1. General Inputs'!$N$8)/12)*CHOOSE(J$7,'2. Protocols'!$K25,'2. Protocols'!$L25,'2. Protocols'!$M25)+'3. ARV Substitutions'!O51,0),"")</f>
        <v/>
      </c>
      <c r="K26" s="114" t="str">
        <f>IFERROR(MAX(J26*(1+'1. General Inputs'!$AW$16+HLOOKUP(K$7,'1. General Inputs'!$AW$10:$AY$12,ROWS('1. General Inputs'!$AU$10:$AU$12),0))+(CHOOSE(K$7,'1. General Inputs'!$J$8,'1. General Inputs'!$L$8,'1. General Inputs'!$N$8)/12)*CHOOSE(K$7,'2. Protocols'!$K25,'2. Protocols'!$L25,'2. Protocols'!$M25)+'3. ARV Substitutions'!P51,0),"")</f>
        <v/>
      </c>
      <c r="L26" s="114" t="str">
        <f>IFERROR(MAX(K26*(1+'1. General Inputs'!$AW$16+HLOOKUP(L$7,'1. General Inputs'!$AW$10:$AY$12,ROWS('1. General Inputs'!$AU$10:$AU$12),0))+(CHOOSE(L$7,'1. General Inputs'!$J$8,'1. General Inputs'!$L$8,'1. General Inputs'!$N$8)/12)*CHOOSE(L$7,'2. Protocols'!$K25,'2. Protocols'!$L25,'2. Protocols'!$M25)+'3. ARV Substitutions'!Q51,0),"")</f>
        <v/>
      </c>
      <c r="M26" s="114" t="str">
        <f>IFERROR(MAX(L26*(1+'1. General Inputs'!$AW$16+HLOOKUP(M$7,'1. General Inputs'!$AW$10:$AY$12,ROWS('1. General Inputs'!$AU$10:$AU$12),0))+(CHOOSE(M$7,'1. General Inputs'!$J$8,'1. General Inputs'!$L$8,'1. General Inputs'!$N$8)/12)*CHOOSE(M$7,'2. Protocols'!$K25,'2. Protocols'!$L25,'2. Protocols'!$M25)+'3. ARV Substitutions'!R51,0),"")</f>
        <v/>
      </c>
      <c r="N26" s="114" t="str">
        <f>IFERROR(MAX(M26*(1+'1. General Inputs'!$AW$16+HLOOKUP(N$7,'1. General Inputs'!$AW$10:$AY$12,ROWS('1. General Inputs'!$AU$10:$AU$12),0))+(CHOOSE(N$7,'1. General Inputs'!$J$8,'1. General Inputs'!$L$8,'1. General Inputs'!$N$8)/12)*CHOOSE(N$7,'2. Protocols'!$K25,'2. Protocols'!$L25,'2. Protocols'!$M25)+'3. ARV Substitutions'!S51,0),"")</f>
        <v/>
      </c>
      <c r="O26" s="114" t="str">
        <f>IFERROR(MAX(N26*(1+'1. General Inputs'!$AW$16+HLOOKUP(O$7,'1. General Inputs'!$AW$10:$AY$12,ROWS('1. General Inputs'!$AU$10:$AU$12),0))+(CHOOSE(O$7,'1. General Inputs'!$J$8,'1. General Inputs'!$L$8,'1. General Inputs'!$N$8)/12)*CHOOSE(O$7,'2. Protocols'!$K25,'2. Protocols'!$L25,'2. Protocols'!$M25)+'3. ARV Substitutions'!T51,0),"")</f>
        <v/>
      </c>
      <c r="P26" s="114" t="str">
        <f>IFERROR(MAX(O26*(1+'1. General Inputs'!$AW$16+HLOOKUP(P$7,'1. General Inputs'!$AW$10:$AY$12,ROWS('1. General Inputs'!$AU$10:$AU$12),0))+(CHOOSE(P$7,'1. General Inputs'!$J$8,'1. General Inputs'!$L$8,'1. General Inputs'!$N$8)/12)*CHOOSE(P$7,'2. Protocols'!$K25,'2. Protocols'!$L25,'2. Protocols'!$M25)+'3. ARV Substitutions'!U51,0),"")</f>
        <v/>
      </c>
      <c r="Q26" s="114" t="str">
        <f>IFERROR(MAX(P26*(1+'1. General Inputs'!$AW$16+HLOOKUP(Q$7,'1. General Inputs'!$AW$10:$AY$12,ROWS('1. General Inputs'!$AU$10:$AU$12),0))+(CHOOSE(Q$7,'1. General Inputs'!$J$8,'1. General Inputs'!$L$8,'1. General Inputs'!$N$8)/12)*CHOOSE(Q$7,'2. Protocols'!$K25,'2. Protocols'!$L25,'2. Protocols'!$M25)+'3. ARV Substitutions'!V51,0),"")</f>
        <v/>
      </c>
      <c r="R26" s="114" t="str">
        <f>IFERROR(MAX(Q26*(1+'1. General Inputs'!$AW$16+HLOOKUP(R$7,'1. General Inputs'!$AW$10:$AY$12,ROWS('1. General Inputs'!$AU$10:$AU$12),0))+(CHOOSE(R$7,'1. General Inputs'!$J$8,'1. General Inputs'!$L$8,'1. General Inputs'!$N$8)/12)*CHOOSE(R$7,'2. Protocols'!$K25,'2. Protocols'!$L25,'2. Protocols'!$M25)+'3. ARV Substitutions'!W51,0),"")</f>
        <v/>
      </c>
      <c r="S26" s="114" t="str">
        <f>IFERROR(MAX(R26*(1+'1. General Inputs'!$AW$16+HLOOKUP(S$7,'1. General Inputs'!$AW$10:$AY$12,ROWS('1. General Inputs'!$AU$10:$AU$12),0))+(CHOOSE(S$7,'1. General Inputs'!$J$8,'1. General Inputs'!$L$8,'1. General Inputs'!$N$8)/12)*CHOOSE(S$7,'2. Protocols'!$K25,'2. Protocols'!$L25,'2. Protocols'!$M25)+'3. ARV Substitutions'!X51,0),"")</f>
        <v/>
      </c>
      <c r="T26" s="114" t="str">
        <f>IFERROR(MAX(S26*(1+'1. General Inputs'!$AW$16+HLOOKUP(T$7,'1. General Inputs'!$AW$10:$AY$12,ROWS('1. General Inputs'!$AU$10:$AU$12),0))+(CHOOSE(T$7,'1. General Inputs'!$J$8,'1. General Inputs'!$L$8,'1. General Inputs'!$N$8)/12)*CHOOSE(T$7,'2. Protocols'!$K25,'2. Protocols'!$L25,'2. Protocols'!$M25)+'3. ARV Substitutions'!Y51,0),"")</f>
        <v/>
      </c>
      <c r="U26" s="114" t="str">
        <f>IFERROR(MAX(T26*(1+'1. General Inputs'!$AW$16+HLOOKUP(U$7,'1. General Inputs'!$AW$10:$AY$12,ROWS('1. General Inputs'!$AU$10:$AU$12),0))+(CHOOSE(U$7,'1. General Inputs'!$J$8,'1. General Inputs'!$L$8,'1. General Inputs'!$N$8)/12)*CHOOSE(U$7,'2. Protocols'!$K25,'2. Protocols'!$L25,'2. Protocols'!$M25)+'3. ARV Substitutions'!Z51,0),"")</f>
        <v/>
      </c>
      <c r="V26" s="114" t="str">
        <f>IFERROR(MAX(U26*(1+'1. General Inputs'!$AW$16+HLOOKUP(V$7,'1. General Inputs'!$AW$10:$AY$12,ROWS('1. General Inputs'!$AU$10:$AU$12),0))+(CHOOSE(V$7,'1. General Inputs'!$J$8,'1. General Inputs'!$L$8,'1. General Inputs'!$N$8)/12)*CHOOSE(V$7,'2. Protocols'!$K25,'2. Protocols'!$L25,'2. Protocols'!$M25)+'3. ARV Substitutions'!AA51,0),"")</f>
        <v/>
      </c>
      <c r="W26" s="114" t="str">
        <f>IFERROR(MAX(V26*(1+'1. General Inputs'!$AW$16+HLOOKUP(W$7,'1. General Inputs'!$AW$10:$AY$12,ROWS('1. General Inputs'!$AU$10:$AU$12),0))+(CHOOSE(W$7,'1. General Inputs'!$J$8,'1. General Inputs'!$L$8,'1. General Inputs'!$N$8)/12)*CHOOSE(W$7,'2. Protocols'!$K25,'2. Protocols'!$L25,'2. Protocols'!$M25)+'3. ARV Substitutions'!AB51,0),"")</f>
        <v/>
      </c>
      <c r="X26" s="114" t="str">
        <f>IFERROR(MAX(W26*(1+'1. General Inputs'!$AW$16+HLOOKUP(X$7,'1. General Inputs'!$AW$10:$AY$12,ROWS('1. General Inputs'!$AU$10:$AU$12),0))+(CHOOSE(X$7,'1. General Inputs'!$J$8,'1. General Inputs'!$L$8,'1. General Inputs'!$N$8)/12)*CHOOSE(X$7,'2. Protocols'!$K25,'2. Protocols'!$L25,'2. Protocols'!$M25)+'3. ARV Substitutions'!AC51,0),"")</f>
        <v/>
      </c>
      <c r="Y26" s="114" t="str">
        <f>IFERROR(MAX(X26*(1+'1. General Inputs'!$AW$16+HLOOKUP(Y$7,'1. General Inputs'!$AW$10:$AY$12,ROWS('1. General Inputs'!$AU$10:$AU$12),0))+(CHOOSE(Y$7,'1. General Inputs'!$J$8,'1. General Inputs'!$L$8,'1. General Inputs'!$N$8)/12)*CHOOSE(Y$7,'2. Protocols'!$K25,'2. Protocols'!$L25,'2. Protocols'!$M25)+'3. ARV Substitutions'!AD51,0),"")</f>
        <v/>
      </c>
      <c r="Z26" s="114" t="str">
        <f>IFERROR(MAX(Y26*(1+'1. General Inputs'!$AW$16+HLOOKUP(Z$7,'1. General Inputs'!$AW$10:$AY$12,ROWS('1. General Inputs'!$AU$10:$AU$12),0))+(CHOOSE(Z$7,'1. General Inputs'!$J$8,'1. General Inputs'!$L$8,'1. General Inputs'!$N$8)/12)*CHOOSE(Z$7,'2. Protocols'!$K25,'2. Protocols'!$L25,'2. Protocols'!$M25)+'3. ARV Substitutions'!AE51,0),"")</f>
        <v/>
      </c>
      <c r="AA26" s="114" t="str">
        <f>IFERROR(MAX(Z26*(1+'1. General Inputs'!$AW$16+HLOOKUP(AA$7,'1. General Inputs'!$AW$10:$AY$12,ROWS('1. General Inputs'!$AU$10:$AU$12),0))+(CHOOSE(AA$7,'1. General Inputs'!$J$8,'1. General Inputs'!$L$8,'1. General Inputs'!$N$8)/12)*CHOOSE(AA$7,'2. Protocols'!$K25,'2. Protocols'!$L25,'2. Protocols'!$M25)+'3. ARV Substitutions'!AF51,0),"")</f>
        <v/>
      </c>
      <c r="AB26" s="114" t="str">
        <f>IFERROR(MAX(AA26*(1+'1. General Inputs'!$AW$16+HLOOKUP(AB$7,'1. General Inputs'!$AW$10:$AY$12,ROWS('1. General Inputs'!$AU$10:$AU$12),0))+(CHOOSE(AB$7,'1. General Inputs'!$J$8,'1. General Inputs'!$L$8,'1. General Inputs'!$N$8)/12)*CHOOSE(AB$7,'2. Protocols'!$K25,'2. Protocols'!$L25,'2. Protocols'!$M25)+'3. ARV Substitutions'!AG51,0),"")</f>
        <v/>
      </c>
      <c r="AC26" s="114" t="str">
        <f>IFERROR(MAX(AB26*(1+'1. General Inputs'!$AW$16+HLOOKUP(AC$7,'1. General Inputs'!$AW$10:$AY$12,ROWS('1. General Inputs'!$AU$10:$AU$12),0))+(CHOOSE(AC$7,'1. General Inputs'!$J$8,'1. General Inputs'!$L$8,'1. General Inputs'!$N$8)/12)*CHOOSE(AC$7,'2. Protocols'!$K25,'2. Protocols'!$L25,'2. Protocols'!$M25)+'3. ARV Substitutions'!AH51,0),"")</f>
        <v/>
      </c>
      <c r="AD26" s="114" t="str">
        <f>IFERROR(MAX(AC26*(1+'1. General Inputs'!$AW$16+HLOOKUP(AD$7,'1. General Inputs'!$AW$10:$AY$12,ROWS('1. General Inputs'!$AU$10:$AU$12),0))+(CHOOSE(AD$7,'1. General Inputs'!$J$8,'1. General Inputs'!$L$8,'1. General Inputs'!$N$8)/12)*CHOOSE(AD$7,'2. Protocols'!$K25,'2. Protocols'!$L25,'2. Protocols'!$M25)+'3. ARV Substitutions'!AI51,0),"")</f>
        <v/>
      </c>
      <c r="AE26" s="114" t="str">
        <f>IFERROR(MAX(AD26*(1+'1. General Inputs'!$AW$16+HLOOKUP(AE$7,'1. General Inputs'!$AW$10:$AY$12,ROWS('1. General Inputs'!$AU$10:$AU$12),0))+(CHOOSE(AE$7,'1. General Inputs'!$J$8,'1. General Inputs'!$L$8,'1. General Inputs'!$N$8)/12)*CHOOSE(AE$7,'2. Protocols'!$K25,'2. Protocols'!$L25,'2. Protocols'!$M25)+'3. ARV Substitutions'!AJ51,0),"")</f>
        <v/>
      </c>
      <c r="AF26" s="114" t="str">
        <f>IFERROR(MAX(AE26*(1+'1. General Inputs'!$AW$16+HLOOKUP(AF$7,'1. General Inputs'!$AW$10:$AY$12,ROWS('1. General Inputs'!$AU$10:$AU$12),0))+(CHOOSE(AF$7,'1. General Inputs'!$J$8,'1. General Inputs'!$L$8,'1. General Inputs'!$N$8)/12)*CHOOSE(AF$7,'2. Protocols'!$K25,'2. Protocols'!$L25,'2. Protocols'!$M25)+'3. ARV Substitutions'!AK51,0),"")</f>
        <v/>
      </c>
      <c r="AG26" s="114" t="str">
        <f>IFERROR(MAX(AF26*(1+'1. General Inputs'!$AW$16+HLOOKUP(AG$7,'1. General Inputs'!$AW$10:$AY$12,ROWS('1. General Inputs'!$AU$10:$AU$12),0))+(CHOOSE(AG$7,'1. General Inputs'!$J$8,'1. General Inputs'!$L$8,'1. General Inputs'!$N$8)/12)*CHOOSE(AG$7,'2. Protocols'!$K25,'2. Protocols'!$L25,'2. Protocols'!$M25)+'3. ARV Substitutions'!AL51,0),"")</f>
        <v/>
      </c>
      <c r="AH26" s="114" t="str">
        <f>IFERROR(MAX(AG26*(1+'1. General Inputs'!$AW$16+HLOOKUP(AH$7,'1. General Inputs'!$AW$10:$AY$12,ROWS('1. General Inputs'!$AU$10:$AU$12),0))+(CHOOSE(AH$7,'1. General Inputs'!$J$8,'1. General Inputs'!$L$8,'1. General Inputs'!$N$8)/12)*CHOOSE(AH$7,'2. Protocols'!$K25,'2. Protocols'!$L25,'2. Protocols'!$M25)+'3. ARV Substitutions'!AM51,0),"")</f>
        <v/>
      </c>
      <c r="AI26" s="114" t="str">
        <f>IFERROR(MAX(AH26*(1+'1. General Inputs'!$AW$16+HLOOKUP(AI$7,'1. General Inputs'!$AW$10:$AY$12,ROWS('1. General Inputs'!$AU$10:$AU$12),0))+(CHOOSE(AI$7,'1. General Inputs'!$J$8,'1. General Inputs'!$L$8,'1. General Inputs'!$N$8)/12)*CHOOSE(AI$7,'2. Protocols'!$K25,'2. Protocols'!$L25,'2. Protocols'!$M25)+'3. ARV Substitutions'!AN51,0),"")</f>
        <v/>
      </c>
      <c r="AJ26" s="114" t="str">
        <f>IFERROR(MAX(AI26*(1+'1. General Inputs'!$AW$16+HLOOKUP(AJ$7,'1. General Inputs'!$AW$10:$AY$12,ROWS('1. General Inputs'!$AU$10:$AU$12),0))+(CHOOSE(AJ$7,'1. General Inputs'!$J$8,'1. General Inputs'!$L$8,'1. General Inputs'!$N$8)/12)*CHOOSE(AJ$7,'2. Protocols'!$K25,'2. Protocols'!$L25,'2. Protocols'!$M25)+'3. ARV Substitutions'!AO51,0),"")</f>
        <v/>
      </c>
      <c r="AK26" s="114" t="str">
        <f>IFERROR(MAX(AJ26*(1+'1. General Inputs'!$AW$16+HLOOKUP(AK$7,'1. General Inputs'!$AW$10:$AY$12,ROWS('1. General Inputs'!$AU$10:$AU$12),0))+(CHOOSE(AK$7,'1. General Inputs'!$J$8,'1. General Inputs'!$L$8,'1. General Inputs'!$N$8)/12)*CHOOSE(AK$7,'2. Protocols'!$K25,'2. Protocols'!$L25,'2. Protocols'!$M25)+'3. ARV Substitutions'!AP51,0),"")</f>
        <v/>
      </c>
      <c r="AL26" s="114" t="str">
        <f>IFERROR(MAX(AK26*(1+'1. General Inputs'!$AW$16+HLOOKUP(AL$7,'1. General Inputs'!$AW$10:$AY$12,ROWS('1. General Inputs'!$AU$10:$AU$12),0))+(CHOOSE(AL$7,'1. General Inputs'!$J$8,'1. General Inputs'!$L$8,'1. General Inputs'!$N$8)/12)*CHOOSE(AL$7,'2. Protocols'!$K25,'2. Protocols'!$L25,'2. Protocols'!$M25)+'3. ARV Substitutions'!AQ51,0),"")</f>
        <v/>
      </c>
      <c r="AM26" s="114" t="str">
        <f>IFERROR(MAX(AL26*(1+'1. General Inputs'!$AW$16+HLOOKUP(AM$7,'1. General Inputs'!$AW$10:$AY$12,ROWS('1. General Inputs'!$AU$10:$AU$12),0))+(CHOOSE(AM$7,'1. General Inputs'!$J$8,'1. General Inputs'!$L$8,'1. General Inputs'!$N$8)/12)*CHOOSE(AM$7,'2. Protocols'!$K25,'2. Protocols'!$L25,'2. Protocols'!$M25)+'3. ARV Substitutions'!AR51,0),"")</f>
        <v/>
      </c>
      <c r="AN26" s="114" t="str">
        <f>IFERROR(MAX(AM26*(1+'1. General Inputs'!$AW$16+HLOOKUP(AN$7,'1. General Inputs'!$AW$10:$AY$12,ROWS('1. General Inputs'!$AU$10:$AU$12),0))+(CHOOSE(AN$7,'1. General Inputs'!$J$8,'1. General Inputs'!$L$8,'1. General Inputs'!$N$8)/12)*CHOOSE(AN$7,'2. Protocols'!$K25,'2. Protocols'!$L25,'2. Protocols'!$M25)+'3. ARV Substitutions'!AS51,0),"")</f>
        <v/>
      </c>
      <c r="AO26" s="114" t="str">
        <f>IFERROR(MAX(AN26*(1+'1. General Inputs'!$AW$16+HLOOKUP(AO$7,'1. General Inputs'!$AW$10:$AY$12,ROWS('1. General Inputs'!$AU$10:$AU$12),0))+(CHOOSE(AO$7,'1. General Inputs'!$J$8,'1. General Inputs'!$L$8,'1. General Inputs'!$N$8)/12)*CHOOSE(AO$7,'2. Protocols'!$K25,'2. Protocols'!$L25,'2. Protocols'!$M25)+'3. ARV Substitutions'!AT51,0),"")</f>
        <v/>
      </c>
      <c r="AP26" s="114" t="str">
        <f>IFERROR(MAX(AO26*(1+'1. General Inputs'!$AW$16+HLOOKUP(AP$7,'1. General Inputs'!$AW$10:$AY$12,ROWS('1. General Inputs'!$AU$10:$AU$12),0))+(CHOOSE(AP$7,'1. General Inputs'!$J$8,'1. General Inputs'!$L$8,'1. General Inputs'!$N$8)/12)*CHOOSE(AP$7,'2. Protocols'!$K25,'2. Protocols'!$L25,'2. Protocols'!$M25)+'3. ARV Substitutions'!AU51,0),"")</f>
        <v/>
      </c>
      <c r="BZ26" s="88" t="e">
        <f t="shared" si="11"/>
        <v>#VALUE!</v>
      </c>
      <c r="CA26" s="88" t="e">
        <f t="shared" si="12"/>
        <v>#VALUE!</v>
      </c>
      <c r="CB26" s="88" t="e">
        <f t="shared" si="13"/>
        <v>#VALUE!</v>
      </c>
      <c r="CC26" s="88" t="e">
        <f t="shared" si="14"/>
        <v>#VALUE!</v>
      </c>
      <c r="CD26" s="88" t="e">
        <f t="shared" si="15"/>
        <v>#VALUE!</v>
      </c>
      <c r="CE26" s="88" t="e">
        <f t="shared" si="16"/>
        <v>#VALUE!</v>
      </c>
      <c r="CF26" s="88" t="e">
        <f t="shared" si="17"/>
        <v>#VALUE!</v>
      </c>
      <c r="CG26" s="88" t="e">
        <f t="shared" si="18"/>
        <v>#VALUE!</v>
      </c>
      <c r="CH26" s="88" t="e">
        <f t="shared" si="19"/>
        <v>#VALUE!</v>
      </c>
      <c r="CI26" s="88" t="e">
        <f t="shared" si="20"/>
        <v>#VALUE!</v>
      </c>
      <c r="CJ26" s="88" t="e">
        <f t="shared" si="21"/>
        <v>#VALUE!</v>
      </c>
      <c r="CK26" s="88" t="e">
        <f t="shared" si="22"/>
        <v>#VALUE!</v>
      </c>
      <c r="CL26" s="88" t="e">
        <f t="shared" si="23"/>
        <v>#VALUE!</v>
      </c>
      <c r="CM26" s="88" t="e">
        <f t="shared" si="24"/>
        <v>#VALUE!</v>
      </c>
      <c r="CN26" s="88" t="e">
        <f t="shared" si="25"/>
        <v>#VALUE!</v>
      </c>
      <c r="CO26" s="88" t="e">
        <f t="shared" si="26"/>
        <v>#VALUE!</v>
      </c>
      <c r="CP26" s="88" t="e">
        <f t="shared" si="27"/>
        <v>#VALUE!</v>
      </c>
      <c r="CQ26" s="88" t="e">
        <f t="shared" si="28"/>
        <v>#VALUE!</v>
      </c>
      <c r="CR26" s="88" t="e">
        <f t="shared" si="29"/>
        <v>#VALUE!</v>
      </c>
      <c r="CS26" s="88" t="e">
        <f t="shared" si="30"/>
        <v>#VALUE!</v>
      </c>
      <c r="CT26" s="88" t="e">
        <f t="shared" si="31"/>
        <v>#VALUE!</v>
      </c>
      <c r="CU26" s="88" t="e">
        <f t="shared" si="32"/>
        <v>#VALUE!</v>
      </c>
      <c r="CV26" s="88" t="e">
        <f t="shared" si="33"/>
        <v>#VALUE!</v>
      </c>
      <c r="CW26" s="88" t="e">
        <f t="shared" si="34"/>
        <v>#VALUE!</v>
      </c>
      <c r="CX26" s="88" t="e">
        <f t="shared" si="35"/>
        <v>#VALUE!</v>
      </c>
      <c r="CY26" s="88" t="e">
        <f t="shared" si="36"/>
        <v>#VALUE!</v>
      </c>
      <c r="CZ26" s="88" t="e">
        <f t="shared" si="37"/>
        <v>#VALUE!</v>
      </c>
      <c r="DA26" s="88" t="e">
        <f t="shared" si="38"/>
        <v>#VALUE!</v>
      </c>
      <c r="DB26" s="88" t="e">
        <f t="shared" si="39"/>
        <v>#VALUE!</v>
      </c>
      <c r="DC26" s="88" t="e">
        <f t="shared" si="40"/>
        <v>#VALUE!</v>
      </c>
      <c r="DD26" s="88" t="e">
        <f t="shared" si="41"/>
        <v>#VALUE!</v>
      </c>
      <c r="DE26" s="88" t="e">
        <f t="shared" si="42"/>
        <v>#VALUE!</v>
      </c>
      <c r="DF26" s="88" t="e">
        <f t="shared" si="43"/>
        <v>#VALUE!</v>
      </c>
      <c r="DG26" s="88" t="e">
        <f t="shared" si="44"/>
        <v>#VALUE!</v>
      </c>
      <c r="DH26" s="88" t="e">
        <f t="shared" si="45"/>
        <v>#VALUE!</v>
      </c>
      <c r="DI26" s="88" t="e">
        <f t="shared" si="46"/>
        <v>#VALUE!</v>
      </c>
      <c r="DK26" s="27" t="str">
        <f>CONCATENATE('2. Protocols'!C25, '2. Protocols'!D25, '2. Protocols'!E25)</f>
        <v>+</v>
      </c>
      <c r="DL26" s="27" t="str">
        <f>CONCATENATE('2. Protocols'!C25, '2. Protocols'!D25, '2. Protocols'!E25, '2. Protocols'!F25, '2. Protocols'!G25,)</f>
        <v>++</v>
      </c>
      <c r="DN26" s="38">
        <f>IF(AND(OR(ISBLANK(DN$9),DN$9=0)=FALSE,OR(DN$9='2. Protocols'!$C25,DN$9='2. Protocols'!$E25,DN$9='2. Protocols'!$G25)),1,0)*'4. Formulations'!$I25</f>
        <v>0</v>
      </c>
      <c r="DO26" s="38">
        <f>IF(AND(OR(ISBLANK(DO$9),DO$9=0)=FALSE,OR(DO$9='2. Protocols'!$C25,DO$9='2. Protocols'!$E25,DO$9='2. Protocols'!$G25)),1,0)*'4. Formulations'!$I25</f>
        <v>0</v>
      </c>
      <c r="DP26" s="38">
        <f>IF(AND(OR(ISBLANK(DP$9),DP$9=0)=FALSE,OR(DP$9='2. Protocols'!$C25,DP$9='2. Protocols'!$E25,DP$9='2. Protocols'!$G25)),1,0)*'4. Formulations'!$I25</f>
        <v>0</v>
      </c>
      <c r="DQ26" s="38">
        <f>IF(AND(OR(ISBLANK(DQ$9),DQ$9=0)=FALSE,OR(DQ$9='2. Protocols'!$C25,DQ$9='2. Protocols'!$E25,DQ$9='2. Protocols'!$G25)),1,0)*'4. Formulations'!$I25</f>
        <v>0</v>
      </c>
      <c r="DR26" s="38">
        <f>IF(AND(OR(ISBLANK(DR$9),DR$9=0)=FALSE,OR(DR$9='2. Protocols'!$C25,DR$9='2. Protocols'!$E25,DR$9='2. Protocols'!$G25)),1,0)*'4. Formulations'!$I25</f>
        <v>0</v>
      </c>
      <c r="DS26" s="38">
        <f>IF(AND(OR(ISBLANK(DS$9),DS$9=0)=FALSE,OR(DS$9='2. Protocols'!$C25,DS$9='2. Protocols'!$E25,DS$9='2. Protocols'!$G25)),1,0)*'4. Formulations'!$I25</f>
        <v>0</v>
      </c>
      <c r="DT26" s="38">
        <f>IF(AND(OR(ISBLANK(DT$9),DT$9=0)=FALSE,OR(DT$9='2. Protocols'!$C25,DT$9='2. Protocols'!$E25,DT$9='2. Protocols'!$G25)),1,0)*'4. Formulations'!$I25</f>
        <v>0</v>
      </c>
      <c r="DU26" s="38">
        <f>IF(AND(OR(ISBLANK(DU$9),DU$9=0)=FALSE,OR(DU$9='2. Protocols'!$C25,DU$9='2. Protocols'!$E25,DU$9='2. Protocols'!$G25)),1,0)*'4. Formulations'!$I25</f>
        <v>0</v>
      </c>
      <c r="DV26" s="38">
        <f>IF(AND(OR(ISBLANK(DV$9),DV$9=0)=FALSE,OR(DV$9='2. Protocols'!$C25,DV$9='2. Protocols'!$E25,DV$9='2. Protocols'!$G25)),1,0)*'4. Formulations'!$I25</f>
        <v>0</v>
      </c>
      <c r="DW26" s="38">
        <f>IF(AND(OR(ISBLANK(DW$9),DW$9=0)=FALSE,OR(DW$9='2. Protocols'!$C25,DW$9='2. Protocols'!$E25,DW$9='2. Protocols'!$G25)),1,0)*'4. Formulations'!$I25</f>
        <v>0</v>
      </c>
      <c r="DX26" s="38">
        <f>IF(AND(OR(ISBLANK(DX$9),DX$9=0)=FALSE,OR(DX$9='2. Protocols'!$C25,DX$9='2. Protocols'!$E25,DX$9='2. Protocols'!$G25)),1,0)*'4. Formulations'!$I25</f>
        <v>0</v>
      </c>
      <c r="DY26" s="38">
        <f>IF(AND(OR(ISBLANK(DY$9),DY$9=0)=FALSE,OR(DY$9='2. Protocols'!$C25,DY$9='2. Protocols'!$E25,DY$9='2. Protocols'!$G25)),1,0)*'4. Formulations'!$I25</f>
        <v>0</v>
      </c>
      <c r="DZ26" s="38">
        <f>IF(AND(OR(ISBLANK(DZ$9),DZ$9=0)=FALSE,OR(DZ$9='2. Protocols'!$C25,DZ$9='2. Protocols'!$E25,DZ$9='2. Protocols'!$G25)),1,0)*'4. Formulations'!$I25</f>
        <v>0</v>
      </c>
      <c r="EA26" s="38">
        <f>IF(AND(OR(ISBLANK(EA$9),EA$9=0)=FALSE,OR(EA$9='2. Protocols'!$C25,EA$9='2. Protocols'!$E25,EA$9='2. Protocols'!$G25)),1,0)*'4. Formulations'!$I25</f>
        <v>0</v>
      </c>
      <c r="EB26" s="38">
        <f>IF(AND(OR(ISBLANK(EB$9),EB$9=0)=FALSE,OR(EB$9='2. Protocols'!$C25,EB$9='2. Protocols'!$E25,EB$9='2. Protocols'!$G25)),1,0)*'4. Formulations'!$I25</f>
        <v>0</v>
      </c>
      <c r="EC26" s="38">
        <f>IF(AND(OR(ISBLANK(EC$9),EC$9=0)=FALSE,OR(EC$9='2. Protocols'!$C25,EC$9='2. Protocols'!$E25,EC$9='2. Protocols'!$G25)),1,0)*'4. Formulations'!$I25</f>
        <v>0</v>
      </c>
      <c r="ED26" s="38">
        <f>IF(AND(OR(ISBLANK(ED$9),ED$9=0)=FALSE,OR(ED$9='2. Protocols'!$C25,ED$9='2. Protocols'!$E25,ED$9='2. Protocols'!$G25)),1,0)*'4. Formulations'!$I25</f>
        <v>0</v>
      </c>
      <c r="EE26" s="38">
        <f>IF(AND(OR(ISBLANK(EE$9),EE$9=0)=FALSE,OR(EE$9='2. Protocols'!$C25,EE$9='2. Protocols'!$E25,EE$9='2. Protocols'!$G25)),1,0)*'4. Formulations'!$I25</f>
        <v>0</v>
      </c>
      <c r="EF26" s="38">
        <f>IF(AND(OR(ISBLANK(EF$9),EF$9=0)=FALSE,OR(EF$9='2. Protocols'!$C25,EF$9='2. Protocols'!$E25,EF$9='2. Protocols'!$G25)),1,0)*'4. Formulations'!$I25</f>
        <v>0</v>
      </c>
      <c r="EG26" s="38">
        <f>IF(AND(OR(ISBLANK(EG$9),EG$9=0)=FALSE,OR(EG$9='2. Protocols'!$C25,EG$9='2. Protocols'!$E25,EG$9='2. Protocols'!$G25)),1,0)*'4. Formulations'!$I25</f>
        <v>0</v>
      </c>
      <c r="EH26" s="38">
        <f>IF(AND(OR(ISBLANK(EH$9),EH$9=0)=FALSE,OR(EH$9='2. Protocols'!$C25,EH$9='2. Protocols'!$E25,EH$9='2. Protocols'!$G25)),1,0)*'4. Formulations'!$I25</f>
        <v>0</v>
      </c>
      <c r="EI26" s="38">
        <f>IF(AND(OR(ISBLANK(EI$9),EI$9=0)=FALSE,OR(EI$9='2. Protocols'!$C25,EI$9='2. Protocols'!$E25,EI$9='2. Protocols'!$G25)),1,0)*'4. Formulations'!$I25</f>
        <v>0</v>
      </c>
      <c r="EK26" s="38">
        <f>IF(AND(OR(ISBLANK(EK$9),EK$9=0)=FALSE,EK$9=$DK26),1,0)*'4. Formulations'!$J25</f>
        <v>0</v>
      </c>
      <c r="EL26" s="38">
        <f>IF(AND(OR(ISBLANK(EL$9),EL$9=0)=FALSE,EL$9=$DK26),1,0)*'4. Formulations'!$J25</f>
        <v>0</v>
      </c>
      <c r="EM26" s="38">
        <f>IF(AND(OR(ISBLANK(EM$9),EM$9=0)=FALSE,EM$9=$DK26),1,0)*'4. Formulations'!$J25</f>
        <v>0</v>
      </c>
      <c r="EN26" s="38">
        <f>IF(AND(OR(ISBLANK(EN$9),EN$9=0)=FALSE,EN$9=$DK26),1,0)*'4. Formulations'!$J25</f>
        <v>0</v>
      </c>
      <c r="EO26" s="38">
        <f>IF(AND(OR(ISBLANK(EO$9),EO$9=0)=FALSE,EO$9=$DK26),1,0)*'4. Formulations'!$J25</f>
        <v>0</v>
      </c>
      <c r="EP26" s="38">
        <f>IF(AND(OR(ISBLANK(EP$9),EP$9=0)=FALSE,EP$9=$DK26),1,0)*'4. Formulations'!$J25</f>
        <v>0</v>
      </c>
      <c r="EQ26" s="38">
        <f>IF(AND(OR(ISBLANK(EQ$9),EQ$9=0)=FALSE,EQ$9=$DK26),1,0)*'4. Formulations'!$J25</f>
        <v>0</v>
      </c>
      <c r="ER26" s="38">
        <f>IF(AND(OR(ISBLANK(ER$9),ER$9=0)=FALSE,ER$9=$DK26),1,0)*'4. Formulations'!$J25</f>
        <v>0</v>
      </c>
      <c r="ES26" s="38">
        <f>IF(AND(OR(ISBLANK(ES$9),ES$9=0)=FALSE,ES$9=$DK26),1,0)*'4. Formulations'!$J25</f>
        <v>0</v>
      </c>
      <c r="ET26" s="38">
        <f>IF(AND(OR(ISBLANK(ET$9),ET$9=0)=FALSE,ET$9=$DK26),1,0)*'4. Formulations'!$J25</f>
        <v>0</v>
      </c>
      <c r="EU26" s="38">
        <f>IF(AND(OR(ISBLANK(EU$9),EU$9=0)=FALSE,EU$9=$DK26),1,0)*'4. Formulations'!$J25</f>
        <v>0</v>
      </c>
      <c r="EV26" s="38">
        <f>IF(AND(OR(ISBLANK(EV$9),EV$9=0)=FALSE,EV$9=$DK26),1,0)*'4. Formulations'!$J25</f>
        <v>0</v>
      </c>
      <c r="EW26" s="38">
        <f>IF(AND(OR(ISBLANK(EW$9),EW$9=0)=FALSE,EW$9=$DK26),1,0)*'4. Formulations'!$J25</f>
        <v>0</v>
      </c>
      <c r="EY26" s="38">
        <f>IF(AND(OR(ISBLANK(EY$9),EY$9=0)=FALSE,SUM($EK26:$EW26)&gt;0,EY$9='2. Protocols'!$G25),1,0)*'4. Formulations'!$J25</f>
        <v>0</v>
      </c>
      <c r="EZ26" s="38">
        <f>IF(AND(OR(ISBLANK(EZ$9),EZ$9=0)=FALSE,SUM($EK26:$EW26)&gt;0,EZ$9='2. Protocols'!$G25),1,0)*'4. Formulations'!$J25</f>
        <v>0</v>
      </c>
      <c r="FA26" s="38">
        <f>IF(AND(OR(ISBLANK(FA$9),FA$9=0)=FALSE,SUM($EK26:$EW26)&gt;0,FA$9='2. Protocols'!$G25),1,0)*'4. Formulations'!$J25</f>
        <v>0</v>
      </c>
      <c r="FB26" s="38">
        <f>IF(AND(OR(ISBLANK(FB$9),FB$9=0)=FALSE,SUM($EK26:$EW26)&gt;0,FB$9='2. Protocols'!$G25),1,0)*'4. Formulations'!$J25</f>
        <v>0</v>
      </c>
      <c r="FC26" s="38">
        <f>IF(AND(OR(ISBLANK(FC$9),FC$9=0)=FALSE,SUM($EK26:$EW26)&gt;0,FC$9='2. Protocols'!$G25),1,0)*'4. Formulations'!$J25</f>
        <v>0</v>
      </c>
      <c r="FD26" s="38">
        <f>IF(AND(OR(ISBLANK(FD$9),FD$9=0)=FALSE,SUM($EK26:$EW26)&gt;0,FD$9='2. Protocols'!$G25),1,0)*'4. Formulations'!$J25</f>
        <v>0</v>
      </c>
      <c r="FE26" s="38">
        <f>IF(AND(OR(ISBLANK(FE$9),FE$9=0)=FALSE,SUM($EK26:$EW26)&gt;0,FE$9='2. Protocols'!$G25),1,0)*'4. Formulations'!$J25</f>
        <v>0</v>
      </c>
      <c r="FF26" s="38">
        <f>IF(AND(OR(ISBLANK(FF$9),FF$9=0)=FALSE,SUM($EK26:$EW26)&gt;0,FF$9='2. Protocols'!$G25),1,0)*'4. Formulations'!$J25</f>
        <v>0</v>
      </c>
      <c r="FG26" s="38">
        <f>IF(AND(OR(ISBLANK(FG$9),FG$9=0)=FALSE,SUM($EK26:$EW26)&gt;0,FG$9='2. Protocols'!$G25),1,0)*'4. Formulations'!$J25</f>
        <v>0</v>
      </c>
      <c r="FH26" s="38">
        <f>IF(AND(OR(ISBLANK(FH$9),FH$9=0)=FALSE,SUM($EK26:$EW26)&gt;0,FH$9='2. Protocols'!$G25),1,0)*'4. Formulations'!$J25</f>
        <v>0</v>
      </c>
      <c r="FI26" s="38">
        <f>IF(AND(OR(ISBLANK(FI$9),FI$9=0)=FALSE,SUM($EK26:$EW26)&gt;0,FI$9='2. Protocols'!$G25),1,0)*'4. Formulations'!$J25</f>
        <v>0</v>
      </c>
      <c r="FJ26" s="38">
        <f>IF(AND(OR(ISBLANK(FJ$9),FJ$9=0)=FALSE,SUM($EK26:$EW26)&gt;0,FJ$9='2. Protocols'!$G25),1,0)*'4. Formulations'!$J25</f>
        <v>0</v>
      </c>
      <c r="FK26" s="38">
        <f>IF(AND(OR(ISBLANK(FK$9),FK$9=0)=FALSE,SUM($EK26:$EW26)&gt;0,FK$9='2. Protocols'!$G25),1,0)*'4. Formulations'!$J25</f>
        <v>0</v>
      </c>
      <c r="FL26" s="38">
        <f>IF(AND(OR(ISBLANK(FL$9),FL$9=0)=FALSE,SUM($EK26:$EW26)&gt;0,FL$9='2. Protocols'!$G25),1,0)*'4. Formulations'!$J25</f>
        <v>0</v>
      </c>
      <c r="FM26" s="38">
        <f>IF(AND(OR(ISBLANK(FM$9),FM$9=0)=FALSE,SUM($EK26:$EW26)&gt;0,FM$9='2. Protocols'!$G25),1,0)*'4. Formulations'!$J25</f>
        <v>0</v>
      </c>
      <c r="FN26" s="38">
        <f>IF(AND(OR(ISBLANK(FN$9),FN$9=0)=FALSE,SUM($EK26:$EW26)&gt;0,FN$9='2. Protocols'!$G25),1,0)*'4. Formulations'!$J25</f>
        <v>0</v>
      </c>
      <c r="FO26" s="38">
        <f>IF(AND(OR(ISBLANK(FO$9),FO$9=0)=FALSE,SUM($EK26:$EW26)&gt;0,FO$9='2. Protocols'!$G25),1,0)*'4. Formulations'!$J25</f>
        <v>0</v>
      </c>
      <c r="FP26" s="38">
        <f>IF(AND(OR(ISBLANK(FP$9),FP$9=0)=FALSE,SUM($EK26:$EW26)&gt;0,FP$9='2. Protocols'!$G25),1,0)*'4. Formulations'!$J25</f>
        <v>0</v>
      </c>
      <c r="FQ26" s="38">
        <f>IF(AND(OR(ISBLANK(FQ$9),FQ$9=0)=FALSE,SUM($EK26:$EW26)&gt;0,FQ$9='2. Protocols'!$G25),1,0)*'4. Formulations'!$J25</f>
        <v>0</v>
      </c>
      <c r="FR26" s="38">
        <f>IF(AND(OR(ISBLANK(FR$9),FR$9=0)=FALSE,SUM($EK26:$EW26)&gt;0,FR$9='2. Protocols'!$G25),1,0)*'4. Formulations'!$J25</f>
        <v>0</v>
      </c>
      <c r="FS26" s="38">
        <f>IF(AND(OR(ISBLANK(FS$9),FS$9=0)=FALSE,SUM($EK26:$EW26)&gt;0,FS$9='2. Protocols'!$G25),1,0)*'4. Formulations'!$J25</f>
        <v>0</v>
      </c>
      <c r="FT26" s="38">
        <f>IF(AND(OR(ISBLANK(FT$9),FT$9=0)=FALSE,SUM($EK26:$EW26)&gt;0,FT$9='2. Protocols'!$G25),1,0)*'4. Formulations'!$J25</f>
        <v>0</v>
      </c>
      <c r="FV26" s="38">
        <f>IF(AND(OR(ISBLANK(EY$9),EY$9=0)=FALSE,FV$9=$DL26),1,0)*'4. Formulations'!$K25</f>
        <v>0</v>
      </c>
      <c r="FW26" s="38">
        <f>IF(AND(OR(ISBLANK(EZ$9),EZ$9=0)=FALSE,FW$9=$DL26),1,0)*'4. Formulations'!$K25</f>
        <v>0</v>
      </c>
      <c r="FX26" s="38">
        <f>IF(AND(OR(ISBLANK(FA$9),FA$9=0)=FALSE,FX$9=$DL26),1,0)*'4. Formulations'!$K25</f>
        <v>0</v>
      </c>
      <c r="FY26" s="38">
        <f>IF(AND(OR(ISBLANK(FB$9),FB$9=0)=FALSE,FY$9=$DL26),1,0)*'4. Formulations'!$K25</f>
        <v>0</v>
      </c>
      <c r="FZ26" s="38">
        <f>IF(AND(OR(ISBLANK(FC$9),FC$9=0)=FALSE,FZ$9=$DL26),1,0)*'4. Formulations'!$K25</f>
        <v>0</v>
      </c>
      <c r="GA26" s="38">
        <f>IF(AND(OR(ISBLANK(FD$9),FD$9=0)=FALSE,GA$9=$DL26),1,0)*'4. Formulations'!$K25</f>
        <v>0</v>
      </c>
      <c r="GB26" s="38">
        <f>IF(AND(OR(ISBLANK(FE$9),FE$9=0)=FALSE,GB$9=$DL26),1,0)*'4. Formulations'!$K25</f>
        <v>0</v>
      </c>
      <c r="GC26" s="38">
        <f>IF(AND(OR(ISBLANK(FF$9),FF$9=0)=FALSE,GC$9=$DL26),1,0)*'4. Formulations'!$K25</f>
        <v>0</v>
      </c>
      <c r="GD26" s="38">
        <f>IF(AND(OR(ISBLANK(FG$9),FG$9=0)=FALSE,GD$9=$DL26),1,0)*'4. Formulations'!$K25</f>
        <v>0</v>
      </c>
      <c r="GE26" s="38">
        <f>IF(AND(OR(ISBLANK(FH$9),FH$9=0)=FALSE,GE$9=$DL26),1,0)*'4. Formulations'!$K25</f>
        <v>0</v>
      </c>
      <c r="GF26" s="38">
        <f>IF(AND(OR(ISBLANK(FI$9),FI$9=0)=FALSE,GF$9=$DL26),1,0)*'4. Formulations'!$K25</f>
        <v>0</v>
      </c>
      <c r="GG26" s="38">
        <f>IF(AND(OR(ISBLANK(FJ$9),FJ$9=0)=FALSE,GG$9=$DL26),1,0)*'4. Formulations'!$K25</f>
        <v>0</v>
      </c>
      <c r="GH26" s="38">
        <f>IF(AND(OR(ISBLANK(FK$9),FK$9=0)=FALSE,GH$9=$DL26),1,0)*'4. Formulations'!$K25</f>
        <v>0</v>
      </c>
      <c r="GI26" s="38">
        <f>IF(AND(OR(ISBLANK(FL$9),FL$9=0)=FALSE,GI$9=$DL26),1,0)*'4. Formulations'!$K25</f>
        <v>0</v>
      </c>
      <c r="GJ26" s="38">
        <f>IF(AND(OR(ISBLANK(FM$9),FM$9=0)=FALSE,GJ$9=$DL26),1,0)*'4. Formulations'!$K25</f>
        <v>0</v>
      </c>
      <c r="GL26" s="38">
        <f>IF(AND(OR(ISBLANK(GL$9),GL$9=0)=FALSE,OR(GL$9='2. Protocols'!$C25,GL$9='2. Protocols'!$E25,GL$9='2. Protocols'!$G25)),1,0)*'4. Formulations'!$L25</f>
        <v>0</v>
      </c>
      <c r="GM26" s="38">
        <f>IF(AND(OR(ISBLANK(GM$9),GM$9=0)=FALSE,OR(GM$9='2. Protocols'!$C25,GM$9='2. Protocols'!$E25,GM$9='2. Protocols'!$G25)),1,0)*'4. Formulations'!$L25</f>
        <v>0</v>
      </c>
      <c r="GN26" s="38">
        <f>IF(AND(OR(ISBLANK(GN$9),GN$9=0)=FALSE,OR(GN$9='2. Protocols'!$C25,GN$9='2. Protocols'!$E25,GN$9='2. Protocols'!$G25)),1,0)*'4. Formulations'!$L25</f>
        <v>0</v>
      </c>
      <c r="GO26" s="38">
        <f>IF(AND(OR(ISBLANK(GO$9),GO$9=0)=FALSE,OR(GO$9='2. Protocols'!$C25,GO$9='2. Protocols'!$E25,GO$9='2. Protocols'!$G25)),1,0)*'4. Formulations'!$L25</f>
        <v>0</v>
      </c>
      <c r="GP26" s="38">
        <f>IF(AND(OR(ISBLANK(GP$9),GP$9=0)=FALSE,OR(GP$9='2. Protocols'!$C25,GP$9='2. Protocols'!$E25,GP$9='2. Protocols'!$G25)),1,0)*'4. Formulations'!$L25</f>
        <v>0</v>
      </c>
      <c r="GQ26" s="38">
        <f>IF(AND(OR(ISBLANK(GQ$9),GQ$9=0)=FALSE,OR(GQ$9='2. Protocols'!$C25,GQ$9='2. Protocols'!$E25,GQ$9='2. Protocols'!$G25)),1,0)*'4. Formulations'!$L25</f>
        <v>0</v>
      </c>
      <c r="GR26" s="38">
        <f>IF(AND(OR(ISBLANK(GR$9),GR$9=0)=FALSE,OR(GR$9='2. Protocols'!$C25,GR$9='2. Protocols'!$E25,GR$9='2. Protocols'!$G25)),1,0)*'4. Formulations'!$L25</f>
        <v>0</v>
      </c>
      <c r="GS26" s="38">
        <f>IF(AND(OR(ISBLANK(GS$9),GS$9=0)=FALSE,OR(GS$9='2. Protocols'!$C25,GS$9='2. Protocols'!$E25,GS$9='2. Protocols'!$G25)),1,0)*'4. Formulations'!$L25</f>
        <v>0</v>
      </c>
      <c r="GT26" s="38">
        <f>IF(AND(OR(ISBLANK(GT$9),GT$9=0)=FALSE,OR(GT$9='2. Protocols'!$C25,GT$9='2. Protocols'!$E25,GT$9='2. Protocols'!$G25)),1,0)*'4. Formulations'!$L25</f>
        <v>0</v>
      </c>
      <c r="GU26" s="38">
        <f>IF(AND(OR(ISBLANK(GU$9),GU$9=0)=FALSE,OR(GU$9='2. Protocols'!$C25,GU$9='2. Protocols'!$E25,GU$9='2. Protocols'!$G25)),1,0)*'4. Formulations'!$L25</f>
        <v>0</v>
      </c>
      <c r="GV26" s="38">
        <f>IF(AND(OR(ISBLANK(GV$9),GV$9=0)=FALSE,OR(GV$9='2. Protocols'!$C25,GV$9='2. Protocols'!$E25,GV$9='2. Protocols'!$G25)),1,0)*'4. Formulations'!$L25</f>
        <v>0</v>
      </c>
      <c r="GW26" s="38">
        <f>IF(AND(OR(ISBLANK(GW$9),GW$9=0)=FALSE,OR(GW$9='2. Protocols'!$C25,GW$9='2. Protocols'!$E25,GW$9='2. Protocols'!$G25)),1,0)*'4. Formulations'!$L25</f>
        <v>0</v>
      </c>
      <c r="GX26" s="38">
        <f>IF(AND(OR(ISBLANK(GX$9),GX$9=0)=FALSE,OR(GX$9='2. Protocols'!$C25,GX$9='2. Protocols'!$E25,GX$9='2. Protocols'!$G25)),1,0)*'4. Formulations'!$L25</f>
        <v>0</v>
      </c>
      <c r="GY26" s="38">
        <f>IF(AND(OR(ISBLANK(GY$9),GY$9=0)=FALSE,OR(GY$9='2. Protocols'!$C25,GY$9='2. Protocols'!$E25,GY$9='2. Protocols'!$G25)),1,0)*'4. Formulations'!$L25</f>
        <v>0</v>
      </c>
      <c r="GZ26" s="38">
        <f>IF(AND(OR(ISBLANK(GZ$9),GZ$9=0)=FALSE,OR(GZ$9='2. Protocols'!$C25,GZ$9='2. Protocols'!$E25,GZ$9='2. Protocols'!$G25)),1,0)*'4. Formulations'!$L25</f>
        <v>0</v>
      </c>
      <c r="HA26" s="38">
        <f>IF(AND(OR(ISBLANK(HA$9),HA$9=0)=FALSE,OR(HA$9='2. Protocols'!$C25,HA$9='2. Protocols'!$E25,HA$9='2. Protocols'!$G25)),1,0)*'4. Formulations'!$L25</f>
        <v>0</v>
      </c>
      <c r="HB26" s="38">
        <f>IF(AND(OR(ISBLANK(HB$9),HB$9=0)=FALSE,OR(HB$9='2. Protocols'!$C25,HB$9='2. Protocols'!$E25,HB$9='2. Protocols'!$G25)),1,0)*'4. Formulations'!$L25</f>
        <v>0</v>
      </c>
      <c r="HC26" s="38">
        <f>IF(AND(OR(ISBLANK(HC$9),HC$9=0)=FALSE,OR(HC$9='2. Protocols'!$C25,HC$9='2. Protocols'!$E25,HC$9='2. Protocols'!$G25)),1,0)*'4. Formulations'!$L25</f>
        <v>0</v>
      </c>
      <c r="HD26" s="38">
        <f>IF(AND(OR(ISBLANK(HD$9),HD$9=0)=FALSE,OR(HD$9='2. Protocols'!$C25,HD$9='2. Protocols'!$E25,HD$9='2. Protocols'!$G25)),1,0)*'4. Formulations'!$L25</f>
        <v>0</v>
      </c>
      <c r="HE26" s="38">
        <f>IF(AND(OR(ISBLANK(HE$9),HE$9=0)=FALSE,OR(HE$9='2. Protocols'!$C25,HE$9='2. Protocols'!$E25,HE$9='2. Protocols'!$G25)),1,0)*'4. Formulations'!$L25</f>
        <v>0</v>
      </c>
      <c r="HF26" s="38">
        <f>IF(AND(OR(ISBLANK(HF$9),HF$9=0)=FALSE,OR(HF$9='2. Protocols'!$C25,HF$9='2. Protocols'!$E25,HF$9='2. Protocols'!$G25)),1,0)*'4. Formulations'!$L25</f>
        <v>0</v>
      </c>
      <c r="HG26" s="38">
        <f>IF(AND(OR(ISBLANK(HG$9),HG$9=0)=FALSE,OR(HG$9='2. Protocols'!$C25,HG$9='2. Protocols'!$E25,HG$9='2. Protocols'!$G25)),1,0)*'4. Formulations'!$L25</f>
        <v>0</v>
      </c>
      <c r="HI26" s="38">
        <f>IF(AND(OR(ISBLANK(HI$9),HI$9=0)=FALSE,HI$9=$DK26),1,0)*'4. Formulations'!$M25</f>
        <v>0</v>
      </c>
      <c r="HJ26" s="38">
        <f>IF(AND(OR(ISBLANK(HJ$9),HJ$9=0)=FALSE,HJ$9=$DK26),1,0)*'4. Formulations'!$M25</f>
        <v>0</v>
      </c>
      <c r="HK26" s="38">
        <f>IF(AND(OR(ISBLANK(HK$9),HK$9=0)=FALSE,HK$9=$DK26),1,0)*'4. Formulations'!$M25</f>
        <v>0</v>
      </c>
      <c r="HL26" s="38">
        <f>IF(AND(OR(ISBLANK(HL$9),HL$9=0)=FALSE,HL$9=$DK26),1,0)*'4. Formulations'!$M25</f>
        <v>0</v>
      </c>
      <c r="HM26" s="38">
        <f>IF(AND(OR(ISBLANK(HM$9),HM$9=0)=FALSE,HM$9=$DK26),1,0)*'4. Formulations'!$M25</f>
        <v>0</v>
      </c>
      <c r="HN26" s="38">
        <f>IF(AND(OR(ISBLANK(HN$9),HN$9=0)=FALSE,HN$9=$DK26),1,0)*'4. Formulations'!$M25</f>
        <v>0</v>
      </c>
      <c r="HO26" s="38">
        <f>IF(AND(OR(ISBLANK(HO$9),HO$9=0)=FALSE,HO$9=$DK26),1,0)*'4. Formulations'!$M25</f>
        <v>0</v>
      </c>
      <c r="HP26" s="38">
        <f>IF(AND(OR(ISBLANK(HP$9),HP$9=0)=FALSE,HP$9=$DK26),1,0)*'4. Formulations'!$M25</f>
        <v>0</v>
      </c>
      <c r="HQ26" s="38">
        <f>IF(AND(OR(ISBLANK(HQ$9),HQ$9=0)=FALSE,HQ$9=$DK26),1,0)*'4. Formulations'!$M25</f>
        <v>0</v>
      </c>
      <c r="HR26" s="38">
        <f>IF(AND(OR(ISBLANK(HR$9),HR$9=0)=FALSE,HR$9=$DK26),1,0)*'4. Formulations'!$M25</f>
        <v>0</v>
      </c>
      <c r="HS26" s="38">
        <f>IF(AND(OR(ISBLANK(HS$9),HS$9=0)=FALSE,HS$9=$DK26),1,0)*'4. Formulations'!$M25</f>
        <v>0</v>
      </c>
      <c r="HT26" s="38">
        <f>IF(AND(OR(ISBLANK(HT$9),HT$9=0)=FALSE,HT$9=$DK26),1,0)*'4. Formulations'!$M25</f>
        <v>0</v>
      </c>
      <c r="HU26" s="38">
        <f>IF(AND(OR(ISBLANK(HU$9),HU$9=0)=FALSE,HU$9=$DK26),1,0)*'4. Formulations'!$M25</f>
        <v>0</v>
      </c>
      <c r="HW26" s="38">
        <f>IF(AND(OR(ISBLANK(HW$9),HW$9=0)=FALSE,SUM($HI26:$HU26)&gt;0,HW$9='2. Protocols'!$G25),1,0)*'4. Formulations'!$M25</f>
        <v>0</v>
      </c>
      <c r="HX26" s="38">
        <f>IF(AND(OR(ISBLANK(HX$9),HX$9=0)=FALSE,SUM($HI26:$HU26)&gt;0,HX$9='2. Protocols'!$G25),1,0)*'4. Formulations'!$M25</f>
        <v>0</v>
      </c>
      <c r="HY26" s="38">
        <f>IF(AND(OR(ISBLANK(HY$9),HY$9=0)=FALSE,SUM($HI26:$HU26)&gt;0,HY$9='2. Protocols'!$G25),1,0)*'4. Formulations'!$M25</f>
        <v>0</v>
      </c>
      <c r="HZ26" s="38">
        <f>IF(AND(OR(ISBLANK(HZ$9),HZ$9=0)=FALSE,SUM($HI26:$HU26)&gt;0,HZ$9='2. Protocols'!$G25),1,0)*'4. Formulations'!$M25</f>
        <v>0</v>
      </c>
      <c r="IA26" s="38">
        <f>IF(AND(OR(ISBLANK(IA$9),IA$9=0)=FALSE,SUM($HI26:$HU26)&gt;0,IA$9='2. Protocols'!$G25),1,0)*'4. Formulations'!$M25</f>
        <v>0</v>
      </c>
      <c r="IB26" s="38">
        <f>IF(AND(OR(ISBLANK(IB$9),IB$9=0)=FALSE,SUM($HI26:$HU26)&gt;0,IB$9='2. Protocols'!$G25),1,0)*'4. Formulations'!$M25</f>
        <v>0</v>
      </c>
      <c r="IC26" s="38">
        <f>IF(AND(OR(ISBLANK(IC$9),IC$9=0)=FALSE,SUM($HI26:$HU26)&gt;0,IC$9='2. Protocols'!$G25),1,0)*'4. Formulations'!$M25</f>
        <v>0</v>
      </c>
      <c r="ID26" s="38">
        <f>IF(AND(OR(ISBLANK(ID$9),ID$9=0)=FALSE,SUM($HI26:$HU26)&gt;0,ID$9='2. Protocols'!$G25),1,0)*'4. Formulations'!$M25</f>
        <v>0</v>
      </c>
      <c r="IE26" s="38">
        <f>IF(AND(OR(ISBLANK(IE$9),IE$9=0)=FALSE,SUM($HI26:$HU26)&gt;0,IE$9='2. Protocols'!$G25),1,0)*'4. Formulations'!$M25</f>
        <v>0</v>
      </c>
      <c r="IF26" s="38">
        <f>IF(AND(OR(ISBLANK(IF$9),IF$9=0)=FALSE,SUM($HI26:$HU26)&gt;0,IF$9='2. Protocols'!$G25),1,0)*'4. Formulations'!$M25</f>
        <v>0</v>
      </c>
      <c r="IG26" s="38">
        <f>IF(AND(OR(ISBLANK(IG$9),IG$9=0)=FALSE,SUM($HI26:$HU26)&gt;0,IG$9='2. Protocols'!$G25),1,0)*'4. Formulations'!$M25</f>
        <v>0</v>
      </c>
      <c r="IH26" s="38">
        <f>IF(AND(OR(ISBLANK(IH$9),IH$9=0)=FALSE,SUM($HI26:$HU26)&gt;0,IH$9='2. Protocols'!$G25),1,0)*'4. Formulations'!$M25</f>
        <v>0</v>
      </c>
      <c r="II26" s="38">
        <f>IF(AND(OR(ISBLANK(II$9),II$9=0)=FALSE,SUM($HI26:$HU26)&gt;0,II$9='2. Protocols'!$G25),1,0)*'4. Formulations'!$M25</f>
        <v>0</v>
      </c>
      <c r="IJ26" s="38">
        <f>IF(AND(OR(ISBLANK(IJ$9),IJ$9=0)=FALSE,SUM($HI26:$HU26)&gt;0,IJ$9='2. Protocols'!$G25),1,0)*'4. Formulations'!$M25</f>
        <v>0</v>
      </c>
      <c r="IK26" s="38">
        <f>IF(AND(OR(ISBLANK(IK$9),IK$9=0)=FALSE,SUM($HI26:$HU26)&gt;0,IK$9='2. Protocols'!$G25),1,0)*'4. Formulations'!$M25</f>
        <v>0</v>
      </c>
      <c r="IL26" s="38">
        <f>IF(AND(OR(ISBLANK(IL$9),IL$9=0)=FALSE,SUM($HI26:$HU26)&gt;0,IL$9='2. Protocols'!$G25),1,0)*'4. Formulations'!$M25</f>
        <v>0</v>
      </c>
      <c r="IM26" s="38">
        <f>IF(AND(OR(ISBLANK(IM$9),IM$9=0)=FALSE,SUM($HI26:$HU26)&gt;0,IM$9='2. Protocols'!$G25),1,0)*'4. Formulations'!$M25</f>
        <v>0</v>
      </c>
      <c r="IN26" s="38">
        <f>IF(AND(OR(ISBLANK(IN$9),IN$9=0)=FALSE,SUM($HI26:$HU26)&gt;0,IN$9='2. Protocols'!$G25),1,0)*'4. Formulations'!$M25</f>
        <v>0</v>
      </c>
      <c r="IO26" s="38">
        <f>IF(AND(OR(ISBLANK(IO$9),IO$9=0)=FALSE,SUM($HI26:$HU26)&gt;0,IO$9='2. Protocols'!$G25),1,0)*'4. Formulations'!$M25</f>
        <v>0</v>
      </c>
      <c r="IP26" s="38">
        <f>IF(AND(OR(ISBLANK(IP$9),IP$9=0)=FALSE,SUM($HI26:$HU26)&gt;0,IP$9='2. Protocols'!$G25),1,0)*'4. Formulations'!$M25</f>
        <v>0</v>
      </c>
      <c r="IQ26" s="38">
        <f>IF(AND(OR(ISBLANK(IQ$9),IQ$9=0)=FALSE,SUM($HI26:$HU26)&gt;0,IQ$9='2. Protocols'!$G25),1,0)*'4. Formulations'!$M25</f>
        <v>0</v>
      </c>
      <c r="IR26" s="38">
        <f>IF(AND(OR(ISBLANK(IR$9),IR$9=0)=FALSE,SUM($HI26:$HU26)&gt;0,IR$9='2. Protocols'!$G25),1,0)*'4. Formulations'!$M25</f>
        <v>0</v>
      </c>
      <c r="IT26" s="38">
        <f>IF(AND(OR(ISBLANK(IT$9),IT$9=0)=FALSE,IT$9=$DL26),1,0)*'4. Formulations'!$N25</f>
        <v>0</v>
      </c>
      <c r="IU26" s="38">
        <f>IF(AND(OR(ISBLANK(IU$9),IU$9=0)=FALSE,IU$9=$DL26),1,0)*'4. Formulations'!$N25</f>
        <v>0</v>
      </c>
      <c r="IV26" s="38">
        <f>IF(AND(OR(ISBLANK(IV$9),IV$9=0)=FALSE,IV$9=$DL26),1,0)*'4. Formulations'!$N25</f>
        <v>0</v>
      </c>
      <c r="IW26" s="38">
        <f>IF(AND(OR(ISBLANK(IW$9),IW$9=0)=FALSE,IW$9=$DL26),1,0)*'4. Formulations'!$N25</f>
        <v>0</v>
      </c>
      <c r="IX26" s="38">
        <f>IF(AND(OR(ISBLANK(IX$9),IX$9=0)=FALSE,IX$9=$DL26),1,0)*'4. Formulations'!$N25</f>
        <v>0</v>
      </c>
      <c r="IY26" s="38">
        <f>IF(AND(OR(ISBLANK(IY$9),IY$9=0)=FALSE,IY$9=$DL26),1,0)*'4. Formulations'!$N25</f>
        <v>0</v>
      </c>
      <c r="IZ26" s="38">
        <f>IF(AND(OR(ISBLANK(IZ$9),IZ$9=0)=FALSE,IZ$9=$DL26),1,0)*'4. Formulations'!$N25</f>
        <v>0</v>
      </c>
      <c r="JA26" s="38">
        <f>IF(AND(OR(ISBLANK(JA$9),JA$9=0)=FALSE,JA$9=$DL26),1,0)*'4. Formulations'!$N25</f>
        <v>0</v>
      </c>
      <c r="JB26" s="38">
        <f>IF(AND(OR(ISBLANK(JB$9),JB$9=0)=FALSE,JB$9=$DL26),1,0)*'4. Formulations'!$N25</f>
        <v>0</v>
      </c>
      <c r="JC26" s="38">
        <f>IF(AND(OR(ISBLANK(JC$9),JC$9=0)=FALSE,JC$9=$DL26),1,0)*'4. Formulations'!$N25</f>
        <v>0</v>
      </c>
      <c r="JD26" s="38">
        <f>IF(AND(OR(ISBLANK(JD$9),JD$9=0)=FALSE,JD$9=$DL26),1,0)*'4. Formulations'!$N25</f>
        <v>0</v>
      </c>
      <c r="JE26" s="38">
        <f>IF(AND(OR(ISBLANK(JE$9),JE$9=0)=FALSE,JE$9=$DL26),1,0)*'4. Formulations'!$N25</f>
        <v>0</v>
      </c>
      <c r="JF26" s="38">
        <f>IF(AND(OR(ISBLANK(JF$9),JF$9=0)=FALSE,JF$9=$DL26),1,0)*'4. Formulations'!$N25</f>
        <v>0</v>
      </c>
      <c r="JG26" s="38">
        <f>IF(AND(OR(ISBLANK(JG$9),JG$9=0)=FALSE,JG$9=$DL26),1,0)*'4. Formulations'!$N25</f>
        <v>0</v>
      </c>
      <c r="JH26" s="38">
        <f>IF(AND(OR(ISBLANK(JH$9),JH$9=0)=FALSE,JH$9=$DL26),1,0)*'4. Formulations'!$N25</f>
        <v>0</v>
      </c>
      <c r="JJ26" s="38">
        <f>IF(AND(OR(ISBLANK(JJ$9),JJ$9=0)=FALSE,OR(JJ$9='2. Protocols'!$C25,JJ$9='2. Protocols'!$E25,JJ$9='2. Protocols'!$G25)),1,0)*'4. Formulations'!$O25</f>
        <v>0</v>
      </c>
      <c r="JK26" s="38">
        <f>IF(AND(OR(ISBLANK(JK$9),JK$9=0)=FALSE,OR(JK$9='2. Protocols'!$C25,JK$9='2. Protocols'!$E25,JK$9='2. Protocols'!$G25)),1,0)*'4. Formulations'!$O25</f>
        <v>0</v>
      </c>
      <c r="JL26" s="38">
        <f>IF(AND(OR(ISBLANK(JL$9),JL$9=0)=FALSE,OR(JL$9='2. Protocols'!$C25,JL$9='2. Protocols'!$E25,JL$9='2. Protocols'!$G25)),1,0)*'4. Formulations'!$O25</f>
        <v>0</v>
      </c>
      <c r="JM26" s="38">
        <f>IF(AND(OR(ISBLANK(JM$9),JM$9=0)=FALSE,OR(JM$9='2. Protocols'!$C25,JM$9='2. Protocols'!$E25,JM$9='2. Protocols'!$G25)),1,0)*'4. Formulations'!$O25</f>
        <v>0</v>
      </c>
      <c r="JN26" s="38">
        <f>IF(AND(OR(ISBLANK(JN$9),JN$9=0)=FALSE,OR(JN$9='2. Protocols'!$C25,JN$9='2. Protocols'!$E25,JN$9='2. Protocols'!$G25)),1,0)*'4. Formulations'!$O25</f>
        <v>0</v>
      </c>
      <c r="JO26" s="38">
        <f>IF(AND(OR(ISBLANK(JO$9),JO$9=0)=FALSE,OR(JO$9='2. Protocols'!$C25,JO$9='2. Protocols'!$E25,JO$9='2. Protocols'!$G25)),1,0)*'4. Formulations'!$O25</f>
        <v>0</v>
      </c>
      <c r="JP26" s="38">
        <f>IF(AND(OR(ISBLANK(JP$9),JP$9=0)=FALSE,OR(JP$9='2. Protocols'!$C25,JP$9='2. Protocols'!$E25,JP$9='2. Protocols'!$G25)),1,0)*'4. Formulations'!$O25</f>
        <v>0</v>
      </c>
      <c r="JQ26" s="38">
        <f>IF(AND(OR(ISBLANK(JQ$9),JQ$9=0)=FALSE,OR(JQ$9='2. Protocols'!$C25,JQ$9='2. Protocols'!$E25,JQ$9='2. Protocols'!$G25)),1,0)*'4. Formulations'!$O25</f>
        <v>0</v>
      </c>
      <c r="JR26" s="38">
        <f>IF(AND(OR(ISBLANK(JR$9),JR$9=0)=FALSE,OR(JR$9='2. Protocols'!$C25,JR$9='2. Protocols'!$E25,JR$9='2. Protocols'!$G25)),1,0)*'4. Formulations'!$O25</f>
        <v>0</v>
      </c>
      <c r="JS26" s="38">
        <f>IF(AND(OR(ISBLANK(JS$9),JS$9=0)=FALSE,OR(JS$9='2. Protocols'!$C25,JS$9='2. Protocols'!$E25,JS$9='2. Protocols'!$G25)),1,0)*'4. Formulations'!$O25</f>
        <v>0</v>
      </c>
      <c r="JT26" s="38">
        <f>IF(AND(OR(ISBLANK(JT$9),JT$9=0)=FALSE,OR(JT$9='2. Protocols'!$C25,JT$9='2. Protocols'!$E25,JT$9='2. Protocols'!$G25)),1,0)*'4. Formulations'!$O25</f>
        <v>0</v>
      </c>
      <c r="JU26" s="38">
        <f>IF(AND(OR(ISBLANK(JU$9),JU$9=0)=FALSE,OR(JU$9='2. Protocols'!$C25,JU$9='2. Protocols'!$E25,JU$9='2. Protocols'!$G25)),1,0)*'4. Formulations'!$O25</f>
        <v>0</v>
      </c>
      <c r="JV26" s="38">
        <f>IF(AND(OR(ISBLANK(JV$9),JV$9=0)=FALSE,OR(JV$9='2. Protocols'!$C25,JV$9='2. Protocols'!$E25,JV$9='2. Protocols'!$G25)),1,0)*'4. Formulations'!$O25</f>
        <v>0</v>
      </c>
      <c r="JW26" s="38">
        <f>IF(AND(OR(ISBLANK(JW$9),JW$9=0)=FALSE,OR(JW$9='2. Protocols'!$C25,JW$9='2. Protocols'!$E25,JW$9='2. Protocols'!$G25)),1,0)*'4. Formulations'!$O25</f>
        <v>0</v>
      </c>
      <c r="JX26" s="38">
        <f>IF(AND(OR(ISBLANK(JX$9),JX$9=0)=FALSE,OR(JX$9='2. Protocols'!$C25,JX$9='2. Protocols'!$E25,JX$9='2. Protocols'!$G25)),1,0)*'4. Formulations'!$O25</f>
        <v>0</v>
      </c>
      <c r="JY26" s="38">
        <f>IF(AND(OR(ISBLANK(JY$9),JY$9=0)=FALSE,OR(JY$9='2. Protocols'!$C25,JY$9='2. Protocols'!$E25,JY$9='2. Protocols'!$G25)),1,0)*'4. Formulations'!$O25</f>
        <v>0</v>
      </c>
      <c r="JZ26" s="38">
        <f>IF(AND(OR(ISBLANK(JZ$9),JZ$9=0)=FALSE,OR(JZ$9='2. Protocols'!$C25,JZ$9='2. Protocols'!$E25,JZ$9='2. Protocols'!$G25)),1,0)*'4. Formulations'!$O25</f>
        <v>0</v>
      </c>
      <c r="KA26" s="38">
        <f>IF(AND(OR(ISBLANK(KA$9),KA$9=0)=FALSE,OR(KA$9='2. Protocols'!$C25,KA$9='2. Protocols'!$E25,KA$9='2. Protocols'!$G25)),1,0)*'4. Formulations'!$O25</f>
        <v>0</v>
      </c>
      <c r="KB26" s="38">
        <f>IF(AND(OR(ISBLANK(KB$9),KB$9=0)=FALSE,OR(KB$9='2. Protocols'!$C25,KB$9='2. Protocols'!$E25,KB$9='2. Protocols'!$G25)),1,0)*'4. Formulations'!$O25</f>
        <v>0</v>
      </c>
      <c r="KC26" s="38">
        <f>IF(AND(OR(ISBLANK(KC$9),KC$9=0)=FALSE,OR(KC$9='2. Protocols'!$C25,KC$9='2. Protocols'!$E25,KC$9='2. Protocols'!$G25)),1,0)*'4. Formulations'!$O25</f>
        <v>0</v>
      </c>
      <c r="KD26" s="38">
        <f>IF(AND(OR(ISBLANK(KD$9),KD$9=0)=FALSE,OR(KD$9='2. Protocols'!$C25,KD$9='2. Protocols'!$E25,KD$9='2. Protocols'!$G25)),1,0)*'4. Formulations'!$O25</f>
        <v>0</v>
      </c>
      <c r="KE26" s="38">
        <f>IF(AND(OR(ISBLANK(KE$9),KE$9=0)=FALSE,OR(KE$9='2. Protocols'!$C25,KE$9='2. Protocols'!$E25,KE$9='2. Protocols'!$G25)),1,0)*'4. Formulations'!$O25</f>
        <v>0</v>
      </c>
      <c r="KG26" s="38">
        <f>IF(AND(OR(ISBLANK(KG$9),KG$9=0)=FALSE,KG$9=$DK26),1,0)*'4. Formulations'!$P25</f>
        <v>0</v>
      </c>
      <c r="KH26" s="38">
        <f>IF(AND(OR(ISBLANK(KH$9),KH$9=0)=FALSE,KH$9=$DK26),1,0)*'4. Formulations'!$P25</f>
        <v>0</v>
      </c>
      <c r="KI26" s="38">
        <f>IF(AND(OR(ISBLANK(KI$9),KI$9=0)=FALSE,KI$9=$DK26),1,0)*'4. Formulations'!$P25</f>
        <v>0</v>
      </c>
      <c r="KJ26" s="38">
        <f>IF(AND(OR(ISBLANK(KJ$9),KJ$9=0)=FALSE,KJ$9=$DK26),1,0)*'4. Formulations'!$P25</f>
        <v>0</v>
      </c>
      <c r="KK26" s="38">
        <f>IF(AND(OR(ISBLANK(KK$9),KK$9=0)=FALSE,KK$9=$DK26),1,0)*'4. Formulations'!$P25</f>
        <v>0</v>
      </c>
      <c r="KL26" s="38">
        <f>IF(AND(OR(ISBLANK(KL$9),KL$9=0)=FALSE,KL$9=$DK26),1,0)*'4. Formulations'!$P25</f>
        <v>0</v>
      </c>
      <c r="KM26" s="38">
        <f>IF(AND(OR(ISBLANK(KM$9),KM$9=0)=FALSE,KM$9=$DK26),1,0)*'4. Formulations'!$P25</f>
        <v>0</v>
      </c>
      <c r="KN26" s="38">
        <f>IF(AND(OR(ISBLANK(KN$9),KN$9=0)=FALSE,KN$9=$DK26),1,0)*'4. Formulations'!$P25</f>
        <v>0</v>
      </c>
      <c r="KO26" s="38">
        <f>IF(AND(OR(ISBLANK(KO$9),KO$9=0)=FALSE,KO$9=$DK26),1,0)*'4. Formulations'!$P25</f>
        <v>0</v>
      </c>
      <c r="KP26" s="38">
        <f>IF(AND(OR(ISBLANK(KP$9),KP$9=0)=FALSE,KP$9=$DK26),1,0)*'4. Formulations'!$P25</f>
        <v>0</v>
      </c>
      <c r="KQ26" s="38">
        <f>IF(AND(OR(ISBLANK(KQ$9),KQ$9=0)=FALSE,KQ$9=$DK26),1,0)*'4. Formulations'!$P25</f>
        <v>0</v>
      </c>
      <c r="KR26" s="38">
        <f>IF(AND(OR(ISBLANK(KR$9),KR$9=0)=FALSE,KR$9=$DK26),1,0)*'4. Formulations'!$P25</f>
        <v>0</v>
      </c>
      <c r="KS26" s="38">
        <f>IF(AND(OR(ISBLANK(KS$9),KS$9=0)=FALSE,KS$9=$DK26),1,0)*'4. Formulations'!$P25</f>
        <v>0</v>
      </c>
      <c r="KU26" s="38">
        <f>IF(AND(OR(ISBLANK(KU$9),KU$9=0)=FALSE,SUM($KG26:$KS26)&gt;0,KU$9='2. Protocols'!$G25),1,0)*'4. Formulations'!$P25</f>
        <v>0</v>
      </c>
      <c r="KV26" s="38">
        <f>IF(AND(OR(ISBLANK(KV$9),KV$9=0)=FALSE,SUM($KG26:$KS26)&gt;0,KV$9='2. Protocols'!$G25),1,0)*'4. Formulations'!$P25</f>
        <v>0</v>
      </c>
      <c r="KW26" s="38">
        <f>IF(AND(OR(ISBLANK(KW$9),KW$9=0)=FALSE,SUM($KG26:$KS26)&gt;0,KW$9='2. Protocols'!$G25),1,0)*'4. Formulations'!$P25</f>
        <v>0</v>
      </c>
      <c r="KX26" s="38">
        <f>IF(AND(OR(ISBLANK(KX$9),KX$9=0)=FALSE,SUM($KG26:$KS26)&gt;0,KX$9='2. Protocols'!$G25),1,0)*'4. Formulations'!$P25</f>
        <v>0</v>
      </c>
      <c r="KY26" s="38">
        <f>IF(AND(OR(ISBLANK(KY$9),KY$9=0)=FALSE,SUM($KG26:$KS26)&gt;0,KY$9='2. Protocols'!$G25),1,0)*'4. Formulations'!$P25</f>
        <v>0</v>
      </c>
      <c r="KZ26" s="38">
        <f>IF(AND(OR(ISBLANK(KZ$9),KZ$9=0)=FALSE,SUM($KG26:$KS26)&gt;0,KZ$9='2. Protocols'!$G25),1,0)*'4. Formulations'!$P25</f>
        <v>0</v>
      </c>
      <c r="LA26" s="38">
        <f>IF(AND(OR(ISBLANK(LA$9),LA$9=0)=FALSE,SUM($KG26:$KS26)&gt;0,LA$9='2. Protocols'!$G25),1,0)*'4. Formulations'!$P25</f>
        <v>0</v>
      </c>
      <c r="LB26" s="38">
        <f>IF(AND(OR(ISBLANK(LB$9),LB$9=0)=FALSE,SUM($KG26:$KS26)&gt;0,LB$9='2. Protocols'!$G25),1,0)*'4. Formulations'!$P25</f>
        <v>0</v>
      </c>
      <c r="LC26" s="38">
        <f>IF(AND(OR(ISBLANK(LC$9),LC$9=0)=FALSE,SUM($KG26:$KS26)&gt;0,LC$9='2. Protocols'!$G25),1,0)*'4. Formulations'!$P25</f>
        <v>0</v>
      </c>
      <c r="LD26" s="38">
        <f>IF(AND(OR(ISBLANK(LD$9),LD$9=0)=FALSE,SUM($KG26:$KS26)&gt;0,LD$9='2. Protocols'!$G25),1,0)*'4. Formulations'!$P25</f>
        <v>0</v>
      </c>
      <c r="LE26" s="38">
        <f>IF(AND(OR(ISBLANK(LE$9),LE$9=0)=FALSE,SUM($KG26:$KS26)&gt;0,LE$9='2. Protocols'!$G25),1,0)*'4. Formulations'!$P25</f>
        <v>0</v>
      </c>
      <c r="LF26" s="38">
        <f>IF(AND(OR(ISBLANK(LF$9),LF$9=0)=FALSE,SUM($KG26:$KS26)&gt;0,LF$9='2. Protocols'!$G25),1,0)*'4. Formulations'!$P25</f>
        <v>0</v>
      </c>
      <c r="LG26" s="38">
        <f>IF(AND(OR(ISBLANK(LG$9),LG$9=0)=FALSE,SUM($KG26:$KS26)&gt;0,LG$9='2. Protocols'!$G25),1,0)*'4. Formulations'!$P25</f>
        <v>0</v>
      </c>
      <c r="LH26" s="38">
        <f>IF(AND(OR(ISBLANK(LH$9),LH$9=0)=FALSE,SUM($KG26:$KS26)&gt;0,LH$9='2. Protocols'!$G25),1,0)*'4. Formulations'!$P25</f>
        <v>0</v>
      </c>
      <c r="LI26" s="38">
        <f>IF(AND(OR(ISBLANK(LI$9),LI$9=0)=FALSE,SUM($KG26:$KS26)&gt;0,LI$9='2. Protocols'!$G25),1,0)*'4. Formulations'!$P25</f>
        <v>0</v>
      </c>
      <c r="LJ26" s="38">
        <f>IF(AND(OR(ISBLANK(LJ$9),LJ$9=0)=FALSE,SUM($KG26:$KS26)&gt;0,LJ$9='2. Protocols'!$G25),1,0)*'4. Formulations'!$P25</f>
        <v>0</v>
      </c>
      <c r="LK26" s="38">
        <f>IF(AND(OR(ISBLANK(LK$9),LK$9=0)=FALSE,SUM($KG26:$KS26)&gt;0,LK$9='2. Protocols'!$G25),1,0)*'4. Formulations'!$P25</f>
        <v>0</v>
      </c>
      <c r="LL26" s="38">
        <f>IF(AND(OR(ISBLANK(LL$9),LL$9=0)=FALSE,SUM($KG26:$KS26)&gt;0,LL$9='2. Protocols'!$G25),1,0)*'4. Formulations'!$P25</f>
        <v>0</v>
      </c>
      <c r="LM26" s="38">
        <f>IF(AND(OR(ISBLANK(LM$9),LM$9=0)=FALSE,SUM($KG26:$KS26)&gt;0,LM$9='2. Protocols'!$G25),1,0)*'4. Formulations'!$P25</f>
        <v>0</v>
      </c>
      <c r="LN26" s="38">
        <f>IF(AND(OR(ISBLANK(LN$9),LN$9=0)=FALSE,SUM($KG26:$KS26)&gt;0,LN$9='2. Protocols'!$G25),1,0)*'4. Formulations'!$P25</f>
        <v>0</v>
      </c>
      <c r="LO26" s="38">
        <f>IF(AND(OR(ISBLANK(LO$9),LO$9=0)=FALSE,SUM($KG26:$KS26)&gt;0,LO$9='2. Protocols'!$G25),1,0)*'4. Formulations'!$P25</f>
        <v>0</v>
      </c>
      <c r="LP26" s="38">
        <f>IF(AND(OR(ISBLANK(LP$9),LP$9=0)=FALSE,SUM($KG26:$KS26)&gt;0,LP$9='2. Protocols'!$G25),1,0)*'4. Formulations'!$P25</f>
        <v>0</v>
      </c>
      <c r="LR26" s="38">
        <f>IF(AND(OR(ISBLANK(LR$9),LR$9=0)=FALSE,LR$9=$DL26),1,0)*'4. Formulations'!$Q25</f>
        <v>0</v>
      </c>
      <c r="LS26" s="38">
        <f>IF(AND(OR(ISBLANK(LS$9),LS$9=0)=FALSE,LS$9=$DL26),1,0)*'4. Formulations'!$Q25</f>
        <v>0</v>
      </c>
      <c r="LT26" s="38">
        <f>IF(AND(OR(ISBLANK(LT$9),LT$9=0)=FALSE,LT$9=$DL26),1,0)*'4. Formulations'!$Q25</f>
        <v>0</v>
      </c>
      <c r="LU26" s="38">
        <f>IF(AND(OR(ISBLANK(LU$9),LU$9=0)=FALSE,LU$9=$DL26),1,0)*'4. Formulations'!$Q25</f>
        <v>0</v>
      </c>
      <c r="LV26" s="38">
        <f>IF(AND(OR(ISBLANK(LV$9),LV$9=0)=FALSE,LV$9=$DL26),1,0)*'4. Formulations'!$Q25</f>
        <v>0</v>
      </c>
      <c r="LW26" s="38">
        <f>IF(AND(OR(ISBLANK(LW$9),LW$9=0)=FALSE,LW$9=$DL26),1,0)*'4. Formulations'!$Q25</f>
        <v>0</v>
      </c>
      <c r="LX26" s="38">
        <f>IF(AND(OR(ISBLANK(LX$9),LX$9=0)=FALSE,LX$9=$DL26),1,0)*'4. Formulations'!$Q25</f>
        <v>0</v>
      </c>
      <c r="LY26" s="38">
        <f>IF(AND(OR(ISBLANK(LY$9),LY$9=0)=FALSE,LY$9=$DL26),1,0)*'4. Formulations'!$Q25</f>
        <v>0</v>
      </c>
      <c r="LZ26" s="38">
        <f>IF(AND(OR(ISBLANK(LZ$9),LZ$9=0)=FALSE,LZ$9=$DL26),1,0)*'4. Formulations'!$Q25</f>
        <v>0</v>
      </c>
      <c r="MA26" s="38">
        <f>IF(AND(OR(ISBLANK(MA$9),MA$9=0)=FALSE,MA$9=$DL26),1,0)*'4. Formulations'!$Q25</f>
        <v>0</v>
      </c>
      <c r="MB26" s="38">
        <f>IF(AND(OR(ISBLANK(MB$9),MB$9=0)=FALSE,MB$9=$DL26),1,0)*'4. Formulations'!$Q25</f>
        <v>0</v>
      </c>
      <c r="MC26" s="38">
        <f>IF(AND(OR(ISBLANK(MC$9),MC$9=0)=FALSE,MC$9=$DL26),1,0)*'4. Formulations'!$Q25</f>
        <v>0</v>
      </c>
      <c r="MD26" s="38">
        <f>IF(AND(OR(ISBLANK(MD$9),MD$9=0)=FALSE,MD$9=$DL26),1,0)*'4. Formulations'!$Q25</f>
        <v>0</v>
      </c>
      <c r="ME26" s="38">
        <f>IF(AND(OR(ISBLANK(ME$9),ME$9=0)=FALSE,ME$9=$DL26),1,0)*'4. Formulations'!$Q25</f>
        <v>0</v>
      </c>
      <c r="MF26" s="38">
        <f>IF(AND(OR(ISBLANK(MF$9),MF$9=0)=FALSE,MF$9=$DL26),1,0)*'4. Formulations'!$Q25</f>
        <v>0</v>
      </c>
    </row>
    <row r="27" spans="2:344" outlineLevel="1" x14ac:dyDescent="0.3">
      <c r="B27" s="2"/>
      <c r="C27" s="129" t="str">
        <f>IF('2. Protocols'!C26&amp;"+"&amp;'2. Protocols'!E26&amp;"+"&amp;'2. Protocols'!G26="++","",'2. Protocols'!C26&amp;"+"&amp;'2. Protocols'!E26&amp;"+"&amp;'2. Protocols'!G26)</f>
        <v/>
      </c>
      <c r="D27" s="18"/>
      <c r="F27" s="114" t="str">
        <f>IFERROR('2. Protocols'!J26*'1. General Inputs'!$J$6,"")</f>
        <v/>
      </c>
      <c r="G27" s="114" t="str">
        <f>IFERROR(MAX(F27*(1+'1. General Inputs'!$AW$16+HLOOKUP(G$7,'1. General Inputs'!$AW$10:$AY$12,ROWS('1. General Inputs'!$AU$10:$AU$12),0))+(CHOOSE(G$7,'1. General Inputs'!$J$8,'1. General Inputs'!$L$8,'1. General Inputs'!$N$8)/12)*CHOOSE(G$7,'2. Protocols'!$K26,'2. Protocols'!$L26,'2. Protocols'!$M26)+'3. ARV Substitutions'!L52,0),"")</f>
        <v/>
      </c>
      <c r="H27" s="114" t="str">
        <f>IFERROR(MAX(G27*(1+'1. General Inputs'!$AW$16+HLOOKUP(H$7,'1. General Inputs'!$AW$10:$AY$12,ROWS('1. General Inputs'!$AU$10:$AU$12),0))+(CHOOSE(H$7,'1. General Inputs'!$J$8,'1. General Inputs'!$L$8,'1. General Inputs'!$N$8)/12)*CHOOSE(H$7,'2. Protocols'!$K26,'2. Protocols'!$L26,'2. Protocols'!$M26)+'3. ARV Substitutions'!M52,0),"")</f>
        <v/>
      </c>
      <c r="I27" s="114" t="str">
        <f>IFERROR(MAX(H27*(1+'1. General Inputs'!$AW$16+HLOOKUP(I$7,'1. General Inputs'!$AW$10:$AY$12,ROWS('1. General Inputs'!$AU$10:$AU$12),0))+(CHOOSE(I$7,'1. General Inputs'!$J$8,'1. General Inputs'!$L$8,'1. General Inputs'!$N$8)/12)*CHOOSE(I$7,'2. Protocols'!$K26,'2. Protocols'!$L26,'2. Protocols'!$M26)+'3. ARV Substitutions'!N52,0),"")</f>
        <v/>
      </c>
      <c r="J27" s="114" t="str">
        <f>IFERROR(MAX(I27*(1+'1. General Inputs'!$AW$16+HLOOKUP(J$7,'1. General Inputs'!$AW$10:$AY$12,ROWS('1. General Inputs'!$AU$10:$AU$12),0))+(CHOOSE(J$7,'1. General Inputs'!$J$8,'1. General Inputs'!$L$8,'1. General Inputs'!$N$8)/12)*CHOOSE(J$7,'2. Protocols'!$K26,'2. Protocols'!$L26,'2. Protocols'!$M26)+'3. ARV Substitutions'!O52,0),"")</f>
        <v/>
      </c>
      <c r="K27" s="114" t="str">
        <f>IFERROR(MAX(J27*(1+'1. General Inputs'!$AW$16+HLOOKUP(K$7,'1. General Inputs'!$AW$10:$AY$12,ROWS('1. General Inputs'!$AU$10:$AU$12),0))+(CHOOSE(K$7,'1. General Inputs'!$J$8,'1. General Inputs'!$L$8,'1. General Inputs'!$N$8)/12)*CHOOSE(K$7,'2. Protocols'!$K26,'2. Protocols'!$L26,'2. Protocols'!$M26)+'3. ARV Substitutions'!P52,0),"")</f>
        <v/>
      </c>
      <c r="L27" s="114" t="str">
        <f>IFERROR(MAX(K27*(1+'1. General Inputs'!$AW$16+HLOOKUP(L$7,'1. General Inputs'!$AW$10:$AY$12,ROWS('1. General Inputs'!$AU$10:$AU$12),0))+(CHOOSE(L$7,'1. General Inputs'!$J$8,'1. General Inputs'!$L$8,'1. General Inputs'!$N$8)/12)*CHOOSE(L$7,'2. Protocols'!$K26,'2. Protocols'!$L26,'2. Protocols'!$M26)+'3. ARV Substitutions'!Q52,0),"")</f>
        <v/>
      </c>
      <c r="M27" s="114" t="str">
        <f>IFERROR(MAX(L27*(1+'1. General Inputs'!$AW$16+HLOOKUP(M$7,'1. General Inputs'!$AW$10:$AY$12,ROWS('1. General Inputs'!$AU$10:$AU$12),0))+(CHOOSE(M$7,'1. General Inputs'!$J$8,'1. General Inputs'!$L$8,'1. General Inputs'!$N$8)/12)*CHOOSE(M$7,'2. Protocols'!$K26,'2. Protocols'!$L26,'2. Protocols'!$M26)+'3. ARV Substitutions'!R52,0),"")</f>
        <v/>
      </c>
      <c r="N27" s="114" t="str">
        <f>IFERROR(MAX(M27*(1+'1. General Inputs'!$AW$16+HLOOKUP(N$7,'1. General Inputs'!$AW$10:$AY$12,ROWS('1. General Inputs'!$AU$10:$AU$12),0))+(CHOOSE(N$7,'1. General Inputs'!$J$8,'1. General Inputs'!$L$8,'1. General Inputs'!$N$8)/12)*CHOOSE(N$7,'2. Protocols'!$K26,'2. Protocols'!$L26,'2. Protocols'!$M26)+'3. ARV Substitutions'!S52,0),"")</f>
        <v/>
      </c>
      <c r="O27" s="114" t="str">
        <f>IFERROR(MAX(N27*(1+'1. General Inputs'!$AW$16+HLOOKUP(O$7,'1. General Inputs'!$AW$10:$AY$12,ROWS('1. General Inputs'!$AU$10:$AU$12),0))+(CHOOSE(O$7,'1. General Inputs'!$J$8,'1. General Inputs'!$L$8,'1. General Inputs'!$N$8)/12)*CHOOSE(O$7,'2. Protocols'!$K26,'2. Protocols'!$L26,'2. Protocols'!$M26)+'3. ARV Substitutions'!T52,0),"")</f>
        <v/>
      </c>
      <c r="P27" s="114" t="str">
        <f>IFERROR(MAX(O27*(1+'1. General Inputs'!$AW$16+HLOOKUP(P$7,'1. General Inputs'!$AW$10:$AY$12,ROWS('1. General Inputs'!$AU$10:$AU$12),0))+(CHOOSE(P$7,'1. General Inputs'!$J$8,'1. General Inputs'!$L$8,'1. General Inputs'!$N$8)/12)*CHOOSE(P$7,'2. Protocols'!$K26,'2. Protocols'!$L26,'2. Protocols'!$M26)+'3. ARV Substitutions'!U52,0),"")</f>
        <v/>
      </c>
      <c r="Q27" s="114" t="str">
        <f>IFERROR(MAX(P27*(1+'1. General Inputs'!$AW$16+HLOOKUP(Q$7,'1. General Inputs'!$AW$10:$AY$12,ROWS('1. General Inputs'!$AU$10:$AU$12),0))+(CHOOSE(Q$7,'1. General Inputs'!$J$8,'1. General Inputs'!$L$8,'1. General Inputs'!$N$8)/12)*CHOOSE(Q$7,'2. Protocols'!$K26,'2. Protocols'!$L26,'2. Protocols'!$M26)+'3. ARV Substitutions'!V52,0),"")</f>
        <v/>
      </c>
      <c r="R27" s="114" t="str">
        <f>IFERROR(MAX(Q27*(1+'1. General Inputs'!$AW$16+HLOOKUP(R$7,'1. General Inputs'!$AW$10:$AY$12,ROWS('1. General Inputs'!$AU$10:$AU$12),0))+(CHOOSE(R$7,'1. General Inputs'!$J$8,'1. General Inputs'!$L$8,'1. General Inputs'!$N$8)/12)*CHOOSE(R$7,'2. Protocols'!$K26,'2. Protocols'!$L26,'2. Protocols'!$M26)+'3. ARV Substitutions'!W52,0),"")</f>
        <v/>
      </c>
      <c r="S27" s="114" t="str">
        <f>IFERROR(MAX(R27*(1+'1. General Inputs'!$AW$16+HLOOKUP(S$7,'1. General Inputs'!$AW$10:$AY$12,ROWS('1. General Inputs'!$AU$10:$AU$12),0))+(CHOOSE(S$7,'1. General Inputs'!$J$8,'1. General Inputs'!$L$8,'1. General Inputs'!$N$8)/12)*CHOOSE(S$7,'2. Protocols'!$K26,'2. Protocols'!$L26,'2. Protocols'!$M26)+'3. ARV Substitutions'!X52,0),"")</f>
        <v/>
      </c>
      <c r="T27" s="114" t="str">
        <f>IFERROR(MAX(S27*(1+'1. General Inputs'!$AW$16+HLOOKUP(T$7,'1. General Inputs'!$AW$10:$AY$12,ROWS('1. General Inputs'!$AU$10:$AU$12),0))+(CHOOSE(T$7,'1. General Inputs'!$J$8,'1. General Inputs'!$L$8,'1. General Inputs'!$N$8)/12)*CHOOSE(T$7,'2. Protocols'!$K26,'2. Protocols'!$L26,'2. Protocols'!$M26)+'3. ARV Substitutions'!Y52,0),"")</f>
        <v/>
      </c>
      <c r="U27" s="114" t="str">
        <f>IFERROR(MAX(T27*(1+'1. General Inputs'!$AW$16+HLOOKUP(U$7,'1. General Inputs'!$AW$10:$AY$12,ROWS('1. General Inputs'!$AU$10:$AU$12),0))+(CHOOSE(U$7,'1. General Inputs'!$J$8,'1. General Inputs'!$L$8,'1. General Inputs'!$N$8)/12)*CHOOSE(U$7,'2. Protocols'!$K26,'2. Protocols'!$L26,'2. Protocols'!$M26)+'3. ARV Substitutions'!Z52,0),"")</f>
        <v/>
      </c>
      <c r="V27" s="114" t="str">
        <f>IFERROR(MAX(U27*(1+'1. General Inputs'!$AW$16+HLOOKUP(V$7,'1. General Inputs'!$AW$10:$AY$12,ROWS('1. General Inputs'!$AU$10:$AU$12),0))+(CHOOSE(V$7,'1. General Inputs'!$J$8,'1. General Inputs'!$L$8,'1. General Inputs'!$N$8)/12)*CHOOSE(V$7,'2. Protocols'!$K26,'2. Protocols'!$L26,'2. Protocols'!$M26)+'3. ARV Substitutions'!AA52,0),"")</f>
        <v/>
      </c>
      <c r="W27" s="114" t="str">
        <f>IFERROR(MAX(V27*(1+'1. General Inputs'!$AW$16+HLOOKUP(W$7,'1. General Inputs'!$AW$10:$AY$12,ROWS('1. General Inputs'!$AU$10:$AU$12),0))+(CHOOSE(W$7,'1. General Inputs'!$J$8,'1. General Inputs'!$L$8,'1. General Inputs'!$N$8)/12)*CHOOSE(W$7,'2. Protocols'!$K26,'2. Protocols'!$L26,'2. Protocols'!$M26)+'3. ARV Substitutions'!AB52,0),"")</f>
        <v/>
      </c>
      <c r="X27" s="114" t="str">
        <f>IFERROR(MAX(W27*(1+'1. General Inputs'!$AW$16+HLOOKUP(X$7,'1. General Inputs'!$AW$10:$AY$12,ROWS('1. General Inputs'!$AU$10:$AU$12),0))+(CHOOSE(X$7,'1. General Inputs'!$J$8,'1. General Inputs'!$L$8,'1. General Inputs'!$N$8)/12)*CHOOSE(X$7,'2. Protocols'!$K26,'2. Protocols'!$L26,'2. Protocols'!$M26)+'3. ARV Substitutions'!AC52,0),"")</f>
        <v/>
      </c>
      <c r="Y27" s="114" t="str">
        <f>IFERROR(MAX(X27*(1+'1. General Inputs'!$AW$16+HLOOKUP(Y$7,'1. General Inputs'!$AW$10:$AY$12,ROWS('1. General Inputs'!$AU$10:$AU$12),0))+(CHOOSE(Y$7,'1. General Inputs'!$J$8,'1. General Inputs'!$L$8,'1. General Inputs'!$N$8)/12)*CHOOSE(Y$7,'2. Protocols'!$K26,'2. Protocols'!$L26,'2. Protocols'!$M26)+'3. ARV Substitutions'!AD52,0),"")</f>
        <v/>
      </c>
      <c r="Z27" s="114" t="str">
        <f>IFERROR(MAX(Y27*(1+'1. General Inputs'!$AW$16+HLOOKUP(Z$7,'1. General Inputs'!$AW$10:$AY$12,ROWS('1. General Inputs'!$AU$10:$AU$12),0))+(CHOOSE(Z$7,'1. General Inputs'!$J$8,'1. General Inputs'!$L$8,'1. General Inputs'!$N$8)/12)*CHOOSE(Z$7,'2. Protocols'!$K26,'2. Protocols'!$L26,'2. Protocols'!$M26)+'3. ARV Substitutions'!AE52,0),"")</f>
        <v/>
      </c>
      <c r="AA27" s="114" t="str">
        <f>IFERROR(MAX(Z27*(1+'1. General Inputs'!$AW$16+HLOOKUP(AA$7,'1. General Inputs'!$AW$10:$AY$12,ROWS('1. General Inputs'!$AU$10:$AU$12),0))+(CHOOSE(AA$7,'1. General Inputs'!$J$8,'1. General Inputs'!$L$8,'1. General Inputs'!$N$8)/12)*CHOOSE(AA$7,'2. Protocols'!$K26,'2. Protocols'!$L26,'2. Protocols'!$M26)+'3. ARV Substitutions'!AF52,0),"")</f>
        <v/>
      </c>
      <c r="AB27" s="114" t="str">
        <f>IFERROR(MAX(AA27*(1+'1. General Inputs'!$AW$16+HLOOKUP(AB$7,'1. General Inputs'!$AW$10:$AY$12,ROWS('1. General Inputs'!$AU$10:$AU$12),0))+(CHOOSE(AB$7,'1. General Inputs'!$J$8,'1. General Inputs'!$L$8,'1. General Inputs'!$N$8)/12)*CHOOSE(AB$7,'2. Protocols'!$K26,'2. Protocols'!$L26,'2. Protocols'!$M26)+'3. ARV Substitutions'!AG52,0),"")</f>
        <v/>
      </c>
      <c r="AC27" s="114" t="str">
        <f>IFERROR(MAX(AB27*(1+'1. General Inputs'!$AW$16+HLOOKUP(AC$7,'1. General Inputs'!$AW$10:$AY$12,ROWS('1. General Inputs'!$AU$10:$AU$12),0))+(CHOOSE(AC$7,'1. General Inputs'!$J$8,'1. General Inputs'!$L$8,'1. General Inputs'!$N$8)/12)*CHOOSE(AC$7,'2. Protocols'!$K26,'2. Protocols'!$L26,'2. Protocols'!$M26)+'3. ARV Substitutions'!AH52,0),"")</f>
        <v/>
      </c>
      <c r="AD27" s="114" t="str">
        <f>IFERROR(MAX(AC27*(1+'1. General Inputs'!$AW$16+HLOOKUP(AD$7,'1. General Inputs'!$AW$10:$AY$12,ROWS('1. General Inputs'!$AU$10:$AU$12),0))+(CHOOSE(AD$7,'1. General Inputs'!$J$8,'1. General Inputs'!$L$8,'1. General Inputs'!$N$8)/12)*CHOOSE(AD$7,'2. Protocols'!$K26,'2. Protocols'!$L26,'2. Protocols'!$M26)+'3. ARV Substitutions'!AI52,0),"")</f>
        <v/>
      </c>
      <c r="AE27" s="114" t="str">
        <f>IFERROR(MAX(AD27*(1+'1. General Inputs'!$AW$16+HLOOKUP(AE$7,'1. General Inputs'!$AW$10:$AY$12,ROWS('1. General Inputs'!$AU$10:$AU$12),0))+(CHOOSE(AE$7,'1. General Inputs'!$J$8,'1. General Inputs'!$L$8,'1. General Inputs'!$N$8)/12)*CHOOSE(AE$7,'2. Protocols'!$K26,'2. Protocols'!$L26,'2. Protocols'!$M26)+'3. ARV Substitutions'!AJ52,0),"")</f>
        <v/>
      </c>
      <c r="AF27" s="114" t="str">
        <f>IFERROR(MAX(AE27*(1+'1. General Inputs'!$AW$16+HLOOKUP(AF$7,'1. General Inputs'!$AW$10:$AY$12,ROWS('1. General Inputs'!$AU$10:$AU$12),0))+(CHOOSE(AF$7,'1. General Inputs'!$J$8,'1. General Inputs'!$L$8,'1. General Inputs'!$N$8)/12)*CHOOSE(AF$7,'2. Protocols'!$K26,'2. Protocols'!$L26,'2. Protocols'!$M26)+'3. ARV Substitutions'!AK52,0),"")</f>
        <v/>
      </c>
      <c r="AG27" s="114" t="str">
        <f>IFERROR(MAX(AF27*(1+'1. General Inputs'!$AW$16+HLOOKUP(AG$7,'1. General Inputs'!$AW$10:$AY$12,ROWS('1. General Inputs'!$AU$10:$AU$12),0))+(CHOOSE(AG$7,'1. General Inputs'!$J$8,'1. General Inputs'!$L$8,'1. General Inputs'!$N$8)/12)*CHOOSE(AG$7,'2. Protocols'!$K26,'2. Protocols'!$L26,'2. Protocols'!$M26)+'3. ARV Substitutions'!AL52,0),"")</f>
        <v/>
      </c>
      <c r="AH27" s="114" t="str">
        <f>IFERROR(MAX(AG27*(1+'1. General Inputs'!$AW$16+HLOOKUP(AH$7,'1. General Inputs'!$AW$10:$AY$12,ROWS('1. General Inputs'!$AU$10:$AU$12),0))+(CHOOSE(AH$7,'1. General Inputs'!$J$8,'1. General Inputs'!$L$8,'1. General Inputs'!$N$8)/12)*CHOOSE(AH$7,'2. Protocols'!$K26,'2. Protocols'!$L26,'2. Protocols'!$M26)+'3. ARV Substitutions'!AM52,0),"")</f>
        <v/>
      </c>
      <c r="AI27" s="114" t="str">
        <f>IFERROR(MAX(AH27*(1+'1. General Inputs'!$AW$16+HLOOKUP(AI$7,'1. General Inputs'!$AW$10:$AY$12,ROWS('1. General Inputs'!$AU$10:$AU$12),0))+(CHOOSE(AI$7,'1. General Inputs'!$J$8,'1. General Inputs'!$L$8,'1. General Inputs'!$N$8)/12)*CHOOSE(AI$7,'2. Protocols'!$K26,'2. Protocols'!$L26,'2. Protocols'!$M26)+'3. ARV Substitutions'!AN52,0),"")</f>
        <v/>
      </c>
      <c r="AJ27" s="114" t="str">
        <f>IFERROR(MAX(AI27*(1+'1. General Inputs'!$AW$16+HLOOKUP(AJ$7,'1. General Inputs'!$AW$10:$AY$12,ROWS('1. General Inputs'!$AU$10:$AU$12),0))+(CHOOSE(AJ$7,'1. General Inputs'!$J$8,'1. General Inputs'!$L$8,'1. General Inputs'!$N$8)/12)*CHOOSE(AJ$7,'2. Protocols'!$K26,'2. Protocols'!$L26,'2. Protocols'!$M26)+'3. ARV Substitutions'!AO52,0),"")</f>
        <v/>
      </c>
      <c r="AK27" s="114" t="str">
        <f>IFERROR(MAX(AJ27*(1+'1. General Inputs'!$AW$16+HLOOKUP(AK$7,'1. General Inputs'!$AW$10:$AY$12,ROWS('1. General Inputs'!$AU$10:$AU$12),0))+(CHOOSE(AK$7,'1. General Inputs'!$J$8,'1. General Inputs'!$L$8,'1. General Inputs'!$N$8)/12)*CHOOSE(AK$7,'2. Protocols'!$K26,'2. Protocols'!$L26,'2. Protocols'!$M26)+'3. ARV Substitutions'!AP52,0),"")</f>
        <v/>
      </c>
      <c r="AL27" s="114" t="str">
        <f>IFERROR(MAX(AK27*(1+'1. General Inputs'!$AW$16+HLOOKUP(AL$7,'1. General Inputs'!$AW$10:$AY$12,ROWS('1. General Inputs'!$AU$10:$AU$12),0))+(CHOOSE(AL$7,'1. General Inputs'!$J$8,'1. General Inputs'!$L$8,'1. General Inputs'!$N$8)/12)*CHOOSE(AL$7,'2. Protocols'!$K26,'2. Protocols'!$L26,'2. Protocols'!$M26)+'3. ARV Substitutions'!AQ52,0),"")</f>
        <v/>
      </c>
      <c r="AM27" s="114" t="str">
        <f>IFERROR(MAX(AL27*(1+'1. General Inputs'!$AW$16+HLOOKUP(AM$7,'1. General Inputs'!$AW$10:$AY$12,ROWS('1. General Inputs'!$AU$10:$AU$12),0))+(CHOOSE(AM$7,'1. General Inputs'!$J$8,'1. General Inputs'!$L$8,'1. General Inputs'!$N$8)/12)*CHOOSE(AM$7,'2. Protocols'!$K26,'2. Protocols'!$L26,'2. Protocols'!$M26)+'3. ARV Substitutions'!AR52,0),"")</f>
        <v/>
      </c>
      <c r="AN27" s="114" t="str">
        <f>IFERROR(MAX(AM27*(1+'1. General Inputs'!$AW$16+HLOOKUP(AN$7,'1. General Inputs'!$AW$10:$AY$12,ROWS('1. General Inputs'!$AU$10:$AU$12),0))+(CHOOSE(AN$7,'1. General Inputs'!$J$8,'1. General Inputs'!$L$8,'1. General Inputs'!$N$8)/12)*CHOOSE(AN$7,'2. Protocols'!$K26,'2. Protocols'!$L26,'2. Protocols'!$M26)+'3. ARV Substitutions'!AS52,0),"")</f>
        <v/>
      </c>
      <c r="AO27" s="114" t="str">
        <f>IFERROR(MAX(AN27*(1+'1. General Inputs'!$AW$16+HLOOKUP(AO$7,'1. General Inputs'!$AW$10:$AY$12,ROWS('1. General Inputs'!$AU$10:$AU$12),0))+(CHOOSE(AO$7,'1. General Inputs'!$J$8,'1. General Inputs'!$L$8,'1. General Inputs'!$N$8)/12)*CHOOSE(AO$7,'2. Protocols'!$K26,'2. Protocols'!$L26,'2. Protocols'!$M26)+'3. ARV Substitutions'!AT52,0),"")</f>
        <v/>
      </c>
      <c r="AP27" s="114" t="str">
        <f>IFERROR(MAX(AO27*(1+'1. General Inputs'!$AW$16+HLOOKUP(AP$7,'1. General Inputs'!$AW$10:$AY$12,ROWS('1. General Inputs'!$AU$10:$AU$12),0))+(CHOOSE(AP$7,'1. General Inputs'!$J$8,'1. General Inputs'!$L$8,'1. General Inputs'!$N$8)/12)*CHOOSE(AP$7,'2. Protocols'!$K26,'2. Protocols'!$L26,'2. Protocols'!$M26)+'3. ARV Substitutions'!AU52,0),"")</f>
        <v/>
      </c>
      <c r="BZ27" s="88" t="e">
        <f t="shared" si="11"/>
        <v>#VALUE!</v>
      </c>
      <c r="CA27" s="88" t="e">
        <f t="shared" si="12"/>
        <v>#VALUE!</v>
      </c>
      <c r="CB27" s="88" t="e">
        <f t="shared" si="13"/>
        <v>#VALUE!</v>
      </c>
      <c r="CC27" s="88" t="e">
        <f t="shared" si="14"/>
        <v>#VALUE!</v>
      </c>
      <c r="CD27" s="88" t="e">
        <f t="shared" si="15"/>
        <v>#VALUE!</v>
      </c>
      <c r="CE27" s="88" t="e">
        <f t="shared" si="16"/>
        <v>#VALUE!</v>
      </c>
      <c r="CF27" s="88" t="e">
        <f t="shared" si="17"/>
        <v>#VALUE!</v>
      </c>
      <c r="CG27" s="88" t="e">
        <f t="shared" si="18"/>
        <v>#VALUE!</v>
      </c>
      <c r="CH27" s="88" t="e">
        <f t="shared" si="19"/>
        <v>#VALUE!</v>
      </c>
      <c r="CI27" s="88" t="e">
        <f t="shared" si="20"/>
        <v>#VALUE!</v>
      </c>
      <c r="CJ27" s="88" t="e">
        <f t="shared" si="21"/>
        <v>#VALUE!</v>
      </c>
      <c r="CK27" s="88" t="e">
        <f t="shared" si="22"/>
        <v>#VALUE!</v>
      </c>
      <c r="CL27" s="88" t="e">
        <f t="shared" si="23"/>
        <v>#VALUE!</v>
      </c>
      <c r="CM27" s="88" t="e">
        <f t="shared" si="24"/>
        <v>#VALUE!</v>
      </c>
      <c r="CN27" s="88" t="e">
        <f t="shared" si="25"/>
        <v>#VALUE!</v>
      </c>
      <c r="CO27" s="88" t="e">
        <f t="shared" si="26"/>
        <v>#VALUE!</v>
      </c>
      <c r="CP27" s="88" t="e">
        <f t="shared" si="27"/>
        <v>#VALUE!</v>
      </c>
      <c r="CQ27" s="88" t="e">
        <f t="shared" si="28"/>
        <v>#VALUE!</v>
      </c>
      <c r="CR27" s="88" t="e">
        <f t="shared" si="29"/>
        <v>#VALUE!</v>
      </c>
      <c r="CS27" s="88" t="e">
        <f t="shared" si="30"/>
        <v>#VALUE!</v>
      </c>
      <c r="CT27" s="88" t="e">
        <f t="shared" si="31"/>
        <v>#VALUE!</v>
      </c>
      <c r="CU27" s="88" t="e">
        <f t="shared" si="32"/>
        <v>#VALUE!</v>
      </c>
      <c r="CV27" s="88" t="e">
        <f t="shared" si="33"/>
        <v>#VALUE!</v>
      </c>
      <c r="CW27" s="88" t="e">
        <f t="shared" si="34"/>
        <v>#VALUE!</v>
      </c>
      <c r="CX27" s="88" t="e">
        <f t="shared" si="35"/>
        <v>#VALUE!</v>
      </c>
      <c r="CY27" s="88" t="e">
        <f t="shared" si="36"/>
        <v>#VALUE!</v>
      </c>
      <c r="CZ27" s="88" t="e">
        <f t="shared" si="37"/>
        <v>#VALUE!</v>
      </c>
      <c r="DA27" s="88" t="e">
        <f t="shared" si="38"/>
        <v>#VALUE!</v>
      </c>
      <c r="DB27" s="88" t="e">
        <f t="shared" si="39"/>
        <v>#VALUE!</v>
      </c>
      <c r="DC27" s="88" t="e">
        <f t="shared" si="40"/>
        <v>#VALUE!</v>
      </c>
      <c r="DD27" s="88" t="e">
        <f t="shared" si="41"/>
        <v>#VALUE!</v>
      </c>
      <c r="DE27" s="88" t="e">
        <f t="shared" si="42"/>
        <v>#VALUE!</v>
      </c>
      <c r="DF27" s="88" t="e">
        <f t="shared" si="43"/>
        <v>#VALUE!</v>
      </c>
      <c r="DG27" s="88" t="e">
        <f t="shared" si="44"/>
        <v>#VALUE!</v>
      </c>
      <c r="DH27" s="88" t="e">
        <f t="shared" si="45"/>
        <v>#VALUE!</v>
      </c>
      <c r="DI27" s="88" t="e">
        <f t="shared" si="46"/>
        <v>#VALUE!</v>
      </c>
      <c r="DK27" s="27" t="str">
        <f>CONCATENATE('2. Protocols'!C26, '2. Protocols'!D26, '2. Protocols'!E26)</f>
        <v>+</v>
      </c>
      <c r="DL27" s="27" t="str">
        <f>CONCATENATE('2. Protocols'!C26, '2. Protocols'!D26, '2. Protocols'!E26, '2. Protocols'!F26, '2. Protocols'!G26,)</f>
        <v>++</v>
      </c>
      <c r="DN27" s="38">
        <f>IF(AND(OR(ISBLANK(DN$9),DN$9=0)=FALSE,OR(DN$9='2. Protocols'!$C26,DN$9='2. Protocols'!$E26,DN$9='2. Protocols'!$G26)),1,0)*'4. Formulations'!$I26</f>
        <v>0</v>
      </c>
      <c r="DO27" s="38">
        <f>IF(AND(OR(ISBLANK(DO$9),DO$9=0)=FALSE,OR(DO$9='2. Protocols'!$C26,DO$9='2. Protocols'!$E26,DO$9='2. Protocols'!$G26)),1,0)*'4. Formulations'!$I26</f>
        <v>0</v>
      </c>
      <c r="DP27" s="38">
        <f>IF(AND(OR(ISBLANK(DP$9),DP$9=0)=FALSE,OR(DP$9='2. Protocols'!$C26,DP$9='2. Protocols'!$E26,DP$9='2. Protocols'!$G26)),1,0)*'4. Formulations'!$I26</f>
        <v>0</v>
      </c>
      <c r="DQ27" s="38">
        <f>IF(AND(OR(ISBLANK(DQ$9),DQ$9=0)=FALSE,OR(DQ$9='2. Protocols'!$C26,DQ$9='2. Protocols'!$E26,DQ$9='2. Protocols'!$G26)),1,0)*'4. Formulations'!$I26</f>
        <v>0</v>
      </c>
      <c r="DR27" s="38">
        <f>IF(AND(OR(ISBLANK(DR$9),DR$9=0)=FALSE,OR(DR$9='2. Protocols'!$C26,DR$9='2. Protocols'!$E26,DR$9='2. Protocols'!$G26)),1,0)*'4. Formulations'!$I26</f>
        <v>0</v>
      </c>
      <c r="DS27" s="38">
        <f>IF(AND(OR(ISBLANK(DS$9),DS$9=0)=FALSE,OR(DS$9='2. Protocols'!$C26,DS$9='2. Protocols'!$E26,DS$9='2. Protocols'!$G26)),1,0)*'4. Formulations'!$I26</f>
        <v>0</v>
      </c>
      <c r="DT27" s="38">
        <f>IF(AND(OR(ISBLANK(DT$9),DT$9=0)=FALSE,OR(DT$9='2. Protocols'!$C26,DT$9='2. Protocols'!$E26,DT$9='2. Protocols'!$G26)),1,0)*'4. Formulations'!$I26</f>
        <v>0</v>
      </c>
      <c r="DU27" s="38">
        <f>IF(AND(OR(ISBLANK(DU$9),DU$9=0)=FALSE,OR(DU$9='2. Protocols'!$C26,DU$9='2. Protocols'!$E26,DU$9='2. Protocols'!$G26)),1,0)*'4. Formulations'!$I26</f>
        <v>0</v>
      </c>
      <c r="DV27" s="38">
        <f>IF(AND(OR(ISBLANK(DV$9),DV$9=0)=FALSE,OR(DV$9='2. Protocols'!$C26,DV$9='2. Protocols'!$E26,DV$9='2. Protocols'!$G26)),1,0)*'4. Formulations'!$I26</f>
        <v>0</v>
      </c>
      <c r="DW27" s="38">
        <f>IF(AND(OR(ISBLANK(DW$9),DW$9=0)=FALSE,OR(DW$9='2. Protocols'!$C26,DW$9='2. Protocols'!$E26,DW$9='2. Protocols'!$G26)),1,0)*'4. Formulations'!$I26</f>
        <v>0</v>
      </c>
      <c r="DX27" s="38">
        <f>IF(AND(OR(ISBLANK(DX$9),DX$9=0)=FALSE,OR(DX$9='2. Protocols'!$C26,DX$9='2. Protocols'!$E26,DX$9='2. Protocols'!$G26)),1,0)*'4. Formulations'!$I26</f>
        <v>0</v>
      </c>
      <c r="DY27" s="38">
        <f>IF(AND(OR(ISBLANK(DY$9),DY$9=0)=FALSE,OR(DY$9='2. Protocols'!$C26,DY$9='2. Protocols'!$E26,DY$9='2. Protocols'!$G26)),1,0)*'4. Formulations'!$I26</f>
        <v>0</v>
      </c>
      <c r="DZ27" s="38">
        <f>IF(AND(OR(ISBLANK(DZ$9),DZ$9=0)=FALSE,OR(DZ$9='2. Protocols'!$C26,DZ$9='2. Protocols'!$E26,DZ$9='2. Protocols'!$G26)),1,0)*'4. Formulations'!$I26</f>
        <v>0</v>
      </c>
      <c r="EA27" s="38">
        <f>IF(AND(OR(ISBLANK(EA$9),EA$9=0)=FALSE,OR(EA$9='2. Protocols'!$C26,EA$9='2. Protocols'!$E26,EA$9='2. Protocols'!$G26)),1,0)*'4. Formulations'!$I26</f>
        <v>0</v>
      </c>
      <c r="EB27" s="38">
        <f>IF(AND(OR(ISBLANK(EB$9),EB$9=0)=FALSE,OR(EB$9='2. Protocols'!$C26,EB$9='2. Protocols'!$E26,EB$9='2. Protocols'!$G26)),1,0)*'4. Formulations'!$I26</f>
        <v>0</v>
      </c>
      <c r="EC27" s="38">
        <f>IF(AND(OR(ISBLANK(EC$9),EC$9=0)=FALSE,OR(EC$9='2. Protocols'!$C26,EC$9='2. Protocols'!$E26,EC$9='2. Protocols'!$G26)),1,0)*'4. Formulations'!$I26</f>
        <v>0</v>
      </c>
      <c r="ED27" s="38">
        <f>IF(AND(OR(ISBLANK(ED$9),ED$9=0)=FALSE,OR(ED$9='2. Protocols'!$C26,ED$9='2. Protocols'!$E26,ED$9='2. Protocols'!$G26)),1,0)*'4. Formulations'!$I26</f>
        <v>0</v>
      </c>
      <c r="EE27" s="38">
        <f>IF(AND(OR(ISBLANK(EE$9),EE$9=0)=FALSE,OR(EE$9='2. Protocols'!$C26,EE$9='2. Protocols'!$E26,EE$9='2. Protocols'!$G26)),1,0)*'4. Formulations'!$I26</f>
        <v>0</v>
      </c>
      <c r="EF27" s="38">
        <f>IF(AND(OR(ISBLANK(EF$9),EF$9=0)=FALSE,OR(EF$9='2. Protocols'!$C26,EF$9='2. Protocols'!$E26,EF$9='2. Protocols'!$G26)),1,0)*'4. Formulations'!$I26</f>
        <v>0</v>
      </c>
      <c r="EG27" s="38">
        <f>IF(AND(OR(ISBLANK(EG$9),EG$9=0)=FALSE,OR(EG$9='2. Protocols'!$C26,EG$9='2. Protocols'!$E26,EG$9='2. Protocols'!$G26)),1,0)*'4. Formulations'!$I26</f>
        <v>0</v>
      </c>
      <c r="EH27" s="38">
        <f>IF(AND(OR(ISBLANK(EH$9),EH$9=0)=FALSE,OR(EH$9='2. Protocols'!$C26,EH$9='2. Protocols'!$E26,EH$9='2. Protocols'!$G26)),1,0)*'4. Formulations'!$I26</f>
        <v>0</v>
      </c>
      <c r="EI27" s="38">
        <f>IF(AND(OR(ISBLANK(EI$9),EI$9=0)=FALSE,OR(EI$9='2. Protocols'!$C26,EI$9='2. Protocols'!$E26,EI$9='2. Protocols'!$G26)),1,0)*'4. Formulations'!$I26</f>
        <v>0</v>
      </c>
      <c r="EK27" s="38">
        <f>IF(AND(OR(ISBLANK(EK$9),EK$9=0)=FALSE,EK$9=$DK27),1,0)*'4. Formulations'!$J26</f>
        <v>0</v>
      </c>
      <c r="EL27" s="38">
        <f>IF(AND(OR(ISBLANK(EL$9),EL$9=0)=FALSE,EL$9=$DK27),1,0)*'4. Formulations'!$J26</f>
        <v>0</v>
      </c>
      <c r="EM27" s="38">
        <f>IF(AND(OR(ISBLANK(EM$9),EM$9=0)=FALSE,EM$9=$DK27),1,0)*'4. Formulations'!$J26</f>
        <v>0</v>
      </c>
      <c r="EN27" s="38">
        <f>IF(AND(OR(ISBLANK(EN$9),EN$9=0)=FALSE,EN$9=$DK27),1,0)*'4. Formulations'!$J26</f>
        <v>0</v>
      </c>
      <c r="EO27" s="38">
        <f>IF(AND(OR(ISBLANK(EO$9),EO$9=0)=FALSE,EO$9=$DK27),1,0)*'4. Formulations'!$J26</f>
        <v>0</v>
      </c>
      <c r="EP27" s="38">
        <f>IF(AND(OR(ISBLANK(EP$9),EP$9=0)=FALSE,EP$9=$DK27),1,0)*'4. Formulations'!$J26</f>
        <v>0</v>
      </c>
      <c r="EQ27" s="38">
        <f>IF(AND(OR(ISBLANK(EQ$9),EQ$9=0)=FALSE,EQ$9=$DK27),1,0)*'4. Formulations'!$J26</f>
        <v>0</v>
      </c>
      <c r="ER27" s="38">
        <f>IF(AND(OR(ISBLANK(ER$9),ER$9=0)=FALSE,ER$9=$DK27),1,0)*'4. Formulations'!$J26</f>
        <v>0</v>
      </c>
      <c r="ES27" s="38">
        <f>IF(AND(OR(ISBLANK(ES$9),ES$9=0)=FALSE,ES$9=$DK27),1,0)*'4. Formulations'!$J26</f>
        <v>0</v>
      </c>
      <c r="ET27" s="38">
        <f>IF(AND(OR(ISBLANK(ET$9),ET$9=0)=FALSE,ET$9=$DK27),1,0)*'4. Formulations'!$J26</f>
        <v>0</v>
      </c>
      <c r="EU27" s="38">
        <f>IF(AND(OR(ISBLANK(EU$9),EU$9=0)=FALSE,EU$9=$DK27),1,0)*'4. Formulations'!$J26</f>
        <v>0</v>
      </c>
      <c r="EV27" s="38">
        <f>IF(AND(OR(ISBLANK(EV$9),EV$9=0)=FALSE,EV$9=$DK27),1,0)*'4. Formulations'!$J26</f>
        <v>0</v>
      </c>
      <c r="EW27" s="38">
        <f>IF(AND(OR(ISBLANK(EW$9),EW$9=0)=FALSE,EW$9=$DK27),1,0)*'4. Formulations'!$J26</f>
        <v>0</v>
      </c>
      <c r="EY27" s="38">
        <f>IF(AND(OR(ISBLANK(EY$9),EY$9=0)=FALSE,SUM($EK27:$EW27)&gt;0,EY$9='2. Protocols'!$G26),1,0)*'4. Formulations'!$J26</f>
        <v>0</v>
      </c>
      <c r="EZ27" s="38">
        <f>IF(AND(OR(ISBLANK(EZ$9),EZ$9=0)=FALSE,SUM($EK27:$EW27)&gt;0,EZ$9='2. Protocols'!$G26),1,0)*'4. Formulations'!$J26</f>
        <v>0</v>
      </c>
      <c r="FA27" s="38">
        <f>IF(AND(OR(ISBLANK(FA$9),FA$9=0)=FALSE,SUM($EK27:$EW27)&gt;0,FA$9='2. Protocols'!$G26),1,0)*'4. Formulations'!$J26</f>
        <v>0</v>
      </c>
      <c r="FB27" s="38">
        <f>IF(AND(OR(ISBLANK(FB$9),FB$9=0)=FALSE,SUM($EK27:$EW27)&gt;0,FB$9='2. Protocols'!$G26),1,0)*'4. Formulations'!$J26</f>
        <v>0</v>
      </c>
      <c r="FC27" s="38">
        <f>IF(AND(OR(ISBLANK(FC$9),FC$9=0)=FALSE,SUM($EK27:$EW27)&gt;0,FC$9='2. Protocols'!$G26),1,0)*'4. Formulations'!$J26</f>
        <v>0</v>
      </c>
      <c r="FD27" s="38">
        <f>IF(AND(OR(ISBLANK(FD$9),FD$9=0)=FALSE,SUM($EK27:$EW27)&gt;0,FD$9='2. Protocols'!$G26),1,0)*'4. Formulations'!$J26</f>
        <v>0</v>
      </c>
      <c r="FE27" s="38">
        <f>IF(AND(OR(ISBLANK(FE$9),FE$9=0)=FALSE,SUM($EK27:$EW27)&gt;0,FE$9='2. Protocols'!$G26),1,0)*'4. Formulations'!$J26</f>
        <v>0</v>
      </c>
      <c r="FF27" s="38">
        <f>IF(AND(OR(ISBLANK(FF$9),FF$9=0)=FALSE,SUM($EK27:$EW27)&gt;0,FF$9='2. Protocols'!$G26),1,0)*'4. Formulations'!$J26</f>
        <v>0</v>
      </c>
      <c r="FG27" s="38">
        <f>IF(AND(OR(ISBLANK(FG$9),FG$9=0)=FALSE,SUM($EK27:$EW27)&gt;0,FG$9='2. Protocols'!$G26),1,0)*'4. Formulations'!$J26</f>
        <v>0</v>
      </c>
      <c r="FH27" s="38">
        <f>IF(AND(OR(ISBLANK(FH$9),FH$9=0)=FALSE,SUM($EK27:$EW27)&gt;0,FH$9='2. Protocols'!$G26),1,0)*'4. Formulations'!$J26</f>
        <v>0</v>
      </c>
      <c r="FI27" s="38">
        <f>IF(AND(OR(ISBLANK(FI$9),FI$9=0)=FALSE,SUM($EK27:$EW27)&gt;0,FI$9='2. Protocols'!$G26),1,0)*'4. Formulations'!$J26</f>
        <v>0</v>
      </c>
      <c r="FJ27" s="38">
        <f>IF(AND(OR(ISBLANK(FJ$9),FJ$9=0)=FALSE,SUM($EK27:$EW27)&gt;0,FJ$9='2. Protocols'!$G26),1,0)*'4. Formulations'!$J26</f>
        <v>0</v>
      </c>
      <c r="FK27" s="38">
        <f>IF(AND(OR(ISBLANK(FK$9),FK$9=0)=FALSE,SUM($EK27:$EW27)&gt;0,FK$9='2. Protocols'!$G26),1,0)*'4. Formulations'!$J26</f>
        <v>0</v>
      </c>
      <c r="FL27" s="38">
        <f>IF(AND(OR(ISBLANK(FL$9),FL$9=0)=FALSE,SUM($EK27:$EW27)&gt;0,FL$9='2. Protocols'!$G26),1,0)*'4. Formulations'!$J26</f>
        <v>0</v>
      </c>
      <c r="FM27" s="38">
        <f>IF(AND(OR(ISBLANK(FM$9),FM$9=0)=FALSE,SUM($EK27:$EW27)&gt;0,FM$9='2. Protocols'!$G26),1,0)*'4. Formulations'!$J26</f>
        <v>0</v>
      </c>
      <c r="FN27" s="38">
        <f>IF(AND(OR(ISBLANK(FN$9),FN$9=0)=FALSE,SUM($EK27:$EW27)&gt;0,FN$9='2. Protocols'!$G26),1,0)*'4. Formulations'!$J26</f>
        <v>0</v>
      </c>
      <c r="FO27" s="38">
        <f>IF(AND(OR(ISBLANK(FO$9),FO$9=0)=FALSE,SUM($EK27:$EW27)&gt;0,FO$9='2. Protocols'!$G26),1,0)*'4. Formulations'!$J26</f>
        <v>0</v>
      </c>
      <c r="FP27" s="38">
        <f>IF(AND(OR(ISBLANK(FP$9),FP$9=0)=FALSE,SUM($EK27:$EW27)&gt;0,FP$9='2. Protocols'!$G26),1,0)*'4. Formulations'!$J26</f>
        <v>0</v>
      </c>
      <c r="FQ27" s="38">
        <f>IF(AND(OR(ISBLANK(FQ$9),FQ$9=0)=FALSE,SUM($EK27:$EW27)&gt;0,FQ$9='2. Protocols'!$G26),1,0)*'4. Formulations'!$J26</f>
        <v>0</v>
      </c>
      <c r="FR27" s="38">
        <f>IF(AND(OR(ISBLANK(FR$9),FR$9=0)=FALSE,SUM($EK27:$EW27)&gt;0,FR$9='2. Protocols'!$G26),1,0)*'4. Formulations'!$J26</f>
        <v>0</v>
      </c>
      <c r="FS27" s="38">
        <f>IF(AND(OR(ISBLANK(FS$9),FS$9=0)=FALSE,SUM($EK27:$EW27)&gt;0,FS$9='2. Protocols'!$G26),1,0)*'4. Formulations'!$J26</f>
        <v>0</v>
      </c>
      <c r="FT27" s="38">
        <f>IF(AND(OR(ISBLANK(FT$9),FT$9=0)=FALSE,SUM($EK27:$EW27)&gt;0,FT$9='2. Protocols'!$G26),1,0)*'4. Formulations'!$J26</f>
        <v>0</v>
      </c>
      <c r="FV27" s="38">
        <f>IF(AND(OR(ISBLANK(EY$9),EY$9=0)=FALSE,FV$9=$DL27),1,0)*'4. Formulations'!$K26</f>
        <v>0</v>
      </c>
      <c r="FW27" s="38">
        <f>IF(AND(OR(ISBLANK(EZ$9),EZ$9=0)=FALSE,FW$9=$DL27),1,0)*'4. Formulations'!$K26</f>
        <v>0</v>
      </c>
      <c r="FX27" s="38">
        <f>IF(AND(OR(ISBLANK(FA$9),FA$9=0)=FALSE,FX$9=$DL27),1,0)*'4. Formulations'!$K26</f>
        <v>0</v>
      </c>
      <c r="FY27" s="38">
        <f>IF(AND(OR(ISBLANK(FB$9),FB$9=0)=FALSE,FY$9=$DL27),1,0)*'4. Formulations'!$K26</f>
        <v>0</v>
      </c>
      <c r="FZ27" s="38">
        <f>IF(AND(OR(ISBLANK(FC$9),FC$9=0)=FALSE,FZ$9=$DL27),1,0)*'4. Formulations'!$K26</f>
        <v>0</v>
      </c>
      <c r="GA27" s="38">
        <f>IF(AND(OR(ISBLANK(FD$9),FD$9=0)=FALSE,GA$9=$DL27),1,0)*'4. Formulations'!$K26</f>
        <v>0</v>
      </c>
      <c r="GB27" s="38">
        <f>IF(AND(OR(ISBLANK(FE$9),FE$9=0)=FALSE,GB$9=$DL27),1,0)*'4. Formulations'!$K26</f>
        <v>0</v>
      </c>
      <c r="GC27" s="38">
        <f>IF(AND(OR(ISBLANK(FF$9),FF$9=0)=FALSE,GC$9=$DL27),1,0)*'4. Formulations'!$K26</f>
        <v>0</v>
      </c>
      <c r="GD27" s="38">
        <f>IF(AND(OR(ISBLANK(FG$9),FG$9=0)=FALSE,GD$9=$DL27),1,0)*'4. Formulations'!$K26</f>
        <v>0</v>
      </c>
      <c r="GE27" s="38">
        <f>IF(AND(OR(ISBLANK(FH$9),FH$9=0)=FALSE,GE$9=$DL27),1,0)*'4. Formulations'!$K26</f>
        <v>0</v>
      </c>
      <c r="GF27" s="38">
        <f>IF(AND(OR(ISBLANK(FI$9),FI$9=0)=FALSE,GF$9=$DL27),1,0)*'4. Formulations'!$K26</f>
        <v>0</v>
      </c>
      <c r="GG27" s="38">
        <f>IF(AND(OR(ISBLANK(FJ$9),FJ$9=0)=FALSE,GG$9=$DL27),1,0)*'4. Formulations'!$K26</f>
        <v>0</v>
      </c>
      <c r="GH27" s="38">
        <f>IF(AND(OR(ISBLANK(FK$9),FK$9=0)=FALSE,GH$9=$DL27),1,0)*'4. Formulations'!$K26</f>
        <v>0</v>
      </c>
      <c r="GI27" s="38">
        <f>IF(AND(OR(ISBLANK(FL$9),FL$9=0)=FALSE,GI$9=$DL27),1,0)*'4. Formulations'!$K26</f>
        <v>0</v>
      </c>
      <c r="GJ27" s="38">
        <f>IF(AND(OR(ISBLANK(FM$9),FM$9=0)=FALSE,GJ$9=$DL27),1,0)*'4. Formulations'!$K26</f>
        <v>0</v>
      </c>
      <c r="GL27" s="38">
        <f>IF(AND(OR(ISBLANK(GL$9),GL$9=0)=FALSE,OR(GL$9='2. Protocols'!$C26,GL$9='2. Protocols'!$E26,GL$9='2. Protocols'!$G26)),1,0)*'4. Formulations'!$L26</f>
        <v>0</v>
      </c>
      <c r="GM27" s="38">
        <f>IF(AND(OR(ISBLANK(GM$9),GM$9=0)=FALSE,OR(GM$9='2. Protocols'!$C26,GM$9='2. Protocols'!$E26,GM$9='2. Protocols'!$G26)),1,0)*'4. Formulations'!$L26</f>
        <v>0</v>
      </c>
      <c r="GN27" s="38">
        <f>IF(AND(OR(ISBLANK(GN$9),GN$9=0)=FALSE,OR(GN$9='2. Protocols'!$C26,GN$9='2. Protocols'!$E26,GN$9='2. Protocols'!$G26)),1,0)*'4. Formulations'!$L26</f>
        <v>0</v>
      </c>
      <c r="GO27" s="38">
        <f>IF(AND(OR(ISBLANK(GO$9),GO$9=0)=FALSE,OR(GO$9='2. Protocols'!$C26,GO$9='2. Protocols'!$E26,GO$9='2. Protocols'!$G26)),1,0)*'4. Formulations'!$L26</f>
        <v>0</v>
      </c>
      <c r="GP27" s="38">
        <f>IF(AND(OR(ISBLANK(GP$9),GP$9=0)=FALSE,OR(GP$9='2. Protocols'!$C26,GP$9='2. Protocols'!$E26,GP$9='2. Protocols'!$G26)),1,0)*'4. Formulations'!$L26</f>
        <v>0</v>
      </c>
      <c r="GQ27" s="38">
        <f>IF(AND(OR(ISBLANK(GQ$9),GQ$9=0)=FALSE,OR(GQ$9='2. Protocols'!$C26,GQ$9='2. Protocols'!$E26,GQ$9='2. Protocols'!$G26)),1,0)*'4. Formulations'!$L26</f>
        <v>0</v>
      </c>
      <c r="GR27" s="38">
        <f>IF(AND(OR(ISBLANK(GR$9),GR$9=0)=FALSE,OR(GR$9='2. Protocols'!$C26,GR$9='2. Protocols'!$E26,GR$9='2. Protocols'!$G26)),1,0)*'4. Formulations'!$L26</f>
        <v>0</v>
      </c>
      <c r="GS27" s="38">
        <f>IF(AND(OR(ISBLANK(GS$9),GS$9=0)=FALSE,OR(GS$9='2. Protocols'!$C26,GS$9='2. Protocols'!$E26,GS$9='2. Protocols'!$G26)),1,0)*'4. Formulations'!$L26</f>
        <v>0</v>
      </c>
      <c r="GT27" s="38">
        <f>IF(AND(OR(ISBLANK(GT$9),GT$9=0)=FALSE,OR(GT$9='2. Protocols'!$C26,GT$9='2. Protocols'!$E26,GT$9='2. Protocols'!$G26)),1,0)*'4. Formulations'!$L26</f>
        <v>0</v>
      </c>
      <c r="GU27" s="38">
        <f>IF(AND(OR(ISBLANK(GU$9),GU$9=0)=FALSE,OR(GU$9='2. Protocols'!$C26,GU$9='2. Protocols'!$E26,GU$9='2. Protocols'!$G26)),1,0)*'4. Formulations'!$L26</f>
        <v>0</v>
      </c>
      <c r="GV27" s="38">
        <f>IF(AND(OR(ISBLANK(GV$9),GV$9=0)=FALSE,OR(GV$9='2. Protocols'!$C26,GV$9='2. Protocols'!$E26,GV$9='2. Protocols'!$G26)),1,0)*'4. Formulations'!$L26</f>
        <v>0</v>
      </c>
      <c r="GW27" s="38">
        <f>IF(AND(OR(ISBLANK(GW$9),GW$9=0)=FALSE,OR(GW$9='2. Protocols'!$C26,GW$9='2. Protocols'!$E26,GW$9='2. Protocols'!$G26)),1,0)*'4. Formulations'!$L26</f>
        <v>0</v>
      </c>
      <c r="GX27" s="38">
        <f>IF(AND(OR(ISBLANK(GX$9),GX$9=0)=FALSE,OR(GX$9='2. Protocols'!$C26,GX$9='2. Protocols'!$E26,GX$9='2. Protocols'!$G26)),1,0)*'4. Formulations'!$L26</f>
        <v>0</v>
      </c>
      <c r="GY27" s="38">
        <f>IF(AND(OR(ISBLANK(GY$9),GY$9=0)=FALSE,OR(GY$9='2. Protocols'!$C26,GY$9='2. Protocols'!$E26,GY$9='2. Protocols'!$G26)),1,0)*'4. Formulations'!$L26</f>
        <v>0</v>
      </c>
      <c r="GZ27" s="38">
        <f>IF(AND(OR(ISBLANK(GZ$9),GZ$9=0)=FALSE,OR(GZ$9='2. Protocols'!$C26,GZ$9='2. Protocols'!$E26,GZ$9='2. Protocols'!$G26)),1,0)*'4. Formulations'!$L26</f>
        <v>0</v>
      </c>
      <c r="HA27" s="38">
        <f>IF(AND(OR(ISBLANK(HA$9),HA$9=0)=FALSE,OR(HA$9='2. Protocols'!$C26,HA$9='2. Protocols'!$E26,HA$9='2. Protocols'!$G26)),1,0)*'4. Formulations'!$L26</f>
        <v>0</v>
      </c>
      <c r="HB27" s="38">
        <f>IF(AND(OR(ISBLANK(HB$9),HB$9=0)=FALSE,OR(HB$9='2. Protocols'!$C26,HB$9='2. Protocols'!$E26,HB$9='2. Protocols'!$G26)),1,0)*'4. Formulations'!$L26</f>
        <v>0</v>
      </c>
      <c r="HC27" s="38">
        <f>IF(AND(OR(ISBLANK(HC$9),HC$9=0)=FALSE,OR(HC$9='2. Protocols'!$C26,HC$9='2. Protocols'!$E26,HC$9='2. Protocols'!$G26)),1,0)*'4. Formulations'!$L26</f>
        <v>0</v>
      </c>
      <c r="HD27" s="38">
        <f>IF(AND(OR(ISBLANK(HD$9),HD$9=0)=FALSE,OR(HD$9='2. Protocols'!$C26,HD$9='2. Protocols'!$E26,HD$9='2. Protocols'!$G26)),1,0)*'4. Formulations'!$L26</f>
        <v>0</v>
      </c>
      <c r="HE27" s="38">
        <f>IF(AND(OR(ISBLANK(HE$9),HE$9=0)=FALSE,OR(HE$9='2. Protocols'!$C26,HE$9='2. Protocols'!$E26,HE$9='2. Protocols'!$G26)),1,0)*'4. Formulations'!$L26</f>
        <v>0</v>
      </c>
      <c r="HF27" s="38">
        <f>IF(AND(OR(ISBLANK(HF$9),HF$9=0)=FALSE,OR(HF$9='2. Protocols'!$C26,HF$9='2. Protocols'!$E26,HF$9='2. Protocols'!$G26)),1,0)*'4. Formulations'!$L26</f>
        <v>0</v>
      </c>
      <c r="HG27" s="38">
        <f>IF(AND(OR(ISBLANK(HG$9),HG$9=0)=FALSE,OR(HG$9='2. Protocols'!$C26,HG$9='2. Protocols'!$E26,HG$9='2. Protocols'!$G26)),1,0)*'4. Formulations'!$L26</f>
        <v>0</v>
      </c>
      <c r="HI27" s="38">
        <f>IF(AND(OR(ISBLANK(HI$9),HI$9=0)=FALSE,HI$9=$DK27),1,0)*'4. Formulations'!$M26</f>
        <v>0</v>
      </c>
      <c r="HJ27" s="38">
        <f>IF(AND(OR(ISBLANK(HJ$9),HJ$9=0)=FALSE,HJ$9=$DK27),1,0)*'4. Formulations'!$M26</f>
        <v>0</v>
      </c>
      <c r="HK27" s="38">
        <f>IF(AND(OR(ISBLANK(HK$9),HK$9=0)=FALSE,HK$9=$DK27),1,0)*'4. Formulations'!$M26</f>
        <v>0</v>
      </c>
      <c r="HL27" s="38">
        <f>IF(AND(OR(ISBLANK(HL$9),HL$9=0)=FALSE,HL$9=$DK27),1,0)*'4. Formulations'!$M26</f>
        <v>0</v>
      </c>
      <c r="HM27" s="38">
        <f>IF(AND(OR(ISBLANK(HM$9),HM$9=0)=FALSE,HM$9=$DK27),1,0)*'4. Formulations'!$M26</f>
        <v>0</v>
      </c>
      <c r="HN27" s="38">
        <f>IF(AND(OR(ISBLANK(HN$9),HN$9=0)=FALSE,HN$9=$DK27),1,0)*'4. Formulations'!$M26</f>
        <v>0</v>
      </c>
      <c r="HO27" s="38">
        <f>IF(AND(OR(ISBLANK(HO$9),HO$9=0)=FALSE,HO$9=$DK27),1,0)*'4. Formulations'!$M26</f>
        <v>0</v>
      </c>
      <c r="HP27" s="38">
        <f>IF(AND(OR(ISBLANK(HP$9),HP$9=0)=FALSE,HP$9=$DK27),1,0)*'4. Formulations'!$M26</f>
        <v>0</v>
      </c>
      <c r="HQ27" s="38">
        <f>IF(AND(OR(ISBLANK(HQ$9),HQ$9=0)=FALSE,HQ$9=$DK27),1,0)*'4. Formulations'!$M26</f>
        <v>0</v>
      </c>
      <c r="HR27" s="38">
        <f>IF(AND(OR(ISBLANK(HR$9),HR$9=0)=FALSE,HR$9=$DK27),1,0)*'4. Formulations'!$M26</f>
        <v>0</v>
      </c>
      <c r="HS27" s="38">
        <f>IF(AND(OR(ISBLANK(HS$9),HS$9=0)=FALSE,HS$9=$DK27),1,0)*'4. Formulations'!$M26</f>
        <v>0</v>
      </c>
      <c r="HT27" s="38">
        <f>IF(AND(OR(ISBLANK(HT$9),HT$9=0)=FALSE,HT$9=$DK27),1,0)*'4. Formulations'!$M26</f>
        <v>0</v>
      </c>
      <c r="HU27" s="38">
        <f>IF(AND(OR(ISBLANK(HU$9),HU$9=0)=FALSE,HU$9=$DK27),1,0)*'4. Formulations'!$M26</f>
        <v>0</v>
      </c>
      <c r="HW27" s="38">
        <f>IF(AND(OR(ISBLANK(HW$9),HW$9=0)=FALSE,SUM($HI27:$HU27)&gt;0,HW$9='2. Protocols'!$G26),1,0)*'4. Formulations'!$M26</f>
        <v>0</v>
      </c>
      <c r="HX27" s="38">
        <f>IF(AND(OR(ISBLANK(HX$9),HX$9=0)=FALSE,SUM($HI27:$HU27)&gt;0,HX$9='2. Protocols'!$G26),1,0)*'4. Formulations'!$M26</f>
        <v>0</v>
      </c>
      <c r="HY27" s="38">
        <f>IF(AND(OR(ISBLANK(HY$9),HY$9=0)=FALSE,SUM($HI27:$HU27)&gt;0,HY$9='2. Protocols'!$G26),1,0)*'4. Formulations'!$M26</f>
        <v>0</v>
      </c>
      <c r="HZ27" s="38">
        <f>IF(AND(OR(ISBLANK(HZ$9),HZ$9=0)=FALSE,SUM($HI27:$HU27)&gt;0,HZ$9='2. Protocols'!$G26),1,0)*'4. Formulations'!$M26</f>
        <v>0</v>
      </c>
      <c r="IA27" s="38">
        <f>IF(AND(OR(ISBLANK(IA$9),IA$9=0)=FALSE,SUM($HI27:$HU27)&gt;0,IA$9='2. Protocols'!$G26),1,0)*'4. Formulations'!$M26</f>
        <v>0</v>
      </c>
      <c r="IB27" s="38">
        <f>IF(AND(OR(ISBLANK(IB$9),IB$9=0)=FALSE,SUM($HI27:$HU27)&gt;0,IB$9='2. Protocols'!$G26),1,0)*'4. Formulations'!$M26</f>
        <v>0</v>
      </c>
      <c r="IC27" s="38">
        <f>IF(AND(OR(ISBLANK(IC$9),IC$9=0)=FALSE,SUM($HI27:$HU27)&gt;0,IC$9='2. Protocols'!$G26),1,0)*'4. Formulations'!$M26</f>
        <v>0</v>
      </c>
      <c r="ID27" s="38">
        <f>IF(AND(OR(ISBLANK(ID$9),ID$9=0)=FALSE,SUM($HI27:$HU27)&gt;0,ID$9='2. Protocols'!$G26),1,0)*'4. Formulations'!$M26</f>
        <v>0</v>
      </c>
      <c r="IE27" s="38">
        <f>IF(AND(OR(ISBLANK(IE$9),IE$9=0)=FALSE,SUM($HI27:$HU27)&gt;0,IE$9='2. Protocols'!$G26),1,0)*'4. Formulations'!$M26</f>
        <v>0</v>
      </c>
      <c r="IF27" s="38">
        <f>IF(AND(OR(ISBLANK(IF$9),IF$9=0)=FALSE,SUM($HI27:$HU27)&gt;0,IF$9='2. Protocols'!$G26),1,0)*'4. Formulations'!$M26</f>
        <v>0</v>
      </c>
      <c r="IG27" s="38">
        <f>IF(AND(OR(ISBLANK(IG$9),IG$9=0)=FALSE,SUM($HI27:$HU27)&gt;0,IG$9='2. Protocols'!$G26),1,0)*'4. Formulations'!$M26</f>
        <v>0</v>
      </c>
      <c r="IH27" s="38">
        <f>IF(AND(OR(ISBLANK(IH$9),IH$9=0)=FALSE,SUM($HI27:$HU27)&gt;0,IH$9='2. Protocols'!$G26),1,0)*'4. Formulations'!$M26</f>
        <v>0</v>
      </c>
      <c r="II27" s="38">
        <f>IF(AND(OR(ISBLANK(II$9),II$9=0)=FALSE,SUM($HI27:$HU27)&gt;0,II$9='2. Protocols'!$G26),1,0)*'4. Formulations'!$M26</f>
        <v>0</v>
      </c>
      <c r="IJ27" s="38">
        <f>IF(AND(OR(ISBLANK(IJ$9),IJ$9=0)=FALSE,SUM($HI27:$HU27)&gt;0,IJ$9='2. Protocols'!$G26),1,0)*'4. Formulations'!$M26</f>
        <v>0</v>
      </c>
      <c r="IK27" s="38">
        <f>IF(AND(OR(ISBLANK(IK$9),IK$9=0)=FALSE,SUM($HI27:$HU27)&gt;0,IK$9='2. Protocols'!$G26),1,0)*'4. Formulations'!$M26</f>
        <v>0</v>
      </c>
      <c r="IL27" s="38">
        <f>IF(AND(OR(ISBLANK(IL$9),IL$9=0)=FALSE,SUM($HI27:$HU27)&gt;0,IL$9='2. Protocols'!$G26),1,0)*'4. Formulations'!$M26</f>
        <v>0</v>
      </c>
      <c r="IM27" s="38">
        <f>IF(AND(OR(ISBLANK(IM$9),IM$9=0)=FALSE,SUM($HI27:$HU27)&gt;0,IM$9='2. Protocols'!$G26),1,0)*'4. Formulations'!$M26</f>
        <v>0</v>
      </c>
      <c r="IN27" s="38">
        <f>IF(AND(OR(ISBLANK(IN$9),IN$9=0)=FALSE,SUM($HI27:$HU27)&gt;0,IN$9='2. Protocols'!$G26),1,0)*'4. Formulations'!$M26</f>
        <v>0</v>
      </c>
      <c r="IO27" s="38">
        <f>IF(AND(OR(ISBLANK(IO$9),IO$9=0)=FALSE,SUM($HI27:$HU27)&gt;0,IO$9='2. Protocols'!$G26),1,0)*'4. Formulations'!$M26</f>
        <v>0</v>
      </c>
      <c r="IP27" s="38">
        <f>IF(AND(OR(ISBLANK(IP$9),IP$9=0)=FALSE,SUM($HI27:$HU27)&gt;0,IP$9='2. Protocols'!$G26),1,0)*'4. Formulations'!$M26</f>
        <v>0</v>
      </c>
      <c r="IQ27" s="38">
        <f>IF(AND(OR(ISBLANK(IQ$9),IQ$9=0)=FALSE,SUM($HI27:$HU27)&gt;0,IQ$9='2. Protocols'!$G26),1,0)*'4. Formulations'!$M26</f>
        <v>0</v>
      </c>
      <c r="IR27" s="38">
        <f>IF(AND(OR(ISBLANK(IR$9),IR$9=0)=FALSE,SUM($HI27:$HU27)&gt;0,IR$9='2. Protocols'!$G26),1,0)*'4. Formulations'!$M26</f>
        <v>0</v>
      </c>
      <c r="IT27" s="38">
        <f>IF(AND(OR(ISBLANK(IT$9),IT$9=0)=FALSE,IT$9=$DL27),1,0)*'4. Formulations'!$N26</f>
        <v>0</v>
      </c>
      <c r="IU27" s="38">
        <f>IF(AND(OR(ISBLANK(IU$9),IU$9=0)=FALSE,IU$9=$DL27),1,0)*'4. Formulations'!$N26</f>
        <v>0</v>
      </c>
      <c r="IV27" s="38">
        <f>IF(AND(OR(ISBLANK(IV$9),IV$9=0)=FALSE,IV$9=$DL27),1,0)*'4. Formulations'!$N26</f>
        <v>0</v>
      </c>
      <c r="IW27" s="38">
        <f>IF(AND(OR(ISBLANK(IW$9),IW$9=0)=FALSE,IW$9=$DL27),1,0)*'4. Formulations'!$N26</f>
        <v>0</v>
      </c>
      <c r="IX27" s="38">
        <f>IF(AND(OR(ISBLANK(IX$9),IX$9=0)=FALSE,IX$9=$DL27),1,0)*'4. Formulations'!$N26</f>
        <v>0</v>
      </c>
      <c r="IY27" s="38">
        <f>IF(AND(OR(ISBLANK(IY$9),IY$9=0)=FALSE,IY$9=$DL27),1,0)*'4. Formulations'!$N26</f>
        <v>0</v>
      </c>
      <c r="IZ27" s="38">
        <f>IF(AND(OR(ISBLANK(IZ$9),IZ$9=0)=FALSE,IZ$9=$DL27),1,0)*'4. Formulations'!$N26</f>
        <v>0</v>
      </c>
      <c r="JA27" s="38">
        <f>IF(AND(OR(ISBLANK(JA$9),JA$9=0)=FALSE,JA$9=$DL27),1,0)*'4. Formulations'!$N26</f>
        <v>0</v>
      </c>
      <c r="JB27" s="38">
        <f>IF(AND(OR(ISBLANK(JB$9),JB$9=0)=FALSE,JB$9=$DL27),1,0)*'4. Formulations'!$N26</f>
        <v>0</v>
      </c>
      <c r="JC27" s="38">
        <f>IF(AND(OR(ISBLANK(JC$9),JC$9=0)=FALSE,JC$9=$DL27),1,0)*'4. Formulations'!$N26</f>
        <v>0</v>
      </c>
      <c r="JD27" s="38">
        <f>IF(AND(OR(ISBLANK(JD$9),JD$9=0)=FALSE,JD$9=$DL27),1,0)*'4. Formulations'!$N26</f>
        <v>0</v>
      </c>
      <c r="JE27" s="38">
        <f>IF(AND(OR(ISBLANK(JE$9),JE$9=0)=FALSE,JE$9=$DL27),1,0)*'4. Formulations'!$N26</f>
        <v>0</v>
      </c>
      <c r="JF27" s="38">
        <f>IF(AND(OR(ISBLANK(JF$9),JF$9=0)=FALSE,JF$9=$DL27),1,0)*'4. Formulations'!$N26</f>
        <v>0</v>
      </c>
      <c r="JG27" s="38">
        <f>IF(AND(OR(ISBLANK(JG$9),JG$9=0)=FALSE,JG$9=$DL27),1,0)*'4. Formulations'!$N26</f>
        <v>0</v>
      </c>
      <c r="JH27" s="38">
        <f>IF(AND(OR(ISBLANK(JH$9),JH$9=0)=FALSE,JH$9=$DL27),1,0)*'4. Formulations'!$N26</f>
        <v>0</v>
      </c>
      <c r="JJ27" s="38">
        <f>IF(AND(OR(ISBLANK(JJ$9),JJ$9=0)=FALSE,OR(JJ$9='2. Protocols'!$C26,JJ$9='2. Protocols'!$E26,JJ$9='2. Protocols'!$G26)),1,0)*'4. Formulations'!$O26</f>
        <v>0</v>
      </c>
      <c r="JK27" s="38">
        <f>IF(AND(OR(ISBLANK(JK$9),JK$9=0)=FALSE,OR(JK$9='2. Protocols'!$C26,JK$9='2. Protocols'!$E26,JK$9='2. Protocols'!$G26)),1,0)*'4. Formulations'!$O26</f>
        <v>0</v>
      </c>
      <c r="JL27" s="38">
        <f>IF(AND(OR(ISBLANK(JL$9),JL$9=0)=FALSE,OR(JL$9='2. Protocols'!$C26,JL$9='2. Protocols'!$E26,JL$9='2. Protocols'!$G26)),1,0)*'4. Formulations'!$O26</f>
        <v>0</v>
      </c>
      <c r="JM27" s="38">
        <f>IF(AND(OR(ISBLANK(JM$9),JM$9=0)=FALSE,OR(JM$9='2. Protocols'!$C26,JM$9='2. Protocols'!$E26,JM$9='2. Protocols'!$G26)),1,0)*'4. Formulations'!$O26</f>
        <v>0</v>
      </c>
      <c r="JN27" s="38">
        <f>IF(AND(OR(ISBLANK(JN$9),JN$9=0)=FALSE,OR(JN$9='2. Protocols'!$C26,JN$9='2. Protocols'!$E26,JN$9='2. Protocols'!$G26)),1,0)*'4. Formulations'!$O26</f>
        <v>0</v>
      </c>
      <c r="JO27" s="38">
        <f>IF(AND(OR(ISBLANK(JO$9),JO$9=0)=FALSE,OR(JO$9='2. Protocols'!$C26,JO$9='2. Protocols'!$E26,JO$9='2. Protocols'!$G26)),1,0)*'4. Formulations'!$O26</f>
        <v>0</v>
      </c>
      <c r="JP27" s="38">
        <f>IF(AND(OR(ISBLANK(JP$9),JP$9=0)=FALSE,OR(JP$9='2. Protocols'!$C26,JP$9='2. Protocols'!$E26,JP$9='2. Protocols'!$G26)),1,0)*'4. Formulations'!$O26</f>
        <v>0</v>
      </c>
      <c r="JQ27" s="38">
        <f>IF(AND(OR(ISBLANK(JQ$9),JQ$9=0)=FALSE,OR(JQ$9='2. Protocols'!$C26,JQ$9='2. Protocols'!$E26,JQ$9='2. Protocols'!$G26)),1,0)*'4. Formulations'!$O26</f>
        <v>0</v>
      </c>
      <c r="JR27" s="38">
        <f>IF(AND(OR(ISBLANK(JR$9),JR$9=0)=FALSE,OR(JR$9='2. Protocols'!$C26,JR$9='2. Protocols'!$E26,JR$9='2. Protocols'!$G26)),1,0)*'4. Formulations'!$O26</f>
        <v>0</v>
      </c>
      <c r="JS27" s="38">
        <f>IF(AND(OR(ISBLANK(JS$9),JS$9=0)=FALSE,OR(JS$9='2. Protocols'!$C26,JS$9='2. Protocols'!$E26,JS$9='2. Protocols'!$G26)),1,0)*'4. Formulations'!$O26</f>
        <v>0</v>
      </c>
      <c r="JT27" s="38">
        <f>IF(AND(OR(ISBLANK(JT$9),JT$9=0)=FALSE,OR(JT$9='2. Protocols'!$C26,JT$9='2. Protocols'!$E26,JT$9='2. Protocols'!$G26)),1,0)*'4. Formulations'!$O26</f>
        <v>0</v>
      </c>
      <c r="JU27" s="38">
        <f>IF(AND(OR(ISBLANK(JU$9),JU$9=0)=FALSE,OR(JU$9='2. Protocols'!$C26,JU$9='2. Protocols'!$E26,JU$9='2. Protocols'!$G26)),1,0)*'4. Formulations'!$O26</f>
        <v>0</v>
      </c>
      <c r="JV27" s="38">
        <f>IF(AND(OR(ISBLANK(JV$9),JV$9=0)=FALSE,OR(JV$9='2. Protocols'!$C26,JV$9='2. Protocols'!$E26,JV$9='2. Protocols'!$G26)),1,0)*'4. Formulations'!$O26</f>
        <v>0</v>
      </c>
      <c r="JW27" s="38">
        <f>IF(AND(OR(ISBLANK(JW$9),JW$9=0)=FALSE,OR(JW$9='2. Protocols'!$C26,JW$9='2. Protocols'!$E26,JW$9='2. Protocols'!$G26)),1,0)*'4. Formulations'!$O26</f>
        <v>0</v>
      </c>
      <c r="JX27" s="38">
        <f>IF(AND(OR(ISBLANK(JX$9),JX$9=0)=FALSE,OR(JX$9='2. Protocols'!$C26,JX$9='2. Protocols'!$E26,JX$9='2. Protocols'!$G26)),1,0)*'4. Formulations'!$O26</f>
        <v>0</v>
      </c>
      <c r="JY27" s="38">
        <f>IF(AND(OR(ISBLANK(JY$9),JY$9=0)=FALSE,OR(JY$9='2. Protocols'!$C26,JY$9='2. Protocols'!$E26,JY$9='2. Protocols'!$G26)),1,0)*'4. Formulations'!$O26</f>
        <v>0</v>
      </c>
      <c r="JZ27" s="38">
        <f>IF(AND(OR(ISBLANK(JZ$9),JZ$9=0)=FALSE,OR(JZ$9='2. Protocols'!$C26,JZ$9='2. Protocols'!$E26,JZ$9='2. Protocols'!$G26)),1,0)*'4. Formulations'!$O26</f>
        <v>0</v>
      </c>
      <c r="KA27" s="38">
        <f>IF(AND(OR(ISBLANK(KA$9),KA$9=0)=FALSE,OR(KA$9='2. Protocols'!$C26,KA$9='2. Protocols'!$E26,KA$9='2. Protocols'!$G26)),1,0)*'4. Formulations'!$O26</f>
        <v>0</v>
      </c>
      <c r="KB27" s="38">
        <f>IF(AND(OR(ISBLANK(KB$9),KB$9=0)=FALSE,OR(KB$9='2. Protocols'!$C26,KB$9='2. Protocols'!$E26,KB$9='2. Protocols'!$G26)),1,0)*'4. Formulations'!$O26</f>
        <v>0</v>
      </c>
      <c r="KC27" s="38">
        <f>IF(AND(OR(ISBLANK(KC$9),KC$9=0)=FALSE,OR(KC$9='2. Protocols'!$C26,KC$9='2. Protocols'!$E26,KC$9='2. Protocols'!$G26)),1,0)*'4. Formulations'!$O26</f>
        <v>0</v>
      </c>
      <c r="KD27" s="38">
        <f>IF(AND(OR(ISBLANK(KD$9),KD$9=0)=FALSE,OR(KD$9='2. Protocols'!$C26,KD$9='2. Protocols'!$E26,KD$9='2. Protocols'!$G26)),1,0)*'4. Formulations'!$O26</f>
        <v>0</v>
      </c>
      <c r="KE27" s="38">
        <f>IF(AND(OR(ISBLANK(KE$9),KE$9=0)=FALSE,OR(KE$9='2. Protocols'!$C26,KE$9='2. Protocols'!$E26,KE$9='2. Protocols'!$G26)),1,0)*'4. Formulations'!$O26</f>
        <v>0</v>
      </c>
      <c r="KG27" s="38">
        <f>IF(AND(OR(ISBLANK(KG$9),KG$9=0)=FALSE,KG$9=$DK27),1,0)*'4. Formulations'!$P26</f>
        <v>0</v>
      </c>
      <c r="KH27" s="38">
        <f>IF(AND(OR(ISBLANK(KH$9),KH$9=0)=FALSE,KH$9=$DK27),1,0)*'4. Formulations'!$P26</f>
        <v>0</v>
      </c>
      <c r="KI27" s="38">
        <f>IF(AND(OR(ISBLANK(KI$9),KI$9=0)=FALSE,KI$9=$DK27),1,0)*'4. Formulations'!$P26</f>
        <v>0</v>
      </c>
      <c r="KJ27" s="38">
        <f>IF(AND(OR(ISBLANK(KJ$9),KJ$9=0)=FALSE,KJ$9=$DK27),1,0)*'4. Formulations'!$P26</f>
        <v>0</v>
      </c>
      <c r="KK27" s="38">
        <f>IF(AND(OR(ISBLANK(KK$9),KK$9=0)=FALSE,KK$9=$DK27),1,0)*'4. Formulations'!$P26</f>
        <v>0</v>
      </c>
      <c r="KL27" s="38">
        <f>IF(AND(OR(ISBLANK(KL$9),KL$9=0)=FALSE,KL$9=$DK27),1,0)*'4. Formulations'!$P26</f>
        <v>0</v>
      </c>
      <c r="KM27" s="38">
        <f>IF(AND(OR(ISBLANK(KM$9),KM$9=0)=FALSE,KM$9=$DK27),1,0)*'4. Formulations'!$P26</f>
        <v>0</v>
      </c>
      <c r="KN27" s="38">
        <f>IF(AND(OR(ISBLANK(KN$9),KN$9=0)=FALSE,KN$9=$DK27),1,0)*'4. Formulations'!$P26</f>
        <v>0</v>
      </c>
      <c r="KO27" s="38">
        <f>IF(AND(OR(ISBLANK(KO$9),KO$9=0)=FALSE,KO$9=$DK27),1,0)*'4. Formulations'!$P26</f>
        <v>0</v>
      </c>
      <c r="KP27" s="38">
        <f>IF(AND(OR(ISBLANK(KP$9),KP$9=0)=FALSE,KP$9=$DK27),1,0)*'4. Formulations'!$P26</f>
        <v>0</v>
      </c>
      <c r="KQ27" s="38">
        <f>IF(AND(OR(ISBLANK(KQ$9),KQ$9=0)=FALSE,KQ$9=$DK27),1,0)*'4. Formulations'!$P26</f>
        <v>0</v>
      </c>
      <c r="KR27" s="38">
        <f>IF(AND(OR(ISBLANK(KR$9),KR$9=0)=FALSE,KR$9=$DK27),1,0)*'4. Formulations'!$P26</f>
        <v>0</v>
      </c>
      <c r="KS27" s="38">
        <f>IF(AND(OR(ISBLANK(KS$9),KS$9=0)=FALSE,KS$9=$DK27),1,0)*'4. Formulations'!$P26</f>
        <v>0</v>
      </c>
      <c r="KU27" s="38">
        <f>IF(AND(OR(ISBLANK(KU$9),KU$9=0)=FALSE,SUM($KG27:$KS27)&gt;0,KU$9='2. Protocols'!$G26),1,0)*'4. Formulations'!$P26</f>
        <v>0</v>
      </c>
      <c r="KV27" s="38">
        <f>IF(AND(OR(ISBLANK(KV$9),KV$9=0)=FALSE,SUM($KG27:$KS27)&gt;0,KV$9='2. Protocols'!$G26),1,0)*'4. Formulations'!$P26</f>
        <v>0</v>
      </c>
      <c r="KW27" s="38">
        <f>IF(AND(OR(ISBLANK(KW$9),KW$9=0)=FALSE,SUM($KG27:$KS27)&gt;0,KW$9='2. Protocols'!$G26),1,0)*'4. Formulations'!$P26</f>
        <v>0</v>
      </c>
      <c r="KX27" s="38">
        <f>IF(AND(OR(ISBLANK(KX$9),KX$9=0)=FALSE,SUM($KG27:$KS27)&gt;0,KX$9='2. Protocols'!$G26),1,0)*'4. Formulations'!$P26</f>
        <v>0</v>
      </c>
      <c r="KY27" s="38">
        <f>IF(AND(OR(ISBLANK(KY$9),KY$9=0)=FALSE,SUM($KG27:$KS27)&gt;0,KY$9='2. Protocols'!$G26),1,0)*'4. Formulations'!$P26</f>
        <v>0</v>
      </c>
      <c r="KZ27" s="38">
        <f>IF(AND(OR(ISBLANK(KZ$9),KZ$9=0)=FALSE,SUM($KG27:$KS27)&gt;0,KZ$9='2. Protocols'!$G26),1,0)*'4. Formulations'!$P26</f>
        <v>0</v>
      </c>
      <c r="LA27" s="38">
        <f>IF(AND(OR(ISBLANK(LA$9),LA$9=0)=FALSE,SUM($KG27:$KS27)&gt;0,LA$9='2. Protocols'!$G26),1,0)*'4. Formulations'!$P26</f>
        <v>0</v>
      </c>
      <c r="LB27" s="38">
        <f>IF(AND(OR(ISBLANK(LB$9),LB$9=0)=FALSE,SUM($KG27:$KS27)&gt;0,LB$9='2. Protocols'!$G26),1,0)*'4. Formulations'!$P26</f>
        <v>0</v>
      </c>
      <c r="LC27" s="38">
        <f>IF(AND(OR(ISBLANK(LC$9),LC$9=0)=FALSE,SUM($KG27:$KS27)&gt;0,LC$9='2. Protocols'!$G26),1,0)*'4. Formulations'!$P26</f>
        <v>0</v>
      </c>
      <c r="LD27" s="38">
        <f>IF(AND(OR(ISBLANK(LD$9),LD$9=0)=FALSE,SUM($KG27:$KS27)&gt;0,LD$9='2. Protocols'!$G26),1,0)*'4. Formulations'!$P26</f>
        <v>0</v>
      </c>
      <c r="LE27" s="38">
        <f>IF(AND(OR(ISBLANK(LE$9),LE$9=0)=FALSE,SUM($KG27:$KS27)&gt;0,LE$9='2. Protocols'!$G26),1,0)*'4. Formulations'!$P26</f>
        <v>0</v>
      </c>
      <c r="LF27" s="38">
        <f>IF(AND(OR(ISBLANK(LF$9),LF$9=0)=FALSE,SUM($KG27:$KS27)&gt;0,LF$9='2. Protocols'!$G26),1,0)*'4. Formulations'!$P26</f>
        <v>0</v>
      </c>
      <c r="LG27" s="38">
        <f>IF(AND(OR(ISBLANK(LG$9),LG$9=0)=FALSE,SUM($KG27:$KS27)&gt;0,LG$9='2. Protocols'!$G26),1,0)*'4. Formulations'!$P26</f>
        <v>0</v>
      </c>
      <c r="LH27" s="38">
        <f>IF(AND(OR(ISBLANK(LH$9),LH$9=0)=FALSE,SUM($KG27:$KS27)&gt;0,LH$9='2. Protocols'!$G26),1,0)*'4. Formulations'!$P26</f>
        <v>0</v>
      </c>
      <c r="LI27" s="38">
        <f>IF(AND(OR(ISBLANK(LI$9),LI$9=0)=FALSE,SUM($KG27:$KS27)&gt;0,LI$9='2. Protocols'!$G26),1,0)*'4. Formulations'!$P26</f>
        <v>0</v>
      </c>
      <c r="LJ27" s="38">
        <f>IF(AND(OR(ISBLANK(LJ$9),LJ$9=0)=FALSE,SUM($KG27:$KS27)&gt;0,LJ$9='2. Protocols'!$G26),1,0)*'4. Formulations'!$P26</f>
        <v>0</v>
      </c>
      <c r="LK27" s="38">
        <f>IF(AND(OR(ISBLANK(LK$9),LK$9=0)=FALSE,SUM($KG27:$KS27)&gt;0,LK$9='2. Protocols'!$G26),1,0)*'4. Formulations'!$P26</f>
        <v>0</v>
      </c>
      <c r="LL27" s="38">
        <f>IF(AND(OR(ISBLANK(LL$9),LL$9=0)=FALSE,SUM($KG27:$KS27)&gt;0,LL$9='2. Protocols'!$G26),1,0)*'4. Formulations'!$P26</f>
        <v>0</v>
      </c>
      <c r="LM27" s="38">
        <f>IF(AND(OR(ISBLANK(LM$9),LM$9=0)=FALSE,SUM($KG27:$KS27)&gt;0,LM$9='2. Protocols'!$G26),1,0)*'4. Formulations'!$P26</f>
        <v>0</v>
      </c>
      <c r="LN27" s="38">
        <f>IF(AND(OR(ISBLANK(LN$9),LN$9=0)=FALSE,SUM($KG27:$KS27)&gt;0,LN$9='2. Protocols'!$G26),1,0)*'4. Formulations'!$P26</f>
        <v>0</v>
      </c>
      <c r="LO27" s="38">
        <f>IF(AND(OR(ISBLANK(LO$9),LO$9=0)=FALSE,SUM($KG27:$KS27)&gt;0,LO$9='2. Protocols'!$G26),1,0)*'4. Formulations'!$P26</f>
        <v>0</v>
      </c>
      <c r="LP27" s="38">
        <f>IF(AND(OR(ISBLANK(LP$9),LP$9=0)=FALSE,SUM($KG27:$KS27)&gt;0,LP$9='2. Protocols'!$G26),1,0)*'4. Formulations'!$P26</f>
        <v>0</v>
      </c>
      <c r="LR27" s="38">
        <f>IF(AND(OR(ISBLANK(LR$9),LR$9=0)=FALSE,LR$9=$DL27),1,0)*'4. Formulations'!$Q26</f>
        <v>0</v>
      </c>
      <c r="LS27" s="38">
        <f>IF(AND(OR(ISBLANK(LS$9),LS$9=0)=FALSE,LS$9=$DL27),1,0)*'4. Formulations'!$Q26</f>
        <v>0</v>
      </c>
      <c r="LT27" s="38">
        <f>IF(AND(OR(ISBLANK(LT$9),LT$9=0)=FALSE,LT$9=$DL27),1,0)*'4. Formulations'!$Q26</f>
        <v>0</v>
      </c>
      <c r="LU27" s="38">
        <f>IF(AND(OR(ISBLANK(LU$9),LU$9=0)=FALSE,LU$9=$DL27),1,0)*'4. Formulations'!$Q26</f>
        <v>0</v>
      </c>
      <c r="LV27" s="38">
        <f>IF(AND(OR(ISBLANK(LV$9),LV$9=0)=FALSE,LV$9=$DL27),1,0)*'4. Formulations'!$Q26</f>
        <v>0</v>
      </c>
      <c r="LW27" s="38">
        <f>IF(AND(OR(ISBLANK(LW$9),LW$9=0)=FALSE,LW$9=$DL27),1,0)*'4. Formulations'!$Q26</f>
        <v>0</v>
      </c>
      <c r="LX27" s="38">
        <f>IF(AND(OR(ISBLANK(LX$9),LX$9=0)=FALSE,LX$9=$DL27),1,0)*'4. Formulations'!$Q26</f>
        <v>0</v>
      </c>
      <c r="LY27" s="38">
        <f>IF(AND(OR(ISBLANK(LY$9),LY$9=0)=FALSE,LY$9=$DL27),1,0)*'4. Formulations'!$Q26</f>
        <v>0</v>
      </c>
      <c r="LZ27" s="38">
        <f>IF(AND(OR(ISBLANK(LZ$9),LZ$9=0)=FALSE,LZ$9=$DL27),1,0)*'4. Formulations'!$Q26</f>
        <v>0</v>
      </c>
      <c r="MA27" s="38">
        <f>IF(AND(OR(ISBLANK(MA$9),MA$9=0)=FALSE,MA$9=$DL27),1,0)*'4. Formulations'!$Q26</f>
        <v>0</v>
      </c>
      <c r="MB27" s="38">
        <f>IF(AND(OR(ISBLANK(MB$9),MB$9=0)=FALSE,MB$9=$DL27),1,0)*'4. Formulations'!$Q26</f>
        <v>0</v>
      </c>
      <c r="MC27" s="38">
        <f>IF(AND(OR(ISBLANK(MC$9),MC$9=0)=FALSE,MC$9=$DL27),1,0)*'4. Formulations'!$Q26</f>
        <v>0</v>
      </c>
      <c r="MD27" s="38">
        <f>IF(AND(OR(ISBLANK(MD$9),MD$9=0)=FALSE,MD$9=$DL27),1,0)*'4. Formulations'!$Q26</f>
        <v>0</v>
      </c>
      <c r="ME27" s="38">
        <f>IF(AND(OR(ISBLANK(ME$9),ME$9=0)=FALSE,ME$9=$DL27),1,0)*'4. Formulations'!$Q26</f>
        <v>0</v>
      </c>
      <c r="MF27" s="38">
        <f>IF(AND(OR(ISBLANK(MF$9),MF$9=0)=FALSE,MF$9=$DL27),1,0)*'4. Formulations'!$Q26</f>
        <v>0</v>
      </c>
    </row>
    <row r="28" spans="2:344" outlineLevel="1" x14ac:dyDescent="0.3">
      <c r="B28" s="2"/>
      <c r="C28" s="129" t="str">
        <f>IF('2. Protocols'!C27&amp;"+"&amp;'2. Protocols'!E27&amp;"+"&amp;'2. Protocols'!G27="++","",'2. Protocols'!C27&amp;"+"&amp;'2. Protocols'!E27&amp;"+"&amp;'2. Protocols'!G27)</f>
        <v/>
      </c>
      <c r="D28" s="18"/>
      <c r="F28" s="114" t="str">
        <f>IFERROR('2. Protocols'!J27*'1. General Inputs'!$J$6,"")</f>
        <v/>
      </c>
      <c r="G28" s="114" t="str">
        <f>IFERROR(MAX(F28*(1+'1. General Inputs'!$AW$16+HLOOKUP(G$7,'1. General Inputs'!$AW$10:$AY$12,ROWS('1. General Inputs'!$AU$10:$AU$12),0))+(CHOOSE(G$7,'1. General Inputs'!$J$8,'1. General Inputs'!$L$8,'1. General Inputs'!$N$8)/12)*CHOOSE(G$7,'2. Protocols'!$K27,'2. Protocols'!$L27,'2. Protocols'!$M27)+'3. ARV Substitutions'!L53,0),"")</f>
        <v/>
      </c>
      <c r="H28" s="114" t="str">
        <f>IFERROR(MAX(G28*(1+'1. General Inputs'!$AW$16+HLOOKUP(H$7,'1. General Inputs'!$AW$10:$AY$12,ROWS('1. General Inputs'!$AU$10:$AU$12),0))+(CHOOSE(H$7,'1. General Inputs'!$J$8,'1. General Inputs'!$L$8,'1. General Inputs'!$N$8)/12)*CHOOSE(H$7,'2. Protocols'!$K27,'2. Protocols'!$L27,'2. Protocols'!$M27)+'3. ARV Substitutions'!M53,0),"")</f>
        <v/>
      </c>
      <c r="I28" s="114" t="str">
        <f>IFERROR(MAX(H28*(1+'1. General Inputs'!$AW$16+HLOOKUP(I$7,'1. General Inputs'!$AW$10:$AY$12,ROWS('1. General Inputs'!$AU$10:$AU$12),0))+(CHOOSE(I$7,'1. General Inputs'!$J$8,'1. General Inputs'!$L$8,'1. General Inputs'!$N$8)/12)*CHOOSE(I$7,'2. Protocols'!$K27,'2. Protocols'!$L27,'2. Protocols'!$M27)+'3. ARV Substitutions'!N53,0),"")</f>
        <v/>
      </c>
      <c r="J28" s="114" t="str">
        <f>IFERROR(MAX(I28*(1+'1. General Inputs'!$AW$16+HLOOKUP(J$7,'1. General Inputs'!$AW$10:$AY$12,ROWS('1. General Inputs'!$AU$10:$AU$12),0))+(CHOOSE(J$7,'1. General Inputs'!$J$8,'1. General Inputs'!$L$8,'1. General Inputs'!$N$8)/12)*CHOOSE(J$7,'2. Protocols'!$K27,'2. Protocols'!$L27,'2. Protocols'!$M27)+'3. ARV Substitutions'!O53,0),"")</f>
        <v/>
      </c>
      <c r="K28" s="114" t="str">
        <f>IFERROR(MAX(J28*(1+'1. General Inputs'!$AW$16+HLOOKUP(K$7,'1. General Inputs'!$AW$10:$AY$12,ROWS('1. General Inputs'!$AU$10:$AU$12),0))+(CHOOSE(K$7,'1. General Inputs'!$J$8,'1. General Inputs'!$L$8,'1. General Inputs'!$N$8)/12)*CHOOSE(K$7,'2. Protocols'!$K27,'2. Protocols'!$L27,'2. Protocols'!$M27)+'3. ARV Substitutions'!P53,0),"")</f>
        <v/>
      </c>
      <c r="L28" s="114" t="str">
        <f>IFERROR(MAX(K28*(1+'1. General Inputs'!$AW$16+HLOOKUP(L$7,'1. General Inputs'!$AW$10:$AY$12,ROWS('1. General Inputs'!$AU$10:$AU$12),0))+(CHOOSE(L$7,'1. General Inputs'!$J$8,'1. General Inputs'!$L$8,'1. General Inputs'!$N$8)/12)*CHOOSE(L$7,'2. Protocols'!$K27,'2. Protocols'!$L27,'2. Protocols'!$M27)+'3. ARV Substitutions'!Q53,0),"")</f>
        <v/>
      </c>
      <c r="M28" s="114" t="str">
        <f>IFERROR(MAX(L28*(1+'1. General Inputs'!$AW$16+HLOOKUP(M$7,'1. General Inputs'!$AW$10:$AY$12,ROWS('1. General Inputs'!$AU$10:$AU$12),0))+(CHOOSE(M$7,'1. General Inputs'!$J$8,'1. General Inputs'!$L$8,'1. General Inputs'!$N$8)/12)*CHOOSE(M$7,'2. Protocols'!$K27,'2. Protocols'!$L27,'2. Protocols'!$M27)+'3. ARV Substitutions'!R53,0),"")</f>
        <v/>
      </c>
      <c r="N28" s="114" t="str">
        <f>IFERROR(MAX(M28*(1+'1. General Inputs'!$AW$16+HLOOKUP(N$7,'1. General Inputs'!$AW$10:$AY$12,ROWS('1. General Inputs'!$AU$10:$AU$12),0))+(CHOOSE(N$7,'1. General Inputs'!$J$8,'1. General Inputs'!$L$8,'1. General Inputs'!$N$8)/12)*CHOOSE(N$7,'2. Protocols'!$K27,'2. Protocols'!$L27,'2. Protocols'!$M27)+'3. ARV Substitutions'!S53,0),"")</f>
        <v/>
      </c>
      <c r="O28" s="114" t="str">
        <f>IFERROR(MAX(N28*(1+'1. General Inputs'!$AW$16+HLOOKUP(O$7,'1. General Inputs'!$AW$10:$AY$12,ROWS('1. General Inputs'!$AU$10:$AU$12),0))+(CHOOSE(O$7,'1. General Inputs'!$J$8,'1. General Inputs'!$L$8,'1. General Inputs'!$N$8)/12)*CHOOSE(O$7,'2. Protocols'!$K27,'2. Protocols'!$L27,'2. Protocols'!$M27)+'3. ARV Substitutions'!T53,0),"")</f>
        <v/>
      </c>
      <c r="P28" s="114" t="str">
        <f>IFERROR(MAX(O28*(1+'1. General Inputs'!$AW$16+HLOOKUP(P$7,'1. General Inputs'!$AW$10:$AY$12,ROWS('1. General Inputs'!$AU$10:$AU$12),0))+(CHOOSE(P$7,'1. General Inputs'!$J$8,'1. General Inputs'!$L$8,'1. General Inputs'!$N$8)/12)*CHOOSE(P$7,'2. Protocols'!$K27,'2. Protocols'!$L27,'2. Protocols'!$M27)+'3. ARV Substitutions'!U53,0),"")</f>
        <v/>
      </c>
      <c r="Q28" s="114" t="str">
        <f>IFERROR(MAX(P28*(1+'1. General Inputs'!$AW$16+HLOOKUP(Q$7,'1. General Inputs'!$AW$10:$AY$12,ROWS('1. General Inputs'!$AU$10:$AU$12),0))+(CHOOSE(Q$7,'1. General Inputs'!$J$8,'1. General Inputs'!$L$8,'1. General Inputs'!$N$8)/12)*CHOOSE(Q$7,'2. Protocols'!$K27,'2. Protocols'!$L27,'2. Protocols'!$M27)+'3. ARV Substitutions'!V53,0),"")</f>
        <v/>
      </c>
      <c r="R28" s="114" t="str">
        <f>IFERROR(MAX(Q28*(1+'1. General Inputs'!$AW$16+HLOOKUP(R$7,'1. General Inputs'!$AW$10:$AY$12,ROWS('1. General Inputs'!$AU$10:$AU$12),0))+(CHOOSE(R$7,'1. General Inputs'!$J$8,'1. General Inputs'!$L$8,'1. General Inputs'!$N$8)/12)*CHOOSE(R$7,'2. Protocols'!$K27,'2. Protocols'!$L27,'2. Protocols'!$M27)+'3. ARV Substitutions'!W53,0),"")</f>
        <v/>
      </c>
      <c r="S28" s="114" t="str">
        <f>IFERROR(MAX(R28*(1+'1. General Inputs'!$AW$16+HLOOKUP(S$7,'1. General Inputs'!$AW$10:$AY$12,ROWS('1. General Inputs'!$AU$10:$AU$12),0))+(CHOOSE(S$7,'1. General Inputs'!$J$8,'1. General Inputs'!$L$8,'1. General Inputs'!$N$8)/12)*CHOOSE(S$7,'2. Protocols'!$K27,'2. Protocols'!$L27,'2. Protocols'!$M27)+'3. ARV Substitutions'!X53,0),"")</f>
        <v/>
      </c>
      <c r="T28" s="114" t="str">
        <f>IFERROR(MAX(S28*(1+'1. General Inputs'!$AW$16+HLOOKUP(T$7,'1. General Inputs'!$AW$10:$AY$12,ROWS('1. General Inputs'!$AU$10:$AU$12),0))+(CHOOSE(T$7,'1. General Inputs'!$J$8,'1. General Inputs'!$L$8,'1. General Inputs'!$N$8)/12)*CHOOSE(T$7,'2. Protocols'!$K27,'2. Protocols'!$L27,'2. Protocols'!$M27)+'3. ARV Substitutions'!Y53,0),"")</f>
        <v/>
      </c>
      <c r="U28" s="114" t="str">
        <f>IFERROR(MAX(T28*(1+'1. General Inputs'!$AW$16+HLOOKUP(U$7,'1. General Inputs'!$AW$10:$AY$12,ROWS('1. General Inputs'!$AU$10:$AU$12),0))+(CHOOSE(U$7,'1. General Inputs'!$J$8,'1. General Inputs'!$L$8,'1. General Inputs'!$N$8)/12)*CHOOSE(U$7,'2. Protocols'!$K27,'2. Protocols'!$L27,'2. Protocols'!$M27)+'3. ARV Substitutions'!Z53,0),"")</f>
        <v/>
      </c>
      <c r="V28" s="114" t="str">
        <f>IFERROR(MAX(U28*(1+'1. General Inputs'!$AW$16+HLOOKUP(V$7,'1. General Inputs'!$AW$10:$AY$12,ROWS('1. General Inputs'!$AU$10:$AU$12),0))+(CHOOSE(V$7,'1. General Inputs'!$J$8,'1. General Inputs'!$L$8,'1. General Inputs'!$N$8)/12)*CHOOSE(V$7,'2. Protocols'!$K27,'2. Protocols'!$L27,'2. Protocols'!$M27)+'3. ARV Substitutions'!AA53,0),"")</f>
        <v/>
      </c>
      <c r="W28" s="114" t="str">
        <f>IFERROR(MAX(V28*(1+'1. General Inputs'!$AW$16+HLOOKUP(W$7,'1. General Inputs'!$AW$10:$AY$12,ROWS('1. General Inputs'!$AU$10:$AU$12),0))+(CHOOSE(W$7,'1. General Inputs'!$J$8,'1. General Inputs'!$L$8,'1. General Inputs'!$N$8)/12)*CHOOSE(W$7,'2. Protocols'!$K27,'2. Protocols'!$L27,'2. Protocols'!$M27)+'3. ARV Substitutions'!AB53,0),"")</f>
        <v/>
      </c>
      <c r="X28" s="114" t="str">
        <f>IFERROR(MAX(W28*(1+'1. General Inputs'!$AW$16+HLOOKUP(X$7,'1. General Inputs'!$AW$10:$AY$12,ROWS('1. General Inputs'!$AU$10:$AU$12),0))+(CHOOSE(X$7,'1. General Inputs'!$J$8,'1. General Inputs'!$L$8,'1. General Inputs'!$N$8)/12)*CHOOSE(X$7,'2. Protocols'!$K27,'2. Protocols'!$L27,'2. Protocols'!$M27)+'3. ARV Substitutions'!AC53,0),"")</f>
        <v/>
      </c>
      <c r="Y28" s="114" t="str">
        <f>IFERROR(MAX(X28*(1+'1. General Inputs'!$AW$16+HLOOKUP(Y$7,'1. General Inputs'!$AW$10:$AY$12,ROWS('1. General Inputs'!$AU$10:$AU$12),0))+(CHOOSE(Y$7,'1. General Inputs'!$J$8,'1. General Inputs'!$L$8,'1. General Inputs'!$N$8)/12)*CHOOSE(Y$7,'2. Protocols'!$K27,'2. Protocols'!$L27,'2. Protocols'!$M27)+'3. ARV Substitutions'!AD53,0),"")</f>
        <v/>
      </c>
      <c r="Z28" s="114" t="str">
        <f>IFERROR(MAX(Y28*(1+'1. General Inputs'!$AW$16+HLOOKUP(Z$7,'1. General Inputs'!$AW$10:$AY$12,ROWS('1. General Inputs'!$AU$10:$AU$12),0))+(CHOOSE(Z$7,'1. General Inputs'!$J$8,'1. General Inputs'!$L$8,'1. General Inputs'!$N$8)/12)*CHOOSE(Z$7,'2. Protocols'!$K27,'2. Protocols'!$L27,'2. Protocols'!$M27)+'3. ARV Substitutions'!AE53,0),"")</f>
        <v/>
      </c>
      <c r="AA28" s="114" t="str">
        <f>IFERROR(MAX(Z28*(1+'1. General Inputs'!$AW$16+HLOOKUP(AA$7,'1. General Inputs'!$AW$10:$AY$12,ROWS('1. General Inputs'!$AU$10:$AU$12),0))+(CHOOSE(AA$7,'1. General Inputs'!$J$8,'1. General Inputs'!$L$8,'1. General Inputs'!$N$8)/12)*CHOOSE(AA$7,'2. Protocols'!$K27,'2. Protocols'!$L27,'2. Protocols'!$M27)+'3. ARV Substitutions'!AF53,0),"")</f>
        <v/>
      </c>
      <c r="AB28" s="114" t="str">
        <f>IFERROR(MAX(AA28*(1+'1. General Inputs'!$AW$16+HLOOKUP(AB$7,'1. General Inputs'!$AW$10:$AY$12,ROWS('1. General Inputs'!$AU$10:$AU$12),0))+(CHOOSE(AB$7,'1. General Inputs'!$J$8,'1. General Inputs'!$L$8,'1. General Inputs'!$N$8)/12)*CHOOSE(AB$7,'2. Protocols'!$K27,'2. Protocols'!$L27,'2. Protocols'!$M27)+'3. ARV Substitutions'!AG53,0),"")</f>
        <v/>
      </c>
      <c r="AC28" s="114" t="str">
        <f>IFERROR(MAX(AB28*(1+'1. General Inputs'!$AW$16+HLOOKUP(AC$7,'1. General Inputs'!$AW$10:$AY$12,ROWS('1. General Inputs'!$AU$10:$AU$12),0))+(CHOOSE(AC$7,'1. General Inputs'!$J$8,'1. General Inputs'!$L$8,'1. General Inputs'!$N$8)/12)*CHOOSE(AC$7,'2. Protocols'!$K27,'2. Protocols'!$L27,'2. Protocols'!$M27)+'3. ARV Substitutions'!AH53,0),"")</f>
        <v/>
      </c>
      <c r="AD28" s="114" t="str">
        <f>IFERROR(MAX(AC28*(1+'1. General Inputs'!$AW$16+HLOOKUP(AD$7,'1. General Inputs'!$AW$10:$AY$12,ROWS('1. General Inputs'!$AU$10:$AU$12),0))+(CHOOSE(AD$7,'1. General Inputs'!$J$8,'1. General Inputs'!$L$8,'1. General Inputs'!$N$8)/12)*CHOOSE(AD$7,'2. Protocols'!$K27,'2. Protocols'!$L27,'2. Protocols'!$M27)+'3. ARV Substitutions'!AI53,0),"")</f>
        <v/>
      </c>
      <c r="AE28" s="114" t="str">
        <f>IFERROR(MAX(AD28*(1+'1. General Inputs'!$AW$16+HLOOKUP(AE$7,'1. General Inputs'!$AW$10:$AY$12,ROWS('1. General Inputs'!$AU$10:$AU$12),0))+(CHOOSE(AE$7,'1. General Inputs'!$J$8,'1. General Inputs'!$L$8,'1. General Inputs'!$N$8)/12)*CHOOSE(AE$7,'2. Protocols'!$K27,'2. Protocols'!$L27,'2. Protocols'!$M27)+'3. ARV Substitutions'!AJ53,0),"")</f>
        <v/>
      </c>
      <c r="AF28" s="114" t="str">
        <f>IFERROR(MAX(AE28*(1+'1. General Inputs'!$AW$16+HLOOKUP(AF$7,'1. General Inputs'!$AW$10:$AY$12,ROWS('1. General Inputs'!$AU$10:$AU$12),0))+(CHOOSE(AF$7,'1. General Inputs'!$J$8,'1. General Inputs'!$L$8,'1. General Inputs'!$N$8)/12)*CHOOSE(AF$7,'2. Protocols'!$K27,'2. Protocols'!$L27,'2. Protocols'!$M27)+'3. ARV Substitutions'!AK53,0),"")</f>
        <v/>
      </c>
      <c r="AG28" s="114" t="str">
        <f>IFERROR(MAX(AF28*(1+'1. General Inputs'!$AW$16+HLOOKUP(AG$7,'1. General Inputs'!$AW$10:$AY$12,ROWS('1. General Inputs'!$AU$10:$AU$12),0))+(CHOOSE(AG$7,'1. General Inputs'!$J$8,'1. General Inputs'!$L$8,'1. General Inputs'!$N$8)/12)*CHOOSE(AG$7,'2. Protocols'!$K27,'2. Protocols'!$L27,'2. Protocols'!$M27)+'3. ARV Substitutions'!AL53,0),"")</f>
        <v/>
      </c>
      <c r="AH28" s="114" t="str">
        <f>IFERROR(MAX(AG28*(1+'1. General Inputs'!$AW$16+HLOOKUP(AH$7,'1. General Inputs'!$AW$10:$AY$12,ROWS('1. General Inputs'!$AU$10:$AU$12),0))+(CHOOSE(AH$7,'1. General Inputs'!$J$8,'1. General Inputs'!$L$8,'1. General Inputs'!$N$8)/12)*CHOOSE(AH$7,'2. Protocols'!$K27,'2. Protocols'!$L27,'2. Protocols'!$M27)+'3. ARV Substitutions'!AM53,0),"")</f>
        <v/>
      </c>
      <c r="AI28" s="114" t="str">
        <f>IFERROR(MAX(AH28*(1+'1. General Inputs'!$AW$16+HLOOKUP(AI$7,'1. General Inputs'!$AW$10:$AY$12,ROWS('1. General Inputs'!$AU$10:$AU$12),0))+(CHOOSE(AI$7,'1. General Inputs'!$J$8,'1. General Inputs'!$L$8,'1. General Inputs'!$N$8)/12)*CHOOSE(AI$7,'2. Protocols'!$K27,'2. Protocols'!$L27,'2. Protocols'!$M27)+'3. ARV Substitutions'!AN53,0),"")</f>
        <v/>
      </c>
      <c r="AJ28" s="114" t="str">
        <f>IFERROR(MAX(AI28*(1+'1. General Inputs'!$AW$16+HLOOKUP(AJ$7,'1. General Inputs'!$AW$10:$AY$12,ROWS('1. General Inputs'!$AU$10:$AU$12),0))+(CHOOSE(AJ$7,'1. General Inputs'!$J$8,'1. General Inputs'!$L$8,'1. General Inputs'!$N$8)/12)*CHOOSE(AJ$7,'2. Protocols'!$K27,'2. Protocols'!$L27,'2. Protocols'!$M27)+'3. ARV Substitutions'!AO53,0),"")</f>
        <v/>
      </c>
      <c r="AK28" s="114" t="str">
        <f>IFERROR(MAX(AJ28*(1+'1. General Inputs'!$AW$16+HLOOKUP(AK$7,'1. General Inputs'!$AW$10:$AY$12,ROWS('1. General Inputs'!$AU$10:$AU$12),0))+(CHOOSE(AK$7,'1. General Inputs'!$J$8,'1. General Inputs'!$L$8,'1. General Inputs'!$N$8)/12)*CHOOSE(AK$7,'2. Protocols'!$K27,'2. Protocols'!$L27,'2. Protocols'!$M27)+'3. ARV Substitutions'!AP53,0),"")</f>
        <v/>
      </c>
      <c r="AL28" s="114" t="str">
        <f>IFERROR(MAX(AK28*(1+'1. General Inputs'!$AW$16+HLOOKUP(AL$7,'1. General Inputs'!$AW$10:$AY$12,ROWS('1. General Inputs'!$AU$10:$AU$12),0))+(CHOOSE(AL$7,'1. General Inputs'!$J$8,'1. General Inputs'!$L$8,'1. General Inputs'!$N$8)/12)*CHOOSE(AL$7,'2. Protocols'!$K27,'2. Protocols'!$L27,'2. Protocols'!$M27)+'3. ARV Substitutions'!AQ53,0),"")</f>
        <v/>
      </c>
      <c r="AM28" s="114" t="str">
        <f>IFERROR(MAX(AL28*(1+'1. General Inputs'!$AW$16+HLOOKUP(AM$7,'1. General Inputs'!$AW$10:$AY$12,ROWS('1. General Inputs'!$AU$10:$AU$12),0))+(CHOOSE(AM$7,'1. General Inputs'!$J$8,'1. General Inputs'!$L$8,'1. General Inputs'!$N$8)/12)*CHOOSE(AM$7,'2. Protocols'!$K27,'2. Protocols'!$L27,'2. Protocols'!$M27)+'3. ARV Substitutions'!AR53,0),"")</f>
        <v/>
      </c>
      <c r="AN28" s="114" t="str">
        <f>IFERROR(MAX(AM28*(1+'1. General Inputs'!$AW$16+HLOOKUP(AN$7,'1. General Inputs'!$AW$10:$AY$12,ROWS('1. General Inputs'!$AU$10:$AU$12),0))+(CHOOSE(AN$7,'1. General Inputs'!$J$8,'1. General Inputs'!$L$8,'1. General Inputs'!$N$8)/12)*CHOOSE(AN$7,'2. Protocols'!$K27,'2. Protocols'!$L27,'2. Protocols'!$M27)+'3. ARV Substitutions'!AS53,0),"")</f>
        <v/>
      </c>
      <c r="AO28" s="114" t="str">
        <f>IFERROR(MAX(AN28*(1+'1. General Inputs'!$AW$16+HLOOKUP(AO$7,'1. General Inputs'!$AW$10:$AY$12,ROWS('1. General Inputs'!$AU$10:$AU$12),0))+(CHOOSE(AO$7,'1. General Inputs'!$J$8,'1. General Inputs'!$L$8,'1. General Inputs'!$N$8)/12)*CHOOSE(AO$7,'2. Protocols'!$K27,'2. Protocols'!$L27,'2. Protocols'!$M27)+'3. ARV Substitutions'!AT53,0),"")</f>
        <v/>
      </c>
      <c r="AP28" s="114" t="str">
        <f>IFERROR(MAX(AO28*(1+'1. General Inputs'!$AW$16+HLOOKUP(AP$7,'1. General Inputs'!$AW$10:$AY$12,ROWS('1. General Inputs'!$AU$10:$AU$12),0))+(CHOOSE(AP$7,'1. General Inputs'!$J$8,'1. General Inputs'!$L$8,'1. General Inputs'!$N$8)/12)*CHOOSE(AP$7,'2. Protocols'!$K27,'2. Protocols'!$L27,'2. Protocols'!$M27)+'3. ARV Substitutions'!AU53,0),"")</f>
        <v/>
      </c>
      <c r="BZ28" s="88" t="e">
        <f t="shared" si="11"/>
        <v>#VALUE!</v>
      </c>
      <c r="CA28" s="88" t="e">
        <f t="shared" si="12"/>
        <v>#VALUE!</v>
      </c>
      <c r="CB28" s="88" t="e">
        <f t="shared" si="13"/>
        <v>#VALUE!</v>
      </c>
      <c r="CC28" s="88" t="e">
        <f t="shared" si="14"/>
        <v>#VALUE!</v>
      </c>
      <c r="CD28" s="88" t="e">
        <f t="shared" si="15"/>
        <v>#VALUE!</v>
      </c>
      <c r="CE28" s="88" t="e">
        <f t="shared" si="16"/>
        <v>#VALUE!</v>
      </c>
      <c r="CF28" s="88" t="e">
        <f t="shared" si="17"/>
        <v>#VALUE!</v>
      </c>
      <c r="CG28" s="88" t="e">
        <f t="shared" si="18"/>
        <v>#VALUE!</v>
      </c>
      <c r="CH28" s="88" t="e">
        <f t="shared" si="19"/>
        <v>#VALUE!</v>
      </c>
      <c r="CI28" s="88" t="e">
        <f t="shared" si="20"/>
        <v>#VALUE!</v>
      </c>
      <c r="CJ28" s="88" t="e">
        <f t="shared" si="21"/>
        <v>#VALUE!</v>
      </c>
      <c r="CK28" s="88" t="e">
        <f t="shared" si="22"/>
        <v>#VALUE!</v>
      </c>
      <c r="CL28" s="88" t="e">
        <f t="shared" si="23"/>
        <v>#VALUE!</v>
      </c>
      <c r="CM28" s="88" t="e">
        <f t="shared" si="24"/>
        <v>#VALUE!</v>
      </c>
      <c r="CN28" s="88" t="e">
        <f t="shared" si="25"/>
        <v>#VALUE!</v>
      </c>
      <c r="CO28" s="88" t="e">
        <f t="shared" si="26"/>
        <v>#VALUE!</v>
      </c>
      <c r="CP28" s="88" t="e">
        <f t="shared" si="27"/>
        <v>#VALUE!</v>
      </c>
      <c r="CQ28" s="88" t="e">
        <f t="shared" si="28"/>
        <v>#VALUE!</v>
      </c>
      <c r="CR28" s="88" t="e">
        <f t="shared" si="29"/>
        <v>#VALUE!</v>
      </c>
      <c r="CS28" s="88" t="e">
        <f t="shared" si="30"/>
        <v>#VALUE!</v>
      </c>
      <c r="CT28" s="88" t="e">
        <f t="shared" si="31"/>
        <v>#VALUE!</v>
      </c>
      <c r="CU28" s="88" t="e">
        <f t="shared" si="32"/>
        <v>#VALUE!</v>
      </c>
      <c r="CV28" s="88" t="e">
        <f t="shared" si="33"/>
        <v>#VALUE!</v>
      </c>
      <c r="CW28" s="88" t="e">
        <f t="shared" si="34"/>
        <v>#VALUE!</v>
      </c>
      <c r="CX28" s="88" t="e">
        <f t="shared" si="35"/>
        <v>#VALUE!</v>
      </c>
      <c r="CY28" s="88" t="e">
        <f t="shared" si="36"/>
        <v>#VALUE!</v>
      </c>
      <c r="CZ28" s="88" t="e">
        <f t="shared" si="37"/>
        <v>#VALUE!</v>
      </c>
      <c r="DA28" s="88" t="e">
        <f t="shared" si="38"/>
        <v>#VALUE!</v>
      </c>
      <c r="DB28" s="88" t="e">
        <f t="shared" si="39"/>
        <v>#VALUE!</v>
      </c>
      <c r="DC28" s="88" t="e">
        <f t="shared" si="40"/>
        <v>#VALUE!</v>
      </c>
      <c r="DD28" s="88" t="e">
        <f t="shared" si="41"/>
        <v>#VALUE!</v>
      </c>
      <c r="DE28" s="88" t="e">
        <f t="shared" si="42"/>
        <v>#VALUE!</v>
      </c>
      <c r="DF28" s="88" t="e">
        <f t="shared" si="43"/>
        <v>#VALUE!</v>
      </c>
      <c r="DG28" s="88" t="e">
        <f t="shared" si="44"/>
        <v>#VALUE!</v>
      </c>
      <c r="DH28" s="88" t="e">
        <f t="shared" si="45"/>
        <v>#VALUE!</v>
      </c>
      <c r="DI28" s="88" t="e">
        <f t="shared" si="46"/>
        <v>#VALUE!</v>
      </c>
      <c r="DK28" s="27" t="str">
        <f>CONCATENATE('2. Protocols'!C27, '2. Protocols'!D27, '2. Protocols'!E27)</f>
        <v>+</v>
      </c>
      <c r="DL28" s="27" t="str">
        <f>CONCATENATE('2. Protocols'!C27, '2. Protocols'!D27, '2. Protocols'!E27, '2. Protocols'!F27, '2. Protocols'!G27,)</f>
        <v>++</v>
      </c>
      <c r="DN28" s="38">
        <f>IF(AND(OR(ISBLANK(DN$9),DN$9=0)=FALSE,OR(DN$9='2. Protocols'!$C27,DN$9='2. Protocols'!$E27,DN$9='2. Protocols'!$G27)),1,0)*'4. Formulations'!$I27</f>
        <v>0</v>
      </c>
      <c r="DO28" s="38">
        <f>IF(AND(OR(ISBLANK(DO$9),DO$9=0)=FALSE,OR(DO$9='2. Protocols'!$C27,DO$9='2. Protocols'!$E27,DO$9='2. Protocols'!$G27)),1,0)*'4. Formulations'!$I27</f>
        <v>0</v>
      </c>
      <c r="DP28" s="38">
        <f>IF(AND(OR(ISBLANK(DP$9),DP$9=0)=FALSE,OR(DP$9='2. Protocols'!$C27,DP$9='2. Protocols'!$E27,DP$9='2. Protocols'!$G27)),1,0)*'4. Formulations'!$I27</f>
        <v>0</v>
      </c>
      <c r="DQ28" s="38">
        <f>IF(AND(OR(ISBLANK(DQ$9),DQ$9=0)=FALSE,OR(DQ$9='2. Protocols'!$C27,DQ$9='2. Protocols'!$E27,DQ$9='2. Protocols'!$G27)),1,0)*'4. Formulations'!$I27</f>
        <v>0</v>
      </c>
      <c r="DR28" s="38">
        <f>IF(AND(OR(ISBLANK(DR$9),DR$9=0)=FALSE,OR(DR$9='2. Protocols'!$C27,DR$9='2. Protocols'!$E27,DR$9='2. Protocols'!$G27)),1,0)*'4. Formulations'!$I27</f>
        <v>0</v>
      </c>
      <c r="DS28" s="38">
        <f>IF(AND(OR(ISBLANK(DS$9),DS$9=0)=FALSE,OR(DS$9='2. Protocols'!$C27,DS$9='2. Protocols'!$E27,DS$9='2. Protocols'!$G27)),1,0)*'4. Formulations'!$I27</f>
        <v>0</v>
      </c>
      <c r="DT28" s="38">
        <f>IF(AND(OR(ISBLANK(DT$9),DT$9=0)=FALSE,OR(DT$9='2. Protocols'!$C27,DT$9='2. Protocols'!$E27,DT$9='2. Protocols'!$G27)),1,0)*'4. Formulations'!$I27</f>
        <v>0</v>
      </c>
      <c r="DU28" s="38">
        <f>IF(AND(OR(ISBLANK(DU$9),DU$9=0)=FALSE,OR(DU$9='2. Protocols'!$C27,DU$9='2. Protocols'!$E27,DU$9='2. Protocols'!$G27)),1,0)*'4. Formulations'!$I27</f>
        <v>0</v>
      </c>
      <c r="DV28" s="38">
        <f>IF(AND(OR(ISBLANK(DV$9),DV$9=0)=FALSE,OR(DV$9='2. Protocols'!$C27,DV$9='2. Protocols'!$E27,DV$9='2. Protocols'!$G27)),1,0)*'4. Formulations'!$I27</f>
        <v>0</v>
      </c>
      <c r="DW28" s="38">
        <f>IF(AND(OR(ISBLANK(DW$9),DW$9=0)=FALSE,OR(DW$9='2. Protocols'!$C27,DW$9='2. Protocols'!$E27,DW$9='2. Protocols'!$G27)),1,0)*'4. Formulations'!$I27</f>
        <v>0</v>
      </c>
      <c r="DX28" s="38">
        <f>IF(AND(OR(ISBLANK(DX$9),DX$9=0)=FALSE,OR(DX$9='2. Protocols'!$C27,DX$9='2. Protocols'!$E27,DX$9='2. Protocols'!$G27)),1,0)*'4. Formulations'!$I27</f>
        <v>0</v>
      </c>
      <c r="DY28" s="38">
        <f>IF(AND(OR(ISBLANK(DY$9),DY$9=0)=FALSE,OR(DY$9='2. Protocols'!$C27,DY$9='2. Protocols'!$E27,DY$9='2. Protocols'!$G27)),1,0)*'4. Formulations'!$I27</f>
        <v>0</v>
      </c>
      <c r="DZ28" s="38">
        <f>IF(AND(OR(ISBLANK(DZ$9),DZ$9=0)=FALSE,OR(DZ$9='2. Protocols'!$C27,DZ$9='2. Protocols'!$E27,DZ$9='2. Protocols'!$G27)),1,0)*'4. Formulations'!$I27</f>
        <v>0</v>
      </c>
      <c r="EA28" s="38">
        <f>IF(AND(OR(ISBLANK(EA$9),EA$9=0)=FALSE,OR(EA$9='2. Protocols'!$C27,EA$9='2. Protocols'!$E27,EA$9='2. Protocols'!$G27)),1,0)*'4. Formulations'!$I27</f>
        <v>0</v>
      </c>
      <c r="EB28" s="38">
        <f>IF(AND(OR(ISBLANK(EB$9),EB$9=0)=FALSE,OR(EB$9='2. Protocols'!$C27,EB$9='2. Protocols'!$E27,EB$9='2. Protocols'!$G27)),1,0)*'4. Formulations'!$I27</f>
        <v>0</v>
      </c>
      <c r="EC28" s="38">
        <f>IF(AND(OR(ISBLANK(EC$9),EC$9=0)=FALSE,OR(EC$9='2. Protocols'!$C27,EC$9='2. Protocols'!$E27,EC$9='2. Protocols'!$G27)),1,0)*'4. Formulations'!$I27</f>
        <v>0</v>
      </c>
      <c r="ED28" s="38">
        <f>IF(AND(OR(ISBLANK(ED$9),ED$9=0)=FALSE,OR(ED$9='2. Protocols'!$C27,ED$9='2. Protocols'!$E27,ED$9='2. Protocols'!$G27)),1,0)*'4. Formulations'!$I27</f>
        <v>0</v>
      </c>
      <c r="EE28" s="38">
        <f>IF(AND(OR(ISBLANK(EE$9),EE$9=0)=FALSE,OR(EE$9='2. Protocols'!$C27,EE$9='2. Protocols'!$E27,EE$9='2. Protocols'!$G27)),1,0)*'4. Formulations'!$I27</f>
        <v>0</v>
      </c>
      <c r="EF28" s="38">
        <f>IF(AND(OR(ISBLANK(EF$9),EF$9=0)=FALSE,OR(EF$9='2. Protocols'!$C27,EF$9='2. Protocols'!$E27,EF$9='2. Protocols'!$G27)),1,0)*'4. Formulations'!$I27</f>
        <v>0</v>
      </c>
      <c r="EG28" s="38">
        <f>IF(AND(OR(ISBLANK(EG$9),EG$9=0)=FALSE,OR(EG$9='2. Protocols'!$C27,EG$9='2. Protocols'!$E27,EG$9='2. Protocols'!$G27)),1,0)*'4. Formulations'!$I27</f>
        <v>0</v>
      </c>
      <c r="EH28" s="38">
        <f>IF(AND(OR(ISBLANK(EH$9),EH$9=0)=FALSE,OR(EH$9='2. Protocols'!$C27,EH$9='2. Protocols'!$E27,EH$9='2. Protocols'!$G27)),1,0)*'4. Formulations'!$I27</f>
        <v>0</v>
      </c>
      <c r="EI28" s="38">
        <f>IF(AND(OR(ISBLANK(EI$9),EI$9=0)=FALSE,OR(EI$9='2. Protocols'!$C27,EI$9='2. Protocols'!$E27,EI$9='2. Protocols'!$G27)),1,0)*'4. Formulations'!$I27</f>
        <v>0</v>
      </c>
      <c r="EK28" s="38">
        <f>IF(AND(OR(ISBLANK(EK$9),EK$9=0)=FALSE,EK$9=$DK28),1,0)*'4. Formulations'!$J27</f>
        <v>0</v>
      </c>
      <c r="EL28" s="38">
        <f>IF(AND(OR(ISBLANK(EL$9),EL$9=0)=FALSE,EL$9=$DK28),1,0)*'4. Formulations'!$J27</f>
        <v>0</v>
      </c>
      <c r="EM28" s="38">
        <f>IF(AND(OR(ISBLANK(EM$9),EM$9=0)=FALSE,EM$9=$DK28),1,0)*'4. Formulations'!$J27</f>
        <v>0</v>
      </c>
      <c r="EN28" s="38">
        <f>IF(AND(OR(ISBLANK(EN$9),EN$9=0)=FALSE,EN$9=$DK28),1,0)*'4. Formulations'!$J27</f>
        <v>0</v>
      </c>
      <c r="EO28" s="38">
        <f>IF(AND(OR(ISBLANK(EO$9),EO$9=0)=FALSE,EO$9=$DK28),1,0)*'4. Formulations'!$J27</f>
        <v>0</v>
      </c>
      <c r="EP28" s="38">
        <f>IF(AND(OR(ISBLANK(EP$9),EP$9=0)=FALSE,EP$9=$DK28),1,0)*'4. Formulations'!$J27</f>
        <v>0</v>
      </c>
      <c r="EQ28" s="38">
        <f>IF(AND(OR(ISBLANK(EQ$9),EQ$9=0)=FALSE,EQ$9=$DK28),1,0)*'4. Formulations'!$J27</f>
        <v>0</v>
      </c>
      <c r="ER28" s="38">
        <f>IF(AND(OR(ISBLANK(ER$9),ER$9=0)=FALSE,ER$9=$DK28),1,0)*'4. Formulations'!$J27</f>
        <v>0</v>
      </c>
      <c r="ES28" s="38">
        <f>IF(AND(OR(ISBLANK(ES$9),ES$9=0)=FALSE,ES$9=$DK28),1,0)*'4. Formulations'!$J27</f>
        <v>0</v>
      </c>
      <c r="ET28" s="38">
        <f>IF(AND(OR(ISBLANK(ET$9),ET$9=0)=FALSE,ET$9=$DK28),1,0)*'4. Formulations'!$J27</f>
        <v>0</v>
      </c>
      <c r="EU28" s="38">
        <f>IF(AND(OR(ISBLANK(EU$9),EU$9=0)=FALSE,EU$9=$DK28),1,0)*'4. Formulations'!$J27</f>
        <v>0</v>
      </c>
      <c r="EV28" s="38">
        <f>IF(AND(OR(ISBLANK(EV$9),EV$9=0)=FALSE,EV$9=$DK28),1,0)*'4. Formulations'!$J27</f>
        <v>0</v>
      </c>
      <c r="EW28" s="38">
        <f>IF(AND(OR(ISBLANK(EW$9),EW$9=0)=FALSE,EW$9=$DK28),1,0)*'4. Formulations'!$J27</f>
        <v>0</v>
      </c>
      <c r="EY28" s="38">
        <f>IF(AND(OR(ISBLANK(EY$9),EY$9=0)=FALSE,SUM($EK28:$EW28)&gt;0,EY$9='2. Protocols'!$G27),1,0)*'4. Formulations'!$J27</f>
        <v>0</v>
      </c>
      <c r="EZ28" s="38">
        <f>IF(AND(OR(ISBLANK(EZ$9),EZ$9=0)=FALSE,SUM($EK28:$EW28)&gt;0,EZ$9='2. Protocols'!$G27),1,0)*'4. Formulations'!$J27</f>
        <v>0</v>
      </c>
      <c r="FA28" s="38">
        <f>IF(AND(OR(ISBLANK(FA$9),FA$9=0)=FALSE,SUM($EK28:$EW28)&gt;0,FA$9='2. Protocols'!$G27),1,0)*'4. Formulations'!$J27</f>
        <v>0</v>
      </c>
      <c r="FB28" s="38">
        <f>IF(AND(OR(ISBLANK(FB$9),FB$9=0)=FALSE,SUM($EK28:$EW28)&gt;0,FB$9='2. Protocols'!$G27),1,0)*'4. Formulations'!$J27</f>
        <v>0</v>
      </c>
      <c r="FC28" s="38">
        <f>IF(AND(OR(ISBLANK(FC$9),FC$9=0)=FALSE,SUM($EK28:$EW28)&gt;0,FC$9='2. Protocols'!$G27),1,0)*'4. Formulations'!$J27</f>
        <v>0</v>
      </c>
      <c r="FD28" s="38">
        <f>IF(AND(OR(ISBLANK(FD$9),FD$9=0)=FALSE,SUM($EK28:$EW28)&gt;0,FD$9='2. Protocols'!$G27),1,0)*'4. Formulations'!$J27</f>
        <v>0</v>
      </c>
      <c r="FE28" s="38">
        <f>IF(AND(OR(ISBLANK(FE$9),FE$9=0)=FALSE,SUM($EK28:$EW28)&gt;0,FE$9='2. Protocols'!$G27),1,0)*'4. Formulations'!$J27</f>
        <v>0</v>
      </c>
      <c r="FF28" s="38">
        <f>IF(AND(OR(ISBLANK(FF$9),FF$9=0)=FALSE,SUM($EK28:$EW28)&gt;0,FF$9='2. Protocols'!$G27),1,0)*'4. Formulations'!$J27</f>
        <v>0</v>
      </c>
      <c r="FG28" s="38">
        <f>IF(AND(OR(ISBLANK(FG$9),FG$9=0)=FALSE,SUM($EK28:$EW28)&gt;0,FG$9='2. Protocols'!$G27),1,0)*'4. Formulations'!$J27</f>
        <v>0</v>
      </c>
      <c r="FH28" s="38">
        <f>IF(AND(OR(ISBLANK(FH$9),FH$9=0)=FALSE,SUM($EK28:$EW28)&gt;0,FH$9='2. Protocols'!$G27),1,0)*'4. Formulations'!$J27</f>
        <v>0</v>
      </c>
      <c r="FI28" s="38">
        <f>IF(AND(OR(ISBLANK(FI$9),FI$9=0)=FALSE,SUM($EK28:$EW28)&gt;0,FI$9='2. Protocols'!$G27),1,0)*'4. Formulations'!$J27</f>
        <v>0</v>
      </c>
      <c r="FJ28" s="38">
        <f>IF(AND(OR(ISBLANK(FJ$9),FJ$9=0)=FALSE,SUM($EK28:$EW28)&gt;0,FJ$9='2. Protocols'!$G27),1,0)*'4. Formulations'!$J27</f>
        <v>0</v>
      </c>
      <c r="FK28" s="38">
        <f>IF(AND(OR(ISBLANK(FK$9),FK$9=0)=FALSE,SUM($EK28:$EW28)&gt;0,FK$9='2. Protocols'!$G27),1,0)*'4. Formulations'!$J27</f>
        <v>0</v>
      </c>
      <c r="FL28" s="38">
        <f>IF(AND(OR(ISBLANK(FL$9),FL$9=0)=FALSE,SUM($EK28:$EW28)&gt;0,FL$9='2. Protocols'!$G27),1,0)*'4. Formulations'!$J27</f>
        <v>0</v>
      </c>
      <c r="FM28" s="38">
        <f>IF(AND(OR(ISBLANK(FM$9),FM$9=0)=FALSE,SUM($EK28:$EW28)&gt;0,FM$9='2. Protocols'!$G27),1,0)*'4. Formulations'!$J27</f>
        <v>0</v>
      </c>
      <c r="FN28" s="38">
        <f>IF(AND(OR(ISBLANK(FN$9),FN$9=0)=FALSE,SUM($EK28:$EW28)&gt;0,FN$9='2. Protocols'!$G27),1,0)*'4. Formulations'!$J27</f>
        <v>0</v>
      </c>
      <c r="FO28" s="38">
        <f>IF(AND(OR(ISBLANK(FO$9),FO$9=0)=FALSE,SUM($EK28:$EW28)&gt;0,FO$9='2. Protocols'!$G27),1,0)*'4. Formulations'!$J27</f>
        <v>0</v>
      </c>
      <c r="FP28" s="38">
        <f>IF(AND(OR(ISBLANK(FP$9),FP$9=0)=FALSE,SUM($EK28:$EW28)&gt;0,FP$9='2. Protocols'!$G27),1,0)*'4. Formulations'!$J27</f>
        <v>0</v>
      </c>
      <c r="FQ28" s="38">
        <f>IF(AND(OR(ISBLANK(FQ$9),FQ$9=0)=FALSE,SUM($EK28:$EW28)&gt;0,FQ$9='2. Protocols'!$G27),1,0)*'4. Formulations'!$J27</f>
        <v>0</v>
      </c>
      <c r="FR28" s="38">
        <f>IF(AND(OR(ISBLANK(FR$9),FR$9=0)=FALSE,SUM($EK28:$EW28)&gt;0,FR$9='2. Protocols'!$G27),1,0)*'4. Formulations'!$J27</f>
        <v>0</v>
      </c>
      <c r="FS28" s="38">
        <f>IF(AND(OR(ISBLANK(FS$9),FS$9=0)=FALSE,SUM($EK28:$EW28)&gt;0,FS$9='2. Protocols'!$G27),1,0)*'4. Formulations'!$J27</f>
        <v>0</v>
      </c>
      <c r="FT28" s="38">
        <f>IF(AND(OR(ISBLANK(FT$9),FT$9=0)=FALSE,SUM($EK28:$EW28)&gt;0,FT$9='2. Protocols'!$G27),1,0)*'4. Formulations'!$J27</f>
        <v>0</v>
      </c>
      <c r="FV28" s="38">
        <f>IF(AND(OR(ISBLANK(EY$9),EY$9=0)=FALSE,FV$9=$DL28),1,0)*'4. Formulations'!$K27</f>
        <v>0</v>
      </c>
      <c r="FW28" s="38">
        <f>IF(AND(OR(ISBLANK(EZ$9),EZ$9=0)=FALSE,FW$9=$DL28),1,0)*'4. Formulations'!$K27</f>
        <v>0</v>
      </c>
      <c r="FX28" s="38">
        <f>IF(AND(OR(ISBLANK(FA$9),FA$9=0)=FALSE,FX$9=$DL28),1,0)*'4. Formulations'!$K27</f>
        <v>0</v>
      </c>
      <c r="FY28" s="38">
        <f>IF(AND(OR(ISBLANK(FB$9),FB$9=0)=FALSE,FY$9=$DL28),1,0)*'4. Formulations'!$K27</f>
        <v>0</v>
      </c>
      <c r="FZ28" s="38">
        <f>IF(AND(OR(ISBLANK(FC$9),FC$9=0)=FALSE,FZ$9=$DL28),1,0)*'4. Formulations'!$K27</f>
        <v>0</v>
      </c>
      <c r="GA28" s="38">
        <f>IF(AND(OR(ISBLANK(FD$9),FD$9=0)=FALSE,GA$9=$DL28),1,0)*'4. Formulations'!$K27</f>
        <v>0</v>
      </c>
      <c r="GB28" s="38">
        <f>IF(AND(OR(ISBLANK(FE$9),FE$9=0)=FALSE,GB$9=$DL28),1,0)*'4. Formulations'!$K27</f>
        <v>0</v>
      </c>
      <c r="GC28" s="38">
        <f>IF(AND(OR(ISBLANK(FF$9),FF$9=0)=FALSE,GC$9=$DL28),1,0)*'4. Formulations'!$K27</f>
        <v>0</v>
      </c>
      <c r="GD28" s="38">
        <f>IF(AND(OR(ISBLANK(FG$9),FG$9=0)=FALSE,GD$9=$DL28),1,0)*'4. Formulations'!$K27</f>
        <v>0</v>
      </c>
      <c r="GE28" s="38">
        <f>IF(AND(OR(ISBLANK(FH$9),FH$9=0)=FALSE,GE$9=$DL28),1,0)*'4. Formulations'!$K27</f>
        <v>0</v>
      </c>
      <c r="GF28" s="38">
        <f>IF(AND(OR(ISBLANK(FI$9),FI$9=0)=FALSE,GF$9=$DL28),1,0)*'4. Formulations'!$K27</f>
        <v>0</v>
      </c>
      <c r="GG28" s="38">
        <f>IF(AND(OR(ISBLANK(FJ$9),FJ$9=0)=FALSE,GG$9=$DL28),1,0)*'4. Formulations'!$K27</f>
        <v>0</v>
      </c>
      <c r="GH28" s="38">
        <f>IF(AND(OR(ISBLANK(FK$9),FK$9=0)=FALSE,GH$9=$DL28),1,0)*'4. Formulations'!$K27</f>
        <v>0</v>
      </c>
      <c r="GI28" s="38">
        <f>IF(AND(OR(ISBLANK(FL$9),FL$9=0)=FALSE,GI$9=$DL28),1,0)*'4. Formulations'!$K27</f>
        <v>0</v>
      </c>
      <c r="GJ28" s="38">
        <f>IF(AND(OR(ISBLANK(FM$9),FM$9=0)=FALSE,GJ$9=$DL28),1,0)*'4. Formulations'!$K27</f>
        <v>0</v>
      </c>
      <c r="GL28" s="38">
        <f>IF(AND(OR(ISBLANK(GL$9),GL$9=0)=FALSE,OR(GL$9='2. Protocols'!$C27,GL$9='2. Protocols'!$E27,GL$9='2. Protocols'!$G27)),1,0)*'4. Formulations'!$L27</f>
        <v>0</v>
      </c>
      <c r="GM28" s="38">
        <f>IF(AND(OR(ISBLANK(GM$9),GM$9=0)=FALSE,OR(GM$9='2. Protocols'!$C27,GM$9='2. Protocols'!$E27,GM$9='2. Protocols'!$G27)),1,0)*'4. Formulations'!$L27</f>
        <v>0</v>
      </c>
      <c r="GN28" s="38">
        <f>IF(AND(OR(ISBLANK(GN$9),GN$9=0)=FALSE,OR(GN$9='2. Protocols'!$C27,GN$9='2. Protocols'!$E27,GN$9='2. Protocols'!$G27)),1,0)*'4. Formulations'!$L27</f>
        <v>0</v>
      </c>
      <c r="GO28" s="38">
        <f>IF(AND(OR(ISBLANK(GO$9),GO$9=0)=FALSE,OR(GO$9='2. Protocols'!$C27,GO$9='2. Protocols'!$E27,GO$9='2. Protocols'!$G27)),1,0)*'4. Formulations'!$L27</f>
        <v>0</v>
      </c>
      <c r="GP28" s="38">
        <f>IF(AND(OR(ISBLANK(GP$9),GP$9=0)=FALSE,OR(GP$9='2. Protocols'!$C27,GP$9='2. Protocols'!$E27,GP$9='2. Protocols'!$G27)),1,0)*'4. Formulations'!$L27</f>
        <v>0</v>
      </c>
      <c r="GQ28" s="38">
        <f>IF(AND(OR(ISBLANK(GQ$9),GQ$9=0)=FALSE,OR(GQ$9='2. Protocols'!$C27,GQ$9='2. Protocols'!$E27,GQ$9='2. Protocols'!$G27)),1,0)*'4. Formulations'!$L27</f>
        <v>0</v>
      </c>
      <c r="GR28" s="38">
        <f>IF(AND(OR(ISBLANK(GR$9),GR$9=0)=FALSE,OR(GR$9='2. Protocols'!$C27,GR$9='2. Protocols'!$E27,GR$9='2. Protocols'!$G27)),1,0)*'4. Formulations'!$L27</f>
        <v>0</v>
      </c>
      <c r="GS28" s="38">
        <f>IF(AND(OR(ISBLANK(GS$9),GS$9=0)=FALSE,OR(GS$9='2. Protocols'!$C27,GS$9='2. Protocols'!$E27,GS$9='2. Protocols'!$G27)),1,0)*'4. Formulations'!$L27</f>
        <v>0</v>
      </c>
      <c r="GT28" s="38">
        <f>IF(AND(OR(ISBLANK(GT$9),GT$9=0)=FALSE,OR(GT$9='2. Protocols'!$C27,GT$9='2. Protocols'!$E27,GT$9='2. Protocols'!$G27)),1,0)*'4. Formulations'!$L27</f>
        <v>0</v>
      </c>
      <c r="GU28" s="38">
        <f>IF(AND(OR(ISBLANK(GU$9),GU$9=0)=FALSE,OR(GU$9='2. Protocols'!$C27,GU$9='2. Protocols'!$E27,GU$9='2. Protocols'!$G27)),1,0)*'4. Formulations'!$L27</f>
        <v>0</v>
      </c>
      <c r="GV28" s="38">
        <f>IF(AND(OR(ISBLANK(GV$9),GV$9=0)=FALSE,OR(GV$9='2. Protocols'!$C27,GV$9='2. Protocols'!$E27,GV$9='2. Protocols'!$G27)),1,0)*'4. Formulations'!$L27</f>
        <v>0</v>
      </c>
      <c r="GW28" s="38">
        <f>IF(AND(OR(ISBLANK(GW$9),GW$9=0)=FALSE,OR(GW$9='2. Protocols'!$C27,GW$9='2. Protocols'!$E27,GW$9='2. Protocols'!$G27)),1,0)*'4. Formulations'!$L27</f>
        <v>0</v>
      </c>
      <c r="GX28" s="38">
        <f>IF(AND(OR(ISBLANK(GX$9),GX$9=0)=FALSE,OR(GX$9='2. Protocols'!$C27,GX$9='2. Protocols'!$E27,GX$9='2. Protocols'!$G27)),1,0)*'4. Formulations'!$L27</f>
        <v>0</v>
      </c>
      <c r="GY28" s="38">
        <f>IF(AND(OR(ISBLANK(GY$9),GY$9=0)=FALSE,OR(GY$9='2. Protocols'!$C27,GY$9='2. Protocols'!$E27,GY$9='2. Protocols'!$G27)),1,0)*'4. Formulations'!$L27</f>
        <v>0</v>
      </c>
      <c r="GZ28" s="38">
        <f>IF(AND(OR(ISBLANK(GZ$9),GZ$9=0)=FALSE,OR(GZ$9='2. Protocols'!$C27,GZ$9='2. Protocols'!$E27,GZ$9='2. Protocols'!$G27)),1,0)*'4. Formulations'!$L27</f>
        <v>0</v>
      </c>
      <c r="HA28" s="38">
        <f>IF(AND(OR(ISBLANK(HA$9),HA$9=0)=FALSE,OR(HA$9='2. Protocols'!$C27,HA$9='2. Protocols'!$E27,HA$9='2. Protocols'!$G27)),1,0)*'4. Formulations'!$L27</f>
        <v>0</v>
      </c>
      <c r="HB28" s="38">
        <f>IF(AND(OR(ISBLANK(HB$9),HB$9=0)=FALSE,OR(HB$9='2. Protocols'!$C27,HB$9='2. Protocols'!$E27,HB$9='2. Protocols'!$G27)),1,0)*'4. Formulations'!$L27</f>
        <v>0</v>
      </c>
      <c r="HC28" s="38">
        <f>IF(AND(OR(ISBLANK(HC$9),HC$9=0)=FALSE,OR(HC$9='2. Protocols'!$C27,HC$9='2. Protocols'!$E27,HC$9='2. Protocols'!$G27)),1,0)*'4. Formulations'!$L27</f>
        <v>0</v>
      </c>
      <c r="HD28" s="38">
        <f>IF(AND(OR(ISBLANK(HD$9),HD$9=0)=FALSE,OR(HD$9='2. Protocols'!$C27,HD$9='2. Protocols'!$E27,HD$9='2. Protocols'!$G27)),1,0)*'4. Formulations'!$L27</f>
        <v>0</v>
      </c>
      <c r="HE28" s="38">
        <f>IF(AND(OR(ISBLANK(HE$9),HE$9=0)=FALSE,OR(HE$9='2. Protocols'!$C27,HE$9='2. Protocols'!$E27,HE$9='2. Protocols'!$G27)),1,0)*'4. Formulations'!$L27</f>
        <v>0</v>
      </c>
      <c r="HF28" s="38">
        <f>IF(AND(OR(ISBLANK(HF$9),HF$9=0)=FALSE,OR(HF$9='2. Protocols'!$C27,HF$9='2. Protocols'!$E27,HF$9='2. Protocols'!$G27)),1,0)*'4. Formulations'!$L27</f>
        <v>0</v>
      </c>
      <c r="HG28" s="38">
        <f>IF(AND(OR(ISBLANK(HG$9),HG$9=0)=FALSE,OR(HG$9='2. Protocols'!$C27,HG$9='2. Protocols'!$E27,HG$9='2. Protocols'!$G27)),1,0)*'4. Formulations'!$L27</f>
        <v>0</v>
      </c>
      <c r="HI28" s="38">
        <f>IF(AND(OR(ISBLANK(HI$9),HI$9=0)=FALSE,HI$9=$DK28),1,0)*'4. Formulations'!$M27</f>
        <v>0</v>
      </c>
      <c r="HJ28" s="38">
        <f>IF(AND(OR(ISBLANK(HJ$9),HJ$9=0)=FALSE,HJ$9=$DK28),1,0)*'4. Formulations'!$M27</f>
        <v>0</v>
      </c>
      <c r="HK28" s="38">
        <f>IF(AND(OR(ISBLANK(HK$9),HK$9=0)=FALSE,HK$9=$DK28),1,0)*'4. Formulations'!$M27</f>
        <v>0</v>
      </c>
      <c r="HL28" s="38">
        <f>IF(AND(OR(ISBLANK(HL$9),HL$9=0)=FALSE,HL$9=$DK28),1,0)*'4. Formulations'!$M27</f>
        <v>0</v>
      </c>
      <c r="HM28" s="38">
        <f>IF(AND(OR(ISBLANK(HM$9),HM$9=0)=FALSE,HM$9=$DK28),1,0)*'4. Formulations'!$M27</f>
        <v>0</v>
      </c>
      <c r="HN28" s="38">
        <f>IF(AND(OR(ISBLANK(HN$9),HN$9=0)=FALSE,HN$9=$DK28),1,0)*'4. Formulations'!$M27</f>
        <v>0</v>
      </c>
      <c r="HO28" s="38">
        <f>IF(AND(OR(ISBLANK(HO$9),HO$9=0)=FALSE,HO$9=$DK28),1,0)*'4. Formulations'!$M27</f>
        <v>0</v>
      </c>
      <c r="HP28" s="38">
        <f>IF(AND(OR(ISBLANK(HP$9),HP$9=0)=FALSE,HP$9=$DK28),1,0)*'4. Formulations'!$M27</f>
        <v>0</v>
      </c>
      <c r="HQ28" s="38">
        <f>IF(AND(OR(ISBLANK(HQ$9),HQ$9=0)=FALSE,HQ$9=$DK28),1,0)*'4. Formulations'!$M27</f>
        <v>0</v>
      </c>
      <c r="HR28" s="38">
        <f>IF(AND(OR(ISBLANK(HR$9),HR$9=0)=FALSE,HR$9=$DK28),1,0)*'4. Formulations'!$M27</f>
        <v>0</v>
      </c>
      <c r="HS28" s="38">
        <f>IF(AND(OR(ISBLANK(HS$9),HS$9=0)=FALSE,HS$9=$DK28),1,0)*'4. Formulations'!$M27</f>
        <v>0</v>
      </c>
      <c r="HT28" s="38">
        <f>IF(AND(OR(ISBLANK(HT$9),HT$9=0)=FALSE,HT$9=$DK28),1,0)*'4. Formulations'!$M27</f>
        <v>0</v>
      </c>
      <c r="HU28" s="38">
        <f>IF(AND(OR(ISBLANK(HU$9),HU$9=0)=FALSE,HU$9=$DK28),1,0)*'4. Formulations'!$M27</f>
        <v>0</v>
      </c>
      <c r="HW28" s="38">
        <f>IF(AND(OR(ISBLANK(HW$9),HW$9=0)=FALSE,SUM($HI28:$HU28)&gt;0,HW$9='2. Protocols'!$G27),1,0)*'4. Formulations'!$M27</f>
        <v>0</v>
      </c>
      <c r="HX28" s="38">
        <f>IF(AND(OR(ISBLANK(HX$9),HX$9=0)=FALSE,SUM($HI28:$HU28)&gt;0,HX$9='2. Protocols'!$G27),1,0)*'4. Formulations'!$M27</f>
        <v>0</v>
      </c>
      <c r="HY28" s="38">
        <f>IF(AND(OR(ISBLANK(HY$9),HY$9=0)=FALSE,SUM($HI28:$HU28)&gt;0,HY$9='2. Protocols'!$G27),1,0)*'4. Formulations'!$M27</f>
        <v>0</v>
      </c>
      <c r="HZ28" s="38">
        <f>IF(AND(OR(ISBLANK(HZ$9),HZ$9=0)=FALSE,SUM($HI28:$HU28)&gt;0,HZ$9='2. Protocols'!$G27),1,0)*'4. Formulations'!$M27</f>
        <v>0</v>
      </c>
      <c r="IA28" s="38">
        <f>IF(AND(OR(ISBLANK(IA$9),IA$9=0)=FALSE,SUM($HI28:$HU28)&gt;0,IA$9='2. Protocols'!$G27),1,0)*'4. Formulations'!$M27</f>
        <v>0</v>
      </c>
      <c r="IB28" s="38">
        <f>IF(AND(OR(ISBLANK(IB$9),IB$9=0)=FALSE,SUM($HI28:$HU28)&gt;0,IB$9='2. Protocols'!$G27),1,0)*'4. Formulations'!$M27</f>
        <v>0</v>
      </c>
      <c r="IC28" s="38">
        <f>IF(AND(OR(ISBLANK(IC$9),IC$9=0)=FALSE,SUM($HI28:$HU28)&gt;0,IC$9='2. Protocols'!$G27),1,0)*'4. Formulations'!$M27</f>
        <v>0</v>
      </c>
      <c r="ID28" s="38">
        <f>IF(AND(OR(ISBLANK(ID$9),ID$9=0)=FALSE,SUM($HI28:$HU28)&gt;0,ID$9='2. Protocols'!$G27),1,0)*'4. Formulations'!$M27</f>
        <v>0</v>
      </c>
      <c r="IE28" s="38">
        <f>IF(AND(OR(ISBLANK(IE$9),IE$9=0)=FALSE,SUM($HI28:$HU28)&gt;0,IE$9='2. Protocols'!$G27),1,0)*'4. Formulations'!$M27</f>
        <v>0</v>
      </c>
      <c r="IF28" s="38">
        <f>IF(AND(OR(ISBLANK(IF$9),IF$9=0)=FALSE,SUM($HI28:$HU28)&gt;0,IF$9='2. Protocols'!$G27),1,0)*'4. Formulations'!$M27</f>
        <v>0</v>
      </c>
      <c r="IG28" s="38">
        <f>IF(AND(OR(ISBLANK(IG$9),IG$9=0)=FALSE,SUM($HI28:$HU28)&gt;0,IG$9='2. Protocols'!$G27),1,0)*'4. Formulations'!$M27</f>
        <v>0</v>
      </c>
      <c r="IH28" s="38">
        <f>IF(AND(OR(ISBLANK(IH$9),IH$9=0)=FALSE,SUM($HI28:$HU28)&gt;0,IH$9='2. Protocols'!$G27),1,0)*'4. Formulations'!$M27</f>
        <v>0</v>
      </c>
      <c r="II28" s="38">
        <f>IF(AND(OR(ISBLANK(II$9),II$9=0)=FALSE,SUM($HI28:$HU28)&gt;0,II$9='2. Protocols'!$G27),1,0)*'4. Formulations'!$M27</f>
        <v>0</v>
      </c>
      <c r="IJ28" s="38">
        <f>IF(AND(OR(ISBLANK(IJ$9),IJ$9=0)=FALSE,SUM($HI28:$HU28)&gt;0,IJ$9='2. Protocols'!$G27),1,0)*'4. Formulations'!$M27</f>
        <v>0</v>
      </c>
      <c r="IK28" s="38">
        <f>IF(AND(OR(ISBLANK(IK$9),IK$9=0)=FALSE,SUM($HI28:$HU28)&gt;0,IK$9='2. Protocols'!$G27),1,0)*'4. Formulations'!$M27</f>
        <v>0</v>
      </c>
      <c r="IL28" s="38">
        <f>IF(AND(OR(ISBLANK(IL$9),IL$9=0)=FALSE,SUM($HI28:$HU28)&gt;0,IL$9='2. Protocols'!$G27),1,0)*'4. Formulations'!$M27</f>
        <v>0</v>
      </c>
      <c r="IM28" s="38">
        <f>IF(AND(OR(ISBLANK(IM$9),IM$9=0)=FALSE,SUM($HI28:$HU28)&gt;0,IM$9='2. Protocols'!$G27),1,0)*'4. Formulations'!$M27</f>
        <v>0</v>
      </c>
      <c r="IN28" s="38">
        <f>IF(AND(OR(ISBLANK(IN$9),IN$9=0)=FALSE,SUM($HI28:$HU28)&gt;0,IN$9='2. Protocols'!$G27),1,0)*'4. Formulations'!$M27</f>
        <v>0</v>
      </c>
      <c r="IO28" s="38">
        <f>IF(AND(OR(ISBLANK(IO$9),IO$9=0)=FALSE,SUM($HI28:$HU28)&gt;0,IO$9='2. Protocols'!$G27),1,0)*'4. Formulations'!$M27</f>
        <v>0</v>
      </c>
      <c r="IP28" s="38">
        <f>IF(AND(OR(ISBLANK(IP$9),IP$9=0)=FALSE,SUM($HI28:$HU28)&gt;0,IP$9='2. Protocols'!$G27),1,0)*'4. Formulations'!$M27</f>
        <v>0</v>
      </c>
      <c r="IQ28" s="38">
        <f>IF(AND(OR(ISBLANK(IQ$9),IQ$9=0)=FALSE,SUM($HI28:$HU28)&gt;0,IQ$9='2. Protocols'!$G27),1,0)*'4. Formulations'!$M27</f>
        <v>0</v>
      </c>
      <c r="IR28" s="38">
        <f>IF(AND(OR(ISBLANK(IR$9),IR$9=0)=FALSE,SUM($HI28:$HU28)&gt;0,IR$9='2. Protocols'!$G27),1,0)*'4. Formulations'!$M27</f>
        <v>0</v>
      </c>
      <c r="IT28" s="38">
        <f>IF(AND(OR(ISBLANK(IT$9),IT$9=0)=FALSE,IT$9=$DL28),1,0)*'4. Formulations'!$N27</f>
        <v>0</v>
      </c>
      <c r="IU28" s="38">
        <f>IF(AND(OR(ISBLANK(IU$9),IU$9=0)=FALSE,IU$9=$DL28),1,0)*'4. Formulations'!$N27</f>
        <v>0</v>
      </c>
      <c r="IV28" s="38">
        <f>IF(AND(OR(ISBLANK(IV$9),IV$9=0)=FALSE,IV$9=$DL28),1,0)*'4. Formulations'!$N27</f>
        <v>0</v>
      </c>
      <c r="IW28" s="38">
        <f>IF(AND(OR(ISBLANK(IW$9),IW$9=0)=FALSE,IW$9=$DL28),1,0)*'4. Formulations'!$N27</f>
        <v>0</v>
      </c>
      <c r="IX28" s="38">
        <f>IF(AND(OR(ISBLANK(IX$9),IX$9=0)=FALSE,IX$9=$DL28),1,0)*'4. Formulations'!$N27</f>
        <v>0</v>
      </c>
      <c r="IY28" s="38">
        <f>IF(AND(OR(ISBLANK(IY$9),IY$9=0)=FALSE,IY$9=$DL28),1,0)*'4. Formulations'!$N27</f>
        <v>0</v>
      </c>
      <c r="IZ28" s="38">
        <f>IF(AND(OR(ISBLANK(IZ$9),IZ$9=0)=FALSE,IZ$9=$DL28),1,0)*'4. Formulations'!$N27</f>
        <v>0</v>
      </c>
      <c r="JA28" s="38">
        <f>IF(AND(OR(ISBLANK(JA$9),JA$9=0)=FALSE,JA$9=$DL28),1,0)*'4. Formulations'!$N27</f>
        <v>0</v>
      </c>
      <c r="JB28" s="38">
        <f>IF(AND(OR(ISBLANK(JB$9),JB$9=0)=FALSE,JB$9=$DL28),1,0)*'4. Formulations'!$N27</f>
        <v>0</v>
      </c>
      <c r="JC28" s="38">
        <f>IF(AND(OR(ISBLANK(JC$9),JC$9=0)=FALSE,JC$9=$DL28),1,0)*'4. Formulations'!$N27</f>
        <v>0</v>
      </c>
      <c r="JD28" s="38">
        <f>IF(AND(OR(ISBLANK(JD$9),JD$9=0)=FALSE,JD$9=$DL28),1,0)*'4. Formulations'!$N27</f>
        <v>0</v>
      </c>
      <c r="JE28" s="38">
        <f>IF(AND(OR(ISBLANK(JE$9),JE$9=0)=FALSE,JE$9=$DL28),1,0)*'4. Formulations'!$N27</f>
        <v>0</v>
      </c>
      <c r="JF28" s="38">
        <f>IF(AND(OR(ISBLANK(JF$9),JF$9=0)=FALSE,JF$9=$DL28),1,0)*'4. Formulations'!$N27</f>
        <v>0</v>
      </c>
      <c r="JG28" s="38">
        <f>IF(AND(OR(ISBLANK(JG$9),JG$9=0)=FALSE,JG$9=$DL28),1,0)*'4. Formulations'!$N27</f>
        <v>0</v>
      </c>
      <c r="JH28" s="38">
        <f>IF(AND(OR(ISBLANK(JH$9),JH$9=0)=FALSE,JH$9=$DL28),1,0)*'4. Formulations'!$N27</f>
        <v>0</v>
      </c>
      <c r="JJ28" s="38">
        <f>IF(AND(OR(ISBLANK(JJ$9),JJ$9=0)=FALSE,OR(JJ$9='2. Protocols'!$C27,JJ$9='2. Protocols'!$E27,JJ$9='2. Protocols'!$G27)),1,0)*'4. Formulations'!$O27</f>
        <v>0</v>
      </c>
      <c r="JK28" s="38">
        <f>IF(AND(OR(ISBLANK(JK$9),JK$9=0)=FALSE,OR(JK$9='2. Protocols'!$C27,JK$9='2. Protocols'!$E27,JK$9='2. Protocols'!$G27)),1,0)*'4. Formulations'!$O27</f>
        <v>0</v>
      </c>
      <c r="JL28" s="38">
        <f>IF(AND(OR(ISBLANK(JL$9),JL$9=0)=FALSE,OR(JL$9='2. Protocols'!$C27,JL$9='2. Protocols'!$E27,JL$9='2. Protocols'!$G27)),1,0)*'4. Formulations'!$O27</f>
        <v>0</v>
      </c>
      <c r="JM28" s="38">
        <f>IF(AND(OR(ISBLANK(JM$9),JM$9=0)=FALSE,OR(JM$9='2. Protocols'!$C27,JM$9='2. Protocols'!$E27,JM$9='2. Protocols'!$G27)),1,0)*'4. Formulations'!$O27</f>
        <v>0</v>
      </c>
      <c r="JN28" s="38">
        <f>IF(AND(OR(ISBLANK(JN$9),JN$9=0)=FALSE,OR(JN$9='2. Protocols'!$C27,JN$9='2. Protocols'!$E27,JN$9='2. Protocols'!$G27)),1,0)*'4. Formulations'!$O27</f>
        <v>0</v>
      </c>
      <c r="JO28" s="38">
        <f>IF(AND(OR(ISBLANK(JO$9),JO$9=0)=FALSE,OR(JO$9='2. Protocols'!$C27,JO$9='2. Protocols'!$E27,JO$9='2. Protocols'!$G27)),1,0)*'4. Formulations'!$O27</f>
        <v>0</v>
      </c>
      <c r="JP28" s="38">
        <f>IF(AND(OR(ISBLANK(JP$9),JP$9=0)=FALSE,OR(JP$9='2. Protocols'!$C27,JP$9='2. Protocols'!$E27,JP$9='2. Protocols'!$G27)),1,0)*'4. Formulations'!$O27</f>
        <v>0</v>
      </c>
      <c r="JQ28" s="38">
        <f>IF(AND(OR(ISBLANK(JQ$9),JQ$9=0)=FALSE,OR(JQ$9='2. Protocols'!$C27,JQ$9='2. Protocols'!$E27,JQ$9='2. Protocols'!$G27)),1,0)*'4. Formulations'!$O27</f>
        <v>0</v>
      </c>
      <c r="JR28" s="38">
        <f>IF(AND(OR(ISBLANK(JR$9),JR$9=0)=FALSE,OR(JR$9='2. Protocols'!$C27,JR$9='2. Protocols'!$E27,JR$9='2. Protocols'!$G27)),1,0)*'4. Formulations'!$O27</f>
        <v>0</v>
      </c>
      <c r="JS28" s="38">
        <f>IF(AND(OR(ISBLANK(JS$9),JS$9=0)=FALSE,OR(JS$9='2. Protocols'!$C27,JS$9='2. Protocols'!$E27,JS$9='2. Protocols'!$G27)),1,0)*'4. Formulations'!$O27</f>
        <v>0</v>
      </c>
      <c r="JT28" s="38">
        <f>IF(AND(OR(ISBLANK(JT$9),JT$9=0)=FALSE,OR(JT$9='2. Protocols'!$C27,JT$9='2. Protocols'!$E27,JT$9='2. Protocols'!$G27)),1,0)*'4. Formulations'!$O27</f>
        <v>0</v>
      </c>
      <c r="JU28" s="38">
        <f>IF(AND(OR(ISBLANK(JU$9),JU$9=0)=FALSE,OR(JU$9='2. Protocols'!$C27,JU$9='2. Protocols'!$E27,JU$9='2. Protocols'!$G27)),1,0)*'4. Formulations'!$O27</f>
        <v>0</v>
      </c>
      <c r="JV28" s="38">
        <f>IF(AND(OR(ISBLANK(JV$9),JV$9=0)=FALSE,OR(JV$9='2. Protocols'!$C27,JV$9='2. Protocols'!$E27,JV$9='2. Protocols'!$G27)),1,0)*'4. Formulations'!$O27</f>
        <v>0</v>
      </c>
      <c r="JW28" s="38">
        <f>IF(AND(OR(ISBLANK(JW$9),JW$9=0)=FALSE,OR(JW$9='2. Protocols'!$C27,JW$9='2. Protocols'!$E27,JW$9='2. Protocols'!$G27)),1,0)*'4. Formulations'!$O27</f>
        <v>0</v>
      </c>
      <c r="JX28" s="38">
        <f>IF(AND(OR(ISBLANK(JX$9),JX$9=0)=FALSE,OR(JX$9='2. Protocols'!$C27,JX$9='2. Protocols'!$E27,JX$9='2. Protocols'!$G27)),1,0)*'4. Formulations'!$O27</f>
        <v>0</v>
      </c>
      <c r="JY28" s="38">
        <f>IF(AND(OR(ISBLANK(JY$9),JY$9=0)=FALSE,OR(JY$9='2. Protocols'!$C27,JY$9='2. Protocols'!$E27,JY$9='2. Protocols'!$G27)),1,0)*'4. Formulations'!$O27</f>
        <v>0</v>
      </c>
      <c r="JZ28" s="38">
        <f>IF(AND(OR(ISBLANK(JZ$9),JZ$9=0)=FALSE,OR(JZ$9='2. Protocols'!$C27,JZ$9='2. Protocols'!$E27,JZ$9='2. Protocols'!$G27)),1,0)*'4. Formulations'!$O27</f>
        <v>0</v>
      </c>
      <c r="KA28" s="38">
        <f>IF(AND(OR(ISBLANK(KA$9),KA$9=0)=FALSE,OR(KA$9='2. Protocols'!$C27,KA$9='2. Protocols'!$E27,KA$9='2. Protocols'!$G27)),1,0)*'4. Formulations'!$O27</f>
        <v>0</v>
      </c>
      <c r="KB28" s="38">
        <f>IF(AND(OR(ISBLANK(KB$9),KB$9=0)=FALSE,OR(KB$9='2. Protocols'!$C27,KB$9='2. Protocols'!$E27,KB$9='2. Protocols'!$G27)),1,0)*'4. Formulations'!$O27</f>
        <v>0</v>
      </c>
      <c r="KC28" s="38">
        <f>IF(AND(OR(ISBLANK(KC$9),KC$9=0)=FALSE,OR(KC$9='2. Protocols'!$C27,KC$9='2. Protocols'!$E27,KC$9='2. Protocols'!$G27)),1,0)*'4. Formulations'!$O27</f>
        <v>0</v>
      </c>
      <c r="KD28" s="38">
        <f>IF(AND(OR(ISBLANK(KD$9),KD$9=0)=FALSE,OR(KD$9='2. Protocols'!$C27,KD$9='2. Protocols'!$E27,KD$9='2. Protocols'!$G27)),1,0)*'4. Formulations'!$O27</f>
        <v>0</v>
      </c>
      <c r="KE28" s="38">
        <f>IF(AND(OR(ISBLANK(KE$9),KE$9=0)=FALSE,OR(KE$9='2. Protocols'!$C27,KE$9='2. Protocols'!$E27,KE$9='2. Protocols'!$G27)),1,0)*'4. Formulations'!$O27</f>
        <v>0</v>
      </c>
      <c r="KG28" s="38">
        <f>IF(AND(OR(ISBLANK(KG$9),KG$9=0)=FALSE,KG$9=$DK28),1,0)*'4. Formulations'!$P27</f>
        <v>0</v>
      </c>
      <c r="KH28" s="38">
        <f>IF(AND(OR(ISBLANK(KH$9),KH$9=0)=FALSE,KH$9=$DK28),1,0)*'4. Formulations'!$P27</f>
        <v>0</v>
      </c>
      <c r="KI28" s="38">
        <f>IF(AND(OR(ISBLANK(KI$9),KI$9=0)=FALSE,KI$9=$DK28),1,0)*'4. Formulations'!$P27</f>
        <v>0</v>
      </c>
      <c r="KJ28" s="38">
        <f>IF(AND(OR(ISBLANK(KJ$9),KJ$9=0)=FALSE,KJ$9=$DK28),1,0)*'4. Formulations'!$P27</f>
        <v>0</v>
      </c>
      <c r="KK28" s="38">
        <f>IF(AND(OR(ISBLANK(KK$9),KK$9=0)=FALSE,KK$9=$DK28),1,0)*'4. Formulations'!$P27</f>
        <v>0</v>
      </c>
      <c r="KL28" s="38">
        <f>IF(AND(OR(ISBLANK(KL$9),KL$9=0)=FALSE,KL$9=$DK28),1,0)*'4. Formulations'!$P27</f>
        <v>0</v>
      </c>
      <c r="KM28" s="38">
        <f>IF(AND(OR(ISBLANK(KM$9),KM$9=0)=FALSE,KM$9=$DK28),1,0)*'4. Formulations'!$P27</f>
        <v>0</v>
      </c>
      <c r="KN28" s="38">
        <f>IF(AND(OR(ISBLANK(KN$9),KN$9=0)=FALSE,KN$9=$DK28),1,0)*'4. Formulations'!$P27</f>
        <v>0</v>
      </c>
      <c r="KO28" s="38">
        <f>IF(AND(OR(ISBLANK(KO$9),KO$9=0)=FALSE,KO$9=$DK28),1,0)*'4. Formulations'!$P27</f>
        <v>0</v>
      </c>
      <c r="KP28" s="38">
        <f>IF(AND(OR(ISBLANK(KP$9),KP$9=0)=FALSE,KP$9=$DK28),1,0)*'4. Formulations'!$P27</f>
        <v>0</v>
      </c>
      <c r="KQ28" s="38">
        <f>IF(AND(OR(ISBLANK(KQ$9),KQ$9=0)=FALSE,KQ$9=$DK28),1,0)*'4. Formulations'!$P27</f>
        <v>0</v>
      </c>
      <c r="KR28" s="38">
        <f>IF(AND(OR(ISBLANK(KR$9),KR$9=0)=FALSE,KR$9=$DK28),1,0)*'4. Formulations'!$P27</f>
        <v>0</v>
      </c>
      <c r="KS28" s="38">
        <f>IF(AND(OR(ISBLANK(KS$9),KS$9=0)=FALSE,KS$9=$DK28),1,0)*'4. Formulations'!$P27</f>
        <v>0</v>
      </c>
      <c r="KU28" s="38">
        <f>IF(AND(OR(ISBLANK(KU$9),KU$9=0)=FALSE,SUM($KG28:$KS28)&gt;0,KU$9='2. Protocols'!$G27),1,0)*'4. Formulations'!$P27</f>
        <v>0</v>
      </c>
      <c r="KV28" s="38">
        <f>IF(AND(OR(ISBLANK(KV$9),KV$9=0)=FALSE,SUM($KG28:$KS28)&gt;0,KV$9='2. Protocols'!$G27),1,0)*'4. Formulations'!$P27</f>
        <v>0</v>
      </c>
      <c r="KW28" s="38">
        <f>IF(AND(OR(ISBLANK(KW$9),KW$9=0)=FALSE,SUM($KG28:$KS28)&gt;0,KW$9='2. Protocols'!$G27),1,0)*'4. Formulations'!$P27</f>
        <v>0</v>
      </c>
      <c r="KX28" s="38">
        <f>IF(AND(OR(ISBLANK(KX$9),KX$9=0)=FALSE,SUM($KG28:$KS28)&gt;0,KX$9='2. Protocols'!$G27),1,0)*'4. Formulations'!$P27</f>
        <v>0</v>
      </c>
      <c r="KY28" s="38">
        <f>IF(AND(OR(ISBLANK(KY$9),KY$9=0)=FALSE,SUM($KG28:$KS28)&gt;0,KY$9='2. Protocols'!$G27),1,0)*'4. Formulations'!$P27</f>
        <v>0</v>
      </c>
      <c r="KZ28" s="38">
        <f>IF(AND(OR(ISBLANK(KZ$9),KZ$9=0)=FALSE,SUM($KG28:$KS28)&gt;0,KZ$9='2. Protocols'!$G27),1,0)*'4. Formulations'!$P27</f>
        <v>0</v>
      </c>
      <c r="LA28" s="38">
        <f>IF(AND(OR(ISBLANK(LA$9),LA$9=0)=FALSE,SUM($KG28:$KS28)&gt;0,LA$9='2. Protocols'!$G27),1,0)*'4. Formulations'!$P27</f>
        <v>0</v>
      </c>
      <c r="LB28" s="38">
        <f>IF(AND(OR(ISBLANK(LB$9),LB$9=0)=FALSE,SUM($KG28:$KS28)&gt;0,LB$9='2. Protocols'!$G27),1,0)*'4. Formulations'!$P27</f>
        <v>0</v>
      </c>
      <c r="LC28" s="38">
        <f>IF(AND(OR(ISBLANK(LC$9),LC$9=0)=FALSE,SUM($KG28:$KS28)&gt;0,LC$9='2. Protocols'!$G27),1,0)*'4. Formulations'!$P27</f>
        <v>0</v>
      </c>
      <c r="LD28" s="38">
        <f>IF(AND(OR(ISBLANK(LD$9),LD$9=0)=FALSE,SUM($KG28:$KS28)&gt;0,LD$9='2. Protocols'!$G27),1,0)*'4. Formulations'!$P27</f>
        <v>0</v>
      </c>
      <c r="LE28" s="38">
        <f>IF(AND(OR(ISBLANK(LE$9),LE$9=0)=FALSE,SUM($KG28:$KS28)&gt;0,LE$9='2. Protocols'!$G27),1,0)*'4. Formulations'!$P27</f>
        <v>0</v>
      </c>
      <c r="LF28" s="38">
        <f>IF(AND(OR(ISBLANK(LF$9),LF$9=0)=FALSE,SUM($KG28:$KS28)&gt;0,LF$9='2. Protocols'!$G27),1,0)*'4. Formulations'!$P27</f>
        <v>0</v>
      </c>
      <c r="LG28" s="38">
        <f>IF(AND(OR(ISBLANK(LG$9),LG$9=0)=FALSE,SUM($KG28:$KS28)&gt;0,LG$9='2. Protocols'!$G27),1,0)*'4. Formulations'!$P27</f>
        <v>0</v>
      </c>
      <c r="LH28" s="38">
        <f>IF(AND(OR(ISBLANK(LH$9),LH$9=0)=FALSE,SUM($KG28:$KS28)&gt;0,LH$9='2. Protocols'!$G27),1,0)*'4. Formulations'!$P27</f>
        <v>0</v>
      </c>
      <c r="LI28" s="38">
        <f>IF(AND(OR(ISBLANK(LI$9),LI$9=0)=FALSE,SUM($KG28:$KS28)&gt;0,LI$9='2. Protocols'!$G27),1,0)*'4. Formulations'!$P27</f>
        <v>0</v>
      </c>
      <c r="LJ28" s="38">
        <f>IF(AND(OR(ISBLANK(LJ$9),LJ$9=0)=FALSE,SUM($KG28:$KS28)&gt;0,LJ$9='2. Protocols'!$G27),1,0)*'4. Formulations'!$P27</f>
        <v>0</v>
      </c>
      <c r="LK28" s="38">
        <f>IF(AND(OR(ISBLANK(LK$9),LK$9=0)=FALSE,SUM($KG28:$KS28)&gt;0,LK$9='2. Protocols'!$G27),1,0)*'4. Formulations'!$P27</f>
        <v>0</v>
      </c>
      <c r="LL28" s="38">
        <f>IF(AND(OR(ISBLANK(LL$9),LL$9=0)=FALSE,SUM($KG28:$KS28)&gt;0,LL$9='2. Protocols'!$G27),1,0)*'4. Formulations'!$P27</f>
        <v>0</v>
      </c>
      <c r="LM28" s="38">
        <f>IF(AND(OR(ISBLANK(LM$9),LM$9=0)=FALSE,SUM($KG28:$KS28)&gt;0,LM$9='2. Protocols'!$G27),1,0)*'4. Formulations'!$P27</f>
        <v>0</v>
      </c>
      <c r="LN28" s="38">
        <f>IF(AND(OR(ISBLANK(LN$9),LN$9=0)=FALSE,SUM($KG28:$KS28)&gt;0,LN$9='2. Protocols'!$G27),1,0)*'4. Formulations'!$P27</f>
        <v>0</v>
      </c>
      <c r="LO28" s="38">
        <f>IF(AND(OR(ISBLANK(LO$9),LO$9=0)=FALSE,SUM($KG28:$KS28)&gt;0,LO$9='2. Protocols'!$G27),1,0)*'4. Formulations'!$P27</f>
        <v>0</v>
      </c>
      <c r="LP28" s="38">
        <f>IF(AND(OR(ISBLANK(LP$9),LP$9=0)=FALSE,SUM($KG28:$KS28)&gt;0,LP$9='2. Protocols'!$G27),1,0)*'4. Formulations'!$P27</f>
        <v>0</v>
      </c>
      <c r="LR28" s="38">
        <f>IF(AND(OR(ISBLANK(LR$9),LR$9=0)=FALSE,LR$9=$DL28),1,0)*'4. Formulations'!$Q27</f>
        <v>0</v>
      </c>
      <c r="LS28" s="38">
        <f>IF(AND(OR(ISBLANK(LS$9),LS$9=0)=FALSE,LS$9=$DL28),1,0)*'4. Formulations'!$Q27</f>
        <v>0</v>
      </c>
      <c r="LT28" s="38">
        <f>IF(AND(OR(ISBLANK(LT$9),LT$9=0)=FALSE,LT$9=$DL28),1,0)*'4. Formulations'!$Q27</f>
        <v>0</v>
      </c>
      <c r="LU28" s="38">
        <f>IF(AND(OR(ISBLANK(LU$9),LU$9=0)=FALSE,LU$9=$DL28),1,0)*'4. Formulations'!$Q27</f>
        <v>0</v>
      </c>
      <c r="LV28" s="38">
        <f>IF(AND(OR(ISBLANK(LV$9),LV$9=0)=FALSE,LV$9=$DL28),1,0)*'4. Formulations'!$Q27</f>
        <v>0</v>
      </c>
      <c r="LW28" s="38">
        <f>IF(AND(OR(ISBLANK(LW$9),LW$9=0)=FALSE,LW$9=$DL28),1,0)*'4. Formulations'!$Q27</f>
        <v>0</v>
      </c>
      <c r="LX28" s="38">
        <f>IF(AND(OR(ISBLANK(LX$9),LX$9=0)=FALSE,LX$9=$DL28),1,0)*'4. Formulations'!$Q27</f>
        <v>0</v>
      </c>
      <c r="LY28" s="38">
        <f>IF(AND(OR(ISBLANK(LY$9),LY$9=0)=FALSE,LY$9=$DL28),1,0)*'4. Formulations'!$Q27</f>
        <v>0</v>
      </c>
      <c r="LZ28" s="38">
        <f>IF(AND(OR(ISBLANK(LZ$9),LZ$9=0)=FALSE,LZ$9=$DL28),1,0)*'4. Formulations'!$Q27</f>
        <v>0</v>
      </c>
      <c r="MA28" s="38">
        <f>IF(AND(OR(ISBLANK(MA$9),MA$9=0)=FALSE,MA$9=$DL28),1,0)*'4. Formulations'!$Q27</f>
        <v>0</v>
      </c>
      <c r="MB28" s="38">
        <f>IF(AND(OR(ISBLANK(MB$9),MB$9=0)=FALSE,MB$9=$DL28),1,0)*'4. Formulations'!$Q27</f>
        <v>0</v>
      </c>
      <c r="MC28" s="38">
        <f>IF(AND(OR(ISBLANK(MC$9),MC$9=0)=FALSE,MC$9=$DL28),1,0)*'4. Formulations'!$Q27</f>
        <v>0</v>
      </c>
      <c r="MD28" s="38">
        <f>IF(AND(OR(ISBLANK(MD$9),MD$9=0)=FALSE,MD$9=$DL28),1,0)*'4. Formulations'!$Q27</f>
        <v>0</v>
      </c>
      <c r="ME28" s="38">
        <f>IF(AND(OR(ISBLANK(ME$9),ME$9=0)=FALSE,ME$9=$DL28),1,0)*'4. Formulations'!$Q27</f>
        <v>0</v>
      </c>
      <c r="MF28" s="38">
        <f>IF(AND(OR(ISBLANK(MF$9),MF$9=0)=FALSE,MF$9=$DL28),1,0)*'4. Formulations'!$Q27</f>
        <v>0</v>
      </c>
    </row>
    <row r="29" spans="2:344" outlineLevel="1" x14ac:dyDescent="0.3">
      <c r="B29" s="2"/>
      <c r="C29" s="129" t="str">
        <f>IF('2. Protocols'!C28&amp;"+"&amp;'2. Protocols'!E28&amp;"+"&amp;'2. Protocols'!G28="++","",'2. Protocols'!C28&amp;"+"&amp;'2. Protocols'!E28&amp;"+"&amp;'2. Protocols'!G28)</f>
        <v/>
      </c>
      <c r="D29" s="18"/>
      <c r="F29" s="114" t="str">
        <f>IFERROR('2. Protocols'!J28*'1. General Inputs'!$J$6,"")</f>
        <v/>
      </c>
      <c r="G29" s="114" t="str">
        <f>IFERROR(MAX(F29*(1+'1. General Inputs'!$AW$16+HLOOKUP(G$7,'1. General Inputs'!$AW$10:$AY$12,ROWS('1. General Inputs'!$AU$10:$AU$12),0))+(CHOOSE(G$7,'1. General Inputs'!$J$8,'1. General Inputs'!$L$8,'1. General Inputs'!$N$8)/12)*CHOOSE(G$7,'2. Protocols'!$K28,'2. Protocols'!$L28,'2. Protocols'!$M28)+'3. ARV Substitutions'!L54,0),"")</f>
        <v/>
      </c>
      <c r="H29" s="114" t="str">
        <f>IFERROR(MAX(G29*(1+'1. General Inputs'!$AW$16+HLOOKUP(H$7,'1. General Inputs'!$AW$10:$AY$12,ROWS('1. General Inputs'!$AU$10:$AU$12),0))+(CHOOSE(H$7,'1. General Inputs'!$J$8,'1. General Inputs'!$L$8,'1. General Inputs'!$N$8)/12)*CHOOSE(H$7,'2. Protocols'!$K28,'2. Protocols'!$L28,'2. Protocols'!$M28)+'3. ARV Substitutions'!M54,0),"")</f>
        <v/>
      </c>
      <c r="I29" s="114" t="str">
        <f>IFERROR(MAX(H29*(1+'1. General Inputs'!$AW$16+HLOOKUP(I$7,'1. General Inputs'!$AW$10:$AY$12,ROWS('1. General Inputs'!$AU$10:$AU$12),0))+(CHOOSE(I$7,'1. General Inputs'!$J$8,'1. General Inputs'!$L$8,'1. General Inputs'!$N$8)/12)*CHOOSE(I$7,'2. Protocols'!$K28,'2. Protocols'!$L28,'2. Protocols'!$M28)+'3. ARV Substitutions'!N54,0),"")</f>
        <v/>
      </c>
      <c r="J29" s="114" t="str">
        <f>IFERROR(MAX(I29*(1+'1. General Inputs'!$AW$16+HLOOKUP(J$7,'1. General Inputs'!$AW$10:$AY$12,ROWS('1. General Inputs'!$AU$10:$AU$12),0))+(CHOOSE(J$7,'1. General Inputs'!$J$8,'1. General Inputs'!$L$8,'1. General Inputs'!$N$8)/12)*CHOOSE(J$7,'2. Protocols'!$K28,'2. Protocols'!$L28,'2. Protocols'!$M28)+'3. ARV Substitutions'!O54,0),"")</f>
        <v/>
      </c>
      <c r="K29" s="114" t="str">
        <f>IFERROR(MAX(J29*(1+'1. General Inputs'!$AW$16+HLOOKUP(K$7,'1. General Inputs'!$AW$10:$AY$12,ROWS('1. General Inputs'!$AU$10:$AU$12),0))+(CHOOSE(K$7,'1. General Inputs'!$J$8,'1. General Inputs'!$L$8,'1. General Inputs'!$N$8)/12)*CHOOSE(K$7,'2. Protocols'!$K28,'2. Protocols'!$L28,'2. Protocols'!$M28)+'3. ARV Substitutions'!P54,0),"")</f>
        <v/>
      </c>
      <c r="L29" s="114" t="str">
        <f>IFERROR(MAX(K29*(1+'1. General Inputs'!$AW$16+HLOOKUP(L$7,'1. General Inputs'!$AW$10:$AY$12,ROWS('1. General Inputs'!$AU$10:$AU$12),0))+(CHOOSE(L$7,'1. General Inputs'!$J$8,'1. General Inputs'!$L$8,'1. General Inputs'!$N$8)/12)*CHOOSE(L$7,'2. Protocols'!$K28,'2. Protocols'!$L28,'2. Protocols'!$M28)+'3. ARV Substitutions'!Q54,0),"")</f>
        <v/>
      </c>
      <c r="M29" s="114" t="str">
        <f>IFERROR(MAX(L29*(1+'1. General Inputs'!$AW$16+HLOOKUP(M$7,'1. General Inputs'!$AW$10:$AY$12,ROWS('1. General Inputs'!$AU$10:$AU$12),0))+(CHOOSE(M$7,'1. General Inputs'!$J$8,'1. General Inputs'!$L$8,'1. General Inputs'!$N$8)/12)*CHOOSE(M$7,'2. Protocols'!$K28,'2. Protocols'!$L28,'2. Protocols'!$M28)+'3. ARV Substitutions'!R54,0),"")</f>
        <v/>
      </c>
      <c r="N29" s="114" t="str">
        <f>IFERROR(MAX(M29*(1+'1. General Inputs'!$AW$16+HLOOKUP(N$7,'1. General Inputs'!$AW$10:$AY$12,ROWS('1. General Inputs'!$AU$10:$AU$12),0))+(CHOOSE(N$7,'1. General Inputs'!$J$8,'1. General Inputs'!$L$8,'1. General Inputs'!$N$8)/12)*CHOOSE(N$7,'2. Protocols'!$K28,'2. Protocols'!$L28,'2. Protocols'!$M28)+'3. ARV Substitutions'!S54,0),"")</f>
        <v/>
      </c>
      <c r="O29" s="114" t="str">
        <f>IFERROR(MAX(N29*(1+'1. General Inputs'!$AW$16+HLOOKUP(O$7,'1. General Inputs'!$AW$10:$AY$12,ROWS('1. General Inputs'!$AU$10:$AU$12),0))+(CHOOSE(O$7,'1. General Inputs'!$J$8,'1. General Inputs'!$L$8,'1. General Inputs'!$N$8)/12)*CHOOSE(O$7,'2. Protocols'!$K28,'2. Protocols'!$L28,'2. Protocols'!$M28)+'3. ARV Substitutions'!T54,0),"")</f>
        <v/>
      </c>
      <c r="P29" s="114" t="str">
        <f>IFERROR(MAX(O29*(1+'1. General Inputs'!$AW$16+HLOOKUP(P$7,'1. General Inputs'!$AW$10:$AY$12,ROWS('1. General Inputs'!$AU$10:$AU$12),0))+(CHOOSE(P$7,'1. General Inputs'!$J$8,'1. General Inputs'!$L$8,'1. General Inputs'!$N$8)/12)*CHOOSE(P$7,'2. Protocols'!$K28,'2. Protocols'!$L28,'2. Protocols'!$M28)+'3. ARV Substitutions'!U54,0),"")</f>
        <v/>
      </c>
      <c r="Q29" s="114" t="str">
        <f>IFERROR(MAX(P29*(1+'1. General Inputs'!$AW$16+HLOOKUP(Q$7,'1. General Inputs'!$AW$10:$AY$12,ROWS('1. General Inputs'!$AU$10:$AU$12),0))+(CHOOSE(Q$7,'1. General Inputs'!$J$8,'1. General Inputs'!$L$8,'1. General Inputs'!$N$8)/12)*CHOOSE(Q$7,'2. Protocols'!$K28,'2. Protocols'!$L28,'2. Protocols'!$M28)+'3. ARV Substitutions'!V54,0),"")</f>
        <v/>
      </c>
      <c r="R29" s="114" t="str">
        <f>IFERROR(MAX(Q29*(1+'1. General Inputs'!$AW$16+HLOOKUP(R$7,'1. General Inputs'!$AW$10:$AY$12,ROWS('1. General Inputs'!$AU$10:$AU$12),0))+(CHOOSE(R$7,'1. General Inputs'!$J$8,'1. General Inputs'!$L$8,'1. General Inputs'!$N$8)/12)*CHOOSE(R$7,'2. Protocols'!$K28,'2. Protocols'!$L28,'2. Protocols'!$M28)+'3. ARV Substitutions'!W54,0),"")</f>
        <v/>
      </c>
      <c r="S29" s="114" t="str">
        <f>IFERROR(MAX(R29*(1+'1. General Inputs'!$AW$16+HLOOKUP(S$7,'1. General Inputs'!$AW$10:$AY$12,ROWS('1. General Inputs'!$AU$10:$AU$12),0))+(CHOOSE(S$7,'1. General Inputs'!$J$8,'1. General Inputs'!$L$8,'1. General Inputs'!$N$8)/12)*CHOOSE(S$7,'2. Protocols'!$K28,'2. Protocols'!$L28,'2. Protocols'!$M28)+'3. ARV Substitutions'!X54,0),"")</f>
        <v/>
      </c>
      <c r="T29" s="114" t="str">
        <f>IFERROR(MAX(S29*(1+'1. General Inputs'!$AW$16+HLOOKUP(T$7,'1. General Inputs'!$AW$10:$AY$12,ROWS('1. General Inputs'!$AU$10:$AU$12),0))+(CHOOSE(T$7,'1. General Inputs'!$J$8,'1. General Inputs'!$L$8,'1. General Inputs'!$N$8)/12)*CHOOSE(T$7,'2. Protocols'!$K28,'2. Protocols'!$L28,'2. Protocols'!$M28)+'3. ARV Substitutions'!Y54,0),"")</f>
        <v/>
      </c>
      <c r="U29" s="114" t="str">
        <f>IFERROR(MAX(T29*(1+'1. General Inputs'!$AW$16+HLOOKUP(U$7,'1. General Inputs'!$AW$10:$AY$12,ROWS('1. General Inputs'!$AU$10:$AU$12),0))+(CHOOSE(U$7,'1. General Inputs'!$J$8,'1. General Inputs'!$L$8,'1. General Inputs'!$N$8)/12)*CHOOSE(U$7,'2. Protocols'!$K28,'2. Protocols'!$L28,'2. Protocols'!$M28)+'3. ARV Substitutions'!Z54,0),"")</f>
        <v/>
      </c>
      <c r="V29" s="114" t="str">
        <f>IFERROR(MAX(U29*(1+'1. General Inputs'!$AW$16+HLOOKUP(V$7,'1. General Inputs'!$AW$10:$AY$12,ROWS('1. General Inputs'!$AU$10:$AU$12),0))+(CHOOSE(V$7,'1. General Inputs'!$J$8,'1. General Inputs'!$L$8,'1. General Inputs'!$N$8)/12)*CHOOSE(V$7,'2. Protocols'!$K28,'2. Protocols'!$L28,'2. Protocols'!$M28)+'3. ARV Substitutions'!AA54,0),"")</f>
        <v/>
      </c>
      <c r="W29" s="114" t="str">
        <f>IFERROR(MAX(V29*(1+'1. General Inputs'!$AW$16+HLOOKUP(W$7,'1. General Inputs'!$AW$10:$AY$12,ROWS('1. General Inputs'!$AU$10:$AU$12),0))+(CHOOSE(W$7,'1. General Inputs'!$J$8,'1. General Inputs'!$L$8,'1. General Inputs'!$N$8)/12)*CHOOSE(W$7,'2. Protocols'!$K28,'2. Protocols'!$L28,'2. Protocols'!$M28)+'3. ARV Substitutions'!AB54,0),"")</f>
        <v/>
      </c>
      <c r="X29" s="114" t="str">
        <f>IFERROR(MAX(W29*(1+'1. General Inputs'!$AW$16+HLOOKUP(X$7,'1. General Inputs'!$AW$10:$AY$12,ROWS('1. General Inputs'!$AU$10:$AU$12),0))+(CHOOSE(X$7,'1. General Inputs'!$J$8,'1. General Inputs'!$L$8,'1. General Inputs'!$N$8)/12)*CHOOSE(X$7,'2. Protocols'!$K28,'2. Protocols'!$L28,'2. Protocols'!$M28)+'3. ARV Substitutions'!AC54,0),"")</f>
        <v/>
      </c>
      <c r="Y29" s="114" t="str">
        <f>IFERROR(MAX(X29*(1+'1. General Inputs'!$AW$16+HLOOKUP(Y$7,'1. General Inputs'!$AW$10:$AY$12,ROWS('1. General Inputs'!$AU$10:$AU$12),0))+(CHOOSE(Y$7,'1. General Inputs'!$J$8,'1. General Inputs'!$L$8,'1. General Inputs'!$N$8)/12)*CHOOSE(Y$7,'2. Protocols'!$K28,'2. Protocols'!$L28,'2. Protocols'!$M28)+'3. ARV Substitutions'!AD54,0),"")</f>
        <v/>
      </c>
      <c r="Z29" s="114" t="str">
        <f>IFERROR(MAX(Y29*(1+'1. General Inputs'!$AW$16+HLOOKUP(Z$7,'1. General Inputs'!$AW$10:$AY$12,ROWS('1. General Inputs'!$AU$10:$AU$12),0))+(CHOOSE(Z$7,'1. General Inputs'!$J$8,'1. General Inputs'!$L$8,'1. General Inputs'!$N$8)/12)*CHOOSE(Z$7,'2. Protocols'!$K28,'2. Protocols'!$L28,'2. Protocols'!$M28)+'3. ARV Substitutions'!AE54,0),"")</f>
        <v/>
      </c>
      <c r="AA29" s="114" t="str">
        <f>IFERROR(MAX(Z29*(1+'1. General Inputs'!$AW$16+HLOOKUP(AA$7,'1. General Inputs'!$AW$10:$AY$12,ROWS('1. General Inputs'!$AU$10:$AU$12),0))+(CHOOSE(AA$7,'1. General Inputs'!$J$8,'1. General Inputs'!$L$8,'1. General Inputs'!$N$8)/12)*CHOOSE(AA$7,'2. Protocols'!$K28,'2. Protocols'!$L28,'2. Protocols'!$M28)+'3. ARV Substitutions'!AF54,0),"")</f>
        <v/>
      </c>
      <c r="AB29" s="114" t="str">
        <f>IFERROR(MAX(AA29*(1+'1. General Inputs'!$AW$16+HLOOKUP(AB$7,'1. General Inputs'!$AW$10:$AY$12,ROWS('1. General Inputs'!$AU$10:$AU$12),0))+(CHOOSE(AB$7,'1. General Inputs'!$J$8,'1. General Inputs'!$L$8,'1. General Inputs'!$N$8)/12)*CHOOSE(AB$7,'2. Protocols'!$K28,'2. Protocols'!$L28,'2. Protocols'!$M28)+'3. ARV Substitutions'!AG54,0),"")</f>
        <v/>
      </c>
      <c r="AC29" s="114" t="str">
        <f>IFERROR(MAX(AB29*(1+'1. General Inputs'!$AW$16+HLOOKUP(AC$7,'1. General Inputs'!$AW$10:$AY$12,ROWS('1. General Inputs'!$AU$10:$AU$12),0))+(CHOOSE(AC$7,'1. General Inputs'!$J$8,'1. General Inputs'!$L$8,'1. General Inputs'!$N$8)/12)*CHOOSE(AC$7,'2. Protocols'!$K28,'2. Protocols'!$L28,'2. Protocols'!$M28)+'3. ARV Substitutions'!AH54,0),"")</f>
        <v/>
      </c>
      <c r="AD29" s="114" t="str">
        <f>IFERROR(MAX(AC29*(1+'1. General Inputs'!$AW$16+HLOOKUP(AD$7,'1. General Inputs'!$AW$10:$AY$12,ROWS('1. General Inputs'!$AU$10:$AU$12),0))+(CHOOSE(AD$7,'1. General Inputs'!$J$8,'1. General Inputs'!$L$8,'1. General Inputs'!$N$8)/12)*CHOOSE(AD$7,'2. Protocols'!$K28,'2. Protocols'!$L28,'2. Protocols'!$M28)+'3. ARV Substitutions'!AI54,0),"")</f>
        <v/>
      </c>
      <c r="AE29" s="114" t="str">
        <f>IFERROR(MAX(AD29*(1+'1. General Inputs'!$AW$16+HLOOKUP(AE$7,'1. General Inputs'!$AW$10:$AY$12,ROWS('1. General Inputs'!$AU$10:$AU$12),0))+(CHOOSE(AE$7,'1. General Inputs'!$J$8,'1. General Inputs'!$L$8,'1. General Inputs'!$N$8)/12)*CHOOSE(AE$7,'2. Protocols'!$K28,'2. Protocols'!$L28,'2. Protocols'!$M28)+'3. ARV Substitutions'!AJ54,0),"")</f>
        <v/>
      </c>
      <c r="AF29" s="114" t="str">
        <f>IFERROR(MAX(AE29*(1+'1. General Inputs'!$AW$16+HLOOKUP(AF$7,'1. General Inputs'!$AW$10:$AY$12,ROWS('1. General Inputs'!$AU$10:$AU$12),0))+(CHOOSE(AF$7,'1. General Inputs'!$J$8,'1. General Inputs'!$L$8,'1. General Inputs'!$N$8)/12)*CHOOSE(AF$7,'2. Protocols'!$K28,'2. Protocols'!$L28,'2. Protocols'!$M28)+'3. ARV Substitutions'!AK54,0),"")</f>
        <v/>
      </c>
      <c r="AG29" s="114" t="str">
        <f>IFERROR(MAX(AF29*(1+'1. General Inputs'!$AW$16+HLOOKUP(AG$7,'1. General Inputs'!$AW$10:$AY$12,ROWS('1. General Inputs'!$AU$10:$AU$12),0))+(CHOOSE(AG$7,'1. General Inputs'!$J$8,'1. General Inputs'!$L$8,'1. General Inputs'!$N$8)/12)*CHOOSE(AG$7,'2. Protocols'!$K28,'2. Protocols'!$L28,'2. Protocols'!$M28)+'3. ARV Substitutions'!AL54,0),"")</f>
        <v/>
      </c>
      <c r="AH29" s="114" t="str">
        <f>IFERROR(MAX(AG29*(1+'1. General Inputs'!$AW$16+HLOOKUP(AH$7,'1. General Inputs'!$AW$10:$AY$12,ROWS('1. General Inputs'!$AU$10:$AU$12),0))+(CHOOSE(AH$7,'1. General Inputs'!$J$8,'1. General Inputs'!$L$8,'1. General Inputs'!$N$8)/12)*CHOOSE(AH$7,'2. Protocols'!$K28,'2. Protocols'!$L28,'2. Protocols'!$M28)+'3. ARV Substitutions'!AM54,0),"")</f>
        <v/>
      </c>
      <c r="AI29" s="114" t="str">
        <f>IFERROR(MAX(AH29*(1+'1. General Inputs'!$AW$16+HLOOKUP(AI$7,'1. General Inputs'!$AW$10:$AY$12,ROWS('1. General Inputs'!$AU$10:$AU$12),0))+(CHOOSE(AI$7,'1. General Inputs'!$J$8,'1. General Inputs'!$L$8,'1. General Inputs'!$N$8)/12)*CHOOSE(AI$7,'2. Protocols'!$K28,'2. Protocols'!$L28,'2. Protocols'!$M28)+'3. ARV Substitutions'!AN54,0),"")</f>
        <v/>
      </c>
      <c r="AJ29" s="114" t="str">
        <f>IFERROR(MAX(AI29*(1+'1. General Inputs'!$AW$16+HLOOKUP(AJ$7,'1. General Inputs'!$AW$10:$AY$12,ROWS('1. General Inputs'!$AU$10:$AU$12),0))+(CHOOSE(AJ$7,'1. General Inputs'!$J$8,'1. General Inputs'!$L$8,'1. General Inputs'!$N$8)/12)*CHOOSE(AJ$7,'2. Protocols'!$K28,'2. Protocols'!$L28,'2. Protocols'!$M28)+'3. ARV Substitutions'!AO54,0),"")</f>
        <v/>
      </c>
      <c r="AK29" s="114" t="str">
        <f>IFERROR(MAX(AJ29*(1+'1. General Inputs'!$AW$16+HLOOKUP(AK$7,'1. General Inputs'!$AW$10:$AY$12,ROWS('1. General Inputs'!$AU$10:$AU$12),0))+(CHOOSE(AK$7,'1. General Inputs'!$J$8,'1. General Inputs'!$L$8,'1. General Inputs'!$N$8)/12)*CHOOSE(AK$7,'2. Protocols'!$K28,'2. Protocols'!$L28,'2. Protocols'!$M28)+'3. ARV Substitutions'!AP54,0),"")</f>
        <v/>
      </c>
      <c r="AL29" s="114" t="str">
        <f>IFERROR(MAX(AK29*(1+'1. General Inputs'!$AW$16+HLOOKUP(AL$7,'1. General Inputs'!$AW$10:$AY$12,ROWS('1. General Inputs'!$AU$10:$AU$12),0))+(CHOOSE(AL$7,'1. General Inputs'!$J$8,'1. General Inputs'!$L$8,'1. General Inputs'!$N$8)/12)*CHOOSE(AL$7,'2. Protocols'!$K28,'2. Protocols'!$L28,'2. Protocols'!$M28)+'3. ARV Substitutions'!AQ54,0),"")</f>
        <v/>
      </c>
      <c r="AM29" s="114" t="str">
        <f>IFERROR(MAX(AL29*(1+'1. General Inputs'!$AW$16+HLOOKUP(AM$7,'1. General Inputs'!$AW$10:$AY$12,ROWS('1. General Inputs'!$AU$10:$AU$12),0))+(CHOOSE(AM$7,'1. General Inputs'!$J$8,'1. General Inputs'!$L$8,'1. General Inputs'!$N$8)/12)*CHOOSE(AM$7,'2. Protocols'!$K28,'2. Protocols'!$L28,'2. Protocols'!$M28)+'3. ARV Substitutions'!AR54,0),"")</f>
        <v/>
      </c>
      <c r="AN29" s="114" t="str">
        <f>IFERROR(MAX(AM29*(1+'1. General Inputs'!$AW$16+HLOOKUP(AN$7,'1. General Inputs'!$AW$10:$AY$12,ROWS('1. General Inputs'!$AU$10:$AU$12),0))+(CHOOSE(AN$7,'1. General Inputs'!$J$8,'1. General Inputs'!$L$8,'1. General Inputs'!$N$8)/12)*CHOOSE(AN$7,'2. Protocols'!$K28,'2. Protocols'!$L28,'2. Protocols'!$M28)+'3. ARV Substitutions'!AS54,0),"")</f>
        <v/>
      </c>
      <c r="AO29" s="114" t="str">
        <f>IFERROR(MAX(AN29*(1+'1. General Inputs'!$AW$16+HLOOKUP(AO$7,'1. General Inputs'!$AW$10:$AY$12,ROWS('1. General Inputs'!$AU$10:$AU$12),0))+(CHOOSE(AO$7,'1. General Inputs'!$J$8,'1. General Inputs'!$L$8,'1. General Inputs'!$N$8)/12)*CHOOSE(AO$7,'2. Protocols'!$K28,'2. Protocols'!$L28,'2. Protocols'!$M28)+'3. ARV Substitutions'!AT54,0),"")</f>
        <v/>
      </c>
      <c r="AP29" s="114" t="str">
        <f>IFERROR(MAX(AO29*(1+'1. General Inputs'!$AW$16+HLOOKUP(AP$7,'1. General Inputs'!$AW$10:$AY$12,ROWS('1. General Inputs'!$AU$10:$AU$12),0))+(CHOOSE(AP$7,'1. General Inputs'!$J$8,'1. General Inputs'!$L$8,'1. General Inputs'!$N$8)/12)*CHOOSE(AP$7,'2. Protocols'!$K28,'2. Protocols'!$L28,'2. Protocols'!$M28)+'3. ARV Substitutions'!AU54,0),"")</f>
        <v/>
      </c>
      <c r="BZ29" s="88" t="e">
        <f t="shared" si="11"/>
        <v>#VALUE!</v>
      </c>
      <c r="CA29" s="88" t="e">
        <f t="shared" si="12"/>
        <v>#VALUE!</v>
      </c>
      <c r="CB29" s="88" t="e">
        <f t="shared" si="13"/>
        <v>#VALUE!</v>
      </c>
      <c r="CC29" s="88" t="e">
        <f t="shared" si="14"/>
        <v>#VALUE!</v>
      </c>
      <c r="CD29" s="88" t="e">
        <f t="shared" si="15"/>
        <v>#VALUE!</v>
      </c>
      <c r="CE29" s="88" t="e">
        <f t="shared" si="16"/>
        <v>#VALUE!</v>
      </c>
      <c r="CF29" s="88" t="e">
        <f t="shared" si="17"/>
        <v>#VALUE!</v>
      </c>
      <c r="CG29" s="88" t="e">
        <f t="shared" si="18"/>
        <v>#VALUE!</v>
      </c>
      <c r="CH29" s="88" t="e">
        <f t="shared" si="19"/>
        <v>#VALUE!</v>
      </c>
      <c r="CI29" s="88" t="e">
        <f t="shared" si="20"/>
        <v>#VALUE!</v>
      </c>
      <c r="CJ29" s="88" t="e">
        <f t="shared" si="21"/>
        <v>#VALUE!</v>
      </c>
      <c r="CK29" s="88" t="e">
        <f t="shared" si="22"/>
        <v>#VALUE!</v>
      </c>
      <c r="CL29" s="88" t="e">
        <f t="shared" si="23"/>
        <v>#VALUE!</v>
      </c>
      <c r="CM29" s="88" t="e">
        <f t="shared" si="24"/>
        <v>#VALUE!</v>
      </c>
      <c r="CN29" s="88" t="e">
        <f t="shared" si="25"/>
        <v>#VALUE!</v>
      </c>
      <c r="CO29" s="88" t="e">
        <f t="shared" si="26"/>
        <v>#VALUE!</v>
      </c>
      <c r="CP29" s="88" t="e">
        <f t="shared" si="27"/>
        <v>#VALUE!</v>
      </c>
      <c r="CQ29" s="88" t="e">
        <f t="shared" si="28"/>
        <v>#VALUE!</v>
      </c>
      <c r="CR29" s="88" t="e">
        <f t="shared" si="29"/>
        <v>#VALUE!</v>
      </c>
      <c r="CS29" s="88" t="e">
        <f t="shared" si="30"/>
        <v>#VALUE!</v>
      </c>
      <c r="CT29" s="88" t="e">
        <f t="shared" si="31"/>
        <v>#VALUE!</v>
      </c>
      <c r="CU29" s="88" t="e">
        <f t="shared" si="32"/>
        <v>#VALUE!</v>
      </c>
      <c r="CV29" s="88" t="e">
        <f t="shared" si="33"/>
        <v>#VALUE!</v>
      </c>
      <c r="CW29" s="88" t="e">
        <f t="shared" si="34"/>
        <v>#VALUE!</v>
      </c>
      <c r="CX29" s="88" t="e">
        <f t="shared" si="35"/>
        <v>#VALUE!</v>
      </c>
      <c r="CY29" s="88" t="e">
        <f t="shared" si="36"/>
        <v>#VALUE!</v>
      </c>
      <c r="CZ29" s="88" t="e">
        <f t="shared" si="37"/>
        <v>#VALUE!</v>
      </c>
      <c r="DA29" s="88" t="e">
        <f t="shared" si="38"/>
        <v>#VALUE!</v>
      </c>
      <c r="DB29" s="88" t="e">
        <f t="shared" si="39"/>
        <v>#VALUE!</v>
      </c>
      <c r="DC29" s="88" t="e">
        <f t="shared" si="40"/>
        <v>#VALUE!</v>
      </c>
      <c r="DD29" s="88" t="e">
        <f t="shared" si="41"/>
        <v>#VALUE!</v>
      </c>
      <c r="DE29" s="88" t="e">
        <f t="shared" si="42"/>
        <v>#VALUE!</v>
      </c>
      <c r="DF29" s="88" t="e">
        <f t="shared" si="43"/>
        <v>#VALUE!</v>
      </c>
      <c r="DG29" s="88" t="e">
        <f t="shared" si="44"/>
        <v>#VALUE!</v>
      </c>
      <c r="DH29" s="88" t="e">
        <f t="shared" si="45"/>
        <v>#VALUE!</v>
      </c>
      <c r="DI29" s="88" t="e">
        <f t="shared" si="46"/>
        <v>#VALUE!</v>
      </c>
      <c r="DK29" s="27" t="str">
        <f>CONCATENATE('2. Protocols'!C28, '2. Protocols'!D28, '2. Protocols'!E28)</f>
        <v>+</v>
      </c>
      <c r="DL29" s="27" t="str">
        <f>CONCATENATE('2. Protocols'!C28, '2. Protocols'!D28, '2. Protocols'!E28, '2. Protocols'!F28, '2. Protocols'!G28,)</f>
        <v>++</v>
      </c>
      <c r="DN29" s="38">
        <f>IF(AND(OR(ISBLANK(DN$9),DN$9=0)=FALSE,OR(DN$9='2. Protocols'!$C28,DN$9='2. Protocols'!$E28,DN$9='2. Protocols'!$G28)),1,0)*'4. Formulations'!$I28</f>
        <v>0</v>
      </c>
      <c r="DO29" s="38">
        <f>IF(AND(OR(ISBLANK(DO$9),DO$9=0)=FALSE,OR(DO$9='2. Protocols'!$C28,DO$9='2. Protocols'!$E28,DO$9='2. Protocols'!$G28)),1,0)*'4. Formulations'!$I28</f>
        <v>0</v>
      </c>
      <c r="DP29" s="38">
        <f>IF(AND(OR(ISBLANK(DP$9),DP$9=0)=FALSE,OR(DP$9='2. Protocols'!$C28,DP$9='2. Protocols'!$E28,DP$9='2. Protocols'!$G28)),1,0)*'4. Formulations'!$I28</f>
        <v>0</v>
      </c>
      <c r="DQ29" s="38">
        <f>IF(AND(OR(ISBLANK(DQ$9),DQ$9=0)=FALSE,OR(DQ$9='2. Protocols'!$C28,DQ$9='2. Protocols'!$E28,DQ$9='2. Protocols'!$G28)),1,0)*'4. Formulations'!$I28</f>
        <v>0</v>
      </c>
      <c r="DR29" s="38">
        <f>IF(AND(OR(ISBLANK(DR$9),DR$9=0)=FALSE,OR(DR$9='2. Protocols'!$C28,DR$9='2. Protocols'!$E28,DR$9='2. Protocols'!$G28)),1,0)*'4. Formulations'!$I28</f>
        <v>0</v>
      </c>
      <c r="DS29" s="38">
        <f>IF(AND(OR(ISBLANK(DS$9),DS$9=0)=FALSE,OR(DS$9='2. Protocols'!$C28,DS$9='2. Protocols'!$E28,DS$9='2. Protocols'!$G28)),1,0)*'4. Formulations'!$I28</f>
        <v>0</v>
      </c>
      <c r="DT29" s="38">
        <f>IF(AND(OR(ISBLANK(DT$9),DT$9=0)=FALSE,OR(DT$9='2. Protocols'!$C28,DT$9='2. Protocols'!$E28,DT$9='2. Protocols'!$G28)),1,0)*'4. Formulations'!$I28</f>
        <v>0</v>
      </c>
      <c r="DU29" s="38">
        <f>IF(AND(OR(ISBLANK(DU$9),DU$9=0)=FALSE,OR(DU$9='2. Protocols'!$C28,DU$9='2. Protocols'!$E28,DU$9='2. Protocols'!$G28)),1,0)*'4. Formulations'!$I28</f>
        <v>0</v>
      </c>
      <c r="DV29" s="38">
        <f>IF(AND(OR(ISBLANK(DV$9),DV$9=0)=FALSE,OR(DV$9='2. Protocols'!$C28,DV$9='2. Protocols'!$E28,DV$9='2. Protocols'!$G28)),1,0)*'4. Formulations'!$I28</f>
        <v>0</v>
      </c>
      <c r="DW29" s="38">
        <f>IF(AND(OR(ISBLANK(DW$9),DW$9=0)=FALSE,OR(DW$9='2. Protocols'!$C28,DW$9='2. Protocols'!$E28,DW$9='2. Protocols'!$G28)),1,0)*'4. Formulations'!$I28</f>
        <v>0</v>
      </c>
      <c r="DX29" s="38">
        <f>IF(AND(OR(ISBLANK(DX$9),DX$9=0)=FALSE,OR(DX$9='2. Protocols'!$C28,DX$9='2. Protocols'!$E28,DX$9='2. Protocols'!$G28)),1,0)*'4. Formulations'!$I28</f>
        <v>0</v>
      </c>
      <c r="DY29" s="38">
        <f>IF(AND(OR(ISBLANK(DY$9),DY$9=0)=FALSE,OR(DY$9='2. Protocols'!$C28,DY$9='2. Protocols'!$E28,DY$9='2. Protocols'!$G28)),1,0)*'4. Formulations'!$I28</f>
        <v>0</v>
      </c>
      <c r="DZ29" s="38">
        <f>IF(AND(OR(ISBLANK(DZ$9),DZ$9=0)=FALSE,OR(DZ$9='2. Protocols'!$C28,DZ$9='2. Protocols'!$E28,DZ$9='2. Protocols'!$G28)),1,0)*'4. Formulations'!$I28</f>
        <v>0</v>
      </c>
      <c r="EA29" s="38">
        <f>IF(AND(OR(ISBLANK(EA$9),EA$9=0)=FALSE,OR(EA$9='2. Protocols'!$C28,EA$9='2. Protocols'!$E28,EA$9='2. Protocols'!$G28)),1,0)*'4. Formulations'!$I28</f>
        <v>0</v>
      </c>
      <c r="EB29" s="38">
        <f>IF(AND(OR(ISBLANK(EB$9),EB$9=0)=FALSE,OR(EB$9='2. Protocols'!$C28,EB$9='2. Protocols'!$E28,EB$9='2. Protocols'!$G28)),1,0)*'4. Formulations'!$I28</f>
        <v>0</v>
      </c>
      <c r="EC29" s="38">
        <f>IF(AND(OR(ISBLANK(EC$9),EC$9=0)=FALSE,OR(EC$9='2. Protocols'!$C28,EC$9='2. Protocols'!$E28,EC$9='2. Protocols'!$G28)),1,0)*'4. Formulations'!$I28</f>
        <v>0</v>
      </c>
      <c r="ED29" s="38">
        <f>IF(AND(OR(ISBLANK(ED$9),ED$9=0)=FALSE,OR(ED$9='2. Protocols'!$C28,ED$9='2. Protocols'!$E28,ED$9='2. Protocols'!$G28)),1,0)*'4. Formulations'!$I28</f>
        <v>0</v>
      </c>
      <c r="EE29" s="38">
        <f>IF(AND(OR(ISBLANK(EE$9),EE$9=0)=FALSE,OR(EE$9='2. Protocols'!$C28,EE$9='2. Protocols'!$E28,EE$9='2. Protocols'!$G28)),1,0)*'4. Formulations'!$I28</f>
        <v>0</v>
      </c>
      <c r="EF29" s="38">
        <f>IF(AND(OR(ISBLANK(EF$9),EF$9=0)=FALSE,OR(EF$9='2. Protocols'!$C28,EF$9='2. Protocols'!$E28,EF$9='2. Protocols'!$G28)),1,0)*'4. Formulations'!$I28</f>
        <v>0</v>
      </c>
      <c r="EG29" s="38">
        <f>IF(AND(OR(ISBLANK(EG$9),EG$9=0)=FALSE,OR(EG$9='2. Protocols'!$C28,EG$9='2. Protocols'!$E28,EG$9='2. Protocols'!$G28)),1,0)*'4. Formulations'!$I28</f>
        <v>0</v>
      </c>
      <c r="EH29" s="38">
        <f>IF(AND(OR(ISBLANK(EH$9),EH$9=0)=FALSE,OR(EH$9='2. Protocols'!$C28,EH$9='2. Protocols'!$E28,EH$9='2. Protocols'!$G28)),1,0)*'4. Formulations'!$I28</f>
        <v>0</v>
      </c>
      <c r="EI29" s="38">
        <f>IF(AND(OR(ISBLANK(EI$9),EI$9=0)=FALSE,OR(EI$9='2. Protocols'!$C28,EI$9='2. Protocols'!$E28,EI$9='2. Protocols'!$G28)),1,0)*'4. Formulations'!$I28</f>
        <v>0</v>
      </c>
      <c r="EK29" s="38">
        <f>IF(AND(OR(ISBLANK(EK$9),EK$9=0)=FALSE,EK$9=$DK29),1,0)*'4. Formulations'!$J28</f>
        <v>0</v>
      </c>
      <c r="EL29" s="38">
        <f>IF(AND(OR(ISBLANK(EL$9),EL$9=0)=FALSE,EL$9=$DK29),1,0)*'4. Formulations'!$J28</f>
        <v>0</v>
      </c>
      <c r="EM29" s="38">
        <f>IF(AND(OR(ISBLANK(EM$9),EM$9=0)=FALSE,EM$9=$DK29),1,0)*'4. Formulations'!$J28</f>
        <v>0</v>
      </c>
      <c r="EN29" s="38">
        <f>IF(AND(OR(ISBLANK(EN$9),EN$9=0)=FALSE,EN$9=$DK29),1,0)*'4. Formulations'!$J28</f>
        <v>0</v>
      </c>
      <c r="EO29" s="38">
        <f>IF(AND(OR(ISBLANK(EO$9),EO$9=0)=FALSE,EO$9=$DK29),1,0)*'4. Formulations'!$J28</f>
        <v>0</v>
      </c>
      <c r="EP29" s="38">
        <f>IF(AND(OR(ISBLANK(EP$9),EP$9=0)=FALSE,EP$9=$DK29),1,0)*'4. Formulations'!$J28</f>
        <v>0</v>
      </c>
      <c r="EQ29" s="38">
        <f>IF(AND(OR(ISBLANK(EQ$9),EQ$9=0)=FALSE,EQ$9=$DK29),1,0)*'4. Formulations'!$J28</f>
        <v>0</v>
      </c>
      <c r="ER29" s="38">
        <f>IF(AND(OR(ISBLANK(ER$9),ER$9=0)=FALSE,ER$9=$DK29),1,0)*'4. Formulations'!$J28</f>
        <v>0</v>
      </c>
      <c r="ES29" s="38">
        <f>IF(AND(OR(ISBLANK(ES$9),ES$9=0)=FALSE,ES$9=$DK29),1,0)*'4. Formulations'!$J28</f>
        <v>0</v>
      </c>
      <c r="ET29" s="38">
        <f>IF(AND(OR(ISBLANK(ET$9),ET$9=0)=FALSE,ET$9=$DK29),1,0)*'4. Formulations'!$J28</f>
        <v>0</v>
      </c>
      <c r="EU29" s="38">
        <f>IF(AND(OR(ISBLANK(EU$9),EU$9=0)=FALSE,EU$9=$DK29),1,0)*'4. Formulations'!$J28</f>
        <v>0</v>
      </c>
      <c r="EV29" s="38">
        <f>IF(AND(OR(ISBLANK(EV$9),EV$9=0)=FALSE,EV$9=$DK29),1,0)*'4. Formulations'!$J28</f>
        <v>0</v>
      </c>
      <c r="EW29" s="38">
        <f>IF(AND(OR(ISBLANK(EW$9),EW$9=0)=FALSE,EW$9=$DK29),1,0)*'4. Formulations'!$J28</f>
        <v>0</v>
      </c>
      <c r="EY29" s="38">
        <f>IF(AND(OR(ISBLANK(EY$9),EY$9=0)=FALSE,SUM($EK29:$EW29)&gt;0,EY$9='2. Protocols'!$G28),1,0)*'4. Formulations'!$J28</f>
        <v>0</v>
      </c>
      <c r="EZ29" s="38">
        <f>IF(AND(OR(ISBLANK(EZ$9),EZ$9=0)=FALSE,SUM($EK29:$EW29)&gt;0,EZ$9='2. Protocols'!$G28),1,0)*'4. Formulations'!$J28</f>
        <v>0</v>
      </c>
      <c r="FA29" s="38">
        <f>IF(AND(OR(ISBLANK(FA$9),FA$9=0)=FALSE,SUM($EK29:$EW29)&gt;0,FA$9='2. Protocols'!$G28),1,0)*'4. Formulations'!$J28</f>
        <v>0</v>
      </c>
      <c r="FB29" s="38">
        <f>IF(AND(OR(ISBLANK(FB$9),FB$9=0)=FALSE,SUM($EK29:$EW29)&gt;0,FB$9='2. Protocols'!$G28),1,0)*'4. Formulations'!$J28</f>
        <v>0</v>
      </c>
      <c r="FC29" s="38">
        <f>IF(AND(OR(ISBLANK(FC$9),FC$9=0)=FALSE,SUM($EK29:$EW29)&gt;0,FC$9='2. Protocols'!$G28),1,0)*'4. Formulations'!$J28</f>
        <v>0</v>
      </c>
      <c r="FD29" s="38">
        <f>IF(AND(OR(ISBLANK(FD$9),FD$9=0)=FALSE,SUM($EK29:$EW29)&gt;0,FD$9='2. Protocols'!$G28),1,0)*'4. Formulations'!$J28</f>
        <v>0</v>
      </c>
      <c r="FE29" s="38">
        <f>IF(AND(OR(ISBLANK(FE$9),FE$9=0)=FALSE,SUM($EK29:$EW29)&gt;0,FE$9='2. Protocols'!$G28),1,0)*'4. Formulations'!$J28</f>
        <v>0</v>
      </c>
      <c r="FF29" s="38">
        <f>IF(AND(OR(ISBLANK(FF$9),FF$9=0)=FALSE,SUM($EK29:$EW29)&gt;0,FF$9='2. Protocols'!$G28),1,0)*'4. Formulations'!$J28</f>
        <v>0</v>
      </c>
      <c r="FG29" s="38">
        <f>IF(AND(OR(ISBLANK(FG$9),FG$9=0)=FALSE,SUM($EK29:$EW29)&gt;0,FG$9='2. Protocols'!$G28),1,0)*'4. Formulations'!$J28</f>
        <v>0</v>
      </c>
      <c r="FH29" s="38">
        <f>IF(AND(OR(ISBLANK(FH$9),FH$9=0)=FALSE,SUM($EK29:$EW29)&gt;0,FH$9='2. Protocols'!$G28),1,0)*'4. Formulations'!$J28</f>
        <v>0</v>
      </c>
      <c r="FI29" s="38">
        <f>IF(AND(OR(ISBLANK(FI$9),FI$9=0)=FALSE,SUM($EK29:$EW29)&gt;0,FI$9='2. Protocols'!$G28),1,0)*'4. Formulations'!$J28</f>
        <v>0</v>
      </c>
      <c r="FJ29" s="38">
        <f>IF(AND(OR(ISBLANK(FJ$9),FJ$9=0)=FALSE,SUM($EK29:$EW29)&gt;0,FJ$9='2. Protocols'!$G28),1,0)*'4. Formulations'!$J28</f>
        <v>0</v>
      </c>
      <c r="FK29" s="38">
        <f>IF(AND(OR(ISBLANK(FK$9),FK$9=0)=FALSE,SUM($EK29:$EW29)&gt;0,FK$9='2. Protocols'!$G28),1,0)*'4. Formulations'!$J28</f>
        <v>0</v>
      </c>
      <c r="FL29" s="38">
        <f>IF(AND(OR(ISBLANK(FL$9),FL$9=0)=FALSE,SUM($EK29:$EW29)&gt;0,FL$9='2. Protocols'!$G28),1,0)*'4. Formulations'!$J28</f>
        <v>0</v>
      </c>
      <c r="FM29" s="38">
        <f>IF(AND(OR(ISBLANK(FM$9),FM$9=0)=FALSE,SUM($EK29:$EW29)&gt;0,FM$9='2. Protocols'!$G28),1,0)*'4. Formulations'!$J28</f>
        <v>0</v>
      </c>
      <c r="FN29" s="38">
        <f>IF(AND(OR(ISBLANK(FN$9),FN$9=0)=FALSE,SUM($EK29:$EW29)&gt;0,FN$9='2. Protocols'!$G28),1,0)*'4. Formulations'!$J28</f>
        <v>0</v>
      </c>
      <c r="FO29" s="38">
        <f>IF(AND(OR(ISBLANK(FO$9),FO$9=0)=FALSE,SUM($EK29:$EW29)&gt;0,FO$9='2. Protocols'!$G28),1,0)*'4. Formulations'!$J28</f>
        <v>0</v>
      </c>
      <c r="FP29" s="38">
        <f>IF(AND(OR(ISBLANK(FP$9),FP$9=0)=FALSE,SUM($EK29:$EW29)&gt;0,FP$9='2. Protocols'!$G28),1,0)*'4. Formulations'!$J28</f>
        <v>0</v>
      </c>
      <c r="FQ29" s="38">
        <f>IF(AND(OR(ISBLANK(FQ$9),FQ$9=0)=FALSE,SUM($EK29:$EW29)&gt;0,FQ$9='2. Protocols'!$G28),1,0)*'4. Formulations'!$J28</f>
        <v>0</v>
      </c>
      <c r="FR29" s="38">
        <f>IF(AND(OR(ISBLANK(FR$9),FR$9=0)=FALSE,SUM($EK29:$EW29)&gt;0,FR$9='2. Protocols'!$G28),1,0)*'4. Formulations'!$J28</f>
        <v>0</v>
      </c>
      <c r="FS29" s="38">
        <f>IF(AND(OR(ISBLANK(FS$9),FS$9=0)=FALSE,SUM($EK29:$EW29)&gt;0,FS$9='2. Protocols'!$G28),1,0)*'4. Formulations'!$J28</f>
        <v>0</v>
      </c>
      <c r="FT29" s="38">
        <f>IF(AND(OR(ISBLANK(FT$9),FT$9=0)=FALSE,SUM($EK29:$EW29)&gt;0,FT$9='2. Protocols'!$G28),1,0)*'4. Formulations'!$J28</f>
        <v>0</v>
      </c>
      <c r="FV29" s="38">
        <f>IF(AND(OR(ISBLANK(EY$9),EY$9=0)=FALSE,FV$9=$DL29),1,0)*'4. Formulations'!$K28</f>
        <v>0</v>
      </c>
      <c r="FW29" s="38">
        <f>IF(AND(OR(ISBLANK(EZ$9),EZ$9=0)=FALSE,FW$9=$DL29),1,0)*'4. Formulations'!$K28</f>
        <v>0</v>
      </c>
      <c r="FX29" s="38">
        <f>IF(AND(OR(ISBLANK(FA$9),FA$9=0)=FALSE,FX$9=$DL29),1,0)*'4. Formulations'!$K28</f>
        <v>0</v>
      </c>
      <c r="FY29" s="38">
        <f>IF(AND(OR(ISBLANK(FB$9),FB$9=0)=FALSE,FY$9=$DL29),1,0)*'4. Formulations'!$K28</f>
        <v>0</v>
      </c>
      <c r="FZ29" s="38">
        <f>IF(AND(OR(ISBLANK(FC$9),FC$9=0)=FALSE,FZ$9=$DL29),1,0)*'4. Formulations'!$K28</f>
        <v>0</v>
      </c>
      <c r="GA29" s="38">
        <f>IF(AND(OR(ISBLANK(FD$9),FD$9=0)=FALSE,GA$9=$DL29),1,0)*'4. Formulations'!$K28</f>
        <v>0</v>
      </c>
      <c r="GB29" s="38">
        <f>IF(AND(OR(ISBLANK(FE$9),FE$9=0)=FALSE,GB$9=$DL29),1,0)*'4. Formulations'!$K28</f>
        <v>0</v>
      </c>
      <c r="GC29" s="38">
        <f>IF(AND(OR(ISBLANK(FF$9),FF$9=0)=FALSE,GC$9=$DL29),1,0)*'4. Formulations'!$K28</f>
        <v>0</v>
      </c>
      <c r="GD29" s="38">
        <f>IF(AND(OR(ISBLANK(FG$9),FG$9=0)=FALSE,GD$9=$DL29),1,0)*'4. Formulations'!$K28</f>
        <v>0</v>
      </c>
      <c r="GE29" s="38">
        <f>IF(AND(OR(ISBLANK(FH$9),FH$9=0)=FALSE,GE$9=$DL29),1,0)*'4. Formulations'!$K28</f>
        <v>0</v>
      </c>
      <c r="GF29" s="38">
        <f>IF(AND(OR(ISBLANK(FI$9),FI$9=0)=FALSE,GF$9=$DL29),1,0)*'4. Formulations'!$K28</f>
        <v>0</v>
      </c>
      <c r="GG29" s="38">
        <f>IF(AND(OR(ISBLANK(FJ$9),FJ$9=0)=FALSE,GG$9=$DL29),1,0)*'4. Formulations'!$K28</f>
        <v>0</v>
      </c>
      <c r="GH29" s="38">
        <f>IF(AND(OR(ISBLANK(FK$9),FK$9=0)=FALSE,GH$9=$DL29),1,0)*'4. Formulations'!$K28</f>
        <v>0</v>
      </c>
      <c r="GI29" s="38">
        <f>IF(AND(OR(ISBLANK(FL$9),FL$9=0)=FALSE,GI$9=$DL29),1,0)*'4. Formulations'!$K28</f>
        <v>0</v>
      </c>
      <c r="GJ29" s="38">
        <f>IF(AND(OR(ISBLANK(FM$9),FM$9=0)=FALSE,GJ$9=$DL29),1,0)*'4. Formulations'!$K28</f>
        <v>0</v>
      </c>
      <c r="GL29" s="38">
        <f>IF(AND(OR(ISBLANK(GL$9),GL$9=0)=FALSE,OR(GL$9='2. Protocols'!$C28,GL$9='2. Protocols'!$E28,GL$9='2. Protocols'!$G28)),1,0)*'4. Formulations'!$L28</f>
        <v>0</v>
      </c>
      <c r="GM29" s="38">
        <f>IF(AND(OR(ISBLANK(GM$9),GM$9=0)=FALSE,OR(GM$9='2. Protocols'!$C28,GM$9='2. Protocols'!$E28,GM$9='2. Protocols'!$G28)),1,0)*'4. Formulations'!$L28</f>
        <v>0</v>
      </c>
      <c r="GN29" s="38">
        <f>IF(AND(OR(ISBLANK(GN$9),GN$9=0)=FALSE,OR(GN$9='2. Protocols'!$C28,GN$9='2. Protocols'!$E28,GN$9='2. Protocols'!$G28)),1,0)*'4. Formulations'!$L28</f>
        <v>0</v>
      </c>
      <c r="GO29" s="38">
        <f>IF(AND(OR(ISBLANK(GO$9),GO$9=0)=FALSE,OR(GO$9='2. Protocols'!$C28,GO$9='2. Protocols'!$E28,GO$9='2. Protocols'!$G28)),1,0)*'4. Formulations'!$L28</f>
        <v>0</v>
      </c>
      <c r="GP29" s="38">
        <f>IF(AND(OR(ISBLANK(GP$9),GP$9=0)=FALSE,OR(GP$9='2. Protocols'!$C28,GP$9='2. Protocols'!$E28,GP$9='2. Protocols'!$G28)),1,0)*'4. Formulations'!$L28</f>
        <v>0</v>
      </c>
      <c r="GQ29" s="38">
        <f>IF(AND(OR(ISBLANK(GQ$9),GQ$9=0)=FALSE,OR(GQ$9='2. Protocols'!$C28,GQ$9='2. Protocols'!$E28,GQ$9='2. Protocols'!$G28)),1,0)*'4. Formulations'!$L28</f>
        <v>0</v>
      </c>
      <c r="GR29" s="38">
        <f>IF(AND(OR(ISBLANK(GR$9),GR$9=0)=FALSE,OR(GR$9='2. Protocols'!$C28,GR$9='2. Protocols'!$E28,GR$9='2. Protocols'!$G28)),1,0)*'4. Formulations'!$L28</f>
        <v>0</v>
      </c>
      <c r="GS29" s="38">
        <f>IF(AND(OR(ISBLANK(GS$9),GS$9=0)=FALSE,OR(GS$9='2. Protocols'!$C28,GS$9='2. Protocols'!$E28,GS$9='2. Protocols'!$G28)),1,0)*'4. Formulations'!$L28</f>
        <v>0</v>
      </c>
      <c r="GT29" s="38">
        <f>IF(AND(OR(ISBLANK(GT$9),GT$9=0)=FALSE,OR(GT$9='2. Protocols'!$C28,GT$9='2. Protocols'!$E28,GT$9='2. Protocols'!$G28)),1,0)*'4. Formulations'!$L28</f>
        <v>0</v>
      </c>
      <c r="GU29" s="38">
        <f>IF(AND(OR(ISBLANK(GU$9),GU$9=0)=FALSE,OR(GU$9='2. Protocols'!$C28,GU$9='2. Protocols'!$E28,GU$9='2. Protocols'!$G28)),1,0)*'4. Formulations'!$L28</f>
        <v>0</v>
      </c>
      <c r="GV29" s="38">
        <f>IF(AND(OR(ISBLANK(GV$9),GV$9=0)=FALSE,OR(GV$9='2. Protocols'!$C28,GV$9='2. Protocols'!$E28,GV$9='2. Protocols'!$G28)),1,0)*'4. Formulations'!$L28</f>
        <v>0</v>
      </c>
      <c r="GW29" s="38">
        <f>IF(AND(OR(ISBLANK(GW$9),GW$9=0)=FALSE,OR(GW$9='2. Protocols'!$C28,GW$9='2. Protocols'!$E28,GW$9='2. Protocols'!$G28)),1,0)*'4. Formulations'!$L28</f>
        <v>0</v>
      </c>
      <c r="GX29" s="38">
        <f>IF(AND(OR(ISBLANK(GX$9),GX$9=0)=FALSE,OR(GX$9='2. Protocols'!$C28,GX$9='2. Protocols'!$E28,GX$9='2. Protocols'!$G28)),1,0)*'4. Formulations'!$L28</f>
        <v>0</v>
      </c>
      <c r="GY29" s="38">
        <f>IF(AND(OR(ISBLANK(GY$9),GY$9=0)=FALSE,OR(GY$9='2. Protocols'!$C28,GY$9='2. Protocols'!$E28,GY$9='2. Protocols'!$G28)),1,0)*'4. Formulations'!$L28</f>
        <v>0</v>
      </c>
      <c r="GZ29" s="38">
        <f>IF(AND(OR(ISBLANK(GZ$9),GZ$9=0)=FALSE,OR(GZ$9='2. Protocols'!$C28,GZ$9='2. Protocols'!$E28,GZ$9='2. Protocols'!$G28)),1,0)*'4. Formulations'!$L28</f>
        <v>0</v>
      </c>
      <c r="HA29" s="38">
        <f>IF(AND(OR(ISBLANK(HA$9),HA$9=0)=FALSE,OR(HA$9='2. Protocols'!$C28,HA$9='2. Protocols'!$E28,HA$9='2. Protocols'!$G28)),1,0)*'4. Formulations'!$L28</f>
        <v>0</v>
      </c>
      <c r="HB29" s="38">
        <f>IF(AND(OR(ISBLANK(HB$9),HB$9=0)=FALSE,OR(HB$9='2. Protocols'!$C28,HB$9='2. Protocols'!$E28,HB$9='2. Protocols'!$G28)),1,0)*'4. Formulations'!$L28</f>
        <v>0</v>
      </c>
      <c r="HC29" s="38">
        <f>IF(AND(OR(ISBLANK(HC$9),HC$9=0)=FALSE,OR(HC$9='2. Protocols'!$C28,HC$9='2. Protocols'!$E28,HC$9='2. Protocols'!$G28)),1,0)*'4. Formulations'!$L28</f>
        <v>0</v>
      </c>
      <c r="HD29" s="38">
        <f>IF(AND(OR(ISBLANK(HD$9),HD$9=0)=FALSE,OR(HD$9='2. Protocols'!$C28,HD$9='2. Protocols'!$E28,HD$9='2. Protocols'!$G28)),1,0)*'4. Formulations'!$L28</f>
        <v>0</v>
      </c>
      <c r="HE29" s="38">
        <f>IF(AND(OR(ISBLANK(HE$9),HE$9=0)=FALSE,OR(HE$9='2. Protocols'!$C28,HE$9='2. Protocols'!$E28,HE$9='2. Protocols'!$G28)),1,0)*'4. Formulations'!$L28</f>
        <v>0</v>
      </c>
      <c r="HF29" s="38">
        <f>IF(AND(OR(ISBLANK(HF$9),HF$9=0)=FALSE,OR(HF$9='2. Protocols'!$C28,HF$9='2. Protocols'!$E28,HF$9='2. Protocols'!$G28)),1,0)*'4. Formulations'!$L28</f>
        <v>0</v>
      </c>
      <c r="HG29" s="38">
        <f>IF(AND(OR(ISBLANK(HG$9),HG$9=0)=FALSE,OR(HG$9='2. Protocols'!$C28,HG$9='2. Protocols'!$E28,HG$9='2. Protocols'!$G28)),1,0)*'4. Formulations'!$L28</f>
        <v>0</v>
      </c>
      <c r="HI29" s="38">
        <f>IF(AND(OR(ISBLANK(HI$9),HI$9=0)=FALSE,HI$9=$DK29),1,0)*'4. Formulations'!$M28</f>
        <v>0</v>
      </c>
      <c r="HJ29" s="38">
        <f>IF(AND(OR(ISBLANK(HJ$9),HJ$9=0)=FALSE,HJ$9=$DK29),1,0)*'4. Formulations'!$M28</f>
        <v>0</v>
      </c>
      <c r="HK29" s="38">
        <f>IF(AND(OR(ISBLANK(HK$9),HK$9=0)=FALSE,HK$9=$DK29),1,0)*'4. Formulations'!$M28</f>
        <v>0</v>
      </c>
      <c r="HL29" s="38">
        <f>IF(AND(OR(ISBLANK(HL$9),HL$9=0)=FALSE,HL$9=$DK29),1,0)*'4. Formulations'!$M28</f>
        <v>0</v>
      </c>
      <c r="HM29" s="38">
        <f>IF(AND(OR(ISBLANK(HM$9),HM$9=0)=FALSE,HM$9=$DK29),1,0)*'4. Formulations'!$M28</f>
        <v>0</v>
      </c>
      <c r="HN29" s="38">
        <f>IF(AND(OR(ISBLANK(HN$9),HN$9=0)=FALSE,HN$9=$DK29),1,0)*'4. Formulations'!$M28</f>
        <v>0</v>
      </c>
      <c r="HO29" s="38">
        <f>IF(AND(OR(ISBLANK(HO$9),HO$9=0)=FALSE,HO$9=$DK29),1,0)*'4. Formulations'!$M28</f>
        <v>0</v>
      </c>
      <c r="HP29" s="38">
        <f>IF(AND(OR(ISBLANK(HP$9),HP$9=0)=FALSE,HP$9=$DK29),1,0)*'4. Formulations'!$M28</f>
        <v>0</v>
      </c>
      <c r="HQ29" s="38">
        <f>IF(AND(OR(ISBLANK(HQ$9),HQ$9=0)=FALSE,HQ$9=$DK29),1,0)*'4. Formulations'!$M28</f>
        <v>0</v>
      </c>
      <c r="HR29" s="38">
        <f>IF(AND(OR(ISBLANK(HR$9),HR$9=0)=FALSE,HR$9=$DK29),1,0)*'4. Formulations'!$M28</f>
        <v>0</v>
      </c>
      <c r="HS29" s="38">
        <f>IF(AND(OR(ISBLANK(HS$9),HS$9=0)=FALSE,HS$9=$DK29),1,0)*'4. Formulations'!$M28</f>
        <v>0</v>
      </c>
      <c r="HT29" s="38">
        <f>IF(AND(OR(ISBLANK(HT$9),HT$9=0)=FALSE,HT$9=$DK29),1,0)*'4. Formulations'!$M28</f>
        <v>0</v>
      </c>
      <c r="HU29" s="38">
        <f>IF(AND(OR(ISBLANK(HU$9),HU$9=0)=FALSE,HU$9=$DK29),1,0)*'4. Formulations'!$M28</f>
        <v>0</v>
      </c>
      <c r="HW29" s="38">
        <f>IF(AND(OR(ISBLANK(HW$9),HW$9=0)=FALSE,SUM($HI29:$HU29)&gt;0,HW$9='2. Protocols'!$G28),1,0)*'4. Formulations'!$M28</f>
        <v>0</v>
      </c>
      <c r="HX29" s="38">
        <f>IF(AND(OR(ISBLANK(HX$9),HX$9=0)=FALSE,SUM($HI29:$HU29)&gt;0,HX$9='2. Protocols'!$G28),1,0)*'4. Formulations'!$M28</f>
        <v>0</v>
      </c>
      <c r="HY29" s="38">
        <f>IF(AND(OR(ISBLANK(HY$9),HY$9=0)=FALSE,SUM($HI29:$HU29)&gt;0,HY$9='2. Protocols'!$G28),1,0)*'4. Formulations'!$M28</f>
        <v>0</v>
      </c>
      <c r="HZ29" s="38">
        <f>IF(AND(OR(ISBLANK(HZ$9),HZ$9=0)=FALSE,SUM($HI29:$HU29)&gt;0,HZ$9='2. Protocols'!$G28),1,0)*'4. Formulations'!$M28</f>
        <v>0</v>
      </c>
      <c r="IA29" s="38">
        <f>IF(AND(OR(ISBLANK(IA$9),IA$9=0)=FALSE,SUM($HI29:$HU29)&gt;0,IA$9='2. Protocols'!$G28),1,0)*'4. Formulations'!$M28</f>
        <v>0</v>
      </c>
      <c r="IB29" s="38">
        <f>IF(AND(OR(ISBLANK(IB$9),IB$9=0)=FALSE,SUM($HI29:$HU29)&gt;0,IB$9='2. Protocols'!$G28),1,0)*'4. Formulations'!$M28</f>
        <v>0</v>
      </c>
      <c r="IC29" s="38">
        <f>IF(AND(OR(ISBLANK(IC$9),IC$9=0)=FALSE,SUM($HI29:$HU29)&gt;0,IC$9='2. Protocols'!$G28),1,0)*'4. Formulations'!$M28</f>
        <v>0</v>
      </c>
      <c r="ID29" s="38">
        <f>IF(AND(OR(ISBLANK(ID$9),ID$9=0)=FALSE,SUM($HI29:$HU29)&gt;0,ID$9='2. Protocols'!$G28),1,0)*'4. Formulations'!$M28</f>
        <v>0</v>
      </c>
      <c r="IE29" s="38">
        <f>IF(AND(OR(ISBLANK(IE$9),IE$9=0)=FALSE,SUM($HI29:$HU29)&gt;0,IE$9='2. Protocols'!$G28),1,0)*'4. Formulations'!$M28</f>
        <v>0</v>
      </c>
      <c r="IF29" s="38">
        <f>IF(AND(OR(ISBLANK(IF$9),IF$9=0)=FALSE,SUM($HI29:$HU29)&gt;0,IF$9='2. Protocols'!$G28),1,0)*'4. Formulations'!$M28</f>
        <v>0</v>
      </c>
      <c r="IG29" s="38">
        <f>IF(AND(OR(ISBLANK(IG$9),IG$9=0)=FALSE,SUM($HI29:$HU29)&gt;0,IG$9='2. Protocols'!$G28),1,0)*'4. Formulations'!$M28</f>
        <v>0</v>
      </c>
      <c r="IH29" s="38">
        <f>IF(AND(OR(ISBLANK(IH$9),IH$9=0)=FALSE,SUM($HI29:$HU29)&gt;0,IH$9='2. Protocols'!$G28),1,0)*'4. Formulations'!$M28</f>
        <v>0</v>
      </c>
      <c r="II29" s="38">
        <f>IF(AND(OR(ISBLANK(II$9),II$9=0)=FALSE,SUM($HI29:$HU29)&gt;0,II$9='2. Protocols'!$G28),1,0)*'4. Formulations'!$M28</f>
        <v>0</v>
      </c>
      <c r="IJ29" s="38">
        <f>IF(AND(OR(ISBLANK(IJ$9),IJ$9=0)=FALSE,SUM($HI29:$HU29)&gt;0,IJ$9='2. Protocols'!$G28),1,0)*'4. Formulations'!$M28</f>
        <v>0</v>
      </c>
      <c r="IK29" s="38">
        <f>IF(AND(OR(ISBLANK(IK$9),IK$9=0)=FALSE,SUM($HI29:$HU29)&gt;0,IK$9='2. Protocols'!$G28),1,0)*'4. Formulations'!$M28</f>
        <v>0</v>
      </c>
      <c r="IL29" s="38">
        <f>IF(AND(OR(ISBLANK(IL$9),IL$9=0)=FALSE,SUM($HI29:$HU29)&gt;0,IL$9='2. Protocols'!$G28),1,0)*'4. Formulations'!$M28</f>
        <v>0</v>
      </c>
      <c r="IM29" s="38">
        <f>IF(AND(OR(ISBLANK(IM$9),IM$9=0)=FALSE,SUM($HI29:$HU29)&gt;0,IM$9='2. Protocols'!$G28),1,0)*'4. Formulations'!$M28</f>
        <v>0</v>
      </c>
      <c r="IN29" s="38">
        <f>IF(AND(OR(ISBLANK(IN$9),IN$9=0)=FALSE,SUM($HI29:$HU29)&gt;0,IN$9='2. Protocols'!$G28),1,0)*'4. Formulations'!$M28</f>
        <v>0</v>
      </c>
      <c r="IO29" s="38">
        <f>IF(AND(OR(ISBLANK(IO$9),IO$9=0)=FALSE,SUM($HI29:$HU29)&gt;0,IO$9='2. Protocols'!$G28),1,0)*'4. Formulations'!$M28</f>
        <v>0</v>
      </c>
      <c r="IP29" s="38">
        <f>IF(AND(OR(ISBLANK(IP$9),IP$9=0)=FALSE,SUM($HI29:$HU29)&gt;0,IP$9='2. Protocols'!$G28),1,0)*'4. Formulations'!$M28</f>
        <v>0</v>
      </c>
      <c r="IQ29" s="38">
        <f>IF(AND(OR(ISBLANK(IQ$9),IQ$9=0)=FALSE,SUM($HI29:$HU29)&gt;0,IQ$9='2. Protocols'!$G28),1,0)*'4. Formulations'!$M28</f>
        <v>0</v>
      </c>
      <c r="IR29" s="38">
        <f>IF(AND(OR(ISBLANK(IR$9),IR$9=0)=FALSE,SUM($HI29:$HU29)&gt;0,IR$9='2. Protocols'!$G28),1,0)*'4. Formulations'!$M28</f>
        <v>0</v>
      </c>
      <c r="IT29" s="38">
        <f>IF(AND(OR(ISBLANK(IT$9),IT$9=0)=FALSE,IT$9=$DL29),1,0)*'4. Formulations'!$N28</f>
        <v>0</v>
      </c>
      <c r="IU29" s="38">
        <f>IF(AND(OR(ISBLANK(IU$9),IU$9=0)=FALSE,IU$9=$DL29),1,0)*'4. Formulations'!$N28</f>
        <v>0</v>
      </c>
      <c r="IV29" s="38">
        <f>IF(AND(OR(ISBLANK(IV$9),IV$9=0)=FALSE,IV$9=$DL29),1,0)*'4. Formulations'!$N28</f>
        <v>0</v>
      </c>
      <c r="IW29" s="38">
        <f>IF(AND(OR(ISBLANK(IW$9),IW$9=0)=FALSE,IW$9=$DL29),1,0)*'4. Formulations'!$N28</f>
        <v>0</v>
      </c>
      <c r="IX29" s="38">
        <f>IF(AND(OR(ISBLANK(IX$9),IX$9=0)=FALSE,IX$9=$DL29),1,0)*'4. Formulations'!$N28</f>
        <v>0</v>
      </c>
      <c r="IY29" s="38">
        <f>IF(AND(OR(ISBLANK(IY$9),IY$9=0)=FALSE,IY$9=$DL29),1,0)*'4. Formulations'!$N28</f>
        <v>0</v>
      </c>
      <c r="IZ29" s="38">
        <f>IF(AND(OR(ISBLANK(IZ$9),IZ$9=0)=FALSE,IZ$9=$DL29),1,0)*'4. Formulations'!$N28</f>
        <v>0</v>
      </c>
      <c r="JA29" s="38">
        <f>IF(AND(OR(ISBLANK(JA$9),JA$9=0)=FALSE,JA$9=$DL29),1,0)*'4. Formulations'!$N28</f>
        <v>0</v>
      </c>
      <c r="JB29" s="38">
        <f>IF(AND(OR(ISBLANK(JB$9),JB$9=0)=FALSE,JB$9=$DL29),1,0)*'4. Formulations'!$N28</f>
        <v>0</v>
      </c>
      <c r="JC29" s="38">
        <f>IF(AND(OR(ISBLANK(JC$9),JC$9=0)=FALSE,JC$9=$DL29),1,0)*'4. Formulations'!$N28</f>
        <v>0</v>
      </c>
      <c r="JD29" s="38">
        <f>IF(AND(OR(ISBLANK(JD$9),JD$9=0)=FALSE,JD$9=$DL29),1,0)*'4. Formulations'!$N28</f>
        <v>0</v>
      </c>
      <c r="JE29" s="38">
        <f>IF(AND(OR(ISBLANK(JE$9),JE$9=0)=FALSE,JE$9=$DL29),1,0)*'4. Formulations'!$N28</f>
        <v>0</v>
      </c>
      <c r="JF29" s="38">
        <f>IF(AND(OR(ISBLANK(JF$9),JF$9=0)=FALSE,JF$9=$DL29),1,0)*'4. Formulations'!$N28</f>
        <v>0</v>
      </c>
      <c r="JG29" s="38">
        <f>IF(AND(OR(ISBLANK(JG$9),JG$9=0)=FALSE,JG$9=$DL29),1,0)*'4. Formulations'!$N28</f>
        <v>0</v>
      </c>
      <c r="JH29" s="38">
        <f>IF(AND(OR(ISBLANK(JH$9),JH$9=0)=FALSE,JH$9=$DL29),1,0)*'4. Formulations'!$N28</f>
        <v>0</v>
      </c>
      <c r="JJ29" s="38">
        <f>IF(AND(OR(ISBLANK(JJ$9),JJ$9=0)=FALSE,OR(JJ$9='2. Protocols'!$C28,JJ$9='2. Protocols'!$E28,JJ$9='2. Protocols'!$G28)),1,0)*'4. Formulations'!$O28</f>
        <v>0</v>
      </c>
      <c r="JK29" s="38">
        <f>IF(AND(OR(ISBLANK(JK$9),JK$9=0)=FALSE,OR(JK$9='2. Protocols'!$C28,JK$9='2. Protocols'!$E28,JK$9='2. Protocols'!$G28)),1,0)*'4. Formulations'!$O28</f>
        <v>0</v>
      </c>
      <c r="JL29" s="38">
        <f>IF(AND(OR(ISBLANK(JL$9),JL$9=0)=FALSE,OR(JL$9='2. Protocols'!$C28,JL$9='2. Protocols'!$E28,JL$9='2. Protocols'!$G28)),1,0)*'4. Formulations'!$O28</f>
        <v>0</v>
      </c>
      <c r="JM29" s="38">
        <f>IF(AND(OR(ISBLANK(JM$9),JM$9=0)=FALSE,OR(JM$9='2. Protocols'!$C28,JM$9='2. Protocols'!$E28,JM$9='2. Protocols'!$G28)),1,0)*'4. Formulations'!$O28</f>
        <v>0</v>
      </c>
      <c r="JN29" s="38">
        <f>IF(AND(OR(ISBLANK(JN$9),JN$9=0)=FALSE,OR(JN$9='2. Protocols'!$C28,JN$9='2. Protocols'!$E28,JN$9='2. Protocols'!$G28)),1,0)*'4. Formulations'!$O28</f>
        <v>0</v>
      </c>
      <c r="JO29" s="38">
        <f>IF(AND(OR(ISBLANK(JO$9),JO$9=0)=FALSE,OR(JO$9='2. Protocols'!$C28,JO$9='2. Protocols'!$E28,JO$9='2. Protocols'!$G28)),1,0)*'4. Formulations'!$O28</f>
        <v>0</v>
      </c>
      <c r="JP29" s="38">
        <f>IF(AND(OR(ISBLANK(JP$9),JP$9=0)=FALSE,OR(JP$9='2. Protocols'!$C28,JP$9='2. Protocols'!$E28,JP$9='2. Protocols'!$G28)),1,0)*'4. Formulations'!$O28</f>
        <v>0</v>
      </c>
      <c r="JQ29" s="38">
        <f>IF(AND(OR(ISBLANK(JQ$9),JQ$9=0)=FALSE,OR(JQ$9='2. Protocols'!$C28,JQ$9='2. Protocols'!$E28,JQ$9='2. Protocols'!$G28)),1,0)*'4. Formulations'!$O28</f>
        <v>0</v>
      </c>
      <c r="JR29" s="38">
        <f>IF(AND(OR(ISBLANK(JR$9),JR$9=0)=FALSE,OR(JR$9='2. Protocols'!$C28,JR$9='2. Protocols'!$E28,JR$9='2. Protocols'!$G28)),1,0)*'4. Formulations'!$O28</f>
        <v>0</v>
      </c>
      <c r="JS29" s="38">
        <f>IF(AND(OR(ISBLANK(JS$9),JS$9=0)=FALSE,OR(JS$9='2. Protocols'!$C28,JS$9='2. Protocols'!$E28,JS$9='2. Protocols'!$G28)),1,0)*'4. Formulations'!$O28</f>
        <v>0</v>
      </c>
      <c r="JT29" s="38">
        <f>IF(AND(OR(ISBLANK(JT$9),JT$9=0)=FALSE,OR(JT$9='2. Protocols'!$C28,JT$9='2. Protocols'!$E28,JT$9='2. Protocols'!$G28)),1,0)*'4. Formulations'!$O28</f>
        <v>0</v>
      </c>
      <c r="JU29" s="38">
        <f>IF(AND(OR(ISBLANK(JU$9),JU$9=0)=FALSE,OR(JU$9='2. Protocols'!$C28,JU$9='2. Protocols'!$E28,JU$9='2. Protocols'!$G28)),1,0)*'4. Formulations'!$O28</f>
        <v>0</v>
      </c>
      <c r="JV29" s="38">
        <f>IF(AND(OR(ISBLANK(JV$9),JV$9=0)=FALSE,OR(JV$9='2. Protocols'!$C28,JV$9='2. Protocols'!$E28,JV$9='2. Protocols'!$G28)),1,0)*'4. Formulations'!$O28</f>
        <v>0</v>
      </c>
      <c r="JW29" s="38">
        <f>IF(AND(OR(ISBLANK(JW$9),JW$9=0)=FALSE,OR(JW$9='2. Protocols'!$C28,JW$9='2. Protocols'!$E28,JW$9='2. Protocols'!$G28)),1,0)*'4. Formulations'!$O28</f>
        <v>0</v>
      </c>
      <c r="JX29" s="38">
        <f>IF(AND(OR(ISBLANK(JX$9),JX$9=0)=FALSE,OR(JX$9='2. Protocols'!$C28,JX$9='2. Protocols'!$E28,JX$9='2. Protocols'!$G28)),1,0)*'4. Formulations'!$O28</f>
        <v>0</v>
      </c>
      <c r="JY29" s="38">
        <f>IF(AND(OR(ISBLANK(JY$9),JY$9=0)=FALSE,OR(JY$9='2. Protocols'!$C28,JY$9='2. Protocols'!$E28,JY$9='2. Protocols'!$G28)),1,0)*'4. Formulations'!$O28</f>
        <v>0</v>
      </c>
      <c r="JZ29" s="38">
        <f>IF(AND(OR(ISBLANK(JZ$9),JZ$9=0)=FALSE,OR(JZ$9='2. Protocols'!$C28,JZ$9='2. Protocols'!$E28,JZ$9='2. Protocols'!$G28)),1,0)*'4. Formulations'!$O28</f>
        <v>0</v>
      </c>
      <c r="KA29" s="38">
        <f>IF(AND(OR(ISBLANK(KA$9),KA$9=0)=FALSE,OR(KA$9='2. Protocols'!$C28,KA$9='2. Protocols'!$E28,KA$9='2. Protocols'!$G28)),1,0)*'4. Formulations'!$O28</f>
        <v>0</v>
      </c>
      <c r="KB29" s="38">
        <f>IF(AND(OR(ISBLANK(KB$9),KB$9=0)=FALSE,OR(KB$9='2. Protocols'!$C28,KB$9='2. Protocols'!$E28,KB$9='2. Protocols'!$G28)),1,0)*'4. Formulations'!$O28</f>
        <v>0</v>
      </c>
      <c r="KC29" s="38">
        <f>IF(AND(OR(ISBLANK(KC$9),KC$9=0)=FALSE,OR(KC$9='2. Protocols'!$C28,KC$9='2. Protocols'!$E28,KC$9='2. Protocols'!$G28)),1,0)*'4. Formulations'!$O28</f>
        <v>0</v>
      </c>
      <c r="KD29" s="38">
        <f>IF(AND(OR(ISBLANK(KD$9),KD$9=0)=FALSE,OR(KD$9='2. Protocols'!$C28,KD$9='2. Protocols'!$E28,KD$9='2. Protocols'!$G28)),1,0)*'4. Formulations'!$O28</f>
        <v>0</v>
      </c>
      <c r="KE29" s="38">
        <f>IF(AND(OR(ISBLANK(KE$9),KE$9=0)=FALSE,OR(KE$9='2. Protocols'!$C28,KE$9='2. Protocols'!$E28,KE$9='2. Protocols'!$G28)),1,0)*'4. Formulations'!$O28</f>
        <v>0</v>
      </c>
      <c r="KG29" s="38">
        <f>IF(AND(OR(ISBLANK(KG$9),KG$9=0)=FALSE,KG$9=$DK29),1,0)*'4. Formulations'!$P28</f>
        <v>0</v>
      </c>
      <c r="KH29" s="38">
        <f>IF(AND(OR(ISBLANK(KH$9),KH$9=0)=FALSE,KH$9=$DK29),1,0)*'4. Formulations'!$P28</f>
        <v>0</v>
      </c>
      <c r="KI29" s="38">
        <f>IF(AND(OR(ISBLANK(KI$9),KI$9=0)=FALSE,KI$9=$DK29),1,0)*'4. Formulations'!$P28</f>
        <v>0</v>
      </c>
      <c r="KJ29" s="38">
        <f>IF(AND(OR(ISBLANK(KJ$9),KJ$9=0)=FALSE,KJ$9=$DK29),1,0)*'4. Formulations'!$P28</f>
        <v>0</v>
      </c>
      <c r="KK29" s="38">
        <f>IF(AND(OR(ISBLANK(KK$9),KK$9=0)=FALSE,KK$9=$DK29),1,0)*'4. Formulations'!$P28</f>
        <v>0</v>
      </c>
      <c r="KL29" s="38">
        <f>IF(AND(OR(ISBLANK(KL$9),KL$9=0)=FALSE,KL$9=$DK29),1,0)*'4. Formulations'!$P28</f>
        <v>0</v>
      </c>
      <c r="KM29" s="38">
        <f>IF(AND(OR(ISBLANK(KM$9),KM$9=0)=FALSE,KM$9=$DK29),1,0)*'4. Formulations'!$P28</f>
        <v>0</v>
      </c>
      <c r="KN29" s="38">
        <f>IF(AND(OR(ISBLANK(KN$9),KN$9=0)=FALSE,KN$9=$DK29),1,0)*'4. Formulations'!$P28</f>
        <v>0</v>
      </c>
      <c r="KO29" s="38">
        <f>IF(AND(OR(ISBLANK(KO$9),KO$9=0)=FALSE,KO$9=$DK29),1,0)*'4. Formulations'!$P28</f>
        <v>0</v>
      </c>
      <c r="KP29" s="38">
        <f>IF(AND(OR(ISBLANK(KP$9),KP$9=0)=FALSE,KP$9=$DK29),1,0)*'4. Formulations'!$P28</f>
        <v>0</v>
      </c>
      <c r="KQ29" s="38">
        <f>IF(AND(OR(ISBLANK(KQ$9),KQ$9=0)=FALSE,KQ$9=$DK29),1,0)*'4. Formulations'!$P28</f>
        <v>0</v>
      </c>
      <c r="KR29" s="38">
        <f>IF(AND(OR(ISBLANK(KR$9),KR$9=0)=FALSE,KR$9=$DK29),1,0)*'4. Formulations'!$P28</f>
        <v>0</v>
      </c>
      <c r="KS29" s="38">
        <f>IF(AND(OR(ISBLANK(KS$9),KS$9=0)=FALSE,KS$9=$DK29),1,0)*'4. Formulations'!$P28</f>
        <v>0</v>
      </c>
      <c r="KU29" s="38">
        <f>IF(AND(OR(ISBLANK(KU$9),KU$9=0)=FALSE,SUM($KG29:$KS29)&gt;0,KU$9='2. Protocols'!$G28),1,0)*'4. Formulations'!$P28</f>
        <v>0</v>
      </c>
      <c r="KV29" s="38">
        <f>IF(AND(OR(ISBLANK(KV$9),KV$9=0)=FALSE,SUM($KG29:$KS29)&gt;0,KV$9='2. Protocols'!$G28),1,0)*'4. Formulations'!$P28</f>
        <v>0</v>
      </c>
      <c r="KW29" s="38">
        <f>IF(AND(OR(ISBLANK(KW$9),KW$9=0)=FALSE,SUM($KG29:$KS29)&gt;0,KW$9='2. Protocols'!$G28),1,0)*'4. Formulations'!$P28</f>
        <v>0</v>
      </c>
      <c r="KX29" s="38">
        <f>IF(AND(OR(ISBLANK(KX$9),KX$9=0)=FALSE,SUM($KG29:$KS29)&gt;0,KX$9='2. Protocols'!$G28),1,0)*'4. Formulations'!$P28</f>
        <v>0</v>
      </c>
      <c r="KY29" s="38">
        <f>IF(AND(OR(ISBLANK(KY$9),KY$9=0)=FALSE,SUM($KG29:$KS29)&gt;0,KY$9='2. Protocols'!$G28),1,0)*'4. Formulations'!$P28</f>
        <v>0</v>
      </c>
      <c r="KZ29" s="38">
        <f>IF(AND(OR(ISBLANK(KZ$9),KZ$9=0)=FALSE,SUM($KG29:$KS29)&gt;0,KZ$9='2. Protocols'!$G28),1,0)*'4. Formulations'!$P28</f>
        <v>0</v>
      </c>
      <c r="LA29" s="38">
        <f>IF(AND(OR(ISBLANK(LA$9),LA$9=0)=FALSE,SUM($KG29:$KS29)&gt;0,LA$9='2. Protocols'!$G28),1,0)*'4. Formulations'!$P28</f>
        <v>0</v>
      </c>
      <c r="LB29" s="38">
        <f>IF(AND(OR(ISBLANK(LB$9),LB$9=0)=FALSE,SUM($KG29:$KS29)&gt;0,LB$9='2. Protocols'!$G28),1,0)*'4. Formulations'!$P28</f>
        <v>0</v>
      </c>
      <c r="LC29" s="38">
        <f>IF(AND(OR(ISBLANK(LC$9),LC$9=0)=FALSE,SUM($KG29:$KS29)&gt;0,LC$9='2. Protocols'!$G28),1,0)*'4. Formulations'!$P28</f>
        <v>0</v>
      </c>
      <c r="LD29" s="38">
        <f>IF(AND(OR(ISBLANK(LD$9),LD$9=0)=FALSE,SUM($KG29:$KS29)&gt;0,LD$9='2. Protocols'!$G28),1,0)*'4. Formulations'!$P28</f>
        <v>0</v>
      </c>
      <c r="LE29" s="38">
        <f>IF(AND(OR(ISBLANK(LE$9),LE$9=0)=FALSE,SUM($KG29:$KS29)&gt;0,LE$9='2. Protocols'!$G28),1,0)*'4. Formulations'!$P28</f>
        <v>0</v>
      </c>
      <c r="LF29" s="38">
        <f>IF(AND(OR(ISBLANK(LF$9),LF$9=0)=FALSE,SUM($KG29:$KS29)&gt;0,LF$9='2. Protocols'!$G28),1,0)*'4. Formulations'!$P28</f>
        <v>0</v>
      </c>
      <c r="LG29" s="38">
        <f>IF(AND(OR(ISBLANK(LG$9),LG$9=0)=FALSE,SUM($KG29:$KS29)&gt;0,LG$9='2. Protocols'!$G28),1,0)*'4. Formulations'!$P28</f>
        <v>0</v>
      </c>
      <c r="LH29" s="38">
        <f>IF(AND(OR(ISBLANK(LH$9),LH$9=0)=FALSE,SUM($KG29:$KS29)&gt;0,LH$9='2. Protocols'!$G28),1,0)*'4. Formulations'!$P28</f>
        <v>0</v>
      </c>
      <c r="LI29" s="38">
        <f>IF(AND(OR(ISBLANK(LI$9),LI$9=0)=FALSE,SUM($KG29:$KS29)&gt;0,LI$9='2. Protocols'!$G28),1,0)*'4. Formulations'!$P28</f>
        <v>0</v>
      </c>
      <c r="LJ29" s="38">
        <f>IF(AND(OR(ISBLANK(LJ$9),LJ$9=0)=FALSE,SUM($KG29:$KS29)&gt;0,LJ$9='2. Protocols'!$G28),1,0)*'4. Formulations'!$P28</f>
        <v>0</v>
      </c>
      <c r="LK29" s="38">
        <f>IF(AND(OR(ISBLANK(LK$9),LK$9=0)=FALSE,SUM($KG29:$KS29)&gt;0,LK$9='2. Protocols'!$G28),1,0)*'4. Formulations'!$P28</f>
        <v>0</v>
      </c>
      <c r="LL29" s="38">
        <f>IF(AND(OR(ISBLANK(LL$9),LL$9=0)=FALSE,SUM($KG29:$KS29)&gt;0,LL$9='2. Protocols'!$G28),1,0)*'4. Formulations'!$P28</f>
        <v>0</v>
      </c>
      <c r="LM29" s="38">
        <f>IF(AND(OR(ISBLANK(LM$9),LM$9=0)=FALSE,SUM($KG29:$KS29)&gt;0,LM$9='2. Protocols'!$G28),1,0)*'4. Formulations'!$P28</f>
        <v>0</v>
      </c>
      <c r="LN29" s="38">
        <f>IF(AND(OR(ISBLANK(LN$9),LN$9=0)=FALSE,SUM($KG29:$KS29)&gt;0,LN$9='2. Protocols'!$G28),1,0)*'4. Formulations'!$P28</f>
        <v>0</v>
      </c>
      <c r="LO29" s="38">
        <f>IF(AND(OR(ISBLANK(LO$9),LO$9=0)=FALSE,SUM($KG29:$KS29)&gt;0,LO$9='2. Protocols'!$G28),1,0)*'4. Formulations'!$P28</f>
        <v>0</v>
      </c>
      <c r="LP29" s="38">
        <f>IF(AND(OR(ISBLANK(LP$9),LP$9=0)=FALSE,SUM($KG29:$KS29)&gt;0,LP$9='2. Protocols'!$G28),1,0)*'4. Formulations'!$P28</f>
        <v>0</v>
      </c>
      <c r="LR29" s="38">
        <f>IF(AND(OR(ISBLANK(LR$9),LR$9=0)=FALSE,LR$9=$DL29),1,0)*'4. Formulations'!$Q28</f>
        <v>0</v>
      </c>
      <c r="LS29" s="38">
        <f>IF(AND(OR(ISBLANK(LS$9),LS$9=0)=FALSE,LS$9=$DL29),1,0)*'4. Formulations'!$Q28</f>
        <v>0</v>
      </c>
      <c r="LT29" s="38">
        <f>IF(AND(OR(ISBLANK(LT$9),LT$9=0)=FALSE,LT$9=$DL29),1,0)*'4. Formulations'!$Q28</f>
        <v>0</v>
      </c>
      <c r="LU29" s="38">
        <f>IF(AND(OR(ISBLANK(LU$9),LU$9=0)=FALSE,LU$9=$DL29),1,0)*'4. Formulations'!$Q28</f>
        <v>0</v>
      </c>
      <c r="LV29" s="38">
        <f>IF(AND(OR(ISBLANK(LV$9),LV$9=0)=FALSE,LV$9=$DL29),1,0)*'4. Formulations'!$Q28</f>
        <v>0</v>
      </c>
      <c r="LW29" s="38">
        <f>IF(AND(OR(ISBLANK(LW$9),LW$9=0)=FALSE,LW$9=$DL29),1,0)*'4. Formulations'!$Q28</f>
        <v>0</v>
      </c>
      <c r="LX29" s="38">
        <f>IF(AND(OR(ISBLANK(LX$9),LX$9=0)=FALSE,LX$9=$DL29),1,0)*'4. Formulations'!$Q28</f>
        <v>0</v>
      </c>
      <c r="LY29" s="38">
        <f>IF(AND(OR(ISBLANK(LY$9),LY$9=0)=FALSE,LY$9=$DL29),1,0)*'4. Formulations'!$Q28</f>
        <v>0</v>
      </c>
      <c r="LZ29" s="38">
        <f>IF(AND(OR(ISBLANK(LZ$9),LZ$9=0)=FALSE,LZ$9=$DL29),1,0)*'4. Formulations'!$Q28</f>
        <v>0</v>
      </c>
      <c r="MA29" s="38">
        <f>IF(AND(OR(ISBLANK(MA$9),MA$9=0)=FALSE,MA$9=$DL29),1,0)*'4. Formulations'!$Q28</f>
        <v>0</v>
      </c>
      <c r="MB29" s="38">
        <f>IF(AND(OR(ISBLANK(MB$9),MB$9=0)=FALSE,MB$9=$DL29),1,0)*'4. Formulations'!$Q28</f>
        <v>0</v>
      </c>
      <c r="MC29" s="38">
        <f>IF(AND(OR(ISBLANK(MC$9),MC$9=0)=FALSE,MC$9=$DL29),1,0)*'4. Formulations'!$Q28</f>
        <v>0</v>
      </c>
      <c r="MD29" s="38">
        <f>IF(AND(OR(ISBLANK(MD$9),MD$9=0)=FALSE,MD$9=$DL29),1,0)*'4. Formulations'!$Q28</f>
        <v>0</v>
      </c>
      <c r="ME29" s="38">
        <f>IF(AND(OR(ISBLANK(ME$9),ME$9=0)=FALSE,ME$9=$DL29),1,0)*'4. Formulations'!$Q28</f>
        <v>0</v>
      </c>
      <c r="MF29" s="38">
        <f>IF(AND(OR(ISBLANK(MF$9),MF$9=0)=FALSE,MF$9=$DL29),1,0)*'4. Formulations'!$Q28</f>
        <v>0</v>
      </c>
    </row>
    <row r="30" spans="2:344" outlineLevel="1" x14ac:dyDescent="0.3">
      <c r="B30" s="2"/>
      <c r="C30" s="129" t="str">
        <f>IF('2. Protocols'!C29&amp;"+"&amp;'2. Protocols'!E29&amp;"+"&amp;'2. Protocols'!G29="++","",'2. Protocols'!C29&amp;"+"&amp;'2. Protocols'!E29&amp;"+"&amp;'2. Protocols'!G29)</f>
        <v/>
      </c>
      <c r="D30" s="18"/>
      <c r="F30" s="114" t="str">
        <f>IFERROR('2. Protocols'!J29*'1. General Inputs'!$J$6,"")</f>
        <v/>
      </c>
      <c r="G30" s="114" t="str">
        <f>IFERROR(MAX(F30*(1+'1. General Inputs'!$AW$16+HLOOKUP(G$7,'1. General Inputs'!$AW$10:$AY$12,ROWS('1. General Inputs'!$AU$10:$AU$12),0))+(CHOOSE(G$7,'1. General Inputs'!$J$8,'1. General Inputs'!$L$8,'1. General Inputs'!$N$8)/12)*CHOOSE(G$7,'2. Protocols'!$K29,'2. Protocols'!$L29,'2. Protocols'!$M29)+'3. ARV Substitutions'!L55,0),"")</f>
        <v/>
      </c>
      <c r="H30" s="114" t="str">
        <f>IFERROR(MAX(G30*(1+'1. General Inputs'!$AW$16+HLOOKUP(H$7,'1. General Inputs'!$AW$10:$AY$12,ROWS('1. General Inputs'!$AU$10:$AU$12),0))+(CHOOSE(H$7,'1. General Inputs'!$J$8,'1. General Inputs'!$L$8,'1. General Inputs'!$N$8)/12)*CHOOSE(H$7,'2. Protocols'!$K29,'2. Protocols'!$L29,'2. Protocols'!$M29)+'3. ARV Substitutions'!M55,0),"")</f>
        <v/>
      </c>
      <c r="I30" s="114" t="str">
        <f>IFERROR(MAX(H30*(1+'1. General Inputs'!$AW$16+HLOOKUP(I$7,'1. General Inputs'!$AW$10:$AY$12,ROWS('1. General Inputs'!$AU$10:$AU$12),0))+(CHOOSE(I$7,'1. General Inputs'!$J$8,'1. General Inputs'!$L$8,'1. General Inputs'!$N$8)/12)*CHOOSE(I$7,'2. Protocols'!$K29,'2. Protocols'!$L29,'2. Protocols'!$M29)+'3. ARV Substitutions'!N55,0),"")</f>
        <v/>
      </c>
      <c r="J30" s="114" t="str">
        <f>IFERROR(MAX(I30*(1+'1. General Inputs'!$AW$16+HLOOKUP(J$7,'1. General Inputs'!$AW$10:$AY$12,ROWS('1. General Inputs'!$AU$10:$AU$12),0))+(CHOOSE(J$7,'1. General Inputs'!$J$8,'1. General Inputs'!$L$8,'1. General Inputs'!$N$8)/12)*CHOOSE(J$7,'2. Protocols'!$K29,'2. Protocols'!$L29,'2. Protocols'!$M29)+'3. ARV Substitutions'!O55,0),"")</f>
        <v/>
      </c>
      <c r="K30" s="114" t="str">
        <f>IFERROR(MAX(J30*(1+'1. General Inputs'!$AW$16+HLOOKUP(K$7,'1. General Inputs'!$AW$10:$AY$12,ROWS('1. General Inputs'!$AU$10:$AU$12),0))+(CHOOSE(K$7,'1. General Inputs'!$J$8,'1. General Inputs'!$L$8,'1. General Inputs'!$N$8)/12)*CHOOSE(K$7,'2. Protocols'!$K29,'2. Protocols'!$L29,'2. Protocols'!$M29)+'3. ARV Substitutions'!P55,0),"")</f>
        <v/>
      </c>
      <c r="L30" s="114" t="str">
        <f>IFERROR(MAX(K30*(1+'1. General Inputs'!$AW$16+HLOOKUP(L$7,'1. General Inputs'!$AW$10:$AY$12,ROWS('1. General Inputs'!$AU$10:$AU$12),0))+(CHOOSE(L$7,'1. General Inputs'!$J$8,'1. General Inputs'!$L$8,'1. General Inputs'!$N$8)/12)*CHOOSE(L$7,'2. Protocols'!$K29,'2. Protocols'!$L29,'2. Protocols'!$M29)+'3. ARV Substitutions'!Q55,0),"")</f>
        <v/>
      </c>
      <c r="M30" s="114" t="str">
        <f>IFERROR(MAX(L30*(1+'1. General Inputs'!$AW$16+HLOOKUP(M$7,'1. General Inputs'!$AW$10:$AY$12,ROWS('1. General Inputs'!$AU$10:$AU$12),0))+(CHOOSE(M$7,'1. General Inputs'!$J$8,'1. General Inputs'!$L$8,'1. General Inputs'!$N$8)/12)*CHOOSE(M$7,'2. Protocols'!$K29,'2. Protocols'!$L29,'2. Protocols'!$M29)+'3. ARV Substitutions'!R55,0),"")</f>
        <v/>
      </c>
      <c r="N30" s="114" t="str">
        <f>IFERROR(MAX(M30*(1+'1. General Inputs'!$AW$16+HLOOKUP(N$7,'1. General Inputs'!$AW$10:$AY$12,ROWS('1. General Inputs'!$AU$10:$AU$12),0))+(CHOOSE(N$7,'1. General Inputs'!$J$8,'1. General Inputs'!$L$8,'1. General Inputs'!$N$8)/12)*CHOOSE(N$7,'2. Protocols'!$K29,'2. Protocols'!$L29,'2. Protocols'!$M29)+'3. ARV Substitutions'!S55,0),"")</f>
        <v/>
      </c>
      <c r="O30" s="114" t="str">
        <f>IFERROR(MAX(N30*(1+'1. General Inputs'!$AW$16+HLOOKUP(O$7,'1. General Inputs'!$AW$10:$AY$12,ROWS('1. General Inputs'!$AU$10:$AU$12),0))+(CHOOSE(O$7,'1. General Inputs'!$J$8,'1. General Inputs'!$L$8,'1. General Inputs'!$N$8)/12)*CHOOSE(O$7,'2. Protocols'!$K29,'2. Protocols'!$L29,'2. Protocols'!$M29)+'3. ARV Substitutions'!T55,0),"")</f>
        <v/>
      </c>
      <c r="P30" s="114" t="str">
        <f>IFERROR(MAX(O30*(1+'1. General Inputs'!$AW$16+HLOOKUP(P$7,'1. General Inputs'!$AW$10:$AY$12,ROWS('1. General Inputs'!$AU$10:$AU$12),0))+(CHOOSE(P$7,'1. General Inputs'!$J$8,'1. General Inputs'!$L$8,'1. General Inputs'!$N$8)/12)*CHOOSE(P$7,'2. Protocols'!$K29,'2. Protocols'!$L29,'2. Protocols'!$M29)+'3. ARV Substitutions'!U55,0),"")</f>
        <v/>
      </c>
      <c r="Q30" s="114" t="str">
        <f>IFERROR(MAX(P30*(1+'1. General Inputs'!$AW$16+HLOOKUP(Q$7,'1. General Inputs'!$AW$10:$AY$12,ROWS('1. General Inputs'!$AU$10:$AU$12),0))+(CHOOSE(Q$7,'1. General Inputs'!$J$8,'1. General Inputs'!$L$8,'1. General Inputs'!$N$8)/12)*CHOOSE(Q$7,'2. Protocols'!$K29,'2. Protocols'!$L29,'2. Protocols'!$M29)+'3. ARV Substitutions'!V55,0),"")</f>
        <v/>
      </c>
      <c r="R30" s="114" t="str">
        <f>IFERROR(MAX(Q30*(1+'1. General Inputs'!$AW$16+HLOOKUP(R$7,'1. General Inputs'!$AW$10:$AY$12,ROWS('1. General Inputs'!$AU$10:$AU$12),0))+(CHOOSE(R$7,'1. General Inputs'!$J$8,'1. General Inputs'!$L$8,'1. General Inputs'!$N$8)/12)*CHOOSE(R$7,'2. Protocols'!$K29,'2. Protocols'!$L29,'2. Protocols'!$M29)+'3. ARV Substitutions'!W55,0),"")</f>
        <v/>
      </c>
      <c r="S30" s="114" t="str">
        <f>IFERROR(MAX(R30*(1+'1. General Inputs'!$AW$16+HLOOKUP(S$7,'1. General Inputs'!$AW$10:$AY$12,ROWS('1. General Inputs'!$AU$10:$AU$12),0))+(CHOOSE(S$7,'1. General Inputs'!$J$8,'1. General Inputs'!$L$8,'1. General Inputs'!$N$8)/12)*CHOOSE(S$7,'2. Protocols'!$K29,'2. Protocols'!$L29,'2. Protocols'!$M29)+'3. ARV Substitutions'!X55,0),"")</f>
        <v/>
      </c>
      <c r="T30" s="114" t="str">
        <f>IFERROR(MAX(S30*(1+'1. General Inputs'!$AW$16+HLOOKUP(T$7,'1. General Inputs'!$AW$10:$AY$12,ROWS('1. General Inputs'!$AU$10:$AU$12),0))+(CHOOSE(T$7,'1. General Inputs'!$J$8,'1. General Inputs'!$L$8,'1. General Inputs'!$N$8)/12)*CHOOSE(T$7,'2. Protocols'!$K29,'2. Protocols'!$L29,'2. Protocols'!$M29)+'3. ARV Substitutions'!Y55,0),"")</f>
        <v/>
      </c>
      <c r="U30" s="114" t="str">
        <f>IFERROR(MAX(T30*(1+'1. General Inputs'!$AW$16+HLOOKUP(U$7,'1. General Inputs'!$AW$10:$AY$12,ROWS('1. General Inputs'!$AU$10:$AU$12),0))+(CHOOSE(U$7,'1. General Inputs'!$J$8,'1. General Inputs'!$L$8,'1. General Inputs'!$N$8)/12)*CHOOSE(U$7,'2. Protocols'!$K29,'2. Protocols'!$L29,'2. Protocols'!$M29)+'3. ARV Substitutions'!Z55,0),"")</f>
        <v/>
      </c>
      <c r="V30" s="114" t="str">
        <f>IFERROR(MAX(U30*(1+'1. General Inputs'!$AW$16+HLOOKUP(V$7,'1. General Inputs'!$AW$10:$AY$12,ROWS('1. General Inputs'!$AU$10:$AU$12),0))+(CHOOSE(V$7,'1. General Inputs'!$J$8,'1. General Inputs'!$L$8,'1. General Inputs'!$N$8)/12)*CHOOSE(V$7,'2. Protocols'!$K29,'2. Protocols'!$L29,'2. Protocols'!$M29)+'3. ARV Substitutions'!AA55,0),"")</f>
        <v/>
      </c>
      <c r="W30" s="114" t="str">
        <f>IFERROR(MAX(V30*(1+'1. General Inputs'!$AW$16+HLOOKUP(W$7,'1. General Inputs'!$AW$10:$AY$12,ROWS('1. General Inputs'!$AU$10:$AU$12),0))+(CHOOSE(W$7,'1. General Inputs'!$J$8,'1. General Inputs'!$L$8,'1. General Inputs'!$N$8)/12)*CHOOSE(W$7,'2. Protocols'!$K29,'2. Protocols'!$L29,'2. Protocols'!$M29)+'3. ARV Substitutions'!AB55,0),"")</f>
        <v/>
      </c>
      <c r="X30" s="114" t="str">
        <f>IFERROR(MAX(W30*(1+'1. General Inputs'!$AW$16+HLOOKUP(X$7,'1. General Inputs'!$AW$10:$AY$12,ROWS('1. General Inputs'!$AU$10:$AU$12),0))+(CHOOSE(X$7,'1. General Inputs'!$J$8,'1. General Inputs'!$L$8,'1. General Inputs'!$N$8)/12)*CHOOSE(X$7,'2. Protocols'!$K29,'2. Protocols'!$L29,'2. Protocols'!$M29)+'3. ARV Substitutions'!AC55,0),"")</f>
        <v/>
      </c>
      <c r="Y30" s="114" t="str">
        <f>IFERROR(MAX(X30*(1+'1. General Inputs'!$AW$16+HLOOKUP(Y$7,'1. General Inputs'!$AW$10:$AY$12,ROWS('1. General Inputs'!$AU$10:$AU$12),0))+(CHOOSE(Y$7,'1. General Inputs'!$J$8,'1. General Inputs'!$L$8,'1. General Inputs'!$N$8)/12)*CHOOSE(Y$7,'2. Protocols'!$K29,'2. Protocols'!$L29,'2. Protocols'!$M29)+'3. ARV Substitutions'!AD55,0),"")</f>
        <v/>
      </c>
      <c r="Z30" s="114" t="str">
        <f>IFERROR(MAX(Y30*(1+'1. General Inputs'!$AW$16+HLOOKUP(Z$7,'1. General Inputs'!$AW$10:$AY$12,ROWS('1. General Inputs'!$AU$10:$AU$12),0))+(CHOOSE(Z$7,'1. General Inputs'!$J$8,'1. General Inputs'!$L$8,'1. General Inputs'!$N$8)/12)*CHOOSE(Z$7,'2. Protocols'!$K29,'2. Protocols'!$L29,'2. Protocols'!$M29)+'3. ARV Substitutions'!AE55,0),"")</f>
        <v/>
      </c>
      <c r="AA30" s="114" t="str">
        <f>IFERROR(MAX(Z30*(1+'1. General Inputs'!$AW$16+HLOOKUP(AA$7,'1. General Inputs'!$AW$10:$AY$12,ROWS('1. General Inputs'!$AU$10:$AU$12),0))+(CHOOSE(AA$7,'1. General Inputs'!$J$8,'1. General Inputs'!$L$8,'1. General Inputs'!$N$8)/12)*CHOOSE(AA$7,'2. Protocols'!$K29,'2. Protocols'!$L29,'2. Protocols'!$M29)+'3. ARV Substitutions'!AF55,0),"")</f>
        <v/>
      </c>
      <c r="AB30" s="114" t="str">
        <f>IFERROR(MAX(AA30*(1+'1. General Inputs'!$AW$16+HLOOKUP(AB$7,'1. General Inputs'!$AW$10:$AY$12,ROWS('1. General Inputs'!$AU$10:$AU$12),0))+(CHOOSE(AB$7,'1. General Inputs'!$J$8,'1. General Inputs'!$L$8,'1. General Inputs'!$N$8)/12)*CHOOSE(AB$7,'2. Protocols'!$K29,'2. Protocols'!$L29,'2. Protocols'!$M29)+'3. ARV Substitutions'!AG55,0),"")</f>
        <v/>
      </c>
      <c r="AC30" s="114" t="str">
        <f>IFERROR(MAX(AB30*(1+'1. General Inputs'!$AW$16+HLOOKUP(AC$7,'1. General Inputs'!$AW$10:$AY$12,ROWS('1. General Inputs'!$AU$10:$AU$12),0))+(CHOOSE(AC$7,'1. General Inputs'!$J$8,'1. General Inputs'!$L$8,'1. General Inputs'!$N$8)/12)*CHOOSE(AC$7,'2. Protocols'!$K29,'2. Protocols'!$L29,'2. Protocols'!$M29)+'3. ARV Substitutions'!AH55,0),"")</f>
        <v/>
      </c>
      <c r="AD30" s="114" t="str">
        <f>IFERROR(MAX(AC30*(1+'1. General Inputs'!$AW$16+HLOOKUP(AD$7,'1. General Inputs'!$AW$10:$AY$12,ROWS('1. General Inputs'!$AU$10:$AU$12),0))+(CHOOSE(AD$7,'1. General Inputs'!$J$8,'1. General Inputs'!$L$8,'1. General Inputs'!$N$8)/12)*CHOOSE(AD$7,'2. Protocols'!$K29,'2. Protocols'!$L29,'2. Protocols'!$M29)+'3. ARV Substitutions'!AI55,0),"")</f>
        <v/>
      </c>
      <c r="AE30" s="114" t="str">
        <f>IFERROR(MAX(AD30*(1+'1. General Inputs'!$AW$16+HLOOKUP(AE$7,'1. General Inputs'!$AW$10:$AY$12,ROWS('1. General Inputs'!$AU$10:$AU$12),0))+(CHOOSE(AE$7,'1. General Inputs'!$J$8,'1. General Inputs'!$L$8,'1. General Inputs'!$N$8)/12)*CHOOSE(AE$7,'2. Protocols'!$K29,'2. Protocols'!$L29,'2. Protocols'!$M29)+'3. ARV Substitutions'!AJ55,0),"")</f>
        <v/>
      </c>
      <c r="AF30" s="114" t="str">
        <f>IFERROR(MAX(AE30*(1+'1. General Inputs'!$AW$16+HLOOKUP(AF$7,'1. General Inputs'!$AW$10:$AY$12,ROWS('1. General Inputs'!$AU$10:$AU$12),0))+(CHOOSE(AF$7,'1. General Inputs'!$J$8,'1. General Inputs'!$L$8,'1. General Inputs'!$N$8)/12)*CHOOSE(AF$7,'2. Protocols'!$K29,'2. Protocols'!$L29,'2. Protocols'!$M29)+'3. ARV Substitutions'!AK55,0),"")</f>
        <v/>
      </c>
      <c r="AG30" s="114" t="str">
        <f>IFERROR(MAX(AF30*(1+'1. General Inputs'!$AW$16+HLOOKUP(AG$7,'1. General Inputs'!$AW$10:$AY$12,ROWS('1. General Inputs'!$AU$10:$AU$12),0))+(CHOOSE(AG$7,'1. General Inputs'!$J$8,'1. General Inputs'!$L$8,'1. General Inputs'!$N$8)/12)*CHOOSE(AG$7,'2. Protocols'!$K29,'2. Protocols'!$L29,'2. Protocols'!$M29)+'3. ARV Substitutions'!AL55,0),"")</f>
        <v/>
      </c>
      <c r="AH30" s="114" t="str">
        <f>IFERROR(MAX(AG30*(1+'1. General Inputs'!$AW$16+HLOOKUP(AH$7,'1. General Inputs'!$AW$10:$AY$12,ROWS('1. General Inputs'!$AU$10:$AU$12),0))+(CHOOSE(AH$7,'1. General Inputs'!$J$8,'1. General Inputs'!$L$8,'1. General Inputs'!$N$8)/12)*CHOOSE(AH$7,'2. Protocols'!$K29,'2. Protocols'!$L29,'2. Protocols'!$M29)+'3. ARV Substitutions'!AM55,0),"")</f>
        <v/>
      </c>
      <c r="AI30" s="114" t="str">
        <f>IFERROR(MAX(AH30*(1+'1. General Inputs'!$AW$16+HLOOKUP(AI$7,'1. General Inputs'!$AW$10:$AY$12,ROWS('1. General Inputs'!$AU$10:$AU$12),0))+(CHOOSE(AI$7,'1. General Inputs'!$J$8,'1. General Inputs'!$L$8,'1. General Inputs'!$N$8)/12)*CHOOSE(AI$7,'2. Protocols'!$K29,'2. Protocols'!$L29,'2. Protocols'!$M29)+'3. ARV Substitutions'!AN55,0),"")</f>
        <v/>
      </c>
      <c r="AJ30" s="114" t="str">
        <f>IFERROR(MAX(AI30*(1+'1. General Inputs'!$AW$16+HLOOKUP(AJ$7,'1. General Inputs'!$AW$10:$AY$12,ROWS('1. General Inputs'!$AU$10:$AU$12),0))+(CHOOSE(AJ$7,'1. General Inputs'!$J$8,'1. General Inputs'!$L$8,'1. General Inputs'!$N$8)/12)*CHOOSE(AJ$7,'2. Protocols'!$K29,'2. Protocols'!$L29,'2. Protocols'!$M29)+'3. ARV Substitutions'!AO55,0),"")</f>
        <v/>
      </c>
      <c r="AK30" s="114" t="str">
        <f>IFERROR(MAX(AJ30*(1+'1. General Inputs'!$AW$16+HLOOKUP(AK$7,'1. General Inputs'!$AW$10:$AY$12,ROWS('1. General Inputs'!$AU$10:$AU$12),0))+(CHOOSE(AK$7,'1. General Inputs'!$J$8,'1. General Inputs'!$L$8,'1. General Inputs'!$N$8)/12)*CHOOSE(AK$7,'2. Protocols'!$K29,'2. Protocols'!$L29,'2. Protocols'!$M29)+'3. ARV Substitutions'!AP55,0),"")</f>
        <v/>
      </c>
      <c r="AL30" s="114" t="str">
        <f>IFERROR(MAX(AK30*(1+'1. General Inputs'!$AW$16+HLOOKUP(AL$7,'1. General Inputs'!$AW$10:$AY$12,ROWS('1. General Inputs'!$AU$10:$AU$12),0))+(CHOOSE(AL$7,'1. General Inputs'!$J$8,'1. General Inputs'!$L$8,'1. General Inputs'!$N$8)/12)*CHOOSE(AL$7,'2. Protocols'!$K29,'2. Protocols'!$L29,'2. Protocols'!$M29)+'3. ARV Substitutions'!AQ55,0),"")</f>
        <v/>
      </c>
      <c r="AM30" s="114" t="str">
        <f>IFERROR(MAX(AL30*(1+'1. General Inputs'!$AW$16+HLOOKUP(AM$7,'1. General Inputs'!$AW$10:$AY$12,ROWS('1. General Inputs'!$AU$10:$AU$12),0))+(CHOOSE(AM$7,'1. General Inputs'!$J$8,'1. General Inputs'!$L$8,'1. General Inputs'!$N$8)/12)*CHOOSE(AM$7,'2. Protocols'!$K29,'2. Protocols'!$L29,'2. Protocols'!$M29)+'3. ARV Substitutions'!AR55,0),"")</f>
        <v/>
      </c>
      <c r="AN30" s="114" t="str">
        <f>IFERROR(MAX(AM30*(1+'1. General Inputs'!$AW$16+HLOOKUP(AN$7,'1. General Inputs'!$AW$10:$AY$12,ROWS('1. General Inputs'!$AU$10:$AU$12),0))+(CHOOSE(AN$7,'1. General Inputs'!$J$8,'1. General Inputs'!$L$8,'1. General Inputs'!$N$8)/12)*CHOOSE(AN$7,'2. Protocols'!$K29,'2. Protocols'!$L29,'2. Protocols'!$M29)+'3. ARV Substitutions'!AS55,0),"")</f>
        <v/>
      </c>
      <c r="AO30" s="114" t="str">
        <f>IFERROR(MAX(AN30*(1+'1. General Inputs'!$AW$16+HLOOKUP(AO$7,'1. General Inputs'!$AW$10:$AY$12,ROWS('1. General Inputs'!$AU$10:$AU$12),0))+(CHOOSE(AO$7,'1. General Inputs'!$J$8,'1. General Inputs'!$L$8,'1. General Inputs'!$N$8)/12)*CHOOSE(AO$7,'2. Protocols'!$K29,'2. Protocols'!$L29,'2. Protocols'!$M29)+'3. ARV Substitutions'!AT55,0),"")</f>
        <v/>
      </c>
      <c r="AP30" s="114" t="str">
        <f>IFERROR(MAX(AO30*(1+'1. General Inputs'!$AW$16+HLOOKUP(AP$7,'1. General Inputs'!$AW$10:$AY$12,ROWS('1. General Inputs'!$AU$10:$AU$12),0))+(CHOOSE(AP$7,'1. General Inputs'!$J$8,'1. General Inputs'!$L$8,'1. General Inputs'!$N$8)/12)*CHOOSE(AP$7,'2. Protocols'!$K29,'2. Protocols'!$L29,'2. Protocols'!$M29)+'3. ARV Substitutions'!AU55,0),"")</f>
        <v/>
      </c>
      <c r="BZ30" s="88" t="e">
        <f t="shared" si="11"/>
        <v>#VALUE!</v>
      </c>
      <c r="CA30" s="88" t="e">
        <f t="shared" si="12"/>
        <v>#VALUE!</v>
      </c>
      <c r="CB30" s="88" t="e">
        <f t="shared" si="13"/>
        <v>#VALUE!</v>
      </c>
      <c r="CC30" s="88" t="e">
        <f t="shared" si="14"/>
        <v>#VALUE!</v>
      </c>
      <c r="CD30" s="88" t="e">
        <f t="shared" si="15"/>
        <v>#VALUE!</v>
      </c>
      <c r="CE30" s="88" t="e">
        <f t="shared" si="16"/>
        <v>#VALUE!</v>
      </c>
      <c r="CF30" s="88" t="e">
        <f t="shared" si="17"/>
        <v>#VALUE!</v>
      </c>
      <c r="CG30" s="88" t="e">
        <f t="shared" si="18"/>
        <v>#VALUE!</v>
      </c>
      <c r="CH30" s="88" t="e">
        <f t="shared" si="19"/>
        <v>#VALUE!</v>
      </c>
      <c r="CI30" s="88" t="e">
        <f t="shared" si="20"/>
        <v>#VALUE!</v>
      </c>
      <c r="CJ30" s="88" t="e">
        <f t="shared" si="21"/>
        <v>#VALUE!</v>
      </c>
      <c r="CK30" s="88" t="e">
        <f t="shared" si="22"/>
        <v>#VALUE!</v>
      </c>
      <c r="CL30" s="88" t="e">
        <f t="shared" si="23"/>
        <v>#VALUE!</v>
      </c>
      <c r="CM30" s="88" t="e">
        <f t="shared" si="24"/>
        <v>#VALUE!</v>
      </c>
      <c r="CN30" s="88" t="e">
        <f t="shared" si="25"/>
        <v>#VALUE!</v>
      </c>
      <c r="CO30" s="88" t="e">
        <f t="shared" si="26"/>
        <v>#VALUE!</v>
      </c>
      <c r="CP30" s="88" t="e">
        <f t="shared" si="27"/>
        <v>#VALUE!</v>
      </c>
      <c r="CQ30" s="88" t="e">
        <f t="shared" si="28"/>
        <v>#VALUE!</v>
      </c>
      <c r="CR30" s="88" t="e">
        <f t="shared" si="29"/>
        <v>#VALUE!</v>
      </c>
      <c r="CS30" s="88" t="e">
        <f t="shared" si="30"/>
        <v>#VALUE!</v>
      </c>
      <c r="CT30" s="88" t="e">
        <f t="shared" si="31"/>
        <v>#VALUE!</v>
      </c>
      <c r="CU30" s="88" t="e">
        <f t="shared" si="32"/>
        <v>#VALUE!</v>
      </c>
      <c r="CV30" s="88" t="e">
        <f t="shared" si="33"/>
        <v>#VALUE!</v>
      </c>
      <c r="CW30" s="88" t="e">
        <f t="shared" si="34"/>
        <v>#VALUE!</v>
      </c>
      <c r="CX30" s="88" t="e">
        <f t="shared" si="35"/>
        <v>#VALUE!</v>
      </c>
      <c r="CY30" s="88" t="e">
        <f t="shared" si="36"/>
        <v>#VALUE!</v>
      </c>
      <c r="CZ30" s="88" t="e">
        <f t="shared" si="37"/>
        <v>#VALUE!</v>
      </c>
      <c r="DA30" s="88" t="e">
        <f t="shared" si="38"/>
        <v>#VALUE!</v>
      </c>
      <c r="DB30" s="88" t="e">
        <f t="shared" si="39"/>
        <v>#VALUE!</v>
      </c>
      <c r="DC30" s="88" t="e">
        <f t="shared" si="40"/>
        <v>#VALUE!</v>
      </c>
      <c r="DD30" s="88" t="e">
        <f t="shared" si="41"/>
        <v>#VALUE!</v>
      </c>
      <c r="DE30" s="88" t="e">
        <f t="shared" si="42"/>
        <v>#VALUE!</v>
      </c>
      <c r="DF30" s="88" t="e">
        <f t="shared" si="43"/>
        <v>#VALUE!</v>
      </c>
      <c r="DG30" s="88" t="e">
        <f t="shared" si="44"/>
        <v>#VALUE!</v>
      </c>
      <c r="DH30" s="88" t="e">
        <f t="shared" si="45"/>
        <v>#VALUE!</v>
      </c>
      <c r="DI30" s="88" t="e">
        <f t="shared" si="46"/>
        <v>#VALUE!</v>
      </c>
      <c r="DK30" s="27" t="str">
        <f>CONCATENATE('2. Protocols'!C29, '2. Protocols'!D29, '2. Protocols'!E29)</f>
        <v>+</v>
      </c>
      <c r="DL30" s="27" t="str">
        <f>CONCATENATE('2. Protocols'!C29, '2. Protocols'!D29, '2. Protocols'!E29, '2. Protocols'!F29, '2. Protocols'!G29,)</f>
        <v>++</v>
      </c>
      <c r="DN30" s="38">
        <f>IF(AND(OR(ISBLANK(DN$9),DN$9=0)=FALSE,OR(DN$9='2. Protocols'!$C29,DN$9='2. Protocols'!$E29,DN$9='2. Protocols'!$G29)),1,0)*'4. Formulations'!$I29</f>
        <v>0</v>
      </c>
      <c r="DO30" s="38">
        <f>IF(AND(OR(ISBLANK(DO$9),DO$9=0)=FALSE,OR(DO$9='2. Protocols'!$C29,DO$9='2. Protocols'!$E29,DO$9='2. Protocols'!$G29)),1,0)*'4. Formulations'!$I29</f>
        <v>0</v>
      </c>
      <c r="DP30" s="38">
        <f>IF(AND(OR(ISBLANK(DP$9),DP$9=0)=FALSE,OR(DP$9='2. Protocols'!$C29,DP$9='2. Protocols'!$E29,DP$9='2. Protocols'!$G29)),1,0)*'4. Formulations'!$I29</f>
        <v>0</v>
      </c>
      <c r="DQ30" s="38">
        <f>IF(AND(OR(ISBLANK(DQ$9),DQ$9=0)=FALSE,OR(DQ$9='2. Protocols'!$C29,DQ$9='2. Protocols'!$E29,DQ$9='2. Protocols'!$G29)),1,0)*'4. Formulations'!$I29</f>
        <v>0</v>
      </c>
      <c r="DR30" s="38">
        <f>IF(AND(OR(ISBLANK(DR$9),DR$9=0)=FALSE,OR(DR$9='2. Protocols'!$C29,DR$9='2. Protocols'!$E29,DR$9='2. Protocols'!$G29)),1,0)*'4. Formulations'!$I29</f>
        <v>0</v>
      </c>
      <c r="DS30" s="38">
        <f>IF(AND(OR(ISBLANK(DS$9),DS$9=0)=FALSE,OR(DS$9='2. Protocols'!$C29,DS$9='2. Protocols'!$E29,DS$9='2. Protocols'!$G29)),1,0)*'4. Formulations'!$I29</f>
        <v>0</v>
      </c>
      <c r="DT30" s="38">
        <f>IF(AND(OR(ISBLANK(DT$9),DT$9=0)=FALSE,OR(DT$9='2. Protocols'!$C29,DT$9='2. Protocols'!$E29,DT$9='2. Protocols'!$G29)),1,0)*'4. Formulations'!$I29</f>
        <v>0</v>
      </c>
      <c r="DU30" s="38">
        <f>IF(AND(OR(ISBLANK(DU$9),DU$9=0)=FALSE,OR(DU$9='2. Protocols'!$C29,DU$9='2. Protocols'!$E29,DU$9='2. Protocols'!$G29)),1,0)*'4. Formulations'!$I29</f>
        <v>0</v>
      </c>
      <c r="DV30" s="38">
        <f>IF(AND(OR(ISBLANK(DV$9),DV$9=0)=FALSE,OR(DV$9='2. Protocols'!$C29,DV$9='2. Protocols'!$E29,DV$9='2. Protocols'!$G29)),1,0)*'4. Formulations'!$I29</f>
        <v>0</v>
      </c>
      <c r="DW30" s="38">
        <f>IF(AND(OR(ISBLANK(DW$9),DW$9=0)=FALSE,OR(DW$9='2. Protocols'!$C29,DW$9='2. Protocols'!$E29,DW$9='2. Protocols'!$G29)),1,0)*'4. Formulations'!$I29</f>
        <v>0</v>
      </c>
      <c r="DX30" s="38">
        <f>IF(AND(OR(ISBLANK(DX$9),DX$9=0)=FALSE,OR(DX$9='2. Protocols'!$C29,DX$9='2. Protocols'!$E29,DX$9='2. Protocols'!$G29)),1,0)*'4. Formulations'!$I29</f>
        <v>0</v>
      </c>
      <c r="DY30" s="38">
        <f>IF(AND(OR(ISBLANK(DY$9),DY$9=0)=FALSE,OR(DY$9='2. Protocols'!$C29,DY$9='2. Protocols'!$E29,DY$9='2. Protocols'!$G29)),1,0)*'4. Formulations'!$I29</f>
        <v>0</v>
      </c>
      <c r="DZ30" s="38">
        <f>IF(AND(OR(ISBLANK(DZ$9),DZ$9=0)=FALSE,OR(DZ$9='2. Protocols'!$C29,DZ$9='2. Protocols'!$E29,DZ$9='2. Protocols'!$G29)),1,0)*'4. Formulations'!$I29</f>
        <v>0</v>
      </c>
      <c r="EA30" s="38">
        <f>IF(AND(OR(ISBLANK(EA$9),EA$9=0)=FALSE,OR(EA$9='2. Protocols'!$C29,EA$9='2. Protocols'!$E29,EA$9='2. Protocols'!$G29)),1,0)*'4. Formulations'!$I29</f>
        <v>0</v>
      </c>
      <c r="EB30" s="38">
        <f>IF(AND(OR(ISBLANK(EB$9),EB$9=0)=FALSE,OR(EB$9='2. Protocols'!$C29,EB$9='2. Protocols'!$E29,EB$9='2. Protocols'!$G29)),1,0)*'4. Formulations'!$I29</f>
        <v>0</v>
      </c>
      <c r="EC30" s="38">
        <f>IF(AND(OR(ISBLANK(EC$9),EC$9=0)=FALSE,OR(EC$9='2. Protocols'!$C29,EC$9='2. Protocols'!$E29,EC$9='2. Protocols'!$G29)),1,0)*'4. Formulations'!$I29</f>
        <v>0</v>
      </c>
      <c r="ED30" s="38">
        <f>IF(AND(OR(ISBLANK(ED$9),ED$9=0)=FALSE,OR(ED$9='2. Protocols'!$C29,ED$9='2. Protocols'!$E29,ED$9='2. Protocols'!$G29)),1,0)*'4. Formulations'!$I29</f>
        <v>0</v>
      </c>
      <c r="EE30" s="38">
        <f>IF(AND(OR(ISBLANK(EE$9),EE$9=0)=FALSE,OR(EE$9='2. Protocols'!$C29,EE$9='2. Protocols'!$E29,EE$9='2. Protocols'!$G29)),1,0)*'4. Formulations'!$I29</f>
        <v>0</v>
      </c>
      <c r="EF30" s="38">
        <f>IF(AND(OR(ISBLANK(EF$9),EF$9=0)=FALSE,OR(EF$9='2. Protocols'!$C29,EF$9='2. Protocols'!$E29,EF$9='2. Protocols'!$G29)),1,0)*'4. Formulations'!$I29</f>
        <v>0</v>
      </c>
      <c r="EG30" s="38">
        <f>IF(AND(OR(ISBLANK(EG$9),EG$9=0)=FALSE,OR(EG$9='2. Protocols'!$C29,EG$9='2. Protocols'!$E29,EG$9='2. Protocols'!$G29)),1,0)*'4. Formulations'!$I29</f>
        <v>0</v>
      </c>
      <c r="EH30" s="38">
        <f>IF(AND(OR(ISBLANK(EH$9),EH$9=0)=FALSE,OR(EH$9='2. Protocols'!$C29,EH$9='2. Protocols'!$E29,EH$9='2. Protocols'!$G29)),1,0)*'4. Formulations'!$I29</f>
        <v>0</v>
      </c>
      <c r="EI30" s="38">
        <f>IF(AND(OR(ISBLANK(EI$9),EI$9=0)=FALSE,OR(EI$9='2. Protocols'!$C29,EI$9='2. Protocols'!$E29,EI$9='2. Protocols'!$G29)),1,0)*'4. Formulations'!$I29</f>
        <v>0</v>
      </c>
      <c r="EK30" s="38">
        <f>IF(AND(OR(ISBLANK(EK$9),EK$9=0)=FALSE,EK$9=$DK30),1,0)*'4. Formulations'!$J29</f>
        <v>0</v>
      </c>
      <c r="EL30" s="38">
        <f>IF(AND(OR(ISBLANK(EL$9),EL$9=0)=FALSE,EL$9=$DK30),1,0)*'4. Formulations'!$J29</f>
        <v>0</v>
      </c>
      <c r="EM30" s="38">
        <f>IF(AND(OR(ISBLANK(EM$9),EM$9=0)=FALSE,EM$9=$DK30),1,0)*'4. Formulations'!$J29</f>
        <v>0</v>
      </c>
      <c r="EN30" s="38">
        <f>IF(AND(OR(ISBLANK(EN$9),EN$9=0)=FALSE,EN$9=$DK30),1,0)*'4. Formulations'!$J29</f>
        <v>0</v>
      </c>
      <c r="EO30" s="38">
        <f>IF(AND(OR(ISBLANK(EO$9),EO$9=0)=FALSE,EO$9=$DK30),1,0)*'4. Formulations'!$J29</f>
        <v>0</v>
      </c>
      <c r="EP30" s="38">
        <f>IF(AND(OR(ISBLANK(EP$9),EP$9=0)=FALSE,EP$9=$DK30),1,0)*'4. Formulations'!$J29</f>
        <v>0</v>
      </c>
      <c r="EQ30" s="38">
        <f>IF(AND(OR(ISBLANK(EQ$9),EQ$9=0)=FALSE,EQ$9=$DK30),1,0)*'4. Formulations'!$J29</f>
        <v>0</v>
      </c>
      <c r="ER30" s="38">
        <f>IF(AND(OR(ISBLANK(ER$9),ER$9=0)=FALSE,ER$9=$DK30),1,0)*'4. Formulations'!$J29</f>
        <v>0</v>
      </c>
      <c r="ES30" s="38">
        <f>IF(AND(OR(ISBLANK(ES$9),ES$9=0)=FALSE,ES$9=$DK30),1,0)*'4. Formulations'!$J29</f>
        <v>0</v>
      </c>
      <c r="ET30" s="38">
        <f>IF(AND(OR(ISBLANK(ET$9),ET$9=0)=FALSE,ET$9=$DK30),1,0)*'4. Formulations'!$J29</f>
        <v>0</v>
      </c>
      <c r="EU30" s="38">
        <f>IF(AND(OR(ISBLANK(EU$9),EU$9=0)=FALSE,EU$9=$DK30),1,0)*'4. Formulations'!$J29</f>
        <v>0</v>
      </c>
      <c r="EV30" s="38">
        <f>IF(AND(OR(ISBLANK(EV$9),EV$9=0)=FALSE,EV$9=$DK30),1,0)*'4. Formulations'!$J29</f>
        <v>0</v>
      </c>
      <c r="EW30" s="38">
        <f>IF(AND(OR(ISBLANK(EW$9),EW$9=0)=FALSE,EW$9=$DK30),1,0)*'4. Formulations'!$J29</f>
        <v>0</v>
      </c>
      <c r="EY30" s="38">
        <f>IF(AND(OR(ISBLANK(EY$9),EY$9=0)=FALSE,SUM($EK30:$EW30)&gt;0,EY$9='2. Protocols'!$G29),1,0)*'4. Formulations'!$J29</f>
        <v>0</v>
      </c>
      <c r="EZ30" s="38">
        <f>IF(AND(OR(ISBLANK(EZ$9),EZ$9=0)=FALSE,SUM($EK30:$EW30)&gt;0,EZ$9='2. Protocols'!$G29),1,0)*'4. Formulations'!$J29</f>
        <v>0</v>
      </c>
      <c r="FA30" s="38">
        <f>IF(AND(OR(ISBLANK(FA$9),FA$9=0)=FALSE,SUM($EK30:$EW30)&gt;0,FA$9='2. Protocols'!$G29),1,0)*'4. Formulations'!$J29</f>
        <v>0</v>
      </c>
      <c r="FB30" s="38">
        <f>IF(AND(OR(ISBLANK(FB$9),FB$9=0)=FALSE,SUM($EK30:$EW30)&gt;0,FB$9='2. Protocols'!$G29),1,0)*'4. Formulations'!$J29</f>
        <v>0</v>
      </c>
      <c r="FC30" s="38">
        <f>IF(AND(OR(ISBLANK(FC$9),FC$9=0)=FALSE,SUM($EK30:$EW30)&gt;0,FC$9='2. Protocols'!$G29),1,0)*'4. Formulations'!$J29</f>
        <v>0</v>
      </c>
      <c r="FD30" s="38">
        <f>IF(AND(OR(ISBLANK(FD$9),FD$9=0)=FALSE,SUM($EK30:$EW30)&gt;0,FD$9='2. Protocols'!$G29),1,0)*'4. Formulations'!$J29</f>
        <v>0</v>
      </c>
      <c r="FE30" s="38">
        <f>IF(AND(OR(ISBLANK(FE$9),FE$9=0)=FALSE,SUM($EK30:$EW30)&gt;0,FE$9='2. Protocols'!$G29),1,0)*'4. Formulations'!$J29</f>
        <v>0</v>
      </c>
      <c r="FF30" s="38">
        <f>IF(AND(OR(ISBLANK(FF$9),FF$9=0)=FALSE,SUM($EK30:$EW30)&gt;0,FF$9='2. Protocols'!$G29),1,0)*'4. Formulations'!$J29</f>
        <v>0</v>
      </c>
      <c r="FG30" s="38">
        <f>IF(AND(OR(ISBLANK(FG$9),FG$9=0)=FALSE,SUM($EK30:$EW30)&gt;0,FG$9='2. Protocols'!$G29),1,0)*'4. Formulations'!$J29</f>
        <v>0</v>
      </c>
      <c r="FH30" s="38">
        <f>IF(AND(OR(ISBLANK(FH$9),FH$9=0)=FALSE,SUM($EK30:$EW30)&gt;0,FH$9='2. Protocols'!$G29),1,0)*'4. Formulations'!$J29</f>
        <v>0</v>
      </c>
      <c r="FI30" s="38">
        <f>IF(AND(OR(ISBLANK(FI$9),FI$9=0)=FALSE,SUM($EK30:$EW30)&gt;0,FI$9='2. Protocols'!$G29),1,0)*'4. Formulations'!$J29</f>
        <v>0</v>
      </c>
      <c r="FJ30" s="38">
        <f>IF(AND(OR(ISBLANK(FJ$9),FJ$9=0)=FALSE,SUM($EK30:$EW30)&gt;0,FJ$9='2. Protocols'!$G29),1,0)*'4. Formulations'!$J29</f>
        <v>0</v>
      </c>
      <c r="FK30" s="38">
        <f>IF(AND(OR(ISBLANK(FK$9),FK$9=0)=FALSE,SUM($EK30:$EW30)&gt;0,FK$9='2. Protocols'!$G29),1,0)*'4. Formulations'!$J29</f>
        <v>0</v>
      </c>
      <c r="FL30" s="38">
        <f>IF(AND(OR(ISBLANK(FL$9),FL$9=0)=FALSE,SUM($EK30:$EW30)&gt;0,FL$9='2. Protocols'!$G29),1,0)*'4. Formulations'!$J29</f>
        <v>0</v>
      </c>
      <c r="FM30" s="38">
        <f>IF(AND(OR(ISBLANK(FM$9),FM$9=0)=FALSE,SUM($EK30:$EW30)&gt;0,FM$9='2. Protocols'!$G29),1,0)*'4. Formulations'!$J29</f>
        <v>0</v>
      </c>
      <c r="FN30" s="38">
        <f>IF(AND(OR(ISBLANK(FN$9),FN$9=0)=FALSE,SUM($EK30:$EW30)&gt;0,FN$9='2. Protocols'!$G29),1,0)*'4. Formulations'!$J29</f>
        <v>0</v>
      </c>
      <c r="FO30" s="38">
        <f>IF(AND(OR(ISBLANK(FO$9),FO$9=0)=FALSE,SUM($EK30:$EW30)&gt;0,FO$9='2. Protocols'!$G29),1,0)*'4. Formulations'!$J29</f>
        <v>0</v>
      </c>
      <c r="FP30" s="38">
        <f>IF(AND(OR(ISBLANK(FP$9),FP$9=0)=FALSE,SUM($EK30:$EW30)&gt;0,FP$9='2. Protocols'!$G29),1,0)*'4. Formulations'!$J29</f>
        <v>0</v>
      </c>
      <c r="FQ30" s="38">
        <f>IF(AND(OR(ISBLANK(FQ$9),FQ$9=0)=FALSE,SUM($EK30:$EW30)&gt;0,FQ$9='2. Protocols'!$G29),1,0)*'4. Formulations'!$J29</f>
        <v>0</v>
      </c>
      <c r="FR30" s="38">
        <f>IF(AND(OR(ISBLANK(FR$9),FR$9=0)=FALSE,SUM($EK30:$EW30)&gt;0,FR$9='2. Protocols'!$G29),1,0)*'4. Formulations'!$J29</f>
        <v>0</v>
      </c>
      <c r="FS30" s="38">
        <f>IF(AND(OR(ISBLANK(FS$9),FS$9=0)=FALSE,SUM($EK30:$EW30)&gt;0,FS$9='2. Protocols'!$G29),1,0)*'4. Formulations'!$J29</f>
        <v>0</v>
      </c>
      <c r="FT30" s="38">
        <f>IF(AND(OR(ISBLANK(FT$9),FT$9=0)=FALSE,SUM($EK30:$EW30)&gt;0,FT$9='2. Protocols'!$G29),1,0)*'4. Formulations'!$J29</f>
        <v>0</v>
      </c>
      <c r="FV30" s="38">
        <f>IF(AND(OR(ISBLANK(EY$9),EY$9=0)=FALSE,FV$9=$DL30),1,0)*'4. Formulations'!$K29</f>
        <v>0</v>
      </c>
      <c r="FW30" s="38">
        <f>IF(AND(OR(ISBLANK(EZ$9),EZ$9=0)=FALSE,FW$9=$DL30),1,0)*'4. Formulations'!$K29</f>
        <v>0</v>
      </c>
      <c r="FX30" s="38">
        <f>IF(AND(OR(ISBLANK(FA$9),FA$9=0)=FALSE,FX$9=$DL30),1,0)*'4. Formulations'!$K29</f>
        <v>0</v>
      </c>
      <c r="FY30" s="38">
        <f>IF(AND(OR(ISBLANK(FB$9),FB$9=0)=FALSE,FY$9=$DL30),1,0)*'4. Formulations'!$K29</f>
        <v>0</v>
      </c>
      <c r="FZ30" s="38">
        <f>IF(AND(OR(ISBLANK(FC$9),FC$9=0)=FALSE,FZ$9=$DL30),1,0)*'4. Formulations'!$K29</f>
        <v>0</v>
      </c>
      <c r="GA30" s="38">
        <f>IF(AND(OR(ISBLANK(FD$9),FD$9=0)=FALSE,GA$9=$DL30),1,0)*'4. Formulations'!$K29</f>
        <v>0</v>
      </c>
      <c r="GB30" s="38">
        <f>IF(AND(OR(ISBLANK(FE$9),FE$9=0)=FALSE,GB$9=$DL30),1,0)*'4. Formulations'!$K29</f>
        <v>0</v>
      </c>
      <c r="GC30" s="38">
        <f>IF(AND(OR(ISBLANK(FF$9),FF$9=0)=FALSE,GC$9=$DL30),1,0)*'4. Formulations'!$K29</f>
        <v>0</v>
      </c>
      <c r="GD30" s="38">
        <f>IF(AND(OR(ISBLANK(FG$9),FG$9=0)=FALSE,GD$9=$DL30),1,0)*'4. Formulations'!$K29</f>
        <v>0</v>
      </c>
      <c r="GE30" s="38">
        <f>IF(AND(OR(ISBLANK(FH$9),FH$9=0)=FALSE,GE$9=$DL30),1,0)*'4. Formulations'!$K29</f>
        <v>0</v>
      </c>
      <c r="GF30" s="38">
        <f>IF(AND(OR(ISBLANK(FI$9),FI$9=0)=FALSE,GF$9=$DL30),1,0)*'4. Formulations'!$K29</f>
        <v>0</v>
      </c>
      <c r="GG30" s="38">
        <f>IF(AND(OR(ISBLANK(FJ$9),FJ$9=0)=FALSE,GG$9=$DL30),1,0)*'4. Formulations'!$K29</f>
        <v>0</v>
      </c>
      <c r="GH30" s="38">
        <f>IF(AND(OR(ISBLANK(FK$9),FK$9=0)=FALSE,GH$9=$DL30),1,0)*'4. Formulations'!$K29</f>
        <v>0</v>
      </c>
      <c r="GI30" s="38">
        <f>IF(AND(OR(ISBLANK(FL$9),FL$9=0)=FALSE,GI$9=$DL30),1,0)*'4. Formulations'!$K29</f>
        <v>0</v>
      </c>
      <c r="GJ30" s="38">
        <f>IF(AND(OR(ISBLANK(FM$9),FM$9=0)=FALSE,GJ$9=$DL30),1,0)*'4. Formulations'!$K29</f>
        <v>0</v>
      </c>
      <c r="GL30" s="38">
        <f>IF(AND(OR(ISBLANK(GL$9),GL$9=0)=FALSE,OR(GL$9='2. Protocols'!$C29,GL$9='2. Protocols'!$E29,GL$9='2. Protocols'!$G29)),1,0)*'4. Formulations'!$L29</f>
        <v>0</v>
      </c>
      <c r="GM30" s="38">
        <f>IF(AND(OR(ISBLANK(GM$9),GM$9=0)=FALSE,OR(GM$9='2. Protocols'!$C29,GM$9='2. Protocols'!$E29,GM$9='2. Protocols'!$G29)),1,0)*'4. Formulations'!$L29</f>
        <v>0</v>
      </c>
      <c r="GN30" s="38">
        <f>IF(AND(OR(ISBLANK(GN$9),GN$9=0)=FALSE,OR(GN$9='2. Protocols'!$C29,GN$9='2. Protocols'!$E29,GN$9='2. Protocols'!$G29)),1,0)*'4. Formulations'!$L29</f>
        <v>0</v>
      </c>
      <c r="GO30" s="38">
        <f>IF(AND(OR(ISBLANK(GO$9),GO$9=0)=FALSE,OR(GO$9='2. Protocols'!$C29,GO$9='2. Protocols'!$E29,GO$9='2. Protocols'!$G29)),1,0)*'4. Formulations'!$L29</f>
        <v>0</v>
      </c>
      <c r="GP30" s="38">
        <f>IF(AND(OR(ISBLANK(GP$9),GP$9=0)=FALSE,OR(GP$9='2. Protocols'!$C29,GP$9='2. Protocols'!$E29,GP$9='2. Protocols'!$G29)),1,0)*'4. Formulations'!$L29</f>
        <v>0</v>
      </c>
      <c r="GQ30" s="38">
        <f>IF(AND(OR(ISBLANK(GQ$9),GQ$9=0)=FALSE,OR(GQ$9='2. Protocols'!$C29,GQ$9='2. Protocols'!$E29,GQ$9='2. Protocols'!$G29)),1,0)*'4. Formulations'!$L29</f>
        <v>0</v>
      </c>
      <c r="GR30" s="38">
        <f>IF(AND(OR(ISBLANK(GR$9),GR$9=0)=FALSE,OR(GR$9='2. Protocols'!$C29,GR$9='2. Protocols'!$E29,GR$9='2. Protocols'!$G29)),1,0)*'4. Formulations'!$L29</f>
        <v>0</v>
      </c>
      <c r="GS30" s="38">
        <f>IF(AND(OR(ISBLANK(GS$9),GS$9=0)=FALSE,OR(GS$9='2. Protocols'!$C29,GS$9='2. Protocols'!$E29,GS$9='2. Protocols'!$G29)),1,0)*'4. Formulations'!$L29</f>
        <v>0</v>
      </c>
      <c r="GT30" s="38">
        <f>IF(AND(OR(ISBLANK(GT$9),GT$9=0)=FALSE,OR(GT$9='2. Protocols'!$C29,GT$9='2. Protocols'!$E29,GT$9='2. Protocols'!$G29)),1,0)*'4. Formulations'!$L29</f>
        <v>0</v>
      </c>
      <c r="GU30" s="38">
        <f>IF(AND(OR(ISBLANK(GU$9),GU$9=0)=FALSE,OR(GU$9='2. Protocols'!$C29,GU$9='2. Protocols'!$E29,GU$9='2. Protocols'!$G29)),1,0)*'4. Formulations'!$L29</f>
        <v>0</v>
      </c>
      <c r="GV30" s="38">
        <f>IF(AND(OR(ISBLANK(GV$9),GV$9=0)=FALSE,OR(GV$9='2. Protocols'!$C29,GV$9='2. Protocols'!$E29,GV$9='2. Protocols'!$G29)),1,0)*'4. Formulations'!$L29</f>
        <v>0</v>
      </c>
      <c r="GW30" s="38">
        <f>IF(AND(OR(ISBLANK(GW$9),GW$9=0)=FALSE,OR(GW$9='2. Protocols'!$C29,GW$9='2. Protocols'!$E29,GW$9='2. Protocols'!$G29)),1,0)*'4. Formulations'!$L29</f>
        <v>0</v>
      </c>
      <c r="GX30" s="38">
        <f>IF(AND(OR(ISBLANK(GX$9),GX$9=0)=FALSE,OR(GX$9='2. Protocols'!$C29,GX$9='2. Protocols'!$E29,GX$9='2. Protocols'!$G29)),1,0)*'4. Formulations'!$L29</f>
        <v>0</v>
      </c>
      <c r="GY30" s="38">
        <f>IF(AND(OR(ISBLANK(GY$9),GY$9=0)=FALSE,OR(GY$9='2. Protocols'!$C29,GY$9='2. Protocols'!$E29,GY$9='2. Protocols'!$G29)),1,0)*'4. Formulations'!$L29</f>
        <v>0</v>
      </c>
      <c r="GZ30" s="38">
        <f>IF(AND(OR(ISBLANK(GZ$9),GZ$9=0)=FALSE,OR(GZ$9='2. Protocols'!$C29,GZ$9='2. Protocols'!$E29,GZ$9='2. Protocols'!$G29)),1,0)*'4. Formulations'!$L29</f>
        <v>0</v>
      </c>
      <c r="HA30" s="38">
        <f>IF(AND(OR(ISBLANK(HA$9),HA$9=0)=FALSE,OR(HA$9='2. Protocols'!$C29,HA$9='2. Protocols'!$E29,HA$9='2. Protocols'!$G29)),1,0)*'4. Formulations'!$L29</f>
        <v>0</v>
      </c>
      <c r="HB30" s="38">
        <f>IF(AND(OR(ISBLANK(HB$9),HB$9=0)=FALSE,OR(HB$9='2. Protocols'!$C29,HB$9='2. Protocols'!$E29,HB$9='2. Protocols'!$G29)),1,0)*'4. Formulations'!$L29</f>
        <v>0</v>
      </c>
      <c r="HC30" s="38">
        <f>IF(AND(OR(ISBLANK(HC$9),HC$9=0)=FALSE,OR(HC$9='2. Protocols'!$C29,HC$9='2. Protocols'!$E29,HC$9='2. Protocols'!$G29)),1,0)*'4. Formulations'!$L29</f>
        <v>0</v>
      </c>
      <c r="HD30" s="38">
        <f>IF(AND(OR(ISBLANK(HD$9),HD$9=0)=FALSE,OR(HD$9='2. Protocols'!$C29,HD$9='2. Protocols'!$E29,HD$9='2. Protocols'!$G29)),1,0)*'4. Formulations'!$L29</f>
        <v>0</v>
      </c>
      <c r="HE30" s="38">
        <f>IF(AND(OR(ISBLANK(HE$9),HE$9=0)=FALSE,OR(HE$9='2. Protocols'!$C29,HE$9='2. Protocols'!$E29,HE$9='2. Protocols'!$G29)),1,0)*'4. Formulations'!$L29</f>
        <v>0</v>
      </c>
      <c r="HF30" s="38">
        <f>IF(AND(OR(ISBLANK(HF$9),HF$9=0)=FALSE,OR(HF$9='2. Protocols'!$C29,HF$9='2. Protocols'!$E29,HF$9='2. Protocols'!$G29)),1,0)*'4. Formulations'!$L29</f>
        <v>0</v>
      </c>
      <c r="HG30" s="38">
        <f>IF(AND(OR(ISBLANK(HG$9),HG$9=0)=FALSE,OR(HG$9='2. Protocols'!$C29,HG$9='2. Protocols'!$E29,HG$9='2. Protocols'!$G29)),1,0)*'4. Formulations'!$L29</f>
        <v>0</v>
      </c>
      <c r="HI30" s="38">
        <f>IF(AND(OR(ISBLANK(HI$9),HI$9=0)=FALSE,HI$9=$DK30),1,0)*'4. Formulations'!$M29</f>
        <v>0</v>
      </c>
      <c r="HJ30" s="38">
        <f>IF(AND(OR(ISBLANK(HJ$9),HJ$9=0)=FALSE,HJ$9=$DK30),1,0)*'4. Formulations'!$M29</f>
        <v>0</v>
      </c>
      <c r="HK30" s="38">
        <f>IF(AND(OR(ISBLANK(HK$9),HK$9=0)=FALSE,HK$9=$DK30),1,0)*'4. Formulations'!$M29</f>
        <v>0</v>
      </c>
      <c r="HL30" s="38">
        <f>IF(AND(OR(ISBLANK(HL$9),HL$9=0)=FALSE,HL$9=$DK30),1,0)*'4. Formulations'!$M29</f>
        <v>0</v>
      </c>
      <c r="HM30" s="38">
        <f>IF(AND(OR(ISBLANK(HM$9),HM$9=0)=FALSE,HM$9=$DK30),1,0)*'4. Formulations'!$M29</f>
        <v>0</v>
      </c>
      <c r="HN30" s="38">
        <f>IF(AND(OR(ISBLANK(HN$9),HN$9=0)=FALSE,HN$9=$DK30),1,0)*'4. Formulations'!$M29</f>
        <v>0</v>
      </c>
      <c r="HO30" s="38">
        <f>IF(AND(OR(ISBLANK(HO$9),HO$9=0)=FALSE,HO$9=$DK30),1,0)*'4. Formulations'!$M29</f>
        <v>0</v>
      </c>
      <c r="HP30" s="38">
        <f>IF(AND(OR(ISBLANK(HP$9),HP$9=0)=FALSE,HP$9=$DK30),1,0)*'4. Formulations'!$M29</f>
        <v>0</v>
      </c>
      <c r="HQ30" s="38">
        <f>IF(AND(OR(ISBLANK(HQ$9),HQ$9=0)=FALSE,HQ$9=$DK30),1,0)*'4. Formulations'!$M29</f>
        <v>0</v>
      </c>
      <c r="HR30" s="38">
        <f>IF(AND(OR(ISBLANK(HR$9),HR$9=0)=FALSE,HR$9=$DK30),1,0)*'4. Formulations'!$M29</f>
        <v>0</v>
      </c>
      <c r="HS30" s="38">
        <f>IF(AND(OR(ISBLANK(HS$9),HS$9=0)=FALSE,HS$9=$DK30),1,0)*'4. Formulations'!$M29</f>
        <v>0</v>
      </c>
      <c r="HT30" s="38">
        <f>IF(AND(OR(ISBLANK(HT$9),HT$9=0)=FALSE,HT$9=$DK30),1,0)*'4. Formulations'!$M29</f>
        <v>0</v>
      </c>
      <c r="HU30" s="38">
        <f>IF(AND(OR(ISBLANK(HU$9),HU$9=0)=FALSE,HU$9=$DK30),1,0)*'4. Formulations'!$M29</f>
        <v>0</v>
      </c>
      <c r="HW30" s="38">
        <f>IF(AND(OR(ISBLANK(HW$9),HW$9=0)=FALSE,SUM($HI30:$HU30)&gt;0,HW$9='2. Protocols'!$G29),1,0)*'4. Formulations'!$M29</f>
        <v>0</v>
      </c>
      <c r="HX30" s="38">
        <f>IF(AND(OR(ISBLANK(HX$9),HX$9=0)=FALSE,SUM($HI30:$HU30)&gt;0,HX$9='2. Protocols'!$G29),1,0)*'4. Formulations'!$M29</f>
        <v>0</v>
      </c>
      <c r="HY30" s="38">
        <f>IF(AND(OR(ISBLANK(HY$9),HY$9=0)=FALSE,SUM($HI30:$HU30)&gt;0,HY$9='2. Protocols'!$G29),1,0)*'4. Formulations'!$M29</f>
        <v>0</v>
      </c>
      <c r="HZ30" s="38">
        <f>IF(AND(OR(ISBLANK(HZ$9),HZ$9=0)=FALSE,SUM($HI30:$HU30)&gt;0,HZ$9='2. Protocols'!$G29),1,0)*'4. Formulations'!$M29</f>
        <v>0</v>
      </c>
      <c r="IA30" s="38">
        <f>IF(AND(OR(ISBLANK(IA$9),IA$9=0)=FALSE,SUM($HI30:$HU30)&gt;0,IA$9='2. Protocols'!$G29),1,0)*'4. Formulations'!$M29</f>
        <v>0</v>
      </c>
      <c r="IB30" s="38">
        <f>IF(AND(OR(ISBLANK(IB$9),IB$9=0)=FALSE,SUM($HI30:$HU30)&gt;0,IB$9='2. Protocols'!$G29),1,0)*'4. Formulations'!$M29</f>
        <v>0</v>
      </c>
      <c r="IC30" s="38">
        <f>IF(AND(OR(ISBLANK(IC$9),IC$9=0)=FALSE,SUM($HI30:$HU30)&gt;0,IC$9='2. Protocols'!$G29),1,0)*'4. Formulations'!$M29</f>
        <v>0</v>
      </c>
      <c r="ID30" s="38">
        <f>IF(AND(OR(ISBLANK(ID$9),ID$9=0)=FALSE,SUM($HI30:$HU30)&gt;0,ID$9='2. Protocols'!$G29),1,0)*'4. Formulations'!$M29</f>
        <v>0</v>
      </c>
      <c r="IE30" s="38">
        <f>IF(AND(OR(ISBLANK(IE$9),IE$9=0)=FALSE,SUM($HI30:$HU30)&gt;0,IE$9='2. Protocols'!$G29),1,0)*'4. Formulations'!$M29</f>
        <v>0</v>
      </c>
      <c r="IF30" s="38">
        <f>IF(AND(OR(ISBLANK(IF$9),IF$9=0)=FALSE,SUM($HI30:$HU30)&gt;0,IF$9='2. Protocols'!$G29),1,0)*'4. Formulations'!$M29</f>
        <v>0</v>
      </c>
      <c r="IG30" s="38">
        <f>IF(AND(OR(ISBLANK(IG$9),IG$9=0)=FALSE,SUM($HI30:$HU30)&gt;0,IG$9='2. Protocols'!$G29),1,0)*'4. Formulations'!$M29</f>
        <v>0</v>
      </c>
      <c r="IH30" s="38">
        <f>IF(AND(OR(ISBLANK(IH$9),IH$9=0)=FALSE,SUM($HI30:$HU30)&gt;0,IH$9='2. Protocols'!$G29),1,0)*'4. Formulations'!$M29</f>
        <v>0</v>
      </c>
      <c r="II30" s="38">
        <f>IF(AND(OR(ISBLANK(II$9),II$9=0)=FALSE,SUM($HI30:$HU30)&gt;0,II$9='2. Protocols'!$G29),1,0)*'4. Formulations'!$M29</f>
        <v>0</v>
      </c>
      <c r="IJ30" s="38">
        <f>IF(AND(OR(ISBLANK(IJ$9),IJ$9=0)=FALSE,SUM($HI30:$HU30)&gt;0,IJ$9='2. Protocols'!$G29),1,0)*'4. Formulations'!$M29</f>
        <v>0</v>
      </c>
      <c r="IK30" s="38">
        <f>IF(AND(OR(ISBLANK(IK$9),IK$9=0)=FALSE,SUM($HI30:$HU30)&gt;0,IK$9='2. Protocols'!$G29),1,0)*'4. Formulations'!$M29</f>
        <v>0</v>
      </c>
      <c r="IL30" s="38">
        <f>IF(AND(OR(ISBLANK(IL$9),IL$9=0)=FALSE,SUM($HI30:$HU30)&gt;0,IL$9='2. Protocols'!$G29),1,0)*'4. Formulations'!$M29</f>
        <v>0</v>
      </c>
      <c r="IM30" s="38">
        <f>IF(AND(OR(ISBLANK(IM$9),IM$9=0)=FALSE,SUM($HI30:$HU30)&gt;0,IM$9='2. Protocols'!$G29),1,0)*'4. Formulations'!$M29</f>
        <v>0</v>
      </c>
      <c r="IN30" s="38">
        <f>IF(AND(OR(ISBLANK(IN$9),IN$9=0)=FALSE,SUM($HI30:$HU30)&gt;0,IN$9='2. Protocols'!$G29),1,0)*'4. Formulations'!$M29</f>
        <v>0</v>
      </c>
      <c r="IO30" s="38">
        <f>IF(AND(OR(ISBLANK(IO$9),IO$9=0)=FALSE,SUM($HI30:$HU30)&gt;0,IO$9='2. Protocols'!$G29),1,0)*'4. Formulations'!$M29</f>
        <v>0</v>
      </c>
      <c r="IP30" s="38">
        <f>IF(AND(OR(ISBLANK(IP$9),IP$9=0)=FALSE,SUM($HI30:$HU30)&gt;0,IP$9='2. Protocols'!$G29),1,0)*'4. Formulations'!$M29</f>
        <v>0</v>
      </c>
      <c r="IQ30" s="38">
        <f>IF(AND(OR(ISBLANK(IQ$9),IQ$9=0)=FALSE,SUM($HI30:$HU30)&gt;0,IQ$9='2. Protocols'!$G29),1,0)*'4. Formulations'!$M29</f>
        <v>0</v>
      </c>
      <c r="IR30" s="38">
        <f>IF(AND(OR(ISBLANK(IR$9),IR$9=0)=FALSE,SUM($HI30:$HU30)&gt;0,IR$9='2. Protocols'!$G29),1,0)*'4. Formulations'!$M29</f>
        <v>0</v>
      </c>
      <c r="IT30" s="38">
        <f>IF(AND(OR(ISBLANK(IT$9),IT$9=0)=FALSE,IT$9=$DL30),1,0)*'4. Formulations'!$N29</f>
        <v>0</v>
      </c>
      <c r="IU30" s="38">
        <f>IF(AND(OR(ISBLANK(IU$9),IU$9=0)=FALSE,IU$9=$DL30),1,0)*'4. Formulations'!$N29</f>
        <v>0</v>
      </c>
      <c r="IV30" s="38">
        <f>IF(AND(OR(ISBLANK(IV$9),IV$9=0)=FALSE,IV$9=$DL30),1,0)*'4. Formulations'!$N29</f>
        <v>0</v>
      </c>
      <c r="IW30" s="38">
        <f>IF(AND(OR(ISBLANK(IW$9),IW$9=0)=FALSE,IW$9=$DL30),1,0)*'4. Formulations'!$N29</f>
        <v>0</v>
      </c>
      <c r="IX30" s="38">
        <f>IF(AND(OR(ISBLANK(IX$9),IX$9=0)=FALSE,IX$9=$DL30),1,0)*'4. Formulations'!$N29</f>
        <v>0</v>
      </c>
      <c r="IY30" s="38">
        <f>IF(AND(OR(ISBLANK(IY$9),IY$9=0)=FALSE,IY$9=$DL30),1,0)*'4. Formulations'!$N29</f>
        <v>0</v>
      </c>
      <c r="IZ30" s="38">
        <f>IF(AND(OR(ISBLANK(IZ$9),IZ$9=0)=FALSE,IZ$9=$DL30),1,0)*'4. Formulations'!$N29</f>
        <v>0</v>
      </c>
      <c r="JA30" s="38">
        <f>IF(AND(OR(ISBLANK(JA$9),JA$9=0)=FALSE,JA$9=$DL30),1,0)*'4. Formulations'!$N29</f>
        <v>0</v>
      </c>
      <c r="JB30" s="38">
        <f>IF(AND(OR(ISBLANK(JB$9),JB$9=0)=FALSE,JB$9=$DL30),1,0)*'4. Formulations'!$N29</f>
        <v>0</v>
      </c>
      <c r="JC30" s="38">
        <f>IF(AND(OR(ISBLANK(JC$9),JC$9=0)=FALSE,JC$9=$DL30),1,0)*'4. Formulations'!$N29</f>
        <v>0</v>
      </c>
      <c r="JD30" s="38">
        <f>IF(AND(OR(ISBLANK(JD$9),JD$9=0)=FALSE,JD$9=$DL30),1,0)*'4. Formulations'!$N29</f>
        <v>0</v>
      </c>
      <c r="JE30" s="38">
        <f>IF(AND(OR(ISBLANK(JE$9),JE$9=0)=FALSE,JE$9=$DL30),1,0)*'4. Formulations'!$N29</f>
        <v>0</v>
      </c>
      <c r="JF30" s="38">
        <f>IF(AND(OR(ISBLANK(JF$9),JF$9=0)=FALSE,JF$9=$DL30),1,0)*'4. Formulations'!$N29</f>
        <v>0</v>
      </c>
      <c r="JG30" s="38">
        <f>IF(AND(OR(ISBLANK(JG$9),JG$9=0)=FALSE,JG$9=$DL30),1,0)*'4. Formulations'!$N29</f>
        <v>0</v>
      </c>
      <c r="JH30" s="38">
        <f>IF(AND(OR(ISBLANK(JH$9),JH$9=0)=FALSE,JH$9=$DL30),1,0)*'4. Formulations'!$N29</f>
        <v>0</v>
      </c>
      <c r="JJ30" s="38">
        <f>IF(AND(OR(ISBLANK(JJ$9),JJ$9=0)=FALSE,OR(JJ$9='2. Protocols'!$C29,JJ$9='2. Protocols'!$E29,JJ$9='2. Protocols'!$G29)),1,0)*'4. Formulations'!$O29</f>
        <v>0</v>
      </c>
      <c r="JK30" s="38">
        <f>IF(AND(OR(ISBLANK(JK$9),JK$9=0)=FALSE,OR(JK$9='2. Protocols'!$C29,JK$9='2. Protocols'!$E29,JK$9='2. Protocols'!$G29)),1,0)*'4. Formulations'!$O29</f>
        <v>0</v>
      </c>
      <c r="JL30" s="38">
        <f>IF(AND(OR(ISBLANK(JL$9),JL$9=0)=FALSE,OR(JL$9='2. Protocols'!$C29,JL$9='2. Protocols'!$E29,JL$9='2. Protocols'!$G29)),1,0)*'4. Formulations'!$O29</f>
        <v>0</v>
      </c>
      <c r="JM30" s="38">
        <f>IF(AND(OR(ISBLANK(JM$9),JM$9=0)=FALSE,OR(JM$9='2. Protocols'!$C29,JM$9='2. Protocols'!$E29,JM$9='2. Protocols'!$G29)),1,0)*'4. Formulations'!$O29</f>
        <v>0</v>
      </c>
      <c r="JN30" s="38">
        <f>IF(AND(OR(ISBLANK(JN$9),JN$9=0)=FALSE,OR(JN$9='2. Protocols'!$C29,JN$9='2. Protocols'!$E29,JN$9='2. Protocols'!$G29)),1,0)*'4. Formulations'!$O29</f>
        <v>0</v>
      </c>
      <c r="JO30" s="38">
        <f>IF(AND(OR(ISBLANK(JO$9),JO$9=0)=FALSE,OR(JO$9='2. Protocols'!$C29,JO$9='2. Protocols'!$E29,JO$9='2. Protocols'!$G29)),1,0)*'4. Formulations'!$O29</f>
        <v>0</v>
      </c>
      <c r="JP30" s="38">
        <f>IF(AND(OR(ISBLANK(JP$9),JP$9=0)=FALSE,OR(JP$9='2. Protocols'!$C29,JP$9='2. Protocols'!$E29,JP$9='2. Protocols'!$G29)),1,0)*'4. Formulations'!$O29</f>
        <v>0</v>
      </c>
      <c r="JQ30" s="38">
        <f>IF(AND(OR(ISBLANK(JQ$9),JQ$9=0)=FALSE,OR(JQ$9='2. Protocols'!$C29,JQ$9='2. Protocols'!$E29,JQ$9='2. Protocols'!$G29)),1,0)*'4. Formulations'!$O29</f>
        <v>0</v>
      </c>
      <c r="JR30" s="38">
        <f>IF(AND(OR(ISBLANK(JR$9),JR$9=0)=FALSE,OR(JR$9='2. Protocols'!$C29,JR$9='2. Protocols'!$E29,JR$9='2. Protocols'!$G29)),1,0)*'4. Formulations'!$O29</f>
        <v>0</v>
      </c>
      <c r="JS30" s="38">
        <f>IF(AND(OR(ISBLANK(JS$9),JS$9=0)=FALSE,OR(JS$9='2. Protocols'!$C29,JS$9='2. Protocols'!$E29,JS$9='2. Protocols'!$G29)),1,0)*'4. Formulations'!$O29</f>
        <v>0</v>
      </c>
      <c r="JT30" s="38">
        <f>IF(AND(OR(ISBLANK(JT$9),JT$9=0)=FALSE,OR(JT$9='2. Protocols'!$C29,JT$9='2. Protocols'!$E29,JT$9='2. Protocols'!$G29)),1,0)*'4. Formulations'!$O29</f>
        <v>0</v>
      </c>
      <c r="JU30" s="38">
        <f>IF(AND(OR(ISBLANK(JU$9),JU$9=0)=FALSE,OR(JU$9='2. Protocols'!$C29,JU$9='2. Protocols'!$E29,JU$9='2. Protocols'!$G29)),1,0)*'4. Formulations'!$O29</f>
        <v>0</v>
      </c>
      <c r="JV30" s="38">
        <f>IF(AND(OR(ISBLANK(JV$9),JV$9=0)=FALSE,OR(JV$9='2. Protocols'!$C29,JV$9='2. Protocols'!$E29,JV$9='2. Protocols'!$G29)),1,0)*'4. Formulations'!$O29</f>
        <v>0</v>
      </c>
      <c r="JW30" s="38">
        <f>IF(AND(OR(ISBLANK(JW$9),JW$9=0)=FALSE,OR(JW$9='2. Protocols'!$C29,JW$9='2. Protocols'!$E29,JW$9='2. Protocols'!$G29)),1,0)*'4. Formulations'!$O29</f>
        <v>0</v>
      </c>
      <c r="JX30" s="38">
        <f>IF(AND(OR(ISBLANK(JX$9),JX$9=0)=FALSE,OR(JX$9='2. Protocols'!$C29,JX$9='2. Protocols'!$E29,JX$9='2. Protocols'!$G29)),1,0)*'4. Formulations'!$O29</f>
        <v>0</v>
      </c>
      <c r="JY30" s="38">
        <f>IF(AND(OR(ISBLANK(JY$9),JY$9=0)=FALSE,OR(JY$9='2. Protocols'!$C29,JY$9='2. Protocols'!$E29,JY$9='2. Protocols'!$G29)),1,0)*'4. Formulations'!$O29</f>
        <v>0</v>
      </c>
      <c r="JZ30" s="38">
        <f>IF(AND(OR(ISBLANK(JZ$9),JZ$9=0)=FALSE,OR(JZ$9='2. Protocols'!$C29,JZ$9='2. Protocols'!$E29,JZ$9='2. Protocols'!$G29)),1,0)*'4. Formulations'!$O29</f>
        <v>0</v>
      </c>
      <c r="KA30" s="38">
        <f>IF(AND(OR(ISBLANK(KA$9),KA$9=0)=FALSE,OR(KA$9='2. Protocols'!$C29,KA$9='2. Protocols'!$E29,KA$9='2. Protocols'!$G29)),1,0)*'4. Formulations'!$O29</f>
        <v>0</v>
      </c>
      <c r="KB30" s="38">
        <f>IF(AND(OR(ISBLANK(KB$9),KB$9=0)=FALSE,OR(KB$9='2. Protocols'!$C29,KB$9='2. Protocols'!$E29,KB$9='2. Protocols'!$G29)),1,0)*'4. Formulations'!$O29</f>
        <v>0</v>
      </c>
      <c r="KC30" s="38">
        <f>IF(AND(OR(ISBLANK(KC$9),KC$9=0)=FALSE,OR(KC$9='2. Protocols'!$C29,KC$9='2. Protocols'!$E29,KC$9='2. Protocols'!$G29)),1,0)*'4. Formulations'!$O29</f>
        <v>0</v>
      </c>
      <c r="KD30" s="38">
        <f>IF(AND(OR(ISBLANK(KD$9),KD$9=0)=FALSE,OR(KD$9='2. Protocols'!$C29,KD$9='2. Protocols'!$E29,KD$9='2. Protocols'!$G29)),1,0)*'4. Formulations'!$O29</f>
        <v>0</v>
      </c>
      <c r="KE30" s="38">
        <f>IF(AND(OR(ISBLANK(KE$9),KE$9=0)=FALSE,OR(KE$9='2. Protocols'!$C29,KE$9='2. Protocols'!$E29,KE$9='2. Protocols'!$G29)),1,0)*'4. Formulations'!$O29</f>
        <v>0</v>
      </c>
      <c r="KG30" s="38">
        <f>IF(AND(OR(ISBLANK(KG$9),KG$9=0)=FALSE,KG$9=$DK30),1,0)*'4. Formulations'!$P29</f>
        <v>0</v>
      </c>
      <c r="KH30" s="38">
        <f>IF(AND(OR(ISBLANK(KH$9),KH$9=0)=FALSE,KH$9=$DK30),1,0)*'4. Formulations'!$P29</f>
        <v>0</v>
      </c>
      <c r="KI30" s="38">
        <f>IF(AND(OR(ISBLANK(KI$9),KI$9=0)=FALSE,KI$9=$DK30),1,0)*'4. Formulations'!$P29</f>
        <v>0</v>
      </c>
      <c r="KJ30" s="38">
        <f>IF(AND(OR(ISBLANK(KJ$9),KJ$9=0)=FALSE,KJ$9=$DK30),1,0)*'4. Formulations'!$P29</f>
        <v>0</v>
      </c>
      <c r="KK30" s="38">
        <f>IF(AND(OR(ISBLANK(KK$9),KK$9=0)=FALSE,KK$9=$DK30),1,0)*'4. Formulations'!$P29</f>
        <v>0</v>
      </c>
      <c r="KL30" s="38">
        <f>IF(AND(OR(ISBLANK(KL$9),KL$9=0)=FALSE,KL$9=$DK30),1,0)*'4. Formulations'!$P29</f>
        <v>0</v>
      </c>
      <c r="KM30" s="38">
        <f>IF(AND(OR(ISBLANK(KM$9),KM$9=0)=FALSE,KM$9=$DK30),1,0)*'4. Formulations'!$P29</f>
        <v>0</v>
      </c>
      <c r="KN30" s="38">
        <f>IF(AND(OR(ISBLANK(KN$9),KN$9=0)=FALSE,KN$9=$DK30),1,0)*'4. Formulations'!$P29</f>
        <v>0</v>
      </c>
      <c r="KO30" s="38">
        <f>IF(AND(OR(ISBLANK(KO$9),KO$9=0)=FALSE,KO$9=$DK30),1,0)*'4. Formulations'!$P29</f>
        <v>0</v>
      </c>
      <c r="KP30" s="38">
        <f>IF(AND(OR(ISBLANK(KP$9),KP$9=0)=FALSE,KP$9=$DK30),1,0)*'4. Formulations'!$P29</f>
        <v>0</v>
      </c>
      <c r="KQ30" s="38">
        <f>IF(AND(OR(ISBLANK(KQ$9),KQ$9=0)=FALSE,KQ$9=$DK30),1,0)*'4. Formulations'!$P29</f>
        <v>0</v>
      </c>
      <c r="KR30" s="38">
        <f>IF(AND(OR(ISBLANK(KR$9),KR$9=0)=FALSE,KR$9=$DK30),1,0)*'4. Formulations'!$P29</f>
        <v>0</v>
      </c>
      <c r="KS30" s="38">
        <f>IF(AND(OR(ISBLANK(KS$9),KS$9=0)=FALSE,KS$9=$DK30),1,0)*'4. Formulations'!$P29</f>
        <v>0</v>
      </c>
      <c r="KU30" s="38">
        <f>IF(AND(OR(ISBLANK(KU$9),KU$9=0)=FALSE,SUM($KG30:$KS30)&gt;0,KU$9='2. Protocols'!$G29),1,0)*'4. Formulations'!$P29</f>
        <v>0</v>
      </c>
      <c r="KV30" s="38">
        <f>IF(AND(OR(ISBLANK(KV$9),KV$9=0)=FALSE,SUM($KG30:$KS30)&gt;0,KV$9='2. Protocols'!$G29),1,0)*'4. Formulations'!$P29</f>
        <v>0</v>
      </c>
      <c r="KW30" s="38">
        <f>IF(AND(OR(ISBLANK(KW$9),KW$9=0)=FALSE,SUM($KG30:$KS30)&gt;0,KW$9='2. Protocols'!$G29),1,0)*'4. Formulations'!$P29</f>
        <v>0</v>
      </c>
      <c r="KX30" s="38">
        <f>IF(AND(OR(ISBLANK(KX$9),KX$9=0)=FALSE,SUM($KG30:$KS30)&gt;0,KX$9='2. Protocols'!$G29),1,0)*'4. Formulations'!$P29</f>
        <v>0</v>
      </c>
      <c r="KY30" s="38">
        <f>IF(AND(OR(ISBLANK(KY$9),KY$9=0)=FALSE,SUM($KG30:$KS30)&gt;0,KY$9='2. Protocols'!$G29),1,0)*'4. Formulations'!$P29</f>
        <v>0</v>
      </c>
      <c r="KZ30" s="38">
        <f>IF(AND(OR(ISBLANK(KZ$9),KZ$9=0)=FALSE,SUM($KG30:$KS30)&gt;0,KZ$9='2. Protocols'!$G29),1,0)*'4. Formulations'!$P29</f>
        <v>0</v>
      </c>
      <c r="LA30" s="38">
        <f>IF(AND(OR(ISBLANK(LA$9),LA$9=0)=FALSE,SUM($KG30:$KS30)&gt;0,LA$9='2. Protocols'!$G29),1,0)*'4. Formulations'!$P29</f>
        <v>0</v>
      </c>
      <c r="LB30" s="38">
        <f>IF(AND(OR(ISBLANK(LB$9),LB$9=0)=FALSE,SUM($KG30:$KS30)&gt;0,LB$9='2. Protocols'!$G29),1,0)*'4. Formulations'!$P29</f>
        <v>0</v>
      </c>
      <c r="LC30" s="38">
        <f>IF(AND(OR(ISBLANK(LC$9),LC$9=0)=FALSE,SUM($KG30:$KS30)&gt;0,LC$9='2. Protocols'!$G29),1,0)*'4. Formulations'!$P29</f>
        <v>0</v>
      </c>
      <c r="LD30" s="38">
        <f>IF(AND(OR(ISBLANK(LD$9),LD$9=0)=FALSE,SUM($KG30:$KS30)&gt;0,LD$9='2. Protocols'!$G29),1,0)*'4. Formulations'!$P29</f>
        <v>0</v>
      </c>
      <c r="LE30" s="38">
        <f>IF(AND(OR(ISBLANK(LE$9),LE$9=0)=FALSE,SUM($KG30:$KS30)&gt;0,LE$9='2. Protocols'!$G29),1,0)*'4. Formulations'!$P29</f>
        <v>0</v>
      </c>
      <c r="LF30" s="38">
        <f>IF(AND(OR(ISBLANK(LF$9),LF$9=0)=FALSE,SUM($KG30:$KS30)&gt;0,LF$9='2. Protocols'!$G29),1,0)*'4. Formulations'!$P29</f>
        <v>0</v>
      </c>
      <c r="LG30" s="38">
        <f>IF(AND(OR(ISBLANK(LG$9),LG$9=0)=FALSE,SUM($KG30:$KS30)&gt;0,LG$9='2. Protocols'!$G29),1,0)*'4. Formulations'!$P29</f>
        <v>0</v>
      </c>
      <c r="LH30" s="38">
        <f>IF(AND(OR(ISBLANK(LH$9),LH$9=0)=FALSE,SUM($KG30:$KS30)&gt;0,LH$9='2. Protocols'!$G29),1,0)*'4. Formulations'!$P29</f>
        <v>0</v>
      </c>
      <c r="LI30" s="38">
        <f>IF(AND(OR(ISBLANK(LI$9),LI$9=0)=FALSE,SUM($KG30:$KS30)&gt;0,LI$9='2. Protocols'!$G29),1,0)*'4. Formulations'!$P29</f>
        <v>0</v>
      </c>
      <c r="LJ30" s="38">
        <f>IF(AND(OR(ISBLANK(LJ$9),LJ$9=0)=FALSE,SUM($KG30:$KS30)&gt;0,LJ$9='2. Protocols'!$G29),1,0)*'4. Formulations'!$P29</f>
        <v>0</v>
      </c>
      <c r="LK30" s="38">
        <f>IF(AND(OR(ISBLANK(LK$9),LK$9=0)=FALSE,SUM($KG30:$KS30)&gt;0,LK$9='2. Protocols'!$G29),1,0)*'4. Formulations'!$P29</f>
        <v>0</v>
      </c>
      <c r="LL30" s="38">
        <f>IF(AND(OR(ISBLANK(LL$9),LL$9=0)=FALSE,SUM($KG30:$KS30)&gt;0,LL$9='2. Protocols'!$G29),1,0)*'4. Formulations'!$P29</f>
        <v>0</v>
      </c>
      <c r="LM30" s="38">
        <f>IF(AND(OR(ISBLANK(LM$9),LM$9=0)=FALSE,SUM($KG30:$KS30)&gt;0,LM$9='2. Protocols'!$G29),1,0)*'4. Formulations'!$P29</f>
        <v>0</v>
      </c>
      <c r="LN30" s="38">
        <f>IF(AND(OR(ISBLANK(LN$9),LN$9=0)=FALSE,SUM($KG30:$KS30)&gt;0,LN$9='2. Protocols'!$G29),1,0)*'4. Formulations'!$P29</f>
        <v>0</v>
      </c>
      <c r="LO30" s="38">
        <f>IF(AND(OR(ISBLANK(LO$9),LO$9=0)=FALSE,SUM($KG30:$KS30)&gt;0,LO$9='2. Protocols'!$G29),1,0)*'4. Formulations'!$P29</f>
        <v>0</v>
      </c>
      <c r="LP30" s="38">
        <f>IF(AND(OR(ISBLANK(LP$9),LP$9=0)=FALSE,SUM($KG30:$KS30)&gt;0,LP$9='2. Protocols'!$G29),1,0)*'4. Formulations'!$P29</f>
        <v>0</v>
      </c>
      <c r="LR30" s="38">
        <f>IF(AND(OR(ISBLANK(LR$9),LR$9=0)=FALSE,LR$9=$DL30),1,0)*'4. Formulations'!$Q29</f>
        <v>0</v>
      </c>
      <c r="LS30" s="38">
        <f>IF(AND(OR(ISBLANK(LS$9),LS$9=0)=FALSE,LS$9=$DL30),1,0)*'4. Formulations'!$Q29</f>
        <v>0</v>
      </c>
      <c r="LT30" s="38">
        <f>IF(AND(OR(ISBLANK(LT$9),LT$9=0)=FALSE,LT$9=$DL30),1,0)*'4. Formulations'!$Q29</f>
        <v>0</v>
      </c>
      <c r="LU30" s="38">
        <f>IF(AND(OR(ISBLANK(LU$9),LU$9=0)=FALSE,LU$9=$DL30),1,0)*'4. Formulations'!$Q29</f>
        <v>0</v>
      </c>
      <c r="LV30" s="38">
        <f>IF(AND(OR(ISBLANK(LV$9),LV$9=0)=FALSE,LV$9=$DL30),1,0)*'4. Formulations'!$Q29</f>
        <v>0</v>
      </c>
      <c r="LW30" s="38">
        <f>IF(AND(OR(ISBLANK(LW$9),LW$9=0)=FALSE,LW$9=$DL30),1,0)*'4. Formulations'!$Q29</f>
        <v>0</v>
      </c>
      <c r="LX30" s="38">
        <f>IF(AND(OR(ISBLANK(LX$9),LX$9=0)=FALSE,LX$9=$DL30),1,0)*'4. Formulations'!$Q29</f>
        <v>0</v>
      </c>
      <c r="LY30" s="38">
        <f>IF(AND(OR(ISBLANK(LY$9),LY$9=0)=FALSE,LY$9=$DL30),1,0)*'4. Formulations'!$Q29</f>
        <v>0</v>
      </c>
      <c r="LZ30" s="38">
        <f>IF(AND(OR(ISBLANK(LZ$9),LZ$9=0)=FALSE,LZ$9=$DL30),1,0)*'4. Formulations'!$Q29</f>
        <v>0</v>
      </c>
      <c r="MA30" s="38">
        <f>IF(AND(OR(ISBLANK(MA$9),MA$9=0)=FALSE,MA$9=$DL30),1,0)*'4. Formulations'!$Q29</f>
        <v>0</v>
      </c>
      <c r="MB30" s="38">
        <f>IF(AND(OR(ISBLANK(MB$9),MB$9=0)=FALSE,MB$9=$DL30),1,0)*'4. Formulations'!$Q29</f>
        <v>0</v>
      </c>
      <c r="MC30" s="38">
        <f>IF(AND(OR(ISBLANK(MC$9),MC$9=0)=FALSE,MC$9=$DL30),1,0)*'4. Formulations'!$Q29</f>
        <v>0</v>
      </c>
      <c r="MD30" s="38">
        <f>IF(AND(OR(ISBLANK(MD$9),MD$9=0)=FALSE,MD$9=$DL30),1,0)*'4. Formulations'!$Q29</f>
        <v>0</v>
      </c>
      <c r="ME30" s="38">
        <f>IF(AND(OR(ISBLANK(ME$9),ME$9=0)=FALSE,ME$9=$DL30),1,0)*'4. Formulations'!$Q29</f>
        <v>0</v>
      </c>
      <c r="MF30" s="38">
        <f>IF(AND(OR(ISBLANK(MF$9),MF$9=0)=FALSE,MF$9=$DL30),1,0)*'4. Formulations'!$Q29</f>
        <v>0</v>
      </c>
    </row>
    <row r="31" spans="2:344" outlineLevel="1" x14ac:dyDescent="0.3">
      <c r="B31" s="2"/>
      <c r="C31" s="129" t="str">
        <f>IF('2. Protocols'!C30&amp;"+"&amp;'2. Protocols'!E30&amp;"+"&amp;'2. Protocols'!G30="++","",'2. Protocols'!C30&amp;"+"&amp;'2. Protocols'!E30&amp;"+"&amp;'2. Protocols'!G30)</f>
        <v/>
      </c>
      <c r="D31" s="18"/>
      <c r="F31" s="114" t="str">
        <f>IFERROR('2. Protocols'!J30*'1. General Inputs'!$J$6,"")</f>
        <v/>
      </c>
      <c r="G31" s="114" t="str">
        <f>IFERROR(MAX(F31*(1+'1. General Inputs'!$AW$16+HLOOKUP(G$7,'1. General Inputs'!$AW$10:$AY$12,ROWS('1. General Inputs'!$AU$10:$AU$12),0))+(CHOOSE(G$7,'1. General Inputs'!$J$8,'1. General Inputs'!$L$8,'1. General Inputs'!$N$8)/12)*CHOOSE(G$7,'2. Protocols'!$K30,'2. Protocols'!$L30,'2. Protocols'!$M30)+'3. ARV Substitutions'!L56,0),"")</f>
        <v/>
      </c>
      <c r="H31" s="114" t="str">
        <f>IFERROR(MAX(G31*(1+'1. General Inputs'!$AW$16+HLOOKUP(H$7,'1. General Inputs'!$AW$10:$AY$12,ROWS('1. General Inputs'!$AU$10:$AU$12),0))+(CHOOSE(H$7,'1. General Inputs'!$J$8,'1. General Inputs'!$L$8,'1. General Inputs'!$N$8)/12)*CHOOSE(H$7,'2. Protocols'!$K30,'2. Protocols'!$L30,'2. Protocols'!$M30)+'3. ARV Substitutions'!M56,0),"")</f>
        <v/>
      </c>
      <c r="I31" s="114" t="str">
        <f>IFERROR(MAX(H31*(1+'1. General Inputs'!$AW$16+HLOOKUP(I$7,'1. General Inputs'!$AW$10:$AY$12,ROWS('1. General Inputs'!$AU$10:$AU$12),0))+(CHOOSE(I$7,'1. General Inputs'!$J$8,'1. General Inputs'!$L$8,'1. General Inputs'!$N$8)/12)*CHOOSE(I$7,'2. Protocols'!$K30,'2. Protocols'!$L30,'2. Protocols'!$M30)+'3. ARV Substitutions'!N56,0),"")</f>
        <v/>
      </c>
      <c r="J31" s="114" t="str">
        <f>IFERROR(MAX(I31*(1+'1. General Inputs'!$AW$16+HLOOKUP(J$7,'1. General Inputs'!$AW$10:$AY$12,ROWS('1. General Inputs'!$AU$10:$AU$12),0))+(CHOOSE(J$7,'1. General Inputs'!$J$8,'1. General Inputs'!$L$8,'1. General Inputs'!$N$8)/12)*CHOOSE(J$7,'2. Protocols'!$K30,'2. Protocols'!$L30,'2. Protocols'!$M30)+'3. ARV Substitutions'!O56,0),"")</f>
        <v/>
      </c>
      <c r="K31" s="114" t="str">
        <f>IFERROR(MAX(J31*(1+'1. General Inputs'!$AW$16+HLOOKUP(K$7,'1. General Inputs'!$AW$10:$AY$12,ROWS('1. General Inputs'!$AU$10:$AU$12),0))+(CHOOSE(K$7,'1. General Inputs'!$J$8,'1. General Inputs'!$L$8,'1. General Inputs'!$N$8)/12)*CHOOSE(K$7,'2. Protocols'!$K30,'2. Protocols'!$L30,'2. Protocols'!$M30)+'3. ARV Substitutions'!P56,0),"")</f>
        <v/>
      </c>
      <c r="L31" s="114" t="str">
        <f>IFERROR(MAX(K31*(1+'1. General Inputs'!$AW$16+HLOOKUP(L$7,'1. General Inputs'!$AW$10:$AY$12,ROWS('1. General Inputs'!$AU$10:$AU$12),0))+(CHOOSE(L$7,'1. General Inputs'!$J$8,'1. General Inputs'!$L$8,'1. General Inputs'!$N$8)/12)*CHOOSE(L$7,'2. Protocols'!$K30,'2. Protocols'!$L30,'2. Protocols'!$M30)+'3. ARV Substitutions'!Q56,0),"")</f>
        <v/>
      </c>
      <c r="M31" s="114" t="str">
        <f>IFERROR(MAX(L31*(1+'1. General Inputs'!$AW$16+HLOOKUP(M$7,'1. General Inputs'!$AW$10:$AY$12,ROWS('1. General Inputs'!$AU$10:$AU$12),0))+(CHOOSE(M$7,'1. General Inputs'!$J$8,'1. General Inputs'!$L$8,'1. General Inputs'!$N$8)/12)*CHOOSE(M$7,'2. Protocols'!$K30,'2. Protocols'!$L30,'2. Protocols'!$M30)+'3. ARV Substitutions'!R56,0),"")</f>
        <v/>
      </c>
      <c r="N31" s="114" t="str">
        <f>IFERROR(MAX(M31*(1+'1. General Inputs'!$AW$16+HLOOKUP(N$7,'1. General Inputs'!$AW$10:$AY$12,ROWS('1. General Inputs'!$AU$10:$AU$12),0))+(CHOOSE(N$7,'1. General Inputs'!$J$8,'1. General Inputs'!$L$8,'1. General Inputs'!$N$8)/12)*CHOOSE(N$7,'2. Protocols'!$K30,'2. Protocols'!$L30,'2. Protocols'!$M30)+'3. ARV Substitutions'!S56,0),"")</f>
        <v/>
      </c>
      <c r="O31" s="114" t="str">
        <f>IFERROR(MAX(N31*(1+'1. General Inputs'!$AW$16+HLOOKUP(O$7,'1. General Inputs'!$AW$10:$AY$12,ROWS('1. General Inputs'!$AU$10:$AU$12),0))+(CHOOSE(O$7,'1. General Inputs'!$J$8,'1. General Inputs'!$L$8,'1. General Inputs'!$N$8)/12)*CHOOSE(O$7,'2. Protocols'!$K30,'2. Protocols'!$L30,'2. Protocols'!$M30)+'3. ARV Substitutions'!T56,0),"")</f>
        <v/>
      </c>
      <c r="P31" s="114" t="str">
        <f>IFERROR(MAX(O31*(1+'1. General Inputs'!$AW$16+HLOOKUP(P$7,'1. General Inputs'!$AW$10:$AY$12,ROWS('1. General Inputs'!$AU$10:$AU$12),0))+(CHOOSE(P$7,'1. General Inputs'!$J$8,'1. General Inputs'!$L$8,'1. General Inputs'!$N$8)/12)*CHOOSE(P$7,'2. Protocols'!$K30,'2. Protocols'!$L30,'2. Protocols'!$M30)+'3. ARV Substitutions'!U56,0),"")</f>
        <v/>
      </c>
      <c r="Q31" s="114" t="str">
        <f>IFERROR(MAX(P31*(1+'1. General Inputs'!$AW$16+HLOOKUP(Q$7,'1. General Inputs'!$AW$10:$AY$12,ROWS('1. General Inputs'!$AU$10:$AU$12),0))+(CHOOSE(Q$7,'1. General Inputs'!$J$8,'1. General Inputs'!$L$8,'1. General Inputs'!$N$8)/12)*CHOOSE(Q$7,'2. Protocols'!$K30,'2. Protocols'!$L30,'2. Protocols'!$M30)+'3. ARV Substitutions'!V56,0),"")</f>
        <v/>
      </c>
      <c r="R31" s="114" t="str">
        <f>IFERROR(MAX(Q31*(1+'1. General Inputs'!$AW$16+HLOOKUP(R$7,'1. General Inputs'!$AW$10:$AY$12,ROWS('1. General Inputs'!$AU$10:$AU$12),0))+(CHOOSE(R$7,'1. General Inputs'!$J$8,'1. General Inputs'!$L$8,'1. General Inputs'!$N$8)/12)*CHOOSE(R$7,'2. Protocols'!$K30,'2. Protocols'!$L30,'2. Protocols'!$M30)+'3. ARV Substitutions'!W56,0),"")</f>
        <v/>
      </c>
      <c r="S31" s="114" t="str">
        <f>IFERROR(MAX(R31*(1+'1. General Inputs'!$AW$16+HLOOKUP(S$7,'1. General Inputs'!$AW$10:$AY$12,ROWS('1. General Inputs'!$AU$10:$AU$12),0))+(CHOOSE(S$7,'1. General Inputs'!$J$8,'1. General Inputs'!$L$8,'1. General Inputs'!$N$8)/12)*CHOOSE(S$7,'2. Protocols'!$K30,'2. Protocols'!$L30,'2. Protocols'!$M30)+'3. ARV Substitutions'!X56,0),"")</f>
        <v/>
      </c>
      <c r="T31" s="114" t="str">
        <f>IFERROR(MAX(S31*(1+'1. General Inputs'!$AW$16+HLOOKUP(T$7,'1. General Inputs'!$AW$10:$AY$12,ROWS('1. General Inputs'!$AU$10:$AU$12),0))+(CHOOSE(T$7,'1. General Inputs'!$J$8,'1. General Inputs'!$L$8,'1. General Inputs'!$N$8)/12)*CHOOSE(T$7,'2. Protocols'!$K30,'2. Protocols'!$L30,'2. Protocols'!$M30)+'3. ARV Substitutions'!Y56,0),"")</f>
        <v/>
      </c>
      <c r="U31" s="114" t="str">
        <f>IFERROR(MAX(T31*(1+'1. General Inputs'!$AW$16+HLOOKUP(U$7,'1. General Inputs'!$AW$10:$AY$12,ROWS('1. General Inputs'!$AU$10:$AU$12),0))+(CHOOSE(U$7,'1. General Inputs'!$J$8,'1. General Inputs'!$L$8,'1. General Inputs'!$N$8)/12)*CHOOSE(U$7,'2. Protocols'!$K30,'2. Protocols'!$L30,'2. Protocols'!$M30)+'3. ARV Substitutions'!Z56,0),"")</f>
        <v/>
      </c>
      <c r="V31" s="114" t="str">
        <f>IFERROR(MAX(U31*(1+'1. General Inputs'!$AW$16+HLOOKUP(V$7,'1. General Inputs'!$AW$10:$AY$12,ROWS('1. General Inputs'!$AU$10:$AU$12),0))+(CHOOSE(V$7,'1. General Inputs'!$J$8,'1. General Inputs'!$L$8,'1. General Inputs'!$N$8)/12)*CHOOSE(V$7,'2. Protocols'!$K30,'2. Protocols'!$L30,'2. Protocols'!$M30)+'3. ARV Substitutions'!AA56,0),"")</f>
        <v/>
      </c>
      <c r="W31" s="114" t="str">
        <f>IFERROR(MAX(V31*(1+'1. General Inputs'!$AW$16+HLOOKUP(W$7,'1. General Inputs'!$AW$10:$AY$12,ROWS('1. General Inputs'!$AU$10:$AU$12),0))+(CHOOSE(W$7,'1. General Inputs'!$J$8,'1. General Inputs'!$L$8,'1. General Inputs'!$N$8)/12)*CHOOSE(W$7,'2. Protocols'!$K30,'2. Protocols'!$L30,'2. Protocols'!$M30)+'3. ARV Substitutions'!AB56,0),"")</f>
        <v/>
      </c>
      <c r="X31" s="114" t="str">
        <f>IFERROR(MAX(W31*(1+'1. General Inputs'!$AW$16+HLOOKUP(X$7,'1. General Inputs'!$AW$10:$AY$12,ROWS('1. General Inputs'!$AU$10:$AU$12),0))+(CHOOSE(X$7,'1. General Inputs'!$J$8,'1. General Inputs'!$L$8,'1. General Inputs'!$N$8)/12)*CHOOSE(X$7,'2. Protocols'!$K30,'2. Protocols'!$L30,'2. Protocols'!$M30)+'3. ARV Substitutions'!AC56,0),"")</f>
        <v/>
      </c>
      <c r="Y31" s="114" t="str">
        <f>IFERROR(MAX(X31*(1+'1. General Inputs'!$AW$16+HLOOKUP(Y$7,'1. General Inputs'!$AW$10:$AY$12,ROWS('1. General Inputs'!$AU$10:$AU$12),0))+(CHOOSE(Y$7,'1. General Inputs'!$J$8,'1. General Inputs'!$L$8,'1. General Inputs'!$N$8)/12)*CHOOSE(Y$7,'2. Protocols'!$K30,'2. Protocols'!$L30,'2. Protocols'!$M30)+'3. ARV Substitutions'!AD56,0),"")</f>
        <v/>
      </c>
      <c r="Z31" s="114" t="str">
        <f>IFERROR(MAX(Y31*(1+'1. General Inputs'!$AW$16+HLOOKUP(Z$7,'1. General Inputs'!$AW$10:$AY$12,ROWS('1. General Inputs'!$AU$10:$AU$12),0))+(CHOOSE(Z$7,'1. General Inputs'!$J$8,'1. General Inputs'!$L$8,'1. General Inputs'!$N$8)/12)*CHOOSE(Z$7,'2. Protocols'!$K30,'2. Protocols'!$L30,'2. Protocols'!$M30)+'3. ARV Substitutions'!AE56,0),"")</f>
        <v/>
      </c>
      <c r="AA31" s="114" t="str">
        <f>IFERROR(MAX(Z31*(1+'1. General Inputs'!$AW$16+HLOOKUP(AA$7,'1. General Inputs'!$AW$10:$AY$12,ROWS('1. General Inputs'!$AU$10:$AU$12),0))+(CHOOSE(AA$7,'1. General Inputs'!$J$8,'1. General Inputs'!$L$8,'1. General Inputs'!$N$8)/12)*CHOOSE(AA$7,'2. Protocols'!$K30,'2. Protocols'!$L30,'2. Protocols'!$M30)+'3. ARV Substitutions'!AF56,0),"")</f>
        <v/>
      </c>
      <c r="AB31" s="114" t="str">
        <f>IFERROR(MAX(AA31*(1+'1. General Inputs'!$AW$16+HLOOKUP(AB$7,'1. General Inputs'!$AW$10:$AY$12,ROWS('1. General Inputs'!$AU$10:$AU$12),0))+(CHOOSE(AB$7,'1. General Inputs'!$J$8,'1. General Inputs'!$L$8,'1. General Inputs'!$N$8)/12)*CHOOSE(AB$7,'2. Protocols'!$K30,'2. Protocols'!$L30,'2. Protocols'!$M30)+'3. ARV Substitutions'!AG56,0),"")</f>
        <v/>
      </c>
      <c r="AC31" s="114" t="str">
        <f>IFERROR(MAX(AB31*(1+'1. General Inputs'!$AW$16+HLOOKUP(AC$7,'1. General Inputs'!$AW$10:$AY$12,ROWS('1. General Inputs'!$AU$10:$AU$12),0))+(CHOOSE(AC$7,'1. General Inputs'!$J$8,'1. General Inputs'!$L$8,'1. General Inputs'!$N$8)/12)*CHOOSE(AC$7,'2. Protocols'!$K30,'2. Protocols'!$L30,'2. Protocols'!$M30)+'3. ARV Substitutions'!AH56,0),"")</f>
        <v/>
      </c>
      <c r="AD31" s="114" t="str">
        <f>IFERROR(MAX(AC31*(1+'1. General Inputs'!$AW$16+HLOOKUP(AD$7,'1. General Inputs'!$AW$10:$AY$12,ROWS('1. General Inputs'!$AU$10:$AU$12),0))+(CHOOSE(AD$7,'1. General Inputs'!$J$8,'1. General Inputs'!$L$8,'1. General Inputs'!$N$8)/12)*CHOOSE(AD$7,'2. Protocols'!$K30,'2. Protocols'!$L30,'2. Protocols'!$M30)+'3. ARV Substitutions'!AI56,0),"")</f>
        <v/>
      </c>
      <c r="AE31" s="114" t="str">
        <f>IFERROR(MAX(AD31*(1+'1. General Inputs'!$AW$16+HLOOKUP(AE$7,'1. General Inputs'!$AW$10:$AY$12,ROWS('1. General Inputs'!$AU$10:$AU$12),0))+(CHOOSE(AE$7,'1. General Inputs'!$J$8,'1. General Inputs'!$L$8,'1. General Inputs'!$N$8)/12)*CHOOSE(AE$7,'2. Protocols'!$K30,'2. Protocols'!$L30,'2. Protocols'!$M30)+'3. ARV Substitutions'!AJ56,0),"")</f>
        <v/>
      </c>
      <c r="AF31" s="114" t="str">
        <f>IFERROR(MAX(AE31*(1+'1. General Inputs'!$AW$16+HLOOKUP(AF$7,'1. General Inputs'!$AW$10:$AY$12,ROWS('1. General Inputs'!$AU$10:$AU$12),0))+(CHOOSE(AF$7,'1. General Inputs'!$J$8,'1. General Inputs'!$L$8,'1. General Inputs'!$N$8)/12)*CHOOSE(AF$7,'2. Protocols'!$K30,'2. Protocols'!$L30,'2. Protocols'!$M30)+'3. ARV Substitutions'!AK56,0),"")</f>
        <v/>
      </c>
      <c r="AG31" s="114" t="str">
        <f>IFERROR(MAX(AF31*(1+'1. General Inputs'!$AW$16+HLOOKUP(AG$7,'1. General Inputs'!$AW$10:$AY$12,ROWS('1. General Inputs'!$AU$10:$AU$12),0))+(CHOOSE(AG$7,'1. General Inputs'!$J$8,'1. General Inputs'!$L$8,'1. General Inputs'!$N$8)/12)*CHOOSE(AG$7,'2. Protocols'!$K30,'2. Protocols'!$L30,'2. Protocols'!$M30)+'3. ARV Substitutions'!AL56,0),"")</f>
        <v/>
      </c>
      <c r="AH31" s="114" t="str">
        <f>IFERROR(MAX(AG31*(1+'1. General Inputs'!$AW$16+HLOOKUP(AH$7,'1. General Inputs'!$AW$10:$AY$12,ROWS('1. General Inputs'!$AU$10:$AU$12),0))+(CHOOSE(AH$7,'1. General Inputs'!$J$8,'1. General Inputs'!$L$8,'1. General Inputs'!$N$8)/12)*CHOOSE(AH$7,'2. Protocols'!$K30,'2. Protocols'!$L30,'2. Protocols'!$M30)+'3. ARV Substitutions'!AM56,0),"")</f>
        <v/>
      </c>
      <c r="AI31" s="114" t="str">
        <f>IFERROR(MAX(AH31*(1+'1. General Inputs'!$AW$16+HLOOKUP(AI$7,'1. General Inputs'!$AW$10:$AY$12,ROWS('1. General Inputs'!$AU$10:$AU$12),0))+(CHOOSE(AI$7,'1. General Inputs'!$J$8,'1. General Inputs'!$L$8,'1. General Inputs'!$N$8)/12)*CHOOSE(AI$7,'2. Protocols'!$K30,'2. Protocols'!$L30,'2. Protocols'!$M30)+'3. ARV Substitutions'!AN56,0),"")</f>
        <v/>
      </c>
      <c r="AJ31" s="114" t="str">
        <f>IFERROR(MAX(AI31*(1+'1. General Inputs'!$AW$16+HLOOKUP(AJ$7,'1. General Inputs'!$AW$10:$AY$12,ROWS('1. General Inputs'!$AU$10:$AU$12),0))+(CHOOSE(AJ$7,'1. General Inputs'!$J$8,'1. General Inputs'!$L$8,'1. General Inputs'!$N$8)/12)*CHOOSE(AJ$7,'2. Protocols'!$K30,'2. Protocols'!$L30,'2. Protocols'!$M30)+'3. ARV Substitutions'!AO56,0),"")</f>
        <v/>
      </c>
      <c r="AK31" s="114" t="str">
        <f>IFERROR(MAX(AJ31*(1+'1. General Inputs'!$AW$16+HLOOKUP(AK$7,'1. General Inputs'!$AW$10:$AY$12,ROWS('1. General Inputs'!$AU$10:$AU$12),0))+(CHOOSE(AK$7,'1. General Inputs'!$J$8,'1. General Inputs'!$L$8,'1. General Inputs'!$N$8)/12)*CHOOSE(AK$7,'2. Protocols'!$K30,'2. Protocols'!$L30,'2. Protocols'!$M30)+'3. ARV Substitutions'!AP56,0),"")</f>
        <v/>
      </c>
      <c r="AL31" s="114" t="str">
        <f>IFERROR(MAX(AK31*(1+'1. General Inputs'!$AW$16+HLOOKUP(AL$7,'1. General Inputs'!$AW$10:$AY$12,ROWS('1. General Inputs'!$AU$10:$AU$12),0))+(CHOOSE(AL$7,'1. General Inputs'!$J$8,'1. General Inputs'!$L$8,'1. General Inputs'!$N$8)/12)*CHOOSE(AL$7,'2. Protocols'!$K30,'2. Protocols'!$L30,'2. Protocols'!$M30)+'3. ARV Substitutions'!AQ56,0),"")</f>
        <v/>
      </c>
      <c r="AM31" s="114" t="str">
        <f>IFERROR(MAX(AL31*(1+'1. General Inputs'!$AW$16+HLOOKUP(AM$7,'1. General Inputs'!$AW$10:$AY$12,ROWS('1. General Inputs'!$AU$10:$AU$12),0))+(CHOOSE(AM$7,'1. General Inputs'!$J$8,'1. General Inputs'!$L$8,'1. General Inputs'!$N$8)/12)*CHOOSE(AM$7,'2. Protocols'!$K30,'2. Protocols'!$L30,'2. Protocols'!$M30)+'3. ARV Substitutions'!AR56,0),"")</f>
        <v/>
      </c>
      <c r="AN31" s="114" t="str">
        <f>IFERROR(MAX(AM31*(1+'1. General Inputs'!$AW$16+HLOOKUP(AN$7,'1. General Inputs'!$AW$10:$AY$12,ROWS('1. General Inputs'!$AU$10:$AU$12),0))+(CHOOSE(AN$7,'1. General Inputs'!$J$8,'1. General Inputs'!$L$8,'1. General Inputs'!$N$8)/12)*CHOOSE(AN$7,'2. Protocols'!$K30,'2. Protocols'!$L30,'2. Protocols'!$M30)+'3. ARV Substitutions'!AS56,0),"")</f>
        <v/>
      </c>
      <c r="AO31" s="114" t="str">
        <f>IFERROR(MAX(AN31*(1+'1. General Inputs'!$AW$16+HLOOKUP(AO$7,'1. General Inputs'!$AW$10:$AY$12,ROWS('1. General Inputs'!$AU$10:$AU$12),0))+(CHOOSE(AO$7,'1. General Inputs'!$J$8,'1. General Inputs'!$L$8,'1. General Inputs'!$N$8)/12)*CHOOSE(AO$7,'2. Protocols'!$K30,'2. Protocols'!$L30,'2. Protocols'!$M30)+'3. ARV Substitutions'!AT56,0),"")</f>
        <v/>
      </c>
      <c r="AP31" s="114" t="str">
        <f>IFERROR(MAX(AO31*(1+'1. General Inputs'!$AW$16+HLOOKUP(AP$7,'1. General Inputs'!$AW$10:$AY$12,ROWS('1. General Inputs'!$AU$10:$AU$12),0))+(CHOOSE(AP$7,'1. General Inputs'!$J$8,'1. General Inputs'!$L$8,'1. General Inputs'!$N$8)/12)*CHOOSE(AP$7,'2. Protocols'!$K30,'2. Protocols'!$L30,'2. Protocols'!$M30)+'3. ARV Substitutions'!AU56,0),"")</f>
        <v/>
      </c>
      <c r="BZ31" s="88" t="e">
        <f t="shared" si="11"/>
        <v>#VALUE!</v>
      </c>
      <c r="CA31" s="88" t="e">
        <f t="shared" si="12"/>
        <v>#VALUE!</v>
      </c>
      <c r="CB31" s="88" t="e">
        <f t="shared" si="13"/>
        <v>#VALUE!</v>
      </c>
      <c r="CC31" s="88" t="e">
        <f t="shared" si="14"/>
        <v>#VALUE!</v>
      </c>
      <c r="CD31" s="88" t="e">
        <f t="shared" si="15"/>
        <v>#VALUE!</v>
      </c>
      <c r="CE31" s="88" t="e">
        <f t="shared" si="16"/>
        <v>#VALUE!</v>
      </c>
      <c r="CF31" s="88" t="e">
        <f t="shared" si="17"/>
        <v>#VALUE!</v>
      </c>
      <c r="CG31" s="88" t="e">
        <f t="shared" si="18"/>
        <v>#VALUE!</v>
      </c>
      <c r="CH31" s="88" t="e">
        <f t="shared" si="19"/>
        <v>#VALUE!</v>
      </c>
      <c r="CI31" s="88" t="e">
        <f t="shared" si="20"/>
        <v>#VALUE!</v>
      </c>
      <c r="CJ31" s="88" t="e">
        <f t="shared" si="21"/>
        <v>#VALUE!</v>
      </c>
      <c r="CK31" s="88" t="e">
        <f t="shared" si="22"/>
        <v>#VALUE!</v>
      </c>
      <c r="CL31" s="88" t="e">
        <f t="shared" si="23"/>
        <v>#VALUE!</v>
      </c>
      <c r="CM31" s="88" t="e">
        <f t="shared" si="24"/>
        <v>#VALUE!</v>
      </c>
      <c r="CN31" s="88" t="e">
        <f t="shared" si="25"/>
        <v>#VALUE!</v>
      </c>
      <c r="CO31" s="88" t="e">
        <f t="shared" si="26"/>
        <v>#VALUE!</v>
      </c>
      <c r="CP31" s="88" t="e">
        <f t="shared" si="27"/>
        <v>#VALUE!</v>
      </c>
      <c r="CQ31" s="88" t="e">
        <f t="shared" si="28"/>
        <v>#VALUE!</v>
      </c>
      <c r="CR31" s="88" t="e">
        <f t="shared" si="29"/>
        <v>#VALUE!</v>
      </c>
      <c r="CS31" s="88" t="e">
        <f t="shared" si="30"/>
        <v>#VALUE!</v>
      </c>
      <c r="CT31" s="88" t="e">
        <f t="shared" si="31"/>
        <v>#VALUE!</v>
      </c>
      <c r="CU31" s="88" t="e">
        <f t="shared" si="32"/>
        <v>#VALUE!</v>
      </c>
      <c r="CV31" s="88" t="e">
        <f t="shared" si="33"/>
        <v>#VALUE!</v>
      </c>
      <c r="CW31" s="88" t="e">
        <f t="shared" si="34"/>
        <v>#VALUE!</v>
      </c>
      <c r="CX31" s="88" t="e">
        <f t="shared" si="35"/>
        <v>#VALUE!</v>
      </c>
      <c r="CY31" s="88" t="e">
        <f t="shared" si="36"/>
        <v>#VALUE!</v>
      </c>
      <c r="CZ31" s="88" t="e">
        <f t="shared" si="37"/>
        <v>#VALUE!</v>
      </c>
      <c r="DA31" s="88" t="e">
        <f t="shared" si="38"/>
        <v>#VALUE!</v>
      </c>
      <c r="DB31" s="88" t="e">
        <f t="shared" si="39"/>
        <v>#VALUE!</v>
      </c>
      <c r="DC31" s="88" t="e">
        <f t="shared" si="40"/>
        <v>#VALUE!</v>
      </c>
      <c r="DD31" s="88" t="e">
        <f t="shared" si="41"/>
        <v>#VALUE!</v>
      </c>
      <c r="DE31" s="88" t="e">
        <f t="shared" si="42"/>
        <v>#VALUE!</v>
      </c>
      <c r="DF31" s="88" t="e">
        <f t="shared" si="43"/>
        <v>#VALUE!</v>
      </c>
      <c r="DG31" s="88" t="e">
        <f t="shared" si="44"/>
        <v>#VALUE!</v>
      </c>
      <c r="DH31" s="88" t="e">
        <f t="shared" si="45"/>
        <v>#VALUE!</v>
      </c>
      <c r="DI31" s="88" t="e">
        <f t="shared" si="46"/>
        <v>#VALUE!</v>
      </c>
      <c r="DK31" s="27" t="str">
        <f>CONCATENATE('2. Protocols'!C30, '2. Protocols'!D30, '2. Protocols'!E30)</f>
        <v>+</v>
      </c>
      <c r="DL31" s="27" t="str">
        <f>CONCATENATE('2. Protocols'!C30, '2. Protocols'!D30, '2. Protocols'!E30, '2. Protocols'!F30, '2. Protocols'!G30,)</f>
        <v>++</v>
      </c>
      <c r="DN31" s="38">
        <f>IF(AND(OR(ISBLANK(DN$9),DN$9=0)=FALSE,OR(DN$9='2. Protocols'!$C30,DN$9='2. Protocols'!$E30,DN$9='2. Protocols'!$G30)),1,0)*'4. Formulations'!$I30</f>
        <v>0</v>
      </c>
      <c r="DO31" s="38">
        <f>IF(AND(OR(ISBLANK(DO$9),DO$9=0)=FALSE,OR(DO$9='2. Protocols'!$C30,DO$9='2. Protocols'!$E30,DO$9='2. Protocols'!$G30)),1,0)*'4. Formulations'!$I30</f>
        <v>0</v>
      </c>
      <c r="DP31" s="38">
        <f>IF(AND(OR(ISBLANK(DP$9),DP$9=0)=FALSE,OR(DP$9='2. Protocols'!$C30,DP$9='2. Protocols'!$E30,DP$9='2. Protocols'!$G30)),1,0)*'4. Formulations'!$I30</f>
        <v>0</v>
      </c>
      <c r="DQ31" s="38">
        <f>IF(AND(OR(ISBLANK(DQ$9),DQ$9=0)=FALSE,OR(DQ$9='2. Protocols'!$C30,DQ$9='2. Protocols'!$E30,DQ$9='2. Protocols'!$G30)),1,0)*'4. Formulations'!$I30</f>
        <v>0</v>
      </c>
      <c r="DR31" s="38">
        <f>IF(AND(OR(ISBLANK(DR$9),DR$9=0)=FALSE,OR(DR$9='2. Protocols'!$C30,DR$9='2. Protocols'!$E30,DR$9='2. Protocols'!$G30)),1,0)*'4. Formulations'!$I30</f>
        <v>0</v>
      </c>
      <c r="DS31" s="38">
        <f>IF(AND(OR(ISBLANK(DS$9),DS$9=0)=FALSE,OR(DS$9='2. Protocols'!$C30,DS$9='2. Protocols'!$E30,DS$9='2. Protocols'!$G30)),1,0)*'4. Formulations'!$I30</f>
        <v>0</v>
      </c>
      <c r="DT31" s="38">
        <f>IF(AND(OR(ISBLANK(DT$9),DT$9=0)=FALSE,OR(DT$9='2. Protocols'!$C30,DT$9='2. Protocols'!$E30,DT$9='2. Protocols'!$G30)),1,0)*'4. Formulations'!$I30</f>
        <v>0</v>
      </c>
      <c r="DU31" s="38">
        <f>IF(AND(OR(ISBLANK(DU$9),DU$9=0)=FALSE,OR(DU$9='2. Protocols'!$C30,DU$9='2. Protocols'!$E30,DU$9='2. Protocols'!$G30)),1,0)*'4. Formulations'!$I30</f>
        <v>0</v>
      </c>
      <c r="DV31" s="38">
        <f>IF(AND(OR(ISBLANK(DV$9),DV$9=0)=FALSE,OR(DV$9='2. Protocols'!$C30,DV$9='2. Protocols'!$E30,DV$9='2. Protocols'!$G30)),1,0)*'4. Formulations'!$I30</f>
        <v>0</v>
      </c>
      <c r="DW31" s="38">
        <f>IF(AND(OR(ISBLANK(DW$9),DW$9=0)=FALSE,OR(DW$9='2. Protocols'!$C30,DW$9='2. Protocols'!$E30,DW$9='2. Protocols'!$G30)),1,0)*'4. Formulations'!$I30</f>
        <v>0</v>
      </c>
      <c r="DX31" s="38">
        <f>IF(AND(OR(ISBLANK(DX$9),DX$9=0)=FALSE,OR(DX$9='2. Protocols'!$C30,DX$9='2. Protocols'!$E30,DX$9='2. Protocols'!$G30)),1,0)*'4. Formulations'!$I30</f>
        <v>0</v>
      </c>
      <c r="DY31" s="38">
        <f>IF(AND(OR(ISBLANK(DY$9),DY$9=0)=FALSE,OR(DY$9='2. Protocols'!$C30,DY$9='2. Protocols'!$E30,DY$9='2. Protocols'!$G30)),1,0)*'4. Formulations'!$I30</f>
        <v>0</v>
      </c>
      <c r="DZ31" s="38">
        <f>IF(AND(OR(ISBLANK(DZ$9),DZ$9=0)=FALSE,OR(DZ$9='2. Protocols'!$C30,DZ$9='2. Protocols'!$E30,DZ$9='2. Protocols'!$G30)),1,0)*'4. Formulations'!$I30</f>
        <v>0</v>
      </c>
      <c r="EA31" s="38">
        <f>IF(AND(OR(ISBLANK(EA$9),EA$9=0)=FALSE,OR(EA$9='2. Protocols'!$C30,EA$9='2. Protocols'!$E30,EA$9='2. Protocols'!$G30)),1,0)*'4. Formulations'!$I30</f>
        <v>0</v>
      </c>
      <c r="EB31" s="38">
        <f>IF(AND(OR(ISBLANK(EB$9),EB$9=0)=FALSE,OR(EB$9='2. Protocols'!$C30,EB$9='2. Protocols'!$E30,EB$9='2. Protocols'!$G30)),1,0)*'4. Formulations'!$I30</f>
        <v>0</v>
      </c>
      <c r="EC31" s="38">
        <f>IF(AND(OR(ISBLANK(EC$9),EC$9=0)=FALSE,OR(EC$9='2. Protocols'!$C30,EC$9='2. Protocols'!$E30,EC$9='2. Protocols'!$G30)),1,0)*'4. Formulations'!$I30</f>
        <v>0</v>
      </c>
      <c r="ED31" s="38">
        <f>IF(AND(OR(ISBLANK(ED$9),ED$9=0)=FALSE,OR(ED$9='2. Protocols'!$C30,ED$9='2. Protocols'!$E30,ED$9='2. Protocols'!$G30)),1,0)*'4. Formulations'!$I30</f>
        <v>0</v>
      </c>
      <c r="EE31" s="38">
        <f>IF(AND(OR(ISBLANK(EE$9),EE$9=0)=FALSE,OR(EE$9='2. Protocols'!$C30,EE$9='2. Protocols'!$E30,EE$9='2. Protocols'!$G30)),1,0)*'4. Formulations'!$I30</f>
        <v>0</v>
      </c>
      <c r="EF31" s="38">
        <f>IF(AND(OR(ISBLANK(EF$9),EF$9=0)=FALSE,OR(EF$9='2. Protocols'!$C30,EF$9='2. Protocols'!$E30,EF$9='2. Protocols'!$G30)),1,0)*'4. Formulations'!$I30</f>
        <v>0</v>
      </c>
      <c r="EG31" s="38">
        <f>IF(AND(OR(ISBLANK(EG$9),EG$9=0)=FALSE,OR(EG$9='2. Protocols'!$C30,EG$9='2. Protocols'!$E30,EG$9='2. Protocols'!$G30)),1,0)*'4. Formulations'!$I30</f>
        <v>0</v>
      </c>
      <c r="EH31" s="38">
        <f>IF(AND(OR(ISBLANK(EH$9),EH$9=0)=FALSE,OR(EH$9='2. Protocols'!$C30,EH$9='2. Protocols'!$E30,EH$9='2. Protocols'!$G30)),1,0)*'4. Formulations'!$I30</f>
        <v>0</v>
      </c>
      <c r="EI31" s="38">
        <f>IF(AND(OR(ISBLANK(EI$9),EI$9=0)=FALSE,OR(EI$9='2. Protocols'!$C30,EI$9='2. Protocols'!$E30,EI$9='2. Protocols'!$G30)),1,0)*'4. Formulations'!$I30</f>
        <v>0</v>
      </c>
      <c r="EK31" s="38">
        <f>IF(AND(OR(ISBLANK(EK$9),EK$9=0)=FALSE,EK$9=$DK31),1,0)*'4. Formulations'!$J30</f>
        <v>0</v>
      </c>
      <c r="EL31" s="38">
        <f>IF(AND(OR(ISBLANK(EL$9),EL$9=0)=FALSE,EL$9=$DK31),1,0)*'4. Formulations'!$J30</f>
        <v>0</v>
      </c>
      <c r="EM31" s="38">
        <f>IF(AND(OR(ISBLANK(EM$9),EM$9=0)=FALSE,EM$9=$DK31),1,0)*'4. Formulations'!$J30</f>
        <v>0</v>
      </c>
      <c r="EN31" s="38">
        <f>IF(AND(OR(ISBLANK(EN$9),EN$9=0)=FALSE,EN$9=$DK31),1,0)*'4. Formulations'!$J30</f>
        <v>0</v>
      </c>
      <c r="EO31" s="38">
        <f>IF(AND(OR(ISBLANK(EO$9),EO$9=0)=FALSE,EO$9=$DK31),1,0)*'4. Formulations'!$J30</f>
        <v>0</v>
      </c>
      <c r="EP31" s="38">
        <f>IF(AND(OR(ISBLANK(EP$9),EP$9=0)=FALSE,EP$9=$DK31),1,0)*'4. Formulations'!$J30</f>
        <v>0</v>
      </c>
      <c r="EQ31" s="38">
        <f>IF(AND(OR(ISBLANK(EQ$9),EQ$9=0)=FALSE,EQ$9=$DK31),1,0)*'4. Formulations'!$J30</f>
        <v>0</v>
      </c>
      <c r="ER31" s="38">
        <f>IF(AND(OR(ISBLANK(ER$9),ER$9=0)=FALSE,ER$9=$DK31),1,0)*'4. Formulations'!$J30</f>
        <v>0</v>
      </c>
      <c r="ES31" s="38">
        <f>IF(AND(OR(ISBLANK(ES$9),ES$9=0)=FALSE,ES$9=$DK31),1,0)*'4. Formulations'!$J30</f>
        <v>0</v>
      </c>
      <c r="ET31" s="38">
        <f>IF(AND(OR(ISBLANK(ET$9),ET$9=0)=FALSE,ET$9=$DK31),1,0)*'4. Formulations'!$J30</f>
        <v>0</v>
      </c>
      <c r="EU31" s="38">
        <f>IF(AND(OR(ISBLANK(EU$9),EU$9=0)=FALSE,EU$9=$DK31),1,0)*'4. Formulations'!$J30</f>
        <v>0</v>
      </c>
      <c r="EV31" s="38">
        <f>IF(AND(OR(ISBLANK(EV$9),EV$9=0)=FALSE,EV$9=$DK31),1,0)*'4. Formulations'!$J30</f>
        <v>0</v>
      </c>
      <c r="EW31" s="38">
        <f>IF(AND(OR(ISBLANK(EW$9),EW$9=0)=FALSE,EW$9=$DK31),1,0)*'4. Formulations'!$J30</f>
        <v>0</v>
      </c>
      <c r="EY31" s="38">
        <f>IF(AND(OR(ISBLANK(EY$9),EY$9=0)=FALSE,SUM($EK31:$EW31)&gt;0,EY$9='2. Protocols'!$G30),1,0)*'4. Formulations'!$J30</f>
        <v>0</v>
      </c>
      <c r="EZ31" s="38">
        <f>IF(AND(OR(ISBLANK(EZ$9),EZ$9=0)=FALSE,SUM($EK31:$EW31)&gt;0,EZ$9='2. Protocols'!$G30),1,0)*'4. Formulations'!$J30</f>
        <v>0</v>
      </c>
      <c r="FA31" s="38">
        <f>IF(AND(OR(ISBLANK(FA$9),FA$9=0)=FALSE,SUM($EK31:$EW31)&gt;0,FA$9='2. Protocols'!$G30),1,0)*'4. Formulations'!$J30</f>
        <v>0</v>
      </c>
      <c r="FB31" s="38">
        <f>IF(AND(OR(ISBLANK(FB$9),FB$9=0)=FALSE,SUM($EK31:$EW31)&gt;0,FB$9='2. Protocols'!$G30),1,0)*'4. Formulations'!$J30</f>
        <v>0</v>
      </c>
      <c r="FC31" s="38">
        <f>IF(AND(OR(ISBLANK(FC$9),FC$9=0)=FALSE,SUM($EK31:$EW31)&gt;0,FC$9='2. Protocols'!$G30),1,0)*'4. Formulations'!$J30</f>
        <v>0</v>
      </c>
      <c r="FD31" s="38">
        <f>IF(AND(OR(ISBLANK(FD$9),FD$9=0)=FALSE,SUM($EK31:$EW31)&gt;0,FD$9='2. Protocols'!$G30),1,0)*'4. Formulations'!$J30</f>
        <v>0</v>
      </c>
      <c r="FE31" s="38">
        <f>IF(AND(OR(ISBLANK(FE$9),FE$9=0)=FALSE,SUM($EK31:$EW31)&gt;0,FE$9='2. Protocols'!$G30),1,0)*'4. Formulations'!$J30</f>
        <v>0</v>
      </c>
      <c r="FF31" s="38">
        <f>IF(AND(OR(ISBLANK(FF$9),FF$9=0)=FALSE,SUM($EK31:$EW31)&gt;0,FF$9='2. Protocols'!$G30),1,0)*'4. Formulations'!$J30</f>
        <v>0</v>
      </c>
      <c r="FG31" s="38">
        <f>IF(AND(OR(ISBLANK(FG$9),FG$9=0)=FALSE,SUM($EK31:$EW31)&gt;0,FG$9='2. Protocols'!$G30),1,0)*'4. Formulations'!$J30</f>
        <v>0</v>
      </c>
      <c r="FH31" s="38">
        <f>IF(AND(OR(ISBLANK(FH$9),FH$9=0)=FALSE,SUM($EK31:$EW31)&gt;0,FH$9='2. Protocols'!$G30),1,0)*'4. Formulations'!$J30</f>
        <v>0</v>
      </c>
      <c r="FI31" s="38">
        <f>IF(AND(OR(ISBLANK(FI$9),FI$9=0)=FALSE,SUM($EK31:$EW31)&gt;0,FI$9='2. Protocols'!$G30),1,0)*'4. Formulations'!$J30</f>
        <v>0</v>
      </c>
      <c r="FJ31" s="38">
        <f>IF(AND(OR(ISBLANK(FJ$9),FJ$9=0)=FALSE,SUM($EK31:$EW31)&gt;0,FJ$9='2. Protocols'!$G30),1,0)*'4. Formulations'!$J30</f>
        <v>0</v>
      </c>
      <c r="FK31" s="38">
        <f>IF(AND(OR(ISBLANK(FK$9),FK$9=0)=FALSE,SUM($EK31:$EW31)&gt;0,FK$9='2. Protocols'!$G30),1,0)*'4. Formulations'!$J30</f>
        <v>0</v>
      </c>
      <c r="FL31" s="38">
        <f>IF(AND(OR(ISBLANK(FL$9),FL$9=0)=FALSE,SUM($EK31:$EW31)&gt;0,FL$9='2. Protocols'!$G30),1,0)*'4. Formulations'!$J30</f>
        <v>0</v>
      </c>
      <c r="FM31" s="38">
        <f>IF(AND(OR(ISBLANK(FM$9),FM$9=0)=FALSE,SUM($EK31:$EW31)&gt;0,FM$9='2. Protocols'!$G30),1,0)*'4. Formulations'!$J30</f>
        <v>0</v>
      </c>
      <c r="FN31" s="38">
        <f>IF(AND(OR(ISBLANK(FN$9),FN$9=0)=FALSE,SUM($EK31:$EW31)&gt;0,FN$9='2. Protocols'!$G30),1,0)*'4. Formulations'!$J30</f>
        <v>0</v>
      </c>
      <c r="FO31" s="38">
        <f>IF(AND(OR(ISBLANK(FO$9),FO$9=0)=FALSE,SUM($EK31:$EW31)&gt;0,FO$9='2. Protocols'!$G30),1,0)*'4. Formulations'!$J30</f>
        <v>0</v>
      </c>
      <c r="FP31" s="38">
        <f>IF(AND(OR(ISBLANK(FP$9),FP$9=0)=FALSE,SUM($EK31:$EW31)&gt;0,FP$9='2. Protocols'!$G30),1,0)*'4. Formulations'!$J30</f>
        <v>0</v>
      </c>
      <c r="FQ31" s="38">
        <f>IF(AND(OR(ISBLANK(FQ$9),FQ$9=0)=FALSE,SUM($EK31:$EW31)&gt;0,FQ$9='2. Protocols'!$G30),1,0)*'4. Formulations'!$J30</f>
        <v>0</v>
      </c>
      <c r="FR31" s="38">
        <f>IF(AND(OR(ISBLANK(FR$9),FR$9=0)=FALSE,SUM($EK31:$EW31)&gt;0,FR$9='2. Protocols'!$G30),1,0)*'4. Formulations'!$J30</f>
        <v>0</v>
      </c>
      <c r="FS31" s="38">
        <f>IF(AND(OR(ISBLANK(FS$9),FS$9=0)=FALSE,SUM($EK31:$EW31)&gt;0,FS$9='2. Protocols'!$G30),1,0)*'4. Formulations'!$J30</f>
        <v>0</v>
      </c>
      <c r="FT31" s="38">
        <f>IF(AND(OR(ISBLANK(FT$9),FT$9=0)=FALSE,SUM($EK31:$EW31)&gt;0,FT$9='2. Protocols'!$G30),1,0)*'4. Formulations'!$J30</f>
        <v>0</v>
      </c>
      <c r="FV31" s="38">
        <f>IF(AND(OR(ISBLANK(EY$9),EY$9=0)=FALSE,FV$9=$DL31),1,0)*'4. Formulations'!$K30</f>
        <v>0</v>
      </c>
      <c r="FW31" s="38">
        <f>IF(AND(OR(ISBLANK(EZ$9),EZ$9=0)=FALSE,FW$9=$DL31),1,0)*'4. Formulations'!$K30</f>
        <v>0</v>
      </c>
      <c r="FX31" s="38">
        <f>IF(AND(OR(ISBLANK(FA$9),FA$9=0)=FALSE,FX$9=$DL31),1,0)*'4. Formulations'!$K30</f>
        <v>0</v>
      </c>
      <c r="FY31" s="38">
        <f>IF(AND(OR(ISBLANK(FB$9),FB$9=0)=FALSE,FY$9=$DL31),1,0)*'4. Formulations'!$K30</f>
        <v>0</v>
      </c>
      <c r="FZ31" s="38">
        <f>IF(AND(OR(ISBLANK(FC$9),FC$9=0)=FALSE,FZ$9=$DL31),1,0)*'4. Formulations'!$K30</f>
        <v>0</v>
      </c>
      <c r="GA31" s="38">
        <f>IF(AND(OR(ISBLANK(FD$9),FD$9=0)=FALSE,GA$9=$DL31),1,0)*'4. Formulations'!$K30</f>
        <v>0</v>
      </c>
      <c r="GB31" s="38">
        <f>IF(AND(OR(ISBLANK(FE$9),FE$9=0)=FALSE,GB$9=$DL31),1,0)*'4. Formulations'!$K30</f>
        <v>0</v>
      </c>
      <c r="GC31" s="38">
        <f>IF(AND(OR(ISBLANK(FF$9),FF$9=0)=FALSE,GC$9=$DL31),1,0)*'4. Formulations'!$K30</f>
        <v>0</v>
      </c>
      <c r="GD31" s="38">
        <f>IF(AND(OR(ISBLANK(FG$9),FG$9=0)=FALSE,GD$9=$DL31),1,0)*'4. Formulations'!$K30</f>
        <v>0</v>
      </c>
      <c r="GE31" s="38">
        <f>IF(AND(OR(ISBLANK(FH$9),FH$9=0)=FALSE,GE$9=$DL31),1,0)*'4. Formulations'!$K30</f>
        <v>0</v>
      </c>
      <c r="GF31" s="38">
        <f>IF(AND(OR(ISBLANK(FI$9),FI$9=0)=FALSE,GF$9=$DL31),1,0)*'4. Formulations'!$K30</f>
        <v>0</v>
      </c>
      <c r="GG31" s="38">
        <f>IF(AND(OR(ISBLANK(FJ$9),FJ$9=0)=FALSE,GG$9=$DL31),1,0)*'4. Formulations'!$K30</f>
        <v>0</v>
      </c>
      <c r="GH31" s="38">
        <f>IF(AND(OR(ISBLANK(FK$9),FK$9=0)=FALSE,GH$9=$DL31),1,0)*'4. Formulations'!$K30</f>
        <v>0</v>
      </c>
      <c r="GI31" s="38">
        <f>IF(AND(OR(ISBLANK(FL$9),FL$9=0)=FALSE,GI$9=$DL31),1,0)*'4. Formulations'!$K30</f>
        <v>0</v>
      </c>
      <c r="GJ31" s="38">
        <f>IF(AND(OR(ISBLANK(FM$9),FM$9=0)=FALSE,GJ$9=$DL31),1,0)*'4. Formulations'!$K30</f>
        <v>0</v>
      </c>
      <c r="GL31" s="38">
        <f>IF(AND(OR(ISBLANK(GL$9),GL$9=0)=FALSE,OR(GL$9='2. Protocols'!$C30,GL$9='2. Protocols'!$E30,GL$9='2. Protocols'!$G30)),1,0)*'4. Formulations'!$L30</f>
        <v>0</v>
      </c>
      <c r="GM31" s="38">
        <f>IF(AND(OR(ISBLANK(GM$9),GM$9=0)=FALSE,OR(GM$9='2. Protocols'!$C30,GM$9='2. Protocols'!$E30,GM$9='2. Protocols'!$G30)),1,0)*'4. Formulations'!$L30</f>
        <v>0</v>
      </c>
      <c r="GN31" s="38">
        <f>IF(AND(OR(ISBLANK(GN$9),GN$9=0)=FALSE,OR(GN$9='2. Protocols'!$C30,GN$9='2. Protocols'!$E30,GN$9='2. Protocols'!$G30)),1,0)*'4. Formulations'!$L30</f>
        <v>0</v>
      </c>
      <c r="GO31" s="38">
        <f>IF(AND(OR(ISBLANK(GO$9),GO$9=0)=FALSE,OR(GO$9='2. Protocols'!$C30,GO$9='2. Protocols'!$E30,GO$9='2. Protocols'!$G30)),1,0)*'4. Formulations'!$L30</f>
        <v>0</v>
      </c>
      <c r="GP31" s="38">
        <f>IF(AND(OR(ISBLANK(GP$9),GP$9=0)=FALSE,OR(GP$9='2. Protocols'!$C30,GP$9='2. Protocols'!$E30,GP$9='2. Protocols'!$G30)),1,0)*'4. Formulations'!$L30</f>
        <v>0</v>
      </c>
      <c r="GQ31" s="38">
        <f>IF(AND(OR(ISBLANK(GQ$9),GQ$9=0)=FALSE,OR(GQ$9='2. Protocols'!$C30,GQ$9='2. Protocols'!$E30,GQ$9='2. Protocols'!$G30)),1,0)*'4. Formulations'!$L30</f>
        <v>0</v>
      </c>
      <c r="GR31" s="38">
        <f>IF(AND(OR(ISBLANK(GR$9),GR$9=0)=FALSE,OR(GR$9='2. Protocols'!$C30,GR$9='2. Protocols'!$E30,GR$9='2. Protocols'!$G30)),1,0)*'4. Formulations'!$L30</f>
        <v>0</v>
      </c>
      <c r="GS31" s="38">
        <f>IF(AND(OR(ISBLANK(GS$9),GS$9=0)=FALSE,OR(GS$9='2. Protocols'!$C30,GS$9='2. Protocols'!$E30,GS$9='2. Protocols'!$G30)),1,0)*'4. Formulations'!$L30</f>
        <v>0</v>
      </c>
      <c r="GT31" s="38">
        <f>IF(AND(OR(ISBLANK(GT$9),GT$9=0)=FALSE,OR(GT$9='2. Protocols'!$C30,GT$9='2. Protocols'!$E30,GT$9='2. Protocols'!$G30)),1,0)*'4. Formulations'!$L30</f>
        <v>0</v>
      </c>
      <c r="GU31" s="38">
        <f>IF(AND(OR(ISBLANK(GU$9),GU$9=0)=FALSE,OR(GU$9='2. Protocols'!$C30,GU$9='2. Protocols'!$E30,GU$9='2. Protocols'!$G30)),1,0)*'4. Formulations'!$L30</f>
        <v>0</v>
      </c>
      <c r="GV31" s="38">
        <f>IF(AND(OR(ISBLANK(GV$9),GV$9=0)=FALSE,OR(GV$9='2. Protocols'!$C30,GV$9='2. Protocols'!$E30,GV$9='2. Protocols'!$G30)),1,0)*'4. Formulations'!$L30</f>
        <v>0</v>
      </c>
      <c r="GW31" s="38">
        <f>IF(AND(OR(ISBLANK(GW$9),GW$9=0)=FALSE,OR(GW$9='2. Protocols'!$C30,GW$9='2. Protocols'!$E30,GW$9='2. Protocols'!$G30)),1,0)*'4. Formulations'!$L30</f>
        <v>0</v>
      </c>
      <c r="GX31" s="38">
        <f>IF(AND(OR(ISBLANK(GX$9),GX$9=0)=FALSE,OR(GX$9='2. Protocols'!$C30,GX$9='2. Protocols'!$E30,GX$9='2. Protocols'!$G30)),1,0)*'4. Formulations'!$L30</f>
        <v>0</v>
      </c>
      <c r="GY31" s="38">
        <f>IF(AND(OR(ISBLANK(GY$9),GY$9=0)=FALSE,OR(GY$9='2. Protocols'!$C30,GY$9='2. Protocols'!$E30,GY$9='2. Protocols'!$G30)),1,0)*'4. Formulations'!$L30</f>
        <v>0</v>
      </c>
      <c r="GZ31" s="38">
        <f>IF(AND(OR(ISBLANK(GZ$9),GZ$9=0)=FALSE,OR(GZ$9='2. Protocols'!$C30,GZ$9='2. Protocols'!$E30,GZ$9='2. Protocols'!$G30)),1,0)*'4. Formulations'!$L30</f>
        <v>0</v>
      </c>
      <c r="HA31" s="38">
        <f>IF(AND(OR(ISBLANK(HA$9),HA$9=0)=FALSE,OR(HA$9='2. Protocols'!$C30,HA$9='2. Protocols'!$E30,HA$9='2. Protocols'!$G30)),1,0)*'4. Formulations'!$L30</f>
        <v>0</v>
      </c>
      <c r="HB31" s="38">
        <f>IF(AND(OR(ISBLANK(HB$9),HB$9=0)=FALSE,OR(HB$9='2. Protocols'!$C30,HB$9='2. Protocols'!$E30,HB$9='2. Protocols'!$G30)),1,0)*'4. Formulations'!$L30</f>
        <v>0</v>
      </c>
      <c r="HC31" s="38">
        <f>IF(AND(OR(ISBLANK(HC$9),HC$9=0)=FALSE,OR(HC$9='2. Protocols'!$C30,HC$9='2. Protocols'!$E30,HC$9='2. Protocols'!$G30)),1,0)*'4. Formulations'!$L30</f>
        <v>0</v>
      </c>
      <c r="HD31" s="38">
        <f>IF(AND(OR(ISBLANK(HD$9),HD$9=0)=FALSE,OR(HD$9='2. Protocols'!$C30,HD$9='2. Protocols'!$E30,HD$9='2. Protocols'!$G30)),1,0)*'4. Formulations'!$L30</f>
        <v>0</v>
      </c>
      <c r="HE31" s="38">
        <f>IF(AND(OR(ISBLANK(HE$9),HE$9=0)=FALSE,OR(HE$9='2. Protocols'!$C30,HE$9='2. Protocols'!$E30,HE$9='2. Protocols'!$G30)),1,0)*'4. Formulations'!$L30</f>
        <v>0</v>
      </c>
      <c r="HF31" s="38">
        <f>IF(AND(OR(ISBLANK(HF$9),HF$9=0)=FALSE,OR(HF$9='2. Protocols'!$C30,HF$9='2. Protocols'!$E30,HF$9='2. Protocols'!$G30)),1,0)*'4. Formulations'!$L30</f>
        <v>0</v>
      </c>
      <c r="HG31" s="38">
        <f>IF(AND(OR(ISBLANK(HG$9),HG$9=0)=FALSE,OR(HG$9='2. Protocols'!$C30,HG$9='2. Protocols'!$E30,HG$9='2. Protocols'!$G30)),1,0)*'4. Formulations'!$L30</f>
        <v>0</v>
      </c>
      <c r="HI31" s="38">
        <f>IF(AND(OR(ISBLANK(HI$9),HI$9=0)=FALSE,HI$9=$DK31),1,0)*'4. Formulations'!$M30</f>
        <v>0</v>
      </c>
      <c r="HJ31" s="38">
        <f>IF(AND(OR(ISBLANK(HJ$9),HJ$9=0)=FALSE,HJ$9=$DK31),1,0)*'4. Formulations'!$M30</f>
        <v>0</v>
      </c>
      <c r="HK31" s="38">
        <f>IF(AND(OR(ISBLANK(HK$9),HK$9=0)=FALSE,HK$9=$DK31),1,0)*'4. Formulations'!$M30</f>
        <v>0</v>
      </c>
      <c r="HL31" s="38">
        <f>IF(AND(OR(ISBLANK(HL$9),HL$9=0)=FALSE,HL$9=$DK31),1,0)*'4. Formulations'!$M30</f>
        <v>0</v>
      </c>
      <c r="HM31" s="38">
        <f>IF(AND(OR(ISBLANK(HM$9),HM$9=0)=FALSE,HM$9=$DK31),1,0)*'4. Formulations'!$M30</f>
        <v>0</v>
      </c>
      <c r="HN31" s="38">
        <f>IF(AND(OR(ISBLANK(HN$9),HN$9=0)=FALSE,HN$9=$DK31),1,0)*'4. Formulations'!$M30</f>
        <v>0</v>
      </c>
      <c r="HO31" s="38">
        <f>IF(AND(OR(ISBLANK(HO$9),HO$9=0)=FALSE,HO$9=$DK31),1,0)*'4. Formulations'!$M30</f>
        <v>0</v>
      </c>
      <c r="HP31" s="38">
        <f>IF(AND(OR(ISBLANK(HP$9),HP$9=0)=FALSE,HP$9=$DK31),1,0)*'4. Formulations'!$M30</f>
        <v>0</v>
      </c>
      <c r="HQ31" s="38">
        <f>IF(AND(OR(ISBLANK(HQ$9),HQ$9=0)=FALSE,HQ$9=$DK31),1,0)*'4. Formulations'!$M30</f>
        <v>0</v>
      </c>
      <c r="HR31" s="38">
        <f>IF(AND(OR(ISBLANK(HR$9),HR$9=0)=FALSE,HR$9=$DK31),1,0)*'4. Formulations'!$M30</f>
        <v>0</v>
      </c>
      <c r="HS31" s="38">
        <f>IF(AND(OR(ISBLANK(HS$9),HS$9=0)=FALSE,HS$9=$DK31),1,0)*'4. Formulations'!$M30</f>
        <v>0</v>
      </c>
      <c r="HT31" s="38">
        <f>IF(AND(OR(ISBLANK(HT$9),HT$9=0)=FALSE,HT$9=$DK31),1,0)*'4. Formulations'!$M30</f>
        <v>0</v>
      </c>
      <c r="HU31" s="38">
        <f>IF(AND(OR(ISBLANK(HU$9),HU$9=0)=FALSE,HU$9=$DK31),1,0)*'4. Formulations'!$M30</f>
        <v>0</v>
      </c>
      <c r="HW31" s="38">
        <f>IF(AND(OR(ISBLANK(HW$9),HW$9=0)=FALSE,SUM($HI31:$HU31)&gt;0,HW$9='2. Protocols'!$G30),1,0)*'4. Formulations'!$M30</f>
        <v>0</v>
      </c>
      <c r="HX31" s="38">
        <f>IF(AND(OR(ISBLANK(HX$9),HX$9=0)=FALSE,SUM($HI31:$HU31)&gt;0,HX$9='2. Protocols'!$G30),1,0)*'4. Formulations'!$M30</f>
        <v>0</v>
      </c>
      <c r="HY31" s="38">
        <f>IF(AND(OR(ISBLANK(HY$9),HY$9=0)=FALSE,SUM($HI31:$HU31)&gt;0,HY$9='2. Protocols'!$G30),1,0)*'4. Formulations'!$M30</f>
        <v>0</v>
      </c>
      <c r="HZ31" s="38">
        <f>IF(AND(OR(ISBLANK(HZ$9),HZ$9=0)=FALSE,SUM($HI31:$HU31)&gt;0,HZ$9='2. Protocols'!$G30),1,0)*'4. Formulations'!$M30</f>
        <v>0</v>
      </c>
      <c r="IA31" s="38">
        <f>IF(AND(OR(ISBLANK(IA$9),IA$9=0)=FALSE,SUM($HI31:$HU31)&gt;0,IA$9='2. Protocols'!$G30),1,0)*'4. Formulations'!$M30</f>
        <v>0</v>
      </c>
      <c r="IB31" s="38">
        <f>IF(AND(OR(ISBLANK(IB$9),IB$9=0)=FALSE,SUM($HI31:$HU31)&gt;0,IB$9='2. Protocols'!$G30),1,0)*'4. Formulations'!$M30</f>
        <v>0</v>
      </c>
      <c r="IC31" s="38">
        <f>IF(AND(OR(ISBLANK(IC$9),IC$9=0)=FALSE,SUM($HI31:$HU31)&gt;0,IC$9='2. Protocols'!$G30),1,0)*'4. Formulations'!$M30</f>
        <v>0</v>
      </c>
      <c r="ID31" s="38">
        <f>IF(AND(OR(ISBLANK(ID$9),ID$9=0)=FALSE,SUM($HI31:$HU31)&gt;0,ID$9='2. Protocols'!$G30),1,0)*'4. Formulations'!$M30</f>
        <v>0</v>
      </c>
      <c r="IE31" s="38">
        <f>IF(AND(OR(ISBLANK(IE$9),IE$9=0)=FALSE,SUM($HI31:$HU31)&gt;0,IE$9='2. Protocols'!$G30),1,0)*'4. Formulations'!$M30</f>
        <v>0</v>
      </c>
      <c r="IF31" s="38">
        <f>IF(AND(OR(ISBLANK(IF$9),IF$9=0)=FALSE,SUM($HI31:$HU31)&gt;0,IF$9='2. Protocols'!$G30),1,0)*'4. Formulations'!$M30</f>
        <v>0</v>
      </c>
      <c r="IG31" s="38">
        <f>IF(AND(OR(ISBLANK(IG$9),IG$9=0)=FALSE,SUM($HI31:$HU31)&gt;0,IG$9='2. Protocols'!$G30),1,0)*'4. Formulations'!$M30</f>
        <v>0</v>
      </c>
      <c r="IH31" s="38">
        <f>IF(AND(OR(ISBLANK(IH$9),IH$9=0)=FALSE,SUM($HI31:$HU31)&gt;0,IH$9='2. Protocols'!$G30),1,0)*'4. Formulations'!$M30</f>
        <v>0</v>
      </c>
      <c r="II31" s="38">
        <f>IF(AND(OR(ISBLANK(II$9),II$9=0)=FALSE,SUM($HI31:$HU31)&gt;0,II$9='2. Protocols'!$G30),1,0)*'4. Formulations'!$M30</f>
        <v>0</v>
      </c>
      <c r="IJ31" s="38">
        <f>IF(AND(OR(ISBLANK(IJ$9),IJ$9=0)=FALSE,SUM($HI31:$HU31)&gt;0,IJ$9='2. Protocols'!$G30),1,0)*'4. Formulations'!$M30</f>
        <v>0</v>
      </c>
      <c r="IK31" s="38">
        <f>IF(AND(OR(ISBLANK(IK$9),IK$9=0)=FALSE,SUM($HI31:$HU31)&gt;0,IK$9='2. Protocols'!$G30),1,0)*'4. Formulations'!$M30</f>
        <v>0</v>
      </c>
      <c r="IL31" s="38">
        <f>IF(AND(OR(ISBLANK(IL$9),IL$9=0)=FALSE,SUM($HI31:$HU31)&gt;0,IL$9='2. Protocols'!$G30),1,0)*'4. Formulations'!$M30</f>
        <v>0</v>
      </c>
      <c r="IM31" s="38">
        <f>IF(AND(OR(ISBLANK(IM$9),IM$9=0)=FALSE,SUM($HI31:$HU31)&gt;0,IM$9='2. Protocols'!$G30),1,0)*'4. Formulations'!$M30</f>
        <v>0</v>
      </c>
      <c r="IN31" s="38">
        <f>IF(AND(OR(ISBLANK(IN$9),IN$9=0)=FALSE,SUM($HI31:$HU31)&gt;0,IN$9='2. Protocols'!$G30),1,0)*'4. Formulations'!$M30</f>
        <v>0</v>
      </c>
      <c r="IO31" s="38">
        <f>IF(AND(OR(ISBLANK(IO$9),IO$9=0)=FALSE,SUM($HI31:$HU31)&gt;0,IO$9='2. Protocols'!$G30),1,0)*'4. Formulations'!$M30</f>
        <v>0</v>
      </c>
      <c r="IP31" s="38">
        <f>IF(AND(OR(ISBLANK(IP$9),IP$9=0)=FALSE,SUM($HI31:$HU31)&gt;0,IP$9='2. Protocols'!$G30),1,0)*'4. Formulations'!$M30</f>
        <v>0</v>
      </c>
      <c r="IQ31" s="38">
        <f>IF(AND(OR(ISBLANK(IQ$9),IQ$9=0)=FALSE,SUM($HI31:$HU31)&gt;0,IQ$9='2. Protocols'!$G30),1,0)*'4. Formulations'!$M30</f>
        <v>0</v>
      </c>
      <c r="IR31" s="38">
        <f>IF(AND(OR(ISBLANK(IR$9),IR$9=0)=FALSE,SUM($HI31:$HU31)&gt;0,IR$9='2. Protocols'!$G30),1,0)*'4. Formulations'!$M30</f>
        <v>0</v>
      </c>
      <c r="IT31" s="38">
        <f>IF(AND(OR(ISBLANK(IT$9),IT$9=0)=FALSE,IT$9=$DL31),1,0)*'4. Formulations'!$N30</f>
        <v>0</v>
      </c>
      <c r="IU31" s="38">
        <f>IF(AND(OR(ISBLANK(IU$9),IU$9=0)=FALSE,IU$9=$DL31),1,0)*'4. Formulations'!$N30</f>
        <v>0</v>
      </c>
      <c r="IV31" s="38">
        <f>IF(AND(OR(ISBLANK(IV$9),IV$9=0)=FALSE,IV$9=$DL31),1,0)*'4. Formulations'!$N30</f>
        <v>0</v>
      </c>
      <c r="IW31" s="38">
        <f>IF(AND(OR(ISBLANK(IW$9),IW$9=0)=FALSE,IW$9=$DL31),1,0)*'4. Formulations'!$N30</f>
        <v>0</v>
      </c>
      <c r="IX31" s="38">
        <f>IF(AND(OR(ISBLANK(IX$9),IX$9=0)=FALSE,IX$9=$DL31),1,0)*'4. Formulations'!$N30</f>
        <v>0</v>
      </c>
      <c r="IY31" s="38">
        <f>IF(AND(OR(ISBLANK(IY$9),IY$9=0)=FALSE,IY$9=$DL31),1,0)*'4. Formulations'!$N30</f>
        <v>0</v>
      </c>
      <c r="IZ31" s="38">
        <f>IF(AND(OR(ISBLANK(IZ$9),IZ$9=0)=FALSE,IZ$9=$DL31),1,0)*'4. Formulations'!$N30</f>
        <v>0</v>
      </c>
      <c r="JA31" s="38">
        <f>IF(AND(OR(ISBLANK(JA$9),JA$9=0)=FALSE,JA$9=$DL31),1,0)*'4. Formulations'!$N30</f>
        <v>0</v>
      </c>
      <c r="JB31" s="38">
        <f>IF(AND(OR(ISBLANK(JB$9),JB$9=0)=FALSE,JB$9=$DL31),1,0)*'4. Formulations'!$N30</f>
        <v>0</v>
      </c>
      <c r="JC31" s="38">
        <f>IF(AND(OR(ISBLANK(JC$9),JC$9=0)=FALSE,JC$9=$DL31),1,0)*'4. Formulations'!$N30</f>
        <v>0</v>
      </c>
      <c r="JD31" s="38">
        <f>IF(AND(OR(ISBLANK(JD$9),JD$9=0)=FALSE,JD$9=$DL31),1,0)*'4. Formulations'!$N30</f>
        <v>0</v>
      </c>
      <c r="JE31" s="38">
        <f>IF(AND(OR(ISBLANK(JE$9),JE$9=0)=FALSE,JE$9=$DL31),1,0)*'4. Formulations'!$N30</f>
        <v>0</v>
      </c>
      <c r="JF31" s="38">
        <f>IF(AND(OR(ISBLANK(JF$9),JF$9=0)=FALSE,JF$9=$DL31),1,0)*'4. Formulations'!$N30</f>
        <v>0</v>
      </c>
      <c r="JG31" s="38">
        <f>IF(AND(OR(ISBLANK(JG$9),JG$9=0)=FALSE,JG$9=$DL31),1,0)*'4. Formulations'!$N30</f>
        <v>0</v>
      </c>
      <c r="JH31" s="38">
        <f>IF(AND(OR(ISBLANK(JH$9),JH$9=0)=FALSE,JH$9=$DL31),1,0)*'4. Formulations'!$N30</f>
        <v>0</v>
      </c>
      <c r="JJ31" s="38">
        <f>IF(AND(OR(ISBLANK(JJ$9),JJ$9=0)=FALSE,OR(JJ$9='2. Protocols'!$C30,JJ$9='2. Protocols'!$E30,JJ$9='2. Protocols'!$G30)),1,0)*'4. Formulations'!$O30</f>
        <v>0</v>
      </c>
      <c r="JK31" s="38">
        <f>IF(AND(OR(ISBLANK(JK$9),JK$9=0)=FALSE,OR(JK$9='2. Protocols'!$C30,JK$9='2. Protocols'!$E30,JK$9='2. Protocols'!$G30)),1,0)*'4. Formulations'!$O30</f>
        <v>0</v>
      </c>
      <c r="JL31" s="38">
        <f>IF(AND(OR(ISBLANK(JL$9),JL$9=0)=FALSE,OR(JL$9='2. Protocols'!$C30,JL$9='2. Protocols'!$E30,JL$9='2. Protocols'!$G30)),1,0)*'4. Formulations'!$O30</f>
        <v>0</v>
      </c>
      <c r="JM31" s="38">
        <f>IF(AND(OR(ISBLANK(JM$9),JM$9=0)=FALSE,OR(JM$9='2. Protocols'!$C30,JM$9='2. Protocols'!$E30,JM$9='2. Protocols'!$G30)),1,0)*'4. Formulations'!$O30</f>
        <v>0</v>
      </c>
      <c r="JN31" s="38">
        <f>IF(AND(OR(ISBLANK(JN$9),JN$9=0)=FALSE,OR(JN$9='2. Protocols'!$C30,JN$9='2. Protocols'!$E30,JN$9='2. Protocols'!$G30)),1,0)*'4. Formulations'!$O30</f>
        <v>0</v>
      </c>
      <c r="JO31" s="38">
        <f>IF(AND(OR(ISBLANK(JO$9),JO$9=0)=FALSE,OR(JO$9='2. Protocols'!$C30,JO$9='2. Protocols'!$E30,JO$9='2. Protocols'!$G30)),1,0)*'4. Formulations'!$O30</f>
        <v>0</v>
      </c>
      <c r="JP31" s="38">
        <f>IF(AND(OR(ISBLANK(JP$9),JP$9=0)=FALSE,OR(JP$9='2. Protocols'!$C30,JP$9='2. Protocols'!$E30,JP$9='2. Protocols'!$G30)),1,0)*'4. Formulations'!$O30</f>
        <v>0</v>
      </c>
      <c r="JQ31" s="38">
        <f>IF(AND(OR(ISBLANK(JQ$9),JQ$9=0)=FALSE,OR(JQ$9='2. Protocols'!$C30,JQ$9='2. Protocols'!$E30,JQ$9='2. Protocols'!$G30)),1,0)*'4. Formulations'!$O30</f>
        <v>0</v>
      </c>
      <c r="JR31" s="38">
        <f>IF(AND(OR(ISBLANK(JR$9),JR$9=0)=FALSE,OR(JR$9='2. Protocols'!$C30,JR$9='2. Protocols'!$E30,JR$9='2. Protocols'!$G30)),1,0)*'4. Formulations'!$O30</f>
        <v>0</v>
      </c>
      <c r="JS31" s="38">
        <f>IF(AND(OR(ISBLANK(JS$9),JS$9=0)=FALSE,OR(JS$9='2. Protocols'!$C30,JS$9='2. Protocols'!$E30,JS$9='2. Protocols'!$G30)),1,0)*'4. Formulations'!$O30</f>
        <v>0</v>
      </c>
      <c r="JT31" s="38">
        <f>IF(AND(OR(ISBLANK(JT$9),JT$9=0)=FALSE,OR(JT$9='2. Protocols'!$C30,JT$9='2. Protocols'!$E30,JT$9='2. Protocols'!$G30)),1,0)*'4. Formulations'!$O30</f>
        <v>0</v>
      </c>
      <c r="JU31" s="38">
        <f>IF(AND(OR(ISBLANK(JU$9),JU$9=0)=FALSE,OR(JU$9='2. Protocols'!$C30,JU$9='2. Protocols'!$E30,JU$9='2. Protocols'!$G30)),1,0)*'4. Formulations'!$O30</f>
        <v>0</v>
      </c>
      <c r="JV31" s="38">
        <f>IF(AND(OR(ISBLANK(JV$9),JV$9=0)=FALSE,OR(JV$9='2. Protocols'!$C30,JV$9='2. Protocols'!$E30,JV$9='2. Protocols'!$G30)),1,0)*'4. Formulations'!$O30</f>
        <v>0</v>
      </c>
      <c r="JW31" s="38">
        <f>IF(AND(OR(ISBLANK(JW$9),JW$9=0)=FALSE,OR(JW$9='2. Protocols'!$C30,JW$9='2. Protocols'!$E30,JW$9='2. Protocols'!$G30)),1,0)*'4. Formulations'!$O30</f>
        <v>0</v>
      </c>
      <c r="JX31" s="38">
        <f>IF(AND(OR(ISBLANK(JX$9),JX$9=0)=FALSE,OR(JX$9='2. Protocols'!$C30,JX$9='2. Protocols'!$E30,JX$9='2. Protocols'!$G30)),1,0)*'4. Formulations'!$O30</f>
        <v>0</v>
      </c>
      <c r="JY31" s="38">
        <f>IF(AND(OR(ISBLANK(JY$9),JY$9=0)=FALSE,OR(JY$9='2. Protocols'!$C30,JY$9='2. Protocols'!$E30,JY$9='2. Protocols'!$G30)),1,0)*'4. Formulations'!$O30</f>
        <v>0</v>
      </c>
      <c r="JZ31" s="38">
        <f>IF(AND(OR(ISBLANK(JZ$9),JZ$9=0)=FALSE,OR(JZ$9='2. Protocols'!$C30,JZ$9='2. Protocols'!$E30,JZ$9='2. Protocols'!$G30)),1,0)*'4. Formulations'!$O30</f>
        <v>0</v>
      </c>
      <c r="KA31" s="38">
        <f>IF(AND(OR(ISBLANK(KA$9),KA$9=0)=FALSE,OR(KA$9='2. Protocols'!$C30,KA$9='2. Protocols'!$E30,KA$9='2. Protocols'!$G30)),1,0)*'4. Formulations'!$O30</f>
        <v>0</v>
      </c>
      <c r="KB31" s="38">
        <f>IF(AND(OR(ISBLANK(KB$9),KB$9=0)=FALSE,OR(KB$9='2. Protocols'!$C30,KB$9='2. Protocols'!$E30,KB$9='2. Protocols'!$G30)),1,0)*'4. Formulations'!$O30</f>
        <v>0</v>
      </c>
      <c r="KC31" s="38">
        <f>IF(AND(OR(ISBLANK(KC$9),KC$9=0)=FALSE,OR(KC$9='2. Protocols'!$C30,KC$9='2. Protocols'!$E30,KC$9='2. Protocols'!$G30)),1,0)*'4. Formulations'!$O30</f>
        <v>0</v>
      </c>
      <c r="KD31" s="38">
        <f>IF(AND(OR(ISBLANK(KD$9),KD$9=0)=FALSE,OR(KD$9='2. Protocols'!$C30,KD$9='2. Protocols'!$E30,KD$9='2. Protocols'!$G30)),1,0)*'4. Formulations'!$O30</f>
        <v>0</v>
      </c>
      <c r="KE31" s="38">
        <f>IF(AND(OR(ISBLANK(KE$9),KE$9=0)=FALSE,OR(KE$9='2. Protocols'!$C30,KE$9='2. Protocols'!$E30,KE$9='2. Protocols'!$G30)),1,0)*'4. Formulations'!$O30</f>
        <v>0</v>
      </c>
      <c r="KG31" s="38">
        <f>IF(AND(OR(ISBLANK(KG$9),KG$9=0)=FALSE,KG$9=$DK31),1,0)*'4. Formulations'!$P30</f>
        <v>0</v>
      </c>
      <c r="KH31" s="38">
        <f>IF(AND(OR(ISBLANK(KH$9),KH$9=0)=FALSE,KH$9=$DK31),1,0)*'4. Formulations'!$P30</f>
        <v>0</v>
      </c>
      <c r="KI31" s="38">
        <f>IF(AND(OR(ISBLANK(KI$9),KI$9=0)=FALSE,KI$9=$DK31),1,0)*'4. Formulations'!$P30</f>
        <v>0</v>
      </c>
      <c r="KJ31" s="38">
        <f>IF(AND(OR(ISBLANK(KJ$9),KJ$9=0)=FALSE,KJ$9=$DK31),1,0)*'4. Formulations'!$P30</f>
        <v>0</v>
      </c>
      <c r="KK31" s="38">
        <f>IF(AND(OR(ISBLANK(KK$9),KK$9=0)=FALSE,KK$9=$DK31),1,0)*'4. Formulations'!$P30</f>
        <v>0</v>
      </c>
      <c r="KL31" s="38">
        <f>IF(AND(OR(ISBLANK(KL$9),KL$9=0)=FALSE,KL$9=$DK31),1,0)*'4. Formulations'!$P30</f>
        <v>0</v>
      </c>
      <c r="KM31" s="38">
        <f>IF(AND(OR(ISBLANK(KM$9),KM$9=0)=FALSE,KM$9=$DK31),1,0)*'4. Formulations'!$P30</f>
        <v>0</v>
      </c>
      <c r="KN31" s="38">
        <f>IF(AND(OR(ISBLANK(KN$9),KN$9=0)=FALSE,KN$9=$DK31),1,0)*'4. Formulations'!$P30</f>
        <v>0</v>
      </c>
      <c r="KO31" s="38">
        <f>IF(AND(OR(ISBLANK(KO$9),KO$9=0)=FALSE,KO$9=$DK31),1,0)*'4. Formulations'!$P30</f>
        <v>0</v>
      </c>
      <c r="KP31" s="38">
        <f>IF(AND(OR(ISBLANK(KP$9),KP$9=0)=FALSE,KP$9=$DK31),1,0)*'4. Formulations'!$P30</f>
        <v>0</v>
      </c>
      <c r="KQ31" s="38">
        <f>IF(AND(OR(ISBLANK(KQ$9),KQ$9=0)=FALSE,KQ$9=$DK31),1,0)*'4. Formulations'!$P30</f>
        <v>0</v>
      </c>
      <c r="KR31" s="38">
        <f>IF(AND(OR(ISBLANK(KR$9),KR$9=0)=FALSE,KR$9=$DK31),1,0)*'4. Formulations'!$P30</f>
        <v>0</v>
      </c>
      <c r="KS31" s="38">
        <f>IF(AND(OR(ISBLANK(KS$9),KS$9=0)=FALSE,KS$9=$DK31),1,0)*'4. Formulations'!$P30</f>
        <v>0</v>
      </c>
      <c r="KU31" s="38">
        <f>IF(AND(OR(ISBLANK(KU$9),KU$9=0)=FALSE,SUM($KG31:$KS31)&gt;0,KU$9='2. Protocols'!$G30),1,0)*'4. Formulations'!$P30</f>
        <v>0</v>
      </c>
      <c r="KV31" s="38">
        <f>IF(AND(OR(ISBLANK(KV$9),KV$9=0)=FALSE,SUM($KG31:$KS31)&gt;0,KV$9='2. Protocols'!$G30),1,0)*'4. Formulations'!$P30</f>
        <v>0</v>
      </c>
      <c r="KW31" s="38">
        <f>IF(AND(OR(ISBLANK(KW$9),KW$9=0)=FALSE,SUM($KG31:$KS31)&gt;0,KW$9='2. Protocols'!$G30),1,0)*'4. Formulations'!$P30</f>
        <v>0</v>
      </c>
      <c r="KX31" s="38">
        <f>IF(AND(OR(ISBLANK(KX$9),KX$9=0)=FALSE,SUM($KG31:$KS31)&gt;0,KX$9='2. Protocols'!$G30),1,0)*'4. Formulations'!$P30</f>
        <v>0</v>
      </c>
      <c r="KY31" s="38">
        <f>IF(AND(OR(ISBLANK(KY$9),KY$9=0)=FALSE,SUM($KG31:$KS31)&gt;0,KY$9='2. Protocols'!$G30),1,0)*'4. Formulations'!$P30</f>
        <v>0</v>
      </c>
      <c r="KZ31" s="38">
        <f>IF(AND(OR(ISBLANK(KZ$9),KZ$9=0)=FALSE,SUM($KG31:$KS31)&gt;0,KZ$9='2. Protocols'!$G30),1,0)*'4. Formulations'!$P30</f>
        <v>0</v>
      </c>
      <c r="LA31" s="38">
        <f>IF(AND(OR(ISBLANK(LA$9),LA$9=0)=FALSE,SUM($KG31:$KS31)&gt;0,LA$9='2. Protocols'!$G30),1,0)*'4. Formulations'!$P30</f>
        <v>0</v>
      </c>
      <c r="LB31" s="38">
        <f>IF(AND(OR(ISBLANK(LB$9),LB$9=0)=FALSE,SUM($KG31:$KS31)&gt;0,LB$9='2. Protocols'!$G30),1,0)*'4. Formulations'!$P30</f>
        <v>0</v>
      </c>
      <c r="LC31" s="38">
        <f>IF(AND(OR(ISBLANK(LC$9),LC$9=0)=FALSE,SUM($KG31:$KS31)&gt;0,LC$9='2. Protocols'!$G30),1,0)*'4. Formulations'!$P30</f>
        <v>0</v>
      </c>
      <c r="LD31" s="38">
        <f>IF(AND(OR(ISBLANK(LD$9),LD$9=0)=FALSE,SUM($KG31:$KS31)&gt;0,LD$9='2. Protocols'!$G30),1,0)*'4. Formulations'!$P30</f>
        <v>0</v>
      </c>
      <c r="LE31" s="38">
        <f>IF(AND(OR(ISBLANK(LE$9),LE$9=0)=FALSE,SUM($KG31:$KS31)&gt;0,LE$9='2. Protocols'!$G30),1,0)*'4. Formulations'!$P30</f>
        <v>0</v>
      </c>
      <c r="LF31" s="38">
        <f>IF(AND(OR(ISBLANK(LF$9),LF$9=0)=FALSE,SUM($KG31:$KS31)&gt;0,LF$9='2. Protocols'!$G30),1,0)*'4. Formulations'!$P30</f>
        <v>0</v>
      </c>
      <c r="LG31" s="38">
        <f>IF(AND(OR(ISBLANK(LG$9),LG$9=0)=FALSE,SUM($KG31:$KS31)&gt;0,LG$9='2. Protocols'!$G30),1,0)*'4. Formulations'!$P30</f>
        <v>0</v>
      </c>
      <c r="LH31" s="38">
        <f>IF(AND(OR(ISBLANK(LH$9),LH$9=0)=FALSE,SUM($KG31:$KS31)&gt;0,LH$9='2. Protocols'!$G30),1,0)*'4. Formulations'!$P30</f>
        <v>0</v>
      </c>
      <c r="LI31" s="38">
        <f>IF(AND(OR(ISBLANK(LI$9),LI$9=0)=FALSE,SUM($KG31:$KS31)&gt;0,LI$9='2. Protocols'!$G30),1,0)*'4. Formulations'!$P30</f>
        <v>0</v>
      </c>
      <c r="LJ31" s="38">
        <f>IF(AND(OR(ISBLANK(LJ$9),LJ$9=0)=FALSE,SUM($KG31:$KS31)&gt;0,LJ$9='2. Protocols'!$G30),1,0)*'4. Formulations'!$P30</f>
        <v>0</v>
      </c>
      <c r="LK31" s="38">
        <f>IF(AND(OR(ISBLANK(LK$9),LK$9=0)=FALSE,SUM($KG31:$KS31)&gt;0,LK$9='2. Protocols'!$G30),1,0)*'4. Formulations'!$P30</f>
        <v>0</v>
      </c>
      <c r="LL31" s="38">
        <f>IF(AND(OR(ISBLANK(LL$9),LL$9=0)=FALSE,SUM($KG31:$KS31)&gt;0,LL$9='2. Protocols'!$G30),1,0)*'4. Formulations'!$P30</f>
        <v>0</v>
      </c>
      <c r="LM31" s="38">
        <f>IF(AND(OR(ISBLANK(LM$9),LM$9=0)=FALSE,SUM($KG31:$KS31)&gt;0,LM$9='2. Protocols'!$G30),1,0)*'4. Formulations'!$P30</f>
        <v>0</v>
      </c>
      <c r="LN31" s="38">
        <f>IF(AND(OR(ISBLANK(LN$9),LN$9=0)=FALSE,SUM($KG31:$KS31)&gt;0,LN$9='2. Protocols'!$G30),1,0)*'4. Formulations'!$P30</f>
        <v>0</v>
      </c>
      <c r="LO31" s="38">
        <f>IF(AND(OR(ISBLANK(LO$9),LO$9=0)=FALSE,SUM($KG31:$KS31)&gt;0,LO$9='2. Protocols'!$G30),1,0)*'4. Formulations'!$P30</f>
        <v>0</v>
      </c>
      <c r="LP31" s="38">
        <f>IF(AND(OR(ISBLANK(LP$9),LP$9=0)=FALSE,SUM($KG31:$KS31)&gt;0,LP$9='2. Protocols'!$G30),1,0)*'4. Formulations'!$P30</f>
        <v>0</v>
      </c>
      <c r="LR31" s="38">
        <f>IF(AND(OR(ISBLANK(LR$9),LR$9=0)=FALSE,LR$9=$DL31),1,0)*'4. Formulations'!$Q30</f>
        <v>0</v>
      </c>
      <c r="LS31" s="38">
        <f>IF(AND(OR(ISBLANK(LS$9),LS$9=0)=FALSE,LS$9=$DL31),1,0)*'4. Formulations'!$Q30</f>
        <v>0</v>
      </c>
      <c r="LT31" s="38">
        <f>IF(AND(OR(ISBLANK(LT$9),LT$9=0)=FALSE,LT$9=$DL31),1,0)*'4. Formulations'!$Q30</f>
        <v>0</v>
      </c>
      <c r="LU31" s="38">
        <f>IF(AND(OR(ISBLANK(LU$9),LU$9=0)=FALSE,LU$9=$DL31),1,0)*'4. Formulations'!$Q30</f>
        <v>0</v>
      </c>
      <c r="LV31" s="38">
        <f>IF(AND(OR(ISBLANK(LV$9),LV$9=0)=FALSE,LV$9=$DL31),1,0)*'4. Formulations'!$Q30</f>
        <v>0</v>
      </c>
      <c r="LW31" s="38">
        <f>IF(AND(OR(ISBLANK(LW$9),LW$9=0)=FALSE,LW$9=$DL31),1,0)*'4. Formulations'!$Q30</f>
        <v>0</v>
      </c>
      <c r="LX31" s="38">
        <f>IF(AND(OR(ISBLANK(LX$9),LX$9=0)=FALSE,LX$9=$DL31),1,0)*'4. Formulations'!$Q30</f>
        <v>0</v>
      </c>
      <c r="LY31" s="38">
        <f>IF(AND(OR(ISBLANK(LY$9),LY$9=0)=FALSE,LY$9=$DL31),1,0)*'4. Formulations'!$Q30</f>
        <v>0</v>
      </c>
      <c r="LZ31" s="38">
        <f>IF(AND(OR(ISBLANK(LZ$9),LZ$9=0)=FALSE,LZ$9=$DL31),1,0)*'4. Formulations'!$Q30</f>
        <v>0</v>
      </c>
      <c r="MA31" s="38">
        <f>IF(AND(OR(ISBLANK(MA$9),MA$9=0)=FALSE,MA$9=$DL31),1,0)*'4. Formulations'!$Q30</f>
        <v>0</v>
      </c>
      <c r="MB31" s="38">
        <f>IF(AND(OR(ISBLANK(MB$9),MB$9=0)=FALSE,MB$9=$DL31),1,0)*'4. Formulations'!$Q30</f>
        <v>0</v>
      </c>
      <c r="MC31" s="38">
        <f>IF(AND(OR(ISBLANK(MC$9),MC$9=0)=FALSE,MC$9=$DL31),1,0)*'4. Formulations'!$Q30</f>
        <v>0</v>
      </c>
      <c r="MD31" s="38">
        <f>IF(AND(OR(ISBLANK(MD$9),MD$9=0)=FALSE,MD$9=$DL31),1,0)*'4. Formulations'!$Q30</f>
        <v>0</v>
      </c>
      <c r="ME31" s="38">
        <f>IF(AND(OR(ISBLANK(ME$9),ME$9=0)=FALSE,ME$9=$DL31),1,0)*'4. Formulations'!$Q30</f>
        <v>0</v>
      </c>
      <c r="MF31" s="38">
        <f>IF(AND(OR(ISBLANK(MF$9),MF$9=0)=FALSE,MF$9=$DL31),1,0)*'4. Formulations'!$Q30</f>
        <v>0</v>
      </c>
    </row>
    <row r="32" spans="2:344" outlineLevel="1" x14ac:dyDescent="0.3">
      <c r="B32" s="2"/>
      <c r="C32" s="129" t="str">
        <f>IF('2. Protocols'!C31&amp;"+"&amp;'2. Protocols'!E31&amp;"+"&amp;'2. Protocols'!G31="++","",'2. Protocols'!C31&amp;"+"&amp;'2. Protocols'!E31&amp;"+"&amp;'2. Protocols'!G31)</f>
        <v/>
      </c>
      <c r="D32" s="18"/>
      <c r="F32" s="114" t="str">
        <f>IFERROR('2. Protocols'!J31*'1. General Inputs'!$J$6,"")</f>
        <v/>
      </c>
      <c r="G32" s="114" t="str">
        <f>IFERROR(MAX(F32*(1+'1. General Inputs'!$AW$16+HLOOKUP(G$7,'1. General Inputs'!$AW$10:$AY$12,ROWS('1. General Inputs'!$AU$10:$AU$12),0))+(CHOOSE(G$7,'1. General Inputs'!$J$8,'1. General Inputs'!$L$8,'1. General Inputs'!$N$8)/12)*CHOOSE(G$7,'2. Protocols'!$K31,'2. Protocols'!$L31,'2. Protocols'!$M31)+'3. ARV Substitutions'!L57,0),"")</f>
        <v/>
      </c>
      <c r="H32" s="114" t="str">
        <f>IFERROR(MAX(G32*(1+'1. General Inputs'!$AW$16+HLOOKUP(H$7,'1. General Inputs'!$AW$10:$AY$12,ROWS('1. General Inputs'!$AU$10:$AU$12),0))+(CHOOSE(H$7,'1. General Inputs'!$J$8,'1. General Inputs'!$L$8,'1. General Inputs'!$N$8)/12)*CHOOSE(H$7,'2. Protocols'!$K31,'2. Protocols'!$L31,'2. Protocols'!$M31)+'3. ARV Substitutions'!M57,0),"")</f>
        <v/>
      </c>
      <c r="I32" s="114" t="str">
        <f>IFERROR(MAX(H32*(1+'1. General Inputs'!$AW$16+HLOOKUP(I$7,'1. General Inputs'!$AW$10:$AY$12,ROWS('1. General Inputs'!$AU$10:$AU$12),0))+(CHOOSE(I$7,'1. General Inputs'!$J$8,'1. General Inputs'!$L$8,'1. General Inputs'!$N$8)/12)*CHOOSE(I$7,'2. Protocols'!$K31,'2. Protocols'!$L31,'2. Protocols'!$M31)+'3. ARV Substitutions'!N57,0),"")</f>
        <v/>
      </c>
      <c r="J32" s="114" t="str">
        <f>IFERROR(MAX(I32*(1+'1. General Inputs'!$AW$16+HLOOKUP(J$7,'1. General Inputs'!$AW$10:$AY$12,ROWS('1. General Inputs'!$AU$10:$AU$12),0))+(CHOOSE(J$7,'1. General Inputs'!$J$8,'1. General Inputs'!$L$8,'1. General Inputs'!$N$8)/12)*CHOOSE(J$7,'2. Protocols'!$K31,'2. Protocols'!$L31,'2. Protocols'!$M31)+'3. ARV Substitutions'!O57,0),"")</f>
        <v/>
      </c>
      <c r="K32" s="114" t="str">
        <f>IFERROR(MAX(J32*(1+'1. General Inputs'!$AW$16+HLOOKUP(K$7,'1. General Inputs'!$AW$10:$AY$12,ROWS('1. General Inputs'!$AU$10:$AU$12),0))+(CHOOSE(K$7,'1. General Inputs'!$J$8,'1. General Inputs'!$L$8,'1. General Inputs'!$N$8)/12)*CHOOSE(K$7,'2. Protocols'!$K31,'2. Protocols'!$L31,'2. Protocols'!$M31)+'3. ARV Substitutions'!P57,0),"")</f>
        <v/>
      </c>
      <c r="L32" s="114" t="str">
        <f>IFERROR(MAX(K32*(1+'1. General Inputs'!$AW$16+HLOOKUP(L$7,'1. General Inputs'!$AW$10:$AY$12,ROWS('1. General Inputs'!$AU$10:$AU$12),0))+(CHOOSE(L$7,'1. General Inputs'!$J$8,'1. General Inputs'!$L$8,'1. General Inputs'!$N$8)/12)*CHOOSE(L$7,'2. Protocols'!$K31,'2. Protocols'!$L31,'2. Protocols'!$M31)+'3. ARV Substitutions'!Q57,0),"")</f>
        <v/>
      </c>
      <c r="M32" s="114" t="str">
        <f>IFERROR(MAX(L32*(1+'1. General Inputs'!$AW$16+HLOOKUP(M$7,'1. General Inputs'!$AW$10:$AY$12,ROWS('1. General Inputs'!$AU$10:$AU$12),0))+(CHOOSE(M$7,'1. General Inputs'!$J$8,'1. General Inputs'!$L$8,'1. General Inputs'!$N$8)/12)*CHOOSE(M$7,'2. Protocols'!$K31,'2. Protocols'!$L31,'2. Protocols'!$M31)+'3. ARV Substitutions'!R57,0),"")</f>
        <v/>
      </c>
      <c r="N32" s="114" t="str">
        <f>IFERROR(MAX(M32*(1+'1. General Inputs'!$AW$16+HLOOKUP(N$7,'1. General Inputs'!$AW$10:$AY$12,ROWS('1. General Inputs'!$AU$10:$AU$12),0))+(CHOOSE(N$7,'1. General Inputs'!$J$8,'1. General Inputs'!$L$8,'1. General Inputs'!$N$8)/12)*CHOOSE(N$7,'2. Protocols'!$K31,'2. Protocols'!$L31,'2. Protocols'!$M31)+'3. ARV Substitutions'!S57,0),"")</f>
        <v/>
      </c>
      <c r="O32" s="114" t="str">
        <f>IFERROR(MAX(N32*(1+'1. General Inputs'!$AW$16+HLOOKUP(O$7,'1. General Inputs'!$AW$10:$AY$12,ROWS('1. General Inputs'!$AU$10:$AU$12),0))+(CHOOSE(O$7,'1. General Inputs'!$J$8,'1. General Inputs'!$L$8,'1. General Inputs'!$N$8)/12)*CHOOSE(O$7,'2. Protocols'!$K31,'2. Protocols'!$L31,'2. Protocols'!$M31)+'3. ARV Substitutions'!T57,0),"")</f>
        <v/>
      </c>
      <c r="P32" s="114" t="str">
        <f>IFERROR(MAX(O32*(1+'1. General Inputs'!$AW$16+HLOOKUP(P$7,'1. General Inputs'!$AW$10:$AY$12,ROWS('1. General Inputs'!$AU$10:$AU$12),0))+(CHOOSE(P$7,'1. General Inputs'!$J$8,'1. General Inputs'!$L$8,'1. General Inputs'!$N$8)/12)*CHOOSE(P$7,'2. Protocols'!$K31,'2. Protocols'!$L31,'2. Protocols'!$M31)+'3. ARV Substitutions'!U57,0),"")</f>
        <v/>
      </c>
      <c r="Q32" s="114" t="str">
        <f>IFERROR(MAX(P32*(1+'1. General Inputs'!$AW$16+HLOOKUP(Q$7,'1. General Inputs'!$AW$10:$AY$12,ROWS('1. General Inputs'!$AU$10:$AU$12),0))+(CHOOSE(Q$7,'1. General Inputs'!$J$8,'1. General Inputs'!$L$8,'1. General Inputs'!$N$8)/12)*CHOOSE(Q$7,'2. Protocols'!$K31,'2. Protocols'!$L31,'2. Protocols'!$M31)+'3. ARV Substitutions'!V57,0),"")</f>
        <v/>
      </c>
      <c r="R32" s="114" t="str">
        <f>IFERROR(MAX(Q32*(1+'1. General Inputs'!$AW$16+HLOOKUP(R$7,'1. General Inputs'!$AW$10:$AY$12,ROWS('1. General Inputs'!$AU$10:$AU$12),0))+(CHOOSE(R$7,'1. General Inputs'!$J$8,'1. General Inputs'!$L$8,'1. General Inputs'!$N$8)/12)*CHOOSE(R$7,'2. Protocols'!$K31,'2. Protocols'!$L31,'2. Protocols'!$M31)+'3. ARV Substitutions'!W57,0),"")</f>
        <v/>
      </c>
      <c r="S32" s="114" t="str">
        <f>IFERROR(MAX(R32*(1+'1. General Inputs'!$AW$16+HLOOKUP(S$7,'1. General Inputs'!$AW$10:$AY$12,ROWS('1. General Inputs'!$AU$10:$AU$12),0))+(CHOOSE(S$7,'1. General Inputs'!$J$8,'1. General Inputs'!$L$8,'1. General Inputs'!$N$8)/12)*CHOOSE(S$7,'2. Protocols'!$K31,'2. Protocols'!$L31,'2. Protocols'!$M31)+'3. ARV Substitutions'!X57,0),"")</f>
        <v/>
      </c>
      <c r="T32" s="114" t="str">
        <f>IFERROR(MAX(S32*(1+'1. General Inputs'!$AW$16+HLOOKUP(T$7,'1. General Inputs'!$AW$10:$AY$12,ROWS('1. General Inputs'!$AU$10:$AU$12),0))+(CHOOSE(T$7,'1. General Inputs'!$J$8,'1. General Inputs'!$L$8,'1. General Inputs'!$N$8)/12)*CHOOSE(T$7,'2. Protocols'!$K31,'2. Protocols'!$L31,'2. Protocols'!$M31)+'3. ARV Substitutions'!Y57,0),"")</f>
        <v/>
      </c>
      <c r="U32" s="114" t="str">
        <f>IFERROR(MAX(T32*(1+'1. General Inputs'!$AW$16+HLOOKUP(U$7,'1. General Inputs'!$AW$10:$AY$12,ROWS('1. General Inputs'!$AU$10:$AU$12),0))+(CHOOSE(U$7,'1. General Inputs'!$J$8,'1. General Inputs'!$L$8,'1. General Inputs'!$N$8)/12)*CHOOSE(U$7,'2. Protocols'!$K31,'2. Protocols'!$L31,'2. Protocols'!$M31)+'3. ARV Substitutions'!Z57,0),"")</f>
        <v/>
      </c>
      <c r="V32" s="114" t="str">
        <f>IFERROR(MAX(U32*(1+'1. General Inputs'!$AW$16+HLOOKUP(V$7,'1. General Inputs'!$AW$10:$AY$12,ROWS('1. General Inputs'!$AU$10:$AU$12),0))+(CHOOSE(V$7,'1. General Inputs'!$J$8,'1. General Inputs'!$L$8,'1. General Inputs'!$N$8)/12)*CHOOSE(V$7,'2. Protocols'!$K31,'2. Protocols'!$L31,'2. Protocols'!$M31)+'3. ARV Substitutions'!AA57,0),"")</f>
        <v/>
      </c>
      <c r="W32" s="114" t="str">
        <f>IFERROR(MAX(V32*(1+'1. General Inputs'!$AW$16+HLOOKUP(W$7,'1. General Inputs'!$AW$10:$AY$12,ROWS('1. General Inputs'!$AU$10:$AU$12),0))+(CHOOSE(W$7,'1. General Inputs'!$J$8,'1. General Inputs'!$L$8,'1. General Inputs'!$N$8)/12)*CHOOSE(W$7,'2. Protocols'!$K31,'2. Protocols'!$L31,'2. Protocols'!$M31)+'3. ARV Substitutions'!AB57,0),"")</f>
        <v/>
      </c>
      <c r="X32" s="114" t="str">
        <f>IFERROR(MAX(W32*(1+'1. General Inputs'!$AW$16+HLOOKUP(X$7,'1. General Inputs'!$AW$10:$AY$12,ROWS('1. General Inputs'!$AU$10:$AU$12),0))+(CHOOSE(X$7,'1. General Inputs'!$J$8,'1. General Inputs'!$L$8,'1. General Inputs'!$N$8)/12)*CHOOSE(X$7,'2. Protocols'!$K31,'2. Protocols'!$L31,'2. Protocols'!$M31)+'3. ARV Substitutions'!AC57,0),"")</f>
        <v/>
      </c>
      <c r="Y32" s="114" t="str">
        <f>IFERROR(MAX(X32*(1+'1. General Inputs'!$AW$16+HLOOKUP(Y$7,'1. General Inputs'!$AW$10:$AY$12,ROWS('1. General Inputs'!$AU$10:$AU$12),0))+(CHOOSE(Y$7,'1. General Inputs'!$J$8,'1. General Inputs'!$L$8,'1. General Inputs'!$N$8)/12)*CHOOSE(Y$7,'2. Protocols'!$K31,'2. Protocols'!$L31,'2. Protocols'!$M31)+'3. ARV Substitutions'!AD57,0),"")</f>
        <v/>
      </c>
      <c r="Z32" s="114" t="str">
        <f>IFERROR(MAX(Y32*(1+'1. General Inputs'!$AW$16+HLOOKUP(Z$7,'1. General Inputs'!$AW$10:$AY$12,ROWS('1. General Inputs'!$AU$10:$AU$12),0))+(CHOOSE(Z$7,'1. General Inputs'!$J$8,'1. General Inputs'!$L$8,'1. General Inputs'!$N$8)/12)*CHOOSE(Z$7,'2. Protocols'!$K31,'2. Protocols'!$L31,'2. Protocols'!$M31)+'3. ARV Substitutions'!AE57,0),"")</f>
        <v/>
      </c>
      <c r="AA32" s="114" t="str">
        <f>IFERROR(MAX(Z32*(1+'1. General Inputs'!$AW$16+HLOOKUP(AA$7,'1. General Inputs'!$AW$10:$AY$12,ROWS('1. General Inputs'!$AU$10:$AU$12),0))+(CHOOSE(AA$7,'1. General Inputs'!$J$8,'1. General Inputs'!$L$8,'1. General Inputs'!$N$8)/12)*CHOOSE(AA$7,'2. Protocols'!$K31,'2. Protocols'!$L31,'2. Protocols'!$M31)+'3. ARV Substitutions'!AF57,0),"")</f>
        <v/>
      </c>
      <c r="AB32" s="114" t="str">
        <f>IFERROR(MAX(AA32*(1+'1. General Inputs'!$AW$16+HLOOKUP(AB$7,'1. General Inputs'!$AW$10:$AY$12,ROWS('1. General Inputs'!$AU$10:$AU$12),0))+(CHOOSE(AB$7,'1. General Inputs'!$J$8,'1. General Inputs'!$L$8,'1. General Inputs'!$N$8)/12)*CHOOSE(AB$7,'2. Protocols'!$K31,'2. Protocols'!$L31,'2. Protocols'!$M31)+'3. ARV Substitutions'!AG57,0),"")</f>
        <v/>
      </c>
      <c r="AC32" s="114" t="str">
        <f>IFERROR(MAX(AB32*(1+'1. General Inputs'!$AW$16+HLOOKUP(AC$7,'1. General Inputs'!$AW$10:$AY$12,ROWS('1. General Inputs'!$AU$10:$AU$12),0))+(CHOOSE(AC$7,'1. General Inputs'!$J$8,'1. General Inputs'!$L$8,'1. General Inputs'!$N$8)/12)*CHOOSE(AC$7,'2. Protocols'!$K31,'2. Protocols'!$L31,'2. Protocols'!$M31)+'3. ARV Substitutions'!AH57,0),"")</f>
        <v/>
      </c>
      <c r="AD32" s="114" t="str">
        <f>IFERROR(MAX(AC32*(1+'1. General Inputs'!$AW$16+HLOOKUP(AD$7,'1. General Inputs'!$AW$10:$AY$12,ROWS('1. General Inputs'!$AU$10:$AU$12),0))+(CHOOSE(AD$7,'1. General Inputs'!$J$8,'1. General Inputs'!$L$8,'1. General Inputs'!$N$8)/12)*CHOOSE(AD$7,'2. Protocols'!$K31,'2. Protocols'!$L31,'2. Protocols'!$M31)+'3. ARV Substitutions'!AI57,0),"")</f>
        <v/>
      </c>
      <c r="AE32" s="114" t="str">
        <f>IFERROR(MAX(AD32*(1+'1. General Inputs'!$AW$16+HLOOKUP(AE$7,'1. General Inputs'!$AW$10:$AY$12,ROWS('1. General Inputs'!$AU$10:$AU$12),0))+(CHOOSE(AE$7,'1. General Inputs'!$J$8,'1. General Inputs'!$L$8,'1. General Inputs'!$N$8)/12)*CHOOSE(AE$7,'2. Protocols'!$K31,'2. Protocols'!$L31,'2. Protocols'!$M31)+'3. ARV Substitutions'!AJ57,0),"")</f>
        <v/>
      </c>
      <c r="AF32" s="114" t="str">
        <f>IFERROR(MAX(AE32*(1+'1. General Inputs'!$AW$16+HLOOKUP(AF$7,'1. General Inputs'!$AW$10:$AY$12,ROWS('1. General Inputs'!$AU$10:$AU$12),0))+(CHOOSE(AF$7,'1. General Inputs'!$J$8,'1. General Inputs'!$L$8,'1. General Inputs'!$N$8)/12)*CHOOSE(AF$7,'2. Protocols'!$K31,'2. Protocols'!$L31,'2. Protocols'!$M31)+'3. ARV Substitutions'!AK57,0),"")</f>
        <v/>
      </c>
      <c r="AG32" s="114" t="str">
        <f>IFERROR(MAX(AF32*(1+'1. General Inputs'!$AW$16+HLOOKUP(AG$7,'1. General Inputs'!$AW$10:$AY$12,ROWS('1. General Inputs'!$AU$10:$AU$12),0))+(CHOOSE(AG$7,'1. General Inputs'!$J$8,'1. General Inputs'!$L$8,'1. General Inputs'!$N$8)/12)*CHOOSE(AG$7,'2. Protocols'!$K31,'2. Protocols'!$L31,'2. Protocols'!$M31)+'3. ARV Substitutions'!AL57,0),"")</f>
        <v/>
      </c>
      <c r="AH32" s="114" t="str">
        <f>IFERROR(MAX(AG32*(1+'1. General Inputs'!$AW$16+HLOOKUP(AH$7,'1. General Inputs'!$AW$10:$AY$12,ROWS('1. General Inputs'!$AU$10:$AU$12),0))+(CHOOSE(AH$7,'1. General Inputs'!$J$8,'1. General Inputs'!$L$8,'1. General Inputs'!$N$8)/12)*CHOOSE(AH$7,'2. Protocols'!$K31,'2. Protocols'!$L31,'2. Protocols'!$M31)+'3. ARV Substitutions'!AM57,0),"")</f>
        <v/>
      </c>
      <c r="AI32" s="114" t="str">
        <f>IFERROR(MAX(AH32*(1+'1. General Inputs'!$AW$16+HLOOKUP(AI$7,'1. General Inputs'!$AW$10:$AY$12,ROWS('1. General Inputs'!$AU$10:$AU$12),0))+(CHOOSE(AI$7,'1. General Inputs'!$J$8,'1. General Inputs'!$L$8,'1. General Inputs'!$N$8)/12)*CHOOSE(AI$7,'2. Protocols'!$K31,'2. Protocols'!$L31,'2. Protocols'!$M31)+'3. ARV Substitutions'!AN57,0),"")</f>
        <v/>
      </c>
      <c r="AJ32" s="114" t="str">
        <f>IFERROR(MAX(AI32*(1+'1. General Inputs'!$AW$16+HLOOKUP(AJ$7,'1. General Inputs'!$AW$10:$AY$12,ROWS('1. General Inputs'!$AU$10:$AU$12),0))+(CHOOSE(AJ$7,'1. General Inputs'!$J$8,'1. General Inputs'!$L$8,'1. General Inputs'!$N$8)/12)*CHOOSE(AJ$7,'2. Protocols'!$K31,'2. Protocols'!$L31,'2. Protocols'!$M31)+'3. ARV Substitutions'!AO57,0),"")</f>
        <v/>
      </c>
      <c r="AK32" s="114" t="str">
        <f>IFERROR(MAX(AJ32*(1+'1. General Inputs'!$AW$16+HLOOKUP(AK$7,'1. General Inputs'!$AW$10:$AY$12,ROWS('1. General Inputs'!$AU$10:$AU$12),0))+(CHOOSE(AK$7,'1. General Inputs'!$J$8,'1. General Inputs'!$L$8,'1. General Inputs'!$N$8)/12)*CHOOSE(AK$7,'2. Protocols'!$K31,'2. Protocols'!$L31,'2. Protocols'!$M31)+'3. ARV Substitutions'!AP57,0),"")</f>
        <v/>
      </c>
      <c r="AL32" s="114" t="str">
        <f>IFERROR(MAX(AK32*(1+'1. General Inputs'!$AW$16+HLOOKUP(AL$7,'1. General Inputs'!$AW$10:$AY$12,ROWS('1. General Inputs'!$AU$10:$AU$12),0))+(CHOOSE(AL$7,'1. General Inputs'!$J$8,'1. General Inputs'!$L$8,'1. General Inputs'!$N$8)/12)*CHOOSE(AL$7,'2. Protocols'!$K31,'2. Protocols'!$L31,'2. Protocols'!$M31)+'3. ARV Substitutions'!AQ57,0),"")</f>
        <v/>
      </c>
      <c r="AM32" s="114" t="str">
        <f>IFERROR(MAX(AL32*(1+'1. General Inputs'!$AW$16+HLOOKUP(AM$7,'1. General Inputs'!$AW$10:$AY$12,ROWS('1. General Inputs'!$AU$10:$AU$12),0))+(CHOOSE(AM$7,'1. General Inputs'!$J$8,'1. General Inputs'!$L$8,'1. General Inputs'!$N$8)/12)*CHOOSE(AM$7,'2. Protocols'!$K31,'2. Protocols'!$L31,'2. Protocols'!$M31)+'3. ARV Substitutions'!AR57,0),"")</f>
        <v/>
      </c>
      <c r="AN32" s="114" t="str">
        <f>IFERROR(MAX(AM32*(1+'1. General Inputs'!$AW$16+HLOOKUP(AN$7,'1. General Inputs'!$AW$10:$AY$12,ROWS('1. General Inputs'!$AU$10:$AU$12),0))+(CHOOSE(AN$7,'1. General Inputs'!$J$8,'1. General Inputs'!$L$8,'1. General Inputs'!$N$8)/12)*CHOOSE(AN$7,'2. Protocols'!$K31,'2. Protocols'!$L31,'2. Protocols'!$M31)+'3. ARV Substitutions'!AS57,0),"")</f>
        <v/>
      </c>
      <c r="AO32" s="114" t="str">
        <f>IFERROR(MAX(AN32*(1+'1. General Inputs'!$AW$16+HLOOKUP(AO$7,'1. General Inputs'!$AW$10:$AY$12,ROWS('1. General Inputs'!$AU$10:$AU$12),0))+(CHOOSE(AO$7,'1. General Inputs'!$J$8,'1. General Inputs'!$L$8,'1. General Inputs'!$N$8)/12)*CHOOSE(AO$7,'2. Protocols'!$K31,'2. Protocols'!$L31,'2. Protocols'!$M31)+'3. ARV Substitutions'!AT57,0),"")</f>
        <v/>
      </c>
      <c r="AP32" s="114" t="str">
        <f>IFERROR(MAX(AO32*(1+'1. General Inputs'!$AW$16+HLOOKUP(AP$7,'1. General Inputs'!$AW$10:$AY$12,ROWS('1. General Inputs'!$AU$10:$AU$12),0))+(CHOOSE(AP$7,'1. General Inputs'!$J$8,'1. General Inputs'!$L$8,'1. General Inputs'!$N$8)/12)*CHOOSE(AP$7,'2. Protocols'!$K31,'2. Protocols'!$L31,'2. Protocols'!$M31)+'3. ARV Substitutions'!AU57,0),"")</f>
        <v/>
      </c>
      <c r="BZ32" s="88" t="e">
        <f t="shared" si="11"/>
        <v>#VALUE!</v>
      </c>
      <c r="CA32" s="88" t="e">
        <f t="shared" si="12"/>
        <v>#VALUE!</v>
      </c>
      <c r="CB32" s="88" t="e">
        <f t="shared" si="13"/>
        <v>#VALUE!</v>
      </c>
      <c r="CC32" s="88" t="e">
        <f t="shared" si="14"/>
        <v>#VALUE!</v>
      </c>
      <c r="CD32" s="88" t="e">
        <f t="shared" si="15"/>
        <v>#VALUE!</v>
      </c>
      <c r="CE32" s="88" t="e">
        <f t="shared" si="16"/>
        <v>#VALUE!</v>
      </c>
      <c r="CF32" s="88" t="e">
        <f t="shared" si="17"/>
        <v>#VALUE!</v>
      </c>
      <c r="CG32" s="88" t="e">
        <f t="shared" si="18"/>
        <v>#VALUE!</v>
      </c>
      <c r="CH32" s="88" t="e">
        <f t="shared" si="19"/>
        <v>#VALUE!</v>
      </c>
      <c r="CI32" s="88" t="e">
        <f t="shared" si="20"/>
        <v>#VALUE!</v>
      </c>
      <c r="CJ32" s="88" t="e">
        <f t="shared" si="21"/>
        <v>#VALUE!</v>
      </c>
      <c r="CK32" s="88" t="e">
        <f t="shared" si="22"/>
        <v>#VALUE!</v>
      </c>
      <c r="CL32" s="88" t="e">
        <f t="shared" si="23"/>
        <v>#VALUE!</v>
      </c>
      <c r="CM32" s="88" t="e">
        <f t="shared" si="24"/>
        <v>#VALUE!</v>
      </c>
      <c r="CN32" s="88" t="e">
        <f t="shared" si="25"/>
        <v>#VALUE!</v>
      </c>
      <c r="CO32" s="88" t="e">
        <f t="shared" si="26"/>
        <v>#VALUE!</v>
      </c>
      <c r="CP32" s="88" t="e">
        <f t="shared" si="27"/>
        <v>#VALUE!</v>
      </c>
      <c r="CQ32" s="88" t="e">
        <f t="shared" si="28"/>
        <v>#VALUE!</v>
      </c>
      <c r="CR32" s="88" t="e">
        <f t="shared" si="29"/>
        <v>#VALUE!</v>
      </c>
      <c r="CS32" s="88" t="e">
        <f t="shared" si="30"/>
        <v>#VALUE!</v>
      </c>
      <c r="CT32" s="88" t="e">
        <f t="shared" si="31"/>
        <v>#VALUE!</v>
      </c>
      <c r="CU32" s="88" t="e">
        <f t="shared" si="32"/>
        <v>#VALUE!</v>
      </c>
      <c r="CV32" s="88" t="e">
        <f t="shared" si="33"/>
        <v>#VALUE!</v>
      </c>
      <c r="CW32" s="88" t="e">
        <f t="shared" si="34"/>
        <v>#VALUE!</v>
      </c>
      <c r="CX32" s="88" t="e">
        <f t="shared" si="35"/>
        <v>#VALUE!</v>
      </c>
      <c r="CY32" s="88" t="e">
        <f t="shared" si="36"/>
        <v>#VALUE!</v>
      </c>
      <c r="CZ32" s="88" t="e">
        <f t="shared" si="37"/>
        <v>#VALUE!</v>
      </c>
      <c r="DA32" s="88" t="e">
        <f t="shared" si="38"/>
        <v>#VALUE!</v>
      </c>
      <c r="DB32" s="88" t="e">
        <f t="shared" si="39"/>
        <v>#VALUE!</v>
      </c>
      <c r="DC32" s="88" t="e">
        <f t="shared" si="40"/>
        <v>#VALUE!</v>
      </c>
      <c r="DD32" s="88" t="e">
        <f t="shared" si="41"/>
        <v>#VALUE!</v>
      </c>
      <c r="DE32" s="88" t="e">
        <f t="shared" si="42"/>
        <v>#VALUE!</v>
      </c>
      <c r="DF32" s="88" t="e">
        <f t="shared" si="43"/>
        <v>#VALUE!</v>
      </c>
      <c r="DG32" s="88" t="e">
        <f t="shared" si="44"/>
        <v>#VALUE!</v>
      </c>
      <c r="DH32" s="88" t="e">
        <f t="shared" si="45"/>
        <v>#VALUE!</v>
      </c>
      <c r="DI32" s="88" t="e">
        <f t="shared" si="46"/>
        <v>#VALUE!</v>
      </c>
      <c r="DK32" s="27" t="str">
        <f>CONCATENATE('2. Protocols'!C31, '2. Protocols'!D31, '2. Protocols'!E31)</f>
        <v>+</v>
      </c>
      <c r="DL32" s="27" t="str">
        <f>CONCATENATE('2. Protocols'!C31, '2. Protocols'!D31, '2. Protocols'!E31, '2. Protocols'!F31, '2. Protocols'!G31,)</f>
        <v>++</v>
      </c>
      <c r="DN32" s="38">
        <f>IF(AND(OR(ISBLANK(DN$9),DN$9=0)=FALSE,OR(DN$9='2. Protocols'!$C31,DN$9='2. Protocols'!$E31,DN$9='2. Protocols'!$G31)),1,0)*'4. Formulations'!$I31</f>
        <v>0</v>
      </c>
      <c r="DO32" s="38">
        <f>IF(AND(OR(ISBLANK(DO$9),DO$9=0)=FALSE,OR(DO$9='2. Protocols'!$C31,DO$9='2. Protocols'!$E31,DO$9='2. Protocols'!$G31)),1,0)*'4. Formulations'!$I31</f>
        <v>0</v>
      </c>
      <c r="DP32" s="38">
        <f>IF(AND(OR(ISBLANK(DP$9),DP$9=0)=FALSE,OR(DP$9='2. Protocols'!$C31,DP$9='2. Protocols'!$E31,DP$9='2. Protocols'!$G31)),1,0)*'4. Formulations'!$I31</f>
        <v>0</v>
      </c>
      <c r="DQ32" s="38">
        <f>IF(AND(OR(ISBLANK(DQ$9),DQ$9=0)=FALSE,OR(DQ$9='2. Protocols'!$C31,DQ$9='2. Protocols'!$E31,DQ$9='2. Protocols'!$G31)),1,0)*'4. Formulations'!$I31</f>
        <v>0</v>
      </c>
      <c r="DR32" s="38">
        <f>IF(AND(OR(ISBLANK(DR$9),DR$9=0)=FALSE,OR(DR$9='2. Protocols'!$C31,DR$9='2. Protocols'!$E31,DR$9='2. Protocols'!$G31)),1,0)*'4. Formulations'!$I31</f>
        <v>0</v>
      </c>
      <c r="DS32" s="38">
        <f>IF(AND(OR(ISBLANK(DS$9),DS$9=0)=FALSE,OR(DS$9='2. Protocols'!$C31,DS$9='2. Protocols'!$E31,DS$9='2. Protocols'!$G31)),1,0)*'4. Formulations'!$I31</f>
        <v>0</v>
      </c>
      <c r="DT32" s="38">
        <f>IF(AND(OR(ISBLANK(DT$9),DT$9=0)=FALSE,OR(DT$9='2. Protocols'!$C31,DT$9='2. Protocols'!$E31,DT$9='2. Protocols'!$G31)),1,0)*'4. Formulations'!$I31</f>
        <v>0</v>
      </c>
      <c r="DU32" s="38">
        <f>IF(AND(OR(ISBLANK(DU$9),DU$9=0)=FALSE,OR(DU$9='2. Protocols'!$C31,DU$9='2. Protocols'!$E31,DU$9='2. Protocols'!$G31)),1,0)*'4. Formulations'!$I31</f>
        <v>0</v>
      </c>
      <c r="DV32" s="38">
        <f>IF(AND(OR(ISBLANK(DV$9),DV$9=0)=FALSE,OR(DV$9='2. Protocols'!$C31,DV$9='2. Protocols'!$E31,DV$9='2. Protocols'!$G31)),1,0)*'4. Formulations'!$I31</f>
        <v>0</v>
      </c>
      <c r="DW32" s="38">
        <f>IF(AND(OR(ISBLANK(DW$9),DW$9=0)=FALSE,OR(DW$9='2. Protocols'!$C31,DW$9='2. Protocols'!$E31,DW$9='2. Protocols'!$G31)),1,0)*'4. Formulations'!$I31</f>
        <v>0</v>
      </c>
      <c r="DX32" s="38">
        <f>IF(AND(OR(ISBLANK(DX$9),DX$9=0)=FALSE,OR(DX$9='2. Protocols'!$C31,DX$9='2. Protocols'!$E31,DX$9='2. Protocols'!$G31)),1,0)*'4. Formulations'!$I31</f>
        <v>0</v>
      </c>
      <c r="DY32" s="38">
        <f>IF(AND(OR(ISBLANK(DY$9),DY$9=0)=FALSE,OR(DY$9='2. Protocols'!$C31,DY$9='2. Protocols'!$E31,DY$9='2. Protocols'!$G31)),1,0)*'4. Formulations'!$I31</f>
        <v>0</v>
      </c>
      <c r="DZ32" s="38">
        <f>IF(AND(OR(ISBLANK(DZ$9),DZ$9=0)=FALSE,OR(DZ$9='2. Protocols'!$C31,DZ$9='2. Protocols'!$E31,DZ$9='2. Protocols'!$G31)),1,0)*'4. Formulations'!$I31</f>
        <v>0</v>
      </c>
      <c r="EA32" s="38">
        <f>IF(AND(OR(ISBLANK(EA$9),EA$9=0)=FALSE,OR(EA$9='2. Protocols'!$C31,EA$9='2. Protocols'!$E31,EA$9='2. Protocols'!$G31)),1,0)*'4. Formulations'!$I31</f>
        <v>0</v>
      </c>
      <c r="EB32" s="38">
        <f>IF(AND(OR(ISBLANK(EB$9),EB$9=0)=FALSE,OR(EB$9='2. Protocols'!$C31,EB$9='2. Protocols'!$E31,EB$9='2. Protocols'!$G31)),1,0)*'4. Formulations'!$I31</f>
        <v>0</v>
      </c>
      <c r="EC32" s="38">
        <f>IF(AND(OR(ISBLANK(EC$9),EC$9=0)=FALSE,OR(EC$9='2. Protocols'!$C31,EC$9='2. Protocols'!$E31,EC$9='2. Protocols'!$G31)),1,0)*'4. Formulations'!$I31</f>
        <v>0</v>
      </c>
      <c r="ED32" s="38">
        <f>IF(AND(OR(ISBLANK(ED$9),ED$9=0)=FALSE,OR(ED$9='2. Protocols'!$C31,ED$9='2. Protocols'!$E31,ED$9='2. Protocols'!$G31)),1,0)*'4. Formulations'!$I31</f>
        <v>0</v>
      </c>
      <c r="EE32" s="38">
        <f>IF(AND(OR(ISBLANK(EE$9),EE$9=0)=FALSE,OR(EE$9='2. Protocols'!$C31,EE$9='2. Protocols'!$E31,EE$9='2. Protocols'!$G31)),1,0)*'4. Formulations'!$I31</f>
        <v>0</v>
      </c>
      <c r="EF32" s="38">
        <f>IF(AND(OR(ISBLANK(EF$9),EF$9=0)=FALSE,OR(EF$9='2. Protocols'!$C31,EF$9='2. Protocols'!$E31,EF$9='2. Protocols'!$G31)),1,0)*'4. Formulations'!$I31</f>
        <v>0</v>
      </c>
      <c r="EG32" s="38">
        <f>IF(AND(OR(ISBLANK(EG$9),EG$9=0)=FALSE,OR(EG$9='2. Protocols'!$C31,EG$9='2. Protocols'!$E31,EG$9='2. Protocols'!$G31)),1,0)*'4. Formulations'!$I31</f>
        <v>0</v>
      </c>
      <c r="EH32" s="38">
        <f>IF(AND(OR(ISBLANK(EH$9),EH$9=0)=FALSE,OR(EH$9='2. Protocols'!$C31,EH$9='2. Protocols'!$E31,EH$9='2. Protocols'!$G31)),1,0)*'4. Formulations'!$I31</f>
        <v>0</v>
      </c>
      <c r="EI32" s="38">
        <f>IF(AND(OR(ISBLANK(EI$9),EI$9=0)=FALSE,OR(EI$9='2. Protocols'!$C31,EI$9='2. Protocols'!$E31,EI$9='2. Protocols'!$G31)),1,0)*'4. Formulations'!$I31</f>
        <v>0</v>
      </c>
      <c r="EK32" s="38">
        <f>IF(AND(OR(ISBLANK(EK$9),EK$9=0)=FALSE,EK$9=$DK32),1,0)*'4. Formulations'!$J31</f>
        <v>0</v>
      </c>
      <c r="EL32" s="38">
        <f>IF(AND(OR(ISBLANK(EL$9),EL$9=0)=FALSE,EL$9=$DK32),1,0)*'4. Formulations'!$J31</f>
        <v>0</v>
      </c>
      <c r="EM32" s="38">
        <f>IF(AND(OR(ISBLANK(EM$9),EM$9=0)=FALSE,EM$9=$DK32),1,0)*'4. Formulations'!$J31</f>
        <v>0</v>
      </c>
      <c r="EN32" s="38">
        <f>IF(AND(OR(ISBLANK(EN$9),EN$9=0)=FALSE,EN$9=$DK32),1,0)*'4. Formulations'!$J31</f>
        <v>0</v>
      </c>
      <c r="EO32" s="38">
        <f>IF(AND(OR(ISBLANK(EO$9),EO$9=0)=FALSE,EO$9=$DK32),1,0)*'4. Formulations'!$J31</f>
        <v>0</v>
      </c>
      <c r="EP32" s="38">
        <f>IF(AND(OR(ISBLANK(EP$9),EP$9=0)=FALSE,EP$9=$DK32),1,0)*'4. Formulations'!$J31</f>
        <v>0</v>
      </c>
      <c r="EQ32" s="38">
        <f>IF(AND(OR(ISBLANK(EQ$9),EQ$9=0)=FALSE,EQ$9=$DK32),1,0)*'4. Formulations'!$J31</f>
        <v>0</v>
      </c>
      <c r="ER32" s="38">
        <f>IF(AND(OR(ISBLANK(ER$9),ER$9=0)=FALSE,ER$9=$DK32),1,0)*'4. Formulations'!$J31</f>
        <v>0</v>
      </c>
      <c r="ES32" s="38">
        <f>IF(AND(OR(ISBLANK(ES$9),ES$9=0)=FALSE,ES$9=$DK32),1,0)*'4. Formulations'!$J31</f>
        <v>0</v>
      </c>
      <c r="ET32" s="38">
        <f>IF(AND(OR(ISBLANK(ET$9),ET$9=0)=FALSE,ET$9=$DK32),1,0)*'4. Formulations'!$J31</f>
        <v>0</v>
      </c>
      <c r="EU32" s="38">
        <f>IF(AND(OR(ISBLANK(EU$9),EU$9=0)=FALSE,EU$9=$DK32),1,0)*'4. Formulations'!$J31</f>
        <v>0</v>
      </c>
      <c r="EV32" s="38">
        <f>IF(AND(OR(ISBLANK(EV$9),EV$9=0)=FALSE,EV$9=$DK32),1,0)*'4. Formulations'!$J31</f>
        <v>0</v>
      </c>
      <c r="EW32" s="38">
        <f>IF(AND(OR(ISBLANK(EW$9),EW$9=0)=FALSE,EW$9=$DK32),1,0)*'4. Formulations'!$J31</f>
        <v>0</v>
      </c>
      <c r="EY32" s="38">
        <f>IF(AND(OR(ISBLANK(EY$9),EY$9=0)=FALSE,SUM($EK32:$EW32)&gt;0,EY$9='2. Protocols'!$G31),1,0)*'4. Formulations'!$J31</f>
        <v>0</v>
      </c>
      <c r="EZ32" s="38">
        <f>IF(AND(OR(ISBLANK(EZ$9),EZ$9=0)=FALSE,SUM($EK32:$EW32)&gt;0,EZ$9='2. Protocols'!$G31),1,0)*'4. Formulations'!$J31</f>
        <v>0</v>
      </c>
      <c r="FA32" s="38">
        <f>IF(AND(OR(ISBLANK(FA$9),FA$9=0)=FALSE,SUM($EK32:$EW32)&gt;0,FA$9='2. Protocols'!$G31),1,0)*'4. Formulations'!$J31</f>
        <v>0</v>
      </c>
      <c r="FB32" s="38">
        <f>IF(AND(OR(ISBLANK(FB$9),FB$9=0)=FALSE,SUM($EK32:$EW32)&gt;0,FB$9='2. Protocols'!$G31),1,0)*'4. Formulations'!$J31</f>
        <v>0</v>
      </c>
      <c r="FC32" s="38">
        <f>IF(AND(OR(ISBLANK(FC$9),FC$9=0)=FALSE,SUM($EK32:$EW32)&gt;0,FC$9='2. Protocols'!$G31),1,0)*'4. Formulations'!$J31</f>
        <v>0</v>
      </c>
      <c r="FD32" s="38">
        <f>IF(AND(OR(ISBLANK(FD$9),FD$9=0)=FALSE,SUM($EK32:$EW32)&gt;0,FD$9='2. Protocols'!$G31),1,0)*'4. Formulations'!$J31</f>
        <v>0</v>
      </c>
      <c r="FE32" s="38">
        <f>IF(AND(OR(ISBLANK(FE$9),FE$9=0)=FALSE,SUM($EK32:$EW32)&gt;0,FE$9='2. Protocols'!$G31),1,0)*'4. Formulations'!$J31</f>
        <v>0</v>
      </c>
      <c r="FF32" s="38">
        <f>IF(AND(OR(ISBLANK(FF$9),FF$9=0)=FALSE,SUM($EK32:$EW32)&gt;0,FF$9='2. Protocols'!$G31),1,0)*'4. Formulations'!$J31</f>
        <v>0</v>
      </c>
      <c r="FG32" s="38">
        <f>IF(AND(OR(ISBLANK(FG$9),FG$9=0)=FALSE,SUM($EK32:$EW32)&gt;0,FG$9='2. Protocols'!$G31),1,0)*'4. Formulations'!$J31</f>
        <v>0</v>
      </c>
      <c r="FH32" s="38">
        <f>IF(AND(OR(ISBLANK(FH$9),FH$9=0)=FALSE,SUM($EK32:$EW32)&gt;0,FH$9='2. Protocols'!$G31),1,0)*'4. Formulations'!$J31</f>
        <v>0</v>
      </c>
      <c r="FI32" s="38">
        <f>IF(AND(OR(ISBLANK(FI$9),FI$9=0)=FALSE,SUM($EK32:$EW32)&gt;0,FI$9='2. Protocols'!$G31),1,0)*'4. Formulations'!$J31</f>
        <v>0</v>
      </c>
      <c r="FJ32" s="38">
        <f>IF(AND(OR(ISBLANK(FJ$9),FJ$9=0)=FALSE,SUM($EK32:$EW32)&gt;0,FJ$9='2. Protocols'!$G31),1,0)*'4. Formulations'!$J31</f>
        <v>0</v>
      </c>
      <c r="FK32" s="38">
        <f>IF(AND(OR(ISBLANK(FK$9),FK$9=0)=FALSE,SUM($EK32:$EW32)&gt;0,FK$9='2. Protocols'!$G31),1,0)*'4. Formulations'!$J31</f>
        <v>0</v>
      </c>
      <c r="FL32" s="38">
        <f>IF(AND(OR(ISBLANK(FL$9),FL$9=0)=FALSE,SUM($EK32:$EW32)&gt;0,FL$9='2. Protocols'!$G31),1,0)*'4. Formulations'!$J31</f>
        <v>0</v>
      </c>
      <c r="FM32" s="38">
        <f>IF(AND(OR(ISBLANK(FM$9),FM$9=0)=FALSE,SUM($EK32:$EW32)&gt;0,FM$9='2. Protocols'!$G31),1,0)*'4. Formulations'!$J31</f>
        <v>0</v>
      </c>
      <c r="FN32" s="38">
        <f>IF(AND(OR(ISBLANK(FN$9),FN$9=0)=FALSE,SUM($EK32:$EW32)&gt;0,FN$9='2. Protocols'!$G31),1,0)*'4. Formulations'!$J31</f>
        <v>0</v>
      </c>
      <c r="FO32" s="38">
        <f>IF(AND(OR(ISBLANK(FO$9),FO$9=0)=FALSE,SUM($EK32:$EW32)&gt;0,FO$9='2. Protocols'!$G31),1,0)*'4. Formulations'!$J31</f>
        <v>0</v>
      </c>
      <c r="FP32" s="38">
        <f>IF(AND(OR(ISBLANK(FP$9),FP$9=0)=FALSE,SUM($EK32:$EW32)&gt;0,FP$9='2. Protocols'!$G31),1,0)*'4. Formulations'!$J31</f>
        <v>0</v>
      </c>
      <c r="FQ32" s="38">
        <f>IF(AND(OR(ISBLANK(FQ$9),FQ$9=0)=FALSE,SUM($EK32:$EW32)&gt;0,FQ$9='2. Protocols'!$G31),1,0)*'4. Formulations'!$J31</f>
        <v>0</v>
      </c>
      <c r="FR32" s="38">
        <f>IF(AND(OR(ISBLANK(FR$9),FR$9=0)=FALSE,SUM($EK32:$EW32)&gt;0,FR$9='2. Protocols'!$G31),1,0)*'4. Formulations'!$J31</f>
        <v>0</v>
      </c>
      <c r="FS32" s="38">
        <f>IF(AND(OR(ISBLANK(FS$9),FS$9=0)=FALSE,SUM($EK32:$EW32)&gt;0,FS$9='2. Protocols'!$G31),1,0)*'4. Formulations'!$J31</f>
        <v>0</v>
      </c>
      <c r="FT32" s="38">
        <f>IF(AND(OR(ISBLANK(FT$9),FT$9=0)=FALSE,SUM($EK32:$EW32)&gt;0,FT$9='2. Protocols'!$G31),1,0)*'4. Formulations'!$J31</f>
        <v>0</v>
      </c>
      <c r="FV32" s="38">
        <f>IF(AND(OR(ISBLANK(EY$9),EY$9=0)=FALSE,FV$9=$DL32),1,0)*'4. Formulations'!$K31</f>
        <v>0</v>
      </c>
      <c r="FW32" s="38">
        <f>IF(AND(OR(ISBLANK(EZ$9),EZ$9=0)=FALSE,FW$9=$DL32),1,0)*'4. Formulations'!$K31</f>
        <v>0</v>
      </c>
      <c r="FX32" s="38">
        <f>IF(AND(OR(ISBLANK(FA$9),FA$9=0)=FALSE,FX$9=$DL32),1,0)*'4. Formulations'!$K31</f>
        <v>0</v>
      </c>
      <c r="FY32" s="38">
        <f>IF(AND(OR(ISBLANK(FB$9),FB$9=0)=FALSE,FY$9=$DL32),1,0)*'4. Formulations'!$K31</f>
        <v>0</v>
      </c>
      <c r="FZ32" s="38">
        <f>IF(AND(OR(ISBLANK(FC$9),FC$9=0)=FALSE,FZ$9=$DL32),1,0)*'4. Formulations'!$K31</f>
        <v>0</v>
      </c>
      <c r="GA32" s="38">
        <f>IF(AND(OR(ISBLANK(FD$9),FD$9=0)=FALSE,GA$9=$DL32),1,0)*'4. Formulations'!$K31</f>
        <v>0</v>
      </c>
      <c r="GB32" s="38">
        <f>IF(AND(OR(ISBLANK(FE$9),FE$9=0)=FALSE,GB$9=$DL32),1,0)*'4. Formulations'!$K31</f>
        <v>0</v>
      </c>
      <c r="GC32" s="38">
        <f>IF(AND(OR(ISBLANK(FF$9),FF$9=0)=FALSE,GC$9=$DL32),1,0)*'4. Formulations'!$K31</f>
        <v>0</v>
      </c>
      <c r="GD32" s="38">
        <f>IF(AND(OR(ISBLANK(FG$9),FG$9=0)=FALSE,GD$9=$DL32),1,0)*'4. Formulations'!$K31</f>
        <v>0</v>
      </c>
      <c r="GE32" s="38">
        <f>IF(AND(OR(ISBLANK(FH$9),FH$9=0)=FALSE,GE$9=$DL32),1,0)*'4. Formulations'!$K31</f>
        <v>0</v>
      </c>
      <c r="GF32" s="38">
        <f>IF(AND(OR(ISBLANK(FI$9),FI$9=0)=FALSE,GF$9=$DL32),1,0)*'4. Formulations'!$K31</f>
        <v>0</v>
      </c>
      <c r="GG32" s="38">
        <f>IF(AND(OR(ISBLANK(FJ$9),FJ$9=0)=FALSE,GG$9=$DL32),1,0)*'4. Formulations'!$K31</f>
        <v>0</v>
      </c>
      <c r="GH32" s="38">
        <f>IF(AND(OR(ISBLANK(FK$9),FK$9=0)=FALSE,GH$9=$DL32),1,0)*'4. Formulations'!$K31</f>
        <v>0</v>
      </c>
      <c r="GI32" s="38">
        <f>IF(AND(OR(ISBLANK(FL$9),FL$9=0)=FALSE,GI$9=$DL32),1,0)*'4. Formulations'!$K31</f>
        <v>0</v>
      </c>
      <c r="GJ32" s="38">
        <f>IF(AND(OR(ISBLANK(FM$9),FM$9=0)=FALSE,GJ$9=$DL32),1,0)*'4. Formulations'!$K31</f>
        <v>0</v>
      </c>
      <c r="GL32" s="38">
        <f>IF(AND(OR(ISBLANK(GL$9),GL$9=0)=FALSE,OR(GL$9='2. Protocols'!$C31,GL$9='2. Protocols'!$E31,GL$9='2. Protocols'!$G31)),1,0)*'4. Formulations'!$L31</f>
        <v>0</v>
      </c>
      <c r="GM32" s="38">
        <f>IF(AND(OR(ISBLANK(GM$9),GM$9=0)=FALSE,OR(GM$9='2. Protocols'!$C31,GM$9='2. Protocols'!$E31,GM$9='2. Protocols'!$G31)),1,0)*'4. Formulations'!$L31</f>
        <v>0</v>
      </c>
      <c r="GN32" s="38">
        <f>IF(AND(OR(ISBLANK(GN$9),GN$9=0)=FALSE,OR(GN$9='2. Protocols'!$C31,GN$9='2. Protocols'!$E31,GN$9='2. Protocols'!$G31)),1,0)*'4. Formulations'!$L31</f>
        <v>0</v>
      </c>
      <c r="GO32" s="38">
        <f>IF(AND(OR(ISBLANK(GO$9),GO$9=0)=FALSE,OR(GO$9='2. Protocols'!$C31,GO$9='2. Protocols'!$E31,GO$9='2. Protocols'!$G31)),1,0)*'4. Formulations'!$L31</f>
        <v>0</v>
      </c>
      <c r="GP32" s="38">
        <f>IF(AND(OR(ISBLANK(GP$9),GP$9=0)=FALSE,OR(GP$9='2. Protocols'!$C31,GP$9='2. Protocols'!$E31,GP$9='2. Protocols'!$G31)),1,0)*'4. Formulations'!$L31</f>
        <v>0</v>
      </c>
      <c r="GQ32" s="38">
        <f>IF(AND(OR(ISBLANK(GQ$9),GQ$9=0)=FALSE,OR(GQ$9='2. Protocols'!$C31,GQ$9='2. Protocols'!$E31,GQ$9='2. Protocols'!$G31)),1,0)*'4. Formulations'!$L31</f>
        <v>0</v>
      </c>
      <c r="GR32" s="38">
        <f>IF(AND(OR(ISBLANK(GR$9),GR$9=0)=FALSE,OR(GR$9='2. Protocols'!$C31,GR$9='2. Protocols'!$E31,GR$9='2. Protocols'!$G31)),1,0)*'4. Formulations'!$L31</f>
        <v>0</v>
      </c>
      <c r="GS32" s="38">
        <f>IF(AND(OR(ISBLANK(GS$9),GS$9=0)=FALSE,OR(GS$9='2. Protocols'!$C31,GS$9='2. Protocols'!$E31,GS$9='2. Protocols'!$G31)),1,0)*'4. Formulations'!$L31</f>
        <v>0</v>
      </c>
      <c r="GT32" s="38">
        <f>IF(AND(OR(ISBLANK(GT$9),GT$9=0)=FALSE,OR(GT$9='2. Protocols'!$C31,GT$9='2. Protocols'!$E31,GT$9='2. Protocols'!$G31)),1,0)*'4. Formulations'!$L31</f>
        <v>0</v>
      </c>
      <c r="GU32" s="38">
        <f>IF(AND(OR(ISBLANK(GU$9),GU$9=0)=FALSE,OR(GU$9='2. Protocols'!$C31,GU$9='2. Protocols'!$E31,GU$9='2. Protocols'!$G31)),1,0)*'4. Formulations'!$L31</f>
        <v>0</v>
      </c>
      <c r="GV32" s="38">
        <f>IF(AND(OR(ISBLANK(GV$9),GV$9=0)=FALSE,OR(GV$9='2. Protocols'!$C31,GV$9='2. Protocols'!$E31,GV$9='2. Protocols'!$G31)),1,0)*'4. Formulations'!$L31</f>
        <v>0</v>
      </c>
      <c r="GW32" s="38">
        <f>IF(AND(OR(ISBLANK(GW$9),GW$9=0)=FALSE,OR(GW$9='2. Protocols'!$C31,GW$9='2. Protocols'!$E31,GW$9='2. Protocols'!$G31)),1,0)*'4. Formulations'!$L31</f>
        <v>0</v>
      </c>
      <c r="GX32" s="38">
        <f>IF(AND(OR(ISBLANK(GX$9),GX$9=0)=FALSE,OR(GX$9='2. Protocols'!$C31,GX$9='2. Protocols'!$E31,GX$9='2. Protocols'!$G31)),1,0)*'4. Formulations'!$L31</f>
        <v>0</v>
      </c>
      <c r="GY32" s="38">
        <f>IF(AND(OR(ISBLANK(GY$9),GY$9=0)=FALSE,OR(GY$9='2. Protocols'!$C31,GY$9='2. Protocols'!$E31,GY$9='2. Protocols'!$G31)),1,0)*'4. Formulations'!$L31</f>
        <v>0</v>
      </c>
      <c r="GZ32" s="38">
        <f>IF(AND(OR(ISBLANK(GZ$9),GZ$9=0)=FALSE,OR(GZ$9='2. Protocols'!$C31,GZ$9='2. Protocols'!$E31,GZ$9='2. Protocols'!$G31)),1,0)*'4. Formulations'!$L31</f>
        <v>0</v>
      </c>
      <c r="HA32" s="38">
        <f>IF(AND(OR(ISBLANK(HA$9),HA$9=0)=FALSE,OR(HA$9='2. Protocols'!$C31,HA$9='2. Protocols'!$E31,HA$9='2. Protocols'!$G31)),1,0)*'4. Formulations'!$L31</f>
        <v>0</v>
      </c>
      <c r="HB32" s="38">
        <f>IF(AND(OR(ISBLANK(HB$9),HB$9=0)=FALSE,OR(HB$9='2. Protocols'!$C31,HB$9='2. Protocols'!$E31,HB$9='2. Protocols'!$G31)),1,0)*'4. Formulations'!$L31</f>
        <v>0</v>
      </c>
      <c r="HC32" s="38">
        <f>IF(AND(OR(ISBLANK(HC$9),HC$9=0)=FALSE,OR(HC$9='2. Protocols'!$C31,HC$9='2. Protocols'!$E31,HC$9='2. Protocols'!$G31)),1,0)*'4. Formulations'!$L31</f>
        <v>0</v>
      </c>
      <c r="HD32" s="38">
        <f>IF(AND(OR(ISBLANK(HD$9),HD$9=0)=FALSE,OR(HD$9='2. Protocols'!$C31,HD$9='2. Protocols'!$E31,HD$9='2. Protocols'!$G31)),1,0)*'4. Formulations'!$L31</f>
        <v>0</v>
      </c>
      <c r="HE32" s="38">
        <f>IF(AND(OR(ISBLANK(HE$9),HE$9=0)=FALSE,OR(HE$9='2. Protocols'!$C31,HE$9='2. Protocols'!$E31,HE$9='2. Protocols'!$G31)),1,0)*'4. Formulations'!$L31</f>
        <v>0</v>
      </c>
      <c r="HF32" s="38">
        <f>IF(AND(OR(ISBLANK(HF$9),HF$9=0)=FALSE,OR(HF$9='2. Protocols'!$C31,HF$9='2. Protocols'!$E31,HF$9='2. Protocols'!$G31)),1,0)*'4. Formulations'!$L31</f>
        <v>0</v>
      </c>
      <c r="HG32" s="38">
        <f>IF(AND(OR(ISBLANK(HG$9),HG$9=0)=FALSE,OR(HG$9='2. Protocols'!$C31,HG$9='2. Protocols'!$E31,HG$9='2. Protocols'!$G31)),1,0)*'4. Formulations'!$L31</f>
        <v>0</v>
      </c>
      <c r="HI32" s="38">
        <f>IF(AND(OR(ISBLANK(HI$9),HI$9=0)=FALSE,HI$9=$DK32),1,0)*'4. Formulations'!$M31</f>
        <v>0</v>
      </c>
      <c r="HJ32" s="38">
        <f>IF(AND(OR(ISBLANK(HJ$9),HJ$9=0)=FALSE,HJ$9=$DK32),1,0)*'4. Formulations'!$M31</f>
        <v>0</v>
      </c>
      <c r="HK32" s="38">
        <f>IF(AND(OR(ISBLANK(HK$9),HK$9=0)=FALSE,HK$9=$DK32),1,0)*'4. Formulations'!$M31</f>
        <v>0</v>
      </c>
      <c r="HL32" s="38">
        <f>IF(AND(OR(ISBLANK(HL$9),HL$9=0)=FALSE,HL$9=$DK32),1,0)*'4. Formulations'!$M31</f>
        <v>0</v>
      </c>
      <c r="HM32" s="38">
        <f>IF(AND(OR(ISBLANK(HM$9),HM$9=0)=FALSE,HM$9=$DK32),1,0)*'4. Formulations'!$M31</f>
        <v>0</v>
      </c>
      <c r="HN32" s="38">
        <f>IF(AND(OR(ISBLANK(HN$9),HN$9=0)=FALSE,HN$9=$DK32),1,0)*'4. Formulations'!$M31</f>
        <v>0</v>
      </c>
      <c r="HO32" s="38">
        <f>IF(AND(OR(ISBLANK(HO$9),HO$9=0)=FALSE,HO$9=$DK32),1,0)*'4. Formulations'!$M31</f>
        <v>0</v>
      </c>
      <c r="HP32" s="38">
        <f>IF(AND(OR(ISBLANK(HP$9),HP$9=0)=FALSE,HP$9=$DK32),1,0)*'4. Formulations'!$M31</f>
        <v>0</v>
      </c>
      <c r="HQ32" s="38">
        <f>IF(AND(OR(ISBLANK(HQ$9),HQ$9=0)=FALSE,HQ$9=$DK32),1,0)*'4. Formulations'!$M31</f>
        <v>0</v>
      </c>
      <c r="HR32" s="38">
        <f>IF(AND(OR(ISBLANK(HR$9),HR$9=0)=FALSE,HR$9=$DK32),1,0)*'4. Formulations'!$M31</f>
        <v>0</v>
      </c>
      <c r="HS32" s="38">
        <f>IF(AND(OR(ISBLANK(HS$9),HS$9=0)=FALSE,HS$9=$DK32),1,0)*'4. Formulations'!$M31</f>
        <v>0</v>
      </c>
      <c r="HT32" s="38">
        <f>IF(AND(OR(ISBLANK(HT$9),HT$9=0)=FALSE,HT$9=$DK32),1,0)*'4. Formulations'!$M31</f>
        <v>0</v>
      </c>
      <c r="HU32" s="38">
        <f>IF(AND(OR(ISBLANK(HU$9),HU$9=0)=FALSE,HU$9=$DK32),1,0)*'4. Formulations'!$M31</f>
        <v>0</v>
      </c>
      <c r="HW32" s="38">
        <f>IF(AND(OR(ISBLANK(HW$9),HW$9=0)=FALSE,SUM($HI32:$HU32)&gt;0,HW$9='2. Protocols'!$G31),1,0)*'4. Formulations'!$M31</f>
        <v>0</v>
      </c>
      <c r="HX32" s="38">
        <f>IF(AND(OR(ISBLANK(HX$9),HX$9=0)=FALSE,SUM($HI32:$HU32)&gt;0,HX$9='2. Protocols'!$G31),1,0)*'4. Formulations'!$M31</f>
        <v>0</v>
      </c>
      <c r="HY32" s="38">
        <f>IF(AND(OR(ISBLANK(HY$9),HY$9=0)=FALSE,SUM($HI32:$HU32)&gt;0,HY$9='2. Protocols'!$G31),1,0)*'4. Formulations'!$M31</f>
        <v>0</v>
      </c>
      <c r="HZ32" s="38">
        <f>IF(AND(OR(ISBLANK(HZ$9),HZ$9=0)=FALSE,SUM($HI32:$HU32)&gt;0,HZ$9='2. Protocols'!$G31),1,0)*'4. Formulations'!$M31</f>
        <v>0</v>
      </c>
      <c r="IA32" s="38">
        <f>IF(AND(OR(ISBLANK(IA$9),IA$9=0)=FALSE,SUM($HI32:$HU32)&gt;0,IA$9='2. Protocols'!$G31),1,0)*'4. Formulations'!$M31</f>
        <v>0</v>
      </c>
      <c r="IB32" s="38">
        <f>IF(AND(OR(ISBLANK(IB$9),IB$9=0)=FALSE,SUM($HI32:$HU32)&gt;0,IB$9='2. Protocols'!$G31),1,0)*'4. Formulations'!$M31</f>
        <v>0</v>
      </c>
      <c r="IC32" s="38">
        <f>IF(AND(OR(ISBLANK(IC$9),IC$9=0)=FALSE,SUM($HI32:$HU32)&gt;0,IC$9='2. Protocols'!$G31),1,0)*'4. Formulations'!$M31</f>
        <v>0</v>
      </c>
      <c r="ID32" s="38">
        <f>IF(AND(OR(ISBLANK(ID$9),ID$9=0)=FALSE,SUM($HI32:$HU32)&gt;0,ID$9='2. Protocols'!$G31),1,0)*'4. Formulations'!$M31</f>
        <v>0</v>
      </c>
      <c r="IE32" s="38">
        <f>IF(AND(OR(ISBLANK(IE$9),IE$9=0)=FALSE,SUM($HI32:$HU32)&gt;0,IE$9='2. Protocols'!$G31),1,0)*'4. Formulations'!$M31</f>
        <v>0</v>
      </c>
      <c r="IF32" s="38">
        <f>IF(AND(OR(ISBLANK(IF$9),IF$9=0)=FALSE,SUM($HI32:$HU32)&gt;0,IF$9='2. Protocols'!$G31),1,0)*'4. Formulations'!$M31</f>
        <v>0</v>
      </c>
      <c r="IG32" s="38">
        <f>IF(AND(OR(ISBLANK(IG$9),IG$9=0)=FALSE,SUM($HI32:$HU32)&gt;0,IG$9='2. Protocols'!$G31),1,0)*'4. Formulations'!$M31</f>
        <v>0</v>
      </c>
      <c r="IH32" s="38">
        <f>IF(AND(OR(ISBLANK(IH$9),IH$9=0)=FALSE,SUM($HI32:$HU32)&gt;0,IH$9='2. Protocols'!$G31),1,0)*'4. Formulations'!$M31</f>
        <v>0</v>
      </c>
      <c r="II32" s="38">
        <f>IF(AND(OR(ISBLANK(II$9),II$9=0)=FALSE,SUM($HI32:$HU32)&gt;0,II$9='2. Protocols'!$G31),1,0)*'4. Formulations'!$M31</f>
        <v>0</v>
      </c>
      <c r="IJ32" s="38">
        <f>IF(AND(OR(ISBLANK(IJ$9),IJ$9=0)=FALSE,SUM($HI32:$HU32)&gt;0,IJ$9='2. Protocols'!$G31),1,0)*'4. Formulations'!$M31</f>
        <v>0</v>
      </c>
      <c r="IK32" s="38">
        <f>IF(AND(OR(ISBLANK(IK$9),IK$9=0)=FALSE,SUM($HI32:$HU32)&gt;0,IK$9='2. Protocols'!$G31),1,0)*'4. Formulations'!$M31</f>
        <v>0</v>
      </c>
      <c r="IL32" s="38">
        <f>IF(AND(OR(ISBLANK(IL$9),IL$9=0)=FALSE,SUM($HI32:$HU32)&gt;0,IL$9='2. Protocols'!$G31),1,0)*'4. Formulations'!$M31</f>
        <v>0</v>
      </c>
      <c r="IM32" s="38">
        <f>IF(AND(OR(ISBLANK(IM$9),IM$9=0)=FALSE,SUM($HI32:$HU32)&gt;0,IM$9='2. Protocols'!$G31),1,0)*'4. Formulations'!$M31</f>
        <v>0</v>
      </c>
      <c r="IN32" s="38">
        <f>IF(AND(OR(ISBLANK(IN$9),IN$9=0)=FALSE,SUM($HI32:$HU32)&gt;0,IN$9='2. Protocols'!$G31),1,0)*'4. Formulations'!$M31</f>
        <v>0</v>
      </c>
      <c r="IO32" s="38">
        <f>IF(AND(OR(ISBLANK(IO$9),IO$9=0)=FALSE,SUM($HI32:$HU32)&gt;0,IO$9='2. Protocols'!$G31),1,0)*'4. Formulations'!$M31</f>
        <v>0</v>
      </c>
      <c r="IP32" s="38">
        <f>IF(AND(OR(ISBLANK(IP$9),IP$9=0)=FALSE,SUM($HI32:$HU32)&gt;0,IP$9='2. Protocols'!$G31),1,0)*'4. Formulations'!$M31</f>
        <v>0</v>
      </c>
      <c r="IQ32" s="38">
        <f>IF(AND(OR(ISBLANK(IQ$9),IQ$9=0)=FALSE,SUM($HI32:$HU32)&gt;0,IQ$9='2. Protocols'!$G31),1,0)*'4. Formulations'!$M31</f>
        <v>0</v>
      </c>
      <c r="IR32" s="38">
        <f>IF(AND(OR(ISBLANK(IR$9),IR$9=0)=FALSE,SUM($HI32:$HU32)&gt;0,IR$9='2. Protocols'!$G31),1,0)*'4. Formulations'!$M31</f>
        <v>0</v>
      </c>
      <c r="IT32" s="38">
        <f>IF(AND(OR(ISBLANK(IT$9),IT$9=0)=FALSE,IT$9=$DL32),1,0)*'4. Formulations'!$N31</f>
        <v>0</v>
      </c>
      <c r="IU32" s="38">
        <f>IF(AND(OR(ISBLANK(IU$9),IU$9=0)=FALSE,IU$9=$DL32),1,0)*'4. Formulations'!$N31</f>
        <v>0</v>
      </c>
      <c r="IV32" s="38">
        <f>IF(AND(OR(ISBLANK(IV$9),IV$9=0)=FALSE,IV$9=$DL32),1,0)*'4. Formulations'!$N31</f>
        <v>0</v>
      </c>
      <c r="IW32" s="38">
        <f>IF(AND(OR(ISBLANK(IW$9),IW$9=0)=FALSE,IW$9=$DL32),1,0)*'4. Formulations'!$N31</f>
        <v>0</v>
      </c>
      <c r="IX32" s="38">
        <f>IF(AND(OR(ISBLANK(IX$9),IX$9=0)=FALSE,IX$9=$DL32),1,0)*'4. Formulations'!$N31</f>
        <v>0</v>
      </c>
      <c r="IY32" s="38">
        <f>IF(AND(OR(ISBLANK(IY$9),IY$9=0)=FALSE,IY$9=$DL32),1,0)*'4. Formulations'!$N31</f>
        <v>0</v>
      </c>
      <c r="IZ32" s="38">
        <f>IF(AND(OR(ISBLANK(IZ$9),IZ$9=0)=FALSE,IZ$9=$DL32),1,0)*'4. Formulations'!$N31</f>
        <v>0</v>
      </c>
      <c r="JA32" s="38">
        <f>IF(AND(OR(ISBLANK(JA$9),JA$9=0)=FALSE,JA$9=$DL32),1,0)*'4. Formulations'!$N31</f>
        <v>0</v>
      </c>
      <c r="JB32" s="38">
        <f>IF(AND(OR(ISBLANK(JB$9),JB$9=0)=FALSE,JB$9=$DL32),1,0)*'4. Formulations'!$N31</f>
        <v>0</v>
      </c>
      <c r="JC32" s="38">
        <f>IF(AND(OR(ISBLANK(JC$9),JC$9=0)=FALSE,JC$9=$DL32),1,0)*'4. Formulations'!$N31</f>
        <v>0</v>
      </c>
      <c r="JD32" s="38">
        <f>IF(AND(OR(ISBLANK(JD$9),JD$9=0)=FALSE,JD$9=$DL32),1,0)*'4. Formulations'!$N31</f>
        <v>0</v>
      </c>
      <c r="JE32" s="38">
        <f>IF(AND(OR(ISBLANK(JE$9),JE$9=0)=FALSE,JE$9=$DL32),1,0)*'4. Formulations'!$N31</f>
        <v>0</v>
      </c>
      <c r="JF32" s="38">
        <f>IF(AND(OR(ISBLANK(JF$9),JF$9=0)=FALSE,JF$9=$DL32),1,0)*'4. Formulations'!$N31</f>
        <v>0</v>
      </c>
      <c r="JG32" s="38">
        <f>IF(AND(OR(ISBLANK(JG$9),JG$9=0)=FALSE,JG$9=$DL32),1,0)*'4. Formulations'!$N31</f>
        <v>0</v>
      </c>
      <c r="JH32" s="38">
        <f>IF(AND(OR(ISBLANK(JH$9),JH$9=0)=FALSE,JH$9=$DL32),1,0)*'4. Formulations'!$N31</f>
        <v>0</v>
      </c>
      <c r="JJ32" s="38">
        <f>IF(AND(OR(ISBLANK(JJ$9),JJ$9=0)=FALSE,OR(JJ$9='2. Protocols'!$C31,JJ$9='2. Protocols'!$E31,JJ$9='2. Protocols'!$G31)),1,0)*'4. Formulations'!$O31</f>
        <v>0</v>
      </c>
      <c r="JK32" s="38">
        <f>IF(AND(OR(ISBLANK(JK$9),JK$9=0)=FALSE,OR(JK$9='2. Protocols'!$C31,JK$9='2. Protocols'!$E31,JK$9='2. Protocols'!$G31)),1,0)*'4. Formulations'!$O31</f>
        <v>0</v>
      </c>
      <c r="JL32" s="38">
        <f>IF(AND(OR(ISBLANK(JL$9),JL$9=0)=FALSE,OR(JL$9='2. Protocols'!$C31,JL$9='2. Protocols'!$E31,JL$9='2. Protocols'!$G31)),1,0)*'4. Formulations'!$O31</f>
        <v>0</v>
      </c>
      <c r="JM32" s="38">
        <f>IF(AND(OR(ISBLANK(JM$9),JM$9=0)=FALSE,OR(JM$9='2. Protocols'!$C31,JM$9='2. Protocols'!$E31,JM$9='2. Protocols'!$G31)),1,0)*'4. Formulations'!$O31</f>
        <v>0</v>
      </c>
      <c r="JN32" s="38">
        <f>IF(AND(OR(ISBLANK(JN$9),JN$9=0)=FALSE,OR(JN$9='2. Protocols'!$C31,JN$9='2. Protocols'!$E31,JN$9='2. Protocols'!$G31)),1,0)*'4. Formulations'!$O31</f>
        <v>0</v>
      </c>
      <c r="JO32" s="38">
        <f>IF(AND(OR(ISBLANK(JO$9),JO$9=0)=FALSE,OR(JO$9='2. Protocols'!$C31,JO$9='2. Protocols'!$E31,JO$9='2. Protocols'!$G31)),1,0)*'4. Formulations'!$O31</f>
        <v>0</v>
      </c>
      <c r="JP32" s="38">
        <f>IF(AND(OR(ISBLANK(JP$9),JP$9=0)=FALSE,OR(JP$9='2. Protocols'!$C31,JP$9='2. Protocols'!$E31,JP$9='2. Protocols'!$G31)),1,0)*'4. Formulations'!$O31</f>
        <v>0</v>
      </c>
      <c r="JQ32" s="38">
        <f>IF(AND(OR(ISBLANK(JQ$9),JQ$9=0)=FALSE,OR(JQ$9='2. Protocols'!$C31,JQ$9='2. Protocols'!$E31,JQ$9='2. Protocols'!$G31)),1,0)*'4. Formulations'!$O31</f>
        <v>0</v>
      </c>
      <c r="JR32" s="38">
        <f>IF(AND(OR(ISBLANK(JR$9),JR$9=0)=FALSE,OR(JR$9='2. Protocols'!$C31,JR$9='2. Protocols'!$E31,JR$9='2. Protocols'!$G31)),1,0)*'4. Formulations'!$O31</f>
        <v>0</v>
      </c>
      <c r="JS32" s="38">
        <f>IF(AND(OR(ISBLANK(JS$9),JS$9=0)=FALSE,OR(JS$9='2. Protocols'!$C31,JS$9='2. Protocols'!$E31,JS$9='2. Protocols'!$G31)),1,0)*'4. Formulations'!$O31</f>
        <v>0</v>
      </c>
      <c r="JT32" s="38">
        <f>IF(AND(OR(ISBLANK(JT$9),JT$9=0)=FALSE,OR(JT$9='2. Protocols'!$C31,JT$9='2. Protocols'!$E31,JT$9='2. Protocols'!$G31)),1,0)*'4. Formulations'!$O31</f>
        <v>0</v>
      </c>
      <c r="JU32" s="38">
        <f>IF(AND(OR(ISBLANK(JU$9),JU$9=0)=FALSE,OR(JU$9='2. Protocols'!$C31,JU$9='2. Protocols'!$E31,JU$9='2. Protocols'!$G31)),1,0)*'4. Formulations'!$O31</f>
        <v>0</v>
      </c>
      <c r="JV32" s="38">
        <f>IF(AND(OR(ISBLANK(JV$9),JV$9=0)=FALSE,OR(JV$9='2. Protocols'!$C31,JV$9='2. Protocols'!$E31,JV$9='2. Protocols'!$G31)),1,0)*'4. Formulations'!$O31</f>
        <v>0</v>
      </c>
      <c r="JW32" s="38">
        <f>IF(AND(OR(ISBLANK(JW$9),JW$9=0)=FALSE,OR(JW$9='2. Protocols'!$C31,JW$9='2. Protocols'!$E31,JW$9='2. Protocols'!$G31)),1,0)*'4. Formulations'!$O31</f>
        <v>0</v>
      </c>
      <c r="JX32" s="38">
        <f>IF(AND(OR(ISBLANK(JX$9),JX$9=0)=FALSE,OR(JX$9='2. Protocols'!$C31,JX$9='2. Protocols'!$E31,JX$9='2. Protocols'!$G31)),1,0)*'4. Formulations'!$O31</f>
        <v>0</v>
      </c>
      <c r="JY32" s="38">
        <f>IF(AND(OR(ISBLANK(JY$9),JY$9=0)=FALSE,OR(JY$9='2. Protocols'!$C31,JY$9='2. Protocols'!$E31,JY$9='2. Protocols'!$G31)),1,0)*'4. Formulations'!$O31</f>
        <v>0</v>
      </c>
      <c r="JZ32" s="38">
        <f>IF(AND(OR(ISBLANK(JZ$9),JZ$9=0)=FALSE,OR(JZ$9='2. Protocols'!$C31,JZ$9='2. Protocols'!$E31,JZ$9='2. Protocols'!$G31)),1,0)*'4. Formulations'!$O31</f>
        <v>0</v>
      </c>
      <c r="KA32" s="38">
        <f>IF(AND(OR(ISBLANK(KA$9),KA$9=0)=FALSE,OR(KA$9='2. Protocols'!$C31,KA$9='2. Protocols'!$E31,KA$9='2. Protocols'!$G31)),1,0)*'4. Formulations'!$O31</f>
        <v>0</v>
      </c>
      <c r="KB32" s="38">
        <f>IF(AND(OR(ISBLANK(KB$9),KB$9=0)=FALSE,OR(KB$9='2. Protocols'!$C31,KB$9='2. Protocols'!$E31,KB$9='2. Protocols'!$G31)),1,0)*'4. Formulations'!$O31</f>
        <v>0</v>
      </c>
      <c r="KC32" s="38">
        <f>IF(AND(OR(ISBLANK(KC$9),KC$9=0)=FALSE,OR(KC$9='2. Protocols'!$C31,KC$9='2. Protocols'!$E31,KC$9='2. Protocols'!$G31)),1,0)*'4. Formulations'!$O31</f>
        <v>0</v>
      </c>
      <c r="KD32" s="38">
        <f>IF(AND(OR(ISBLANK(KD$9),KD$9=0)=FALSE,OR(KD$9='2. Protocols'!$C31,KD$9='2. Protocols'!$E31,KD$9='2. Protocols'!$G31)),1,0)*'4. Formulations'!$O31</f>
        <v>0</v>
      </c>
      <c r="KE32" s="38">
        <f>IF(AND(OR(ISBLANK(KE$9),KE$9=0)=FALSE,OR(KE$9='2. Protocols'!$C31,KE$9='2. Protocols'!$E31,KE$9='2. Protocols'!$G31)),1,0)*'4. Formulations'!$O31</f>
        <v>0</v>
      </c>
      <c r="KG32" s="38">
        <f>IF(AND(OR(ISBLANK(KG$9),KG$9=0)=FALSE,KG$9=$DK32),1,0)*'4. Formulations'!$P31</f>
        <v>0</v>
      </c>
      <c r="KH32" s="38">
        <f>IF(AND(OR(ISBLANK(KH$9),KH$9=0)=FALSE,KH$9=$DK32),1,0)*'4. Formulations'!$P31</f>
        <v>0</v>
      </c>
      <c r="KI32" s="38">
        <f>IF(AND(OR(ISBLANK(KI$9),KI$9=0)=FALSE,KI$9=$DK32),1,0)*'4. Formulations'!$P31</f>
        <v>0</v>
      </c>
      <c r="KJ32" s="38">
        <f>IF(AND(OR(ISBLANK(KJ$9),KJ$9=0)=FALSE,KJ$9=$DK32),1,0)*'4. Formulations'!$P31</f>
        <v>0</v>
      </c>
      <c r="KK32" s="38">
        <f>IF(AND(OR(ISBLANK(KK$9),KK$9=0)=FALSE,KK$9=$DK32),1,0)*'4. Formulations'!$P31</f>
        <v>0</v>
      </c>
      <c r="KL32" s="38">
        <f>IF(AND(OR(ISBLANK(KL$9),KL$9=0)=FALSE,KL$9=$DK32),1,0)*'4. Formulations'!$P31</f>
        <v>0</v>
      </c>
      <c r="KM32" s="38">
        <f>IF(AND(OR(ISBLANK(KM$9),KM$9=0)=FALSE,KM$9=$DK32),1,0)*'4. Formulations'!$P31</f>
        <v>0</v>
      </c>
      <c r="KN32" s="38">
        <f>IF(AND(OR(ISBLANK(KN$9),KN$9=0)=FALSE,KN$9=$DK32),1,0)*'4. Formulations'!$P31</f>
        <v>0</v>
      </c>
      <c r="KO32" s="38">
        <f>IF(AND(OR(ISBLANK(KO$9),KO$9=0)=FALSE,KO$9=$DK32),1,0)*'4. Formulations'!$P31</f>
        <v>0</v>
      </c>
      <c r="KP32" s="38">
        <f>IF(AND(OR(ISBLANK(KP$9),KP$9=0)=FALSE,KP$9=$DK32),1,0)*'4. Formulations'!$P31</f>
        <v>0</v>
      </c>
      <c r="KQ32" s="38">
        <f>IF(AND(OR(ISBLANK(KQ$9),KQ$9=0)=FALSE,KQ$9=$DK32),1,0)*'4. Formulations'!$P31</f>
        <v>0</v>
      </c>
      <c r="KR32" s="38">
        <f>IF(AND(OR(ISBLANK(KR$9),KR$9=0)=FALSE,KR$9=$DK32),1,0)*'4. Formulations'!$P31</f>
        <v>0</v>
      </c>
      <c r="KS32" s="38">
        <f>IF(AND(OR(ISBLANK(KS$9),KS$9=0)=FALSE,KS$9=$DK32),1,0)*'4. Formulations'!$P31</f>
        <v>0</v>
      </c>
      <c r="KU32" s="38">
        <f>IF(AND(OR(ISBLANK(KU$9),KU$9=0)=FALSE,SUM($KG32:$KS32)&gt;0,KU$9='2. Protocols'!$G31),1,0)*'4. Formulations'!$P31</f>
        <v>0</v>
      </c>
      <c r="KV32" s="38">
        <f>IF(AND(OR(ISBLANK(KV$9),KV$9=0)=FALSE,SUM($KG32:$KS32)&gt;0,KV$9='2. Protocols'!$G31),1,0)*'4. Formulations'!$P31</f>
        <v>0</v>
      </c>
      <c r="KW32" s="38">
        <f>IF(AND(OR(ISBLANK(KW$9),KW$9=0)=FALSE,SUM($KG32:$KS32)&gt;0,KW$9='2. Protocols'!$G31),1,0)*'4. Formulations'!$P31</f>
        <v>0</v>
      </c>
      <c r="KX32" s="38">
        <f>IF(AND(OR(ISBLANK(KX$9),KX$9=0)=FALSE,SUM($KG32:$KS32)&gt;0,KX$9='2. Protocols'!$G31),1,0)*'4. Formulations'!$P31</f>
        <v>0</v>
      </c>
      <c r="KY32" s="38">
        <f>IF(AND(OR(ISBLANK(KY$9),KY$9=0)=FALSE,SUM($KG32:$KS32)&gt;0,KY$9='2. Protocols'!$G31),1,0)*'4. Formulations'!$P31</f>
        <v>0</v>
      </c>
      <c r="KZ32" s="38">
        <f>IF(AND(OR(ISBLANK(KZ$9),KZ$9=0)=FALSE,SUM($KG32:$KS32)&gt;0,KZ$9='2. Protocols'!$G31),1,0)*'4. Formulations'!$P31</f>
        <v>0</v>
      </c>
      <c r="LA32" s="38">
        <f>IF(AND(OR(ISBLANK(LA$9),LA$9=0)=FALSE,SUM($KG32:$KS32)&gt;0,LA$9='2. Protocols'!$G31),1,0)*'4. Formulations'!$P31</f>
        <v>0</v>
      </c>
      <c r="LB32" s="38">
        <f>IF(AND(OR(ISBLANK(LB$9),LB$9=0)=FALSE,SUM($KG32:$KS32)&gt;0,LB$9='2. Protocols'!$G31),1,0)*'4. Formulations'!$P31</f>
        <v>0</v>
      </c>
      <c r="LC32" s="38">
        <f>IF(AND(OR(ISBLANK(LC$9),LC$9=0)=FALSE,SUM($KG32:$KS32)&gt;0,LC$9='2. Protocols'!$G31),1,0)*'4. Formulations'!$P31</f>
        <v>0</v>
      </c>
      <c r="LD32" s="38">
        <f>IF(AND(OR(ISBLANK(LD$9),LD$9=0)=FALSE,SUM($KG32:$KS32)&gt;0,LD$9='2. Protocols'!$G31),1,0)*'4. Formulations'!$P31</f>
        <v>0</v>
      </c>
      <c r="LE32" s="38">
        <f>IF(AND(OR(ISBLANK(LE$9),LE$9=0)=FALSE,SUM($KG32:$KS32)&gt;0,LE$9='2. Protocols'!$G31),1,0)*'4. Formulations'!$P31</f>
        <v>0</v>
      </c>
      <c r="LF32" s="38">
        <f>IF(AND(OR(ISBLANK(LF$9),LF$9=0)=FALSE,SUM($KG32:$KS32)&gt;0,LF$9='2. Protocols'!$G31),1,0)*'4. Formulations'!$P31</f>
        <v>0</v>
      </c>
      <c r="LG32" s="38">
        <f>IF(AND(OR(ISBLANK(LG$9),LG$9=0)=FALSE,SUM($KG32:$KS32)&gt;0,LG$9='2. Protocols'!$G31),1,0)*'4. Formulations'!$P31</f>
        <v>0</v>
      </c>
      <c r="LH32" s="38">
        <f>IF(AND(OR(ISBLANK(LH$9),LH$9=0)=FALSE,SUM($KG32:$KS32)&gt;0,LH$9='2. Protocols'!$G31),1,0)*'4. Formulations'!$P31</f>
        <v>0</v>
      </c>
      <c r="LI32" s="38">
        <f>IF(AND(OR(ISBLANK(LI$9),LI$9=0)=FALSE,SUM($KG32:$KS32)&gt;0,LI$9='2. Protocols'!$G31),1,0)*'4. Formulations'!$P31</f>
        <v>0</v>
      </c>
      <c r="LJ32" s="38">
        <f>IF(AND(OR(ISBLANK(LJ$9),LJ$9=0)=FALSE,SUM($KG32:$KS32)&gt;0,LJ$9='2. Protocols'!$G31),1,0)*'4. Formulations'!$P31</f>
        <v>0</v>
      </c>
      <c r="LK32" s="38">
        <f>IF(AND(OR(ISBLANK(LK$9),LK$9=0)=FALSE,SUM($KG32:$KS32)&gt;0,LK$9='2. Protocols'!$G31),1,0)*'4. Formulations'!$P31</f>
        <v>0</v>
      </c>
      <c r="LL32" s="38">
        <f>IF(AND(OR(ISBLANK(LL$9),LL$9=0)=FALSE,SUM($KG32:$KS32)&gt;0,LL$9='2. Protocols'!$G31),1,0)*'4. Formulations'!$P31</f>
        <v>0</v>
      </c>
      <c r="LM32" s="38">
        <f>IF(AND(OR(ISBLANK(LM$9),LM$9=0)=FALSE,SUM($KG32:$KS32)&gt;0,LM$9='2. Protocols'!$G31),1,0)*'4. Formulations'!$P31</f>
        <v>0</v>
      </c>
      <c r="LN32" s="38">
        <f>IF(AND(OR(ISBLANK(LN$9),LN$9=0)=FALSE,SUM($KG32:$KS32)&gt;0,LN$9='2. Protocols'!$G31),1,0)*'4. Formulations'!$P31</f>
        <v>0</v>
      </c>
      <c r="LO32" s="38">
        <f>IF(AND(OR(ISBLANK(LO$9),LO$9=0)=FALSE,SUM($KG32:$KS32)&gt;0,LO$9='2. Protocols'!$G31),1,0)*'4. Formulations'!$P31</f>
        <v>0</v>
      </c>
      <c r="LP32" s="38">
        <f>IF(AND(OR(ISBLANK(LP$9),LP$9=0)=FALSE,SUM($KG32:$KS32)&gt;0,LP$9='2. Protocols'!$G31),1,0)*'4. Formulations'!$P31</f>
        <v>0</v>
      </c>
      <c r="LR32" s="38">
        <f>IF(AND(OR(ISBLANK(LR$9),LR$9=0)=FALSE,LR$9=$DL32),1,0)*'4. Formulations'!$Q31</f>
        <v>0</v>
      </c>
      <c r="LS32" s="38">
        <f>IF(AND(OR(ISBLANK(LS$9),LS$9=0)=FALSE,LS$9=$DL32),1,0)*'4. Formulations'!$Q31</f>
        <v>0</v>
      </c>
      <c r="LT32" s="38">
        <f>IF(AND(OR(ISBLANK(LT$9),LT$9=0)=FALSE,LT$9=$DL32),1,0)*'4. Formulations'!$Q31</f>
        <v>0</v>
      </c>
      <c r="LU32" s="38">
        <f>IF(AND(OR(ISBLANK(LU$9),LU$9=0)=FALSE,LU$9=$DL32),1,0)*'4. Formulations'!$Q31</f>
        <v>0</v>
      </c>
      <c r="LV32" s="38">
        <f>IF(AND(OR(ISBLANK(LV$9),LV$9=0)=FALSE,LV$9=$DL32),1,0)*'4. Formulations'!$Q31</f>
        <v>0</v>
      </c>
      <c r="LW32" s="38">
        <f>IF(AND(OR(ISBLANK(LW$9),LW$9=0)=FALSE,LW$9=$DL32),1,0)*'4. Formulations'!$Q31</f>
        <v>0</v>
      </c>
      <c r="LX32" s="38">
        <f>IF(AND(OR(ISBLANK(LX$9),LX$9=0)=FALSE,LX$9=$DL32),1,0)*'4. Formulations'!$Q31</f>
        <v>0</v>
      </c>
      <c r="LY32" s="38">
        <f>IF(AND(OR(ISBLANK(LY$9),LY$9=0)=FALSE,LY$9=$DL32),1,0)*'4. Formulations'!$Q31</f>
        <v>0</v>
      </c>
      <c r="LZ32" s="38">
        <f>IF(AND(OR(ISBLANK(LZ$9),LZ$9=0)=FALSE,LZ$9=$DL32),1,0)*'4. Formulations'!$Q31</f>
        <v>0</v>
      </c>
      <c r="MA32" s="38">
        <f>IF(AND(OR(ISBLANK(MA$9),MA$9=0)=FALSE,MA$9=$DL32),1,0)*'4. Formulations'!$Q31</f>
        <v>0</v>
      </c>
      <c r="MB32" s="38">
        <f>IF(AND(OR(ISBLANK(MB$9),MB$9=0)=FALSE,MB$9=$DL32),1,0)*'4. Formulations'!$Q31</f>
        <v>0</v>
      </c>
      <c r="MC32" s="38">
        <f>IF(AND(OR(ISBLANK(MC$9),MC$9=0)=FALSE,MC$9=$DL32),1,0)*'4. Formulations'!$Q31</f>
        <v>0</v>
      </c>
      <c r="MD32" s="38">
        <f>IF(AND(OR(ISBLANK(MD$9),MD$9=0)=FALSE,MD$9=$DL32),1,0)*'4. Formulations'!$Q31</f>
        <v>0</v>
      </c>
      <c r="ME32" s="38">
        <f>IF(AND(OR(ISBLANK(ME$9),ME$9=0)=FALSE,ME$9=$DL32),1,0)*'4. Formulations'!$Q31</f>
        <v>0</v>
      </c>
      <c r="MF32" s="38">
        <f>IF(AND(OR(ISBLANK(MF$9),MF$9=0)=FALSE,MF$9=$DL32),1,0)*'4. Formulations'!$Q31</f>
        <v>0</v>
      </c>
    </row>
    <row r="33" spans="2:344" outlineLevel="1" x14ac:dyDescent="0.3">
      <c r="B33" s="2"/>
      <c r="C33" s="129" t="str">
        <f>IF('2. Protocols'!C32&amp;"+"&amp;'2. Protocols'!E32&amp;"+"&amp;'2. Protocols'!G32="++","",'2. Protocols'!C32&amp;"+"&amp;'2. Protocols'!E32&amp;"+"&amp;'2. Protocols'!G32)</f>
        <v/>
      </c>
      <c r="D33" s="18"/>
      <c r="F33" s="114" t="str">
        <f>IFERROR('2. Protocols'!J32*'1. General Inputs'!$J$6,"")</f>
        <v/>
      </c>
      <c r="G33" s="114" t="str">
        <f>IFERROR(MAX(F33*(1+'1. General Inputs'!$AW$16+HLOOKUP(G$7,'1. General Inputs'!$AW$10:$AY$12,ROWS('1. General Inputs'!$AU$10:$AU$12),0))+(CHOOSE(G$7,'1. General Inputs'!$J$8,'1. General Inputs'!$L$8,'1. General Inputs'!$N$8)/12)*CHOOSE(G$7,'2. Protocols'!$K32,'2. Protocols'!$L32,'2. Protocols'!$M32)+'3. ARV Substitutions'!L58,0),"")</f>
        <v/>
      </c>
      <c r="H33" s="114" t="str">
        <f>IFERROR(MAX(G33*(1+'1. General Inputs'!$AW$16+HLOOKUP(H$7,'1. General Inputs'!$AW$10:$AY$12,ROWS('1. General Inputs'!$AU$10:$AU$12),0))+(CHOOSE(H$7,'1. General Inputs'!$J$8,'1. General Inputs'!$L$8,'1. General Inputs'!$N$8)/12)*CHOOSE(H$7,'2. Protocols'!$K32,'2. Protocols'!$L32,'2. Protocols'!$M32)+'3. ARV Substitutions'!M58,0),"")</f>
        <v/>
      </c>
      <c r="I33" s="114" t="str">
        <f>IFERROR(MAX(H33*(1+'1. General Inputs'!$AW$16+HLOOKUP(I$7,'1. General Inputs'!$AW$10:$AY$12,ROWS('1. General Inputs'!$AU$10:$AU$12),0))+(CHOOSE(I$7,'1. General Inputs'!$J$8,'1. General Inputs'!$L$8,'1. General Inputs'!$N$8)/12)*CHOOSE(I$7,'2. Protocols'!$K32,'2. Protocols'!$L32,'2. Protocols'!$M32)+'3. ARV Substitutions'!N58,0),"")</f>
        <v/>
      </c>
      <c r="J33" s="114" t="str">
        <f>IFERROR(MAX(I33*(1+'1. General Inputs'!$AW$16+HLOOKUP(J$7,'1. General Inputs'!$AW$10:$AY$12,ROWS('1. General Inputs'!$AU$10:$AU$12),0))+(CHOOSE(J$7,'1. General Inputs'!$J$8,'1. General Inputs'!$L$8,'1. General Inputs'!$N$8)/12)*CHOOSE(J$7,'2. Protocols'!$K32,'2. Protocols'!$L32,'2. Protocols'!$M32)+'3. ARV Substitutions'!O58,0),"")</f>
        <v/>
      </c>
      <c r="K33" s="114" t="str">
        <f>IFERROR(MAX(J33*(1+'1. General Inputs'!$AW$16+HLOOKUP(K$7,'1. General Inputs'!$AW$10:$AY$12,ROWS('1. General Inputs'!$AU$10:$AU$12),0))+(CHOOSE(K$7,'1. General Inputs'!$J$8,'1. General Inputs'!$L$8,'1. General Inputs'!$N$8)/12)*CHOOSE(K$7,'2. Protocols'!$K32,'2. Protocols'!$L32,'2. Protocols'!$M32)+'3. ARV Substitutions'!P58,0),"")</f>
        <v/>
      </c>
      <c r="L33" s="114" t="str">
        <f>IFERROR(MAX(K33*(1+'1. General Inputs'!$AW$16+HLOOKUP(L$7,'1. General Inputs'!$AW$10:$AY$12,ROWS('1. General Inputs'!$AU$10:$AU$12),0))+(CHOOSE(L$7,'1. General Inputs'!$J$8,'1. General Inputs'!$L$8,'1. General Inputs'!$N$8)/12)*CHOOSE(L$7,'2. Protocols'!$K32,'2. Protocols'!$L32,'2. Protocols'!$M32)+'3. ARV Substitutions'!Q58,0),"")</f>
        <v/>
      </c>
      <c r="M33" s="114" t="str">
        <f>IFERROR(MAX(L33*(1+'1. General Inputs'!$AW$16+HLOOKUP(M$7,'1. General Inputs'!$AW$10:$AY$12,ROWS('1. General Inputs'!$AU$10:$AU$12),0))+(CHOOSE(M$7,'1. General Inputs'!$J$8,'1. General Inputs'!$L$8,'1. General Inputs'!$N$8)/12)*CHOOSE(M$7,'2. Protocols'!$K32,'2. Protocols'!$L32,'2. Protocols'!$M32)+'3. ARV Substitutions'!R58,0),"")</f>
        <v/>
      </c>
      <c r="N33" s="114" t="str">
        <f>IFERROR(MAX(M33*(1+'1. General Inputs'!$AW$16+HLOOKUP(N$7,'1. General Inputs'!$AW$10:$AY$12,ROWS('1. General Inputs'!$AU$10:$AU$12),0))+(CHOOSE(N$7,'1. General Inputs'!$J$8,'1. General Inputs'!$L$8,'1. General Inputs'!$N$8)/12)*CHOOSE(N$7,'2. Protocols'!$K32,'2. Protocols'!$L32,'2. Protocols'!$M32)+'3. ARV Substitutions'!S58,0),"")</f>
        <v/>
      </c>
      <c r="O33" s="114" t="str">
        <f>IFERROR(MAX(N33*(1+'1. General Inputs'!$AW$16+HLOOKUP(O$7,'1. General Inputs'!$AW$10:$AY$12,ROWS('1. General Inputs'!$AU$10:$AU$12),0))+(CHOOSE(O$7,'1. General Inputs'!$J$8,'1. General Inputs'!$L$8,'1. General Inputs'!$N$8)/12)*CHOOSE(O$7,'2. Protocols'!$K32,'2. Protocols'!$L32,'2. Protocols'!$M32)+'3. ARV Substitutions'!T58,0),"")</f>
        <v/>
      </c>
      <c r="P33" s="114" t="str">
        <f>IFERROR(MAX(O33*(1+'1. General Inputs'!$AW$16+HLOOKUP(P$7,'1. General Inputs'!$AW$10:$AY$12,ROWS('1. General Inputs'!$AU$10:$AU$12),0))+(CHOOSE(P$7,'1. General Inputs'!$J$8,'1. General Inputs'!$L$8,'1. General Inputs'!$N$8)/12)*CHOOSE(P$7,'2. Protocols'!$K32,'2. Protocols'!$L32,'2. Protocols'!$M32)+'3. ARV Substitutions'!U58,0),"")</f>
        <v/>
      </c>
      <c r="Q33" s="114" t="str">
        <f>IFERROR(MAX(P33*(1+'1. General Inputs'!$AW$16+HLOOKUP(Q$7,'1. General Inputs'!$AW$10:$AY$12,ROWS('1. General Inputs'!$AU$10:$AU$12),0))+(CHOOSE(Q$7,'1. General Inputs'!$J$8,'1. General Inputs'!$L$8,'1. General Inputs'!$N$8)/12)*CHOOSE(Q$7,'2. Protocols'!$K32,'2. Protocols'!$L32,'2. Protocols'!$M32)+'3. ARV Substitutions'!V58,0),"")</f>
        <v/>
      </c>
      <c r="R33" s="114" t="str">
        <f>IFERROR(MAX(Q33*(1+'1. General Inputs'!$AW$16+HLOOKUP(R$7,'1. General Inputs'!$AW$10:$AY$12,ROWS('1. General Inputs'!$AU$10:$AU$12),0))+(CHOOSE(R$7,'1. General Inputs'!$J$8,'1. General Inputs'!$L$8,'1. General Inputs'!$N$8)/12)*CHOOSE(R$7,'2. Protocols'!$K32,'2. Protocols'!$L32,'2. Protocols'!$M32)+'3. ARV Substitutions'!W58,0),"")</f>
        <v/>
      </c>
      <c r="S33" s="114" t="str">
        <f>IFERROR(MAX(R33*(1+'1. General Inputs'!$AW$16+HLOOKUP(S$7,'1. General Inputs'!$AW$10:$AY$12,ROWS('1. General Inputs'!$AU$10:$AU$12),0))+(CHOOSE(S$7,'1. General Inputs'!$J$8,'1. General Inputs'!$L$8,'1. General Inputs'!$N$8)/12)*CHOOSE(S$7,'2. Protocols'!$K32,'2. Protocols'!$L32,'2. Protocols'!$M32)+'3. ARV Substitutions'!X58,0),"")</f>
        <v/>
      </c>
      <c r="T33" s="114" t="str">
        <f>IFERROR(MAX(S33*(1+'1. General Inputs'!$AW$16+HLOOKUP(T$7,'1. General Inputs'!$AW$10:$AY$12,ROWS('1. General Inputs'!$AU$10:$AU$12),0))+(CHOOSE(T$7,'1. General Inputs'!$J$8,'1. General Inputs'!$L$8,'1. General Inputs'!$N$8)/12)*CHOOSE(T$7,'2. Protocols'!$K32,'2. Protocols'!$L32,'2. Protocols'!$M32)+'3. ARV Substitutions'!Y58,0),"")</f>
        <v/>
      </c>
      <c r="U33" s="114" t="str">
        <f>IFERROR(MAX(T33*(1+'1. General Inputs'!$AW$16+HLOOKUP(U$7,'1. General Inputs'!$AW$10:$AY$12,ROWS('1. General Inputs'!$AU$10:$AU$12),0))+(CHOOSE(U$7,'1. General Inputs'!$J$8,'1. General Inputs'!$L$8,'1. General Inputs'!$N$8)/12)*CHOOSE(U$7,'2. Protocols'!$K32,'2. Protocols'!$L32,'2. Protocols'!$M32)+'3. ARV Substitutions'!Z58,0),"")</f>
        <v/>
      </c>
      <c r="V33" s="114" t="str">
        <f>IFERROR(MAX(U33*(1+'1. General Inputs'!$AW$16+HLOOKUP(V$7,'1. General Inputs'!$AW$10:$AY$12,ROWS('1. General Inputs'!$AU$10:$AU$12),0))+(CHOOSE(V$7,'1. General Inputs'!$J$8,'1. General Inputs'!$L$8,'1. General Inputs'!$N$8)/12)*CHOOSE(V$7,'2. Protocols'!$K32,'2. Protocols'!$L32,'2. Protocols'!$M32)+'3. ARV Substitutions'!AA58,0),"")</f>
        <v/>
      </c>
      <c r="W33" s="114" t="str">
        <f>IFERROR(MAX(V33*(1+'1. General Inputs'!$AW$16+HLOOKUP(W$7,'1. General Inputs'!$AW$10:$AY$12,ROWS('1. General Inputs'!$AU$10:$AU$12),0))+(CHOOSE(W$7,'1. General Inputs'!$J$8,'1. General Inputs'!$L$8,'1. General Inputs'!$N$8)/12)*CHOOSE(W$7,'2. Protocols'!$K32,'2. Protocols'!$L32,'2. Protocols'!$M32)+'3. ARV Substitutions'!AB58,0),"")</f>
        <v/>
      </c>
      <c r="X33" s="114" t="str">
        <f>IFERROR(MAX(W33*(1+'1. General Inputs'!$AW$16+HLOOKUP(X$7,'1. General Inputs'!$AW$10:$AY$12,ROWS('1. General Inputs'!$AU$10:$AU$12),0))+(CHOOSE(X$7,'1. General Inputs'!$J$8,'1. General Inputs'!$L$8,'1. General Inputs'!$N$8)/12)*CHOOSE(X$7,'2. Protocols'!$K32,'2. Protocols'!$L32,'2. Protocols'!$M32)+'3. ARV Substitutions'!AC58,0),"")</f>
        <v/>
      </c>
      <c r="Y33" s="114" t="str">
        <f>IFERROR(MAX(X33*(1+'1. General Inputs'!$AW$16+HLOOKUP(Y$7,'1. General Inputs'!$AW$10:$AY$12,ROWS('1. General Inputs'!$AU$10:$AU$12),0))+(CHOOSE(Y$7,'1. General Inputs'!$J$8,'1. General Inputs'!$L$8,'1. General Inputs'!$N$8)/12)*CHOOSE(Y$7,'2. Protocols'!$K32,'2. Protocols'!$L32,'2. Protocols'!$M32)+'3. ARV Substitutions'!AD58,0),"")</f>
        <v/>
      </c>
      <c r="Z33" s="114" t="str">
        <f>IFERROR(MAX(Y33*(1+'1. General Inputs'!$AW$16+HLOOKUP(Z$7,'1. General Inputs'!$AW$10:$AY$12,ROWS('1. General Inputs'!$AU$10:$AU$12),0))+(CHOOSE(Z$7,'1. General Inputs'!$J$8,'1. General Inputs'!$L$8,'1. General Inputs'!$N$8)/12)*CHOOSE(Z$7,'2. Protocols'!$K32,'2. Protocols'!$L32,'2. Protocols'!$M32)+'3. ARV Substitutions'!AE58,0),"")</f>
        <v/>
      </c>
      <c r="AA33" s="114" t="str">
        <f>IFERROR(MAX(Z33*(1+'1. General Inputs'!$AW$16+HLOOKUP(AA$7,'1. General Inputs'!$AW$10:$AY$12,ROWS('1. General Inputs'!$AU$10:$AU$12),0))+(CHOOSE(AA$7,'1. General Inputs'!$J$8,'1. General Inputs'!$L$8,'1. General Inputs'!$N$8)/12)*CHOOSE(AA$7,'2. Protocols'!$K32,'2. Protocols'!$L32,'2. Protocols'!$M32)+'3. ARV Substitutions'!AF58,0),"")</f>
        <v/>
      </c>
      <c r="AB33" s="114" t="str">
        <f>IFERROR(MAX(AA33*(1+'1. General Inputs'!$AW$16+HLOOKUP(AB$7,'1. General Inputs'!$AW$10:$AY$12,ROWS('1. General Inputs'!$AU$10:$AU$12),0))+(CHOOSE(AB$7,'1. General Inputs'!$J$8,'1. General Inputs'!$L$8,'1. General Inputs'!$N$8)/12)*CHOOSE(AB$7,'2. Protocols'!$K32,'2. Protocols'!$L32,'2. Protocols'!$M32)+'3. ARV Substitutions'!AG58,0),"")</f>
        <v/>
      </c>
      <c r="AC33" s="114" t="str">
        <f>IFERROR(MAX(AB33*(1+'1. General Inputs'!$AW$16+HLOOKUP(AC$7,'1. General Inputs'!$AW$10:$AY$12,ROWS('1. General Inputs'!$AU$10:$AU$12),0))+(CHOOSE(AC$7,'1. General Inputs'!$J$8,'1. General Inputs'!$L$8,'1. General Inputs'!$N$8)/12)*CHOOSE(AC$7,'2. Protocols'!$K32,'2. Protocols'!$L32,'2. Protocols'!$M32)+'3. ARV Substitutions'!AH58,0),"")</f>
        <v/>
      </c>
      <c r="AD33" s="114" t="str">
        <f>IFERROR(MAX(AC33*(1+'1. General Inputs'!$AW$16+HLOOKUP(AD$7,'1. General Inputs'!$AW$10:$AY$12,ROWS('1. General Inputs'!$AU$10:$AU$12),0))+(CHOOSE(AD$7,'1. General Inputs'!$J$8,'1. General Inputs'!$L$8,'1. General Inputs'!$N$8)/12)*CHOOSE(AD$7,'2. Protocols'!$K32,'2. Protocols'!$L32,'2. Protocols'!$M32)+'3. ARV Substitutions'!AI58,0),"")</f>
        <v/>
      </c>
      <c r="AE33" s="114" t="str">
        <f>IFERROR(MAX(AD33*(1+'1. General Inputs'!$AW$16+HLOOKUP(AE$7,'1. General Inputs'!$AW$10:$AY$12,ROWS('1. General Inputs'!$AU$10:$AU$12),0))+(CHOOSE(AE$7,'1. General Inputs'!$J$8,'1. General Inputs'!$L$8,'1. General Inputs'!$N$8)/12)*CHOOSE(AE$7,'2. Protocols'!$K32,'2. Protocols'!$L32,'2. Protocols'!$M32)+'3. ARV Substitutions'!AJ58,0),"")</f>
        <v/>
      </c>
      <c r="AF33" s="114" t="str">
        <f>IFERROR(MAX(AE33*(1+'1. General Inputs'!$AW$16+HLOOKUP(AF$7,'1. General Inputs'!$AW$10:$AY$12,ROWS('1. General Inputs'!$AU$10:$AU$12),0))+(CHOOSE(AF$7,'1. General Inputs'!$J$8,'1. General Inputs'!$L$8,'1. General Inputs'!$N$8)/12)*CHOOSE(AF$7,'2. Protocols'!$K32,'2. Protocols'!$L32,'2. Protocols'!$M32)+'3. ARV Substitutions'!AK58,0),"")</f>
        <v/>
      </c>
      <c r="AG33" s="114" t="str">
        <f>IFERROR(MAX(AF33*(1+'1. General Inputs'!$AW$16+HLOOKUP(AG$7,'1. General Inputs'!$AW$10:$AY$12,ROWS('1. General Inputs'!$AU$10:$AU$12),0))+(CHOOSE(AG$7,'1. General Inputs'!$J$8,'1. General Inputs'!$L$8,'1. General Inputs'!$N$8)/12)*CHOOSE(AG$7,'2. Protocols'!$K32,'2. Protocols'!$L32,'2. Protocols'!$M32)+'3. ARV Substitutions'!AL58,0),"")</f>
        <v/>
      </c>
      <c r="AH33" s="114" t="str">
        <f>IFERROR(MAX(AG33*(1+'1. General Inputs'!$AW$16+HLOOKUP(AH$7,'1. General Inputs'!$AW$10:$AY$12,ROWS('1. General Inputs'!$AU$10:$AU$12),0))+(CHOOSE(AH$7,'1. General Inputs'!$J$8,'1. General Inputs'!$L$8,'1. General Inputs'!$N$8)/12)*CHOOSE(AH$7,'2. Protocols'!$K32,'2. Protocols'!$L32,'2. Protocols'!$M32)+'3. ARV Substitutions'!AM58,0),"")</f>
        <v/>
      </c>
      <c r="AI33" s="114" t="str">
        <f>IFERROR(MAX(AH33*(1+'1. General Inputs'!$AW$16+HLOOKUP(AI$7,'1. General Inputs'!$AW$10:$AY$12,ROWS('1. General Inputs'!$AU$10:$AU$12),0))+(CHOOSE(AI$7,'1. General Inputs'!$J$8,'1. General Inputs'!$L$8,'1. General Inputs'!$N$8)/12)*CHOOSE(AI$7,'2. Protocols'!$K32,'2. Protocols'!$L32,'2. Protocols'!$M32)+'3. ARV Substitutions'!AN58,0),"")</f>
        <v/>
      </c>
      <c r="AJ33" s="114" t="str">
        <f>IFERROR(MAX(AI33*(1+'1. General Inputs'!$AW$16+HLOOKUP(AJ$7,'1. General Inputs'!$AW$10:$AY$12,ROWS('1. General Inputs'!$AU$10:$AU$12),0))+(CHOOSE(AJ$7,'1. General Inputs'!$J$8,'1. General Inputs'!$L$8,'1. General Inputs'!$N$8)/12)*CHOOSE(AJ$7,'2. Protocols'!$K32,'2. Protocols'!$L32,'2. Protocols'!$M32)+'3. ARV Substitutions'!AO58,0),"")</f>
        <v/>
      </c>
      <c r="AK33" s="114" t="str">
        <f>IFERROR(MAX(AJ33*(1+'1. General Inputs'!$AW$16+HLOOKUP(AK$7,'1. General Inputs'!$AW$10:$AY$12,ROWS('1. General Inputs'!$AU$10:$AU$12),0))+(CHOOSE(AK$7,'1. General Inputs'!$J$8,'1. General Inputs'!$L$8,'1. General Inputs'!$N$8)/12)*CHOOSE(AK$7,'2. Protocols'!$K32,'2. Protocols'!$L32,'2. Protocols'!$M32)+'3. ARV Substitutions'!AP58,0),"")</f>
        <v/>
      </c>
      <c r="AL33" s="114" t="str">
        <f>IFERROR(MAX(AK33*(1+'1. General Inputs'!$AW$16+HLOOKUP(AL$7,'1. General Inputs'!$AW$10:$AY$12,ROWS('1. General Inputs'!$AU$10:$AU$12),0))+(CHOOSE(AL$7,'1. General Inputs'!$J$8,'1. General Inputs'!$L$8,'1. General Inputs'!$N$8)/12)*CHOOSE(AL$7,'2. Protocols'!$K32,'2. Protocols'!$L32,'2. Protocols'!$M32)+'3. ARV Substitutions'!AQ58,0),"")</f>
        <v/>
      </c>
      <c r="AM33" s="114" t="str">
        <f>IFERROR(MAX(AL33*(1+'1. General Inputs'!$AW$16+HLOOKUP(AM$7,'1. General Inputs'!$AW$10:$AY$12,ROWS('1. General Inputs'!$AU$10:$AU$12),0))+(CHOOSE(AM$7,'1. General Inputs'!$J$8,'1. General Inputs'!$L$8,'1. General Inputs'!$N$8)/12)*CHOOSE(AM$7,'2. Protocols'!$K32,'2. Protocols'!$L32,'2. Protocols'!$M32)+'3. ARV Substitutions'!AR58,0),"")</f>
        <v/>
      </c>
      <c r="AN33" s="114" t="str">
        <f>IFERROR(MAX(AM33*(1+'1. General Inputs'!$AW$16+HLOOKUP(AN$7,'1. General Inputs'!$AW$10:$AY$12,ROWS('1. General Inputs'!$AU$10:$AU$12),0))+(CHOOSE(AN$7,'1. General Inputs'!$J$8,'1. General Inputs'!$L$8,'1. General Inputs'!$N$8)/12)*CHOOSE(AN$7,'2. Protocols'!$K32,'2. Protocols'!$L32,'2. Protocols'!$M32)+'3. ARV Substitutions'!AS58,0),"")</f>
        <v/>
      </c>
      <c r="AO33" s="114" t="str">
        <f>IFERROR(MAX(AN33*(1+'1. General Inputs'!$AW$16+HLOOKUP(AO$7,'1. General Inputs'!$AW$10:$AY$12,ROWS('1. General Inputs'!$AU$10:$AU$12),0))+(CHOOSE(AO$7,'1. General Inputs'!$J$8,'1. General Inputs'!$L$8,'1. General Inputs'!$N$8)/12)*CHOOSE(AO$7,'2. Protocols'!$K32,'2. Protocols'!$L32,'2. Protocols'!$M32)+'3. ARV Substitutions'!AT58,0),"")</f>
        <v/>
      </c>
      <c r="AP33" s="114" t="str">
        <f>IFERROR(MAX(AO33*(1+'1. General Inputs'!$AW$16+HLOOKUP(AP$7,'1. General Inputs'!$AW$10:$AY$12,ROWS('1. General Inputs'!$AU$10:$AU$12),0))+(CHOOSE(AP$7,'1. General Inputs'!$J$8,'1. General Inputs'!$L$8,'1. General Inputs'!$N$8)/12)*CHOOSE(AP$7,'2. Protocols'!$K32,'2. Protocols'!$L32,'2. Protocols'!$M32)+'3. ARV Substitutions'!AU58,0),"")</f>
        <v/>
      </c>
      <c r="BZ33" s="88" t="e">
        <f t="shared" si="11"/>
        <v>#VALUE!</v>
      </c>
      <c r="CA33" s="88" t="e">
        <f t="shared" si="12"/>
        <v>#VALUE!</v>
      </c>
      <c r="CB33" s="88" t="e">
        <f t="shared" si="13"/>
        <v>#VALUE!</v>
      </c>
      <c r="CC33" s="88" t="e">
        <f t="shared" si="14"/>
        <v>#VALUE!</v>
      </c>
      <c r="CD33" s="88" t="e">
        <f t="shared" si="15"/>
        <v>#VALUE!</v>
      </c>
      <c r="CE33" s="88" t="e">
        <f t="shared" si="16"/>
        <v>#VALUE!</v>
      </c>
      <c r="CF33" s="88" t="e">
        <f t="shared" si="17"/>
        <v>#VALUE!</v>
      </c>
      <c r="CG33" s="88" t="e">
        <f t="shared" si="18"/>
        <v>#VALUE!</v>
      </c>
      <c r="CH33" s="88" t="e">
        <f t="shared" si="19"/>
        <v>#VALUE!</v>
      </c>
      <c r="CI33" s="88" t="e">
        <f t="shared" si="20"/>
        <v>#VALUE!</v>
      </c>
      <c r="CJ33" s="88" t="e">
        <f t="shared" si="21"/>
        <v>#VALUE!</v>
      </c>
      <c r="CK33" s="88" t="e">
        <f t="shared" si="22"/>
        <v>#VALUE!</v>
      </c>
      <c r="CL33" s="88" t="e">
        <f t="shared" si="23"/>
        <v>#VALUE!</v>
      </c>
      <c r="CM33" s="88" t="e">
        <f t="shared" si="24"/>
        <v>#VALUE!</v>
      </c>
      <c r="CN33" s="88" t="e">
        <f t="shared" si="25"/>
        <v>#VALUE!</v>
      </c>
      <c r="CO33" s="88" t="e">
        <f t="shared" si="26"/>
        <v>#VALUE!</v>
      </c>
      <c r="CP33" s="88" t="e">
        <f t="shared" si="27"/>
        <v>#VALUE!</v>
      </c>
      <c r="CQ33" s="88" t="e">
        <f t="shared" si="28"/>
        <v>#VALUE!</v>
      </c>
      <c r="CR33" s="88" t="e">
        <f t="shared" si="29"/>
        <v>#VALUE!</v>
      </c>
      <c r="CS33" s="88" t="e">
        <f t="shared" si="30"/>
        <v>#VALUE!</v>
      </c>
      <c r="CT33" s="88" t="e">
        <f t="shared" si="31"/>
        <v>#VALUE!</v>
      </c>
      <c r="CU33" s="88" t="e">
        <f t="shared" si="32"/>
        <v>#VALUE!</v>
      </c>
      <c r="CV33" s="88" t="e">
        <f t="shared" si="33"/>
        <v>#VALUE!</v>
      </c>
      <c r="CW33" s="88" t="e">
        <f t="shared" si="34"/>
        <v>#VALUE!</v>
      </c>
      <c r="CX33" s="88" t="e">
        <f t="shared" si="35"/>
        <v>#VALUE!</v>
      </c>
      <c r="CY33" s="88" t="e">
        <f t="shared" si="36"/>
        <v>#VALUE!</v>
      </c>
      <c r="CZ33" s="88" t="e">
        <f t="shared" si="37"/>
        <v>#VALUE!</v>
      </c>
      <c r="DA33" s="88" t="e">
        <f t="shared" si="38"/>
        <v>#VALUE!</v>
      </c>
      <c r="DB33" s="88" t="e">
        <f t="shared" si="39"/>
        <v>#VALUE!</v>
      </c>
      <c r="DC33" s="88" t="e">
        <f t="shared" si="40"/>
        <v>#VALUE!</v>
      </c>
      <c r="DD33" s="88" t="e">
        <f t="shared" si="41"/>
        <v>#VALUE!</v>
      </c>
      <c r="DE33" s="88" t="e">
        <f t="shared" si="42"/>
        <v>#VALUE!</v>
      </c>
      <c r="DF33" s="88" t="e">
        <f t="shared" si="43"/>
        <v>#VALUE!</v>
      </c>
      <c r="DG33" s="88" t="e">
        <f t="shared" si="44"/>
        <v>#VALUE!</v>
      </c>
      <c r="DH33" s="88" t="e">
        <f t="shared" si="45"/>
        <v>#VALUE!</v>
      </c>
      <c r="DI33" s="88" t="e">
        <f t="shared" si="46"/>
        <v>#VALUE!</v>
      </c>
      <c r="DK33" s="27" t="str">
        <f>CONCATENATE('2. Protocols'!C32, '2. Protocols'!D32, '2. Protocols'!E32)</f>
        <v>+</v>
      </c>
      <c r="DL33" s="27" t="str">
        <f>CONCATENATE('2. Protocols'!C32, '2. Protocols'!D32, '2. Protocols'!E32, '2. Protocols'!F32, '2. Protocols'!G32,)</f>
        <v>++</v>
      </c>
      <c r="DN33" s="38">
        <f>IF(AND(OR(ISBLANK(DN$9),DN$9=0)=FALSE,OR(DN$9='2. Protocols'!$C32,DN$9='2. Protocols'!$E32,DN$9='2. Protocols'!$G32)),1,0)*'4. Formulations'!$I32</f>
        <v>0</v>
      </c>
      <c r="DO33" s="38">
        <f>IF(AND(OR(ISBLANK(DO$9),DO$9=0)=FALSE,OR(DO$9='2. Protocols'!$C32,DO$9='2. Protocols'!$E32,DO$9='2. Protocols'!$G32)),1,0)*'4. Formulations'!$I32</f>
        <v>0</v>
      </c>
      <c r="DP33" s="38">
        <f>IF(AND(OR(ISBLANK(DP$9),DP$9=0)=FALSE,OR(DP$9='2. Protocols'!$C32,DP$9='2. Protocols'!$E32,DP$9='2. Protocols'!$G32)),1,0)*'4. Formulations'!$I32</f>
        <v>0</v>
      </c>
      <c r="DQ33" s="38">
        <f>IF(AND(OR(ISBLANK(DQ$9),DQ$9=0)=FALSE,OR(DQ$9='2. Protocols'!$C32,DQ$9='2. Protocols'!$E32,DQ$9='2. Protocols'!$G32)),1,0)*'4. Formulations'!$I32</f>
        <v>0</v>
      </c>
      <c r="DR33" s="38">
        <f>IF(AND(OR(ISBLANK(DR$9),DR$9=0)=FALSE,OR(DR$9='2. Protocols'!$C32,DR$9='2. Protocols'!$E32,DR$9='2. Protocols'!$G32)),1,0)*'4. Formulations'!$I32</f>
        <v>0</v>
      </c>
      <c r="DS33" s="38">
        <f>IF(AND(OR(ISBLANK(DS$9),DS$9=0)=FALSE,OR(DS$9='2. Protocols'!$C32,DS$9='2. Protocols'!$E32,DS$9='2. Protocols'!$G32)),1,0)*'4. Formulations'!$I32</f>
        <v>0</v>
      </c>
      <c r="DT33" s="38">
        <f>IF(AND(OR(ISBLANK(DT$9),DT$9=0)=FALSE,OR(DT$9='2. Protocols'!$C32,DT$9='2. Protocols'!$E32,DT$9='2. Protocols'!$G32)),1,0)*'4. Formulations'!$I32</f>
        <v>0</v>
      </c>
      <c r="DU33" s="38">
        <f>IF(AND(OR(ISBLANK(DU$9),DU$9=0)=FALSE,OR(DU$9='2. Protocols'!$C32,DU$9='2. Protocols'!$E32,DU$9='2. Protocols'!$G32)),1,0)*'4. Formulations'!$I32</f>
        <v>0</v>
      </c>
      <c r="DV33" s="38">
        <f>IF(AND(OR(ISBLANK(DV$9),DV$9=0)=FALSE,OR(DV$9='2. Protocols'!$C32,DV$9='2. Protocols'!$E32,DV$9='2. Protocols'!$G32)),1,0)*'4. Formulations'!$I32</f>
        <v>0</v>
      </c>
      <c r="DW33" s="38">
        <f>IF(AND(OR(ISBLANK(DW$9),DW$9=0)=FALSE,OR(DW$9='2. Protocols'!$C32,DW$9='2. Protocols'!$E32,DW$9='2. Protocols'!$G32)),1,0)*'4. Formulations'!$I32</f>
        <v>0</v>
      </c>
      <c r="DX33" s="38">
        <f>IF(AND(OR(ISBLANK(DX$9),DX$9=0)=FALSE,OR(DX$9='2. Protocols'!$C32,DX$9='2. Protocols'!$E32,DX$9='2. Protocols'!$G32)),1,0)*'4. Formulations'!$I32</f>
        <v>0</v>
      </c>
      <c r="DY33" s="38">
        <f>IF(AND(OR(ISBLANK(DY$9),DY$9=0)=FALSE,OR(DY$9='2. Protocols'!$C32,DY$9='2. Protocols'!$E32,DY$9='2. Protocols'!$G32)),1,0)*'4. Formulations'!$I32</f>
        <v>0</v>
      </c>
      <c r="DZ33" s="38">
        <f>IF(AND(OR(ISBLANK(DZ$9),DZ$9=0)=FALSE,OR(DZ$9='2. Protocols'!$C32,DZ$9='2. Protocols'!$E32,DZ$9='2. Protocols'!$G32)),1,0)*'4. Formulations'!$I32</f>
        <v>0</v>
      </c>
      <c r="EA33" s="38">
        <f>IF(AND(OR(ISBLANK(EA$9),EA$9=0)=FALSE,OR(EA$9='2. Protocols'!$C32,EA$9='2. Protocols'!$E32,EA$9='2. Protocols'!$G32)),1,0)*'4. Formulations'!$I32</f>
        <v>0</v>
      </c>
      <c r="EB33" s="38">
        <f>IF(AND(OR(ISBLANK(EB$9),EB$9=0)=FALSE,OR(EB$9='2. Protocols'!$C32,EB$9='2. Protocols'!$E32,EB$9='2. Protocols'!$G32)),1,0)*'4. Formulations'!$I32</f>
        <v>0</v>
      </c>
      <c r="EC33" s="38">
        <f>IF(AND(OR(ISBLANK(EC$9),EC$9=0)=FALSE,OR(EC$9='2. Protocols'!$C32,EC$9='2. Protocols'!$E32,EC$9='2. Protocols'!$G32)),1,0)*'4. Formulations'!$I32</f>
        <v>0</v>
      </c>
      <c r="ED33" s="38">
        <f>IF(AND(OR(ISBLANK(ED$9),ED$9=0)=FALSE,OR(ED$9='2. Protocols'!$C32,ED$9='2. Protocols'!$E32,ED$9='2. Protocols'!$G32)),1,0)*'4. Formulations'!$I32</f>
        <v>0</v>
      </c>
      <c r="EE33" s="38">
        <f>IF(AND(OR(ISBLANK(EE$9),EE$9=0)=FALSE,OR(EE$9='2. Protocols'!$C32,EE$9='2. Protocols'!$E32,EE$9='2. Protocols'!$G32)),1,0)*'4. Formulations'!$I32</f>
        <v>0</v>
      </c>
      <c r="EF33" s="38">
        <f>IF(AND(OR(ISBLANK(EF$9),EF$9=0)=FALSE,OR(EF$9='2. Protocols'!$C32,EF$9='2. Protocols'!$E32,EF$9='2. Protocols'!$G32)),1,0)*'4. Formulations'!$I32</f>
        <v>0</v>
      </c>
      <c r="EG33" s="38">
        <f>IF(AND(OR(ISBLANK(EG$9),EG$9=0)=FALSE,OR(EG$9='2. Protocols'!$C32,EG$9='2. Protocols'!$E32,EG$9='2. Protocols'!$G32)),1,0)*'4. Formulations'!$I32</f>
        <v>0</v>
      </c>
      <c r="EH33" s="38">
        <f>IF(AND(OR(ISBLANK(EH$9),EH$9=0)=FALSE,OR(EH$9='2. Protocols'!$C32,EH$9='2. Protocols'!$E32,EH$9='2. Protocols'!$G32)),1,0)*'4. Formulations'!$I32</f>
        <v>0</v>
      </c>
      <c r="EI33" s="38">
        <f>IF(AND(OR(ISBLANK(EI$9),EI$9=0)=FALSE,OR(EI$9='2. Protocols'!$C32,EI$9='2. Protocols'!$E32,EI$9='2. Protocols'!$G32)),1,0)*'4. Formulations'!$I32</f>
        <v>0</v>
      </c>
      <c r="EK33" s="38">
        <f>IF(AND(OR(ISBLANK(EK$9),EK$9=0)=FALSE,EK$9=$DK33),1,0)*'4. Formulations'!$J32</f>
        <v>0</v>
      </c>
      <c r="EL33" s="38">
        <f>IF(AND(OR(ISBLANK(EL$9),EL$9=0)=FALSE,EL$9=$DK33),1,0)*'4. Formulations'!$J32</f>
        <v>0</v>
      </c>
      <c r="EM33" s="38">
        <f>IF(AND(OR(ISBLANK(EM$9),EM$9=0)=FALSE,EM$9=$DK33),1,0)*'4. Formulations'!$J32</f>
        <v>0</v>
      </c>
      <c r="EN33" s="38">
        <f>IF(AND(OR(ISBLANK(EN$9),EN$9=0)=FALSE,EN$9=$DK33),1,0)*'4. Formulations'!$J32</f>
        <v>0</v>
      </c>
      <c r="EO33" s="38">
        <f>IF(AND(OR(ISBLANK(EO$9),EO$9=0)=FALSE,EO$9=$DK33),1,0)*'4. Formulations'!$J32</f>
        <v>0</v>
      </c>
      <c r="EP33" s="38">
        <f>IF(AND(OR(ISBLANK(EP$9),EP$9=0)=FALSE,EP$9=$DK33),1,0)*'4. Formulations'!$J32</f>
        <v>0</v>
      </c>
      <c r="EQ33" s="38">
        <f>IF(AND(OR(ISBLANK(EQ$9),EQ$9=0)=FALSE,EQ$9=$DK33),1,0)*'4. Formulations'!$J32</f>
        <v>0</v>
      </c>
      <c r="ER33" s="38">
        <f>IF(AND(OR(ISBLANK(ER$9),ER$9=0)=FALSE,ER$9=$DK33),1,0)*'4. Formulations'!$J32</f>
        <v>0</v>
      </c>
      <c r="ES33" s="38">
        <f>IF(AND(OR(ISBLANK(ES$9),ES$9=0)=FALSE,ES$9=$DK33),1,0)*'4. Formulations'!$J32</f>
        <v>0</v>
      </c>
      <c r="ET33" s="38">
        <f>IF(AND(OR(ISBLANK(ET$9),ET$9=0)=FALSE,ET$9=$DK33),1,0)*'4. Formulations'!$J32</f>
        <v>0</v>
      </c>
      <c r="EU33" s="38">
        <f>IF(AND(OR(ISBLANK(EU$9),EU$9=0)=FALSE,EU$9=$DK33),1,0)*'4. Formulations'!$J32</f>
        <v>0</v>
      </c>
      <c r="EV33" s="38">
        <f>IF(AND(OR(ISBLANK(EV$9),EV$9=0)=FALSE,EV$9=$DK33),1,0)*'4. Formulations'!$J32</f>
        <v>0</v>
      </c>
      <c r="EW33" s="38">
        <f>IF(AND(OR(ISBLANK(EW$9),EW$9=0)=FALSE,EW$9=$DK33),1,0)*'4. Formulations'!$J32</f>
        <v>0</v>
      </c>
      <c r="EY33" s="38">
        <f>IF(AND(OR(ISBLANK(EY$9),EY$9=0)=FALSE,SUM($EK33:$EW33)&gt;0,EY$9='2. Protocols'!$G32),1,0)*'4. Formulations'!$J32</f>
        <v>0</v>
      </c>
      <c r="EZ33" s="38">
        <f>IF(AND(OR(ISBLANK(EZ$9),EZ$9=0)=FALSE,SUM($EK33:$EW33)&gt;0,EZ$9='2. Protocols'!$G32),1,0)*'4. Formulations'!$J32</f>
        <v>0</v>
      </c>
      <c r="FA33" s="38">
        <f>IF(AND(OR(ISBLANK(FA$9),FA$9=0)=FALSE,SUM($EK33:$EW33)&gt;0,FA$9='2. Protocols'!$G32),1,0)*'4. Formulations'!$J32</f>
        <v>0</v>
      </c>
      <c r="FB33" s="38">
        <f>IF(AND(OR(ISBLANK(FB$9),FB$9=0)=FALSE,SUM($EK33:$EW33)&gt;0,FB$9='2. Protocols'!$G32),1,0)*'4. Formulations'!$J32</f>
        <v>0</v>
      </c>
      <c r="FC33" s="38">
        <f>IF(AND(OR(ISBLANK(FC$9),FC$9=0)=FALSE,SUM($EK33:$EW33)&gt;0,FC$9='2. Protocols'!$G32),1,0)*'4. Formulations'!$J32</f>
        <v>0</v>
      </c>
      <c r="FD33" s="38">
        <f>IF(AND(OR(ISBLANK(FD$9),FD$9=0)=FALSE,SUM($EK33:$EW33)&gt;0,FD$9='2. Protocols'!$G32),1,0)*'4. Formulations'!$J32</f>
        <v>0</v>
      </c>
      <c r="FE33" s="38">
        <f>IF(AND(OR(ISBLANK(FE$9),FE$9=0)=FALSE,SUM($EK33:$EW33)&gt;0,FE$9='2. Protocols'!$G32),1,0)*'4. Formulations'!$J32</f>
        <v>0</v>
      </c>
      <c r="FF33" s="38">
        <f>IF(AND(OR(ISBLANK(FF$9),FF$9=0)=FALSE,SUM($EK33:$EW33)&gt;0,FF$9='2. Protocols'!$G32),1,0)*'4. Formulations'!$J32</f>
        <v>0</v>
      </c>
      <c r="FG33" s="38">
        <f>IF(AND(OR(ISBLANK(FG$9),FG$9=0)=FALSE,SUM($EK33:$EW33)&gt;0,FG$9='2. Protocols'!$G32),1,0)*'4. Formulations'!$J32</f>
        <v>0</v>
      </c>
      <c r="FH33" s="38">
        <f>IF(AND(OR(ISBLANK(FH$9),FH$9=0)=FALSE,SUM($EK33:$EW33)&gt;0,FH$9='2. Protocols'!$G32),1,0)*'4. Formulations'!$J32</f>
        <v>0</v>
      </c>
      <c r="FI33" s="38">
        <f>IF(AND(OR(ISBLANK(FI$9),FI$9=0)=FALSE,SUM($EK33:$EW33)&gt;0,FI$9='2. Protocols'!$G32),1,0)*'4. Formulations'!$J32</f>
        <v>0</v>
      </c>
      <c r="FJ33" s="38">
        <f>IF(AND(OR(ISBLANK(FJ$9),FJ$9=0)=FALSE,SUM($EK33:$EW33)&gt;0,FJ$9='2. Protocols'!$G32),1,0)*'4. Formulations'!$J32</f>
        <v>0</v>
      </c>
      <c r="FK33" s="38">
        <f>IF(AND(OR(ISBLANK(FK$9),FK$9=0)=FALSE,SUM($EK33:$EW33)&gt;0,FK$9='2. Protocols'!$G32),1,0)*'4. Formulations'!$J32</f>
        <v>0</v>
      </c>
      <c r="FL33" s="38">
        <f>IF(AND(OR(ISBLANK(FL$9),FL$9=0)=FALSE,SUM($EK33:$EW33)&gt;0,FL$9='2. Protocols'!$G32),1,0)*'4. Formulations'!$J32</f>
        <v>0</v>
      </c>
      <c r="FM33" s="38">
        <f>IF(AND(OR(ISBLANK(FM$9),FM$9=0)=FALSE,SUM($EK33:$EW33)&gt;0,FM$9='2. Protocols'!$G32),1,0)*'4. Formulations'!$J32</f>
        <v>0</v>
      </c>
      <c r="FN33" s="38">
        <f>IF(AND(OR(ISBLANK(FN$9),FN$9=0)=FALSE,SUM($EK33:$EW33)&gt;0,FN$9='2. Protocols'!$G32),1,0)*'4. Formulations'!$J32</f>
        <v>0</v>
      </c>
      <c r="FO33" s="38">
        <f>IF(AND(OR(ISBLANK(FO$9),FO$9=0)=FALSE,SUM($EK33:$EW33)&gt;0,FO$9='2. Protocols'!$G32),1,0)*'4. Formulations'!$J32</f>
        <v>0</v>
      </c>
      <c r="FP33" s="38">
        <f>IF(AND(OR(ISBLANK(FP$9),FP$9=0)=FALSE,SUM($EK33:$EW33)&gt;0,FP$9='2. Protocols'!$G32),1,0)*'4. Formulations'!$J32</f>
        <v>0</v>
      </c>
      <c r="FQ33" s="38">
        <f>IF(AND(OR(ISBLANK(FQ$9),FQ$9=0)=FALSE,SUM($EK33:$EW33)&gt;0,FQ$9='2. Protocols'!$G32),1,0)*'4. Formulations'!$J32</f>
        <v>0</v>
      </c>
      <c r="FR33" s="38">
        <f>IF(AND(OR(ISBLANK(FR$9),FR$9=0)=FALSE,SUM($EK33:$EW33)&gt;0,FR$9='2. Protocols'!$G32),1,0)*'4. Formulations'!$J32</f>
        <v>0</v>
      </c>
      <c r="FS33" s="38">
        <f>IF(AND(OR(ISBLANK(FS$9),FS$9=0)=FALSE,SUM($EK33:$EW33)&gt;0,FS$9='2. Protocols'!$G32),1,0)*'4. Formulations'!$J32</f>
        <v>0</v>
      </c>
      <c r="FT33" s="38">
        <f>IF(AND(OR(ISBLANK(FT$9),FT$9=0)=FALSE,SUM($EK33:$EW33)&gt;0,FT$9='2. Protocols'!$G32),1,0)*'4. Formulations'!$J32</f>
        <v>0</v>
      </c>
      <c r="FV33" s="38">
        <f>IF(AND(OR(ISBLANK(EY$9),EY$9=0)=FALSE,FV$9=$DL33),1,0)*'4. Formulations'!$K32</f>
        <v>0</v>
      </c>
      <c r="FW33" s="38">
        <f>IF(AND(OR(ISBLANK(EZ$9),EZ$9=0)=FALSE,FW$9=$DL33),1,0)*'4. Formulations'!$K32</f>
        <v>0</v>
      </c>
      <c r="FX33" s="38">
        <f>IF(AND(OR(ISBLANK(FA$9),FA$9=0)=FALSE,FX$9=$DL33),1,0)*'4. Formulations'!$K32</f>
        <v>0</v>
      </c>
      <c r="FY33" s="38">
        <f>IF(AND(OR(ISBLANK(FB$9),FB$9=0)=FALSE,FY$9=$DL33),1,0)*'4. Formulations'!$K32</f>
        <v>0</v>
      </c>
      <c r="FZ33" s="38">
        <f>IF(AND(OR(ISBLANK(FC$9),FC$9=0)=FALSE,FZ$9=$DL33),1,0)*'4. Formulations'!$K32</f>
        <v>0</v>
      </c>
      <c r="GA33" s="38">
        <f>IF(AND(OR(ISBLANK(FD$9),FD$9=0)=FALSE,GA$9=$DL33),1,0)*'4. Formulations'!$K32</f>
        <v>0</v>
      </c>
      <c r="GB33" s="38">
        <f>IF(AND(OR(ISBLANK(FE$9),FE$9=0)=FALSE,GB$9=$DL33),1,0)*'4. Formulations'!$K32</f>
        <v>0</v>
      </c>
      <c r="GC33" s="38">
        <f>IF(AND(OR(ISBLANK(FF$9),FF$9=0)=FALSE,GC$9=$DL33),1,0)*'4. Formulations'!$K32</f>
        <v>0</v>
      </c>
      <c r="GD33" s="38">
        <f>IF(AND(OR(ISBLANK(FG$9),FG$9=0)=FALSE,GD$9=$DL33),1,0)*'4. Formulations'!$K32</f>
        <v>0</v>
      </c>
      <c r="GE33" s="38">
        <f>IF(AND(OR(ISBLANK(FH$9),FH$9=0)=FALSE,GE$9=$DL33),1,0)*'4. Formulations'!$K32</f>
        <v>0</v>
      </c>
      <c r="GF33" s="38">
        <f>IF(AND(OR(ISBLANK(FI$9),FI$9=0)=FALSE,GF$9=$DL33),1,0)*'4. Formulations'!$K32</f>
        <v>0</v>
      </c>
      <c r="GG33" s="38">
        <f>IF(AND(OR(ISBLANK(FJ$9),FJ$9=0)=FALSE,GG$9=$DL33),1,0)*'4. Formulations'!$K32</f>
        <v>0</v>
      </c>
      <c r="GH33" s="38">
        <f>IF(AND(OR(ISBLANK(FK$9),FK$9=0)=FALSE,GH$9=$DL33),1,0)*'4. Formulations'!$K32</f>
        <v>0</v>
      </c>
      <c r="GI33" s="38">
        <f>IF(AND(OR(ISBLANK(FL$9),FL$9=0)=FALSE,GI$9=$DL33),1,0)*'4. Formulations'!$K32</f>
        <v>0</v>
      </c>
      <c r="GJ33" s="38">
        <f>IF(AND(OR(ISBLANK(FM$9),FM$9=0)=FALSE,GJ$9=$DL33),1,0)*'4. Formulations'!$K32</f>
        <v>0</v>
      </c>
      <c r="GL33" s="38">
        <f>IF(AND(OR(ISBLANK(GL$9),GL$9=0)=FALSE,OR(GL$9='2. Protocols'!$C32,GL$9='2. Protocols'!$E32,GL$9='2. Protocols'!$G32)),1,0)*'4. Formulations'!$L32</f>
        <v>0</v>
      </c>
      <c r="GM33" s="38">
        <f>IF(AND(OR(ISBLANK(GM$9),GM$9=0)=FALSE,OR(GM$9='2. Protocols'!$C32,GM$9='2. Protocols'!$E32,GM$9='2. Protocols'!$G32)),1,0)*'4. Formulations'!$L32</f>
        <v>0</v>
      </c>
      <c r="GN33" s="38">
        <f>IF(AND(OR(ISBLANK(GN$9),GN$9=0)=FALSE,OR(GN$9='2. Protocols'!$C32,GN$9='2. Protocols'!$E32,GN$9='2. Protocols'!$G32)),1,0)*'4. Formulations'!$L32</f>
        <v>0</v>
      </c>
      <c r="GO33" s="38">
        <f>IF(AND(OR(ISBLANK(GO$9),GO$9=0)=FALSE,OR(GO$9='2. Protocols'!$C32,GO$9='2. Protocols'!$E32,GO$9='2. Protocols'!$G32)),1,0)*'4. Formulations'!$L32</f>
        <v>0</v>
      </c>
      <c r="GP33" s="38">
        <f>IF(AND(OR(ISBLANK(GP$9),GP$9=0)=FALSE,OR(GP$9='2. Protocols'!$C32,GP$9='2. Protocols'!$E32,GP$9='2. Protocols'!$G32)),1,0)*'4. Formulations'!$L32</f>
        <v>0</v>
      </c>
      <c r="GQ33" s="38">
        <f>IF(AND(OR(ISBLANK(GQ$9),GQ$9=0)=FALSE,OR(GQ$9='2. Protocols'!$C32,GQ$9='2. Protocols'!$E32,GQ$9='2. Protocols'!$G32)),1,0)*'4. Formulations'!$L32</f>
        <v>0</v>
      </c>
      <c r="GR33" s="38">
        <f>IF(AND(OR(ISBLANK(GR$9),GR$9=0)=FALSE,OR(GR$9='2. Protocols'!$C32,GR$9='2. Protocols'!$E32,GR$9='2. Protocols'!$G32)),1,0)*'4. Formulations'!$L32</f>
        <v>0</v>
      </c>
      <c r="GS33" s="38">
        <f>IF(AND(OR(ISBLANK(GS$9),GS$9=0)=FALSE,OR(GS$9='2. Protocols'!$C32,GS$9='2. Protocols'!$E32,GS$9='2. Protocols'!$G32)),1,0)*'4. Formulations'!$L32</f>
        <v>0</v>
      </c>
      <c r="GT33" s="38">
        <f>IF(AND(OR(ISBLANK(GT$9),GT$9=0)=FALSE,OR(GT$9='2. Protocols'!$C32,GT$9='2. Protocols'!$E32,GT$9='2. Protocols'!$G32)),1,0)*'4. Formulations'!$L32</f>
        <v>0</v>
      </c>
      <c r="GU33" s="38">
        <f>IF(AND(OR(ISBLANK(GU$9),GU$9=0)=FALSE,OR(GU$9='2. Protocols'!$C32,GU$9='2. Protocols'!$E32,GU$9='2. Protocols'!$G32)),1,0)*'4. Formulations'!$L32</f>
        <v>0</v>
      </c>
      <c r="GV33" s="38">
        <f>IF(AND(OR(ISBLANK(GV$9),GV$9=0)=FALSE,OR(GV$9='2. Protocols'!$C32,GV$9='2. Protocols'!$E32,GV$9='2. Protocols'!$G32)),1,0)*'4. Formulations'!$L32</f>
        <v>0</v>
      </c>
      <c r="GW33" s="38">
        <f>IF(AND(OR(ISBLANK(GW$9),GW$9=0)=FALSE,OR(GW$9='2. Protocols'!$C32,GW$9='2. Protocols'!$E32,GW$9='2. Protocols'!$G32)),1,0)*'4. Formulations'!$L32</f>
        <v>0</v>
      </c>
      <c r="GX33" s="38">
        <f>IF(AND(OR(ISBLANK(GX$9),GX$9=0)=FALSE,OR(GX$9='2. Protocols'!$C32,GX$9='2. Protocols'!$E32,GX$9='2. Protocols'!$G32)),1,0)*'4. Formulations'!$L32</f>
        <v>0</v>
      </c>
      <c r="GY33" s="38">
        <f>IF(AND(OR(ISBLANK(GY$9),GY$9=0)=FALSE,OR(GY$9='2. Protocols'!$C32,GY$9='2. Protocols'!$E32,GY$9='2. Protocols'!$G32)),1,0)*'4. Formulations'!$L32</f>
        <v>0</v>
      </c>
      <c r="GZ33" s="38">
        <f>IF(AND(OR(ISBLANK(GZ$9),GZ$9=0)=FALSE,OR(GZ$9='2. Protocols'!$C32,GZ$9='2. Protocols'!$E32,GZ$9='2. Protocols'!$G32)),1,0)*'4. Formulations'!$L32</f>
        <v>0</v>
      </c>
      <c r="HA33" s="38">
        <f>IF(AND(OR(ISBLANK(HA$9),HA$9=0)=FALSE,OR(HA$9='2. Protocols'!$C32,HA$9='2. Protocols'!$E32,HA$9='2. Protocols'!$G32)),1,0)*'4. Formulations'!$L32</f>
        <v>0</v>
      </c>
      <c r="HB33" s="38">
        <f>IF(AND(OR(ISBLANK(HB$9),HB$9=0)=FALSE,OR(HB$9='2. Protocols'!$C32,HB$9='2. Protocols'!$E32,HB$9='2. Protocols'!$G32)),1,0)*'4. Formulations'!$L32</f>
        <v>0</v>
      </c>
      <c r="HC33" s="38">
        <f>IF(AND(OR(ISBLANK(HC$9),HC$9=0)=FALSE,OR(HC$9='2. Protocols'!$C32,HC$9='2. Protocols'!$E32,HC$9='2. Protocols'!$G32)),1,0)*'4. Formulations'!$L32</f>
        <v>0</v>
      </c>
      <c r="HD33" s="38">
        <f>IF(AND(OR(ISBLANK(HD$9),HD$9=0)=FALSE,OR(HD$9='2. Protocols'!$C32,HD$9='2. Protocols'!$E32,HD$9='2. Protocols'!$G32)),1,0)*'4. Formulations'!$L32</f>
        <v>0</v>
      </c>
      <c r="HE33" s="38">
        <f>IF(AND(OR(ISBLANK(HE$9),HE$9=0)=FALSE,OR(HE$9='2. Protocols'!$C32,HE$9='2. Protocols'!$E32,HE$9='2. Protocols'!$G32)),1,0)*'4. Formulations'!$L32</f>
        <v>0</v>
      </c>
      <c r="HF33" s="38">
        <f>IF(AND(OR(ISBLANK(HF$9),HF$9=0)=FALSE,OR(HF$9='2. Protocols'!$C32,HF$9='2. Protocols'!$E32,HF$9='2. Protocols'!$G32)),1,0)*'4. Formulations'!$L32</f>
        <v>0</v>
      </c>
      <c r="HG33" s="38">
        <f>IF(AND(OR(ISBLANK(HG$9),HG$9=0)=FALSE,OR(HG$9='2. Protocols'!$C32,HG$9='2. Protocols'!$E32,HG$9='2. Protocols'!$G32)),1,0)*'4. Formulations'!$L32</f>
        <v>0</v>
      </c>
      <c r="HI33" s="38">
        <f>IF(AND(OR(ISBLANK(HI$9),HI$9=0)=FALSE,HI$9=$DK33),1,0)*'4. Formulations'!$M32</f>
        <v>0</v>
      </c>
      <c r="HJ33" s="38">
        <f>IF(AND(OR(ISBLANK(HJ$9),HJ$9=0)=FALSE,HJ$9=$DK33),1,0)*'4. Formulations'!$M32</f>
        <v>0</v>
      </c>
      <c r="HK33" s="38">
        <f>IF(AND(OR(ISBLANK(HK$9),HK$9=0)=FALSE,HK$9=$DK33),1,0)*'4. Formulations'!$M32</f>
        <v>0</v>
      </c>
      <c r="HL33" s="38">
        <f>IF(AND(OR(ISBLANK(HL$9),HL$9=0)=FALSE,HL$9=$DK33),1,0)*'4. Formulations'!$M32</f>
        <v>0</v>
      </c>
      <c r="HM33" s="38">
        <f>IF(AND(OR(ISBLANK(HM$9),HM$9=0)=FALSE,HM$9=$DK33),1,0)*'4. Formulations'!$M32</f>
        <v>0</v>
      </c>
      <c r="HN33" s="38">
        <f>IF(AND(OR(ISBLANK(HN$9),HN$9=0)=FALSE,HN$9=$DK33),1,0)*'4. Formulations'!$M32</f>
        <v>0</v>
      </c>
      <c r="HO33" s="38">
        <f>IF(AND(OR(ISBLANK(HO$9),HO$9=0)=FALSE,HO$9=$DK33),1,0)*'4. Formulations'!$M32</f>
        <v>0</v>
      </c>
      <c r="HP33" s="38">
        <f>IF(AND(OR(ISBLANK(HP$9),HP$9=0)=FALSE,HP$9=$DK33),1,0)*'4. Formulations'!$M32</f>
        <v>0</v>
      </c>
      <c r="HQ33" s="38">
        <f>IF(AND(OR(ISBLANK(HQ$9),HQ$9=0)=FALSE,HQ$9=$DK33),1,0)*'4. Formulations'!$M32</f>
        <v>0</v>
      </c>
      <c r="HR33" s="38">
        <f>IF(AND(OR(ISBLANK(HR$9),HR$9=0)=FALSE,HR$9=$DK33),1,0)*'4. Formulations'!$M32</f>
        <v>0</v>
      </c>
      <c r="HS33" s="38">
        <f>IF(AND(OR(ISBLANK(HS$9),HS$9=0)=FALSE,HS$9=$DK33),1,0)*'4. Formulations'!$M32</f>
        <v>0</v>
      </c>
      <c r="HT33" s="38">
        <f>IF(AND(OR(ISBLANK(HT$9),HT$9=0)=FALSE,HT$9=$DK33),1,0)*'4. Formulations'!$M32</f>
        <v>0</v>
      </c>
      <c r="HU33" s="38">
        <f>IF(AND(OR(ISBLANK(HU$9),HU$9=0)=FALSE,HU$9=$DK33),1,0)*'4. Formulations'!$M32</f>
        <v>0</v>
      </c>
      <c r="HW33" s="38">
        <f>IF(AND(OR(ISBLANK(HW$9),HW$9=0)=FALSE,SUM($HI33:$HU33)&gt;0,HW$9='2. Protocols'!$G32),1,0)*'4. Formulations'!$M32</f>
        <v>0</v>
      </c>
      <c r="HX33" s="38">
        <f>IF(AND(OR(ISBLANK(HX$9),HX$9=0)=FALSE,SUM($HI33:$HU33)&gt;0,HX$9='2. Protocols'!$G32),1,0)*'4. Formulations'!$M32</f>
        <v>0</v>
      </c>
      <c r="HY33" s="38">
        <f>IF(AND(OR(ISBLANK(HY$9),HY$9=0)=FALSE,SUM($HI33:$HU33)&gt;0,HY$9='2. Protocols'!$G32),1,0)*'4. Formulations'!$M32</f>
        <v>0</v>
      </c>
      <c r="HZ33" s="38">
        <f>IF(AND(OR(ISBLANK(HZ$9),HZ$9=0)=FALSE,SUM($HI33:$HU33)&gt;0,HZ$9='2. Protocols'!$G32),1,0)*'4. Formulations'!$M32</f>
        <v>0</v>
      </c>
      <c r="IA33" s="38">
        <f>IF(AND(OR(ISBLANK(IA$9),IA$9=0)=FALSE,SUM($HI33:$HU33)&gt;0,IA$9='2. Protocols'!$G32),1,0)*'4. Formulations'!$M32</f>
        <v>0</v>
      </c>
      <c r="IB33" s="38">
        <f>IF(AND(OR(ISBLANK(IB$9),IB$9=0)=FALSE,SUM($HI33:$HU33)&gt;0,IB$9='2. Protocols'!$G32),1,0)*'4. Formulations'!$M32</f>
        <v>0</v>
      </c>
      <c r="IC33" s="38">
        <f>IF(AND(OR(ISBLANK(IC$9),IC$9=0)=FALSE,SUM($HI33:$HU33)&gt;0,IC$9='2. Protocols'!$G32),1,0)*'4. Formulations'!$M32</f>
        <v>0</v>
      </c>
      <c r="ID33" s="38">
        <f>IF(AND(OR(ISBLANK(ID$9),ID$9=0)=FALSE,SUM($HI33:$HU33)&gt;0,ID$9='2. Protocols'!$G32),1,0)*'4. Formulations'!$M32</f>
        <v>0</v>
      </c>
      <c r="IE33" s="38">
        <f>IF(AND(OR(ISBLANK(IE$9),IE$9=0)=FALSE,SUM($HI33:$HU33)&gt;0,IE$9='2. Protocols'!$G32),1,0)*'4. Formulations'!$M32</f>
        <v>0</v>
      </c>
      <c r="IF33" s="38">
        <f>IF(AND(OR(ISBLANK(IF$9),IF$9=0)=FALSE,SUM($HI33:$HU33)&gt;0,IF$9='2. Protocols'!$G32),1,0)*'4. Formulations'!$M32</f>
        <v>0</v>
      </c>
      <c r="IG33" s="38">
        <f>IF(AND(OR(ISBLANK(IG$9),IG$9=0)=FALSE,SUM($HI33:$HU33)&gt;0,IG$9='2. Protocols'!$G32),1,0)*'4. Formulations'!$M32</f>
        <v>0</v>
      </c>
      <c r="IH33" s="38">
        <f>IF(AND(OR(ISBLANK(IH$9),IH$9=0)=FALSE,SUM($HI33:$HU33)&gt;0,IH$9='2. Protocols'!$G32),1,0)*'4. Formulations'!$M32</f>
        <v>0</v>
      </c>
      <c r="II33" s="38">
        <f>IF(AND(OR(ISBLANK(II$9),II$9=0)=FALSE,SUM($HI33:$HU33)&gt;0,II$9='2. Protocols'!$G32),1,0)*'4. Formulations'!$M32</f>
        <v>0</v>
      </c>
      <c r="IJ33" s="38">
        <f>IF(AND(OR(ISBLANK(IJ$9),IJ$9=0)=FALSE,SUM($HI33:$HU33)&gt;0,IJ$9='2. Protocols'!$G32),1,0)*'4. Formulations'!$M32</f>
        <v>0</v>
      </c>
      <c r="IK33" s="38">
        <f>IF(AND(OR(ISBLANK(IK$9),IK$9=0)=FALSE,SUM($HI33:$HU33)&gt;0,IK$9='2. Protocols'!$G32),1,0)*'4. Formulations'!$M32</f>
        <v>0</v>
      </c>
      <c r="IL33" s="38">
        <f>IF(AND(OR(ISBLANK(IL$9),IL$9=0)=FALSE,SUM($HI33:$HU33)&gt;0,IL$9='2. Protocols'!$G32),1,0)*'4. Formulations'!$M32</f>
        <v>0</v>
      </c>
      <c r="IM33" s="38">
        <f>IF(AND(OR(ISBLANK(IM$9),IM$9=0)=FALSE,SUM($HI33:$HU33)&gt;0,IM$9='2. Protocols'!$G32),1,0)*'4. Formulations'!$M32</f>
        <v>0</v>
      </c>
      <c r="IN33" s="38">
        <f>IF(AND(OR(ISBLANK(IN$9),IN$9=0)=FALSE,SUM($HI33:$HU33)&gt;0,IN$9='2. Protocols'!$G32),1,0)*'4. Formulations'!$M32</f>
        <v>0</v>
      </c>
      <c r="IO33" s="38">
        <f>IF(AND(OR(ISBLANK(IO$9),IO$9=0)=FALSE,SUM($HI33:$HU33)&gt;0,IO$9='2. Protocols'!$G32),1,0)*'4. Formulations'!$M32</f>
        <v>0</v>
      </c>
      <c r="IP33" s="38">
        <f>IF(AND(OR(ISBLANK(IP$9),IP$9=0)=FALSE,SUM($HI33:$HU33)&gt;0,IP$9='2. Protocols'!$G32),1,0)*'4. Formulations'!$M32</f>
        <v>0</v>
      </c>
      <c r="IQ33" s="38">
        <f>IF(AND(OR(ISBLANK(IQ$9),IQ$9=0)=FALSE,SUM($HI33:$HU33)&gt;0,IQ$9='2. Protocols'!$G32),1,0)*'4. Formulations'!$M32</f>
        <v>0</v>
      </c>
      <c r="IR33" s="38">
        <f>IF(AND(OR(ISBLANK(IR$9),IR$9=0)=FALSE,SUM($HI33:$HU33)&gt;0,IR$9='2. Protocols'!$G32),1,0)*'4. Formulations'!$M32</f>
        <v>0</v>
      </c>
      <c r="IT33" s="38">
        <f>IF(AND(OR(ISBLANK(IT$9),IT$9=0)=FALSE,IT$9=$DL33),1,0)*'4. Formulations'!$N32</f>
        <v>0</v>
      </c>
      <c r="IU33" s="38">
        <f>IF(AND(OR(ISBLANK(IU$9),IU$9=0)=FALSE,IU$9=$DL33),1,0)*'4. Formulations'!$N32</f>
        <v>0</v>
      </c>
      <c r="IV33" s="38">
        <f>IF(AND(OR(ISBLANK(IV$9),IV$9=0)=FALSE,IV$9=$DL33),1,0)*'4. Formulations'!$N32</f>
        <v>0</v>
      </c>
      <c r="IW33" s="38">
        <f>IF(AND(OR(ISBLANK(IW$9),IW$9=0)=FALSE,IW$9=$DL33),1,0)*'4. Formulations'!$N32</f>
        <v>0</v>
      </c>
      <c r="IX33" s="38">
        <f>IF(AND(OR(ISBLANK(IX$9),IX$9=0)=FALSE,IX$9=$DL33),1,0)*'4. Formulations'!$N32</f>
        <v>0</v>
      </c>
      <c r="IY33" s="38">
        <f>IF(AND(OR(ISBLANK(IY$9),IY$9=0)=FALSE,IY$9=$DL33),1,0)*'4. Formulations'!$N32</f>
        <v>0</v>
      </c>
      <c r="IZ33" s="38">
        <f>IF(AND(OR(ISBLANK(IZ$9),IZ$9=0)=FALSE,IZ$9=$DL33),1,0)*'4. Formulations'!$N32</f>
        <v>0</v>
      </c>
      <c r="JA33" s="38">
        <f>IF(AND(OR(ISBLANK(JA$9),JA$9=0)=FALSE,JA$9=$DL33),1,0)*'4. Formulations'!$N32</f>
        <v>0</v>
      </c>
      <c r="JB33" s="38">
        <f>IF(AND(OR(ISBLANK(JB$9),JB$9=0)=FALSE,JB$9=$DL33),1,0)*'4. Formulations'!$N32</f>
        <v>0</v>
      </c>
      <c r="JC33" s="38">
        <f>IF(AND(OR(ISBLANK(JC$9),JC$9=0)=FALSE,JC$9=$DL33),1,0)*'4. Formulations'!$N32</f>
        <v>0</v>
      </c>
      <c r="JD33" s="38">
        <f>IF(AND(OR(ISBLANK(JD$9),JD$9=0)=FALSE,JD$9=$DL33),1,0)*'4. Formulations'!$N32</f>
        <v>0</v>
      </c>
      <c r="JE33" s="38">
        <f>IF(AND(OR(ISBLANK(JE$9),JE$9=0)=FALSE,JE$9=$DL33),1,0)*'4. Formulations'!$N32</f>
        <v>0</v>
      </c>
      <c r="JF33" s="38">
        <f>IF(AND(OR(ISBLANK(JF$9),JF$9=0)=FALSE,JF$9=$DL33),1,0)*'4. Formulations'!$N32</f>
        <v>0</v>
      </c>
      <c r="JG33" s="38">
        <f>IF(AND(OR(ISBLANK(JG$9),JG$9=0)=FALSE,JG$9=$DL33),1,0)*'4. Formulations'!$N32</f>
        <v>0</v>
      </c>
      <c r="JH33" s="38">
        <f>IF(AND(OR(ISBLANK(JH$9),JH$9=0)=FALSE,JH$9=$DL33),1,0)*'4. Formulations'!$N32</f>
        <v>0</v>
      </c>
      <c r="JJ33" s="38">
        <f>IF(AND(OR(ISBLANK(JJ$9),JJ$9=0)=FALSE,OR(JJ$9='2. Protocols'!$C32,JJ$9='2. Protocols'!$E32,JJ$9='2. Protocols'!$G32)),1,0)*'4. Formulations'!$O32</f>
        <v>0</v>
      </c>
      <c r="JK33" s="38">
        <f>IF(AND(OR(ISBLANK(JK$9),JK$9=0)=FALSE,OR(JK$9='2. Protocols'!$C32,JK$9='2. Protocols'!$E32,JK$9='2. Protocols'!$G32)),1,0)*'4. Formulations'!$O32</f>
        <v>0</v>
      </c>
      <c r="JL33" s="38">
        <f>IF(AND(OR(ISBLANK(JL$9),JL$9=0)=FALSE,OR(JL$9='2. Protocols'!$C32,JL$9='2. Protocols'!$E32,JL$9='2. Protocols'!$G32)),1,0)*'4. Formulations'!$O32</f>
        <v>0</v>
      </c>
      <c r="JM33" s="38">
        <f>IF(AND(OR(ISBLANK(JM$9),JM$9=0)=FALSE,OR(JM$9='2. Protocols'!$C32,JM$9='2. Protocols'!$E32,JM$9='2. Protocols'!$G32)),1,0)*'4. Formulations'!$O32</f>
        <v>0</v>
      </c>
      <c r="JN33" s="38">
        <f>IF(AND(OR(ISBLANK(JN$9),JN$9=0)=FALSE,OR(JN$9='2. Protocols'!$C32,JN$9='2. Protocols'!$E32,JN$9='2. Protocols'!$G32)),1,0)*'4. Formulations'!$O32</f>
        <v>0</v>
      </c>
      <c r="JO33" s="38">
        <f>IF(AND(OR(ISBLANK(JO$9),JO$9=0)=FALSE,OR(JO$9='2. Protocols'!$C32,JO$9='2. Protocols'!$E32,JO$9='2. Protocols'!$G32)),1,0)*'4. Formulations'!$O32</f>
        <v>0</v>
      </c>
      <c r="JP33" s="38">
        <f>IF(AND(OR(ISBLANK(JP$9),JP$9=0)=FALSE,OR(JP$9='2. Protocols'!$C32,JP$9='2. Protocols'!$E32,JP$9='2. Protocols'!$G32)),1,0)*'4. Formulations'!$O32</f>
        <v>0</v>
      </c>
      <c r="JQ33" s="38">
        <f>IF(AND(OR(ISBLANK(JQ$9),JQ$9=0)=FALSE,OR(JQ$9='2. Protocols'!$C32,JQ$9='2. Protocols'!$E32,JQ$9='2. Protocols'!$G32)),1,0)*'4. Formulations'!$O32</f>
        <v>0</v>
      </c>
      <c r="JR33" s="38">
        <f>IF(AND(OR(ISBLANK(JR$9),JR$9=0)=FALSE,OR(JR$9='2. Protocols'!$C32,JR$9='2. Protocols'!$E32,JR$9='2. Protocols'!$G32)),1,0)*'4. Formulations'!$O32</f>
        <v>0</v>
      </c>
      <c r="JS33" s="38">
        <f>IF(AND(OR(ISBLANK(JS$9),JS$9=0)=FALSE,OR(JS$9='2. Protocols'!$C32,JS$9='2. Protocols'!$E32,JS$9='2. Protocols'!$G32)),1,0)*'4. Formulations'!$O32</f>
        <v>0</v>
      </c>
      <c r="JT33" s="38">
        <f>IF(AND(OR(ISBLANK(JT$9),JT$9=0)=FALSE,OR(JT$9='2. Protocols'!$C32,JT$9='2. Protocols'!$E32,JT$9='2. Protocols'!$G32)),1,0)*'4. Formulations'!$O32</f>
        <v>0</v>
      </c>
      <c r="JU33" s="38">
        <f>IF(AND(OR(ISBLANK(JU$9),JU$9=0)=FALSE,OR(JU$9='2. Protocols'!$C32,JU$9='2. Protocols'!$E32,JU$9='2. Protocols'!$G32)),1,0)*'4. Formulations'!$O32</f>
        <v>0</v>
      </c>
      <c r="JV33" s="38">
        <f>IF(AND(OR(ISBLANK(JV$9),JV$9=0)=FALSE,OR(JV$9='2. Protocols'!$C32,JV$9='2. Protocols'!$E32,JV$9='2. Protocols'!$G32)),1,0)*'4. Formulations'!$O32</f>
        <v>0</v>
      </c>
      <c r="JW33" s="38">
        <f>IF(AND(OR(ISBLANK(JW$9),JW$9=0)=FALSE,OR(JW$9='2. Protocols'!$C32,JW$9='2. Protocols'!$E32,JW$9='2. Protocols'!$G32)),1,0)*'4. Formulations'!$O32</f>
        <v>0</v>
      </c>
      <c r="JX33" s="38">
        <f>IF(AND(OR(ISBLANK(JX$9),JX$9=0)=FALSE,OR(JX$9='2. Protocols'!$C32,JX$9='2. Protocols'!$E32,JX$9='2. Protocols'!$G32)),1,0)*'4. Formulations'!$O32</f>
        <v>0</v>
      </c>
      <c r="JY33" s="38">
        <f>IF(AND(OR(ISBLANK(JY$9),JY$9=0)=FALSE,OR(JY$9='2. Protocols'!$C32,JY$9='2. Protocols'!$E32,JY$9='2. Protocols'!$G32)),1,0)*'4. Formulations'!$O32</f>
        <v>0</v>
      </c>
      <c r="JZ33" s="38">
        <f>IF(AND(OR(ISBLANK(JZ$9),JZ$9=0)=FALSE,OR(JZ$9='2. Protocols'!$C32,JZ$9='2. Protocols'!$E32,JZ$9='2. Protocols'!$G32)),1,0)*'4. Formulations'!$O32</f>
        <v>0</v>
      </c>
      <c r="KA33" s="38">
        <f>IF(AND(OR(ISBLANK(KA$9),KA$9=0)=FALSE,OR(KA$9='2. Protocols'!$C32,KA$9='2. Protocols'!$E32,KA$9='2. Protocols'!$G32)),1,0)*'4. Formulations'!$O32</f>
        <v>0</v>
      </c>
      <c r="KB33" s="38">
        <f>IF(AND(OR(ISBLANK(KB$9),KB$9=0)=FALSE,OR(KB$9='2. Protocols'!$C32,KB$9='2. Protocols'!$E32,KB$9='2. Protocols'!$G32)),1,0)*'4. Formulations'!$O32</f>
        <v>0</v>
      </c>
      <c r="KC33" s="38">
        <f>IF(AND(OR(ISBLANK(KC$9),KC$9=0)=FALSE,OR(KC$9='2. Protocols'!$C32,KC$9='2. Protocols'!$E32,KC$9='2. Protocols'!$G32)),1,0)*'4. Formulations'!$O32</f>
        <v>0</v>
      </c>
      <c r="KD33" s="38">
        <f>IF(AND(OR(ISBLANK(KD$9),KD$9=0)=FALSE,OR(KD$9='2. Protocols'!$C32,KD$9='2. Protocols'!$E32,KD$9='2. Protocols'!$G32)),1,0)*'4. Formulations'!$O32</f>
        <v>0</v>
      </c>
      <c r="KE33" s="38">
        <f>IF(AND(OR(ISBLANK(KE$9),KE$9=0)=FALSE,OR(KE$9='2. Protocols'!$C32,KE$9='2. Protocols'!$E32,KE$9='2. Protocols'!$G32)),1,0)*'4. Formulations'!$O32</f>
        <v>0</v>
      </c>
      <c r="KG33" s="38">
        <f>IF(AND(OR(ISBLANK(KG$9),KG$9=0)=FALSE,KG$9=$DK33),1,0)*'4. Formulations'!$P32</f>
        <v>0</v>
      </c>
      <c r="KH33" s="38">
        <f>IF(AND(OR(ISBLANK(KH$9),KH$9=0)=FALSE,KH$9=$DK33),1,0)*'4. Formulations'!$P32</f>
        <v>0</v>
      </c>
      <c r="KI33" s="38">
        <f>IF(AND(OR(ISBLANK(KI$9),KI$9=0)=FALSE,KI$9=$DK33),1,0)*'4. Formulations'!$P32</f>
        <v>0</v>
      </c>
      <c r="KJ33" s="38">
        <f>IF(AND(OR(ISBLANK(KJ$9),KJ$9=0)=FALSE,KJ$9=$DK33),1,0)*'4. Formulations'!$P32</f>
        <v>0</v>
      </c>
      <c r="KK33" s="38">
        <f>IF(AND(OR(ISBLANK(KK$9),KK$9=0)=FALSE,KK$9=$DK33),1,0)*'4. Formulations'!$P32</f>
        <v>0</v>
      </c>
      <c r="KL33" s="38">
        <f>IF(AND(OR(ISBLANK(KL$9),KL$9=0)=FALSE,KL$9=$DK33),1,0)*'4. Formulations'!$P32</f>
        <v>0</v>
      </c>
      <c r="KM33" s="38">
        <f>IF(AND(OR(ISBLANK(KM$9),KM$9=0)=FALSE,KM$9=$DK33),1,0)*'4. Formulations'!$P32</f>
        <v>0</v>
      </c>
      <c r="KN33" s="38">
        <f>IF(AND(OR(ISBLANK(KN$9),KN$9=0)=FALSE,KN$9=$DK33),1,0)*'4. Formulations'!$P32</f>
        <v>0</v>
      </c>
      <c r="KO33" s="38">
        <f>IF(AND(OR(ISBLANK(KO$9),KO$9=0)=FALSE,KO$9=$DK33),1,0)*'4. Formulations'!$P32</f>
        <v>0</v>
      </c>
      <c r="KP33" s="38">
        <f>IF(AND(OR(ISBLANK(KP$9),KP$9=0)=FALSE,KP$9=$DK33),1,0)*'4. Formulations'!$P32</f>
        <v>0</v>
      </c>
      <c r="KQ33" s="38">
        <f>IF(AND(OR(ISBLANK(KQ$9),KQ$9=0)=FALSE,KQ$9=$DK33),1,0)*'4. Formulations'!$P32</f>
        <v>0</v>
      </c>
      <c r="KR33" s="38">
        <f>IF(AND(OR(ISBLANK(KR$9),KR$9=0)=FALSE,KR$9=$DK33),1,0)*'4. Formulations'!$P32</f>
        <v>0</v>
      </c>
      <c r="KS33" s="38">
        <f>IF(AND(OR(ISBLANK(KS$9),KS$9=0)=FALSE,KS$9=$DK33),1,0)*'4. Formulations'!$P32</f>
        <v>0</v>
      </c>
      <c r="KU33" s="38">
        <f>IF(AND(OR(ISBLANK(KU$9),KU$9=0)=FALSE,SUM($KG33:$KS33)&gt;0,KU$9='2. Protocols'!$G32),1,0)*'4. Formulations'!$P32</f>
        <v>0</v>
      </c>
      <c r="KV33" s="38">
        <f>IF(AND(OR(ISBLANK(KV$9),KV$9=0)=FALSE,SUM($KG33:$KS33)&gt;0,KV$9='2. Protocols'!$G32),1,0)*'4. Formulations'!$P32</f>
        <v>0</v>
      </c>
      <c r="KW33" s="38">
        <f>IF(AND(OR(ISBLANK(KW$9),KW$9=0)=FALSE,SUM($KG33:$KS33)&gt;0,KW$9='2. Protocols'!$G32),1,0)*'4. Formulations'!$P32</f>
        <v>0</v>
      </c>
      <c r="KX33" s="38">
        <f>IF(AND(OR(ISBLANK(KX$9),KX$9=0)=FALSE,SUM($KG33:$KS33)&gt;0,KX$9='2. Protocols'!$G32),1,0)*'4. Formulations'!$P32</f>
        <v>0</v>
      </c>
      <c r="KY33" s="38">
        <f>IF(AND(OR(ISBLANK(KY$9),KY$9=0)=FALSE,SUM($KG33:$KS33)&gt;0,KY$9='2. Protocols'!$G32),1,0)*'4. Formulations'!$P32</f>
        <v>0</v>
      </c>
      <c r="KZ33" s="38">
        <f>IF(AND(OR(ISBLANK(KZ$9),KZ$9=0)=FALSE,SUM($KG33:$KS33)&gt;0,KZ$9='2. Protocols'!$G32),1,0)*'4. Formulations'!$P32</f>
        <v>0</v>
      </c>
      <c r="LA33" s="38">
        <f>IF(AND(OR(ISBLANK(LA$9),LA$9=0)=FALSE,SUM($KG33:$KS33)&gt;0,LA$9='2. Protocols'!$G32),1,0)*'4. Formulations'!$P32</f>
        <v>0</v>
      </c>
      <c r="LB33" s="38">
        <f>IF(AND(OR(ISBLANK(LB$9),LB$9=0)=FALSE,SUM($KG33:$KS33)&gt;0,LB$9='2. Protocols'!$G32),1,0)*'4. Formulations'!$P32</f>
        <v>0</v>
      </c>
      <c r="LC33" s="38">
        <f>IF(AND(OR(ISBLANK(LC$9),LC$9=0)=FALSE,SUM($KG33:$KS33)&gt;0,LC$9='2. Protocols'!$G32),1,0)*'4. Formulations'!$P32</f>
        <v>0</v>
      </c>
      <c r="LD33" s="38">
        <f>IF(AND(OR(ISBLANK(LD$9),LD$9=0)=FALSE,SUM($KG33:$KS33)&gt;0,LD$9='2. Protocols'!$G32),1,0)*'4. Formulations'!$P32</f>
        <v>0</v>
      </c>
      <c r="LE33" s="38">
        <f>IF(AND(OR(ISBLANK(LE$9),LE$9=0)=FALSE,SUM($KG33:$KS33)&gt;0,LE$9='2. Protocols'!$G32),1,0)*'4. Formulations'!$P32</f>
        <v>0</v>
      </c>
      <c r="LF33" s="38">
        <f>IF(AND(OR(ISBLANK(LF$9),LF$9=0)=FALSE,SUM($KG33:$KS33)&gt;0,LF$9='2. Protocols'!$G32),1,0)*'4. Formulations'!$P32</f>
        <v>0</v>
      </c>
      <c r="LG33" s="38">
        <f>IF(AND(OR(ISBLANK(LG$9),LG$9=0)=FALSE,SUM($KG33:$KS33)&gt;0,LG$9='2. Protocols'!$G32),1,0)*'4. Formulations'!$P32</f>
        <v>0</v>
      </c>
      <c r="LH33" s="38">
        <f>IF(AND(OR(ISBLANK(LH$9),LH$9=0)=FALSE,SUM($KG33:$KS33)&gt;0,LH$9='2. Protocols'!$G32),1,0)*'4. Formulations'!$P32</f>
        <v>0</v>
      </c>
      <c r="LI33" s="38">
        <f>IF(AND(OR(ISBLANK(LI$9),LI$9=0)=FALSE,SUM($KG33:$KS33)&gt;0,LI$9='2. Protocols'!$G32),1,0)*'4. Formulations'!$P32</f>
        <v>0</v>
      </c>
      <c r="LJ33" s="38">
        <f>IF(AND(OR(ISBLANK(LJ$9),LJ$9=0)=FALSE,SUM($KG33:$KS33)&gt;0,LJ$9='2. Protocols'!$G32),1,0)*'4. Formulations'!$P32</f>
        <v>0</v>
      </c>
      <c r="LK33" s="38">
        <f>IF(AND(OR(ISBLANK(LK$9),LK$9=0)=FALSE,SUM($KG33:$KS33)&gt;0,LK$9='2. Protocols'!$G32),1,0)*'4. Formulations'!$P32</f>
        <v>0</v>
      </c>
      <c r="LL33" s="38">
        <f>IF(AND(OR(ISBLANK(LL$9),LL$9=0)=FALSE,SUM($KG33:$KS33)&gt;0,LL$9='2. Protocols'!$G32),1,0)*'4. Formulations'!$P32</f>
        <v>0</v>
      </c>
      <c r="LM33" s="38">
        <f>IF(AND(OR(ISBLANK(LM$9),LM$9=0)=FALSE,SUM($KG33:$KS33)&gt;0,LM$9='2. Protocols'!$G32),1,0)*'4. Formulations'!$P32</f>
        <v>0</v>
      </c>
      <c r="LN33" s="38">
        <f>IF(AND(OR(ISBLANK(LN$9),LN$9=0)=FALSE,SUM($KG33:$KS33)&gt;0,LN$9='2. Protocols'!$G32),1,0)*'4. Formulations'!$P32</f>
        <v>0</v>
      </c>
      <c r="LO33" s="38">
        <f>IF(AND(OR(ISBLANK(LO$9),LO$9=0)=FALSE,SUM($KG33:$KS33)&gt;0,LO$9='2. Protocols'!$G32),1,0)*'4. Formulations'!$P32</f>
        <v>0</v>
      </c>
      <c r="LP33" s="38">
        <f>IF(AND(OR(ISBLANK(LP$9),LP$9=0)=FALSE,SUM($KG33:$KS33)&gt;0,LP$9='2. Protocols'!$G32),1,0)*'4. Formulations'!$P32</f>
        <v>0</v>
      </c>
      <c r="LR33" s="38">
        <f>IF(AND(OR(ISBLANK(LR$9),LR$9=0)=FALSE,LR$9=$DL33),1,0)*'4. Formulations'!$Q32</f>
        <v>0</v>
      </c>
      <c r="LS33" s="38">
        <f>IF(AND(OR(ISBLANK(LS$9),LS$9=0)=FALSE,LS$9=$DL33),1,0)*'4. Formulations'!$Q32</f>
        <v>0</v>
      </c>
      <c r="LT33" s="38">
        <f>IF(AND(OR(ISBLANK(LT$9),LT$9=0)=FALSE,LT$9=$DL33),1,0)*'4. Formulations'!$Q32</f>
        <v>0</v>
      </c>
      <c r="LU33" s="38">
        <f>IF(AND(OR(ISBLANK(LU$9),LU$9=0)=FALSE,LU$9=$DL33),1,0)*'4. Formulations'!$Q32</f>
        <v>0</v>
      </c>
      <c r="LV33" s="38">
        <f>IF(AND(OR(ISBLANK(LV$9),LV$9=0)=FALSE,LV$9=$DL33),1,0)*'4. Formulations'!$Q32</f>
        <v>0</v>
      </c>
      <c r="LW33" s="38">
        <f>IF(AND(OR(ISBLANK(LW$9),LW$9=0)=FALSE,LW$9=$DL33),1,0)*'4. Formulations'!$Q32</f>
        <v>0</v>
      </c>
      <c r="LX33" s="38">
        <f>IF(AND(OR(ISBLANK(LX$9),LX$9=0)=FALSE,LX$9=$DL33),1,0)*'4. Formulations'!$Q32</f>
        <v>0</v>
      </c>
      <c r="LY33" s="38">
        <f>IF(AND(OR(ISBLANK(LY$9),LY$9=0)=FALSE,LY$9=$DL33),1,0)*'4. Formulations'!$Q32</f>
        <v>0</v>
      </c>
      <c r="LZ33" s="38">
        <f>IF(AND(OR(ISBLANK(LZ$9),LZ$9=0)=FALSE,LZ$9=$DL33),1,0)*'4. Formulations'!$Q32</f>
        <v>0</v>
      </c>
      <c r="MA33" s="38">
        <f>IF(AND(OR(ISBLANK(MA$9),MA$9=0)=FALSE,MA$9=$DL33),1,0)*'4. Formulations'!$Q32</f>
        <v>0</v>
      </c>
      <c r="MB33" s="38">
        <f>IF(AND(OR(ISBLANK(MB$9),MB$9=0)=FALSE,MB$9=$DL33),1,0)*'4. Formulations'!$Q32</f>
        <v>0</v>
      </c>
      <c r="MC33" s="38">
        <f>IF(AND(OR(ISBLANK(MC$9),MC$9=0)=FALSE,MC$9=$DL33),1,0)*'4. Formulations'!$Q32</f>
        <v>0</v>
      </c>
      <c r="MD33" s="38">
        <f>IF(AND(OR(ISBLANK(MD$9),MD$9=0)=FALSE,MD$9=$DL33),1,0)*'4. Formulations'!$Q32</f>
        <v>0</v>
      </c>
      <c r="ME33" s="38">
        <f>IF(AND(OR(ISBLANK(ME$9),ME$9=0)=FALSE,ME$9=$DL33),1,0)*'4. Formulations'!$Q32</f>
        <v>0</v>
      </c>
      <c r="MF33" s="38">
        <f>IF(AND(OR(ISBLANK(MF$9),MF$9=0)=FALSE,MF$9=$DL33),1,0)*'4. Formulations'!$Q32</f>
        <v>0</v>
      </c>
    </row>
    <row r="34" spans="2:344" outlineLevel="1" x14ac:dyDescent="0.3">
      <c r="B34" s="2"/>
      <c r="C34" s="129" t="str">
        <f>IF('2. Protocols'!C33&amp;"+"&amp;'2. Protocols'!E33&amp;"+"&amp;'2. Protocols'!G33="++","",'2. Protocols'!C33&amp;"+"&amp;'2. Protocols'!E33&amp;"+"&amp;'2. Protocols'!G33)</f>
        <v/>
      </c>
      <c r="D34" s="18"/>
      <c r="F34" s="114" t="str">
        <f>IFERROR('2. Protocols'!J33*'1. General Inputs'!$J$6,"")</f>
        <v/>
      </c>
      <c r="G34" s="114" t="str">
        <f>IFERROR(MAX(F34*(1+'1. General Inputs'!$AW$16+HLOOKUP(G$7,'1. General Inputs'!$AW$10:$AY$12,ROWS('1. General Inputs'!$AU$10:$AU$12),0))+(CHOOSE(G$7,'1. General Inputs'!$J$8,'1. General Inputs'!$L$8,'1. General Inputs'!$N$8)/12)*CHOOSE(G$7,'2. Protocols'!$K33,'2. Protocols'!$L33,'2. Protocols'!$M33)+'3. ARV Substitutions'!L59,0),"")</f>
        <v/>
      </c>
      <c r="H34" s="114" t="str">
        <f>IFERROR(MAX(G34*(1+'1. General Inputs'!$AW$16+HLOOKUP(H$7,'1. General Inputs'!$AW$10:$AY$12,ROWS('1. General Inputs'!$AU$10:$AU$12),0))+(CHOOSE(H$7,'1. General Inputs'!$J$8,'1. General Inputs'!$L$8,'1. General Inputs'!$N$8)/12)*CHOOSE(H$7,'2. Protocols'!$K33,'2. Protocols'!$L33,'2. Protocols'!$M33)+'3. ARV Substitutions'!M59,0),"")</f>
        <v/>
      </c>
      <c r="I34" s="114" t="str">
        <f>IFERROR(MAX(H34*(1+'1. General Inputs'!$AW$16+HLOOKUP(I$7,'1. General Inputs'!$AW$10:$AY$12,ROWS('1. General Inputs'!$AU$10:$AU$12),0))+(CHOOSE(I$7,'1. General Inputs'!$J$8,'1. General Inputs'!$L$8,'1. General Inputs'!$N$8)/12)*CHOOSE(I$7,'2. Protocols'!$K33,'2. Protocols'!$L33,'2. Protocols'!$M33)+'3. ARV Substitutions'!N59,0),"")</f>
        <v/>
      </c>
      <c r="J34" s="114" t="str">
        <f>IFERROR(MAX(I34*(1+'1. General Inputs'!$AW$16+HLOOKUP(J$7,'1. General Inputs'!$AW$10:$AY$12,ROWS('1. General Inputs'!$AU$10:$AU$12),0))+(CHOOSE(J$7,'1. General Inputs'!$J$8,'1. General Inputs'!$L$8,'1. General Inputs'!$N$8)/12)*CHOOSE(J$7,'2. Protocols'!$K33,'2. Protocols'!$L33,'2. Protocols'!$M33)+'3. ARV Substitutions'!O59,0),"")</f>
        <v/>
      </c>
      <c r="K34" s="114" t="str">
        <f>IFERROR(MAX(J34*(1+'1. General Inputs'!$AW$16+HLOOKUP(K$7,'1. General Inputs'!$AW$10:$AY$12,ROWS('1. General Inputs'!$AU$10:$AU$12),0))+(CHOOSE(K$7,'1. General Inputs'!$J$8,'1. General Inputs'!$L$8,'1. General Inputs'!$N$8)/12)*CHOOSE(K$7,'2. Protocols'!$K33,'2. Protocols'!$L33,'2. Protocols'!$M33)+'3. ARV Substitutions'!P59,0),"")</f>
        <v/>
      </c>
      <c r="L34" s="114" t="str">
        <f>IFERROR(MAX(K34*(1+'1. General Inputs'!$AW$16+HLOOKUP(L$7,'1. General Inputs'!$AW$10:$AY$12,ROWS('1. General Inputs'!$AU$10:$AU$12),0))+(CHOOSE(L$7,'1. General Inputs'!$J$8,'1. General Inputs'!$L$8,'1. General Inputs'!$N$8)/12)*CHOOSE(L$7,'2. Protocols'!$K33,'2. Protocols'!$L33,'2. Protocols'!$M33)+'3. ARV Substitutions'!Q59,0),"")</f>
        <v/>
      </c>
      <c r="M34" s="114" t="str">
        <f>IFERROR(MAX(L34*(1+'1. General Inputs'!$AW$16+HLOOKUP(M$7,'1. General Inputs'!$AW$10:$AY$12,ROWS('1. General Inputs'!$AU$10:$AU$12),0))+(CHOOSE(M$7,'1. General Inputs'!$J$8,'1. General Inputs'!$L$8,'1. General Inputs'!$N$8)/12)*CHOOSE(M$7,'2. Protocols'!$K33,'2. Protocols'!$L33,'2. Protocols'!$M33)+'3. ARV Substitutions'!R59,0),"")</f>
        <v/>
      </c>
      <c r="N34" s="114" t="str">
        <f>IFERROR(MAX(M34*(1+'1. General Inputs'!$AW$16+HLOOKUP(N$7,'1. General Inputs'!$AW$10:$AY$12,ROWS('1. General Inputs'!$AU$10:$AU$12),0))+(CHOOSE(N$7,'1. General Inputs'!$J$8,'1. General Inputs'!$L$8,'1. General Inputs'!$N$8)/12)*CHOOSE(N$7,'2. Protocols'!$K33,'2. Protocols'!$L33,'2. Protocols'!$M33)+'3. ARV Substitutions'!S59,0),"")</f>
        <v/>
      </c>
      <c r="O34" s="114" t="str">
        <f>IFERROR(MAX(N34*(1+'1. General Inputs'!$AW$16+HLOOKUP(O$7,'1. General Inputs'!$AW$10:$AY$12,ROWS('1. General Inputs'!$AU$10:$AU$12),0))+(CHOOSE(O$7,'1. General Inputs'!$J$8,'1. General Inputs'!$L$8,'1. General Inputs'!$N$8)/12)*CHOOSE(O$7,'2. Protocols'!$K33,'2. Protocols'!$L33,'2. Protocols'!$M33)+'3. ARV Substitutions'!T59,0),"")</f>
        <v/>
      </c>
      <c r="P34" s="114" t="str">
        <f>IFERROR(MAX(O34*(1+'1. General Inputs'!$AW$16+HLOOKUP(P$7,'1. General Inputs'!$AW$10:$AY$12,ROWS('1. General Inputs'!$AU$10:$AU$12),0))+(CHOOSE(P$7,'1. General Inputs'!$J$8,'1. General Inputs'!$L$8,'1. General Inputs'!$N$8)/12)*CHOOSE(P$7,'2. Protocols'!$K33,'2. Protocols'!$L33,'2. Protocols'!$M33)+'3. ARV Substitutions'!U59,0),"")</f>
        <v/>
      </c>
      <c r="Q34" s="114" t="str">
        <f>IFERROR(MAX(P34*(1+'1. General Inputs'!$AW$16+HLOOKUP(Q$7,'1. General Inputs'!$AW$10:$AY$12,ROWS('1. General Inputs'!$AU$10:$AU$12),0))+(CHOOSE(Q$7,'1. General Inputs'!$J$8,'1. General Inputs'!$L$8,'1. General Inputs'!$N$8)/12)*CHOOSE(Q$7,'2. Protocols'!$K33,'2. Protocols'!$L33,'2. Protocols'!$M33)+'3. ARV Substitutions'!V59,0),"")</f>
        <v/>
      </c>
      <c r="R34" s="114" t="str">
        <f>IFERROR(MAX(Q34*(1+'1. General Inputs'!$AW$16+HLOOKUP(R$7,'1. General Inputs'!$AW$10:$AY$12,ROWS('1. General Inputs'!$AU$10:$AU$12),0))+(CHOOSE(R$7,'1. General Inputs'!$J$8,'1. General Inputs'!$L$8,'1. General Inputs'!$N$8)/12)*CHOOSE(R$7,'2. Protocols'!$K33,'2. Protocols'!$L33,'2. Protocols'!$M33)+'3. ARV Substitutions'!W59,0),"")</f>
        <v/>
      </c>
      <c r="S34" s="114" t="str">
        <f>IFERROR(MAX(R34*(1+'1. General Inputs'!$AW$16+HLOOKUP(S$7,'1. General Inputs'!$AW$10:$AY$12,ROWS('1. General Inputs'!$AU$10:$AU$12),0))+(CHOOSE(S$7,'1. General Inputs'!$J$8,'1. General Inputs'!$L$8,'1. General Inputs'!$N$8)/12)*CHOOSE(S$7,'2. Protocols'!$K33,'2. Protocols'!$L33,'2. Protocols'!$M33)+'3. ARV Substitutions'!X59,0),"")</f>
        <v/>
      </c>
      <c r="T34" s="114" t="str">
        <f>IFERROR(MAX(S34*(1+'1. General Inputs'!$AW$16+HLOOKUP(T$7,'1. General Inputs'!$AW$10:$AY$12,ROWS('1. General Inputs'!$AU$10:$AU$12),0))+(CHOOSE(T$7,'1. General Inputs'!$J$8,'1. General Inputs'!$L$8,'1. General Inputs'!$N$8)/12)*CHOOSE(T$7,'2. Protocols'!$K33,'2. Protocols'!$L33,'2. Protocols'!$M33)+'3. ARV Substitutions'!Y59,0),"")</f>
        <v/>
      </c>
      <c r="U34" s="114" t="str">
        <f>IFERROR(MAX(T34*(1+'1. General Inputs'!$AW$16+HLOOKUP(U$7,'1. General Inputs'!$AW$10:$AY$12,ROWS('1. General Inputs'!$AU$10:$AU$12),0))+(CHOOSE(U$7,'1. General Inputs'!$J$8,'1. General Inputs'!$L$8,'1. General Inputs'!$N$8)/12)*CHOOSE(U$7,'2. Protocols'!$K33,'2. Protocols'!$L33,'2. Protocols'!$M33)+'3. ARV Substitutions'!Z59,0),"")</f>
        <v/>
      </c>
      <c r="V34" s="114" t="str">
        <f>IFERROR(MAX(U34*(1+'1. General Inputs'!$AW$16+HLOOKUP(V$7,'1. General Inputs'!$AW$10:$AY$12,ROWS('1. General Inputs'!$AU$10:$AU$12),0))+(CHOOSE(V$7,'1. General Inputs'!$J$8,'1. General Inputs'!$L$8,'1. General Inputs'!$N$8)/12)*CHOOSE(V$7,'2. Protocols'!$K33,'2. Protocols'!$L33,'2. Protocols'!$M33)+'3. ARV Substitutions'!AA59,0),"")</f>
        <v/>
      </c>
      <c r="W34" s="114" t="str">
        <f>IFERROR(MAX(V34*(1+'1. General Inputs'!$AW$16+HLOOKUP(W$7,'1. General Inputs'!$AW$10:$AY$12,ROWS('1. General Inputs'!$AU$10:$AU$12),0))+(CHOOSE(W$7,'1. General Inputs'!$J$8,'1. General Inputs'!$L$8,'1. General Inputs'!$N$8)/12)*CHOOSE(W$7,'2. Protocols'!$K33,'2. Protocols'!$L33,'2. Protocols'!$M33)+'3. ARV Substitutions'!AB59,0),"")</f>
        <v/>
      </c>
      <c r="X34" s="114" t="str">
        <f>IFERROR(MAX(W34*(1+'1. General Inputs'!$AW$16+HLOOKUP(X$7,'1. General Inputs'!$AW$10:$AY$12,ROWS('1. General Inputs'!$AU$10:$AU$12),0))+(CHOOSE(X$7,'1. General Inputs'!$J$8,'1. General Inputs'!$L$8,'1. General Inputs'!$N$8)/12)*CHOOSE(X$7,'2. Protocols'!$K33,'2. Protocols'!$L33,'2. Protocols'!$M33)+'3. ARV Substitutions'!AC59,0),"")</f>
        <v/>
      </c>
      <c r="Y34" s="114" t="str">
        <f>IFERROR(MAX(X34*(1+'1. General Inputs'!$AW$16+HLOOKUP(Y$7,'1. General Inputs'!$AW$10:$AY$12,ROWS('1. General Inputs'!$AU$10:$AU$12),0))+(CHOOSE(Y$7,'1. General Inputs'!$J$8,'1. General Inputs'!$L$8,'1. General Inputs'!$N$8)/12)*CHOOSE(Y$7,'2. Protocols'!$K33,'2. Protocols'!$L33,'2. Protocols'!$M33)+'3. ARV Substitutions'!AD59,0),"")</f>
        <v/>
      </c>
      <c r="Z34" s="114" t="str">
        <f>IFERROR(MAX(Y34*(1+'1. General Inputs'!$AW$16+HLOOKUP(Z$7,'1. General Inputs'!$AW$10:$AY$12,ROWS('1. General Inputs'!$AU$10:$AU$12),0))+(CHOOSE(Z$7,'1. General Inputs'!$J$8,'1. General Inputs'!$L$8,'1. General Inputs'!$N$8)/12)*CHOOSE(Z$7,'2. Protocols'!$K33,'2. Protocols'!$L33,'2. Protocols'!$M33)+'3. ARV Substitutions'!AE59,0),"")</f>
        <v/>
      </c>
      <c r="AA34" s="114" t="str">
        <f>IFERROR(MAX(Z34*(1+'1. General Inputs'!$AW$16+HLOOKUP(AA$7,'1. General Inputs'!$AW$10:$AY$12,ROWS('1. General Inputs'!$AU$10:$AU$12),0))+(CHOOSE(AA$7,'1. General Inputs'!$J$8,'1. General Inputs'!$L$8,'1. General Inputs'!$N$8)/12)*CHOOSE(AA$7,'2. Protocols'!$K33,'2. Protocols'!$L33,'2. Protocols'!$M33)+'3. ARV Substitutions'!AF59,0),"")</f>
        <v/>
      </c>
      <c r="AB34" s="114" t="str">
        <f>IFERROR(MAX(AA34*(1+'1. General Inputs'!$AW$16+HLOOKUP(AB$7,'1. General Inputs'!$AW$10:$AY$12,ROWS('1. General Inputs'!$AU$10:$AU$12),0))+(CHOOSE(AB$7,'1. General Inputs'!$J$8,'1. General Inputs'!$L$8,'1. General Inputs'!$N$8)/12)*CHOOSE(AB$7,'2. Protocols'!$K33,'2. Protocols'!$L33,'2. Protocols'!$M33)+'3. ARV Substitutions'!AG59,0),"")</f>
        <v/>
      </c>
      <c r="AC34" s="114" t="str">
        <f>IFERROR(MAX(AB34*(1+'1. General Inputs'!$AW$16+HLOOKUP(AC$7,'1. General Inputs'!$AW$10:$AY$12,ROWS('1. General Inputs'!$AU$10:$AU$12),0))+(CHOOSE(AC$7,'1. General Inputs'!$J$8,'1. General Inputs'!$L$8,'1. General Inputs'!$N$8)/12)*CHOOSE(AC$7,'2. Protocols'!$K33,'2. Protocols'!$L33,'2. Protocols'!$M33)+'3. ARV Substitutions'!AH59,0),"")</f>
        <v/>
      </c>
      <c r="AD34" s="114" t="str">
        <f>IFERROR(MAX(AC34*(1+'1. General Inputs'!$AW$16+HLOOKUP(AD$7,'1. General Inputs'!$AW$10:$AY$12,ROWS('1. General Inputs'!$AU$10:$AU$12),0))+(CHOOSE(AD$7,'1. General Inputs'!$J$8,'1. General Inputs'!$L$8,'1. General Inputs'!$N$8)/12)*CHOOSE(AD$7,'2. Protocols'!$K33,'2. Protocols'!$L33,'2. Protocols'!$M33)+'3. ARV Substitutions'!AI59,0),"")</f>
        <v/>
      </c>
      <c r="AE34" s="114" t="str">
        <f>IFERROR(MAX(AD34*(1+'1. General Inputs'!$AW$16+HLOOKUP(AE$7,'1. General Inputs'!$AW$10:$AY$12,ROWS('1. General Inputs'!$AU$10:$AU$12),0))+(CHOOSE(AE$7,'1. General Inputs'!$J$8,'1. General Inputs'!$L$8,'1. General Inputs'!$N$8)/12)*CHOOSE(AE$7,'2. Protocols'!$K33,'2. Protocols'!$L33,'2. Protocols'!$M33)+'3. ARV Substitutions'!AJ59,0),"")</f>
        <v/>
      </c>
      <c r="AF34" s="114" t="str">
        <f>IFERROR(MAX(AE34*(1+'1. General Inputs'!$AW$16+HLOOKUP(AF$7,'1. General Inputs'!$AW$10:$AY$12,ROWS('1. General Inputs'!$AU$10:$AU$12),0))+(CHOOSE(AF$7,'1. General Inputs'!$J$8,'1. General Inputs'!$L$8,'1. General Inputs'!$N$8)/12)*CHOOSE(AF$7,'2. Protocols'!$K33,'2. Protocols'!$L33,'2. Protocols'!$M33)+'3. ARV Substitutions'!AK59,0),"")</f>
        <v/>
      </c>
      <c r="AG34" s="114" t="str">
        <f>IFERROR(MAX(AF34*(1+'1. General Inputs'!$AW$16+HLOOKUP(AG$7,'1. General Inputs'!$AW$10:$AY$12,ROWS('1. General Inputs'!$AU$10:$AU$12),0))+(CHOOSE(AG$7,'1. General Inputs'!$J$8,'1. General Inputs'!$L$8,'1. General Inputs'!$N$8)/12)*CHOOSE(AG$7,'2. Protocols'!$K33,'2. Protocols'!$L33,'2. Protocols'!$M33)+'3. ARV Substitutions'!AL59,0),"")</f>
        <v/>
      </c>
      <c r="AH34" s="114" t="str">
        <f>IFERROR(MAX(AG34*(1+'1. General Inputs'!$AW$16+HLOOKUP(AH$7,'1. General Inputs'!$AW$10:$AY$12,ROWS('1. General Inputs'!$AU$10:$AU$12),0))+(CHOOSE(AH$7,'1. General Inputs'!$J$8,'1. General Inputs'!$L$8,'1. General Inputs'!$N$8)/12)*CHOOSE(AH$7,'2. Protocols'!$K33,'2. Protocols'!$L33,'2. Protocols'!$M33)+'3. ARV Substitutions'!AM59,0),"")</f>
        <v/>
      </c>
      <c r="AI34" s="114" t="str">
        <f>IFERROR(MAX(AH34*(1+'1. General Inputs'!$AW$16+HLOOKUP(AI$7,'1. General Inputs'!$AW$10:$AY$12,ROWS('1. General Inputs'!$AU$10:$AU$12),0))+(CHOOSE(AI$7,'1. General Inputs'!$J$8,'1. General Inputs'!$L$8,'1. General Inputs'!$N$8)/12)*CHOOSE(AI$7,'2. Protocols'!$K33,'2. Protocols'!$L33,'2. Protocols'!$M33)+'3. ARV Substitutions'!AN59,0),"")</f>
        <v/>
      </c>
      <c r="AJ34" s="114" t="str">
        <f>IFERROR(MAX(AI34*(1+'1. General Inputs'!$AW$16+HLOOKUP(AJ$7,'1. General Inputs'!$AW$10:$AY$12,ROWS('1. General Inputs'!$AU$10:$AU$12),0))+(CHOOSE(AJ$7,'1. General Inputs'!$J$8,'1. General Inputs'!$L$8,'1. General Inputs'!$N$8)/12)*CHOOSE(AJ$7,'2. Protocols'!$K33,'2. Protocols'!$L33,'2. Protocols'!$M33)+'3. ARV Substitutions'!AO59,0),"")</f>
        <v/>
      </c>
      <c r="AK34" s="114" t="str">
        <f>IFERROR(MAX(AJ34*(1+'1. General Inputs'!$AW$16+HLOOKUP(AK$7,'1. General Inputs'!$AW$10:$AY$12,ROWS('1. General Inputs'!$AU$10:$AU$12),0))+(CHOOSE(AK$7,'1. General Inputs'!$J$8,'1. General Inputs'!$L$8,'1. General Inputs'!$N$8)/12)*CHOOSE(AK$7,'2. Protocols'!$K33,'2. Protocols'!$L33,'2. Protocols'!$M33)+'3. ARV Substitutions'!AP59,0),"")</f>
        <v/>
      </c>
      <c r="AL34" s="114" t="str">
        <f>IFERROR(MAX(AK34*(1+'1. General Inputs'!$AW$16+HLOOKUP(AL$7,'1. General Inputs'!$AW$10:$AY$12,ROWS('1. General Inputs'!$AU$10:$AU$12),0))+(CHOOSE(AL$7,'1. General Inputs'!$J$8,'1. General Inputs'!$L$8,'1. General Inputs'!$N$8)/12)*CHOOSE(AL$7,'2. Protocols'!$K33,'2. Protocols'!$L33,'2. Protocols'!$M33)+'3. ARV Substitutions'!AQ59,0),"")</f>
        <v/>
      </c>
      <c r="AM34" s="114" t="str">
        <f>IFERROR(MAX(AL34*(1+'1. General Inputs'!$AW$16+HLOOKUP(AM$7,'1. General Inputs'!$AW$10:$AY$12,ROWS('1. General Inputs'!$AU$10:$AU$12),0))+(CHOOSE(AM$7,'1. General Inputs'!$J$8,'1. General Inputs'!$L$8,'1. General Inputs'!$N$8)/12)*CHOOSE(AM$7,'2. Protocols'!$K33,'2. Protocols'!$L33,'2. Protocols'!$M33)+'3. ARV Substitutions'!AR59,0),"")</f>
        <v/>
      </c>
      <c r="AN34" s="114" t="str">
        <f>IFERROR(MAX(AM34*(1+'1. General Inputs'!$AW$16+HLOOKUP(AN$7,'1. General Inputs'!$AW$10:$AY$12,ROWS('1. General Inputs'!$AU$10:$AU$12),0))+(CHOOSE(AN$7,'1. General Inputs'!$J$8,'1. General Inputs'!$L$8,'1. General Inputs'!$N$8)/12)*CHOOSE(AN$7,'2. Protocols'!$K33,'2. Protocols'!$L33,'2. Protocols'!$M33)+'3. ARV Substitutions'!AS59,0),"")</f>
        <v/>
      </c>
      <c r="AO34" s="114" t="str">
        <f>IFERROR(MAX(AN34*(1+'1. General Inputs'!$AW$16+HLOOKUP(AO$7,'1. General Inputs'!$AW$10:$AY$12,ROWS('1. General Inputs'!$AU$10:$AU$12),0))+(CHOOSE(AO$7,'1. General Inputs'!$J$8,'1. General Inputs'!$L$8,'1. General Inputs'!$N$8)/12)*CHOOSE(AO$7,'2. Protocols'!$K33,'2. Protocols'!$L33,'2. Protocols'!$M33)+'3. ARV Substitutions'!AT59,0),"")</f>
        <v/>
      </c>
      <c r="AP34" s="114" t="str">
        <f>IFERROR(MAX(AO34*(1+'1. General Inputs'!$AW$16+HLOOKUP(AP$7,'1. General Inputs'!$AW$10:$AY$12,ROWS('1. General Inputs'!$AU$10:$AU$12),0))+(CHOOSE(AP$7,'1. General Inputs'!$J$8,'1. General Inputs'!$L$8,'1. General Inputs'!$N$8)/12)*CHOOSE(AP$7,'2. Protocols'!$K33,'2. Protocols'!$L33,'2. Protocols'!$M33)+'3. ARV Substitutions'!AU59,0),"")</f>
        <v/>
      </c>
      <c r="BZ34" s="88" t="e">
        <f t="shared" si="11"/>
        <v>#VALUE!</v>
      </c>
      <c r="CA34" s="88" t="e">
        <f t="shared" si="12"/>
        <v>#VALUE!</v>
      </c>
      <c r="CB34" s="88" t="e">
        <f t="shared" si="13"/>
        <v>#VALUE!</v>
      </c>
      <c r="CC34" s="88" t="e">
        <f t="shared" si="14"/>
        <v>#VALUE!</v>
      </c>
      <c r="CD34" s="88" t="e">
        <f t="shared" si="15"/>
        <v>#VALUE!</v>
      </c>
      <c r="CE34" s="88" t="e">
        <f t="shared" si="16"/>
        <v>#VALUE!</v>
      </c>
      <c r="CF34" s="88" t="e">
        <f t="shared" si="17"/>
        <v>#VALUE!</v>
      </c>
      <c r="CG34" s="88" t="e">
        <f t="shared" si="18"/>
        <v>#VALUE!</v>
      </c>
      <c r="CH34" s="88" t="e">
        <f t="shared" si="19"/>
        <v>#VALUE!</v>
      </c>
      <c r="CI34" s="88" t="e">
        <f t="shared" si="20"/>
        <v>#VALUE!</v>
      </c>
      <c r="CJ34" s="88" t="e">
        <f t="shared" si="21"/>
        <v>#VALUE!</v>
      </c>
      <c r="CK34" s="88" t="e">
        <f t="shared" si="22"/>
        <v>#VALUE!</v>
      </c>
      <c r="CL34" s="88" t="e">
        <f t="shared" si="23"/>
        <v>#VALUE!</v>
      </c>
      <c r="CM34" s="88" t="e">
        <f t="shared" si="24"/>
        <v>#VALUE!</v>
      </c>
      <c r="CN34" s="88" t="e">
        <f t="shared" si="25"/>
        <v>#VALUE!</v>
      </c>
      <c r="CO34" s="88" t="e">
        <f t="shared" si="26"/>
        <v>#VALUE!</v>
      </c>
      <c r="CP34" s="88" t="e">
        <f t="shared" si="27"/>
        <v>#VALUE!</v>
      </c>
      <c r="CQ34" s="88" t="e">
        <f t="shared" si="28"/>
        <v>#VALUE!</v>
      </c>
      <c r="CR34" s="88" t="e">
        <f t="shared" si="29"/>
        <v>#VALUE!</v>
      </c>
      <c r="CS34" s="88" t="e">
        <f t="shared" si="30"/>
        <v>#VALUE!</v>
      </c>
      <c r="CT34" s="88" t="e">
        <f t="shared" si="31"/>
        <v>#VALUE!</v>
      </c>
      <c r="CU34" s="88" t="e">
        <f t="shared" si="32"/>
        <v>#VALUE!</v>
      </c>
      <c r="CV34" s="88" t="e">
        <f t="shared" si="33"/>
        <v>#VALUE!</v>
      </c>
      <c r="CW34" s="88" t="e">
        <f t="shared" si="34"/>
        <v>#VALUE!</v>
      </c>
      <c r="CX34" s="88" t="e">
        <f t="shared" si="35"/>
        <v>#VALUE!</v>
      </c>
      <c r="CY34" s="88" t="e">
        <f t="shared" si="36"/>
        <v>#VALUE!</v>
      </c>
      <c r="CZ34" s="88" t="e">
        <f t="shared" si="37"/>
        <v>#VALUE!</v>
      </c>
      <c r="DA34" s="88" t="e">
        <f t="shared" si="38"/>
        <v>#VALUE!</v>
      </c>
      <c r="DB34" s="88" t="e">
        <f t="shared" si="39"/>
        <v>#VALUE!</v>
      </c>
      <c r="DC34" s="88" t="e">
        <f t="shared" si="40"/>
        <v>#VALUE!</v>
      </c>
      <c r="DD34" s="88" t="e">
        <f t="shared" si="41"/>
        <v>#VALUE!</v>
      </c>
      <c r="DE34" s="88" t="e">
        <f t="shared" si="42"/>
        <v>#VALUE!</v>
      </c>
      <c r="DF34" s="88" t="e">
        <f t="shared" si="43"/>
        <v>#VALUE!</v>
      </c>
      <c r="DG34" s="88" t="e">
        <f t="shared" si="44"/>
        <v>#VALUE!</v>
      </c>
      <c r="DH34" s="88" t="e">
        <f t="shared" si="45"/>
        <v>#VALUE!</v>
      </c>
      <c r="DI34" s="88" t="e">
        <f t="shared" si="46"/>
        <v>#VALUE!</v>
      </c>
      <c r="DK34" s="27" t="str">
        <f>CONCATENATE('2. Protocols'!C33, '2. Protocols'!D33, '2. Protocols'!E33)</f>
        <v>+</v>
      </c>
      <c r="DL34" s="27" t="str">
        <f>CONCATENATE('2. Protocols'!C33, '2. Protocols'!D33, '2. Protocols'!E33, '2. Protocols'!F33, '2. Protocols'!G33,)</f>
        <v>++</v>
      </c>
      <c r="DN34" s="38">
        <f>IF(AND(OR(ISBLANK(DN$9),DN$9=0)=FALSE,OR(DN$9='2. Protocols'!$C33,DN$9='2. Protocols'!$E33,DN$9='2. Protocols'!$G33)),1,0)*'4. Formulations'!$I33</f>
        <v>0</v>
      </c>
      <c r="DO34" s="38">
        <f>IF(AND(OR(ISBLANK(DO$9),DO$9=0)=FALSE,OR(DO$9='2. Protocols'!$C33,DO$9='2. Protocols'!$E33,DO$9='2. Protocols'!$G33)),1,0)*'4. Formulations'!$I33</f>
        <v>0</v>
      </c>
      <c r="DP34" s="38">
        <f>IF(AND(OR(ISBLANK(DP$9),DP$9=0)=FALSE,OR(DP$9='2. Protocols'!$C33,DP$9='2. Protocols'!$E33,DP$9='2. Protocols'!$G33)),1,0)*'4. Formulations'!$I33</f>
        <v>0</v>
      </c>
      <c r="DQ34" s="38">
        <f>IF(AND(OR(ISBLANK(DQ$9),DQ$9=0)=FALSE,OR(DQ$9='2. Protocols'!$C33,DQ$9='2. Protocols'!$E33,DQ$9='2. Protocols'!$G33)),1,0)*'4. Formulations'!$I33</f>
        <v>0</v>
      </c>
      <c r="DR34" s="38">
        <f>IF(AND(OR(ISBLANK(DR$9),DR$9=0)=FALSE,OR(DR$9='2. Protocols'!$C33,DR$9='2. Protocols'!$E33,DR$9='2. Protocols'!$G33)),1,0)*'4. Formulations'!$I33</f>
        <v>0</v>
      </c>
      <c r="DS34" s="38">
        <f>IF(AND(OR(ISBLANK(DS$9),DS$9=0)=FALSE,OR(DS$9='2. Protocols'!$C33,DS$9='2. Protocols'!$E33,DS$9='2. Protocols'!$G33)),1,0)*'4. Formulations'!$I33</f>
        <v>0</v>
      </c>
      <c r="DT34" s="38">
        <f>IF(AND(OR(ISBLANK(DT$9),DT$9=0)=FALSE,OR(DT$9='2. Protocols'!$C33,DT$9='2. Protocols'!$E33,DT$9='2. Protocols'!$G33)),1,0)*'4. Formulations'!$I33</f>
        <v>0</v>
      </c>
      <c r="DU34" s="38">
        <f>IF(AND(OR(ISBLANK(DU$9),DU$9=0)=FALSE,OR(DU$9='2. Protocols'!$C33,DU$9='2. Protocols'!$E33,DU$9='2. Protocols'!$G33)),1,0)*'4. Formulations'!$I33</f>
        <v>0</v>
      </c>
      <c r="DV34" s="38">
        <f>IF(AND(OR(ISBLANK(DV$9),DV$9=0)=FALSE,OR(DV$9='2. Protocols'!$C33,DV$9='2. Protocols'!$E33,DV$9='2. Protocols'!$G33)),1,0)*'4. Formulations'!$I33</f>
        <v>0</v>
      </c>
      <c r="DW34" s="38">
        <f>IF(AND(OR(ISBLANK(DW$9),DW$9=0)=FALSE,OR(DW$9='2. Protocols'!$C33,DW$9='2. Protocols'!$E33,DW$9='2. Protocols'!$G33)),1,0)*'4. Formulations'!$I33</f>
        <v>0</v>
      </c>
      <c r="DX34" s="38">
        <f>IF(AND(OR(ISBLANK(DX$9),DX$9=0)=FALSE,OR(DX$9='2. Protocols'!$C33,DX$9='2. Protocols'!$E33,DX$9='2. Protocols'!$G33)),1,0)*'4. Formulations'!$I33</f>
        <v>0</v>
      </c>
      <c r="DY34" s="38">
        <f>IF(AND(OR(ISBLANK(DY$9),DY$9=0)=FALSE,OR(DY$9='2. Protocols'!$C33,DY$9='2. Protocols'!$E33,DY$9='2. Protocols'!$G33)),1,0)*'4. Formulations'!$I33</f>
        <v>0</v>
      </c>
      <c r="DZ34" s="38">
        <f>IF(AND(OR(ISBLANK(DZ$9),DZ$9=0)=FALSE,OR(DZ$9='2. Protocols'!$C33,DZ$9='2. Protocols'!$E33,DZ$9='2. Protocols'!$G33)),1,0)*'4. Formulations'!$I33</f>
        <v>0</v>
      </c>
      <c r="EA34" s="38">
        <f>IF(AND(OR(ISBLANK(EA$9),EA$9=0)=FALSE,OR(EA$9='2. Protocols'!$C33,EA$9='2. Protocols'!$E33,EA$9='2. Protocols'!$G33)),1,0)*'4. Formulations'!$I33</f>
        <v>0</v>
      </c>
      <c r="EB34" s="38">
        <f>IF(AND(OR(ISBLANK(EB$9),EB$9=0)=FALSE,OR(EB$9='2. Protocols'!$C33,EB$9='2. Protocols'!$E33,EB$9='2. Protocols'!$G33)),1,0)*'4. Formulations'!$I33</f>
        <v>0</v>
      </c>
      <c r="EC34" s="38">
        <f>IF(AND(OR(ISBLANK(EC$9),EC$9=0)=FALSE,OR(EC$9='2. Protocols'!$C33,EC$9='2. Protocols'!$E33,EC$9='2. Protocols'!$G33)),1,0)*'4. Formulations'!$I33</f>
        <v>0</v>
      </c>
      <c r="ED34" s="38">
        <f>IF(AND(OR(ISBLANK(ED$9),ED$9=0)=FALSE,OR(ED$9='2. Protocols'!$C33,ED$9='2. Protocols'!$E33,ED$9='2. Protocols'!$G33)),1,0)*'4. Formulations'!$I33</f>
        <v>0</v>
      </c>
      <c r="EE34" s="38">
        <f>IF(AND(OR(ISBLANK(EE$9),EE$9=0)=FALSE,OR(EE$9='2. Protocols'!$C33,EE$9='2. Protocols'!$E33,EE$9='2. Protocols'!$G33)),1,0)*'4. Formulations'!$I33</f>
        <v>0</v>
      </c>
      <c r="EF34" s="38">
        <f>IF(AND(OR(ISBLANK(EF$9),EF$9=0)=FALSE,OR(EF$9='2. Protocols'!$C33,EF$9='2. Protocols'!$E33,EF$9='2. Protocols'!$G33)),1,0)*'4. Formulations'!$I33</f>
        <v>0</v>
      </c>
      <c r="EG34" s="38">
        <f>IF(AND(OR(ISBLANK(EG$9),EG$9=0)=FALSE,OR(EG$9='2. Protocols'!$C33,EG$9='2. Protocols'!$E33,EG$9='2. Protocols'!$G33)),1,0)*'4. Formulations'!$I33</f>
        <v>0</v>
      </c>
      <c r="EH34" s="38">
        <f>IF(AND(OR(ISBLANK(EH$9),EH$9=0)=FALSE,OR(EH$9='2. Protocols'!$C33,EH$9='2. Protocols'!$E33,EH$9='2. Protocols'!$G33)),1,0)*'4. Formulations'!$I33</f>
        <v>0</v>
      </c>
      <c r="EI34" s="38">
        <f>IF(AND(OR(ISBLANK(EI$9),EI$9=0)=FALSE,OR(EI$9='2. Protocols'!$C33,EI$9='2. Protocols'!$E33,EI$9='2. Protocols'!$G33)),1,0)*'4. Formulations'!$I33</f>
        <v>0</v>
      </c>
      <c r="EK34" s="38">
        <f>IF(AND(OR(ISBLANK(EK$9),EK$9=0)=FALSE,EK$9=$DK34),1,0)*'4. Formulations'!$J33</f>
        <v>0</v>
      </c>
      <c r="EL34" s="38">
        <f>IF(AND(OR(ISBLANK(EL$9),EL$9=0)=FALSE,EL$9=$DK34),1,0)*'4. Formulations'!$J33</f>
        <v>0</v>
      </c>
      <c r="EM34" s="38">
        <f>IF(AND(OR(ISBLANK(EM$9),EM$9=0)=FALSE,EM$9=$DK34),1,0)*'4. Formulations'!$J33</f>
        <v>0</v>
      </c>
      <c r="EN34" s="38">
        <f>IF(AND(OR(ISBLANK(EN$9),EN$9=0)=FALSE,EN$9=$DK34),1,0)*'4. Formulations'!$J33</f>
        <v>0</v>
      </c>
      <c r="EO34" s="38">
        <f>IF(AND(OR(ISBLANK(EO$9),EO$9=0)=FALSE,EO$9=$DK34),1,0)*'4. Formulations'!$J33</f>
        <v>0</v>
      </c>
      <c r="EP34" s="38">
        <f>IF(AND(OR(ISBLANK(EP$9),EP$9=0)=FALSE,EP$9=$DK34),1,0)*'4. Formulations'!$J33</f>
        <v>0</v>
      </c>
      <c r="EQ34" s="38">
        <f>IF(AND(OR(ISBLANK(EQ$9),EQ$9=0)=FALSE,EQ$9=$DK34),1,0)*'4. Formulations'!$J33</f>
        <v>0</v>
      </c>
      <c r="ER34" s="38">
        <f>IF(AND(OR(ISBLANK(ER$9),ER$9=0)=FALSE,ER$9=$DK34),1,0)*'4. Formulations'!$J33</f>
        <v>0</v>
      </c>
      <c r="ES34" s="38">
        <f>IF(AND(OR(ISBLANK(ES$9),ES$9=0)=FALSE,ES$9=$DK34),1,0)*'4. Formulations'!$J33</f>
        <v>0</v>
      </c>
      <c r="ET34" s="38">
        <f>IF(AND(OR(ISBLANK(ET$9),ET$9=0)=FALSE,ET$9=$DK34),1,0)*'4. Formulations'!$J33</f>
        <v>0</v>
      </c>
      <c r="EU34" s="38">
        <f>IF(AND(OR(ISBLANK(EU$9),EU$9=0)=FALSE,EU$9=$DK34),1,0)*'4. Formulations'!$J33</f>
        <v>0</v>
      </c>
      <c r="EV34" s="38">
        <f>IF(AND(OR(ISBLANK(EV$9),EV$9=0)=FALSE,EV$9=$DK34),1,0)*'4. Formulations'!$J33</f>
        <v>0</v>
      </c>
      <c r="EW34" s="38">
        <f>IF(AND(OR(ISBLANK(EW$9),EW$9=0)=FALSE,EW$9=$DK34),1,0)*'4. Formulations'!$J33</f>
        <v>0</v>
      </c>
      <c r="EY34" s="38">
        <f>IF(AND(OR(ISBLANK(EY$9),EY$9=0)=FALSE,SUM($EK34:$EW34)&gt;0,EY$9='2. Protocols'!$G33),1,0)*'4. Formulations'!$J33</f>
        <v>0</v>
      </c>
      <c r="EZ34" s="38">
        <f>IF(AND(OR(ISBLANK(EZ$9),EZ$9=0)=FALSE,SUM($EK34:$EW34)&gt;0,EZ$9='2. Protocols'!$G33),1,0)*'4. Formulations'!$J33</f>
        <v>0</v>
      </c>
      <c r="FA34" s="38">
        <f>IF(AND(OR(ISBLANK(FA$9),FA$9=0)=FALSE,SUM($EK34:$EW34)&gt;0,FA$9='2. Protocols'!$G33),1,0)*'4. Formulations'!$J33</f>
        <v>0</v>
      </c>
      <c r="FB34" s="38">
        <f>IF(AND(OR(ISBLANK(FB$9),FB$9=0)=FALSE,SUM($EK34:$EW34)&gt;0,FB$9='2. Protocols'!$G33),1,0)*'4. Formulations'!$J33</f>
        <v>0</v>
      </c>
      <c r="FC34" s="38">
        <f>IF(AND(OR(ISBLANK(FC$9),FC$9=0)=FALSE,SUM($EK34:$EW34)&gt;0,FC$9='2. Protocols'!$G33),1,0)*'4. Formulations'!$J33</f>
        <v>0</v>
      </c>
      <c r="FD34" s="38">
        <f>IF(AND(OR(ISBLANK(FD$9),FD$9=0)=FALSE,SUM($EK34:$EW34)&gt;0,FD$9='2. Protocols'!$G33),1,0)*'4. Formulations'!$J33</f>
        <v>0</v>
      </c>
      <c r="FE34" s="38">
        <f>IF(AND(OR(ISBLANK(FE$9),FE$9=0)=FALSE,SUM($EK34:$EW34)&gt;0,FE$9='2. Protocols'!$G33),1,0)*'4. Formulations'!$J33</f>
        <v>0</v>
      </c>
      <c r="FF34" s="38">
        <f>IF(AND(OR(ISBLANK(FF$9),FF$9=0)=FALSE,SUM($EK34:$EW34)&gt;0,FF$9='2. Protocols'!$G33),1,0)*'4. Formulations'!$J33</f>
        <v>0</v>
      </c>
      <c r="FG34" s="38">
        <f>IF(AND(OR(ISBLANK(FG$9),FG$9=0)=FALSE,SUM($EK34:$EW34)&gt;0,FG$9='2. Protocols'!$G33),1,0)*'4. Formulations'!$J33</f>
        <v>0</v>
      </c>
      <c r="FH34" s="38">
        <f>IF(AND(OR(ISBLANK(FH$9),FH$9=0)=FALSE,SUM($EK34:$EW34)&gt;0,FH$9='2. Protocols'!$G33),1,0)*'4. Formulations'!$J33</f>
        <v>0</v>
      </c>
      <c r="FI34" s="38">
        <f>IF(AND(OR(ISBLANK(FI$9),FI$9=0)=FALSE,SUM($EK34:$EW34)&gt;0,FI$9='2. Protocols'!$G33),1,0)*'4. Formulations'!$J33</f>
        <v>0</v>
      </c>
      <c r="FJ34" s="38">
        <f>IF(AND(OR(ISBLANK(FJ$9),FJ$9=0)=FALSE,SUM($EK34:$EW34)&gt;0,FJ$9='2. Protocols'!$G33),1,0)*'4. Formulations'!$J33</f>
        <v>0</v>
      </c>
      <c r="FK34" s="38">
        <f>IF(AND(OR(ISBLANK(FK$9),FK$9=0)=FALSE,SUM($EK34:$EW34)&gt;0,FK$9='2. Protocols'!$G33),1,0)*'4. Formulations'!$J33</f>
        <v>0</v>
      </c>
      <c r="FL34" s="38">
        <f>IF(AND(OR(ISBLANK(FL$9),FL$9=0)=FALSE,SUM($EK34:$EW34)&gt;0,FL$9='2. Protocols'!$G33),1,0)*'4. Formulations'!$J33</f>
        <v>0</v>
      </c>
      <c r="FM34" s="38">
        <f>IF(AND(OR(ISBLANK(FM$9),FM$9=0)=FALSE,SUM($EK34:$EW34)&gt;0,FM$9='2. Protocols'!$G33),1,0)*'4. Formulations'!$J33</f>
        <v>0</v>
      </c>
      <c r="FN34" s="38">
        <f>IF(AND(OR(ISBLANK(FN$9),FN$9=0)=FALSE,SUM($EK34:$EW34)&gt;0,FN$9='2. Protocols'!$G33),1,0)*'4. Formulations'!$J33</f>
        <v>0</v>
      </c>
      <c r="FO34" s="38">
        <f>IF(AND(OR(ISBLANK(FO$9),FO$9=0)=FALSE,SUM($EK34:$EW34)&gt;0,FO$9='2. Protocols'!$G33),1,0)*'4. Formulations'!$J33</f>
        <v>0</v>
      </c>
      <c r="FP34" s="38">
        <f>IF(AND(OR(ISBLANK(FP$9),FP$9=0)=FALSE,SUM($EK34:$EW34)&gt;0,FP$9='2. Protocols'!$G33),1,0)*'4. Formulations'!$J33</f>
        <v>0</v>
      </c>
      <c r="FQ34" s="38">
        <f>IF(AND(OR(ISBLANK(FQ$9),FQ$9=0)=FALSE,SUM($EK34:$EW34)&gt;0,FQ$9='2. Protocols'!$G33),1,0)*'4. Formulations'!$J33</f>
        <v>0</v>
      </c>
      <c r="FR34" s="38">
        <f>IF(AND(OR(ISBLANK(FR$9),FR$9=0)=FALSE,SUM($EK34:$EW34)&gt;0,FR$9='2. Protocols'!$G33),1,0)*'4. Formulations'!$J33</f>
        <v>0</v>
      </c>
      <c r="FS34" s="38">
        <f>IF(AND(OR(ISBLANK(FS$9),FS$9=0)=FALSE,SUM($EK34:$EW34)&gt;0,FS$9='2. Protocols'!$G33),1,0)*'4. Formulations'!$J33</f>
        <v>0</v>
      </c>
      <c r="FT34" s="38">
        <f>IF(AND(OR(ISBLANK(FT$9),FT$9=0)=FALSE,SUM($EK34:$EW34)&gt;0,FT$9='2. Protocols'!$G33),1,0)*'4. Formulations'!$J33</f>
        <v>0</v>
      </c>
      <c r="FV34" s="38">
        <f>IF(AND(OR(ISBLANK(EY$9),EY$9=0)=FALSE,FV$9=$DL34),1,0)*'4. Formulations'!$K33</f>
        <v>0</v>
      </c>
      <c r="FW34" s="38">
        <f>IF(AND(OR(ISBLANK(EZ$9),EZ$9=0)=FALSE,FW$9=$DL34),1,0)*'4. Formulations'!$K33</f>
        <v>0</v>
      </c>
      <c r="FX34" s="38">
        <f>IF(AND(OR(ISBLANK(FA$9),FA$9=0)=FALSE,FX$9=$DL34),1,0)*'4. Formulations'!$K33</f>
        <v>0</v>
      </c>
      <c r="FY34" s="38">
        <f>IF(AND(OR(ISBLANK(FB$9),FB$9=0)=FALSE,FY$9=$DL34),1,0)*'4. Formulations'!$K33</f>
        <v>0</v>
      </c>
      <c r="FZ34" s="38">
        <f>IF(AND(OR(ISBLANK(FC$9),FC$9=0)=FALSE,FZ$9=$DL34),1,0)*'4. Formulations'!$K33</f>
        <v>0</v>
      </c>
      <c r="GA34" s="38">
        <f>IF(AND(OR(ISBLANK(FD$9),FD$9=0)=FALSE,GA$9=$DL34),1,0)*'4. Formulations'!$K33</f>
        <v>0</v>
      </c>
      <c r="GB34" s="38">
        <f>IF(AND(OR(ISBLANK(FE$9),FE$9=0)=FALSE,GB$9=$DL34),1,0)*'4. Formulations'!$K33</f>
        <v>0</v>
      </c>
      <c r="GC34" s="38">
        <f>IF(AND(OR(ISBLANK(FF$9),FF$9=0)=FALSE,GC$9=$DL34),1,0)*'4. Formulations'!$K33</f>
        <v>0</v>
      </c>
      <c r="GD34" s="38">
        <f>IF(AND(OR(ISBLANK(FG$9),FG$9=0)=FALSE,GD$9=$DL34),1,0)*'4. Formulations'!$K33</f>
        <v>0</v>
      </c>
      <c r="GE34" s="38">
        <f>IF(AND(OR(ISBLANK(FH$9),FH$9=0)=FALSE,GE$9=$DL34),1,0)*'4. Formulations'!$K33</f>
        <v>0</v>
      </c>
      <c r="GF34" s="38">
        <f>IF(AND(OR(ISBLANK(FI$9),FI$9=0)=FALSE,GF$9=$DL34),1,0)*'4. Formulations'!$K33</f>
        <v>0</v>
      </c>
      <c r="GG34" s="38">
        <f>IF(AND(OR(ISBLANK(FJ$9),FJ$9=0)=FALSE,GG$9=$DL34),1,0)*'4. Formulations'!$K33</f>
        <v>0</v>
      </c>
      <c r="GH34" s="38">
        <f>IF(AND(OR(ISBLANK(FK$9),FK$9=0)=FALSE,GH$9=$DL34),1,0)*'4. Formulations'!$K33</f>
        <v>0</v>
      </c>
      <c r="GI34" s="38">
        <f>IF(AND(OR(ISBLANK(FL$9),FL$9=0)=FALSE,GI$9=$DL34),1,0)*'4. Formulations'!$K33</f>
        <v>0</v>
      </c>
      <c r="GJ34" s="38">
        <f>IF(AND(OR(ISBLANK(FM$9),FM$9=0)=FALSE,GJ$9=$DL34),1,0)*'4. Formulations'!$K33</f>
        <v>0</v>
      </c>
      <c r="GL34" s="38">
        <f>IF(AND(OR(ISBLANK(GL$9),GL$9=0)=FALSE,OR(GL$9='2. Protocols'!$C33,GL$9='2. Protocols'!$E33,GL$9='2. Protocols'!$G33)),1,0)*'4. Formulations'!$L33</f>
        <v>0</v>
      </c>
      <c r="GM34" s="38">
        <f>IF(AND(OR(ISBLANK(GM$9),GM$9=0)=FALSE,OR(GM$9='2. Protocols'!$C33,GM$9='2. Protocols'!$E33,GM$9='2. Protocols'!$G33)),1,0)*'4. Formulations'!$L33</f>
        <v>0</v>
      </c>
      <c r="GN34" s="38">
        <f>IF(AND(OR(ISBLANK(GN$9),GN$9=0)=FALSE,OR(GN$9='2. Protocols'!$C33,GN$9='2. Protocols'!$E33,GN$9='2. Protocols'!$G33)),1,0)*'4. Formulations'!$L33</f>
        <v>0</v>
      </c>
      <c r="GO34" s="38">
        <f>IF(AND(OR(ISBLANK(GO$9),GO$9=0)=FALSE,OR(GO$9='2. Protocols'!$C33,GO$9='2. Protocols'!$E33,GO$9='2. Protocols'!$G33)),1,0)*'4. Formulations'!$L33</f>
        <v>0</v>
      </c>
      <c r="GP34" s="38">
        <f>IF(AND(OR(ISBLANK(GP$9),GP$9=0)=FALSE,OR(GP$9='2. Protocols'!$C33,GP$9='2. Protocols'!$E33,GP$9='2. Protocols'!$G33)),1,0)*'4. Formulations'!$L33</f>
        <v>0</v>
      </c>
      <c r="GQ34" s="38">
        <f>IF(AND(OR(ISBLANK(GQ$9),GQ$9=0)=FALSE,OR(GQ$9='2. Protocols'!$C33,GQ$9='2. Protocols'!$E33,GQ$9='2. Protocols'!$G33)),1,0)*'4. Formulations'!$L33</f>
        <v>0</v>
      </c>
      <c r="GR34" s="38">
        <f>IF(AND(OR(ISBLANK(GR$9),GR$9=0)=FALSE,OR(GR$9='2. Protocols'!$C33,GR$9='2. Protocols'!$E33,GR$9='2. Protocols'!$G33)),1,0)*'4. Formulations'!$L33</f>
        <v>0</v>
      </c>
      <c r="GS34" s="38">
        <f>IF(AND(OR(ISBLANK(GS$9),GS$9=0)=FALSE,OR(GS$9='2. Protocols'!$C33,GS$9='2. Protocols'!$E33,GS$9='2. Protocols'!$G33)),1,0)*'4. Formulations'!$L33</f>
        <v>0</v>
      </c>
      <c r="GT34" s="38">
        <f>IF(AND(OR(ISBLANK(GT$9),GT$9=0)=FALSE,OR(GT$9='2. Protocols'!$C33,GT$9='2. Protocols'!$E33,GT$9='2. Protocols'!$G33)),1,0)*'4. Formulations'!$L33</f>
        <v>0</v>
      </c>
      <c r="GU34" s="38">
        <f>IF(AND(OR(ISBLANK(GU$9),GU$9=0)=FALSE,OR(GU$9='2. Protocols'!$C33,GU$9='2. Protocols'!$E33,GU$9='2. Protocols'!$G33)),1,0)*'4. Formulations'!$L33</f>
        <v>0</v>
      </c>
      <c r="GV34" s="38">
        <f>IF(AND(OR(ISBLANK(GV$9),GV$9=0)=FALSE,OR(GV$9='2. Protocols'!$C33,GV$9='2. Protocols'!$E33,GV$9='2. Protocols'!$G33)),1,0)*'4. Formulations'!$L33</f>
        <v>0</v>
      </c>
      <c r="GW34" s="38">
        <f>IF(AND(OR(ISBLANK(GW$9),GW$9=0)=FALSE,OR(GW$9='2. Protocols'!$C33,GW$9='2. Protocols'!$E33,GW$9='2. Protocols'!$G33)),1,0)*'4. Formulations'!$L33</f>
        <v>0</v>
      </c>
      <c r="GX34" s="38">
        <f>IF(AND(OR(ISBLANK(GX$9),GX$9=0)=FALSE,OR(GX$9='2. Protocols'!$C33,GX$9='2. Protocols'!$E33,GX$9='2. Protocols'!$G33)),1,0)*'4. Formulations'!$L33</f>
        <v>0</v>
      </c>
      <c r="GY34" s="38">
        <f>IF(AND(OR(ISBLANK(GY$9),GY$9=0)=FALSE,OR(GY$9='2. Protocols'!$C33,GY$9='2. Protocols'!$E33,GY$9='2. Protocols'!$G33)),1,0)*'4. Formulations'!$L33</f>
        <v>0</v>
      </c>
      <c r="GZ34" s="38">
        <f>IF(AND(OR(ISBLANK(GZ$9),GZ$9=0)=FALSE,OR(GZ$9='2. Protocols'!$C33,GZ$9='2. Protocols'!$E33,GZ$9='2. Protocols'!$G33)),1,0)*'4. Formulations'!$L33</f>
        <v>0</v>
      </c>
      <c r="HA34" s="38">
        <f>IF(AND(OR(ISBLANK(HA$9),HA$9=0)=FALSE,OR(HA$9='2. Protocols'!$C33,HA$9='2. Protocols'!$E33,HA$9='2. Protocols'!$G33)),1,0)*'4. Formulations'!$L33</f>
        <v>0</v>
      </c>
      <c r="HB34" s="38">
        <f>IF(AND(OR(ISBLANK(HB$9),HB$9=0)=FALSE,OR(HB$9='2. Protocols'!$C33,HB$9='2. Protocols'!$E33,HB$9='2. Protocols'!$G33)),1,0)*'4. Formulations'!$L33</f>
        <v>0</v>
      </c>
      <c r="HC34" s="38">
        <f>IF(AND(OR(ISBLANK(HC$9),HC$9=0)=FALSE,OR(HC$9='2. Protocols'!$C33,HC$9='2. Protocols'!$E33,HC$9='2. Protocols'!$G33)),1,0)*'4. Formulations'!$L33</f>
        <v>0</v>
      </c>
      <c r="HD34" s="38">
        <f>IF(AND(OR(ISBLANK(HD$9),HD$9=0)=FALSE,OR(HD$9='2. Protocols'!$C33,HD$9='2. Protocols'!$E33,HD$9='2. Protocols'!$G33)),1,0)*'4. Formulations'!$L33</f>
        <v>0</v>
      </c>
      <c r="HE34" s="38">
        <f>IF(AND(OR(ISBLANK(HE$9),HE$9=0)=FALSE,OR(HE$9='2. Protocols'!$C33,HE$9='2. Protocols'!$E33,HE$9='2. Protocols'!$G33)),1,0)*'4. Formulations'!$L33</f>
        <v>0</v>
      </c>
      <c r="HF34" s="38">
        <f>IF(AND(OR(ISBLANK(HF$9),HF$9=0)=FALSE,OR(HF$9='2. Protocols'!$C33,HF$9='2. Protocols'!$E33,HF$9='2. Protocols'!$G33)),1,0)*'4. Formulations'!$L33</f>
        <v>0</v>
      </c>
      <c r="HG34" s="38">
        <f>IF(AND(OR(ISBLANK(HG$9),HG$9=0)=FALSE,OR(HG$9='2. Protocols'!$C33,HG$9='2. Protocols'!$E33,HG$9='2. Protocols'!$G33)),1,0)*'4. Formulations'!$L33</f>
        <v>0</v>
      </c>
      <c r="HI34" s="38">
        <f>IF(AND(OR(ISBLANK(HI$9),HI$9=0)=FALSE,HI$9=$DK34),1,0)*'4. Formulations'!$M33</f>
        <v>0</v>
      </c>
      <c r="HJ34" s="38">
        <f>IF(AND(OR(ISBLANK(HJ$9),HJ$9=0)=FALSE,HJ$9=$DK34),1,0)*'4. Formulations'!$M33</f>
        <v>0</v>
      </c>
      <c r="HK34" s="38">
        <f>IF(AND(OR(ISBLANK(HK$9),HK$9=0)=FALSE,HK$9=$DK34),1,0)*'4. Formulations'!$M33</f>
        <v>0</v>
      </c>
      <c r="HL34" s="38">
        <f>IF(AND(OR(ISBLANK(HL$9),HL$9=0)=FALSE,HL$9=$DK34),1,0)*'4. Formulations'!$M33</f>
        <v>0</v>
      </c>
      <c r="HM34" s="38">
        <f>IF(AND(OR(ISBLANK(HM$9),HM$9=0)=FALSE,HM$9=$DK34),1,0)*'4. Formulations'!$M33</f>
        <v>0</v>
      </c>
      <c r="HN34" s="38">
        <f>IF(AND(OR(ISBLANK(HN$9),HN$9=0)=FALSE,HN$9=$DK34),1,0)*'4. Formulations'!$M33</f>
        <v>0</v>
      </c>
      <c r="HO34" s="38">
        <f>IF(AND(OR(ISBLANK(HO$9),HO$9=0)=FALSE,HO$9=$DK34),1,0)*'4. Formulations'!$M33</f>
        <v>0</v>
      </c>
      <c r="HP34" s="38">
        <f>IF(AND(OR(ISBLANK(HP$9),HP$9=0)=FALSE,HP$9=$DK34),1,0)*'4. Formulations'!$M33</f>
        <v>0</v>
      </c>
      <c r="HQ34" s="38">
        <f>IF(AND(OR(ISBLANK(HQ$9),HQ$9=0)=FALSE,HQ$9=$DK34),1,0)*'4. Formulations'!$M33</f>
        <v>0</v>
      </c>
      <c r="HR34" s="38">
        <f>IF(AND(OR(ISBLANK(HR$9),HR$9=0)=FALSE,HR$9=$DK34),1,0)*'4. Formulations'!$M33</f>
        <v>0</v>
      </c>
      <c r="HS34" s="38">
        <f>IF(AND(OR(ISBLANK(HS$9),HS$9=0)=FALSE,HS$9=$DK34),1,0)*'4. Formulations'!$M33</f>
        <v>0</v>
      </c>
      <c r="HT34" s="38">
        <f>IF(AND(OR(ISBLANK(HT$9),HT$9=0)=FALSE,HT$9=$DK34),1,0)*'4. Formulations'!$M33</f>
        <v>0</v>
      </c>
      <c r="HU34" s="38">
        <f>IF(AND(OR(ISBLANK(HU$9),HU$9=0)=FALSE,HU$9=$DK34),1,0)*'4. Formulations'!$M33</f>
        <v>0</v>
      </c>
      <c r="HW34" s="38">
        <f>IF(AND(OR(ISBLANK(HW$9),HW$9=0)=FALSE,SUM($HI34:$HU34)&gt;0,HW$9='2. Protocols'!$G33),1,0)*'4. Formulations'!$M33</f>
        <v>0</v>
      </c>
      <c r="HX34" s="38">
        <f>IF(AND(OR(ISBLANK(HX$9),HX$9=0)=FALSE,SUM($HI34:$HU34)&gt;0,HX$9='2. Protocols'!$G33),1,0)*'4. Formulations'!$M33</f>
        <v>0</v>
      </c>
      <c r="HY34" s="38">
        <f>IF(AND(OR(ISBLANK(HY$9),HY$9=0)=FALSE,SUM($HI34:$HU34)&gt;0,HY$9='2. Protocols'!$G33),1,0)*'4. Formulations'!$M33</f>
        <v>0</v>
      </c>
      <c r="HZ34" s="38">
        <f>IF(AND(OR(ISBLANK(HZ$9),HZ$9=0)=FALSE,SUM($HI34:$HU34)&gt;0,HZ$9='2. Protocols'!$G33),1,0)*'4. Formulations'!$M33</f>
        <v>0</v>
      </c>
      <c r="IA34" s="38">
        <f>IF(AND(OR(ISBLANK(IA$9),IA$9=0)=FALSE,SUM($HI34:$HU34)&gt;0,IA$9='2. Protocols'!$G33),1,0)*'4. Formulations'!$M33</f>
        <v>0</v>
      </c>
      <c r="IB34" s="38">
        <f>IF(AND(OR(ISBLANK(IB$9),IB$9=0)=FALSE,SUM($HI34:$HU34)&gt;0,IB$9='2. Protocols'!$G33),1,0)*'4. Formulations'!$M33</f>
        <v>0</v>
      </c>
      <c r="IC34" s="38">
        <f>IF(AND(OR(ISBLANK(IC$9),IC$9=0)=FALSE,SUM($HI34:$HU34)&gt;0,IC$9='2. Protocols'!$G33),1,0)*'4. Formulations'!$M33</f>
        <v>0</v>
      </c>
      <c r="ID34" s="38">
        <f>IF(AND(OR(ISBLANK(ID$9),ID$9=0)=FALSE,SUM($HI34:$HU34)&gt;0,ID$9='2. Protocols'!$G33),1,0)*'4. Formulations'!$M33</f>
        <v>0</v>
      </c>
      <c r="IE34" s="38">
        <f>IF(AND(OR(ISBLANK(IE$9),IE$9=0)=FALSE,SUM($HI34:$HU34)&gt;0,IE$9='2. Protocols'!$G33),1,0)*'4. Formulations'!$M33</f>
        <v>0</v>
      </c>
      <c r="IF34" s="38">
        <f>IF(AND(OR(ISBLANK(IF$9),IF$9=0)=FALSE,SUM($HI34:$HU34)&gt;0,IF$9='2. Protocols'!$G33),1,0)*'4. Formulations'!$M33</f>
        <v>0</v>
      </c>
      <c r="IG34" s="38">
        <f>IF(AND(OR(ISBLANK(IG$9),IG$9=0)=FALSE,SUM($HI34:$HU34)&gt;0,IG$9='2. Protocols'!$G33),1,0)*'4. Formulations'!$M33</f>
        <v>0</v>
      </c>
      <c r="IH34" s="38">
        <f>IF(AND(OR(ISBLANK(IH$9),IH$9=0)=FALSE,SUM($HI34:$HU34)&gt;0,IH$9='2. Protocols'!$G33),1,0)*'4. Formulations'!$M33</f>
        <v>0</v>
      </c>
      <c r="II34" s="38">
        <f>IF(AND(OR(ISBLANK(II$9),II$9=0)=FALSE,SUM($HI34:$HU34)&gt;0,II$9='2. Protocols'!$G33),1,0)*'4. Formulations'!$M33</f>
        <v>0</v>
      </c>
      <c r="IJ34" s="38">
        <f>IF(AND(OR(ISBLANK(IJ$9),IJ$9=0)=FALSE,SUM($HI34:$HU34)&gt;0,IJ$9='2. Protocols'!$G33),1,0)*'4. Formulations'!$M33</f>
        <v>0</v>
      </c>
      <c r="IK34" s="38">
        <f>IF(AND(OR(ISBLANK(IK$9),IK$9=0)=FALSE,SUM($HI34:$HU34)&gt;0,IK$9='2. Protocols'!$G33),1,0)*'4. Formulations'!$M33</f>
        <v>0</v>
      </c>
      <c r="IL34" s="38">
        <f>IF(AND(OR(ISBLANK(IL$9),IL$9=0)=FALSE,SUM($HI34:$HU34)&gt;0,IL$9='2. Protocols'!$G33),1,0)*'4. Formulations'!$M33</f>
        <v>0</v>
      </c>
      <c r="IM34" s="38">
        <f>IF(AND(OR(ISBLANK(IM$9),IM$9=0)=FALSE,SUM($HI34:$HU34)&gt;0,IM$9='2. Protocols'!$G33),1,0)*'4. Formulations'!$M33</f>
        <v>0</v>
      </c>
      <c r="IN34" s="38">
        <f>IF(AND(OR(ISBLANK(IN$9),IN$9=0)=FALSE,SUM($HI34:$HU34)&gt;0,IN$9='2. Protocols'!$G33),1,0)*'4. Formulations'!$M33</f>
        <v>0</v>
      </c>
      <c r="IO34" s="38">
        <f>IF(AND(OR(ISBLANK(IO$9),IO$9=0)=FALSE,SUM($HI34:$HU34)&gt;0,IO$9='2. Protocols'!$G33),1,0)*'4. Formulations'!$M33</f>
        <v>0</v>
      </c>
      <c r="IP34" s="38">
        <f>IF(AND(OR(ISBLANK(IP$9),IP$9=0)=FALSE,SUM($HI34:$HU34)&gt;0,IP$9='2. Protocols'!$G33),1,0)*'4. Formulations'!$M33</f>
        <v>0</v>
      </c>
      <c r="IQ34" s="38">
        <f>IF(AND(OR(ISBLANK(IQ$9),IQ$9=0)=FALSE,SUM($HI34:$HU34)&gt;0,IQ$9='2. Protocols'!$G33),1,0)*'4. Formulations'!$M33</f>
        <v>0</v>
      </c>
      <c r="IR34" s="38">
        <f>IF(AND(OR(ISBLANK(IR$9),IR$9=0)=FALSE,SUM($HI34:$HU34)&gt;0,IR$9='2. Protocols'!$G33),1,0)*'4. Formulations'!$M33</f>
        <v>0</v>
      </c>
      <c r="IT34" s="38">
        <f>IF(AND(OR(ISBLANK(IT$9),IT$9=0)=FALSE,IT$9=$DL34),1,0)*'4. Formulations'!$N33</f>
        <v>0</v>
      </c>
      <c r="IU34" s="38">
        <f>IF(AND(OR(ISBLANK(IU$9),IU$9=0)=FALSE,IU$9=$DL34),1,0)*'4. Formulations'!$N33</f>
        <v>0</v>
      </c>
      <c r="IV34" s="38">
        <f>IF(AND(OR(ISBLANK(IV$9),IV$9=0)=FALSE,IV$9=$DL34),1,0)*'4. Formulations'!$N33</f>
        <v>0</v>
      </c>
      <c r="IW34" s="38">
        <f>IF(AND(OR(ISBLANK(IW$9),IW$9=0)=FALSE,IW$9=$DL34),1,0)*'4. Formulations'!$N33</f>
        <v>0</v>
      </c>
      <c r="IX34" s="38">
        <f>IF(AND(OR(ISBLANK(IX$9),IX$9=0)=FALSE,IX$9=$DL34),1,0)*'4. Formulations'!$N33</f>
        <v>0</v>
      </c>
      <c r="IY34" s="38">
        <f>IF(AND(OR(ISBLANK(IY$9),IY$9=0)=FALSE,IY$9=$DL34),1,0)*'4. Formulations'!$N33</f>
        <v>0</v>
      </c>
      <c r="IZ34" s="38">
        <f>IF(AND(OR(ISBLANK(IZ$9),IZ$9=0)=FALSE,IZ$9=$DL34),1,0)*'4. Formulations'!$N33</f>
        <v>0</v>
      </c>
      <c r="JA34" s="38">
        <f>IF(AND(OR(ISBLANK(JA$9),JA$9=0)=FALSE,JA$9=$DL34),1,0)*'4. Formulations'!$N33</f>
        <v>0</v>
      </c>
      <c r="JB34" s="38">
        <f>IF(AND(OR(ISBLANK(JB$9),JB$9=0)=FALSE,JB$9=$DL34),1,0)*'4. Formulations'!$N33</f>
        <v>0</v>
      </c>
      <c r="JC34" s="38">
        <f>IF(AND(OR(ISBLANK(JC$9),JC$9=0)=FALSE,JC$9=$DL34),1,0)*'4. Formulations'!$N33</f>
        <v>0</v>
      </c>
      <c r="JD34" s="38">
        <f>IF(AND(OR(ISBLANK(JD$9),JD$9=0)=FALSE,JD$9=$DL34),1,0)*'4. Formulations'!$N33</f>
        <v>0</v>
      </c>
      <c r="JE34" s="38">
        <f>IF(AND(OR(ISBLANK(JE$9),JE$9=0)=FALSE,JE$9=$DL34),1,0)*'4. Formulations'!$N33</f>
        <v>0</v>
      </c>
      <c r="JF34" s="38">
        <f>IF(AND(OR(ISBLANK(JF$9),JF$9=0)=FALSE,JF$9=$DL34),1,0)*'4. Formulations'!$N33</f>
        <v>0</v>
      </c>
      <c r="JG34" s="38">
        <f>IF(AND(OR(ISBLANK(JG$9),JG$9=0)=FALSE,JG$9=$DL34),1,0)*'4. Formulations'!$N33</f>
        <v>0</v>
      </c>
      <c r="JH34" s="38">
        <f>IF(AND(OR(ISBLANK(JH$9),JH$9=0)=FALSE,JH$9=$DL34),1,0)*'4. Formulations'!$N33</f>
        <v>0</v>
      </c>
      <c r="JJ34" s="38">
        <f>IF(AND(OR(ISBLANK(JJ$9),JJ$9=0)=FALSE,OR(JJ$9='2. Protocols'!$C33,JJ$9='2. Protocols'!$E33,JJ$9='2. Protocols'!$G33)),1,0)*'4. Formulations'!$O33</f>
        <v>0</v>
      </c>
      <c r="JK34" s="38">
        <f>IF(AND(OR(ISBLANK(JK$9),JK$9=0)=FALSE,OR(JK$9='2. Protocols'!$C33,JK$9='2. Protocols'!$E33,JK$9='2. Protocols'!$G33)),1,0)*'4. Formulations'!$O33</f>
        <v>0</v>
      </c>
      <c r="JL34" s="38">
        <f>IF(AND(OR(ISBLANK(JL$9),JL$9=0)=FALSE,OR(JL$9='2. Protocols'!$C33,JL$9='2. Protocols'!$E33,JL$9='2. Protocols'!$G33)),1,0)*'4. Formulations'!$O33</f>
        <v>0</v>
      </c>
      <c r="JM34" s="38">
        <f>IF(AND(OR(ISBLANK(JM$9),JM$9=0)=FALSE,OR(JM$9='2. Protocols'!$C33,JM$9='2. Protocols'!$E33,JM$9='2. Protocols'!$G33)),1,0)*'4. Formulations'!$O33</f>
        <v>0</v>
      </c>
      <c r="JN34" s="38">
        <f>IF(AND(OR(ISBLANK(JN$9),JN$9=0)=FALSE,OR(JN$9='2. Protocols'!$C33,JN$9='2. Protocols'!$E33,JN$9='2. Protocols'!$G33)),1,0)*'4. Formulations'!$O33</f>
        <v>0</v>
      </c>
      <c r="JO34" s="38">
        <f>IF(AND(OR(ISBLANK(JO$9),JO$9=0)=FALSE,OR(JO$9='2. Protocols'!$C33,JO$9='2. Protocols'!$E33,JO$9='2. Protocols'!$G33)),1,0)*'4. Formulations'!$O33</f>
        <v>0</v>
      </c>
      <c r="JP34" s="38">
        <f>IF(AND(OR(ISBLANK(JP$9),JP$9=0)=FALSE,OR(JP$9='2. Protocols'!$C33,JP$9='2. Protocols'!$E33,JP$9='2. Protocols'!$G33)),1,0)*'4. Formulations'!$O33</f>
        <v>0</v>
      </c>
      <c r="JQ34" s="38">
        <f>IF(AND(OR(ISBLANK(JQ$9),JQ$9=0)=FALSE,OR(JQ$9='2. Protocols'!$C33,JQ$9='2. Protocols'!$E33,JQ$9='2. Protocols'!$G33)),1,0)*'4. Formulations'!$O33</f>
        <v>0</v>
      </c>
      <c r="JR34" s="38">
        <f>IF(AND(OR(ISBLANK(JR$9),JR$9=0)=FALSE,OR(JR$9='2. Protocols'!$C33,JR$9='2. Protocols'!$E33,JR$9='2. Protocols'!$G33)),1,0)*'4. Formulations'!$O33</f>
        <v>0</v>
      </c>
      <c r="JS34" s="38">
        <f>IF(AND(OR(ISBLANK(JS$9),JS$9=0)=FALSE,OR(JS$9='2. Protocols'!$C33,JS$9='2. Protocols'!$E33,JS$9='2. Protocols'!$G33)),1,0)*'4. Formulations'!$O33</f>
        <v>0</v>
      </c>
      <c r="JT34" s="38">
        <f>IF(AND(OR(ISBLANK(JT$9),JT$9=0)=FALSE,OR(JT$9='2. Protocols'!$C33,JT$9='2. Protocols'!$E33,JT$9='2. Protocols'!$G33)),1,0)*'4. Formulations'!$O33</f>
        <v>0</v>
      </c>
      <c r="JU34" s="38">
        <f>IF(AND(OR(ISBLANK(JU$9),JU$9=0)=FALSE,OR(JU$9='2. Protocols'!$C33,JU$9='2. Protocols'!$E33,JU$9='2. Protocols'!$G33)),1,0)*'4. Formulations'!$O33</f>
        <v>0</v>
      </c>
      <c r="JV34" s="38">
        <f>IF(AND(OR(ISBLANK(JV$9),JV$9=0)=FALSE,OR(JV$9='2. Protocols'!$C33,JV$9='2. Protocols'!$E33,JV$9='2. Protocols'!$G33)),1,0)*'4. Formulations'!$O33</f>
        <v>0</v>
      </c>
      <c r="JW34" s="38">
        <f>IF(AND(OR(ISBLANK(JW$9),JW$9=0)=FALSE,OR(JW$9='2. Protocols'!$C33,JW$9='2. Protocols'!$E33,JW$9='2. Protocols'!$G33)),1,0)*'4. Formulations'!$O33</f>
        <v>0</v>
      </c>
      <c r="JX34" s="38">
        <f>IF(AND(OR(ISBLANK(JX$9),JX$9=0)=FALSE,OR(JX$9='2. Protocols'!$C33,JX$9='2. Protocols'!$E33,JX$9='2. Protocols'!$G33)),1,0)*'4. Formulations'!$O33</f>
        <v>0</v>
      </c>
      <c r="JY34" s="38">
        <f>IF(AND(OR(ISBLANK(JY$9),JY$9=0)=FALSE,OR(JY$9='2. Protocols'!$C33,JY$9='2. Protocols'!$E33,JY$9='2. Protocols'!$G33)),1,0)*'4. Formulations'!$O33</f>
        <v>0</v>
      </c>
      <c r="JZ34" s="38">
        <f>IF(AND(OR(ISBLANK(JZ$9),JZ$9=0)=FALSE,OR(JZ$9='2. Protocols'!$C33,JZ$9='2. Protocols'!$E33,JZ$9='2. Protocols'!$G33)),1,0)*'4. Formulations'!$O33</f>
        <v>0</v>
      </c>
      <c r="KA34" s="38">
        <f>IF(AND(OR(ISBLANK(KA$9),KA$9=0)=FALSE,OR(KA$9='2. Protocols'!$C33,KA$9='2. Protocols'!$E33,KA$9='2. Protocols'!$G33)),1,0)*'4. Formulations'!$O33</f>
        <v>0</v>
      </c>
      <c r="KB34" s="38">
        <f>IF(AND(OR(ISBLANK(KB$9),KB$9=0)=FALSE,OR(KB$9='2. Protocols'!$C33,KB$9='2. Protocols'!$E33,KB$9='2. Protocols'!$G33)),1,0)*'4. Formulations'!$O33</f>
        <v>0</v>
      </c>
      <c r="KC34" s="38">
        <f>IF(AND(OR(ISBLANK(KC$9),KC$9=0)=FALSE,OR(KC$9='2. Protocols'!$C33,KC$9='2. Protocols'!$E33,KC$9='2. Protocols'!$G33)),1,0)*'4. Formulations'!$O33</f>
        <v>0</v>
      </c>
      <c r="KD34" s="38">
        <f>IF(AND(OR(ISBLANK(KD$9),KD$9=0)=FALSE,OR(KD$9='2. Protocols'!$C33,KD$9='2. Protocols'!$E33,KD$9='2. Protocols'!$G33)),1,0)*'4. Formulations'!$O33</f>
        <v>0</v>
      </c>
      <c r="KE34" s="38">
        <f>IF(AND(OR(ISBLANK(KE$9),KE$9=0)=FALSE,OR(KE$9='2. Protocols'!$C33,KE$9='2. Protocols'!$E33,KE$9='2. Protocols'!$G33)),1,0)*'4. Formulations'!$O33</f>
        <v>0</v>
      </c>
      <c r="KG34" s="38">
        <f>IF(AND(OR(ISBLANK(KG$9),KG$9=0)=FALSE,KG$9=$DK34),1,0)*'4. Formulations'!$P33</f>
        <v>0</v>
      </c>
      <c r="KH34" s="38">
        <f>IF(AND(OR(ISBLANK(KH$9),KH$9=0)=FALSE,KH$9=$DK34),1,0)*'4. Formulations'!$P33</f>
        <v>0</v>
      </c>
      <c r="KI34" s="38">
        <f>IF(AND(OR(ISBLANK(KI$9),KI$9=0)=FALSE,KI$9=$DK34),1,0)*'4. Formulations'!$P33</f>
        <v>0</v>
      </c>
      <c r="KJ34" s="38">
        <f>IF(AND(OR(ISBLANK(KJ$9),KJ$9=0)=FALSE,KJ$9=$DK34),1,0)*'4. Formulations'!$P33</f>
        <v>0</v>
      </c>
      <c r="KK34" s="38">
        <f>IF(AND(OR(ISBLANK(KK$9),KK$9=0)=FALSE,KK$9=$DK34),1,0)*'4. Formulations'!$P33</f>
        <v>0</v>
      </c>
      <c r="KL34" s="38">
        <f>IF(AND(OR(ISBLANK(KL$9),KL$9=0)=FALSE,KL$9=$DK34),1,0)*'4. Formulations'!$P33</f>
        <v>0</v>
      </c>
      <c r="KM34" s="38">
        <f>IF(AND(OR(ISBLANK(KM$9),KM$9=0)=FALSE,KM$9=$DK34),1,0)*'4. Formulations'!$P33</f>
        <v>0</v>
      </c>
      <c r="KN34" s="38">
        <f>IF(AND(OR(ISBLANK(KN$9),KN$9=0)=FALSE,KN$9=$DK34),1,0)*'4. Formulations'!$P33</f>
        <v>0</v>
      </c>
      <c r="KO34" s="38">
        <f>IF(AND(OR(ISBLANK(KO$9),KO$9=0)=FALSE,KO$9=$DK34),1,0)*'4. Formulations'!$P33</f>
        <v>0</v>
      </c>
      <c r="KP34" s="38">
        <f>IF(AND(OR(ISBLANK(KP$9),KP$9=0)=FALSE,KP$9=$DK34),1,0)*'4. Formulations'!$P33</f>
        <v>0</v>
      </c>
      <c r="KQ34" s="38">
        <f>IF(AND(OR(ISBLANK(KQ$9),KQ$9=0)=FALSE,KQ$9=$DK34),1,0)*'4. Formulations'!$P33</f>
        <v>0</v>
      </c>
      <c r="KR34" s="38">
        <f>IF(AND(OR(ISBLANK(KR$9),KR$9=0)=FALSE,KR$9=$DK34),1,0)*'4. Formulations'!$P33</f>
        <v>0</v>
      </c>
      <c r="KS34" s="38">
        <f>IF(AND(OR(ISBLANK(KS$9),KS$9=0)=FALSE,KS$9=$DK34),1,0)*'4. Formulations'!$P33</f>
        <v>0</v>
      </c>
      <c r="KU34" s="38">
        <f>IF(AND(OR(ISBLANK(KU$9),KU$9=0)=FALSE,SUM($KG34:$KS34)&gt;0,KU$9='2. Protocols'!$G33),1,0)*'4. Formulations'!$P33</f>
        <v>0</v>
      </c>
      <c r="KV34" s="38">
        <f>IF(AND(OR(ISBLANK(KV$9),KV$9=0)=FALSE,SUM($KG34:$KS34)&gt;0,KV$9='2. Protocols'!$G33),1,0)*'4. Formulations'!$P33</f>
        <v>0</v>
      </c>
      <c r="KW34" s="38">
        <f>IF(AND(OR(ISBLANK(KW$9),KW$9=0)=FALSE,SUM($KG34:$KS34)&gt;0,KW$9='2. Protocols'!$G33),1,0)*'4. Formulations'!$P33</f>
        <v>0</v>
      </c>
      <c r="KX34" s="38">
        <f>IF(AND(OR(ISBLANK(KX$9),KX$9=0)=FALSE,SUM($KG34:$KS34)&gt;0,KX$9='2. Protocols'!$G33),1,0)*'4. Formulations'!$P33</f>
        <v>0</v>
      </c>
      <c r="KY34" s="38">
        <f>IF(AND(OR(ISBLANK(KY$9),KY$9=0)=FALSE,SUM($KG34:$KS34)&gt;0,KY$9='2. Protocols'!$G33),1,0)*'4. Formulations'!$P33</f>
        <v>0</v>
      </c>
      <c r="KZ34" s="38">
        <f>IF(AND(OR(ISBLANK(KZ$9),KZ$9=0)=FALSE,SUM($KG34:$KS34)&gt;0,KZ$9='2. Protocols'!$G33),1,0)*'4. Formulations'!$P33</f>
        <v>0</v>
      </c>
      <c r="LA34" s="38">
        <f>IF(AND(OR(ISBLANK(LA$9),LA$9=0)=FALSE,SUM($KG34:$KS34)&gt;0,LA$9='2. Protocols'!$G33),1,0)*'4. Formulations'!$P33</f>
        <v>0</v>
      </c>
      <c r="LB34" s="38">
        <f>IF(AND(OR(ISBLANK(LB$9),LB$9=0)=FALSE,SUM($KG34:$KS34)&gt;0,LB$9='2. Protocols'!$G33),1,0)*'4. Formulations'!$P33</f>
        <v>0</v>
      </c>
      <c r="LC34" s="38">
        <f>IF(AND(OR(ISBLANK(LC$9),LC$9=0)=FALSE,SUM($KG34:$KS34)&gt;0,LC$9='2. Protocols'!$G33),1,0)*'4. Formulations'!$P33</f>
        <v>0</v>
      </c>
      <c r="LD34" s="38">
        <f>IF(AND(OR(ISBLANK(LD$9),LD$9=0)=FALSE,SUM($KG34:$KS34)&gt;0,LD$9='2. Protocols'!$G33),1,0)*'4. Formulations'!$P33</f>
        <v>0</v>
      </c>
      <c r="LE34" s="38">
        <f>IF(AND(OR(ISBLANK(LE$9),LE$9=0)=FALSE,SUM($KG34:$KS34)&gt;0,LE$9='2. Protocols'!$G33),1,0)*'4. Formulations'!$P33</f>
        <v>0</v>
      </c>
      <c r="LF34" s="38">
        <f>IF(AND(OR(ISBLANK(LF$9),LF$9=0)=FALSE,SUM($KG34:$KS34)&gt;0,LF$9='2. Protocols'!$G33),1,0)*'4. Formulations'!$P33</f>
        <v>0</v>
      </c>
      <c r="LG34" s="38">
        <f>IF(AND(OR(ISBLANK(LG$9),LG$9=0)=FALSE,SUM($KG34:$KS34)&gt;0,LG$9='2. Protocols'!$G33),1,0)*'4. Formulations'!$P33</f>
        <v>0</v>
      </c>
      <c r="LH34" s="38">
        <f>IF(AND(OR(ISBLANK(LH$9),LH$9=0)=FALSE,SUM($KG34:$KS34)&gt;0,LH$9='2. Protocols'!$G33),1,0)*'4. Formulations'!$P33</f>
        <v>0</v>
      </c>
      <c r="LI34" s="38">
        <f>IF(AND(OR(ISBLANK(LI$9),LI$9=0)=FALSE,SUM($KG34:$KS34)&gt;0,LI$9='2. Protocols'!$G33),1,0)*'4. Formulations'!$P33</f>
        <v>0</v>
      </c>
      <c r="LJ34" s="38">
        <f>IF(AND(OR(ISBLANK(LJ$9),LJ$9=0)=FALSE,SUM($KG34:$KS34)&gt;0,LJ$9='2. Protocols'!$G33),1,0)*'4. Formulations'!$P33</f>
        <v>0</v>
      </c>
      <c r="LK34" s="38">
        <f>IF(AND(OR(ISBLANK(LK$9),LK$9=0)=FALSE,SUM($KG34:$KS34)&gt;0,LK$9='2. Protocols'!$G33),1,0)*'4. Formulations'!$P33</f>
        <v>0</v>
      </c>
      <c r="LL34" s="38">
        <f>IF(AND(OR(ISBLANK(LL$9),LL$9=0)=FALSE,SUM($KG34:$KS34)&gt;0,LL$9='2. Protocols'!$G33),1,0)*'4. Formulations'!$P33</f>
        <v>0</v>
      </c>
      <c r="LM34" s="38">
        <f>IF(AND(OR(ISBLANK(LM$9),LM$9=0)=FALSE,SUM($KG34:$KS34)&gt;0,LM$9='2. Protocols'!$G33),1,0)*'4. Formulations'!$P33</f>
        <v>0</v>
      </c>
      <c r="LN34" s="38">
        <f>IF(AND(OR(ISBLANK(LN$9),LN$9=0)=FALSE,SUM($KG34:$KS34)&gt;0,LN$9='2. Protocols'!$G33),1,0)*'4. Formulations'!$P33</f>
        <v>0</v>
      </c>
      <c r="LO34" s="38">
        <f>IF(AND(OR(ISBLANK(LO$9),LO$9=0)=FALSE,SUM($KG34:$KS34)&gt;0,LO$9='2. Protocols'!$G33),1,0)*'4. Formulations'!$P33</f>
        <v>0</v>
      </c>
      <c r="LP34" s="38">
        <f>IF(AND(OR(ISBLANK(LP$9),LP$9=0)=FALSE,SUM($KG34:$KS34)&gt;0,LP$9='2. Protocols'!$G33),1,0)*'4. Formulations'!$P33</f>
        <v>0</v>
      </c>
      <c r="LR34" s="38">
        <f>IF(AND(OR(ISBLANK(LR$9),LR$9=0)=FALSE,LR$9=$DL34),1,0)*'4. Formulations'!$Q33</f>
        <v>0</v>
      </c>
      <c r="LS34" s="38">
        <f>IF(AND(OR(ISBLANK(LS$9),LS$9=0)=FALSE,LS$9=$DL34),1,0)*'4. Formulations'!$Q33</f>
        <v>0</v>
      </c>
      <c r="LT34" s="38">
        <f>IF(AND(OR(ISBLANK(LT$9),LT$9=0)=FALSE,LT$9=$DL34),1,0)*'4. Formulations'!$Q33</f>
        <v>0</v>
      </c>
      <c r="LU34" s="38">
        <f>IF(AND(OR(ISBLANK(LU$9),LU$9=0)=FALSE,LU$9=$DL34),1,0)*'4. Formulations'!$Q33</f>
        <v>0</v>
      </c>
      <c r="LV34" s="38">
        <f>IF(AND(OR(ISBLANK(LV$9),LV$9=0)=FALSE,LV$9=$DL34),1,0)*'4. Formulations'!$Q33</f>
        <v>0</v>
      </c>
      <c r="LW34" s="38">
        <f>IF(AND(OR(ISBLANK(LW$9),LW$9=0)=FALSE,LW$9=$DL34),1,0)*'4. Formulations'!$Q33</f>
        <v>0</v>
      </c>
      <c r="LX34" s="38">
        <f>IF(AND(OR(ISBLANK(LX$9),LX$9=0)=FALSE,LX$9=$DL34),1,0)*'4. Formulations'!$Q33</f>
        <v>0</v>
      </c>
      <c r="LY34" s="38">
        <f>IF(AND(OR(ISBLANK(LY$9),LY$9=0)=FALSE,LY$9=$DL34),1,0)*'4. Formulations'!$Q33</f>
        <v>0</v>
      </c>
      <c r="LZ34" s="38">
        <f>IF(AND(OR(ISBLANK(LZ$9),LZ$9=0)=FALSE,LZ$9=$DL34),1,0)*'4. Formulations'!$Q33</f>
        <v>0</v>
      </c>
      <c r="MA34" s="38">
        <f>IF(AND(OR(ISBLANK(MA$9),MA$9=0)=FALSE,MA$9=$DL34),1,0)*'4. Formulations'!$Q33</f>
        <v>0</v>
      </c>
      <c r="MB34" s="38">
        <f>IF(AND(OR(ISBLANK(MB$9),MB$9=0)=FALSE,MB$9=$DL34),1,0)*'4. Formulations'!$Q33</f>
        <v>0</v>
      </c>
      <c r="MC34" s="38">
        <f>IF(AND(OR(ISBLANK(MC$9),MC$9=0)=FALSE,MC$9=$DL34),1,0)*'4. Formulations'!$Q33</f>
        <v>0</v>
      </c>
      <c r="MD34" s="38">
        <f>IF(AND(OR(ISBLANK(MD$9),MD$9=0)=FALSE,MD$9=$DL34),1,0)*'4. Formulations'!$Q33</f>
        <v>0</v>
      </c>
      <c r="ME34" s="38">
        <f>IF(AND(OR(ISBLANK(ME$9),ME$9=0)=FALSE,ME$9=$DL34),1,0)*'4. Formulations'!$Q33</f>
        <v>0</v>
      </c>
      <c r="MF34" s="38">
        <f>IF(AND(OR(ISBLANK(MF$9),MF$9=0)=FALSE,MF$9=$DL34),1,0)*'4. Formulations'!$Q33</f>
        <v>0</v>
      </c>
    </row>
    <row r="35" spans="2:344" outlineLevel="1" x14ac:dyDescent="0.3">
      <c r="B35" s="2"/>
      <c r="C35" s="129" t="str">
        <f>IF('2. Protocols'!C34&amp;"+"&amp;'2. Protocols'!E34&amp;"+"&amp;'2. Protocols'!G34="++","",'2. Protocols'!C34&amp;"+"&amp;'2. Protocols'!E34&amp;"+"&amp;'2. Protocols'!G34)</f>
        <v/>
      </c>
      <c r="D35" s="18"/>
      <c r="F35" s="114" t="str">
        <f>IFERROR('2. Protocols'!J34*'1. General Inputs'!$J$6,"")</f>
        <v/>
      </c>
      <c r="G35" s="114" t="str">
        <f>IFERROR(MAX(F35*(1+'1. General Inputs'!$AW$16+HLOOKUP(G$7,'1. General Inputs'!$AW$10:$AY$12,ROWS('1. General Inputs'!$AU$10:$AU$12),0))+(CHOOSE(G$7,'1. General Inputs'!$J$8,'1. General Inputs'!$L$8,'1. General Inputs'!$N$8)/12)*CHOOSE(G$7,'2. Protocols'!$K34,'2. Protocols'!$L34,'2. Protocols'!$M34)+'3. ARV Substitutions'!L60,0),"")</f>
        <v/>
      </c>
      <c r="H35" s="114" t="str">
        <f>IFERROR(MAX(G35*(1+'1. General Inputs'!$AW$16+HLOOKUP(H$7,'1. General Inputs'!$AW$10:$AY$12,ROWS('1. General Inputs'!$AU$10:$AU$12),0))+(CHOOSE(H$7,'1. General Inputs'!$J$8,'1. General Inputs'!$L$8,'1. General Inputs'!$N$8)/12)*CHOOSE(H$7,'2. Protocols'!$K34,'2. Protocols'!$L34,'2. Protocols'!$M34)+'3. ARV Substitutions'!M60,0),"")</f>
        <v/>
      </c>
      <c r="I35" s="114" t="str">
        <f>IFERROR(MAX(H35*(1+'1. General Inputs'!$AW$16+HLOOKUP(I$7,'1. General Inputs'!$AW$10:$AY$12,ROWS('1. General Inputs'!$AU$10:$AU$12),0))+(CHOOSE(I$7,'1. General Inputs'!$J$8,'1. General Inputs'!$L$8,'1. General Inputs'!$N$8)/12)*CHOOSE(I$7,'2. Protocols'!$K34,'2. Protocols'!$L34,'2. Protocols'!$M34)+'3. ARV Substitutions'!N60,0),"")</f>
        <v/>
      </c>
      <c r="J35" s="114" t="str">
        <f>IFERROR(MAX(I35*(1+'1. General Inputs'!$AW$16+HLOOKUP(J$7,'1. General Inputs'!$AW$10:$AY$12,ROWS('1. General Inputs'!$AU$10:$AU$12),0))+(CHOOSE(J$7,'1. General Inputs'!$J$8,'1. General Inputs'!$L$8,'1. General Inputs'!$N$8)/12)*CHOOSE(J$7,'2. Protocols'!$K34,'2. Protocols'!$L34,'2. Protocols'!$M34)+'3. ARV Substitutions'!O60,0),"")</f>
        <v/>
      </c>
      <c r="K35" s="114" t="str">
        <f>IFERROR(MAX(J35*(1+'1. General Inputs'!$AW$16+HLOOKUP(K$7,'1. General Inputs'!$AW$10:$AY$12,ROWS('1. General Inputs'!$AU$10:$AU$12),0))+(CHOOSE(K$7,'1. General Inputs'!$J$8,'1. General Inputs'!$L$8,'1. General Inputs'!$N$8)/12)*CHOOSE(K$7,'2. Protocols'!$K34,'2. Protocols'!$L34,'2. Protocols'!$M34)+'3. ARV Substitutions'!P60,0),"")</f>
        <v/>
      </c>
      <c r="L35" s="114" t="str">
        <f>IFERROR(MAX(K35*(1+'1. General Inputs'!$AW$16+HLOOKUP(L$7,'1. General Inputs'!$AW$10:$AY$12,ROWS('1. General Inputs'!$AU$10:$AU$12),0))+(CHOOSE(L$7,'1. General Inputs'!$J$8,'1. General Inputs'!$L$8,'1. General Inputs'!$N$8)/12)*CHOOSE(L$7,'2. Protocols'!$K34,'2. Protocols'!$L34,'2. Protocols'!$M34)+'3. ARV Substitutions'!Q60,0),"")</f>
        <v/>
      </c>
      <c r="M35" s="114" t="str">
        <f>IFERROR(MAX(L35*(1+'1. General Inputs'!$AW$16+HLOOKUP(M$7,'1. General Inputs'!$AW$10:$AY$12,ROWS('1. General Inputs'!$AU$10:$AU$12),0))+(CHOOSE(M$7,'1. General Inputs'!$J$8,'1. General Inputs'!$L$8,'1. General Inputs'!$N$8)/12)*CHOOSE(M$7,'2. Protocols'!$K34,'2. Protocols'!$L34,'2. Protocols'!$M34)+'3. ARV Substitutions'!R60,0),"")</f>
        <v/>
      </c>
      <c r="N35" s="114" t="str">
        <f>IFERROR(MAX(M35*(1+'1. General Inputs'!$AW$16+HLOOKUP(N$7,'1. General Inputs'!$AW$10:$AY$12,ROWS('1. General Inputs'!$AU$10:$AU$12),0))+(CHOOSE(N$7,'1. General Inputs'!$J$8,'1. General Inputs'!$L$8,'1. General Inputs'!$N$8)/12)*CHOOSE(N$7,'2. Protocols'!$K34,'2. Protocols'!$L34,'2. Protocols'!$M34)+'3. ARV Substitutions'!S60,0),"")</f>
        <v/>
      </c>
      <c r="O35" s="114" t="str">
        <f>IFERROR(MAX(N35*(1+'1. General Inputs'!$AW$16+HLOOKUP(O$7,'1. General Inputs'!$AW$10:$AY$12,ROWS('1. General Inputs'!$AU$10:$AU$12),0))+(CHOOSE(O$7,'1. General Inputs'!$J$8,'1. General Inputs'!$L$8,'1. General Inputs'!$N$8)/12)*CHOOSE(O$7,'2. Protocols'!$K34,'2. Protocols'!$L34,'2. Protocols'!$M34)+'3. ARV Substitutions'!T60,0),"")</f>
        <v/>
      </c>
      <c r="P35" s="114" t="str">
        <f>IFERROR(MAX(O35*(1+'1. General Inputs'!$AW$16+HLOOKUP(P$7,'1. General Inputs'!$AW$10:$AY$12,ROWS('1. General Inputs'!$AU$10:$AU$12),0))+(CHOOSE(P$7,'1. General Inputs'!$J$8,'1. General Inputs'!$L$8,'1. General Inputs'!$N$8)/12)*CHOOSE(P$7,'2. Protocols'!$K34,'2. Protocols'!$L34,'2. Protocols'!$M34)+'3. ARV Substitutions'!U60,0),"")</f>
        <v/>
      </c>
      <c r="Q35" s="114" t="str">
        <f>IFERROR(MAX(P35*(1+'1. General Inputs'!$AW$16+HLOOKUP(Q$7,'1. General Inputs'!$AW$10:$AY$12,ROWS('1. General Inputs'!$AU$10:$AU$12),0))+(CHOOSE(Q$7,'1. General Inputs'!$J$8,'1. General Inputs'!$L$8,'1. General Inputs'!$N$8)/12)*CHOOSE(Q$7,'2. Protocols'!$K34,'2. Protocols'!$L34,'2. Protocols'!$M34)+'3. ARV Substitutions'!V60,0),"")</f>
        <v/>
      </c>
      <c r="R35" s="114" t="str">
        <f>IFERROR(MAX(Q35*(1+'1. General Inputs'!$AW$16+HLOOKUP(R$7,'1. General Inputs'!$AW$10:$AY$12,ROWS('1. General Inputs'!$AU$10:$AU$12),0))+(CHOOSE(R$7,'1. General Inputs'!$J$8,'1. General Inputs'!$L$8,'1. General Inputs'!$N$8)/12)*CHOOSE(R$7,'2. Protocols'!$K34,'2. Protocols'!$L34,'2. Protocols'!$M34)+'3. ARV Substitutions'!W60,0),"")</f>
        <v/>
      </c>
      <c r="S35" s="114" t="str">
        <f>IFERROR(MAX(R35*(1+'1. General Inputs'!$AW$16+HLOOKUP(S$7,'1. General Inputs'!$AW$10:$AY$12,ROWS('1. General Inputs'!$AU$10:$AU$12),0))+(CHOOSE(S$7,'1. General Inputs'!$J$8,'1. General Inputs'!$L$8,'1. General Inputs'!$N$8)/12)*CHOOSE(S$7,'2. Protocols'!$K34,'2. Protocols'!$L34,'2. Protocols'!$M34)+'3. ARV Substitutions'!X60,0),"")</f>
        <v/>
      </c>
      <c r="T35" s="114" t="str">
        <f>IFERROR(MAX(S35*(1+'1. General Inputs'!$AW$16+HLOOKUP(T$7,'1. General Inputs'!$AW$10:$AY$12,ROWS('1. General Inputs'!$AU$10:$AU$12),0))+(CHOOSE(T$7,'1. General Inputs'!$J$8,'1. General Inputs'!$L$8,'1. General Inputs'!$N$8)/12)*CHOOSE(T$7,'2. Protocols'!$K34,'2. Protocols'!$L34,'2. Protocols'!$M34)+'3. ARV Substitutions'!Y60,0),"")</f>
        <v/>
      </c>
      <c r="U35" s="114" t="str">
        <f>IFERROR(MAX(T35*(1+'1. General Inputs'!$AW$16+HLOOKUP(U$7,'1. General Inputs'!$AW$10:$AY$12,ROWS('1. General Inputs'!$AU$10:$AU$12),0))+(CHOOSE(U$7,'1. General Inputs'!$J$8,'1. General Inputs'!$L$8,'1. General Inputs'!$N$8)/12)*CHOOSE(U$7,'2. Protocols'!$K34,'2. Protocols'!$L34,'2. Protocols'!$M34)+'3. ARV Substitutions'!Z60,0),"")</f>
        <v/>
      </c>
      <c r="V35" s="114" t="str">
        <f>IFERROR(MAX(U35*(1+'1. General Inputs'!$AW$16+HLOOKUP(V$7,'1. General Inputs'!$AW$10:$AY$12,ROWS('1. General Inputs'!$AU$10:$AU$12),0))+(CHOOSE(V$7,'1. General Inputs'!$J$8,'1. General Inputs'!$L$8,'1. General Inputs'!$N$8)/12)*CHOOSE(V$7,'2. Protocols'!$K34,'2. Protocols'!$L34,'2. Protocols'!$M34)+'3. ARV Substitutions'!AA60,0),"")</f>
        <v/>
      </c>
      <c r="W35" s="114" t="str">
        <f>IFERROR(MAX(V35*(1+'1. General Inputs'!$AW$16+HLOOKUP(W$7,'1. General Inputs'!$AW$10:$AY$12,ROWS('1. General Inputs'!$AU$10:$AU$12),0))+(CHOOSE(W$7,'1. General Inputs'!$J$8,'1. General Inputs'!$L$8,'1. General Inputs'!$N$8)/12)*CHOOSE(W$7,'2. Protocols'!$K34,'2. Protocols'!$L34,'2. Protocols'!$M34)+'3. ARV Substitutions'!AB60,0),"")</f>
        <v/>
      </c>
      <c r="X35" s="114" t="str">
        <f>IFERROR(MAX(W35*(1+'1. General Inputs'!$AW$16+HLOOKUP(X$7,'1. General Inputs'!$AW$10:$AY$12,ROWS('1. General Inputs'!$AU$10:$AU$12),0))+(CHOOSE(X$7,'1. General Inputs'!$J$8,'1. General Inputs'!$L$8,'1. General Inputs'!$N$8)/12)*CHOOSE(X$7,'2. Protocols'!$K34,'2. Protocols'!$L34,'2. Protocols'!$M34)+'3. ARV Substitutions'!AC60,0),"")</f>
        <v/>
      </c>
      <c r="Y35" s="114" t="str">
        <f>IFERROR(MAX(X35*(1+'1. General Inputs'!$AW$16+HLOOKUP(Y$7,'1. General Inputs'!$AW$10:$AY$12,ROWS('1. General Inputs'!$AU$10:$AU$12),0))+(CHOOSE(Y$7,'1. General Inputs'!$J$8,'1. General Inputs'!$L$8,'1. General Inputs'!$N$8)/12)*CHOOSE(Y$7,'2. Protocols'!$K34,'2. Protocols'!$L34,'2. Protocols'!$M34)+'3. ARV Substitutions'!AD60,0),"")</f>
        <v/>
      </c>
      <c r="Z35" s="114" t="str">
        <f>IFERROR(MAX(Y35*(1+'1. General Inputs'!$AW$16+HLOOKUP(Z$7,'1. General Inputs'!$AW$10:$AY$12,ROWS('1. General Inputs'!$AU$10:$AU$12),0))+(CHOOSE(Z$7,'1. General Inputs'!$J$8,'1. General Inputs'!$L$8,'1. General Inputs'!$N$8)/12)*CHOOSE(Z$7,'2. Protocols'!$K34,'2. Protocols'!$L34,'2. Protocols'!$M34)+'3. ARV Substitutions'!AE60,0),"")</f>
        <v/>
      </c>
      <c r="AA35" s="114" t="str">
        <f>IFERROR(MAX(Z35*(1+'1. General Inputs'!$AW$16+HLOOKUP(AA$7,'1. General Inputs'!$AW$10:$AY$12,ROWS('1. General Inputs'!$AU$10:$AU$12),0))+(CHOOSE(AA$7,'1. General Inputs'!$J$8,'1. General Inputs'!$L$8,'1. General Inputs'!$N$8)/12)*CHOOSE(AA$7,'2. Protocols'!$K34,'2. Protocols'!$L34,'2. Protocols'!$M34)+'3. ARV Substitutions'!AF60,0),"")</f>
        <v/>
      </c>
      <c r="AB35" s="114" t="str">
        <f>IFERROR(MAX(AA35*(1+'1. General Inputs'!$AW$16+HLOOKUP(AB$7,'1. General Inputs'!$AW$10:$AY$12,ROWS('1. General Inputs'!$AU$10:$AU$12),0))+(CHOOSE(AB$7,'1. General Inputs'!$J$8,'1. General Inputs'!$L$8,'1. General Inputs'!$N$8)/12)*CHOOSE(AB$7,'2. Protocols'!$K34,'2. Protocols'!$L34,'2. Protocols'!$M34)+'3. ARV Substitutions'!AG60,0),"")</f>
        <v/>
      </c>
      <c r="AC35" s="114" t="str">
        <f>IFERROR(MAX(AB35*(1+'1. General Inputs'!$AW$16+HLOOKUP(AC$7,'1. General Inputs'!$AW$10:$AY$12,ROWS('1. General Inputs'!$AU$10:$AU$12),0))+(CHOOSE(AC$7,'1. General Inputs'!$J$8,'1. General Inputs'!$L$8,'1. General Inputs'!$N$8)/12)*CHOOSE(AC$7,'2. Protocols'!$K34,'2. Protocols'!$L34,'2. Protocols'!$M34)+'3. ARV Substitutions'!AH60,0),"")</f>
        <v/>
      </c>
      <c r="AD35" s="114" t="str">
        <f>IFERROR(MAX(AC35*(1+'1. General Inputs'!$AW$16+HLOOKUP(AD$7,'1. General Inputs'!$AW$10:$AY$12,ROWS('1. General Inputs'!$AU$10:$AU$12),0))+(CHOOSE(AD$7,'1. General Inputs'!$J$8,'1. General Inputs'!$L$8,'1. General Inputs'!$N$8)/12)*CHOOSE(AD$7,'2. Protocols'!$K34,'2. Protocols'!$L34,'2. Protocols'!$M34)+'3. ARV Substitutions'!AI60,0),"")</f>
        <v/>
      </c>
      <c r="AE35" s="114" t="str">
        <f>IFERROR(MAX(AD35*(1+'1. General Inputs'!$AW$16+HLOOKUP(AE$7,'1. General Inputs'!$AW$10:$AY$12,ROWS('1. General Inputs'!$AU$10:$AU$12),0))+(CHOOSE(AE$7,'1. General Inputs'!$J$8,'1. General Inputs'!$L$8,'1. General Inputs'!$N$8)/12)*CHOOSE(AE$7,'2. Protocols'!$K34,'2. Protocols'!$L34,'2. Protocols'!$M34)+'3. ARV Substitutions'!AJ60,0),"")</f>
        <v/>
      </c>
      <c r="AF35" s="114" t="str">
        <f>IFERROR(MAX(AE35*(1+'1. General Inputs'!$AW$16+HLOOKUP(AF$7,'1. General Inputs'!$AW$10:$AY$12,ROWS('1. General Inputs'!$AU$10:$AU$12),0))+(CHOOSE(AF$7,'1. General Inputs'!$J$8,'1. General Inputs'!$L$8,'1. General Inputs'!$N$8)/12)*CHOOSE(AF$7,'2. Protocols'!$K34,'2. Protocols'!$L34,'2. Protocols'!$M34)+'3. ARV Substitutions'!AK60,0),"")</f>
        <v/>
      </c>
      <c r="AG35" s="114" t="str">
        <f>IFERROR(MAX(AF35*(1+'1. General Inputs'!$AW$16+HLOOKUP(AG$7,'1. General Inputs'!$AW$10:$AY$12,ROWS('1. General Inputs'!$AU$10:$AU$12),0))+(CHOOSE(AG$7,'1. General Inputs'!$J$8,'1. General Inputs'!$L$8,'1. General Inputs'!$N$8)/12)*CHOOSE(AG$7,'2. Protocols'!$K34,'2. Protocols'!$L34,'2. Protocols'!$M34)+'3. ARV Substitutions'!AL60,0),"")</f>
        <v/>
      </c>
      <c r="AH35" s="114" t="str">
        <f>IFERROR(MAX(AG35*(1+'1. General Inputs'!$AW$16+HLOOKUP(AH$7,'1. General Inputs'!$AW$10:$AY$12,ROWS('1. General Inputs'!$AU$10:$AU$12),0))+(CHOOSE(AH$7,'1. General Inputs'!$J$8,'1. General Inputs'!$L$8,'1. General Inputs'!$N$8)/12)*CHOOSE(AH$7,'2. Protocols'!$K34,'2. Protocols'!$L34,'2. Protocols'!$M34)+'3. ARV Substitutions'!AM60,0),"")</f>
        <v/>
      </c>
      <c r="AI35" s="114" t="str">
        <f>IFERROR(MAX(AH35*(1+'1. General Inputs'!$AW$16+HLOOKUP(AI$7,'1. General Inputs'!$AW$10:$AY$12,ROWS('1. General Inputs'!$AU$10:$AU$12),0))+(CHOOSE(AI$7,'1. General Inputs'!$J$8,'1. General Inputs'!$L$8,'1. General Inputs'!$N$8)/12)*CHOOSE(AI$7,'2. Protocols'!$K34,'2. Protocols'!$L34,'2. Protocols'!$M34)+'3. ARV Substitutions'!AN60,0),"")</f>
        <v/>
      </c>
      <c r="AJ35" s="114" t="str">
        <f>IFERROR(MAX(AI35*(1+'1. General Inputs'!$AW$16+HLOOKUP(AJ$7,'1. General Inputs'!$AW$10:$AY$12,ROWS('1. General Inputs'!$AU$10:$AU$12),0))+(CHOOSE(AJ$7,'1. General Inputs'!$J$8,'1. General Inputs'!$L$8,'1. General Inputs'!$N$8)/12)*CHOOSE(AJ$7,'2. Protocols'!$K34,'2. Protocols'!$L34,'2. Protocols'!$M34)+'3. ARV Substitutions'!AO60,0),"")</f>
        <v/>
      </c>
      <c r="AK35" s="114" t="str">
        <f>IFERROR(MAX(AJ35*(1+'1. General Inputs'!$AW$16+HLOOKUP(AK$7,'1. General Inputs'!$AW$10:$AY$12,ROWS('1. General Inputs'!$AU$10:$AU$12),0))+(CHOOSE(AK$7,'1. General Inputs'!$J$8,'1. General Inputs'!$L$8,'1. General Inputs'!$N$8)/12)*CHOOSE(AK$7,'2. Protocols'!$K34,'2. Protocols'!$L34,'2. Protocols'!$M34)+'3. ARV Substitutions'!AP60,0),"")</f>
        <v/>
      </c>
      <c r="AL35" s="114" t="str">
        <f>IFERROR(MAX(AK35*(1+'1. General Inputs'!$AW$16+HLOOKUP(AL$7,'1. General Inputs'!$AW$10:$AY$12,ROWS('1. General Inputs'!$AU$10:$AU$12),0))+(CHOOSE(AL$7,'1. General Inputs'!$J$8,'1. General Inputs'!$L$8,'1. General Inputs'!$N$8)/12)*CHOOSE(AL$7,'2. Protocols'!$K34,'2. Protocols'!$L34,'2. Protocols'!$M34)+'3. ARV Substitutions'!AQ60,0),"")</f>
        <v/>
      </c>
      <c r="AM35" s="114" t="str">
        <f>IFERROR(MAX(AL35*(1+'1. General Inputs'!$AW$16+HLOOKUP(AM$7,'1. General Inputs'!$AW$10:$AY$12,ROWS('1. General Inputs'!$AU$10:$AU$12),0))+(CHOOSE(AM$7,'1. General Inputs'!$J$8,'1. General Inputs'!$L$8,'1. General Inputs'!$N$8)/12)*CHOOSE(AM$7,'2. Protocols'!$K34,'2. Protocols'!$L34,'2. Protocols'!$M34)+'3. ARV Substitutions'!AR60,0),"")</f>
        <v/>
      </c>
      <c r="AN35" s="114" t="str">
        <f>IFERROR(MAX(AM35*(1+'1. General Inputs'!$AW$16+HLOOKUP(AN$7,'1. General Inputs'!$AW$10:$AY$12,ROWS('1. General Inputs'!$AU$10:$AU$12),0))+(CHOOSE(AN$7,'1. General Inputs'!$J$8,'1. General Inputs'!$L$8,'1. General Inputs'!$N$8)/12)*CHOOSE(AN$7,'2. Protocols'!$K34,'2. Protocols'!$L34,'2. Protocols'!$M34)+'3. ARV Substitutions'!AS60,0),"")</f>
        <v/>
      </c>
      <c r="AO35" s="114" t="str">
        <f>IFERROR(MAX(AN35*(1+'1. General Inputs'!$AW$16+HLOOKUP(AO$7,'1. General Inputs'!$AW$10:$AY$12,ROWS('1. General Inputs'!$AU$10:$AU$12),0))+(CHOOSE(AO$7,'1. General Inputs'!$J$8,'1. General Inputs'!$L$8,'1. General Inputs'!$N$8)/12)*CHOOSE(AO$7,'2. Protocols'!$K34,'2. Protocols'!$L34,'2. Protocols'!$M34)+'3. ARV Substitutions'!AT60,0),"")</f>
        <v/>
      </c>
      <c r="AP35" s="114" t="str">
        <f>IFERROR(MAX(AO35*(1+'1. General Inputs'!$AW$16+HLOOKUP(AP$7,'1. General Inputs'!$AW$10:$AY$12,ROWS('1. General Inputs'!$AU$10:$AU$12),0))+(CHOOSE(AP$7,'1. General Inputs'!$J$8,'1. General Inputs'!$L$8,'1. General Inputs'!$N$8)/12)*CHOOSE(AP$7,'2. Protocols'!$K34,'2. Protocols'!$L34,'2. Protocols'!$M34)+'3. ARV Substitutions'!AU60,0),"")</f>
        <v/>
      </c>
      <c r="BZ35" s="88" t="e">
        <f t="shared" si="11"/>
        <v>#VALUE!</v>
      </c>
      <c r="CA35" s="88" t="e">
        <f t="shared" si="12"/>
        <v>#VALUE!</v>
      </c>
      <c r="CB35" s="88" t="e">
        <f t="shared" si="13"/>
        <v>#VALUE!</v>
      </c>
      <c r="CC35" s="88" t="e">
        <f t="shared" si="14"/>
        <v>#VALUE!</v>
      </c>
      <c r="CD35" s="88" t="e">
        <f t="shared" si="15"/>
        <v>#VALUE!</v>
      </c>
      <c r="CE35" s="88" t="e">
        <f t="shared" si="16"/>
        <v>#VALUE!</v>
      </c>
      <c r="CF35" s="88" t="e">
        <f t="shared" si="17"/>
        <v>#VALUE!</v>
      </c>
      <c r="CG35" s="88" t="e">
        <f t="shared" si="18"/>
        <v>#VALUE!</v>
      </c>
      <c r="CH35" s="88" t="e">
        <f t="shared" si="19"/>
        <v>#VALUE!</v>
      </c>
      <c r="CI35" s="88" t="e">
        <f t="shared" si="20"/>
        <v>#VALUE!</v>
      </c>
      <c r="CJ35" s="88" t="e">
        <f t="shared" si="21"/>
        <v>#VALUE!</v>
      </c>
      <c r="CK35" s="88" t="e">
        <f t="shared" si="22"/>
        <v>#VALUE!</v>
      </c>
      <c r="CL35" s="88" t="e">
        <f t="shared" si="23"/>
        <v>#VALUE!</v>
      </c>
      <c r="CM35" s="88" t="e">
        <f t="shared" si="24"/>
        <v>#VALUE!</v>
      </c>
      <c r="CN35" s="88" t="e">
        <f t="shared" si="25"/>
        <v>#VALUE!</v>
      </c>
      <c r="CO35" s="88" t="e">
        <f t="shared" si="26"/>
        <v>#VALUE!</v>
      </c>
      <c r="CP35" s="88" t="e">
        <f t="shared" si="27"/>
        <v>#VALUE!</v>
      </c>
      <c r="CQ35" s="88" t="e">
        <f t="shared" si="28"/>
        <v>#VALUE!</v>
      </c>
      <c r="CR35" s="88" t="e">
        <f t="shared" si="29"/>
        <v>#VALUE!</v>
      </c>
      <c r="CS35" s="88" t="e">
        <f t="shared" si="30"/>
        <v>#VALUE!</v>
      </c>
      <c r="CT35" s="88" t="e">
        <f t="shared" si="31"/>
        <v>#VALUE!</v>
      </c>
      <c r="CU35" s="88" t="e">
        <f t="shared" si="32"/>
        <v>#VALUE!</v>
      </c>
      <c r="CV35" s="88" t="e">
        <f t="shared" si="33"/>
        <v>#VALUE!</v>
      </c>
      <c r="CW35" s="88" t="e">
        <f t="shared" si="34"/>
        <v>#VALUE!</v>
      </c>
      <c r="CX35" s="88" t="e">
        <f t="shared" si="35"/>
        <v>#VALUE!</v>
      </c>
      <c r="CY35" s="88" t="e">
        <f t="shared" si="36"/>
        <v>#VALUE!</v>
      </c>
      <c r="CZ35" s="88" t="e">
        <f t="shared" si="37"/>
        <v>#VALUE!</v>
      </c>
      <c r="DA35" s="88" t="e">
        <f t="shared" si="38"/>
        <v>#VALUE!</v>
      </c>
      <c r="DB35" s="88" t="e">
        <f t="shared" si="39"/>
        <v>#VALUE!</v>
      </c>
      <c r="DC35" s="88" t="e">
        <f t="shared" si="40"/>
        <v>#VALUE!</v>
      </c>
      <c r="DD35" s="88" t="e">
        <f t="shared" si="41"/>
        <v>#VALUE!</v>
      </c>
      <c r="DE35" s="88" t="e">
        <f t="shared" si="42"/>
        <v>#VALUE!</v>
      </c>
      <c r="DF35" s="88" t="e">
        <f t="shared" si="43"/>
        <v>#VALUE!</v>
      </c>
      <c r="DG35" s="88" t="e">
        <f t="shared" si="44"/>
        <v>#VALUE!</v>
      </c>
      <c r="DH35" s="88" t="e">
        <f t="shared" si="45"/>
        <v>#VALUE!</v>
      </c>
      <c r="DI35" s="88" t="e">
        <f t="shared" si="46"/>
        <v>#VALUE!</v>
      </c>
      <c r="DK35" s="27" t="str">
        <f>CONCATENATE('2. Protocols'!C34, '2. Protocols'!D34, '2. Protocols'!E34)</f>
        <v>+</v>
      </c>
      <c r="DL35" s="27" t="str">
        <f>CONCATENATE('2. Protocols'!C34, '2. Protocols'!D34, '2. Protocols'!E34, '2. Protocols'!F34, '2. Protocols'!G34,)</f>
        <v>++</v>
      </c>
      <c r="DN35" s="38">
        <f>IF(AND(OR(ISBLANK(DN$9),DN$9=0)=FALSE,OR(DN$9='2. Protocols'!$C34,DN$9='2. Protocols'!$E34,DN$9='2. Protocols'!$G34)),1,0)*'4. Formulations'!$I34</f>
        <v>0</v>
      </c>
      <c r="DO35" s="38">
        <f>IF(AND(OR(ISBLANK(DO$9),DO$9=0)=FALSE,OR(DO$9='2. Protocols'!$C34,DO$9='2. Protocols'!$E34,DO$9='2. Protocols'!$G34)),1,0)*'4. Formulations'!$I34</f>
        <v>0</v>
      </c>
      <c r="DP35" s="38">
        <f>IF(AND(OR(ISBLANK(DP$9),DP$9=0)=FALSE,OR(DP$9='2. Protocols'!$C34,DP$9='2. Protocols'!$E34,DP$9='2. Protocols'!$G34)),1,0)*'4. Formulations'!$I34</f>
        <v>0</v>
      </c>
      <c r="DQ35" s="38">
        <f>IF(AND(OR(ISBLANK(DQ$9),DQ$9=0)=FALSE,OR(DQ$9='2. Protocols'!$C34,DQ$9='2. Protocols'!$E34,DQ$9='2. Protocols'!$G34)),1,0)*'4. Formulations'!$I34</f>
        <v>0</v>
      </c>
      <c r="DR35" s="38">
        <f>IF(AND(OR(ISBLANK(DR$9),DR$9=0)=FALSE,OR(DR$9='2. Protocols'!$C34,DR$9='2. Protocols'!$E34,DR$9='2. Protocols'!$G34)),1,0)*'4. Formulations'!$I34</f>
        <v>0</v>
      </c>
      <c r="DS35" s="38">
        <f>IF(AND(OR(ISBLANK(DS$9),DS$9=0)=FALSE,OR(DS$9='2. Protocols'!$C34,DS$9='2. Protocols'!$E34,DS$9='2. Protocols'!$G34)),1,0)*'4. Formulations'!$I34</f>
        <v>0</v>
      </c>
      <c r="DT35" s="38">
        <f>IF(AND(OR(ISBLANK(DT$9),DT$9=0)=FALSE,OR(DT$9='2. Protocols'!$C34,DT$9='2. Protocols'!$E34,DT$9='2. Protocols'!$G34)),1,0)*'4. Formulations'!$I34</f>
        <v>0</v>
      </c>
      <c r="DU35" s="38">
        <f>IF(AND(OR(ISBLANK(DU$9),DU$9=0)=FALSE,OR(DU$9='2. Protocols'!$C34,DU$9='2. Protocols'!$E34,DU$9='2. Protocols'!$G34)),1,0)*'4. Formulations'!$I34</f>
        <v>0</v>
      </c>
      <c r="DV35" s="38">
        <f>IF(AND(OR(ISBLANK(DV$9),DV$9=0)=FALSE,OR(DV$9='2. Protocols'!$C34,DV$9='2. Protocols'!$E34,DV$9='2. Protocols'!$G34)),1,0)*'4. Formulations'!$I34</f>
        <v>0</v>
      </c>
      <c r="DW35" s="38">
        <f>IF(AND(OR(ISBLANK(DW$9),DW$9=0)=FALSE,OR(DW$9='2. Protocols'!$C34,DW$9='2. Protocols'!$E34,DW$9='2. Protocols'!$G34)),1,0)*'4. Formulations'!$I34</f>
        <v>0</v>
      </c>
      <c r="DX35" s="38">
        <f>IF(AND(OR(ISBLANK(DX$9),DX$9=0)=FALSE,OR(DX$9='2. Protocols'!$C34,DX$9='2. Protocols'!$E34,DX$9='2. Protocols'!$G34)),1,0)*'4. Formulations'!$I34</f>
        <v>0</v>
      </c>
      <c r="DY35" s="38">
        <f>IF(AND(OR(ISBLANK(DY$9),DY$9=0)=FALSE,OR(DY$9='2. Protocols'!$C34,DY$9='2. Protocols'!$E34,DY$9='2. Protocols'!$G34)),1,0)*'4. Formulations'!$I34</f>
        <v>0</v>
      </c>
      <c r="DZ35" s="38">
        <f>IF(AND(OR(ISBLANK(DZ$9),DZ$9=0)=FALSE,OR(DZ$9='2. Protocols'!$C34,DZ$9='2. Protocols'!$E34,DZ$9='2. Protocols'!$G34)),1,0)*'4. Formulations'!$I34</f>
        <v>0</v>
      </c>
      <c r="EA35" s="38">
        <f>IF(AND(OR(ISBLANK(EA$9),EA$9=0)=FALSE,OR(EA$9='2. Protocols'!$C34,EA$9='2. Protocols'!$E34,EA$9='2. Protocols'!$G34)),1,0)*'4. Formulations'!$I34</f>
        <v>0</v>
      </c>
      <c r="EB35" s="38">
        <f>IF(AND(OR(ISBLANK(EB$9),EB$9=0)=FALSE,OR(EB$9='2. Protocols'!$C34,EB$9='2. Protocols'!$E34,EB$9='2. Protocols'!$G34)),1,0)*'4. Formulations'!$I34</f>
        <v>0</v>
      </c>
      <c r="EC35" s="38">
        <f>IF(AND(OR(ISBLANK(EC$9),EC$9=0)=FALSE,OR(EC$9='2. Protocols'!$C34,EC$9='2. Protocols'!$E34,EC$9='2. Protocols'!$G34)),1,0)*'4. Formulations'!$I34</f>
        <v>0</v>
      </c>
      <c r="ED35" s="38">
        <f>IF(AND(OR(ISBLANK(ED$9),ED$9=0)=FALSE,OR(ED$9='2. Protocols'!$C34,ED$9='2. Protocols'!$E34,ED$9='2. Protocols'!$G34)),1,0)*'4. Formulations'!$I34</f>
        <v>0</v>
      </c>
      <c r="EE35" s="38">
        <f>IF(AND(OR(ISBLANK(EE$9),EE$9=0)=FALSE,OR(EE$9='2. Protocols'!$C34,EE$9='2. Protocols'!$E34,EE$9='2. Protocols'!$G34)),1,0)*'4. Formulations'!$I34</f>
        <v>0</v>
      </c>
      <c r="EF35" s="38">
        <f>IF(AND(OR(ISBLANK(EF$9),EF$9=0)=FALSE,OR(EF$9='2. Protocols'!$C34,EF$9='2. Protocols'!$E34,EF$9='2. Protocols'!$G34)),1,0)*'4. Formulations'!$I34</f>
        <v>0</v>
      </c>
      <c r="EG35" s="38">
        <f>IF(AND(OR(ISBLANK(EG$9),EG$9=0)=FALSE,OR(EG$9='2. Protocols'!$C34,EG$9='2. Protocols'!$E34,EG$9='2. Protocols'!$G34)),1,0)*'4. Formulations'!$I34</f>
        <v>0</v>
      </c>
      <c r="EH35" s="38">
        <f>IF(AND(OR(ISBLANK(EH$9),EH$9=0)=FALSE,OR(EH$9='2. Protocols'!$C34,EH$9='2. Protocols'!$E34,EH$9='2. Protocols'!$G34)),1,0)*'4. Formulations'!$I34</f>
        <v>0</v>
      </c>
      <c r="EI35" s="38">
        <f>IF(AND(OR(ISBLANK(EI$9),EI$9=0)=FALSE,OR(EI$9='2. Protocols'!$C34,EI$9='2. Protocols'!$E34,EI$9='2. Protocols'!$G34)),1,0)*'4. Formulations'!$I34</f>
        <v>0</v>
      </c>
      <c r="EK35" s="38">
        <f>IF(AND(OR(ISBLANK(EK$9),EK$9=0)=FALSE,EK$9=$DK35),1,0)*'4. Formulations'!$J34</f>
        <v>0</v>
      </c>
      <c r="EL35" s="38">
        <f>IF(AND(OR(ISBLANK(EL$9),EL$9=0)=FALSE,EL$9=$DK35),1,0)*'4. Formulations'!$J34</f>
        <v>0</v>
      </c>
      <c r="EM35" s="38">
        <f>IF(AND(OR(ISBLANK(EM$9),EM$9=0)=FALSE,EM$9=$DK35),1,0)*'4. Formulations'!$J34</f>
        <v>0</v>
      </c>
      <c r="EN35" s="38">
        <f>IF(AND(OR(ISBLANK(EN$9),EN$9=0)=FALSE,EN$9=$DK35),1,0)*'4. Formulations'!$J34</f>
        <v>0</v>
      </c>
      <c r="EO35" s="38">
        <f>IF(AND(OR(ISBLANK(EO$9),EO$9=0)=FALSE,EO$9=$DK35),1,0)*'4. Formulations'!$J34</f>
        <v>0</v>
      </c>
      <c r="EP35" s="38">
        <f>IF(AND(OR(ISBLANK(EP$9),EP$9=0)=FALSE,EP$9=$DK35),1,0)*'4. Formulations'!$J34</f>
        <v>0</v>
      </c>
      <c r="EQ35" s="38">
        <f>IF(AND(OR(ISBLANK(EQ$9),EQ$9=0)=FALSE,EQ$9=$DK35),1,0)*'4. Formulations'!$J34</f>
        <v>0</v>
      </c>
      <c r="ER35" s="38">
        <f>IF(AND(OR(ISBLANK(ER$9),ER$9=0)=FALSE,ER$9=$DK35),1,0)*'4. Formulations'!$J34</f>
        <v>0</v>
      </c>
      <c r="ES35" s="38">
        <f>IF(AND(OR(ISBLANK(ES$9),ES$9=0)=FALSE,ES$9=$DK35),1,0)*'4. Formulations'!$J34</f>
        <v>0</v>
      </c>
      <c r="ET35" s="38">
        <f>IF(AND(OR(ISBLANK(ET$9),ET$9=0)=FALSE,ET$9=$DK35),1,0)*'4. Formulations'!$J34</f>
        <v>0</v>
      </c>
      <c r="EU35" s="38">
        <f>IF(AND(OR(ISBLANK(EU$9),EU$9=0)=FALSE,EU$9=$DK35),1,0)*'4. Formulations'!$J34</f>
        <v>0</v>
      </c>
      <c r="EV35" s="38">
        <f>IF(AND(OR(ISBLANK(EV$9),EV$9=0)=FALSE,EV$9=$DK35),1,0)*'4. Formulations'!$J34</f>
        <v>0</v>
      </c>
      <c r="EW35" s="38">
        <f>IF(AND(OR(ISBLANK(EW$9),EW$9=0)=FALSE,EW$9=$DK35),1,0)*'4. Formulations'!$J34</f>
        <v>0</v>
      </c>
      <c r="EY35" s="38">
        <f>IF(AND(OR(ISBLANK(EY$9),EY$9=0)=FALSE,SUM($EK35:$EW35)&gt;0,EY$9='2. Protocols'!$G34),1,0)*'4. Formulations'!$J34</f>
        <v>0</v>
      </c>
      <c r="EZ35" s="38">
        <f>IF(AND(OR(ISBLANK(EZ$9),EZ$9=0)=FALSE,SUM($EK35:$EW35)&gt;0,EZ$9='2. Protocols'!$G34),1,0)*'4. Formulations'!$J34</f>
        <v>0</v>
      </c>
      <c r="FA35" s="38">
        <f>IF(AND(OR(ISBLANK(FA$9),FA$9=0)=FALSE,SUM($EK35:$EW35)&gt;0,FA$9='2. Protocols'!$G34),1,0)*'4. Formulations'!$J34</f>
        <v>0</v>
      </c>
      <c r="FB35" s="38">
        <f>IF(AND(OR(ISBLANK(FB$9),FB$9=0)=FALSE,SUM($EK35:$EW35)&gt;0,FB$9='2. Protocols'!$G34),1,0)*'4. Formulations'!$J34</f>
        <v>0</v>
      </c>
      <c r="FC35" s="38">
        <f>IF(AND(OR(ISBLANK(FC$9),FC$9=0)=FALSE,SUM($EK35:$EW35)&gt;0,FC$9='2. Protocols'!$G34),1,0)*'4. Formulations'!$J34</f>
        <v>0</v>
      </c>
      <c r="FD35" s="38">
        <f>IF(AND(OR(ISBLANK(FD$9),FD$9=0)=FALSE,SUM($EK35:$EW35)&gt;0,FD$9='2. Protocols'!$G34),1,0)*'4. Formulations'!$J34</f>
        <v>0</v>
      </c>
      <c r="FE35" s="38">
        <f>IF(AND(OR(ISBLANK(FE$9),FE$9=0)=FALSE,SUM($EK35:$EW35)&gt;0,FE$9='2. Protocols'!$G34),1,0)*'4. Formulations'!$J34</f>
        <v>0</v>
      </c>
      <c r="FF35" s="38">
        <f>IF(AND(OR(ISBLANK(FF$9),FF$9=0)=FALSE,SUM($EK35:$EW35)&gt;0,FF$9='2. Protocols'!$G34),1,0)*'4. Formulations'!$J34</f>
        <v>0</v>
      </c>
      <c r="FG35" s="38">
        <f>IF(AND(OR(ISBLANK(FG$9),FG$9=0)=FALSE,SUM($EK35:$EW35)&gt;0,FG$9='2. Protocols'!$G34),1,0)*'4. Formulations'!$J34</f>
        <v>0</v>
      </c>
      <c r="FH35" s="38">
        <f>IF(AND(OR(ISBLANK(FH$9),FH$9=0)=FALSE,SUM($EK35:$EW35)&gt;0,FH$9='2. Protocols'!$G34),1,0)*'4. Formulations'!$J34</f>
        <v>0</v>
      </c>
      <c r="FI35" s="38">
        <f>IF(AND(OR(ISBLANK(FI$9),FI$9=0)=FALSE,SUM($EK35:$EW35)&gt;0,FI$9='2. Protocols'!$G34),1,0)*'4. Formulations'!$J34</f>
        <v>0</v>
      </c>
      <c r="FJ35" s="38">
        <f>IF(AND(OR(ISBLANK(FJ$9),FJ$9=0)=FALSE,SUM($EK35:$EW35)&gt;0,FJ$9='2. Protocols'!$G34),1,0)*'4. Formulations'!$J34</f>
        <v>0</v>
      </c>
      <c r="FK35" s="38">
        <f>IF(AND(OR(ISBLANK(FK$9),FK$9=0)=FALSE,SUM($EK35:$EW35)&gt;0,FK$9='2. Protocols'!$G34),1,0)*'4. Formulations'!$J34</f>
        <v>0</v>
      </c>
      <c r="FL35" s="38">
        <f>IF(AND(OR(ISBLANK(FL$9),FL$9=0)=FALSE,SUM($EK35:$EW35)&gt;0,FL$9='2. Protocols'!$G34),1,0)*'4. Formulations'!$J34</f>
        <v>0</v>
      </c>
      <c r="FM35" s="38">
        <f>IF(AND(OR(ISBLANK(FM$9),FM$9=0)=FALSE,SUM($EK35:$EW35)&gt;0,FM$9='2. Protocols'!$G34),1,0)*'4. Formulations'!$J34</f>
        <v>0</v>
      </c>
      <c r="FN35" s="38">
        <f>IF(AND(OR(ISBLANK(FN$9),FN$9=0)=FALSE,SUM($EK35:$EW35)&gt;0,FN$9='2. Protocols'!$G34),1,0)*'4. Formulations'!$J34</f>
        <v>0</v>
      </c>
      <c r="FO35" s="38">
        <f>IF(AND(OR(ISBLANK(FO$9),FO$9=0)=FALSE,SUM($EK35:$EW35)&gt;0,FO$9='2. Protocols'!$G34),1,0)*'4. Formulations'!$J34</f>
        <v>0</v>
      </c>
      <c r="FP35" s="38">
        <f>IF(AND(OR(ISBLANK(FP$9),FP$9=0)=FALSE,SUM($EK35:$EW35)&gt;0,FP$9='2. Protocols'!$G34),1,0)*'4. Formulations'!$J34</f>
        <v>0</v>
      </c>
      <c r="FQ35" s="38">
        <f>IF(AND(OR(ISBLANK(FQ$9),FQ$9=0)=FALSE,SUM($EK35:$EW35)&gt;0,FQ$9='2. Protocols'!$G34),1,0)*'4. Formulations'!$J34</f>
        <v>0</v>
      </c>
      <c r="FR35" s="38">
        <f>IF(AND(OR(ISBLANK(FR$9),FR$9=0)=FALSE,SUM($EK35:$EW35)&gt;0,FR$9='2. Protocols'!$G34),1,0)*'4. Formulations'!$J34</f>
        <v>0</v>
      </c>
      <c r="FS35" s="38">
        <f>IF(AND(OR(ISBLANK(FS$9),FS$9=0)=FALSE,SUM($EK35:$EW35)&gt;0,FS$9='2. Protocols'!$G34),1,0)*'4. Formulations'!$J34</f>
        <v>0</v>
      </c>
      <c r="FT35" s="38">
        <f>IF(AND(OR(ISBLANK(FT$9),FT$9=0)=FALSE,SUM($EK35:$EW35)&gt;0,FT$9='2. Protocols'!$G34),1,0)*'4. Formulations'!$J34</f>
        <v>0</v>
      </c>
      <c r="FV35" s="38">
        <f>IF(AND(OR(ISBLANK(EY$9),EY$9=0)=FALSE,FV$9=$DL35),1,0)*'4. Formulations'!$K34</f>
        <v>0</v>
      </c>
      <c r="FW35" s="38">
        <f>IF(AND(OR(ISBLANK(EZ$9),EZ$9=0)=FALSE,FW$9=$DL35),1,0)*'4. Formulations'!$K34</f>
        <v>0</v>
      </c>
      <c r="FX35" s="38">
        <f>IF(AND(OR(ISBLANK(FA$9),FA$9=0)=FALSE,FX$9=$DL35),1,0)*'4. Formulations'!$K34</f>
        <v>0</v>
      </c>
      <c r="FY35" s="38">
        <f>IF(AND(OR(ISBLANK(FB$9),FB$9=0)=FALSE,FY$9=$DL35),1,0)*'4. Formulations'!$K34</f>
        <v>0</v>
      </c>
      <c r="FZ35" s="38">
        <f>IF(AND(OR(ISBLANK(FC$9),FC$9=0)=FALSE,FZ$9=$DL35),1,0)*'4. Formulations'!$K34</f>
        <v>0</v>
      </c>
      <c r="GA35" s="38">
        <f>IF(AND(OR(ISBLANK(FD$9),FD$9=0)=FALSE,GA$9=$DL35),1,0)*'4. Formulations'!$K34</f>
        <v>0</v>
      </c>
      <c r="GB35" s="38">
        <f>IF(AND(OR(ISBLANK(FE$9),FE$9=0)=FALSE,GB$9=$DL35),1,0)*'4. Formulations'!$K34</f>
        <v>0</v>
      </c>
      <c r="GC35" s="38">
        <f>IF(AND(OR(ISBLANK(FF$9),FF$9=0)=FALSE,GC$9=$DL35),1,0)*'4. Formulations'!$K34</f>
        <v>0</v>
      </c>
      <c r="GD35" s="38">
        <f>IF(AND(OR(ISBLANK(FG$9),FG$9=0)=FALSE,GD$9=$DL35),1,0)*'4. Formulations'!$K34</f>
        <v>0</v>
      </c>
      <c r="GE35" s="38">
        <f>IF(AND(OR(ISBLANK(FH$9),FH$9=0)=FALSE,GE$9=$DL35),1,0)*'4. Formulations'!$K34</f>
        <v>0</v>
      </c>
      <c r="GF35" s="38">
        <f>IF(AND(OR(ISBLANK(FI$9),FI$9=0)=FALSE,GF$9=$DL35),1,0)*'4. Formulations'!$K34</f>
        <v>0</v>
      </c>
      <c r="GG35" s="38">
        <f>IF(AND(OR(ISBLANK(FJ$9),FJ$9=0)=FALSE,GG$9=$DL35),1,0)*'4. Formulations'!$K34</f>
        <v>0</v>
      </c>
      <c r="GH35" s="38">
        <f>IF(AND(OR(ISBLANK(FK$9),FK$9=0)=FALSE,GH$9=$DL35),1,0)*'4. Formulations'!$K34</f>
        <v>0</v>
      </c>
      <c r="GI35" s="38">
        <f>IF(AND(OR(ISBLANK(FL$9),FL$9=0)=FALSE,GI$9=$DL35),1,0)*'4. Formulations'!$K34</f>
        <v>0</v>
      </c>
      <c r="GJ35" s="38">
        <f>IF(AND(OR(ISBLANK(FM$9),FM$9=0)=FALSE,GJ$9=$DL35),1,0)*'4. Formulations'!$K34</f>
        <v>0</v>
      </c>
      <c r="GL35" s="38">
        <f>IF(AND(OR(ISBLANK(GL$9),GL$9=0)=FALSE,OR(GL$9='2. Protocols'!$C34,GL$9='2. Protocols'!$E34,GL$9='2. Protocols'!$G34)),1,0)*'4. Formulations'!$L34</f>
        <v>0</v>
      </c>
      <c r="GM35" s="38">
        <f>IF(AND(OR(ISBLANK(GM$9),GM$9=0)=FALSE,OR(GM$9='2. Protocols'!$C34,GM$9='2. Protocols'!$E34,GM$9='2. Protocols'!$G34)),1,0)*'4. Formulations'!$L34</f>
        <v>0</v>
      </c>
      <c r="GN35" s="38">
        <f>IF(AND(OR(ISBLANK(GN$9),GN$9=0)=FALSE,OR(GN$9='2. Protocols'!$C34,GN$9='2. Protocols'!$E34,GN$9='2. Protocols'!$G34)),1,0)*'4. Formulations'!$L34</f>
        <v>0</v>
      </c>
      <c r="GO35" s="38">
        <f>IF(AND(OR(ISBLANK(GO$9),GO$9=0)=FALSE,OR(GO$9='2. Protocols'!$C34,GO$9='2. Protocols'!$E34,GO$9='2. Protocols'!$G34)),1,0)*'4. Formulations'!$L34</f>
        <v>0</v>
      </c>
      <c r="GP35" s="38">
        <f>IF(AND(OR(ISBLANK(GP$9),GP$9=0)=FALSE,OR(GP$9='2. Protocols'!$C34,GP$9='2. Protocols'!$E34,GP$9='2. Protocols'!$G34)),1,0)*'4. Formulations'!$L34</f>
        <v>0</v>
      </c>
      <c r="GQ35" s="38">
        <f>IF(AND(OR(ISBLANK(GQ$9),GQ$9=0)=FALSE,OR(GQ$9='2. Protocols'!$C34,GQ$9='2. Protocols'!$E34,GQ$9='2. Protocols'!$G34)),1,0)*'4. Formulations'!$L34</f>
        <v>0</v>
      </c>
      <c r="GR35" s="38">
        <f>IF(AND(OR(ISBLANK(GR$9),GR$9=0)=FALSE,OR(GR$9='2. Protocols'!$C34,GR$9='2. Protocols'!$E34,GR$9='2. Protocols'!$G34)),1,0)*'4. Formulations'!$L34</f>
        <v>0</v>
      </c>
      <c r="GS35" s="38">
        <f>IF(AND(OR(ISBLANK(GS$9),GS$9=0)=FALSE,OR(GS$9='2. Protocols'!$C34,GS$9='2. Protocols'!$E34,GS$9='2. Protocols'!$G34)),1,0)*'4. Formulations'!$L34</f>
        <v>0</v>
      </c>
      <c r="GT35" s="38">
        <f>IF(AND(OR(ISBLANK(GT$9),GT$9=0)=FALSE,OR(GT$9='2. Protocols'!$C34,GT$9='2. Protocols'!$E34,GT$9='2. Protocols'!$G34)),1,0)*'4. Formulations'!$L34</f>
        <v>0</v>
      </c>
      <c r="GU35" s="38">
        <f>IF(AND(OR(ISBLANK(GU$9),GU$9=0)=FALSE,OR(GU$9='2. Protocols'!$C34,GU$9='2. Protocols'!$E34,GU$9='2. Protocols'!$G34)),1,0)*'4. Formulations'!$L34</f>
        <v>0</v>
      </c>
      <c r="GV35" s="38">
        <f>IF(AND(OR(ISBLANK(GV$9),GV$9=0)=FALSE,OR(GV$9='2. Protocols'!$C34,GV$9='2. Protocols'!$E34,GV$9='2. Protocols'!$G34)),1,0)*'4. Formulations'!$L34</f>
        <v>0</v>
      </c>
      <c r="GW35" s="38">
        <f>IF(AND(OR(ISBLANK(GW$9),GW$9=0)=FALSE,OR(GW$9='2. Protocols'!$C34,GW$9='2. Protocols'!$E34,GW$9='2. Protocols'!$G34)),1,0)*'4. Formulations'!$L34</f>
        <v>0</v>
      </c>
      <c r="GX35" s="38">
        <f>IF(AND(OR(ISBLANK(GX$9),GX$9=0)=FALSE,OR(GX$9='2. Protocols'!$C34,GX$9='2. Protocols'!$E34,GX$9='2. Protocols'!$G34)),1,0)*'4. Formulations'!$L34</f>
        <v>0</v>
      </c>
      <c r="GY35" s="38">
        <f>IF(AND(OR(ISBLANK(GY$9),GY$9=0)=FALSE,OR(GY$9='2. Protocols'!$C34,GY$9='2. Protocols'!$E34,GY$9='2. Protocols'!$G34)),1,0)*'4. Formulations'!$L34</f>
        <v>0</v>
      </c>
      <c r="GZ35" s="38">
        <f>IF(AND(OR(ISBLANK(GZ$9),GZ$9=0)=FALSE,OR(GZ$9='2. Protocols'!$C34,GZ$9='2. Protocols'!$E34,GZ$9='2. Protocols'!$G34)),1,0)*'4. Formulations'!$L34</f>
        <v>0</v>
      </c>
      <c r="HA35" s="38">
        <f>IF(AND(OR(ISBLANK(HA$9),HA$9=0)=FALSE,OR(HA$9='2. Protocols'!$C34,HA$9='2. Protocols'!$E34,HA$9='2. Protocols'!$G34)),1,0)*'4. Formulations'!$L34</f>
        <v>0</v>
      </c>
      <c r="HB35" s="38">
        <f>IF(AND(OR(ISBLANK(HB$9),HB$9=0)=FALSE,OR(HB$9='2. Protocols'!$C34,HB$9='2. Protocols'!$E34,HB$9='2. Protocols'!$G34)),1,0)*'4. Formulations'!$L34</f>
        <v>0</v>
      </c>
      <c r="HC35" s="38">
        <f>IF(AND(OR(ISBLANK(HC$9),HC$9=0)=FALSE,OR(HC$9='2. Protocols'!$C34,HC$9='2. Protocols'!$E34,HC$9='2. Protocols'!$G34)),1,0)*'4. Formulations'!$L34</f>
        <v>0</v>
      </c>
      <c r="HD35" s="38">
        <f>IF(AND(OR(ISBLANK(HD$9),HD$9=0)=FALSE,OR(HD$9='2. Protocols'!$C34,HD$9='2. Protocols'!$E34,HD$9='2. Protocols'!$G34)),1,0)*'4. Formulations'!$L34</f>
        <v>0</v>
      </c>
      <c r="HE35" s="38">
        <f>IF(AND(OR(ISBLANK(HE$9),HE$9=0)=FALSE,OR(HE$9='2. Protocols'!$C34,HE$9='2. Protocols'!$E34,HE$9='2. Protocols'!$G34)),1,0)*'4. Formulations'!$L34</f>
        <v>0</v>
      </c>
      <c r="HF35" s="38">
        <f>IF(AND(OR(ISBLANK(HF$9),HF$9=0)=FALSE,OR(HF$9='2. Protocols'!$C34,HF$9='2. Protocols'!$E34,HF$9='2. Protocols'!$G34)),1,0)*'4. Formulations'!$L34</f>
        <v>0</v>
      </c>
      <c r="HG35" s="38">
        <f>IF(AND(OR(ISBLANK(HG$9),HG$9=0)=FALSE,OR(HG$9='2. Protocols'!$C34,HG$9='2. Protocols'!$E34,HG$9='2. Protocols'!$G34)),1,0)*'4. Formulations'!$L34</f>
        <v>0</v>
      </c>
      <c r="HI35" s="38">
        <f>IF(AND(OR(ISBLANK(HI$9),HI$9=0)=FALSE,HI$9=$DK35),1,0)*'4. Formulations'!$M34</f>
        <v>0</v>
      </c>
      <c r="HJ35" s="38">
        <f>IF(AND(OR(ISBLANK(HJ$9),HJ$9=0)=FALSE,HJ$9=$DK35),1,0)*'4. Formulations'!$M34</f>
        <v>0</v>
      </c>
      <c r="HK35" s="38">
        <f>IF(AND(OR(ISBLANK(HK$9),HK$9=0)=FALSE,HK$9=$DK35),1,0)*'4. Formulations'!$M34</f>
        <v>0</v>
      </c>
      <c r="HL35" s="38">
        <f>IF(AND(OR(ISBLANK(HL$9),HL$9=0)=FALSE,HL$9=$DK35),1,0)*'4. Formulations'!$M34</f>
        <v>0</v>
      </c>
      <c r="HM35" s="38">
        <f>IF(AND(OR(ISBLANK(HM$9),HM$9=0)=FALSE,HM$9=$DK35),1,0)*'4. Formulations'!$M34</f>
        <v>0</v>
      </c>
      <c r="HN35" s="38">
        <f>IF(AND(OR(ISBLANK(HN$9),HN$9=0)=FALSE,HN$9=$DK35),1,0)*'4. Formulations'!$M34</f>
        <v>0</v>
      </c>
      <c r="HO35" s="38">
        <f>IF(AND(OR(ISBLANK(HO$9),HO$9=0)=FALSE,HO$9=$DK35),1,0)*'4. Formulations'!$M34</f>
        <v>0</v>
      </c>
      <c r="HP35" s="38">
        <f>IF(AND(OR(ISBLANK(HP$9),HP$9=0)=FALSE,HP$9=$DK35),1,0)*'4. Formulations'!$M34</f>
        <v>0</v>
      </c>
      <c r="HQ35" s="38">
        <f>IF(AND(OR(ISBLANK(HQ$9),HQ$9=0)=FALSE,HQ$9=$DK35),1,0)*'4. Formulations'!$M34</f>
        <v>0</v>
      </c>
      <c r="HR35" s="38">
        <f>IF(AND(OR(ISBLANK(HR$9),HR$9=0)=FALSE,HR$9=$DK35),1,0)*'4. Formulations'!$M34</f>
        <v>0</v>
      </c>
      <c r="HS35" s="38">
        <f>IF(AND(OR(ISBLANK(HS$9),HS$9=0)=FALSE,HS$9=$DK35),1,0)*'4. Formulations'!$M34</f>
        <v>0</v>
      </c>
      <c r="HT35" s="38">
        <f>IF(AND(OR(ISBLANK(HT$9),HT$9=0)=FALSE,HT$9=$DK35),1,0)*'4. Formulations'!$M34</f>
        <v>0</v>
      </c>
      <c r="HU35" s="38">
        <f>IF(AND(OR(ISBLANK(HU$9),HU$9=0)=FALSE,HU$9=$DK35),1,0)*'4. Formulations'!$M34</f>
        <v>0</v>
      </c>
      <c r="HW35" s="38">
        <f>IF(AND(OR(ISBLANK(HW$9),HW$9=0)=FALSE,SUM($HI35:$HU35)&gt;0,HW$9='2. Protocols'!$G34),1,0)*'4. Formulations'!$M34</f>
        <v>0</v>
      </c>
      <c r="HX35" s="38">
        <f>IF(AND(OR(ISBLANK(HX$9),HX$9=0)=FALSE,SUM($HI35:$HU35)&gt;0,HX$9='2. Protocols'!$G34),1,0)*'4. Formulations'!$M34</f>
        <v>0</v>
      </c>
      <c r="HY35" s="38">
        <f>IF(AND(OR(ISBLANK(HY$9),HY$9=0)=FALSE,SUM($HI35:$HU35)&gt;0,HY$9='2. Protocols'!$G34),1,0)*'4. Formulations'!$M34</f>
        <v>0</v>
      </c>
      <c r="HZ35" s="38">
        <f>IF(AND(OR(ISBLANK(HZ$9),HZ$9=0)=FALSE,SUM($HI35:$HU35)&gt;0,HZ$9='2. Protocols'!$G34),1,0)*'4. Formulations'!$M34</f>
        <v>0</v>
      </c>
      <c r="IA35" s="38">
        <f>IF(AND(OR(ISBLANK(IA$9),IA$9=0)=FALSE,SUM($HI35:$HU35)&gt;0,IA$9='2. Protocols'!$G34),1,0)*'4. Formulations'!$M34</f>
        <v>0</v>
      </c>
      <c r="IB35" s="38">
        <f>IF(AND(OR(ISBLANK(IB$9),IB$9=0)=FALSE,SUM($HI35:$HU35)&gt;0,IB$9='2. Protocols'!$G34),1,0)*'4. Formulations'!$M34</f>
        <v>0</v>
      </c>
      <c r="IC35" s="38">
        <f>IF(AND(OR(ISBLANK(IC$9),IC$9=0)=FALSE,SUM($HI35:$HU35)&gt;0,IC$9='2. Protocols'!$G34),1,0)*'4. Formulations'!$M34</f>
        <v>0</v>
      </c>
      <c r="ID35" s="38">
        <f>IF(AND(OR(ISBLANK(ID$9),ID$9=0)=FALSE,SUM($HI35:$HU35)&gt;0,ID$9='2. Protocols'!$G34),1,0)*'4. Formulations'!$M34</f>
        <v>0</v>
      </c>
      <c r="IE35" s="38">
        <f>IF(AND(OR(ISBLANK(IE$9),IE$9=0)=FALSE,SUM($HI35:$HU35)&gt;0,IE$9='2. Protocols'!$G34),1,0)*'4. Formulations'!$M34</f>
        <v>0</v>
      </c>
      <c r="IF35" s="38">
        <f>IF(AND(OR(ISBLANK(IF$9),IF$9=0)=FALSE,SUM($HI35:$HU35)&gt;0,IF$9='2. Protocols'!$G34),1,0)*'4. Formulations'!$M34</f>
        <v>0</v>
      </c>
      <c r="IG35" s="38">
        <f>IF(AND(OR(ISBLANK(IG$9),IG$9=0)=FALSE,SUM($HI35:$HU35)&gt;0,IG$9='2. Protocols'!$G34),1,0)*'4. Formulations'!$M34</f>
        <v>0</v>
      </c>
      <c r="IH35" s="38">
        <f>IF(AND(OR(ISBLANK(IH$9),IH$9=0)=FALSE,SUM($HI35:$HU35)&gt;0,IH$9='2. Protocols'!$G34),1,0)*'4. Formulations'!$M34</f>
        <v>0</v>
      </c>
      <c r="II35" s="38">
        <f>IF(AND(OR(ISBLANK(II$9),II$9=0)=FALSE,SUM($HI35:$HU35)&gt;0,II$9='2. Protocols'!$G34),1,0)*'4. Formulations'!$M34</f>
        <v>0</v>
      </c>
      <c r="IJ35" s="38">
        <f>IF(AND(OR(ISBLANK(IJ$9),IJ$9=0)=FALSE,SUM($HI35:$HU35)&gt;0,IJ$9='2. Protocols'!$G34),1,0)*'4. Formulations'!$M34</f>
        <v>0</v>
      </c>
      <c r="IK35" s="38">
        <f>IF(AND(OR(ISBLANK(IK$9),IK$9=0)=FALSE,SUM($HI35:$HU35)&gt;0,IK$9='2. Protocols'!$G34),1,0)*'4. Formulations'!$M34</f>
        <v>0</v>
      </c>
      <c r="IL35" s="38">
        <f>IF(AND(OR(ISBLANK(IL$9),IL$9=0)=FALSE,SUM($HI35:$HU35)&gt;0,IL$9='2. Protocols'!$G34),1,0)*'4. Formulations'!$M34</f>
        <v>0</v>
      </c>
      <c r="IM35" s="38">
        <f>IF(AND(OR(ISBLANK(IM$9),IM$9=0)=FALSE,SUM($HI35:$HU35)&gt;0,IM$9='2. Protocols'!$G34),1,0)*'4. Formulations'!$M34</f>
        <v>0</v>
      </c>
      <c r="IN35" s="38">
        <f>IF(AND(OR(ISBLANK(IN$9),IN$9=0)=FALSE,SUM($HI35:$HU35)&gt;0,IN$9='2. Protocols'!$G34),1,0)*'4. Formulations'!$M34</f>
        <v>0</v>
      </c>
      <c r="IO35" s="38">
        <f>IF(AND(OR(ISBLANK(IO$9),IO$9=0)=FALSE,SUM($HI35:$HU35)&gt;0,IO$9='2. Protocols'!$G34),1,0)*'4. Formulations'!$M34</f>
        <v>0</v>
      </c>
      <c r="IP35" s="38">
        <f>IF(AND(OR(ISBLANK(IP$9),IP$9=0)=FALSE,SUM($HI35:$HU35)&gt;0,IP$9='2. Protocols'!$G34),1,0)*'4. Formulations'!$M34</f>
        <v>0</v>
      </c>
      <c r="IQ35" s="38">
        <f>IF(AND(OR(ISBLANK(IQ$9),IQ$9=0)=FALSE,SUM($HI35:$HU35)&gt;0,IQ$9='2. Protocols'!$G34),1,0)*'4. Formulations'!$M34</f>
        <v>0</v>
      </c>
      <c r="IR35" s="38">
        <f>IF(AND(OR(ISBLANK(IR$9),IR$9=0)=FALSE,SUM($HI35:$HU35)&gt;0,IR$9='2. Protocols'!$G34),1,0)*'4. Formulations'!$M34</f>
        <v>0</v>
      </c>
      <c r="IT35" s="38">
        <f>IF(AND(OR(ISBLANK(IT$9),IT$9=0)=FALSE,IT$9=$DL35),1,0)*'4. Formulations'!$N34</f>
        <v>0</v>
      </c>
      <c r="IU35" s="38">
        <f>IF(AND(OR(ISBLANK(IU$9),IU$9=0)=FALSE,IU$9=$DL35),1,0)*'4. Formulations'!$N34</f>
        <v>0</v>
      </c>
      <c r="IV35" s="38">
        <f>IF(AND(OR(ISBLANK(IV$9),IV$9=0)=FALSE,IV$9=$DL35),1,0)*'4. Formulations'!$N34</f>
        <v>0</v>
      </c>
      <c r="IW35" s="38">
        <f>IF(AND(OR(ISBLANK(IW$9),IW$9=0)=FALSE,IW$9=$DL35),1,0)*'4. Formulations'!$N34</f>
        <v>0</v>
      </c>
      <c r="IX35" s="38">
        <f>IF(AND(OR(ISBLANK(IX$9),IX$9=0)=FALSE,IX$9=$DL35),1,0)*'4. Formulations'!$N34</f>
        <v>0</v>
      </c>
      <c r="IY35" s="38">
        <f>IF(AND(OR(ISBLANK(IY$9),IY$9=0)=FALSE,IY$9=$DL35),1,0)*'4. Formulations'!$N34</f>
        <v>0</v>
      </c>
      <c r="IZ35" s="38">
        <f>IF(AND(OR(ISBLANK(IZ$9),IZ$9=0)=FALSE,IZ$9=$DL35),1,0)*'4. Formulations'!$N34</f>
        <v>0</v>
      </c>
      <c r="JA35" s="38">
        <f>IF(AND(OR(ISBLANK(JA$9),JA$9=0)=FALSE,JA$9=$DL35),1,0)*'4. Formulations'!$N34</f>
        <v>0</v>
      </c>
      <c r="JB35" s="38">
        <f>IF(AND(OR(ISBLANK(JB$9),JB$9=0)=FALSE,JB$9=$DL35),1,0)*'4. Formulations'!$N34</f>
        <v>0</v>
      </c>
      <c r="JC35" s="38">
        <f>IF(AND(OR(ISBLANK(JC$9),JC$9=0)=FALSE,JC$9=$DL35),1,0)*'4. Formulations'!$N34</f>
        <v>0</v>
      </c>
      <c r="JD35" s="38">
        <f>IF(AND(OR(ISBLANK(JD$9),JD$9=0)=FALSE,JD$9=$DL35),1,0)*'4. Formulations'!$N34</f>
        <v>0</v>
      </c>
      <c r="JE35" s="38">
        <f>IF(AND(OR(ISBLANK(JE$9),JE$9=0)=FALSE,JE$9=$DL35),1,0)*'4. Formulations'!$N34</f>
        <v>0</v>
      </c>
      <c r="JF35" s="38">
        <f>IF(AND(OR(ISBLANK(JF$9),JF$9=0)=FALSE,JF$9=$DL35),1,0)*'4. Formulations'!$N34</f>
        <v>0</v>
      </c>
      <c r="JG35" s="38">
        <f>IF(AND(OR(ISBLANK(JG$9),JG$9=0)=FALSE,JG$9=$DL35),1,0)*'4. Formulations'!$N34</f>
        <v>0</v>
      </c>
      <c r="JH35" s="38">
        <f>IF(AND(OR(ISBLANK(JH$9),JH$9=0)=FALSE,JH$9=$DL35),1,0)*'4. Formulations'!$N34</f>
        <v>0</v>
      </c>
      <c r="JJ35" s="38">
        <f>IF(AND(OR(ISBLANK(JJ$9),JJ$9=0)=FALSE,OR(JJ$9='2. Protocols'!$C34,JJ$9='2. Protocols'!$E34,JJ$9='2. Protocols'!$G34)),1,0)*'4. Formulations'!$O34</f>
        <v>0</v>
      </c>
      <c r="JK35" s="38">
        <f>IF(AND(OR(ISBLANK(JK$9),JK$9=0)=FALSE,OR(JK$9='2. Protocols'!$C34,JK$9='2. Protocols'!$E34,JK$9='2. Protocols'!$G34)),1,0)*'4. Formulations'!$O34</f>
        <v>0</v>
      </c>
      <c r="JL35" s="38">
        <f>IF(AND(OR(ISBLANK(JL$9),JL$9=0)=FALSE,OR(JL$9='2. Protocols'!$C34,JL$9='2. Protocols'!$E34,JL$9='2. Protocols'!$G34)),1,0)*'4. Formulations'!$O34</f>
        <v>0</v>
      </c>
      <c r="JM35" s="38">
        <f>IF(AND(OR(ISBLANK(JM$9),JM$9=0)=FALSE,OR(JM$9='2. Protocols'!$C34,JM$9='2. Protocols'!$E34,JM$9='2. Protocols'!$G34)),1,0)*'4. Formulations'!$O34</f>
        <v>0</v>
      </c>
      <c r="JN35" s="38">
        <f>IF(AND(OR(ISBLANK(JN$9),JN$9=0)=FALSE,OR(JN$9='2. Protocols'!$C34,JN$9='2. Protocols'!$E34,JN$9='2. Protocols'!$G34)),1,0)*'4. Formulations'!$O34</f>
        <v>0</v>
      </c>
      <c r="JO35" s="38">
        <f>IF(AND(OR(ISBLANK(JO$9),JO$9=0)=FALSE,OR(JO$9='2. Protocols'!$C34,JO$9='2. Protocols'!$E34,JO$9='2. Protocols'!$G34)),1,0)*'4. Formulations'!$O34</f>
        <v>0</v>
      </c>
      <c r="JP35" s="38">
        <f>IF(AND(OR(ISBLANK(JP$9),JP$9=0)=FALSE,OR(JP$9='2. Protocols'!$C34,JP$9='2. Protocols'!$E34,JP$9='2. Protocols'!$G34)),1,0)*'4. Formulations'!$O34</f>
        <v>0</v>
      </c>
      <c r="JQ35" s="38">
        <f>IF(AND(OR(ISBLANK(JQ$9),JQ$9=0)=FALSE,OR(JQ$9='2. Protocols'!$C34,JQ$9='2. Protocols'!$E34,JQ$9='2. Protocols'!$G34)),1,0)*'4. Formulations'!$O34</f>
        <v>0</v>
      </c>
      <c r="JR35" s="38">
        <f>IF(AND(OR(ISBLANK(JR$9),JR$9=0)=FALSE,OR(JR$9='2. Protocols'!$C34,JR$9='2. Protocols'!$E34,JR$9='2. Protocols'!$G34)),1,0)*'4. Formulations'!$O34</f>
        <v>0</v>
      </c>
      <c r="JS35" s="38">
        <f>IF(AND(OR(ISBLANK(JS$9),JS$9=0)=FALSE,OR(JS$9='2. Protocols'!$C34,JS$9='2. Protocols'!$E34,JS$9='2. Protocols'!$G34)),1,0)*'4. Formulations'!$O34</f>
        <v>0</v>
      </c>
      <c r="JT35" s="38">
        <f>IF(AND(OR(ISBLANK(JT$9),JT$9=0)=FALSE,OR(JT$9='2. Protocols'!$C34,JT$9='2. Protocols'!$E34,JT$9='2. Protocols'!$G34)),1,0)*'4. Formulations'!$O34</f>
        <v>0</v>
      </c>
      <c r="JU35" s="38">
        <f>IF(AND(OR(ISBLANK(JU$9),JU$9=0)=FALSE,OR(JU$9='2. Protocols'!$C34,JU$9='2. Protocols'!$E34,JU$9='2. Protocols'!$G34)),1,0)*'4. Formulations'!$O34</f>
        <v>0</v>
      </c>
      <c r="JV35" s="38">
        <f>IF(AND(OR(ISBLANK(JV$9),JV$9=0)=FALSE,OR(JV$9='2. Protocols'!$C34,JV$9='2. Protocols'!$E34,JV$9='2. Protocols'!$G34)),1,0)*'4. Formulations'!$O34</f>
        <v>0</v>
      </c>
      <c r="JW35" s="38">
        <f>IF(AND(OR(ISBLANK(JW$9),JW$9=0)=FALSE,OR(JW$9='2. Protocols'!$C34,JW$9='2. Protocols'!$E34,JW$9='2. Protocols'!$G34)),1,0)*'4. Formulations'!$O34</f>
        <v>0</v>
      </c>
      <c r="JX35" s="38">
        <f>IF(AND(OR(ISBLANK(JX$9),JX$9=0)=FALSE,OR(JX$9='2. Protocols'!$C34,JX$9='2. Protocols'!$E34,JX$9='2. Protocols'!$G34)),1,0)*'4. Formulations'!$O34</f>
        <v>0</v>
      </c>
      <c r="JY35" s="38">
        <f>IF(AND(OR(ISBLANK(JY$9),JY$9=0)=FALSE,OR(JY$9='2. Protocols'!$C34,JY$9='2. Protocols'!$E34,JY$9='2. Protocols'!$G34)),1,0)*'4. Formulations'!$O34</f>
        <v>0</v>
      </c>
      <c r="JZ35" s="38">
        <f>IF(AND(OR(ISBLANK(JZ$9),JZ$9=0)=FALSE,OR(JZ$9='2. Protocols'!$C34,JZ$9='2. Protocols'!$E34,JZ$9='2. Protocols'!$G34)),1,0)*'4. Formulations'!$O34</f>
        <v>0</v>
      </c>
      <c r="KA35" s="38">
        <f>IF(AND(OR(ISBLANK(KA$9),KA$9=0)=FALSE,OR(KA$9='2. Protocols'!$C34,KA$9='2. Protocols'!$E34,KA$9='2. Protocols'!$G34)),1,0)*'4. Formulations'!$O34</f>
        <v>0</v>
      </c>
      <c r="KB35" s="38">
        <f>IF(AND(OR(ISBLANK(KB$9),KB$9=0)=FALSE,OR(KB$9='2. Protocols'!$C34,KB$9='2. Protocols'!$E34,KB$9='2. Protocols'!$G34)),1,0)*'4. Formulations'!$O34</f>
        <v>0</v>
      </c>
      <c r="KC35" s="38">
        <f>IF(AND(OR(ISBLANK(KC$9),KC$9=0)=FALSE,OR(KC$9='2. Protocols'!$C34,KC$9='2. Protocols'!$E34,KC$9='2. Protocols'!$G34)),1,0)*'4. Formulations'!$O34</f>
        <v>0</v>
      </c>
      <c r="KD35" s="38">
        <f>IF(AND(OR(ISBLANK(KD$9),KD$9=0)=FALSE,OR(KD$9='2. Protocols'!$C34,KD$9='2. Protocols'!$E34,KD$9='2. Protocols'!$G34)),1,0)*'4. Formulations'!$O34</f>
        <v>0</v>
      </c>
      <c r="KE35" s="38">
        <f>IF(AND(OR(ISBLANK(KE$9),KE$9=0)=FALSE,OR(KE$9='2. Protocols'!$C34,KE$9='2. Protocols'!$E34,KE$9='2. Protocols'!$G34)),1,0)*'4. Formulations'!$O34</f>
        <v>0</v>
      </c>
      <c r="KG35" s="38">
        <f>IF(AND(OR(ISBLANK(KG$9),KG$9=0)=FALSE,KG$9=$DK35),1,0)*'4. Formulations'!$P34</f>
        <v>0</v>
      </c>
      <c r="KH35" s="38">
        <f>IF(AND(OR(ISBLANK(KH$9),KH$9=0)=FALSE,KH$9=$DK35),1,0)*'4. Formulations'!$P34</f>
        <v>0</v>
      </c>
      <c r="KI35" s="38">
        <f>IF(AND(OR(ISBLANK(KI$9),KI$9=0)=FALSE,KI$9=$DK35),1,0)*'4. Formulations'!$P34</f>
        <v>0</v>
      </c>
      <c r="KJ35" s="38">
        <f>IF(AND(OR(ISBLANK(KJ$9),KJ$9=0)=FALSE,KJ$9=$DK35),1,0)*'4. Formulations'!$P34</f>
        <v>0</v>
      </c>
      <c r="KK35" s="38">
        <f>IF(AND(OR(ISBLANK(KK$9),KK$9=0)=FALSE,KK$9=$DK35),1,0)*'4. Formulations'!$P34</f>
        <v>0</v>
      </c>
      <c r="KL35" s="38">
        <f>IF(AND(OR(ISBLANK(KL$9),KL$9=0)=FALSE,KL$9=$DK35),1,0)*'4. Formulations'!$P34</f>
        <v>0</v>
      </c>
      <c r="KM35" s="38">
        <f>IF(AND(OR(ISBLANK(KM$9),KM$9=0)=FALSE,KM$9=$DK35),1,0)*'4. Formulations'!$P34</f>
        <v>0</v>
      </c>
      <c r="KN35" s="38">
        <f>IF(AND(OR(ISBLANK(KN$9),KN$9=0)=FALSE,KN$9=$DK35),1,0)*'4. Formulations'!$P34</f>
        <v>0</v>
      </c>
      <c r="KO35" s="38">
        <f>IF(AND(OR(ISBLANK(KO$9),KO$9=0)=FALSE,KO$9=$DK35),1,0)*'4. Formulations'!$P34</f>
        <v>0</v>
      </c>
      <c r="KP35" s="38">
        <f>IF(AND(OR(ISBLANK(KP$9),KP$9=0)=FALSE,KP$9=$DK35),1,0)*'4. Formulations'!$P34</f>
        <v>0</v>
      </c>
      <c r="KQ35" s="38">
        <f>IF(AND(OR(ISBLANK(KQ$9),KQ$9=0)=FALSE,KQ$9=$DK35),1,0)*'4. Formulations'!$P34</f>
        <v>0</v>
      </c>
      <c r="KR35" s="38">
        <f>IF(AND(OR(ISBLANK(KR$9),KR$9=0)=FALSE,KR$9=$DK35),1,0)*'4. Formulations'!$P34</f>
        <v>0</v>
      </c>
      <c r="KS35" s="38">
        <f>IF(AND(OR(ISBLANK(KS$9),KS$9=0)=FALSE,KS$9=$DK35),1,0)*'4. Formulations'!$P34</f>
        <v>0</v>
      </c>
      <c r="KU35" s="38">
        <f>IF(AND(OR(ISBLANK(KU$9),KU$9=0)=FALSE,SUM($KG35:$KS35)&gt;0,KU$9='2. Protocols'!$G34),1,0)*'4. Formulations'!$P34</f>
        <v>0</v>
      </c>
      <c r="KV35" s="38">
        <f>IF(AND(OR(ISBLANK(KV$9),KV$9=0)=FALSE,SUM($KG35:$KS35)&gt;0,KV$9='2. Protocols'!$G34),1,0)*'4. Formulations'!$P34</f>
        <v>0</v>
      </c>
      <c r="KW35" s="38">
        <f>IF(AND(OR(ISBLANK(KW$9),KW$9=0)=FALSE,SUM($KG35:$KS35)&gt;0,KW$9='2. Protocols'!$G34),1,0)*'4. Formulations'!$P34</f>
        <v>0</v>
      </c>
      <c r="KX35" s="38">
        <f>IF(AND(OR(ISBLANK(KX$9),KX$9=0)=FALSE,SUM($KG35:$KS35)&gt;0,KX$9='2. Protocols'!$G34),1,0)*'4. Formulations'!$P34</f>
        <v>0</v>
      </c>
      <c r="KY35" s="38">
        <f>IF(AND(OR(ISBLANK(KY$9),KY$9=0)=FALSE,SUM($KG35:$KS35)&gt;0,KY$9='2. Protocols'!$G34),1,0)*'4. Formulations'!$P34</f>
        <v>0</v>
      </c>
      <c r="KZ35" s="38">
        <f>IF(AND(OR(ISBLANK(KZ$9),KZ$9=0)=FALSE,SUM($KG35:$KS35)&gt;0,KZ$9='2. Protocols'!$G34),1,0)*'4. Formulations'!$P34</f>
        <v>0</v>
      </c>
      <c r="LA35" s="38">
        <f>IF(AND(OR(ISBLANK(LA$9),LA$9=0)=FALSE,SUM($KG35:$KS35)&gt;0,LA$9='2. Protocols'!$G34),1,0)*'4. Formulations'!$P34</f>
        <v>0</v>
      </c>
      <c r="LB35" s="38">
        <f>IF(AND(OR(ISBLANK(LB$9),LB$9=0)=FALSE,SUM($KG35:$KS35)&gt;0,LB$9='2. Protocols'!$G34),1,0)*'4. Formulations'!$P34</f>
        <v>0</v>
      </c>
      <c r="LC35" s="38">
        <f>IF(AND(OR(ISBLANK(LC$9),LC$9=0)=FALSE,SUM($KG35:$KS35)&gt;0,LC$9='2. Protocols'!$G34),1,0)*'4. Formulations'!$P34</f>
        <v>0</v>
      </c>
      <c r="LD35" s="38">
        <f>IF(AND(OR(ISBLANK(LD$9),LD$9=0)=FALSE,SUM($KG35:$KS35)&gt;0,LD$9='2. Protocols'!$G34),1,0)*'4. Formulations'!$P34</f>
        <v>0</v>
      </c>
      <c r="LE35" s="38">
        <f>IF(AND(OR(ISBLANK(LE$9),LE$9=0)=FALSE,SUM($KG35:$KS35)&gt;0,LE$9='2. Protocols'!$G34),1,0)*'4. Formulations'!$P34</f>
        <v>0</v>
      </c>
      <c r="LF35" s="38">
        <f>IF(AND(OR(ISBLANK(LF$9),LF$9=0)=FALSE,SUM($KG35:$KS35)&gt;0,LF$9='2. Protocols'!$G34),1,0)*'4. Formulations'!$P34</f>
        <v>0</v>
      </c>
      <c r="LG35" s="38">
        <f>IF(AND(OR(ISBLANK(LG$9),LG$9=0)=FALSE,SUM($KG35:$KS35)&gt;0,LG$9='2. Protocols'!$G34),1,0)*'4. Formulations'!$P34</f>
        <v>0</v>
      </c>
      <c r="LH35" s="38">
        <f>IF(AND(OR(ISBLANK(LH$9),LH$9=0)=FALSE,SUM($KG35:$KS35)&gt;0,LH$9='2. Protocols'!$G34),1,0)*'4. Formulations'!$P34</f>
        <v>0</v>
      </c>
      <c r="LI35" s="38">
        <f>IF(AND(OR(ISBLANK(LI$9),LI$9=0)=FALSE,SUM($KG35:$KS35)&gt;0,LI$9='2. Protocols'!$G34),1,0)*'4. Formulations'!$P34</f>
        <v>0</v>
      </c>
      <c r="LJ35" s="38">
        <f>IF(AND(OR(ISBLANK(LJ$9),LJ$9=0)=FALSE,SUM($KG35:$KS35)&gt;0,LJ$9='2. Protocols'!$G34),1,0)*'4. Formulations'!$P34</f>
        <v>0</v>
      </c>
      <c r="LK35" s="38">
        <f>IF(AND(OR(ISBLANK(LK$9),LK$9=0)=FALSE,SUM($KG35:$KS35)&gt;0,LK$9='2. Protocols'!$G34),1,0)*'4. Formulations'!$P34</f>
        <v>0</v>
      </c>
      <c r="LL35" s="38">
        <f>IF(AND(OR(ISBLANK(LL$9),LL$9=0)=FALSE,SUM($KG35:$KS35)&gt;0,LL$9='2. Protocols'!$G34),1,0)*'4. Formulations'!$P34</f>
        <v>0</v>
      </c>
      <c r="LM35" s="38">
        <f>IF(AND(OR(ISBLANK(LM$9),LM$9=0)=FALSE,SUM($KG35:$KS35)&gt;0,LM$9='2. Protocols'!$G34),1,0)*'4. Formulations'!$P34</f>
        <v>0</v>
      </c>
      <c r="LN35" s="38">
        <f>IF(AND(OR(ISBLANK(LN$9),LN$9=0)=FALSE,SUM($KG35:$KS35)&gt;0,LN$9='2. Protocols'!$G34),1,0)*'4. Formulations'!$P34</f>
        <v>0</v>
      </c>
      <c r="LO35" s="38">
        <f>IF(AND(OR(ISBLANK(LO$9),LO$9=0)=FALSE,SUM($KG35:$KS35)&gt;0,LO$9='2. Protocols'!$G34),1,0)*'4. Formulations'!$P34</f>
        <v>0</v>
      </c>
      <c r="LP35" s="38">
        <f>IF(AND(OR(ISBLANK(LP$9),LP$9=0)=FALSE,SUM($KG35:$KS35)&gt;0,LP$9='2. Protocols'!$G34),1,0)*'4. Formulations'!$P34</f>
        <v>0</v>
      </c>
      <c r="LR35" s="38">
        <f>IF(AND(OR(ISBLANK(LR$9),LR$9=0)=FALSE,LR$9=$DL35),1,0)*'4. Formulations'!$Q34</f>
        <v>0</v>
      </c>
      <c r="LS35" s="38">
        <f>IF(AND(OR(ISBLANK(LS$9),LS$9=0)=FALSE,LS$9=$DL35),1,0)*'4. Formulations'!$Q34</f>
        <v>0</v>
      </c>
      <c r="LT35" s="38">
        <f>IF(AND(OR(ISBLANK(LT$9),LT$9=0)=FALSE,LT$9=$DL35),1,0)*'4. Formulations'!$Q34</f>
        <v>0</v>
      </c>
      <c r="LU35" s="38">
        <f>IF(AND(OR(ISBLANK(LU$9),LU$9=0)=FALSE,LU$9=$DL35),1,0)*'4. Formulations'!$Q34</f>
        <v>0</v>
      </c>
      <c r="LV35" s="38">
        <f>IF(AND(OR(ISBLANK(LV$9),LV$9=0)=FALSE,LV$9=$DL35),1,0)*'4. Formulations'!$Q34</f>
        <v>0</v>
      </c>
      <c r="LW35" s="38">
        <f>IF(AND(OR(ISBLANK(LW$9),LW$9=0)=FALSE,LW$9=$DL35),1,0)*'4. Formulations'!$Q34</f>
        <v>0</v>
      </c>
      <c r="LX35" s="38">
        <f>IF(AND(OR(ISBLANK(LX$9),LX$9=0)=FALSE,LX$9=$DL35),1,0)*'4. Formulations'!$Q34</f>
        <v>0</v>
      </c>
      <c r="LY35" s="38">
        <f>IF(AND(OR(ISBLANK(LY$9),LY$9=0)=FALSE,LY$9=$DL35),1,0)*'4. Formulations'!$Q34</f>
        <v>0</v>
      </c>
      <c r="LZ35" s="38">
        <f>IF(AND(OR(ISBLANK(LZ$9),LZ$9=0)=FALSE,LZ$9=$DL35),1,0)*'4. Formulations'!$Q34</f>
        <v>0</v>
      </c>
      <c r="MA35" s="38">
        <f>IF(AND(OR(ISBLANK(MA$9),MA$9=0)=FALSE,MA$9=$DL35),1,0)*'4. Formulations'!$Q34</f>
        <v>0</v>
      </c>
      <c r="MB35" s="38">
        <f>IF(AND(OR(ISBLANK(MB$9),MB$9=0)=FALSE,MB$9=$DL35),1,0)*'4. Formulations'!$Q34</f>
        <v>0</v>
      </c>
      <c r="MC35" s="38">
        <f>IF(AND(OR(ISBLANK(MC$9),MC$9=0)=FALSE,MC$9=$DL35),1,0)*'4. Formulations'!$Q34</f>
        <v>0</v>
      </c>
      <c r="MD35" s="38">
        <f>IF(AND(OR(ISBLANK(MD$9),MD$9=0)=FALSE,MD$9=$DL35),1,0)*'4. Formulations'!$Q34</f>
        <v>0</v>
      </c>
      <c r="ME35" s="38">
        <f>IF(AND(OR(ISBLANK(ME$9),ME$9=0)=FALSE,ME$9=$DL35),1,0)*'4. Formulations'!$Q34</f>
        <v>0</v>
      </c>
      <c r="MF35" s="38">
        <f>IF(AND(OR(ISBLANK(MF$9),MF$9=0)=FALSE,MF$9=$DL35),1,0)*'4. Formulations'!$Q34</f>
        <v>0</v>
      </c>
    </row>
    <row r="36" spans="2:344" outlineLevel="1" x14ac:dyDescent="0.3">
      <c r="B36" s="2"/>
      <c r="C36" s="129" t="str">
        <f>IF('2. Protocols'!C35&amp;"+"&amp;'2. Protocols'!E35&amp;"+"&amp;'2. Protocols'!G35="++","",'2. Protocols'!C35&amp;"+"&amp;'2. Protocols'!E35&amp;"+"&amp;'2. Protocols'!G35)</f>
        <v/>
      </c>
      <c r="D36" s="18"/>
      <c r="F36" s="114" t="str">
        <f>IFERROR('2. Protocols'!J35*'1. General Inputs'!$J$6,"")</f>
        <v/>
      </c>
      <c r="G36" s="114" t="str">
        <f>IFERROR(MAX(F36*(1+'1. General Inputs'!$AW$16+HLOOKUP(G$7,'1. General Inputs'!$AW$10:$AY$12,ROWS('1. General Inputs'!$AU$10:$AU$12),0))+(CHOOSE(G$7,'1. General Inputs'!$J$8,'1. General Inputs'!$L$8,'1. General Inputs'!$N$8)/12)*CHOOSE(G$7,'2. Protocols'!$K35,'2. Protocols'!$L35,'2. Protocols'!$M35)+'3. ARV Substitutions'!L61,0),"")</f>
        <v/>
      </c>
      <c r="H36" s="114" t="str">
        <f>IFERROR(MAX(G36*(1+'1. General Inputs'!$AW$16+HLOOKUP(H$7,'1. General Inputs'!$AW$10:$AY$12,ROWS('1. General Inputs'!$AU$10:$AU$12),0))+(CHOOSE(H$7,'1. General Inputs'!$J$8,'1. General Inputs'!$L$8,'1. General Inputs'!$N$8)/12)*CHOOSE(H$7,'2. Protocols'!$K35,'2. Protocols'!$L35,'2. Protocols'!$M35)+'3. ARV Substitutions'!M61,0),"")</f>
        <v/>
      </c>
      <c r="I36" s="114" t="str">
        <f>IFERROR(MAX(H36*(1+'1. General Inputs'!$AW$16+HLOOKUP(I$7,'1. General Inputs'!$AW$10:$AY$12,ROWS('1. General Inputs'!$AU$10:$AU$12),0))+(CHOOSE(I$7,'1. General Inputs'!$J$8,'1. General Inputs'!$L$8,'1. General Inputs'!$N$8)/12)*CHOOSE(I$7,'2. Protocols'!$K35,'2. Protocols'!$L35,'2. Protocols'!$M35)+'3. ARV Substitutions'!N61,0),"")</f>
        <v/>
      </c>
      <c r="J36" s="114" t="str">
        <f>IFERROR(MAX(I36*(1+'1. General Inputs'!$AW$16+HLOOKUP(J$7,'1. General Inputs'!$AW$10:$AY$12,ROWS('1. General Inputs'!$AU$10:$AU$12),0))+(CHOOSE(J$7,'1. General Inputs'!$J$8,'1. General Inputs'!$L$8,'1. General Inputs'!$N$8)/12)*CHOOSE(J$7,'2. Protocols'!$K35,'2. Protocols'!$L35,'2. Protocols'!$M35)+'3. ARV Substitutions'!O61,0),"")</f>
        <v/>
      </c>
      <c r="K36" s="114" t="str">
        <f>IFERROR(MAX(J36*(1+'1. General Inputs'!$AW$16+HLOOKUP(K$7,'1. General Inputs'!$AW$10:$AY$12,ROWS('1. General Inputs'!$AU$10:$AU$12),0))+(CHOOSE(K$7,'1. General Inputs'!$J$8,'1. General Inputs'!$L$8,'1. General Inputs'!$N$8)/12)*CHOOSE(K$7,'2. Protocols'!$K35,'2. Protocols'!$L35,'2. Protocols'!$M35)+'3. ARV Substitutions'!P61,0),"")</f>
        <v/>
      </c>
      <c r="L36" s="114" t="str">
        <f>IFERROR(MAX(K36*(1+'1. General Inputs'!$AW$16+HLOOKUP(L$7,'1. General Inputs'!$AW$10:$AY$12,ROWS('1. General Inputs'!$AU$10:$AU$12),0))+(CHOOSE(L$7,'1. General Inputs'!$J$8,'1. General Inputs'!$L$8,'1. General Inputs'!$N$8)/12)*CHOOSE(L$7,'2. Protocols'!$K35,'2. Protocols'!$L35,'2. Protocols'!$M35)+'3. ARV Substitutions'!Q61,0),"")</f>
        <v/>
      </c>
      <c r="M36" s="114" t="str">
        <f>IFERROR(MAX(L36*(1+'1. General Inputs'!$AW$16+HLOOKUP(M$7,'1. General Inputs'!$AW$10:$AY$12,ROWS('1. General Inputs'!$AU$10:$AU$12),0))+(CHOOSE(M$7,'1. General Inputs'!$J$8,'1. General Inputs'!$L$8,'1. General Inputs'!$N$8)/12)*CHOOSE(M$7,'2. Protocols'!$K35,'2. Protocols'!$L35,'2. Protocols'!$M35)+'3. ARV Substitutions'!R61,0),"")</f>
        <v/>
      </c>
      <c r="N36" s="114" t="str">
        <f>IFERROR(MAX(M36*(1+'1. General Inputs'!$AW$16+HLOOKUP(N$7,'1. General Inputs'!$AW$10:$AY$12,ROWS('1. General Inputs'!$AU$10:$AU$12),0))+(CHOOSE(N$7,'1. General Inputs'!$J$8,'1. General Inputs'!$L$8,'1. General Inputs'!$N$8)/12)*CHOOSE(N$7,'2. Protocols'!$K35,'2. Protocols'!$L35,'2. Protocols'!$M35)+'3. ARV Substitutions'!S61,0),"")</f>
        <v/>
      </c>
      <c r="O36" s="114" t="str">
        <f>IFERROR(MAX(N36*(1+'1. General Inputs'!$AW$16+HLOOKUP(O$7,'1. General Inputs'!$AW$10:$AY$12,ROWS('1. General Inputs'!$AU$10:$AU$12),0))+(CHOOSE(O$7,'1. General Inputs'!$J$8,'1. General Inputs'!$L$8,'1. General Inputs'!$N$8)/12)*CHOOSE(O$7,'2. Protocols'!$K35,'2. Protocols'!$L35,'2. Protocols'!$M35)+'3. ARV Substitutions'!T61,0),"")</f>
        <v/>
      </c>
      <c r="P36" s="114" t="str">
        <f>IFERROR(MAX(O36*(1+'1. General Inputs'!$AW$16+HLOOKUP(P$7,'1. General Inputs'!$AW$10:$AY$12,ROWS('1. General Inputs'!$AU$10:$AU$12),0))+(CHOOSE(P$7,'1. General Inputs'!$J$8,'1. General Inputs'!$L$8,'1. General Inputs'!$N$8)/12)*CHOOSE(P$7,'2. Protocols'!$K35,'2. Protocols'!$L35,'2. Protocols'!$M35)+'3. ARV Substitutions'!U61,0),"")</f>
        <v/>
      </c>
      <c r="Q36" s="114" t="str">
        <f>IFERROR(MAX(P36*(1+'1. General Inputs'!$AW$16+HLOOKUP(Q$7,'1. General Inputs'!$AW$10:$AY$12,ROWS('1. General Inputs'!$AU$10:$AU$12),0))+(CHOOSE(Q$7,'1. General Inputs'!$J$8,'1. General Inputs'!$L$8,'1. General Inputs'!$N$8)/12)*CHOOSE(Q$7,'2. Protocols'!$K35,'2. Protocols'!$L35,'2. Protocols'!$M35)+'3. ARV Substitutions'!V61,0),"")</f>
        <v/>
      </c>
      <c r="R36" s="114" t="str">
        <f>IFERROR(MAX(Q36*(1+'1. General Inputs'!$AW$16+HLOOKUP(R$7,'1. General Inputs'!$AW$10:$AY$12,ROWS('1. General Inputs'!$AU$10:$AU$12),0))+(CHOOSE(R$7,'1. General Inputs'!$J$8,'1. General Inputs'!$L$8,'1. General Inputs'!$N$8)/12)*CHOOSE(R$7,'2. Protocols'!$K35,'2. Protocols'!$L35,'2. Protocols'!$M35)+'3. ARV Substitutions'!W61,0),"")</f>
        <v/>
      </c>
      <c r="S36" s="114" t="str">
        <f>IFERROR(MAX(R36*(1+'1. General Inputs'!$AW$16+HLOOKUP(S$7,'1. General Inputs'!$AW$10:$AY$12,ROWS('1. General Inputs'!$AU$10:$AU$12),0))+(CHOOSE(S$7,'1. General Inputs'!$J$8,'1. General Inputs'!$L$8,'1. General Inputs'!$N$8)/12)*CHOOSE(S$7,'2. Protocols'!$K35,'2. Protocols'!$L35,'2. Protocols'!$M35)+'3. ARV Substitutions'!X61,0),"")</f>
        <v/>
      </c>
      <c r="T36" s="114" t="str">
        <f>IFERROR(MAX(S36*(1+'1. General Inputs'!$AW$16+HLOOKUP(T$7,'1. General Inputs'!$AW$10:$AY$12,ROWS('1. General Inputs'!$AU$10:$AU$12),0))+(CHOOSE(T$7,'1. General Inputs'!$J$8,'1. General Inputs'!$L$8,'1. General Inputs'!$N$8)/12)*CHOOSE(T$7,'2. Protocols'!$K35,'2. Protocols'!$L35,'2. Protocols'!$M35)+'3. ARV Substitutions'!Y61,0),"")</f>
        <v/>
      </c>
      <c r="U36" s="114" t="str">
        <f>IFERROR(MAX(T36*(1+'1. General Inputs'!$AW$16+HLOOKUP(U$7,'1. General Inputs'!$AW$10:$AY$12,ROWS('1. General Inputs'!$AU$10:$AU$12),0))+(CHOOSE(U$7,'1. General Inputs'!$J$8,'1. General Inputs'!$L$8,'1. General Inputs'!$N$8)/12)*CHOOSE(U$7,'2. Protocols'!$K35,'2. Protocols'!$L35,'2. Protocols'!$M35)+'3. ARV Substitutions'!Z61,0),"")</f>
        <v/>
      </c>
      <c r="V36" s="114" t="str">
        <f>IFERROR(MAX(U36*(1+'1. General Inputs'!$AW$16+HLOOKUP(V$7,'1. General Inputs'!$AW$10:$AY$12,ROWS('1. General Inputs'!$AU$10:$AU$12),0))+(CHOOSE(V$7,'1. General Inputs'!$J$8,'1. General Inputs'!$L$8,'1. General Inputs'!$N$8)/12)*CHOOSE(V$7,'2. Protocols'!$K35,'2. Protocols'!$L35,'2. Protocols'!$M35)+'3. ARV Substitutions'!AA61,0),"")</f>
        <v/>
      </c>
      <c r="W36" s="114" t="str">
        <f>IFERROR(MAX(V36*(1+'1. General Inputs'!$AW$16+HLOOKUP(W$7,'1. General Inputs'!$AW$10:$AY$12,ROWS('1. General Inputs'!$AU$10:$AU$12),0))+(CHOOSE(W$7,'1. General Inputs'!$J$8,'1. General Inputs'!$L$8,'1. General Inputs'!$N$8)/12)*CHOOSE(W$7,'2. Protocols'!$K35,'2. Protocols'!$L35,'2. Protocols'!$M35)+'3. ARV Substitutions'!AB61,0),"")</f>
        <v/>
      </c>
      <c r="X36" s="114" t="str">
        <f>IFERROR(MAX(W36*(1+'1. General Inputs'!$AW$16+HLOOKUP(X$7,'1. General Inputs'!$AW$10:$AY$12,ROWS('1. General Inputs'!$AU$10:$AU$12),0))+(CHOOSE(X$7,'1. General Inputs'!$J$8,'1. General Inputs'!$L$8,'1. General Inputs'!$N$8)/12)*CHOOSE(X$7,'2. Protocols'!$K35,'2. Protocols'!$L35,'2. Protocols'!$M35)+'3. ARV Substitutions'!AC61,0),"")</f>
        <v/>
      </c>
      <c r="Y36" s="114" t="str">
        <f>IFERROR(MAX(X36*(1+'1. General Inputs'!$AW$16+HLOOKUP(Y$7,'1. General Inputs'!$AW$10:$AY$12,ROWS('1. General Inputs'!$AU$10:$AU$12),0))+(CHOOSE(Y$7,'1. General Inputs'!$J$8,'1. General Inputs'!$L$8,'1. General Inputs'!$N$8)/12)*CHOOSE(Y$7,'2. Protocols'!$K35,'2. Protocols'!$L35,'2. Protocols'!$M35)+'3. ARV Substitutions'!AD61,0),"")</f>
        <v/>
      </c>
      <c r="Z36" s="114" t="str">
        <f>IFERROR(MAX(Y36*(1+'1. General Inputs'!$AW$16+HLOOKUP(Z$7,'1. General Inputs'!$AW$10:$AY$12,ROWS('1. General Inputs'!$AU$10:$AU$12),0))+(CHOOSE(Z$7,'1. General Inputs'!$J$8,'1. General Inputs'!$L$8,'1. General Inputs'!$N$8)/12)*CHOOSE(Z$7,'2. Protocols'!$K35,'2. Protocols'!$L35,'2. Protocols'!$M35)+'3. ARV Substitutions'!AE61,0),"")</f>
        <v/>
      </c>
      <c r="AA36" s="114" t="str">
        <f>IFERROR(MAX(Z36*(1+'1. General Inputs'!$AW$16+HLOOKUP(AA$7,'1. General Inputs'!$AW$10:$AY$12,ROWS('1. General Inputs'!$AU$10:$AU$12),0))+(CHOOSE(AA$7,'1. General Inputs'!$J$8,'1. General Inputs'!$L$8,'1. General Inputs'!$N$8)/12)*CHOOSE(AA$7,'2. Protocols'!$K35,'2. Protocols'!$L35,'2. Protocols'!$M35)+'3. ARV Substitutions'!AF61,0),"")</f>
        <v/>
      </c>
      <c r="AB36" s="114" t="str">
        <f>IFERROR(MAX(AA36*(1+'1. General Inputs'!$AW$16+HLOOKUP(AB$7,'1. General Inputs'!$AW$10:$AY$12,ROWS('1. General Inputs'!$AU$10:$AU$12),0))+(CHOOSE(AB$7,'1. General Inputs'!$J$8,'1. General Inputs'!$L$8,'1. General Inputs'!$N$8)/12)*CHOOSE(AB$7,'2. Protocols'!$K35,'2. Protocols'!$L35,'2. Protocols'!$M35)+'3. ARV Substitutions'!AG61,0),"")</f>
        <v/>
      </c>
      <c r="AC36" s="114" t="str">
        <f>IFERROR(MAX(AB36*(1+'1. General Inputs'!$AW$16+HLOOKUP(AC$7,'1. General Inputs'!$AW$10:$AY$12,ROWS('1. General Inputs'!$AU$10:$AU$12),0))+(CHOOSE(AC$7,'1. General Inputs'!$J$8,'1. General Inputs'!$L$8,'1. General Inputs'!$N$8)/12)*CHOOSE(AC$7,'2. Protocols'!$K35,'2. Protocols'!$L35,'2. Protocols'!$M35)+'3. ARV Substitutions'!AH61,0),"")</f>
        <v/>
      </c>
      <c r="AD36" s="114" t="str">
        <f>IFERROR(MAX(AC36*(1+'1. General Inputs'!$AW$16+HLOOKUP(AD$7,'1. General Inputs'!$AW$10:$AY$12,ROWS('1. General Inputs'!$AU$10:$AU$12),0))+(CHOOSE(AD$7,'1. General Inputs'!$J$8,'1. General Inputs'!$L$8,'1. General Inputs'!$N$8)/12)*CHOOSE(AD$7,'2. Protocols'!$K35,'2. Protocols'!$L35,'2. Protocols'!$M35)+'3. ARV Substitutions'!AI61,0),"")</f>
        <v/>
      </c>
      <c r="AE36" s="114" t="str">
        <f>IFERROR(MAX(AD36*(1+'1. General Inputs'!$AW$16+HLOOKUP(AE$7,'1. General Inputs'!$AW$10:$AY$12,ROWS('1. General Inputs'!$AU$10:$AU$12),0))+(CHOOSE(AE$7,'1. General Inputs'!$J$8,'1. General Inputs'!$L$8,'1. General Inputs'!$N$8)/12)*CHOOSE(AE$7,'2. Protocols'!$K35,'2. Protocols'!$L35,'2. Protocols'!$M35)+'3. ARV Substitutions'!AJ61,0),"")</f>
        <v/>
      </c>
      <c r="AF36" s="114" t="str">
        <f>IFERROR(MAX(AE36*(1+'1. General Inputs'!$AW$16+HLOOKUP(AF$7,'1. General Inputs'!$AW$10:$AY$12,ROWS('1. General Inputs'!$AU$10:$AU$12),0))+(CHOOSE(AF$7,'1. General Inputs'!$J$8,'1. General Inputs'!$L$8,'1. General Inputs'!$N$8)/12)*CHOOSE(AF$7,'2. Protocols'!$K35,'2. Protocols'!$L35,'2. Protocols'!$M35)+'3. ARV Substitutions'!AK61,0),"")</f>
        <v/>
      </c>
      <c r="AG36" s="114" t="str">
        <f>IFERROR(MAX(AF36*(1+'1. General Inputs'!$AW$16+HLOOKUP(AG$7,'1. General Inputs'!$AW$10:$AY$12,ROWS('1. General Inputs'!$AU$10:$AU$12),0))+(CHOOSE(AG$7,'1. General Inputs'!$J$8,'1. General Inputs'!$L$8,'1. General Inputs'!$N$8)/12)*CHOOSE(AG$7,'2. Protocols'!$K35,'2. Protocols'!$L35,'2. Protocols'!$M35)+'3. ARV Substitutions'!AL61,0),"")</f>
        <v/>
      </c>
      <c r="AH36" s="114" t="str">
        <f>IFERROR(MAX(AG36*(1+'1. General Inputs'!$AW$16+HLOOKUP(AH$7,'1. General Inputs'!$AW$10:$AY$12,ROWS('1. General Inputs'!$AU$10:$AU$12),0))+(CHOOSE(AH$7,'1. General Inputs'!$J$8,'1. General Inputs'!$L$8,'1. General Inputs'!$N$8)/12)*CHOOSE(AH$7,'2. Protocols'!$K35,'2. Protocols'!$L35,'2. Protocols'!$M35)+'3. ARV Substitutions'!AM61,0),"")</f>
        <v/>
      </c>
      <c r="AI36" s="114" t="str">
        <f>IFERROR(MAX(AH36*(1+'1. General Inputs'!$AW$16+HLOOKUP(AI$7,'1. General Inputs'!$AW$10:$AY$12,ROWS('1. General Inputs'!$AU$10:$AU$12),0))+(CHOOSE(AI$7,'1. General Inputs'!$J$8,'1. General Inputs'!$L$8,'1. General Inputs'!$N$8)/12)*CHOOSE(AI$7,'2. Protocols'!$K35,'2. Protocols'!$L35,'2. Protocols'!$M35)+'3. ARV Substitutions'!AN61,0),"")</f>
        <v/>
      </c>
      <c r="AJ36" s="114" t="str">
        <f>IFERROR(MAX(AI36*(1+'1. General Inputs'!$AW$16+HLOOKUP(AJ$7,'1. General Inputs'!$AW$10:$AY$12,ROWS('1. General Inputs'!$AU$10:$AU$12),0))+(CHOOSE(AJ$7,'1. General Inputs'!$J$8,'1. General Inputs'!$L$8,'1. General Inputs'!$N$8)/12)*CHOOSE(AJ$7,'2. Protocols'!$K35,'2. Protocols'!$L35,'2. Protocols'!$M35)+'3. ARV Substitutions'!AO61,0),"")</f>
        <v/>
      </c>
      <c r="AK36" s="114" t="str">
        <f>IFERROR(MAX(AJ36*(1+'1. General Inputs'!$AW$16+HLOOKUP(AK$7,'1. General Inputs'!$AW$10:$AY$12,ROWS('1. General Inputs'!$AU$10:$AU$12),0))+(CHOOSE(AK$7,'1. General Inputs'!$J$8,'1. General Inputs'!$L$8,'1. General Inputs'!$N$8)/12)*CHOOSE(AK$7,'2. Protocols'!$K35,'2. Protocols'!$L35,'2. Protocols'!$M35)+'3. ARV Substitutions'!AP61,0),"")</f>
        <v/>
      </c>
      <c r="AL36" s="114" t="str">
        <f>IFERROR(MAX(AK36*(1+'1. General Inputs'!$AW$16+HLOOKUP(AL$7,'1. General Inputs'!$AW$10:$AY$12,ROWS('1. General Inputs'!$AU$10:$AU$12),0))+(CHOOSE(AL$7,'1. General Inputs'!$J$8,'1. General Inputs'!$L$8,'1. General Inputs'!$N$8)/12)*CHOOSE(AL$7,'2. Protocols'!$K35,'2. Protocols'!$L35,'2. Protocols'!$M35)+'3. ARV Substitutions'!AQ61,0),"")</f>
        <v/>
      </c>
      <c r="AM36" s="114" t="str">
        <f>IFERROR(MAX(AL36*(1+'1. General Inputs'!$AW$16+HLOOKUP(AM$7,'1. General Inputs'!$AW$10:$AY$12,ROWS('1. General Inputs'!$AU$10:$AU$12),0))+(CHOOSE(AM$7,'1. General Inputs'!$J$8,'1. General Inputs'!$L$8,'1. General Inputs'!$N$8)/12)*CHOOSE(AM$7,'2. Protocols'!$K35,'2. Protocols'!$L35,'2. Protocols'!$M35)+'3. ARV Substitutions'!AR61,0),"")</f>
        <v/>
      </c>
      <c r="AN36" s="114" t="str">
        <f>IFERROR(MAX(AM36*(1+'1. General Inputs'!$AW$16+HLOOKUP(AN$7,'1. General Inputs'!$AW$10:$AY$12,ROWS('1. General Inputs'!$AU$10:$AU$12),0))+(CHOOSE(AN$7,'1. General Inputs'!$J$8,'1. General Inputs'!$L$8,'1. General Inputs'!$N$8)/12)*CHOOSE(AN$7,'2. Protocols'!$K35,'2. Protocols'!$L35,'2. Protocols'!$M35)+'3. ARV Substitutions'!AS61,0),"")</f>
        <v/>
      </c>
      <c r="AO36" s="114" t="str">
        <f>IFERROR(MAX(AN36*(1+'1. General Inputs'!$AW$16+HLOOKUP(AO$7,'1. General Inputs'!$AW$10:$AY$12,ROWS('1. General Inputs'!$AU$10:$AU$12),0))+(CHOOSE(AO$7,'1. General Inputs'!$J$8,'1. General Inputs'!$L$8,'1. General Inputs'!$N$8)/12)*CHOOSE(AO$7,'2. Protocols'!$K35,'2. Protocols'!$L35,'2. Protocols'!$M35)+'3. ARV Substitutions'!AT61,0),"")</f>
        <v/>
      </c>
      <c r="AP36" s="114" t="str">
        <f>IFERROR(MAX(AO36*(1+'1. General Inputs'!$AW$16+HLOOKUP(AP$7,'1. General Inputs'!$AW$10:$AY$12,ROWS('1. General Inputs'!$AU$10:$AU$12),0))+(CHOOSE(AP$7,'1. General Inputs'!$J$8,'1. General Inputs'!$L$8,'1. General Inputs'!$N$8)/12)*CHOOSE(AP$7,'2. Protocols'!$K35,'2. Protocols'!$L35,'2. Protocols'!$M35)+'3. ARV Substitutions'!AU61,0),"")</f>
        <v/>
      </c>
      <c r="BZ36" s="88" t="e">
        <f t="shared" si="11"/>
        <v>#VALUE!</v>
      </c>
      <c r="CA36" s="88" t="e">
        <f t="shared" si="12"/>
        <v>#VALUE!</v>
      </c>
      <c r="CB36" s="88" t="e">
        <f t="shared" si="13"/>
        <v>#VALUE!</v>
      </c>
      <c r="CC36" s="88" t="e">
        <f t="shared" si="14"/>
        <v>#VALUE!</v>
      </c>
      <c r="CD36" s="88" t="e">
        <f t="shared" si="15"/>
        <v>#VALUE!</v>
      </c>
      <c r="CE36" s="88" t="e">
        <f t="shared" si="16"/>
        <v>#VALUE!</v>
      </c>
      <c r="CF36" s="88" t="e">
        <f t="shared" si="17"/>
        <v>#VALUE!</v>
      </c>
      <c r="CG36" s="88" t="e">
        <f t="shared" si="18"/>
        <v>#VALUE!</v>
      </c>
      <c r="CH36" s="88" t="e">
        <f t="shared" si="19"/>
        <v>#VALUE!</v>
      </c>
      <c r="CI36" s="88" t="e">
        <f t="shared" si="20"/>
        <v>#VALUE!</v>
      </c>
      <c r="CJ36" s="88" t="e">
        <f t="shared" si="21"/>
        <v>#VALUE!</v>
      </c>
      <c r="CK36" s="88" t="e">
        <f t="shared" si="22"/>
        <v>#VALUE!</v>
      </c>
      <c r="CL36" s="88" t="e">
        <f t="shared" si="23"/>
        <v>#VALUE!</v>
      </c>
      <c r="CM36" s="88" t="e">
        <f t="shared" si="24"/>
        <v>#VALUE!</v>
      </c>
      <c r="CN36" s="88" t="e">
        <f t="shared" si="25"/>
        <v>#VALUE!</v>
      </c>
      <c r="CO36" s="88" t="e">
        <f t="shared" si="26"/>
        <v>#VALUE!</v>
      </c>
      <c r="CP36" s="88" t="e">
        <f t="shared" si="27"/>
        <v>#VALUE!</v>
      </c>
      <c r="CQ36" s="88" t="e">
        <f t="shared" si="28"/>
        <v>#VALUE!</v>
      </c>
      <c r="CR36" s="88" t="e">
        <f t="shared" si="29"/>
        <v>#VALUE!</v>
      </c>
      <c r="CS36" s="88" t="e">
        <f t="shared" si="30"/>
        <v>#VALUE!</v>
      </c>
      <c r="CT36" s="88" t="e">
        <f t="shared" si="31"/>
        <v>#VALUE!</v>
      </c>
      <c r="CU36" s="88" t="e">
        <f t="shared" si="32"/>
        <v>#VALUE!</v>
      </c>
      <c r="CV36" s="88" t="e">
        <f t="shared" si="33"/>
        <v>#VALUE!</v>
      </c>
      <c r="CW36" s="88" t="e">
        <f t="shared" si="34"/>
        <v>#VALUE!</v>
      </c>
      <c r="CX36" s="88" t="e">
        <f t="shared" si="35"/>
        <v>#VALUE!</v>
      </c>
      <c r="CY36" s="88" t="e">
        <f t="shared" si="36"/>
        <v>#VALUE!</v>
      </c>
      <c r="CZ36" s="88" t="e">
        <f t="shared" si="37"/>
        <v>#VALUE!</v>
      </c>
      <c r="DA36" s="88" t="e">
        <f t="shared" si="38"/>
        <v>#VALUE!</v>
      </c>
      <c r="DB36" s="88" t="e">
        <f t="shared" si="39"/>
        <v>#VALUE!</v>
      </c>
      <c r="DC36" s="88" t="e">
        <f t="shared" si="40"/>
        <v>#VALUE!</v>
      </c>
      <c r="DD36" s="88" t="e">
        <f t="shared" si="41"/>
        <v>#VALUE!</v>
      </c>
      <c r="DE36" s="88" t="e">
        <f t="shared" si="42"/>
        <v>#VALUE!</v>
      </c>
      <c r="DF36" s="88" t="e">
        <f t="shared" si="43"/>
        <v>#VALUE!</v>
      </c>
      <c r="DG36" s="88" t="e">
        <f t="shared" si="44"/>
        <v>#VALUE!</v>
      </c>
      <c r="DH36" s="88" t="e">
        <f t="shared" si="45"/>
        <v>#VALUE!</v>
      </c>
      <c r="DI36" s="88" t="e">
        <f t="shared" si="46"/>
        <v>#VALUE!</v>
      </c>
      <c r="DK36" s="27" t="str">
        <f>CONCATENATE('2. Protocols'!C35, '2. Protocols'!D35, '2. Protocols'!E35)</f>
        <v>+</v>
      </c>
      <c r="DL36" s="27" t="str">
        <f>CONCATENATE('2. Protocols'!C35, '2. Protocols'!D35, '2. Protocols'!E35, '2. Protocols'!F35, '2. Protocols'!G35,)</f>
        <v>++</v>
      </c>
      <c r="DN36" s="38">
        <f>IF(AND(OR(ISBLANK(DN$9),DN$9=0)=FALSE,OR(DN$9='2. Protocols'!$C35,DN$9='2. Protocols'!$E35,DN$9='2. Protocols'!$G35)),1,0)*'4. Formulations'!$I35</f>
        <v>0</v>
      </c>
      <c r="DO36" s="38">
        <f>IF(AND(OR(ISBLANK(DO$9),DO$9=0)=FALSE,OR(DO$9='2. Protocols'!$C35,DO$9='2. Protocols'!$E35,DO$9='2. Protocols'!$G35)),1,0)*'4. Formulations'!$I35</f>
        <v>0</v>
      </c>
      <c r="DP36" s="38">
        <f>IF(AND(OR(ISBLANK(DP$9),DP$9=0)=FALSE,OR(DP$9='2. Protocols'!$C35,DP$9='2. Protocols'!$E35,DP$9='2. Protocols'!$G35)),1,0)*'4. Formulations'!$I35</f>
        <v>0</v>
      </c>
      <c r="DQ36" s="38">
        <f>IF(AND(OR(ISBLANK(DQ$9),DQ$9=0)=FALSE,OR(DQ$9='2. Protocols'!$C35,DQ$9='2. Protocols'!$E35,DQ$9='2. Protocols'!$G35)),1,0)*'4. Formulations'!$I35</f>
        <v>0</v>
      </c>
      <c r="DR36" s="38">
        <f>IF(AND(OR(ISBLANK(DR$9),DR$9=0)=FALSE,OR(DR$9='2. Protocols'!$C35,DR$9='2. Protocols'!$E35,DR$9='2. Protocols'!$G35)),1,0)*'4. Formulations'!$I35</f>
        <v>0</v>
      </c>
      <c r="DS36" s="38">
        <f>IF(AND(OR(ISBLANK(DS$9),DS$9=0)=FALSE,OR(DS$9='2. Protocols'!$C35,DS$9='2. Protocols'!$E35,DS$9='2. Protocols'!$G35)),1,0)*'4. Formulations'!$I35</f>
        <v>0</v>
      </c>
      <c r="DT36" s="38">
        <f>IF(AND(OR(ISBLANK(DT$9),DT$9=0)=FALSE,OR(DT$9='2. Protocols'!$C35,DT$9='2. Protocols'!$E35,DT$9='2. Protocols'!$G35)),1,0)*'4. Formulations'!$I35</f>
        <v>0</v>
      </c>
      <c r="DU36" s="38">
        <f>IF(AND(OR(ISBLANK(DU$9),DU$9=0)=FALSE,OR(DU$9='2. Protocols'!$C35,DU$9='2. Protocols'!$E35,DU$9='2. Protocols'!$G35)),1,0)*'4. Formulations'!$I35</f>
        <v>0</v>
      </c>
      <c r="DV36" s="38">
        <f>IF(AND(OR(ISBLANK(DV$9),DV$9=0)=FALSE,OR(DV$9='2. Protocols'!$C35,DV$9='2. Protocols'!$E35,DV$9='2. Protocols'!$G35)),1,0)*'4. Formulations'!$I35</f>
        <v>0</v>
      </c>
      <c r="DW36" s="38">
        <f>IF(AND(OR(ISBLANK(DW$9),DW$9=0)=FALSE,OR(DW$9='2. Protocols'!$C35,DW$9='2. Protocols'!$E35,DW$9='2. Protocols'!$G35)),1,0)*'4. Formulations'!$I35</f>
        <v>0</v>
      </c>
      <c r="DX36" s="38">
        <f>IF(AND(OR(ISBLANK(DX$9),DX$9=0)=FALSE,OR(DX$9='2. Protocols'!$C35,DX$9='2. Protocols'!$E35,DX$9='2. Protocols'!$G35)),1,0)*'4. Formulations'!$I35</f>
        <v>0</v>
      </c>
      <c r="DY36" s="38">
        <f>IF(AND(OR(ISBLANK(DY$9),DY$9=0)=FALSE,OR(DY$9='2. Protocols'!$C35,DY$9='2. Protocols'!$E35,DY$9='2. Protocols'!$G35)),1,0)*'4. Formulations'!$I35</f>
        <v>0</v>
      </c>
      <c r="DZ36" s="38">
        <f>IF(AND(OR(ISBLANK(DZ$9),DZ$9=0)=FALSE,OR(DZ$9='2. Protocols'!$C35,DZ$9='2. Protocols'!$E35,DZ$9='2. Protocols'!$G35)),1,0)*'4. Formulations'!$I35</f>
        <v>0</v>
      </c>
      <c r="EA36" s="38">
        <f>IF(AND(OR(ISBLANK(EA$9),EA$9=0)=FALSE,OR(EA$9='2. Protocols'!$C35,EA$9='2. Protocols'!$E35,EA$9='2. Protocols'!$G35)),1,0)*'4. Formulations'!$I35</f>
        <v>0</v>
      </c>
      <c r="EB36" s="38">
        <f>IF(AND(OR(ISBLANK(EB$9),EB$9=0)=FALSE,OR(EB$9='2. Protocols'!$C35,EB$9='2. Protocols'!$E35,EB$9='2. Protocols'!$G35)),1,0)*'4. Formulations'!$I35</f>
        <v>0</v>
      </c>
      <c r="EC36" s="38">
        <f>IF(AND(OR(ISBLANK(EC$9),EC$9=0)=FALSE,OR(EC$9='2. Protocols'!$C35,EC$9='2. Protocols'!$E35,EC$9='2. Protocols'!$G35)),1,0)*'4. Formulations'!$I35</f>
        <v>0</v>
      </c>
      <c r="ED36" s="38">
        <f>IF(AND(OR(ISBLANK(ED$9),ED$9=0)=FALSE,OR(ED$9='2. Protocols'!$C35,ED$9='2. Protocols'!$E35,ED$9='2. Protocols'!$G35)),1,0)*'4. Formulations'!$I35</f>
        <v>0</v>
      </c>
      <c r="EE36" s="38">
        <f>IF(AND(OR(ISBLANK(EE$9),EE$9=0)=FALSE,OR(EE$9='2. Protocols'!$C35,EE$9='2. Protocols'!$E35,EE$9='2. Protocols'!$G35)),1,0)*'4. Formulations'!$I35</f>
        <v>0</v>
      </c>
      <c r="EF36" s="38">
        <f>IF(AND(OR(ISBLANK(EF$9),EF$9=0)=FALSE,OR(EF$9='2. Protocols'!$C35,EF$9='2. Protocols'!$E35,EF$9='2. Protocols'!$G35)),1,0)*'4. Formulations'!$I35</f>
        <v>0</v>
      </c>
      <c r="EG36" s="38">
        <f>IF(AND(OR(ISBLANK(EG$9),EG$9=0)=FALSE,OR(EG$9='2. Protocols'!$C35,EG$9='2. Protocols'!$E35,EG$9='2. Protocols'!$G35)),1,0)*'4. Formulations'!$I35</f>
        <v>0</v>
      </c>
      <c r="EH36" s="38">
        <f>IF(AND(OR(ISBLANK(EH$9),EH$9=0)=FALSE,OR(EH$9='2. Protocols'!$C35,EH$9='2. Protocols'!$E35,EH$9='2. Protocols'!$G35)),1,0)*'4. Formulations'!$I35</f>
        <v>0</v>
      </c>
      <c r="EI36" s="38">
        <f>IF(AND(OR(ISBLANK(EI$9),EI$9=0)=FALSE,OR(EI$9='2. Protocols'!$C35,EI$9='2. Protocols'!$E35,EI$9='2. Protocols'!$G35)),1,0)*'4. Formulations'!$I35</f>
        <v>0</v>
      </c>
      <c r="EK36" s="38">
        <f>IF(AND(OR(ISBLANK(EK$9),EK$9=0)=FALSE,EK$9=$DK36),1,0)*'4. Formulations'!$J35</f>
        <v>0</v>
      </c>
      <c r="EL36" s="38">
        <f>IF(AND(OR(ISBLANK(EL$9),EL$9=0)=FALSE,EL$9=$DK36),1,0)*'4. Formulations'!$J35</f>
        <v>0</v>
      </c>
      <c r="EM36" s="38">
        <f>IF(AND(OR(ISBLANK(EM$9),EM$9=0)=FALSE,EM$9=$DK36),1,0)*'4. Formulations'!$J35</f>
        <v>0</v>
      </c>
      <c r="EN36" s="38">
        <f>IF(AND(OR(ISBLANK(EN$9),EN$9=0)=FALSE,EN$9=$DK36),1,0)*'4. Formulations'!$J35</f>
        <v>0</v>
      </c>
      <c r="EO36" s="38">
        <f>IF(AND(OR(ISBLANK(EO$9),EO$9=0)=FALSE,EO$9=$DK36),1,0)*'4. Formulations'!$J35</f>
        <v>0</v>
      </c>
      <c r="EP36" s="38">
        <f>IF(AND(OR(ISBLANK(EP$9),EP$9=0)=FALSE,EP$9=$DK36),1,0)*'4. Formulations'!$J35</f>
        <v>0</v>
      </c>
      <c r="EQ36" s="38">
        <f>IF(AND(OR(ISBLANK(EQ$9),EQ$9=0)=FALSE,EQ$9=$DK36),1,0)*'4. Formulations'!$J35</f>
        <v>0</v>
      </c>
      <c r="ER36" s="38">
        <f>IF(AND(OR(ISBLANK(ER$9),ER$9=0)=FALSE,ER$9=$DK36),1,0)*'4. Formulations'!$J35</f>
        <v>0</v>
      </c>
      <c r="ES36" s="38">
        <f>IF(AND(OR(ISBLANK(ES$9),ES$9=0)=FALSE,ES$9=$DK36),1,0)*'4. Formulations'!$J35</f>
        <v>0</v>
      </c>
      <c r="ET36" s="38">
        <f>IF(AND(OR(ISBLANK(ET$9),ET$9=0)=FALSE,ET$9=$DK36),1,0)*'4. Formulations'!$J35</f>
        <v>0</v>
      </c>
      <c r="EU36" s="38">
        <f>IF(AND(OR(ISBLANK(EU$9),EU$9=0)=FALSE,EU$9=$DK36),1,0)*'4. Formulations'!$J35</f>
        <v>0</v>
      </c>
      <c r="EV36" s="38">
        <f>IF(AND(OR(ISBLANK(EV$9),EV$9=0)=FALSE,EV$9=$DK36),1,0)*'4. Formulations'!$J35</f>
        <v>0</v>
      </c>
      <c r="EW36" s="38">
        <f>IF(AND(OR(ISBLANK(EW$9),EW$9=0)=FALSE,EW$9=$DK36),1,0)*'4. Formulations'!$J35</f>
        <v>0</v>
      </c>
      <c r="EY36" s="38">
        <f>IF(AND(OR(ISBLANK(EY$9),EY$9=0)=FALSE,SUM($EK36:$EW36)&gt;0,EY$9='2. Protocols'!$G35),1,0)*'4. Formulations'!$J35</f>
        <v>0</v>
      </c>
      <c r="EZ36" s="38">
        <f>IF(AND(OR(ISBLANK(EZ$9),EZ$9=0)=FALSE,SUM($EK36:$EW36)&gt;0,EZ$9='2. Protocols'!$G35),1,0)*'4. Formulations'!$J35</f>
        <v>0</v>
      </c>
      <c r="FA36" s="38">
        <f>IF(AND(OR(ISBLANK(FA$9),FA$9=0)=FALSE,SUM($EK36:$EW36)&gt;0,FA$9='2. Protocols'!$G35),1,0)*'4. Formulations'!$J35</f>
        <v>0</v>
      </c>
      <c r="FB36" s="38">
        <f>IF(AND(OR(ISBLANK(FB$9),FB$9=0)=FALSE,SUM($EK36:$EW36)&gt;0,FB$9='2. Protocols'!$G35),1,0)*'4. Formulations'!$J35</f>
        <v>0</v>
      </c>
      <c r="FC36" s="38">
        <f>IF(AND(OR(ISBLANK(FC$9),FC$9=0)=FALSE,SUM($EK36:$EW36)&gt;0,FC$9='2. Protocols'!$G35),1,0)*'4. Formulations'!$J35</f>
        <v>0</v>
      </c>
      <c r="FD36" s="38">
        <f>IF(AND(OR(ISBLANK(FD$9),FD$9=0)=FALSE,SUM($EK36:$EW36)&gt;0,FD$9='2. Protocols'!$G35),1,0)*'4. Formulations'!$J35</f>
        <v>0</v>
      </c>
      <c r="FE36" s="38">
        <f>IF(AND(OR(ISBLANK(FE$9),FE$9=0)=FALSE,SUM($EK36:$EW36)&gt;0,FE$9='2. Protocols'!$G35),1,0)*'4. Formulations'!$J35</f>
        <v>0</v>
      </c>
      <c r="FF36" s="38">
        <f>IF(AND(OR(ISBLANK(FF$9),FF$9=0)=FALSE,SUM($EK36:$EW36)&gt;0,FF$9='2. Protocols'!$G35),1,0)*'4. Formulations'!$J35</f>
        <v>0</v>
      </c>
      <c r="FG36" s="38">
        <f>IF(AND(OR(ISBLANK(FG$9),FG$9=0)=FALSE,SUM($EK36:$EW36)&gt;0,FG$9='2. Protocols'!$G35),1,0)*'4. Formulations'!$J35</f>
        <v>0</v>
      </c>
      <c r="FH36" s="38">
        <f>IF(AND(OR(ISBLANK(FH$9),FH$9=0)=FALSE,SUM($EK36:$EW36)&gt;0,FH$9='2. Protocols'!$G35),1,0)*'4. Formulations'!$J35</f>
        <v>0</v>
      </c>
      <c r="FI36" s="38">
        <f>IF(AND(OR(ISBLANK(FI$9),FI$9=0)=FALSE,SUM($EK36:$EW36)&gt;0,FI$9='2. Protocols'!$G35),1,0)*'4. Formulations'!$J35</f>
        <v>0</v>
      </c>
      <c r="FJ36" s="38">
        <f>IF(AND(OR(ISBLANK(FJ$9),FJ$9=0)=FALSE,SUM($EK36:$EW36)&gt;0,FJ$9='2. Protocols'!$G35),1,0)*'4. Formulations'!$J35</f>
        <v>0</v>
      </c>
      <c r="FK36" s="38">
        <f>IF(AND(OR(ISBLANK(FK$9),FK$9=0)=FALSE,SUM($EK36:$EW36)&gt;0,FK$9='2. Protocols'!$G35),1,0)*'4. Formulations'!$J35</f>
        <v>0</v>
      </c>
      <c r="FL36" s="38">
        <f>IF(AND(OR(ISBLANK(FL$9),FL$9=0)=FALSE,SUM($EK36:$EW36)&gt;0,FL$9='2. Protocols'!$G35),1,0)*'4. Formulations'!$J35</f>
        <v>0</v>
      </c>
      <c r="FM36" s="38">
        <f>IF(AND(OR(ISBLANK(FM$9),FM$9=0)=FALSE,SUM($EK36:$EW36)&gt;0,FM$9='2. Protocols'!$G35),1,0)*'4. Formulations'!$J35</f>
        <v>0</v>
      </c>
      <c r="FN36" s="38">
        <f>IF(AND(OR(ISBLANK(FN$9),FN$9=0)=FALSE,SUM($EK36:$EW36)&gt;0,FN$9='2. Protocols'!$G35),1,0)*'4. Formulations'!$J35</f>
        <v>0</v>
      </c>
      <c r="FO36" s="38">
        <f>IF(AND(OR(ISBLANK(FO$9),FO$9=0)=FALSE,SUM($EK36:$EW36)&gt;0,FO$9='2. Protocols'!$G35),1,0)*'4. Formulations'!$J35</f>
        <v>0</v>
      </c>
      <c r="FP36" s="38">
        <f>IF(AND(OR(ISBLANK(FP$9),FP$9=0)=FALSE,SUM($EK36:$EW36)&gt;0,FP$9='2. Protocols'!$G35),1,0)*'4. Formulations'!$J35</f>
        <v>0</v>
      </c>
      <c r="FQ36" s="38">
        <f>IF(AND(OR(ISBLANK(FQ$9),FQ$9=0)=FALSE,SUM($EK36:$EW36)&gt;0,FQ$9='2. Protocols'!$G35),1,0)*'4. Formulations'!$J35</f>
        <v>0</v>
      </c>
      <c r="FR36" s="38">
        <f>IF(AND(OR(ISBLANK(FR$9),FR$9=0)=FALSE,SUM($EK36:$EW36)&gt;0,FR$9='2. Protocols'!$G35),1,0)*'4. Formulations'!$J35</f>
        <v>0</v>
      </c>
      <c r="FS36" s="38">
        <f>IF(AND(OR(ISBLANK(FS$9),FS$9=0)=FALSE,SUM($EK36:$EW36)&gt;0,FS$9='2. Protocols'!$G35),1,0)*'4. Formulations'!$J35</f>
        <v>0</v>
      </c>
      <c r="FT36" s="38">
        <f>IF(AND(OR(ISBLANK(FT$9),FT$9=0)=FALSE,SUM($EK36:$EW36)&gt;0,FT$9='2. Protocols'!$G35),1,0)*'4. Formulations'!$J35</f>
        <v>0</v>
      </c>
      <c r="FV36" s="38">
        <f>IF(AND(OR(ISBLANK(EY$9),EY$9=0)=FALSE,FV$9=$DL36),1,0)*'4. Formulations'!$K35</f>
        <v>0</v>
      </c>
      <c r="FW36" s="38">
        <f>IF(AND(OR(ISBLANK(EZ$9),EZ$9=0)=FALSE,FW$9=$DL36),1,0)*'4. Formulations'!$K35</f>
        <v>0</v>
      </c>
      <c r="FX36" s="38">
        <f>IF(AND(OR(ISBLANK(FA$9),FA$9=0)=FALSE,FX$9=$DL36),1,0)*'4. Formulations'!$K35</f>
        <v>0</v>
      </c>
      <c r="FY36" s="38">
        <f>IF(AND(OR(ISBLANK(FB$9),FB$9=0)=FALSE,FY$9=$DL36),1,0)*'4. Formulations'!$K35</f>
        <v>0</v>
      </c>
      <c r="FZ36" s="38">
        <f>IF(AND(OR(ISBLANK(FC$9),FC$9=0)=FALSE,FZ$9=$DL36),1,0)*'4. Formulations'!$K35</f>
        <v>0</v>
      </c>
      <c r="GA36" s="38">
        <f>IF(AND(OR(ISBLANK(FD$9),FD$9=0)=FALSE,GA$9=$DL36),1,0)*'4. Formulations'!$K35</f>
        <v>0</v>
      </c>
      <c r="GB36" s="38">
        <f>IF(AND(OR(ISBLANK(FE$9),FE$9=0)=FALSE,GB$9=$DL36),1,0)*'4. Formulations'!$K35</f>
        <v>0</v>
      </c>
      <c r="GC36" s="38">
        <f>IF(AND(OR(ISBLANK(FF$9),FF$9=0)=FALSE,GC$9=$DL36),1,0)*'4. Formulations'!$K35</f>
        <v>0</v>
      </c>
      <c r="GD36" s="38">
        <f>IF(AND(OR(ISBLANK(FG$9),FG$9=0)=FALSE,GD$9=$DL36),1,0)*'4. Formulations'!$K35</f>
        <v>0</v>
      </c>
      <c r="GE36" s="38">
        <f>IF(AND(OR(ISBLANK(FH$9),FH$9=0)=FALSE,GE$9=$DL36),1,0)*'4. Formulations'!$K35</f>
        <v>0</v>
      </c>
      <c r="GF36" s="38">
        <f>IF(AND(OR(ISBLANK(FI$9),FI$9=0)=FALSE,GF$9=$DL36),1,0)*'4. Formulations'!$K35</f>
        <v>0</v>
      </c>
      <c r="GG36" s="38">
        <f>IF(AND(OR(ISBLANK(FJ$9),FJ$9=0)=FALSE,GG$9=$DL36),1,0)*'4. Formulations'!$K35</f>
        <v>0</v>
      </c>
      <c r="GH36" s="38">
        <f>IF(AND(OR(ISBLANK(FK$9),FK$9=0)=FALSE,GH$9=$DL36),1,0)*'4. Formulations'!$K35</f>
        <v>0</v>
      </c>
      <c r="GI36" s="38">
        <f>IF(AND(OR(ISBLANK(FL$9),FL$9=0)=FALSE,GI$9=$DL36),1,0)*'4. Formulations'!$K35</f>
        <v>0</v>
      </c>
      <c r="GJ36" s="38">
        <f>IF(AND(OR(ISBLANK(FM$9),FM$9=0)=FALSE,GJ$9=$DL36),1,0)*'4. Formulations'!$K35</f>
        <v>0</v>
      </c>
      <c r="GL36" s="38">
        <f>IF(AND(OR(ISBLANK(GL$9),GL$9=0)=FALSE,OR(GL$9='2. Protocols'!$C35,GL$9='2. Protocols'!$E35,GL$9='2. Protocols'!$G35)),1,0)*'4. Formulations'!$L35</f>
        <v>0</v>
      </c>
      <c r="GM36" s="38">
        <f>IF(AND(OR(ISBLANK(GM$9),GM$9=0)=FALSE,OR(GM$9='2. Protocols'!$C35,GM$9='2. Protocols'!$E35,GM$9='2. Protocols'!$G35)),1,0)*'4. Formulations'!$L35</f>
        <v>0</v>
      </c>
      <c r="GN36" s="38">
        <f>IF(AND(OR(ISBLANK(GN$9),GN$9=0)=FALSE,OR(GN$9='2. Protocols'!$C35,GN$9='2. Protocols'!$E35,GN$9='2. Protocols'!$G35)),1,0)*'4. Formulations'!$L35</f>
        <v>0</v>
      </c>
      <c r="GO36" s="38">
        <f>IF(AND(OR(ISBLANK(GO$9),GO$9=0)=FALSE,OR(GO$9='2. Protocols'!$C35,GO$9='2. Protocols'!$E35,GO$9='2. Protocols'!$G35)),1,0)*'4. Formulations'!$L35</f>
        <v>0</v>
      </c>
      <c r="GP36" s="38">
        <f>IF(AND(OR(ISBLANK(GP$9),GP$9=0)=FALSE,OR(GP$9='2. Protocols'!$C35,GP$9='2. Protocols'!$E35,GP$9='2. Protocols'!$G35)),1,0)*'4. Formulations'!$L35</f>
        <v>0</v>
      </c>
      <c r="GQ36" s="38">
        <f>IF(AND(OR(ISBLANK(GQ$9),GQ$9=0)=FALSE,OR(GQ$9='2. Protocols'!$C35,GQ$9='2. Protocols'!$E35,GQ$9='2. Protocols'!$G35)),1,0)*'4. Formulations'!$L35</f>
        <v>0</v>
      </c>
      <c r="GR36" s="38">
        <f>IF(AND(OR(ISBLANK(GR$9),GR$9=0)=FALSE,OR(GR$9='2. Protocols'!$C35,GR$9='2. Protocols'!$E35,GR$9='2. Protocols'!$G35)),1,0)*'4. Formulations'!$L35</f>
        <v>0</v>
      </c>
      <c r="GS36" s="38">
        <f>IF(AND(OR(ISBLANK(GS$9),GS$9=0)=FALSE,OR(GS$9='2. Protocols'!$C35,GS$9='2. Protocols'!$E35,GS$9='2. Protocols'!$G35)),1,0)*'4. Formulations'!$L35</f>
        <v>0</v>
      </c>
      <c r="GT36" s="38">
        <f>IF(AND(OR(ISBLANK(GT$9),GT$9=0)=FALSE,OR(GT$9='2. Protocols'!$C35,GT$9='2. Protocols'!$E35,GT$9='2. Protocols'!$G35)),1,0)*'4. Formulations'!$L35</f>
        <v>0</v>
      </c>
      <c r="GU36" s="38">
        <f>IF(AND(OR(ISBLANK(GU$9),GU$9=0)=FALSE,OR(GU$9='2. Protocols'!$C35,GU$9='2. Protocols'!$E35,GU$9='2. Protocols'!$G35)),1,0)*'4. Formulations'!$L35</f>
        <v>0</v>
      </c>
      <c r="GV36" s="38">
        <f>IF(AND(OR(ISBLANK(GV$9),GV$9=0)=FALSE,OR(GV$9='2. Protocols'!$C35,GV$9='2. Protocols'!$E35,GV$9='2. Protocols'!$G35)),1,0)*'4. Formulations'!$L35</f>
        <v>0</v>
      </c>
      <c r="GW36" s="38">
        <f>IF(AND(OR(ISBLANK(GW$9),GW$9=0)=FALSE,OR(GW$9='2. Protocols'!$C35,GW$9='2. Protocols'!$E35,GW$9='2. Protocols'!$G35)),1,0)*'4. Formulations'!$L35</f>
        <v>0</v>
      </c>
      <c r="GX36" s="38">
        <f>IF(AND(OR(ISBLANK(GX$9),GX$9=0)=FALSE,OR(GX$9='2. Protocols'!$C35,GX$9='2. Protocols'!$E35,GX$9='2. Protocols'!$G35)),1,0)*'4. Formulations'!$L35</f>
        <v>0</v>
      </c>
      <c r="GY36" s="38">
        <f>IF(AND(OR(ISBLANK(GY$9),GY$9=0)=FALSE,OR(GY$9='2. Protocols'!$C35,GY$9='2. Protocols'!$E35,GY$9='2. Protocols'!$G35)),1,0)*'4. Formulations'!$L35</f>
        <v>0</v>
      </c>
      <c r="GZ36" s="38">
        <f>IF(AND(OR(ISBLANK(GZ$9),GZ$9=0)=FALSE,OR(GZ$9='2. Protocols'!$C35,GZ$9='2. Protocols'!$E35,GZ$9='2. Protocols'!$G35)),1,0)*'4. Formulations'!$L35</f>
        <v>0</v>
      </c>
      <c r="HA36" s="38">
        <f>IF(AND(OR(ISBLANK(HA$9),HA$9=0)=FALSE,OR(HA$9='2. Protocols'!$C35,HA$9='2. Protocols'!$E35,HA$9='2. Protocols'!$G35)),1,0)*'4. Formulations'!$L35</f>
        <v>0</v>
      </c>
      <c r="HB36" s="38">
        <f>IF(AND(OR(ISBLANK(HB$9),HB$9=0)=FALSE,OR(HB$9='2. Protocols'!$C35,HB$9='2. Protocols'!$E35,HB$9='2. Protocols'!$G35)),1,0)*'4. Formulations'!$L35</f>
        <v>0</v>
      </c>
      <c r="HC36" s="38">
        <f>IF(AND(OR(ISBLANK(HC$9),HC$9=0)=FALSE,OR(HC$9='2. Protocols'!$C35,HC$9='2. Protocols'!$E35,HC$9='2. Protocols'!$G35)),1,0)*'4. Formulations'!$L35</f>
        <v>0</v>
      </c>
      <c r="HD36" s="38">
        <f>IF(AND(OR(ISBLANK(HD$9),HD$9=0)=FALSE,OR(HD$9='2. Protocols'!$C35,HD$9='2. Protocols'!$E35,HD$9='2. Protocols'!$G35)),1,0)*'4. Formulations'!$L35</f>
        <v>0</v>
      </c>
      <c r="HE36" s="38">
        <f>IF(AND(OR(ISBLANK(HE$9),HE$9=0)=FALSE,OR(HE$9='2. Protocols'!$C35,HE$9='2. Protocols'!$E35,HE$9='2. Protocols'!$G35)),1,0)*'4. Formulations'!$L35</f>
        <v>0</v>
      </c>
      <c r="HF36" s="38">
        <f>IF(AND(OR(ISBLANK(HF$9),HF$9=0)=FALSE,OR(HF$9='2. Protocols'!$C35,HF$9='2. Protocols'!$E35,HF$9='2. Protocols'!$G35)),1,0)*'4. Formulations'!$L35</f>
        <v>0</v>
      </c>
      <c r="HG36" s="38">
        <f>IF(AND(OR(ISBLANK(HG$9),HG$9=0)=FALSE,OR(HG$9='2. Protocols'!$C35,HG$9='2. Protocols'!$E35,HG$9='2. Protocols'!$G35)),1,0)*'4. Formulations'!$L35</f>
        <v>0</v>
      </c>
      <c r="HI36" s="38">
        <f>IF(AND(OR(ISBLANK(HI$9),HI$9=0)=FALSE,HI$9=$DK36),1,0)*'4. Formulations'!$M35</f>
        <v>0</v>
      </c>
      <c r="HJ36" s="38">
        <f>IF(AND(OR(ISBLANK(HJ$9),HJ$9=0)=FALSE,HJ$9=$DK36),1,0)*'4. Formulations'!$M35</f>
        <v>0</v>
      </c>
      <c r="HK36" s="38">
        <f>IF(AND(OR(ISBLANK(HK$9),HK$9=0)=FALSE,HK$9=$DK36),1,0)*'4. Formulations'!$M35</f>
        <v>0</v>
      </c>
      <c r="HL36" s="38">
        <f>IF(AND(OR(ISBLANK(HL$9),HL$9=0)=FALSE,HL$9=$DK36),1,0)*'4. Formulations'!$M35</f>
        <v>0</v>
      </c>
      <c r="HM36" s="38">
        <f>IF(AND(OR(ISBLANK(HM$9),HM$9=0)=FALSE,HM$9=$DK36),1,0)*'4. Formulations'!$M35</f>
        <v>0</v>
      </c>
      <c r="HN36" s="38">
        <f>IF(AND(OR(ISBLANK(HN$9),HN$9=0)=FALSE,HN$9=$DK36),1,0)*'4. Formulations'!$M35</f>
        <v>0</v>
      </c>
      <c r="HO36" s="38">
        <f>IF(AND(OR(ISBLANK(HO$9),HO$9=0)=FALSE,HO$9=$DK36),1,0)*'4. Formulations'!$M35</f>
        <v>0</v>
      </c>
      <c r="HP36" s="38">
        <f>IF(AND(OR(ISBLANK(HP$9),HP$9=0)=FALSE,HP$9=$DK36),1,0)*'4. Formulations'!$M35</f>
        <v>0</v>
      </c>
      <c r="HQ36" s="38">
        <f>IF(AND(OR(ISBLANK(HQ$9),HQ$9=0)=FALSE,HQ$9=$DK36),1,0)*'4. Formulations'!$M35</f>
        <v>0</v>
      </c>
      <c r="HR36" s="38">
        <f>IF(AND(OR(ISBLANK(HR$9),HR$9=0)=FALSE,HR$9=$DK36),1,0)*'4. Formulations'!$M35</f>
        <v>0</v>
      </c>
      <c r="HS36" s="38">
        <f>IF(AND(OR(ISBLANK(HS$9),HS$9=0)=FALSE,HS$9=$DK36),1,0)*'4. Formulations'!$M35</f>
        <v>0</v>
      </c>
      <c r="HT36" s="38">
        <f>IF(AND(OR(ISBLANK(HT$9),HT$9=0)=FALSE,HT$9=$DK36),1,0)*'4. Formulations'!$M35</f>
        <v>0</v>
      </c>
      <c r="HU36" s="38">
        <f>IF(AND(OR(ISBLANK(HU$9),HU$9=0)=FALSE,HU$9=$DK36),1,0)*'4. Formulations'!$M35</f>
        <v>0</v>
      </c>
      <c r="HW36" s="38">
        <f>IF(AND(OR(ISBLANK(HW$9),HW$9=0)=FALSE,SUM($HI36:$HU36)&gt;0,HW$9='2. Protocols'!$G35),1,0)*'4. Formulations'!$M35</f>
        <v>0</v>
      </c>
      <c r="HX36" s="38">
        <f>IF(AND(OR(ISBLANK(HX$9),HX$9=0)=FALSE,SUM($HI36:$HU36)&gt;0,HX$9='2. Protocols'!$G35),1,0)*'4. Formulations'!$M35</f>
        <v>0</v>
      </c>
      <c r="HY36" s="38">
        <f>IF(AND(OR(ISBLANK(HY$9),HY$9=0)=FALSE,SUM($HI36:$HU36)&gt;0,HY$9='2. Protocols'!$G35),1,0)*'4. Formulations'!$M35</f>
        <v>0</v>
      </c>
      <c r="HZ36" s="38">
        <f>IF(AND(OR(ISBLANK(HZ$9),HZ$9=0)=FALSE,SUM($HI36:$HU36)&gt;0,HZ$9='2. Protocols'!$G35),1,0)*'4. Formulations'!$M35</f>
        <v>0</v>
      </c>
      <c r="IA36" s="38">
        <f>IF(AND(OR(ISBLANK(IA$9),IA$9=0)=FALSE,SUM($HI36:$HU36)&gt;0,IA$9='2. Protocols'!$G35),1,0)*'4. Formulations'!$M35</f>
        <v>0</v>
      </c>
      <c r="IB36" s="38">
        <f>IF(AND(OR(ISBLANK(IB$9),IB$9=0)=FALSE,SUM($HI36:$HU36)&gt;0,IB$9='2. Protocols'!$G35),1,0)*'4. Formulations'!$M35</f>
        <v>0</v>
      </c>
      <c r="IC36" s="38">
        <f>IF(AND(OR(ISBLANK(IC$9),IC$9=0)=FALSE,SUM($HI36:$HU36)&gt;0,IC$9='2. Protocols'!$G35),1,0)*'4. Formulations'!$M35</f>
        <v>0</v>
      </c>
      <c r="ID36" s="38">
        <f>IF(AND(OR(ISBLANK(ID$9),ID$9=0)=FALSE,SUM($HI36:$HU36)&gt;0,ID$9='2. Protocols'!$G35),1,0)*'4. Formulations'!$M35</f>
        <v>0</v>
      </c>
      <c r="IE36" s="38">
        <f>IF(AND(OR(ISBLANK(IE$9),IE$9=0)=FALSE,SUM($HI36:$HU36)&gt;0,IE$9='2. Protocols'!$G35),1,0)*'4. Formulations'!$M35</f>
        <v>0</v>
      </c>
      <c r="IF36" s="38">
        <f>IF(AND(OR(ISBLANK(IF$9),IF$9=0)=FALSE,SUM($HI36:$HU36)&gt;0,IF$9='2. Protocols'!$G35),1,0)*'4. Formulations'!$M35</f>
        <v>0</v>
      </c>
      <c r="IG36" s="38">
        <f>IF(AND(OR(ISBLANK(IG$9),IG$9=0)=FALSE,SUM($HI36:$HU36)&gt;0,IG$9='2. Protocols'!$G35),1,0)*'4. Formulations'!$M35</f>
        <v>0</v>
      </c>
      <c r="IH36" s="38">
        <f>IF(AND(OR(ISBLANK(IH$9),IH$9=0)=FALSE,SUM($HI36:$HU36)&gt;0,IH$9='2. Protocols'!$G35),1,0)*'4. Formulations'!$M35</f>
        <v>0</v>
      </c>
      <c r="II36" s="38">
        <f>IF(AND(OR(ISBLANK(II$9),II$9=0)=FALSE,SUM($HI36:$HU36)&gt;0,II$9='2. Protocols'!$G35),1,0)*'4. Formulations'!$M35</f>
        <v>0</v>
      </c>
      <c r="IJ36" s="38">
        <f>IF(AND(OR(ISBLANK(IJ$9),IJ$9=0)=FALSE,SUM($HI36:$HU36)&gt;0,IJ$9='2. Protocols'!$G35),1,0)*'4. Formulations'!$M35</f>
        <v>0</v>
      </c>
      <c r="IK36" s="38">
        <f>IF(AND(OR(ISBLANK(IK$9),IK$9=0)=FALSE,SUM($HI36:$HU36)&gt;0,IK$9='2. Protocols'!$G35),1,0)*'4. Formulations'!$M35</f>
        <v>0</v>
      </c>
      <c r="IL36" s="38">
        <f>IF(AND(OR(ISBLANK(IL$9),IL$9=0)=FALSE,SUM($HI36:$HU36)&gt;0,IL$9='2. Protocols'!$G35),1,0)*'4. Formulations'!$M35</f>
        <v>0</v>
      </c>
      <c r="IM36" s="38">
        <f>IF(AND(OR(ISBLANK(IM$9),IM$9=0)=FALSE,SUM($HI36:$HU36)&gt;0,IM$9='2. Protocols'!$G35),1,0)*'4. Formulations'!$M35</f>
        <v>0</v>
      </c>
      <c r="IN36" s="38">
        <f>IF(AND(OR(ISBLANK(IN$9),IN$9=0)=FALSE,SUM($HI36:$HU36)&gt;0,IN$9='2. Protocols'!$G35),1,0)*'4. Formulations'!$M35</f>
        <v>0</v>
      </c>
      <c r="IO36" s="38">
        <f>IF(AND(OR(ISBLANK(IO$9),IO$9=0)=FALSE,SUM($HI36:$HU36)&gt;0,IO$9='2. Protocols'!$G35),1,0)*'4. Formulations'!$M35</f>
        <v>0</v>
      </c>
      <c r="IP36" s="38">
        <f>IF(AND(OR(ISBLANK(IP$9),IP$9=0)=FALSE,SUM($HI36:$HU36)&gt;0,IP$9='2. Protocols'!$G35),1,0)*'4. Formulations'!$M35</f>
        <v>0</v>
      </c>
      <c r="IQ36" s="38">
        <f>IF(AND(OR(ISBLANK(IQ$9),IQ$9=0)=FALSE,SUM($HI36:$HU36)&gt;0,IQ$9='2. Protocols'!$G35),1,0)*'4. Formulations'!$M35</f>
        <v>0</v>
      </c>
      <c r="IR36" s="38">
        <f>IF(AND(OR(ISBLANK(IR$9),IR$9=0)=FALSE,SUM($HI36:$HU36)&gt;0,IR$9='2. Protocols'!$G35),1,0)*'4. Formulations'!$M35</f>
        <v>0</v>
      </c>
      <c r="IT36" s="38">
        <f>IF(AND(OR(ISBLANK(IT$9),IT$9=0)=FALSE,IT$9=$DL36),1,0)*'4. Formulations'!$N35</f>
        <v>0</v>
      </c>
      <c r="IU36" s="38">
        <f>IF(AND(OR(ISBLANK(IU$9),IU$9=0)=FALSE,IU$9=$DL36),1,0)*'4. Formulations'!$N35</f>
        <v>0</v>
      </c>
      <c r="IV36" s="38">
        <f>IF(AND(OR(ISBLANK(IV$9),IV$9=0)=FALSE,IV$9=$DL36),1,0)*'4. Formulations'!$N35</f>
        <v>0</v>
      </c>
      <c r="IW36" s="38">
        <f>IF(AND(OR(ISBLANK(IW$9),IW$9=0)=FALSE,IW$9=$DL36),1,0)*'4. Formulations'!$N35</f>
        <v>0</v>
      </c>
      <c r="IX36" s="38">
        <f>IF(AND(OR(ISBLANK(IX$9),IX$9=0)=FALSE,IX$9=$DL36),1,0)*'4. Formulations'!$N35</f>
        <v>0</v>
      </c>
      <c r="IY36" s="38">
        <f>IF(AND(OR(ISBLANK(IY$9),IY$9=0)=FALSE,IY$9=$DL36),1,0)*'4. Formulations'!$N35</f>
        <v>0</v>
      </c>
      <c r="IZ36" s="38">
        <f>IF(AND(OR(ISBLANK(IZ$9),IZ$9=0)=FALSE,IZ$9=$DL36),1,0)*'4. Formulations'!$N35</f>
        <v>0</v>
      </c>
      <c r="JA36" s="38">
        <f>IF(AND(OR(ISBLANK(JA$9),JA$9=0)=FALSE,JA$9=$DL36),1,0)*'4. Formulations'!$N35</f>
        <v>0</v>
      </c>
      <c r="JB36" s="38">
        <f>IF(AND(OR(ISBLANK(JB$9),JB$9=0)=FALSE,JB$9=$DL36),1,0)*'4. Formulations'!$N35</f>
        <v>0</v>
      </c>
      <c r="JC36" s="38">
        <f>IF(AND(OR(ISBLANK(JC$9),JC$9=0)=FALSE,JC$9=$DL36),1,0)*'4. Formulations'!$N35</f>
        <v>0</v>
      </c>
      <c r="JD36" s="38">
        <f>IF(AND(OR(ISBLANK(JD$9),JD$9=0)=FALSE,JD$9=$DL36),1,0)*'4. Formulations'!$N35</f>
        <v>0</v>
      </c>
      <c r="JE36" s="38">
        <f>IF(AND(OR(ISBLANK(JE$9),JE$9=0)=FALSE,JE$9=$DL36),1,0)*'4. Formulations'!$N35</f>
        <v>0</v>
      </c>
      <c r="JF36" s="38">
        <f>IF(AND(OR(ISBLANK(JF$9),JF$9=0)=FALSE,JF$9=$DL36),1,0)*'4. Formulations'!$N35</f>
        <v>0</v>
      </c>
      <c r="JG36" s="38">
        <f>IF(AND(OR(ISBLANK(JG$9),JG$9=0)=FALSE,JG$9=$DL36),1,0)*'4. Formulations'!$N35</f>
        <v>0</v>
      </c>
      <c r="JH36" s="38">
        <f>IF(AND(OR(ISBLANK(JH$9),JH$9=0)=FALSE,JH$9=$DL36),1,0)*'4. Formulations'!$N35</f>
        <v>0</v>
      </c>
      <c r="JJ36" s="38">
        <f>IF(AND(OR(ISBLANK(JJ$9),JJ$9=0)=FALSE,OR(JJ$9='2. Protocols'!$C35,JJ$9='2. Protocols'!$E35,JJ$9='2. Protocols'!$G35)),1,0)*'4. Formulations'!$O35</f>
        <v>0</v>
      </c>
      <c r="JK36" s="38">
        <f>IF(AND(OR(ISBLANK(JK$9),JK$9=0)=FALSE,OR(JK$9='2. Protocols'!$C35,JK$9='2. Protocols'!$E35,JK$9='2. Protocols'!$G35)),1,0)*'4. Formulations'!$O35</f>
        <v>0</v>
      </c>
      <c r="JL36" s="38">
        <f>IF(AND(OR(ISBLANK(JL$9),JL$9=0)=FALSE,OR(JL$9='2. Protocols'!$C35,JL$9='2. Protocols'!$E35,JL$9='2. Protocols'!$G35)),1,0)*'4. Formulations'!$O35</f>
        <v>0</v>
      </c>
      <c r="JM36" s="38">
        <f>IF(AND(OR(ISBLANK(JM$9),JM$9=0)=FALSE,OR(JM$9='2. Protocols'!$C35,JM$9='2. Protocols'!$E35,JM$9='2. Protocols'!$G35)),1,0)*'4. Formulations'!$O35</f>
        <v>0</v>
      </c>
      <c r="JN36" s="38">
        <f>IF(AND(OR(ISBLANK(JN$9),JN$9=0)=FALSE,OR(JN$9='2. Protocols'!$C35,JN$9='2. Protocols'!$E35,JN$9='2. Protocols'!$G35)),1,0)*'4. Formulations'!$O35</f>
        <v>0</v>
      </c>
      <c r="JO36" s="38">
        <f>IF(AND(OR(ISBLANK(JO$9),JO$9=0)=FALSE,OR(JO$9='2. Protocols'!$C35,JO$9='2. Protocols'!$E35,JO$9='2. Protocols'!$G35)),1,0)*'4. Formulations'!$O35</f>
        <v>0</v>
      </c>
      <c r="JP36" s="38">
        <f>IF(AND(OR(ISBLANK(JP$9),JP$9=0)=FALSE,OR(JP$9='2. Protocols'!$C35,JP$9='2. Protocols'!$E35,JP$9='2. Protocols'!$G35)),1,0)*'4. Formulations'!$O35</f>
        <v>0</v>
      </c>
      <c r="JQ36" s="38">
        <f>IF(AND(OR(ISBLANK(JQ$9),JQ$9=0)=FALSE,OR(JQ$9='2. Protocols'!$C35,JQ$9='2. Protocols'!$E35,JQ$9='2. Protocols'!$G35)),1,0)*'4. Formulations'!$O35</f>
        <v>0</v>
      </c>
      <c r="JR36" s="38">
        <f>IF(AND(OR(ISBLANK(JR$9),JR$9=0)=FALSE,OR(JR$9='2. Protocols'!$C35,JR$9='2. Protocols'!$E35,JR$9='2. Protocols'!$G35)),1,0)*'4. Formulations'!$O35</f>
        <v>0</v>
      </c>
      <c r="JS36" s="38">
        <f>IF(AND(OR(ISBLANK(JS$9),JS$9=0)=FALSE,OR(JS$9='2. Protocols'!$C35,JS$9='2. Protocols'!$E35,JS$9='2. Protocols'!$G35)),1,0)*'4. Formulations'!$O35</f>
        <v>0</v>
      </c>
      <c r="JT36" s="38">
        <f>IF(AND(OR(ISBLANK(JT$9),JT$9=0)=FALSE,OR(JT$9='2. Protocols'!$C35,JT$9='2. Protocols'!$E35,JT$9='2. Protocols'!$G35)),1,0)*'4. Formulations'!$O35</f>
        <v>0</v>
      </c>
      <c r="JU36" s="38">
        <f>IF(AND(OR(ISBLANK(JU$9),JU$9=0)=FALSE,OR(JU$9='2. Protocols'!$C35,JU$9='2. Protocols'!$E35,JU$9='2. Protocols'!$G35)),1,0)*'4. Formulations'!$O35</f>
        <v>0</v>
      </c>
      <c r="JV36" s="38">
        <f>IF(AND(OR(ISBLANK(JV$9),JV$9=0)=FALSE,OR(JV$9='2. Protocols'!$C35,JV$9='2. Protocols'!$E35,JV$9='2. Protocols'!$G35)),1,0)*'4. Formulations'!$O35</f>
        <v>0</v>
      </c>
      <c r="JW36" s="38">
        <f>IF(AND(OR(ISBLANK(JW$9),JW$9=0)=FALSE,OR(JW$9='2. Protocols'!$C35,JW$9='2. Protocols'!$E35,JW$9='2. Protocols'!$G35)),1,0)*'4. Formulations'!$O35</f>
        <v>0</v>
      </c>
      <c r="JX36" s="38">
        <f>IF(AND(OR(ISBLANK(JX$9),JX$9=0)=FALSE,OR(JX$9='2. Protocols'!$C35,JX$9='2. Protocols'!$E35,JX$9='2. Protocols'!$G35)),1,0)*'4. Formulations'!$O35</f>
        <v>0</v>
      </c>
      <c r="JY36" s="38">
        <f>IF(AND(OR(ISBLANK(JY$9),JY$9=0)=FALSE,OR(JY$9='2. Protocols'!$C35,JY$9='2. Protocols'!$E35,JY$9='2. Protocols'!$G35)),1,0)*'4. Formulations'!$O35</f>
        <v>0</v>
      </c>
      <c r="JZ36" s="38">
        <f>IF(AND(OR(ISBLANK(JZ$9),JZ$9=0)=FALSE,OR(JZ$9='2. Protocols'!$C35,JZ$9='2. Protocols'!$E35,JZ$9='2. Protocols'!$G35)),1,0)*'4. Formulations'!$O35</f>
        <v>0</v>
      </c>
      <c r="KA36" s="38">
        <f>IF(AND(OR(ISBLANK(KA$9),KA$9=0)=FALSE,OR(KA$9='2. Protocols'!$C35,KA$9='2. Protocols'!$E35,KA$9='2. Protocols'!$G35)),1,0)*'4. Formulations'!$O35</f>
        <v>0</v>
      </c>
      <c r="KB36" s="38">
        <f>IF(AND(OR(ISBLANK(KB$9),KB$9=0)=FALSE,OR(KB$9='2. Protocols'!$C35,KB$9='2. Protocols'!$E35,KB$9='2. Protocols'!$G35)),1,0)*'4. Formulations'!$O35</f>
        <v>0</v>
      </c>
      <c r="KC36" s="38">
        <f>IF(AND(OR(ISBLANK(KC$9),KC$9=0)=FALSE,OR(KC$9='2. Protocols'!$C35,KC$9='2. Protocols'!$E35,KC$9='2. Protocols'!$G35)),1,0)*'4. Formulations'!$O35</f>
        <v>0</v>
      </c>
      <c r="KD36" s="38">
        <f>IF(AND(OR(ISBLANK(KD$9),KD$9=0)=FALSE,OR(KD$9='2. Protocols'!$C35,KD$9='2. Protocols'!$E35,KD$9='2. Protocols'!$G35)),1,0)*'4. Formulations'!$O35</f>
        <v>0</v>
      </c>
      <c r="KE36" s="38">
        <f>IF(AND(OR(ISBLANK(KE$9),KE$9=0)=FALSE,OR(KE$9='2. Protocols'!$C35,KE$9='2. Protocols'!$E35,KE$9='2. Protocols'!$G35)),1,0)*'4. Formulations'!$O35</f>
        <v>0</v>
      </c>
      <c r="KG36" s="38">
        <f>IF(AND(OR(ISBLANK(KG$9),KG$9=0)=FALSE,KG$9=$DK36),1,0)*'4. Formulations'!$P35</f>
        <v>0</v>
      </c>
      <c r="KH36" s="38">
        <f>IF(AND(OR(ISBLANK(KH$9),KH$9=0)=FALSE,KH$9=$DK36),1,0)*'4. Formulations'!$P35</f>
        <v>0</v>
      </c>
      <c r="KI36" s="38">
        <f>IF(AND(OR(ISBLANK(KI$9),KI$9=0)=FALSE,KI$9=$DK36),1,0)*'4. Formulations'!$P35</f>
        <v>0</v>
      </c>
      <c r="KJ36" s="38">
        <f>IF(AND(OR(ISBLANK(KJ$9),KJ$9=0)=FALSE,KJ$9=$DK36),1,0)*'4. Formulations'!$P35</f>
        <v>0</v>
      </c>
      <c r="KK36" s="38">
        <f>IF(AND(OR(ISBLANK(KK$9),KK$9=0)=FALSE,KK$9=$DK36),1,0)*'4. Formulations'!$P35</f>
        <v>0</v>
      </c>
      <c r="KL36" s="38">
        <f>IF(AND(OR(ISBLANK(KL$9),KL$9=0)=FALSE,KL$9=$DK36),1,0)*'4. Formulations'!$P35</f>
        <v>0</v>
      </c>
      <c r="KM36" s="38">
        <f>IF(AND(OR(ISBLANK(KM$9),KM$9=0)=FALSE,KM$9=$DK36),1,0)*'4. Formulations'!$P35</f>
        <v>0</v>
      </c>
      <c r="KN36" s="38">
        <f>IF(AND(OR(ISBLANK(KN$9),KN$9=0)=FALSE,KN$9=$DK36),1,0)*'4. Formulations'!$P35</f>
        <v>0</v>
      </c>
      <c r="KO36" s="38">
        <f>IF(AND(OR(ISBLANK(KO$9),KO$9=0)=FALSE,KO$9=$DK36),1,0)*'4. Formulations'!$P35</f>
        <v>0</v>
      </c>
      <c r="KP36" s="38">
        <f>IF(AND(OR(ISBLANK(KP$9),KP$9=0)=FALSE,KP$9=$DK36),1,0)*'4. Formulations'!$P35</f>
        <v>0</v>
      </c>
      <c r="KQ36" s="38">
        <f>IF(AND(OR(ISBLANK(KQ$9),KQ$9=0)=FALSE,KQ$9=$DK36),1,0)*'4. Formulations'!$P35</f>
        <v>0</v>
      </c>
      <c r="KR36" s="38">
        <f>IF(AND(OR(ISBLANK(KR$9),KR$9=0)=FALSE,KR$9=$DK36),1,0)*'4. Formulations'!$P35</f>
        <v>0</v>
      </c>
      <c r="KS36" s="38">
        <f>IF(AND(OR(ISBLANK(KS$9),KS$9=0)=FALSE,KS$9=$DK36),1,0)*'4. Formulations'!$P35</f>
        <v>0</v>
      </c>
      <c r="KU36" s="38">
        <f>IF(AND(OR(ISBLANK(KU$9),KU$9=0)=FALSE,SUM($KG36:$KS36)&gt;0,KU$9='2. Protocols'!$G35),1,0)*'4. Formulations'!$P35</f>
        <v>0</v>
      </c>
      <c r="KV36" s="38">
        <f>IF(AND(OR(ISBLANK(KV$9),KV$9=0)=FALSE,SUM($KG36:$KS36)&gt;0,KV$9='2. Protocols'!$G35),1,0)*'4. Formulations'!$P35</f>
        <v>0</v>
      </c>
      <c r="KW36" s="38">
        <f>IF(AND(OR(ISBLANK(KW$9),KW$9=0)=FALSE,SUM($KG36:$KS36)&gt;0,KW$9='2. Protocols'!$G35),1,0)*'4. Formulations'!$P35</f>
        <v>0</v>
      </c>
      <c r="KX36" s="38">
        <f>IF(AND(OR(ISBLANK(KX$9),KX$9=0)=FALSE,SUM($KG36:$KS36)&gt;0,KX$9='2. Protocols'!$G35),1,0)*'4. Formulations'!$P35</f>
        <v>0</v>
      </c>
      <c r="KY36" s="38">
        <f>IF(AND(OR(ISBLANK(KY$9),KY$9=0)=FALSE,SUM($KG36:$KS36)&gt;0,KY$9='2. Protocols'!$G35),1,0)*'4. Formulations'!$P35</f>
        <v>0</v>
      </c>
      <c r="KZ36" s="38">
        <f>IF(AND(OR(ISBLANK(KZ$9),KZ$9=0)=FALSE,SUM($KG36:$KS36)&gt;0,KZ$9='2. Protocols'!$G35),1,0)*'4. Formulations'!$P35</f>
        <v>0</v>
      </c>
      <c r="LA36" s="38">
        <f>IF(AND(OR(ISBLANK(LA$9),LA$9=0)=FALSE,SUM($KG36:$KS36)&gt;0,LA$9='2. Protocols'!$G35),1,0)*'4. Formulations'!$P35</f>
        <v>0</v>
      </c>
      <c r="LB36" s="38">
        <f>IF(AND(OR(ISBLANK(LB$9),LB$9=0)=FALSE,SUM($KG36:$KS36)&gt;0,LB$9='2. Protocols'!$G35),1,0)*'4. Formulations'!$P35</f>
        <v>0</v>
      </c>
      <c r="LC36" s="38">
        <f>IF(AND(OR(ISBLANK(LC$9),LC$9=0)=FALSE,SUM($KG36:$KS36)&gt;0,LC$9='2. Protocols'!$G35),1,0)*'4. Formulations'!$P35</f>
        <v>0</v>
      </c>
      <c r="LD36" s="38">
        <f>IF(AND(OR(ISBLANK(LD$9),LD$9=0)=FALSE,SUM($KG36:$KS36)&gt;0,LD$9='2. Protocols'!$G35),1,0)*'4. Formulations'!$P35</f>
        <v>0</v>
      </c>
      <c r="LE36" s="38">
        <f>IF(AND(OR(ISBLANK(LE$9),LE$9=0)=FALSE,SUM($KG36:$KS36)&gt;0,LE$9='2. Protocols'!$G35),1,0)*'4. Formulations'!$P35</f>
        <v>0</v>
      </c>
      <c r="LF36" s="38">
        <f>IF(AND(OR(ISBLANK(LF$9),LF$9=0)=FALSE,SUM($KG36:$KS36)&gt;0,LF$9='2. Protocols'!$G35),1,0)*'4. Formulations'!$P35</f>
        <v>0</v>
      </c>
      <c r="LG36" s="38">
        <f>IF(AND(OR(ISBLANK(LG$9),LG$9=0)=FALSE,SUM($KG36:$KS36)&gt;0,LG$9='2. Protocols'!$G35),1,0)*'4. Formulations'!$P35</f>
        <v>0</v>
      </c>
      <c r="LH36" s="38">
        <f>IF(AND(OR(ISBLANK(LH$9),LH$9=0)=FALSE,SUM($KG36:$KS36)&gt;0,LH$9='2. Protocols'!$G35),1,0)*'4. Formulations'!$P35</f>
        <v>0</v>
      </c>
      <c r="LI36" s="38">
        <f>IF(AND(OR(ISBLANK(LI$9),LI$9=0)=FALSE,SUM($KG36:$KS36)&gt;0,LI$9='2. Protocols'!$G35),1,0)*'4. Formulations'!$P35</f>
        <v>0</v>
      </c>
      <c r="LJ36" s="38">
        <f>IF(AND(OR(ISBLANK(LJ$9),LJ$9=0)=FALSE,SUM($KG36:$KS36)&gt;0,LJ$9='2. Protocols'!$G35),1,0)*'4. Formulations'!$P35</f>
        <v>0</v>
      </c>
      <c r="LK36" s="38">
        <f>IF(AND(OR(ISBLANK(LK$9),LK$9=0)=FALSE,SUM($KG36:$KS36)&gt;0,LK$9='2. Protocols'!$G35),1,0)*'4. Formulations'!$P35</f>
        <v>0</v>
      </c>
      <c r="LL36" s="38">
        <f>IF(AND(OR(ISBLANK(LL$9),LL$9=0)=FALSE,SUM($KG36:$KS36)&gt;0,LL$9='2. Protocols'!$G35),1,0)*'4. Formulations'!$P35</f>
        <v>0</v>
      </c>
      <c r="LM36" s="38">
        <f>IF(AND(OR(ISBLANK(LM$9),LM$9=0)=FALSE,SUM($KG36:$KS36)&gt;0,LM$9='2. Protocols'!$G35),1,0)*'4. Formulations'!$P35</f>
        <v>0</v>
      </c>
      <c r="LN36" s="38">
        <f>IF(AND(OR(ISBLANK(LN$9),LN$9=0)=FALSE,SUM($KG36:$KS36)&gt;0,LN$9='2. Protocols'!$G35),1,0)*'4. Formulations'!$P35</f>
        <v>0</v>
      </c>
      <c r="LO36" s="38">
        <f>IF(AND(OR(ISBLANK(LO$9),LO$9=0)=FALSE,SUM($KG36:$KS36)&gt;0,LO$9='2. Protocols'!$G35),1,0)*'4. Formulations'!$P35</f>
        <v>0</v>
      </c>
      <c r="LP36" s="38">
        <f>IF(AND(OR(ISBLANK(LP$9),LP$9=0)=FALSE,SUM($KG36:$KS36)&gt;0,LP$9='2. Protocols'!$G35),1,0)*'4. Formulations'!$P35</f>
        <v>0</v>
      </c>
      <c r="LR36" s="38">
        <f>IF(AND(OR(ISBLANK(LR$9),LR$9=0)=FALSE,LR$9=$DL36),1,0)*'4. Formulations'!$Q35</f>
        <v>0</v>
      </c>
      <c r="LS36" s="38">
        <f>IF(AND(OR(ISBLANK(LS$9),LS$9=0)=FALSE,LS$9=$DL36),1,0)*'4. Formulations'!$Q35</f>
        <v>0</v>
      </c>
      <c r="LT36" s="38">
        <f>IF(AND(OR(ISBLANK(LT$9),LT$9=0)=FALSE,LT$9=$DL36),1,0)*'4. Formulations'!$Q35</f>
        <v>0</v>
      </c>
      <c r="LU36" s="38">
        <f>IF(AND(OR(ISBLANK(LU$9),LU$9=0)=FALSE,LU$9=$DL36),1,0)*'4. Formulations'!$Q35</f>
        <v>0</v>
      </c>
      <c r="LV36" s="38">
        <f>IF(AND(OR(ISBLANK(LV$9),LV$9=0)=FALSE,LV$9=$DL36),1,0)*'4. Formulations'!$Q35</f>
        <v>0</v>
      </c>
      <c r="LW36" s="38">
        <f>IF(AND(OR(ISBLANK(LW$9),LW$9=0)=FALSE,LW$9=$DL36),1,0)*'4. Formulations'!$Q35</f>
        <v>0</v>
      </c>
      <c r="LX36" s="38">
        <f>IF(AND(OR(ISBLANK(LX$9),LX$9=0)=FALSE,LX$9=$DL36),1,0)*'4. Formulations'!$Q35</f>
        <v>0</v>
      </c>
      <c r="LY36" s="38">
        <f>IF(AND(OR(ISBLANK(LY$9),LY$9=0)=FALSE,LY$9=$DL36),1,0)*'4. Formulations'!$Q35</f>
        <v>0</v>
      </c>
      <c r="LZ36" s="38">
        <f>IF(AND(OR(ISBLANK(LZ$9),LZ$9=0)=FALSE,LZ$9=$DL36),1,0)*'4. Formulations'!$Q35</f>
        <v>0</v>
      </c>
      <c r="MA36" s="38">
        <f>IF(AND(OR(ISBLANK(MA$9),MA$9=0)=FALSE,MA$9=$DL36),1,0)*'4. Formulations'!$Q35</f>
        <v>0</v>
      </c>
      <c r="MB36" s="38">
        <f>IF(AND(OR(ISBLANK(MB$9),MB$9=0)=FALSE,MB$9=$DL36),1,0)*'4. Formulations'!$Q35</f>
        <v>0</v>
      </c>
      <c r="MC36" s="38">
        <f>IF(AND(OR(ISBLANK(MC$9),MC$9=0)=FALSE,MC$9=$DL36),1,0)*'4. Formulations'!$Q35</f>
        <v>0</v>
      </c>
      <c r="MD36" s="38">
        <f>IF(AND(OR(ISBLANK(MD$9),MD$9=0)=FALSE,MD$9=$DL36),1,0)*'4. Formulations'!$Q35</f>
        <v>0</v>
      </c>
      <c r="ME36" s="38">
        <f>IF(AND(OR(ISBLANK(ME$9),ME$9=0)=FALSE,ME$9=$DL36),1,0)*'4. Formulations'!$Q35</f>
        <v>0</v>
      </c>
      <c r="MF36" s="38">
        <f>IF(AND(OR(ISBLANK(MF$9),MF$9=0)=FALSE,MF$9=$DL36),1,0)*'4. Formulations'!$Q35</f>
        <v>0</v>
      </c>
    </row>
    <row r="37" spans="2:344" outlineLevel="1" x14ac:dyDescent="0.3">
      <c r="B37" s="2"/>
      <c r="C37" s="129" t="str">
        <f>IF('2. Protocols'!C36&amp;"+"&amp;'2. Protocols'!E36&amp;"+"&amp;'2. Protocols'!G36="++","",'2. Protocols'!C36&amp;"+"&amp;'2. Protocols'!E36&amp;"+"&amp;'2. Protocols'!G36)</f>
        <v/>
      </c>
      <c r="D37" s="18"/>
      <c r="F37" s="114" t="str">
        <f>IFERROR('2. Protocols'!J36*'1. General Inputs'!$J$6,"")</f>
        <v/>
      </c>
      <c r="G37" s="114" t="str">
        <f>IFERROR(MAX(F37*(1+'1. General Inputs'!$AW$16+HLOOKUP(G$7,'1. General Inputs'!$AW$10:$AY$12,ROWS('1. General Inputs'!$AU$10:$AU$12),0))+(CHOOSE(G$7,'1. General Inputs'!$J$8,'1. General Inputs'!$L$8,'1. General Inputs'!$N$8)/12)*CHOOSE(G$7,'2. Protocols'!$K36,'2. Protocols'!$L36,'2. Protocols'!$M36)+'3. ARV Substitutions'!L62,0),"")</f>
        <v/>
      </c>
      <c r="H37" s="114" t="str">
        <f>IFERROR(MAX(G37*(1+'1. General Inputs'!$AW$16+HLOOKUP(H$7,'1. General Inputs'!$AW$10:$AY$12,ROWS('1. General Inputs'!$AU$10:$AU$12),0))+(CHOOSE(H$7,'1. General Inputs'!$J$8,'1. General Inputs'!$L$8,'1. General Inputs'!$N$8)/12)*CHOOSE(H$7,'2. Protocols'!$K36,'2. Protocols'!$L36,'2. Protocols'!$M36)+'3. ARV Substitutions'!M62,0),"")</f>
        <v/>
      </c>
      <c r="I37" s="114" t="str">
        <f>IFERROR(MAX(H37*(1+'1. General Inputs'!$AW$16+HLOOKUP(I$7,'1. General Inputs'!$AW$10:$AY$12,ROWS('1. General Inputs'!$AU$10:$AU$12),0))+(CHOOSE(I$7,'1. General Inputs'!$J$8,'1. General Inputs'!$L$8,'1. General Inputs'!$N$8)/12)*CHOOSE(I$7,'2. Protocols'!$K36,'2. Protocols'!$L36,'2. Protocols'!$M36)+'3. ARV Substitutions'!N62,0),"")</f>
        <v/>
      </c>
      <c r="J37" s="114" t="str">
        <f>IFERROR(MAX(I37*(1+'1. General Inputs'!$AW$16+HLOOKUP(J$7,'1. General Inputs'!$AW$10:$AY$12,ROWS('1. General Inputs'!$AU$10:$AU$12),0))+(CHOOSE(J$7,'1. General Inputs'!$J$8,'1. General Inputs'!$L$8,'1. General Inputs'!$N$8)/12)*CHOOSE(J$7,'2. Protocols'!$K36,'2. Protocols'!$L36,'2. Protocols'!$M36)+'3. ARV Substitutions'!O62,0),"")</f>
        <v/>
      </c>
      <c r="K37" s="114" t="str">
        <f>IFERROR(MAX(J37*(1+'1. General Inputs'!$AW$16+HLOOKUP(K$7,'1. General Inputs'!$AW$10:$AY$12,ROWS('1. General Inputs'!$AU$10:$AU$12),0))+(CHOOSE(K$7,'1. General Inputs'!$J$8,'1. General Inputs'!$L$8,'1. General Inputs'!$N$8)/12)*CHOOSE(K$7,'2. Protocols'!$K36,'2. Protocols'!$L36,'2. Protocols'!$M36)+'3. ARV Substitutions'!P62,0),"")</f>
        <v/>
      </c>
      <c r="L37" s="114" t="str">
        <f>IFERROR(MAX(K37*(1+'1. General Inputs'!$AW$16+HLOOKUP(L$7,'1. General Inputs'!$AW$10:$AY$12,ROWS('1. General Inputs'!$AU$10:$AU$12),0))+(CHOOSE(L$7,'1. General Inputs'!$J$8,'1. General Inputs'!$L$8,'1. General Inputs'!$N$8)/12)*CHOOSE(L$7,'2. Protocols'!$K36,'2. Protocols'!$L36,'2. Protocols'!$M36)+'3. ARV Substitutions'!Q62,0),"")</f>
        <v/>
      </c>
      <c r="M37" s="114" t="str">
        <f>IFERROR(MAX(L37*(1+'1. General Inputs'!$AW$16+HLOOKUP(M$7,'1. General Inputs'!$AW$10:$AY$12,ROWS('1. General Inputs'!$AU$10:$AU$12),0))+(CHOOSE(M$7,'1. General Inputs'!$J$8,'1. General Inputs'!$L$8,'1. General Inputs'!$N$8)/12)*CHOOSE(M$7,'2. Protocols'!$K36,'2. Protocols'!$L36,'2. Protocols'!$M36)+'3. ARV Substitutions'!R62,0),"")</f>
        <v/>
      </c>
      <c r="N37" s="114" t="str">
        <f>IFERROR(MAX(M37*(1+'1. General Inputs'!$AW$16+HLOOKUP(N$7,'1. General Inputs'!$AW$10:$AY$12,ROWS('1. General Inputs'!$AU$10:$AU$12),0))+(CHOOSE(N$7,'1. General Inputs'!$J$8,'1. General Inputs'!$L$8,'1. General Inputs'!$N$8)/12)*CHOOSE(N$7,'2. Protocols'!$K36,'2. Protocols'!$L36,'2. Protocols'!$M36)+'3. ARV Substitutions'!S62,0),"")</f>
        <v/>
      </c>
      <c r="O37" s="114" t="str">
        <f>IFERROR(MAX(N37*(1+'1. General Inputs'!$AW$16+HLOOKUP(O$7,'1. General Inputs'!$AW$10:$AY$12,ROWS('1. General Inputs'!$AU$10:$AU$12),0))+(CHOOSE(O$7,'1. General Inputs'!$J$8,'1. General Inputs'!$L$8,'1. General Inputs'!$N$8)/12)*CHOOSE(O$7,'2. Protocols'!$K36,'2. Protocols'!$L36,'2. Protocols'!$M36)+'3. ARV Substitutions'!T62,0),"")</f>
        <v/>
      </c>
      <c r="P37" s="114" t="str">
        <f>IFERROR(MAX(O37*(1+'1. General Inputs'!$AW$16+HLOOKUP(P$7,'1. General Inputs'!$AW$10:$AY$12,ROWS('1. General Inputs'!$AU$10:$AU$12),0))+(CHOOSE(P$7,'1. General Inputs'!$J$8,'1. General Inputs'!$L$8,'1. General Inputs'!$N$8)/12)*CHOOSE(P$7,'2. Protocols'!$K36,'2. Protocols'!$L36,'2. Protocols'!$M36)+'3. ARV Substitutions'!U62,0),"")</f>
        <v/>
      </c>
      <c r="Q37" s="114" t="str">
        <f>IFERROR(MAX(P37*(1+'1. General Inputs'!$AW$16+HLOOKUP(Q$7,'1. General Inputs'!$AW$10:$AY$12,ROWS('1. General Inputs'!$AU$10:$AU$12),0))+(CHOOSE(Q$7,'1. General Inputs'!$J$8,'1. General Inputs'!$L$8,'1. General Inputs'!$N$8)/12)*CHOOSE(Q$7,'2. Protocols'!$K36,'2. Protocols'!$L36,'2. Protocols'!$M36)+'3. ARV Substitutions'!V62,0),"")</f>
        <v/>
      </c>
      <c r="R37" s="114" t="str">
        <f>IFERROR(MAX(Q37*(1+'1. General Inputs'!$AW$16+HLOOKUP(R$7,'1. General Inputs'!$AW$10:$AY$12,ROWS('1. General Inputs'!$AU$10:$AU$12),0))+(CHOOSE(R$7,'1. General Inputs'!$J$8,'1. General Inputs'!$L$8,'1. General Inputs'!$N$8)/12)*CHOOSE(R$7,'2. Protocols'!$K36,'2. Protocols'!$L36,'2. Protocols'!$M36)+'3. ARV Substitutions'!W62,0),"")</f>
        <v/>
      </c>
      <c r="S37" s="114" t="str">
        <f>IFERROR(MAX(R37*(1+'1. General Inputs'!$AW$16+HLOOKUP(S$7,'1. General Inputs'!$AW$10:$AY$12,ROWS('1. General Inputs'!$AU$10:$AU$12),0))+(CHOOSE(S$7,'1. General Inputs'!$J$8,'1. General Inputs'!$L$8,'1. General Inputs'!$N$8)/12)*CHOOSE(S$7,'2. Protocols'!$K36,'2. Protocols'!$L36,'2. Protocols'!$M36)+'3. ARV Substitutions'!X62,0),"")</f>
        <v/>
      </c>
      <c r="T37" s="114" t="str">
        <f>IFERROR(MAX(S37*(1+'1. General Inputs'!$AW$16+HLOOKUP(T$7,'1. General Inputs'!$AW$10:$AY$12,ROWS('1. General Inputs'!$AU$10:$AU$12),0))+(CHOOSE(T$7,'1. General Inputs'!$J$8,'1. General Inputs'!$L$8,'1. General Inputs'!$N$8)/12)*CHOOSE(T$7,'2. Protocols'!$K36,'2. Protocols'!$L36,'2. Protocols'!$M36)+'3. ARV Substitutions'!Y62,0),"")</f>
        <v/>
      </c>
      <c r="U37" s="114" t="str">
        <f>IFERROR(MAX(T37*(1+'1. General Inputs'!$AW$16+HLOOKUP(U$7,'1. General Inputs'!$AW$10:$AY$12,ROWS('1. General Inputs'!$AU$10:$AU$12),0))+(CHOOSE(U$7,'1. General Inputs'!$J$8,'1. General Inputs'!$L$8,'1. General Inputs'!$N$8)/12)*CHOOSE(U$7,'2. Protocols'!$K36,'2. Protocols'!$L36,'2. Protocols'!$M36)+'3. ARV Substitutions'!Z62,0),"")</f>
        <v/>
      </c>
      <c r="V37" s="114" t="str">
        <f>IFERROR(MAX(U37*(1+'1. General Inputs'!$AW$16+HLOOKUP(V$7,'1. General Inputs'!$AW$10:$AY$12,ROWS('1. General Inputs'!$AU$10:$AU$12),0))+(CHOOSE(V$7,'1. General Inputs'!$J$8,'1. General Inputs'!$L$8,'1. General Inputs'!$N$8)/12)*CHOOSE(V$7,'2. Protocols'!$K36,'2. Protocols'!$L36,'2. Protocols'!$M36)+'3. ARV Substitutions'!AA62,0),"")</f>
        <v/>
      </c>
      <c r="W37" s="114" t="str">
        <f>IFERROR(MAX(V37*(1+'1. General Inputs'!$AW$16+HLOOKUP(W$7,'1. General Inputs'!$AW$10:$AY$12,ROWS('1. General Inputs'!$AU$10:$AU$12),0))+(CHOOSE(W$7,'1. General Inputs'!$J$8,'1. General Inputs'!$L$8,'1. General Inputs'!$N$8)/12)*CHOOSE(W$7,'2. Protocols'!$K36,'2. Protocols'!$L36,'2. Protocols'!$M36)+'3. ARV Substitutions'!AB62,0),"")</f>
        <v/>
      </c>
      <c r="X37" s="114" t="str">
        <f>IFERROR(MAX(W37*(1+'1. General Inputs'!$AW$16+HLOOKUP(X$7,'1. General Inputs'!$AW$10:$AY$12,ROWS('1. General Inputs'!$AU$10:$AU$12),0))+(CHOOSE(X$7,'1. General Inputs'!$J$8,'1. General Inputs'!$L$8,'1. General Inputs'!$N$8)/12)*CHOOSE(X$7,'2. Protocols'!$K36,'2. Protocols'!$L36,'2. Protocols'!$M36)+'3. ARV Substitutions'!AC62,0),"")</f>
        <v/>
      </c>
      <c r="Y37" s="114" t="str">
        <f>IFERROR(MAX(X37*(1+'1. General Inputs'!$AW$16+HLOOKUP(Y$7,'1. General Inputs'!$AW$10:$AY$12,ROWS('1. General Inputs'!$AU$10:$AU$12),0))+(CHOOSE(Y$7,'1. General Inputs'!$J$8,'1. General Inputs'!$L$8,'1. General Inputs'!$N$8)/12)*CHOOSE(Y$7,'2. Protocols'!$K36,'2. Protocols'!$L36,'2. Protocols'!$M36)+'3. ARV Substitutions'!AD62,0),"")</f>
        <v/>
      </c>
      <c r="Z37" s="114" t="str">
        <f>IFERROR(MAX(Y37*(1+'1. General Inputs'!$AW$16+HLOOKUP(Z$7,'1. General Inputs'!$AW$10:$AY$12,ROWS('1. General Inputs'!$AU$10:$AU$12),0))+(CHOOSE(Z$7,'1. General Inputs'!$J$8,'1. General Inputs'!$L$8,'1. General Inputs'!$N$8)/12)*CHOOSE(Z$7,'2. Protocols'!$K36,'2. Protocols'!$L36,'2. Protocols'!$M36)+'3. ARV Substitutions'!AE62,0),"")</f>
        <v/>
      </c>
      <c r="AA37" s="114" t="str">
        <f>IFERROR(MAX(Z37*(1+'1. General Inputs'!$AW$16+HLOOKUP(AA$7,'1. General Inputs'!$AW$10:$AY$12,ROWS('1. General Inputs'!$AU$10:$AU$12),0))+(CHOOSE(AA$7,'1. General Inputs'!$J$8,'1. General Inputs'!$L$8,'1. General Inputs'!$N$8)/12)*CHOOSE(AA$7,'2. Protocols'!$K36,'2. Protocols'!$L36,'2. Protocols'!$M36)+'3. ARV Substitutions'!AF62,0),"")</f>
        <v/>
      </c>
      <c r="AB37" s="114" t="str">
        <f>IFERROR(MAX(AA37*(1+'1. General Inputs'!$AW$16+HLOOKUP(AB$7,'1. General Inputs'!$AW$10:$AY$12,ROWS('1. General Inputs'!$AU$10:$AU$12),0))+(CHOOSE(AB$7,'1. General Inputs'!$J$8,'1. General Inputs'!$L$8,'1. General Inputs'!$N$8)/12)*CHOOSE(AB$7,'2. Protocols'!$K36,'2. Protocols'!$L36,'2. Protocols'!$M36)+'3. ARV Substitutions'!AG62,0),"")</f>
        <v/>
      </c>
      <c r="AC37" s="114" t="str">
        <f>IFERROR(MAX(AB37*(1+'1. General Inputs'!$AW$16+HLOOKUP(AC$7,'1. General Inputs'!$AW$10:$AY$12,ROWS('1. General Inputs'!$AU$10:$AU$12),0))+(CHOOSE(AC$7,'1. General Inputs'!$J$8,'1. General Inputs'!$L$8,'1. General Inputs'!$N$8)/12)*CHOOSE(AC$7,'2. Protocols'!$K36,'2. Protocols'!$L36,'2. Protocols'!$M36)+'3. ARV Substitutions'!AH62,0),"")</f>
        <v/>
      </c>
      <c r="AD37" s="114" t="str">
        <f>IFERROR(MAX(AC37*(1+'1. General Inputs'!$AW$16+HLOOKUP(AD$7,'1. General Inputs'!$AW$10:$AY$12,ROWS('1. General Inputs'!$AU$10:$AU$12),0))+(CHOOSE(AD$7,'1. General Inputs'!$J$8,'1. General Inputs'!$L$8,'1. General Inputs'!$N$8)/12)*CHOOSE(AD$7,'2. Protocols'!$K36,'2. Protocols'!$L36,'2. Protocols'!$M36)+'3. ARV Substitutions'!AI62,0),"")</f>
        <v/>
      </c>
      <c r="AE37" s="114" t="str">
        <f>IFERROR(MAX(AD37*(1+'1. General Inputs'!$AW$16+HLOOKUP(AE$7,'1. General Inputs'!$AW$10:$AY$12,ROWS('1. General Inputs'!$AU$10:$AU$12),0))+(CHOOSE(AE$7,'1. General Inputs'!$J$8,'1. General Inputs'!$L$8,'1. General Inputs'!$N$8)/12)*CHOOSE(AE$7,'2. Protocols'!$K36,'2. Protocols'!$L36,'2. Protocols'!$M36)+'3. ARV Substitutions'!AJ62,0),"")</f>
        <v/>
      </c>
      <c r="AF37" s="114" t="str">
        <f>IFERROR(MAX(AE37*(1+'1. General Inputs'!$AW$16+HLOOKUP(AF$7,'1. General Inputs'!$AW$10:$AY$12,ROWS('1. General Inputs'!$AU$10:$AU$12),0))+(CHOOSE(AF$7,'1. General Inputs'!$J$8,'1. General Inputs'!$L$8,'1. General Inputs'!$N$8)/12)*CHOOSE(AF$7,'2. Protocols'!$K36,'2. Protocols'!$L36,'2. Protocols'!$M36)+'3. ARV Substitutions'!AK62,0),"")</f>
        <v/>
      </c>
      <c r="AG37" s="114" t="str">
        <f>IFERROR(MAX(AF37*(1+'1. General Inputs'!$AW$16+HLOOKUP(AG$7,'1. General Inputs'!$AW$10:$AY$12,ROWS('1. General Inputs'!$AU$10:$AU$12),0))+(CHOOSE(AG$7,'1. General Inputs'!$J$8,'1. General Inputs'!$L$8,'1. General Inputs'!$N$8)/12)*CHOOSE(AG$7,'2. Protocols'!$K36,'2. Protocols'!$L36,'2. Protocols'!$M36)+'3. ARV Substitutions'!AL62,0),"")</f>
        <v/>
      </c>
      <c r="AH37" s="114" t="str">
        <f>IFERROR(MAX(AG37*(1+'1. General Inputs'!$AW$16+HLOOKUP(AH$7,'1. General Inputs'!$AW$10:$AY$12,ROWS('1. General Inputs'!$AU$10:$AU$12),0))+(CHOOSE(AH$7,'1. General Inputs'!$J$8,'1. General Inputs'!$L$8,'1. General Inputs'!$N$8)/12)*CHOOSE(AH$7,'2. Protocols'!$K36,'2. Protocols'!$L36,'2. Protocols'!$M36)+'3. ARV Substitutions'!AM62,0),"")</f>
        <v/>
      </c>
      <c r="AI37" s="114" t="str">
        <f>IFERROR(MAX(AH37*(1+'1. General Inputs'!$AW$16+HLOOKUP(AI$7,'1. General Inputs'!$AW$10:$AY$12,ROWS('1. General Inputs'!$AU$10:$AU$12),0))+(CHOOSE(AI$7,'1. General Inputs'!$J$8,'1. General Inputs'!$L$8,'1. General Inputs'!$N$8)/12)*CHOOSE(AI$7,'2. Protocols'!$K36,'2. Protocols'!$L36,'2. Protocols'!$M36)+'3. ARV Substitutions'!AN62,0),"")</f>
        <v/>
      </c>
      <c r="AJ37" s="114" t="str">
        <f>IFERROR(MAX(AI37*(1+'1. General Inputs'!$AW$16+HLOOKUP(AJ$7,'1. General Inputs'!$AW$10:$AY$12,ROWS('1. General Inputs'!$AU$10:$AU$12),0))+(CHOOSE(AJ$7,'1. General Inputs'!$J$8,'1. General Inputs'!$L$8,'1. General Inputs'!$N$8)/12)*CHOOSE(AJ$7,'2. Protocols'!$K36,'2. Protocols'!$L36,'2. Protocols'!$M36)+'3. ARV Substitutions'!AO62,0),"")</f>
        <v/>
      </c>
      <c r="AK37" s="114" t="str">
        <f>IFERROR(MAX(AJ37*(1+'1. General Inputs'!$AW$16+HLOOKUP(AK$7,'1. General Inputs'!$AW$10:$AY$12,ROWS('1. General Inputs'!$AU$10:$AU$12),0))+(CHOOSE(AK$7,'1. General Inputs'!$J$8,'1. General Inputs'!$L$8,'1. General Inputs'!$N$8)/12)*CHOOSE(AK$7,'2. Protocols'!$K36,'2. Protocols'!$L36,'2. Protocols'!$M36)+'3. ARV Substitutions'!AP62,0),"")</f>
        <v/>
      </c>
      <c r="AL37" s="114" t="str">
        <f>IFERROR(MAX(AK37*(1+'1. General Inputs'!$AW$16+HLOOKUP(AL$7,'1. General Inputs'!$AW$10:$AY$12,ROWS('1. General Inputs'!$AU$10:$AU$12),0))+(CHOOSE(AL$7,'1. General Inputs'!$J$8,'1. General Inputs'!$L$8,'1. General Inputs'!$N$8)/12)*CHOOSE(AL$7,'2. Protocols'!$K36,'2. Protocols'!$L36,'2. Protocols'!$M36)+'3. ARV Substitutions'!AQ62,0),"")</f>
        <v/>
      </c>
      <c r="AM37" s="114" t="str">
        <f>IFERROR(MAX(AL37*(1+'1. General Inputs'!$AW$16+HLOOKUP(AM$7,'1. General Inputs'!$AW$10:$AY$12,ROWS('1. General Inputs'!$AU$10:$AU$12),0))+(CHOOSE(AM$7,'1. General Inputs'!$J$8,'1. General Inputs'!$L$8,'1. General Inputs'!$N$8)/12)*CHOOSE(AM$7,'2. Protocols'!$K36,'2. Protocols'!$L36,'2. Protocols'!$M36)+'3. ARV Substitutions'!AR62,0),"")</f>
        <v/>
      </c>
      <c r="AN37" s="114" t="str">
        <f>IFERROR(MAX(AM37*(1+'1. General Inputs'!$AW$16+HLOOKUP(AN$7,'1. General Inputs'!$AW$10:$AY$12,ROWS('1. General Inputs'!$AU$10:$AU$12),0))+(CHOOSE(AN$7,'1. General Inputs'!$J$8,'1. General Inputs'!$L$8,'1. General Inputs'!$N$8)/12)*CHOOSE(AN$7,'2. Protocols'!$K36,'2. Protocols'!$L36,'2. Protocols'!$M36)+'3. ARV Substitutions'!AS62,0),"")</f>
        <v/>
      </c>
      <c r="AO37" s="114" t="str">
        <f>IFERROR(MAX(AN37*(1+'1. General Inputs'!$AW$16+HLOOKUP(AO$7,'1. General Inputs'!$AW$10:$AY$12,ROWS('1. General Inputs'!$AU$10:$AU$12),0))+(CHOOSE(AO$7,'1. General Inputs'!$J$8,'1. General Inputs'!$L$8,'1. General Inputs'!$N$8)/12)*CHOOSE(AO$7,'2. Protocols'!$K36,'2. Protocols'!$L36,'2. Protocols'!$M36)+'3. ARV Substitutions'!AT62,0),"")</f>
        <v/>
      </c>
      <c r="AP37" s="114" t="str">
        <f>IFERROR(MAX(AO37*(1+'1. General Inputs'!$AW$16+HLOOKUP(AP$7,'1. General Inputs'!$AW$10:$AY$12,ROWS('1. General Inputs'!$AU$10:$AU$12),0))+(CHOOSE(AP$7,'1. General Inputs'!$J$8,'1. General Inputs'!$L$8,'1. General Inputs'!$N$8)/12)*CHOOSE(AP$7,'2. Protocols'!$K36,'2. Protocols'!$L36,'2. Protocols'!$M36)+'3. ARV Substitutions'!AU62,0),"")</f>
        <v/>
      </c>
      <c r="BZ37" s="88" t="e">
        <f t="shared" si="11"/>
        <v>#VALUE!</v>
      </c>
      <c r="CA37" s="88" t="e">
        <f t="shared" si="12"/>
        <v>#VALUE!</v>
      </c>
      <c r="CB37" s="88" t="e">
        <f t="shared" si="13"/>
        <v>#VALUE!</v>
      </c>
      <c r="CC37" s="88" t="e">
        <f t="shared" si="14"/>
        <v>#VALUE!</v>
      </c>
      <c r="CD37" s="88" t="e">
        <f t="shared" si="15"/>
        <v>#VALUE!</v>
      </c>
      <c r="CE37" s="88" t="e">
        <f t="shared" si="16"/>
        <v>#VALUE!</v>
      </c>
      <c r="CF37" s="88" t="e">
        <f t="shared" si="17"/>
        <v>#VALUE!</v>
      </c>
      <c r="CG37" s="88" t="e">
        <f t="shared" si="18"/>
        <v>#VALUE!</v>
      </c>
      <c r="CH37" s="88" t="e">
        <f t="shared" si="19"/>
        <v>#VALUE!</v>
      </c>
      <c r="CI37" s="88" t="e">
        <f t="shared" si="20"/>
        <v>#VALUE!</v>
      </c>
      <c r="CJ37" s="88" t="e">
        <f t="shared" si="21"/>
        <v>#VALUE!</v>
      </c>
      <c r="CK37" s="88" t="e">
        <f t="shared" si="22"/>
        <v>#VALUE!</v>
      </c>
      <c r="CL37" s="88" t="e">
        <f t="shared" si="23"/>
        <v>#VALUE!</v>
      </c>
      <c r="CM37" s="88" t="e">
        <f t="shared" si="24"/>
        <v>#VALUE!</v>
      </c>
      <c r="CN37" s="88" t="e">
        <f t="shared" si="25"/>
        <v>#VALUE!</v>
      </c>
      <c r="CO37" s="88" t="e">
        <f t="shared" si="26"/>
        <v>#VALUE!</v>
      </c>
      <c r="CP37" s="88" t="e">
        <f t="shared" si="27"/>
        <v>#VALUE!</v>
      </c>
      <c r="CQ37" s="88" t="e">
        <f t="shared" si="28"/>
        <v>#VALUE!</v>
      </c>
      <c r="CR37" s="88" t="e">
        <f t="shared" si="29"/>
        <v>#VALUE!</v>
      </c>
      <c r="CS37" s="88" t="e">
        <f t="shared" si="30"/>
        <v>#VALUE!</v>
      </c>
      <c r="CT37" s="88" t="e">
        <f t="shared" si="31"/>
        <v>#VALUE!</v>
      </c>
      <c r="CU37" s="88" t="e">
        <f t="shared" si="32"/>
        <v>#VALUE!</v>
      </c>
      <c r="CV37" s="88" t="e">
        <f t="shared" si="33"/>
        <v>#VALUE!</v>
      </c>
      <c r="CW37" s="88" t="e">
        <f t="shared" si="34"/>
        <v>#VALUE!</v>
      </c>
      <c r="CX37" s="88" t="e">
        <f t="shared" si="35"/>
        <v>#VALUE!</v>
      </c>
      <c r="CY37" s="88" t="e">
        <f t="shared" si="36"/>
        <v>#VALUE!</v>
      </c>
      <c r="CZ37" s="88" t="e">
        <f t="shared" si="37"/>
        <v>#VALUE!</v>
      </c>
      <c r="DA37" s="88" t="e">
        <f t="shared" si="38"/>
        <v>#VALUE!</v>
      </c>
      <c r="DB37" s="88" t="e">
        <f t="shared" si="39"/>
        <v>#VALUE!</v>
      </c>
      <c r="DC37" s="88" t="e">
        <f t="shared" si="40"/>
        <v>#VALUE!</v>
      </c>
      <c r="DD37" s="88" t="e">
        <f t="shared" si="41"/>
        <v>#VALUE!</v>
      </c>
      <c r="DE37" s="88" t="e">
        <f t="shared" si="42"/>
        <v>#VALUE!</v>
      </c>
      <c r="DF37" s="88" t="e">
        <f t="shared" si="43"/>
        <v>#VALUE!</v>
      </c>
      <c r="DG37" s="88" t="e">
        <f t="shared" si="44"/>
        <v>#VALUE!</v>
      </c>
      <c r="DH37" s="88" t="e">
        <f t="shared" si="45"/>
        <v>#VALUE!</v>
      </c>
      <c r="DI37" s="88" t="e">
        <f t="shared" si="46"/>
        <v>#VALUE!</v>
      </c>
      <c r="DK37" s="27" t="str">
        <f>CONCATENATE('2. Protocols'!C36, '2. Protocols'!D36, '2. Protocols'!E36)</f>
        <v>+</v>
      </c>
      <c r="DL37" s="27" t="str">
        <f>CONCATENATE('2. Protocols'!C36, '2. Protocols'!D36, '2. Protocols'!E36, '2. Protocols'!F36, '2. Protocols'!G36,)</f>
        <v>++</v>
      </c>
      <c r="DN37" s="38">
        <f>IF(AND(OR(ISBLANK(DN$9),DN$9=0)=FALSE,OR(DN$9='2. Protocols'!$C36,DN$9='2. Protocols'!$E36,DN$9='2. Protocols'!$G36)),1,0)*'4. Formulations'!$I36</f>
        <v>0</v>
      </c>
      <c r="DO37" s="38">
        <f>IF(AND(OR(ISBLANK(DO$9),DO$9=0)=FALSE,OR(DO$9='2. Protocols'!$C36,DO$9='2. Protocols'!$E36,DO$9='2. Protocols'!$G36)),1,0)*'4. Formulations'!$I36</f>
        <v>0</v>
      </c>
      <c r="DP37" s="38">
        <f>IF(AND(OR(ISBLANK(DP$9),DP$9=0)=FALSE,OR(DP$9='2. Protocols'!$C36,DP$9='2. Protocols'!$E36,DP$9='2. Protocols'!$G36)),1,0)*'4. Formulations'!$I36</f>
        <v>0</v>
      </c>
      <c r="DQ37" s="38">
        <f>IF(AND(OR(ISBLANK(DQ$9),DQ$9=0)=FALSE,OR(DQ$9='2. Protocols'!$C36,DQ$9='2. Protocols'!$E36,DQ$9='2. Protocols'!$G36)),1,0)*'4. Formulations'!$I36</f>
        <v>0</v>
      </c>
      <c r="DR37" s="38">
        <f>IF(AND(OR(ISBLANK(DR$9),DR$9=0)=FALSE,OR(DR$9='2. Protocols'!$C36,DR$9='2. Protocols'!$E36,DR$9='2. Protocols'!$G36)),1,0)*'4. Formulations'!$I36</f>
        <v>0</v>
      </c>
      <c r="DS37" s="38">
        <f>IF(AND(OR(ISBLANK(DS$9),DS$9=0)=FALSE,OR(DS$9='2. Protocols'!$C36,DS$9='2. Protocols'!$E36,DS$9='2. Protocols'!$G36)),1,0)*'4. Formulations'!$I36</f>
        <v>0</v>
      </c>
      <c r="DT37" s="38">
        <f>IF(AND(OR(ISBLANK(DT$9),DT$9=0)=FALSE,OR(DT$9='2. Protocols'!$C36,DT$9='2. Protocols'!$E36,DT$9='2. Protocols'!$G36)),1,0)*'4. Formulations'!$I36</f>
        <v>0</v>
      </c>
      <c r="DU37" s="38">
        <f>IF(AND(OR(ISBLANK(DU$9),DU$9=0)=FALSE,OR(DU$9='2. Protocols'!$C36,DU$9='2. Protocols'!$E36,DU$9='2. Protocols'!$G36)),1,0)*'4. Formulations'!$I36</f>
        <v>0</v>
      </c>
      <c r="DV37" s="38">
        <f>IF(AND(OR(ISBLANK(DV$9),DV$9=0)=FALSE,OR(DV$9='2. Protocols'!$C36,DV$9='2. Protocols'!$E36,DV$9='2. Protocols'!$G36)),1,0)*'4. Formulations'!$I36</f>
        <v>0</v>
      </c>
      <c r="DW37" s="38">
        <f>IF(AND(OR(ISBLANK(DW$9),DW$9=0)=FALSE,OR(DW$9='2. Protocols'!$C36,DW$9='2. Protocols'!$E36,DW$9='2. Protocols'!$G36)),1,0)*'4. Formulations'!$I36</f>
        <v>0</v>
      </c>
      <c r="DX37" s="38">
        <f>IF(AND(OR(ISBLANK(DX$9),DX$9=0)=FALSE,OR(DX$9='2. Protocols'!$C36,DX$9='2. Protocols'!$E36,DX$9='2. Protocols'!$G36)),1,0)*'4. Formulations'!$I36</f>
        <v>0</v>
      </c>
      <c r="DY37" s="38">
        <f>IF(AND(OR(ISBLANK(DY$9),DY$9=0)=FALSE,OR(DY$9='2. Protocols'!$C36,DY$9='2. Protocols'!$E36,DY$9='2. Protocols'!$G36)),1,0)*'4. Formulations'!$I36</f>
        <v>0</v>
      </c>
      <c r="DZ37" s="38">
        <f>IF(AND(OR(ISBLANK(DZ$9),DZ$9=0)=FALSE,OR(DZ$9='2. Protocols'!$C36,DZ$9='2. Protocols'!$E36,DZ$9='2. Protocols'!$G36)),1,0)*'4. Formulations'!$I36</f>
        <v>0</v>
      </c>
      <c r="EA37" s="38">
        <f>IF(AND(OR(ISBLANK(EA$9),EA$9=0)=FALSE,OR(EA$9='2. Protocols'!$C36,EA$9='2. Protocols'!$E36,EA$9='2. Protocols'!$G36)),1,0)*'4. Formulations'!$I36</f>
        <v>0</v>
      </c>
      <c r="EB37" s="38">
        <f>IF(AND(OR(ISBLANK(EB$9),EB$9=0)=FALSE,OR(EB$9='2. Protocols'!$C36,EB$9='2. Protocols'!$E36,EB$9='2. Protocols'!$G36)),1,0)*'4. Formulations'!$I36</f>
        <v>0</v>
      </c>
      <c r="EC37" s="38">
        <f>IF(AND(OR(ISBLANK(EC$9),EC$9=0)=FALSE,OR(EC$9='2. Protocols'!$C36,EC$9='2. Protocols'!$E36,EC$9='2. Protocols'!$G36)),1,0)*'4. Formulations'!$I36</f>
        <v>0</v>
      </c>
      <c r="ED37" s="38">
        <f>IF(AND(OR(ISBLANK(ED$9),ED$9=0)=FALSE,OR(ED$9='2. Protocols'!$C36,ED$9='2. Protocols'!$E36,ED$9='2. Protocols'!$G36)),1,0)*'4. Formulations'!$I36</f>
        <v>0</v>
      </c>
      <c r="EE37" s="38">
        <f>IF(AND(OR(ISBLANK(EE$9),EE$9=0)=FALSE,OR(EE$9='2. Protocols'!$C36,EE$9='2. Protocols'!$E36,EE$9='2. Protocols'!$G36)),1,0)*'4. Formulations'!$I36</f>
        <v>0</v>
      </c>
      <c r="EF37" s="38">
        <f>IF(AND(OR(ISBLANK(EF$9),EF$9=0)=FALSE,OR(EF$9='2. Protocols'!$C36,EF$9='2. Protocols'!$E36,EF$9='2. Protocols'!$G36)),1,0)*'4. Formulations'!$I36</f>
        <v>0</v>
      </c>
      <c r="EG37" s="38">
        <f>IF(AND(OR(ISBLANK(EG$9),EG$9=0)=FALSE,OR(EG$9='2. Protocols'!$C36,EG$9='2. Protocols'!$E36,EG$9='2. Protocols'!$G36)),1,0)*'4. Formulations'!$I36</f>
        <v>0</v>
      </c>
      <c r="EH37" s="38">
        <f>IF(AND(OR(ISBLANK(EH$9),EH$9=0)=FALSE,OR(EH$9='2. Protocols'!$C36,EH$9='2. Protocols'!$E36,EH$9='2. Protocols'!$G36)),1,0)*'4. Formulations'!$I36</f>
        <v>0</v>
      </c>
      <c r="EI37" s="38">
        <f>IF(AND(OR(ISBLANK(EI$9),EI$9=0)=FALSE,OR(EI$9='2. Protocols'!$C36,EI$9='2. Protocols'!$E36,EI$9='2. Protocols'!$G36)),1,0)*'4. Formulations'!$I36</f>
        <v>0</v>
      </c>
      <c r="EK37" s="38">
        <f>IF(AND(OR(ISBLANK(EK$9),EK$9=0)=FALSE,EK$9=$DK37),1,0)*'4. Formulations'!$J36</f>
        <v>0</v>
      </c>
      <c r="EL37" s="38">
        <f>IF(AND(OR(ISBLANK(EL$9),EL$9=0)=FALSE,EL$9=$DK37),1,0)*'4. Formulations'!$J36</f>
        <v>0</v>
      </c>
      <c r="EM37" s="38">
        <f>IF(AND(OR(ISBLANK(EM$9),EM$9=0)=FALSE,EM$9=$DK37),1,0)*'4. Formulations'!$J36</f>
        <v>0</v>
      </c>
      <c r="EN37" s="38">
        <f>IF(AND(OR(ISBLANK(EN$9),EN$9=0)=FALSE,EN$9=$DK37),1,0)*'4. Formulations'!$J36</f>
        <v>0</v>
      </c>
      <c r="EO37" s="38">
        <f>IF(AND(OR(ISBLANK(EO$9),EO$9=0)=FALSE,EO$9=$DK37),1,0)*'4. Formulations'!$J36</f>
        <v>0</v>
      </c>
      <c r="EP37" s="38">
        <f>IF(AND(OR(ISBLANK(EP$9),EP$9=0)=FALSE,EP$9=$DK37),1,0)*'4. Formulations'!$J36</f>
        <v>0</v>
      </c>
      <c r="EQ37" s="38">
        <f>IF(AND(OR(ISBLANK(EQ$9),EQ$9=0)=FALSE,EQ$9=$DK37),1,0)*'4. Formulations'!$J36</f>
        <v>0</v>
      </c>
      <c r="ER37" s="38">
        <f>IF(AND(OR(ISBLANK(ER$9),ER$9=0)=FALSE,ER$9=$DK37),1,0)*'4. Formulations'!$J36</f>
        <v>0</v>
      </c>
      <c r="ES37" s="38">
        <f>IF(AND(OR(ISBLANK(ES$9),ES$9=0)=FALSE,ES$9=$DK37),1,0)*'4. Formulations'!$J36</f>
        <v>0</v>
      </c>
      <c r="ET37" s="38">
        <f>IF(AND(OR(ISBLANK(ET$9),ET$9=0)=FALSE,ET$9=$DK37),1,0)*'4. Formulations'!$J36</f>
        <v>0</v>
      </c>
      <c r="EU37" s="38">
        <f>IF(AND(OR(ISBLANK(EU$9),EU$9=0)=FALSE,EU$9=$DK37),1,0)*'4. Formulations'!$J36</f>
        <v>0</v>
      </c>
      <c r="EV37" s="38">
        <f>IF(AND(OR(ISBLANK(EV$9),EV$9=0)=FALSE,EV$9=$DK37),1,0)*'4. Formulations'!$J36</f>
        <v>0</v>
      </c>
      <c r="EW37" s="38">
        <f>IF(AND(OR(ISBLANK(EW$9),EW$9=0)=FALSE,EW$9=$DK37),1,0)*'4. Formulations'!$J36</f>
        <v>0</v>
      </c>
      <c r="EY37" s="38">
        <f>IF(AND(OR(ISBLANK(EY$9),EY$9=0)=FALSE,SUM($EK37:$EW37)&gt;0,EY$9='2. Protocols'!$G36),1,0)*'4. Formulations'!$J36</f>
        <v>0</v>
      </c>
      <c r="EZ37" s="38">
        <f>IF(AND(OR(ISBLANK(EZ$9),EZ$9=0)=FALSE,SUM($EK37:$EW37)&gt;0,EZ$9='2. Protocols'!$G36),1,0)*'4. Formulations'!$J36</f>
        <v>0</v>
      </c>
      <c r="FA37" s="38">
        <f>IF(AND(OR(ISBLANK(FA$9),FA$9=0)=FALSE,SUM($EK37:$EW37)&gt;0,FA$9='2. Protocols'!$G36),1,0)*'4. Formulations'!$J36</f>
        <v>0</v>
      </c>
      <c r="FB37" s="38">
        <f>IF(AND(OR(ISBLANK(FB$9),FB$9=0)=FALSE,SUM($EK37:$EW37)&gt;0,FB$9='2. Protocols'!$G36),1,0)*'4. Formulations'!$J36</f>
        <v>0</v>
      </c>
      <c r="FC37" s="38">
        <f>IF(AND(OR(ISBLANK(FC$9),FC$9=0)=FALSE,SUM($EK37:$EW37)&gt;0,FC$9='2. Protocols'!$G36),1,0)*'4. Formulations'!$J36</f>
        <v>0</v>
      </c>
      <c r="FD37" s="38">
        <f>IF(AND(OR(ISBLANK(FD$9),FD$9=0)=FALSE,SUM($EK37:$EW37)&gt;0,FD$9='2. Protocols'!$G36),1,0)*'4. Formulations'!$J36</f>
        <v>0</v>
      </c>
      <c r="FE37" s="38">
        <f>IF(AND(OR(ISBLANK(FE$9),FE$9=0)=FALSE,SUM($EK37:$EW37)&gt;0,FE$9='2. Protocols'!$G36),1,0)*'4. Formulations'!$J36</f>
        <v>0</v>
      </c>
      <c r="FF37" s="38">
        <f>IF(AND(OR(ISBLANK(FF$9),FF$9=0)=FALSE,SUM($EK37:$EW37)&gt;0,FF$9='2. Protocols'!$G36),1,0)*'4. Formulations'!$J36</f>
        <v>0</v>
      </c>
      <c r="FG37" s="38">
        <f>IF(AND(OR(ISBLANK(FG$9),FG$9=0)=FALSE,SUM($EK37:$EW37)&gt;0,FG$9='2. Protocols'!$G36),1,0)*'4. Formulations'!$J36</f>
        <v>0</v>
      </c>
      <c r="FH37" s="38">
        <f>IF(AND(OR(ISBLANK(FH$9),FH$9=0)=FALSE,SUM($EK37:$EW37)&gt;0,FH$9='2. Protocols'!$G36),1,0)*'4. Formulations'!$J36</f>
        <v>0</v>
      </c>
      <c r="FI37" s="38">
        <f>IF(AND(OR(ISBLANK(FI$9),FI$9=0)=FALSE,SUM($EK37:$EW37)&gt;0,FI$9='2. Protocols'!$G36),1,0)*'4. Formulations'!$J36</f>
        <v>0</v>
      </c>
      <c r="FJ37" s="38">
        <f>IF(AND(OR(ISBLANK(FJ$9),FJ$9=0)=FALSE,SUM($EK37:$EW37)&gt;0,FJ$9='2. Protocols'!$G36),1,0)*'4. Formulations'!$J36</f>
        <v>0</v>
      </c>
      <c r="FK37" s="38">
        <f>IF(AND(OR(ISBLANK(FK$9),FK$9=0)=FALSE,SUM($EK37:$EW37)&gt;0,FK$9='2. Protocols'!$G36),1,0)*'4. Formulations'!$J36</f>
        <v>0</v>
      </c>
      <c r="FL37" s="38">
        <f>IF(AND(OR(ISBLANK(FL$9),FL$9=0)=FALSE,SUM($EK37:$EW37)&gt;0,FL$9='2. Protocols'!$G36),1,0)*'4. Formulations'!$J36</f>
        <v>0</v>
      </c>
      <c r="FM37" s="38">
        <f>IF(AND(OR(ISBLANK(FM$9),FM$9=0)=FALSE,SUM($EK37:$EW37)&gt;0,FM$9='2. Protocols'!$G36),1,0)*'4. Formulations'!$J36</f>
        <v>0</v>
      </c>
      <c r="FN37" s="38">
        <f>IF(AND(OR(ISBLANK(FN$9),FN$9=0)=FALSE,SUM($EK37:$EW37)&gt;0,FN$9='2. Protocols'!$G36),1,0)*'4. Formulations'!$J36</f>
        <v>0</v>
      </c>
      <c r="FO37" s="38">
        <f>IF(AND(OR(ISBLANK(FO$9),FO$9=0)=FALSE,SUM($EK37:$EW37)&gt;0,FO$9='2. Protocols'!$G36),1,0)*'4. Formulations'!$J36</f>
        <v>0</v>
      </c>
      <c r="FP37" s="38">
        <f>IF(AND(OR(ISBLANK(FP$9),FP$9=0)=FALSE,SUM($EK37:$EW37)&gt;0,FP$9='2. Protocols'!$G36),1,0)*'4. Formulations'!$J36</f>
        <v>0</v>
      </c>
      <c r="FQ37" s="38">
        <f>IF(AND(OR(ISBLANK(FQ$9),FQ$9=0)=FALSE,SUM($EK37:$EW37)&gt;0,FQ$9='2. Protocols'!$G36),1,0)*'4. Formulations'!$J36</f>
        <v>0</v>
      </c>
      <c r="FR37" s="38">
        <f>IF(AND(OR(ISBLANK(FR$9),FR$9=0)=FALSE,SUM($EK37:$EW37)&gt;0,FR$9='2. Protocols'!$G36),1,0)*'4. Formulations'!$J36</f>
        <v>0</v>
      </c>
      <c r="FS37" s="38">
        <f>IF(AND(OR(ISBLANK(FS$9),FS$9=0)=FALSE,SUM($EK37:$EW37)&gt;0,FS$9='2. Protocols'!$G36),1,0)*'4. Formulations'!$J36</f>
        <v>0</v>
      </c>
      <c r="FT37" s="38">
        <f>IF(AND(OR(ISBLANK(FT$9),FT$9=0)=FALSE,SUM($EK37:$EW37)&gt;0,FT$9='2. Protocols'!$G36),1,0)*'4. Formulations'!$J36</f>
        <v>0</v>
      </c>
      <c r="FV37" s="38">
        <f>IF(AND(OR(ISBLANK(EY$9),EY$9=0)=FALSE,FV$9=$DL37),1,0)*'4. Formulations'!$K36</f>
        <v>0</v>
      </c>
      <c r="FW37" s="38">
        <f>IF(AND(OR(ISBLANK(EZ$9),EZ$9=0)=FALSE,FW$9=$DL37),1,0)*'4. Formulations'!$K36</f>
        <v>0</v>
      </c>
      <c r="FX37" s="38">
        <f>IF(AND(OR(ISBLANK(FA$9),FA$9=0)=FALSE,FX$9=$DL37),1,0)*'4. Formulations'!$K36</f>
        <v>0</v>
      </c>
      <c r="FY37" s="38">
        <f>IF(AND(OR(ISBLANK(FB$9),FB$9=0)=FALSE,FY$9=$DL37),1,0)*'4. Formulations'!$K36</f>
        <v>0</v>
      </c>
      <c r="FZ37" s="38">
        <f>IF(AND(OR(ISBLANK(FC$9),FC$9=0)=FALSE,FZ$9=$DL37),1,0)*'4. Formulations'!$K36</f>
        <v>0</v>
      </c>
      <c r="GA37" s="38">
        <f>IF(AND(OR(ISBLANK(FD$9),FD$9=0)=FALSE,GA$9=$DL37),1,0)*'4. Formulations'!$K36</f>
        <v>0</v>
      </c>
      <c r="GB37" s="38">
        <f>IF(AND(OR(ISBLANK(FE$9),FE$9=0)=FALSE,GB$9=$DL37),1,0)*'4. Formulations'!$K36</f>
        <v>0</v>
      </c>
      <c r="GC37" s="38">
        <f>IF(AND(OR(ISBLANK(FF$9),FF$9=0)=FALSE,GC$9=$DL37),1,0)*'4. Formulations'!$K36</f>
        <v>0</v>
      </c>
      <c r="GD37" s="38">
        <f>IF(AND(OR(ISBLANK(FG$9),FG$9=0)=FALSE,GD$9=$DL37),1,0)*'4. Formulations'!$K36</f>
        <v>0</v>
      </c>
      <c r="GE37" s="38">
        <f>IF(AND(OR(ISBLANK(FH$9),FH$9=0)=FALSE,GE$9=$DL37),1,0)*'4. Formulations'!$K36</f>
        <v>0</v>
      </c>
      <c r="GF37" s="38">
        <f>IF(AND(OR(ISBLANK(FI$9),FI$9=0)=FALSE,GF$9=$DL37),1,0)*'4. Formulations'!$K36</f>
        <v>0</v>
      </c>
      <c r="GG37" s="38">
        <f>IF(AND(OR(ISBLANK(FJ$9),FJ$9=0)=FALSE,GG$9=$DL37),1,0)*'4. Formulations'!$K36</f>
        <v>0</v>
      </c>
      <c r="GH37" s="38">
        <f>IF(AND(OR(ISBLANK(FK$9),FK$9=0)=FALSE,GH$9=$DL37),1,0)*'4. Formulations'!$K36</f>
        <v>0</v>
      </c>
      <c r="GI37" s="38">
        <f>IF(AND(OR(ISBLANK(FL$9),FL$9=0)=FALSE,GI$9=$DL37),1,0)*'4. Formulations'!$K36</f>
        <v>0</v>
      </c>
      <c r="GJ37" s="38">
        <f>IF(AND(OR(ISBLANK(FM$9),FM$9=0)=FALSE,GJ$9=$DL37),1,0)*'4. Formulations'!$K36</f>
        <v>0</v>
      </c>
      <c r="GL37" s="38">
        <f>IF(AND(OR(ISBLANK(GL$9),GL$9=0)=FALSE,OR(GL$9='2. Protocols'!$C36,GL$9='2. Protocols'!$E36,GL$9='2. Protocols'!$G36)),1,0)*'4. Formulations'!$L36</f>
        <v>0</v>
      </c>
      <c r="GM37" s="38">
        <f>IF(AND(OR(ISBLANK(GM$9),GM$9=0)=FALSE,OR(GM$9='2. Protocols'!$C36,GM$9='2. Protocols'!$E36,GM$9='2. Protocols'!$G36)),1,0)*'4. Formulations'!$L36</f>
        <v>0</v>
      </c>
      <c r="GN37" s="38">
        <f>IF(AND(OR(ISBLANK(GN$9),GN$9=0)=FALSE,OR(GN$9='2. Protocols'!$C36,GN$9='2. Protocols'!$E36,GN$9='2. Protocols'!$G36)),1,0)*'4. Formulations'!$L36</f>
        <v>0</v>
      </c>
      <c r="GO37" s="38">
        <f>IF(AND(OR(ISBLANK(GO$9),GO$9=0)=FALSE,OR(GO$9='2. Protocols'!$C36,GO$9='2. Protocols'!$E36,GO$9='2. Protocols'!$G36)),1,0)*'4. Formulations'!$L36</f>
        <v>0</v>
      </c>
      <c r="GP37" s="38">
        <f>IF(AND(OR(ISBLANK(GP$9),GP$9=0)=FALSE,OR(GP$9='2. Protocols'!$C36,GP$9='2. Protocols'!$E36,GP$9='2. Protocols'!$G36)),1,0)*'4. Formulations'!$L36</f>
        <v>0</v>
      </c>
      <c r="GQ37" s="38">
        <f>IF(AND(OR(ISBLANK(GQ$9),GQ$9=0)=FALSE,OR(GQ$9='2. Protocols'!$C36,GQ$9='2. Protocols'!$E36,GQ$9='2. Protocols'!$G36)),1,0)*'4. Formulations'!$L36</f>
        <v>0</v>
      </c>
      <c r="GR37" s="38">
        <f>IF(AND(OR(ISBLANK(GR$9),GR$9=0)=FALSE,OR(GR$9='2. Protocols'!$C36,GR$9='2. Protocols'!$E36,GR$9='2. Protocols'!$G36)),1,0)*'4. Formulations'!$L36</f>
        <v>0</v>
      </c>
      <c r="GS37" s="38">
        <f>IF(AND(OR(ISBLANK(GS$9),GS$9=0)=FALSE,OR(GS$9='2. Protocols'!$C36,GS$9='2. Protocols'!$E36,GS$9='2. Protocols'!$G36)),1,0)*'4. Formulations'!$L36</f>
        <v>0</v>
      </c>
      <c r="GT37" s="38">
        <f>IF(AND(OR(ISBLANK(GT$9),GT$9=0)=FALSE,OR(GT$9='2. Protocols'!$C36,GT$9='2. Protocols'!$E36,GT$9='2. Protocols'!$G36)),1,0)*'4. Formulations'!$L36</f>
        <v>0</v>
      </c>
      <c r="GU37" s="38">
        <f>IF(AND(OR(ISBLANK(GU$9),GU$9=0)=FALSE,OR(GU$9='2. Protocols'!$C36,GU$9='2. Protocols'!$E36,GU$9='2. Protocols'!$G36)),1,0)*'4. Formulations'!$L36</f>
        <v>0</v>
      </c>
      <c r="GV37" s="38">
        <f>IF(AND(OR(ISBLANK(GV$9),GV$9=0)=FALSE,OR(GV$9='2. Protocols'!$C36,GV$9='2. Protocols'!$E36,GV$9='2. Protocols'!$G36)),1,0)*'4. Formulations'!$L36</f>
        <v>0</v>
      </c>
      <c r="GW37" s="38">
        <f>IF(AND(OR(ISBLANK(GW$9),GW$9=0)=FALSE,OR(GW$9='2. Protocols'!$C36,GW$9='2. Protocols'!$E36,GW$9='2. Protocols'!$G36)),1,0)*'4. Formulations'!$L36</f>
        <v>0</v>
      </c>
      <c r="GX37" s="38">
        <f>IF(AND(OR(ISBLANK(GX$9),GX$9=0)=FALSE,OR(GX$9='2. Protocols'!$C36,GX$9='2. Protocols'!$E36,GX$9='2. Protocols'!$G36)),1,0)*'4. Formulations'!$L36</f>
        <v>0</v>
      </c>
      <c r="GY37" s="38">
        <f>IF(AND(OR(ISBLANK(GY$9),GY$9=0)=FALSE,OR(GY$9='2. Protocols'!$C36,GY$9='2. Protocols'!$E36,GY$9='2. Protocols'!$G36)),1,0)*'4. Formulations'!$L36</f>
        <v>0</v>
      </c>
      <c r="GZ37" s="38">
        <f>IF(AND(OR(ISBLANK(GZ$9),GZ$9=0)=FALSE,OR(GZ$9='2. Protocols'!$C36,GZ$9='2. Protocols'!$E36,GZ$9='2. Protocols'!$G36)),1,0)*'4. Formulations'!$L36</f>
        <v>0</v>
      </c>
      <c r="HA37" s="38">
        <f>IF(AND(OR(ISBLANK(HA$9),HA$9=0)=FALSE,OR(HA$9='2. Protocols'!$C36,HA$9='2. Protocols'!$E36,HA$9='2. Protocols'!$G36)),1,0)*'4. Formulations'!$L36</f>
        <v>0</v>
      </c>
      <c r="HB37" s="38">
        <f>IF(AND(OR(ISBLANK(HB$9),HB$9=0)=FALSE,OR(HB$9='2. Protocols'!$C36,HB$9='2. Protocols'!$E36,HB$9='2. Protocols'!$G36)),1,0)*'4. Formulations'!$L36</f>
        <v>0</v>
      </c>
      <c r="HC37" s="38">
        <f>IF(AND(OR(ISBLANK(HC$9),HC$9=0)=FALSE,OR(HC$9='2. Protocols'!$C36,HC$9='2. Protocols'!$E36,HC$9='2. Protocols'!$G36)),1,0)*'4. Formulations'!$L36</f>
        <v>0</v>
      </c>
      <c r="HD37" s="38">
        <f>IF(AND(OR(ISBLANK(HD$9),HD$9=0)=FALSE,OR(HD$9='2. Protocols'!$C36,HD$9='2. Protocols'!$E36,HD$9='2. Protocols'!$G36)),1,0)*'4. Formulations'!$L36</f>
        <v>0</v>
      </c>
      <c r="HE37" s="38">
        <f>IF(AND(OR(ISBLANK(HE$9),HE$9=0)=FALSE,OR(HE$9='2. Protocols'!$C36,HE$9='2. Protocols'!$E36,HE$9='2. Protocols'!$G36)),1,0)*'4. Formulations'!$L36</f>
        <v>0</v>
      </c>
      <c r="HF37" s="38">
        <f>IF(AND(OR(ISBLANK(HF$9),HF$9=0)=FALSE,OR(HF$9='2. Protocols'!$C36,HF$9='2. Protocols'!$E36,HF$9='2. Protocols'!$G36)),1,0)*'4. Formulations'!$L36</f>
        <v>0</v>
      </c>
      <c r="HG37" s="38">
        <f>IF(AND(OR(ISBLANK(HG$9),HG$9=0)=FALSE,OR(HG$9='2. Protocols'!$C36,HG$9='2. Protocols'!$E36,HG$9='2. Protocols'!$G36)),1,0)*'4. Formulations'!$L36</f>
        <v>0</v>
      </c>
      <c r="HI37" s="38">
        <f>IF(AND(OR(ISBLANK(HI$9),HI$9=0)=FALSE,HI$9=$DK37),1,0)*'4. Formulations'!$M36</f>
        <v>0</v>
      </c>
      <c r="HJ37" s="38">
        <f>IF(AND(OR(ISBLANK(HJ$9),HJ$9=0)=FALSE,HJ$9=$DK37),1,0)*'4. Formulations'!$M36</f>
        <v>0</v>
      </c>
      <c r="HK37" s="38">
        <f>IF(AND(OR(ISBLANK(HK$9),HK$9=0)=FALSE,HK$9=$DK37),1,0)*'4. Formulations'!$M36</f>
        <v>0</v>
      </c>
      <c r="HL37" s="38">
        <f>IF(AND(OR(ISBLANK(HL$9),HL$9=0)=FALSE,HL$9=$DK37),1,0)*'4. Formulations'!$M36</f>
        <v>0</v>
      </c>
      <c r="HM37" s="38">
        <f>IF(AND(OR(ISBLANK(HM$9),HM$9=0)=FALSE,HM$9=$DK37),1,0)*'4. Formulations'!$M36</f>
        <v>0</v>
      </c>
      <c r="HN37" s="38">
        <f>IF(AND(OR(ISBLANK(HN$9),HN$9=0)=FALSE,HN$9=$DK37),1,0)*'4. Formulations'!$M36</f>
        <v>0</v>
      </c>
      <c r="HO37" s="38">
        <f>IF(AND(OR(ISBLANK(HO$9),HO$9=0)=FALSE,HO$9=$DK37),1,0)*'4. Formulations'!$M36</f>
        <v>0</v>
      </c>
      <c r="HP37" s="38">
        <f>IF(AND(OR(ISBLANK(HP$9),HP$9=0)=FALSE,HP$9=$DK37),1,0)*'4. Formulations'!$M36</f>
        <v>0</v>
      </c>
      <c r="HQ37" s="38">
        <f>IF(AND(OR(ISBLANK(HQ$9),HQ$9=0)=FALSE,HQ$9=$DK37),1,0)*'4. Formulations'!$M36</f>
        <v>0</v>
      </c>
      <c r="HR37" s="38">
        <f>IF(AND(OR(ISBLANK(HR$9),HR$9=0)=FALSE,HR$9=$DK37),1,0)*'4. Formulations'!$M36</f>
        <v>0</v>
      </c>
      <c r="HS37" s="38">
        <f>IF(AND(OR(ISBLANK(HS$9),HS$9=0)=FALSE,HS$9=$DK37),1,0)*'4. Formulations'!$M36</f>
        <v>0</v>
      </c>
      <c r="HT37" s="38">
        <f>IF(AND(OR(ISBLANK(HT$9),HT$9=0)=FALSE,HT$9=$DK37),1,0)*'4. Formulations'!$M36</f>
        <v>0</v>
      </c>
      <c r="HU37" s="38">
        <f>IF(AND(OR(ISBLANK(HU$9),HU$9=0)=FALSE,HU$9=$DK37),1,0)*'4. Formulations'!$M36</f>
        <v>0</v>
      </c>
      <c r="HW37" s="38">
        <f>IF(AND(OR(ISBLANK(HW$9),HW$9=0)=FALSE,SUM($HI37:$HU37)&gt;0,HW$9='2. Protocols'!$G36),1,0)*'4. Formulations'!$M36</f>
        <v>0</v>
      </c>
      <c r="HX37" s="38">
        <f>IF(AND(OR(ISBLANK(HX$9),HX$9=0)=FALSE,SUM($HI37:$HU37)&gt;0,HX$9='2. Protocols'!$G36),1,0)*'4. Formulations'!$M36</f>
        <v>0</v>
      </c>
      <c r="HY37" s="38">
        <f>IF(AND(OR(ISBLANK(HY$9),HY$9=0)=FALSE,SUM($HI37:$HU37)&gt;0,HY$9='2. Protocols'!$G36),1,0)*'4. Formulations'!$M36</f>
        <v>0</v>
      </c>
      <c r="HZ37" s="38">
        <f>IF(AND(OR(ISBLANK(HZ$9),HZ$9=0)=FALSE,SUM($HI37:$HU37)&gt;0,HZ$9='2. Protocols'!$G36),1,0)*'4. Formulations'!$M36</f>
        <v>0</v>
      </c>
      <c r="IA37" s="38">
        <f>IF(AND(OR(ISBLANK(IA$9),IA$9=0)=FALSE,SUM($HI37:$HU37)&gt;0,IA$9='2. Protocols'!$G36),1,0)*'4. Formulations'!$M36</f>
        <v>0</v>
      </c>
      <c r="IB37" s="38">
        <f>IF(AND(OR(ISBLANK(IB$9),IB$9=0)=FALSE,SUM($HI37:$HU37)&gt;0,IB$9='2. Protocols'!$G36),1,0)*'4. Formulations'!$M36</f>
        <v>0</v>
      </c>
      <c r="IC37" s="38">
        <f>IF(AND(OR(ISBLANK(IC$9),IC$9=0)=FALSE,SUM($HI37:$HU37)&gt;0,IC$9='2. Protocols'!$G36),1,0)*'4. Formulations'!$M36</f>
        <v>0</v>
      </c>
      <c r="ID37" s="38">
        <f>IF(AND(OR(ISBLANK(ID$9),ID$9=0)=FALSE,SUM($HI37:$HU37)&gt;0,ID$9='2. Protocols'!$G36),1,0)*'4. Formulations'!$M36</f>
        <v>0</v>
      </c>
      <c r="IE37" s="38">
        <f>IF(AND(OR(ISBLANK(IE$9),IE$9=0)=FALSE,SUM($HI37:$HU37)&gt;0,IE$9='2. Protocols'!$G36),1,0)*'4. Formulations'!$M36</f>
        <v>0</v>
      </c>
      <c r="IF37" s="38">
        <f>IF(AND(OR(ISBLANK(IF$9),IF$9=0)=FALSE,SUM($HI37:$HU37)&gt;0,IF$9='2. Protocols'!$G36),1,0)*'4. Formulations'!$M36</f>
        <v>0</v>
      </c>
      <c r="IG37" s="38">
        <f>IF(AND(OR(ISBLANK(IG$9),IG$9=0)=FALSE,SUM($HI37:$HU37)&gt;0,IG$9='2. Protocols'!$G36),1,0)*'4. Formulations'!$M36</f>
        <v>0</v>
      </c>
      <c r="IH37" s="38">
        <f>IF(AND(OR(ISBLANK(IH$9),IH$9=0)=FALSE,SUM($HI37:$HU37)&gt;0,IH$9='2. Protocols'!$G36),1,0)*'4. Formulations'!$M36</f>
        <v>0</v>
      </c>
      <c r="II37" s="38">
        <f>IF(AND(OR(ISBLANK(II$9),II$9=0)=FALSE,SUM($HI37:$HU37)&gt;0,II$9='2. Protocols'!$G36),1,0)*'4. Formulations'!$M36</f>
        <v>0</v>
      </c>
      <c r="IJ37" s="38">
        <f>IF(AND(OR(ISBLANK(IJ$9),IJ$9=0)=FALSE,SUM($HI37:$HU37)&gt;0,IJ$9='2. Protocols'!$G36),1,0)*'4. Formulations'!$M36</f>
        <v>0</v>
      </c>
      <c r="IK37" s="38">
        <f>IF(AND(OR(ISBLANK(IK$9),IK$9=0)=FALSE,SUM($HI37:$HU37)&gt;0,IK$9='2. Protocols'!$G36),1,0)*'4. Formulations'!$M36</f>
        <v>0</v>
      </c>
      <c r="IL37" s="38">
        <f>IF(AND(OR(ISBLANK(IL$9),IL$9=0)=FALSE,SUM($HI37:$HU37)&gt;0,IL$9='2. Protocols'!$G36),1,0)*'4. Formulations'!$M36</f>
        <v>0</v>
      </c>
      <c r="IM37" s="38">
        <f>IF(AND(OR(ISBLANK(IM$9),IM$9=0)=FALSE,SUM($HI37:$HU37)&gt;0,IM$9='2. Protocols'!$G36),1,0)*'4. Formulations'!$M36</f>
        <v>0</v>
      </c>
      <c r="IN37" s="38">
        <f>IF(AND(OR(ISBLANK(IN$9),IN$9=0)=FALSE,SUM($HI37:$HU37)&gt;0,IN$9='2. Protocols'!$G36),1,0)*'4. Formulations'!$M36</f>
        <v>0</v>
      </c>
      <c r="IO37" s="38">
        <f>IF(AND(OR(ISBLANK(IO$9),IO$9=0)=FALSE,SUM($HI37:$HU37)&gt;0,IO$9='2. Protocols'!$G36),1,0)*'4. Formulations'!$M36</f>
        <v>0</v>
      </c>
      <c r="IP37" s="38">
        <f>IF(AND(OR(ISBLANK(IP$9),IP$9=0)=FALSE,SUM($HI37:$HU37)&gt;0,IP$9='2. Protocols'!$G36),1,0)*'4. Formulations'!$M36</f>
        <v>0</v>
      </c>
      <c r="IQ37" s="38">
        <f>IF(AND(OR(ISBLANK(IQ$9),IQ$9=0)=FALSE,SUM($HI37:$HU37)&gt;0,IQ$9='2. Protocols'!$G36),1,0)*'4. Formulations'!$M36</f>
        <v>0</v>
      </c>
      <c r="IR37" s="38">
        <f>IF(AND(OR(ISBLANK(IR$9),IR$9=0)=FALSE,SUM($HI37:$HU37)&gt;0,IR$9='2. Protocols'!$G36),1,0)*'4. Formulations'!$M36</f>
        <v>0</v>
      </c>
      <c r="IT37" s="38">
        <f>IF(AND(OR(ISBLANK(IT$9),IT$9=0)=FALSE,IT$9=$DL37),1,0)*'4. Formulations'!$N36</f>
        <v>0</v>
      </c>
      <c r="IU37" s="38">
        <f>IF(AND(OR(ISBLANK(IU$9),IU$9=0)=FALSE,IU$9=$DL37),1,0)*'4. Formulations'!$N36</f>
        <v>0</v>
      </c>
      <c r="IV37" s="38">
        <f>IF(AND(OR(ISBLANK(IV$9),IV$9=0)=FALSE,IV$9=$DL37),1,0)*'4. Formulations'!$N36</f>
        <v>0</v>
      </c>
      <c r="IW37" s="38">
        <f>IF(AND(OR(ISBLANK(IW$9),IW$9=0)=FALSE,IW$9=$DL37),1,0)*'4. Formulations'!$N36</f>
        <v>0</v>
      </c>
      <c r="IX37" s="38">
        <f>IF(AND(OR(ISBLANK(IX$9),IX$9=0)=FALSE,IX$9=$DL37),1,0)*'4. Formulations'!$N36</f>
        <v>0</v>
      </c>
      <c r="IY37" s="38">
        <f>IF(AND(OR(ISBLANK(IY$9),IY$9=0)=FALSE,IY$9=$DL37),1,0)*'4. Formulations'!$N36</f>
        <v>0</v>
      </c>
      <c r="IZ37" s="38">
        <f>IF(AND(OR(ISBLANK(IZ$9),IZ$9=0)=FALSE,IZ$9=$DL37),1,0)*'4. Formulations'!$N36</f>
        <v>0</v>
      </c>
      <c r="JA37" s="38">
        <f>IF(AND(OR(ISBLANK(JA$9),JA$9=0)=FALSE,JA$9=$DL37),1,0)*'4. Formulations'!$N36</f>
        <v>0</v>
      </c>
      <c r="JB37" s="38">
        <f>IF(AND(OR(ISBLANK(JB$9),JB$9=0)=FALSE,JB$9=$DL37),1,0)*'4. Formulations'!$N36</f>
        <v>0</v>
      </c>
      <c r="JC37" s="38">
        <f>IF(AND(OR(ISBLANK(JC$9),JC$9=0)=FALSE,JC$9=$DL37),1,0)*'4. Formulations'!$N36</f>
        <v>0</v>
      </c>
      <c r="JD37" s="38">
        <f>IF(AND(OR(ISBLANK(JD$9),JD$9=0)=FALSE,JD$9=$DL37),1,0)*'4. Formulations'!$N36</f>
        <v>0</v>
      </c>
      <c r="JE37" s="38">
        <f>IF(AND(OR(ISBLANK(JE$9),JE$9=0)=FALSE,JE$9=$DL37),1,0)*'4. Formulations'!$N36</f>
        <v>0</v>
      </c>
      <c r="JF37" s="38">
        <f>IF(AND(OR(ISBLANK(JF$9),JF$9=0)=FALSE,JF$9=$DL37),1,0)*'4. Formulations'!$N36</f>
        <v>0</v>
      </c>
      <c r="JG37" s="38">
        <f>IF(AND(OR(ISBLANK(JG$9),JG$9=0)=FALSE,JG$9=$DL37),1,0)*'4. Formulations'!$N36</f>
        <v>0</v>
      </c>
      <c r="JH37" s="38">
        <f>IF(AND(OR(ISBLANK(JH$9),JH$9=0)=FALSE,JH$9=$DL37),1,0)*'4. Formulations'!$N36</f>
        <v>0</v>
      </c>
      <c r="JJ37" s="38">
        <f>IF(AND(OR(ISBLANK(JJ$9),JJ$9=0)=FALSE,OR(JJ$9='2. Protocols'!$C36,JJ$9='2. Protocols'!$E36,JJ$9='2. Protocols'!$G36)),1,0)*'4. Formulations'!$O36</f>
        <v>0</v>
      </c>
      <c r="JK37" s="38">
        <f>IF(AND(OR(ISBLANK(JK$9),JK$9=0)=FALSE,OR(JK$9='2. Protocols'!$C36,JK$9='2. Protocols'!$E36,JK$9='2. Protocols'!$G36)),1,0)*'4. Formulations'!$O36</f>
        <v>0</v>
      </c>
      <c r="JL37" s="38">
        <f>IF(AND(OR(ISBLANK(JL$9),JL$9=0)=FALSE,OR(JL$9='2. Protocols'!$C36,JL$9='2. Protocols'!$E36,JL$9='2. Protocols'!$G36)),1,0)*'4. Formulations'!$O36</f>
        <v>0</v>
      </c>
      <c r="JM37" s="38">
        <f>IF(AND(OR(ISBLANK(JM$9),JM$9=0)=FALSE,OR(JM$9='2. Protocols'!$C36,JM$9='2. Protocols'!$E36,JM$9='2. Protocols'!$G36)),1,0)*'4. Formulations'!$O36</f>
        <v>0</v>
      </c>
      <c r="JN37" s="38">
        <f>IF(AND(OR(ISBLANK(JN$9),JN$9=0)=FALSE,OR(JN$9='2. Protocols'!$C36,JN$9='2. Protocols'!$E36,JN$9='2. Protocols'!$G36)),1,0)*'4. Formulations'!$O36</f>
        <v>0</v>
      </c>
      <c r="JO37" s="38">
        <f>IF(AND(OR(ISBLANK(JO$9),JO$9=0)=FALSE,OR(JO$9='2. Protocols'!$C36,JO$9='2. Protocols'!$E36,JO$9='2. Protocols'!$G36)),1,0)*'4. Formulations'!$O36</f>
        <v>0</v>
      </c>
      <c r="JP37" s="38">
        <f>IF(AND(OR(ISBLANK(JP$9),JP$9=0)=FALSE,OR(JP$9='2. Protocols'!$C36,JP$9='2. Protocols'!$E36,JP$9='2. Protocols'!$G36)),1,0)*'4. Formulations'!$O36</f>
        <v>0</v>
      </c>
      <c r="JQ37" s="38">
        <f>IF(AND(OR(ISBLANK(JQ$9),JQ$9=0)=FALSE,OR(JQ$9='2. Protocols'!$C36,JQ$9='2. Protocols'!$E36,JQ$9='2. Protocols'!$G36)),1,0)*'4. Formulations'!$O36</f>
        <v>0</v>
      </c>
      <c r="JR37" s="38">
        <f>IF(AND(OR(ISBLANK(JR$9),JR$9=0)=FALSE,OR(JR$9='2. Protocols'!$C36,JR$9='2. Protocols'!$E36,JR$9='2. Protocols'!$G36)),1,0)*'4. Formulations'!$O36</f>
        <v>0</v>
      </c>
      <c r="JS37" s="38">
        <f>IF(AND(OR(ISBLANK(JS$9),JS$9=0)=FALSE,OR(JS$9='2. Protocols'!$C36,JS$9='2. Protocols'!$E36,JS$9='2. Protocols'!$G36)),1,0)*'4. Formulations'!$O36</f>
        <v>0</v>
      </c>
      <c r="JT37" s="38">
        <f>IF(AND(OR(ISBLANK(JT$9),JT$9=0)=FALSE,OR(JT$9='2. Protocols'!$C36,JT$9='2. Protocols'!$E36,JT$9='2. Protocols'!$G36)),1,0)*'4. Formulations'!$O36</f>
        <v>0</v>
      </c>
      <c r="JU37" s="38">
        <f>IF(AND(OR(ISBLANK(JU$9),JU$9=0)=FALSE,OR(JU$9='2. Protocols'!$C36,JU$9='2. Protocols'!$E36,JU$9='2. Protocols'!$G36)),1,0)*'4. Formulations'!$O36</f>
        <v>0</v>
      </c>
      <c r="JV37" s="38">
        <f>IF(AND(OR(ISBLANK(JV$9),JV$9=0)=FALSE,OR(JV$9='2. Protocols'!$C36,JV$9='2. Protocols'!$E36,JV$9='2. Protocols'!$G36)),1,0)*'4. Formulations'!$O36</f>
        <v>0</v>
      </c>
      <c r="JW37" s="38">
        <f>IF(AND(OR(ISBLANK(JW$9),JW$9=0)=FALSE,OR(JW$9='2. Protocols'!$C36,JW$9='2. Protocols'!$E36,JW$9='2. Protocols'!$G36)),1,0)*'4. Formulations'!$O36</f>
        <v>0</v>
      </c>
      <c r="JX37" s="38">
        <f>IF(AND(OR(ISBLANK(JX$9),JX$9=0)=FALSE,OR(JX$9='2. Protocols'!$C36,JX$9='2. Protocols'!$E36,JX$9='2. Protocols'!$G36)),1,0)*'4. Formulations'!$O36</f>
        <v>0</v>
      </c>
      <c r="JY37" s="38">
        <f>IF(AND(OR(ISBLANK(JY$9),JY$9=0)=FALSE,OR(JY$9='2. Protocols'!$C36,JY$9='2. Protocols'!$E36,JY$9='2. Protocols'!$G36)),1,0)*'4. Formulations'!$O36</f>
        <v>0</v>
      </c>
      <c r="JZ37" s="38">
        <f>IF(AND(OR(ISBLANK(JZ$9),JZ$9=0)=FALSE,OR(JZ$9='2. Protocols'!$C36,JZ$9='2. Protocols'!$E36,JZ$9='2. Protocols'!$G36)),1,0)*'4. Formulations'!$O36</f>
        <v>0</v>
      </c>
      <c r="KA37" s="38">
        <f>IF(AND(OR(ISBLANK(KA$9),KA$9=0)=FALSE,OR(KA$9='2. Protocols'!$C36,KA$9='2. Protocols'!$E36,KA$9='2. Protocols'!$G36)),1,0)*'4. Formulations'!$O36</f>
        <v>0</v>
      </c>
      <c r="KB37" s="38">
        <f>IF(AND(OR(ISBLANK(KB$9),KB$9=0)=FALSE,OR(KB$9='2. Protocols'!$C36,KB$9='2. Protocols'!$E36,KB$9='2. Protocols'!$G36)),1,0)*'4. Formulations'!$O36</f>
        <v>0</v>
      </c>
      <c r="KC37" s="38">
        <f>IF(AND(OR(ISBLANK(KC$9),KC$9=0)=FALSE,OR(KC$9='2. Protocols'!$C36,KC$9='2. Protocols'!$E36,KC$9='2. Protocols'!$G36)),1,0)*'4. Formulations'!$O36</f>
        <v>0</v>
      </c>
      <c r="KD37" s="38">
        <f>IF(AND(OR(ISBLANK(KD$9),KD$9=0)=FALSE,OR(KD$9='2. Protocols'!$C36,KD$9='2. Protocols'!$E36,KD$9='2. Protocols'!$G36)),1,0)*'4. Formulations'!$O36</f>
        <v>0</v>
      </c>
      <c r="KE37" s="38">
        <f>IF(AND(OR(ISBLANK(KE$9),KE$9=0)=FALSE,OR(KE$9='2. Protocols'!$C36,KE$9='2. Protocols'!$E36,KE$9='2. Protocols'!$G36)),1,0)*'4. Formulations'!$O36</f>
        <v>0</v>
      </c>
      <c r="KG37" s="38">
        <f>IF(AND(OR(ISBLANK(KG$9),KG$9=0)=FALSE,KG$9=$DK37),1,0)*'4. Formulations'!$P36</f>
        <v>0</v>
      </c>
      <c r="KH37" s="38">
        <f>IF(AND(OR(ISBLANK(KH$9),KH$9=0)=FALSE,KH$9=$DK37),1,0)*'4. Formulations'!$P36</f>
        <v>0</v>
      </c>
      <c r="KI37" s="38">
        <f>IF(AND(OR(ISBLANK(KI$9),KI$9=0)=FALSE,KI$9=$DK37),1,0)*'4. Formulations'!$P36</f>
        <v>0</v>
      </c>
      <c r="KJ37" s="38">
        <f>IF(AND(OR(ISBLANK(KJ$9),KJ$9=0)=FALSE,KJ$9=$DK37),1,0)*'4. Formulations'!$P36</f>
        <v>0</v>
      </c>
      <c r="KK37" s="38">
        <f>IF(AND(OR(ISBLANK(KK$9),KK$9=0)=FALSE,KK$9=$DK37),1,0)*'4. Formulations'!$P36</f>
        <v>0</v>
      </c>
      <c r="KL37" s="38">
        <f>IF(AND(OR(ISBLANK(KL$9),KL$9=0)=FALSE,KL$9=$DK37),1,0)*'4. Formulations'!$P36</f>
        <v>0</v>
      </c>
      <c r="KM37" s="38">
        <f>IF(AND(OR(ISBLANK(KM$9),KM$9=0)=FALSE,KM$9=$DK37),1,0)*'4. Formulations'!$P36</f>
        <v>0</v>
      </c>
      <c r="KN37" s="38">
        <f>IF(AND(OR(ISBLANK(KN$9),KN$9=0)=FALSE,KN$9=$DK37),1,0)*'4. Formulations'!$P36</f>
        <v>0</v>
      </c>
      <c r="KO37" s="38">
        <f>IF(AND(OR(ISBLANK(KO$9),KO$9=0)=FALSE,KO$9=$DK37),1,0)*'4. Formulations'!$P36</f>
        <v>0</v>
      </c>
      <c r="KP37" s="38">
        <f>IF(AND(OR(ISBLANK(KP$9),KP$9=0)=FALSE,KP$9=$DK37),1,0)*'4. Formulations'!$P36</f>
        <v>0</v>
      </c>
      <c r="KQ37" s="38">
        <f>IF(AND(OR(ISBLANK(KQ$9),KQ$9=0)=FALSE,KQ$9=$DK37),1,0)*'4. Formulations'!$P36</f>
        <v>0</v>
      </c>
      <c r="KR37" s="38">
        <f>IF(AND(OR(ISBLANK(KR$9),KR$9=0)=FALSE,KR$9=$DK37),1,0)*'4. Formulations'!$P36</f>
        <v>0</v>
      </c>
      <c r="KS37" s="38">
        <f>IF(AND(OR(ISBLANK(KS$9),KS$9=0)=FALSE,KS$9=$DK37),1,0)*'4. Formulations'!$P36</f>
        <v>0</v>
      </c>
      <c r="KU37" s="38">
        <f>IF(AND(OR(ISBLANK(KU$9),KU$9=0)=FALSE,SUM($KG37:$KS37)&gt;0,KU$9='2. Protocols'!$G36),1,0)*'4. Formulations'!$P36</f>
        <v>0</v>
      </c>
      <c r="KV37" s="38">
        <f>IF(AND(OR(ISBLANK(KV$9),KV$9=0)=FALSE,SUM($KG37:$KS37)&gt;0,KV$9='2. Protocols'!$G36),1,0)*'4. Formulations'!$P36</f>
        <v>0</v>
      </c>
      <c r="KW37" s="38">
        <f>IF(AND(OR(ISBLANK(KW$9),KW$9=0)=FALSE,SUM($KG37:$KS37)&gt;0,KW$9='2. Protocols'!$G36),1,0)*'4. Formulations'!$P36</f>
        <v>0</v>
      </c>
      <c r="KX37" s="38">
        <f>IF(AND(OR(ISBLANK(KX$9),KX$9=0)=FALSE,SUM($KG37:$KS37)&gt;0,KX$9='2. Protocols'!$G36),1,0)*'4. Formulations'!$P36</f>
        <v>0</v>
      </c>
      <c r="KY37" s="38">
        <f>IF(AND(OR(ISBLANK(KY$9),KY$9=0)=FALSE,SUM($KG37:$KS37)&gt;0,KY$9='2. Protocols'!$G36),1,0)*'4. Formulations'!$P36</f>
        <v>0</v>
      </c>
      <c r="KZ37" s="38">
        <f>IF(AND(OR(ISBLANK(KZ$9),KZ$9=0)=FALSE,SUM($KG37:$KS37)&gt;0,KZ$9='2. Protocols'!$G36),1,0)*'4. Formulations'!$P36</f>
        <v>0</v>
      </c>
      <c r="LA37" s="38">
        <f>IF(AND(OR(ISBLANK(LA$9),LA$9=0)=FALSE,SUM($KG37:$KS37)&gt;0,LA$9='2. Protocols'!$G36),1,0)*'4. Formulations'!$P36</f>
        <v>0</v>
      </c>
      <c r="LB37" s="38">
        <f>IF(AND(OR(ISBLANK(LB$9),LB$9=0)=FALSE,SUM($KG37:$KS37)&gt;0,LB$9='2. Protocols'!$G36),1,0)*'4. Formulations'!$P36</f>
        <v>0</v>
      </c>
      <c r="LC37" s="38">
        <f>IF(AND(OR(ISBLANK(LC$9),LC$9=0)=FALSE,SUM($KG37:$KS37)&gt;0,LC$9='2. Protocols'!$G36),1,0)*'4. Formulations'!$P36</f>
        <v>0</v>
      </c>
      <c r="LD37" s="38">
        <f>IF(AND(OR(ISBLANK(LD$9),LD$9=0)=FALSE,SUM($KG37:$KS37)&gt;0,LD$9='2. Protocols'!$G36),1,0)*'4. Formulations'!$P36</f>
        <v>0</v>
      </c>
      <c r="LE37" s="38">
        <f>IF(AND(OR(ISBLANK(LE$9),LE$9=0)=FALSE,SUM($KG37:$KS37)&gt;0,LE$9='2. Protocols'!$G36),1,0)*'4. Formulations'!$P36</f>
        <v>0</v>
      </c>
      <c r="LF37" s="38">
        <f>IF(AND(OR(ISBLANK(LF$9),LF$9=0)=FALSE,SUM($KG37:$KS37)&gt;0,LF$9='2. Protocols'!$G36),1,0)*'4. Formulations'!$P36</f>
        <v>0</v>
      </c>
      <c r="LG37" s="38">
        <f>IF(AND(OR(ISBLANK(LG$9),LG$9=0)=FALSE,SUM($KG37:$KS37)&gt;0,LG$9='2. Protocols'!$G36),1,0)*'4. Formulations'!$P36</f>
        <v>0</v>
      </c>
      <c r="LH37" s="38">
        <f>IF(AND(OR(ISBLANK(LH$9),LH$9=0)=FALSE,SUM($KG37:$KS37)&gt;0,LH$9='2. Protocols'!$G36),1,0)*'4. Formulations'!$P36</f>
        <v>0</v>
      </c>
      <c r="LI37" s="38">
        <f>IF(AND(OR(ISBLANK(LI$9),LI$9=0)=FALSE,SUM($KG37:$KS37)&gt;0,LI$9='2. Protocols'!$G36),1,0)*'4. Formulations'!$P36</f>
        <v>0</v>
      </c>
      <c r="LJ37" s="38">
        <f>IF(AND(OR(ISBLANK(LJ$9),LJ$9=0)=FALSE,SUM($KG37:$KS37)&gt;0,LJ$9='2. Protocols'!$G36),1,0)*'4. Formulations'!$P36</f>
        <v>0</v>
      </c>
      <c r="LK37" s="38">
        <f>IF(AND(OR(ISBLANK(LK$9),LK$9=0)=FALSE,SUM($KG37:$KS37)&gt;0,LK$9='2. Protocols'!$G36),1,0)*'4. Formulations'!$P36</f>
        <v>0</v>
      </c>
      <c r="LL37" s="38">
        <f>IF(AND(OR(ISBLANK(LL$9),LL$9=0)=FALSE,SUM($KG37:$KS37)&gt;0,LL$9='2. Protocols'!$G36),1,0)*'4. Formulations'!$P36</f>
        <v>0</v>
      </c>
      <c r="LM37" s="38">
        <f>IF(AND(OR(ISBLANK(LM$9),LM$9=0)=FALSE,SUM($KG37:$KS37)&gt;0,LM$9='2. Protocols'!$G36),1,0)*'4. Formulations'!$P36</f>
        <v>0</v>
      </c>
      <c r="LN37" s="38">
        <f>IF(AND(OR(ISBLANK(LN$9),LN$9=0)=FALSE,SUM($KG37:$KS37)&gt;0,LN$9='2. Protocols'!$G36),1,0)*'4. Formulations'!$P36</f>
        <v>0</v>
      </c>
      <c r="LO37" s="38">
        <f>IF(AND(OR(ISBLANK(LO$9),LO$9=0)=FALSE,SUM($KG37:$KS37)&gt;0,LO$9='2. Protocols'!$G36),1,0)*'4. Formulations'!$P36</f>
        <v>0</v>
      </c>
      <c r="LP37" s="38">
        <f>IF(AND(OR(ISBLANK(LP$9),LP$9=0)=FALSE,SUM($KG37:$KS37)&gt;0,LP$9='2. Protocols'!$G36),1,0)*'4. Formulations'!$P36</f>
        <v>0</v>
      </c>
      <c r="LR37" s="38">
        <f>IF(AND(OR(ISBLANK(LR$9),LR$9=0)=FALSE,LR$9=$DL37),1,0)*'4. Formulations'!$Q36</f>
        <v>0</v>
      </c>
      <c r="LS37" s="38">
        <f>IF(AND(OR(ISBLANK(LS$9),LS$9=0)=FALSE,LS$9=$DL37),1,0)*'4. Formulations'!$Q36</f>
        <v>0</v>
      </c>
      <c r="LT37" s="38">
        <f>IF(AND(OR(ISBLANK(LT$9),LT$9=0)=FALSE,LT$9=$DL37),1,0)*'4. Formulations'!$Q36</f>
        <v>0</v>
      </c>
      <c r="LU37" s="38">
        <f>IF(AND(OR(ISBLANK(LU$9),LU$9=0)=FALSE,LU$9=$DL37),1,0)*'4. Formulations'!$Q36</f>
        <v>0</v>
      </c>
      <c r="LV37" s="38">
        <f>IF(AND(OR(ISBLANK(LV$9),LV$9=0)=FALSE,LV$9=$DL37),1,0)*'4. Formulations'!$Q36</f>
        <v>0</v>
      </c>
      <c r="LW37" s="38">
        <f>IF(AND(OR(ISBLANK(LW$9),LW$9=0)=FALSE,LW$9=$DL37),1,0)*'4. Formulations'!$Q36</f>
        <v>0</v>
      </c>
      <c r="LX37" s="38">
        <f>IF(AND(OR(ISBLANK(LX$9),LX$9=0)=FALSE,LX$9=$DL37),1,0)*'4. Formulations'!$Q36</f>
        <v>0</v>
      </c>
      <c r="LY37" s="38">
        <f>IF(AND(OR(ISBLANK(LY$9),LY$9=0)=FALSE,LY$9=$DL37),1,0)*'4. Formulations'!$Q36</f>
        <v>0</v>
      </c>
      <c r="LZ37" s="38">
        <f>IF(AND(OR(ISBLANK(LZ$9),LZ$9=0)=FALSE,LZ$9=$DL37),1,0)*'4. Formulations'!$Q36</f>
        <v>0</v>
      </c>
      <c r="MA37" s="38">
        <f>IF(AND(OR(ISBLANK(MA$9),MA$9=0)=FALSE,MA$9=$DL37),1,0)*'4. Formulations'!$Q36</f>
        <v>0</v>
      </c>
      <c r="MB37" s="38">
        <f>IF(AND(OR(ISBLANK(MB$9),MB$9=0)=FALSE,MB$9=$DL37),1,0)*'4. Formulations'!$Q36</f>
        <v>0</v>
      </c>
      <c r="MC37" s="38">
        <f>IF(AND(OR(ISBLANK(MC$9),MC$9=0)=FALSE,MC$9=$DL37),1,0)*'4. Formulations'!$Q36</f>
        <v>0</v>
      </c>
      <c r="MD37" s="38">
        <f>IF(AND(OR(ISBLANK(MD$9),MD$9=0)=FALSE,MD$9=$DL37),1,0)*'4. Formulations'!$Q36</f>
        <v>0</v>
      </c>
      <c r="ME37" s="38">
        <f>IF(AND(OR(ISBLANK(ME$9),ME$9=0)=FALSE,ME$9=$DL37),1,0)*'4. Formulations'!$Q36</f>
        <v>0</v>
      </c>
      <c r="MF37" s="38">
        <f>IF(AND(OR(ISBLANK(MF$9),MF$9=0)=FALSE,MF$9=$DL37),1,0)*'4. Formulations'!$Q36</f>
        <v>0</v>
      </c>
    </row>
    <row r="38" spans="2:344" x14ac:dyDescent="0.3">
      <c r="B38" s="2"/>
      <c r="C38" s="129" t="str">
        <f>IF('2. Protocols'!C37&amp;"+"&amp;'2. Protocols'!E37&amp;"+"&amp;'2. Protocols'!G37="++","",'2. Protocols'!C37&amp;"+"&amp;'2. Protocols'!E37&amp;"+"&amp;'2. Protocols'!G37)</f>
        <v/>
      </c>
      <c r="D38" s="18"/>
      <c r="F38" s="114" t="str">
        <f>IFERROR('2. Protocols'!J37*'1. General Inputs'!$J$6,"")</f>
        <v/>
      </c>
      <c r="G38" s="114" t="str">
        <f>IFERROR(MAX(F38+((F38*'1. General Inputs'!$AW$16)+(F38*'1. General Inputs'!$AW$12)),0),"")</f>
        <v/>
      </c>
      <c r="H38" s="114" t="str">
        <f>IFERROR(MAX(G38+((G38*'1. General Inputs'!$AW$16)+(G38*'1. General Inputs'!$AW$12)),0),"")</f>
        <v/>
      </c>
      <c r="I38" s="114" t="str">
        <f>IFERROR(MAX(H38+((H38*'1. General Inputs'!$AW$16)+(H38*'1. General Inputs'!$AW$12)),0),"")</f>
        <v/>
      </c>
      <c r="J38" s="114" t="str">
        <f>IFERROR(MAX(I38+((I38*'1. General Inputs'!$AW$16)+(I38*'1. General Inputs'!$AW$12)),0),"")</f>
        <v/>
      </c>
      <c r="K38" s="114" t="str">
        <f>IFERROR(MAX(J38+((J38*'1. General Inputs'!$AW$16)+(J38*'1. General Inputs'!$AW$12)),0),"")</f>
        <v/>
      </c>
      <c r="L38" s="114" t="str">
        <f>IFERROR(MAX(K38+((K38*'1. General Inputs'!$AW$16)+(K38*'1. General Inputs'!$AW$12)),0),"")</f>
        <v/>
      </c>
      <c r="M38" s="114" t="str">
        <f>IFERROR(MAX(L38+((L38*'1. General Inputs'!$AW$16)+(L38*'1. General Inputs'!$AW$12)),0),"")</f>
        <v/>
      </c>
      <c r="N38" s="114" t="str">
        <f>IFERROR(MAX(M38+((M38*'1. General Inputs'!$AW$16)+(M38*'1. General Inputs'!$AW$12)),0),"")</f>
        <v/>
      </c>
      <c r="O38" s="114" t="str">
        <f>IFERROR(MAX(N38+((N38*'1. General Inputs'!$AW$16)+(N38*'1. General Inputs'!$AW$12)),0),"")</f>
        <v/>
      </c>
      <c r="P38" s="114" t="str">
        <f>IFERROR(MAX(O38+((O38*'1. General Inputs'!$AW$16)+(O38*'1. General Inputs'!$AW$12)),0),"")</f>
        <v/>
      </c>
      <c r="Q38" s="114" t="str">
        <f>IFERROR(MAX(P38+((P38*'1. General Inputs'!$AW$16)+(P38*'1. General Inputs'!$AW$12)),0),"")</f>
        <v/>
      </c>
      <c r="R38" s="114" t="str">
        <f>IFERROR(MAX(Q38+((Q38*'1. General Inputs'!$AW$16)+(Q38*'1. General Inputs'!$AW$12)),0),"")</f>
        <v/>
      </c>
      <c r="S38" s="114" t="str">
        <f>IFERROR(MAX(R38+((R38*'1. General Inputs'!$AW$16)+(R38*'1. General Inputs'!$AX$12)),0),"")</f>
        <v/>
      </c>
      <c r="T38" s="114" t="str">
        <f>IFERROR(MAX(S38+((S38*'1. General Inputs'!$AW$16)+(S38*'1. General Inputs'!$AX$12)),0),"")</f>
        <v/>
      </c>
      <c r="U38" s="114" t="str">
        <f>IFERROR(MAX(T38+((T38*'1. General Inputs'!$AW$16)+(T38*'1. General Inputs'!$AX$12)),0),"")</f>
        <v/>
      </c>
      <c r="V38" s="114" t="str">
        <f>IFERROR(MAX(U38+((U38*'1. General Inputs'!$AW$16)+(U38*'1. General Inputs'!$AX$12)),0),"")</f>
        <v/>
      </c>
      <c r="W38" s="114" t="str">
        <f>IFERROR(MAX(V38+((V38*'1. General Inputs'!$AW$16)+(V38*'1. General Inputs'!$AX$12)),0),"")</f>
        <v/>
      </c>
      <c r="X38" s="114" t="str">
        <f>IFERROR(MAX(W38+((W38*'1. General Inputs'!$AW$16)+(W38*'1. General Inputs'!$AX$12)),0),"")</f>
        <v/>
      </c>
      <c r="Y38" s="114" t="str">
        <f>IFERROR(MAX(X38+((X38*'1. General Inputs'!$AW$16)+(X38*'1. General Inputs'!$AX$12)),0),"")</f>
        <v/>
      </c>
      <c r="Z38" s="114" t="str">
        <f>IFERROR(MAX(Y38+((Y38*'1. General Inputs'!$AW$16)+(Y38*'1. General Inputs'!$AX$12)),0),"")</f>
        <v/>
      </c>
      <c r="AA38" s="114" t="str">
        <f>IFERROR(MAX(Z38+((Z38*'1. General Inputs'!$AW$16)+(Z38*'1. General Inputs'!$AX$12)),0),"")</f>
        <v/>
      </c>
      <c r="AB38" s="114" t="str">
        <f>IFERROR(MAX(AA38+((AA38*'1. General Inputs'!$AW$16)+(AA38*'1. General Inputs'!$AX$12)),0),"")</f>
        <v/>
      </c>
      <c r="AC38" s="114" t="str">
        <f>IFERROR(MAX(AB38+((AB38*'1. General Inputs'!$AW$16)+(AB38*'1. General Inputs'!$AX$12)),0),"")</f>
        <v/>
      </c>
      <c r="AD38" s="114" t="str">
        <f>IFERROR(MAX(AC38+((AC38*'1. General Inputs'!$AW$16)+(AC38*'1. General Inputs'!$AX$12)),0),"")</f>
        <v/>
      </c>
      <c r="AE38" s="114" t="str">
        <f>IFERROR(MAX(AD38+((AD38*'1. General Inputs'!$AW$16)+(AD38*'1. General Inputs'!$AY$12)),0),"")</f>
        <v/>
      </c>
      <c r="AF38" s="114" t="str">
        <f>IFERROR(MAX(AE38+((AE38*'1. General Inputs'!$AW$16)+(AE38*'1. General Inputs'!$AY$12)),0),"")</f>
        <v/>
      </c>
      <c r="AG38" s="114" t="str">
        <f>IFERROR(MAX(AF38+((AF38*'1. General Inputs'!$AW$16)+(AF38*'1. General Inputs'!$AY$12)),0),"")</f>
        <v/>
      </c>
      <c r="AH38" s="114" t="str">
        <f>IFERROR(MAX(AG38+((AG38*'1. General Inputs'!$AW$16)+(AG38*'1. General Inputs'!$AY$12)),0),"")</f>
        <v/>
      </c>
      <c r="AI38" s="114" t="str">
        <f>IFERROR(MAX(AH38+((AH38*'1. General Inputs'!$AW$16)+(AH38*'1. General Inputs'!$AY$12)),0),"")</f>
        <v/>
      </c>
      <c r="AJ38" s="114" t="str">
        <f>IFERROR(MAX(AI38+((AI38*'1. General Inputs'!$AW$16)+(AI38*'1. General Inputs'!$AY$12)),0),"")</f>
        <v/>
      </c>
      <c r="AK38" s="114" t="str">
        <f>IFERROR(MAX(AJ38+((AJ38*'1. General Inputs'!$AW$16)+(AJ38*'1. General Inputs'!$AY$12)),0),"")</f>
        <v/>
      </c>
      <c r="AL38" s="114" t="str">
        <f>IFERROR(MAX(AK38+((AK38*'1. General Inputs'!$AW$16)+(AK38*'1. General Inputs'!$AY$12)),0),"")</f>
        <v/>
      </c>
      <c r="AM38" s="114" t="str">
        <f>IFERROR(MAX(AL38+((AL38*'1. General Inputs'!$AW$16)+(AL38*'1. General Inputs'!$AY$12)),0),"")</f>
        <v/>
      </c>
      <c r="AN38" s="114" t="str">
        <f>IFERROR(MAX(AM38+((AM38*'1. General Inputs'!$AW$16)+(AM38*'1. General Inputs'!$AY$12)),0),"")</f>
        <v/>
      </c>
      <c r="AO38" s="114" t="str">
        <f>IFERROR(MAX(AN38+((AN38*'1. General Inputs'!$AW$16)+(AN38*'1. General Inputs'!$AY$12)),0),"")</f>
        <v/>
      </c>
      <c r="AP38" s="114" t="str">
        <f>IFERROR(MAX(AO38+((AO38*'1. General Inputs'!$AW$16)+(AO38*'1. General Inputs'!$AY$12)),0),"")</f>
        <v/>
      </c>
      <c r="BZ38" s="88" t="e">
        <f t="shared" si="11"/>
        <v>#VALUE!</v>
      </c>
      <c r="CA38" s="88" t="e">
        <f t="shared" si="12"/>
        <v>#VALUE!</v>
      </c>
      <c r="CB38" s="88" t="e">
        <f t="shared" si="13"/>
        <v>#VALUE!</v>
      </c>
      <c r="CC38" s="88" t="e">
        <f t="shared" si="14"/>
        <v>#VALUE!</v>
      </c>
      <c r="CD38" s="88" t="e">
        <f t="shared" si="15"/>
        <v>#VALUE!</v>
      </c>
      <c r="CE38" s="88" t="e">
        <f t="shared" si="16"/>
        <v>#VALUE!</v>
      </c>
      <c r="CF38" s="88" t="e">
        <f t="shared" si="17"/>
        <v>#VALUE!</v>
      </c>
      <c r="CG38" s="88" t="e">
        <f t="shared" si="18"/>
        <v>#VALUE!</v>
      </c>
      <c r="CH38" s="88" t="e">
        <f t="shared" si="19"/>
        <v>#VALUE!</v>
      </c>
      <c r="CI38" s="88" t="e">
        <f t="shared" si="20"/>
        <v>#VALUE!</v>
      </c>
      <c r="CJ38" s="88" t="e">
        <f t="shared" si="21"/>
        <v>#VALUE!</v>
      </c>
      <c r="CK38" s="88" t="e">
        <f t="shared" si="22"/>
        <v>#VALUE!</v>
      </c>
      <c r="CL38" s="88" t="e">
        <f t="shared" si="23"/>
        <v>#VALUE!</v>
      </c>
      <c r="CM38" s="88" t="e">
        <f t="shared" si="24"/>
        <v>#VALUE!</v>
      </c>
      <c r="CN38" s="88" t="e">
        <f t="shared" si="25"/>
        <v>#VALUE!</v>
      </c>
      <c r="CO38" s="88" t="e">
        <f t="shared" si="26"/>
        <v>#VALUE!</v>
      </c>
      <c r="CP38" s="88" t="e">
        <f t="shared" si="27"/>
        <v>#VALUE!</v>
      </c>
      <c r="CQ38" s="88" t="e">
        <f t="shared" si="28"/>
        <v>#VALUE!</v>
      </c>
      <c r="CR38" s="88" t="e">
        <f t="shared" si="29"/>
        <v>#VALUE!</v>
      </c>
      <c r="CS38" s="88" t="e">
        <f t="shared" si="30"/>
        <v>#VALUE!</v>
      </c>
      <c r="CT38" s="88" t="e">
        <f t="shared" si="31"/>
        <v>#VALUE!</v>
      </c>
      <c r="CU38" s="88" t="e">
        <f t="shared" si="32"/>
        <v>#VALUE!</v>
      </c>
      <c r="CV38" s="88" t="e">
        <f t="shared" si="33"/>
        <v>#VALUE!</v>
      </c>
      <c r="CW38" s="88" t="e">
        <f t="shared" si="34"/>
        <v>#VALUE!</v>
      </c>
      <c r="CX38" s="88" t="e">
        <f t="shared" si="35"/>
        <v>#VALUE!</v>
      </c>
      <c r="CY38" s="88" t="e">
        <f t="shared" si="36"/>
        <v>#VALUE!</v>
      </c>
      <c r="CZ38" s="88" t="e">
        <f t="shared" si="37"/>
        <v>#VALUE!</v>
      </c>
      <c r="DA38" s="88" t="e">
        <f t="shared" si="38"/>
        <v>#VALUE!</v>
      </c>
      <c r="DB38" s="88" t="e">
        <f t="shared" si="39"/>
        <v>#VALUE!</v>
      </c>
      <c r="DC38" s="88" t="e">
        <f t="shared" si="40"/>
        <v>#VALUE!</v>
      </c>
      <c r="DD38" s="88" t="e">
        <f t="shared" si="41"/>
        <v>#VALUE!</v>
      </c>
      <c r="DE38" s="88" t="e">
        <f t="shared" si="42"/>
        <v>#VALUE!</v>
      </c>
      <c r="DF38" s="88" t="e">
        <f t="shared" si="43"/>
        <v>#VALUE!</v>
      </c>
      <c r="DG38" s="88" t="e">
        <f t="shared" si="44"/>
        <v>#VALUE!</v>
      </c>
      <c r="DH38" s="88" t="e">
        <f t="shared" si="45"/>
        <v>#VALUE!</v>
      </c>
      <c r="DI38" s="88" t="e">
        <f t="shared" si="46"/>
        <v>#VALUE!</v>
      </c>
      <c r="DK38" s="27" t="str">
        <f>CONCATENATE('2. Protocols'!C37, '2. Protocols'!D37, '2. Protocols'!E37)</f>
        <v>+</v>
      </c>
      <c r="DL38" s="27" t="str">
        <f>CONCATENATE('2. Protocols'!C37, '2. Protocols'!D37, '2. Protocols'!E37, '2. Protocols'!F37, '2. Protocols'!G37,)</f>
        <v>++</v>
      </c>
      <c r="DN38" s="38">
        <f>IF(AND(OR(ISBLANK(DN$9),DN$9=0)=FALSE,OR(DN$9='2. Protocols'!$C37,DN$9='2. Protocols'!$E37,DN$9='2. Protocols'!$G37)),1,0)*'4. Formulations'!$I37</f>
        <v>0</v>
      </c>
      <c r="DO38" s="38">
        <f>IF(AND(OR(ISBLANK(DO$9),DO$9=0)=FALSE,OR(DO$9='2. Protocols'!$C37,DO$9='2. Protocols'!$E37,DO$9='2. Protocols'!$G37)),1,0)*'4. Formulations'!$I37</f>
        <v>0</v>
      </c>
      <c r="DP38" s="38">
        <f>IF(AND(OR(ISBLANK(DP$9),DP$9=0)=FALSE,OR(DP$9='2. Protocols'!$C37,DP$9='2. Protocols'!$E37,DP$9='2. Protocols'!$G37)),1,0)*'4. Formulations'!$I37</f>
        <v>0</v>
      </c>
      <c r="DQ38" s="38">
        <f>IF(AND(OR(ISBLANK(DQ$9),DQ$9=0)=FALSE,OR(DQ$9='2. Protocols'!$C37,DQ$9='2. Protocols'!$E37,DQ$9='2. Protocols'!$G37)),1,0)*'4. Formulations'!$I37</f>
        <v>0</v>
      </c>
      <c r="DR38" s="38">
        <f>IF(AND(OR(ISBLANK(DR$9),DR$9=0)=FALSE,OR(DR$9='2. Protocols'!$C37,DR$9='2. Protocols'!$E37,DR$9='2. Protocols'!$G37)),1,0)*'4. Formulations'!$I37</f>
        <v>0</v>
      </c>
      <c r="DS38" s="38">
        <f>IF(AND(OR(ISBLANK(DS$9),DS$9=0)=FALSE,OR(DS$9='2. Protocols'!$C37,DS$9='2. Protocols'!$E37,DS$9='2. Protocols'!$G37)),1,0)*'4. Formulations'!$I37</f>
        <v>0</v>
      </c>
      <c r="DT38" s="38">
        <f>IF(AND(OR(ISBLANK(DT$9),DT$9=0)=FALSE,OR(DT$9='2. Protocols'!$C37,DT$9='2. Protocols'!$E37,DT$9='2. Protocols'!$G37)),1,0)*'4. Formulations'!$I37</f>
        <v>0</v>
      </c>
      <c r="DU38" s="38">
        <f>IF(AND(OR(ISBLANK(DU$9),DU$9=0)=FALSE,OR(DU$9='2. Protocols'!$C37,DU$9='2. Protocols'!$E37,DU$9='2. Protocols'!$G37)),1,0)*'4. Formulations'!$I37</f>
        <v>0</v>
      </c>
      <c r="DV38" s="38">
        <f>IF(AND(OR(ISBLANK(DV$9),DV$9=0)=FALSE,OR(DV$9='2. Protocols'!$C37,DV$9='2. Protocols'!$E37,DV$9='2. Protocols'!$G37)),1,0)*'4. Formulations'!$I37</f>
        <v>0</v>
      </c>
      <c r="DW38" s="38">
        <f>IF(AND(OR(ISBLANK(DW$9),DW$9=0)=FALSE,OR(DW$9='2. Protocols'!$C37,DW$9='2. Protocols'!$E37,DW$9='2. Protocols'!$G37)),1,0)*'4. Formulations'!$I37</f>
        <v>0</v>
      </c>
      <c r="DX38" s="38">
        <f>IF(AND(OR(ISBLANK(DX$9),DX$9=0)=FALSE,OR(DX$9='2. Protocols'!$C37,DX$9='2. Protocols'!$E37,DX$9='2. Protocols'!$G37)),1,0)*'4. Formulations'!$I37</f>
        <v>0</v>
      </c>
      <c r="DY38" s="38">
        <f>IF(AND(OR(ISBLANK(DY$9),DY$9=0)=FALSE,OR(DY$9='2. Protocols'!$C37,DY$9='2. Protocols'!$E37,DY$9='2. Protocols'!$G37)),1,0)*'4. Formulations'!$I37</f>
        <v>0</v>
      </c>
      <c r="DZ38" s="38">
        <f>IF(AND(OR(ISBLANK(DZ$9),DZ$9=0)=FALSE,OR(DZ$9='2. Protocols'!$C37,DZ$9='2. Protocols'!$E37,DZ$9='2. Protocols'!$G37)),1,0)*'4. Formulations'!$I37</f>
        <v>0</v>
      </c>
      <c r="EA38" s="38">
        <f>IF(AND(OR(ISBLANK(EA$9),EA$9=0)=FALSE,OR(EA$9='2. Protocols'!$C37,EA$9='2. Protocols'!$E37,EA$9='2. Protocols'!$G37)),1,0)*'4. Formulations'!$I37</f>
        <v>0</v>
      </c>
      <c r="EB38" s="38">
        <f>IF(AND(OR(ISBLANK(EB$9),EB$9=0)=FALSE,OR(EB$9='2. Protocols'!$C37,EB$9='2. Protocols'!$E37,EB$9='2. Protocols'!$G37)),1,0)*'4. Formulations'!$I37</f>
        <v>0</v>
      </c>
      <c r="EC38" s="38">
        <f>IF(AND(OR(ISBLANK(EC$9),EC$9=0)=FALSE,OR(EC$9='2. Protocols'!$C37,EC$9='2. Protocols'!$E37,EC$9='2. Protocols'!$G37)),1,0)*'4. Formulations'!$I37</f>
        <v>0</v>
      </c>
      <c r="ED38" s="38">
        <f>IF(AND(OR(ISBLANK(ED$9),ED$9=0)=FALSE,OR(ED$9='2. Protocols'!$C37,ED$9='2. Protocols'!$E37,ED$9='2. Protocols'!$G37)),1,0)*'4. Formulations'!$I37</f>
        <v>0</v>
      </c>
      <c r="EE38" s="38">
        <f>IF(AND(OR(ISBLANK(EE$9),EE$9=0)=FALSE,OR(EE$9='2. Protocols'!$C37,EE$9='2. Protocols'!$E37,EE$9='2. Protocols'!$G37)),1,0)*'4. Formulations'!$I37</f>
        <v>0</v>
      </c>
      <c r="EF38" s="38">
        <f>IF(AND(OR(ISBLANK(EF$9),EF$9=0)=FALSE,OR(EF$9='2. Protocols'!$C37,EF$9='2. Protocols'!$E37,EF$9='2. Protocols'!$G37)),1,0)*'4. Formulations'!$I37</f>
        <v>0</v>
      </c>
      <c r="EG38" s="38">
        <f>IF(AND(OR(ISBLANK(EG$9),EG$9=0)=FALSE,OR(EG$9='2. Protocols'!$C37,EG$9='2. Protocols'!$E37,EG$9='2. Protocols'!$G37)),1,0)*'4. Formulations'!$I37</f>
        <v>0</v>
      </c>
      <c r="EH38" s="38">
        <f>IF(AND(OR(ISBLANK(EH$9),EH$9=0)=FALSE,OR(EH$9='2. Protocols'!$C37,EH$9='2. Protocols'!$E37,EH$9='2. Protocols'!$G37)),1,0)*'4. Formulations'!$I37</f>
        <v>0</v>
      </c>
      <c r="EI38" s="38">
        <f>IF(AND(OR(ISBLANK(EI$9),EI$9=0)=FALSE,OR(EI$9='2. Protocols'!$C37,EI$9='2. Protocols'!$E37,EI$9='2. Protocols'!$G37)),1,0)*'4. Formulations'!$I37</f>
        <v>0</v>
      </c>
      <c r="EK38" s="38">
        <f>IF(AND(OR(ISBLANK(EK$9),EK$9=0)=FALSE,EK$9=$DK38),1,0)*'4. Formulations'!$J37</f>
        <v>0</v>
      </c>
      <c r="EL38" s="38">
        <f>IF(AND(OR(ISBLANK(EL$9),EL$9=0)=FALSE,EL$9=$DK38),1,0)*'4. Formulations'!$J37</f>
        <v>0</v>
      </c>
      <c r="EM38" s="38">
        <f>IF(AND(OR(ISBLANK(EM$9),EM$9=0)=FALSE,EM$9=$DK38),1,0)*'4. Formulations'!$J37</f>
        <v>0</v>
      </c>
      <c r="EN38" s="38">
        <f>IF(AND(OR(ISBLANK(EN$9),EN$9=0)=FALSE,EN$9=$DK38),1,0)*'4. Formulations'!$J37</f>
        <v>0</v>
      </c>
      <c r="EO38" s="38">
        <f>IF(AND(OR(ISBLANK(EO$9),EO$9=0)=FALSE,EO$9=$DK38),1,0)*'4. Formulations'!$J37</f>
        <v>0</v>
      </c>
      <c r="EP38" s="38">
        <f>IF(AND(OR(ISBLANK(EP$9),EP$9=0)=FALSE,EP$9=$DK38),1,0)*'4. Formulations'!$J37</f>
        <v>0</v>
      </c>
      <c r="EQ38" s="38">
        <f>IF(AND(OR(ISBLANK(EQ$9),EQ$9=0)=FALSE,EQ$9=$DK38),1,0)*'4. Formulations'!$J37</f>
        <v>0</v>
      </c>
      <c r="ER38" s="38">
        <f>IF(AND(OR(ISBLANK(ER$9),ER$9=0)=FALSE,ER$9=$DK38),1,0)*'4. Formulations'!$J37</f>
        <v>0</v>
      </c>
      <c r="ES38" s="38">
        <f>IF(AND(OR(ISBLANK(ES$9),ES$9=0)=FALSE,ES$9=$DK38),1,0)*'4. Formulations'!$J37</f>
        <v>0</v>
      </c>
      <c r="ET38" s="38">
        <f>IF(AND(OR(ISBLANK(ET$9),ET$9=0)=FALSE,ET$9=$DK38),1,0)*'4. Formulations'!$J37</f>
        <v>0</v>
      </c>
      <c r="EU38" s="38">
        <f>IF(AND(OR(ISBLANK(EU$9),EU$9=0)=FALSE,EU$9=$DK38),1,0)*'4. Formulations'!$J37</f>
        <v>0</v>
      </c>
      <c r="EV38" s="38">
        <f>IF(AND(OR(ISBLANK(EV$9),EV$9=0)=FALSE,EV$9=$DK38),1,0)*'4. Formulations'!$J37</f>
        <v>0</v>
      </c>
      <c r="EW38" s="38">
        <f>IF(AND(OR(ISBLANK(EW$9),EW$9=0)=FALSE,EW$9=$DK38),1,0)*'4. Formulations'!$J37</f>
        <v>0</v>
      </c>
      <c r="EY38" s="38">
        <f>IF(AND(OR(ISBLANK(EY$9),EY$9=0)=FALSE,SUM($EK38:$EW38)&gt;0,EY$9='2. Protocols'!$G37),1,0)*'4. Formulations'!$J37</f>
        <v>0</v>
      </c>
      <c r="EZ38" s="38">
        <f>IF(AND(OR(ISBLANK(EZ$9),EZ$9=0)=FALSE,SUM($EK38:$EW38)&gt;0,EZ$9='2. Protocols'!$G37),1,0)*'4. Formulations'!$J37</f>
        <v>0</v>
      </c>
      <c r="FA38" s="38">
        <f>IF(AND(OR(ISBLANK(FA$9),FA$9=0)=FALSE,SUM($EK38:$EW38)&gt;0,FA$9='2. Protocols'!$G37),1,0)*'4. Formulations'!$J37</f>
        <v>0</v>
      </c>
      <c r="FB38" s="38">
        <f>IF(AND(OR(ISBLANK(FB$9),FB$9=0)=FALSE,SUM($EK38:$EW38)&gt;0,FB$9='2. Protocols'!$G37),1,0)*'4. Formulations'!$J37</f>
        <v>0</v>
      </c>
      <c r="FC38" s="38">
        <f>IF(AND(OR(ISBLANK(FC$9),FC$9=0)=FALSE,SUM($EK38:$EW38)&gt;0,FC$9='2. Protocols'!$G37),1,0)*'4. Formulations'!$J37</f>
        <v>0</v>
      </c>
      <c r="FD38" s="38">
        <f>IF(AND(OR(ISBLANK(FD$9),FD$9=0)=FALSE,SUM($EK38:$EW38)&gt;0,FD$9='2. Protocols'!$G37),1,0)*'4. Formulations'!$J37</f>
        <v>0</v>
      </c>
      <c r="FE38" s="38">
        <f>IF(AND(OR(ISBLANK(FE$9),FE$9=0)=FALSE,SUM($EK38:$EW38)&gt;0,FE$9='2. Protocols'!$G37),1,0)*'4. Formulations'!$J37</f>
        <v>0</v>
      </c>
      <c r="FF38" s="38">
        <f>IF(AND(OR(ISBLANK(FF$9),FF$9=0)=FALSE,SUM($EK38:$EW38)&gt;0,FF$9='2. Protocols'!$G37),1,0)*'4. Formulations'!$J37</f>
        <v>0</v>
      </c>
      <c r="FG38" s="38">
        <f>IF(AND(OR(ISBLANK(FG$9),FG$9=0)=FALSE,SUM($EK38:$EW38)&gt;0,FG$9='2. Protocols'!$G37),1,0)*'4. Formulations'!$J37</f>
        <v>0</v>
      </c>
      <c r="FH38" s="38">
        <f>IF(AND(OR(ISBLANK(FH$9),FH$9=0)=FALSE,SUM($EK38:$EW38)&gt;0,FH$9='2. Protocols'!$G37),1,0)*'4. Formulations'!$J37</f>
        <v>0</v>
      </c>
      <c r="FI38" s="38">
        <f>IF(AND(OR(ISBLANK(FI$9),FI$9=0)=FALSE,SUM($EK38:$EW38)&gt;0,FI$9='2. Protocols'!$G37),1,0)*'4. Formulations'!$J37</f>
        <v>0</v>
      </c>
      <c r="FJ38" s="38">
        <f>IF(AND(OR(ISBLANK(FJ$9),FJ$9=0)=FALSE,SUM($EK38:$EW38)&gt;0,FJ$9='2. Protocols'!$G37),1,0)*'4. Formulations'!$J37</f>
        <v>0</v>
      </c>
      <c r="FK38" s="38">
        <f>IF(AND(OR(ISBLANK(FK$9),FK$9=0)=FALSE,SUM($EK38:$EW38)&gt;0,FK$9='2. Protocols'!$G37),1,0)*'4. Formulations'!$J37</f>
        <v>0</v>
      </c>
      <c r="FL38" s="38">
        <f>IF(AND(OR(ISBLANK(FL$9),FL$9=0)=FALSE,SUM($EK38:$EW38)&gt;0,FL$9='2. Protocols'!$G37),1,0)*'4. Formulations'!$J37</f>
        <v>0</v>
      </c>
      <c r="FM38" s="38">
        <f>IF(AND(OR(ISBLANK(FM$9),FM$9=0)=FALSE,SUM($EK38:$EW38)&gt;0,FM$9='2. Protocols'!$G37),1,0)*'4. Formulations'!$J37</f>
        <v>0</v>
      </c>
      <c r="FN38" s="38">
        <f>IF(AND(OR(ISBLANK(FN$9),FN$9=0)=FALSE,SUM($EK38:$EW38)&gt;0,FN$9='2. Protocols'!$G37),1,0)*'4. Formulations'!$J37</f>
        <v>0</v>
      </c>
      <c r="FO38" s="38">
        <f>IF(AND(OR(ISBLANK(FO$9),FO$9=0)=FALSE,SUM($EK38:$EW38)&gt;0,FO$9='2. Protocols'!$G37),1,0)*'4. Formulations'!$J37</f>
        <v>0</v>
      </c>
      <c r="FP38" s="38">
        <f>IF(AND(OR(ISBLANK(FP$9),FP$9=0)=FALSE,SUM($EK38:$EW38)&gt;0,FP$9='2. Protocols'!$G37),1,0)*'4. Formulations'!$J37</f>
        <v>0</v>
      </c>
      <c r="FQ38" s="38">
        <f>IF(AND(OR(ISBLANK(FQ$9),FQ$9=0)=FALSE,SUM($EK38:$EW38)&gt;0,FQ$9='2. Protocols'!$G37),1,0)*'4. Formulations'!$J37</f>
        <v>0</v>
      </c>
      <c r="FR38" s="38">
        <f>IF(AND(OR(ISBLANK(FR$9),FR$9=0)=FALSE,SUM($EK38:$EW38)&gt;0,FR$9='2. Protocols'!$G37),1,0)*'4. Formulations'!$J37</f>
        <v>0</v>
      </c>
      <c r="FS38" s="38">
        <f>IF(AND(OR(ISBLANK(FS$9),FS$9=0)=FALSE,SUM($EK38:$EW38)&gt;0,FS$9='2. Protocols'!$G37),1,0)*'4. Formulations'!$J37</f>
        <v>0</v>
      </c>
      <c r="FT38" s="38">
        <f>IF(AND(OR(ISBLANK(FT$9),FT$9=0)=FALSE,SUM($EK38:$EW38)&gt;0,FT$9='2. Protocols'!$G37),1,0)*'4. Formulations'!$J37</f>
        <v>0</v>
      </c>
      <c r="FV38" s="38">
        <f>IF(AND(OR(ISBLANK(EY$9),EY$9=0)=FALSE,FV$9=$DL38),1,0)*'4. Formulations'!$K37</f>
        <v>0</v>
      </c>
      <c r="FW38" s="38">
        <f>IF(AND(OR(ISBLANK(EZ$9),EZ$9=0)=FALSE,FW$9=$DL38),1,0)*'4. Formulations'!$K37</f>
        <v>0</v>
      </c>
      <c r="FX38" s="38">
        <f>IF(AND(OR(ISBLANK(FA$9),FA$9=0)=FALSE,FX$9=$DL38),1,0)*'4. Formulations'!$K37</f>
        <v>0</v>
      </c>
      <c r="FY38" s="38">
        <f>IF(AND(OR(ISBLANK(FB$9),FB$9=0)=FALSE,FY$9=$DL38),1,0)*'4. Formulations'!$K37</f>
        <v>0</v>
      </c>
      <c r="FZ38" s="38">
        <f>IF(AND(OR(ISBLANK(FC$9),FC$9=0)=FALSE,FZ$9=$DL38),1,0)*'4. Formulations'!$K37</f>
        <v>0</v>
      </c>
      <c r="GA38" s="38">
        <f>IF(AND(OR(ISBLANK(FD$9),FD$9=0)=FALSE,GA$9=$DL38),1,0)*'4. Formulations'!$K37</f>
        <v>0</v>
      </c>
      <c r="GB38" s="38">
        <f>IF(AND(OR(ISBLANK(FE$9),FE$9=0)=FALSE,GB$9=$DL38),1,0)*'4. Formulations'!$K37</f>
        <v>0</v>
      </c>
      <c r="GC38" s="38">
        <f>IF(AND(OR(ISBLANK(FF$9),FF$9=0)=FALSE,GC$9=$DL38),1,0)*'4. Formulations'!$K37</f>
        <v>0</v>
      </c>
      <c r="GD38" s="38">
        <f>IF(AND(OR(ISBLANK(FG$9),FG$9=0)=FALSE,GD$9=$DL38),1,0)*'4. Formulations'!$K37</f>
        <v>0</v>
      </c>
      <c r="GE38" s="38">
        <f>IF(AND(OR(ISBLANK(FH$9),FH$9=0)=FALSE,GE$9=$DL38),1,0)*'4. Formulations'!$K37</f>
        <v>0</v>
      </c>
      <c r="GF38" s="38">
        <f>IF(AND(OR(ISBLANK(FI$9),FI$9=0)=FALSE,GF$9=$DL38),1,0)*'4. Formulations'!$K37</f>
        <v>0</v>
      </c>
      <c r="GG38" s="38">
        <f>IF(AND(OR(ISBLANK(FJ$9),FJ$9=0)=FALSE,GG$9=$DL38),1,0)*'4. Formulations'!$K37</f>
        <v>0</v>
      </c>
      <c r="GH38" s="38">
        <f>IF(AND(OR(ISBLANK(FK$9),FK$9=0)=FALSE,GH$9=$DL38),1,0)*'4. Formulations'!$K37</f>
        <v>0</v>
      </c>
      <c r="GI38" s="38">
        <f>IF(AND(OR(ISBLANK(FL$9),FL$9=0)=FALSE,GI$9=$DL38),1,0)*'4. Formulations'!$K37</f>
        <v>0</v>
      </c>
      <c r="GJ38" s="38">
        <f>IF(AND(OR(ISBLANK(FM$9),FM$9=0)=FALSE,GJ$9=$DL38),1,0)*'4. Formulations'!$K37</f>
        <v>0</v>
      </c>
      <c r="GL38" s="38">
        <f>IF(AND(OR(ISBLANK(GL$9),GL$9=0)=FALSE,OR(GL$9='2. Protocols'!$C37,GL$9='2. Protocols'!$E37,GL$9='2. Protocols'!$G37)),1,0)*'4. Formulations'!$L37</f>
        <v>0</v>
      </c>
      <c r="GM38" s="38">
        <f>IF(AND(OR(ISBLANK(GM$9),GM$9=0)=FALSE,OR(GM$9='2. Protocols'!$C37,GM$9='2. Protocols'!$E37,GM$9='2. Protocols'!$G37)),1,0)*'4. Formulations'!$L37</f>
        <v>0</v>
      </c>
      <c r="GN38" s="38">
        <f>IF(AND(OR(ISBLANK(GN$9),GN$9=0)=FALSE,OR(GN$9='2. Protocols'!$C37,GN$9='2. Protocols'!$E37,GN$9='2. Protocols'!$G37)),1,0)*'4. Formulations'!$L37</f>
        <v>0</v>
      </c>
      <c r="GO38" s="38">
        <f>IF(AND(OR(ISBLANK(GO$9),GO$9=0)=FALSE,OR(GO$9='2. Protocols'!$C37,GO$9='2. Protocols'!$E37,GO$9='2. Protocols'!$G37)),1,0)*'4. Formulations'!$L37</f>
        <v>0</v>
      </c>
      <c r="GP38" s="38">
        <f>IF(AND(OR(ISBLANK(GP$9),GP$9=0)=FALSE,OR(GP$9='2. Protocols'!$C37,GP$9='2. Protocols'!$E37,GP$9='2. Protocols'!$G37)),1,0)*'4. Formulations'!$L37</f>
        <v>0</v>
      </c>
      <c r="GQ38" s="38">
        <f>IF(AND(OR(ISBLANK(GQ$9),GQ$9=0)=FALSE,OR(GQ$9='2. Protocols'!$C37,GQ$9='2. Protocols'!$E37,GQ$9='2. Protocols'!$G37)),1,0)*'4. Formulations'!$L37</f>
        <v>0</v>
      </c>
      <c r="GR38" s="38">
        <f>IF(AND(OR(ISBLANK(GR$9),GR$9=0)=FALSE,OR(GR$9='2. Protocols'!$C37,GR$9='2. Protocols'!$E37,GR$9='2. Protocols'!$G37)),1,0)*'4. Formulations'!$L37</f>
        <v>0</v>
      </c>
      <c r="GS38" s="38">
        <f>IF(AND(OR(ISBLANK(GS$9),GS$9=0)=FALSE,OR(GS$9='2. Protocols'!$C37,GS$9='2. Protocols'!$E37,GS$9='2. Protocols'!$G37)),1,0)*'4. Formulations'!$L37</f>
        <v>0</v>
      </c>
      <c r="GT38" s="38">
        <f>IF(AND(OR(ISBLANK(GT$9),GT$9=0)=FALSE,OR(GT$9='2. Protocols'!$C37,GT$9='2. Protocols'!$E37,GT$9='2. Protocols'!$G37)),1,0)*'4. Formulations'!$L37</f>
        <v>0</v>
      </c>
      <c r="GU38" s="38">
        <f>IF(AND(OR(ISBLANK(GU$9),GU$9=0)=FALSE,OR(GU$9='2. Protocols'!$C37,GU$9='2. Protocols'!$E37,GU$9='2. Protocols'!$G37)),1,0)*'4. Formulations'!$L37</f>
        <v>0</v>
      </c>
      <c r="GV38" s="38">
        <f>IF(AND(OR(ISBLANK(GV$9),GV$9=0)=FALSE,OR(GV$9='2. Protocols'!$C37,GV$9='2. Protocols'!$E37,GV$9='2. Protocols'!$G37)),1,0)*'4. Formulations'!$L37</f>
        <v>0</v>
      </c>
      <c r="GW38" s="38">
        <f>IF(AND(OR(ISBLANK(GW$9),GW$9=0)=FALSE,OR(GW$9='2. Protocols'!$C37,GW$9='2. Protocols'!$E37,GW$9='2. Protocols'!$G37)),1,0)*'4. Formulations'!$L37</f>
        <v>0</v>
      </c>
      <c r="GX38" s="38">
        <f>IF(AND(OR(ISBLANK(GX$9),GX$9=0)=FALSE,OR(GX$9='2. Protocols'!$C37,GX$9='2. Protocols'!$E37,GX$9='2. Protocols'!$G37)),1,0)*'4. Formulations'!$L37</f>
        <v>0</v>
      </c>
      <c r="GY38" s="38">
        <f>IF(AND(OR(ISBLANK(GY$9),GY$9=0)=FALSE,OR(GY$9='2. Protocols'!$C37,GY$9='2. Protocols'!$E37,GY$9='2. Protocols'!$G37)),1,0)*'4. Formulations'!$L37</f>
        <v>0</v>
      </c>
      <c r="GZ38" s="38">
        <f>IF(AND(OR(ISBLANK(GZ$9),GZ$9=0)=FALSE,OR(GZ$9='2. Protocols'!$C37,GZ$9='2. Protocols'!$E37,GZ$9='2. Protocols'!$G37)),1,0)*'4. Formulations'!$L37</f>
        <v>0</v>
      </c>
      <c r="HA38" s="38">
        <f>IF(AND(OR(ISBLANK(HA$9),HA$9=0)=FALSE,OR(HA$9='2. Protocols'!$C37,HA$9='2. Protocols'!$E37,HA$9='2. Protocols'!$G37)),1,0)*'4. Formulations'!$L37</f>
        <v>0</v>
      </c>
      <c r="HB38" s="38">
        <f>IF(AND(OR(ISBLANK(HB$9),HB$9=0)=FALSE,OR(HB$9='2. Protocols'!$C37,HB$9='2. Protocols'!$E37,HB$9='2. Protocols'!$G37)),1,0)*'4. Formulations'!$L37</f>
        <v>0</v>
      </c>
      <c r="HC38" s="38">
        <f>IF(AND(OR(ISBLANK(HC$9),HC$9=0)=FALSE,OR(HC$9='2. Protocols'!$C37,HC$9='2. Protocols'!$E37,HC$9='2. Protocols'!$G37)),1,0)*'4. Formulations'!$L37</f>
        <v>0</v>
      </c>
      <c r="HD38" s="38">
        <f>IF(AND(OR(ISBLANK(HD$9),HD$9=0)=FALSE,OR(HD$9='2. Protocols'!$C37,HD$9='2. Protocols'!$E37,HD$9='2. Protocols'!$G37)),1,0)*'4. Formulations'!$L37</f>
        <v>0</v>
      </c>
      <c r="HE38" s="38">
        <f>IF(AND(OR(ISBLANK(HE$9),HE$9=0)=FALSE,OR(HE$9='2. Protocols'!$C37,HE$9='2. Protocols'!$E37,HE$9='2. Protocols'!$G37)),1,0)*'4. Formulations'!$L37</f>
        <v>0</v>
      </c>
      <c r="HF38" s="38">
        <f>IF(AND(OR(ISBLANK(HF$9),HF$9=0)=FALSE,OR(HF$9='2. Protocols'!$C37,HF$9='2. Protocols'!$E37,HF$9='2. Protocols'!$G37)),1,0)*'4. Formulations'!$L37</f>
        <v>0</v>
      </c>
      <c r="HG38" s="38">
        <f>IF(AND(OR(ISBLANK(HG$9),HG$9=0)=FALSE,OR(HG$9='2. Protocols'!$C37,HG$9='2. Protocols'!$E37,HG$9='2. Protocols'!$G37)),1,0)*'4. Formulations'!$L37</f>
        <v>0</v>
      </c>
      <c r="HI38" s="38">
        <f>IF(AND(OR(ISBLANK(HI$9),HI$9=0)=FALSE,HI$9=$DK38),1,0)*'4. Formulations'!$M37</f>
        <v>0</v>
      </c>
      <c r="HJ38" s="38">
        <f>IF(AND(OR(ISBLANK(HJ$9),HJ$9=0)=FALSE,HJ$9=$DK38),1,0)*'4. Formulations'!$M37</f>
        <v>0</v>
      </c>
      <c r="HK38" s="38">
        <f>IF(AND(OR(ISBLANK(HK$9),HK$9=0)=FALSE,HK$9=$DK38),1,0)*'4. Formulations'!$M37</f>
        <v>0</v>
      </c>
      <c r="HL38" s="38">
        <f>IF(AND(OR(ISBLANK(HL$9),HL$9=0)=FALSE,HL$9=$DK38),1,0)*'4. Formulations'!$M37</f>
        <v>0</v>
      </c>
      <c r="HM38" s="38">
        <f>IF(AND(OR(ISBLANK(HM$9),HM$9=0)=FALSE,HM$9=$DK38),1,0)*'4. Formulations'!$M37</f>
        <v>0</v>
      </c>
      <c r="HN38" s="38">
        <f>IF(AND(OR(ISBLANK(HN$9),HN$9=0)=FALSE,HN$9=$DK38),1,0)*'4. Formulations'!$M37</f>
        <v>0</v>
      </c>
      <c r="HO38" s="38">
        <f>IF(AND(OR(ISBLANK(HO$9),HO$9=0)=FALSE,HO$9=$DK38),1,0)*'4. Formulations'!$M37</f>
        <v>0</v>
      </c>
      <c r="HP38" s="38">
        <f>IF(AND(OR(ISBLANK(HP$9),HP$9=0)=FALSE,HP$9=$DK38),1,0)*'4. Formulations'!$M37</f>
        <v>0</v>
      </c>
      <c r="HQ38" s="38">
        <f>IF(AND(OR(ISBLANK(HQ$9),HQ$9=0)=FALSE,HQ$9=$DK38),1,0)*'4. Formulations'!$M37</f>
        <v>0</v>
      </c>
      <c r="HR38" s="38">
        <f>IF(AND(OR(ISBLANK(HR$9),HR$9=0)=FALSE,HR$9=$DK38),1,0)*'4. Formulations'!$M37</f>
        <v>0</v>
      </c>
      <c r="HS38" s="38">
        <f>IF(AND(OR(ISBLANK(HS$9),HS$9=0)=FALSE,HS$9=$DK38),1,0)*'4. Formulations'!$M37</f>
        <v>0</v>
      </c>
      <c r="HT38" s="38">
        <f>IF(AND(OR(ISBLANK(HT$9),HT$9=0)=FALSE,HT$9=$DK38),1,0)*'4. Formulations'!$M37</f>
        <v>0</v>
      </c>
      <c r="HU38" s="38">
        <f>IF(AND(OR(ISBLANK(HU$9),HU$9=0)=FALSE,HU$9=$DK38),1,0)*'4. Formulations'!$M37</f>
        <v>0</v>
      </c>
      <c r="HW38" s="38">
        <f>IF(AND(OR(ISBLANK(HW$9),HW$9=0)=FALSE,SUM($HI38:$HU38)&gt;0,HW$9='2. Protocols'!$G37),1,0)*'4. Formulations'!$M37</f>
        <v>0</v>
      </c>
      <c r="HX38" s="38">
        <f>IF(AND(OR(ISBLANK(HX$9),HX$9=0)=FALSE,SUM($HI38:$HU38)&gt;0,HX$9='2. Protocols'!$G37),1,0)*'4. Formulations'!$M37</f>
        <v>0</v>
      </c>
      <c r="HY38" s="38">
        <f>IF(AND(OR(ISBLANK(HY$9),HY$9=0)=FALSE,SUM($HI38:$HU38)&gt;0,HY$9='2. Protocols'!$G37),1,0)*'4. Formulations'!$M37</f>
        <v>0</v>
      </c>
      <c r="HZ38" s="38">
        <f>IF(AND(OR(ISBLANK(HZ$9),HZ$9=0)=FALSE,SUM($HI38:$HU38)&gt;0,HZ$9='2. Protocols'!$G37),1,0)*'4. Formulations'!$M37</f>
        <v>0</v>
      </c>
      <c r="IA38" s="38">
        <f>IF(AND(OR(ISBLANK(IA$9),IA$9=0)=FALSE,SUM($HI38:$HU38)&gt;0,IA$9='2. Protocols'!$G37),1,0)*'4. Formulations'!$M37</f>
        <v>0</v>
      </c>
      <c r="IB38" s="38">
        <f>IF(AND(OR(ISBLANK(IB$9),IB$9=0)=FALSE,SUM($HI38:$HU38)&gt;0,IB$9='2. Protocols'!$G37),1,0)*'4. Formulations'!$M37</f>
        <v>0</v>
      </c>
      <c r="IC38" s="38">
        <f>IF(AND(OR(ISBLANK(IC$9),IC$9=0)=FALSE,SUM($HI38:$HU38)&gt;0,IC$9='2. Protocols'!$G37),1,0)*'4. Formulations'!$M37</f>
        <v>0</v>
      </c>
      <c r="ID38" s="38">
        <f>IF(AND(OR(ISBLANK(ID$9),ID$9=0)=FALSE,SUM($HI38:$HU38)&gt;0,ID$9='2. Protocols'!$G37),1,0)*'4. Formulations'!$M37</f>
        <v>0</v>
      </c>
      <c r="IE38" s="38">
        <f>IF(AND(OR(ISBLANK(IE$9),IE$9=0)=FALSE,SUM($HI38:$HU38)&gt;0,IE$9='2. Protocols'!$G37),1,0)*'4. Formulations'!$M37</f>
        <v>0</v>
      </c>
      <c r="IF38" s="38">
        <f>IF(AND(OR(ISBLANK(IF$9),IF$9=0)=FALSE,SUM($HI38:$HU38)&gt;0,IF$9='2. Protocols'!$G37),1,0)*'4. Formulations'!$M37</f>
        <v>0</v>
      </c>
      <c r="IG38" s="38">
        <f>IF(AND(OR(ISBLANK(IG$9),IG$9=0)=FALSE,SUM($HI38:$HU38)&gt;0,IG$9='2. Protocols'!$G37),1,0)*'4. Formulations'!$M37</f>
        <v>0</v>
      </c>
      <c r="IH38" s="38">
        <f>IF(AND(OR(ISBLANK(IH$9),IH$9=0)=FALSE,SUM($HI38:$HU38)&gt;0,IH$9='2. Protocols'!$G37),1,0)*'4. Formulations'!$M37</f>
        <v>0</v>
      </c>
      <c r="II38" s="38">
        <f>IF(AND(OR(ISBLANK(II$9),II$9=0)=FALSE,SUM($HI38:$HU38)&gt;0,II$9='2. Protocols'!$G37),1,0)*'4. Formulations'!$M37</f>
        <v>0</v>
      </c>
      <c r="IJ38" s="38">
        <f>IF(AND(OR(ISBLANK(IJ$9),IJ$9=0)=FALSE,SUM($HI38:$HU38)&gt;0,IJ$9='2. Protocols'!$G37),1,0)*'4. Formulations'!$M37</f>
        <v>0</v>
      </c>
      <c r="IK38" s="38">
        <f>IF(AND(OR(ISBLANK(IK$9),IK$9=0)=FALSE,SUM($HI38:$HU38)&gt;0,IK$9='2. Protocols'!$G37),1,0)*'4. Formulations'!$M37</f>
        <v>0</v>
      </c>
      <c r="IL38" s="38">
        <f>IF(AND(OR(ISBLANK(IL$9),IL$9=0)=FALSE,SUM($HI38:$HU38)&gt;0,IL$9='2. Protocols'!$G37),1,0)*'4. Formulations'!$M37</f>
        <v>0</v>
      </c>
      <c r="IM38" s="38">
        <f>IF(AND(OR(ISBLANK(IM$9),IM$9=0)=FALSE,SUM($HI38:$HU38)&gt;0,IM$9='2. Protocols'!$G37),1,0)*'4. Formulations'!$M37</f>
        <v>0</v>
      </c>
      <c r="IN38" s="38">
        <f>IF(AND(OR(ISBLANK(IN$9),IN$9=0)=FALSE,SUM($HI38:$HU38)&gt;0,IN$9='2. Protocols'!$G37),1,0)*'4. Formulations'!$M37</f>
        <v>0</v>
      </c>
      <c r="IO38" s="38">
        <f>IF(AND(OR(ISBLANK(IO$9),IO$9=0)=FALSE,SUM($HI38:$HU38)&gt;0,IO$9='2. Protocols'!$G37),1,0)*'4. Formulations'!$M37</f>
        <v>0</v>
      </c>
      <c r="IP38" s="38">
        <f>IF(AND(OR(ISBLANK(IP$9),IP$9=0)=FALSE,SUM($HI38:$HU38)&gt;0,IP$9='2. Protocols'!$G37),1,0)*'4. Formulations'!$M37</f>
        <v>0</v>
      </c>
      <c r="IQ38" s="38">
        <f>IF(AND(OR(ISBLANK(IQ$9),IQ$9=0)=FALSE,SUM($HI38:$HU38)&gt;0,IQ$9='2. Protocols'!$G37),1,0)*'4. Formulations'!$M37</f>
        <v>0</v>
      </c>
      <c r="IR38" s="38">
        <f>IF(AND(OR(ISBLANK(IR$9),IR$9=0)=FALSE,SUM($HI38:$HU38)&gt;0,IR$9='2. Protocols'!$G37),1,0)*'4. Formulations'!$M37</f>
        <v>0</v>
      </c>
      <c r="IT38" s="38">
        <f>IF(AND(OR(ISBLANK(IT$9),IT$9=0)=FALSE,IT$9=$DL38),1,0)*'4. Formulations'!$N37</f>
        <v>0</v>
      </c>
      <c r="IU38" s="38">
        <f>IF(AND(OR(ISBLANK(IU$9),IU$9=0)=FALSE,IU$9=$DL38),1,0)*'4. Formulations'!$N37</f>
        <v>0</v>
      </c>
      <c r="IV38" s="38">
        <f>IF(AND(OR(ISBLANK(IV$9),IV$9=0)=FALSE,IV$9=$DL38),1,0)*'4. Formulations'!$N37</f>
        <v>0</v>
      </c>
      <c r="IW38" s="38">
        <f>IF(AND(OR(ISBLANK(IW$9),IW$9=0)=FALSE,IW$9=$DL38),1,0)*'4. Formulations'!$N37</f>
        <v>0</v>
      </c>
      <c r="IX38" s="38">
        <f>IF(AND(OR(ISBLANK(IX$9),IX$9=0)=FALSE,IX$9=$DL38),1,0)*'4. Formulations'!$N37</f>
        <v>0</v>
      </c>
      <c r="IY38" s="38">
        <f>IF(AND(OR(ISBLANK(IY$9),IY$9=0)=FALSE,IY$9=$DL38),1,0)*'4. Formulations'!$N37</f>
        <v>0</v>
      </c>
      <c r="IZ38" s="38">
        <f>IF(AND(OR(ISBLANK(IZ$9),IZ$9=0)=FALSE,IZ$9=$DL38),1,0)*'4. Formulations'!$N37</f>
        <v>0</v>
      </c>
      <c r="JA38" s="38">
        <f>IF(AND(OR(ISBLANK(JA$9),JA$9=0)=FALSE,JA$9=$DL38),1,0)*'4. Formulations'!$N37</f>
        <v>0</v>
      </c>
      <c r="JB38" s="38">
        <f>IF(AND(OR(ISBLANK(JB$9),JB$9=0)=FALSE,JB$9=$DL38),1,0)*'4. Formulations'!$N37</f>
        <v>0</v>
      </c>
      <c r="JC38" s="38">
        <f>IF(AND(OR(ISBLANK(JC$9),JC$9=0)=FALSE,JC$9=$DL38),1,0)*'4. Formulations'!$N37</f>
        <v>0</v>
      </c>
      <c r="JD38" s="38">
        <f>IF(AND(OR(ISBLANK(JD$9),JD$9=0)=FALSE,JD$9=$DL38),1,0)*'4. Formulations'!$N37</f>
        <v>0</v>
      </c>
      <c r="JE38" s="38">
        <f>IF(AND(OR(ISBLANK(JE$9),JE$9=0)=FALSE,JE$9=$DL38),1,0)*'4. Formulations'!$N37</f>
        <v>0</v>
      </c>
      <c r="JF38" s="38">
        <f>IF(AND(OR(ISBLANK(JF$9),JF$9=0)=FALSE,JF$9=$DL38),1,0)*'4. Formulations'!$N37</f>
        <v>0</v>
      </c>
      <c r="JG38" s="38">
        <f>IF(AND(OR(ISBLANK(JG$9),JG$9=0)=FALSE,JG$9=$DL38),1,0)*'4. Formulations'!$N37</f>
        <v>0</v>
      </c>
      <c r="JH38" s="38">
        <f>IF(AND(OR(ISBLANK(JH$9),JH$9=0)=FALSE,JH$9=$DL38),1,0)*'4. Formulations'!$N37</f>
        <v>0</v>
      </c>
      <c r="JJ38" s="38">
        <f>IF(AND(OR(ISBLANK(JJ$9),JJ$9=0)=FALSE,OR(JJ$9='2. Protocols'!$C37,JJ$9='2. Protocols'!$E37,JJ$9='2. Protocols'!$G37)),1,0)*'4. Formulations'!$O37</f>
        <v>0</v>
      </c>
      <c r="JK38" s="38">
        <f>IF(AND(OR(ISBLANK(JK$9),JK$9=0)=FALSE,OR(JK$9='2. Protocols'!$C37,JK$9='2. Protocols'!$E37,JK$9='2. Protocols'!$G37)),1,0)*'4. Formulations'!$O37</f>
        <v>0</v>
      </c>
      <c r="JL38" s="38">
        <f>IF(AND(OR(ISBLANK(JL$9),JL$9=0)=FALSE,OR(JL$9='2. Protocols'!$C37,JL$9='2. Protocols'!$E37,JL$9='2. Protocols'!$G37)),1,0)*'4. Formulations'!$O37</f>
        <v>0</v>
      </c>
      <c r="JM38" s="38">
        <f>IF(AND(OR(ISBLANK(JM$9),JM$9=0)=FALSE,OR(JM$9='2. Protocols'!$C37,JM$9='2. Protocols'!$E37,JM$9='2. Protocols'!$G37)),1,0)*'4. Formulations'!$O37</f>
        <v>0</v>
      </c>
      <c r="JN38" s="38">
        <f>IF(AND(OR(ISBLANK(JN$9),JN$9=0)=FALSE,OR(JN$9='2. Protocols'!$C37,JN$9='2. Protocols'!$E37,JN$9='2. Protocols'!$G37)),1,0)*'4. Formulations'!$O37</f>
        <v>0</v>
      </c>
      <c r="JO38" s="38">
        <f>IF(AND(OR(ISBLANK(JO$9),JO$9=0)=FALSE,OR(JO$9='2. Protocols'!$C37,JO$9='2. Protocols'!$E37,JO$9='2. Protocols'!$G37)),1,0)*'4. Formulations'!$O37</f>
        <v>0</v>
      </c>
      <c r="JP38" s="38">
        <f>IF(AND(OR(ISBLANK(JP$9),JP$9=0)=FALSE,OR(JP$9='2. Protocols'!$C37,JP$9='2. Protocols'!$E37,JP$9='2. Protocols'!$G37)),1,0)*'4. Formulations'!$O37</f>
        <v>0</v>
      </c>
      <c r="JQ38" s="38">
        <f>IF(AND(OR(ISBLANK(JQ$9),JQ$9=0)=FALSE,OR(JQ$9='2. Protocols'!$C37,JQ$9='2. Protocols'!$E37,JQ$9='2. Protocols'!$G37)),1,0)*'4. Formulations'!$O37</f>
        <v>0</v>
      </c>
      <c r="JR38" s="38">
        <f>IF(AND(OR(ISBLANK(JR$9),JR$9=0)=FALSE,OR(JR$9='2. Protocols'!$C37,JR$9='2. Protocols'!$E37,JR$9='2. Protocols'!$G37)),1,0)*'4. Formulations'!$O37</f>
        <v>0</v>
      </c>
      <c r="JS38" s="38">
        <f>IF(AND(OR(ISBLANK(JS$9),JS$9=0)=FALSE,OR(JS$9='2. Protocols'!$C37,JS$9='2. Protocols'!$E37,JS$9='2. Protocols'!$G37)),1,0)*'4. Formulations'!$O37</f>
        <v>0</v>
      </c>
      <c r="JT38" s="38">
        <f>IF(AND(OR(ISBLANK(JT$9),JT$9=0)=FALSE,OR(JT$9='2. Protocols'!$C37,JT$9='2. Protocols'!$E37,JT$9='2. Protocols'!$G37)),1,0)*'4. Formulations'!$O37</f>
        <v>0</v>
      </c>
      <c r="JU38" s="38">
        <f>IF(AND(OR(ISBLANK(JU$9),JU$9=0)=FALSE,OR(JU$9='2. Protocols'!$C37,JU$9='2. Protocols'!$E37,JU$9='2. Protocols'!$G37)),1,0)*'4. Formulations'!$O37</f>
        <v>0</v>
      </c>
      <c r="JV38" s="38">
        <f>IF(AND(OR(ISBLANK(JV$9),JV$9=0)=FALSE,OR(JV$9='2. Protocols'!$C37,JV$9='2. Protocols'!$E37,JV$9='2. Protocols'!$G37)),1,0)*'4. Formulations'!$O37</f>
        <v>0</v>
      </c>
      <c r="JW38" s="38">
        <f>IF(AND(OR(ISBLANK(JW$9),JW$9=0)=FALSE,OR(JW$9='2. Protocols'!$C37,JW$9='2. Protocols'!$E37,JW$9='2. Protocols'!$G37)),1,0)*'4. Formulations'!$O37</f>
        <v>0</v>
      </c>
      <c r="JX38" s="38">
        <f>IF(AND(OR(ISBLANK(JX$9),JX$9=0)=FALSE,OR(JX$9='2. Protocols'!$C37,JX$9='2. Protocols'!$E37,JX$9='2. Protocols'!$G37)),1,0)*'4. Formulations'!$O37</f>
        <v>0</v>
      </c>
      <c r="JY38" s="38">
        <f>IF(AND(OR(ISBLANK(JY$9),JY$9=0)=FALSE,OR(JY$9='2. Protocols'!$C37,JY$9='2. Protocols'!$E37,JY$9='2. Protocols'!$G37)),1,0)*'4. Formulations'!$O37</f>
        <v>0</v>
      </c>
      <c r="JZ38" s="38">
        <f>IF(AND(OR(ISBLANK(JZ$9),JZ$9=0)=FALSE,OR(JZ$9='2. Protocols'!$C37,JZ$9='2. Protocols'!$E37,JZ$9='2. Protocols'!$G37)),1,0)*'4. Formulations'!$O37</f>
        <v>0</v>
      </c>
      <c r="KA38" s="38">
        <f>IF(AND(OR(ISBLANK(KA$9),KA$9=0)=FALSE,OR(KA$9='2. Protocols'!$C37,KA$9='2. Protocols'!$E37,KA$9='2. Protocols'!$G37)),1,0)*'4. Formulations'!$O37</f>
        <v>0</v>
      </c>
      <c r="KB38" s="38">
        <f>IF(AND(OR(ISBLANK(KB$9),KB$9=0)=FALSE,OR(KB$9='2. Protocols'!$C37,KB$9='2. Protocols'!$E37,KB$9='2. Protocols'!$G37)),1,0)*'4. Formulations'!$O37</f>
        <v>0</v>
      </c>
      <c r="KC38" s="38">
        <f>IF(AND(OR(ISBLANK(KC$9),KC$9=0)=FALSE,OR(KC$9='2. Protocols'!$C37,KC$9='2. Protocols'!$E37,KC$9='2. Protocols'!$G37)),1,0)*'4. Formulations'!$O37</f>
        <v>0</v>
      </c>
      <c r="KD38" s="38">
        <f>IF(AND(OR(ISBLANK(KD$9),KD$9=0)=FALSE,OR(KD$9='2. Protocols'!$C37,KD$9='2. Protocols'!$E37,KD$9='2. Protocols'!$G37)),1,0)*'4. Formulations'!$O37</f>
        <v>0</v>
      </c>
      <c r="KE38" s="38">
        <f>IF(AND(OR(ISBLANK(KE$9),KE$9=0)=FALSE,OR(KE$9='2. Protocols'!$C37,KE$9='2. Protocols'!$E37,KE$9='2. Protocols'!$G37)),1,0)*'4. Formulations'!$O37</f>
        <v>0</v>
      </c>
      <c r="KG38" s="38">
        <f>IF(AND(OR(ISBLANK(KG$9),KG$9=0)=FALSE,KG$9=$DK38),1,0)*'4. Formulations'!$P37</f>
        <v>0</v>
      </c>
      <c r="KH38" s="38">
        <f>IF(AND(OR(ISBLANK(KH$9),KH$9=0)=FALSE,KH$9=$DK38),1,0)*'4. Formulations'!$P37</f>
        <v>0</v>
      </c>
      <c r="KI38" s="38">
        <f>IF(AND(OR(ISBLANK(KI$9),KI$9=0)=FALSE,KI$9=$DK38),1,0)*'4. Formulations'!$P37</f>
        <v>0</v>
      </c>
      <c r="KJ38" s="38">
        <f>IF(AND(OR(ISBLANK(KJ$9),KJ$9=0)=FALSE,KJ$9=$DK38),1,0)*'4. Formulations'!$P37</f>
        <v>0</v>
      </c>
      <c r="KK38" s="38">
        <f>IF(AND(OR(ISBLANK(KK$9),KK$9=0)=FALSE,KK$9=$DK38),1,0)*'4. Formulations'!$P37</f>
        <v>0</v>
      </c>
      <c r="KL38" s="38">
        <f>IF(AND(OR(ISBLANK(KL$9),KL$9=0)=FALSE,KL$9=$DK38),1,0)*'4. Formulations'!$P37</f>
        <v>0</v>
      </c>
      <c r="KM38" s="38">
        <f>IF(AND(OR(ISBLANK(KM$9),KM$9=0)=FALSE,KM$9=$DK38),1,0)*'4. Formulations'!$P37</f>
        <v>0</v>
      </c>
      <c r="KN38" s="38">
        <f>IF(AND(OR(ISBLANK(KN$9),KN$9=0)=FALSE,KN$9=$DK38),1,0)*'4. Formulations'!$P37</f>
        <v>0</v>
      </c>
      <c r="KO38" s="38">
        <f>IF(AND(OR(ISBLANK(KO$9),KO$9=0)=FALSE,KO$9=$DK38),1,0)*'4. Formulations'!$P37</f>
        <v>0</v>
      </c>
      <c r="KP38" s="38">
        <f>IF(AND(OR(ISBLANK(KP$9),KP$9=0)=FALSE,KP$9=$DK38),1,0)*'4. Formulations'!$P37</f>
        <v>0</v>
      </c>
      <c r="KQ38" s="38">
        <f>IF(AND(OR(ISBLANK(KQ$9),KQ$9=0)=FALSE,KQ$9=$DK38),1,0)*'4. Formulations'!$P37</f>
        <v>0</v>
      </c>
      <c r="KR38" s="38">
        <f>IF(AND(OR(ISBLANK(KR$9),KR$9=0)=FALSE,KR$9=$DK38),1,0)*'4. Formulations'!$P37</f>
        <v>0</v>
      </c>
      <c r="KS38" s="38">
        <f>IF(AND(OR(ISBLANK(KS$9),KS$9=0)=FALSE,KS$9=$DK38),1,0)*'4. Formulations'!$P37</f>
        <v>0</v>
      </c>
      <c r="KU38" s="38">
        <f>IF(AND(OR(ISBLANK(KU$9),KU$9=0)=FALSE,SUM($KG38:$KS38)&gt;0,KU$9='2. Protocols'!$G37),1,0)*'4. Formulations'!$P37</f>
        <v>0</v>
      </c>
      <c r="KV38" s="38">
        <f>IF(AND(OR(ISBLANK(KV$9),KV$9=0)=FALSE,SUM($KG38:$KS38)&gt;0,KV$9='2. Protocols'!$G37),1,0)*'4. Formulations'!$P37</f>
        <v>0</v>
      </c>
      <c r="KW38" s="38">
        <f>IF(AND(OR(ISBLANK(KW$9),KW$9=0)=FALSE,SUM($KG38:$KS38)&gt;0,KW$9='2. Protocols'!$G37),1,0)*'4. Formulations'!$P37</f>
        <v>0</v>
      </c>
      <c r="KX38" s="38">
        <f>IF(AND(OR(ISBLANK(KX$9),KX$9=0)=FALSE,SUM($KG38:$KS38)&gt;0,KX$9='2. Protocols'!$G37),1,0)*'4. Formulations'!$P37</f>
        <v>0</v>
      </c>
      <c r="KY38" s="38">
        <f>IF(AND(OR(ISBLANK(KY$9),KY$9=0)=FALSE,SUM($KG38:$KS38)&gt;0,KY$9='2. Protocols'!$G37),1,0)*'4. Formulations'!$P37</f>
        <v>0</v>
      </c>
      <c r="KZ38" s="38">
        <f>IF(AND(OR(ISBLANK(KZ$9),KZ$9=0)=FALSE,SUM($KG38:$KS38)&gt;0,KZ$9='2. Protocols'!$G37),1,0)*'4. Formulations'!$P37</f>
        <v>0</v>
      </c>
      <c r="LA38" s="38">
        <f>IF(AND(OR(ISBLANK(LA$9),LA$9=0)=FALSE,SUM($KG38:$KS38)&gt;0,LA$9='2. Protocols'!$G37),1,0)*'4. Formulations'!$P37</f>
        <v>0</v>
      </c>
      <c r="LB38" s="38">
        <f>IF(AND(OR(ISBLANK(LB$9),LB$9=0)=FALSE,SUM($KG38:$KS38)&gt;0,LB$9='2. Protocols'!$G37),1,0)*'4. Formulations'!$P37</f>
        <v>0</v>
      </c>
      <c r="LC38" s="38">
        <f>IF(AND(OR(ISBLANK(LC$9),LC$9=0)=FALSE,SUM($KG38:$KS38)&gt;0,LC$9='2. Protocols'!$G37),1,0)*'4. Formulations'!$P37</f>
        <v>0</v>
      </c>
      <c r="LD38" s="38">
        <f>IF(AND(OR(ISBLANK(LD$9),LD$9=0)=FALSE,SUM($KG38:$KS38)&gt;0,LD$9='2. Protocols'!$G37),1,0)*'4. Formulations'!$P37</f>
        <v>0</v>
      </c>
      <c r="LE38" s="38">
        <f>IF(AND(OR(ISBLANK(LE$9),LE$9=0)=FALSE,SUM($KG38:$KS38)&gt;0,LE$9='2. Protocols'!$G37),1,0)*'4. Formulations'!$P37</f>
        <v>0</v>
      </c>
      <c r="LF38" s="38">
        <f>IF(AND(OR(ISBLANK(LF$9),LF$9=0)=FALSE,SUM($KG38:$KS38)&gt;0,LF$9='2. Protocols'!$G37),1,0)*'4. Formulations'!$P37</f>
        <v>0</v>
      </c>
      <c r="LG38" s="38">
        <f>IF(AND(OR(ISBLANK(LG$9),LG$9=0)=FALSE,SUM($KG38:$KS38)&gt;0,LG$9='2. Protocols'!$G37),1,0)*'4. Formulations'!$P37</f>
        <v>0</v>
      </c>
      <c r="LH38" s="38">
        <f>IF(AND(OR(ISBLANK(LH$9),LH$9=0)=FALSE,SUM($KG38:$KS38)&gt;0,LH$9='2. Protocols'!$G37),1,0)*'4. Formulations'!$P37</f>
        <v>0</v>
      </c>
      <c r="LI38" s="38">
        <f>IF(AND(OR(ISBLANK(LI$9),LI$9=0)=FALSE,SUM($KG38:$KS38)&gt;0,LI$9='2. Protocols'!$G37),1,0)*'4. Formulations'!$P37</f>
        <v>0</v>
      </c>
      <c r="LJ38" s="38">
        <f>IF(AND(OR(ISBLANK(LJ$9),LJ$9=0)=FALSE,SUM($KG38:$KS38)&gt;0,LJ$9='2. Protocols'!$G37),1,0)*'4. Formulations'!$P37</f>
        <v>0</v>
      </c>
      <c r="LK38" s="38">
        <f>IF(AND(OR(ISBLANK(LK$9),LK$9=0)=FALSE,SUM($KG38:$KS38)&gt;0,LK$9='2. Protocols'!$G37),1,0)*'4. Formulations'!$P37</f>
        <v>0</v>
      </c>
      <c r="LL38" s="38">
        <f>IF(AND(OR(ISBLANK(LL$9),LL$9=0)=FALSE,SUM($KG38:$KS38)&gt;0,LL$9='2. Protocols'!$G37),1,0)*'4. Formulations'!$P37</f>
        <v>0</v>
      </c>
      <c r="LM38" s="38">
        <f>IF(AND(OR(ISBLANK(LM$9),LM$9=0)=FALSE,SUM($KG38:$KS38)&gt;0,LM$9='2. Protocols'!$G37),1,0)*'4. Formulations'!$P37</f>
        <v>0</v>
      </c>
      <c r="LN38" s="38">
        <f>IF(AND(OR(ISBLANK(LN$9),LN$9=0)=FALSE,SUM($KG38:$KS38)&gt;0,LN$9='2. Protocols'!$G37),1,0)*'4. Formulations'!$P37</f>
        <v>0</v>
      </c>
      <c r="LO38" s="38">
        <f>IF(AND(OR(ISBLANK(LO$9),LO$9=0)=FALSE,SUM($KG38:$KS38)&gt;0,LO$9='2. Protocols'!$G37),1,0)*'4. Formulations'!$P37</f>
        <v>0</v>
      </c>
      <c r="LP38" s="38">
        <f>IF(AND(OR(ISBLANK(LP$9),LP$9=0)=FALSE,SUM($KG38:$KS38)&gt;0,LP$9='2. Protocols'!$G37),1,0)*'4. Formulations'!$P37</f>
        <v>0</v>
      </c>
      <c r="LR38" s="38">
        <f>IF(AND(OR(ISBLANK(LR$9),LR$9=0)=FALSE,LR$9=$DL38),1,0)*'4. Formulations'!$Q37</f>
        <v>0</v>
      </c>
      <c r="LS38" s="38">
        <f>IF(AND(OR(ISBLANK(LS$9),LS$9=0)=FALSE,LS$9=$DL38),1,0)*'4. Formulations'!$Q37</f>
        <v>0</v>
      </c>
      <c r="LT38" s="38">
        <f>IF(AND(OR(ISBLANK(LT$9),LT$9=0)=FALSE,LT$9=$DL38),1,0)*'4. Formulations'!$Q37</f>
        <v>0</v>
      </c>
      <c r="LU38" s="38">
        <f>IF(AND(OR(ISBLANK(LU$9),LU$9=0)=FALSE,LU$9=$DL38),1,0)*'4. Formulations'!$Q37</f>
        <v>0</v>
      </c>
      <c r="LV38" s="38">
        <f>IF(AND(OR(ISBLANK(LV$9),LV$9=0)=FALSE,LV$9=$DL38),1,0)*'4. Formulations'!$Q37</f>
        <v>0</v>
      </c>
      <c r="LW38" s="38">
        <f>IF(AND(OR(ISBLANK(LW$9),LW$9=0)=FALSE,LW$9=$DL38),1,0)*'4. Formulations'!$Q37</f>
        <v>0</v>
      </c>
      <c r="LX38" s="38">
        <f>IF(AND(OR(ISBLANK(LX$9),LX$9=0)=FALSE,LX$9=$DL38),1,0)*'4. Formulations'!$Q37</f>
        <v>0</v>
      </c>
      <c r="LY38" s="38">
        <f>IF(AND(OR(ISBLANK(LY$9),LY$9=0)=FALSE,LY$9=$DL38),1,0)*'4. Formulations'!$Q37</f>
        <v>0</v>
      </c>
      <c r="LZ38" s="38">
        <f>IF(AND(OR(ISBLANK(LZ$9),LZ$9=0)=FALSE,LZ$9=$DL38),1,0)*'4. Formulations'!$Q37</f>
        <v>0</v>
      </c>
      <c r="MA38" s="38">
        <f>IF(AND(OR(ISBLANK(MA$9),MA$9=0)=FALSE,MA$9=$DL38),1,0)*'4. Formulations'!$Q37</f>
        <v>0</v>
      </c>
      <c r="MB38" s="38">
        <f>IF(AND(OR(ISBLANK(MB$9),MB$9=0)=FALSE,MB$9=$DL38),1,0)*'4. Formulations'!$Q37</f>
        <v>0</v>
      </c>
      <c r="MC38" s="38">
        <f>IF(AND(OR(ISBLANK(MC$9),MC$9=0)=FALSE,MC$9=$DL38),1,0)*'4. Formulations'!$Q37</f>
        <v>0</v>
      </c>
      <c r="MD38" s="38">
        <f>IF(AND(OR(ISBLANK(MD$9),MD$9=0)=FALSE,MD$9=$DL38),1,0)*'4. Formulations'!$Q37</f>
        <v>0</v>
      </c>
      <c r="ME38" s="38">
        <f>IF(AND(OR(ISBLANK(ME$9),ME$9=0)=FALSE,ME$9=$DL38),1,0)*'4. Formulations'!$Q37</f>
        <v>0</v>
      </c>
      <c r="MF38" s="38">
        <f>IF(AND(OR(ISBLANK(MF$9),MF$9=0)=FALSE,MF$9=$DL38),1,0)*'4. Formulations'!$Q37</f>
        <v>0</v>
      </c>
    </row>
    <row r="39" spans="2:344" x14ac:dyDescent="0.3">
      <c r="B39" s="2"/>
      <c r="C39" s="129" t="str">
        <f>IF('2. Protocols'!C38&amp;"+"&amp;'2. Protocols'!E38&amp;"+"&amp;'2. Protocols'!G38="++","",'2. Protocols'!C38&amp;"+"&amp;'2. Protocols'!E38&amp;"+"&amp;'2. Protocols'!G38)</f>
        <v/>
      </c>
      <c r="D39" s="18"/>
      <c r="F39" s="114" t="str">
        <f>IFERROR('2. Protocols'!J38*'1. General Inputs'!$J$6,"")</f>
        <v/>
      </c>
      <c r="G39" s="114" t="str">
        <f>IFERROR(MAX(F39+((F39*'1. General Inputs'!$AW$16)+(F39*'1. General Inputs'!$AW$12)),0),"")</f>
        <v/>
      </c>
      <c r="H39" s="114" t="str">
        <f>IFERROR(MAX(G39+((G39*'1. General Inputs'!$AW$16)+(G39*'1. General Inputs'!$AW$12)),0),"")</f>
        <v/>
      </c>
      <c r="I39" s="114" t="str">
        <f>IFERROR(MAX(H39+((H39*'1. General Inputs'!$AW$16)+(H39*'1. General Inputs'!$AW$12)),0),"")</f>
        <v/>
      </c>
      <c r="J39" s="114" t="str">
        <f>IFERROR(MAX(I39+((I39*'1. General Inputs'!$AW$16)+(I39*'1. General Inputs'!$AW$12)),0),"")</f>
        <v/>
      </c>
      <c r="K39" s="114" t="str">
        <f>IFERROR(MAX(J39+((J39*'1. General Inputs'!$AW$16)+(J39*'1. General Inputs'!$AW$12)),0),"")</f>
        <v/>
      </c>
      <c r="L39" s="114" t="str">
        <f>IFERROR(MAX(K39+((K39*'1. General Inputs'!$AW$16)+(K39*'1. General Inputs'!$AW$12)),0),"")</f>
        <v/>
      </c>
      <c r="M39" s="114" t="str">
        <f>IFERROR(MAX(L39+((L39*'1. General Inputs'!$AW$16)+(L39*'1. General Inputs'!$AW$12)),0),"")</f>
        <v/>
      </c>
      <c r="N39" s="114" t="str">
        <f>IFERROR(MAX(M39+((M39*'1. General Inputs'!$AW$16)+(M39*'1. General Inputs'!$AW$12)),0),"")</f>
        <v/>
      </c>
      <c r="O39" s="114" t="str">
        <f>IFERROR(MAX(N39+((N39*'1. General Inputs'!$AW$16)+(N39*'1. General Inputs'!$AW$12)),0),"")</f>
        <v/>
      </c>
      <c r="P39" s="114" t="str">
        <f>IFERROR(MAX(O39+((O39*'1. General Inputs'!$AW$16)+(O39*'1. General Inputs'!$AW$12)),0),"")</f>
        <v/>
      </c>
      <c r="Q39" s="114" t="str">
        <f>IFERROR(MAX(P39+((P39*'1. General Inputs'!$AW$16)+(P39*'1. General Inputs'!$AW$12)),0),"")</f>
        <v/>
      </c>
      <c r="R39" s="114" t="str">
        <f>IFERROR(MAX(Q39+((Q39*'1. General Inputs'!$AW$16)+(Q39*'1. General Inputs'!$AW$12)),0),"")</f>
        <v/>
      </c>
      <c r="S39" s="114" t="str">
        <f>IFERROR(MAX(R39+((R39*'1. General Inputs'!$AW$16)+(R39*'1. General Inputs'!$AX$12)),0),"")</f>
        <v/>
      </c>
      <c r="T39" s="114" t="str">
        <f>IFERROR(MAX(S39+((S39*'1. General Inputs'!$AW$16)+(S39*'1. General Inputs'!$AX$12)),0),"")</f>
        <v/>
      </c>
      <c r="U39" s="114" t="str">
        <f>IFERROR(MAX(T39+((T39*'1. General Inputs'!$AW$16)+(T39*'1. General Inputs'!$AX$12)),0),"")</f>
        <v/>
      </c>
      <c r="V39" s="114" t="str">
        <f>IFERROR(MAX(U39+((U39*'1. General Inputs'!$AW$16)+(U39*'1. General Inputs'!$AX$12)),0),"")</f>
        <v/>
      </c>
      <c r="W39" s="114" t="str">
        <f>IFERROR(MAX(V39+((V39*'1. General Inputs'!$AW$16)+(V39*'1. General Inputs'!$AX$12)),0),"")</f>
        <v/>
      </c>
      <c r="X39" s="114" t="str">
        <f>IFERROR(MAX(W39+((W39*'1. General Inputs'!$AW$16)+(W39*'1. General Inputs'!$AX$12)),0),"")</f>
        <v/>
      </c>
      <c r="Y39" s="114" t="str">
        <f>IFERROR(MAX(X39+((X39*'1. General Inputs'!$AW$16)+(X39*'1. General Inputs'!$AX$12)),0),"")</f>
        <v/>
      </c>
      <c r="Z39" s="114" t="str">
        <f>IFERROR(MAX(Y39+((Y39*'1. General Inputs'!$AW$16)+(Y39*'1. General Inputs'!$AX$12)),0),"")</f>
        <v/>
      </c>
      <c r="AA39" s="114" t="str">
        <f>IFERROR(MAX(Z39+((Z39*'1. General Inputs'!$AW$16)+(Z39*'1. General Inputs'!$AX$12)),0),"")</f>
        <v/>
      </c>
      <c r="AB39" s="114" t="str">
        <f>IFERROR(MAX(AA39+((AA39*'1. General Inputs'!$AW$16)+(AA39*'1. General Inputs'!$AX$12)),0),"")</f>
        <v/>
      </c>
      <c r="AC39" s="114" t="str">
        <f>IFERROR(MAX(AB39+((AB39*'1. General Inputs'!$AW$16)+(AB39*'1. General Inputs'!$AX$12)),0),"")</f>
        <v/>
      </c>
      <c r="AD39" s="114" t="str">
        <f>IFERROR(MAX(AC39+((AC39*'1. General Inputs'!$AW$16)+(AC39*'1. General Inputs'!$AX$12)),0),"")</f>
        <v/>
      </c>
      <c r="AE39" s="114" t="str">
        <f>IFERROR(MAX(AD39+((AD39*'1. General Inputs'!$AW$16)+(AD39*'1. General Inputs'!$AY$12)),0),"")</f>
        <v/>
      </c>
      <c r="AF39" s="114" t="str">
        <f>IFERROR(MAX(AE39+((AE39*'1. General Inputs'!$AW$16)+(AE39*'1. General Inputs'!$AY$12)),0),"")</f>
        <v/>
      </c>
      <c r="AG39" s="114" t="str">
        <f>IFERROR(MAX(AF39+((AF39*'1. General Inputs'!$AW$16)+(AF39*'1. General Inputs'!$AY$12)),0),"")</f>
        <v/>
      </c>
      <c r="AH39" s="114" t="str">
        <f>IFERROR(MAX(AG39+((AG39*'1. General Inputs'!$AW$16)+(AG39*'1. General Inputs'!$AY$12)),0),"")</f>
        <v/>
      </c>
      <c r="AI39" s="114" t="str">
        <f>IFERROR(MAX(AH39+((AH39*'1. General Inputs'!$AW$16)+(AH39*'1. General Inputs'!$AY$12)),0),"")</f>
        <v/>
      </c>
      <c r="AJ39" s="114" t="str">
        <f>IFERROR(MAX(AI39+((AI39*'1. General Inputs'!$AW$16)+(AI39*'1. General Inputs'!$AY$12)),0),"")</f>
        <v/>
      </c>
      <c r="AK39" s="114" t="str">
        <f>IFERROR(MAX(AJ39+((AJ39*'1. General Inputs'!$AW$16)+(AJ39*'1. General Inputs'!$AY$12)),0),"")</f>
        <v/>
      </c>
      <c r="AL39" s="114" t="str">
        <f>IFERROR(MAX(AK39+((AK39*'1. General Inputs'!$AW$16)+(AK39*'1. General Inputs'!$AY$12)),0),"")</f>
        <v/>
      </c>
      <c r="AM39" s="114" t="str">
        <f>IFERROR(MAX(AL39+((AL39*'1. General Inputs'!$AW$16)+(AL39*'1. General Inputs'!$AY$12)),0),"")</f>
        <v/>
      </c>
      <c r="AN39" s="114" t="str">
        <f>IFERROR(MAX(AM39+((AM39*'1. General Inputs'!$AW$16)+(AM39*'1. General Inputs'!$AY$12)),0),"")</f>
        <v/>
      </c>
      <c r="AO39" s="114" t="str">
        <f>IFERROR(MAX(AN39+((AN39*'1. General Inputs'!$AW$16)+(AN39*'1. General Inputs'!$AY$12)),0),"")</f>
        <v/>
      </c>
      <c r="AP39" s="114" t="str">
        <f>IFERROR(MAX(AO39+((AO39*'1. General Inputs'!$AW$16)+(AO39*'1. General Inputs'!$AY$12)),0),"")</f>
        <v/>
      </c>
      <c r="BZ39" s="88" t="e">
        <f t="shared" si="11"/>
        <v>#VALUE!</v>
      </c>
      <c r="CA39" s="88" t="e">
        <f t="shared" si="12"/>
        <v>#VALUE!</v>
      </c>
      <c r="CB39" s="88" t="e">
        <f t="shared" si="13"/>
        <v>#VALUE!</v>
      </c>
      <c r="CC39" s="88" t="e">
        <f t="shared" si="14"/>
        <v>#VALUE!</v>
      </c>
      <c r="CD39" s="88" t="e">
        <f t="shared" si="15"/>
        <v>#VALUE!</v>
      </c>
      <c r="CE39" s="88" t="e">
        <f t="shared" si="16"/>
        <v>#VALUE!</v>
      </c>
      <c r="CF39" s="88" t="e">
        <f t="shared" si="17"/>
        <v>#VALUE!</v>
      </c>
      <c r="CG39" s="88" t="e">
        <f t="shared" si="18"/>
        <v>#VALUE!</v>
      </c>
      <c r="CH39" s="88" t="e">
        <f t="shared" si="19"/>
        <v>#VALUE!</v>
      </c>
      <c r="CI39" s="88" t="e">
        <f t="shared" si="20"/>
        <v>#VALUE!</v>
      </c>
      <c r="CJ39" s="88" t="e">
        <f t="shared" si="21"/>
        <v>#VALUE!</v>
      </c>
      <c r="CK39" s="88" t="e">
        <f t="shared" si="22"/>
        <v>#VALUE!</v>
      </c>
      <c r="CL39" s="88" t="e">
        <f t="shared" si="23"/>
        <v>#VALUE!</v>
      </c>
      <c r="CM39" s="88" t="e">
        <f t="shared" si="24"/>
        <v>#VALUE!</v>
      </c>
      <c r="CN39" s="88" t="e">
        <f t="shared" si="25"/>
        <v>#VALUE!</v>
      </c>
      <c r="CO39" s="88" t="e">
        <f t="shared" si="26"/>
        <v>#VALUE!</v>
      </c>
      <c r="CP39" s="88" t="e">
        <f t="shared" si="27"/>
        <v>#VALUE!</v>
      </c>
      <c r="CQ39" s="88" t="e">
        <f t="shared" si="28"/>
        <v>#VALUE!</v>
      </c>
      <c r="CR39" s="88" t="e">
        <f t="shared" si="29"/>
        <v>#VALUE!</v>
      </c>
      <c r="CS39" s="88" t="e">
        <f t="shared" si="30"/>
        <v>#VALUE!</v>
      </c>
      <c r="CT39" s="88" t="e">
        <f t="shared" si="31"/>
        <v>#VALUE!</v>
      </c>
      <c r="CU39" s="88" t="e">
        <f t="shared" si="32"/>
        <v>#VALUE!</v>
      </c>
      <c r="CV39" s="88" t="e">
        <f t="shared" si="33"/>
        <v>#VALUE!</v>
      </c>
      <c r="CW39" s="88" t="e">
        <f t="shared" si="34"/>
        <v>#VALUE!</v>
      </c>
      <c r="CX39" s="88" t="e">
        <f t="shared" si="35"/>
        <v>#VALUE!</v>
      </c>
      <c r="CY39" s="88" t="e">
        <f t="shared" si="36"/>
        <v>#VALUE!</v>
      </c>
      <c r="CZ39" s="88" t="e">
        <f t="shared" si="37"/>
        <v>#VALUE!</v>
      </c>
      <c r="DA39" s="88" t="e">
        <f t="shared" si="38"/>
        <v>#VALUE!</v>
      </c>
      <c r="DB39" s="88" t="e">
        <f t="shared" si="39"/>
        <v>#VALUE!</v>
      </c>
      <c r="DC39" s="88" t="e">
        <f t="shared" si="40"/>
        <v>#VALUE!</v>
      </c>
      <c r="DD39" s="88" t="e">
        <f t="shared" si="41"/>
        <v>#VALUE!</v>
      </c>
      <c r="DE39" s="88" t="e">
        <f t="shared" si="42"/>
        <v>#VALUE!</v>
      </c>
      <c r="DF39" s="88" t="e">
        <f t="shared" si="43"/>
        <v>#VALUE!</v>
      </c>
      <c r="DG39" s="88" t="e">
        <f t="shared" si="44"/>
        <v>#VALUE!</v>
      </c>
      <c r="DH39" s="88" t="e">
        <f t="shared" si="45"/>
        <v>#VALUE!</v>
      </c>
      <c r="DI39" s="88" t="e">
        <f t="shared" si="46"/>
        <v>#VALUE!</v>
      </c>
      <c r="DK39" s="27" t="str">
        <f>CONCATENATE('2. Protocols'!C38, '2. Protocols'!D38, '2. Protocols'!E38)</f>
        <v>+</v>
      </c>
      <c r="DL39" s="27" t="str">
        <f>CONCATENATE('2. Protocols'!C38, '2. Protocols'!D38, '2. Protocols'!E38, '2. Protocols'!F38, '2. Protocols'!G38,)</f>
        <v>++</v>
      </c>
      <c r="DN39" s="38">
        <f>IF(AND(OR(ISBLANK(DN$9),DN$9=0)=FALSE,OR(DN$9='2. Protocols'!$C38,DN$9='2. Protocols'!$E38,DN$9='2. Protocols'!$G38)),1,0)*'4. Formulations'!$I38</f>
        <v>0</v>
      </c>
      <c r="DO39" s="38">
        <f>IF(AND(OR(ISBLANK(DO$9),DO$9=0)=FALSE,OR(DO$9='2. Protocols'!$C38,DO$9='2. Protocols'!$E38,DO$9='2. Protocols'!$G38)),1,0)*'4. Formulations'!$I38</f>
        <v>0</v>
      </c>
      <c r="DP39" s="38">
        <f>IF(AND(OR(ISBLANK(DP$9),DP$9=0)=FALSE,OR(DP$9='2. Protocols'!$C38,DP$9='2. Protocols'!$E38,DP$9='2. Protocols'!$G38)),1,0)*'4. Formulations'!$I38</f>
        <v>0</v>
      </c>
      <c r="DQ39" s="38">
        <f>IF(AND(OR(ISBLANK(DQ$9),DQ$9=0)=FALSE,OR(DQ$9='2. Protocols'!$C38,DQ$9='2. Protocols'!$E38,DQ$9='2. Protocols'!$G38)),1,0)*'4. Formulations'!$I38</f>
        <v>0</v>
      </c>
      <c r="DR39" s="38">
        <f>IF(AND(OR(ISBLANK(DR$9),DR$9=0)=FALSE,OR(DR$9='2. Protocols'!$C38,DR$9='2. Protocols'!$E38,DR$9='2. Protocols'!$G38)),1,0)*'4. Formulations'!$I38</f>
        <v>0</v>
      </c>
      <c r="DS39" s="38">
        <f>IF(AND(OR(ISBLANK(DS$9),DS$9=0)=FALSE,OR(DS$9='2. Protocols'!$C38,DS$9='2. Protocols'!$E38,DS$9='2. Protocols'!$G38)),1,0)*'4. Formulations'!$I38</f>
        <v>0</v>
      </c>
      <c r="DT39" s="38">
        <f>IF(AND(OR(ISBLANK(DT$9),DT$9=0)=FALSE,OR(DT$9='2. Protocols'!$C38,DT$9='2. Protocols'!$E38,DT$9='2. Protocols'!$G38)),1,0)*'4. Formulations'!$I38</f>
        <v>0</v>
      </c>
      <c r="DU39" s="38">
        <f>IF(AND(OR(ISBLANK(DU$9),DU$9=0)=FALSE,OR(DU$9='2. Protocols'!$C38,DU$9='2. Protocols'!$E38,DU$9='2. Protocols'!$G38)),1,0)*'4. Formulations'!$I38</f>
        <v>0</v>
      </c>
      <c r="DV39" s="38">
        <f>IF(AND(OR(ISBLANK(DV$9),DV$9=0)=FALSE,OR(DV$9='2. Protocols'!$C38,DV$9='2. Protocols'!$E38,DV$9='2. Protocols'!$G38)),1,0)*'4. Formulations'!$I38</f>
        <v>0</v>
      </c>
      <c r="DW39" s="38">
        <f>IF(AND(OR(ISBLANK(DW$9),DW$9=0)=FALSE,OR(DW$9='2. Protocols'!$C38,DW$9='2. Protocols'!$E38,DW$9='2. Protocols'!$G38)),1,0)*'4. Formulations'!$I38</f>
        <v>0</v>
      </c>
      <c r="DX39" s="38">
        <f>IF(AND(OR(ISBLANK(DX$9),DX$9=0)=FALSE,OR(DX$9='2. Protocols'!$C38,DX$9='2. Protocols'!$E38,DX$9='2. Protocols'!$G38)),1,0)*'4. Formulations'!$I38</f>
        <v>0</v>
      </c>
      <c r="DY39" s="38">
        <f>IF(AND(OR(ISBLANK(DY$9),DY$9=0)=FALSE,OR(DY$9='2. Protocols'!$C38,DY$9='2. Protocols'!$E38,DY$9='2. Protocols'!$G38)),1,0)*'4. Formulations'!$I38</f>
        <v>0</v>
      </c>
      <c r="DZ39" s="38">
        <f>IF(AND(OR(ISBLANK(DZ$9),DZ$9=0)=FALSE,OR(DZ$9='2. Protocols'!$C38,DZ$9='2. Protocols'!$E38,DZ$9='2. Protocols'!$G38)),1,0)*'4. Formulations'!$I38</f>
        <v>0</v>
      </c>
      <c r="EA39" s="38">
        <f>IF(AND(OR(ISBLANK(EA$9),EA$9=0)=FALSE,OR(EA$9='2. Protocols'!$C38,EA$9='2. Protocols'!$E38,EA$9='2. Protocols'!$G38)),1,0)*'4. Formulations'!$I38</f>
        <v>0</v>
      </c>
      <c r="EB39" s="38">
        <f>IF(AND(OR(ISBLANK(EB$9),EB$9=0)=FALSE,OR(EB$9='2. Protocols'!$C38,EB$9='2. Protocols'!$E38,EB$9='2. Protocols'!$G38)),1,0)*'4. Formulations'!$I38</f>
        <v>0</v>
      </c>
      <c r="EC39" s="38">
        <f>IF(AND(OR(ISBLANK(EC$9),EC$9=0)=FALSE,OR(EC$9='2. Protocols'!$C38,EC$9='2. Protocols'!$E38,EC$9='2. Protocols'!$G38)),1,0)*'4. Formulations'!$I38</f>
        <v>0</v>
      </c>
      <c r="ED39" s="38">
        <f>IF(AND(OR(ISBLANK(ED$9),ED$9=0)=FALSE,OR(ED$9='2. Protocols'!$C38,ED$9='2. Protocols'!$E38,ED$9='2. Protocols'!$G38)),1,0)*'4. Formulations'!$I38</f>
        <v>0</v>
      </c>
      <c r="EE39" s="38">
        <f>IF(AND(OR(ISBLANK(EE$9),EE$9=0)=FALSE,OR(EE$9='2. Protocols'!$C38,EE$9='2. Protocols'!$E38,EE$9='2. Protocols'!$G38)),1,0)*'4. Formulations'!$I38</f>
        <v>0</v>
      </c>
      <c r="EF39" s="38">
        <f>IF(AND(OR(ISBLANK(EF$9),EF$9=0)=FALSE,OR(EF$9='2. Protocols'!$C38,EF$9='2. Protocols'!$E38,EF$9='2. Protocols'!$G38)),1,0)*'4. Formulations'!$I38</f>
        <v>0</v>
      </c>
      <c r="EG39" s="38">
        <f>IF(AND(OR(ISBLANK(EG$9),EG$9=0)=FALSE,OR(EG$9='2. Protocols'!$C38,EG$9='2. Protocols'!$E38,EG$9='2. Protocols'!$G38)),1,0)*'4. Formulations'!$I38</f>
        <v>0</v>
      </c>
      <c r="EH39" s="38">
        <f>IF(AND(OR(ISBLANK(EH$9),EH$9=0)=FALSE,OR(EH$9='2. Protocols'!$C38,EH$9='2. Protocols'!$E38,EH$9='2. Protocols'!$G38)),1,0)*'4. Formulations'!$I38</f>
        <v>0</v>
      </c>
      <c r="EI39" s="38">
        <f>IF(AND(OR(ISBLANK(EI$9),EI$9=0)=FALSE,OR(EI$9='2. Protocols'!$C38,EI$9='2. Protocols'!$E38,EI$9='2. Protocols'!$G38)),1,0)*'4. Formulations'!$I38</f>
        <v>0</v>
      </c>
      <c r="EK39" s="38">
        <f>IF(AND(OR(ISBLANK(EK$9),EK$9=0)=FALSE,EK$9=$DK39),1,0)*'4. Formulations'!$J38</f>
        <v>0</v>
      </c>
      <c r="EL39" s="38">
        <f>IF(AND(OR(ISBLANK(EL$9),EL$9=0)=FALSE,EL$9=$DK39),1,0)*'4. Formulations'!$J38</f>
        <v>0</v>
      </c>
      <c r="EM39" s="38">
        <f>IF(AND(OR(ISBLANK(EM$9),EM$9=0)=FALSE,EM$9=$DK39),1,0)*'4. Formulations'!$J38</f>
        <v>0</v>
      </c>
      <c r="EN39" s="38">
        <f>IF(AND(OR(ISBLANK(EN$9),EN$9=0)=FALSE,EN$9=$DK39),1,0)*'4. Formulations'!$J38</f>
        <v>0</v>
      </c>
      <c r="EO39" s="38">
        <f>IF(AND(OR(ISBLANK(EO$9),EO$9=0)=FALSE,EO$9=$DK39),1,0)*'4. Formulations'!$J38</f>
        <v>0</v>
      </c>
      <c r="EP39" s="38">
        <f>IF(AND(OR(ISBLANK(EP$9),EP$9=0)=FALSE,EP$9=$DK39),1,0)*'4. Formulations'!$J38</f>
        <v>0</v>
      </c>
      <c r="EQ39" s="38">
        <f>IF(AND(OR(ISBLANK(EQ$9),EQ$9=0)=FALSE,EQ$9=$DK39),1,0)*'4. Formulations'!$J38</f>
        <v>0</v>
      </c>
      <c r="ER39" s="38">
        <f>IF(AND(OR(ISBLANK(ER$9),ER$9=0)=FALSE,ER$9=$DK39),1,0)*'4. Formulations'!$J38</f>
        <v>0</v>
      </c>
      <c r="ES39" s="38">
        <f>IF(AND(OR(ISBLANK(ES$9),ES$9=0)=FALSE,ES$9=$DK39),1,0)*'4. Formulations'!$J38</f>
        <v>0</v>
      </c>
      <c r="ET39" s="38">
        <f>IF(AND(OR(ISBLANK(ET$9),ET$9=0)=FALSE,ET$9=$DK39),1,0)*'4. Formulations'!$J38</f>
        <v>0</v>
      </c>
      <c r="EU39" s="38">
        <f>IF(AND(OR(ISBLANK(EU$9),EU$9=0)=FALSE,EU$9=$DK39),1,0)*'4. Formulations'!$J38</f>
        <v>0</v>
      </c>
      <c r="EV39" s="38">
        <f>IF(AND(OR(ISBLANK(EV$9),EV$9=0)=FALSE,EV$9=$DK39),1,0)*'4. Formulations'!$J38</f>
        <v>0</v>
      </c>
      <c r="EW39" s="38">
        <f>IF(AND(OR(ISBLANK(EW$9),EW$9=0)=FALSE,EW$9=$DK39),1,0)*'4. Formulations'!$J38</f>
        <v>0</v>
      </c>
      <c r="EY39" s="38">
        <f>IF(AND(OR(ISBLANK(EY$9),EY$9=0)=FALSE,SUM($EK39:$EW39)&gt;0,EY$9='2. Protocols'!$G38),1,0)*'4. Formulations'!$J38</f>
        <v>0</v>
      </c>
      <c r="EZ39" s="38">
        <f>IF(AND(OR(ISBLANK(EZ$9),EZ$9=0)=FALSE,SUM($EK39:$EW39)&gt;0,EZ$9='2. Protocols'!$G38),1,0)*'4. Formulations'!$J38</f>
        <v>0</v>
      </c>
      <c r="FA39" s="38">
        <f>IF(AND(OR(ISBLANK(FA$9),FA$9=0)=FALSE,SUM($EK39:$EW39)&gt;0,FA$9='2. Protocols'!$G38),1,0)*'4. Formulations'!$J38</f>
        <v>0</v>
      </c>
      <c r="FB39" s="38">
        <f>IF(AND(OR(ISBLANK(FB$9),FB$9=0)=FALSE,SUM($EK39:$EW39)&gt;0,FB$9='2. Protocols'!$G38),1,0)*'4. Formulations'!$J38</f>
        <v>0</v>
      </c>
      <c r="FC39" s="38">
        <f>IF(AND(OR(ISBLANK(FC$9),FC$9=0)=FALSE,SUM($EK39:$EW39)&gt;0,FC$9='2. Protocols'!$G38),1,0)*'4. Formulations'!$J38</f>
        <v>0</v>
      </c>
      <c r="FD39" s="38">
        <f>IF(AND(OR(ISBLANK(FD$9),FD$9=0)=FALSE,SUM($EK39:$EW39)&gt;0,FD$9='2. Protocols'!$G38),1,0)*'4. Formulations'!$J38</f>
        <v>0</v>
      </c>
      <c r="FE39" s="38">
        <f>IF(AND(OR(ISBLANK(FE$9),FE$9=0)=FALSE,SUM($EK39:$EW39)&gt;0,FE$9='2. Protocols'!$G38),1,0)*'4. Formulations'!$J38</f>
        <v>0</v>
      </c>
      <c r="FF39" s="38">
        <f>IF(AND(OR(ISBLANK(FF$9),FF$9=0)=FALSE,SUM($EK39:$EW39)&gt;0,FF$9='2. Protocols'!$G38),1,0)*'4. Formulations'!$J38</f>
        <v>0</v>
      </c>
      <c r="FG39" s="38">
        <f>IF(AND(OR(ISBLANK(FG$9),FG$9=0)=FALSE,SUM($EK39:$EW39)&gt;0,FG$9='2. Protocols'!$G38),1,0)*'4. Formulations'!$J38</f>
        <v>0</v>
      </c>
      <c r="FH39" s="38">
        <f>IF(AND(OR(ISBLANK(FH$9),FH$9=0)=FALSE,SUM($EK39:$EW39)&gt;0,FH$9='2. Protocols'!$G38),1,0)*'4. Formulations'!$J38</f>
        <v>0</v>
      </c>
      <c r="FI39" s="38">
        <f>IF(AND(OR(ISBLANK(FI$9),FI$9=0)=FALSE,SUM($EK39:$EW39)&gt;0,FI$9='2. Protocols'!$G38),1,0)*'4. Formulations'!$J38</f>
        <v>0</v>
      </c>
      <c r="FJ39" s="38">
        <f>IF(AND(OR(ISBLANK(FJ$9),FJ$9=0)=FALSE,SUM($EK39:$EW39)&gt;0,FJ$9='2. Protocols'!$G38),1,0)*'4. Formulations'!$J38</f>
        <v>0</v>
      </c>
      <c r="FK39" s="38">
        <f>IF(AND(OR(ISBLANK(FK$9),FK$9=0)=FALSE,SUM($EK39:$EW39)&gt;0,FK$9='2. Protocols'!$G38),1,0)*'4. Formulations'!$J38</f>
        <v>0</v>
      </c>
      <c r="FL39" s="38">
        <f>IF(AND(OR(ISBLANK(FL$9),FL$9=0)=FALSE,SUM($EK39:$EW39)&gt;0,FL$9='2. Protocols'!$G38),1,0)*'4. Formulations'!$J38</f>
        <v>0</v>
      </c>
      <c r="FM39" s="38">
        <f>IF(AND(OR(ISBLANK(FM$9),FM$9=0)=FALSE,SUM($EK39:$EW39)&gt;0,FM$9='2. Protocols'!$G38),1,0)*'4. Formulations'!$J38</f>
        <v>0</v>
      </c>
      <c r="FN39" s="38">
        <f>IF(AND(OR(ISBLANK(FN$9),FN$9=0)=FALSE,SUM($EK39:$EW39)&gt;0,FN$9='2. Protocols'!$G38),1,0)*'4. Formulations'!$J38</f>
        <v>0</v>
      </c>
      <c r="FO39" s="38">
        <f>IF(AND(OR(ISBLANK(FO$9),FO$9=0)=FALSE,SUM($EK39:$EW39)&gt;0,FO$9='2. Protocols'!$G38),1,0)*'4. Formulations'!$J38</f>
        <v>0</v>
      </c>
      <c r="FP39" s="38">
        <f>IF(AND(OR(ISBLANK(FP$9),FP$9=0)=FALSE,SUM($EK39:$EW39)&gt;0,FP$9='2. Protocols'!$G38),1,0)*'4. Formulations'!$J38</f>
        <v>0</v>
      </c>
      <c r="FQ39" s="38">
        <f>IF(AND(OR(ISBLANK(FQ$9),FQ$9=0)=FALSE,SUM($EK39:$EW39)&gt;0,FQ$9='2. Protocols'!$G38),1,0)*'4. Formulations'!$J38</f>
        <v>0</v>
      </c>
      <c r="FR39" s="38">
        <f>IF(AND(OR(ISBLANK(FR$9),FR$9=0)=FALSE,SUM($EK39:$EW39)&gt;0,FR$9='2. Protocols'!$G38),1,0)*'4. Formulations'!$J38</f>
        <v>0</v>
      </c>
      <c r="FS39" s="38">
        <f>IF(AND(OR(ISBLANK(FS$9),FS$9=0)=FALSE,SUM($EK39:$EW39)&gt;0,FS$9='2. Protocols'!$G38),1,0)*'4. Formulations'!$J38</f>
        <v>0</v>
      </c>
      <c r="FT39" s="38">
        <f>IF(AND(OR(ISBLANK(FT$9),FT$9=0)=FALSE,SUM($EK39:$EW39)&gt;0,FT$9='2. Protocols'!$G38),1,0)*'4. Formulations'!$J38</f>
        <v>0</v>
      </c>
      <c r="FV39" s="38">
        <f>IF(AND(OR(ISBLANK(EY$9),EY$9=0)=FALSE,FV$9=$DL39),1,0)*'4. Formulations'!$K38</f>
        <v>0</v>
      </c>
      <c r="FW39" s="38">
        <f>IF(AND(OR(ISBLANK(EZ$9),EZ$9=0)=FALSE,FW$9=$DL39),1,0)*'4. Formulations'!$K38</f>
        <v>0</v>
      </c>
      <c r="FX39" s="38">
        <f>IF(AND(OR(ISBLANK(FA$9),FA$9=0)=FALSE,FX$9=$DL39),1,0)*'4. Formulations'!$K38</f>
        <v>0</v>
      </c>
      <c r="FY39" s="38">
        <f>IF(AND(OR(ISBLANK(FB$9),FB$9=0)=FALSE,FY$9=$DL39),1,0)*'4. Formulations'!$K38</f>
        <v>0</v>
      </c>
      <c r="FZ39" s="38">
        <f>IF(AND(OR(ISBLANK(FC$9),FC$9=0)=FALSE,FZ$9=$DL39),1,0)*'4. Formulations'!$K38</f>
        <v>0</v>
      </c>
      <c r="GA39" s="38">
        <f>IF(AND(OR(ISBLANK(FD$9),FD$9=0)=FALSE,GA$9=$DL39),1,0)*'4. Formulations'!$K38</f>
        <v>0</v>
      </c>
      <c r="GB39" s="38">
        <f>IF(AND(OR(ISBLANK(FE$9),FE$9=0)=FALSE,GB$9=$DL39),1,0)*'4. Formulations'!$K38</f>
        <v>0</v>
      </c>
      <c r="GC39" s="38">
        <f>IF(AND(OR(ISBLANK(FF$9),FF$9=0)=FALSE,GC$9=$DL39),1,0)*'4. Formulations'!$K38</f>
        <v>0</v>
      </c>
      <c r="GD39" s="38">
        <f>IF(AND(OR(ISBLANK(FG$9),FG$9=0)=FALSE,GD$9=$DL39),1,0)*'4. Formulations'!$K38</f>
        <v>0</v>
      </c>
      <c r="GE39" s="38">
        <f>IF(AND(OR(ISBLANK(FH$9),FH$9=0)=FALSE,GE$9=$DL39),1,0)*'4. Formulations'!$K38</f>
        <v>0</v>
      </c>
      <c r="GF39" s="38">
        <f>IF(AND(OR(ISBLANK(FI$9),FI$9=0)=FALSE,GF$9=$DL39),1,0)*'4. Formulations'!$K38</f>
        <v>0</v>
      </c>
      <c r="GG39" s="38">
        <f>IF(AND(OR(ISBLANK(FJ$9),FJ$9=0)=FALSE,GG$9=$DL39),1,0)*'4. Formulations'!$K38</f>
        <v>0</v>
      </c>
      <c r="GH39" s="38">
        <f>IF(AND(OR(ISBLANK(FK$9),FK$9=0)=FALSE,GH$9=$DL39),1,0)*'4. Formulations'!$K38</f>
        <v>0</v>
      </c>
      <c r="GI39" s="38">
        <f>IF(AND(OR(ISBLANK(FL$9),FL$9=0)=FALSE,GI$9=$DL39),1,0)*'4. Formulations'!$K38</f>
        <v>0</v>
      </c>
      <c r="GJ39" s="38">
        <f>IF(AND(OR(ISBLANK(FM$9),FM$9=0)=FALSE,GJ$9=$DL39),1,0)*'4. Formulations'!$K38</f>
        <v>0</v>
      </c>
      <c r="GL39" s="38">
        <f>IF(AND(OR(ISBLANK(GL$9),GL$9=0)=FALSE,OR(GL$9='2. Protocols'!$C38,GL$9='2. Protocols'!$E38,GL$9='2. Protocols'!$G38)),1,0)*'4. Formulations'!$L38</f>
        <v>0</v>
      </c>
      <c r="GM39" s="38">
        <f>IF(AND(OR(ISBLANK(GM$9),GM$9=0)=FALSE,OR(GM$9='2. Protocols'!$C38,GM$9='2. Protocols'!$E38,GM$9='2. Protocols'!$G38)),1,0)*'4. Formulations'!$L38</f>
        <v>0</v>
      </c>
      <c r="GN39" s="38">
        <f>IF(AND(OR(ISBLANK(GN$9),GN$9=0)=FALSE,OR(GN$9='2. Protocols'!$C38,GN$9='2. Protocols'!$E38,GN$9='2. Protocols'!$G38)),1,0)*'4. Formulations'!$L38</f>
        <v>0</v>
      </c>
      <c r="GO39" s="38">
        <f>IF(AND(OR(ISBLANK(GO$9),GO$9=0)=FALSE,OR(GO$9='2. Protocols'!$C38,GO$9='2. Protocols'!$E38,GO$9='2. Protocols'!$G38)),1,0)*'4. Formulations'!$L38</f>
        <v>0</v>
      </c>
      <c r="GP39" s="38">
        <f>IF(AND(OR(ISBLANK(GP$9),GP$9=0)=FALSE,OR(GP$9='2. Protocols'!$C38,GP$9='2. Protocols'!$E38,GP$9='2. Protocols'!$G38)),1,0)*'4. Formulations'!$L38</f>
        <v>0</v>
      </c>
      <c r="GQ39" s="38">
        <f>IF(AND(OR(ISBLANK(GQ$9),GQ$9=0)=FALSE,OR(GQ$9='2. Protocols'!$C38,GQ$9='2. Protocols'!$E38,GQ$9='2. Protocols'!$G38)),1,0)*'4. Formulations'!$L38</f>
        <v>0</v>
      </c>
      <c r="GR39" s="38">
        <f>IF(AND(OR(ISBLANK(GR$9),GR$9=0)=FALSE,OR(GR$9='2. Protocols'!$C38,GR$9='2. Protocols'!$E38,GR$9='2. Protocols'!$G38)),1,0)*'4. Formulations'!$L38</f>
        <v>0</v>
      </c>
      <c r="GS39" s="38">
        <f>IF(AND(OR(ISBLANK(GS$9),GS$9=0)=FALSE,OR(GS$9='2. Protocols'!$C38,GS$9='2. Protocols'!$E38,GS$9='2. Protocols'!$G38)),1,0)*'4. Formulations'!$L38</f>
        <v>0</v>
      </c>
      <c r="GT39" s="38">
        <f>IF(AND(OR(ISBLANK(GT$9),GT$9=0)=FALSE,OR(GT$9='2. Protocols'!$C38,GT$9='2. Protocols'!$E38,GT$9='2. Protocols'!$G38)),1,0)*'4. Formulations'!$L38</f>
        <v>0</v>
      </c>
      <c r="GU39" s="38">
        <f>IF(AND(OR(ISBLANK(GU$9),GU$9=0)=FALSE,OR(GU$9='2. Protocols'!$C38,GU$9='2. Protocols'!$E38,GU$9='2. Protocols'!$G38)),1,0)*'4. Formulations'!$L38</f>
        <v>0</v>
      </c>
      <c r="GV39" s="38">
        <f>IF(AND(OR(ISBLANK(GV$9),GV$9=0)=FALSE,OR(GV$9='2. Protocols'!$C38,GV$9='2. Protocols'!$E38,GV$9='2. Protocols'!$G38)),1,0)*'4. Formulations'!$L38</f>
        <v>0</v>
      </c>
      <c r="GW39" s="38">
        <f>IF(AND(OR(ISBLANK(GW$9),GW$9=0)=FALSE,OR(GW$9='2. Protocols'!$C38,GW$9='2. Protocols'!$E38,GW$9='2. Protocols'!$G38)),1,0)*'4. Formulations'!$L38</f>
        <v>0</v>
      </c>
      <c r="GX39" s="38">
        <f>IF(AND(OR(ISBLANK(GX$9),GX$9=0)=FALSE,OR(GX$9='2. Protocols'!$C38,GX$9='2. Protocols'!$E38,GX$9='2. Protocols'!$G38)),1,0)*'4. Formulations'!$L38</f>
        <v>0</v>
      </c>
      <c r="GY39" s="38">
        <f>IF(AND(OR(ISBLANK(GY$9),GY$9=0)=FALSE,OR(GY$9='2. Protocols'!$C38,GY$9='2. Protocols'!$E38,GY$9='2. Protocols'!$G38)),1,0)*'4. Formulations'!$L38</f>
        <v>0</v>
      </c>
      <c r="GZ39" s="38">
        <f>IF(AND(OR(ISBLANK(GZ$9),GZ$9=0)=FALSE,OR(GZ$9='2. Protocols'!$C38,GZ$9='2. Protocols'!$E38,GZ$9='2. Protocols'!$G38)),1,0)*'4. Formulations'!$L38</f>
        <v>0</v>
      </c>
      <c r="HA39" s="38">
        <f>IF(AND(OR(ISBLANK(HA$9),HA$9=0)=FALSE,OR(HA$9='2. Protocols'!$C38,HA$9='2. Protocols'!$E38,HA$9='2. Protocols'!$G38)),1,0)*'4. Formulations'!$L38</f>
        <v>0</v>
      </c>
      <c r="HB39" s="38">
        <f>IF(AND(OR(ISBLANK(HB$9),HB$9=0)=FALSE,OR(HB$9='2. Protocols'!$C38,HB$9='2. Protocols'!$E38,HB$9='2. Protocols'!$G38)),1,0)*'4. Formulations'!$L38</f>
        <v>0</v>
      </c>
      <c r="HC39" s="38">
        <f>IF(AND(OR(ISBLANK(HC$9),HC$9=0)=FALSE,OR(HC$9='2. Protocols'!$C38,HC$9='2. Protocols'!$E38,HC$9='2. Protocols'!$G38)),1,0)*'4. Formulations'!$L38</f>
        <v>0</v>
      </c>
      <c r="HD39" s="38">
        <f>IF(AND(OR(ISBLANK(HD$9),HD$9=0)=FALSE,OR(HD$9='2. Protocols'!$C38,HD$9='2. Protocols'!$E38,HD$9='2. Protocols'!$G38)),1,0)*'4. Formulations'!$L38</f>
        <v>0</v>
      </c>
      <c r="HE39" s="38">
        <f>IF(AND(OR(ISBLANK(HE$9),HE$9=0)=FALSE,OR(HE$9='2. Protocols'!$C38,HE$9='2. Protocols'!$E38,HE$9='2. Protocols'!$G38)),1,0)*'4. Formulations'!$L38</f>
        <v>0</v>
      </c>
      <c r="HF39" s="38">
        <f>IF(AND(OR(ISBLANK(HF$9),HF$9=0)=FALSE,OR(HF$9='2. Protocols'!$C38,HF$9='2. Protocols'!$E38,HF$9='2. Protocols'!$G38)),1,0)*'4. Formulations'!$L38</f>
        <v>0</v>
      </c>
      <c r="HG39" s="38">
        <f>IF(AND(OR(ISBLANK(HG$9),HG$9=0)=FALSE,OR(HG$9='2. Protocols'!$C38,HG$9='2. Protocols'!$E38,HG$9='2. Protocols'!$G38)),1,0)*'4. Formulations'!$L38</f>
        <v>0</v>
      </c>
      <c r="HI39" s="38">
        <f>IF(AND(OR(ISBLANK(HI$9),HI$9=0)=FALSE,HI$9=$DK39),1,0)*'4. Formulations'!$M38</f>
        <v>0</v>
      </c>
      <c r="HJ39" s="38">
        <f>IF(AND(OR(ISBLANK(HJ$9),HJ$9=0)=FALSE,HJ$9=$DK39),1,0)*'4. Formulations'!$M38</f>
        <v>0</v>
      </c>
      <c r="HK39" s="38">
        <f>IF(AND(OR(ISBLANK(HK$9),HK$9=0)=FALSE,HK$9=$DK39),1,0)*'4. Formulations'!$M38</f>
        <v>0</v>
      </c>
      <c r="HL39" s="38">
        <f>IF(AND(OR(ISBLANK(HL$9),HL$9=0)=FALSE,HL$9=$DK39),1,0)*'4. Formulations'!$M38</f>
        <v>0</v>
      </c>
      <c r="HM39" s="38">
        <f>IF(AND(OR(ISBLANK(HM$9),HM$9=0)=FALSE,HM$9=$DK39),1,0)*'4. Formulations'!$M38</f>
        <v>0</v>
      </c>
      <c r="HN39" s="38">
        <f>IF(AND(OR(ISBLANK(HN$9),HN$9=0)=FALSE,HN$9=$DK39),1,0)*'4. Formulations'!$M38</f>
        <v>0</v>
      </c>
      <c r="HO39" s="38">
        <f>IF(AND(OR(ISBLANK(HO$9),HO$9=0)=FALSE,HO$9=$DK39),1,0)*'4. Formulations'!$M38</f>
        <v>0</v>
      </c>
      <c r="HP39" s="38">
        <f>IF(AND(OR(ISBLANK(HP$9),HP$9=0)=FALSE,HP$9=$DK39),1,0)*'4. Formulations'!$M38</f>
        <v>0</v>
      </c>
      <c r="HQ39" s="38">
        <f>IF(AND(OR(ISBLANK(HQ$9),HQ$9=0)=FALSE,HQ$9=$DK39),1,0)*'4. Formulations'!$M38</f>
        <v>0</v>
      </c>
      <c r="HR39" s="38">
        <f>IF(AND(OR(ISBLANK(HR$9),HR$9=0)=FALSE,HR$9=$DK39),1,0)*'4. Formulations'!$M38</f>
        <v>0</v>
      </c>
      <c r="HS39" s="38">
        <f>IF(AND(OR(ISBLANK(HS$9),HS$9=0)=FALSE,HS$9=$DK39),1,0)*'4. Formulations'!$M38</f>
        <v>0</v>
      </c>
      <c r="HT39" s="38">
        <f>IF(AND(OR(ISBLANK(HT$9),HT$9=0)=FALSE,HT$9=$DK39),1,0)*'4. Formulations'!$M38</f>
        <v>0</v>
      </c>
      <c r="HU39" s="38">
        <f>IF(AND(OR(ISBLANK(HU$9),HU$9=0)=FALSE,HU$9=$DK39),1,0)*'4. Formulations'!$M38</f>
        <v>0</v>
      </c>
      <c r="HW39" s="38">
        <f>IF(AND(OR(ISBLANK(HW$9),HW$9=0)=FALSE,SUM($HI39:$HU39)&gt;0,HW$9='2. Protocols'!$G38),1,0)*'4. Formulations'!$M38</f>
        <v>0</v>
      </c>
      <c r="HX39" s="38">
        <f>IF(AND(OR(ISBLANK(HX$9),HX$9=0)=FALSE,SUM($HI39:$HU39)&gt;0,HX$9='2. Protocols'!$G38),1,0)*'4. Formulations'!$M38</f>
        <v>0</v>
      </c>
      <c r="HY39" s="38">
        <f>IF(AND(OR(ISBLANK(HY$9),HY$9=0)=FALSE,SUM($HI39:$HU39)&gt;0,HY$9='2. Protocols'!$G38),1,0)*'4. Formulations'!$M38</f>
        <v>0</v>
      </c>
      <c r="HZ39" s="38">
        <f>IF(AND(OR(ISBLANK(HZ$9),HZ$9=0)=FALSE,SUM($HI39:$HU39)&gt;0,HZ$9='2. Protocols'!$G38),1,0)*'4. Formulations'!$M38</f>
        <v>0</v>
      </c>
      <c r="IA39" s="38">
        <f>IF(AND(OR(ISBLANK(IA$9),IA$9=0)=FALSE,SUM($HI39:$HU39)&gt;0,IA$9='2. Protocols'!$G38),1,0)*'4. Formulations'!$M38</f>
        <v>0</v>
      </c>
      <c r="IB39" s="38">
        <f>IF(AND(OR(ISBLANK(IB$9),IB$9=0)=FALSE,SUM($HI39:$HU39)&gt;0,IB$9='2. Protocols'!$G38),1,0)*'4. Formulations'!$M38</f>
        <v>0</v>
      </c>
      <c r="IC39" s="38">
        <f>IF(AND(OR(ISBLANK(IC$9),IC$9=0)=FALSE,SUM($HI39:$HU39)&gt;0,IC$9='2. Protocols'!$G38),1,0)*'4. Formulations'!$M38</f>
        <v>0</v>
      </c>
      <c r="ID39" s="38">
        <f>IF(AND(OR(ISBLANK(ID$9),ID$9=0)=FALSE,SUM($HI39:$HU39)&gt;0,ID$9='2. Protocols'!$G38),1,0)*'4. Formulations'!$M38</f>
        <v>0</v>
      </c>
      <c r="IE39" s="38">
        <f>IF(AND(OR(ISBLANK(IE$9),IE$9=0)=FALSE,SUM($HI39:$HU39)&gt;0,IE$9='2. Protocols'!$G38),1,0)*'4. Formulations'!$M38</f>
        <v>0</v>
      </c>
      <c r="IF39" s="38">
        <f>IF(AND(OR(ISBLANK(IF$9),IF$9=0)=FALSE,SUM($HI39:$HU39)&gt;0,IF$9='2. Protocols'!$G38),1,0)*'4. Formulations'!$M38</f>
        <v>0</v>
      </c>
      <c r="IG39" s="38">
        <f>IF(AND(OR(ISBLANK(IG$9),IG$9=0)=FALSE,SUM($HI39:$HU39)&gt;0,IG$9='2. Protocols'!$G38),1,0)*'4. Formulations'!$M38</f>
        <v>0</v>
      </c>
      <c r="IH39" s="38">
        <f>IF(AND(OR(ISBLANK(IH$9),IH$9=0)=FALSE,SUM($HI39:$HU39)&gt;0,IH$9='2. Protocols'!$G38),1,0)*'4. Formulations'!$M38</f>
        <v>0</v>
      </c>
      <c r="II39" s="38">
        <f>IF(AND(OR(ISBLANK(II$9),II$9=0)=FALSE,SUM($HI39:$HU39)&gt;0,II$9='2. Protocols'!$G38),1,0)*'4. Formulations'!$M38</f>
        <v>0</v>
      </c>
      <c r="IJ39" s="38">
        <f>IF(AND(OR(ISBLANK(IJ$9),IJ$9=0)=FALSE,SUM($HI39:$HU39)&gt;0,IJ$9='2. Protocols'!$G38),1,0)*'4. Formulations'!$M38</f>
        <v>0</v>
      </c>
      <c r="IK39" s="38">
        <f>IF(AND(OR(ISBLANK(IK$9),IK$9=0)=FALSE,SUM($HI39:$HU39)&gt;0,IK$9='2. Protocols'!$G38),1,0)*'4. Formulations'!$M38</f>
        <v>0</v>
      </c>
      <c r="IL39" s="38">
        <f>IF(AND(OR(ISBLANK(IL$9),IL$9=0)=FALSE,SUM($HI39:$HU39)&gt;0,IL$9='2. Protocols'!$G38),1,0)*'4. Formulations'!$M38</f>
        <v>0</v>
      </c>
      <c r="IM39" s="38">
        <f>IF(AND(OR(ISBLANK(IM$9),IM$9=0)=FALSE,SUM($HI39:$HU39)&gt;0,IM$9='2. Protocols'!$G38),1,0)*'4. Formulations'!$M38</f>
        <v>0</v>
      </c>
      <c r="IN39" s="38">
        <f>IF(AND(OR(ISBLANK(IN$9),IN$9=0)=FALSE,SUM($HI39:$HU39)&gt;0,IN$9='2. Protocols'!$G38),1,0)*'4. Formulations'!$M38</f>
        <v>0</v>
      </c>
      <c r="IO39" s="38">
        <f>IF(AND(OR(ISBLANK(IO$9),IO$9=0)=FALSE,SUM($HI39:$HU39)&gt;0,IO$9='2. Protocols'!$G38),1,0)*'4. Formulations'!$M38</f>
        <v>0</v>
      </c>
      <c r="IP39" s="38">
        <f>IF(AND(OR(ISBLANK(IP$9),IP$9=0)=FALSE,SUM($HI39:$HU39)&gt;0,IP$9='2. Protocols'!$G38),1,0)*'4. Formulations'!$M38</f>
        <v>0</v>
      </c>
      <c r="IQ39" s="38">
        <f>IF(AND(OR(ISBLANK(IQ$9),IQ$9=0)=FALSE,SUM($HI39:$HU39)&gt;0,IQ$9='2. Protocols'!$G38),1,0)*'4. Formulations'!$M38</f>
        <v>0</v>
      </c>
      <c r="IR39" s="38">
        <f>IF(AND(OR(ISBLANK(IR$9),IR$9=0)=FALSE,SUM($HI39:$HU39)&gt;0,IR$9='2. Protocols'!$G38),1,0)*'4. Formulations'!$M38</f>
        <v>0</v>
      </c>
      <c r="IT39" s="38">
        <f>IF(AND(OR(ISBLANK(IT$9),IT$9=0)=FALSE,IT$9=$DL39),1,0)*'4. Formulations'!$N38</f>
        <v>0</v>
      </c>
      <c r="IU39" s="38">
        <f>IF(AND(OR(ISBLANK(IU$9),IU$9=0)=FALSE,IU$9=$DL39),1,0)*'4. Formulations'!$N38</f>
        <v>0</v>
      </c>
      <c r="IV39" s="38">
        <f>IF(AND(OR(ISBLANK(IV$9),IV$9=0)=FALSE,IV$9=$DL39),1,0)*'4. Formulations'!$N38</f>
        <v>0</v>
      </c>
      <c r="IW39" s="38">
        <f>IF(AND(OR(ISBLANK(IW$9),IW$9=0)=FALSE,IW$9=$DL39),1,0)*'4. Formulations'!$N38</f>
        <v>0</v>
      </c>
      <c r="IX39" s="38">
        <f>IF(AND(OR(ISBLANK(IX$9),IX$9=0)=FALSE,IX$9=$DL39),1,0)*'4. Formulations'!$N38</f>
        <v>0</v>
      </c>
      <c r="IY39" s="38">
        <f>IF(AND(OR(ISBLANK(IY$9),IY$9=0)=FALSE,IY$9=$DL39),1,0)*'4. Formulations'!$N38</f>
        <v>0</v>
      </c>
      <c r="IZ39" s="38">
        <f>IF(AND(OR(ISBLANK(IZ$9),IZ$9=0)=FALSE,IZ$9=$DL39),1,0)*'4. Formulations'!$N38</f>
        <v>0</v>
      </c>
      <c r="JA39" s="38">
        <f>IF(AND(OR(ISBLANK(JA$9),JA$9=0)=FALSE,JA$9=$DL39),1,0)*'4. Formulations'!$N38</f>
        <v>0</v>
      </c>
      <c r="JB39" s="38">
        <f>IF(AND(OR(ISBLANK(JB$9),JB$9=0)=FALSE,JB$9=$DL39),1,0)*'4. Formulations'!$N38</f>
        <v>0</v>
      </c>
      <c r="JC39" s="38">
        <f>IF(AND(OR(ISBLANK(JC$9),JC$9=0)=FALSE,JC$9=$DL39),1,0)*'4. Formulations'!$N38</f>
        <v>0</v>
      </c>
      <c r="JD39" s="38">
        <f>IF(AND(OR(ISBLANK(JD$9),JD$9=0)=FALSE,JD$9=$DL39),1,0)*'4. Formulations'!$N38</f>
        <v>0</v>
      </c>
      <c r="JE39" s="38">
        <f>IF(AND(OR(ISBLANK(JE$9),JE$9=0)=FALSE,JE$9=$DL39),1,0)*'4. Formulations'!$N38</f>
        <v>0</v>
      </c>
      <c r="JF39" s="38">
        <f>IF(AND(OR(ISBLANK(JF$9),JF$9=0)=FALSE,JF$9=$DL39),1,0)*'4. Formulations'!$N38</f>
        <v>0</v>
      </c>
      <c r="JG39" s="38">
        <f>IF(AND(OR(ISBLANK(JG$9),JG$9=0)=FALSE,JG$9=$DL39),1,0)*'4. Formulations'!$N38</f>
        <v>0</v>
      </c>
      <c r="JH39" s="38">
        <f>IF(AND(OR(ISBLANK(JH$9),JH$9=0)=FALSE,JH$9=$DL39),1,0)*'4. Formulations'!$N38</f>
        <v>0</v>
      </c>
      <c r="JJ39" s="38">
        <f>IF(AND(OR(ISBLANK(JJ$9),JJ$9=0)=FALSE,OR(JJ$9='2. Protocols'!$C38,JJ$9='2. Protocols'!$E38,JJ$9='2. Protocols'!$G38)),1,0)*'4. Formulations'!$O38</f>
        <v>0</v>
      </c>
      <c r="JK39" s="38">
        <f>IF(AND(OR(ISBLANK(JK$9),JK$9=0)=FALSE,OR(JK$9='2. Protocols'!$C38,JK$9='2. Protocols'!$E38,JK$9='2. Protocols'!$G38)),1,0)*'4. Formulations'!$O38</f>
        <v>0</v>
      </c>
      <c r="JL39" s="38">
        <f>IF(AND(OR(ISBLANK(JL$9),JL$9=0)=FALSE,OR(JL$9='2. Protocols'!$C38,JL$9='2. Protocols'!$E38,JL$9='2. Protocols'!$G38)),1,0)*'4. Formulations'!$O38</f>
        <v>0</v>
      </c>
      <c r="JM39" s="38">
        <f>IF(AND(OR(ISBLANK(JM$9),JM$9=0)=FALSE,OR(JM$9='2. Protocols'!$C38,JM$9='2. Protocols'!$E38,JM$9='2. Protocols'!$G38)),1,0)*'4. Formulations'!$O38</f>
        <v>0</v>
      </c>
      <c r="JN39" s="38">
        <f>IF(AND(OR(ISBLANK(JN$9),JN$9=0)=FALSE,OR(JN$9='2. Protocols'!$C38,JN$9='2. Protocols'!$E38,JN$9='2. Protocols'!$G38)),1,0)*'4. Formulations'!$O38</f>
        <v>0</v>
      </c>
      <c r="JO39" s="38">
        <f>IF(AND(OR(ISBLANK(JO$9),JO$9=0)=FALSE,OR(JO$9='2. Protocols'!$C38,JO$9='2. Protocols'!$E38,JO$9='2. Protocols'!$G38)),1,0)*'4. Formulations'!$O38</f>
        <v>0</v>
      </c>
      <c r="JP39" s="38">
        <f>IF(AND(OR(ISBLANK(JP$9),JP$9=0)=FALSE,OR(JP$9='2. Protocols'!$C38,JP$9='2. Protocols'!$E38,JP$9='2. Protocols'!$G38)),1,0)*'4. Formulations'!$O38</f>
        <v>0</v>
      </c>
      <c r="JQ39" s="38">
        <f>IF(AND(OR(ISBLANK(JQ$9),JQ$9=0)=FALSE,OR(JQ$9='2. Protocols'!$C38,JQ$9='2. Protocols'!$E38,JQ$9='2. Protocols'!$G38)),1,0)*'4. Formulations'!$O38</f>
        <v>0</v>
      </c>
      <c r="JR39" s="38">
        <f>IF(AND(OR(ISBLANK(JR$9),JR$9=0)=FALSE,OR(JR$9='2. Protocols'!$C38,JR$9='2. Protocols'!$E38,JR$9='2. Protocols'!$G38)),1,0)*'4. Formulations'!$O38</f>
        <v>0</v>
      </c>
      <c r="JS39" s="38">
        <f>IF(AND(OR(ISBLANK(JS$9),JS$9=0)=FALSE,OR(JS$9='2. Protocols'!$C38,JS$9='2. Protocols'!$E38,JS$9='2. Protocols'!$G38)),1,0)*'4. Formulations'!$O38</f>
        <v>0</v>
      </c>
      <c r="JT39" s="38">
        <f>IF(AND(OR(ISBLANK(JT$9),JT$9=0)=FALSE,OR(JT$9='2. Protocols'!$C38,JT$9='2. Protocols'!$E38,JT$9='2. Protocols'!$G38)),1,0)*'4. Formulations'!$O38</f>
        <v>0</v>
      </c>
      <c r="JU39" s="38">
        <f>IF(AND(OR(ISBLANK(JU$9),JU$9=0)=FALSE,OR(JU$9='2. Protocols'!$C38,JU$9='2. Protocols'!$E38,JU$9='2. Protocols'!$G38)),1,0)*'4. Formulations'!$O38</f>
        <v>0</v>
      </c>
      <c r="JV39" s="38">
        <f>IF(AND(OR(ISBLANK(JV$9),JV$9=0)=FALSE,OR(JV$9='2. Protocols'!$C38,JV$9='2. Protocols'!$E38,JV$9='2. Protocols'!$G38)),1,0)*'4. Formulations'!$O38</f>
        <v>0</v>
      </c>
      <c r="JW39" s="38">
        <f>IF(AND(OR(ISBLANK(JW$9),JW$9=0)=FALSE,OR(JW$9='2. Protocols'!$C38,JW$9='2. Protocols'!$E38,JW$9='2. Protocols'!$G38)),1,0)*'4. Formulations'!$O38</f>
        <v>0</v>
      </c>
      <c r="JX39" s="38">
        <f>IF(AND(OR(ISBLANK(JX$9),JX$9=0)=FALSE,OR(JX$9='2. Protocols'!$C38,JX$9='2. Protocols'!$E38,JX$9='2. Protocols'!$G38)),1,0)*'4. Formulations'!$O38</f>
        <v>0</v>
      </c>
      <c r="JY39" s="38">
        <f>IF(AND(OR(ISBLANK(JY$9),JY$9=0)=FALSE,OR(JY$9='2. Protocols'!$C38,JY$9='2. Protocols'!$E38,JY$9='2. Protocols'!$G38)),1,0)*'4. Formulations'!$O38</f>
        <v>0</v>
      </c>
      <c r="JZ39" s="38">
        <f>IF(AND(OR(ISBLANK(JZ$9),JZ$9=0)=FALSE,OR(JZ$9='2. Protocols'!$C38,JZ$9='2. Protocols'!$E38,JZ$9='2. Protocols'!$G38)),1,0)*'4. Formulations'!$O38</f>
        <v>0</v>
      </c>
      <c r="KA39" s="38">
        <f>IF(AND(OR(ISBLANK(KA$9),KA$9=0)=FALSE,OR(KA$9='2. Protocols'!$C38,KA$9='2. Protocols'!$E38,KA$9='2. Protocols'!$G38)),1,0)*'4. Formulations'!$O38</f>
        <v>0</v>
      </c>
      <c r="KB39" s="38">
        <f>IF(AND(OR(ISBLANK(KB$9),KB$9=0)=FALSE,OR(KB$9='2. Protocols'!$C38,KB$9='2. Protocols'!$E38,KB$9='2. Protocols'!$G38)),1,0)*'4. Formulations'!$O38</f>
        <v>0</v>
      </c>
      <c r="KC39" s="38">
        <f>IF(AND(OR(ISBLANK(KC$9),KC$9=0)=FALSE,OR(KC$9='2. Protocols'!$C38,KC$9='2. Protocols'!$E38,KC$9='2. Protocols'!$G38)),1,0)*'4. Formulations'!$O38</f>
        <v>0</v>
      </c>
      <c r="KD39" s="38">
        <f>IF(AND(OR(ISBLANK(KD$9),KD$9=0)=FALSE,OR(KD$9='2. Protocols'!$C38,KD$9='2. Protocols'!$E38,KD$9='2. Protocols'!$G38)),1,0)*'4. Formulations'!$O38</f>
        <v>0</v>
      </c>
      <c r="KE39" s="38">
        <f>IF(AND(OR(ISBLANK(KE$9),KE$9=0)=FALSE,OR(KE$9='2. Protocols'!$C38,KE$9='2. Protocols'!$E38,KE$9='2. Protocols'!$G38)),1,0)*'4. Formulations'!$O38</f>
        <v>0</v>
      </c>
      <c r="KG39" s="38">
        <f>IF(AND(OR(ISBLANK(KG$9),KG$9=0)=FALSE,KG$9=$DK39),1,0)*'4. Formulations'!$P38</f>
        <v>0</v>
      </c>
      <c r="KH39" s="38">
        <f>IF(AND(OR(ISBLANK(KH$9),KH$9=0)=FALSE,KH$9=$DK39),1,0)*'4. Formulations'!$P38</f>
        <v>0</v>
      </c>
      <c r="KI39" s="38">
        <f>IF(AND(OR(ISBLANK(KI$9),KI$9=0)=FALSE,KI$9=$DK39),1,0)*'4. Formulations'!$P38</f>
        <v>0</v>
      </c>
      <c r="KJ39" s="38">
        <f>IF(AND(OR(ISBLANK(KJ$9),KJ$9=0)=FALSE,KJ$9=$DK39),1,0)*'4. Formulations'!$P38</f>
        <v>0</v>
      </c>
      <c r="KK39" s="38">
        <f>IF(AND(OR(ISBLANK(KK$9),KK$9=0)=FALSE,KK$9=$DK39),1,0)*'4. Formulations'!$P38</f>
        <v>0</v>
      </c>
      <c r="KL39" s="38">
        <f>IF(AND(OR(ISBLANK(KL$9),KL$9=0)=FALSE,KL$9=$DK39),1,0)*'4. Formulations'!$P38</f>
        <v>0</v>
      </c>
      <c r="KM39" s="38">
        <f>IF(AND(OR(ISBLANK(KM$9),KM$9=0)=FALSE,KM$9=$DK39),1,0)*'4. Formulations'!$P38</f>
        <v>0</v>
      </c>
      <c r="KN39" s="38">
        <f>IF(AND(OR(ISBLANK(KN$9),KN$9=0)=FALSE,KN$9=$DK39),1,0)*'4. Formulations'!$P38</f>
        <v>0</v>
      </c>
      <c r="KO39" s="38">
        <f>IF(AND(OR(ISBLANK(KO$9),KO$9=0)=FALSE,KO$9=$DK39),1,0)*'4. Formulations'!$P38</f>
        <v>0</v>
      </c>
      <c r="KP39" s="38">
        <f>IF(AND(OR(ISBLANK(KP$9),KP$9=0)=FALSE,KP$9=$DK39),1,0)*'4. Formulations'!$P38</f>
        <v>0</v>
      </c>
      <c r="KQ39" s="38">
        <f>IF(AND(OR(ISBLANK(KQ$9),KQ$9=0)=FALSE,KQ$9=$DK39),1,0)*'4. Formulations'!$P38</f>
        <v>0</v>
      </c>
      <c r="KR39" s="38">
        <f>IF(AND(OR(ISBLANK(KR$9),KR$9=0)=FALSE,KR$9=$DK39),1,0)*'4. Formulations'!$P38</f>
        <v>0</v>
      </c>
      <c r="KS39" s="38">
        <f>IF(AND(OR(ISBLANK(KS$9),KS$9=0)=FALSE,KS$9=$DK39),1,0)*'4. Formulations'!$P38</f>
        <v>0</v>
      </c>
      <c r="KU39" s="38">
        <f>IF(AND(OR(ISBLANK(KU$9),KU$9=0)=FALSE,SUM($KG39:$KS39)&gt;0,KU$9='2. Protocols'!$G38),1,0)*'4. Formulations'!$P38</f>
        <v>0</v>
      </c>
      <c r="KV39" s="38">
        <f>IF(AND(OR(ISBLANK(KV$9),KV$9=0)=FALSE,SUM($KG39:$KS39)&gt;0,KV$9='2. Protocols'!$G38),1,0)*'4. Formulations'!$P38</f>
        <v>0</v>
      </c>
      <c r="KW39" s="38">
        <f>IF(AND(OR(ISBLANK(KW$9),KW$9=0)=FALSE,SUM($KG39:$KS39)&gt;0,KW$9='2. Protocols'!$G38),1,0)*'4. Formulations'!$P38</f>
        <v>0</v>
      </c>
      <c r="KX39" s="38">
        <f>IF(AND(OR(ISBLANK(KX$9),KX$9=0)=FALSE,SUM($KG39:$KS39)&gt;0,KX$9='2. Protocols'!$G38),1,0)*'4. Formulations'!$P38</f>
        <v>0</v>
      </c>
      <c r="KY39" s="38">
        <f>IF(AND(OR(ISBLANK(KY$9),KY$9=0)=FALSE,SUM($KG39:$KS39)&gt;0,KY$9='2. Protocols'!$G38),1,0)*'4. Formulations'!$P38</f>
        <v>0</v>
      </c>
      <c r="KZ39" s="38">
        <f>IF(AND(OR(ISBLANK(KZ$9),KZ$9=0)=FALSE,SUM($KG39:$KS39)&gt;0,KZ$9='2. Protocols'!$G38),1,0)*'4. Formulations'!$P38</f>
        <v>0</v>
      </c>
      <c r="LA39" s="38">
        <f>IF(AND(OR(ISBLANK(LA$9),LA$9=0)=FALSE,SUM($KG39:$KS39)&gt;0,LA$9='2. Protocols'!$G38),1,0)*'4. Formulations'!$P38</f>
        <v>0</v>
      </c>
      <c r="LB39" s="38">
        <f>IF(AND(OR(ISBLANK(LB$9),LB$9=0)=FALSE,SUM($KG39:$KS39)&gt;0,LB$9='2. Protocols'!$G38),1,0)*'4. Formulations'!$P38</f>
        <v>0</v>
      </c>
      <c r="LC39" s="38">
        <f>IF(AND(OR(ISBLANK(LC$9),LC$9=0)=FALSE,SUM($KG39:$KS39)&gt;0,LC$9='2. Protocols'!$G38),1,0)*'4. Formulations'!$P38</f>
        <v>0</v>
      </c>
      <c r="LD39" s="38">
        <f>IF(AND(OR(ISBLANK(LD$9),LD$9=0)=FALSE,SUM($KG39:$KS39)&gt;0,LD$9='2. Protocols'!$G38),1,0)*'4. Formulations'!$P38</f>
        <v>0</v>
      </c>
      <c r="LE39" s="38">
        <f>IF(AND(OR(ISBLANK(LE$9),LE$9=0)=FALSE,SUM($KG39:$KS39)&gt;0,LE$9='2. Protocols'!$G38),1,0)*'4. Formulations'!$P38</f>
        <v>0</v>
      </c>
      <c r="LF39" s="38">
        <f>IF(AND(OR(ISBLANK(LF$9),LF$9=0)=FALSE,SUM($KG39:$KS39)&gt;0,LF$9='2. Protocols'!$G38),1,0)*'4. Formulations'!$P38</f>
        <v>0</v>
      </c>
      <c r="LG39" s="38">
        <f>IF(AND(OR(ISBLANK(LG$9),LG$9=0)=FALSE,SUM($KG39:$KS39)&gt;0,LG$9='2. Protocols'!$G38),1,0)*'4. Formulations'!$P38</f>
        <v>0</v>
      </c>
      <c r="LH39" s="38">
        <f>IF(AND(OR(ISBLANK(LH$9),LH$9=0)=FALSE,SUM($KG39:$KS39)&gt;0,LH$9='2. Protocols'!$G38),1,0)*'4. Formulations'!$P38</f>
        <v>0</v>
      </c>
      <c r="LI39" s="38">
        <f>IF(AND(OR(ISBLANK(LI$9),LI$9=0)=FALSE,SUM($KG39:$KS39)&gt;0,LI$9='2. Protocols'!$G38),1,0)*'4. Formulations'!$P38</f>
        <v>0</v>
      </c>
      <c r="LJ39" s="38">
        <f>IF(AND(OR(ISBLANK(LJ$9),LJ$9=0)=FALSE,SUM($KG39:$KS39)&gt;0,LJ$9='2. Protocols'!$G38),1,0)*'4. Formulations'!$P38</f>
        <v>0</v>
      </c>
      <c r="LK39" s="38">
        <f>IF(AND(OR(ISBLANK(LK$9),LK$9=0)=FALSE,SUM($KG39:$KS39)&gt;0,LK$9='2. Protocols'!$G38),1,0)*'4. Formulations'!$P38</f>
        <v>0</v>
      </c>
      <c r="LL39" s="38">
        <f>IF(AND(OR(ISBLANK(LL$9),LL$9=0)=FALSE,SUM($KG39:$KS39)&gt;0,LL$9='2. Protocols'!$G38),1,0)*'4. Formulations'!$P38</f>
        <v>0</v>
      </c>
      <c r="LM39" s="38">
        <f>IF(AND(OR(ISBLANK(LM$9),LM$9=0)=FALSE,SUM($KG39:$KS39)&gt;0,LM$9='2. Protocols'!$G38),1,0)*'4. Formulations'!$P38</f>
        <v>0</v>
      </c>
      <c r="LN39" s="38">
        <f>IF(AND(OR(ISBLANK(LN$9),LN$9=0)=FALSE,SUM($KG39:$KS39)&gt;0,LN$9='2. Protocols'!$G38),1,0)*'4. Formulations'!$P38</f>
        <v>0</v>
      </c>
      <c r="LO39" s="38">
        <f>IF(AND(OR(ISBLANK(LO$9),LO$9=0)=FALSE,SUM($KG39:$KS39)&gt;0,LO$9='2. Protocols'!$G38),1,0)*'4. Formulations'!$P38</f>
        <v>0</v>
      </c>
      <c r="LP39" s="38">
        <f>IF(AND(OR(ISBLANK(LP$9),LP$9=0)=FALSE,SUM($KG39:$KS39)&gt;0,LP$9='2. Protocols'!$G38),1,0)*'4. Formulations'!$P38</f>
        <v>0</v>
      </c>
      <c r="LR39" s="38">
        <f>IF(AND(OR(ISBLANK(LR$9),LR$9=0)=FALSE,LR$9=$DL39),1,0)*'4. Formulations'!$Q38</f>
        <v>0</v>
      </c>
      <c r="LS39" s="38">
        <f>IF(AND(OR(ISBLANK(LS$9),LS$9=0)=FALSE,LS$9=$DL39),1,0)*'4. Formulations'!$Q38</f>
        <v>0</v>
      </c>
      <c r="LT39" s="38">
        <f>IF(AND(OR(ISBLANK(LT$9),LT$9=0)=FALSE,LT$9=$DL39),1,0)*'4. Formulations'!$Q38</f>
        <v>0</v>
      </c>
      <c r="LU39" s="38">
        <f>IF(AND(OR(ISBLANK(LU$9),LU$9=0)=FALSE,LU$9=$DL39),1,0)*'4. Formulations'!$Q38</f>
        <v>0</v>
      </c>
      <c r="LV39" s="38">
        <f>IF(AND(OR(ISBLANK(LV$9),LV$9=0)=FALSE,LV$9=$DL39),1,0)*'4. Formulations'!$Q38</f>
        <v>0</v>
      </c>
      <c r="LW39" s="38">
        <f>IF(AND(OR(ISBLANK(LW$9),LW$9=0)=FALSE,LW$9=$DL39),1,0)*'4. Formulations'!$Q38</f>
        <v>0</v>
      </c>
      <c r="LX39" s="38">
        <f>IF(AND(OR(ISBLANK(LX$9),LX$9=0)=FALSE,LX$9=$DL39),1,0)*'4. Formulations'!$Q38</f>
        <v>0</v>
      </c>
      <c r="LY39" s="38">
        <f>IF(AND(OR(ISBLANK(LY$9),LY$9=0)=FALSE,LY$9=$DL39),1,0)*'4. Formulations'!$Q38</f>
        <v>0</v>
      </c>
      <c r="LZ39" s="38">
        <f>IF(AND(OR(ISBLANK(LZ$9),LZ$9=0)=FALSE,LZ$9=$DL39),1,0)*'4. Formulations'!$Q38</f>
        <v>0</v>
      </c>
      <c r="MA39" s="38">
        <f>IF(AND(OR(ISBLANK(MA$9),MA$9=0)=FALSE,MA$9=$DL39),1,0)*'4. Formulations'!$Q38</f>
        <v>0</v>
      </c>
      <c r="MB39" s="38">
        <f>IF(AND(OR(ISBLANK(MB$9),MB$9=0)=FALSE,MB$9=$DL39),1,0)*'4. Formulations'!$Q38</f>
        <v>0</v>
      </c>
      <c r="MC39" s="38">
        <f>IF(AND(OR(ISBLANK(MC$9),MC$9=0)=FALSE,MC$9=$DL39),1,0)*'4. Formulations'!$Q38</f>
        <v>0</v>
      </c>
      <c r="MD39" s="38">
        <f>IF(AND(OR(ISBLANK(MD$9),MD$9=0)=FALSE,MD$9=$DL39),1,0)*'4. Formulations'!$Q38</f>
        <v>0</v>
      </c>
      <c r="ME39" s="38">
        <f>IF(AND(OR(ISBLANK(ME$9),ME$9=0)=FALSE,ME$9=$DL39),1,0)*'4. Formulations'!$Q38</f>
        <v>0</v>
      </c>
      <c r="MF39" s="38">
        <f>IF(AND(OR(ISBLANK(MF$9),MF$9=0)=FALSE,MF$9=$DL39),1,0)*'4. Formulations'!$Q38</f>
        <v>0</v>
      </c>
    </row>
    <row r="40" spans="2:344" x14ac:dyDescent="0.3">
      <c r="B40" s="2"/>
      <c r="C40" s="130" t="s">
        <v>18</v>
      </c>
      <c r="D40" s="24"/>
      <c r="F40" s="93">
        <f>IFERROR(SUM(F10:F37),"")</f>
        <v>0</v>
      </c>
      <c r="G40" s="93">
        <f>IFERROR(SUM(G10:G37),"")</f>
        <v>0</v>
      </c>
      <c r="H40" s="93">
        <f t="shared" ref="H40:AP40" si="47">IFERROR(SUM(H10:H37),"")</f>
        <v>0</v>
      </c>
      <c r="I40" s="93">
        <f t="shared" si="47"/>
        <v>0</v>
      </c>
      <c r="J40" s="93">
        <f t="shared" si="47"/>
        <v>0</v>
      </c>
      <c r="K40" s="93">
        <f t="shared" si="47"/>
        <v>0</v>
      </c>
      <c r="L40" s="93">
        <f t="shared" si="47"/>
        <v>0</v>
      </c>
      <c r="M40" s="93">
        <f t="shared" si="47"/>
        <v>0</v>
      </c>
      <c r="N40" s="93">
        <f>IFERROR(SUM(N10:N37),"")</f>
        <v>0</v>
      </c>
      <c r="O40" s="93">
        <f t="shared" si="47"/>
        <v>0</v>
      </c>
      <c r="P40" s="93">
        <f t="shared" si="47"/>
        <v>0</v>
      </c>
      <c r="Q40" s="93">
        <f t="shared" si="47"/>
        <v>0</v>
      </c>
      <c r="R40" s="93">
        <f t="shared" si="47"/>
        <v>0</v>
      </c>
      <c r="S40" s="93">
        <f t="shared" si="47"/>
        <v>0</v>
      </c>
      <c r="T40" s="93">
        <f t="shared" si="47"/>
        <v>0</v>
      </c>
      <c r="U40" s="93">
        <f t="shared" si="47"/>
        <v>0</v>
      </c>
      <c r="V40" s="93">
        <f t="shared" si="47"/>
        <v>0</v>
      </c>
      <c r="W40" s="93">
        <f t="shared" si="47"/>
        <v>0</v>
      </c>
      <c r="X40" s="93">
        <f t="shared" si="47"/>
        <v>0</v>
      </c>
      <c r="Y40" s="93">
        <f t="shared" si="47"/>
        <v>0</v>
      </c>
      <c r="Z40" s="93">
        <f t="shared" si="47"/>
        <v>0</v>
      </c>
      <c r="AA40" s="93">
        <f t="shared" si="47"/>
        <v>0</v>
      </c>
      <c r="AB40" s="93">
        <f t="shared" si="47"/>
        <v>0</v>
      </c>
      <c r="AC40" s="93">
        <f t="shared" si="47"/>
        <v>0</v>
      </c>
      <c r="AD40" s="93">
        <f t="shared" si="47"/>
        <v>0</v>
      </c>
      <c r="AE40" s="93">
        <f t="shared" si="47"/>
        <v>0</v>
      </c>
      <c r="AF40" s="93">
        <f t="shared" si="47"/>
        <v>0</v>
      </c>
      <c r="AG40" s="93">
        <f t="shared" si="47"/>
        <v>0</v>
      </c>
      <c r="AH40" s="93">
        <f t="shared" si="47"/>
        <v>0</v>
      </c>
      <c r="AI40" s="93">
        <f t="shared" si="47"/>
        <v>0</v>
      </c>
      <c r="AJ40" s="93">
        <f t="shared" si="47"/>
        <v>0</v>
      </c>
      <c r="AK40" s="93">
        <f t="shared" si="47"/>
        <v>0</v>
      </c>
      <c r="AL40" s="93">
        <f t="shared" si="47"/>
        <v>0</v>
      </c>
      <c r="AM40" s="93">
        <f t="shared" si="47"/>
        <v>0</v>
      </c>
      <c r="AN40" s="93">
        <f t="shared" si="47"/>
        <v>0</v>
      </c>
      <c r="AO40" s="93">
        <f t="shared" si="47"/>
        <v>0</v>
      </c>
      <c r="AP40" s="93">
        <f t="shared" si="47"/>
        <v>0</v>
      </c>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c r="DB40" s="87"/>
      <c r="DC40" s="87"/>
      <c r="DD40" s="87"/>
      <c r="DE40" s="87"/>
      <c r="DF40" s="87"/>
      <c r="DG40" s="87"/>
      <c r="DH40" s="87"/>
      <c r="DI40" s="87"/>
    </row>
    <row r="41" spans="2:344" x14ac:dyDescent="0.3">
      <c r="B41" s="2"/>
      <c r="C41" s="131" t="s">
        <v>76</v>
      </c>
      <c r="D41" s="25"/>
      <c r="F41" s="28" t="str">
        <f>IFERROR(F40/SUM(F$40,F$74,F$108),"")</f>
        <v/>
      </c>
      <c r="G41" s="28" t="str">
        <f>IFERROR(G40/SUM(G$40,G$74,G$108),"")</f>
        <v/>
      </c>
      <c r="H41" s="28" t="str">
        <f t="shared" ref="H41:AP41" si="48">IFERROR(H40/SUM(H$40,H$74,H$108),"")</f>
        <v/>
      </c>
      <c r="I41" s="28" t="str">
        <f t="shared" si="48"/>
        <v/>
      </c>
      <c r="J41" s="28" t="str">
        <f t="shared" si="48"/>
        <v/>
      </c>
      <c r="K41" s="28" t="str">
        <f t="shared" si="48"/>
        <v/>
      </c>
      <c r="L41" s="28" t="str">
        <f t="shared" si="48"/>
        <v/>
      </c>
      <c r="M41" s="28" t="str">
        <f t="shared" si="48"/>
        <v/>
      </c>
      <c r="N41" s="28" t="str">
        <f t="shared" si="48"/>
        <v/>
      </c>
      <c r="O41" s="28" t="str">
        <f t="shared" si="48"/>
        <v/>
      </c>
      <c r="P41" s="28" t="str">
        <f t="shared" si="48"/>
        <v/>
      </c>
      <c r="Q41" s="28" t="str">
        <f t="shared" si="48"/>
        <v/>
      </c>
      <c r="R41" s="28" t="str">
        <f t="shared" si="48"/>
        <v/>
      </c>
      <c r="S41" s="28" t="str">
        <f t="shared" si="48"/>
        <v/>
      </c>
      <c r="T41" s="28" t="str">
        <f t="shared" si="48"/>
        <v/>
      </c>
      <c r="U41" s="28" t="str">
        <f t="shared" si="48"/>
        <v/>
      </c>
      <c r="V41" s="28" t="str">
        <f t="shared" si="48"/>
        <v/>
      </c>
      <c r="W41" s="28" t="str">
        <f t="shared" si="48"/>
        <v/>
      </c>
      <c r="X41" s="28" t="str">
        <f t="shared" si="48"/>
        <v/>
      </c>
      <c r="Y41" s="28" t="str">
        <f t="shared" si="48"/>
        <v/>
      </c>
      <c r="Z41" s="28" t="str">
        <f t="shared" si="48"/>
        <v/>
      </c>
      <c r="AA41" s="28" t="str">
        <f t="shared" si="48"/>
        <v/>
      </c>
      <c r="AB41" s="28" t="str">
        <f t="shared" si="48"/>
        <v/>
      </c>
      <c r="AC41" s="28" t="str">
        <f t="shared" si="48"/>
        <v/>
      </c>
      <c r="AD41" s="28" t="str">
        <f t="shared" si="48"/>
        <v/>
      </c>
      <c r="AE41" s="28" t="str">
        <f t="shared" si="48"/>
        <v/>
      </c>
      <c r="AF41" s="28" t="str">
        <f t="shared" si="48"/>
        <v/>
      </c>
      <c r="AG41" s="28" t="str">
        <f t="shared" si="48"/>
        <v/>
      </c>
      <c r="AH41" s="28" t="str">
        <f t="shared" si="48"/>
        <v/>
      </c>
      <c r="AI41" s="28" t="str">
        <f t="shared" si="48"/>
        <v/>
      </c>
      <c r="AJ41" s="28" t="str">
        <f t="shared" si="48"/>
        <v/>
      </c>
      <c r="AK41" s="28" t="str">
        <f t="shared" si="48"/>
        <v/>
      </c>
      <c r="AL41" s="28" t="str">
        <f t="shared" si="48"/>
        <v/>
      </c>
      <c r="AM41" s="28" t="str">
        <f t="shared" si="48"/>
        <v/>
      </c>
      <c r="AN41" s="28" t="str">
        <f t="shared" si="48"/>
        <v/>
      </c>
      <c r="AO41" s="28" t="str">
        <f t="shared" si="48"/>
        <v/>
      </c>
      <c r="AP41" s="28" t="str">
        <f t="shared" si="48"/>
        <v/>
      </c>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c r="DG41" s="87"/>
      <c r="DH41" s="87"/>
      <c r="DI41" s="87"/>
    </row>
    <row r="42" spans="2:344" x14ac:dyDescent="0.3">
      <c r="B42" s="2"/>
      <c r="C42" s="25"/>
      <c r="D42" s="25"/>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c r="DG42" s="87"/>
      <c r="DH42" s="87"/>
      <c r="DI42" s="87"/>
    </row>
    <row r="43" spans="2:344" ht="18" x14ac:dyDescent="0.35">
      <c r="B43" s="2"/>
      <c r="C43" s="132" t="s">
        <v>19</v>
      </c>
      <c r="D43" s="9"/>
      <c r="F43" s="20"/>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BZ43" s="100"/>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row>
    <row r="44" spans="2:344" x14ac:dyDescent="0.3">
      <c r="B44" s="2"/>
      <c r="C44" s="129" t="str">
        <f>IF('2. Protocols'!C43&amp;"+"&amp;'2. Protocols'!E43&amp;"+"&amp;'2. Protocols'!G43="++","",'2. Protocols'!C43&amp;"+"&amp;'2. Protocols'!E43&amp;"+"&amp;'2. Protocols'!G43)</f>
        <v/>
      </c>
      <c r="D44" s="18"/>
      <c r="F44" s="114" t="str">
        <f>IFERROR('2. Protocols'!J43*'1. General Inputs'!$L$6,"")</f>
        <v/>
      </c>
      <c r="G44" s="114" t="str">
        <f>IFERROR(MAX(F44*(1+'1. General Inputs'!$BA$16+HLOOKUP(G$7,'1. General Inputs'!$BC$10:$BE$12,ROWS('1. General Inputs'!$BA$10:$BA$12),0))+(G$76*(CHOOSE(G$7,'2. Protocols'!$O43,'2. Protocols'!$P43,'2. Protocols'!$Q43))+'3. ARV Substitutions'!L66),0),"")</f>
        <v/>
      </c>
      <c r="H44" s="114" t="str">
        <f>IFERROR(MAX(G44*(1+'1. General Inputs'!$BA$16+HLOOKUP(H$7,'1. General Inputs'!$BC$10:$BE$12,ROWS('1. General Inputs'!$BA$10:$BA$12),0))+(H$76*(CHOOSE(H$7,'2. Protocols'!$O43,'2. Protocols'!$P43,'2. Protocols'!$Q43))+'3. ARV Substitutions'!M66),0),"")</f>
        <v/>
      </c>
      <c r="I44" s="114" t="str">
        <f>IFERROR(MAX(H44*(1+'1. General Inputs'!$BA$16+HLOOKUP(I$7,'1. General Inputs'!$BC$10:$BE$12,ROWS('1. General Inputs'!$BA$10:$BA$12),0))+(I$76*(CHOOSE(I$7,'2. Protocols'!$O43,'2. Protocols'!$P43,'2. Protocols'!$Q43))+'3. ARV Substitutions'!N66),0),"")</f>
        <v/>
      </c>
      <c r="J44" s="114" t="str">
        <f>IFERROR(MAX(I44*(1+'1. General Inputs'!$BA$16+HLOOKUP(J$7,'1. General Inputs'!$BC$10:$BE$12,ROWS('1. General Inputs'!$BA$10:$BA$12),0))+(J$76*(CHOOSE(J$7,'2. Protocols'!$O43,'2. Protocols'!$P43,'2. Protocols'!$Q43))+'3. ARV Substitutions'!O66),0),"")</f>
        <v/>
      </c>
      <c r="K44" s="114" t="str">
        <f>IFERROR(MAX(J44*(1+'1. General Inputs'!$BA$16+HLOOKUP(K$7,'1. General Inputs'!$BC$10:$BE$12,ROWS('1. General Inputs'!$BA$10:$BA$12),0))+(K$76*(CHOOSE(K$7,'2. Protocols'!$O43,'2. Protocols'!$P43,'2. Protocols'!$Q43))+'3. ARV Substitutions'!P66),0),"")</f>
        <v/>
      </c>
      <c r="L44" s="114" t="str">
        <f>IFERROR(MAX(K44*(1+'1. General Inputs'!$BA$16+HLOOKUP(L$7,'1. General Inputs'!$BC$10:$BE$12,ROWS('1. General Inputs'!$BA$10:$BA$12),0))+(L$76*(CHOOSE(L$7,'2. Protocols'!$O43,'2. Protocols'!$P43,'2. Protocols'!$Q43))+'3. ARV Substitutions'!Q66),0),"")</f>
        <v/>
      </c>
      <c r="M44" s="114" t="str">
        <f>IFERROR(MAX(L44*(1+'1. General Inputs'!$BA$16+HLOOKUP(M$7,'1. General Inputs'!$BC$10:$BE$12,ROWS('1. General Inputs'!$BA$10:$BA$12),0))+(M$76*(CHOOSE(M$7,'2. Protocols'!$O43,'2. Protocols'!$P43,'2. Protocols'!$Q43))+'3. ARV Substitutions'!R66),0),"")</f>
        <v/>
      </c>
      <c r="N44" s="114" t="str">
        <f>IFERROR(MAX(M44*(1+'1. General Inputs'!$BA$16+HLOOKUP(N$7,'1. General Inputs'!$BC$10:$BE$12,ROWS('1. General Inputs'!$BA$10:$BA$12),0))+(N$76*(CHOOSE(N$7,'2. Protocols'!$O43,'2. Protocols'!$P43,'2. Protocols'!$Q43))+'3. ARV Substitutions'!S66),0),"")</f>
        <v/>
      </c>
      <c r="O44" s="114" t="str">
        <f>IFERROR(MAX(N44*(1+'1. General Inputs'!$BA$16+HLOOKUP(O$7,'1. General Inputs'!$BC$10:$BE$12,ROWS('1. General Inputs'!$BA$10:$BA$12),0))+(O$76*(CHOOSE(O$7,'2. Protocols'!$O43,'2. Protocols'!$P43,'2. Protocols'!$Q43))+'3. ARV Substitutions'!T66),0),"")</f>
        <v/>
      </c>
      <c r="P44" s="114" t="str">
        <f>IFERROR(MAX(O44*(1+'1. General Inputs'!$BA$16+HLOOKUP(P$7,'1. General Inputs'!$BC$10:$BE$12,ROWS('1. General Inputs'!$BA$10:$BA$12),0))+(P$76*(CHOOSE(P$7,'2. Protocols'!$O43,'2. Protocols'!$P43,'2. Protocols'!$Q43))+'3. ARV Substitutions'!U66),0),"")</f>
        <v/>
      </c>
      <c r="Q44" s="114" t="str">
        <f>IFERROR(MAX(P44*(1+'1. General Inputs'!$BA$16+HLOOKUP(Q$7,'1. General Inputs'!$BC$10:$BE$12,ROWS('1. General Inputs'!$BA$10:$BA$12),0))+(Q$76*(CHOOSE(Q$7,'2. Protocols'!$O43,'2. Protocols'!$P43,'2. Protocols'!$Q43))+'3. ARV Substitutions'!V66),0),"")</f>
        <v/>
      </c>
      <c r="R44" s="114" t="str">
        <f>IFERROR(MAX(Q44*(1+'1. General Inputs'!$BA$16+HLOOKUP(R$7,'1. General Inputs'!$BC$10:$BE$12,ROWS('1. General Inputs'!$BA$10:$BA$12),0))+(R$76*(CHOOSE(R$7,'2. Protocols'!$O43,'2. Protocols'!$P43,'2. Protocols'!$Q43))+'3. ARV Substitutions'!W66),0),"")</f>
        <v/>
      </c>
      <c r="S44" s="114" t="str">
        <f>IFERROR(MAX(R44*(1+'1. General Inputs'!$BA$16+HLOOKUP(S$7,'1. General Inputs'!$BC$10:$BE$12,ROWS('1. General Inputs'!$BA$10:$BA$12),0))+(S$76*(CHOOSE(S$7,'2. Protocols'!$O43,'2. Protocols'!$P43,'2. Protocols'!$Q43))+'3. ARV Substitutions'!X66),0),"")</f>
        <v/>
      </c>
      <c r="T44" s="114" t="str">
        <f>IFERROR(MAX(S44*(1+'1. General Inputs'!$BA$16+HLOOKUP(T$7,'1. General Inputs'!$BC$10:$BE$12,ROWS('1. General Inputs'!$BA$10:$BA$12),0))+(T$76*(CHOOSE(T$7,'2. Protocols'!$O43,'2. Protocols'!$P43,'2. Protocols'!$Q43))+'3. ARV Substitutions'!Y66),0),"")</f>
        <v/>
      </c>
      <c r="U44" s="114" t="str">
        <f>IFERROR(MAX(T44*(1+'1. General Inputs'!$BA$16+HLOOKUP(U$7,'1. General Inputs'!$BC$10:$BE$12,ROWS('1. General Inputs'!$BA$10:$BA$12),0))+(U$76*(CHOOSE(U$7,'2. Protocols'!$O43,'2. Protocols'!$P43,'2. Protocols'!$Q43))+'3. ARV Substitutions'!Z66),0),"")</f>
        <v/>
      </c>
      <c r="V44" s="114" t="str">
        <f>IFERROR(MAX(U44*(1+'1. General Inputs'!$BA$16+HLOOKUP(V$7,'1. General Inputs'!$BC$10:$BE$12,ROWS('1. General Inputs'!$BA$10:$BA$12),0))+(V$76*(CHOOSE(V$7,'2. Protocols'!$O43,'2. Protocols'!$P43,'2. Protocols'!$Q43))+'3. ARV Substitutions'!AA66),0),"")</f>
        <v/>
      </c>
      <c r="W44" s="114" t="str">
        <f>IFERROR(MAX(V44*(1+'1. General Inputs'!$BA$16+HLOOKUP(W$7,'1. General Inputs'!$BC$10:$BE$12,ROWS('1. General Inputs'!$BA$10:$BA$12),0))+(W$76*(CHOOSE(W$7,'2. Protocols'!$O43,'2. Protocols'!$P43,'2. Protocols'!$Q43))+'3. ARV Substitutions'!AB66),0),"")</f>
        <v/>
      </c>
      <c r="X44" s="114" t="str">
        <f>IFERROR(MAX(W44*(1+'1. General Inputs'!$BA$16+HLOOKUP(X$7,'1. General Inputs'!$BC$10:$BE$12,ROWS('1. General Inputs'!$BA$10:$BA$12),0))+(X$76*(CHOOSE(X$7,'2. Protocols'!$O43,'2. Protocols'!$P43,'2. Protocols'!$Q43))+'3. ARV Substitutions'!AC66),0),"")</f>
        <v/>
      </c>
      <c r="Y44" s="114" t="str">
        <f>IFERROR(MAX(X44*(1+'1. General Inputs'!$BA$16+HLOOKUP(Y$7,'1. General Inputs'!$BC$10:$BE$12,ROWS('1. General Inputs'!$BA$10:$BA$12),0))+(Y$76*(CHOOSE(Y$7,'2. Protocols'!$O43,'2. Protocols'!$P43,'2. Protocols'!$Q43))+'3. ARV Substitutions'!AD66),0),"")</f>
        <v/>
      </c>
      <c r="Z44" s="114" t="str">
        <f>IFERROR(MAX(Y44*(1+'1. General Inputs'!$BA$16+HLOOKUP(Z$7,'1. General Inputs'!$BC$10:$BE$12,ROWS('1. General Inputs'!$BA$10:$BA$12),0))+(Z$76*(CHOOSE(Z$7,'2. Protocols'!$O43,'2. Protocols'!$P43,'2. Protocols'!$Q43))+'3. ARV Substitutions'!AE66),0),"")</f>
        <v/>
      </c>
      <c r="AA44" s="114" t="str">
        <f>IFERROR(MAX(Z44*(1+'1. General Inputs'!$BA$16+HLOOKUP(AA$7,'1. General Inputs'!$BC$10:$BE$12,ROWS('1. General Inputs'!$BA$10:$BA$12),0))+(AA$76*(CHOOSE(AA$7,'2. Protocols'!$O43,'2. Protocols'!$P43,'2. Protocols'!$Q43))+'3. ARV Substitutions'!AF66),0),"")</f>
        <v/>
      </c>
      <c r="AB44" s="114" t="str">
        <f>IFERROR(MAX(AA44*(1+'1. General Inputs'!$BA$16+HLOOKUP(AB$7,'1. General Inputs'!$BC$10:$BE$12,ROWS('1. General Inputs'!$BA$10:$BA$12),0))+(AB$76*(CHOOSE(AB$7,'2. Protocols'!$O43,'2. Protocols'!$P43,'2. Protocols'!$Q43))+'3. ARV Substitutions'!AG66),0),"")</f>
        <v/>
      </c>
      <c r="AC44" s="114" t="str">
        <f>IFERROR(MAX(AB44*(1+'1. General Inputs'!$BA$16+HLOOKUP(AC$7,'1. General Inputs'!$BC$10:$BE$12,ROWS('1. General Inputs'!$BA$10:$BA$12),0))+(AC$76*(CHOOSE(AC$7,'2. Protocols'!$O43,'2. Protocols'!$P43,'2. Protocols'!$Q43))+'3. ARV Substitutions'!AH66),0),"")</f>
        <v/>
      </c>
      <c r="AD44" s="114" t="str">
        <f>IFERROR(MAX(AC44*(1+'1. General Inputs'!$BA$16+HLOOKUP(AD$7,'1. General Inputs'!$BC$10:$BE$12,ROWS('1. General Inputs'!$BA$10:$BA$12),0))+(AD$76*(CHOOSE(AD$7,'2. Protocols'!$O43,'2. Protocols'!$P43,'2. Protocols'!$Q43))+'3. ARV Substitutions'!AI66),0),"")</f>
        <v/>
      </c>
      <c r="AE44" s="114" t="str">
        <f>IFERROR(MAX(AD44*(1+'1. General Inputs'!$BA$16+HLOOKUP(AE$7,'1. General Inputs'!$BC$10:$BE$12,ROWS('1. General Inputs'!$BA$10:$BA$12),0))+(AE$76*(CHOOSE(AE$7,'2. Protocols'!$O43,'2. Protocols'!$P43,'2. Protocols'!$Q43))+'3. ARV Substitutions'!AJ66),0),"")</f>
        <v/>
      </c>
      <c r="AF44" s="114" t="str">
        <f>IFERROR(MAX(AE44*(1+'1. General Inputs'!$BA$16+HLOOKUP(AF$7,'1. General Inputs'!$BC$10:$BE$12,ROWS('1. General Inputs'!$BA$10:$BA$12),0))+(AF$76*(CHOOSE(AF$7,'2. Protocols'!$O43,'2. Protocols'!$P43,'2. Protocols'!$Q43))+'3. ARV Substitutions'!AK66),0),"")</f>
        <v/>
      </c>
      <c r="AG44" s="114" t="str">
        <f>IFERROR(MAX(AF44*(1+'1. General Inputs'!$BA$16+HLOOKUP(AG$7,'1. General Inputs'!$BC$10:$BE$12,ROWS('1. General Inputs'!$BA$10:$BA$12),0))+(AG$76*(CHOOSE(AG$7,'2. Protocols'!$O43,'2. Protocols'!$P43,'2. Protocols'!$Q43))+'3. ARV Substitutions'!AL66),0),"")</f>
        <v/>
      </c>
      <c r="AH44" s="114" t="str">
        <f>IFERROR(MAX(AG44*(1+'1. General Inputs'!$BA$16+HLOOKUP(AH$7,'1. General Inputs'!$BC$10:$BE$12,ROWS('1. General Inputs'!$BA$10:$BA$12),0))+(AH$76*(CHOOSE(AH$7,'2. Protocols'!$O43,'2. Protocols'!$P43,'2. Protocols'!$Q43))+'3. ARV Substitutions'!AM66),0),"")</f>
        <v/>
      </c>
      <c r="AI44" s="114" t="str">
        <f>IFERROR(MAX(AH44*(1+'1. General Inputs'!$BA$16+HLOOKUP(AI$7,'1. General Inputs'!$BC$10:$BE$12,ROWS('1. General Inputs'!$BA$10:$BA$12),0))+(AI$76*(CHOOSE(AI$7,'2. Protocols'!$O43,'2. Protocols'!$P43,'2. Protocols'!$Q43))+'3. ARV Substitutions'!AN66),0),"")</f>
        <v/>
      </c>
      <c r="AJ44" s="114" t="str">
        <f>IFERROR(MAX(AI44*(1+'1. General Inputs'!$BA$16+HLOOKUP(AJ$7,'1. General Inputs'!$BC$10:$BE$12,ROWS('1. General Inputs'!$BA$10:$BA$12),0))+(AJ$76*(CHOOSE(AJ$7,'2. Protocols'!$O43,'2. Protocols'!$P43,'2. Protocols'!$Q43))+'3. ARV Substitutions'!AO66),0),"")</f>
        <v/>
      </c>
      <c r="AK44" s="114" t="str">
        <f>IFERROR(MAX(AJ44*(1+'1. General Inputs'!$BA$16+HLOOKUP(AK$7,'1. General Inputs'!$BC$10:$BE$12,ROWS('1. General Inputs'!$BA$10:$BA$12),0))+(AK$76*(CHOOSE(AK$7,'2. Protocols'!$O43,'2. Protocols'!$P43,'2. Protocols'!$Q43))+'3. ARV Substitutions'!AP66),0),"")</f>
        <v/>
      </c>
      <c r="AL44" s="114" t="str">
        <f>IFERROR(MAX(AK44*(1+'1. General Inputs'!$BA$16+HLOOKUP(AL$7,'1. General Inputs'!$BC$10:$BE$12,ROWS('1. General Inputs'!$BA$10:$BA$12),0))+(AL$76*(CHOOSE(AL$7,'2. Protocols'!$O43,'2. Protocols'!$P43,'2. Protocols'!$Q43))+'3. ARV Substitutions'!AQ66),0),"")</f>
        <v/>
      </c>
      <c r="AM44" s="114" t="str">
        <f>IFERROR(MAX(AL44*(1+'1. General Inputs'!$BA$16+HLOOKUP(AM$7,'1. General Inputs'!$BC$10:$BE$12,ROWS('1. General Inputs'!$BA$10:$BA$12),0))+(AM$76*(CHOOSE(AM$7,'2. Protocols'!$O43,'2. Protocols'!$P43,'2. Protocols'!$Q43))+'3. ARV Substitutions'!AR66),0),"")</f>
        <v/>
      </c>
      <c r="AN44" s="114" t="str">
        <f>IFERROR(MAX(AM44*(1+'1. General Inputs'!$BA$16+HLOOKUP(AN$7,'1. General Inputs'!$BC$10:$BE$12,ROWS('1. General Inputs'!$BA$10:$BA$12),0))+(AN$76*(CHOOSE(AN$7,'2. Protocols'!$O43,'2. Protocols'!$P43,'2. Protocols'!$Q43))+'3. ARV Substitutions'!AS66),0),"")</f>
        <v/>
      </c>
      <c r="AO44" s="114" t="str">
        <f>IFERROR(MAX(AN44*(1+'1. General Inputs'!$BA$16+HLOOKUP(AO$7,'1. General Inputs'!$BC$10:$BE$12,ROWS('1. General Inputs'!$BA$10:$BA$12),0))+(AO$76*(CHOOSE(AO$7,'2. Protocols'!$O43,'2. Protocols'!$P43,'2. Protocols'!$Q43))+'3. ARV Substitutions'!AT66),0),"")</f>
        <v/>
      </c>
      <c r="AP44" s="114" t="str">
        <f>IFERROR(MAX(AO44*(1+'1. General Inputs'!$BA$16+HLOOKUP(AP$7,'1. General Inputs'!$BC$10:$BE$12,ROWS('1. General Inputs'!$BA$10:$BA$12),0))+(AP$76*(CHOOSE(AP$7,'2. Protocols'!$O43,'2. Protocols'!$P43,'2. Protocols'!$Q43))+'3. ARV Substitutions'!AU66),0),"")</f>
        <v/>
      </c>
      <c r="BZ44" s="102" t="e">
        <f t="shared" ref="BZ44:BZ73" si="49">(F44+G44)/2</f>
        <v>#VALUE!</v>
      </c>
      <c r="CA44" s="102" t="e">
        <f t="shared" ref="CA44:CA73" si="50">(G44+H44)/2</f>
        <v>#VALUE!</v>
      </c>
      <c r="CB44" s="102" t="e">
        <f t="shared" ref="CB44:CB73" si="51">(H44+I44)/2</f>
        <v>#VALUE!</v>
      </c>
      <c r="CC44" s="102" t="e">
        <f t="shared" ref="CC44:CC73" si="52">(I44+J44)/2</f>
        <v>#VALUE!</v>
      </c>
      <c r="CD44" s="102" t="e">
        <f>(J44+K44)/2</f>
        <v>#VALUE!</v>
      </c>
      <c r="CE44" s="102" t="e">
        <f t="shared" ref="CE44:CE73" si="53">(K44+L44)/2</f>
        <v>#VALUE!</v>
      </c>
      <c r="CF44" s="102" t="e">
        <f t="shared" ref="CF44:CF73" si="54">(L44+M44)/2</f>
        <v>#VALUE!</v>
      </c>
      <c r="CG44" s="102" t="e">
        <f t="shared" ref="CG44:CG73" si="55">(M44+N44)/2</f>
        <v>#VALUE!</v>
      </c>
      <c r="CH44" s="102" t="e">
        <f t="shared" ref="CH44:CH73" si="56">(N44+O44)/2</f>
        <v>#VALUE!</v>
      </c>
      <c r="CI44" s="102" t="e">
        <f t="shared" ref="CI44:CI73" si="57">(O44+P44)/2</f>
        <v>#VALUE!</v>
      </c>
      <c r="CJ44" s="102" t="e">
        <f t="shared" ref="CJ44:CJ73" si="58">(P44+Q44)/2</f>
        <v>#VALUE!</v>
      </c>
      <c r="CK44" s="102" t="e">
        <f t="shared" ref="CK44:CK73" si="59">(Q44+R44)/2</f>
        <v>#VALUE!</v>
      </c>
      <c r="CL44" s="102" t="e">
        <f t="shared" ref="CL44:CL73" si="60">(R44+S44)/2</f>
        <v>#VALUE!</v>
      </c>
      <c r="CM44" s="102" t="e">
        <f t="shared" ref="CM44:CM73" si="61">(S44+T44)/2</f>
        <v>#VALUE!</v>
      </c>
      <c r="CN44" s="102" t="e">
        <f t="shared" ref="CN44:CN73" si="62">(T44+U44)/2</f>
        <v>#VALUE!</v>
      </c>
      <c r="CO44" s="102" t="e">
        <f t="shared" ref="CO44:CO73" si="63">(U44+V44)/2</f>
        <v>#VALUE!</v>
      </c>
      <c r="CP44" s="102" t="e">
        <f t="shared" ref="CP44:CP73" si="64">(V44+W44)/2</f>
        <v>#VALUE!</v>
      </c>
      <c r="CQ44" s="102" t="e">
        <f t="shared" ref="CQ44:CQ73" si="65">(W44+X44)/2</f>
        <v>#VALUE!</v>
      </c>
      <c r="CR44" s="102" t="e">
        <f t="shared" ref="CR44:CR73" si="66">(X44+Y44)/2</f>
        <v>#VALUE!</v>
      </c>
      <c r="CS44" s="102" t="e">
        <f t="shared" ref="CS44:CS73" si="67">(Y44+Z44)/2</f>
        <v>#VALUE!</v>
      </c>
      <c r="CT44" s="102" t="e">
        <f t="shared" ref="CT44:CT73" si="68">(Z44+AA44)/2</f>
        <v>#VALUE!</v>
      </c>
      <c r="CU44" s="102" t="e">
        <f t="shared" ref="CU44:CU73" si="69">(AA44+AB44)/2</f>
        <v>#VALUE!</v>
      </c>
      <c r="CV44" s="102" t="e">
        <f t="shared" ref="CV44:CV73" si="70">(AB44+AC44)/2</f>
        <v>#VALUE!</v>
      </c>
      <c r="CW44" s="102" t="e">
        <f t="shared" ref="CW44:CW73" si="71">(AC44+AD44)/2</f>
        <v>#VALUE!</v>
      </c>
      <c r="CX44" s="102" t="e">
        <f t="shared" ref="CX44:CX73" si="72">(AD44+AE44)/2</f>
        <v>#VALUE!</v>
      </c>
      <c r="CY44" s="102" t="e">
        <f t="shared" ref="CY44:CY73" si="73">(AE44+AF44)/2</f>
        <v>#VALUE!</v>
      </c>
      <c r="CZ44" s="102" t="e">
        <f t="shared" ref="CZ44:CZ73" si="74">(AF44+AG44)/2</f>
        <v>#VALUE!</v>
      </c>
      <c r="DA44" s="102" t="e">
        <f t="shared" ref="DA44:DA73" si="75">(AG44+AH44)/2</f>
        <v>#VALUE!</v>
      </c>
      <c r="DB44" s="102" t="e">
        <f t="shared" ref="DB44:DB73" si="76">(AH44+AI44)/2</f>
        <v>#VALUE!</v>
      </c>
      <c r="DC44" s="102" t="e">
        <f t="shared" ref="DC44:DC73" si="77">(AI44+AJ44)/2</f>
        <v>#VALUE!</v>
      </c>
      <c r="DD44" s="102" t="e">
        <f t="shared" ref="DD44:DD73" si="78">(AJ44+AK44)/2</f>
        <v>#VALUE!</v>
      </c>
      <c r="DE44" s="102" t="e">
        <f t="shared" ref="DE44:DE73" si="79">(AK44+AL44)/2</f>
        <v>#VALUE!</v>
      </c>
      <c r="DF44" s="102" t="e">
        <f t="shared" ref="DF44:DF73" si="80">(AL44+AM44)/2</f>
        <v>#VALUE!</v>
      </c>
      <c r="DG44" s="102" t="e">
        <f t="shared" ref="DG44:DG73" si="81">(AM44+AN44)/2</f>
        <v>#VALUE!</v>
      </c>
      <c r="DH44" s="102" t="e">
        <f t="shared" ref="DH44:DH73" si="82">(AN44+AO44)/2</f>
        <v>#VALUE!</v>
      </c>
      <c r="DI44" s="102" t="e">
        <f t="shared" ref="DI44:DI73" si="83">(AO44+AP44)/2</f>
        <v>#VALUE!</v>
      </c>
      <c r="DK44" s="27" t="str">
        <f>CONCATENATE('2. Protocols'!C43, '2. Protocols'!D43, '2. Protocols'!E43)</f>
        <v>+</v>
      </c>
      <c r="DL44" s="27" t="str">
        <f>CONCATENATE('2. Protocols'!C43, '2. Protocols'!D43, '2. Protocols'!E43, '2. Protocols'!F43, '2. Protocols'!G43,)</f>
        <v>++</v>
      </c>
      <c r="DN44" s="38">
        <f>IF(AND(OR(ISBLANK(DN$9),DN$9=0)=FALSE,OR(DN$9='2. Protocols'!$C43,DN$9='2. Protocols'!$E43,DN$9='2. Protocols'!$G43)),1,0)*'4. Formulations'!$I43</f>
        <v>0</v>
      </c>
      <c r="DO44" s="38">
        <f>IF(AND(OR(ISBLANK(DO$9),DO$9=0)=FALSE,OR(DO$9='2. Protocols'!$C43,DO$9='2. Protocols'!$E43,DO$9='2. Protocols'!$G43)),1,0)*'4. Formulations'!$I43</f>
        <v>0</v>
      </c>
      <c r="DP44" s="38">
        <f>IF(AND(OR(ISBLANK(DP$9),DP$9=0)=FALSE,OR(DP$9='2. Protocols'!$C43,DP$9='2. Protocols'!$E43,DP$9='2. Protocols'!$G43)),1,0)*'4. Formulations'!$I43</f>
        <v>0</v>
      </c>
      <c r="DQ44" s="38">
        <f>IF(AND(OR(ISBLANK(DQ$9),DQ$9=0)=FALSE,OR(DQ$9='2. Protocols'!$C43,DQ$9='2. Protocols'!$E43,DQ$9='2. Protocols'!$G43)),1,0)*'4. Formulations'!$I43</f>
        <v>0</v>
      </c>
      <c r="DR44" s="38">
        <f>IF(AND(OR(ISBLANK(DR$9),DR$9=0)=FALSE,OR(DR$9='2. Protocols'!$C43,DR$9='2. Protocols'!$E43,DR$9='2. Protocols'!$G43)),1,0)*'4. Formulations'!$I43</f>
        <v>0</v>
      </c>
      <c r="DS44" s="38">
        <f>IF(AND(OR(ISBLANK(DS$9),DS$9=0)=FALSE,OR(DS$9='2. Protocols'!$C43,DS$9='2. Protocols'!$E43,DS$9='2. Protocols'!$G43)),1,0)*'4. Formulations'!$I43</f>
        <v>0</v>
      </c>
      <c r="DT44" s="38">
        <f>IF(AND(OR(ISBLANK(DT$9),DT$9=0)=FALSE,OR(DT$9='2. Protocols'!$C43,DT$9='2. Protocols'!$E43,DT$9='2. Protocols'!$G43)),1,0)*'4. Formulations'!$I43</f>
        <v>0</v>
      </c>
      <c r="DU44" s="38">
        <f>IF(AND(OR(ISBLANK(DU$9),DU$9=0)=FALSE,OR(DU$9='2. Protocols'!$C43,DU$9='2. Protocols'!$E43,DU$9='2. Protocols'!$G43)),1,0)*'4. Formulations'!$I43</f>
        <v>0</v>
      </c>
      <c r="DV44" s="38">
        <f>IF(AND(OR(ISBLANK(DV$9),DV$9=0)=FALSE,OR(DV$9='2. Protocols'!$C43,DV$9='2. Protocols'!$E43,DV$9='2. Protocols'!$G43)),1,0)*'4. Formulations'!$I43</f>
        <v>0</v>
      </c>
      <c r="DW44" s="38">
        <f>IF(AND(OR(ISBLANK(DW$9),DW$9=0)=FALSE,OR(DW$9='2. Protocols'!$C43,DW$9='2. Protocols'!$E43,DW$9='2. Protocols'!$G43)),1,0)*'4. Formulations'!$I43</f>
        <v>0</v>
      </c>
      <c r="DX44" s="38">
        <f>IF(AND(OR(ISBLANK(DX$9),DX$9=0)=FALSE,OR(DX$9='2. Protocols'!$C43,DX$9='2. Protocols'!$E43,DX$9='2. Protocols'!$G43)),1,0)*'4. Formulations'!$I43</f>
        <v>0</v>
      </c>
      <c r="DY44" s="38">
        <f>IF(AND(OR(ISBLANK(DY$9),DY$9=0)=FALSE,OR(DY$9='2. Protocols'!$C43,DY$9='2. Protocols'!$E43,DY$9='2. Protocols'!$G43)),1,0)*'4. Formulations'!$I43</f>
        <v>0</v>
      </c>
      <c r="DZ44" s="38">
        <f>IF(AND(OR(ISBLANK(DZ$9),DZ$9=0)=FALSE,OR(DZ$9='2. Protocols'!$C43,DZ$9='2. Protocols'!$E43,DZ$9='2. Protocols'!$G43)),1,0)*'4. Formulations'!$I43</f>
        <v>0</v>
      </c>
      <c r="EA44" s="38">
        <f>IF(AND(OR(ISBLANK(EA$9),EA$9=0)=FALSE,OR(EA$9='2. Protocols'!$C43,EA$9='2. Protocols'!$E43,EA$9='2. Protocols'!$G43)),1,0)*'4. Formulations'!$I43</f>
        <v>0</v>
      </c>
      <c r="EB44" s="38">
        <f>IF(AND(OR(ISBLANK(EB$9),EB$9=0)=FALSE,OR(EB$9='2. Protocols'!$C43,EB$9='2. Protocols'!$E43,EB$9='2. Protocols'!$G43)),1,0)*'4. Formulations'!$I43</f>
        <v>0</v>
      </c>
      <c r="EC44" s="38">
        <f>IF(AND(OR(ISBLANK(EC$9),EC$9=0)=FALSE,OR(EC$9='2. Protocols'!$C43,EC$9='2. Protocols'!$E43,EC$9='2. Protocols'!$G43)),1,0)*'4. Formulations'!$I43</f>
        <v>0</v>
      </c>
      <c r="ED44" s="38">
        <f>IF(AND(OR(ISBLANK(ED$9),ED$9=0)=FALSE,OR(ED$9='2. Protocols'!$C43,ED$9='2. Protocols'!$E43,ED$9='2. Protocols'!$G43)),1,0)*'4. Formulations'!$I43</f>
        <v>0</v>
      </c>
      <c r="EE44" s="38">
        <f>IF(AND(OR(ISBLANK(EE$9),EE$9=0)=FALSE,OR(EE$9='2. Protocols'!$C43,EE$9='2. Protocols'!$E43,EE$9='2. Protocols'!$G43)),1,0)*'4. Formulations'!$I43</f>
        <v>0</v>
      </c>
      <c r="EF44" s="38">
        <f>IF(AND(OR(ISBLANK(EF$9),EF$9=0)=FALSE,OR(EF$9='2. Protocols'!$C43,EF$9='2. Protocols'!$E43,EF$9='2. Protocols'!$G43)),1,0)*'4. Formulations'!$I43</f>
        <v>0</v>
      </c>
      <c r="EG44" s="38">
        <f>IF(AND(OR(ISBLANK(EG$9),EG$9=0)=FALSE,OR(EG$9='2. Protocols'!$C43,EG$9='2. Protocols'!$E43,EG$9='2. Protocols'!$G43)),1,0)*'4. Formulations'!$I43</f>
        <v>0</v>
      </c>
      <c r="EH44" s="38">
        <f>IF(AND(OR(ISBLANK(EH$9),EH$9=0)=FALSE,OR(EH$9='2. Protocols'!$C43,EH$9='2. Protocols'!$E43,EH$9='2. Protocols'!$G43)),1,0)*'4. Formulations'!$I43</f>
        <v>0</v>
      </c>
      <c r="EI44" s="38">
        <f>IF(AND(OR(ISBLANK(EI$9),EI$9=0)=FALSE,OR(EI$9='2. Protocols'!$C43,EI$9='2. Protocols'!$E43,EI$9='2. Protocols'!$G43)),1,0)*'4. Formulations'!$I43</f>
        <v>0</v>
      </c>
      <c r="EK44" s="38">
        <f>IF(AND(OR(ISBLANK(EK$9),EK$9=0)=FALSE,EK$9=$DK44),1,0)*'4. Formulations'!$J43</f>
        <v>0</v>
      </c>
      <c r="EL44" s="38">
        <f>IF(AND(OR(ISBLANK(EL$9),EL$9=0)=FALSE,EL$9=$DK44),1,0)*'4. Formulations'!$J43</f>
        <v>0</v>
      </c>
      <c r="EM44" s="38">
        <f>IF(AND(OR(ISBLANK(EM$9),EM$9=0)=FALSE,EM$9=$DK44),1,0)*'4. Formulations'!$J43</f>
        <v>0</v>
      </c>
      <c r="EN44" s="38">
        <f>IF(AND(OR(ISBLANK(EN$9),EN$9=0)=FALSE,EN$9=$DK44),1,0)*'4. Formulations'!$J43</f>
        <v>0</v>
      </c>
      <c r="EO44" s="38">
        <f>IF(AND(OR(ISBLANK(EO$9),EO$9=0)=FALSE,EO$9=$DK44),1,0)*'4. Formulations'!$J43</f>
        <v>0</v>
      </c>
      <c r="EP44" s="38">
        <f>IF(AND(OR(ISBLANK(EP$9),EP$9=0)=FALSE,EP$9=$DK44),1,0)*'4. Formulations'!$J43</f>
        <v>0</v>
      </c>
      <c r="EQ44" s="38">
        <f>IF(AND(OR(ISBLANK(EQ$9),EQ$9=0)=FALSE,EQ$9=$DK44),1,0)*'4. Formulations'!$J43</f>
        <v>0</v>
      </c>
      <c r="ER44" s="38">
        <f>IF(AND(OR(ISBLANK(ER$9),ER$9=0)=FALSE,ER$9=$DK44),1,0)*'4. Formulations'!$J43</f>
        <v>0</v>
      </c>
      <c r="ES44" s="38">
        <f>IF(AND(OR(ISBLANK(ES$9),ES$9=0)=FALSE,ES$9=$DK44),1,0)*'4. Formulations'!$J43</f>
        <v>0</v>
      </c>
      <c r="ET44" s="38">
        <f>IF(AND(OR(ISBLANK(ET$9),ET$9=0)=FALSE,ET$9=$DK44),1,0)*'4. Formulations'!$J43</f>
        <v>0</v>
      </c>
      <c r="EU44" s="38">
        <f>IF(AND(OR(ISBLANK(EU$9),EU$9=0)=FALSE,EU$9=$DK44),1,0)*'4. Formulations'!$J43</f>
        <v>0</v>
      </c>
      <c r="EV44" s="38">
        <f>IF(AND(OR(ISBLANK(EV$9),EV$9=0)=FALSE,EV$9=$DK44),1,0)*'4. Formulations'!$J43</f>
        <v>0</v>
      </c>
      <c r="EW44" s="38">
        <f>IF(AND(OR(ISBLANK(EW$9),EW$9=0)=FALSE,EW$9=$DK44),1,0)*'4. Formulations'!$J43</f>
        <v>0</v>
      </c>
      <c r="EY44" s="38">
        <f>IF(AND(OR(ISBLANK(EY$9),EY$9=0)=FALSE,SUM($EK44:$EW44)&gt;0,EY$9='2. Protocols'!$G43),1,0)*'4. Formulations'!$J43</f>
        <v>0</v>
      </c>
      <c r="EZ44" s="38">
        <f>IF(AND(OR(ISBLANK(EZ$9),EZ$9=0)=FALSE,SUM($EK44:$EW44)&gt;0,EZ$9='2. Protocols'!$G43),1,0)*'4. Formulations'!$J43</f>
        <v>0</v>
      </c>
      <c r="FA44" s="38">
        <f>IF(AND(OR(ISBLANK(FA$9),FA$9=0)=FALSE,SUM($EK44:$EW44)&gt;0,FA$9='2. Protocols'!$G43),1,0)*'4. Formulations'!$J43</f>
        <v>0</v>
      </c>
      <c r="FB44" s="38">
        <f>IF(AND(OR(ISBLANK(FB$9),FB$9=0)=FALSE,SUM($EK44:$EW44)&gt;0,FB$9='2. Protocols'!$G43),1,0)*'4. Formulations'!$J43</f>
        <v>0</v>
      </c>
      <c r="FC44" s="38">
        <f>IF(AND(OR(ISBLANK(FC$9),FC$9=0)=FALSE,SUM($EK44:$EW44)&gt;0,FC$9='2. Protocols'!$G43),1,0)*'4. Formulations'!$J43</f>
        <v>0</v>
      </c>
      <c r="FD44" s="38">
        <f>IF(AND(OR(ISBLANK(FD$9),FD$9=0)=FALSE,SUM($EK44:$EW44)&gt;0,FD$9='2. Protocols'!$G43),1,0)*'4. Formulations'!$J43</f>
        <v>0</v>
      </c>
      <c r="FE44" s="38">
        <f>IF(AND(OR(ISBLANK(FE$9),FE$9=0)=FALSE,SUM($EK44:$EW44)&gt;0,FE$9='2. Protocols'!$G43),1,0)*'4. Formulations'!$J43</f>
        <v>0</v>
      </c>
      <c r="FF44" s="38">
        <f>IF(AND(OR(ISBLANK(FF$9),FF$9=0)=FALSE,SUM($EK44:$EW44)&gt;0,FF$9='2. Protocols'!$G43),1,0)*'4. Formulations'!$J43</f>
        <v>0</v>
      </c>
      <c r="FG44" s="38">
        <f>IF(AND(OR(ISBLANK(FG$9),FG$9=0)=FALSE,SUM($EK44:$EW44)&gt;0,FG$9='2. Protocols'!$G43),1,0)*'4. Formulations'!$J43</f>
        <v>0</v>
      </c>
      <c r="FH44" s="38">
        <f>IF(AND(OR(ISBLANK(FH$9),FH$9=0)=FALSE,SUM($EK44:$EW44)&gt;0,FH$9='2. Protocols'!$G43),1,0)*'4. Formulations'!$J43</f>
        <v>0</v>
      </c>
      <c r="FI44" s="38">
        <f>IF(AND(OR(ISBLANK(FI$9),FI$9=0)=FALSE,SUM($EK44:$EW44)&gt;0,FI$9='2. Protocols'!$G43),1,0)*'4. Formulations'!$J43</f>
        <v>0</v>
      </c>
      <c r="FJ44" s="38">
        <f>IF(AND(OR(ISBLANK(FJ$9),FJ$9=0)=FALSE,SUM($EK44:$EW44)&gt;0,FJ$9='2. Protocols'!$G43),1,0)*'4. Formulations'!$J43</f>
        <v>0</v>
      </c>
      <c r="FK44" s="38">
        <f>IF(AND(OR(ISBLANK(FK$9),FK$9=0)=FALSE,SUM($EK44:$EW44)&gt;0,FK$9='2. Protocols'!$G43),1,0)*'4. Formulations'!$J43</f>
        <v>0</v>
      </c>
      <c r="FL44" s="38">
        <f>IF(AND(OR(ISBLANK(FL$9),FL$9=0)=FALSE,SUM($EK44:$EW44)&gt;0,FL$9='2. Protocols'!$G43),1,0)*'4. Formulations'!$J43</f>
        <v>0</v>
      </c>
      <c r="FM44" s="38">
        <f>IF(AND(OR(ISBLANK(FM$9),FM$9=0)=FALSE,SUM($EK44:$EW44)&gt;0,FM$9='2. Protocols'!$G43),1,0)*'4. Formulations'!$J43</f>
        <v>0</v>
      </c>
      <c r="FN44" s="38">
        <f>IF(AND(OR(ISBLANK(FN$9),FN$9=0)=FALSE,SUM($EK44:$EW44)&gt;0,FN$9='2. Protocols'!$G43),1,0)*'4. Formulations'!$J43</f>
        <v>0</v>
      </c>
      <c r="FO44" s="38">
        <f>IF(AND(OR(ISBLANK(FO$9),FO$9=0)=FALSE,SUM($EK44:$EW44)&gt;0,FO$9='2. Protocols'!$G43),1,0)*'4. Formulations'!$J43</f>
        <v>0</v>
      </c>
      <c r="FP44" s="38">
        <f>IF(AND(OR(ISBLANK(FP$9),FP$9=0)=FALSE,SUM($EK44:$EW44)&gt;0,FP$9='2. Protocols'!$G43),1,0)*'4. Formulations'!$J43</f>
        <v>0</v>
      </c>
      <c r="FQ44" s="38">
        <f>IF(AND(OR(ISBLANK(FQ$9),FQ$9=0)=FALSE,SUM($EK44:$EW44)&gt;0,FQ$9='2. Protocols'!$G43),1,0)*'4. Formulations'!$J43</f>
        <v>0</v>
      </c>
      <c r="FR44" s="38">
        <f>IF(AND(OR(ISBLANK(FR$9),FR$9=0)=FALSE,SUM($EK44:$EW44)&gt;0,FR$9='2. Protocols'!$G43),1,0)*'4. Formulations'!$J43</f>
        <v>0</v>
      </c>
      <c r="FS44" s="38">
        <f>IF(AND(OR(ISBLANK(FS$9),FS$9=0)=FALSE,SUM($EK44:$EW44)&gt;0,FS$9='2. Protocols'!$G43),1,0)*'4. Formulations'!$J43</f>
        <v>0</v>
      </c>
      <c r="FT44" s="38">
        <f>IF(AND(OR(ISBLANK(FT$9),FT$9=0)=FALSE,SUM($EK44:$EW44)&gt;0,FT$9='2. Protocols'!$G43),1,0)*'4. Formulations'!$J43</f>
        <v>0</v>
      </c>
      <c r="FV44" s="38">
        <f>IF(AND(OR(ISBLANK(EY$9),EY$9=0)=FALSE,FV$9=$DL44),1,0)*'4. Formulations'!$K43</f>
        <v>0</v>
      </c>
      <c r="FW44" s="38">
        <f>IF(AND(OR(ISBLANK(EZ$9),EZ$9=0)=FALSE,FW$9=$DL44),1,0)*'4. Formulations'!$K43</f>
        <v>0</v>
      </c>
      <c r="FX44" s="38">
        <f>IF(AND(OR(ISBLANK(FA$9),FA$9=0)=FALSE,FX$9=$DL44),1,0)*'4. Formulations'!$K43</f>
        <v>0</v>
      </c>
      <c r="FY44" s="38">
        <f>IF(AND(OR(ISBLANK(FB$9),FB$9=0)=FALSE,FY$9=$DL44),1,0)*'4. Formulations'!$K43</f>
        <v>0</v>
      </c>
      <c r="FZ44" s="38">
        <f>IF(AND(OR(ISBLANK(FC$9),FC$9=0)=FALSE,FZ$9=$DL44),1,0)*'4. Formulations'!$K43</f>
        <v>0</v>
      </c>
      <c r="GA44" s="38">
        <f>IF(AND(OR(ISBLANK(FD$9),FD$9=0)=FALSE,GA$9=$DL44),1,0)*'4. Formulations'!$K43</f>
        <v>0</v>
      </c>
      <c r="GB44" s="38">
        <f>IF(AND(OR(ISBLANK(FE$9),FE$9=0)=FALSE,GB$9=$DL44),1,0)*'4. Formulations'!$K43</f>
        <v>0</v>
      </c>
      <c r="GC44" s="38">
        <f>IF(AND(OR(ISBLANK(FF$9),FF$9=0)=FALSE,GC$9=$DL44),1,0)*'4. Formulations'!$K43</f>
        <v>0</v>
      </c>
      <c r="GD44" s="38">
        <f>IF(AND(OR(ISBLANK(FG$9),FG$9=0)=FALSE,GD$9=$DL44),1,0)*'4. Formulations'!$K43</f>
        <v>0</v>
      </c>
      <c r="GE44" s="38">
        <f>IF(AND(OR(ISBLANK(FH$9),FH$9=0)=FALSE,GE$9=$DL44),1,0)*'4. Formulations'!$K43</f>
        <v>0</v>
      </c>
      <c r="GF44" s="38">
        <f>IF(AND(OR(ISBLANK(FI$9),FI$9=0)=FALSE,GF$9=$DL44),1,0)*'4. Formulations'!$K43</f>
        <v>0</v>
      </c>
      <c r="GG44" s="38">
        <f>IF(AND(OR(ISBLANK(FJ$9),FJ$9=0)=FALSE,GG$9=$DL44),1,0)*'4. Formulations'!$K43</f>
        <v>0</v>
      </c>
      <c r="GH44" s="38">
        <f>IF(AND(OR(ISBLANK(FK$9),FK$9=0)=FALSE,GH$9=$DL44),1,0)*'4. Formulations'!$K43</f>
        <v>0</v>
      </c>
      <c r="GI44" s="38">
        <f>IF(AND(OR(ISBLANK(FL$9),FL$9=0)=FALSE,GI$9=$DL44),1,0)*'4. Formulations'!$K43</f>
        <v>0</v>
      </c>
      <c r="GJ44" s="38">
        <f>IF(AND(OR(ISBLANK(FM$9),FM$9=0)=FALSE,GJ$9=$DL44),1,0)*'4. Formulations'!$K43</f>
        <v>0</v>
      </c>
      <c r="GL44" s="38">
        <f>IF(AND(OR(ISBLANK(GL$9),GL$9=0)=FALSE,OR(GL$9='2. Protocols'!$C43,GL$9='2. Protocols'!$E43,GL$9='2. Protocols'!$G43)),1,0)*'4. Formulations'!$L43</f>
        <v>0</v>
      </c>
      <c r="GM44" s="38">
        <f>IF(AND(OR(ISBLANK(GM$9),GM$9=0)=FALSE,OR(GM$9='2. Protocols'!$C43,GM$9='2. Protocols'!$E43,GM$9='2. Protocols'!$G43)),1,0)*'4. Formulations'!$L43</f>
        <v>0</v>
      </c>
      <c r="GN44" s="38">
        <f>IF(AND(OR(ISBLANK(GN$9),GN$9=0)=FALSE,OR(GN$9='2. Protocols'!$C43,GN$9='2. Protocols'!$E43,GN$9='2. Protocols'!$G43)),1,0)*'4. Formulations'!$L43</f>
        <v>0</v>
      </c>
      <c r="GO44" s="38">
        <f>IF(AND(OR(ISBLANK(GO$9),GO$9=0)=FALSE,OR(GO$9='2. Protocols'!$C43,GO$9='2. Protocols'!$E43,GO$9='2. Protocols'!$G43)),1,0)*'4. Formulations'!$L43</f>
        <v>0</v>
      </c>
      <c r="GP44" s="38">
        <f>IF(AND(OR(ISBLANK(GP$9),GP$9=0)=FALSE,OR(GP$9='2. Protocols'!$C43,GP$9='2. Protocols'!$E43,GP$9='2. Protocols'!$G43)),1,0)*'4. Formulations'!$L43</f>
        <v>0</v>
      </c>
      <c r="GQ44" s="38">
        <f>IF(AND(OR(ISBLANK(GQ$9),GQ$9=0)=FALSE,OR(GQ$9='2. Protocols'!$C43,GQ$9='2. Protocols'!$E43,GQ$9='2. Protocols'!$G43)),1,0)*'4. Formulations'!$L43</f>
        <v>0</v>
      </c>
      <c r="GR44" s="38">
        <f>IF(AND(OR(ISBLANK(GR$9),GR$9=0)=FALSE,OR(GR$9='2. Protocols'!$C43,GR$9='2. Protocols'!$E43,GR$9='2. Protocols'!$G43)),1,0)*'4. Formulations'!$L43</f>
        <v>0</v>
      </c>
      <c r="GS44" s="38">
        <f>IF(AND(OR(ISBLANK(GS$9),GS$9=0)=FALSE,OR(GS$9='2. Protocols'!$C43,GS$9='2. Protocols'!$E43,GS$9='2. Protocols'!$G43)),1,0)*'4. Formulations'!$L43</f>
        <v>0</v>
      </c>
      <c r="GT44" s="38">
        <f>IF(AND(OR(ISBLANK(GT$9),GT$9=0)=FALSE,OR(GT$9='2. Protocols'!$C43,GT$9='2. Protocols'!$E43,GT$9='2. Protocols'!$G43)),1,0)*'4. Formulations'!$L43</f>
        <v>0</v>
      </c>
      <c r="GU44" s="38">
        <f>IF(AND(OR(ISBLANK(GU$9),GU$9=0)=FALSE,OR(GU$9='2. Protocols'!$C43,GU$9='2. Protocols'!$E43,GU$9='2. Protocols'!$G43)),1,0)*'4. Formulations'!$L43</f>
        <v>0</v>
      </c>
      <c r="GV44" s="38">
        <f>IF(AND(OR(ISBLANK(GV$9),GV$9=0)=FALSE,OR(GV$9='2. Protocols'!$C43,GV$9='2. Protocols'!$E43,GV$9='2. Protocols'!$G43)),1,0)*'4. Formulations'!$L43</f>
        <v>0</v>
      </c>
      <c r="GW44" s="38">
        <f>IF(AND(OR(ISBLANK(GW$9),GW$9=0)=FALSE,OR(GW$9='2. Protocols'!$C43,GW$9='2. Protocols'!$E43,GW$9='2. Protocols'!$G43)),1,0)*'4. Formulations'!$L43</f>
        <v>0</v>
      </c>
      <c r="GX44" s="38">
        <f>IF(AND(OR(ISBLANK(GX$9),GX$9=0)=FALSE,OR(GX$9='2. Protocols'!$C43,GX$9='2. Protocols'!$E43,GX$9='2. Protocols'!$G43)),1,0)*'4. Formulations'!$L43</f>
        <v>0</v>
      </c>
      <c r="GY44" s="38">
        <f>IF(AND(OR(ISBLANK(GY$9),GY$9=0)=FALSE,OR(GY$9='2. Protocols'!$C43,GY$9='2. Protocols'!$E43,GY$9='2. Protocols'!$G43)),1,0)*'4. Formulations'!$L43</f>
        <v>0</v>
      </c>
      <c r="GZ44" s="38">
        <f>IF(AND(OR(ISBLANK(GZ$9),GZ$9=0)=FALSE,OR(GZ$9='2. Protocols'!$C43,GZ$9='2. Protocols'!$E43,GZ$9='2. Protocols'!$G43)),1,0)*'4. Formulations'!$L43</f>
        <v>0</v>
      </c>
      <c r="HA44" s="38">
        <f>IF(AND(OR(ISBLANK(HA$9),HA$9=0)=FALSE,OR(HA$9='2. Protocols'!$C43,HA$9='2. Protocols'!$E43,HA$9='2. Protocols'!$G43)),1,0)*'4. Formulations'!$L43</f>
        <v>0</v>
      </c>
      <c r="HB44" s="38">
        <f>IF(AND(OR(ISBLANK(HB$9),HB$9=0)=FALSE,OR(HB$9='2. Protocols'!$C43,HB$9='2. Protocols'!$E43,HB$9='2. Protocols'!$G43)),1,0)*'4. Formulations'!$L43</f>
        <v>0</v>
      </c>
      <c r="HC44" s="38">
        <f>IF(AND(OR(ISBLANK(HC$9),HC$9=0)=FALSE,OR(HC$9='2. Protocols'!$C43,HC$9='2. Protocols'!$E43,HC$9='2. Protocols'!$G43)),1,0)*'4. Formulations'!$L43</f>
        <v>0</v>
      </c>
      <c r="HD44" s="38">
        <f>IF(AND(OR(ISBLANK(HD$9),HD$9=0)=FALSE,OR(HD$9='2. Protocols'!$C43,HD$9='2. Protocols'!$E43,HD$9='2. Protocols'!$G43)),1,0)*'4. Formulations'!$L43</f>
        <v>0</v>
      </c>
      <c r="HE44" s="38">
        <f>IF(AND(OR(ISBLANK(HE$9),HE$9=0)=FALSE,OR(HE$9='2. Protocols'!$C43,HE$9='2. Protocols'!$E43,HE$9='2. Protocols'!$G43)),1,0)*'4. Formulations'!$L43</f>
        <v>0</v>
      </c>
      <c r="HF44" s="38">
        <f>IF(AND(OR(ISBLANK(HF$9),HF$9=0)=FALSE,OR(HF$9='2. Protocols'!$C43,HF$9='2. Protocols'!$E43,HF$9='2. Protocols'!$G43)),1,0)*'4. Formulations'!$L43</f>
        <v>0</v>
      </c>
      <c r="HG44" s="38">
        <f>IF(AND(OR(ISBLANK(HG$9),HG$9=0)=FALSE,OR(HG$9='2. Protocols'!$C43,HG$9='2. Protocols'!$E43,HG$9='2. Protocols'!$G43)),1,0)*'4. Formulations'!$L43</f>
        <v>0</v>
      </c>
      <c r="HI44" s="38">
        <f>IF(AND(OR(ISBLANK(HI$9),HI$9=0)=FALSE,HI$9=$DK44),1,0)*'4. Formulations'!$M43</f>
        <v>0</v>
      </c>
      <c r="HJ44" s="38">
        <f>IF(AND(OR(ISBLANK(HJ$9),HJ$9=0)=FALSE,HJ$9=$DK44),1,0)*'4. Formulations'!$M43</f>
        <v>0</v>
      </c>
      <c r="HK44" s="38">
        <f>IF(AND(OR(ISBLANK(HK$9),HK$9=0)=FALSE,HK$9=$DK44),1,0)*'4. Formulations'!$M43</f>
        <v>0</v>
      </c>
      <c r="HL44" s="38">
        <f>IF(AND(OR(ISBLANK(HL$9),HL$9=0)=FALSE,HL$9=$DK44),1,0)*'4. Formulations'!$M43</f>
        <v>0</v>
      </c>
      <c r="HM44" s="38">
        <f>IF(AND(OR(ISBLANK(HM$9),HM$9=0)=FALSE,HM$9=$DK44),1,0)*'4. Formulations'!$M43</f>
        <v>0</v>
      </c>
      <c r="HN44" s="38">
        <f>IF(AND(OR(ISBLANK(HN$9),HN$9=0)=FALSE,HN$9=$DK44),1,0)*'4. Formulations'!$M43</f>
        <v>0</v>
      </c>
      <c r="HO44" s="38">
        <f>IF(AND(OR(ISBLANK(HO$9),HO$9=0)=FALSE,HO$9=$DK44),1,0)*'4. Formulations'!$M43</f>
        <v>0</v>
      </c>
      <c r="HP44" s="38">
        <f>IF(AND(OR(ISBLANK(HP$9),HP$9=0)=FALSE,HP$9=$DK44),1,0)*'4. Formulations'!$M43</f>
        <v>0</v>
      </c>
      <c r="HQ44" s="38">
        <f>IF(AND(OR(ISBLANK(HQ$9),HQ$9=0)=FALSE,HQ$9=$DK44),1,0)*'4. Formulations'!$M43</f>
        <v>0</v>
      </c>
      <c r="HR44" s="38">
        <f>IF(AND(OR(ISBLANK(HR$9),HR$9=0)=FALSE,HR$9=$DK44),1,0)*'4. Formulations'!$M43</f>
        <v>0</v>
      </c>
      <c r="HS44" s="38">
        <f>IF(AND(OR(ISBLANK(HS$9),HS$9=0)=FALSE,HS$9=$DK44),1,0)*'4. Formulations'!$M43</f>
        <v>0</v>
      </c>
      <c r="HT44" s="38">
        <f>IF(AND(OR(ISBLANK(HT$9),HT$9=0)=FALSE,HT$9=$DK44),1,0)*'4. Formulations'!$M43</f>
        <v>0</v>
      </c>
      <c r="HU44" s="38">
        <f>IF(AND(OR(ISBLANK(HU$9),HU$9=0)=FALSE,HU$9=$DK44),1,0)*'4. Formulations'!$M43</f>
        <v>0</v>
      </c>
      <c r="HW44" s="38">
        <f>IF(AND(OR(ISBLANK(HW$9),HW$9=0)=FALSE,SUM($HI44:$HU44)&gt;0,HW$9='2. Protocols'!$G43),1,0)*'4. Formulations'!$M43</f>
        <v>0</v>
      </c>
      <c r="HX44" s="38">
        <f>IF(AND(OR(ISBLANK(HX$9),HX$9=0)=FALSE,SUM($HI44:$HU44)&gt;0,HX$9='2. Protocols'!$G43),1,0)*'4. Formulations'!$M43</f>
        <v>0</v>
      </c>
      <c r="HY44" s="38">
        <f>IF(AND(OR(ISBLANK(HY$9),HY$9=0)=FALSE,SUM($HI44:$HU44)&gt;0,HY$9='2. Protocols'!$G43),1,0)*'4. Formulations'!$M43</f>
        <v>0</v>
      </c>
      <c r="HZ44" s="38">
        <f>IF(AND(OR(ISBLANK(HZ$9),HZ$9=0)=FALSE,SUM($HI44:$HU44)&gt;0,HZ$9='2. Protocols'!$G43),1,0)*'4. Formulations'!$M43</f>
        <v>0</v>
      </c>
      <c r="IA44" s="38">
        <f>IF(AND(OR(ISBLANK(IA$9),IA$9=0)=FALSE,SUM($HI44:$HU44)&gt;0,IA$9='2. Protocols'!$G43),1,0)*'4. Formulations'!$M43</f>
        <v>0</v>
      </c>
      <c r="IB44" s="38">
        <f>IF(AND(OR(ISBLANK(IB$9),IB$9=0)=FALSE,SUM($HI44:$HU44)&gt;0,IB$9='2. Protocols'!$G43),1,0)*'4. Formulations'!$M43</f>
        <v>0</v>
      </c>
      <c r="IC44" s="38">
        <f>IF(AND(OR(ISBLANK(IC$9),IC$9=0)=FALSE,SUM($HI44:$HU44)&gt;0,IC$9='2. Protocols'!$G43),1,0)*'4. Formulations'!$M43</f>
        <v>0</v>
      </c>
      <c r="ID44" s="38">
        <f>IF(AND(OR(ISBLANK(ID$9),ID$9=0)=FALSE,SUM($HI44:$HU44)&gt;0,ID$9='2. Protocols'!$G43),1,0)*'4. Formulations'!$M43</f>
        <v>0</v>
      </c>
      <c r="IE44" s="38">
        <f>IF(AND(OR(ISBLANK(IE$9),IE$9=0)=FALSE,SUM($HI44:$HU44)&gt;0,IE$9='2. Protocols'!$G43),1,0)*'4. Formulations'!$M43</f>
        <v>0</v>
      </c>
      <c r="IF44" s="38">
        <f>IF(AND(OR(ISBLANK(IF$9),IF$9=0)=FALSE,SUM($HI44:$HU44)&gt;0,IF$9='2. Protocols'!$G43),1,0)*'4. Formulations'!$M43</f>
        <v>0</v>
      </c>
      <c r="IG44" s="38">
        <f>IF(AND(OR(ISBLANK(IG$9),IG$9=0)=FALSE,SUM($HI44:$HU44)&gt;0,IG$9='2. Protocols'!$G43),1,0)*'4. Formulations'!$M43</f>
        <v>0</v>
      </c>
      <c r="IH44" s="38">
        <f>IF(AND(OR(ISBLANK(IH$9),IH$9=0)=FALSE,SUM($HI44:$HU44)&gt;0,IH$9='2. Protocols'!$G43),1,0)*'4. Formulations'!$M43</f>
        <v>0</v>
      </c>
      <c r="II44" s="38">
        <f>IF(AND(OR(ISBLANK(II$9),II$9=0)=FALSE,SUM($HI44:$HU44)&gt;0,II$9='2. Protocols'!$G43),1,0)*'4. Formulations'!$M43</f>
        <v>0</v>
      </c>
      <c r="IJ44" s="38">
        <f>IF(AND(OR(ISBLANK(IJ$9),IJ$9=0)=FALSE,SUM($HI44:$HU44)&gt;0,IJ$9='2. Protocols'!$G43),1,0)*'4. Formulations'!$M43</f>
        <v>0</v>
      </c>
      <c r="IK44" s="38">
        <f>IF(AND(OR(ISBLANK(IK$9),IK$9=0)=FALSE,SUM($HI44:$HU44)&gt;0,IK$9='2. Protocols'!$G43),1,0)*'4. Formulations'!$M43</f>
        <v>0</v>
      </c>
      <c r="IL44" s="38">
        <f>IF(AND(OR(ISBLANK(IL$9),IL$9=0)=FALSE,SUM($HI44:$HU44)&gt;0,IL$9='2. Protocols'!$G43),1,0)*'4. Formulations'!$M43</f>
        <v>0</v>
      </c>
      <c r="IM44" s="38">
        <f>IF(AND(OR(ISBLANK(IM$9),IM$9=0)=FALSE,SUM($HI44:$HU44)&gt;0,IM$9='2. Protocols'!$G43),1,0)*'4. Formulations'!$M43</f>
        <v>0</v>
      </c>
      <c r="IN44" s="38">
        <f>IF(AND(OR(ISBLANK(IN$9),IN$9=0)=FALSE,SUM($HI44:$HU44)&gt;0,IN$9='2. Protocols'!$G43),1,0)*'4. Formulations'!$M43</f>
        <v>0</v>
      </c>
      <c r="IO44" s="38">
        <f>IF(AND(OR(ISBLANK(IO$9),IO$9=0)=FALSE,SUM($HI44:$HU44)&gt;0,IO$9='2. Protocols'!$G43),1,0)*'4. Formulations'!$M43</f>
        <v>0</v>
      </c>
      <c r="IP44" s="38">
        <f>IF(AND(OR(ISBLANK(IP$9),IP$9=0)=FALSE,SUM($HI44:$HU44)&gt;0,IP$9='2. Protocols'!$G43),1,0)*'4. Formulations'!$M43</f>
        <v>0</v>
      </c>
      <c r="IQ44" s="38">
        <f>IF(AND(OR(ISBLANK(IQ$9),IQ$9=0)=FALSE,SUM($HI44:$HU44)&gt;0,IQ$9='2. Protocols'!$G43),1,0)*'4. Formulations'!$M43</f>
        <v>0</v>
      </c>
      <c r="IR44" s="38">
        <f>IF(AND(OR(ISBLANK(IR$9),IR$9=0)=FALSE,SUM($HI44:$HU44)&gt;0,IR$9='2. Protocols'!$G43),1,0)*'4. Formulations'!$M43</f>
        <v>0</v>
      </c>
      <c r="IT44" s="38">
        <f>IF(AND(OR(ISBLANK(IT$9),IT$9=0)=FALSE,IT$9=$DL44),1,0)*'4. Formulations'!$N43</f>
        <v>0</v>
      </c>
      <c r="IU44" s="38">
        <f>IF(AND(OR(ISBLANK(IU$9),IU$9=0)=FALSE,IU$9=$DL44),1,0)*'4. Formulations'!$N43</f>
        <v>0</v>
      </c>
      <c r="IV44" s="38">
        <f>IF(AND(OR(ISBLANK(IV$9),IV$9=0)=FALSE,IV$9=$DL44),1,0)*'4. Formulations'!$N43</f>
        <v>0</v>
      </c>
      <c r="IW44" s="38">
        <f>IF(AND(OR(ISBLANK(IW$9),IW$9=0)=FALSE,IW$9=$DL44),1,0)*'4. Formulations'!$N43</f>
        <v>0</v>
      </c>
      <c r="IX44" s="38">
        <f>IF(AND(OR(ISBLANK(IX$9),IX$9=0)=FALSE,IX$9=$DL44),1,0)*'4. Formulations'!$N43</f>
        <v>0</v>
      </c>
      <c r="IY44" s="38">
        <f>IF(AND(OR(ISBLANK(IY$9),IY$9=0)=FALSE,IY$9=$DL44),1,0)*'4. Formulations'!$N43</f>
        <v>0</v>
      </c>
      <c r="IZ44" s="38">
        <f>IF(AND(OR(ISBLANK(IZ$9),IZ$9=0)=FALSE,IZ$9=$DL44),1,0)*'4. Formulations'!$N43</f>
        <v>0</v>
      </c>
      <c r="JA44" s="38">
        <f>IF(AND(OR(ISBLANK(JA$9),JA$9=0)=FALSE,JA$9=$DL44),1,0)*'4. Formulations'!$N43</f>
        <v>0</v>
      </c>
      <c r="JB44" s="38">
        <f>IF(AND(OR(ISBLANK(JB$9),JB$9=0)=FALSE,JB$9=$DL44),1,0)*'4. Formulations'!$N43</f>
        <v>0</v>
      </c>
      <c r="JC44" s="38">
        <f>IF(AND(OR(ISBLANK(JC$9),JC$9=0)=FALSE,JC$9=$DL44),1,0)*'4. Formulations'!$N43</f>
        <v>0</v>
      </c>
      <c r="JD44" s="38">
        <f>IF(AND(OR(ISBLANK(JD$9),JD$9=0)=FALSE,JD$9=$DL44),1,0)*'4. Formulations'!$N43</f>
        <v>0</v>
      </c>
      <c r="JE44" s="38">
        <f>IF(AND(OR(ISBLANK(JE$9),JE$9=0)=FALSE,JE$9=$DL44),1,0)*'4. Formulations'!$N43</f>
        <v>0</v>
      </c>
      <c r="JF44" s="38">
        <f>IF(AND(OR(ISBLANK(JF$9),JF$9=0)=FALSE,JF$9=$DL44),1,0)*'4. Formulations'!$N43</f>
        <v>0</v>
      </c>
      <c r="JG44" s="38">
        <f>IF(AND(OR(ISBLANK(JG$9),JG$9=0)=FALSE,JG$9=$DL44),1,0)*'4. Formulations'!$N43</f>
        <v>0</v>
      </c>
      <c r="JH44" s="38">
        <f>IF(AND(OR(ISBLANK(JH$9),JH$9=0)=FALSE,JH$9=$DL44),1,0)*'4. Formulations'!$N43</f>
        <v>0</v>
      </c>
      <c r="JJ44" s="38">
        <f>IF(AND(OR(ISBLANK(JJ$9),JJ$9=0)=FALSE,OR(JJ$9='2. Protocols'!$C43,JJ$9='2. Protocols'!$E43,JJ$9='2. Protocols'!$G43)),1,0)*'4. Formulations'!$O43</f>
        <v>0</v>
      </c>
      <c r="JK44" s="38">
        <f>IF(AND(OR(ISBLANK(JK$9),JK$9=0)=FALSE,OR(JK$9='2. Protocols'!$C43,JK$9='2. Protocols'!$E43,JK$9='2. Protocols'!$G43)),1,0)*'4. Formulations'!$O43</f>
        <v>0</v>
      </c>
      <c r="JL44" s="38">
        <f>IF(AND(OR(ISBLANK(JL$9),JL$9=0)=FALSE,OR(JL$9='2. Protocols'!$C43,JL$9='2. Protocols'!$E43,JL$9='2. Protocols'!$G43)),1,0)*'4. Formulations'!$O43</f>
        <v>0</v>
      </c>
      <c r="JM44" s="38">
        <f>IF(AND(OR(ISBLANK(JM$9),JM$9=0)=FALSE,OR(JM$9='2. Protocols'!$C43,JM$9='2. Protocols'!$E43,JM$9='2. Protocols'!$G43)),1,0)*'4. Formulations'!$O43</f>
        <v>0</v>
      </c>
      <c r="JN44" s="38">
        <f>IF(AND(OR(ISBLANK(JN$9),JN$9=0)=FALSE,OR(JN$9='2. Protocols'!$C43,JN$9='2. Protocols'!$E43,JN$9='2. Protocols'!$G43)),1,0)*'4. Formulations'!$O43</f>
        <v>0</v>
      </c>
      <c r="JO44" s="38">
        <f>IF(AND(OR(ISBLANK(JO$9),JO$9=0)=FALSE,OR(JO$9='2. Protocols'!$C43,JO$9='2. Protocols'!$E43,JO$9='2. Protocols'!$G43)),1,0)*'4. Formulations'!$O43</f>
        <v>0</v>
      </c>
      <c r="JP44" s="38">
        <f>IF(AND(OR(ISBLANK(JP$9),JP$9=0)=FALSE,OR(JP$9='2. Protocols'!$C43,JP$9='2. Protocols'!$E43,JP$9='2. Protocols'!$G43)),1,0)*'4. Formulations'!$O43</f>
        <v>0</v>
      </c>
      <c r="JQ44" s="38">
        <f>IF(AND(OR(ISBLANK(JQ$9),JQ$9=0)=FALSE,OR(JQ$9='2. Protocols'!$C43,JQ$9='2. Protocols'!$E43,JQ$9='2. Protocols'!$G43)),1,0)*'4. Formulations'!$O43</f>
        <v>0</v>
      </c>
      <c r="JR44" s="38">
        <f>IF(AND(OR(ISBLANK(JR$9),JR$9=0)=FALSE,OR(JR$9='2. Protocols'!$C43,JR$9='2. Protocols'!$E43,JR$9='2. Protocols'!$G43)),1,0)*'4. Formulations'!$O43</f>
        <v>0</v>
      </c>
      <c r="JS44" s="38">
        <f>IF(AND(OR(ISBLANK(JS$9),JS$9=0)=FALSE,OR(JS$9='2. Protocols'!$C43,JS$9='2. Protocols'!$E43,JS$9='2. Protocols'!$G43)),1,0)*'4. Formulations'!$O43</f>
        <v>0</v>
      </c>
      <c r="JT44" s="38">
        <f>IF(AND(OR(ISBLANK(JT$9),JT$9=0)=FALSE,OR(JT$9='2. Protocols'!$C43,JT$9='2. Protocols'!$E43,JT$9='2. Protocols'!$G43)),1,0)*'4. Formulations'!$O43</f>
        <v>0</v>
      </c>
      <c r="JU44" s="38">
        <f>IF(AND(OR(ISBLANK(JU$9),JU$9=0)=FALSE,OR(JU$9='2. Protocols'!$C43,JU$9='2. Protocols'!$E43,JU$9='2. Protocols'!$G43)),1,0)*'4. Formulations'!$O43</f>
        <v>0</v>
      </c>
      <c r="JV44" s="38">
        <f>IF(AND(OR(ISBLANK(JV$9),JV$9=0)=FALSE,OR(JV$9='2. Protocols'!$C43,JV$9='2. Protocols'!$E43,JV$9='2. Protocols'!$G43)),1,0)*'4. Formulations'!$O43</f>
        <v>0</v>
      </c>
      <c r="JW44" s="38">
        <f>IF(AND(OR(ISBLANK(JW$9),JW$9=0)=FALSE,OR(JW$9='2. Protocols'!$C43,JW$9='2. Protocols'!$E43,JW$9='2. Protocols'!$G43)),1,0)*'4. Formulations'!$O43</f>
        <v>0</v>
      </c>
      <c r="JX44" s="38">
        <f>IF(AND(OR(ISBLANK(JX$9),JX$9=0)=FALSE,OR(JX$9='2. Protocols'!$C43,JX$9='2. Protocols'!$E43,JX$9='2. Protocols'!$G43)),1,0)*'4. Formulations'!$O43</f>
        <v>0</v>
      </c>
      <c r="JY44" s="38">
        <f>IF(AND(OR(ISBLANK(JY$9),JY$9=0)=FALSE,OR(JY$9='2. Protocols'!$C43,JY$9='2. Protocols'!$E43,JY$9='2. Protocols'!$G43)),1,0)*'4. Formulations'!$O43</f>
        <v>0</v>
      </c>
      <c r="JZ44" s="38">
        <f>IF(AND(OR(ISBLANK(JZ$9),JZ$9=0)=FALSE,OR(JZ$9='2. Protocols'!$C43,JZ$9='2. Protocols'!$E43,JZ$9='2. Protocols'!$G43)),1,0)*'4. Formulations'!$O43</f>
        <v>0</v>
      </c>
      <c r="KA44" s="38">
        <f>IF(AND(OR(ISBLANK(KA$9),KA$9=0)=FALSE,OR(KA$9='2. Protocols'!$C43,KA$9='2. Protocols'!$E43,KA$9='2. Protocols'!$G43)),1,0)*'4. Formulations'!$O43</f>
        <v>0</v>
      </c>
      <c r="KB44" s="38">
        <f>IF(AND(OR(ISBLANK(KB$9),KB$9=0)=FALSE,OR(KB$9='2. Protocols'!$C43,KB$9='2. Protocols'!$E43,KB$9='2. Protocols'!$G43)),1,0)*'4. Formulations'!$O43</f>
        <v>0</v>
      </c>
      <c r="KC44" s="38">
        <f>IF(AND(OR(ISBLANK(KC$9),KC$9=0)=FALSE,OR(KC$9='2. Protocols'!$C43,KC$9='2. Protocols'!$E43,KC$9='2. Protocols'!$G43)),1,0)*'4. Formulations'!$O43</f>
        <v>0</v>
      </c>
      <c r="KD44" s="38">
        <f>IF(AND(OR(ISBLANK(KD$9),KD$9=0)=FALSE,OR(KD$9='2. Protocols'!$C43,KD$9='2. Protocols'!$E43,KD$9='2. Protocols'!$G43)),1,0)*'4. Formulations'!$O43</f>
        <v>0</v>
      </c>
      <c r="KE44" s="38">
        <f>IF(AND(OR(ISBLANK(KE$9),KE$9=0)=FALSE,OR(KE$9='2. Protocols'!$C43,KE$9='2. Protocols'!$E43,KE$9='2. Protocols'!$G43)),1,0)*'4. Formulations'!$O43</f>
        <v>0</v>
      </c>
      <c r="KG44" s="38">
        <f>IF(AND(OR(ISBLANK(KG$9),KG$9=0)=FALSE,KG$9=$DK44),1,0)*'4. Formulations'!$P43</f>
        <v>0</v>
      </c>
      <c r="KH44" s="38">
        <f>IF(AND(OR(ISBLANK(KH$9),KH$9=0)=FALSE,KH$9=$DK44),1,0)*'4. Formulations'!$P43</f>
        <v>0</v>
      </c>
      <c r="KI44" s="38">
        <f>IF(AND(OR(ISBLANK(KI$9),KI$9=0)=FALSE,KI$9=$DK44),1,0)*'4. Formulations'!$P43</f>
        <v>0</v>
      </c>
      <c r="KJ44" s="38">
        <f>IF(AND(OR(ISBLANK(KJ$9),KJ$9=0)=FALSE,KJ$9=$DK44),1,0)*'4. Formulations'!$P43</f>
        <v>0</v>
      </c>
      <c r="KK44" s="38">
        <f>IF(AND(OR(ISBLANK(KK$9),KK$9=0)=FALSE,KK$9=$DK44),1,0)*'4. Formulations'!$P43</f>
        <v>0</v>
      </c>
      <c r="KL44" s="38">
        <f>IF(AND(OR(ISBLANK(KL$9),KL$9=0)=FALSE,KL$9=$DK44),1,0)*'4. Formulations'!$P43</f>
        <v>0</v>
      </c>
      <c r="KM44" s="38">
        <f>IF(AND(OR(ISBLANK(KM$9),KM$9=0)=FALSE,KM$9=$DK44),1,0)*'4. Formulations'!$P43</f>
        <v>0</v>
      </c>
      <c r="KN44" s="38">
        <f>IF(AND(OR(ISBLANK(KN$9),KN$9=0)=FALSE,KN$9=$DK44),1,0)*'4. Formulations'!$P43</f>
        <v>0</v>
      </c>
      <c r="KO44" s="38">
        <f>IF(AND(OR(ISBLANK(KO$9),KO$9=0)=FALSE,KO$9=$DK44),1,0)*'4. Formulations'!$P43</f>
        <v>0</v>
      </c>
      <c r="KP44" s="38">
        <f>IF(AND(OR(ISBLANK(KP$9),KP$9=0)=FALSE,KP$9=$DK44),1,0)*'4. Formulations'!$P43</f>
        <v>0</v>
      </c>
      <c r="KQ44" s="38">
        <f>IF(AND(OR(ISBLANK(KQ$9),KQ$9=0)=FALSE,KQ$9=$DK44),1,0)*'4. Formulations'!$P43</f>
        <v>0</v>
      </c>
      <c r="KR44" s="38">
        <f>IF(AND(OR(ISBLANK(KR$9),KR$9=0)=FALSE,KR$9=$DK44),1,0)*'4. Formulations'!$P43</f>
        <v>0</v>
      </c>
      <c r="KS44" s="38">
        <f>IF(AND(OR(ISBLANK(KS$9),KS$9=0)=FALSE,KS$9=$DK44),1,0)*'4. Formulations'!$P43</f>
        <v>0</v>
      </c>
      <c r="KU44" s="38">
        <f>IF(AND(OR(ISBLANK(KU$9),KU$9=0)=FALSE,SUM($KG44:$KS44)&gt;0,KU$9='2. Protocols'!$G43),1,0)*'4. Formulations'!$P43</f>
        <v>0</v>
      </c>
      <c r="KV44" s="38">
        <f>IF(AND(OR(ISBLANK(KV$9),KV$9=0)=FALSE,SUM($KG44:$KS44)&gt;0,KV$9='2. Protocols'!$G43),1,0)*'4. Formulations'!$P43</f>
        <v>0</v>
      </c>
      <c r="KW44" s="38">
        <f>IF(AND(OR(ISBLANK(KW$9),KW$9=0)=FALSE,SUM($KG44:$KS44)&gt;0,KW$9='2. Protocols'!$G43),1,0)*'4. Formulations'!$P43</f>
        <v>0</v>
      </c>
      <c r="KX44" s="38">
        <f>IF(AND(OR(ISBLANK(KX$9),KX$9=0)=FALSE,SUM($KG44:$KS44)&gt;0,KX$9='2. Protocols'!$G43),1,0)*'4. Formulations'!$P43</f>
        <v>0</v>
      </c>
      <c r="KY44" s="38">
        <f>IF(AND(OR(ISBLANK(KY$9),KY$9=0)=FALSE,SUM($KG44:$KS44)&gt;0,KY$9='2. Protocols'!$G43),1,0)*'4. Formulations'!$P43</f>
        <v>0</v>
      </c>
      <c r="KZ44" s="38">
        <f>IF(AND(OR(ISBLANK(KZ$9),KZ$9=0)=FALSE,SUM($KG44:$KS44)&gt;0,KZ$9='2. Protocols'!$G43),1,0)*'4. Formulations'!$P43</f>
        <v>0</v>
      </c>
      <c r="LA44" s="38">
        <f>IF(AND(OR(ISBLANK(LA$9),LA$9=0)=FALSE,SUM($KG44:$KS44)&gt;0,LA$9='2. Protocols'!$G43),1,0)*'4. Formulations'!$P43</f>
        <v>0</v>
      </c>
      <c r="LB44" s="38">
        <f>IF(AND(OR(ISBLANK(LB$9),LB$9=0)=FALSE,SUM($KG44:$KS44)&gt;0,LB$9='2. Protocols'!$G43),1,0)*'4. Formulations'!$P43</f>
        <v>0</v>
      </c>
      <c r="LC44" s="38">
        <f>IF(AND(OR(ISBLANK(LC$9),LC$9=0)=FALSE,SUM($KG44:$KS44)&gt;0,LC$9='2. Protocols'!$G43),1,0)*'4. Formulations'!$P43</f>
        <v>0</v>
      </c>
      <c r="LD44" s="38">
        <f>IF(AND(OR(ISBLANK(LD$9),LD$9=0)=FALSE,SUM($KG44:$KS44)&gt;0,LD$9='2. Protocols'!$G43),1,0)*'4. Formulations'!$P43</f>
        <v>0</v>
      </c>
      <c r="LE44" s="38">
        <f>IF(AND(OR(ISBLANK(LE$9),LE$9=0)=FALSE,SUM($KG44:$KS44)&gt;0,LE$9='2. Protocols'!$G43),1,0)*'4. Formulations'!$P43</f>
        <v>0</v>
      </c>
      <c r="LF44" s="38">
        <f>IF(AND(OR(ISBLANK(LF$9),LF$9=0)=FALSE,SUM($KG44:$KS44)&gt;0,LF$9='2. Protocols'!$G43),1,0)*'4. Formulations'!$P43</f>
        <v>0</v>
      </c>
      <c r="LG44" s="38">
        <f>IF(AND(OR(ISBLANK(LG$9),LG$9=0)=FALSE,SUM($KG44:$KS44)&gt;0,LG$9='2. Protocols'!$G43),1,0)*'4. Formulations'!$P43</f>
        <v>0</v>
      </c>
      <c r="LH44" s="38">
        <f>IF(AND(OR(ISBLANK(LH$9),LH$9=0)=FALSE,SUM($KG44:$KS44)&gt;0,LH$9='2. Protocols'!$G43),1,0)*'4. Formulations'!$P43</f>
        <v>0</v>
      </c>
      <c r="LI44" s="38">
        <f>IF(AND(OR(ISBLANK(LI$9),LI$9=0)=FALSE,SUM($KG44:$KS44)&gt;0,LI$9='2. Protocols'!$G43),1,0)*'4. Formulations'!$P43</f>
        <v>0</v>
      </c>
      <c r="LJ44" s="38">
        <f>IF(AND(OR(ISBLANK(LJ$9),LJ$9=0)=FALSE,SUM($KG44:$KS44)&gt;0,LJ$9='2. Protocols'!$G43),1,0)*'4. Formulations'!$P43</f>
        <v>0</v>
      </c>
      <c r="LK44" s="38">
        <f>IF(AND(OR(ISBLANK(LK$9),LK$9=0)=FALSE,SUM($KG44:$KS44)&gt;0,LK$9='2. Protocols'!$G43),1,0)*'4. Formulations'!$P43</f>
        <v>0</v>
      </c>
      <c r="LL44" s="38">
        <f>IF(AND(OR(ISBLANK(LL$9),LL$9=0)=FALSE,SUM($KG44:$KS44)&gt;0,LL$9='2. Protocols'!$G43),1,0)*'4. Formulations'!$P43</f>
        <v>0</v>
      </c>
      <c r="LM44" s="38">
        <f>IF(AND(OR(ISBLANK(LM$9),LM$9=0)=FALSE,SUM($KG44:$KS44)&gt;0,LM$9='2. Protocols'!$G43),1,0)*'4. Formulations'!$P43</f>
        <v>0</v>
      </c>
      <c r="LN44" s="38">
        <f>IF(AND(OR(ISBLANK(LN$9),LN$9=0)=FALSE,SUM($KG44:$KS44)&gt;0,LN$9='2. Protocols'!$G43),1,0)*'4. Formulations'!$P43</f>
        <v>0</v>
      </c>
      <c r="LO44" s="38">
        <f>IF(AND(OR(ISBLANK(LO$9),LO$9=0)=FALSE,SUM($KG44:$KS44)&gt;0,LO$9='2. Protocols'!$G43),1,0)*'4. Formulations'!$P43</f>
        <v>0</v>
      </c>
      <c r="LP44" s="38">
        <f>IF(AND(OR(ISBLANK(LP$9),LP$9=0)=FALSE,SUM($KG44:$KS44)&gt;0,LP$9='2. Protocols'!$G43),1,0)*'4. Formulations'!$P43</f>
        <v>0</v>
      </c>
      <c r="LR44" s="38">
        <f>IF(AND(OR(ISBLANK(LR$9),LR$9=0)=FALSE,LR$9=$DL44),1,0)*'4. Formulations'!$Q43</f>
        <v>0</v>
      </c>
      <c r="LS44" s="38">
        <f>IF(AND(OR(ISBLANK(LS$9),LS$9=0)=FALSE,LS$9=$DL44),1,0)*'4. Formulations'!$Q43</f>
        <v>0</v>
      </c>
      <c r="LT44" s="38">
        <f>IF(AND(OR(ISBLANK(LT$9),LT$9=0)=FALSE,LT$9=$DL44),1,0)*'4. Formulations'!$Q43</f>
        <v>0</v>
      </c>
      <c r="LU44" s="38">
        <f>IF(AND(OR(ISBLANK(LU$9),LU$9=0)=FALSE,LU$9=$DL44),1,0)*'4. Formulations'!$Q43</f>
        <v>0</v>
      </c>
      <c r="LV44" s="38">
        <f>IF(AND(OR(ISBLANK(LV$9),LV$9=0)=FALSE,LV$9=$DL44),1,0)*'4. Formulations'!$Q43</f>
        <v>0</v>
      </c>
      <c r="LW44" s="38">
        <f>IF(AND(OR(ISBLANK(LW$9),LW$9=0)=FALSE,LW$9=$DL44),1,0)*'4. Formulations'!$Q43</f>
        <v>0</v>
      </c>
      <c r="LX44" s="38">
        <f>IF(AND(OR(ISBLANK(LX$9),LX$9=0)=FALSE,LX$9=$DL44),1,0)*'4. Formulations'!$Q43</f>
        <v>0</v>
      </c>
      <c r="LY44" s="38">
        <f>IF(AND(OR(ISBLANK(LY$9),LY$9=0)=FALSE,LY$9=$DL44),1,0)*'4. Formulations'!$Q43</f>
        <v>0</v>
      </c>
      <c r="LZ44" s="38">
        <f>IF(AND(OR(ISBLANK(LZ$9),LZ$9=0)=FALSE,LZ$9=$DL44),1,0)*'4. Formulations'!$Q43</f>
        <v>0</v>
      </c>
      <c r="MA44" s="38">
        <f>IF(AND(OR(ISBLANK(MA$9),MA$9=0)=FALSE,MA$9=$DL44),1,0)*'4. Formulations'!$Q43</f>
        <v>0</v>
      </c>
      <c r="MB44" s="38">
        <f>IF(AND(OR(ISBLANK(MB$9),MB$9=0)=FALSE,MB$9=$DL44),1,0)*'4. Formulations'!$Q43</f>
        <v>0</v>
      </c>
      <c r="MC44" s="38">
        <f>IF(AND(OR(ISBLANK(MC$9),MC$9=0)=FALSE,MC$9=$DL44),1,0)*'4. Formulations'!$Q43</f>
        <v>0</v>
      </c>
      <c r="MD44" s="38">
        <f>IF(AND(OR(ISBLANK(MD$9),MD$9=0)=FALSE,MD$9=$DL44),1,0)*'4. Formulations'!$Q43</f>
        <v>0</v>
      </c>
      <c r="ME44" s="38">
        <f>IF(AND(OR(ISBLANK(ME$9),ME$9=0)=FALSE,ME$9=$DL44),1,0)*'4. Formulations'!$Q43</f>
        <v>0</v>
      </c>
      <c r="MF44" s="38">
        <f>IF(AND(OR(ISBLANK(MF$9),MF$9=0)=FALSE,MF$9=$DL44),1,0)*'4. Formulations'!$Q43</f>
        <v>0</v>
      </c>
    </row>
    <row r="45" spans="2:344" x14ac:dyDescent="0.3">
      <c r="B45" s="2"/>
      <c r="C45" s="129" t="str">
        <f>IF('2. Protocols'!C44&amp;"+"&amp;'2. Protocols'!E44&amp;"+"&amp;'2. Protocols'!G44="++","",'2. Protocols'!C44&amp;"+"&amp;'2. Protocols'!E44&amp;"+"&amp;'2. Protocols'!G44)</f>
        <v/>
      </c>
      <c r="D45" s="18"/>
      <c r="F45" s="114" t="str">
        <f>IFERROR('2. Protocols'!J44*'1. General Inputs'!$L$6,"")</f>
        <v/>
      </c>
      <c r="G45" s="114" t="str">
        <f>IFERROR(MAX(F45*(1+'1. General Inputs'!$BA$16+HLOOKUP(G$7,'1. General Inputs'!$BC$10:$BE$12,ROWS('1. General Inputs'!$BA$10:$BA$12),0))+(G$76*(CHOOSE(G$7,'2. Protocols'!$O44,'2. Protocols'!$P44,'2. Protocols'!$Q44))+'3. ARV Substitutions'!L67),0),"")</f>
        <v/>
      </c>
      <c r="H45" s="114" t="str">
        <f>IFERROR(MAX(G45*(1+'1. General Inputs'!$BA$16+HLOOKUP(H$7,'1. General Inputs'!$BC$10:$BE$12,ROWS('1. General Inputs'!$BA$10:$BA$12),0))+(H$76*(CHOOSE(H$7,'2. Protocols'!$O44,'2. Protocols'!$P44,'2. Protocols'!$Q44))+'3. ARV Substitutions'!M67),0),"")</f>
        <v/>
      </c>
      <c r="I45" s="114" t="str">
        <f>IFERROR(MAX(H45*(1+'1. General Inputs'!$BA$16+HLOOKUP(I$7,'1. General Inputs'!$BC$10:$BE$12,ROWS('1. General Inputs'!$BA$10:$BA$12),0))+(I$76*(CHOOSE(I$7,'2. Protocols'!$O44,'2. Protocols'!$P44,'2. Protocols'!$Q44))+'3. ARV Substitutions'!N67),0),"")</f>
        <v/>
      </c>
      <c r="J45" s="114" t="str">
        <f>IFERROR(MAX(I45*(1+'1. General Inputs'!$BA$16+HLOOKUP(J$7,'1. General Inputs'!$BC$10:$BE$12,ROWS('1. General Inputs'!$BA$10:$BA$12),0))+(J$76*(CHOOSE(J$7,'2. Protocols'!$O44,'2. Protocols'!$P44,'2. Protocols'!$Q44))+'3. ARV Substitutions'!O67),0),"")</f>
        <v/>
      </c>
      <c r="K45" s="114" t="str">
        <f>IFERROR(MAX(J45*(1+'1. General Inputs'!$BA$16+HLOOKUP(K$7,'1. General Inputs'!$BC$10:$BE$12,ROWS('1. General Inputs'!$BA$10:$BA$12),0))+(K$76*(CHOOSE(K$7,'2. Protocols'!$O44,'2. Protocols'!$P44,'2. Protocols'!$Q44))+'3. ARV Substitutions'!P67),0),"")</f>
        <v/>
      </c>
      <c r="L45" s="114" t="str">
        <f>IFERROR(MAX(K45*(1+'1. General Inputs'!$BA$16+HLOOKUP(L$7,'1. General Inputs'!$BC$10:$BE$12,ROWS('1. General Inputs'!$BA$10:$BA$12),0))+(L$76*(CHOOSE(L$7,'2. Protocols'!$O44,'2. Protocols'!$P44,'2. Protocols'!$Q44))+'3. ARV Substitutions'!Q67),0),"")</f>
        <v/>
      </c>
      <c r="M45" s="114" t="str">
        <f>IFERROR(MAX(L45*(1+'1. General Inputs'!$BA$16+HLOOKUP(M$7,'1. General Inputs'!$BC$10:$BE$12,ROWS('1. General Inputs'!$BA$10:$BA$12),0))+(M$76*(CHOOSE(M$7,'2. Protocols'!$O44,'2. Protocols'!$P44,'2. Protocols'!$Q44))+'3. ARV Substitutions'!R67),0),"")</f>
        <v/>
      </c>
      <c r="N45" s="114" t="str">
        <f>IFERROR(MAX(M45*(1+'1. General Inputs'!$BA$16+HLOOKUP(N$7,'1. General Inputs'!$BC$10:$BE$12,ROWS('1. General Inputs'!$BA$10:$BA$12),0))+(N$76*(CHOOSE(N$7,'2. Protocols'!$O44,'2. Protocols'!$P44,'2. Protocols'!$Q44))+'3. ARV Substitutions'!S67),0),"")</f>
        <v/>
      </c>
      <c r="O45" s="114" t="str">
        <f>IFERROR(MAX(N45*(1+'1. General Inputs'!$BA$16+HLOOKUP(O$7,'1. General Inputs'!$BC$10:$BE$12,ROWS('1. General Inputs'!$BA$10:$BA$12),0))+(O$76*(CHOOSE(O$7,'2. Protocols'!$O44,'2. Protocols'!$P44,'2. Protocols'!$Q44))+'3. ARV Substitutions'!T67),0),"")</f>
        <v/>
      </c>
      <c r="P45" s="114" t="str">
        <f>IFERROR(MAX(O45*(1+'1. General Inputs'!$BA$16+HLOOKUP(P$7,'1. General Inputs'!$BC$10:$BE$12,ROWS('1. General Inputs'!$BA$10:$BA$12),0))+(P$76*(CHOOSE(P$7,'2. Protocols'!$O44,'2. Protocols'!$P44,'2. Protocols'!$Q44))+'3. ARV Substitutions'!U67),0),"")</f>
        <v/>
      </c>
      <c r="Q45" s="114" t="str">
        <f>IFERROR(MAX(P45*(1+'1. General Inputs'!$BA$16+HLOOKUP(Q$7,'1. General Inputs'!$BC$10:$BE$12,ROWS('1. General Inputs'!$BA$10:$BA$12),0))+(Q$76*(CHOOSE(Q$7,'2. Protocols'!$O44,'2. Protocols'!$P44,'2. Protocols'!$Q44))+'3. ARV Substitutions'!V67),0),"")</f>
        <v/>
      </c>
      <c r="R45" s="114" t="str">
        <f>IFERROR(MAX(Q45*(1+'1. General Inputs'!$BA$16+HLOOKUP(R$7,'1. General Inputs'!$BC$10:$BE$12,ROWS('1. General Inputs'!$BA$10:$BA$12),0))+(R$76*(CHOOSE(R$7,'2. Protocols'!$O44,'2. Protocols'!$P44,'2. Protocols'!$Q44))+'3. ARV Substitutions'!W67),0),"")</f>
        <v/>
      </c>
      <c r="S45" s="114" t="str">
        <f>IFERROR(MAX(R45*(1+'1. General Inputs'!$BA$16+HLOOKUP(S$7,'1. General Inputs'!$BC$10:$BE$12,ROWS('1. General Inputs'!$BA$10:$BA$12),0))+(S$76*(CHOOSE(S$7,'2. Protocols'!$O44,'2. Protocols'!$P44,'2. Protocols'!$Q44))+'3. ARV Substitutions'!X67),0),"")</f>
        <v/>
      </c>
      <c r="T45" s="114" t="str">
        <f>IFERROR(MAX(S45*(1+'1. General Inputs'!$BA$16+HLOOKUP(T$7,'1. General Inputs'!$BC$10:$BE$12,ROWS('1. General Inputs'!$BA$10:$BA$12),0))+(T$76*(CHOOSE(T$7,'2. Protocols'!$O44,'2. Protocols'!$P44,'2. Protocols'!$Q44))+'3. ARV Substitutions'!Y67),0),"")</f>
        <v/>
      </c>
      <c r="U45" s="114" t="str">
        <f>IFERROR(MAX(T45*(1+'1. General Inputs'!$BA$16+HLOOKUP(U$7,'1. General Inputs'!$BC$10:$BE$12,ROWS('1. General Inputs'!$BA$10:$BA$12),0))+(U$76*(CHOOSE(U$7,'2. Protocols'!$O44,'2. Protocols'!$P44,'2. Protocols'!$Q44))+'3. ARV Substitutions'!Z67),0),"")</f>
        <v/>
      </c>
      <c r="V45" s="114" t="str">
        <f>IFERROR(MAX(U45*(1+'1. General Inputs'!$BA$16+HLOOKUP(V$7,'1. General Inputs'!$BC$10:$BE$12,ROWS('1. General Inputs'!$BA$10:$BA$12),0))+(V$76*(CHOOSE(V$7,'2. Protocols'!$O44,'2. Protocols'!$P44,'2. Protocols'!$Q44))+'3. ARV Substitutions'!AA67),0),"")</f>
        <v/>
      </c>
      <c r="W45" s="114" t="str">
        <f>IFERROR(MAX(V45*(1+'1. General Inputs'!$BA$16+HLOOKUP(W$7,'1. General Inputs'!$BC$10:$BE$12,ROWS('1. General Inputs'!$BA$10:$BA$12),0))+(W$76*(CHOOSE(W$7,'2. Protocols'!$O44,'2. Protocols'!$P44,'2. Protocols'!$Q44))+'3. ARV Substitutions'!AB67),0),"")</f>
        <v/>
      </c>
      <c r="X45" s="114" t="str">
        <f>IFERROR(MAX(W45*(1+'1. General Inputs'!$BA$16+HLOOKUP(X$7,'1. General Inputs'!$BC$10:$BE$12,ROWS('1. General Inputs'!$BA$10:$BA$12),0))+(X$76*(CHOOSE(X$7,'2. Protocols'!$O44,'2. Protocols'!$P44,'2. Protocols'!$Q44))+'3. ARV Substitutions'!AC67),0),"")</f>
        <v/>
      </c>
      <c r="Y45" s="114" t="str">
        <f>IFERROR(MAX(X45*(1+'1. General Inputs'!$BA$16+HLOOKUP(Y$7,'1. General Inputs'!$BC$10:$BE$12,ROWS('1. General Inputs'!$BA$10:$BA$12),0))+(Y$76*(CHOOSE(Y$7,'2. Protocols'!$O44,'2. Protocols'!$P44,'2. Protocols'!$Q44))+'3. ARV Substitutions'!AD67),0),"")</f>
        <v/>
      </c>
      <c r="Z45" s="114" t="str">
        <f>IFERROR(MAX(Y45*(1+'1. General Inputs'!$BA$16+HLOOKUP(Z$7,'1. General Inputs'!$BC$10:$BE$12,ROWS('1. General Inputs'!$BA$10:$BA$12),0))+(Z$76*(CHOOSE(Z$7,'2. Protocols'!$O44,'2. Protocols'!$P44,'2. Protocols'!$Q44))+'3. ARV Substitutions'!AE67),0),"")</f>
        <v/>
      </c>
      <c r="AA45" s="114" t="str">
        <f>IFERROR(MAX(Z45*(1+'1. General Inputs'!$BA$16+HLOOKUP(AA$7,'1. General Inputs'!$BC$10:$BE$12,ROWS('1. General Inputs'!$BA$10:$BA$12),0))+(AA$76*(CHOOSE(AA$7,'2. Protocols'!$O44,'2. Protocols'!$P44,'2. Protocols'!$Q44))+'3. ARV Substitutions'!AF67),0),"")</f>
        <v/>
      </c>
      <c r="AB45" s="114" t="str">
        <f>IFERROR(MAX(AA45*(1+'1. General Inputs'!$BA$16+HLOOKUP(AB$7,'1. General Inputs'!$BC$10:$BE$12,ROWS('1. General Inputs'!$BA$10:$BA$12),0))+(AB$76*(CHOOSE(AB$7,'2. Protocols'!$O44,'2. Protocols'!$P44,'2. Protocols'!$Q44))+'3. ARV Substitutions'!AG67),0),"")</f>
        <v/>
      </c>
      <c r="AC45" s="114" t="str">
        <f>IFERROR(MAX(AB45*(1+'1. General Inputs'!$BA$16+HLOOKUP(AC$7,'1. General Inputs'!$BC$10:$BE$12,ROWS('1. General Inputs'!$BA$10:$BA$12),0))+(AC$76*(CHOOSE(AC$7,'2. Protocols'!$O44,'2. Protocols'!$P44,'2. Protocols'!$Q44))+'3. ARV Substitutions'!AH67),0),"")</f>
        <v/>
      </c>
      <c r="AD45" s="114" t="str">
        <f>IFERROR(MAX(AC45*(1+'1. General Inputs'!$BA$16+HLOOKUP(AD$7,'1. General Inputs'!$BC$10:$BE$12,ROWS('1. General Inputs'!$BA$10:$BA$12),0))+(AD$76*(CHOOSE(AD$7,'2. Protocols'!$O44,'2. Protocols'!$P44,'2. Protocols'!$Q44))+'3. ARV Substitutions'!AI67),0),"")</f>
        <v/>
      </c>
      <c r="AE45" s="114" t="str">
        <f>IFERROR(MAX(AD45*(1+'1. General Inputs'!$BA$16+HLOOKUP(AE$7,'1. General Inputs'!$BC$10:$BE$12,ROWS('1. General Inputs'!$BA$10:$BA$12),0))+(AE$76*(CHOOSE(AE$7,'2. Protocols'!$O44,'2. Protocols'!$P44,'2. Protocols'!$Q44))+'3. ARV Substitutions'!AJ67),0),"")</f>
        <v/>
      </c>
      <c r="AF45" s="114" t="str">
        <f>IFERROR(MAX(AE45*(1+'1. General Inputs'!$BA$16+HLOOKUP(AF$7,'1. General Inputs'!$BC$10:$BE$12,ROWS('1. General Inputs'!$BA$10:$BA$12),0))+(AF$76*(CHOOSE(AF$7,'2. Protocols'!$O44,'2. Protocols'!$P44,'2. Protocols'!$Q44))+'3. ARV Substitutions'!AK67),0),"")</f>
        <v/>
      </c>
      <c r="AG45" s="114" t="str">
        <f>IFERROR(MAX(AF45*(1+'1. General Inputs'!$BA$16+HLOOKUP(AG$7,'1. General Inputs'!$BC$10:$BE$12,ROWS('1. General Inputs'!$BA$10:$BA$12),0))+(AG$76*(CHOOSE(AG$7,'2. Protocols'!$O44,'2. Protocols'!$P44,'2. Protocols'!$Q44))+'3. ARV Substitutions'!AL67),0),"")</f>
        <v/>
      </c>
      <c r="AH45" s="114" t="str">
        <f>IFERROR(MAX(AG45*(1+'1. General Inputs'!$BA$16+HLOOKUP(AH$7,'1. General Inputs'!$BC$10:$BE$12,ROWS('1. General Inputs'!$BA$10:$BA$12),0))+(AH$76*(CHOOSE(AH$7,'2. Protocols'!$O44,'2. Protocols'!$P44,'2. Protocols'!$Q44))+'3. ARV Substitutions'!AM67),0),"")</f>
        <v/>
      </c>
      <c r="AI45" s="114" t="str">
        <f>IFERROR(MAX(AH45*(1+'1. General Inputs'!$BA$16+HLOOKUP(AI$7,'1. General Inputs'!$BC$10:$BE$12,ROWS('1. General Inputs'!$BA$10:$BA$12),0))+(AI$76*(CHOOSE(AI$7,'2. Protocols'!$O44,'2. Protocols'!$P44,'2. Protocols'!$Q44))+'3. ARV Substitutions'!AN67),0),"")</f>
        <v/>
      </c>
      <c r="AJ45" s="114" t="str">
        <f>IFERROR(MAX(AI45*(1+'1. General Inputs'!$BA$16+HLOOKUP(AJ$7,'1. General Inputs'!$BC$10:$BE$12,ROWS('1. General Inputs'!$BA$10:$BA$12),0))+(AJ$76*(CHOOSE(AJ$7,'2. Protocols'!$O44,'2. Protocols'!$P44,'2. Protocols'!$Q44))+'3. ARV Substitutions'!AO67),0),"")</f>
        <v/>
      </c>
      <c r="AK45" s="114" t="str">
        <f>IFERROR(MAX(AJ45*(1+'1. General Inputs'!$BA$16+HLOOKUP(AK$7,'1. General Inputs'!$BC$10:$BE$12,ROWS('1. General Inputs'!$BA$10:$BA$12),0))+(AK$76*(CHOOSE(AK$7,'2. Protocols'!$O44,'2. Protocols'!$P44,'2. Protocols'!$Q44))+'3. ARV Substitutions'!AP67),0),"")</f>
        <v/>
      </c>
      <c r="AL45" s="114" t="str">
        <f>IFERROR(MAX(AK45*(1+'1. General Inputs'!$BA$16+HLOOKUP(AL$7,'1. General Inputs'!$BC$10:$BE$12,ROWS('1. General Inputs'!$BA$10:$BA$12),0))+(AL$76*(CHOOSE(AL$7,'2. Protocols'!$O44,'2. Protocols'!$P44,'2. Protocols'!$Q44))+'3. ARV Substitutions'!AQ67),0),"")</f>
        <v/>
      </c>
      <c r="AM45" s="114" t="str">
        <f>IFERROR(MAX(AL45*(1+'1. General Inputs'!$BA$16+HLOOKUP(AM$7,'1. General Inputs'!$BC$10:$BE$12,ROWS('1. General Inputs'!$BA$10:$BA$12),0))+(AM$76*(CHOOSE(AM$7,'2. Protocols'!$O44,'2. Protocols'!$P44,'2. Protocols'!$Q44))+'3. ARV Substitutions'!AR67),0),"")</f>
        <v/>
      </c>
      <c r="AN45" s="114" t="str">
        <f>IFERROR(MAX(AM45*(1+'1. General Inputs'!$BA$16+HLOOKUP(AN$7,'1. General Inputs'!$BC$10:$BE$12,ROWS('1. General Inputs'!$BA$10:$BA$12),0))+(AN$76*(CHOOSE(AN$7,'2. Protocols'!$O44,'2. Protocols'!$P44,'2. Protocols'!$Q44))+'3. ARV Substitutions'!AS67),0),"")</f>
        <v/>
      </c>
      <c r="AO45" s="114" t="str">
        <f>IFERROR(MAX(AN45*(1+'1. General Inputs'!$BA$16+HLOOKUP(AO$7,'1. General Inputs'!$BC$10:$BE$12,ROWS('1. General Inputs'!$BA$10:$BA$12),0))+(AO$76*(CHOOSE(AO$7,'2. Protocols'!$O44,'2. Protocols'!$P44,'2. Protocols'!$Q44))+'3. ARV Substitutions'!AT67),0),"")</f>
        <v/>
      </c>
      <c r="AP45" s="114" t="str">
        <f>IFERROR(MAX(AO45*(1+'1. General Inputs'!$BA$16+HLOOKUP(AP$7,'1. General Inputs'!$BC$10:$BE$12,ROWS('1. General Inputs'!$BA$10:$BA$12),0))+(AP$76*(CHOOSE(AP$7,'2. Protocols'!$O44,'2. Protocols'!$P44,'2. Protocols'!$Q44))+'3. ARV Substitutions'!AU67),0),"")</f>
        <v/>
      </c>
      <c r="BZ45" s="88" t="e">
        <f t="shared" si="49"/>
        <v>#VALUE!</v>
      </c>
      <c r="CA45" s="88" t="e">
        <f t="shared" si="50"/>
        <v>#VALUE!</v>
      </c>
      <c r="CB45" s="88" t="e">
        <f t="shared" si="51"/>
        <v>#VALUE!</v>
      </c>
      <c r="CC45" s="88" t="e">
        <f t="shared" si="52"/>
        <v>#VALUE!</v>
      </c>
      <c r="CD45" s="88" t="e">
        <f t="shared" ref="CD45:CD73" si="84">(J45+K45)/2</f>
        <v>#VALUE!</v>
      </c>
      <c r="CE45" s="88" t="e">
        <f t="shared" si="53"/>
        <v>#VALUE!</v>
      </c>
      <c r="CF45" s="88" t="e">
        <f t="shared" si="54"/>
        <v>#VALUE!</v>
      </c>
      <c r="CG45" s="88" t="e">
        <f t="shared" si="55"/>
        <v>#VALUE!</v>
      </c>
      <c r="CH45" s="88" t="e">
        <f t="shared" si="56"/>
        <v>#VALUE!</v>
      </c>
      <c r="CI45" s="88" t="e">
        <f t="shared" si="57"/>
        <v>#VALUE!</v>
      </c>
      <c r="CJ45" s="88" t="e">
        <f t="shared" si="58"/>
        <v>#VALUE!</v>
      </c>
      <c r="CK45" s="88" t="e">
        <f t="shared" si="59"/>
        <v>#VALUE!</v>
      </c>
      <c r="CL45" s="88" t="e">
        <f t="shared" si="60"/>
        <v>#VALUE!</v>
      </c>
      <c r="CM45" s="88" t="e">
        <f t="shared" si="61"/>
        <v>#VALUE!</v>
      </c>
      <c r="CN45" s="88" t="e">
        <f t="shared" si="62"/>
        <v>#VALUE!</v>
      </c>
      <c r="CO45" s="88" t="e">
        <f t="shared" si="63"/>
        <v>#VALUE!</v>
      </c>
      <c r="CP45" s="88" t="e">
        <f t="shared" si="64"/>
        <v>#VALUE!</v>
      </c>
      <c r="CQ45" s="88" t="e">
        <f t="shared" si="65"/>
        <v>#VALUE!</v>
      </c>
      <c r="CR45" s="88" t="e">
        <f t="shared" si="66"/>
        <v>#VALUE!</v>
      </c>
      <c r="CS45" s="88" t="e">
        <f t="shared" si="67"/>
        <v>#VALUE!</v>
      </c>
      <c r="CT45" s="88" t="e">
        <f t="shared" si="68"/>
        <v>#VALUE!</v>
      </c>
      <c r="CU45" s="88" t="e">
        <f t="shared" si="69"/>
        <v>#VALUE!</v>
      </c>
      <c r="CV45" s="88" t="e">
        <f t="shared" si="70"/>
        <v>#VALUE!</v>
      </c>
      <c r="CW45" s="88" t="e">
        <f t="shared" si="71"/>
        <v>#VALUE!</v>
      </c>
      <c r="CX45" s="88" t="e">
        <f t="shared" si="72"/>
        <v>#VALUE!</v>
      </c>
      <c r="CY45" s="88" t="e">
        <f t="shared" si="73"/>
        <v>#VALUE!</v>
      </c>
      <c r="CZ45" s="88" t="e">
        <f t="shared" si="74"/>
        <v>#VALUE!</v>
      </c>
      <c r="DA45" s="88" t="e">
        <f t="shared" si="75"/>
        <v>#VALUE!</v>
      </c>
      <c r="DB45" s="88" t="e">
        <f t="shared" si="76"/>
        <v>#VALUE!</v>
      </c>
      <c r="DC45" s="88" t="e">
        <f t="shared" si="77"/>
        <v>#VALUE!</v>
      </c>
      <c r="DD45" s="88" t="e">
        <f t="shared" si="78"/>
        <v>#VALUE!</v>
      </c>
      <c r="DE45" s="88" t="e">
        <f t="shared" si="79"/>
        <v>#VALUE!</v>
      </c>
      <c r="DF45" s="88" t="e">
        <f t="shared" si="80"/>
        <v>#VALUE!</v>
      </c>
      <c r="DG45" s="88" t="e">
        <f t="shared" si="81"/>
        <v>#VALUE!</v>
      </c>
      <c r="DH45" s="88" t="e">
        <f t="shared" si="82"/>
        <v>#VALUE!</v>
      </c>
      <c r="DI45" s="88" t="e">
        <f t="shared" si="83"/>
        <v>#VALUE!</v>
      </c>
      <c r="DK45" s="27" t="str">
        <f>CONCATENATE('2. Protocols'!C44, '2. Protocols'!D44, '2. Protocols'!E44)</f>
        <v>+</v>
      </c>
      <c r="DL45" s="27" t="str">
        <f>CONCATENATE('2. Protocols'!C44, '2. Protocols'!D44, '2. Protocols'!E44, '2. Protocols'!F44, '2. Protocols'!G44,)</f>
        <v>++</v>
      </c>
      <c r="DN45" s="38">
        <f>IF(AND(OR(ISBLANK(DN$9),DN$9=0)=FALSE,OR(DN$9='2. Protocols'!$C44,DN$9='2. Protocols'!$E44,DN$9='2. Protocols'!$G44)),1,0)*'4. Formulations'!$I44</f>
        <v>0</v>
      </c>
      <c r="DO45" s="38">
        <f>IF(AND(OR(ISBLANK(DO$9),DO$9=0)=FALSE,OR(DO$9='2. Protocols'!$C44,DO$9='2. Protocols'!$E44,DO$9='2. Protocols'!$G44)),1,0)*'4. Formulations'!$I44</f>
        <v>0</v>
      </c>
      <c r="DP45" s="38">
        <f>IF(AND(OR(ISBLANK(DP$9),DP$9=0)=FALSE,OR(DP$9='2. Protocols'!$C44,DP$9='2. Protocols'!$E44,DP$9='2. Protocols'!$G44)),1,0)*'4. Formulations'!$I44</f>
        <v>0</v>
      </c>
      <c r="DQ45" s="38">
        <f>IF(AND(OR(ISBLANK(DQ$9),DQ$9=0)=FALSE,OR(DQ$9='2. Protocols'!$C44,DQ$9='2. Protocols'!$E44,DQ$9='2. Protocols'!$G44)),1,0)*'4. Formulations'!$I44</f>
        <v>0</v>
      </c>
      <c r="DR45" s="38">
        <f>IF(AND(OR(ISBLANK(DR$9),DR$9=0)=FALSE,OR(DR$9='2. Protocols'!$C44,DR$9='2. Protocols'!$E44,DR$9='2. Protocols'!$G44)),1,0)*'4. Formulations'!$I44</f>
        <v>0</v>
      </c>
      <c r="DS45" s="38">
        <f>IF(AND(OR(ISBLANK(DS$9),DS$9=0)=FALSE,OR(DS$9='2. Protocols'!$C44,DS$9='2. Protocols'!$E44,DS$9='2. Protocols'!$G44)),1,0)*'4. Formulations'!$I44</f>
        <v>0</v>
      </c>
      <c r="DT45" s="38">
        <f>IF(AND(OR(ISBLANK(DT$9),DT$9=0)=FALSE,OR(DT$9='2. Protocols'!$C44,DT$9='2. Protocols'!$E44,DT$9='2. Protocols'!$G44)),1,0)*'4. Formulations'!$I44</f>
        <v>0</v>
      </c>
      <c r="DU45" s="38">
        <f>IF(AND(OR(ISBLANK(DU$9),DU$9=0)=FALSE,OR(DU$9='2. Protocols'!$C44,DU$9='2. Protocols'!$E44,DU$9='2. Protocols'!$G44)),1,0)*'4. Formulations'!$I44</f>
        <v>0</v>
      </c>
      <c r="DV45" s="38">
        <f>IF(AND(OR(ISBLANK(DV$9),DV$9=0)=FALSE,OR(DV$9='2. Protocols'!$C44,DV$9='2. Protocols'!$E44,DV$9='2. Protocols'!$G44)),1,0)*'4. Formulations'!$I44</f>
        <v>0</v>
      </c>
      <c r="DW45" s="38">
        <f>IF(AND(OR(ISBLANK(DW$9),DW$9=0)=FALSE,OR(DW$9='2. Protocols'!$C44,DW$9='2. Protocols'!$E44,DW$9='2. Protocols'!$G44)),1,0)*'4. Formulations'!$I44</f>
        <v>0</v>
      </c>
      <c r="DX45" s="38">
        <f>IF(AND(OR(ISBLANK(DX$9),DX$9=0)=FALSE,OR(DX$9='2. Protocols'!$C44,DX$9='2. Protocols'!$E44,DX$9='2. Protocols'!$G44)),1,0)*'4. Formulations'!$I44</f>
        <v>0</v>
      </c>
      <c r="DY45" s="38">
        <f>IF(AND(OR(ISBLANK(DY$9),DY$9=0)=FALSE,OR(DY$9='2. Protocols'!$C44,DY$9='2. Protocols'!$E44,DY$9='2. Protocols'!$G44)),1,0)*'4. Formulations'!$I44</f>
        <v>0</v>
      </c>
      <c r="DZ45" s="38">
        <f>IF(AND(OR(ISBLANK(DZ$9),DZ$9=0)=FALSE,OR(DZ$9='2. Protocols'!$C44,DZ$9='2. Protocols'!$E44,DZ$9='2. Protocols'!$G44)),1,0)*'4. Formulations'!$I44</f>
        <v>0</v>
      </c>
      <c r="EA45" s="38">
        <f>IF(AND(OR(ISBLANK(EA$9),EA$9=0)=FALSE,OR(EA$9='2. Protocols'!$C44,EA$9='2. Protocols'!$E44,EA$9='2. Protocols'!$G44)),1,0)*'4. Formulations'!$I44</f>
        <v>0</v>
      </c>
      <c r="EB45" s="38">
        <f>IF(AND(OR(ISBLANK(EB$9),EB$9=0)=FALSE,OR(EB$9='2. Protocols'!$C44,EB$9='2. Protocols'!$E44,EB$9='2. Protocols'!$G44)),1,0)*'4. Formulations'!$I44</f>
        <v>0</v>
      </c>
      <c r="EC45" s="38">
        <f>IF(AND(OR(ISBLANK(EC$9),EC$9=0)=FALSE,OR(EC$9='2. Protocols'!$C44,EC$9='2. Protocols'!$E44,EC$9='2. Protocols'!$G44)),1,0)*'4. Formulations'!$I44</f>
        <v>0</v>
      </c>
      <c r="ED45" s="38">
        <f>IF(AND(OR(ISBLANK(ED$9),ED$9=0)=FALSE,OR(ED$9='2. Protocols'!$C44,ED$9='2. Protocols'!$E44,ED$9='2. Protocols'!$G44)),1,0)*'4. Formulations'!$I44</f>
        <v>0</v>
      </c>
      <c r="EE45" s="38">
        <f>IF(AND(OR(ISBLANK(EE$9),EE$9=0)=FALSE,OR(EE$9='2. Protocols'!$C44,EE$9='2. Protocols'!$E44,EE$9='2. Protocols'!$G44)),1,0)*'4. Formulations'!$I44</f>
        <v>0</v>
      </c>
      <c r="EF45" s="38">
        <f>IF(AND(OR(ISBLANK(EF$9),EF$9=0)=FALSE,OR(EF$9='2. Protocols'!$C44,EF$9='2. Protocols'!$E44,EF$9='2. Protocols'!$G44)),1,0)*'4. Formulations'!$I44</f>
        <v>0</v>
      </c>
      <c r="EG45" s="38">
        <f>IF(AND(OR(ISBLANK(EG$9),EG$9=0)=FALSE,OR(EG$9='2. Protocols'!$C44,EG$9='2. Protocols'!$E44,EG$9='2. Protocols'!$G44)),1,0)*'4. Formulations'!$I44</f>
        <v>0</v>
      </c>
      <c r="EH45" s="38">
        <f>IF(AND(OR(ISBLANK(EH$9),EH$9=0)=FALSE,OR(EH$9='2. Protocols'!$C44,EH$9='2. Protocols'!$E44,EH$9='2. Protocols'!$G44)),1,0)*'4. Formulations'!$I44</f>
        <v>0</v>
      </c>
      <c r="EI45" s="38">
        <f>IF(AND(OR(ISBLANK(EI$9),EI$9=0)=FALSE,OR(EI$9='2. Protocols'!$C44,EI$9='2. Protocols'!$E44,EI$9='2. Protocols'!$G44)),1,0)*'4. Formulations'!$I44</f>
        <v>0</v>
      </c>
      <c r="EK45" s="38">
        <f>IF(AND(OR(ISBLANK(EK$9),EK$9=0)=FALSE,EK$9=$DK45),1,0)*'4. Formulations'!$J44</f>
        <v>0</v>
      </c>
      <c r="EL45" s="38">
        <f>IF(AND(OR(ISBLANK(EL$9),EL$9=0)=FALSE,EL$9=$DK45),1,0)*'4. Formulations'!$J44</f>
        <v>0</v>
      </c>
      <c r="EM45" s="38">
        <f>IF(AND(OR(ISBLANK(EM$9),EM$9=0)=FALSE,EM$9=$DK45),1,0)*'4. Formulations'!$J44</f>
        <v>0</v>
      </c>
      <c r="EN45" s="38">
        <f>IF(AND(OR(ISBLANK(EN$9),EN$9=0)=FALSE,EN$9=$DK45),1,0)*'4. Formulations'!$J44</f>
        <v>0</v>
      </c>
      <c r="EO45" s="38">
        <f>IF(AND(OR(ISBLANK(EO$9),EO$9=0)=FALSE,EO$9=$DK45),1,0)*'4. Formulations'!$J44</f>
        <v>0</v>
      </c>
      <c r="EP45" s="38">
        <f>IF(AND(OR(ISBLANK(EP$9),EP$9=0)=FALSE,EP$9=$DK45),1,0)*'4. Formulations'!$J44</f>
        <v>0</v>
      </c>
      <c r="EQ45" s="38">
        <f>IF(AND(OR(ISBLANK(EQ$9),EQ$9=0)=FALSE,EQ$9=$DK45),1,0)*'4. Formulations'!$J44</f>
        <v>0</v>
      </c>
      <c r="ER45" s="38">
        <f>IF(AND(OR(ISBLANK(ER$9),ER$9=0)=FALSE,ER$9=$DK45),1,0)*'4. Formulations'!$J44</f>
        <v>0</v>
      </c>
      <c r="ES45" s="38">
        <f>IF(AND(OR(ISBLANK(ES$9),ES$9=0)=FALSE,ES$9=$DK45),1,0)*'4. Formulations'!$J44</f>
        <v>0</v>
      </c>
      <c r="ET45" s="38">
        <f>IF(AND(OR(ISBLANK(ET$9),ET$9=0)=FALSE,ET$9=$DK45),1,0)*'4. Formulations'!$J44</f>
        <v>0</v>
      </c>
      <c r="EU45" s="38">
        <f>IF(AND(OR(ISBLANK(EU$9),EU$9=0)=FALSE,EU$9=$DK45),1,0)*'4. Formulations'!$J44</f>
        <v>0</v>
      </c>
      <c r="EV45" s="38">
        <f>IF(AND(OR(ISBLANK(EV$9),EV$9=0)=FALSE,EV$9=$DK45),1,0)*'4. Formulations'!$J44</f>
        <v>0</v>
      </c>
      <c r="EW45" s="38">
        <f>IF(AND(OR(ISBLANK(EW$9),EW$9=0)=FALSE,EW$9=$DK45),1,0)*'4. Formulations'!$J44</f>
        <v>0</v>
      </c>
      <c r="EY45" s="38">
        <f>IF(AND(OR(ISBLANK(EY$9),EY$9=0)=FALSE,SUM($EK45:$EW45)&gt;0,EY$9='2. Protocols'!$G44),1,0)*'4. Formulations'!$J44</f>
        <v>0</v>
      </c>
      <c r="EZ45" s="38">
        <f>IF(AND(OR(ISBLANK(EZ$9),EZ$9=0)=FALSE,SUM($EK45:$EW45)&gt;0,EZ$9='2. Protocols'!$G44),1,0)*'4. Formulations'!$J44</f>
        <v>0</v>
      </c>
      <c r="FA45" s="38">
        <f>IF(AND(OR(ISBLANK(FA$9),FA$9=0)=FALSE,SUM($EK45:$EW45)&gt;0,FA$9='2. Protocols'!$G44),1,0)*'4. Formulations'!$J44</f>
        <v>0</v>
      </c>
      <c r="FB45" s="38">
        <f>IF(AND(OR(ISBLANK(FB$9),FB$9=0)=FALSE,SUM($EK45:$EW45)&gt;0,FB$9='2. Protocols'!$G44),1,0)*'4. Formulations'!$J44</f>
        <v>0</v>
      </c>
      <c r="FC45" s="38">
        <f>IF(AND(OR(ISBLANK(FC$9),FC$9=0)=FALSE,SUM($EK45:$EW45)&gt;0,FC$9='2. Protocols'!$G44),1,0)*'4. Formulations'!$J44</f>
        <v>0</v>
      </c>
      <c r="FD45" s="38">
        <f>IF(AND(OR(ISBLANK(FD$9),FD$9=0)=FALSE,SUM($EK45:$EW45)&gt;0,FD$9='2. Protocols'!$G44),1,0)*'4. Formulations'!$J44</f>
        <v>0</v>
      </c>
      <c r="FE45" s="38">
        <f>IF(AND(OR(ISBLANK(FE$9),FE$9=0)=FALSE,SUM($EK45:$EW45)&gt;0,FE$9='2. Protocols'!$G44),1,0)*'4. Formulations'!$J44</f>
        <v>0</v>
      </c>
      <c r="FF45" s="38">
        <f>IF(AND(OR(ISBLANK(FF$9),FF$9=0)=FALSE,SUM($EK45:$EW45)&gt;0,FF$9='2. Protocols'!$G44),1,0)*'4. Formulations'!$J44</f>
        <v>0</v>
      </c>
      <c r="FG45" s="38">
        <f>IF(AND(OR(ISBLANK(FG$9),FG$9=0)=FALSE,SUM($EK45:$EW45)&gt;0,FG$9='2. Protocols'!$G44),1,0)*'4. Formulations'!$J44</f>
        <v>0</v>
      </c>
      <c r="FH45" s="38">
        <f>IF(AND(OR(ISBLANK(FH$9),FH$9=0)=FALSE,SUM($EK45:$EW45)&gt;0,FH$9='2. Protocols'!$G44),1,0)*'4. Formulations'!$J44</f>
        <v>0</v>
      </c>
      <c r="FI45" s="38">
        <f>IF(AND(OR(ISBLANK(FI$9),FI$9=0)=FALSE,SUM($EK45:$EW45)&gt;0,FI$9='2. Protocols'!$G44),1,0)*'4. Formulations'!$J44</f>
        <v>0</v>
      </c>
      <c r="FJ45" s="38">
        <f>IF(AND(OR(ISBLANK(FJ$9),FJ$9=0)=FALSE,SUM($EK45:$EW45)&gt;0,FJ$9='2. Protocols'!$G44),1,0)*'4. Formulations'!$J44</f>
        <v>0</v>
      </c>
      <c r="FK45" s="38">
        <f>IF(AND(OR(ISBLANK(FK$9),FK$9=0)=FALSE,SUM($EK45:$EW45)&gt;0,FK$9='2. Protocols'!$G44),1,0)*'4. Formulations'!$J44</f>
        <v>0</v>
      </c>
      <c r="FL45" s="38">
        <f>IF(AND(OR(ISBLANK(FL$9),FL$9=0)=FALSE,SUM($EK45:$EW45)&gt;0,FL$9='2. Protocols'!$G44),1,0)*'4. Formulations'!$J44</f>
        <v>0</v>
      </c>
      <c r="FM45" s="38">
        <f>IF(AND(OR(ISBLANK(FM$9),FM$9=0)=FALSE,SUM($EK45:$EW45)&gt;0,FM$9='2. Protocols'!$G44),1,0)*'4. Formulations'!$J44</f>
        <v>0</v>
      </c>
      <c r="FN45" s="38">
        <f>IF(AND(OR(ISBLANK(FN$9),FN$9=0)=FALSE,SUM($EK45:$EW45)&gt;0,FN$9='2. Protocols'!$G44),1,0)*'4. Formulations'!$J44</f>
        <v>0</v>
      </c>
      <c r="FO45" s="38">
        <f>IF(AND(OR(ISBLANK(FO$9),FO$9=0)=FALSE,SUM($EK45:$EW45)&gt;0,FO$9='2. Protocols'!$G44),1,0)*'4. Formulations'!$J44</f>
        <v>0</v>
      </c>
      <c r="FP45" s="38">
        <f>IF(AND(OR(ISBLANK(FP$9),FP$9=0)=FALSE,SUM($EK45:$EW45)&gt;0,FP$9='2. Protocols'!$G44),1,0)*'4. Formulations'!$J44</f>
        <v>0</v>
      </c>
      <c r="FQ45" s="38">
        <f>IF(AND(OR(ISBLANK(FQ$9),FQ$9=0)=FALSE,SUM($EK45:$EW45)&gt;0,FQ$9='2. Protocols'!$G44),1,0)*'4. Formulations'!$J44</f>
        <v>0</v>
      </c>
      <c r="FR45" s="38">
        <f>IF(AND(OR(ISBLANK(FR$9),FR$9=0)=FALSE,SUM($EK45:$EW45)&gt;0,FR$9='2. Protocols'!$G44),1,0)*'4. Formulations'!$J44</f>
        <v>0</v>
      </c>
      <c r="FS45" s="38">
        <f>IF(AND(OR(ISBLANK(FS$9),FS$9=0)=FALSE,SUM($EK45:$EW45)&gt;0,FS$9='2. Protocols'!$G44),1,0)*'4. Formulations'!$J44</f>
        <v>0</v>
      </c>
      <c r="FT45" s="38">
        <f>IF(AND(OR(ISBLANK(FT$9),FT$9=0)=FALSE,SUM($EK45:$EW45)&gt;0,FT$9='2. Protocols'!$G44),1,0)*'4. Formulations'!$J44</f>
        <v>0</v>
      </c>
      <c r="FV45" s="38">
        <f>IF(AND(OR(ISBLANK(EY$9),EY$9=0)=FALSE,FV$9=$DL45),1,0)*'4. Formulations'!$K44</f>
        <v>0</v>
      </c>
      <c r="FW45" s="38">
        <f>IF(AND(OR(ISBLANK(EZ$9),EZ$9=0)=FALSE,FW$9=$DL45),1,0)*'4. Formulations'!$K44</f>
        <v>0</v>
      </c>
      <c r="FX45" s="38">
        <f>IF(AND(OR(ISBLANK(FA$9),FA$9=0)=FALSE,FX$9=$DL45),1,0)*'4. Formulations'!$K44</f>
        <v>0</v>
      </c>
      <c r="FY45" s="38">
        <f>IF(AND(OR(ISBLANK(FB$9),FB$9=0)=FALSE,FY$9=$DL45),1,0)*'4. Formulations'!$K44</f>
        <v>0</v>
      </c>
      <c r="FZ45" s="38">
        <f>IF(AND(OR(ISBLANK(FC$9),FC$9=0)=FALSE,FZ$9=$DL45),1,0)*'4. Formulations'!$K44</f>
        <v>0</v>
      </c>
      <c r="GA45" s="38">
        <f>IF(AND(OR(ISBLANK(FD$9),FD$9=0)=FALSE,GA$9=$DL45),1,0)*'4. Formulations'!$K44</f>
        <v>0</v>
      </c>
      <c r="GB45" s="38">
        <f>IF(AND(OR(ISBLANK(FE$9),FE$9=0)=FALSE,GB$9=$DL45),1,0)*'4. Formulations'!$K44</f>
        <v>0</v>
      </c>
      <c r="GC45" s="38">
        <f>IF(AND(OR(ISBLANK(FF$9),FF$9=0)=FALSE,GC$9=$DL45),1,0)*'4. Formulations'!$K44</f>
        <v>0</v>
      </c>
      <c r="GD45" s="38">
        <f>IF(AND(OR(ISBLANK(FG$9),FG$9=0)=FALSE,GD$9=$DL45),1,0)*'4. Formulations'!$K44</f>
        <v>0</v>
      </c>
      <c r="GE45" s="38">
        <f>IF(AND(OR(ISBLANK(FH$9),FH$9=0)=FALSE,GE$9=$DL45),1,0)*'4. Formulations'!$K44</f>
        <v>0</v>
      </c>
      <c r="GF45" s="38">
        <f>IF(AND(OR(ISBLANK(FI$9),FI$9=0)=FALSE,GF$9=$DL45),1,0)*'4. Formulations'!$K44</f>
        <v>0</v>
      </c>
      <c r="GG45" s="38">
        <f>IF(AND(OR(ISBLANK(FJ$9),FJ$9=0)=FALSE,GG$9=$DL45),1,0)*'4. Formulations'!$K44</f>
        <v>0</v>
      </c>
      <c r="GH45" s="38">
        <f>IF(AND(OR(ISBLANK(FK$9),FK$9=0)=FALSE,GH$9=$DL45),1,0)*'4. Formulations'!$K44</f>
        <v>0</v>
      </c>
      <c r="GI45" s="38">
        <f>IF(AND(OR(ISBLANK(FL$9),FL$9=0)=FALSE,GI$9=$DL45),1,0)*'4. Formulations'!$K44</f>
        <v>0</v>
      </c>
      <c r="GJ45" s="38">
        <f>IF(AND(OR(ISBLANK(FM$9),FM$9=0)=FALSE,GJ$9=$DL45),1,0)*'4. Formulations'!$K44</f>
        <v>0</v>
      </c>
      <c r="GL45" s="38">
        <f>IF(AND(OR(ISBLANK(GL$9),GL$9=0)=FALSE,OR(GL$9='2. Protocols'!$C44,GL$9='2. Protocols'!$E44,GL$9='2. Protocols'!$G44)),1,0)*'4. Formulations'!$L44</f>
        <v>0</v>
      </c>
      <c r="GM45" s="38">
        <f>IF(AND(OR(ISBLANK(GM$9),GM$9=0)=FALSE,OR(GM$9='2. Protocols'!$C44,GM$9='2. Protocols'!$E44,GM$9='2. Protocols'!$G44)),1,0)*'4. Formulations'!$L44</f>
        <v>0</v>
      </c>
      <c r="GN45" s="38">
        <f>IF(AND(OR(ISBLANK(GN$9),GN$9=0)=FALSE,OR(GN$9='2. Protocols'!$C44,GN$9='2. Protocols'!$E44,GN$9='2. Protocols'!$G44)),1,0)*'4. Formulations'!$L44</f>
        <v>0</v>
      </c>
      <c r="GO45" s="38">
        <f>IF(AND(OR(ISBLANK(GO$9),GO$9=0)=FALSE,OR(GO$9='2. Protocols'!$C44,GO$9='2. Protocols'!$E44,GO$9='2. Protocols'!$G44)),1,0)*'4. Formulations'!$L44</f>
        <v>0</v>
      </c>
      <c r="GP45" s="38">
        <f>IF(AND(OR(ISBLANK(GP$9),GP$9=0)=FALSE,OR(GP$9='2. Protocols'!$C44,GP$9='2. Protocols'!$E44,GP$9='2. Protocols'!$G44)),1,0)*'4. Formulations'!$L44</f>
        <v>0</v>
      </c>
      <c r="GQ45" s="38">
        <f>IF(AND(OR(ISBLANK(GQ$9),GQ$9=0)=FALSE,OR(GQ$9='2. Protocols'!$C44,GQ$9='2. Protocols'!$E44,GQ$9='2. Protocols'!$G44)),1,0)*'4. Formulations'!$L44</f>
        <v>0</v>
      </c>
      <c r="GR45" s="38">
        <f>IF(AND(OR(ISBLANK(GR$9),GR$9=0)=FALSE,OR(GR$9='2. Protocols'!$C44,GR$9='2. Protocols'!$E44,GR$9='2. Protocols'!$G44)),1,0)*'4. Formulations'!$L44</f>
        <v>0</v>
      </c>
      <c r="GS45" s="38">
        <f>IF(AND(OR(ISBLANK(GS$9),GS$9=0)=FALSE,OR(GS$9='2. Protocols'!$C44,GS$9='2. Protocols'!$E44,GS$9='2. Protocols'!$G44)),1,0)*'4. Formulations'!$L44</f>
        <v>0</v>
      </c>
      <c r="GT45" s="38">
        <f>IF(AND(OR(ISBLANK(GT$9),GT$9=0)=FALSE,OR(GT$9='2. Protocols'!$C44,GT$9='2. Protocols'!$E44,GT$9='2. Protocols'!$G44)),1,0)*'4. Formulations'!$L44</f>
        <v>0</v>
      </c>
      <c r="GU45" s="38">
        <f>IF(AND(OR(ISBLANK(GU$9),GU$9=0)=FALSE,OR(GU$9='2. Protocols'!$C44,GU$9='2. Protocols'!$E44,GU$9='2. Protocols'!$G44)),1,0)*'4. Formulations'!$L44</f>
        <v>0</v>
      </c>
      <c r="GV45" s="38">
        <f>IF(AND(OR(ISBLANK(GV$9),GV$9=0)=FALSE,OR(GV$9='2. Protocols'!$C44,GV$9='2. Protocols'!$E44,GV$9='2. Protocols'!$G44)),1,0)*'4. Formulations'!$L44</f>
        <v>0</v>
      </c>
      <c r="GW45" s="38">
        <f>IF(AND(OR(ISBLANK(GW$9),GW$9=0)=FALSE,OR(GW$9='2. Protocols'!$C44,GW$9='2. Protocols'!$E44,GW$9='2. Protocols'!$G44)),1,0)*'4. Formulations'!$L44</f>
        <v>0</v>
      </c>
      <c r="GX45" s="38">
        <f>IF(AND(OR(ISBLANK(GX$9),GX$9=0)=FALSE,OR(GX$9='2. Protocols'!$C44,GX$9='2. Protocols'!$E44,GX$9='2. Protocols'!$G44)),1,0)*'4. Formulations'!$L44</f>
        <v>0</v>
      </c>
      <c r="GY45" s="38">
        <f>IF(AND(OR(ISBLANK(GY$9),GY$9=0)=FALSE,OR(GY$9='2. Protocols'!$C44,GY$9='2. Protocols'!$E44,GY$9='2. Protocols'!$G44)),1,0)*'4. Formulations'!$L44</f>
        <v>0</v>
      </c>
      <c r="GZ45" s="38">
        <f>IF(AND(OR(ISBLANK(GZ$9),GZ$9=0)=FALSE,OR(GZ$9='2. Protocols'!$C44,GZ$9='2. Protocols'!$E44,GZ$9='2. Protocols'!$G44)),1,0)*'4. Formulations'!$L44</f>
        <v>0</v>
      </c>
      <c r="HA45" s="38">
        <f>IF(AND(OR(ISBLANK(HA$9),HA$9=0)=FALSE,OR(HA$9='2. Protocols'!$C44,HA$9='2. Protocols'!$E44,HA$9='2. Protocols'!$G44)),1,0)*'4. Formulations'!$L44</f>
        <v>0</v>
      </c>
      <c r="HB45" s="38">
        <f>IF(AND(OR(ISBLANK(HB$9),HB$9=0)=FALSE,OR(HB$9='2. Protocols'!$C44,HB$9='2. Protocols'!$E44,HB$9='2. Protocols'!$G44)),1,0)*'4. Formulations'!$L44</f>
        <v>0</v>
      </c>
      <c r="HC45" s="38">
        <f>IF(AND(OR(ISBLANK(HC$9),HC$9=0)=FALSE,OR(HC$9='2. Protocols'!$C44,HC$9='2. Protocols'!$E44,HC$9='2. Protocols'!$G44)),1,0)*'4. Formulations'!$L44</f>
        <v>0</v>
      </c>
      <c r="HD45" s="38">
        <f>IF(AND(OR(ISBLANK(HD$9),HD$9=0)=FALSE,OR(HD$9='2. Protocols'!$C44,HD$9='2. Protocols'!$E44,HD$9='2. Protocols'!$G44)),1,0)*'4. Formulations'!$L44</f>
        <v>0</v>
      </c>
      <c r="HE45" s="38">
        <f>IF(AND(OR(ISBLANK(HE$9),HE$9=0)=FALSE,OR(HE$9='2. Protocols'!$C44,HE$9='2. Protocols'!$E44,HE$9='2. Protocols'!$G44)),1,0)*'4. Formulations'!$L44</f>
        <v>0</v>
      </c>
      <c r="HF45" s="38">
        <f>IF(AND(OR(ISBLANK(HF$9),HF$9=0)=FALSE,OR(HF$9='2. Protocols'!$C44,HF$9='2. Protocols'!$E44,HF$9='2. Protocols'!$G44)),1,0)*'4. Formulations'!$L44</f>
        <v>0</v>
      </c>
      <c r="HG45" s="38">
        <f>IF(AND(OR(ISBLANK(HG$9),HG$9=0)=FALSE,OR(HG$9='2. Protocols'!$C44,HG$9='2. Protocols'!$E44,HG$9='2. Protocols'!$G44)),1,0)*'4. Formulations'!$L44</f>
        <v>0</v>
      </c>
      <c r="HI45" s="38">
        <f>IF(AND(OR(ISBLANK(HI$9),HI$9=0)=FALSE,HI$9=$DK45),1,0)*'4. Formulations'!$M44</f>
        <v>0</v>
      </c>
      <c r="HJ45" s="38">
        <f>IF(AND(OR(ISBLANK(HJ$9),HJ$9=0)=FALSE,HJ$9=$DK45),1,0)*'4. Formulations'!$M44</f>
        <v>0</v>
      </c>
      <c r="HK45" s="38">
        <f>IF(AND(OR(ISBLANK(HK$9),HK$9=0)=FALSE,HK$9=$DK45),1,0)*'4. Formulations'!$M44</f>
        <v>0</v>
      </c>
      <c r="HL45" s="38">
        <f>IF(AND(OR(ISBLANK(HL$9),HL$9=0)=FALSE,HL$9=$DK45),1,0)*'4. Formulations'!$M44</f>
        <v>0</v>
      </c>
      <c r="HM45" s="38">
        <f>IF(AND(OR(ISBLANK(HM$9),HM$9=0)=FALSE,HM$9=$DK45),1,0)*'4. Formulations'!$M44</f>
        <v>0</v>
      </c>
      <c r="HN45" s="38">
        <f>IF(AND(OR(ISBLANK(HN$9),HN$9=0)=FALSE,HN$9=$DK45),1,0)*'4. Formulations'!$M44</f>
        <v>0</v>
      </c>
      <c r="HO45" s="38">
        <f>IF(AND(OR(ISBLANK(HO$9),HO$9=0)=FALSE,HO$9=$DK45),1,0)*'4. Formulations'!$M44</f>
        <v>0</v>
      </c>
      <c r="HP45" s="38">
        <f>IF(AND(OR(ISBLANK(HP$9),HP$9=0)=FALSE,HP$9=$DK45),1,0)*'4. Formulations'!$M44</f>
        <v>0</v>
      </c>
      <c r="HQ45" s="38">
        <f>IF(AND(OR(ISBLANK(HQ$9),HQ$9=0)=FALSE,HQ$9=$DK45),1,0)*'4. Formulations'!$M44</f>
        <v>0</v>
      </c>
      <c r="HR45" s="38">
        <f>IF(AND(OR(ISBLANK(HR$9),HR$9=0)=FALSE,HR$9=$DK45),1,0)*'4. Formulations'!$M44</f>
        <v>0</v>
      </c>
      <c r="HS45" s="38">
        <f>IF(AND(OR(ISBLANK(HS$9),HS$9=0)=FALSE,HS$9=$DK45),1,0)*'4. Formulations'!$M44</f>
        <v>0</v>
      </c>
      <c r="HT45" s="38">
        <f>IF(AND(OR(ISBLANK(HT$9),HT$9=0)=FALSE,HT$9=$DK45),1,0)*'4. Formulations'!$M44</f>
        <v>0</v>
      </c>
      <c r="HU45" s="38">
        <f>IF(AND(OR(ISBLANK(HU$9),HU$9=0)=FALSE,HU$9=$DK45),1,0)*'4. Formulations'!$M44</f>
        <v>0</v>
      </c>
      <c r="HW45" s="38">
        <f>IF(AND(OR(ISBLANK(HW$9),HW$9=0)=FALSE,SUM($HI45:$HU45)&gt;0,HW$9='2. Protocols'!$G44),1,0)*'4. Formulations'!$M44</f>
        <v>0</v>
      </c>
      <c r="HX45" s="38">
        <f>IF(AND(OR(ISBLANK(HX$9),HX$9=0)=FALSE,SUM($HI45:$HU45)&gt;0,HX$9='2. Protocols'!$G44),1,0)*'4. Formulations'!$M44</f>
        <v>0</v>
      </c>
      <c r="HY45" s="38">
        <f>IF(AND(OR(ISBLANK(HY$9),HY$9=0)=FALSE,SUM($HI45:$HU45)&gt;0,HY$9='2. Protocols'!$G44),1,0)*'4. Formulations'!$M44</f>
        <v>0</v>
      </c>
      <c r="HZ45" s="38">
        <f>IF(AND(OR(ISBLANK(HZ$9),HZ$9=0)=FALSE,SUM($HI45:$HU45)&gt;0,HZ$9='2. Protocols'!$G44),1,0)*'4. Formulations'!$M44</f>
        <v>0</v>
      </c>
      <c r="IA45" s="38">
        <f>IF(AND(OR(ISBLANK(IA$9),IA$9=0)=FALSE,SUM($HI45:$HU45)&gt;0,IA$9='2. Protocols'!$G44),1,0)*'4. Formulations'!$M44</f>
        <v>0</v>
      </c>
      <c r="IB45" s="38">
        <f>IF(AND(OR(ISBLANK(IB$9),IB$9=0)=FALSE,SUM($HI45:$HU45)&gt;0,IB$9='2. Protocols'!$G44),1,0)*'4. Formulations'!$M44</f>
        <v>0</v>
      </c>
      <c r="IC45" s="38">
        <f>IF(AND(OR(ISBLANK(IC$9),IC$9=0)=FALSE,SUM($HI45:$HU45)&gt;0,IC$9='2. Protocols'!$G44),1,0)*'4. Formulations'!$M44</f>
        <v>0</v>
      </c>
      <c r="ID45" s="38">
        <f>IF(AND(OR(ISBLANK(ID$9),ID$9=0)=FALSE,SUM($HI45:$HU45)&gt;0,ID$9='2. Protocols'!$G44),1,0)*'4. Formulations'!$M44</f>
        <v>0</v>
      </c>
      <c r="IE45" s="38">
        <f>IF(AND(OR(ISBLANK(IE$9),IE$9=0)=FALSE,SUM($HI45:$HU45)&gt;0,IE$9='2. Protocols'!$G44),1,0)*'4. Formulations'!$M44</f>
        <v>0</v>
      </c>
      <c r="IF45" s="38">
        <f>IF(AND(OR(ISBLANK(IF$9),IF$9=0)=FALSE,SUM($HI45:$HU45)&gt;0,IF$9='2. Protocols'!$G44),1,0)*'4. Formulations'!$M44</f>
        <v>0</v>
      </c>
      <c r="IG45" s="38">
        <f>IF(AND(OR(ISBLANK(IG$9),IG$9=0)=FALSE,SUM($HI45:$HU45)&gt;0,IG$9='2. Protocols'!$G44),1,0)*'4. Formulations'!$M44</f>
        <v>0</v>
      </c>
      <c r="IH45" s="38">
        <f>IF(AND(OR(ISBLANK(IH$9),IH$9=0)=FALSE,SUM($HI45:$HU45)&gt;0,IH$9='2. Protocols'!$G44),1,0)*'4. Formulations'!$M44</f>
        <v>0</v>
      </c>
      <c r="II45" s="38">
        <f>IF(AND(OR(ISBLANK(II$9),II$9=0)=FALSE,SUM($HI45:$HU45)&gt;0,II$9='2. Protocols'!$G44),1,0)*'4. Formulations'!$M44</f>
        <v>0</v>
      </c>
      <c r="IJ45" s="38">
        <f>IF(AND(OR(ISBLANK(IJ$9),IJ$9=0)=FALSE,SUM($HI45:$HU45)&gt;0,IJ$9='2. Protocols'!$G44),1,0)*'4. Formulations'!$M44</f>
        <v>0</v>
      </c>
      <c r="IK45" s="38">
        <f>IF(AND(OR(ISBLANK(IK$9),IK$9=0)=FALSE,SUM($HI45:$HU45)&gt;0,IK$9='2. Protocols'!$G44),1,0)*'4. Formulations'!$M44</f>
        <v>0</v>
      </c>
      <c r="IL45" s="38">
        <f>IF(AND(OR(ISBLANK(IL$9),IL$9=0)=FALSE,SUM($HI45:$HU45)&gt;0,IL$9='2. Protocols'!$G44),1,0)*'4. Formulations'!$M44</f>
        <v>0</v>
      </c>
      <c r="IM45" s="38">
        <f>IF(AND(OR(ISBLANK(IM$9),IM$9=0)=FALSE,SUM($HI45:$HU45)&gt;0,IM$9='2. Protocols'!$G44),1,0)*'4. Formulations'!$M44</f>
        <v>0</v>
      </c>
      <c r="IN45" s="38">
        <f>IF(AND(OR(ISBLANK(IN$9),IN$9=0)=FALSE,SUM($HI45:$HU45)&gt;0,IN$9='2. Protocols'!$G44),1,0)*'4. Formulations'!$M44</f>
        <v>0</v>
      </c>
      <c r="IO45" s="38">
        <f>IF(AND(OR(ISBLANK(IO$9),IO$9=0)=FALSE,SUM($HI45:$HU45)&gt;0,IO$9='2. Protocols'!$G44),1,0)*'4. Formulations'!$M44</f>
        <v>0</v>
      </c>
      <c r="IP45" s="38">
        <f>IF(AND(OR(ISBLANK(IP$9),IP$9=0)=FALSE,SUM($HI45:$HU45)&gt;0,IP$9='2. Protocols'!$G44),1,0)*'4. Formulations'!$M44</f>
        <v>0</v>
      </c>
      <c r="IQ45" s="38">
        <f>IF(AND(OR(ISBLANK(IQ$9),IQ$9=0)=FALSE,SUM($HI45:$HU45)&gt;0,IQ$9='2. Protocols'!$G44),1,0)*'4. Formulations'!$M44</f>
        <v>0</v>
      </c>
      <c r="IR45" s="38">
        <f>IF(AND(OR(ISBLANK(IR$9),IR$9=0)=FALSE,SUM($HI45:$HU45)&gt;0,IR$9='2. Protocols'!$G44),1,0)*'4. Formulations'!$M44</f>
        <v>0</v>
      </c>
      <c r="IT45" s="38">
        <f>IF(AND(OR(ISBLANK(IT$9),IT$9=0)=FALSE,IT$9=$DL45),1,0)*'4. Formulations'!$N44</f>
        <v>0</v>
      </c>
      <c r="IU45" s="38">
        <f>IF(AND(OR(ISBLANK(IU$9),IU$9=0)=FALSE,IU$9=$DL45),1,0)*'4. Formulations'!$N44</f>
        <v>0</v>
      </c>
      <c r="IV45" s="38">
        <f>IF(AND(OR(ISBLANK(IV$9),IV$9=0)=FALSE,IV$9=$DL45),1,0)*'4. Formulations'!$N44</f>
        <v>0</v>
      </c>
      <c r="IW45" s="38">
        <f>IF(AND(OR(ISBLANK(IW$9),IW$9=0)=FALSE,IW$9=$DL45),1,0)*'4. Formulations'!$N44</f>
        <v>0</v>
      </c>
      <c r="IX45" s="38">
        <f>IF(AND(OR(ISBLANK(IX$9),IX$9=0)=FALSE,IX$9=$DL45),1,0)*'4. Formulations'!$N44</f>
        <v>0</v>
      </c>
      <c r="IY45" s="38">
        <f>IF(AND(OR(ISBLANK(IY$9),IY$9=0)=FALSE,IY$9=$DL45),1,0)*'4. Formulations'!$N44</f>
        <v>0</v>
      </c>
      <c r="IZ45" s="38">
        <f>IF(AND(OR(ISBLANK(IZ$9),IZ$9=0)=FALSE,IZ$9=$DL45),1,0)*'4. Formulations'!$N44</f>
        <v>0</v>
      </c>
      <c r="JA45" s="38">
        <f>IF(AND(OR(ISBLANK(JA$9),JA$9=0)=FALSE,JA$9=$DL45),1,0)*'4. Formulations'!$N44</f>
        <v>0</v>
      </c>
      <c r="JB45" s="38">
        <f>IF(AND(OR(ISBLANK(JB$9),JB$9=0)=FALSE,JB$9=$DL45),1,0)*'4. Formulations'!$N44</f>
        <v>0</v>
      </c>
      <c r="JC45" s="38">
        <f>IF(AND(OR(ISBLANK(JC$9),JC$9=0)=FALSE,JC$9=$DL45),1,0)*'4. Formulations'!$N44</f>
        <v>0</v>
      </c>
      <c r="JD45" s="38">
        <f>IF(AND(OR(ISBLANK(JD$9),JD$9=0)=FALSE,JD$9=$DL45),1,0)*'4. Formulations'!$N44</f>
        <v>0</v>
      </c>
      <c r="JE45" s="38">
        <f>IF(AND(OR(ISBLANK(JE$9),JE$9=0)=FALSE,JE$9=$DL45),1,0)*'4. Formulations'!$N44</f>
        <v>0</v>
      </c>
      <c r="JF45" s="38">
        <f>IF(AND(OR(ISBLANK(JF$9),JF$9=0)=FALSE,JF$9=$DL45),1,0)*'4. Formulations'!$N44</f>
        <v>0</v>
      </c>
      <c r="JG45" s="38">
        <f>IF(AND(OR(ISBLANK(JG$9),JG$9=0)=FALSE,JG$9=$DL45),1,0)*'4. Formulations'!$N44</f>
        <v>0</v>
      </c>
      <c r="JH45" s="38">
        <f>IF(AND(OR(ISBLANK(JH$9),JH$9=0)=FALSE,JH$9=$DL45),1,0)*'4. Formulations'!$N44</f>
        <v>0</v>
      </c>
      <c r="JJ45" s="38">
        <f>IF(AND(OR(ISBLANK(JJ$9),JJ$9=0)=FALSE,OR(JJ$9='2. Protocols'!$C44,JJ$9='2. Protocols'!$E44,JJ$9='2. Protocols'!$G44)),1,0)*'4. Formulations'!$O44</f>
        <v>0</v>
      </c>
      <c r="JK45" s="38">
        <f>IF(AND(OR(ISBLANK(JK$9),JK$9=0)=FALSE,OR(JK$9='2. Protocols'!$C44,JK$9='2. Protocols'!$E44,JK$9='2. Protocols'!$G44)),1,0)*'4. Formulations'!$O44</f>
        <v>0</v>
      </c>
      <c r="JL45" s="38">
        <f>IF(AND(OR(ISBLANK(JL$9),JL$9=0)=FALSE,OR(JL$9='2. Protocols'!$C44,JL$9='2. Protocols'!$E44,JL$9='2. Protocols'!$G44)),1,0)*'4. Formulations'!$O44</f>
        <v>0</v>
      </c>
      <c r="JM45" s="38">
        <f>IF(AND(OR(ISBLANK(JM$9),JM$9=0)=FALSE,OR(JM$9='2. Protocols'!$C44,JM$9='2. Protocols'!$E44,JM$9='2. Protocols'!$G44)),1,0)*'4. Formulations'!$O44</f>
        <v>0</v>
      </c>
      <c r="JN45" s="38">
        <f>IF(AND(OR(ISBLANK(JN$9),JN$9=0)=FALSE,OR(JN$9='2. Protocols'!$C44,JN$9='2. Protocols'!$E44,JN$9='2. Protocols'!$G44)),1,0)*'4. Formulations'!$O44</f>
        <v>0</v>
      </c>
      <c r="JO45" s="38">
        <f>IF(AND(OR(ISBLANK(JO$9),JO$9=0)=FALSE,OR(JO$9='2. Protocols'!$C44,JO$9='2. Protocols'!$E44,JO$9='2. Protocols'!$G44)),1,0)*'4. Formulations'!$O44</f>
        <v>0</v>
      </c>
      <c r="JP45" s="38">
        <f>IF(AND(OR(ISBLANK(JP$9),JP$9=0)=FALSE,OR(JP$9='2. Protocols'!$C44,JP$9='2. Protocols'!$E44,JP$9='2. Protocols'!$G44)),1,0)*'4. Formulations'!$O44</f>
        <v>0</v>
      </c>
      <c r="JQ45" s="38">
        <f>IF(AND(OR(ISBLANK(JQ$9),JQ$9=0)=FALSE,OR(JQ$9='2. Protocols'!$C44,JQ$9='2. Protocols'!$E44,JQ$9='2. Protocols'!$G44)),1,0)*'4. Formulations'!$O44</f>
        <v>0</v>
      </c>
      <c r="JR45" s="38">
        <f>IF(AND(OR(ISBLANK(JR$9),JR$9=0)=FALSE,OR(JR$9='2. Protocols'!$C44,JR$9='2. Protocols'!$E44,JR$9='2. Protocols'!$G44)),1,0)*'4. Formulations'!$O44</f>
        <v>0</v>
      </c>
      <c r="JS45" s="38">
        <f>IF(AND(OR(ISBLANK(JS$9),JS$9=0)=FALSE,OR(JS$9='2. Protocols'!$C44,JS$9='2. Protocols'!$E44,JS$9='2. Protocols'!$G44)),1,0)*'4. Formulations'!$O44</f>
        <v>0</v>
      </c>
      <c r="JT45" s="38">
        <f>IF(AND(OR(ISBLANK(JT$9),JT$9=0)=FALSE,OR(JT$9='2. Protocols'!$C44,JT$9='2. Protocols'!$E44,JT$9='2. Protocols'!$G44)),1,0)*'4. Formulations'!$O44</f>
        <v>0</v>
      </c>
      <c r="JU45" s="38">
        <f>IF(AND(OR(ISBLANK(JU$9),JU$9=0)=FALSE,OR(JU$9='2. Protocols'!$C44,JU$9='2. Protocols'!$E44,JU$9='2. Protocols'!$G44)),1,0)*'4. Formulations'!$O44</f>
        <v>0</v>
      </c>
      <c r="JV45" s="38">
        <f>IF(AND(OR(ISBLANK(JV$9),JV$9=0)=FALSE,OR(JV$9='2. Protocols'!$C44,JV$9='2. Protocols'!$E44,JV$9='2. Protocols'!$G44)),1,0)*'4. Formulations'!$O44</f>
        <v>0</v>
      </c>
      <c r="JW45" s="38">
        <f>IF(AND(OR(ISBLANK(JW$9),JW$9=0)=FALSE,OR(JW$9='2. Protocols'!$C44,JW$9='2. Protocols'!$E44,JW$9='2. Protocols'!$G44)),1,0)*'4. Formulations'!$O44</f>
        <v>0</v>
      </c>
      <c r="JX45" s="38">
        <f>IF(AND(OR(ISBLANK(JX$9),JX$9=0)=FALSE,OR(JX$9='2. Protocols'!$C44,JX$9='2. Protocols'!$E44,JX$9='2. Protocols'!$G44)),1,0)*'4. Formulations'!$O44</f>
        <v>0</v>
      </c>
      <c r="JY45" s="38">
        <f>IF(AND(OR(ISBLANK(JY$9),JY$9=0)=FALSE,OR(JY$9='2. Protocols'!$C44,JY$9='2. Protocols'!$E44,JY$9='2. Protocols'!$G44)),1,0)*'4. Formulations'!$O44</f>
        <v>0</v>
      </c>
      <c r="JZ45" s="38">
        <f>IF(AND(OR(ISBLANK(JZ$9),JZ$9=0)=FALSE,OR(JZ$9='2. Protocols'!$C44,JZ$9='2. Protocols'!$E44,JZ$9='2. Protocols'!$G44)),1,0)*'4. Formulations'!$O44</f>
        <v>0</v>
      </c>
      <c r="KA45" s="38">
        <f>IF(AND(OR(ISBLANK(KA$9),KA$9=0)=FALSE,OR(KA$9='2. Protocols'!$C44,KA$9='2. Protocols'!$E44,KA$9='2. Protocols'!$G44)),1,0)*'4. Formulations'!$O44</f>
        <v>0</v>
      </c>
      <c r="KB45" s="38">
        <f>IF(AND(OR(ISBLANK(KB$9),KB$9=0)=FALSE,OR(KB$9='2. Protocols'!$C44,KB$9='2. Protocols'!$E44,KB$9='2. Protocols'!$G44)),1,0)*'4. Formulations'!$O44</f>
        <v>0</v>
      </c>
      <c r="KC45" s="38">
        <f>IF(AND(OR(ISBLANK(KC$9),KC$9=0)=FALSE,OR(KC$9='2. Protocols'!$C44,KC$9='2. Protocols'!$E44,KC$9='2. Protocols'!$G44)),1,0)*'4. Formulations'!$O44</f>
        <v>0</v>
      </c>
      <c r="KD45" s="38">
        <f>IF(AND(OR(ISBLANK(KD$9),KD$9=0)=FALSE,OR(KD$9='2. Protocols'!$C44,KD$9='2. Protocols'!$E44,KD$9='2. Protocols'!$G44)),1,0)*'4. Formulations'!$O44</f>
        <v>0</v>
      </c>
      <c r="KE45" s="38">
        <f>IF(AND(OR(ISBLANK(KE$9),KE$9=0)=FALSE,OR(KE$9='2. Protocols'!$C44,KE$9='2. Protocols'!$E44,KE$9='2. Protocols'!$G44)),1,0)*'4. Formulations'!$O44</f>
        <v>0</v>
      </c>
      <c r="KG45" s="38">
        <f>IF(AND(OR(ISBLANK(KG$9),KG$9=0)=FALSE,KG$9=$DK45),1,0)*'4. Formulations'!$P44</f>
        <v>0</v>
      </c>
      <c r="KH45" s="38">
        <f>IF(AND(OR(ISBLANK(KH$9),KH$9=0)=FALSE,KH$9=$DK45),1,0)*'4. Formulations'!$P44</f>
        <v>0</v>
      </c>
      <c r="KI45" s="38">
        <f>IF(AND(OR(ISBLANK(KI$9),KI$9=0)=FALSE,KI$9=$DK45),1,0)*'4. Formulations'!$P44</f>
        <v>0</v>
      </c>
      <c r="KJ45" s="38">
        <f>IF(AND(OR(ISBLANK(KJ$9),KJ$9=0)=FALSE,KJ$9=$DK45),1,0)*'4. Formulations'!$P44</f>
        <v>0</v>
      </c>
      <c r="KK45" s="38">
        <f>IF(AND(OR(ISBLANK(KK$9),KK$9=0)=FALSE,KK$9=$DK45),1,0)*'4. Formulations'!$P44</f>
        <v>0</v>
      </c>
      <c r="KL45" s="38">
        <f>IF(AND(OR(ISBLANK(KL$9),KL$9=0)=FALSE,KL$9=$DK45),1,0)*'4. Formulations'!$P44</f>
        <v>0</v>
      </c>
      <c r="KM45" s="38">
        <f>IF(AND(OR(ISBLANK(KM$9),KM$9=0)=FALSE,KM$9=$DK45),1,0)*'4. Formulations'!$P44</f>
        <v>0</v>
      </c>
      <c r="KN45" s="38">
        <f>IF(AND(OR(ISBLANK(KN$9),KN$9=0)=FALSE,KN$9=$DK45),1,0)*'4. Formulations'!$P44</f>
        <v>0</v>
      </c>
      <c r="KO45" s="38">
        <f>IF(AND(OR(ISBLANK(KO$9),KO$9=0)=FALSE,KO$9=$DK45),1,0)*'4. Formulations'!$P44</f>
        <v>0</v>
      </c>
      <c r="KP45" s="38">
        <f>IF(AND(OR(ISBLANK(KP$9),KP$9=0)=FALSE,KP$9=$DK45),1,0)*'4. Formulations'!$P44</f>
        <v>0</v>
      </c>
      <c r="KQ45" s="38">
        <f>IF(AND(OR(ISBLANK(KQ$9),KQ$9=0)=FALSE,KQ$9=$DK45),1,0)*'4. Formulations'!$P44</f>
        <v>0</v>
      </c>
      <c r="KR45" s="38">
        <f>IF(AND(OR(ISBLANK(KR$9),KR$9=0)=FALSE,KR$9=$DK45),1,0)*'4. Formulations'!$P44</f>
        <v>0</v>
      </c>
      <c r="KS45" s="38">
        <f>IF(AND(OR(ISBLANK(KS$9),KS$9=0)=FALSE,KS$9=$DK45),1,0)*'4. Formulations'!$P44</f>
        <v>0</v>
      </c>
      <c r="KU45" s="38">
        <f>IF(AND(OR(ISBLANK(KU$9),KU$9=0)=FALSE,SUM($KG45:$KS45)&gt;0,KU$9='2. Protocols'!$G44),1,0)*'4. Formulations'!$P44</f>
        <v>0</v>
      </c>
      <c r="KV45" s="38">
        <f>IF(AND(OR(ISBLANK(KV$9),KV$9=0)=FALSE,SUM($KG45:$KS45)&gt;0,KV$9='2. Protocols'!$G44),1,0)*'4. Formulations'!$P44</f>
        <v>0</v>
      </c>
      <c r="KW45" s="38">
        <f>IF(AND(OR(ISBLANK(KW$9),KW$9=0)=FALSE,SUM($KG45:$KS45)&gt;0,KW$9='2. Protocols'!$G44),1,0)*'4. Formulations'!$P44</f>
        <v>0</v>
      </c>
      <c r="KX45" s="38">
        <f>IF(AND(OR(ISBLANK(KX$9),KX$9=0)=FALSE,SUM($KG45:$KS45)&gt;0,KX$9='2. Protocols'!$G44),1,0)*'4. Formulations'!$P44</f>
        <v>0</v>
      </c>
      <c r="KY45" s="38">
        <f>IF(AND(OR(ISBLANK(KY$9),KY$9=0)=FALSE,SUM($KG45:$KS45)&gt;0,KY$9='2. Protocols'!$G44),1,0)*'4. Formulations'!$P44</f>
        <v>0</v>
      </c>
      <c r="KZ45" s="38">
        <f>IF(AND(OR(ISBLANK(KZ$9),KZ$9=0)=FALSE,SUM($KG45:$KS45)&gt;0,KZ$9='2. Protocols'!$G44),1,0)*'4. Formulations'!$P44</f>
        <v>0</v>
      </c>
      <c r="LA45" s="38">
        <f>IF(AND(OR(ISBLANK(LA$9),LA$9=0)=FALSE,SUM($KG45:$KS45)&gt;0,LA$9='2. Protocols'!$G44),1,0)*'4. Formulations'!$P44</f>
        <v>0</v>
      </c>
      <c r="LB45" s="38">
        <f>IF(AND(OR(ISBLANK(LB$9),LB$9=0)=FALSE,SUM($KG45:$KS45)&gt;0,LB$9='2. Protocols'!$G44),1,0)*'4. Formulations'!$P44</f>
        <v>0</v>
      </c>
      <c r="LC45" s="38">
        <f>IF(AND(OR(ISBLANK(LC$9),LC$9=0)=FALSE,SUM($KG45:$KS45)&gt;0,LC$9='2. Protocols'!$G44),1,0)*'4. Formulations'!$P44</f>
        <v>0</v>
      </c>
      <c r="LD45" s="38">
        <f>IF(AND(OR(ISBLANK(LD$9),LD$9=0)=FALSE,SUM($KG45:$KS45)&gt;0,LD$9='2. Protocols'!$G44),1,0)*'4. Formulations'!$P44</f>
        <v>0</v>
      </c>
      <c r="LE45" s="38">
        <f>IF(AND(OR(ISBLANK(LE$9),LE$9=0)=FALSE,SUM($KG45:$KS45)&gt;0,LE$9='2. Protocols'!$G44),1,0)*'4. Formulations'!$P44</f>
        <v>0</v>
      </c>
      <c r="LF45" s="38">
        <f>IF(AND(OR(ISBLANK(LF$9),LF$9=0)=FALSE,SUM($KG45:$KS45)&gt;0,LF$9='2. Protocols'!$G44),1,0)*'4. Formulations'!$P44</f>
        <v>0</v>
      </c>
      <c r="LG45" s="38">
        <f>IF(AND(OR(ISBLANK(LG$9),LG$9=0)=FALSE,SUM($KG45:$KS45)&gt;0,LG$9='2. Protocols'!$G44),1,0)*'4. Formulations'!$P44</f>
        <v>0</v>
      </c>
      <c r="LH45" s="38">
        <f>IF(AND(OR(ISBLANK(LH$9),LH$9=0)=FALSE,SUM($KG45:$KS45)&gt;0,LH$9='2. Protocols'!$G44),1,0)*'4. Formulations'!$P44</f>
        <v>0</v>
      </c>
      <c r="LI45" s="38">
        <f>IF(AND(OR(ISBLANK(LI$9),LI$9=0)=FALSE,SUM($KG45:$KS45)&gt;0,LI$9='2. Protocols'!$G44),1,0)*'4. Formulations'!$P44</f>
        <v>0</v>
      </c>
      <c r="LJ45" s="38">
        <f>IF(AND(OR(ISBLANK(LJ$9),LJ$9=0)=FALSE,SUM($KG45:$KS45)&gt;0,LJ$9='2. Protocols'!$G44),1,0)*'4. Formulations'!$P44</f>
        <v>0</v>
      </c>
      <c r="LK45" s="38">
        <f>IF(AND(OR(ISBLANK(LK$9),LK$9=0)=FALSE,SUM($KG45:$KS45)&gt;0,LK$9='2. Protocols'!$G44),1,0)*'4. Formulations'!$P44</f>
        <v>0</v>
      </c>
      <c r="LL45" s="38">
        <f>IF(AND(OR(ISBLANK(LL$9),LL$9=0)=FALSE,SUM($KG45:$KS45)&gt;0,LL$9='2. Protocols'!$G44),1,0)*'4. Formulations'!$P44</f>
        <v>0</v>
      </c>
      <c r="LM45" s="38">
        <f>IF(AND(OR(ISBLANK(LM$9),LM$9=0)=FALSE,SUM($KG45:$KS45)&gt;0,LM$9='2. Protocols'!$G44),1,0)*'4. Formulations'!$P44</f>
        <v>0</v>
      </c>
      <c r="LN45" s="38">
        <f>IF(AND(OR(ISBLANK(LN$9),LN$9=0)=FALSE,SUM($KG45:$KS45)&gt;0,LN$9='2. Protocols'!$G44),1,0)*'4. Formulations'!$P44</f>
        <v>0</v>
      </c>
      <c r="LO45" s="38">
        <f>IF(AND(OR(ISBLANK(LO$9),LO$9=0)=FALSE,SUM($KG45:$KS45)&gt;0,LO$9='2. Protocols'!$G44),1,0)*'4. Formulations'!$P44</f>
        <v>0</v>
      </c>
      <c r="LP45" s="38">
        <f>IF(AND(OR(ISBLANK(LP$9),LP$9=0)=FALSE,SUM($KG45:$KS45)&gt;0,LP$9='2. Protocols'!$G44),1,0)*'4. Formulations'!$P44</f>
        <v>0</v>
      </c>
      <c r="LR45" s="38">
        <f>IF(AND(OR(ISBLANK(LR$9),LR$9=0)=FALSE,LR$9=$DL45),1,0)*'4. Formulations'!$Q44</f>
        <v>0</v>
      </c>
      <c r="LS45" s="38">
        <f>IF(AND(OR(ISBLANK(LS$9),LS$9=0)=FALSE,LS$9=$DL45),1,0)*'4. Formulations'!$Q44</f>
        <v>0</v>
      </c>
      <c r="LT45" s="38">
        <f>IF(AND(OR(ISBLANK(LT$9),LT$9=0)=FALSE,LT$9=$DL45),1,0)*'4. Formulations'!$Q44</f>
        <v>0</v>
      </c>
      <c r="LU45" s="38">
        <f>IF(AND(OR(ISBLANK(LU$9),LU$9=0)=FALSE,LU$9=$DL45),1,0)*'4. Formulations'!$Q44</f>
        <v>0</v>
      </c>
      <c r="LV45" s="38">
        <f>IF(AND(OR(ISBLANK(LV$9),LV$9=0)=FALSE,LV$9=$DL45),1,0)*'4. Formulations'!$Q44</f>
        <v>0</v>
      </c>
      <c r="LW45" s="38">
        <f>IF(AND(OR(ISBLANK(LW$9),LW$9=0)=FALSE,LW$9=$DL45),1,0)*'4. Formulations'!$Q44</f>
        <v>0</v>
      </c>
      <c r="LX45" s="38">
        <f>IF(AND(OR(ISBLANK(LX$9),LX$9=0)=FALSE,LX$9=$DL45),1,0)*'4. Formulations'!$Q44</f>
        <v>0</v>
      </c>
      <c r="LY45" s="38">
        <f>IF(AND(OR(ISBLANK(LY$9),LY$9=0)=FALSE,LY$9=$DL45),1,0)*'4. Formulations'!$Q44</f>
        <v>0</v>
      </c>
      <c r="LZ45" s="38">
        <f>IF(AND(OR(ISBLANK(LZ$9),LZ$9=0)=FALSE,LZ$9=$DL45),1,0)*'4. Formulations'!$Q44</f>
        <v>0</v>
      </c>
      <c r="MA45" s="38">
        <f>IF(AND(OR(ISBLANK(MA$9),MA$9=0)=FALSE,MA$9=$DL45),1,0)*'4. Formulations'!$Q44</f>
        <v>0</v>
      </c>
      <c r="MB45" s="38">
        <f>IF(AND(OR(ISBLANK(MB$9),MB$9=0)=FALSE,MB$9=$DL45),1,0)*'4. Formulations'!$Q44</f>
        <v>0</v>
      </c>
      <c r="MC45" s="38">
        <f>IF(AND(OR(ISBLANK(MC$9),MC$9=0)=FALSE,MC$9=$DL45),1,0)*'4. Formulations'!$Q44</f>
        <v>0</v>
      </c>
      <c r="MD45" s="38">
        <f>IF(AND(OR(ISBLANK(MD$9),MD$9=0)=FALSE,MD$9=$DL45),1,0)*'4. Formulations'!$Q44</f>
        <v>0</v>
      </c>
      <c r="ME45" s="38">
        <f>IF(AND(OR(ISBLANK(ME$9),ME$9=0)=FALSE,ME$9=$DL45),1,0)*'4. Formulations'!$Q44</f>
        <v>0</v>
      </c>
      <c r="MF45" s="38">
        <f>IF(AND(OR(ISBLANK(MF$9),MF$9=0)=FALSE,MF$9=$DL45),1,0)*'4. Formulations'!$Q44</f>
        <v>0</v>
      </c>
    </row>
    <row r="46" spans="2:344" x14ac:dyDescent="0.3">
      <c r="B46" s="2"/>
      <c r="C46" s="129" t="str">
        <f>IF('2. Protocols'!C45&amp;"+"&amp;'2. Protocols'!E45&amp;"+"&amp;'2. Protocols'!G45="++","",'2. Protocols'!C45&amp;"+"&amp;'2. Protocols'!E45&amp;"+"&amp;'2. Protocols'!G45)</f>
        <v/>
      </c>
      <c r="D46" s="18"/>
      <c r="F46" s="114" t="str">
        <f>IFERROR('2. Protocols'!J45*'1. General Inputs'!$L$6,"")</f>
        <v/>
      </c>
      <c r="G46" s="114" t="str">
        <f>IFERROR(MAX(F46*(1+'1. General Inputs'!$BA$16+HLOOKUP(G$7,'1. General Inputs'!$BC$10:$BE$12,ROWS('1. General Inputs'!$BA$10:$BA$12),0))+(G$76*(CHOOSE(G$7,'2. Protocols'!$O45,'2. Protocols'!$P45,'2. Protocols'!$Q45))+'3. ARV Substitutions'!L68),0),"")</f>
        <v/>
      </c>
      <c r="H46" s="114" t="str">
        <f>IFERROR(MAX(G46*(1+'1. General Inputs'!$BA$16+HLOOKUP(H$7,'1. General Inputs'!$BC$10:$BE$12,ROWS('1. General Inputs'!$BA$10:$BA$12),0))+(H$76*(CHOOSE(H$7,'2. Protocols'!$O45,'2. Protocols'!$P45,'2. Protocols'!$Q45))+'3. ARV Substitutions'!M68),0),"")</f>
        <v/>
      </c>
      <c r="I46" s="114" t="str">
        <f>IFERROR(MAX(H46*(1+'1. General Inputs'!$BA$16+HLOOKUP(I$7,'1. General Inputs'!$BC$10:$BE$12,ROWS('1. General Inputs'!$BA$10:$BA$12),0))+(I$76*(CHOOSE(I$7,'2. Protocols'!$O45,'2. Protocols'!$P45,'2. Protocols'!$Q45))+'3. ARV Substitutions'!N68),0),"")</f>
        <v/>
      </c>
      <c r="J46" s="114" t="str">
        <f>IFERROR(MAX(I46*(1+'1. General Inputs'!$BA$16+HLOOKUP(J$7,'1. General Inputs'!$BC$10:$BE$12,ROWS('1. General Inputs'!$BA$10:$BA$12),0))+(J$76*(CHOOSE(J$7,'2. Protocols'!$O45,'2. Protocols'!$P45,'2. Protocols'!$Q45))+'3. ARV Substitutions'!O68),0),"")</f>
        <v/>
      </c>
      <c r="K46" s="114" t="str">
        <f>IFERROR(MAX(J46*(1+'1. General Inputs'!$BA$16+HLOOKUP(K$7,'1. General Inputs'!$BC$10:$BE$12,ROWS('1. General Inputs'!$BA$10:$BA$12),0))+(K$76*(CHOOSE(K$7,'2. Protocols'!$O45,'2. Protocols'!$P45,'2. Protocols'!$Q45))+'3. ARV Substitutions'!P68),0),"")</f>
        <v/>
      </c>
      <c r="L46" s="114" t="str">
        <f>IFERROR(MAX(K46*(1+'1. General Inputs'!$BA$16+HLOOKUP(L$7,'1. General Inputs'!$BC$10:$BE$12,ROWS('1. General Inputs'!$BA$10:$BA$12),0))+(L$76*(CHOOSE(L$7,'2. Protocols'!$O45,'2. Protocols'!$P45,'2. Protocols'!$Q45))+'3. ARV Substitutions'!Q68),0),"")</f>
        <v/>
      </c>
      <c r="M46" s="114" t="str">
        <f>IFERROR(MAX(L46*(1+'1. General Inputs'!$BA$16+HLOOKUP(M$7,'1. General Inputs'!$BC$10:$BE$12,ROWS('1. General Inputs'!$BA$10:$BA$12),0))+(M$76*(CHOOSE(M$7,'2. Protocols'!$O45,'2. Protocols'!$P45,'2. Protocols'!$Q45))+'3. ARV Substitutions'!R68),0),"")</f>
        <v/>
      </c>
      <c r="N46" s="114" t="str">
        <f>IFERROR(MAX(M46*(1+'1. General Inputs'!$BA$16+HLOOKUP(N$7,'1. General Inputs'!$BC$10:$BE$12,ROWS('1. General Inputs'!$BA$10:$BA$12),0))+(N$76*(CHOOSE(N$7,'2. Protocols'!$O45,'2. Protocols'!$P45,'2. Protocols'!$Q45))+'3. ARV Substitutions'!S68),0),"")</f>
        <v/>
      </c>
      <c r="O46" s="114" t="str">
        <f>IFERROR(MAX(N46*(1+'1. General Inputs'!$BA$16+HLOOKUP(O$7,'1. General Inputs'!$BC$10:$BE$12,ROWS('1. General Inputs'!$BA$10:$BA$12),0))+(O$76*(CHOOSE(O$7,'2. Protocols'!$O45,'2. Protocols'!$P45,'2. Protocols'!$Q45))+'3. ARV Substitutions'!T68),0),"")</f>
        <v/>
      </c>
      <c r="P46" s="114" t="str">
        <f>IFERROR(MAX(O46*(1+'1. General Inputs'!$BA$16+HLOOKUP(P$7,'1. General Inputs'!$BC$10:$BE$12,ROWS('1. General Inputs'!$BA$10:$BA$12),0))+(P$76*(CHOOSE(P$7,'2. Protocols'!$O45,'2. Protocols'!$P45,'2. Protocols'!$Q45))+'3. ARV Substitutions'!U68),0),"")</f>
        <v/>
      </c>
      <c r="Q46" s="114" t="str">
        <f>IFERROR(MAX(P46*(1+'1. General Inputs'!$BA$16+HLOOKUP(Q$7,'1. General Inputs'!$BC$10:$BE$12,ROWS('1. General Inputs'!$BA$10:$BA$12),0))+(Q$76*(CHOOSE(Q$7,'2. Protocols'!$O45,'2. Protocols'!$P45,'2. Protocols'!$Q45))+'3. ARV Substitutions'!V68),0),"")</f>
        <v/>
      </c>
      <c r="R46" s="114" t="str">
        <f>IFERROR(MAX(Q46*(1+'1. General Inputs'!$BA$16+HLOOKUP(R$7,'1. General Inputs'!$BC$10:$BE$12,ROWS('1. General Inputs'!$BA$10:$BA$12),0))+(R$76*(CHOOSE(R$7,'2. Protocols'!$O45,'2. Protocols'!$P45,'2. Protocols'!$Q45))+'3. ARV Substitutions'!W68),0),"")</f>
        <v/>
      </c>
      <c r="S46" s="114" t="str">
        <f>IFERROR(MAX(R46*(1+'1. General Inputs'!$BA$16+HLOOKUP(S$7,'1. General Inputs'!$BC$10:$BE$12,ROWS('1. General Inputs'!$BA$10:$BA$12),0))+(S$76*(CHOOSE(S$7,'2. Protocols'!$O45,'2. Protocols'!$P45,'2. Protocols'!$Q45))+'3. ARV Substitutions'!X68),0),"")</f>
        <v/>
      </c>
      <c r="T46" s="114" t="str">
        <f>IFERROR(MAX(S46*(1+'1. General Inputs'!$BA$16+HLOOKUP(T$7,'1. General Inputs'!$BC$10:$BE$12,ROWS('1. General Inputs'!$BA$10:$BA$12),0))+(T$76*(CHOOSE(T$7,'2. Protocols'!$O45,'2. Protocols'!$P45,'2. Protocols'!$Q45))+'3. ARV Substitutions'!Y68),0),"")</f>
        <v/>
      </c>
      <c r="U46" s="114" t="str">
        <f>IFERROR(MAX(T46*(1+'1. General Inputs'!$BA$16+HLOOKUP(U$7,'1. General Inputs'!$BC$10:$BE$12,ROWS('1. General Inputs'!$BA$10:$BA$12),0))+(U$76*(CHOOSE(U$7,'2. Protocols'!$O45,'2. Protocols'!$P45,'2. Protocols'!$Q45))+'3. ARV Substitutions'!Z68),0),"")</f>
        <v/>
      </c>
      <c r="V46" s="114" t="str">
        <f>IFERROR(MAX(U46*(1+'1. General Inputs'!$BA$16+HLOOKUP(V$7,'1. General Inputs'!$BC$10:$BE$12,ROWS('1. General Inputs'!$BA$10:$BA$12),0))+(V$76*(CHOOSE(V$7,'2. Protocols'!$O45,'2. Protocols'!$P45,'2. Protocols'!$Q45))+'3. ARV Substitutions'!AA68),0),"")</f>
        <v/>
      </c>
      <c r="W46" s="114" t="str">
        <f>IFERROR(MAX(V46*(1+'1. General Inputs'!$BA$16+HLOOKUP(W$7,'1. General Inputs'!$BC$10:$BE$12,ROWS('1. General Inputs'!$BA$10:$BA$12),0))+(W$76*(CHOOSE(W$7,'2. Protocols'!$O45,'2. Protocols'!$P45,'2. Protocols'!$Q45))+'3. ARV Substitutions'!AB68),0),"")</f>
        <v/>
      </c>
      <c r="X46" s="114" t="str">
        <f>IFERROR(MAX(W46*(1+'1. General Inputs'!$BA$16+HLOOKUP(X$7,'1. General Inputs'!$BC$10:$BE$12,ROWS('1. General Inputs'!$BA$10:$BA$12),0))+(X$76*(CHOOSE(X$7,'2. Protocols'!$O45,'2. Protocols'!$P45,'2. Protocols'!$Q45))+'3. ARV Substitutions'!AC68),0),"")</f>
        <v/>
      </c>
      <c r="Y46" s="114" t="str">
        <f>IFERROR(MAX(X46*(1+'1. General Inputs'!$BA$16+HLOOKUP(Y$7,'1. General Inputs'!$BC$10:$BE$12,ROWS('1. General Inputs'!$BA$10:$BA$12),0))+(Y$76*(CHOOSE(Y$7,'2. Protocols'!$O45,'2. Protocols'!$P45,'2. Protocols'!$Q45))+'3. ARV Substitutions'!AD68),0),"")</f>
        <v/>
      </c>
      <c r="Z46" s="114" t="str">
        <f>IFERROR(MAX(Y46*(1+'1. General Inputs'!$BA$16+HLOOKUP(Z$7,'1. General Inputs'!$BC$10:$BE$12,ROWS('1. General Inputs'!$BA$10:$BA$12),0))+(Z$76*(CHOOSE(Z$7,'2. Protocols'!$O45,'2. Protocols'!$P45,'2. Protocols'!$Q45))+'3. ARV Substitutions'!AE68),0),"")</f>
        <v/>
      </c>
      <c r="AA46" s="114" t="str">
        <f>IFERROR(MAX(Z46*(1+'1. General Inputs'!$BA$16+HLOOKUP(AA$7,'1. General Inputs'!$BC$10:$BE$12,ROWS('1. General Inputs'!$BA$10:$BA$12),0))+(AA$76*(CHOOSE(AA$7,'2. Protocols'!$O45,'2. Protocols'!$P45,'2. Protocols'!$Q45))+'3. ARV Substitutions'!AF68),0),"")</f>
        <v/>
      </c>
      <c r="AB46" s="114" t="str">
        <f>IFERROR(MAX(AA46*(1+'1. General Inputs'!$BA$16+HLOOKUP(AB$7,'1. General Inputs'!$BC$10:$BE$12,ROWS('1. General Inputs'!$BA$10:$BA$12),0))+(AB$76*(CHOOSE(AB$7,'2. Protocols'!$O45,'2. Protocols'!$P45,'2. Protocols'!$Q45))+'3. ARV Substitutions'!AG68),0),"")</f>
        <v/>
      </c>
      <c r="AC46" s="114" t="str">
        <f>IFERROR(MAX(AB46*(1+'1. General Inputs'!$BA$16+HLOOKUP(AC$7,'1. General Inputs'!$BC$10:$BE$12,ROWS('1. General Inputs'!$BA$10:$BA$12),0))+(AC$76*(CHOOSE(AC$7,'2. Protocols'!$O45,'2. Protocols'!$P45,'2. Protocols'!$Q45))+'3. ARV Substitutions'!AH68),0),"")</f>
        <v/>
      </c>
      <c r="AD46" s="114" t="str">
        <f>IFERROR(MAX(AC46*(1+'1. General Inputs'!$BA$16+HLOOKUP(AD$7,'1. General Inputs'!$BC$10:$BE$12,ROWS('1. General Inputs'!$BA$10:$BA$12),0))+(AD$76*(CHOOSE(AD$7,'2. Protocols'!$O45,'2. Protocols'!$P45,'2. Protocols'!$Q45))+'3. ARV Substitutions'!AI68),0),"")</f>
        <v/>
      </c>
      <c r="AE46" s="114" t="str">
        <f>IFERROR(MAX(AD46*(1+'1. General Inputs'!$BA$16+HLOOKUP(AE$7,'1. General Inputs'!$BC$10:$BE$12,ROWS('1. General Inputs'!$BA$10:$BA$12),0))+(AE$76*(CHOOSE(AE$7,'2. Protocols'!$O45,'2. Protocols'!$P45,'2. Protocols'!$Q45))+'3. ARV Substitutions'!AJ68),0),"")</f>
        <v/>
      </c>
      <c r="AF46" s="114" t="str">
        <f>IFERROR(MAX(AE46*(1+'1. General Inputs'!$BA$16+HLOOKUP(AF$7,'1. General Inputs'!$BC$10:$BE$12,ROWS('1. General Inputs'!$BA$10:$BA$12),0))+(AF$76*(CHOOSE(AF$7,'2. Protocols'!$O45,'2. Protocols'!$P45,'2. Protocols'!$Q45))+'3. ARV Substitutions'!AK68),0),"")</f>
        <v/>
      </c>
      <c r="AG46" s="114" t="str">
        <f>IFERROR(MAX(AF46*(1+'1. General Inputs'!$BA$16+HLOOKUP(AG$7,'1. General Inputs'!$BC$10:$BE$12,ROWS('1. General Inputs'!$BA$10:$BA$12),0))+(AG$76*(CHOOSE(AG$7,'2. Protocols'!$O45,'2. Protocols'!$P45,'2. Protocols'!$Q45))+'3. ARV Substitutions'!AL68),0),"")</f>
        <v/>
      </c>
      <c r="AH46" s="114" t="str">
        <f>IFERROR(MAX(AG46*(1+'1. General Inputs'!$BA$16+HLOOKUP(AH$7,'1. General Inputs'!$BC$10:$BE$12,ROWS('1. General Inputs'!$BA$10:$BA$12),0))+(AH$76*(CHOOSE(AH$7,'2. Protocols'!$O45,'2. Protocols'!$P45,'2. Protocols'!$Q45))+'3. ARV Substitutions'!AM68),0),"")</f>
        <v/>
      </c>
      <c r="AI46" s="114" t="str">
        <f>IFERROR(MAX(AH46*(1+'1. General Inputs'!$BA$16+HLOOKUP(AI$7,'1. General Inputs'!$BC$10:$BE$12,ROWS('1. General Inputs'!$BA$10:$BA$12),0))+(AI$76*(CHOOSE(AI$7,'2. Protocols'!$O45,'2. Protocols'!$P45,'2. Protocols'!$Q45))+'3. ARV Substitutions'!AN68),0),"")</f>
        <v/>
      </c>
      <c r="AJ46" s="114" t="str">
        <f>IFERROR(MAX(AI46*(1+'1. General Inputs'!$BA$16+HLOOKUP(AJ$7,'1. General Inputs'!$BC$10:$BE$12,ROWS('1. General Inputs'!$BA$10:$BA$12),0))+(AJ$76*(CHOOSE(AJ$7,'2. Protocols'!$O45,'2. Protocols'!$P45,'2. Protocols'!$Q45))+'3. ARV Substitutions'!AO68),0),"")</f>
        <v/>
      </c>
      <c r="AK46" s="114" t="str">
        <f>IFERROR(MAX(AJ46*(1+'1. General Inputs'!$BA$16+HLOOKUP(AK$7,'1. General Inputs'!$BC$10:$BE$12,ROWS('1. General Inputs'!$BA$10:$BA$12),0))+(AK$76*(CHOOSE(AK$7,'2. Protocols'!$O45,'2. Protocols'!$P45,'2. Protocols'!$Q45))+'3. ARV Substitutions'!AP68),0),"")</f>
        <v/>
      </c>
      <c r="AL46" s="114" t="str">
        <f>IFERROR(MAX(AK46*(1+'1. General Inputs'!$BA$16+HLOOKUP(AL$7,'1. General Inputs'!$BC$10:$BE$12,ROWS('1. General Inputs'!$BA$10:$BA$12),0))+(AL$76*(CHOOSE(AL$7,'2. Protocols'!$O45,'2. Protocols'!$P45,'2. Protocols'!$Q45))+'3. ARV Substitutions'!AQ68),0),"")</f>
        <v/>
      </c>
      <c r="AM46" s="114" t="str">
        <f>IFERROR(MAX(AL46*(1+'1. General Inputs'!$BA$16+HLOOKUP(AM$7,'1. General Inputs'!$BC$10:$BE$12,ROWS('1. General Inputs'!$BA$10:$BA$12),0))+(AM$76*(CHOOSE(AM$7,'2. Protocols'!$O45,'2. Protocols'!$P45,'2. Protocols'!$Q45))+'3. ARV Substitutions'!AR68),0),"")</f>
        <v/>
      </c>
      <c r="AN46" s="114" t="str">
        <f>IFERROR(MAX(AM46*(1+'1. General Inputs'!$BA$16+HLOOKUP(AN$7,'1. General Inputs'!$BC$10:$BE$12,ROWS('1. General Inputs'!$BA$10:$BA$12),0))+(AN$76*(CHOOSE(AN$7,'2. Protocols'!$O45,'2. Protocols'!$P45,'2. Protocols'!$Q45))+'3. ARV Substitutions'!AS68),0),"")</f>
        <v/>
      </c>
      <c r="AO46" s="114" t="str">
        <f>IFERROR(MAX(AN46*(1+'1. General Inputs'!$BA$16+HLOOKUP(AO$7,'1. General Inputs'!$BC$10:$BE$12,ROWS('1. General Inputs'!$BA$10:$BA$12),0))+(AO$76*(CHOOSE(AO$7,'2. Protocols'!$O45,'2. Protocols'!$P45,'2. Protocols'!$Q45))+'3. ARV Substitutions'!AT68),0),"")</f>
        <v/>
      </c>
      <c r="AP46" s="114" t="str">
        <f>IFERROR(MAX(AO46*(1+'1. General Inputs'!$BA$16+HLOOKUP(AP$7,'1. General Inputs'!$BC$10:$BE$12,ROWS('1. General Inputs'!$BA$10:$BA$12),0))+(AP$76*(CHOOSE(AP$7,'2. Protocols'!$O45,'2. Protocols'!$P45,'2. Protocols'!$Q45))+'3. ARV Substitutions'!AU68),0),"")</f>
        <v/>
      </c>
      <c r="BZ46" s="88" t="e">
        <f t="shared" si="49"/>
        <v>#VALUE!</v>
      </c>
      <c r="CA46" s="88" t="e">
        <f t="shared" si="50"/>
        <v>#VALUE!</v>
      </c>
      <c r="CB46" s="88" t="e">
        <f t="shared" si="51"/>
        <v>#VALUE!</v>
      </c>
      <c r="CC46" s="88" t="e">
        <f t="shared" si="52"/>
        <v>#VALUE!</v>
      </c>
      <c r="CD46" s="88" t="e">
        <f t="shared" si="84"/>
        <v>#VALUE!</v>
      </c>
      <c r="CE46" s="88" t="e">
        <f t="shared" si="53"/>
        <v>#VALUE!</v>
      </c>
      <c r="CF46" s="88" t="e">
        <f t="shared" si="54"/>
        <v>#VALUE!</v>
      </c>
      <c r="CG46" s="88" t="e">
        <f t="shared" si="55"/>
        <v>#VALUE!</v>
      </c>
      <c r="CH46" s="88" t="e">
        <f t="shared" si="56"/>
        <v>#VALUE!</v>
      </c>
      <c r="CI46" s="88" t="e">
        <f t="shared" si="57"/>
        <v>#VALUE!</v>
      </c>
      <c r="CJ46" s="88" t="e">
        <f t="shared" si="58"/>
        <v>#VALUE!</v>
      </c>
      <c r="CK46" s="88" t="e">
        <f t="shared" si="59"/>
        <v>#VALUE!</v>
      </c>
      <c r="CL46" s="88" t="e">
        <f t="shared" si="60"/>
        <v>#VALUE!</v>
      </c>
      <c r="CM46" s="88" t="e">
        <f t="shared" si="61"/>
        <v>#VALUE!</v>
      </c>
      <c r="CN46" s="88" t="e">
        <f t="shared" si="62"/>
        <v>#VALUE!</v>
      </c>
      <c r="CO46" s="88" t="e">
        <f t="shared" si="63"/>
        <v>#VALUE!</v>
      </c>
      <c r="CP46" s="88" t="e">
        <f t="shared" si="64"/>
        <v>#VALUE!</v>
      </c>
      <c r="CQ46" s="88" t="e">
        <f t="shared" si="65"/>
        <v>#VALUE!</v>
      </c>
      <c r="CR46" s="88" t="e">
        <f t="shared" si="66"/>
        <v>#VALUE!</v>
      </c>
      <c r="CS46" s="88" t="e">
        <f t="shared" si="67"/>
        <v>#VALUE!</v>
      </c>
      <c r="CT46" s="88" t="e">
        <f t="shared" si="68"/>
        <v>#VALUE!</v>
      </c>
      <c r="CU46" s="88" t="e">
        <f t="shared" si="69"/>
        <v>#VALUE!</v>
      </c>
      <c r="CV46" s="88" t="e">
        <f t="shared" si="70"/>
        <v>#VALUE!</v>
      </c>
      <c r="CW46" s="88" t="e">
        <f t="shared" si="71"/>
        <v>#VALUE!</v>
      </c>
      <c r="CX46" s="88" t="e">
        <f t="shared" si="72"/>
        <v>#VALUE!</v>
      </c>
      <c r="CY46" s="88" t="e">
        <f t="shared" si="73"/>
        <v>#VALUE!</v>
      </c>
      <c r="CZ46" s="88" t="e">
        <f t="shared" si="74"/>
        <v>#VALUE!</v>
      </c>
      <c r="DA46" s="88" t="e">
        <f t="shared" si="75"/>
        <v>#VALUE!</v>
      </c>
      <c r="DB46" s="88" t="e">
        <f t="shared" si="76"/>
        <v>#VALUE!</v>
      </c>
      <c r="DC46" s="88" t="e">
        <f t="shared" si="77"/>
        <v>#VALUE!</v>
      </c>
      <c r="DD46" s="88" t="e">
        <f t="shared" si="78"/>
        <v>#VALUE!</v>
      </c>
      <c r="DE46" s="88" t="e">
        <f t="shared" si="79"/>
        <v>#VALUE!</v>
      </c>
      <c r="DF46" s="88" t="e">
        <f t="shared" si="80"/>
        <v>#VALUE!</v>
      </c>
      <c r="DG46" s="88" t="e">
        <f t="shared" si="81"/>
        <v>#VALUE!</v>
      </c>
      <c r="DH46" s="88" t="e">
        <f t="shared" si="82"/>
        <v>#VALUE!</v>
      </c>
      <c r="DI46" s="88" t="e">
        <f t="shared" si="83"/>
        <v>#VALUE!</v>
      </c>
      <c r="DK46" s="27" t="str">
        <f>CONCATENATE('2. Protocols'!C45, '2. Protocols'!D45, '2. Protocols'!E45)</f>
        <v>+</v>
      </c>
      <c r="DL46" s="27" t="str">
        <f>CONCATENATE('2. Protocols'!C45, '2. Protocols'!D45, '2. Protocols'!E45, '2. Protocols'!F45, '2. Protocols'!G45,)</f>
        <v>++</v>
      </c>
      <c r="DN46" s="38">
        <f>IF(AND(OR(ISBLANK(DN$9),DN$9=0)=FALSE,OR(DN$9='2. Protocols'!$C45,DN$9='2. Protocols'!$E45,DN$9='2. Protocols'!$G45)),1,0)*'4. Formulations'!$I45</f>
        <v>0</v>
      </c>
      <c r="DO46" s="38">
        <f>IF(AND(OR(ISBLANK(DO$9),DO$9=0)=FALSE,OR(DO$9='2. Protocols'!$C45,DO$9='2. Protocols'!$E45,DO$9='2. Protocols'!$G45)),1,0)*'4. Formulations'!$I45</f>
        <v>0</v>
      </c>
      <c r="DP46" s="38">
        <f>IF(AND(OR(ISBLANK(DP$9),DP$9=0)=FALSE,OR(DP$9='2. Protocols'!$C45,DP$9='2. Protocols'!$E45,DP$9='2. Protocols'!$G45)),1,0)*'4. Formulations'!$I45</f>
        <v>0</v>
      </c>
      <c r="DQ46" s="38">
        <f>IF(AND(OR(ISBLANK(DQ$9),DQ$9=0)=FALSE,OR(DQ$9='2. Protocols'!$C45,DQ$9='2. Protocols'!$E45,DQ$9='2. Protocols'!$G45)),1,0)*'4. Formulations'!$I45</f>
        <v>0</v>
      </c>
      <c r="DR46" s="38">
        <f>IF(AND(OR(ISBLANK(DR$9),DR$9=0)=FALSE,OR(DR$9='2. Protocols'!$C45,DR$9='2. Protocols'!$E45,DR$9='2. Protocols'!$G45)),1,0)*'4. Formulations'!$I45</f>
        <v>0</v>
      </c>
      <c r="DS46" s="38">
        <f>IF(AND(OR(ISBLANK(DS$9),DS$9=0)=FALSE,OR(DS$9='2. Protocols'!$C45,DS$9='2. Protocols'!$E45,DS$9='2. Protocols'!$G45)),1,0)*'4. Formulations'!$I45</f>
        <v>0</v>
      </c>
      <c r="DT46" s="38">
        <f>IF(AND(OR(ISBLANK(DT$9),DT$9=0)=FALSE,OR(DT$9='2. Protocols'!$C45,DT$9='2. Protocols'!$E45,DT$9='2. Protocols'!$G45)),1,0)*'4. Formulations'!$I45</f>
        <v>0</v>
      </c>
      <c r="DU46" s="38">
        <f>IF(AND(OR(ISBLANK(DU$9),DU$9=0)=FALSE,OR(DU$9='2. Protocols'!$C45,DU$9='2. Protocols'!$E45,DU$9='2. Protocols'!$G45)),1,0)*'4. Formulations'!$I45</f>
        <v>0</v>
      </c>
      <c r="DV46" s="38">
        <f>IF(AND(OR(ISBLANK(DV$9),DV$9=0)=FALSE,OR(DV$9='2. Protocols'!$C45,DV$9='2. Protocols'!$E45,DV$9='2. Protocols'!$G45)),1,0)*'4. Formulations'!$I45</f>
        <v>0</v>
      </c>
      <c r="DW46" s="38">
        <f>IF(AND(OR(ISBLANK(DW$9),DW$9=0)=FALSE,OR(DW$9='2. Protocols'!$C45,DW$9='2. Protocols'!$E45,DW$9='2. Protocols'!$G45)),1,0)*'4. Formulations'!$I45</f>
        <v>0</v>
      </c>
      <c r="DX46" s="38">
        <f>IF(AND(OR(ISBLANK(DX$9),DX$9=0)=FALSE,OR(DX$9='2. Protocols'!$C45,DX$9='2. Protocols'!$E45,DX$9='2. Protocols'!$G45)),1,0)*'4. Formulations'!$I45</f>
        <v>0</v>
      </c>
      <c r="DY46" s="38">
        <f>IF(AND(OR(ISBLANK(DY$9),DY$9=0)=FALSE,OR(DY$9='2. Protocols'!$C45,DY$9='2. Protocols'!$E45,DY$9='2. Protocols'!$G45)),1,0)*'4. Formulations'!$I45</f>
        <v>0</v>
      </c>
      <c r="DZ46" s="38">
        <f>IF(AND(OR(ISBLANK(DZ$9),DZ$9=0)=FALSE,OR(DZ$9='2. Protocols'!$C45,DZ$9='2. Protocols'!$E45,DZ$9='2. Protocols'!$G45)),1,0)*'4. Formulations'!$I45</f>
        <v>0</v>
      </c>
      <c r="EA46" s="38">
        <f>IF(AND(OR(ISBLANK(EA$9),EA$9=0)=FALSE,OR(EA$9='2. Protocols'!$C45,EA$9='2. Protocols'!$E45,EA$9='2. Protocols'!$G45)),1,0)*'4. Formulations'!$I45</f>
        <v>0</v>
      </c>
      <c r="EB46" s="38">
        <f>IF(AND(OR(ISBLANK(EB$9),EB$9=0)=FALSE,OR(EB$9='2. Protocols'!$C45,EB$9='2. Protocols'!$E45,EB$9='2. Protocols'!$G45)),1,0)*'4. Formulations'!$I45</f>
        <v>0</v>
      </c>
      <c r="EC46" s="38">
        <f>IF(AND(OR(ISBLANK(EC$9),EC$9=0)=FALSE,OR(EC$9='2. Protocols'!$C45,EC$9='2. Protocols'!$E45,EC$9='2. Protocols'!$G45)),1,0)*'4. Formulations'!$I45</f>
        <v>0</v>
      </c>
      <c r="ED46" s="38">
        <f>IF(AND(OR(ISBLANK(ED$9),ED$9=0)=FALSE,OR(ED$9='2. Protocols'!$C45,ED$9='2. Protocols'!$E45,ED$9='2. Protocols'!$G45)),1,0)*'4. Formulations'!$I45</f>
        <v>0</v>
      </c>
      <c r="EE46" s="38">
        <f>IF(AND(OR(ISBLANK(EE$9),EE$9=0)=FALSE,OR(EE$9='2. Protocols'!$C45,EE$9='2. Protocols'!$E45,EE$9='2. Protocols'!$G45)),1,0)*'4. Formulations'!$I45</f>
        <v>0</v>
      </c>
      <c r="EF46" s="38">
        <f>IF(AND(OR(ISBLANK(EF$9),EF$9=0)=FALSE,OR(EF$9='2. Protocols'!$C45,EF$9='2. Protocols'!$E45,EF$9='2. Protocols'!$G45)),1,0)*'4. Formulations'!$I45</f>
        <v>0</v>
      </c>
      <c r="EG46" s="38">
        <f>IF(AND(OR(ISBLANK(EG$9),EG$9=0)=FALSE,OR(EG$9='2. Protocols'!$C45,EG$9='2. Protocols'!$E45,EG$9='2. Protocols'!$G45)),1,0)*'4. Formulations'!$I45</f>
        <v>0</v>
      </c>
      <c r="EH46" s="38">
        <f>IF(AND(OR(ISBLANK(EH$9),EH$9=0)=FALSE,OR(EH$9='2. Protocols'!$C45,EH$9='2. Protocols'!$E45,EH$9='2. Protocols'!$G45)),1,0)*'4. Formulations'!$I45</f>
        <v>0</v>
      </c>
      <c r="EI46" s="38">
        <f>IF(AND(OR(ISBLANK(EI$9),EI$9=0)=FALSE,OR(EI$9='2. Protocols'!$C45,EI$9='2. Protocols'!$E45,EI$9='2. Protocols'!$G45)),1,0)*'4. Formulations'!$I45</f>
        <v>0</v>
      </c>
      <c r="EK46" s="38">
        <f>IF(AND(OR(ISBLANK(EK$9),EK$9=0)=FALSE,EK$9=$DK46),1,0)*'4. Formulations'!$J45</f>
        <v>0</v>
      </c>
      <c r="EL46" s="38">
        <f>IF(AND(OR(ISBLANK(EL$9),EL$9=0)=FALSE,EL$9=$DK46),1,0)*'4. Formulations'!$J45</f>
        <v>0</v>
      </c>
      <c r="EM46" s="38">
        <f>IF(AND(OR(ISBLANK(EM$9),EM$9=0)=FALSE,EM$9=$DK46),1,0)*'4. Formulations'!$J45</f>
        <v>0</v>
      </c>
      <c r="EN46" s="38">
        <f>IF(AND(OR(ISBLANK(EN$9),EN$9=0)=FALSE,EN$9=$DK46),1,0)*'4. Formulations'!$J45</f>
        <v>0</v>
      </c>
      <c r="EO46" s="38">
        <f>IF(AND(OR(ISBLANK(EO$9),EO$9=0)=FALSE,EO$9=$DK46),1,0)*'4. Formulations'!$J45</f>
        <v>0</v>
      </c>
      <c r="EP46" s="38">
        <f>IF(AND(OR(ISBLANK(EP$9),EP$9=0)=FALSE,EP$9=$DK46),1,0)*'4. Formulations'!$J45</f>
        <v>0</v>
      </c>
      <c r="EQ46" s="38">
        <f>IF(AND(OR(ISBLANK(EQ$9),EQ$9=0)=FALSE,EQ$9=$DK46),1,0)*'4. Formulations'!$J45</f>
        <v>0</v>
      </c>
      <c r="ER46" s="38">
        <f>IF(AND(OR(ISBLANK(ER$9),ER$9=0)=FALSE,ER$9=$DK46),1,0)*'4. Formulations'!$J45</f>
        <v>0</v>
      </c>
      <c r="ES46" s="38">
        <f>IF(AND(OR(ISBLANK(ES$9),ES$9=0)=FALSE,ES$9=$DK46),1,0)*'4. Formulations'!$J45</f>
        <v>0</v>
      </c>
      <c r="ET46" s="38">
        <f>IF(AND(OR(ISBLANK(ET$9),ET$9=0)=FALSE,ET$9=$DK46),1,0)*'4. Formulations'!$J45</f>
        <v>0</v>
      </c>
      <c r="EU46" s="38">
        <f>IF(AND(OR(ISBLANK(EU$9),EU$9=0)=FALSE,EU$9=$DK46),1,0)*'4. Formulations'!$J45</f>
        <v>0</v>
      </c>
      <c r="EV46" s="38">
        <f>IF(AND(OR(ISBLANK(EV$9),EV$9=0)=FALSE,EV$9=$DK46),1,0)*'4. Formulations'!$J45</f>
        <v>0</v>
      </c>
      <c r="EW46" s="38">
        <f>IF(AND(OR(ISBLANK(EW$9),EW$9=0)=FALSE,EW$9=$DK46),1,0)*'4. Formulations'!$J45</f>
        <v>0</v>
      </c>
      <c r="EY46" s="38">
        <f>IF(AND(OR(ISBLANK(EY$9),EY$9=0)=FALSE,SUM($EK46:$EW46)&gt;0,EY$9='2. Protocols'!$G45),1,0)*'4. Formulations'!$J45</f>
        <v>0</v>
      </c>
      <c r="EZ46" s="38">
        <f>IF(AND(OR(ISBLANK(EZ$9),EZ$9=0)=FALSE,SUM($EK46:$EW46)&gt;0,EZ$9='2. Protocols'!$G45),1,0)*'4. Formulations'!$J45</f>
        <v>0</v>
      </c>
      <c r="FA46" s="38">
        <f>IF(AND(OR(ISBLANK(FA$9),FA$9=0)=FALSE,SUM($EK46:$EW46)&gt;0,FA$9='2. Protocols'!$G45),1,0)*'4. Formulations'!$J45</f>
        <v>0</v>
      </c>
      <c r="FB46" s="38">
        <f>IF(AND(OR(ISBLANK(FB$9),FB$9=0)=FALSE,SUM($EK46:$EW46)&gt;0,FB$9='2. Protocols'!$G45),1,0)*'4. Formulations'!$J45</f>
        <v>0</v>
      </c>
      <c r="FC46" s="38">
        <f>IF(AND(OR(ISBLANK(FC$9),FC$9=0)=FALSE,SUM($EK46:$EW46)&gt;0,FC$9='2. Protocols'!$G45),1,0)*'4. Formulations'!$J45</f>
        <v>0</v>
      </c>
      <c r="FD46" s="38">
        <f>IF(AND(OR(ISBLANK(FD$9),FD$9=0)=FALSE,SUM($EK46:$EW46)&gt;0,FD$9='2. Protocols'!$G45),1,0)*'4. Formulations'!$J45</f>
        <v>0</v>
      </c>
      <c r="FE46" s="38">
        <f>IF(AND(OR(ISBLANK(FE$9),FE$9=0)=FALSE,SUM($EK46:$EW46)&gt;0,FE$9='2. Protocols'!$G45),1,0)*'4. Formulations'!$J45</f>
        <v>0</v>
      </c>
      <c r="FF46" s="38">
        <f>IF(AND(OR(ISBLANK(FF$9),FF$9=0)=FALSE,SUM($EK46:$EW46)&gt;0,FF$9='2. Protocols'!$G45),1,0)*'4. Formulations'!$J45</f>
        <v>0</v>
      </c>
      <c r="FG46" s="38">
        <f>IF(AND(OR(ISBLANK(FG$9),FG$9=0)=FALSE,SUM($EK46:$EW46)&gt;0,FG$9='2. Protocols'!$G45),1,0)*'4. Formulations'!$J45</f>
        <v>0</v>
      </c>
      <c r="FH46" s="38">
        <f>IF(AND(OR(ISBLANK(FH$9),FH$9=0)=FALSE,SUM($EK46:$EW46)&gt;0,FH$9='2. Protocols'!$G45),1,0)*'4. Formulations'!$J45</f>
        <v>0</v>
      </c>
      <c r="FI46" s="38">
        <f>IF(AND(OR(ISBLANK(FI$9),FI$9=0)=FALSE,SUM($EK46:$EW46)&gt;0,FI$9='2. Protocols'!$G45),1,0)*'4. Formulations'!$J45</f>
        <v>0</v>
      </c>
      <c r="FJ46" s="38">
        <f>IF(AND(OR(ISBLANK(FJ$9),FJ$9=0)=FALSE,SUM($EK46:$EW46)&gt;0,FJ$9='2. Protocols'!$G45),1,0)*'4. Formulations'!$J45</f>
        <v>0</v>
      </c>
      <c r="FK46" s="38">
        <f>IF(AND(OR(ISBLANK(FK$9),FK$9=0)=FALSE,SUM($EK46:$EW46)&gt;0,FK$9='2. Protocols'!$G45),1,0)*'4. Formulations'!$J45</f>
        <v>0</v>
      </c>
      <c r="FL46" s="38">
        <f>IF(AND(OR(ISBLANK(FL$9),FL$9=0)=FALSE,SUM($EK46:$EW46)&gt;0,FL$9='2. Protocols'!$G45),1,0)*'4. Formulations'!$J45</f>
        <v>0</v>
      </c>
      <c r="FM46" s="38">
        <f>IF(AND(OR(ISBLANK(FM$9),FM$9=0)=FALSE,SUM($EK46:$EW46)&gt;0,FM$9='2. Protocols'!$G45),1,0)*'4. Formulations'!$J45</f>
        <v>0</v>
      </c>
      <c r="FN46" s="38">
        <f>IF(AND(OR(ISBLANK(FN$9),FN$9=0)=FALSE,SUM($EK46:$EW46)&gt;0,FN$9='2. Protocols'!$G45),1,0)*'4. Formulations'!$J45</f>
        <v>0</v>
      </c>
      <c r="FO46" s="38">
        <f>IF(AND(OR(ISBLANK(FO$9),FO$9=0)=FALSE,SUM($EK46:$EW46)&gt;0,FO$9='2. Protocols'!$G45),1,0)*'4. Formulations'!$J45</f>
        <v>0</v>
      </c>
      <c r="FP46" s="38">
        <f>IF(AND(OR(ISBLANK(FP$9),FP$9=0)=FALSE,SUM($EK46:$EW46)&gt;0,FP$9='2. Protocols'!$G45),1,0)*'4. Formulations'!$J45</f>
        <v>0</v>
      </c>
      <c r="FQ46" s="38">
        <f>IF(AND(OR(ISBLANK(FQ$9),FQ$9=0)=FALSE,SUM($EK46:$EW46)&gt;0,FQ$9='2. Protocols'!$G45),1,0)*'4. Formulations'!$J45</f>
        <v>0</v>
      </c>
      <c r="FR46" s="38">
        <f>IF(AND(OR(ISBLANK(FR$9),FR$9=0)=FALSE,SUM($EK46:$EW46)&gt;0,FR$9='2. Protocols'!$G45),1,0)*'4. Formulations'!$J45</f>
        <v>0</v>
      </c>
      <c r="FS46" s="38">
        <f>IF(AND(OR(ISBLANK(FS$9),FS$9=0)=FALSE,SUM($EK46:$EW46)&gt;0,FS$9='2. Protocols'!$G45),1,0)*'4. Formulations'!$J45</f>
        <v>0</v>
      </c>
      <c r="FT46" s="38">
        <f>IF(AND(OR(ISBLANK(FT$9),FT$9=0)=FALSE,SUM($EK46:$EW46)&gt;0,FT$9='2. Protocols'!$G45),1,0)*'4. Formulations'!$J45</f>
        <v>0</v>
      </c>
      <c r="FV46" s="38">
        <f>IF(AND(OR(ISBLANK(EY$9),EY$9=0)=FALSE,FV$9=$DL46),1,0)*'4. Formulations'!$K45</f>
        <v>0</v>
      </c>
      <c r="FW46" s="38">
        <f>IF(AND(OR(ISBLANK(EZ$9),EZ$9=0)=FALSE,FW$9=$DL46),1,0)*'4. Formulations'!$K45</f>
        <v>0</v>
      </c>
      <c r="FX46" s="38">
        <f>IF(AND(OR(ISBLANK(FA$9),FA$9=0)=FALSE,FX$9=$DL46),1,0)*'4. Formulations'!$K45</f>
        <v>0</v>
      </c>
      <c r="FY46" s="38">
        <f>IF(AND(OR(ISBLANK(FB$9),FB$9=0)=FALSE,FY$9=$DL46),1,0)*'4. Formulations'!$K45</f>
        <v>0</v>
      </c>
      <c r="FZ46" s="38">
        <f>IF(AND(OR(ISBLANK(FC$9),FC$9=0)=FALSE,FZ$9=$DL46),1,0)*'4. Formulations'!$K45</f>
        <v>0</v>
      </c>
      <c r="GA46" s="38">
        <f>IF(AND(OR(ISBLANK(FD$9),FD$9=0)=FALSE,GA$9=$DL46),1,0)*'4. Formulations'!$K45</f>
        <v>0</v>
      </c>
      <c r="GB46" s="38">
        <f>IF(AND(OR(ISBLANK(FE$9),FE$9=0)=FALSE,GB$9=$DL46),1,0)*'4. Formulations'!$K45</f>
        <v>0</v>
      </c>
      <c r="GC46" s="38">
        <f>IF(AND(OR(ISBLANK(FF$9),FF$9=0)=FALSE,GC$9=$DL46),1,0)*'4. Formulations'!$K45</f>
        <v>0</v>
      </c>
      <c r="GD46" s="38">
        <f>IF(AND(OR(ISBLANK(FG$9),FG$9=0)=FALSE,GD$9=$DL46),1,0)*'4. Formulations'!$K45</f>
        <v>0</v>
      </c>
      <c r="GE46" s="38">
        <f>IF(AND(OR(ISBLANK(FH$9),FH$9=0)=FALSE,GE$9=$DL46),1,0)*'4. Formulations'!$K45</f>
        <v>0</v>
      </c>
      <c r="GF46" s="38">
        <f>IF(AND(OR(ISBLANK(FI$9),FI$9=0)=FALSE,GF$9=$DL46),1,0)*'4. Formulations'!$K45</f>
        <v>0</v>
      </c>
      <c r="GG46" s="38">
        <f>IF(AND(OR(ISBLANK(FJ$9),FJ$9=0)=FALSE,GG$9=$DL46),1,0)*'4. Formulations'!$K45</f>
        <v>0</v>
      </c>
      <c r="GH46" s="38">
        <f>IF(AND(OR(ISBLANK(FK$9),FK$9=0)=FALSE,GH$9=$DL46),1,0)*'4. Formulations'!$K45</f>
        <v>0</v>
      </c>
      <c r="GI46" s="38">
        <f>IF(AND(OR(ISBLANK(FL$9),FL$9=0)=FALSE,GI$9=$DL46),1,0)*'4. Formulations'!$K45</f>
        <v>0</v>
      </c>
      <c r="GJ46" s="38">
        <f>IF(AND(OR(ISBLANK(FM$9),FM$9=0)=FALSE,GJ$9=$DL46),1,0)*'4. Formulations'!$K45</f>
        <v>0</v>
      </c>
      <c r="GL46" s="38">
        <f>IF(AND(OR(ISBLANK(GL$9),GL$9=0)=FALSE,OR(GL$9='2. Protocols'!$C45,GL$9='2. Protocols'!$E45,GL$9='2. Protocols'!$G45)),1,0)*'4. Formulations'!$L45</f>
        <v>0</v>
      </c>
      <c r="GM46" s="38">
        <f>IF(AND(OR(ISBLANK(GM$9),GM$9=0)=FALSE,OR(GM$9='2. Protocols'!$C45,GM$9='2. Protocols'!$E45,GM$9='2. Protocols'!$G45)),1,0)*'4. Formulations'!$L45</f>
        <v>0</v>
      </c>
      <c r="GN46" s="38">
        <f>IF(AND(OR(ISBLANK(GN$9),GN$9=0)=FALSE,OR(GN$9='2. Protocols'!$C45,GN$9='2. Protocols'!$E45,GN$9='2. Protocols'!$G45)),1,0)*'4. Formulations'!$L45</f>
        <v>0</v>
      </c>
      <c r="GO46" s="38">
        <f>IF(AND(OR(ISBLANK(GO$9),GO$9=0)=FALSE,OR(GO$9='2. Protocols'!$C45,GO$9='2. Protocols'!$E45,GO$9='2. Protocols'!$G45)),1,0)*'4. Formulations'!$L45</f>
        <v>0</v>
      </c>
      <c r="GP46" s="38">
        <f>IF(AND(OR(ISBLANK(GP$9),GP$9=0)=FALSE,OR(GP$9='2. Protocols'!$C45,GP$9='2. Protocols'!$E45,GP$9='2. Protocols'!$G45)),1,0)*'4. Formulations'!$L45</f>
        <v>0</v>
      </c>
      <c r="GQ46" s="38">
        <f>IF(AND(OR(ISBLANK(GQ$9),GQ$9=0)=FALSE,OR(GQ$9='2. Protocols'!$C45,GQ$9='2. Protocols'!$E45,GQ$9='2. Protocols'!$G45)),1,0)*'4. Formulations'!$L45</f>
        <v>0</v>
      </c>
      <c r="GR46" s="38">
        <f>IF(AND(OR(ISBLANK(GR$9),GR$9=0)=FALSE,OR(GR$9='2. Protocols'!$C45,GR$9='2. Protocols'!$E45,GR$9='2. Protocols'!$G45)),1,0)*'4. Formulations'!$L45</f>
        <v>0</v>
      </c>
      <c r="GS46" s="38">
        <f>IF(AND(OR(ISBLANK(GS$9),GS$9=0)=FALSE,OR(GS$9='2. Protocols'!$C45,GS$9='2. Protocols'!$E45,GS$9='2. Protocols'!$G45)),1,0)*'4. Formulations'!$L45</f>
        <v>0</v>
      </c>
      <c r="GT46" s="38">
        <f>IF(AND(OR(ISBLANK(GT$9),GT$9=0)=FALSE,OR(GT$9='2. Protocols'!$C45,GT$9='2. Protocols'!$E45,GT$9='2. Protocols'!$G45)),1,0)*'4. Formulations'!$L45</f>
        <v>0</v>
      </c>
      <c r="GU46" s="38">
        <f>IF(AND(OR(ISBLANK(GU$9),GU$9=0)=FALSE,OR(GU$9='2. Protocols'!$C45,GU$9='2. Protocols'!$E45,GU$9='2. Protocols'!$G45)),1,0)*'4. Formulations'!$L45</f>
        <v>0</v>
      </c>
      <c r="GV46" s="38">
        <f>IF(AND(OR(ISBLANK(GV$9),GV$9=0)=FALSE,OR(GV$9='2. Protocols'!$C45,GV$9='2. Protocols'!$E45,GV$9='2. Protocols'!$G45)),1,0)*'4. Formulations'!$L45</f>
        <v>0</v>
      </c>
      <c r="GW46" s="38">
        <f>IF(AND(OR(ISBLANK(GW$9),GW$9=0)=FALSE,OR(GW$9='2. Protocols'!$C45,GW$9='2. Protocols'!$E45,GW$9='2. Protocols'!$G45)),1,0)*'4. Formulations'!$L45</f>
        <v>0</v>
      </c>
      <c r="GX46" s="38">
        <f>IF(AND(OR(ISBLANK(GX$9),GX$9=0)=FALSE,OR(GX$9='2. Protocols'!$C45,GX$9='2. Protocols'!$E45,GX$9='2. Protocols'!$G45)),1,0)*'4. Formulations'!$L45</f>
        <v>0</v>
      </c>
      <c r="GY46" s="38">
        <f>IF(AND(OR(ISBLANK(GY$9),GY$9=0)=FALSE,OR(GY$9='2. Protocols'!$C45,GY$9='2. Protocols'!$E45,GY$9='2. Protocols'!$G45)),1,0)*'4. Formulations'!$L45</f>
        <v>0</v>
      </c>
      <c r="GZ46" s="38">
        <f>IF(AND(OR(ISBLANK(GZ$9),GZ$9=0)=FALSE,OR(GZ$9='2. Protocols'!$C45,GZ$9='2. Protocols'!$E45,GZ$9='2. Protocols'!$G45)),1,0)*'4. Formulations'!$L45</f>
        <v>0</v>
      </c>
      <c r="HA46" s="38">
        <f>IF(AND(OR(ISBLANK(HA$9),HA$9=0)=FALSE,OR(HA$9='2. Protocols'!$C45,HA$9='2. Protocols'!$E45,HA$9='2. Protocols'!$G45)),1,0)*'4. Formulations'!$L45</f>
        <v>0</v>
      </c>
      <c r="HB46" s="38">
        <f>IF(AND(OR(ISBLANK(HB$9),HB$9=0)=FALSE,OR(HB$9='2. Protocols'!$C45,HB$9='2. Protocols'!$E45,HB$9='2. Protocols'!$G45)),1,0)*'4. Formulations'!$L45</f>
        <v>0</v>
      </c>
      <c r="HC46" s="38">
        <f>IF(AND(OR(ISBLANK(HC$9),HC$9=0)=FALSE,OR(HC$9='2. Protocols'!$C45,HC$9='2. Protocols'!$E45,HC$9='2. Protocols'!$G45)),1,0)*'4. Formulations'!$L45</f>
        <v>0</v>
      </c>
      <c r="HD46" s="38">
        <f>IF(AND(OR(ISBLANK(HD$9),HD$9=0)=FALSE,OR(HD$9='2. Protocols'!$C45,HD$9='2. Protocols'!$E45,HD$9='2. Protocols'!$G45)),1,0)*'4. Formulations'!$L45</f>
        <v>0</v>
      </c>
      <c r="HE46" s="38">
        <f>IF(AND(OR(ISBLANK(HE$9),HE$9=0)=FALSE,OR(HE$9='2. Protocols'!$C45,HE$9='2. Protocols'!$E45,HE$9='2. Protocols'!$G45)),1,0)*'4. Formulations'!$L45</f>
        <v>0</v>
      </c>
      <c r="HF46" s="38">
        <f>IF(AND(OR(ISBLANK(HF$9),HF$9=0)=FALSE,OR(HF$9='2. Protocols'!$C45,HF$9='2. Protocols'!$E45,HF$9='2. Protocols'!$G45)),1,0)*'4. Formulations'!$L45</f>
        <v>0</v>
      </c>
      <c r="HG46" s="38">
        <f>IF(AND(OR(ISBLANK(HG$9),HG$9=0)=FALSE,OR(HG$9='2. Protocols'!$C45,HG$9='2. Protocols'!$E45,HG$9='2. Protocols'!$G45)),1,0)*'4. Formulations'!$L45</f>
        <v>0</v>
      </c>
      <c r="HI46" s="38">
        <f>IF(AND(OR(ISBLANK(HI$9),HI$9=0)=FALSE,HI$9=$DK46),1,0)*'4. Formulations'!$M45</f>
        <v>0</v>
      </c>
      <c r="HJ46" s="38">
        <f>IF(AND(OR(ISBLANK(HJ$9),HJ$9=0)=FALSE,HJ$9=$DK46),1,0)*'4. Formulations'!$M45</f>
        <v>0</v>
      </c>
      <c r="HK46" s="38">
        <f>IF(AND(OR(ISBLANK(HK$9),HK$9=0)=FALSE,HK$9=$DK46),1,0)*'4. Formulations'!$M45</f>
        <v>0</v>
      </c>
      <c r="HL46" s="38">
        <f>IF(AND(OR(ISBLANK(HL$9),HL$9=0)=FALSE,HL$9=$DK46),1,0)*'4. Formulations'!$M45</f>
        <v>0</v>
      </c>
      <c r="HM46" s="38">
        <f>IF(AND(OR(ISBLANK(HM$9),HM$9=0)=FALSE,HM$9=$DK46),1,0)*'4. Formulations'!$M45</f>
        <v>0</v>
      </c>
      <c r="HN46" s="38">
        <f>IF(AND(OR(ISBLANK(HN$9),HN$9=0)=FALSE,HN$9=$DK46),1,0)*'4. Formulations'!$M45</f>
        <v>0</v>
      </c>
      <c r="HO46" s="38">
        <f>IF(AND(OR(ISBLANK(HO$9),HO$9=0)=FALSE,HO$9=$DK46),1,0)*'4. Formulations'!$M45</f>
        <v>0</v>
      </c>
      <c r="HP46" s="38">
        <f>IF(AND(OR(ISBLANK(HP$9),HP$9=0)=FALSE,HP$9=$DK46),1,0)*'4. Formulations'!$M45</f>
        <v>0</v>
      </c>
      <c r="HQ46" s="38">
        <f>IF(AND(OR(ISBLANK(HQ$9),HQ$9=0)=FALSE,HQ$9=$DK46),1,0)*'4. Formulations'!$M45</f>
        <v>0</v>
      </c>
      <c r="HR46" s="38">
        <f>IF(AND(OR(ISBLANK(HR$9),HR$9=0)=FALSE,HR$9=$DK46),1,0)*'4. Formulations'!$M45</f>
        <v>0</v>
      </c>
      <c r="HS46" s="38">
        <f>IF(AND(OR(ISBLANK(HS$9),HS$9=0)=FALSE,HS$9=$DK46),1,0)*'4. Formulations'!$M45</f>
        <v>0</v>
      </c>
      <c r="HT46" s="38">
        <f>IF(AND(OR(ISBLANK(HT$9),HT$9=0)=FALSE,HT$9=$DK46),1,0)*'4. Formulations'!$M45</f>
        <v>0</v>
      </c>
      <c r="HU46" s="38">
        <f>IF(AND(OR(ISBLANK(HU$9),HU$9=0)=FALSE,HU$9=$DK46),1,0)*'4. Formulations'!$M45</f>
        <v>0</v>
      </c>
      <c r="HW46" s="38">
        <f>IF(AND(OR(ISBLANK(HW$9),HW$9=0)=FALSE,SUM($HI46:$HU46)&gt;0,HW$9='2. Protocols'!$G45),1,0)*'4. Formulations'!$M45</f>
        <v>0</v>
      </c>
      <c r="HX46" s="38">
        <f>IF(AND(OR(ISBLANK(HX$9),HX$9=0)=FALSE,SUM($HI46:$HU46)&gt;0,HX$9='2. Protocols'!$G45),1,0)*'4. Formulations'!$M45</f>
        <v>0</v>
      </c>
      <c r="HY46" s="38">
        <f>IF(AND(OR(ISBLANK(HY$9),HY$9=0)=FALSE,SUM($HI46:$HU46)&gt;0,HY$9='2. Protocols'!$G45),1,0)*'4. Formulations'!$M45</f>
        <v>0</v>
      </c>
      <c r="HZ46" s="38">
        <f>IF(AND(OR(ISBLANK(HZ$9),HZ$9=0)=FALSE,SUM($HI46:$HU46)&gt;0,HZ$9='2. Protocols'!$G45),1,0)*'4. Formulations'!$M45</f>
        <v>0</v>
      </c>
      <c r="IA46" s="38">
        <f>IF(AND(OR(ISBLANK(IA$9),IA$9=0)=FALSE,SUM($HI46:$HU46)&gt;0,IA$9='2. Protocols'!$G45),1,0)*'4. Formulations'!$M45</f>
        <v>0</v>
      </c>
      <c r="IB46" s="38">
        <f>IF(AND(OR(ISBLANK(IB$9),IB$9=0)=FALSE,SUM($HI46:$HU46)&gt;0,IB$9='2. Protocols'!$G45),1,0)*'4. Formulations'!$M45</f>
        <v>0</v>
      </c>
      <c r="IC46" s="38">
        <f>IF(AND(OR(ISBLANK(IC$9),IC$9=0)=FALSE,SUM($HI46:$HU46)&gt;0,IC$9='2. Protocols'!$G45),1,0)*'4. Formulations'!$M45</f>
        <v>0</v>
      </c>
      <c r="ID46" s="38">
        <f>IF(AND(OR(ISBLANK(ID$9),ID$9=0)=FALSE,SUM($HI46:$HU46)&gt;0,ID$9='2. Protocols'!$G45),1,0)*'4. Formulations'!$M45</f>
        <v>0</v>
      </c>
      <c r="IE46" s="38">
        <f>IF(AND(OR(ISBLANK(IE$9),IE$9=0)=FALSE,SUM($HI46:$HU46)&gt;0,IE$9='2. Protocols'!$G45),1,0)*'4. Formulations'!$M45</f>
        <v>0</v>
      </c>
      <c r="IF46" s="38">
        <f>IF(AND(OR(ISBLANK(IF$9),IF$9=0)=FALSE,SUM($HI46:$HU46)&gt;0,IF$9='2. Protocols'!$G45),1,0)*'4. Formulations'!$M45</f>
        <v>0</v>
      </c>
      <c r="IG46" s="38">
        <f>IF(AND(OR(ISBLANK(IG$9),IG$9=0)=FALSE,SUM($HI46:$HU46)&gt;0,IG$9='2. Protocols'!$G45),1,0)*'4. Formulations'!$M45</f>
        <v>0</v>
      </c>
      <c r="IH46" s="38">
        <f>IF(AND(OR(ISBLANK(IH$9),IH$9=0)=FALSE,SUM($HI46:$HU46)&gt;0,IH$9='2. Protocols'!$G45),1,0)*'4. Formulations'!$M45</f>
        <v>0</v>
      </c>
      <c r="II46" s="38">
        <f>IF(AND(OR(ISBLANK(II$9),II$9=0)=FALSE,SUM($HI46:$HU46)&gt;0,II$9='2. Protocols'!$G45),1,0)*'4. Formulations'!$M45</f>
        <v>0</v>
      </c>
      <c r="IJ46" s="38">
        <f>IF(AND(OR(ISBLANK(IJ$9),IJ$9=0)=FALSE,SUM($HI46:$HU46)&gt;0,IJ$9='2. Protocols'!$G45),1,0)*'4. Formulations'!$M45</f>
        <v>0</v>
      </c>
      <c r="IK46" s="38">
        <f>IF(AND(OR(ISBLANK(IK$9),IK$9=0)=FALSE,SUM($HI46:$HU46)&gt;0,IK$9='2. Protocols'!$G45),1,0)*'4. Formulations'!$M45</f>
        <v>0</v>
      </c>
      <c r="IL46" s="38">
        <f>IF(AND(OR(ISBLANK(IL$9),IL$9=0)=FALSE,SUM($HI46:$HU46)&gt;0,IL$9='2. Protocols'!$G45),1,0)*'4. Formulations'!$M45</f>
        <v>0</v>
      </c>
      <c r="IM46" s="38">
        <f>IF(AND(OR(ISBLANK(IM$9),IM$9=0)=FALSE,SUM($HI46:$HU46)&gt;0,IM$9='2. Protocols'!$G45),1,0)*'4. Formulations'!$M45</f>
        <v>0</v>
      </c>
      <c r="IN46" s="38">
        <f>IF(AND(OR(ISBLANK(IN$9),IN$9=0)=FALSE,SUM($HI46:$HU46)&gt;0,IN$9='2. Protocols'!$G45),1,0)*'4. Formulations'!$M45</f>
        <v>0</v>
      </c>
      <c r="IO46" s="38">
        <f>IF(AND(OR(ISBLANK(IO$9),IO$9=0)=FALSE,SUM($HI46:$HU46)&gt;0,IO$9='2. Protocols'!$G45),1,0)*'4. Formulations'!$M45</f>
        <v>0</v>
      </c>
      <c r="IP46" s="38">
        <f>IF(AND(OR(ISBLANK(IP$9),IP$9=0)=FALSE,SUM($HI46:$HU46)&gt;0,IP$9='2. Protocols'!$G45),1,0)*'4. Formulations'!$M45</f>
        <v>0</v>
      </c>
      <c r="IQ46" s="38">
        <f>IF(AND(OR(ISBLANK(IQ$9),IQ$9=0)=FALSE,SUM($HI46:$HU46)&gt;0,IQ$9='2. Protocols'!$G45),1,0)*'4. Formulations'!$M45</f>
        <v>0</v>
      </c>
      <c r="IR46" s="38">
        <f>IF(AND(OR(ISBLANK(IR$9),IR$9=0)=FALSE,SUM($HI46:$HU46)&gt;0,IR$9='2. Protocols'!$G45),1,0)*'4. Formulations'!$M45</f>
        <v>0</v>
      </c>
      <c r="IT46" s="38">
        <f>IF(AND(OR(ISBLANK(IT$9),IT$9=0)=FALSE,IT$9=$DL46),1,0)*'4. Formulations'!$N45</f>
        <v>0</v>
      </c>
      <c r="IU46" s="38">
        <f>IF(AND(OR(ISBLANK(IU$9),IU$9=0)=FALSE,IU$9=$DL46),1,0)*'4. Formulations'!$N45</f>
        <v>0</v>
      </c>
      <c r="IV46" s="38">
        <f>IF(AND(OR(ISBLANK(IV$9),IV$9=0)=FALSE,IV$9=$DL46),1,0)*'4. Formulations'!$N45</f>
        <v>0</v>
      </c>
      <c r="IW46" s="38">
        <f>IF(AND(OR(ISBLANK(IW$9),IW$9=0)=FALSE,IW$9=$DL46),1,0)*'4. Formulations'!$N45</f>
        <v>0</v>
      </c>
      <c r="IX46" s="38">
        <f>IF(AND(OR(ISBLANK(IX$9),IX$9=0)=FALSE,IX$9=$DL46),1,0)*'4. Formulations'!$N45</f>
        <v>0</v>
      </c>
      <c r="IY46" s="38">
        <f>IF(AND(OR(ISBLANK(IY$9),IY$9=0)=FALSE,IY$9=$DL46),1,0)*'4. Formulations'!$N45</f>
        <v>0</v>
      </c>
      <c r="IZ46" s="38">
        <f>IF(AND(OR(ISBLANK(IZ$9),IZ$9=0)=FALSE,IZ$9=$DL46),1,0)*'4. Formulations'!$N45</f>
        <v>0</v>
      </c>
      <c r="JA46" s="38">
        <f>IF(AND(OR(ISBLANK(JA$9),JA$9=0)=FALSE,JA$9=$DL46),1,0)*'4. Formulations'!$N45</f>
        <v>0</v>
      </c>
      <c r="JB46" s="38">
        <f>IF(AND(OR(ISBLANK(JB$9),JB$9=0)=FALSE,JB$9=$DL46),1,0)*'4. Formulations'!$N45</f>
        <v>0</v>
      </c>
      <c r="JC46" s="38">
        <f>IF(AND(OR(ISBLANK(JC$9),JC$9=0)=FALSE,JC$9=$DL46),1,0)*'4. Formulations'!$N45</f>
        <v>0</v>
      </c>
      <c r="JD46" s="38">
        <f>IF(AND(OR(ISBLANK(JD$9),JD$9=0)=FALSE,JD$9=$DL46),1,0)*'4. Formulations'!$N45</f>
        <v>0</v>
      </c>
      <c r="JE46" s="38">
        <f>IF(AND(OR(ISBLANK(JE$9),JE$9=0)=FALSE,JE$9=$DL46),1,0)*'4. Formulations'!$N45</f>
        <v>0</v>
      </c>
      <c r="JF46" s="38">
        <f>IF(AND(OR(ISBLANK(JF$9),JF$9=0)=FALSE,JF$9=$DL46),1,0)*'4. Formulations'!$N45</f>
        <v>0</v>
      </c>
      <c r="JG46" s="38">
        <f>IF(AND(OR(ISBLANK(JG$9),JG$9=0)=FALSE,JG$9=$DL46),1,0)*'4. Formulations'!$N45</f>
        <v>0</v>
      </c>
      <c r="JH46" s="38">
        <f>IF(AND(OR(ISBLANK(JH$9),JH$9=0)=FALSE,JH$9=$DL46),1,0)*'4. Formulations'!$N45</f>
        <v>0</v>
      </c>
      <c r="JJ46" s="38">
        <f>IF(AND(OR(ISBLANK(JJ$9),JJ$9=0)=FALSE,OR(JJ$9='2. Protocols'!$C45,JJ$9='2. Protocols'!$E45,JJ$9='2. Protocols'!$G45)),1,0)*'4. Formulations'!$O45</f>
        <v>0</v>
      </c>
      <c r="JK46" s="38">
        <f>IF(AND(OR(ISBLANK(JK$9),JK$9=0)=FALSE,OR(JK$9='2. Protocols'!$C45,JK$9='2. Protocols'!$E45,JK$9='2. Protocols'!$G45)),1,0)*'4. Formulations'!$O45</f>
        <v>0</v>
      </c>
      <c r="JL46" s="38">
        <f>IF(AND(OR(ISBLANK(JL$9),JL$9=0)=FALSE,OR(JL$9='2. Protocols'!$C45,JL$9='2. Protocols'!$E45,JL$9='2. Protocols'!$G45)),1,0)*'4. Formulations'!$O45</f>
        <v>0</v>
      </c>
      <c r="JM46" s="38">
        <f>IF(AND(OR(ISBLANK(JM$9),JM$9=0)=FALSE,OR(JM$9='2. Protocols'!$C45,JM$9='2. Protocols'!$E45,JM$9='2. Protocols'!$G45)),1,0)*'4. Formulations'!$O45</f>
        <v>0</v>
      </c>
      <c r="JN46" s="38">
        <f>IF(AND(OR(ISBLANK(JN$9),JN$9=0)=FALSE,OR(JN$9='2. Protocols'!$C45,JN$9='2. Protocols'!$E45,JN$9='2. Protocols'!$G45)),1,0)*'4. Formulations'!$O45</f>
        <v>0</v>
      </c>
      <c r="JO46" s="38">
        <f>IF(AND(OR(ISBLANK(JO$9),JO$9=0)=FALSE,OR(JO$9='2. Protocols'!$C45,JO$9='2. Protocols'!$E45,JO$9='2. Protocols'!$G45)),1,0)*'4. Formulations'!$O45</f>
        <v>0</v>
      </c>
      <c r="JP46" s="38">
        <f>IF(AND(OR(ISBLANK(JP$9),JP$9=0)=FALSE,OR(JP$9='2. Protocols'!$C45,JP$9='2. Protocols'!$E45,JP$9='2. Protocols'!$G45)),1,0)*'4. Formulations'!$O45</f>
        <v>0</v>
      </c>
      <c r="JQ46" s="38">
        <f>IF(AND(OR(ISBLANK(JQ$9),JQ$9=0)=FALSE,OR(JQ$9='2. Protocols'!$C45,JQ$9='2. Protocols'!$E45,JQ$9='2. Protocols'!$G45)),1,0)*'4. Formulations'!$O45</f>
        <v>0</v>
      </c>
      <c r="JR46" s="38">
        <f>IF(AND(OR(ISBLANK(JR$9),JR$9=0)=FALSE,OR(JR$9='2. Protocols'!$C45,JR$9='2. Protocols'!$E45,JR$9='2. Protocols'!$G45)),1,0)*'4. Formulations'!$O45</f>
        <v>0</v>
      </c>
      <c r="JS46" s="38">
        <f>IF(AND(OR(ISBLANK(JS$9),JS$9=0)=FALSE,OR(JS$9='2. Protocols'!$C45,JS$9='2. Protocols'!$E45,JS$9='2. Protocols'!$G45)),1,0)*'4. Formulations'!$O45</f>
        <v>0</v>
      </c>
      <c r="JT46" s="38">
        <f>IF(AND(OR(ISBLANK(JT$9),JT$9=0)=FALSE,OR(JT$9='2. Protocols'!$C45,JT$9='2. Protocols'!$E45,JT$9='2. Protocols'!$G45)),1,0)*'4. Formulations'!$O45</f>
        <v>0</v>
      </c>
      <c r="JU46" s="38">
        <f>IF(AND(OR(ISBLANK(JU$9),JU$9=0)=FALSE,OR(JU$9='2. Protocols'!$C45,JU$9='2. Protocols'!$E45,JU$9='2. Protocols'!$G45)),1,0)*'4. Formulations'!$O45</f>
        <v>0</v>
      </c>
      <c r="JV46" s="38">
        <f>IF(AND(OR(ISBLANK(JV$9),JV$9=0)=FALSE,OR(JV$9='2. Protocols'!$C45,JV$9='2. Protocols'!$E45,JV$9='2. Protocols'!$G45)),1,0)*'4. Formulations'!$O45</f>
        <v>0</v>
      </c>
      <c r="JW46" s="38">
        <f>IF(AND(OR(ISBLANK(JW$9),JW$9=0)=FALSE,OR(JW$9='2. Protocols'!$C45,JW$9='2. Protocols'!$E45,JW$9='2. Protocols'!$G45)),1,0)*'4. Formulations'!$O45</f>
        <v>0</v>
      </c>
      <c r="JX46" s="38">
        <f>IF(AND(OR(ISBLANK(JX$9),JX$9=0)=FALSE,OR(JX$9='2. Protocols'!$C45,JX$9='2. Protocols'!$E45,JX$9='2. Protocols'!$G45)),1,0)*'4. Formulations'!$O45</f>
        <v>0</v>
      </c>
      <c r="JY46" s="38">
        <f>IF(AND(OR(ISBLANK(JY$9),JY$9=0)=FALSE,OR(JY$9='2. Protocols'!$C45,JY$9='2. Protocols'!$E45,JY$9='2. Protocols'!$G45)),1,0)*'4. Formulations'!$O45</f>
        <v>0</v>
      </c>
      <c r="JZ46" s="38">
        <f>IF(AND(OR(ISBLANK(JZ$9),JZ$9=0)=FALSE,OR(JZ$9='2. Protocols'!$C45,JZ$9='2. Protocols'!$E45,JZ$9='2. Protocols'!$G45)),1,0)*'4. Formulations'!$O45</f>
        <v>0</v>
      </c>
      <c r="KA46" s="38">
        <f>IF(AND(OR(ISBLANK(KA$9),KA$9=0)=FALSE,OR(KA$9='2. Protocols'!$C45,KA$9='2. Protocols'!$E45,KA$9='2. Protocols'!$G45)),1,0)*'4. Formulations'!$O45</f>
        <v>0</v>
      </c>
      <c r="KB46" s="38">
        <f>IF(AND(OR(ISBLANK(KB$9),KB$9=0)=FALSE,OR(KB$9='2. Protocols'!$C45,KB$9='2. Protocols'!$E45,KB$9='2. Protocols'!$G45)),1,0)*'4. Formulations'!$O45</f>
        <v>0</v>
      </c>
      <c r="KC46" s="38">
        <f>IF(AND(OR(ISBLANK(KC$9),KC$9=0)=FALSE,OR(KC$9='2. Protocols'!$C45,KC$9='2. Protocols'!$E45,KC$9='2. Protocols'!$G45)),1,0)*'4. Formulations'!$O45</f>
        <v>0</v>
      </c>
      <c r="KD46" s="38">
        <f>IF(AND(OR(ISBLANK(KD$9),KD$9=0)=FALSE,OR(KD$9='2. Protocols'!$C45,KD$9='2. Protocols'!$E45,KD$9='2. Protocols'!$G45)),1,0)*'4. Formulations'!$O45</f>
        <v>0</v>
      </c>
      <c r="KE46" s="38">
        <f>IF(AND(OR(ISBLANK(KE$9),KE$9=0)=FALSE,OR(KE$9='2. Protocols'!$C45,KE$9='2. Protocols'!$E45,KE$9='2. Protocols'!$G45)),1,0)*'4. Formulations'!$O45</f>
        <v>0</v>
      </c>
      <c r="KG46" s="38">
        <f>IF(AND(OR(ISBLANK(KG$9),KG$9=0)=FALSE,KG$9=$DK46),1,0)*'4. Formulations'!$P45</f>
        <v>0</v>
      </c>
      <c r="KH46" s="38">
        <f>IF(AND(OR(ISBLANK(KH$9),KH$9=0)=FALSE,KH$9=$DK46),1,0)*'4. Formulations'!$P45</f>
        <v>0</v>
      </c>
      <c r="KI46" s="38">
        <f>IF(AND(OR(ISBLANK(KI$9),KI$9=0)=FALSE,KI$9=$DK46),1,0)*'4. Formulations'!$P45</f>
        <v>0</v>
      </c>
      <c r="KJ46" s="38">
        <f>IF(AND(OR(ISBLANK(KJ$9),KJ$9=0)=FALSE,KJ$9=$DK46),1,0)*'4. Formulations'!$P45</f>
        <v>0</v>
      </c>
      <c r="KK46" s="38">
        <f>IF(AND(OR(ISBLANK(KK$9),KK$9=0)=FALSE,KK$9=$DK46),1,0)*'4. Formulations'!$P45</f>
        <v>0</v>
      </c>
      <c r="KL46" s="38">
        <f>IF(AND(OR(ISBLANK(KL$9),KL$9=0)=FALSE,KL$9=$DK46),1,0)*'4. Formulations'!$P45</f>
        <v>0</v>
      </c>
      <c r="KM46" s="38">
        <f>IF(AND(OR(ISBLANK(KM$9),KM$9=0)=FALSE,KM$9=$DK46),1,0)*'4. Formulations'!$P45</f>
        <v>0</v>
      </c>
      <c r="KN46" s="38">
        <f>IF(AND(OR(ISBLANK(KN$9),KN$9=0)=FALSE,KN$9=$DK46),1,0)*'4. Formulations'!$P45</f>
        <v>0</v>
      </c>
      <c r="KO46" s="38">
        <f>IF(AND(OR(ISBLANK(KO$9),KO$9=0)=FALSE,KO$9=$DK46),1,0)*'4. Formulations'!$P45</f>
        <v>0</v>
      </c>
      <c r="KP46" s="38">
        <f>IF(AND(OR(ISBLANK(KP$9),KP$9=0)=FALSE,KP$9=$DK46),1,0)*'4. Formulations'!$P45</f>
        <v>0</v>
      </c>
      <c r="KQ46" s="38">
        <f>IF(AND(OR(ISBLANK(KQ$9),KQ$9=0)=FALSE,KQ$9=$DK46),1,0)*'4. Formulations'!$P45</f>
        <v>0</v>
      </c>
      <c r="KR46" s="38">
        <f>IF(AND(OR(ISBLANK(KR$9),KR$9=0)=FALSE,KR$9=$DK46),1,0)*'4. Formulations'!$P45</f>
        <v>0</v>
      </c>
      <c r="KS46" s="38">
        <f>IF(AND(OR(ISBLANK(KS$9),KS$9=0)=FALSE,KS$9=$DK46),1,0)*'4. Formulations'!$P45</f>
        <v>0</v>
      </c>
      <c r="KU46" s="38">
        <f>IF(AND(OR(ISBLANK(KU$9),KU$9=0)=FALSE,SUM($KG46:$KS46)&gt;0,KU$9='2. Protocols'!$G45),1,0)*'4. Formulations'!$P45</f>
        <v>0</v>
      </c>
      <c r="KV46" s="38">
        <f>IF(AND(OR(ISBLANK(KV$9),KV$9=0)=FALSE,SUM($KG46:$KS46)&gt;0,KV$9='2. Protocols'!$G45),1,0)*'4. Formulations'!$P45</f>
        <v>0</v>
      </c>
      <c r="KW46" s="38">
        <f>IF(AND(OR(ISBLANK(KW$9),KW$9=0)=FALSE,SUM($KG46:$KS46)&gt;0,KW$9='2. Protocols'!$G45),1,0)*'4. Formulations'!$P45</f>
        <v>0</v>
      </c>
      <c r="KX46" s="38">
        <f>IF(AND(OR(ISBLANK(KX$9),KX$9=0)=FALSE,SUM($KG46:$KS46)&gt;0,KX$9='2. Protocols'!$G45),1,0)*'4. Formulations'!$P45</f>
        <v>0</v>
      </c>
      <c r="KY46" s="38">
        <f>IF(AND(OR(ISBLANK(KY$9),KY$9=0)=FALSE,SUM($KG46:$KS46)&gt;0,KY$9='2. Protocols'!$G45),1,0)*'4. Formulations'!$P45</f>
        <v>0</v>
      </c>
      <c r="KZ46" s="38">
        <f>IF(AND(OR(ISBLANK(KZ$9),KZ$9=0)=FALSE,SUM($KG46:$KS46)&gt;0,KZ$9='2. Protocols'!$G45),1,0)*'4. Formulations'!$P45</f>
        <v>0</v>
      </c>
      <c r="LA46" s="38">
        <f>IF(AND(OR(ISBLANK(LA$9),LA$9=0)=FALSE,SUM($KG46:$KS46)&gt;0,LA$9='2. Protocols'!$G45),1,0)*'4. Formulations'!$P45</f>
        <v>0</v>
      </c>
      <c r="LB46" s="38">
        <f>IF(AND(OR(ISBLANK(LB$9),LB$9=0)=FALSE,SUM($KG46:$KS46)&gt;0,LB$9='2. Protocols'!$G45),1,0)*'4. Formulations'!$P45</f>
        <v>0</v>
      </c>
      <c r="LC46" s="38">
        <f>IF(AND(OR(ISBLANK(LC$9),LC$9=0)=FALSE,SUM($KG46:$KS46)&gt;0,LC$9='2. Protocols'!$G45),1,0)*'4. Formulations'!$P45</f>
        <v>0</v>
      </c>
      <c r="LD46" s="38">
        <f>IF(AND(OR(ISBLANK(LD$9),LD$9=0)=FALSE,SUM($KG46:$KS46)&gt;0,LD$9='2. Protocols'!$G45),1,0)*'4. Formulations'!$P45</f>
        <v>0</v>
      </c>
      <c r="LE46" s="38">
        <f>IF(AND(OR(ISBLANK(LE$9),LE$9=0)=FALSE,SUM($KG46:$KS46)&gt;0,LE$9='2. Protocols'!$G45),1,0)*'4. Formulations'!$P45</f>
        <v>0</v>
      </c>
      <c r="LF46" s="38">
        <f>IF(AND(OR(ISBLANK(LF$9),LF$9=0)=FALSE,SUM($KG46:$KS46)&gt;0,LF$9='2. Protocols'!$G45),1,0)*'4. Formulations'!$P45</f>
        <v>0</v>
      </c>
      <c r="LG46" s="38">
        <f>IF(AND(OR(ISBLANK(LG$9),LG$9=0)=FALSE,SUM($KG46:$KS46)&gt;0,LG$9='2. Protocols'!$G45),1,0)*'4. Formulations'!$P45</f>
        <v>0</v>
      </c>
      <c r="LH46" s="38">
        <f>IF(AND(OR(ISBLANK(LH$9),LH$9=0)=FALSE,SUM($KG46:$KS46)&gt;0,LH$9='2. Protocols'!$G45),1,0)*'4. Formulations'!$P45</f>
        <v>0</v>
      </c>
      <c r="LI46" s="38">
        <f>IF(AND(OR(ISBLANK(LI$9),LI$9=0)=FALSE,SUM($KG46:$KS46)&gt;0,LI$9='2. Protocols'!$G45),1,0)*'4. Formulations'!$P45</f>
        <v>0</v>
      </c>
      <c r="LJ46" s="38">
        <f>IF(AND(OR(ISBLANK(LJ$9),LJ$9=0)=FALSE,SUM($KG46:$KS46)&gt;0,LJ$9='2. Protocols'!$G45),1,0)*'4. Formulations'!$P45</f>
        <v>0</v>
      </c>
      <c r="LK46" s="38">
        <f>IF(AND(OR(ISBLANK(LK$9),LK$9=0)=FALSE,SUM($KG46:$KS46)&gt;0,LK$9='2. Protocols'!$G45),1,0)*'4. Formulations'!$P45</f>
        <v>0</v>
      </c>
      <c r="LL46" s="38">
        <f>IF(AND(OR(ISBLANK(LL$9),LL$9=0)=FALSE,SUM($KG46:$KS46)&gt;0,LL$9='2. Protocols'!$G45),1,0)*'4. Formulations'!$P45</f>
        <v>0</v>
      </c>
      <c r="LM46" s="38">
        <f>IF(AND(OR(ISBLANK(LM$9),LM$9=0)=FALSE,SUM($KG46:$KS46)&gt;0,LM$9='2. Protocols'!$G45),1,0)*'4. Formulations'!$P45</f>
        <v>0</v>
      </c>
      <c r="LN46" s="38">
        <f>IF(AND(OR(ISBLANK(LN$9),LN$9=0)=FALSE,SUM($KG46:$KS46)&gt;0,LN$9='2. Protocols'!$G45),1,0)*'4. Formulations'!$P45</f>
        <v>0</v>
      </c>
      <c r="LO46" s="38">
        <f>IF(AND(OR(ISBLANK(LO$9),LO$9=0)=FALSE,SUM($KG46:$KS46)&gt;0,LO$9='2. Protocols'!$G45),1,0)*'4. Formulations'!$P45</f>
        <v>0</v>
      </c>
      <c r="LP46" s="38">
        <f>IF(AND(OR(ISBLANK(LP$9),LP$9=0)=FALSE,SUM($KG46:$KS46)&gt;0,LP$9='2. Protocols'!$G45),1,0)*'4. Formulations'!$P45</f>
        <v>0</v>
      </c>
      <c r="LR46" s="38">
        <f>IF(AND(OR(ISBLANK(LR$9),LR$9=0)=FALSE,LR$9=$DL46),1,0)*'4. Formulations'!$Q45</f>
        <v>0</v>
      </c>
      <c r="LS46" s="38">
        <f>IF(AND(OR(ISBLANK(LS$9),LS$9=0)=FALSE,LS$9=$DL46),1,0)*'4. Formulations'!$Q45</f>
        <v>0</v>
      </c>
      <c r="LT46" s="38">
        <f>IF(AND(OR(ISBLANK(LT$9),LT$9=0)=FALSE,LT$9=$DL46),1,0)*'4. Formulations'!$Q45</f>
        <v>0</v>
      </c>
      <c r="LU46" s="38">
        <f>IF(AND(OR(ISBLANK(LU$9),LU$9=0)=FALSE,LU$9=$DL46),1,0)*'4. Formulations'!$Q45</f>
        <v>0</v>
      </c>
      <c r="LV46" s="38">
        <f>IF(AND(OR(ISBLANK(LV$9),LV$9=0)=FALSE,LV$9=$DL46),1,0)*'4. Formulations'!$Q45</f>
        <v>0</v>
      </c>
      <c r="LW46" s="38">
        <f>IF(AND(OR(ISBLANK(LW$9),LW$9=0)=FALSE,LW$9=$DL46),1,0)*'4. Formulations'!$Q45</f>
        <v>0</v>
      </c>
      <c r="LX46" s="38">
        <f>IF(AND(OR(ISBLANK(LX$9),LX$9=0)=FALSE,LX$9=$DL46),1,0)*'4. Formulations'!$Q45</f>
        <v>0</v>
      </c>
      <c r="LY46" s="38">
        <f>IF(AND(OR(ISBLANK(LY$9),LY$9=0)=FALSE,LY$9=$DL46),1,0)*'4. Formulations'!$Q45</f>
        <v>0</v>
      </c>
      <c r="LZ46" s="38">
        <f>IF(AND(OR(ISBLANK(LZ$9),LZ$9=0)=FALSE,LZ$9=$DL46),1,0)*'4. Formulations'!$Q45</f>
        <v>0</v>
      </c>
      <c r="MA46" s="38">
        <f>IF(AND(OR(ISBLANK(MA$9),MA$9=0)=FALSE,MA$9=$DL46),1,0)*'4. Formulations'!$Q45</f>
        <v>0</v>
      </c>
      <c r="MB46" s="38">
        <f>IF(AND(OR(ISBLANK(MB$9),MB$9=0)=FALSE,MB$9=$DL46),1,0)*'4. Formulations'!$Q45</f>
        <v>0</v>
      </c>
      <c r="MC46" s="38">
        <f>IF(AND(OR(ISBLANK(MC$9),MC$9=0)=FALSE,MC$9=$DL46),1,0)*'4. Formulations'!$Q45</f>
        <v>0</v>
      </c>
      <c r="MD46" s="38">
        <f>IF(AND(OR(ISBLANK(MD$9),MD$9=0)=FALSE,MD$9=$DL46),1,0)*'4. Formulations'!$Q45</f>
        <v>0</v>
      </c>
      <c r="ME46" s="38">
        <f>IF(AND(OR(ISBLANK(ME$9),ME$9=0)=FALSE,ME$9=$DL46),1,0)*'4. Formulations'!$Q45</f>
        <v>0</v>
      </c>
      <c r="MF46" s="38">
        <f>IF(AND(OR(ISBLANK(MF$9),MF$9=0)=FALSE,MF$9=$DL46),1,0)*'4. Formulations'!$Q45</f>
        <v>0</v>
      </c>
    </row>
    <row r="47" spans="2:344" x14ac:dyDescent="0.3">
      <c r="B47" s="2"/>
      <c r="C47" s="129" t="str">
        <f>IF('2. Protocols'!C46&amp;"+"&amp;'2. Protocols'!E46&amp;"+"&amp;'2. Protocols'!G46="++","",'2. Protocols'!C46&amp;"+"&amp;'2. Protocols'!E46&amp;"+"&amp;'2. Protocols'!G46)</f>
        <v/>
      </c>
      <c r="D47" s="18"/>
      <c r="F47" s="114" t="str">
        <f>IFERROR('2. Protocols'!J46*'1. General Inputs'!$L$6,"")</f>
        <v/>
      </c>
      <c r="G47" s="114" t="str">
        <f>IFERROR(MAX(F47*(1+'1. General Inputs'!$BA$16+HLOOKUP(G$7,'1. General Inputs'!$BC$10:$BE$12,ROWS('1. General Inputs'!$BA$10:$BA$12),0))+(G$76*(CHOOSE(G$7,'2. Protocols'!$O46,'2. Protocols'!$P46,'2. Protocols'!$Q46))+'3. ARV Substitutions'!L69),0),"")</f>
        <v/>
      </c>
      <c r="H47" s="114" t="str">
        <f>IFERROR(MAX(G47*(1+'1. General Inputs'!$BA$16+HLOOKUP(H$7,'1. General Inputs'!$BC$10:$BE$12,ROWS('1. General Inputs'!$BA$10:$BA$12),0))+(H$76*(CHOOSE(H$7,'2. Protocols'!$O46,'2. Protocols'!$P46,'2. Protocols'!$Q46))+'3. ARV Substitutions'!M69),0),"")</f>
        <v/>
      </c>
      <c r="I47" s="114" t="str">
        <f>IFERROR(MAX(H47*(1+'1. General Inputs'!$BA$16+HLOOKUP(I$7,'1. General Inputs'!$BC$10:$BE$12,ROWS('1. General Inputs'!$BA$10:$BA$12),0))+(I$76*(CHOOSE(I$7,'2. Protocols'!$O46,'2. Protocols'!$P46,'2. Protocols'!$Q46))+'3. ARV Substitutions'!N69),0),"")</f>
        <v/>
      </c>
      <c r="J47" s="114" t="str">
        <f>IFERROR(MAX(I47*(1+'1. General Inputs'!$BA$16+HLOOKUP(J$7,'1. General Inputs'!$BC$10:$BE$12,ROWS('1. General Inputs'!$BA$10:$BA$12),0))+(J$76*(CHOOSE(J$7,'2. Protocols'!$O46,'2. Protocols'!$P46,'2. Protocols'!$Q46))+'3. ARV Substitutions'!O69),0),"")</f>
        <v/>
      </c>
      <c r="K47" s="114" t="str">
        <f>IFERROR(MAX(J47*(1+'1. General Inputs'!$BA$16+HLOOKUP(K$7,'1. General Inputs'!$BC$10:$BE$12,ROWS('1. General Inputs'!$BA$10:$BA$12),0))+(K$76*(CHOOSE(K$7,'2. Protocols'!$O46,'2. Protocols'!$P46,'2. Protocols'!$Q46))+'3. ARV Substitutions'!P69),0),"")</f>
        <v/>
      </c>
      <c r="L47" s="114" t="str">
        <f>IFERROR(MAX(K47*(1+'1. General Inputs'!$BA$16+HLOOKUP(L$7,'1. General Inputs'!$BC$10:$BE$12,ROWS('1. General Inputs'!$BA$10:$BA$12),0))+(L$76*(CHOOSE(L$7,'2. Protocols'!$O46,'2. Protocols'!$P46,'2. Protocols'!$Q46))+'3. ARV Substitutions'!Q69),0),"")</f>
        <v/>
      </c>
      <c r="M47" s="114" t="str">
        <f>IFERROR(MAX(L47*(1+'1. General Inputs'!$BA$16+HLOOKUP(M$7,'1. General Inputs'!$BC$10:$BE$12,ROWS('1. General Inputs'!$BA$10:$BA$12),0))+(M$76*(CHOOSE(M$7,'2. Protocols'!$O46,'2. Protocols'!$P46,'2. Protocols'!$Q46))+'3. ARV Substitutions'!R69),0),"")</f>
        <v/>
      </c>
      <c r="N47" s="114" t="str">
        <f>IFERROR(MAX(M47*(1+'1. General Inputs'!$BA$16+HLOOKUP(N$7,'1. General Inputs'!$BC$10:$BE$12,ROWS('1. General Inputs'!$BA$10:$BA$12),0))+(N$76*(CHOOSE(N$7,'2. Protocols'!$O46,'2. Protocols'!$P46,'2. Protocols'!$Q46))+'3. ARV Substitutions'!S69),0),"")</f>
        <v/>
      </c>
      <c r="O47" s="114" t="str">
        <f>IFERROR(MAX(N47*(1+'1. General Inputs'!$BA$16+HLOOKUP(O$7,'1. General Inputs'!$BC$10:$BE$12,ROWS('1. General Inputs'!$BA$10:$BA$12),0))+(O$76*(CHOOSE(O$7,'2. Protocols'!$O46,'2. Protocols'!$P46,'2. Protocols'!$Q46))+'3. ARV Substitutions'!T69),0),"")</f>
        <v/>
      </c>
      <c r="P47" s="114" t="str">
        <f>IFERROR(MAX(O47*(1+'1. General Inputs'!$BA$16+HLOOKUP(P$7,'1. General Inputs'!$BC$10:$BE$12,ROWS('1. General Inputs'!$BA$10:$BA$12),0))+(P$76*(CHOOSE(P$7,'2. Protocols'!$O46,'2. Protocols'!$P46,'2. Protocols'!$Q46))+'3. ARV Substitutions'!U69),0),"")</f>
        <v/>
      </c>
      <c r="Q47" s="114" t="str">
        <f>IFERROR(MAX(P47*(1+'1. General Inputs'!$BA$16+HLOOKUP(Q$7,'1. General Inputs'!$BC$10:$BE$12,ROWS('1. General Inputs'!$BA$10:$BA$12),0))+(Q$76*(CHOOSE(Q$7,'2. Protocols'!$O46,'2. Protocols'!$P46,'2. Protocols'!$Q46))+'3. ARV Substitutions'!V69),0),"")</f>
        <v/>
      </c>
      <c r="R47" s="114" t="str">
        <f>IFERROR(MAX(Q47*(1+'1. General Inputs'!$BA$16+HLOOKUP(R$7,'1. General Inputs'!$BC$10:$BE$12,ROWS('1. General Inputs'!$BA$10:$BA$12),0))+(R$76*(CHOOSE(R$7,'2. Protocols'!$O46,'2. Protocols'!$P46,'2. Protocols'!$Q46))+'3. ARV Substitutions'!W69),0),"")</f>
        <v/>
      </c>
      <c r="S47" s="114" t="str">
        <f>IFERROR(MAX(R47*(1+'1. General Inputs'!$BA$16+HLOOKUP(S$7,'1. General Inputs'!$BC$10:$BE$12,ROWS('1. General Inputs'!$BA$10:$BA$12),0))+(S$76*(CHOOSE(S$7,'2. Protocols'!$O46,'2. Protocols'!$P46,'2. Protocols'!$Q46))+'3. ARV Substitutions'!X69),0),"")</f>
        <v/>
      </c>
      <c r="T47" s="114" t="str">
        <f>IFERROR(MAX(S47*(1+'1. General Inputs'!$BA$16+HLOOKUP(T$7,'1. General Inputs'!$BC$10:$BE$12,ROWS('1. General Inputs'!$BA$10:$BA$12),0))+(T$76*(CHOOSE(T$7,'2. Protocols'!$O46,'2. Protocols'!$P46,'2. Protocols'!$Q46))+'3. ARV Substitutions'!Y69),0),"")</f>
        <v/>
      </c>
      <c r="U47" s="114" t="str">
        <f>IFERROR(MAX(T47*(1+'1. General Inputs'!$BA$16+HLOOKUP(U$7,'1. General Inputs'!$BC$10:$BE$12,ROWS('1. General Inputs'!$BA$10:$BA$12),0))+(U$76*(CHOOSE(U$7,'2. Protocols'!$O46,'2. Protocols'!$P46,'2. Protocols'!$Q46))+'3. ARV Substitutions'!Z69),0),"")</f>
        <v/>
      </c>
      <c r="V47" s="114" t="str">
        <f>IFERROR(MAX(U47*(1+'1. General Inputs'!$BA$16+HLOOKUP(V$7,'1. General Inputs'!$BC$10:$BE$12,ROWS('1. General Inputs'!$BA$10:$BA$12),0))+(V$76*(CHOOSE(V$7,'2. Protocols'!$O46,'2. Protocols'!$P46,'2. Protocols'!$Q46))+'3. ARV Substitutions'!AA69),0),"")</f>
        <v/>
      </c>
      <c r="W47" s="114" t="str">
        <f>IFERROR(MAX(V47*(1+'1. General Inputs'!$BA$16+HLOOKUP(W$7,'1. General Inputs'!$BC$10:$BE$12,ROWS('1. General Inputs'!$BA$10:$BA$12),0))+(W$76*(CHOOSE(W$7,'2. Protocols'!$O46,'2. Protocols'!$P46,'2. Protocols'!$Q46))+'3. ARV Substitutions'!AB69),0),"")</f>
        <v/>
      </c>
      <c r="X47" s="114" t="str">
        <f>IFERROR(MAX(W47*(1+'1. General Inputs'!$BA$16+HLOOKUP(X$7,'1. General Inputs'!$BC$10:$BE$12,ROWS('1. General Inputs'!$BA$10:$BA$12),0))+(X$76*(CHOOSE(X$7,'2. Protocols'!$O46,'2. Protocols'!$P46,'2. Protocols'!$Q46))+'3. ARV Substitutions'!AC69),0),"")</f>
        <v/>
      </c>
      <c r="Y47" s="114" t="str">
        <f>IFERROR(MAX(X47*(1+'1. General Inputs'!$BA$16+HLOOKUP(Y$7,'1. General Inputs'!$BC$10:$BE$12,ROWS('1. General Inputs'!$BA$10:$BA$12),0))+(Y$76*(CHOOSE(Y$7,'2. Protocols'!$O46,'2. Protocols'!$P46,'2. Protocols'!$Q46))+'3. ARV Substitutions'!AD69),0),"")</f>
        <v/>
      </c>
      <c r="Z47" s="114" t="str">
        <f>IFERROR(MAX(Y47*(1+'1. General Inputs'!$BA$16+HLOOKUP(Z$7,'1. General Inputs'!$BC$10:$BE$12,ROWS('1. General Inputs'!$BA$10:$BA$12),0))+(Z$76*(CHOOSE(Z$7,'2. Protocols'!$O46,'2. Protocols'!$P46,'2. Protocols'!$Q46))+'3. ARV Substitutions'!AE69),0),"")</f>
        <v/>
      </c>
      <c r="AA47" s="114" t="str">
        <f>IFERROR(MAX(Z47*(1+'1. General Inputs'!$BA$16+HLOOKUP(AA$7,'1. General Inputs'!$BC$10:$BE$12,ROWS('1. General Inputs'!$BA$10:$BA$12),0))+(AA$76*(CHOOSE(AA$7,'2. Protocols'!$O46,'2. Protocols'!$P46,'2. Protocols'!$Q46))+'3. ARV Substitutions'!AF69),0),"")</f>
        <v/>
      </c>
      <c r="AB47" s="114" t="str">
        <f>IFERROR(MAX(AA47*(1+'1. General Inputs'!$BA$16+HLOOKUP(AB$7,'1. General Inputs'!$BC$10:$BE$12,ROWS('1. General Inputs'!$BA$10:$BA$12),0))+(AB$76*(CHOOSE(AB$7,'2. Protocols'!$O46,'2. Protocols'!$P46,'2. Protocols'!$Q46))+'3. ARV Substitutions'!AG69),0),"")</f>
        <v/>
      </c>
      <c r="AC47" s="114" t="str">
        <f>IFERROR(MAX(AB47*(1+'1. General Inputs'!$BA$16+HLOOKUP(AC$7,'1. General Inputs'!$BC$10:$BE$12,ROWS('1. General Inputs'!$BA$10:$BA$12),0))+(AC$76*(CHOOSE(AC$7,'2. Protocols'!$O46,'2. Protocols'!$P46,'2. Protocols'!$Q46))+'3. ARV Substitutions'!AH69),0),"")</f>
        <v/>
      </c>
      <c r="AD47" s="114" t="str">
        <f>IFERROR(MAX(AC47*(1+'1. General Inputs'!$BA$16+HLOOKUP(AD$7,'1. General Inputs'!$BC$10:$BE$12,ROWS('1. General Inputs'!$BA$10:$BA$12),0))+(AD$76*(CHOOSE(AD$7,'2. Protocols'!$O46,'2. Protocols'!$P46,'2. Protocols'!$Q46))+'3. ARV Substitutions'!AI69),0),"")</f>
        <v/>
      </c>
      <c r="AE47" s="114" t="str">
        <f>IFERROR(MAX(AD47*(1+'1. General Inputs'!$BA$16+HLOOKUP(AE$7,'1. General Inputs'!$BC$10:$BE$12,ROWS('1. General Inputs'!$BA$10:$BA$12),0))+(AE$76*(CHOOSE(AE$7,'2. Protocols'!$O46,'2. Protocols'!$P46,'2. Protocols'!$Q46))+'3. ARV Substitutions'!AJ69),0),"")</f>
        <v/>
      </c>
      <c r="AF47" s="114" t="str">
        <f>IFERROR(MAX(AE47*(1+'1. General Inputs'!$BA$16+HLOOKUP(AF$7,'1. General Inputs'!$BC$10:$BE$12,ROWS('1. General Inputs'!$BA$10:$BA$12),0))+(AF$76*(CHOOSE(AF$7,'2. Protocols'!$O46,'2. Protocols'!$P46,'2. Protocols'!$Q46))+'3. ARV Substitutions'!AK69),0),"")</f>
        <v/>
      </c>
      <c r="AG47" s="114" t="str">
        <f>IFERROR(MAX(AF47*(1+'1. General Inputs'!$BA$16+HLOOKUP(AG$7,'1. General Inputs'!$BC$10:$BE$12,ROWS('1. General Inputs'!$BA$10:$BA$12),0))+(AG$76*(CHOOSE(AG$7,'2. Protocols'!$O46,'2. Protocols'!$P46,'2. Protocols'!$Q46))+'3. ARV Substitutions'!AL69),0),"")</f>
        <v/>
      </c>
      <c r="AH47" s="114" t="str">
        <f>IFERROR(MAX(AG47*(1+'1. General Inputs'!$BA$16+HLOOKUP(AH$7,'1. General Inputs'!$BC$10:$BE$12,ROWS('1. General Inputs'!$BA$10:$BA$12),0))+(AH$76*(CHOOSE(AH$7,'2. Protocols'!$O46,'2. Protocols'!$P46,'2. Protocols'!$Q46))+'3. ARV Substitutions'!AM69),0),"")</f>
        <v/>
      </c>
      <c r="AI47" s="114" t="str">
        <f>IFERROR(MAX(AH47*(1+'1. General Inputs'!$BA$16+HLOOKUP(AI$7,'1. General Inputs'!$BC$10:$BE$12,ROWS('1. General Inputs'!$BA$10:$BA$12),0))+(AI$76*(CHOOSE(AI$7,'2. Protocols'!$O46,'2. Protocols'!$P46,'2. Protocols'!$Q46))+'3. ARV Substitutions'!AN69),0),"")</f>
        <v/>
      </c>
      <c r="AJ47" s="114" t="str">
        <f>IFERROR(MAX(AI47*(1+'1. General Inputs'!$BA$16+HLOOKUP(AJ$7,'1. General Inputs'!$BC$10:$BE$12,ROWS('1. General Inputs'!$BA$10:$BA$12),0))+(AJ$76*(CHOOSE(AJ$7,'2. Protocols'!$O46,'2. Protocols'!$P46,'2. Protocols'!$Q46))+'3. ARV Substitutions'!AO69),0),"")</f>
        <v/>
      </c>
      <c r="AK47" s="114" t="str">
        <f>IFERROR(MAX(AJ47*(1+'1. General Inputs'!$BA$16+HLOOKUP(AK$7,'1. General Inputs'!$BC$10:$BE$12,ROWS('1. General Inputs'!$BA$10:$BA$12),0))+(AK$76*(CHOOSE(AK$7,'2. Protocols'!$O46,'2. Protocols'!$P46,'2. Protocols'!$Q46))+'3. ARV Substitutions'!AP69),0),"")</f>
        <v/>
      </c>
      <c r="AL47" s="114" t="str">
        <f>IFERROR(MAX(AK47*(1+'1. General Inputs'!$BA$16+HLOOKUP(AL$7,'1. General Inputs'!$BC$10:$BE$12,ROWS('1. General Inputs'!$BA$10:$BA$12),0))+(AL$76*(CHOOSE(AL$7,'2. Protocols'!$O46,'2. Protocols'!$P46,'2. Protocols'!$Q46))+'3. ARV Substitutions'!AQ69),0),"")</f>
        <v/>
      </c>
      <c r="AM47" s="114" t="str">
        <f>IFERROR(MAX(AL47*(1+'1. General Inputs'!$BA$16+HLOOKUP(AM$7,'1. General Inputs'!$BC$10:$BE$12,ROWS('1. General Inputs'!$BA$10:$BA$12),0))+(AM$76*(CHOOSE(AM$7,'2. Protocols'!$O46,'2. Protocols'!$P46,'2. Protocols'!$Q46))+'3. ARV Substitutions'!AR69),0),"")</f>
        <v/>
      </c>
      <c r="AN47" s="114" t="str">
        <f>IFERROR(MAX(AM47*(1+'1. General Inputs'!$BA$16+HLOOKUP(AN$7,'1. General Inputs'!$BC$10:$BE$12,ROWS('1. General Inputs'!$BA$10:$BA$12),0))+(AN$76*(CHOOSE(AN$7,'2. Protocols'!$O46,'2. Protocols'!$P46,'2. Protocols'!$Q46))+'3. ARV Substitutions'!AS69),0),"")</f>
        <v/>
      </c>
      <c r="AO47" s="114" t="str">
        <f>IFERROR(MAX(AN47*(1+'1. General Inputs'!$BA$16+HLOOKUP(AO$7,'1. General Inputs'!$BC$10:$BE$12,ROWS('1. General Inputs'!$BA$10:$BA$12),0))+(AO$76*(CHOOSE(AO$7,'2. Protocols'!$O46,'2. Protocols'!$P46,'2. Protocols'!$Q46))+'3. ARV Substitutions'!AT69),0),"")</f>
        <v/>
      </c>
      <c r="AP47" s="114" t="str">
        <f>IFERROR(MAX(AO47*(1+'1. General Inputs'!$BA$16+HLOOKUP(AP$7,'1. General Inputs'!$BC$10:$BE$12,ROWS('1. General Inputs'!$BA$10:$BA$12),0))+(AP$76*(CHOOSE(AP$7,'2. Protocols'!$O46,'2. Protocols'!$P46,'2. Protocols'!$Q46))+'3. ARV Substitutions'!AU69),0),"")</f>
        <v/>
      </c>
      <c r="BZ47" s="88" t="e">
        <f t="shared" si="49"/>
        <v>#VALUE!</v>
      </c>
      <c r="CA47" s="88" t="e">
        <f t="shared" si="50"/>
        <v>#VALUE!</v>
      </c>
      <c r="CB47" s="88" t="e">
        <f t="shared" si="51"/>
        <v>#VALUE!</v>
      </c>
      <c r="CC47" s="88" t="e">
        <f t="shared" si="52"/>
        <v>#VALUE!</v>
      </c>
      <c r="CD47" s="88" t="e">
        <f t="shared" si="84"/>
        <v>#VALUE!</v>
      </c>
      <c r="CE47" s="88" t="e">
        <f t="shared" si="53"/>
        <v>#VALUE!</v>
      </c>
      <c r="CF47" s="88" t="e">
        <f t="shared" si="54"/>
        <v>#VALUE!</v>
      </c>
      <c r="CG47" s="88" t="e">
        <f t="shared" si="55"/>
        <v>#VALUE!</v>
      </c>
      <c r="CH47" s="88" t="e">
        <f t="shared" si="56"/>
        <v>#VALUE!</v>
      </c>
      <c r="CI47" s="88" t="e">
        <f t="shared" si="57"/>
        <v>#VALUE!</v>
      </c>
      <c r="CJ47" s="88" t="e">
        <f t="shared" si="58"/>
        <v>#VALUE!</v>
      </c>
      <c r="CK47" s="88" t="e">
        <f t="shared" si="59"/>
        <v>#VALUE!</v>
      </c>
      <c r="CL47" s="88" t="e">
        <f t="shared" si="60"/>
        <v>#VALUE!</v>
      </c>
      <c r="CM47" s="88" t="e">
        <f t="shared" si="61"/>
        <v>#VALUE!</v>
      </c>
      <c r="CN47" s="88" t="e">
        <f t="shared" si="62"/>
        <v>#VALUE!</v>
      </c>
      <c r="CO47" s="88" t="e">
        <f t="shared" si="63"/>
        <v>#VALUE!</v>
      </c>
      <c r="CP47" s="88" t="e">
        <f t="shared" si="64"/>
        <v>#VALUE!</v>
      </c>
      <c r="CQ47" s="88" t="e">
        <f t="shared" si="65"/>
        <v>#VALUE!</v>
      </c>
      <c r="CR47" s="88" t="e">
        <f t="shared" si="66"/>
        <v>#VALUE!</v>
      </c>
      <c r="CS47" s="88" t="e">
        <f t="shared" si="67"/>
        <v>#VALUE!</v>
      </c>
      <c r="CT47" s="88" t="e">
        <f t="shared" si="68"/>
        <v>#VALUE!</v>
      </c>
      <c r="CU47" s="88" t="e">
        <f t="shared" si="69"/>
        <v>#VALUE!</v>
      </c>
      <c r="CV47" s="88" t="e">
        <f t="shared" si="70"/>
        <v>#VALUE!</v>
      </c>
      <c r="CW47" s="88" t="e">
        <f t="shared" si="71"/>
        <v>#VALUE!</v>
      </c>
      <c r="CX47" s="88" t="e">
        <f t="shared" si="72"/>
        <v>#VALUE!</v>
      </c>
      <c r="CY47" s="88" t="e">
        <f t="shared" si="73"/>
        <v>#VALUE!</v>
      </c>
      <c r="CZ47" s="88" t="e">
        <f t="shared" si="74"/>
        <v>#VALUE!</v>
      </c>
      <c r="DA47" s="88" t="e">
        <f t="shared" si="75"/>
        <v>#VALUE!</v>
      </c>
      <c r="DB47" s="88" t="e">
        <f t="shared" si="76"/>
        <v>#VALUE!</v>
      </c>
      <c r="DC47" s="88" t="e">
        <f t="shared" si="77"/>
        <v>#VALUE!</v>
      </c>
      <c r="DD47" s="88" t="e">
        <f t="shared" si="78"/>
        <v>#VALUE!</v>
      </c>
      <c r="DE47" s="88" t="e">
        <f t="shared" si="79"/>
        <v>#VALUE!</v>
      </c>
      <c r="DF47" s="88" t="e">
        <f t="shared" si="80"/>
        <v>#VALUE!</v>
      </c>
      <c r="DG47" s="88" t="e">
        <f t="shared" si="81"/>
        <v>#VALUE!</v>
      </c>
      <c r="DH47" s="88" t="e">
        <f t="shared" si="82"/>
        <v>#VALUE!</v>
      </c>
      <c r="DI47" s="88" t="e">
        <f t="shared" si="83"/>
        <v>#VALUE!</v>
      </c>
      <c r="DK47" s="27" t="str">
        <f>CONCATENATE('2. Protocols'!C46, '2. Protocols'!D46, '2. Protocols'!E46)</f>
        <v>+</v>
      </c>
      <c r="DL47" s="27" t="str">
        <f>CONCATENATE('2. Protocols'!C46, '2. Protocols'!D46, '2. Protocols'!E46, '2. Protocols'!F46, '2. Protocols'!G46,)</f>
        <v>++</v>
      </c>
      <c r="DN47" s="38">
        <f>IF(AND(OR(ISBLANK(DN$9),DN$9=0)=FALSE,OR(DN$9='2. Protocols'!$C46,DN$9='2. Protocols'!$E46,DN$9='2. Protocols'!$G46)),1,0)*'4. Formulations'!$I46</f>
        <v>0</v>
      </c>
      <c r="DO47" s="38">
        <f>IF(AND(OR(ISBLANK(DO$9),DO$9=0)=FALSE,OR(DO$9='2. Protocols'!$C46,DO$9='2. Protocols'!$E46,DO$9='2. Protocols'!$G46)),1,0)*'4. Formulations'!$I46</f>
        <v>0</v>
      </c>
      <c r="DP47" s="38">
        <f>IF(AND(OR(ISBLANK(DP$9),DP$9=0)=FALSE,OR(DP$9='2. Protocols'!$C46,DP$9='2. Protocols'!$E46,DP$9='2. Protocols'!$G46)),1,0)*'4. Formulations'!$I46</f>
        <v>0</v>
      </c>
      <c r="DQ47" s="38">
        <f>IF(AND(OR(ISBLANK(DQ$9),DQ$9=0)=FALSE,OR(DQ$9='2. Protocols'!$C46,DQ$9='2. Protocols'!$E46,DQ$9='2. Protocols'!$G46)),1,0)*'4. Formulations'!$I46</f>
        <v>0</v>
      </c>
      <c r="DR47" s="38">
        <f>IF(AND(OR(ISBLANK(DR$9),DR$9=0)=FALSE,OR(DR$9='2. Protocols'!$C46,DR$9='2. Protocols'!$E46,DR$9='2. Protocols'!$G46)),1,0)*'4. Formulations'!$I46</f>
        <v>0</v>
      </c>
      <c r="DS47" s="38">
        <f>IF(AND(OR(ISBLANK(DS$9),DS$9=0)=FALSE,OR(DS$9='2. Protocols'!$C46,DS$9='2. Protocols'!$E46,DS$9='2. Protocols'!$G46)),1,0)*'4. Formulations'!$I46</f>
        <v>0</v>
      </c>
      <c r="DT47" s="38">
        <f>IF(AND(OR(ISBLANK(DT$9),DT$9=0)=FALSE,OR(DT$9='2. Protocols'!$C46,DT$9='2. Protocols'!$E46,DT$9='2. Protocols'!$G46)),1,0)*'4. Formulations'!$I46</f>
        <v>0</v>
      </c>
      <c r="DU47" s="38">
        <f>IF(AND(OR(ISBLANK(DU$9),DU$9=0)=FALSE,OR(DU$9='2. Protocols'!$C46,DU$9='2. Protocols'!$E46,DU$9='2. Protocols'!$G46)),1,0)*'4. Formulations'!$I46</f>
        <v>0</v>
      </c>
      <c r="DV47" s="38">
        <f>IF(AND(OR(ISBLANK(DV$9),DV$9=0)=FALSE,OR(DV$9='2. Protocols'!$C46,DV$9='2. Protocols'!$E46,DV$9='2. Protocols'!$G46)),1,0)*'4. Formulations'!$I46</f>
        <v>0</v>
      </c>
      <c r="DW47" s="38">
        <f>IF(AND(OR(ISBLANK(DW$9),DW$9=0)=FALSE,OR(DW$9='2. Protocols'!$C46,DW$9='2. Protocols'!$E46,DW$9='2. Protocols'!$G46)),1,0)*'4. Formulations'!$I46</f>
        <v>0</v>
      </c>
      <c r="DX47" s="38">
        <f>IF(AND(OR(ISBLANK(DX$9),DX$9=0)=FALSE,OR(DX$9='2. Protocols'!$C46,DX$9='2. Protocols'!$E46,DX$9='2. Protocols'!$G46)),1,0)*'4. Formulations'!$I46</f>
        <v>0</v>
      </c>
      <c r="DY47" s="38">
        <f>IF(AND(OR(ISBLANK(DY$9),DY$9=0)=FALSE,OR(DY$9='2. Protocols'!$C46,DY$9='2. Protocols'!$E46,DY$9='2. Protocols'!$G46)),1,0)*'4. Formulations'!$I46</f>
        <v>0</v>
      </c>
      <c r="DZ47" s="38">
        <f>IF(AND(OR(ISBLANK(DZ$9),DZ$9=0)=FALSE,OR(DZ$9='2. Protocols'!$C46,DZ$9='2. Protocols'!$E46,DZ$9='2. Protocols'!$G46)),1,0)*'4. Formulations'!$I46</f>
        <v>0</v>
      </c>
      <c r="EA47" s="38">
        <f>IF(AND(OR(ISBLANK(EA$9),EA$9=0)=FALSE,OR(EA$9='2. Protocols'!$C46,EA$9='2. Protocols'!$E46,EA$9='2. Protocols'!$G46)),1,0)*'4. Formulations'!$I46</f>
        <v>0</v>
      </c>
      <c r="EB47" s="38">
        <f>IF(AND(OR(ISBLANK(EB$9),EB$9=0)=FALSE,OR(EB$9='2. Protocols'!$C46,EB$9='2. Protocols'!$E46,EB$9='2. Protocols'!$G46)),1,0)*'4. Formulations'!$I46</f>
        <v>0</v>
      </c>
      <c r="EC47" s="38">
        <f>IF(AND(OR(ISBLANK(EC$9),EC$9=0)=FALSE,OR(EC$9='2. Protocols'!$C46,EC$9='2. Protocols'!$E46,EC$9='2. Protocols'!$G46)),1,0)*'4. Formulations'!$I46</f>
        <v>0</v>
      </c>
      <c r="ED47" s="38">
        <f>IF(AND(OR(ISBLANK(ED$9),ED$9=0)=FALSE,OR(ED$9='2. Protocols'!$C46,ED$9='2. Protocols'!$E46,ED$9='2. Protocols'!$G46)),1,0)*'4. Formulations'!$I46</f>
        <v>0</v>
      </c>
      <c r="EE47" s="38">
        <f>IF(AND(OR(ISBLANK(EE$9),EE$9=0)=FALSE,OR(EE$9='2. Protocols'!$C46,EE$9='2. Protocols'!$E46,EE$9='2. Protocols'!$G46)),1,0)*'4. Formulations'!$I46</f>
        <v>0</v>
      </c>
      <c r="EF47" s="38">
        <f>IF(AND(OR(ISBLANK(EF$9),EF$9=0)=FALSE,OR(EF$9='2. Protocols'!$C46,EF$9='2. Protocols'!$E46,EF$9='2. Protocols'!$G46)),1,0)*'4. Formulations'!$I46</f>
        <v>0</v>
      </c>
      <c r="EG47" s="38">
        <f>IF(AND(OR(ISBLANK(EG$9),EG$9=0)=FALSE,OR(EG$9='2. Protocols'!$C46,EG$9='2. Protocols'!$E46,EG$9='2. Protocols'!$G46)),1,0)*'4. Formulations'!$I46</f>
        <v>0</v>
      </c>
      <c r="EH47" s="38">
        <f>IF(AND(OR(ISBLANK(EH$9),EH$9=0)=FALSE,OR(EH$9='2. Protocols'!$C46,EH$9='2. Protocols'!$E46,EH$9='2. Protocols'!$G46)),1,0)*'4. Formulations'!$I46</f>
        <v>0</v>
      </c>
      <c r="EI47" s="38">
        <f>IF(AND(OR(ISBLANK(EI$9),EI$9=0)=FALSE,OR(EI$9='2. Protocols'!$C46,EI$9='2. Protocols'!$E46,EI$9='2. Protocols'!$G46)),1,0)*'4. Formulations'!$I46</f>
        <v>0</v>
      </c>
      <c r="EK47" s="38">
        <f>IF(AND(OR(ISBLANK(EK$9),EK$9=0)=FALSE,EK$9=$DK47),1,0)*'4. Formulations'!$J46</f>
        <v>0</v>
      </c>
      <c r="EL47" s="38">
        <f>IF(AND(OR(ISBLANK(EL$9),EL$9=0)=FALSE,EL$9=$DK47),1,0)*'4. Formulations'!$J46</f>
        <v>0</v>
      </c>
      <c r="EM47" s="38">
        <f>IF(AND(OR(ISBLANK(EM$9),EM$9=0)=FALSE,EM$9=$DK47),1,0)*'4. Formulations'!$J46</f>
        <v>0</v>
      </c>
      <c r="EN47" s="38">
        <f>IF(AND(OR(ISBLANK(EN$9),EN$9=0)=FALSE,EN$9=$DK47),1,0)*'4. Formulations'!$J46</f>
        <v>0</v>
      </c>
      <c r="EO47" s="38">
        <f>IF(AND(OR(ISBLANK(EO$9),EO$9=0)=FALSE,EO$9=$DK47),1,0)*'4. Formulations'!$J46</f>
        <v>0</v>
      </c>
      <c r="EP47" s="38">
        <f>IF(AND(OR(ISBLANK(EP$9),EP$9=0)=FALSE,EP$9=$DK47),1,0)*'4. Formulations'!$J46</f>
        <v>0</v>
      </c>
      <c r="EQ47" s="38">
        <f>IF(AND(OR(ISBLANK(EQ$9),EQ$9=0)=FALSE,EQ$9=$DK47),1,0)*'4. Formulations'!$J46</f>
        <v>0</v>
      </c>
      <c r="ER47" s="38">
        <f>IF(AND(OR(ISBLANK(ER$9),ER$9=0)=FALSE,ER$9=$DK47),1,0)*'4. Formulations'!$J46</f>
        <v>0</v>
      </c>
      <c r="ES47" s="38">
        <f>IF(AND(OR(ISBLANK(ES$9),ES$9=0)=FALSE,ES$9=$DK47),1,0)*'4. Formulations'!$J46</f>
        <v>0</v>
      </c>
      <c r="ET47" s="38">
        <f>IF(AND(OR(ISBLANK(ET$9),ET$9=0)=FALSE,ET$9=$DK47),1,0)*'4. Formulations'!$J46</f>
        <v>0</v>
      </c>
      <c r="EU47" s="38">
        <f>IF(AND(OR(ISBLANK(EU$9),EU$9=0)=FALSE,EU$9=$DK47),1,0)*'4. Formulations'!$J46</f>
        <v>0</v>
      </c>
      <c r="EV47" s="38">
        <f>IF(AND(OR(ISBLANK(EV$9),EV$9=0)=FALSE,EV$9=$DK47),1,0)*'4. Formulations'!$J46</f>
        <v>0</v>
      </c>
      <c r="EW47" s="38">
        <f>IF(AND(OR(ISBLANK(EW$9),EW$9=0)=FALSE,EW$9=$DK47),1,0)*'4. Formulations'!$J46</f>
        <v>0</v>
      </c>
      <c r="EY47" s="38">
        <f>IF(AND(OR(ISBLANK(EY$9),EY$9=0)=FALSE,SUM($EK47:$EW47)&gt;0,EY$9='2. Protocols'!$G46),1,0)*'4. Formulations'!$J46</f>
        <v>0</v>
      </c>
      <c r="EZ47" s="38">
        <f>IF(AND(OR(ISBLANK(EZ$9),EZ$9=0)=FALSE,SUM($EK47:$EW47)&gt;0,EZ$9='2. Protocols'!$G46),1,0)*'4. Formulations'!$J46</f>
        <v>0</v>
      </c>
      <c r="FA47" s="38">
        <f>IF(AND(OR(ISBLANK(FA$9),FA$9=0)=FALSE,SUM($EK47:$EW47)&gt;0,FA$9='2. Protocols'!$G46),1,0)*'4. Formulations'!$J46</f>
        <v>0</v>
      </c>
      <c r="FB47" s="38">
        <f>IF(AND(OR(ISBLANK(FB$9),FB$9=0)=FALSE,SUM($EK47:$EW47)&gt;0,FB$9='2. Protocols'!$G46),1,0)*'4. Formulations'!$J46</f>
        <v>0</v>
      </c>
      <c r="FC47" s="38">
        <f>IF(AND(OR(ISBLANK(FC$9),FC$9=0)=FALSE,SUM($EK47:$EW47)&gt;0,FC$9='2. Protocols'!$G46),1,0)*'4. Formulations'!$J46</f>
        <v>0</v>
      </c>
      <c r="FD47" s="38">
        <f>IF(AND(OR(ISBLANK(FD$9),FD$9=0)=FALSE,SUM($EK47:$EW47)&gt;0,FD$9='2. Protocols'!$G46),1,0)*'4. Formulations'!$J46</f>
        <v>0</v>
      </c>
      <c r="FE47" s="38">
        <f>IF(AND(OR(ISBLANK(FE$9),FE$9=0)=FALSE,SUM($EK47:$EW47)&gt;0,FE$9='2. Protocols'!$G46),1,0)*'4. Formulations'!$J46</f>
        <v>0</v>
      </c>
      <c r="FF47" s="38">
        <f>IF(AND(OR(ISBLANK(FF$9),FF$9=0)=FALSE,SUM($EK47:$EW47)&gt;0,FF$9='2. Protocols'!$G46),1,0)*'4. Formulations'!$J46</f>
        <v>0</v>
      </c>
      <c r="FG47" s="38">
        <f>IF(AND(OR(ISBLANK(FG$9),FG$9=0)=FALSE,SUM($EK47:$EW47)&gt;0,FG$9='2. Protocols'!$G46),1,0)*'4. Formulations'!$J46</f>
        <v>0</v>
      </c>
      <c r="FH47" s="38">
        <f>IF(AND(OR(ISBLANK(FH$9),FH$9=0)=FALSE,SUM($EK47:$EW47)&gt;0,FH$9='2. Protocols'!$G46),1,0)*'4. Formulations'!$J46</f>
        <v>0</v>
      </c>
      <c r="FI47" s="38">
        <f>IF(AND(OR(ISBLANK(FI$9),FI$9=0)=FALSE,SUM($EK47:$EW47)&gt;0,FI$9='2. Protocols'!$G46),1,0)*'4. Formulations'!$J46</f>
        <v>0</v>
      </c>
      <c r="FJ47" s="38">
        <f>IF(AND(OR(ISBLANK(FJ$9),FJ$9=0)=FALSE,SUM($EK47:$EW47)&gt;0,FJ$9='2. Protocols'!$G46),1,0)*'4. Formulations'!$J46</f>
        <v>0</v>
      </c>
      <c r="FK47" s="38">
        <f>IF(AND(OR(ISBLANK(FK$9),FK$9=0)=FALSE,SUM($EK47:$EW47)&gt;0,FK$9='2. Protocols'!$G46),1,0)*'4. Formulations'!$J46</f>
        <v>0</v>
      </c>
      <c r="FL47" s="38">
        <f>IF(AND(OR(ISBLANK(FL$9),FL$9=0)=FALSE,SUM($EK47:$EW47)&gt;0,FL$9='2. Protocols'!$G46),1,0)*'4. Formulations'!$J46</f>
        <v>0</v>
      </c>
      <c r="FM47" s="38">
        <f>IF(AND(OR(ISBLANK(FM$9),FM$9=0)=FALSE,SUM($EK47:$EW47)&gt;0,FM$9='2. Protocols'!$G46),1,0)*'4. Formulations'!$J46</f>
        <v>0</v>
      </c>
      <c r="FN47" s="38">
        <f>IF(AND(OR(ISBLANK(FN$9),FN$9=0)=FALSE,SUM($EK47:$EW47)&gt;0,FN$9='2. Protocols'!$G46),1,0)*'4. Formulations'!$J46</f>
        <v>0</v>
      </c>
      <c r="FO47" s="38">
        <f>IF(AND(OR(ISBLANK(FO$9),FO$9=0)=FALSE,SUM($EK47:$EW47)&gt;0,FO$9='2. Protocols'!$G46),1,0)*'4. Formulations'!$J46</f>
        <v>0</v>
      </c>
      <c r="FP47" s="38">
        <f>IF(AND(OR(ISBLANK(FP$9),FP$9=0)=FALSE,SUM($EK47:$EW47)&gt;0,FP$9='2. Protocols'!$G46),1,0)*'4. Formulations'!$J46</f>
        <v>0</v>
      </c>
      <c r="FQ47" s="38">
        <f>IF(AND(OR(ISBLANK(FQ$9),FQ$9=0)=FALSE,SUM($EK47:$EW47)&gt;0,FQ$9='2. Protocols'!$G46),1,0)*'4. Formulations'!$J46</f>
        <v>0</v>
      </c>
      <c r="FR47" s="38">
        <f>IF(AND(OR(ISBLANK(FR$9),FR$9=0)=FALSE,SUM($EK47:$EW47)&gt;0,FR$9='2. Protocols'!$G46),1,0)*'4. Formulations'!$J46</f>
        <v>0</v>
      </c>
      <c r="FS47" s="38">
        <f>IF(AND(OR(ISBLANK(FS$9),FS$9=0)=FALSE,SUM($EK47:$EW47)&gt;0,FS$9='2. Protocols'!$G46),1,0)*'4. Formulations'!$J46</f>
        <v>0</v>
      </c>
      <c r="FT47" s="38">
        <f>IF(AND(OR(ISBLANK(FT$9),FT$9=0)=FALSE,SUM($EK47:$EW47)&gt;0,FT$9='2. Protocols'!$G46),1,0)*'4. Formulations'!$J46</f>
        <v>0</v>
      </c>
      <c r="FV47" s="38">
        <f>IF(AND(OR(ISBLANK(EY$9),EY$9=0)=FALSE,FV$9=$DL47),1,0)*'4. Formulations'!$K46</f>
        <v>0</v>
      </c>
      <c r="FW47" s="38">
        <f>IF(AND(OR(ISBLANK(EZ$9),EZ$9=0)=FALSE,FW$9=$DL47),1,0)*'4. Formulations'!$K46</f>
        <v>0</v>
      </c>
      <c r="FX47" s="38">
        <f>IF(AND(OR(ISBLANK(FA$9),FA$9=0)=FALSE,FX$9=$DL47),1,0)*'4. Formulations'!$K46</f>
        <v>0</v>
      </c>
      <c r="FY47" s="38">
        <f>IF(AND(OR(ISBLANK(FB$9),FB$9=0)=FALSE,FY$9=$DL47),1,0)*'4. Formulations'!$K46</f>
        <v>0</v>
      </c>
      <c r="FZ47" s="38">
        <f>IF(AND(OR(ISBLANK(FC$9),FC$9=0)=FALSE,FZ$9=$DL47),1,0)*'4. Formulations'!$K46</f>
        <v>0</v>
      </c>
      <c r="GA47" s="38">
        <f>IF(AND(OR(ISBLANK(FD$9),FD$9=0)=FALSE,GA$9=$DL47),1,0)*'4. Formulations'!$K46</f>
        <v>0</v>
      </c>
      <c r="GB47" s="38">
        <f>IF(AND(OR(ISBLANK(FE$9),FE$9=0)=FALSE,GB$9=$DL47),1,0)*'4. Formulations'!$K46</f>
        <v>0</v>
      </c>
      <c r="GC47" s="38">
        <f>IF(AND(OR(ISBLANK(FF$9),FF$9=0)=FALSE,GC$9=$DL47),1,0)*'4. Formulations'!$K46</f>
        <v>0</v>
      </c>
      <c r="GD47" s="38">
        <f>IF(AND(OR(ISBLANK(FG$9),FG$9=0)=FALSE,GD$9=$DL47),1,0)*'4. Formulations'!$K46</f>
        <v>0</v>
      </c>
      <c r="GE47" s="38">
        <f>IF(AND(OR(ISBLANK(FH$9),FH$9=0)=FALSE,GE$9=$DL47),1,0)*'4. Formulations'!$K46</f>
        <v>0</v>
      </c>
      <c r="GF47" s="38">
        <f>IF(AND(OR(ISBLANK(FI$9),FI$9=0)=FALSE,GF$9=$DL47),1,0)*'4. Formulations'!$K46</f>
        <v>0</v>
      </c>
      <c r="GG47" s="38">
        <f>IF(AND(OR(ISBLANK(FJ$9),FJ$9=0)=FALSE,GG$9=$DL47),1,0)*'4. Formulations'!$K46</f>
        <v>0</v>
      </c>
      <c r="GH47" s="38">
        <f>IF(AND(OR(ISBLANK(FK$9),FK$9=0)=FALSE,GH$9=$DL47),1,0)*'4. Formulations'!$K46</f>
        <v>0</v>
      </c>
      <c r="GI47" s="38">
        <f>IF(AND(OR(ISBLANK(FL$9),FL$9=0)=FALSE,GI$9=$DL47),1,0)*'4. Formulations'!$K46</f>
        <v>0</v>
      </c>
      <c r="GJ47" s="38">
        <f>IF(AND(OR(ISBLANK(FM$9),FM$9=0)=FALSE,GJ$9=$DL47),1,0)*'4. Formulations'!$K46</f>
        <v>0</v>
      </c>
      <c r="GL47" s="38">
        <f>IF(AND(OR(ISBLANK(GL$9),GL$9=0)=FALSE,OR(GL$9='2. Protocols'!$C46,GL$9='2. Protocols'!$E46,GL$9='2. Protocols'!$G46)),1,0)*'4. Formulations'!$L46</f>
        <v>0</v>
      </c>
      <c r="GM47" s="38">
        <f>IF(AND(OR(ISBLANK(GM$9),GM$9=0)=FALSE,OR(GM$9='2. Protocols'!$C46,GM$9='2. Protocols'!$E46,GM$9='2. Protocols'!$G46)),1,0)*'4. Formulations'!$L46</f>
        <v>0</v>
      </c>
      <c r="GN47" s="38">
        <f>IF(AND(OR(ISBLANK(GN$9),GN$9=0)=FALSE,OR(GN$9='2. Protocols'!$C46,GN$9='2. Protocols'!$E46,GN$9='2. Protocols'!$G46)),1,0)*'4. Formulations'!$L46</f>
        <v>0</v>
      </c>
      <c r="GO47" s="38">
        <f>IF(AND(OR(ISBLANK(GO$9),GO$9=0)=FALSE,OR(GO$9='2. Protocols'!$C46,GO$9='2. Protocols'!$E46,GO$9='2. Protocols'!$G46)),1,0)*'4. Formulations'!$L46</f>
        <v>0</v>
      </c>
      <c r="GP47" s="38">
        <f>IF(AND(OR(ISBLANK(GP$9),GP$9=0)=FALSE,OR(GP$9='2. Protocols'!$C46,GP$9='2. Protocols'!$E46,GP$9='2. Protocols'!$G46)),1,0)*'4. Formulations'!$L46</f>
        <v>0</v>
      </c>
      <c r="GQ47" s="38">
        <f>IF(AND(OR(ISBLANK(GQ$9),GQ$9=0)=FALSE,OR(GQ$9='2. Protocols'!$C46,GQ$9='2. Protocols'!$E46,GQ$9='2. Protocols'!$G46)),1,0)*'4. Formulations'!$L46</f>
        <v>0</v>
      </c>
      <c r="GR47" s="38">
        <f>IF(AND(OR(ISBLANK(GR$9),GR$9=0)=FALSE,OR(GR$9='2. Protocols'!$C46,GR$9='2. Protocols'!$E46,GR$9='2. Protocols'!$G46)),1,0)*'4. Formulations'!$L46</f>
        <v>0</v>
      </c>
      <c r="GS47" s="38">
        <f>IF(AND(OR(ISBLANK(GS$9),GS$9=0)=FALSE,OR(GS$9='2. Protocols'!$C46,GS$9='2. Protocols'!$E46,GS$9='2. Protocols'!$G46)),1,0)*'4. Formulations'!$L46</f>
        <v>0</v>
      </c>
      <c r="GT47" s="38">
        <f>IF(AND(OR(ISBLANK(GT$9),GT$9=0)=FALSE,OR(GT$9='2. Protocols'!$C46,GT$9='2. Protocols'!$E46,GT$9='2. Protocols'!$G46)),1,0)*'4. Formulations'!$L46</f>
        <v>0</v>
      </c>
      <c r="GU47" s="38">
        <f>IF(AND(OR(ISBLANK(GU$9),GU$9=0)=FALSE,OR(GU$9='2. Protocols'!$C46,GU$9='2. Protocols'!$E46,GU$9='2. Protocols'!$G46)),1,0)*'4. Formulations'!$L46</f>
        <v>0</v>
      </c>
      <c r="GV47" s="38">
        <f>IF(AND(OR(ISBLANK(GV$9),GV$9=0)=FALSE,OR(GV$9='2. Protocols'!$C46,GV$9='2. Protocols'!$E46,GV$9='2. Protocols'!$G46)),1,0)*'4. Formulations'!$L46</f>
        <v>0</v>
      </c>
      <c r="GW47" s="38">
        <f>IF(AND(OR(ISBLANK(GW$9),GW$9=0)=FALSE,OR(GW$9='2. Protocols'!$C46,GW$9='2. Protocols'!$E46,GW$9='2. Protocols'!$G46)),1,0)*'4. Formulations'!$L46</f>
        <v>0</v>
      </c>
      <c r="GX47" s="38">
        <f>IF(AND(OR(ISBLANK(GX$9),GX$9=0)=FALSE,OR(GX$9='2. Protocols'!$C46,GX$9='2. Protocols'!$E46,GX$9='2. Protocols'!$G46)),1,0)*'4. Formulations'!$L46</f>
        <v>0</v>
      </c>
      <c r="GY47" s="38">
        <f>IF(AND(OR(ISBLANK(GY$9),GY$9=0)=FALSE,OR(GY$9='2. Protocols'!$C46,GY$9='2. Protocols'!$E46,GY$9='2. Protocols'!$G46)),1,0)*'4. Formulations'!$L46</f>
        <v>0</v>
      </c>
      <c r="GZ47" s="38">
        <f>IF(AND(OR(ISBLANK(GZ$9),GZ$9=0)=FALSE,OR(GZ$9='2. Protocols'!$C46,GZ$9='2. Protocols'!$E46,GZ$9='2. Protocols'!$G46)),1,0)*'4. Formulations'!$L46</f>
        <v>0</v>
      </c>
      <c r="HA47" s="38">
        <f>IF(AND(OR(ISBLANK(HA$9),HA$9=0)=FALSE,OR(HA$9='2. Protocols'!$C46,HA$9='2. Protocols'!$E46,HA$9='2. Protocols'!$G46)),1,0)*'4. Formulations'!$L46</f>
        <v>0</v>
      </c>
      <c r="HB47" s="38">
        <f>IF(AND(OR(ISBLANK(HB$9),HB$9=0)=FALSE,OR(HB$9='2. Protocols'!$C46,HB$9='2. Protocols'!$E46,HB$9='2. Protocols'!$G46)),1,0)*'4. Formulations'!$L46</f>
        <v>0</v>
      </c>
      <c r="HC47" s="38">
        <f>IF(AND(OR(ISBLANK(HC$9),HC$9=0)=FALSE,OR(HC$9='2. Protocols'!$C46,HC$9='2. Protocols'!$E46,HC$9='2. Protocols'!$G46)),1,0)*'4. Formulations'!$L46</f>
        <v>0</v>
      </c>
      <c r="HD47" s="38">
        <f>IF(AND(OR(ISBLANK(HD$9),HD$9=0)=FALSE,OR(HD$9='2. Protocols'!$C46,HD$9='2. Protocols'!$E46,HD$9='2. Protocols'!$G46)),1,0)*'4. Formulations'!$L46</f>
        <v>0</v>
      </c>
      <c r="HE47" s="38">
        <f>IF(AND(OR(ISBLANK(HE$9),HE$9=0)=FALSE,OR(HE$9='2. Protocols'!$C46,HE$9='2. Protocols'!$E46,HE$9='2. Protocols'!$G46)),1,0)*'4. Formulations'!$L46</f>
        <v>0</v>
      </c>
      <c r="HF47" s="38">
        <f>IF(AND(OR(ISBLANK(HF$9),HF$9=0)=FALSE,OR(HF$9='2. Protocols'!$C46,HF$9='2. Protocols'!$E46,HF$9='2. Protocols'!$G46)),1,0)*'4. Formulations'!$L46</f>
        <v>0</v>
      </c>
      <c r="HG47" s="38">
        <f>IF(AND(OR(ISBLANK(HG$9),HG$9=0)=FALSE,OR(HG$9='2. Protocols'!$C46,HG$9='2. Protocols'!$E46,HG$9='2. Protocols'!$G46)),1,0)*'4. Formulations'!$L46</f>
        <v>0</v>
      </c>
      <c r="HI47" s="38">
        <f>IF(AND(OR(ISBLANK(HI$9),HI$9=0)=FALSE,HI$9=$DK47),1,0)*'4. Formulations'!$M46</f>
        <v>0</v>
      </c>
      <c r="HJ47" s="38">
        <f>IF(AND(OR(ISBLANK(HJ$9),HJ$9=0)=FALSE,HJ$9=$DK47),1,0)*'4. Formulations'!$M46</f>
        <v>0</v>
      </c>
      <c r="HK47" s="38">
        <f>IF(AND(OR(ISBLANK(HK$9),HK$9=0)=FALSE,HK$9=$DK47),1,0)*'4. Formulations'!$M46</f>
        <v>0</v>
      </c>
      <c r="HL47" s="38">
        <f>IF(AND(OR(ISBLANK(HL$9),HL$9=0)=FALSE,HL$9=$DK47),1,0)*'4. Formulations'!$M46</f>
        <v>0</v>
      </c>
      <c r="HM47" s="38">
        <f>IF(AND(OR(ISBLANK(HM$9),HM$9=0)=FALSE,HM$9=$DK47),1,0)*'4. Formulations'!$M46</f>
        <v>0</v>
      </c>
      <c r="HN47" s="38">
        <f>IF(AND(OR(ISBLANK(HN$9),HN$9=0)=FALSE,HN$9=$DK47),1,0)*'4. Formulations'!$M46</f>
        <v>0</v>
      </c>
      <c r="HO47" s="38">
        <f>IF(AND(OR(ISBLANK(HO$9),HO$9=0)=FALSE,HO$9=$DK47),1,0)*'4. Formulations'!$M46</f>
        <v>0</v>
      </c>
      <c r="HP47" s="38">
        <f>IF(AND(OR(ISBLANK(HP$9),HP$9=0)=FALSE,HP$9=$DK47),1,0)*'4. Formulations'!$M46</f>
        <v>0</v>
      </c>
      <c r="HQ47" s="38">
        <f>IF(AND(OR(ISBLANK(HQ$9),HQ$9=0)=FALSE,HQ$9=$DK47),1,0)*'4. Formulations'!$M46</f>
        <v>0</v>
      </c>
      <c r="HR47" s="38">
        <f>IF(AND(OR(ISBLANK(HR$9),HR$9=0)=FALSE,HR$9=$DK47),1,0)*'4. Formulations'!$M46</f>
        <v>0</v>
      </c>
      <c r="HS47" s="38">
        <f>IF(AND(OR(ISBLANK(HS$9),HS$9=0)=FALSE,HS$9=$DK47),1,0)*'4. Formulations'!$M46</f>
        <v>0</v>
      </c>
      <c r="HT47" s="38">
        <f>IF(AND(OR(ISBLANK(HT$9),HT$9=0)=FALSE,HT$9=$DK47),1,0)*'4. Formulations'!$M46</f>
        <v>0</v>
      </c>
      <c r="HU47" s="38">
        <f>IF(AND(OR(ISBLANK(HU$9),HU$9=0)=FALSE,HU$9=$DK47),1,0)*'4. Formulations'!$M46</f>
        <v>0</v>
      </c>
      <c r="HW47" s="38">
        <f>IF(AND(OR(ISBLANK(HW$9),HW$9=0)=FALSE,SUM($HI47:$HU47)&gt;0,HW$9='2. Protocols'!$G46),1,0)*'4. Formulations'!$M46</f>
        <v>0</v>
      </c>
      <c r="HX47" s="38">
        <f>IF(AND(OR(ISBLANK(HX$9),HX$9=0)=FALSE,SUM($HI47:$HU47)&gt;0,HX$9='2. Protocols'!$G46),1,0)*'4. Formulations'!$M46</f>
        <v>0</v>
      </c>
      <c r="HY47" s="38">
        <f>IF(AND(OR(ISBLANK(HY$9),HY$9=0)=FALSE,SUM($HI47:$HU47)&gt;0,HY$9='2. Protocols'!$G46),1,0)*'4. Formulations'!$M46</f>
        <v>0</v>
      </c>
      <c r="HZ47" s="38">
        <f>IF(AND(OR(ISBLANK(HZ$9),HZ$9=0)=FALSE,SUM($HI47:$HU47)&gt;0,HZ$9='2. Protocols'!$G46),1,0)*'4. Formulations'!$M46</f>
        <v>0</v>
      </c>
      <c r="IA47" s="38">
        <f>IF(AND(OR(ISBLANK(IA$9),IA$9=0)=FALSE,SUM($HI47:$HU47)&gt;0,IA$9='2. Protocols'!$G46),1,0)*'4. Formulations'!$M46</f>
        <v>0</v>
      </c>
      <c r="IB47" s="38">
        <f>IF(AND(OR(ISBLANK(IB$9),IB$9=0)=FALSE,SUM($HI47:$HU47)&gt;0,IB$9='2. Protocols'!$G46),1,0)*'4. Formulations'!$M46</f>
        <v>0</v>
      </c>
      <c r="IC47" s="38">
        <f>IF(AND(OR(ISBLANK(IC$9),IC$9=0)=FALSE,SUM($HI47:$HU47)&gt;0,IC$9='2. Protocols'!$G46),1,0)*'4. Formulations'!$M46</f>
        <v>0</v>
      </c>
      <c r="ID47" s="38">
        <f>IF(AND(OR(ISBLANK(ID$9),ID$9=0)=FALSE,SUM($HI47:$HU47)&gt;0,ID$9='2. Protocols'!$G46),1,0)*'4. Formulations'!$M46</f>
        <v>0</v>
      </c>
      <c r="IE47" s="38">
        <f>IF(AND(OR(ISBLANK(IE$9),IE$9=0)=FALSE,SUM($HI47:$HU47)&gt;0,IE$9='2. Protocols'!$G46),1,0)*'4. Formulations'!$M46</f>
        <v>0</v>
      </c>
      <c r="IF47" s="38">
        <f>IF(AND(OR(ISBLANK(IF$9),IF$9=0)=FALSE,SUM($HI47:$HU47)&gt;0,IF$9='2. Protocols'!$G46),1,0)*'4. Formulations'!$M46</f>
        <v>0</v>
      </c>
      <c r="IG47" s="38">
        <f>IF(AND(OR(ISBLANK(IG$9),IG$9=0)=FALSE,SUM($HI47:$HU47)&gt;0,IG$9='2. Protocols'!$G46),1,0)*'4. Formulations'!$M46</f>
        <v>0</v>
      </c>
      <c r="IH47" s="38">
        <f>IF(AND(OR(ISBLANK(IH$9),IH$9=0)=FALSE,SUM($HI47:$HU47)&gt;0,IH$9='2. Protocols'!$G46),1,0)*'4. Formulations'!$M46</f>
        <v>0</v>
      </c>
      <c r="II47" s="38">
        <f>IF(AND(OR(ISBLANK(II$9),II$9=0)=FALSE,SUM($HI47:$HU47)&gt;0,II$9='2. Protocols'!$G46),1,0)*'4. Formulations'!$M46</f>
        <v>0</v>
      </c>
      <c r="IJ47" s="38">
        <f>IF(AND(OR(ISBLANK(IJ$9),IJ$9=0)=FALSE,SUM($HI47:$HU47)&gt;0,IJ$9='2. Protocols'!$G46),1,0)*'4. Formulations'!$M46</f>
        <v>0</v>
      </c>
      <c r="IK47" s="38">
        <f>IF(AND(OR(ISBLANK(IK$9),IK$9=0)=FALSE,SUM($HI47:$HU47)&gt;0,IK$9='2. Protocols'!$G46),1,0)*'4. Formulations'!$M46</f>
        <v>0</v>
      </c>
      <c r="IL47" s="38">
        <f>IF(AND(OR(ISBLANK(IL$9),IL$9=0)=FALSE,SUM($HI47:$HU47)&gt;0,IL$9='2. Protocols'!$G46),1,0)*'4. Formulations'!$M46</f>
        <v>0</v>
      </c>
      <c r="IM47" s="38">
        <f>IF(AND(OR(ISBLANK(IM$9),IM$9=0)=FALSE,SUM($HI47:$HU47)&gt;0,IM$9='2. Protocols'!$G46),1,0)*'4. Formulations'!$M46</f>
        <v>0</v>
      </c>
      <c r="IN47" s="38">
        <f>IF(AND(OR(ISBLANK(IN$9),IN$9=0)=FALSE,SUM($HI47:$HU47)&gt;0,IN$9='2. Protocols'!$G46),1,0)*'4. Formulations'!$M46</f>
        <v>0</v>
      </c>
      <c r="IO47" s="38">
        <f>IF(AND(OR(ISBLANK(IO$9),IO$9=0)=FALSE,SUM($HI47:$HU47)&gt;0,IO$9='2. Protocols'!$G46),1,0)*'4. Formulations'!$M46</f>
        <v>0</v>
      </c>
      <c r="IP47" s="38">
        <f>IF(AND(OR(ISBLANK(IP$9),IP$9=0)=FALSE,SUM($HI47:$HU47)&gt;0,IP$9='2. Protocols'!$G46),1,0)*'4. Formulations'!$M46</f>
        <v>0</v>
      </c>
      <c r="IQ47" s="38">
        <f>IF(AND(OR(ISBLANK(IQ$9),IQ$9=0)=FALSE,SUM($HI47:$HU47)&gt;0,IQ$9='2. Protocols'!$G46),1,0)*'4. Formulations'!$M46</f>
        <v>0</v>
      </c>
      <c r="IR47" s="38">
        <f>IF(AND(OR(ISBLANK(IR$9),IR$9=0)=FALSE,SUM($HI47:$HU47)&gt;0,IR$9='2. Protocols'!$G46),1,0)*'4. Formulations'!$M46</f>
        <v>0</v>
      </c>
      <c r="IT47" s="38">
        <f>IF(AND(OR(ISBLANK(IT$9),IT$9=0)=FALSE,IT$9=$DL47),1,0)*'4. Formulations'!$N46</f>
        <v>0</v>
      </c>
      <c r="IU47" s="38">
        <f>IF(AND(OR(ISBLANK(IU$9),IU$9=0)=FALSE,IU$9=$DL47),1,0)*'4. Formulations'!$N46</f>
        <v>0</v>
      </c>
      <c r="IV47" s="38">
        <f>IF(AND(OR(ISBLANK(IV$9),IV$9=0)=FALSE,IV$9=$DL47),1,0)*'4. Formulations'!$N46</f>
        <v>0</v>
      </c>
      <c r="IW47" s="38">
        <f>IF(AND(OR(ISBLANK(IW$9),IW$9=0)=FALSE,IW$9=$DL47),1,0)*'4. Formulations'!$N46</f>
        <v>0</v>
      </c>
      <c r="IX47" s="38">
        <f>IF(AND(OR(ISBLANK(IX$9),IX$9=0)=FALSE,IX$9=$DL47),1,0)*'4. Formulations'!$N46</f>
        <v>0</v>
      </c>
      <c r="IY47" s="38">
        <f>IF(AND(OR(ISBLANK(IY$9),IY$9=0)=FALSE,IY$9=$DL47),1,0)*'4. Formulations'!$N46</f>
        <v>0</v>
      </c>
      <c r="IZ47" s="38">
        <f>IF(AND(OR(ISBLANK(IZ$9),IZ$9=0)=FALSE,IZ$9=$DL47),1,0)*'4. Formulations'!$N46</f>
        <v>0</v>
      </c>
      <c r="JA47" s="38">
        <f>IF(AND(OR(ISBLANK(JA$9),JA$9=0)=FALSE,JA$9=$DL47),1,0)*'4. Formulations'!$N46</f>
        <v>0</v>
      </c>
      <c r="JB47" s="38">
        <f>IF(AND(OR(ISBLANK(JB$9),JB$9=0)=FALSE,JB$9=$DL47),1,0)*'4. Formulations'!$N46</f>
        <v>0</v>
      </c>
      <c r="JC47" s="38">
        <f>IF(AND(OR(ISBLANK(JC$9),JC$9=0)=FALSE,JC$9=$DL47),1,0)*'4. Formulations'!$N46</f>
        <v>0</v>
      </c>
      <c r="JD47" s="38">
        <f>IF(AND(OR(ISBLANK(JD$9),JD$9=0)=FALSE,JD$9=$DL47),1,0)*'4. Formulations'!$N46</f>
        <v>0</v>
      </c>
      <c r="JE47" s="38">
        <f>IF(AND(OR(ISBLANK(JE$9),JE$9=0)=FALSE,JE$9=$DL47),1,0)*'4. Formulations'!$N46</f>
        <v>0</v>
      </c>
      <c r="JF47" s="38">
        <f>IF(AND(OR(ISBLANK(JF$9),JF$9=0)=FALSE,JF$9=$DL47),1,0)*'4. Formulations'!$N46</f>
        <v>0</v>
      </c>
      <c r="JG47" s="38">
        <f>IF(AND(OR(ISBLANK(JG$9),JG$9=0)=FALSE,JG$9=$DL47),1,0)*'4. Formulations'!$N46</f>
        <v>0</v>
      </c>
      <c r="JH47" s="38">
        <f>IF(AND(OR(ISBLANK(JH$9),JH$9=0)=FALSE,JH$9=$DL47),1,0)*'4. Formulations'!$N46</f>
        <v>0</v>
      </c>
      <c r="JJ47" s="38">
        <f>IF(AND(OR(ISBLANK(JJ$9),JJ$9=0)=FALSE,OR(JJ$9='2. Protocols'!$C46,JJ$9='2. Protocols'!$E46,JJ$9='2. Protocols'!$G46)),1,0)*'4. Formulations'!$O46</f>
        <v>0</v>
      </c>
      <c r="JK47" s="38">
        <f>IF(AND(OR(ISBLANK(JK$9),JK$9=0)=FALSE,OR(JK$9='2. Protocols'!$C46,JK$9='2. Protocols'!$E46,JK$9='2. Protocols'!$G46)),1,0)*'4. Formulations'!$O46</f>
        <v>0</v>
      </c>
      <c r="JL47" s="38">
        <f>IF(AND(OR(ISBLANK(JL$9),JL$9=0)=FALSE,OR(JL$9='2. Protocols'!$C46,JL$9='2. Protocols'!$E46,JL$9='2. Protocols'!$G46)),1,0)*'4. Formulations'!$O46</f>
        <v>0</v>
      </c>
      <c r="JM47" s="38">
        <f>IF(AND(OR(ISBLANK(JM$9),JM$9=0)=FALSE,OR(JM$9='2. Protocols'!$C46,JM$9='2. Protocols'!$E46,JM$9='2. Protocols'!$G46)),1,0)*'4. Formulations'!$O46</f>
        <v>0</v>
      </c>
      <c r="JN47" s="38">
        <f>IF(AND(OR(ISBLANK(JN$9),JN$9=0)=FALSE,OR(JN$9='2. Protocols'!$C46,JN$9='2. Protocols'!$E46,JN$9='2. Protocols'!$G46)),1,0)*'4. Formulations'!$O46</f>
        <v>0</v>
      </c>
      <c r="JO47" s="38">
        <f>IF(AND(OR(ISBLANK(JO$9),JO$9=0)=FALSE,OR(JO$9='2. Protocols'!$C46,JO$9='2. Protocols'!$E46,JO$9='2. Protocols'!$G46)),1,0)*'4. Formulations'!$O46</f>
        <v>0</v>
      </c>
      <c r="JP47" s="38">
        <f>IF(AND(OR(ISBLANK(JP$9),JP$9=0)=FALSE,OR(JP$9='2. Protocols'!$C46,JP$9='2. Protocols'!$E46,JP$9='2. Protocols'!$G46)),1,0)*'4. Formulations'!$O46</f>
        <v>0</v>
      </c>
      <c r="JQ47" s="38">
        <f>IF(AND(OR(ISBLANK(JQ$9),JQ$9=0)=FALSE,OR(JQ$9='2. Protocols'!$C46,JQ$9='2. Protocols'!$E46,JQ$9='2. Protocols'!$G46)),1,0)*'4. Formulations'!$O46</f>
        <v>0</v>
      </c>
      <c r="JR47" s="38">
        <f>IF(AND(OR(ISBLANK(JR$9),JR$9=0)=FALSE,OR(JR$9='2. Protocols'!$C46,JR$9='2. Protocols'!$E46,JR$9='2. Protocols'!$G46)),1,0)*'4. Formulations'!$O46</f>
        <v>0</v>
      </c>
      <c r="JS47" s="38">
        <f>IF(AND(OR(ISBLANK(JS$9),JS$9=0)=FALSE,OR(JS$9='2. Protocols'!$C46,JS$9='2. Protocols'!$E46,JS$9='2. Protocols'!$G46)),1,0)*'4. Formulations'!$O46</f>
        <v>0</v>
      </c>
      <c r="JT47" s="38">
        <f>IF(AND(OR(ISBLANK(JT$9),JT$9=0)=FALSE,OR(JT$9='2. Protocols'!$C46,JT$9='2. Protocols'!$E46,JT$9='2. Protocols'!$G46)),1,0)*'4. Formulations'!$O46</f>
        <v>0</v>
      </c>
      <c r="JU47" s="38">
        <f>IF(AND(OR(ISBLANK(JU$9),JU$9=0)=FALSE,OR(JU$9='2. Protocols'!$C46,JU$9='2. Protocols'!$E46,JU$9='2. Protocols'!$G46)),1,0)*'4. Formulations'!$O46</f>
        <v>0</v>
      </c>
      <c r="JV47" s="38">
        <f>IF(AND(OR(ISBLANK(JV$9),JV$9=0)=FALSE,OR(JV$9='2. Protocols'!$C46,JV$9='2. Protocols'!$E46,JV$9='2. Protocols'!$G46)),1,0)*'4. Formulations'!$O46</f>
        <v>0</v>
      </c>
      <c r="JW47" s="38">
        <f>IF(AND(OR(ISBLANK(JW$9),JW$9=0)=FALSE,OR(JW$9='2. Protocols'!$C46,JW$9='2. Protocols'!$E46,JW$9='2. Protocols'!$G46)),1,0)*'4. Formulations'!$O46</f>
        <v>0</v>
      </c>
      <c r="JX47" s="38">
        <f>IF(AND(OR(ISBLANK(JX$9),JX$9=0)=FALSE,OR(JX$9='2. Protocols'!$C46,JX$9='2. Protocols'!$E46,JX$9='2. Protocols'!$G46)),1,0)*'4. Formulations'!$O46</f>
        <v>0</v>
      </c>
      <c r="JY47" s="38">
        <f>IF(AND(OR(ISBLANK(JY$9),JY$9=0)=FALSE,OR(JY$9='2. Protocols'!$C46,JY$9='2. Protocols'!$E46,JY$9='2. Protocols'!$G46)),1,0)*'4. Formulations'!$O46</f>
        <v>0</v>
      </c>
      <c r="JZ47" s="38">
        <f>IF(AND(OR(ISBLANK(JZ$9),JZ$9=0)=FALSE,OR(JZ$9='2. Protocols'!$C46,JZ$9='2. Protocols'!$E46,JZ$9='2. Protocols'!$G46)),1,0)*'4. Formulations'!$O46</f>
        <v>0</v>
      </c>
      <c r="KA47" s="38">
        <f>IF(AND(OR(ISBLANK(KA$9),KA$9=0)=FALSE,OR(KA$9='2. Protocols'!$C46,KA$9='2. Protocols'!$E46,KA$9='2. Protocols'!$G46)),1,0)*'4. Formulations'!$O46</f>
        <v>0</v>
      </c>
      <c r="KB47" s="38">
        <f>IF(AND(OR(ISBLANK(KB$9),KB$9=0)=FALSE,OR(KB$9='2. Protocols'!$C46,KB$9='2. Protocols'!$E46,KB$9='2. Protocols'!$G46)),1,0)*'4. Formulations'!$O46</f>
        <v>0</v>
      </c>
      <c r="KC47" s="38">
        <f>IF(AND(OR(ISBLANK(KC$9),KC$9=0)=FALSE,OR(KC$9='2. Protocols'!$C46,KC$9='2. Protocols'!$E46,KC$9='2. Protocols'!$G46)),1,0)*'4. Formulations'!$O46</f>
        <v>0</v>
      </c>
      <c r="KD47" s="38">
        <f>IF(AND(OR(ISBLANK(KD$9),KD$9=0)=FALSE,OR(KD$9='2. Protocols'!$C46,KD$9='2. Protocols'!$E46,KD$9='2. Protocols'!$G46)),1,0)*'4. Formulations'!$O46</f>
        <v>0</v>
      </c>
      <c r="KE47" s="38">
        <f>IF(AND(OR(ISBLANK(KE$9),KE$9=0)=FALSE,OR(KE$9='2. Protocols'!$C46,KE$9='2. Protocols'!$E46,KE$9='2. Protocols'!$G46)),1,0)*'4. Formulations'!$O46</f>
        <v>0</v>
      </c>
      <c r="KG47" s="38">
        <f>IF(AND(OR(ISBLANK(KG$9),KG$9=0)=FALSE,KG$9=$DK47),1,0)*'4. Formulations'!$P46</f>
        <v>0</v>
      </c>
      <c r="KH47" s="38">
        <f>IF(AND(OR(ISBLANK(KH$9),KH$9=0)=FALSE,KH$9=$DK47),1,0)*'4. Formulations'!$P46</f>
        <v>0</v>
      </c>
      <c r="KI47" s="38">
        <f>IF(AND(OR(ISBLANK(KI$9),KI$9=0)=FALSE,KI$9=$DK47),1,0)*'4. Formulations'!$P46</f>
        <v>0</v>
      </c>
      <c r="KJ47" s="38">
        <f>IF(AND(OR(ISBLANK(KJ$9),KJ$9=0)=FALSE,KJ$9=$DK47),1,0)*'4. Formulations'!$P46</f>
        <v>0</v>
      </c>
      <c r="KK47" s="38">
        <f>IF(AND(OR(ISBLANK(KK$9),KK$9=0)=FALSE,KK$9=$DK47),1,0)*'4. Formulations'!$P46</f>
        <v>0</v>
      </c>
      <c r="KL47" s="38">
        <f>IF(AND(OR(ISBLANK(KL$9),KL$9=0)=FALSE,KL$9=$DK47),1,0)*'4. Formulations'!$P46</f>
        <v>0</v>
      </c>
      <c r="KM47" s="38">
        <f>IF(AND(OR(ISBLANK(KM$9),KM$9=0)=FALSE,KM$9=$DK47),1,0)*'4. Formulations'!$P46</f>
        <v>0</v>
      </c>
      <c r="KN47" s="38">
        <f>IF(AND(OR(ISBLANK(KN$9),KN$9=0)=FALSE,KN$9=$DK47),1,0)*'4. Formulations'!$P46</f>
        <v>0</v>
      </c>
      <c r="KO47" s="38">
        <f>IF(AND(OR(ISBLANK(KO$9),KO$9=0)=FALSE,KO$9=$DK47),1,0)*'4. Formulations'!$P46</f>
        <v>0</v>
      </c>
      <c r="KP47" s="38">
        <f>IF(AND(OR(ISBLANK(KP$9),KP$9=0)=FALSE,KP$9=$DK47),1,0)*'4. Formulations'!$P46</f>
        <v>0</v>
      </c>
      <c r="KQ47" s="38">
        <f>IF(AND(OR(ISBLANK(KQ$9),KQ$9=0)=FALSE,KQ$9=$DK47),1,0)*'4. Formulations'!$P46</f>
        <v>0</v>
      </c>
      <c r="KR47" s="38">
        <f>IF(AND(OR(ISBLANK(KR$9),KR$9=0)=FALSE,KR$9=$DK47),1,0)*'4. Formulations'!$P46</f>
        <v>0</v>
      </c>
      <c r="KS47" s="38">
        <f>IF(AND(OR(ISBLANK(KS$9),KS$9=0)=FALSE,KS$9=$DK47),1,0)*'4. Formulations'!$P46</f>
        <v>0</v>
      </c>
      <c r="KU47" s="38">
        <f>IF(AND(OR(ISBLANK(KU$9),KU$9=0)=FALSE,SUM($KG47:$KS47)&gt;0,KU$9='2. Protocols'!$G46),1,0)*'4. Formulations'!$P46</f>
        <v>0</v>
      </c>
      <c r="KV47" s="38">
        <f>IF(AND(OR(ISBLANK(KV$9),KV$9=0)=FALSE,SUM($KG47:$KS47)&gt;0,KV$9='2. Protocols'!$G46),1,0)*'4. Formulations'!$P46</f>
        <v>0</v>
      </c>
      <c r="KW47" s="38">
        <f>IF(AND(OR(ISBLANK(KW$9),KW$9=0)=FALSE,SUM($KG47:$KS47)&gt;0,KW$9='2. Protocols'!$G46),1,0)*'4. Formulations'!$P46</f>
        <v>0</v>
      </c>
      <c r="KX47" s="38">
        <f>IF(AND(OR(ISBLANK(KX$9),KX$9=0)=FALSE,SUM($KG47:$KS47)&gt;0,KX$9='2. Protocols'!$G46),1,0)*'4. Formulations'!$P46</f>
        <v>0</v>
      </c>
      <c r="KY47" s="38">
        <f>IF(AND(OR(ISBLANK(KY$9),KY$9=0)=FALSE,SUM($KG47:$KS47)&gt;0,KY$9='2. Protocols'!$G46),1,0)*'4. Formulations'!$P46</f>
        <v>0</v>
      </c>
      <c r="KZ47" s="38">
        <f>IF(AND(OR(ISBLANK(KZ$9),KZ$9=0)=FALSE,SUM($KG47:$KS47)&gt;0,KZ$9='2. Protocols'!$G46),1,0)*'4. Formulations'!$P46</f>
        <v>0</v>
      </c>
      <c r="LA47" s="38">
        <f>IF(AND(OR(ISBLANK(LA$9),LA$9=0)=FALSE,SUM($KG47:$KS47)&gt;0,LA$9='2. Protocols'!$G46),1,0)*'4. Formulations'!$P46</f>
        <v>0</v>
      </c>
      <c r="LB47" s="38">
        <f>IF(AND(OR(ISBLANK(LB$9),LB$9=0)=FALSE,SUM($KG47:$KS47)&gt;0,LB$9='2. Protocols'!$G46),1,0)*'4. Formulations'!$P46</f>
        <v>0</v>
      </c>
      <c r="LC47" s="38">
        <f>IF(AND(OR(ISBLANK(LC$9),LC$9=0)=FALSE,SUM($KG47:$KS47)&gt;0,LC$9='2. Protocols'!$G46),1,0)*'4. Formulations'!$P46</f>
        <v>0</v>
      </c>
      <c r="LD47" s="38">
        <f>IF(AND(OR(ISBLANK(LD$9),LD$9=0)=FALSE,SUM($KG47:$KS47)&gt;0,LD$9='2. Protocols'!$G46),1,0)*'4. Formulations'!$P46</f>
        <v>0</v>
      </c>
      <c r="LE47" s="38">
        <f>IF(AND(OR(ISBLANK(LE$9),LE$9=0)=FALSE,SUM($KG47:$KS47)&gt;0,LE$9='2. Protocols'!$G46),1,0)*'4. Formulations'!$P46</f>
        <v>0</v>
      </c>
      <c r="LF47" s="38">
        <f>IF(AND(OR(ISBLANK(LF$9),LF$9=0)=FALSE,SUM($KG47:$KS47)&gt;0,LF$9='2. Protocols'!$G46),1,0)*'4. Formulations'!$P46</f>
        <v>0</v>
      </c>
      <c r="LG47" s="38">
        <f>IF(AND(OR(ISBLANK(LG$9),LG$9=0)=FALSE,SUM($KG47:$KS47)&gt;0,LG$9='2. Protocols'!$G46),1,0)*'4. Formulations'!$P46</f>
        <v>0</v>
      </c>
      <c r="LH47" s="38">
        <f>IF(AND(OR(ISBLANK(LH$9),LH$9=0)=FALSE,SUM($KG47:$KS47)&gt;0,LH$9='2. Protocols'!$G46),1,0)*'4. Formulations'!$P46</f>
        <v>0</v>
      </c>
      <c r="LI47" s="38">
        <f>IF(AND(OR(ISBLANK(LI$9),LI$9=0)=FALSE,SUM($KG47:$KS47)&gt;0,LI$9='2. Protocols'!$G46),1,0)*'4. Formulations'!$P46</f>
        <v>0</v>
      </c>
      <c r="LJ47" s="38">
        <f>IF(AND(OR(ISBLANK(LJ$9),LJ$9=0)=FALSE,SUM($KG47:$KS47)&gt;0,LJ$9='2. Protocols'!$G46),1,0)*'4. Formulations'!$P46</f>
        <v>0</v>
      </c>
      <c r="LK47" s="38">
        <f>IF(AND(OR(ISBLANK(LK$9),LK$9=0)=FALSE,SUM($KG47:$KS47)&gt;0,LK$9='2. Protocols'!$G46),1,0)*'4. Formulations'!$P46</f>
        <v>0</v>
      </c>
      <c r="LL47" s="38">
        <f>IF(AND(OR(ISBLANK(LL$9),LL$9=0)=FALSE,SUM($KG47:$KS47)&gt;0,LL$9='2. Protocols'!$G46),1,0)*'4. Formulations'!$P46</f>
        <v>0</v>
      </c>
      <c r="LM47" s="38">
        <f>IF(AND(OR(ISBLANK(LM$9),LM$9=0)=FALSE,SUM($KG47:$KS47)&gt;0,LM$9='2. Protocols'!$G46),1,0)*'4. Formulations'!$P46</f>
        <v>0</v>
      </c>
      <c r="LN47" s="38">
        <f>IF(AND(OR(ISBLANK(LN$9),LN$9=0)=FALSE,SUM($KG47:$KS47)&gt;0,LN$9='2. Protocols'!$G46),1,0)*'4. Formulations'!$P46</f>
        <v>0</v>
      </c>
      <c r="LO47" s="38">
        <f>IF(AND(OR(ISBLANK(LO$9),LO$9=0)=FALSE,SUM($KG47:$KS47)&gt;0,LO$9='2. Protocols'!$G46),1,0)*'4. Formulations'!$P46</f>
        <v>0</v>
      </c>
      <c r="LP47" s="38">
        <f>IF(AND(OR(ISBLANK(LP$9),LP$9=0)=FALSE,SUM($KG47:$KS47)&gt;0,LP$9='2. Protocols'!$G46),1,0)*'4. Formulations'!$P46</f>
        <v>0</v>
      </c>
      <c r="LR47" s="38">
        <f>IF(AND(OR(ISBLANK(LR$9),LR$9=0)=FALSE,LR$9=$DL47),1,0)*'4. Formulations'!$Q46</f>
        <v>0</v>
      </c>
      <c r="LS47" s="38">
        <f>IF(AND(OR(ISBLANK(LS$9),LS$9=0)=FALSE,LS$9=$DL47),1,0)*'4. Formulations'!$Q46</f>
        <v>0</v>
      </c>
      <c r="LT47" s="38">
        <f>IF(AND(OR(ISBLANK(LT$9),LT$9=0)=FALSE,LT$9=$DL47),1,0)*'4. Formulations'!$Q46</f>
        <v>0</v>
      </c>
      <c r="LU47" s="38">
        <f>IF(AND(OR(ISBLANK(LU$9),LU$9=0)=FALSE,LU$9=$DL47),1,0)*'4. Formulations'!$Q46</f>
        <v>0</v>
      </c>
      <c r="LV47" s="38">
        <f>IF(AND(OR(ISBLANK(LV$9),LV$9=0)=FALSE,LV$9=$DL47),1,0)*'4. Formulations'!$Q46</f>
        <v>0</v>
      </c>
      <c r="LW47" s="38">
        <f>IF(AND(OR(ISBLANK(LW$9),LW$9=0)=FALSE,LW$9=$DL47),1,0)*'4. Formulations'!$Q46</f>
        <v>0</v>
      </c>
      <c r="LX47" s="38">
        <f>IF(AND(OR(ISBLANK(LX$9),LX$9=0)=FALSE,LX$9=$DL47),1,0)*'4. Formulations'!$Q46</f>
        <v>0</v>
      </c>
      <c r="LY47" s="38">
        <f>IF(AND(OR(ISBLANK(LY$9),LY$9=0)=FALSE,LY$9=$DL47),1,0)*'4. Formulations'!$Q46</f>
        <v>0</v>
      </c>
      <c r="LZ47" s="38">
        <f>IF(AND(OR(ISBLANK(LZ$9),LZ$9=0)=FALSE,LZ$9=$DL47),1,0)*'4. Formulations'!$Q46</f>
        <v>0</v>
      </c>
      <c r="MA47" s="38">
        <f>IF(AND(OR(ISBLANK(MA$9),MA$9=0)=FALSE,MA$9=$DL47),1,0)*'4. Formulations'!$Q46</f>
        <v>0</v>
      </c>
      <c r="MB47" s="38">
        <f>IF(AND(OR(ISBLANK(MB$9),MB$9=0)=FALSE,MB$9=$DL47),1,0)*'4. Formulations'!$Q46</f>
        <v>0</v>
      </c>
      <c r="MC47" s="38">
        <f>IF(AND(OR(ISBLANK(MC$9),MC$9=0)=FALSE,MC$9=$DL47),1,0)*'4. Formulations'!$Q46</f>
        <v>0</v>
      </c>
      <c r="MD47" s="38">
        <f>IF(AND(OR(ISBLANK(MD$9),MD$9=0)=FALSE,MD$9=$DL47),1,0)*'4. Formulations'!$Q46</f>
        <v>0</v>
      </c>
      <c r="ME47" s="38">
        <f>IF(AND(OR(ISBLANK(ME$9),ME$9=0)=FALSE,ME$9=$DL47),1,0)*'4. Formulations'!$Q46</f>
        <v>0</v>
      </c>
      <c r="MF47" s="38">
        <f>IF(AND(OR(ISBLANK(MF$9),MF$9=0)=FALSE,MF$9=$DL47),1,0)*'4. Formulations'!$Q46</f>
        <v>0</v>
      </c>
    </row>
    <row r="48" spans="2:344" x14ac:dyDescent="0.3">
      <c r="B48" s="2"/>
      <c r="C48" s="129" t="str">
        <f>IF('2. Protocols'!C47&amp;"+"&amp;'2. Protocols'!E47&amp;"+"&amp;'2. Protocols'!G47="++","",'2. Protocols'!C47&amp;"+"&amp;'2. Protocols'!E47&amp;"+"&amp;'2. Protocols'!G47)</f>
        <v/>
      </c>
      <c r="D48" s="18"/>
      <c r="F48" s="114" t="str">
        <f>IFERROR('2. Protocols'!J47*'1. General Inputs'!$L$6,"")</f>
        <v/>
      </c>
      <c r="G48" s="114" t="str">
        <f>IFERROR(MAX(F48*(1+'1. General Inputs'!$BA$16+HLOOKUP(G$7,'1. General Inputs'!$BC$10:$BE$12,ROWS('1. General Inputs'!$BA$10:$BA$12),0))+(G$76*(CHOOSE(G$7,'2. Protocols'!$O47,'2. Protocols'!$P47,'2. Protocols'!$Q47))+'3. ARV Substitutions'!L70),0),"")</f>
        <v/>
      </c>
      <c r="H48" s="114" t="str">
        <f>IFERROR(MAX(G48*(1+'1. General Inputs'!$BA$16+HLOOKUP(H$7,'1. General Inputs'!$BC$10:$BE$12,ROWS('1. General Inputs'!$BA$10:$BA$12),0))+(H$76*(CHOOSE(H$7,'2. Protocols'!$O47,'2. Protocols'!$P47,'2. Protocols'!$Q47))+'3. ARV Substitutions'!M70),0),"")</f>
        <v/>
      </c>
      <c r="I48" s="114" t="str">
        <f>IFERROR(MAX(H48*(1+'1. General Inputs'!$BA$16+HLOOKUP(I$7,'1. General Inputs'!$BC$10:$BE$12,ROWS('1. General Inputs'!$BA$10:$BA$12),0))+(I$76*(CHOOSE(I$7,'2. Protocols'!$O47,'2. Protocols'!$P47,'2. Protocols'!$Q47))+'3. ARV Substitutions'!N70),0),"")</f>
        <v/>
      </c>
      <c r="J48" s="114" t="str">
        <f>IFERROR(MAX(I48*(1+'1. General Inputs'!$BA$16+HLOOKUP(J$7,'1. General Inputs'!$BC$10:$BE$12,ROWS('1. General Inputs'!$BA$10:$BA$12),0))+(J$76*(CHOOSE(J$7,'2. Protocols'!$O47,'2. Protocols'!$P47,'2. Protocols'!$Q47))+'3. ARV Substitutions'!O70),0),"")</f>
        <v/>
      </c>
      <c r="K48" s="114" t="str">
        <f>IFERROR(MAX(J48*(1+'1. General Inputs'!$BA$16+HLOOKUP(K$7,'1. General Inputs'!$BC$10:$BE$12,ROWS('1. General Inputs'!$BA$10:$BA$12),0))+(K$76*(CHOOSE(K$7,'2. Protocols'!$O47,'2. Protocols'!$P47,'2. Protocols'!$Q47))+'3. ARV Substitutions'!P70),0),"")</f>
        <v/>
      </c>
      <c r="L48" s="114" t="str">
        <f>IFERROR(MAX(K48*(1+'1. General Inputs'!$BA$16+HLOOKUP(L$7,'1. General Inputs'!$BC$10:$BE$12,ROWS('1. General Inputs'!$BA$10:$BA$12),0))+(L$76*(CHOOSE(L$7,'2. Protocols'!$O47,'2. Protocols'!$P47,'2. Protocols'!$Q47))+'3. ARV Substitutions'!Q70),0),"")</f>
        <v/>
      </c>
      <c r="M48" s="114" t="str">
        <f>IFERROR(MAX(L48*(1+'1. General Inputs'!$BA$16+HLOOKUP(M$7,'1. General Inputs'!$BC$10:$BE$12,ROWS('1. General Inputs'!$BA$10:$BA$12),0))+(M$76*(CHOOSE(M$7,'2. Protocols'!$O47,'2. Protocols'!$P47,'2. Protocols'!$Q47))+'3. ARV Substitutions'!R70),0),"")</f>
        <v/>
      </c>
      <c r="N48" s="114" t="str">
        <f>IFERROR(MAX(M48*(1+'1. General Inputs'!$BA$16+HLOOKUP(N$7,'1. General Inputs'!$BC$10:$BE$12,ROWS('1. General Inputs'!$BA$10:$BA$12),0))+(N$76*(CHOOSE(N$7,'2. Protocols'!$O47,'2. Protocols'!$P47,'2. Protocols'!$Q47))+'3. ARV Substitutions'!S70),0),"")</f>
        <v/>
      </c>
      <c r="O48" s="114" t="str">
        <f>IFERROR(MAX(N48*(1+'1. General Inputs'!$BA$16+HLOOKUP(O$7,'1. General Inputs'!$BC$10:$BE$12,ROWS('1. General Inputs'!$BA$10:$BA$12),0))+(O$76*(CHOOSE(O$7,'2. Protocols'!$O47,'2. Protocols'!$P47,'2. Protocols'!$Q47))+'3. ARV Substitutions'!T70),0),"")</f>
        <v/>
      </c>
      <c r="P48" s="114" t="str">
        <f>IFERROR(MAX(O48*(1+'1. General Inputs'!$BA$16+HLOOKUP(P$7,'1. General Inputs'!$BC$10:$BE$12,ROWS('1. General Inputs'!$BA$10:$BA$12),0))+(P$76*(CHOOSE(P$7,'2. Protocols'!$O47,'2. Protocols'!$P47,'2. Protocols'!$Q47))+'3. ARV Substitutions'!U70),0),"")</f>
        <v/>
      </c>
      <c r="Q48" s="114" t="str">
        <f>IFERROR(MAX(P48*(1+'1. General Inputs'!$BA$16+HLOOKUP(Q$7,'1. General Inputs'!$BC$10:$BE$12,ROWS('1. General Inputs'!$BA$10:$BA$12),0))+(Q$76*(CHOOSE(Q$7,'2. Protocols'!$O47,'2. Protocols'!$P47,'2. Protocols'!$Q47))+'3. ARV Substitutions'!V70),0),"")</f>
        <v/>
      </c>
      <c r="R48" s="114" t="str">
        <f>IFERROR(MAX(Q48*(1+'1. General Inputs'!$BA$16+HLOOKUP(R$7,'1. General Inputs'!$BC$10:$BE$12,ROWS('1. General Inputs'!$BA$10:$BA$12),0))+(R$76*(CHOOSE(R$7,'2. Protocols'!$O47,'2. Protocols'!$P47,'2. Protocols'!$Q47))+'3. ARV Substitutions'!W70),0),"")</f>
        <v/>
      </c>
      <c r="S48" s="114" t="str">
        <f>IFERROR(MAX(R48*(1+'1. General Inputs'!$BA$16+HLOOKUP(S$7,'1. General Inputs'!$BC$10:$BE$12,ROWS('1. General Inputs'!$BA$10:$BA$12),0))+(S$76*(CHOOSE(S$7,'2. Protocols'!$O47,'2. Protocols'!$P47,'2. Protocols'!$Q47))+'3. ARV Substitutions'!X70),0),"")</f>
        <v/>
      </c>
      <c r="T48" s="114" t="str">
        <f>IFERROR(MAX(S48*(1+'1. General Inputs'!$BA$16+HLOOKUP(T$7,'1. General Inputs'!$BC$10:$BE$12,ROWS('1. General Inputs'!$BA$10:$BA$12),0))+(T$76*(CHOOSE(T$7,'2. Protocols'!$O47,'2. Protocols'!$P47,'2. Protocols'!$Q47))+'3. ARV Substitutions'!Y70),0),"")</f>
        <v/>
      </c>
      <c r="U48" s="114" t="str">
        <f>IFERROR(MAX(T48*(1+'1. General Inputs'!$BA$16+HLOOKUP(U$7,'1. General Inputs'!$BC$10:$BE$12,ROWS('1. General Inputs'!$BA$10:$BA$12),0))+(U$76*(CHOOSE(U$7,'2. Protocols'!$O47,'2. Protocols'!$P47,'2. Protocols'!$Q47))+'3. ARV Substitutions'!Z70),0),"")</f>
        <v/>
      </c>
      <c r="V48" s="114" t="str">
        <f>IFERROR(MAX(U48*(1+'1. General Inputs'!$BA$16+HLOOKUP(V$7,'1. General Inputs'!$BC$10:$BE$12,ROWS('1. General Inputs'!$BA$10:$BA$12),0))+(V$76*(CHOOSE(V$7,'2. Protocols'!$O47,'2. Protocols'!$P47,'2. Protocols'!$Q47))+'3. ARV Substitutions'!AA70),0),"")</f>
        <v/>
      </c>
      <c r="W48" s="114" t="str">
        <f>IFERROR(MAX(V48*(1+'1. General Inputs'!$BA$16+HLOOKUP(W$7,'1. General Inputs'!$BC$10:$BE$12,ROWS('1. General Inputs'!$BA$10:$BA$12),0))+(W$76*(CHOOSE(W$7,'2. Protocols'!$O47,'2. Protocols'!$P47,'2. Protocols'!$Q47))+'3. ARV Substitutions'!AB70),0),"")</f>
        <v/>
      </c>
      <c r="X48" s="114" t="str">
        <f>IFERROR(MAX(W48*(1+'1. General Inputs'!$BA$16+HLOOKUP(X$7,'1. General Inputs'!$BC$10:$BE$12,ROWS('1. General Inputs'!$BA$10:$BA$12),0))+(X$76*(CHOOSE(X$7,'2. Protocols'!$O47,'2. Protocols'!$P47,'2. Protocols'!$Q47))+'3. ARV Substitutions'!AC70),0),"")</f>
        <v/>
      </c>
      <c r="Y48" s="114" t="str">
        <f>IFERROR(MAX(X48*(1+'1. General Inputs'!$BA$16+HLOOKUP(Y$7,'1. General Inputs'!$BC$10:$BE$12,ROWS('1. General Inputs'!$BA$10:$BA$12),0))+(Y$76*(CHOOSE(Y$7,'2. Protocols'!$O47,'2. Protocols'!$P47,'2. Protocols'!$Q47))+'3. ARV Substitutions'!AD70),0),"")</f>
        <v/>
      </c>
      <c r="Z48" s="114" t="str">
        <f>IFERROR(MAX(Y48*(1+'1. General Inputs'!$BA$16+HLOOKUP(Z$7,'1. General Inputs'!$BC$10:$BE$12,ROWS('1. General Inputs'!$BA$10:$BA$12),0))+(Z$76*(CHOOSE(Z$7,'2. Protocols'!$O47,'2. Protocols'!$P47,'2. Protocols'!$Q47))+'3. ARV Substitutions'!AE70),0),"")</f>
        <v/>
      </c>
      <c r="AA48" s="114" t="str">
        <f>IFERROR(MAX(Z48*(1+'1. General Inputs'!$BA$16+HLOOKUP(AA$7,'1. General Inputs'!$BC$10:$BE$12,ROWS('1. General Inputs'!$BA$10:$BA$12),0))+(AA$76*(CHOOSE(AA$7,'2. Protocols'!$O47,'2. Protocols'!$P47,'2. Protocols'!$Q47))+'3. ARV Substitutions'!AF70),0),"")</f>
        <v/>
      </c>
      <c r="AB48" s="114" t="str">
        <f>IFERROR(MAX(AA48*(1+'1. General Inputs'!$BA$16+HLOOKUP(AB$7,'1. General Inputs'!$BC$10:$BE$12,ROWS('1. General Inputs'!$BA$10:$BA$12),0))+(AB$76*(CHOOSE(AB$7,'2. Protocols'!$O47,'2. Protocols'!$P47,'2. Protocols'!$Q47))+'3. ARV Substitutions'!AG70),0),"")</f>
        <v/>
      </c>
      <c r="AC48" s="114" t="str">
        <f>IFERROR(MAX(AB48*(1+'1. General Inputs'!$BA$16+HLOOKUP(AC$7,'1. General Inputs'!$BC$10:$BE$12,ROWS('1. General Inputs'!$BA$10:$BA$12),0))+(AC$76*(CHOOSE(AC$7,'2. Protocols'!$O47,'2. Protocols'!$P47,'2. Protocols'!$Q47))+'3. ARV Substitutions'!AH70),0),"")</f>
        <v/>
      </c>
      <c r="AD48" s="114" t="str">
        <f>IFERROR(MAX(AC48*(1+'1. General Inputs'!$BA$16+HLOOKUP(AD$7,'1. General Inputs'!$BC$10:$BE$12,ROWS('1. General Inputs'!$BA$10:$BA$12),0))+(AD$76*(CHOOSE(AD$7,'2. Protocols'!$O47,'2. Protocols'!$P47,'2. Protocols'!$Q47))+'3. ARV Substitutions'!AI70),0),"")</f>
        <v/>
      </c>
      <c r="AE48" s="114" t="str">
        <f>IFERROR(MAX(AD48*(1+'1. General Inputs'!$BA$16+HLOOKUP(AE$7,'1. General Inputs'!$BC$10:$BE$12,ROWS('1. General Inputs'!$BA$10:$BA$12),0))+(AE$76*(CHOOSE(AE$7,'2. Protocols'!$O47,'2. Protocols'!$P47,'2. Protocols'!$Q47))+'3. ARV Substitutions'!AJ70),0),"")</f>
        <v/>
      </c>
      <c r="AF48" s="114" t="str">
        <f>IFERROR(MAX(AE48*(1+'1. General Inputs'!$BA$16+HLOOKUP(AF$7,'1. General Inputs'!$BC$10:$BE$12,ROWS('1. General Inputs'!$BA$10:$BA$12),0))+(AF$76*(CHOOSE(AF$7,'2. Protocols'!$O47,'2. Protocols'!$P47,'2. Protocols'!$Q47))+'3. ARV Substitutions'!AK70),0),"")</f>
        <v/>
      </c>
      <c r="AG48" s="114" t="str">
        <f>IFERROR(MAX(AF48*(1+'1. General Inputs'!$BA$16+HLOOKUP(AG$7,'1. General Inputs'!$BC$10:$BE$12,ROWS('1. General Inputs'!$BA$10:$BA$12),0))+(AG$76*(CHOOSE(AG$7,'2. Protocols'!$O47,'2. Protocols'!$P47,'2. Protocols'!$Q47))+'3. ARV Substitutions'!AL70),0),"")</f>
        <v/>
      </c>
      <c r="AH48" s="114" t="str">
        <f>IFERROR(MAX(AG48*(1+'1. General Inputs'!$BA$16+HLOOKUP(AH$7,'1. General Inputs'!$BC$10:$BE$12,ROWS('1. General Inputs'!$BA$10:$BA$12),0))+(AH$76*(CHOOSE(AH$7,'2. Protocols'!$O47,'2. Protocols'!$P47,'2. Protocols'!$Q47))+'3. ARV Substitutions'!AM70),0),"")</f>
        <v/>
      </c>
      <c r="AI48" s="114" t="str">
        <f>IFERROR(MAX(AH48*(1+'1. General Inputs'!$BA$16+HLOOKUP(AI$7,'1. General Inputs'!$BC$10:$BE$12,ROWS('1. General Inputs'!$BA$10:$BA$12),0))+(AI$76*(CHOOSE(AI$7,'2. Protocols'!$O47,'2. Protocols'!$P47,'2. Protocols'!$Q47))+'3. ARV Substitutions'!AN70),0),"")</f>
        <v/>
      </c>
      <c r="AJ48" s="114" t="str">
        <f>IFERROR(MAX(AI48*(1+'1. General Inputs'!$BA$16+HLOOKUP(AJ$7,'1. General Inputs'!$BC$10:$BE$12,ROWS('1. General Inputs'!$BA$10:$BA$12),0))+(AJ$76*(CHOOSE(AJ$7,'2. Protocols'!$O47,'2. Protocols'!$P47,'2. Protocols'!$Q47))+'3. ARV Substitutions'!AO70),0),"")</f>
        <v/>
      </c>
      <c r="AK48" s="114" t="str">
        <f>IFERROR(MAX(AJ48*(1+'1. General Inputs'!$BA$16+HLOOKUP(AK$7,'1. General Inputs'!$BC$10:$BE$12,ROWS('1. General Inputs'!$BA$10:$BA$12),0))+(AK$76*(CHOOSE(AK$7,'2. Protocols'!$O47,'2. Protocols'!$P47,'2. Protocols'!$Q47))+'3. ARV Substitutions'!AP70),0),"")</f>
        <v/>
      </c>
      <c r="AL48" s="114" t="str">
        <f>IFERROR(MAX(AK48*(1+'1. General Inputs'!$BA$16+HLOOKUP(AL$7,'1. General Inputs'!$BC$10:$BE$12,ROWS('1. General Inputs'!$BA$10:$BA$12),0))+(AL$76*(CHOOSE(AL$7,'2. Protocols'!$O47,'2. Protocols'!$P47,'2. Protocols'!$Q47))+'3. ARV Substitutions'!AQ70),0),"")</f>
        <v/>
      </c>
      <c r="AM48" s="114" t="str">
        <f>IFERROR(MAX(AL48*(1+'1. General Inputs'!$BA$16+HLOOKUP(AM$7,'1. General Inputs'!$BC$10:$BE$12,ROWS('1. General Inputs'!$BA$10:$BA$12),0))+(AM$76*(CHOOSE(AM$7,'2. Protocols'!$O47,'2. Protocols'!$P47,'2. Protocols'!$Q47))+'3. ARV Substitutions'!AR70),0),"")</f>
        <v/>
      </c>
      <c r="AN48" s="114" t="str">
        <f>IFERROR(MAX(AM48*(1+'1. General Inputs'!$BA$16+HLOOKUP(AN$7,'1. General Inputs'!$BC$10:$BE$12,ROWS('1. General Inputs'!$BA$10:$BA$12),0))+(AN$76*(CHOOSE(AN$7,'2. Protocols'!$O47,'2. Protocols'!$P47,'2. Protocols'!$Q47))+'3. ARV Substitutions'!AS70),0),"")</f>
        <v/>
      </c>
      <c r="AO48" s="114" t="str">
        <f>IFERROR(MAX(AN48*(1+'1. General Inputs'!$BA$16+HLOOKUP(AO$7,'1. General Inputs'!$BC$10:$BE$12,ROWS('1. General Inputs'!$BA$10:$BA$12),0))+(AO$76*(CHOOSE(AO$7,'2. Protocols'!$O47,'2. Protocols'!$P47,'2. Protocols'!$Q47))+'3. ARV Substitutions'!AT70),0),"")</f>
        <v/>
      </c>
      <c r="AP48" s="114" t="str">
        <f>IFERROR(MAX(AO48*(1+'1. General Inputs'!$BA$16+HLOOKUP(AP$7,'1. General Inputs'!$BC$10:$BE$12,ROWS('1. General Inputs'!$BA$10:$BA$12),0))+(AP$76*(CHOOSE(AP$7,'2. Protocols'!$O47,'2. Protocols'!$P47,'2. Protocols'!$Q47))+'3. ARV Substitutions'!AU70),0),"")</f>
        <v/>
      </c>
      <c r="BZ48" s="88" t="e">
        <f t="shared" si="49"/>
        <v>#VALUE!</v>
      </c>
      <c r="CA48" s="88" t="e">
        <f t="shared" si="50"/>
        <v>#VALUE!</v>
      </c>
      <c r="CB48" s="88" t="e">
        <f t="shared" si="51"/>
        <v>#VALUE!</v>
      </c>
      <c r="CC48" s="88" t="e">
        <f t="shared" si="52"/>
        <v>#VALUE!</v>
      </c>
      <c r="CD48" s="88" t="e">
        <f t="shared" si="84"/>
        <v>#VALUE!</v>
      </c>
      <c r="CE48" s="88" t="e">
        <f t="shared" si="53"/>
        <v>#VALUE!</v>
      </c>
      <c r="CF48" s="88" t="e">
        <f t="shared" si="54"/>
        <v>#VALUE!</v>
      </c>
      <c r="CG48" s="88" t="e">
        <f t="shared" si="55"/>
        <v>#VALUE!</v>
      </c>
      <c r="CH48" s="88" t="e">
        <f t="shared" si="56"/>
        <v>#VALUE!</v>
      </c>
      <c r="CI48" s="88" t="e">
        <f t="shared" si="57"/>
        <v>#VALUE!</v>
      </c>
      <c r="CJ48" s="88" t="e">
        <f t="shared" si="58"/>
        <v>#VALUE!</v>
      </c>
      <c r="CK48" s="88" t="e">
        <f t="shared" si="59"/>
        <v>#VALUE!</v>
      </c>
      <c r="CL48" s="88" t="e">
        <f t="shared" si="60"/>
        <v>#VALUE!</v>
      </c>
      <c r="CM48" s="88" t="e">
        <f t="shared" si="61"/>
        <v>#VALUE!</v>
      </c>
      <c r="CN48" s="88" t="e">
        <f t="shared" si="62"/>
        <v>#VALUE!</v>
      </c>
      <c r="CO48" s="88" t="e">
        <f t="shared" si="63"/>
        <v>#VALUE!</v>
      </c>
      <c r="CP48" s="88" t="e">
        <f t="shared" si="64"/>
        <v>#VALUE!</v>
      </c>
      <c r="CQ48" s="88" t="e">
        <f t="shared" si="65"/>
        <v>#VALUE!</v>
      </c>
      <c r="CR48" s="88" t="e">
        <f t="shared" si="66"/>
        <v>#VALUE!</v>
      </c>
      <c r="CS48" s="88" t="e">
        <f t="shared" si="67"/>
        <v>#VALUE!</v>
      </c>
      <c r="CT48" s="88" t="e">
        <f t="shared" si="68"/>
        <v>#VALUE!</v>
      </c>
      <c r="CU48" s="88" t="e">
        <f t="shared" si="69"/>
        <v>#VALUE!</v>
      </c>
      <c r="CV48" s="88" t="e">
        <f t="shared" si="70"/>
        <v>#VALUE!</v>
      </c>
      <c r="CW48" s="88" t="e">
        <f t="shared" si="71"/>
        <v>#VALUE!</v>
      </c>
      <c r="CX48" s="88" t="e">
        <f t="shared" si="72"/>
        <v>#VALUE!</v>
      </c>
      <c r="CY48" s="88" t="e">
        <f t="shared" si="73"/>
        <v>#VALUE!</v>
      </c>
      <c r="CZ48" s="88" t="e">
        <f t="shared" si="74"/>
        <v>#VALUE!</v>
      </c>
      <c r="DA48" s="88" t="e">
        <f t="shared" si="75"/>
        <v>#VALUE!</v>
      </c>
      <c r="DB48" s="88" t="e">
        <f t="shared" si="76"/>
        <v>#VALUE!</v>
      </c>
      <c r="DC48" s="88" t="e">
        <f t="shared" si="77"/>
        <v>#VALUE!</v>
      </c>
      <c r="DD48" s="88" t="e">
        <f t="shared" si="78"/>
        <v>#VALUE!</v>
      </c>
      <c r="DE48" s="88" t="e">
        <f t="shared" si="79"/>
        <v>#VALUE!</v>
      </c>
      <c r="DF48" s="88" t="e">
        <f t="shared" si="80"/>
        <v>#VALUE!</v>
      </c>
      <c r="DG48" s="88" t="e">
        <f t="shared" si="81"/>
        <v>#VALUE!</v>
      </c>
      <c r="DH48" s="88" t="e">
        <f t="shared" si="82"/>
        <v>#VALUE!</v>
      </c>
      <c r="DI48" s="88" t="e">
        <f t="shared" si="83"/>
        <v>#VALUE!</v>
      </c>
      <c r="DK48" s="27" t="str">
        <f>CONCATENATE('2. Protocols'!C47, '2. Protocols'!D47, '2. Protocols'!E47)</f>
        <v>+</v>
      </c>
      <c r="DL48" s="27" t="str">
        <f>CONCATENATE('2. Protocols'!C47, '2. Protocols'!D47, '2. Protocols'!E47, '2. Protocols'!F47, '2. Protocols'!G47,)</f>
        <v>++</v>
      </c>
      <c r="DN48" s="38">
        <f>IF(AND(OR(ISBLANK(DN$9),DN$9=0)=FALSE,OR(DN$9='2. Protocols'!$C47,DN$9='2. Protocols'!$E47,DN$9='2. Protocols'!$G47)),1,0)*'4. Formulations'!$I47</f>
        <v>0</v>
      </c>
      <c r="DO48" s="38">
        <f>IF(AND(OR(ISBLANK(DO$9),DO$9=0)=FALSE,OR(DO$9='2. Protocols'!$C47,DO$9='2. Protocols'!$E47,DO$9='2. Protocols'!$G47)),1,0)*'4. Formulations'!$I47</f>
        <v>0</v>
      </c>
      <c r="DP48" s="38">
        <f>IF(AND(OR(ISBLANK(DP$9),DP$9=0)=FALSE,OR(DP$9='2. Protocols'!$C47,DP$9='2. Protocols'!$E47,DP$9='2. Protocols'!$G47)),1,0)*'4. Formulations'!$I47</f>
        <v>0</v>
      </c>
      <c r="DQ48" s="38">
        <f>IF(AND(OR(ISBLANK(DQ$9),DQ$9=0)=FALSE,OR(DQ$9='2. Protocols'!$C47,DQ$9='2. Protocols'!$E47,DQ$9='2. Protocols'!$G47)),1,0)*'4. Formulations'!$I47</f>
        <v>0</v>
      </c>
      <c r="DR48" s="38">
        <f>IF(AND(OR(ISBLANK(DR$9),DR$9=0)=FALSE,OR(DR$9='2. Protocols'!$C47,DR$9='2. Protocols'!$E47,DR$9='2. Protocols'!$G47)),1,0)*'4. Formulations'!$I47</f>
        <v>0</v>
      </c>
      <c r="DS48" s="38">
        <f>IF(AND(OR(ISBLANK(DS$9),DS$9=0)=FALSE,OR(DS$9='2. Protocols'!$C47,DS$9='2. Protocols'!$E47,DS$9='2. Protocols'!$G47)),1,0)*'4. Formulations'!$I47</f>
        <v>0</v>
      </c>
      <c r="DT48" s="38">
        <f>IF(AND(OR(ISBLANK(DT$9),DT$9=0)=FALSE,OR(DT$9='2. Protocols'!$C47,DT$9='2. Protocols'!$E47,DT$9='2. Protocols'!$G47)),1,0)*'4. Formulations'!$I47</f>
        <v>0</v>
      </c>
      <c r="DU48" s="38">
        <f>IF(AND(OR(ISBLANK(DU$9),DU$9=0)=FALSE,OR(DU$9='2. Protocols'!$C47,DU$9='2. Protocols'!$E47,DU$9='2. Protocols'!$G47)),1,0)*'4. Formulations'!$I47</f>
        <v>0</v>
      </c>
      <c r="DV48" s="38">
        <f>IF(AND(OR(ISBLANK(DV$9),DV$9=0)=FALSE,OR(DV$9='2. Protocols'!$C47,DV$9='2. Protocols'!$E47,DV$9='2. Protocols'!$G47)),1,0)*'4. Formulations'!$I47</f>
        <v>0</v>
      </c>
      <c r="DW48" s="38">
        <f>IF(AND(OR(ISBLANK(DW$9),DW$9=0)=FALSE,OR(DW$9='2. Protocols'!$C47,DW$9='2. Protocols'!$E47,DW$9='2. Protocols'!$G47)),1,0)*'4. Formulations'!$I47</f>
        <v>0</v>
      </c>
      <c r="DX48" s="38">
        <f>IF(AND(OR(ISBLANK(DX$9),DX$9=0)=FALSE,OR(DX$9='2. Protocols'!$C47,DX$9='2. Protocols'!$E47,DX$9='2. Protocols'!$G47)),1,0)*'4. Formulations'!$I47</f>
        <v>0</v>
      </c>
      <c r="DY48" s="38">
        <f>IF(AND(OR(ISBLANK(DY$9),DY$9=0)=FALSE,OR(DY$9='2. Protocols'!$C47,DY$9='2. Protocols'!$E47,DY$9='2. Protocols'!$G47)),1,0)*'4. Formulations'!$I47</f>
        <v>0</v>
      </c>
      <c r="DZ48" s="38">
        <f>IF(AND(OR(ISBLANK(DZ$9),DZ$9=0)=FALSE,OR(DZ$9='2. Protocols'!$C47,DZ$9='2. Protocols'!$E47,DZ$9='2. Protocols'!$G47)),1,0)*'4. Formulations'!$I47</f>
        <v>0</v>
      </c>
      <c r="EA48" s="38">
        <f>IF(AND(OR(ISBLANK(EA$9),EA$9=0)=FALSE,OR(EA$9='2. Protocols'!$C47,EA$9='2. Protocols'!$E47,EA$9='2. Protocols'!$G47)),1,0)*'4. Formulations'!$I47</f>
        <v>0</v>
      </c>
      <c r="EB48" s="38">
        <f>IF(AND(OR(ISBLANK(EB$9),EB$9=0)=FALSE,OR(EB$9='2. Protocols'!$C47,EB$9='2. Protocols'!$E47,EB$9='2. Protocols'!$G47)),1,0)*'4. Formulations'!$I47</f>
        <v>0</v>
      </c>
      <c r="EC48" s="38">
        <f>IF(AND(OR(ISBLANK(EC$9),EC$9=0)=FALSE,OR(EC$9='2. Protocols'!$C47,EC$9='2. Protocols'!$E47,EC$9='2. Protocols'!$G47)),1,0)*'4. Formulations'!$I47</f>
        <v>0</v>
      </c>
      <c r="ED48" s="38">
        <f>IF(AND(OR(ISBLANK(ED$9),ED$9=0)=FALSE,OR(ED$9='2. Protocols'!$C47,ED$9='2. Protocols'!$E47,ED$9='2. Protocols'!$G47)),1,0)*'4. Formulations'!$I47</f>
        <v>0</v>
      </c>
      <c r="EE48" s="38">
        <f>IF(AND(OR(ISBLANK(EE$9),EE$9=0)=FALSE,OR(EE$9='2. Protocols'!$C47,EE$9='2. Protocols'!$E47,EE$9='2. Protocols'!$G47)),1,0)*'4. Formulations'!$I47</f>
        <v>0</v>
      </c>
      <c r="EF48" s="38">
        <f>IF(AND(OR(ISBLANK(EF$9),EF$9=0)=FALSE,OR(EF$9='2. Protocols'!$C47,EF$9='2. Protocols'!$E47,EF$9='2. Protocols'!$G47)),1,0)*'4. Formulations'!$I47</f>
        <v>0</v>
      </c>
      <c r="EG48" s="38">
        <f>IF(AND(OR(ISBLANK(EG$9),EG$9=0)=FALSE,OR(EG$9='2. Protocols'!$C47,EG$9='2. Protocols'!$E47,EG$9='2. Protocols'!$G47)),1,0)*'4. Formulations'!$I47</f>
        <v>0</v>
      </c>
      <c r="EH48" s="38">
        <f>IF(AND(OR(ISBLANK(EH$9),EH$9=0)=FALSE,OR(EH$9='2. Protocols'!$C47,EH$9='2. Protocols'!$E47,EH$9='2. Protocols'!$G47)),1,0)*'4. Formulations'!$I47</f>
        <v>0</v>
      </c>
      <c r="EI48" s="38">
        <f>IF(AND(OR(ISBLANK(EI$9),EI$9=0)=FALSE,OR(EI$9='2. Protocols'!$C47,EI$9='2. Protocols'!$E47,EI$9='2. Protocols'!$G47)),1,0)*'4. Formulations'!$I47</f>
        <v>0</v>
      </c>
      <c r="EK48" s="38">
        <f>IF(AND(OR(ISBLANK(EK$9),EK$9=0)=FALSE,EK$9=$DK48),1,0)*'4. Formulations'!$J47</f>
        <v>0</v>
      </c>
      <c r="EL48" s="38">
        <f>IF(AND(OR(ISBLANK(EL$9),EL$9=0)=FALSE,EL$9=$DK48),1,0)*'4. Formulations'!$J47</f>
        <v>0</v>
      </c>
      <c r="EM48" s="38">
        <f>IF(AND(OR(ISBLANK(EM$9),EM$9=0)=FALSE,EM$9=$DK48),1,0)*'4. Formulations'!$J47</f>
        <v>0</v>
      </c>
      <c r="EN48" s="38">
        <f>IF(AND(OR(ISBLANK(EN$9),EN$9=0)=FALSE,EN$9=$DK48),1,0)*'4. Formulations'!$J47</f>
        <v>0</v>
      </c>
      <c r="EO48" s="38">
        <f>IF(AND(OR(ISBLANK(EO$9),EO$9=0)=FALSE,EO$9=$DK48),1,0)*'4. Formulations'!$J47</f>
        <v>0</v>
      </c>
      <c r="EP48" s="38">
        <f>IF(AND(OR(ISBLANK(EP$9),EP$9=0)=FALSE,EP$9=$DK48),1,0)*'4. Formulations'!$J47</f>
        <v>0</v>
      </c>
      <c r="EQ48" s="38">
        <f>IF(AND(OR(ISBLANK(EQ$9),EQ$9=0)=FALSE,EQ$9=$DK48),1,0)*'4. Formulations'!$J47</f>
        <v>0</v>
      </c>
      <c r="ER48" s="38">
        <f>IF(AND(OR(ISBLANK(ER$9),ER$9=0)=FALSE,ER$9=$DK48),1,0)*'4. Formulations'!$J47</f>
        <v>0</v>
      </c>
      <c r="ES48" s="38">
        <f>IF(AND(OR(ISBLANK(ES$9),ES$9=0)=FALSE,ES$9=$DK48),1,0)*'4. Formulations'!$J47</f>
        <v>0</v>
      </c>
      <c r="ET48" s="38">
        <f>IF(AND(OR(ISBLANK(ET$9),ET$9=0)=FALSE,ET$9=$DK48),1,0)*'4. Formulations'!$J47</f>
        <v>0</v>
      </c>
      <c r="EU48" s="38">
        <f>IF(AND(OR(ISBLANK(EU$9),EU$9=0)=FALSE,EU$9=$DK48),1,0)*'4. Formulations'!$J47</f>
        <v>0</v>
      </c>
      <c r="EV48" s="38">
        <f>IF(AND(OR(ISBLANK(EV$9),EV$9=0)=FALSE,EV$9=$DK48),1,0)*'4. Formulations'!$J47</f>
        <v>0</v>
      </c>
      <c r="EW48" s="38">
        <f>IF(AND(OR(ISBLANK(EW$9),EW$9=0)=FALSE,EW$9=$DK48),1,0)*'4. Formulations'!$J47</f>
        <v>0</v>
      </c>
      <c r="EY48" s="38">
        <f>IF(AND(OR(ISBLANK(EY$9),EY$9=0)=FALSE,SUM($EK48:$EW48)&gt;0,EY$9='2. Protocols'!$G47),1,0)*'4. Formulations'!$J47</f>
        <v>0</v>
      </c>
      <c r="EZ48" s="38">
        <f>IF(AND(OR(ISBLANK(EZ$9),EZ$9=0)=FALSE,SUM($EK48:$EW48)&gt;0,EZ$9='2. Protocols'!$G47),1,0)*'4. Formulations'!$J47</f>
        <v>0</v>
      </c>
      <c r="FA48" s="38">
        <f>IF(AND(OR(ISBLANK(FA$9),FA$9=0)=FALSE,SUM($EK48:$EW48)&gt;0,FA$9='2. Protocols'!$G47),1,0)*'4. Formulations'!$J47</f>
        <v>0</v>
      </c>
      <c r="FB48" s="38">
        <f>IF(AND(OR(ISBLANK(FB$9),FB$9=0)=FALSE,SUM($EK48:$EW48)&gt;0,FB$9='2. Protocols'!$G47),1,0)*'4. Formulations'!$J47</f>
        <v>0</v>
      </c>
      <c r="FC48" s="38">
        <f>IF(AND(OR(ISBLANK(FC$9),FC$9=0)=FALSE,SUM($EK48:$EW48)&gt;0,FC$9='2. Protocols'!$G47),1,0)*'4. Formulations'!$J47</f>
        <v>0</v>
      </c>
      <c r="FD48" s="38">
        <f>IF(AND(OR(ISBLANK(FD$9),FD$9=0)=FALSE,SUM($EK48:$EW48)&gt;0,FD$9='2. Protocols'!$G47),1,0)*'4. Formulations'!$J47</f>
        <v>0</v>
      </c>
      <c r="FE48" s="38">
        <f>IF(AND(OR(ISBLANK(FE$9),FE$9=0)=FALSE,SUM($EK48:$EW48)&gt;0,FE$9='2. Protocols'!$G47),1,0)*'4. Formulations'!$J47</f>
        <v>0</v>
      </c>
      <c r="FF48" s="38">
        <f>IF(AND(OR(ISBLANK(FF$9),FF$9=0)=FALSE,SUM($EK48:$EW48)&gt;0,FF$9='2. Protocols'!$G47),1,0)*'4. Formulations'!$J47</f>
        <v>0</v>
      </c>
      <c r="FG48" s="38">
        <f>IF(AND(OR(ISBLANK(FG$9),FG$9=0)=FALSE,SUM($EK48:$EW48)&gt;0,FG$9='2. Protocols'!$G47),1,0)*'4. Formulations'!$J47</f>
        <v>0</v>
      </c>
      <c r="FH48" s="38">
        <f>IF(AND(OR(ISBLANK(FH$9),FH$9=0)=FALSE,SUM($EK48:$EW48)&gt;0,FH$9='2. Protocols'!$G47),1,0)*'4. Formulations'!$J47</f>
        <v>0</v>
      </c>
      <c r="FI48" s="38">
        <f>IF(AND(OR(ISBLANK(FI$9),FI$9=0)=FALSE,SUM($EK48:$EW48)&gt;0,FI$9='2. Protocols'!$G47),1,0)*'4. Formulations'!$J47</f>
        <v>0</v>
      </c>
      <c r="FJ48" s="38">
        <f>IF(AND(OR(ISBLANK(FJ$9),FJ$9=0)=FALSE,SUM($EK48:$EW48)&gt;0,FJ$9='2. Protocols'!$G47),1,0)*'4. Formulations'!$J47</f>
        <v>0</v>
      </c>
      <c r="FK48" s="38">
        <f>IF(AND(OR(ISBLANK(FK$9),FK$9=0)=FALSE,SUM($EK48:$EW48)&gt;0,FK$9='2. Protocols'!$G47),1,0)*'4. Formulations'!$J47</f>
        <v>0</v>
      </c>
      <c r="FL48" s="38">
        <f>IF(AND(OR(ISBLANK(FL$9),FL$9=0)=FALSE,SUM($EK48:$EW48)&gt;0,FL$9='2. Protocols'!$G47),1,0)*'4. Formulations'!$J47</f>
        <v>0</v>
      </c>
      <c r="FM48" s="38">
        <f>IF(AND(OR(ISBLANK(FM$9),FM$9=0)=FALSE,SUM($EK48:$EW48)&gt;0,FM$9='2. Protocols'!$G47),1,0)*'4. Formulations'!$J47</f>
        <v>0</v>
      </c>
      <c r="FN48" s="38">
        <f>IF(AND(OR(ISBLANK(FN$9),FN$9=0)=FALSE,SUM($EK48:$EW48)&gt;0,FN$9='2. Protocols'!$G47),1,0)*'4. Formulations'!$J47</f>
        <v>0</v>
      </c>
      <c r="FO48" s="38">
        <f>IF(AND(OR(ISBLANK(FO$9),FO$9=0)=FALSE,SUM($EK48:$EW48)&gt;0,FO$9='2. Protocols'!$G47),1,0)*'4. Formulations'!$J47</f>
        <v>0</v>
      </c>
      <c r="FP48" s="38">
        <f>IF(AND(OR(ISBLANK(FP$9),FP$9=0)=FALSE,SUM($EK48:$EW48)&gt;0,FP$9='2. Protocols'!$G47),1,0)*'4. Formulations'!$J47</f>
        <v>0</v>
      </c>
      <c r="FQ48" s="38">
        <f>IF(AND(OR(ISBLANK(FQ$9),FQ$9=0)=FALSE,SUM($EK48:$EW48)&gt;0,FQ$9='2. Protocols'!$G47),1,0)*'4. Formulations'!$J47</f>
        <v>0</v>
      </c>
      <c r="FR48" s="38">
        <f>IF(AND(OR(ISBLANK(FR$9),FR$9=0)=FALSE,SUM($EK48:$EW48)&gt;0,FR$9='2. Protocols'!$G47),1,0)*'4. Formulations'!$J47</f>
        <v>0</v>
      </c>
      <c r="FS48" s="38">
        <f>IF(AND(OR(ISBLANK(FS$9),FS$9=0)=FALSE,SUM($EK48:$EW48)&gt;0,FS$9='2. Protocols'!$G47),1,0)*'4. Formulations'!$J47</f>
        <v>0</v>
      </c>
      <c r="FT48" s="38">
        <f>IF(AND(OR(ISBLANK(FT$9),FT$9=0)=FALSE,SUM($EK48:$EW48)&gt;0,FT$9='2. Protocols'!$G47),1,0)*'4. Formulations'!$J47</f>
        <v>0</v>
      </c>
      <c r="FV48" s="38">
        <f>IF(AND(OR(ISBLANK(EY$9),EY$9=0)=FALSE,FV$9=$DL48),1,0)*'4. Formulations'!$K47</f>
        <v>0</v>
      </c>
      <c r="FW48" s="38">
        <f>IF(AND(OR(ISBLANK(EZ$9),EZ$9=0)=FALSE,FW$9=$DL48),1,0)*'4. Formulations'!$K47</f>
        <v>0</v>
      </c>
      <c r="FX48" s="38">
        <f>IF(AND(OR(ISBLANK(FA$9),FA$9=0)=FALSE,FX$9=$DL48),1,0)*'4. Formulations'!$K47</f>
        <v>0</v>
      </c>
      <c r="FY48" s="38">
        <f>IF(AND(OR(ISBLANK(FB$9),FB$9=0)=FALSE,FY$9=$DL48),1,0)*'4. Formulations'!$K47</f>
        <v>0</v>
      </c>
      <c r="FZ48" s="38">
        <f>IF(AND(OR(ISBLANK(FC$9),FC$9=0)=FALSE,FZ$9=$DL48),1,0)*'4. Formulations'!$K47</f>
        <v>0</v>
      </c>
      <c r="GA48" s="38">
        <f>IF(AND(OR(ISBLANK(FD$9),FD$9=0)=FALSE,GA$9=$DL48),1,0)*'4. Formulations'!$K47</f>
        <v>0</v>
      </c>
      <c r="GB48" s="38">
        <f>IF(AND(OR(ISBLANK(FE$9),FE$9=0)=FALSE,GB$9=$DL48),1,0)*'4. Formulations'!$K47</f>
        <v>0</v>
      </c>
      <c r="GC48" s="38">
        <f>IF(AND(OR(ISBLANK(FF$9),FF$9=0)=FALSE,GC$9=$DL48),1,0)*'4. Formulations'!$K47</f>
        <v>0</v>
      </c>
      <c r="GD48" s="38">
        <f>IF(AND(OR(ISBLANK(FG$9),FG$9=0)=FALSE,GD$9=$DL48),1,0)*'4. Formulations'!$K47</f>
        <v>0</v>
      </c>
      <c r="GE48" s="38">
        <f>IF(AND(OR(ISBLANK(FH$9),FH$9=0)=FALSE,GE$9=$DL48),1,0)*'4. Formulations'!$K47</f>
        <v>0</v>
      </c>
      <c r="GF48" s="38">
        <f>IF(AND(OR(ISBLANK(FI$9),FI$9=0)=FALSE,GF$9=$DL48),1,0)*'4. Formulations'!$K47</f>
        <v>0</v>
      </c>
      <c r="GG48" s="38">
        <f>IF(AND(OR(ISBLANK(FJ$9),FJ$9=0)=FALSE,GG$9=$DL48),1,0)*'4. Formulations'!$K47</f>
        <v>0</v>
      </c>
      <c r="GH48" s="38">
        <f>IF(AND(OR(ISBLANK(FK$9),FK$9=0)=FALSE,GH$9=$DL48),1,0)*'4. Formulations'!$K47</f>
        <v>0</v>
      </c>
      <c r="GI48" s="38">
        <f>IF(AND(OR(ISBLANK(FL$9),FL$9=0)=FALSE,GI$9=$DL48),1,0)*'4. Formulations'!$K47</f>
        <v>0</v>
      </c>
      <c r="GJ48" s="38">
        <f>IF(AND(OR(ISBLANK(FM$9),FM$9=0)=FALSE,GJ$9=$DL48),1,0)*'4. Formulations'!$K47</f>
        <v>0</v>
      </c>
      <c r="GL48" s="38">
        <f>IF(AND(OR(ISBLANK(GL$9),GL$9=0)=FALSE,OR(GL$9='2. Protocols'!$C47,GL$9='2. Protocols'!$E47,GL$9='2. Protocols'!$G47)),1,0)*'4. Formulations'!$L47</f>
        <v>0</v>
      </c>
      <c r="GM48" s="38">
        <f>IF(AND(OR(ISBLANK(GM$9),GM$9=0)=FALSE,OR(GM$9='2. Protocols'!$C47,GM$9='2. Protocols'!$E47,GM$9='2. Protocols'!$G47)),1,0)*'4. Formulations'!$L47</f>
        <v>0</v>
      </c>
      <c r="GN48" s="38">
        <f>IF(AND(OR(ISBLANK(GN$9),GN$9=0)=FALSE,OR(GN$9='2. Protocols'!$C47,GN$9='2. Protocols'!$E47,GN$9='2. Protocols'!$G47)),1,0)*'4. Formulations'!$L47</f>
        <v>0</v>
      </c>
      <c r="GO48" s="38">
        <f>IF(AND(OR(ISBLANK(GO$9),GO$9=0)=FALSE,OR(GO$9='2. Protocols'!$C47,GO$9='2. Protocols'!$E47,GO$9='2. Protocols'!$G47)),1,0)*'4. Formulations'!$L47</f>
        <v>0</v>
      </c>
      <c r="GP48" s="38">
        <f>IF(AND(OR(ISBLANK(GP$9),GP$9=0)=FALSE,OR(GP$9='2. Protocols'!$C47,GP$9='2. Protocols'!$E47,GP$9='2. Protocols'!$G47)),1,0)*'4. Formulations'!$L47</f>
        <v>0</v>
      </c>
      <c r="GQ48" s="38">
        <f>IF(AND(OR(ISBLANK(GQ$9),GQ$9=0)=FALSE,OR(GQ$9='2. Protocols'!$C47,GQ$9='2. Protocols'!$E47,GQ$9='2. Protocols'!$G47)),1,0)*'4. Formulations'!$L47</f>
        <v>0</v>
      </c>
      <c r="GR48" s="38">
        <f>IF(AND(OR(ISBLANK(GR$9),GR$9=0)=FALSE,OR(GR$9='2. Protocols'!$C47,GR$9='2. Protocols'!$E47,GR$9='2. Protocols'!$G47)),1,0)*'4. Formulations'!$L47</f>
        <v>0</v>
      </c>
      <c r="GS48" s="38">
        <f>IF(AND(OR(ISBLANK(GS$9),GS$9=0)=FALSE,OR(GS$9='2. Protocols'!$C47,GS$9='2. Protocols'!$E47,GS$9='2. Protocols'!$G47)),1,0)*'4. Formulations'!$L47</f>
        <v>0</v>
      </c>
      <c r="GT48" s="38">
        <f>IF(AND(OR(ISBLANK(GT$9),GT$9=0)=FALSE,OR(GT$9='2. Protocols'!$C47,GT$9='2. Protocols'!$E47,GT$9='2. Protocols'!$G47)),1,0)*'4. Formulations'!$L47</f>
        <v>0</v>
      </c>
      <c r="GU48" s="38">
        <f>IF(AND(OR(ISBLANK(GU$9),GU$9=0)=FALSE,OR(GU$9='2. Protocols'!$C47,GU$9='2. Protocols'!$E47,GU$9='2. Protocols'!$G47)),1,0)*'4. Formulations'!$L47</f>
        <v>0</v>
      </c>
      <c r="GV48" s="38">
        <f>IF(AND(OR(ISBLANK(GV$9),GV$9=0)=FALSE,OR(GV$9='2. Protocols'!$C47,GV$9='2. Protocols'!$E47,GV$9='2. Protocols'!$G47)),1,0)*'4. Formulations'!$L47</f>
        <v>0</v>
      </c>
      <c r="GW48" s="38">
        <f>IF(AND(OR(ISBLANK(GW$9),GW$9=0)=FALSE,OR(GW$9='2. Protocols'!$C47,GW$9='2. Protocols'!$E47,GW$9='2. Protocols'!$G47)),1,0)*'4. Formulations'!$L47</f>
        <v>0</v>
      </c>
      <c r="GX48" s="38">
        <f>IF(AND(OR(ISBLANK(GX$9),GX$9=0)=FALSE,OR(GX$9='2. Protocols'!$C47,GX$9='2. Protocols'!$E47,GX$9='2. Protocols'!$G47)),1,0)*'4. Formulations'!$L47</f>
        <v>0</v>
      </c>
      <c r="GY48" s="38">
        <f>IF(AND(OR(ISBLANK(GY$9),GY$9=0)=FALSE,OR(GY$9='2. Protocols'!$C47,GY$9='2. Protocols'!$E47,GY$9='2. Protocols'!$G47)),1,0)*'4. Formulations'!$L47</f>
        <v>0</v>
      </c>
      <c r="GZ48" s="38">
        <f>IF(AND(OR(ISBLANK(GZ$9),GZ$9=0)=FALSE,OR(GZ$9='2. Protocols'!$C47,GZ$9='2. Protocols'!$E47,GZ$9='2. Protocols'!$G47)),1,0)*'4. Formulations'!$L47</f>
        <v>0</v>
      </c>
      <c r="HA48" s="38">
        <f>IF(AND(OR(ISBLANK(HA$9),HA$9=0)=FALSE,OR(HA$9='2. Protocols'!$C47,HA$9='2. Protocols'!$E47,HA$9='2. Protocols'!$G47)),1,0)*'4. Formulations'!$L47</f>
        <v>0</v>
      </c>
      <c r="HB48" s="38">
        <f>IF(AND(OR(ISBLANK(HB$9),HB$9=0)=FALSE,OR(HB$9='2. Protocols'!$C47,HB$9='2. Protocols'!$E47,HB$9='2. Protocols'!$G47)),1,0)*'4. Formulations'!$L47</f>
        <v>0</v>
      </c>
      <c r="HC48" s="38">
        <f>IF(AND(OR(ISBLANK(HC$9),HC$9=0)=FALSE,OR(HC$9='2. Protocols'!$C47,HC$9='2. Protocols'!$E47,HC$9='2. Protocols'!$G47)),1,0)*'4. Formulations'!$L47</f>
        <v>0</v>
      </c>
      <c r="HD48" s="38">
        <f>IF(AND(OR(ISBLANK(HD$9),HD$9=0)=FALSE,OR(HD$9='2. Protocols'!$C47,HD$9='2. Protocols'!$E47,HD$9='2. Protocols'!$G47)),1,0)*'4. Formulations'!$L47</f>
        <v>0</v>
      </c>
      <c r="HE48" s="38">
        <f>IF(AND(OR(ISBLANK(HE$9),HE$9=0)=FALSE,OR(HE$9='2. Protocols'!$C47,HE$9='2. Protocols'!$E47,HE$9='2. Protocols'!$G47)),1,0)*'4. Formulations'!$L47</f>
        <v>0</v>
      </c>
      <c r="HF48" s="38">
        <f>IF(AND(OR(ISBLANK(HF$9),HF$9=0)=FALSE,OR(HF$9='2. Protocols'!$C47,HF$9='2. Protocols'!$E47,HF$9='2. Protocols'!$G47)),1,0)*'4. Formulations'!$L47</f>
        <v>0</v>
      </c>
      <c r="HG48" s="38">
        <f>IF(AND(OR(ISBLANK(HG$9),HG$9=0)=FALSE,OR(HG$9='2. Protocols'!$C47,HG$9='2. Protocols'!$E47,HG$9='2. Protocols'!$G47)),1,0)*'4. Formulations'!$L47</f>
        <v>0</v>
      </c>
      <c r="HI48" s="38">
        <f>IF(AND(OR(ISBLANK(HI$9),HI$9=0)=FALSE,HI$9=$DK48),1,0)*'4. Formulations'!$M47</f>
        <v>0</v>
      </c>
      <c r="HJ48" s="38">
        <f>IF(AND(OR(ISBLANK(HJ$9),HJ$9=0)=FALSE,HJ$9=$DK48),1,0)*'4. Formulations'!$M47</f>
        <v>0</v>
      </c>
      <c r="HK48" s="38">
        <f>IF(AND(OR(ISBLANK(HK$9),HK$9=0)=FALSE,HK$9=$DK48),1,0)*'4. Formulations'!$M47</f>
        <v>0</v>
      </c>
      <c r="HL48" s="38">
        <f>IF(AND(OR(ISBLANK(HL$9),HL$9=0)=FALSE,HL$9=$DK48),1,0)*'4. Formulations'!$M47</f>
        <v>0</v>
      </c>
      <c r="HM48" s="38">
        <f>IF(AND(OR(ISBLANK(HM$9),HM$9=0)=FALSE,HM$9=$DK48),1,0)*'4. Formulations'!$M47</f>
        <v>0</v>
      </c>
      <c r="HN48" s="38">
        <f>IF(AND(OR(ISBLANK(HN$9),HN$9=0)=FALSE,HN$9=$DK48),1,0)*'4. Formulations'!$M47</f>
        <v>0</v>
      </c>
      <c r="HO48" s="38">
        <f>IF(AND(OR(ISBLANK(HO$9),HO$9=0)=FALSE,HO$9=$DK48),1,0)*'4. Formulations'!$M47</f>
        <v>0</v>
      </c>
      <c r="HP48" s="38">
        <f>IF(AND(OR(ISBLANK(HP$9),HP$9=0)=FALSE,HP$9=$DK48),1,0)*'4. Formulations'!$M47</f>
        <v>0</v>
      </c>
      <c r="HQ48" s="38">
        <f>IF(AND(OR(ISBLANK(HQ$9),HQ$9=0)=FALSE,HQ$9=$DK48),1,0)*'4. Formulations'!$M47</f>
        <v>0</v>
      </c>
      <c r="HR48" s="38">
        <f>IF(AND(OR(ISBLANK(HR$9),HR$9=0)=FALSE,HR$9=$DK48),1,0)*'4. Formulations'!$M47</f>
        <v>0</v>
      </c>
      <c r="HS48" s="38">
        <f>IF(AND(OR(ISBLANK(HS$9),HS$9=0)=FALSE,HS$9=$DK48),1,0)*'4. Formulations'!$M47</f>
        <v>0</v>
      </c>
      <c r="HT48" s="38">
        <f>IF(AND(OR(ISBLANK(HT$9),HT$9=0)=FALSE,HT$9=$DK48),1,0)*'4. Formulations'!$M47</f>
        <v>0</v>
      </c>
      <c r="HU48" s="38">
        <f>IF(AND(OR(ISBLANK(HU$9),HU$9=0)=FALSE,HU$9=$DK48),1,0)*'4. Formulations'!$M47</f>
        <v>0</v>
      </c>
      <c r="HW48" s="38">
        <f>IF(AND(OR(ISBLANK(HW$9),HW$9=0)=FALSE,SUM($HI48:$HU48)&gt;0,HW$9='2. Protocols'!$G47),1,0)*'4. Formulations'!$M47</f>
        <v>0</v>
      </c>
      <c r="HX48" s="38">
        <f>IF(AND(OR(ISBLANK(HX$9),HX$9=0)=FALSE,SUM($HI48:$HU48)&gt;0,HX$9='2. Protocols'!$G47),1,0)*'4. Formulations'!$M47</f>
        <v>0</v>
      </c>
      <c r="HY48" s="38">
        <f>IF(AND(OR(ISBLANK(HY$9),HY$9=0)=FALSE,SUM($HI48:$HU48)&gt;0,HY$9='2. Protocols'!$G47),1,0)*'4. Formulations'!$M47</f>
        <v>0</v>
      </c>
      <c r="HZ48" s="38">
        <f>IF(AND(OR(ISBLANK(HZ$9),HZ$9=0)=FALSE,SUM($HI48:$HU48)&gt;0,HZ$9='2. Protocols'!$G47),1,0)*'4. Formulations'!$M47</f>
        <v>0</v>
      </c>
      <c r="IA48" s="38">
        <f>IF(AND(OR(ISBLANK(IA$9),IA$9=0)=FALSE,SUM($HI48:$HU48)&gt;0,IA$9='2. Protocols'!$G47),1,0)*'4. Formulations'!$M47</f>
        <v>0</v>
      </c>
      <c r="IB48" s="38">
        <f>IF(AND(OR(ISBLANK(IB$9),IB$9=0)=FALSE,SUM($HI48:$HU48)&gt;0,IB$9='2. Protocols'!$G47),1,0)*'4. Formulations'!$M47</f>
        <v>0</v>
      </c>
      <c r="IC48" s="38">
        <f>IF(AND(OR(ISBLANK(IC$9),IC$9=0)=FALSE,SUM($HI48:$HU48)&gt;0,IC$9='2. Protocols'!$G47),1,0)*'4. Formulations'!$M47</f>
        <v>0</v>
      </c>
      <c r="ID48" s="38">
        <f>IF(AND(OR(ISBLANK(ID$9),ID$9=0)=FALSE,SUM($HI48:$HU48)&gt;0,ID$9='2. Protocols'!$G47),1,0)*'4. Formulations'!$M47</f>
        <v>0</v>
      </c>
      <c r="IE48" s="38">
        <f>IF(AND(OR(ISBLANK(IE$9),IE$9=0)=FALSE,SUM($HI48:$HU48)&gt;0,IE$9='2. Protocols'!$G47),1,0)*'4. Formulations'!$M47</f>
        <v>0</v>
      </c>
      <c r="IF48" s="38">
        <f>IF(AND(OR(ISBLANK(IF$9),IF$9=0)=FALSE,SUM($HI48:$HU48)&gt;0,IF$9='2. Protocols'!$G47),1,0)*'4. Formulations'!$M47</f>
        <v>0</v>
      </c>
      <c r="IG48" s="38">
        <f>IF(AND(OR(ISBLANK(IG$9),IG$9=0)=FALSE,SUM($HI48:$HU48)&gt;0,IG$9='2. Protocols'!$G47),1,0)*'4. Formulations'!$M47</f>
        <v>0</v>
      </c>
      <c r="IH48" s="38">
        <f>IF(AND(OR(ISBLANK(IH$9),IH$9=0)=FALSE,SUM($HI48:$HU48)&gt;0,IH$9='2. Protocols'!$G47),1,0)*'4. Formulations'!$M47</f>
        <v>0</v>
      </c>
      <c r="II48" s="38">
        <f>IF(AND(OR(ISBLANK(II$9),II$9=0)=FALSE,SUM($HI48:$HU48)&gt;0,II$9='2. Protocols'!$G47),1,0)*'4. Formulations'!$M47</f>
        <v>0</v>
      </c>
      <c r="IJ48" s="38">
        <f>IF(AND(OR(ISBLANK(IJ$9),IJ$9=0)=FALSE,SUM($HI48:$HU48)&gt;0,IJ$9='2. Protocols'!$G47),1,0)*'4. Formulations'!$M47</f>
        <v>0</v>
      </c>
      <c r="IK48" s="38">
        <f>IF(AND(OR(ISBLANK(IK$9),IK$9=0)=FALSE,SUM($HI48:$HU48)&gt;0,IK$9='2. Protocols'!$G47),1,0)*'4. Formulations'!$M47</f>
        <v>0</v>
      </c>
      <c r="IL48" s="38">
        <f>IF(AND(OR(ISBLANK(IL$9),IL$9=0)=FALSE,SUM($HI48:$HU48)&gt;0,IL$9='2. Protocols'!$G47),1,0)*'4. Formulations'!$M47</f>
        <v>0</v>
      </c>
      <c r="IM48" s="38">
        <f>IF(AND(OR(ISBLANK(IM$9),IM$9=0)=FALSE,SUM($HI48:$HU48)&gt;0,IM$9='2. Protocols'!$G47),1,0)*'4. Formulations'!$M47</f>
        <v>0</v>
      </c>
      <c r="IN48" s="38">
        <f>IF(AND(OR(ISBLANK(IN$9),IN$9=0)=FALSE,SUM($HI48:$HU48)&gt;0,IN$9='2. Protocols'!$G47),1,0)*'4. Formulations'!$M47</f>
        <v>0</v>
      </c>
      <c r="IO48" s="38">
        <f>IF(AND(OR(ISBLANK(IO$9),IO$9=0)=FALSE,SUM($HI48:$HU48)&gt;0,IO$9='2. Protocols'!$G47),1,0)*'4. Formulations'!$M47</f>
        <v>0</v>
      </c>
      <c r="IP48" s="38">
        <f>IF(AND(OR(ISBLANK(IP$9),IP$9=0)=FALSE,SUM($HI48:$HU48)&gt;0,IP$9='2. Protocols'!$G47),1,0)*'4. Formulations'!$M47</f>
        <v>0</v>
      </c>
      <c r="IQ48" s="38">
        <f>IF(AND(OR(ISBLANK(IQ$9),IQ$9=0)=FALSE,SUM($HI48:$HU48)&gt;0,IQ$9='2. Protocols'!$G47),1,0)*'4. Formulations'!$M47</f>
        <v>0</v>
      </c>
      <c r="IR48" s="38">
        <f>IF(AND(OR(ISBLANK(IR$9),IR$9=0)=FALSE,SUM($HI48:$HU48)&gt;0,IR$9='2. Protocols'!$G47),1,0)*'4. Formulations'!$M47</f>
        <v>0</v>
      </c>
      <c r="IT48" s="38">
        <f>IF(AND(OR(ISBLANK(IT$9),IT$9=0)=FALSE,IT$9=$DL48),1,0)*'4. Formulations'!$N47</f>
        <v>0</v>
      </c>
      <c r="IU48" s="38">
        <f>IF(AND(OR(ISBLANK(IU$9),IU$9=0)=FALSE,IU$9=$DL48),1,0)*'4. Formulations'!$N47</f>
        <v>0</v>
      </c>
      <c r="IV48" s="38">
        <f>IF(AND(OR(ISBLANK(IV$9),IV$9=0)=FALSE,IV$9=$DL48),1,0)*'4. Formulations'!$N47</f>
        <v>0</v>
      </c>
      <c r="IW48" s="38">
        <f>IF(AND(OR(ISBLANK(IW$9),IW$9=0)=FALSE,IW$9=$DL48),1,0)*'4. Formulations'!$N47</f>
        <v>0</v>
      </c>
      <c r="IX48" s="38">
        <f>IF(AND(OR(ISBLANK(IX$9),IX$9=0)=FALSE,IX$9=$DL48),1,0)*'4. Formulations'!$N47</f>
        <v>0</v>
      </c>
      <c r="IY48" s="38">
        <f>IF(AND(OR(ISBLANK(IY$9),IY$9=0)=FALSE,IY$9=$DL48),1,0)*'4. Formulations'!$N47</f>
        <v>0</v>
      </c>
      <c r="IZ48" s="38">
        <f>IF(AND(OR(ISBLANK(IZ$9),IZ$9=0)=FALSE,IZ$9=$DL48),1,0)*'4. Formulations'!$N47</f>
        <v>0</v>
      </c>
      <c r="JA48" s="38">
        <f>IF(AND(OR(ISBLANK(JA$9),JA$9=0)=FALSE,JA$9=$DL48),1,0)*'4. Formulations'!$N47</f>
        <v>0</v>
      </c>
      <c r="JB48" s="38">
        <f>IF(AND(OR(ISBLANK(JB$9),JB$9=0)=FALSE,JB$9=$DL48),1,0)*'4. Formulations'!$N47</f>
        <v>0</v>
      </c>
      <c r="JC48" s="38">
        <f>IF(AND(OR(ISBLANK(JC$9),JC$9=0)=FALSE,JC$9=$DL48),1,0)*'4. Formulations'!$N47</f>
        <v>0</v>
      </c>
      <c r="JD48" s="38">
        <f>IF(AND(OR(ISBLANK(JD$9),JD$9=0)=FALSE,JD$9=$DL48),1,0)*'4. Formulations'!$N47</f>
        <v>0</v>
      </c>
      <c r="JE48" s="38">
        <f>IF(AND(OR(ISBLANK(JE$9),JE$9=0)=FALSE,JE$9=$DL48),1,0)*'4. Formulations'!$N47</f>
        <v>0</v>
      </c>
      <c r="JF48" s="38">
        <f>IF(AND(OR(ISBLANK(JF$9),JF$9=0)=FALSE,JF$9=$DL48),1,0)*'4. Formulations'!$N47</f>
        <v>0</v>
      </c>
      <c r="JG48" s="38">
        <f>IF(AND(OR(ISBLANK(JG$9),JG$9=0)=FALSE,JG$9=$DL48),1,0)*'4. Formulations'!$N47</f>
        <v>0</v>
      </c>
      <c r="JH48" s="38">
        <f>IF(AND(OR(ISBLANK(JH$9),JH$9=0)=FALSE,JH$9=$DL48),1,0)*'4. Formulations'!$N47</f>
        <v>0</v>
      </c>
      <c r="JJ48" s="38">
        <f>IF(AND(OR(ISBLANK(JJ$9),JJ$9=0)=FALSE,OR(JJ$9='2. Protocols'!$C47,JJ$9='2. Protocols'!$E47,JJ$9='2. Protocols'!$G47)),1,0)*'4. Formulations'!$O47</f>
        <v>0</v>
      </c>
      <c r="JK48" s="38">
        <f>IF(AND(OR(ISBLANK(JK$9),JK$9=0)=FALSE,OR(JK$9='2. Protocols'!$C47,JK$9='2. Protocols'!$E47,JK$9='2. Protocols'!$G47)),1,0)*'4. Formulations'!$O47</f>
        <v>0</v>
      </c>
      <c r="JL48" s="38">
        <f>IF(AND(OR(ISBLANK(JL$9),JL$9=0)=FALSE,OR(JL$9='2. Protocols'!$C47,JL$9='2. Protocols'!$E47,JL$9='2. Protocols'!$G47)),1,0)*'4. Formulations'!$O47</f>
        <v>0</v>
      </c>
      <c r="JM48" s="38">
        <f>IF(AND(OR(ISBLANK(JM$9),JM$9=0)=FALSE,OR(JM$9='2. Protocols'!$C47,JM$9='2. Protocols'!$E47,JM$9='2. Protocols'!$G47)),1,0)*'4. Formulations'!$O47</f>
        <v>0</v>
      </c>
      <c r="JN48" s="38">
        <f>IF(AND(OR(ISBLANK(JN$9),JN$9=0)=FALSE,OR(JN$9='2. Protocols'!$C47,JN$9='2. Protocols'!$E47,JN$9='2. Protocols'!$G47)),1,0)*'4. Formulations'!$O47</f>
        <v>0</v>
      </c>
      <c r="JO48" s="38">
        <f>IF(AND(OR(ISBLANK(JO$9),JO$9=0)=FALSE,OR(JO$9='2. Protocols'!$C47,JO$9='2. Protocols'!$E47,JO$9='2. Protocols'!$G47)),1,0)*'4. Formulations'!$O47</f>
        <v>0</v>
      </c>
      <c r="JP48" s="38">
        <f>IF(AND(OR(ISBLANK(JP$9),JP$9=0)=FALSE,OR(JP$9='2. Protocols'!$C47,JP$9='2. Protocols'!$E47,JP$9='2. Protocols'!$G47)),1,0)*'4. Formulations'!$O47</f>
        <v>0</v>
      </c>
      <c r="JQ48" s="38">
        <f>IF(AND(OR(ISBLANK(JQ$9),JQ$9=0)=FALSE,OR(JQ$9='2. Protocols'!$C47,JQ$9='2. Protocols'!$E47,JQ$9='2. Protocols'!$G47)),1,0)*'4. Formulations'!$O47</f>
        <v>0</v>
      </c>
      <c r="JR48" s="38">
        <f>IF(AND(OR(ISBLANK(JR$9),JR$9=0)=FALSE,OR(JR$9='2. Protocols'!$C47,JR$9='2. Protocols'!$E47,JR$9='2. Protocols'!$G47)),1,0)*'4. Formulations'!$O47</f>
        <v>0</v>
      </c>
      <c r="JS48" s="38">
        <f>IF(AND(OR(ISBLANK(JS$9),JS$9=0)=FALSE,OR(JS$9='2. Protocols'!$C47,JS$9='2. Protocols'!$E47,JS$9='2. Protocols'!$G47)),1,0)*'4. Formulations'!$O47</f>
        <v>0</v>
      </c>
      <c r="JT48" s="38">
        <f>IF(AND(OR(ISBLANK(JT$9),JT$9=0)=FALSE,OR(JT$9='2. Protocols'!$C47,JT$9='2. Protocols'!$E47,JT$9='2. Protocols'!$G47)),1,0)*'4. Formulations'!$O47</f>
        <v>0</v>
      </c>
      <c r="JU48" s="38">
        <f>IF(AND(OR(ISBLANK(JU$9),JU$9=0)=FALSE,OR(JU$9='2. Protocols'!$C47,JU$9='2. Protocols'!$E47,JU$9='2. Protocols'!$G47)),1,0)*'4. Formulations'!$O47</f>
        <v>0</v>
      </c>
      <c r="JV48" s="38">
        <f>IF(AND(OR(ISBLANK(JV$9),JV$9=0)=FALSE,OR(JV$9='2. Protocols'!$C47,JV$9='2. Protocols'!$E47,JV$9='2. Protocols'!$G47)),1,0)*'4. Formulations'!$O47</f>
        <v>0</v>
      </c>
      <c r="JW48" s="38">
        <f>IF(AND(OR(ISBLANK(JW$9),JW$9=0)=FALSE,OR(JW$9='2. Protocols'!$C47,JW$9='2. Protocols'!$E47,JW$9='2. Protocols'!$G47)),1,0)*'4. Formulations'!$O47</f>
        <v>0</v>
      </c>
      <c r="JX48" s="38">
        <f>IF(AND(OR(ISBLANK(JX$9),JX$9=0)=FALSE,OR(JX$9='2. Protocols'!$C47,JX$9='2. Protocols'!$E47,JX$9='2. Protocols'!$G47)),1,0)*'4. Formulations'!$O47</f>
        <v>0</v>
      </c>
      <c r="JY48" s="38">
        <f>IF(AND(OR(ISBLANK(JY$9),JY$9=0)=FALSE,OR(JY$9='2. Protocols'!$C47,JY$9='2. Protocols'!$E47,JY$9='2. Protocols'!$G47)),1,0)*'4. Formulations'!$O47</f>
        <v>0</v>
      </c>
      <c r="JZ48" s="38">
        <f>IF(AND(OR(ISBLANK(JZ$9),JZ$9=0)=FALSE,OR(JZ$9='2. Protocols'!$C47,JZ$9='2. Protocols'!$E47,JZ$9='2. Protocols'!$G47)),1,0)*'4. Formulations'!$O47</f>
        <v>0</v>
      </c>
      <c r="KA48" s="38">
        <f>IF(AND(OR(ISBLANK(KA$9),KA$9=0)=FALSE,OR(KA$9='2. Protocols'!$C47,KA$9='2. Protocols'!$E47,KA$9='2. Protocols'!$G47)),1,0)*'4. Formulations'!$O47</f>
        <v>0</v>
      </c>
      <c r="KB48" s="38">
        <f>IF(AND(OR(ISBLANK(KB$9),KB$9=0)=FALSE,OR(KB$9='2. Protocols'!$C47,KB$9='2. Protocols'!$E47,KB$9='2. Protocols'!$G47)),1,0)*'4. Formulations'!$O47</f>
        <v>0</v>
      </c>
      <c r="KC48" s="38">
        <f>IF(AND(OR(ISBLANK(KC$9),KC$9=0)=FALSE,OR(KC$9='2. Protocols'!$C47,KC$9='2. Protocols'!$E47,KC$9='2. Protocols'!$G47)),1,0)*'4. Formulations'!$O47</f>
        <v>0</v>
      </c>
      <c r="KD48" s="38">
        <f>IF(AND(OR(ISBLANK(KD$9),KD$9=0)=FALSE,OR(KD$9='2. Protocols'!$C47,KD$9='2. Protocols'!$E47,KD$9='2. Protocols'!$G47)),1,0)*'4. Formulations'!$O47</f>
        <v>0</v>
      </c>
      <c r="KE48" s="38">
        <f>IF(AND(OR(ISBLANK(KE$9),KE$9=0)=FALSE,OR(KE$9='2. Protocols'!$C47,KE$9='2. Protocols'!$E47,KE$9='2. Protocols'!$G47)),1,0)*'4. Formulations'!$O47</f>
        <v>0</v>
      </c>
      <c r="KG48" s="38">
        <f>IF(AND(OR(ISBLANK(KG$9),KG$9=0)=FALSE,KG$9=$DK48),1,0)*'4. Formulations'!$P47</f>
        <v>0</v>
      </c>
      <c r="KH48" s="38">
        <f>IF(AND(OR(ISBLANK(KH$9),KH$9=0)=FALSE,KH$9=$DK48),1,0)*'4. Formulations'!$P47</f>
        <v>0</v>
      </c>
      <c r="KI48" s="38">
        <f>IF(AND(OR(ISBLANK(KI$9),KI$9=0)=FALSE,KI$9=$DK48),1,0)*'4. Formulations'!$P47</f>
        <v>0</v>
      </c>
      <c r="KJ48" s="38">
        <f>IF(AND(OR(ISBLANK(KJ$9),KJ$9=0)=FALSE,KJ$9=$DK48),1,0)*'4. Formulations'!$P47</f>
        <v>0</v>
      </c>
      <c r="KK48" s="38">
        <f>IF(AND(OR(ISBLANK(KK$9),KK$9=0)=FALSE,KK$9=$DK48),1,0)*'4. Formulations'!$P47</f>
        <v>0</v>
      </c>
      <c r="KL48" s="38">
        <f>IF(AND(OR(ISBLANK(KL$9),KL$9=0)=FALSE,KL$9=$DK48),1,0)*'4. Formulations'!$P47</f>
        <v>0</v>
      </c>
      <c r="KM48" s="38">
        <f>IF(AND(OR(ISBLANK(KM$9),KM$9=0)=FALSE,KM$9=$DK48),1,0)*'4. Formulations'!$P47</f>
        <v>0</v>
      </c>
      <c r="KN48" s="38">
        <f>IF(AND(OR(ISBLANK(KN$9),KN$9=0)=FALSE,KN$9=$DK48),1,0)*'4. Formulations'!$P47</f>
        <v>0</v>
      </c>
      <c r="KO48" s="38">
        <f>IF(AND(OR(ISBLANK(KO$9),KO$9=0)=FALSE,KO$9=$DK48),1,0)*'4. Formulations'!$P47</f>
        <v>0</v>
      </c>
      <c r="KP48" s="38">
        <f>IF(AND(OR(ISBLANK(KP$9),KP$9=0)=FALSE,KP$9=$DK48),1,0)*'4. Formulations'!$P47</f>
        <v>0</v>
      </c>
      <c r="KQ48" s="38">
        <f>IF(AND(OR(ISBLANK(KQ$9),KQ$9=0)=FALSE,KQ$9=$DK48),1,0)*'4. Formulations'!$P47</f>
        <v>0</v>
      </c>
      <c r="KR48" s="38">
        <f>IF(AND(OR(ISBLANK(KR$9),KR$9=0)=FALSE,KR$9=$DK48),1,0)*'4. Formulations'!$P47</f>
        <v>0</v>
      </c>
      <c r="KS48" s="38">
        <f>IF(AND(OR(ISBLANK(KS$9),KS$9=0)=FALSE,KS$9=$DK48),1,0)*'4. Formulations'!$P47</f>
        <v>0</v>
      </c>
      <c r="KU48" s="38">
        <f>IF(AND(OR(ISBLANK(KU$9),KU$9=0)=FALSE,SUM($KG48:$KS48)&gt;0,KU$9='2. Protocols'!$G47),1,0)*'4. Formulations'!$P47</f>
        <v>0</v>
      </c>
      <c r="KV48" s="38">
        <f>IF(AND(OR(ISBLANK(KV$9),KV$9=0)=FALSE,SUM($KG48:$KS48)&gt;0,KV$9='2. Protocols'!$G47),1,0)*'4. Formulations'!$P47</f>
        <v>0</v>
      </c>
      <c r="KW48" s="38">
        <f>IF(AND(OR(ISBLANK(KW$9),KW$9=0)=FALSE,SUM($KG48:$KS48)&gt;0,KW$9='2. Protocols'!$G47),1,0)*'4. Formulations'!$P47</f>
        <v>0</v>
      </c>
      <c r="KX48" s="38">
        <f>IF(AND(OR(ISBLANK(KX$9),KX$9=0)=FALSE,SUM($KG48:$KS48)&gt;0,KX$9='2. Protocols'!$G47),1,0)*'4. Formulations'!$P47</f>
        <v>0</v>
      </c>
      <c r="KY48" s="38">
        <f>IF(AND(OR(ISBLANK(KY$9),KY$9=0)=FALSE,SUM($KG48:$KS48)&gt;0,KY$9='2. Protocols'!$G47),1,0)*'4. Formulations'!$P47</f>
        <v>0</v>
      </c>
      <c r="KZ48" s="38">
        <f>IF(AND(OR(ISBLANK(KZ$9),KZ$9=0)=FALSE,SUM($KG48:$KS48)&gt;0,KZ$9='2. Protocols'!$G47),1,0)*'4. Formulations'!$P47</f>
        <v>0</v>
      </c>
      <c r="LA48" s="38">
        <f>IF(AND(OR(ISBLANK(LA$9),LA$9=0)=FALSE,SUM($KG48:$KS48)&gt;0,LA$9='2. Protocols'!$G47),1,0)*'4. Formulations'!$P47</f>
        <v>0</v>
      </c>
      <c r="LB48" s="38">
        <f>IF(AND(OR(ISBLANK(LB$9),LB$9=0)=FALSE,SUM($KG48:$KS48)&gt;0,LB$9='2. Protocols'!$G47),1,0)*'4. Formulations'!$P47</f>
        <v>0</v>
      </c>
      <c r="LC48" s="38">
        <f>IF(AND(OR(ISBLANK(LC$9),LC$9=0)=FALSE,SUM($KG48:$KS48)&gt;0,LC$9='2. Protocols'!$G47),1,0)*'4. Formulations'!$P47</f>
        <v>0</v>
      </c>
      <c r="LD48" s="38">
        <f>IF(AND(OR(ISBLANK(LD$9),LD$9=0)=FALSE,SUM($KG48:$KS48)&gt;0,LD$9='2. Protocols'!$G47),1,0)*'4. Formulations'!$P47</f>
        <v>0</v>
      </c>
      <c r="LE48" s="38">
        <f>IF(AND(OR(ISBLANK(LE$9),LE$9=0)=FALSE,SUM($KG48:$KS48)&gt;0,LE$9='2. Protocols'!$G47),1,0)*'4. Formulations'!$P47</f>
        <v>0</v>
      </c>
      <c r="LF48" s="38">
        <f>IF(AND(OR(ISBLANK(LF$9),LF$9=0)=FALSE,SUM($KG48:$KS48)&gt;0,LF$9='2. Protocols'!$G47),1,0)*'4. Formulations'!$P47</f>
        <v>0</v>
      </c>
      <c r="LG48" s="38">
        <f>IF(AND(OR(ISBLANK(LG$9),LG$9=0)=FALSE,SUM($KG48:$KS48)&gt;0,LG$9='2. Protocols'!$G47),1,0)*'4. Formulations'!$P47</f>
        <v>0</v>
      </c>
      <c r="LH48" s="38">
        <f>IF(AND(OR(ISBLANK(LH$9),LH$9=0)=FALSE,SUM($KG48:$KS48)&gt;0,LH$9='2. Protocols'!$G47),1,0)*'4. Formulations'!$P47</f>
        <v>0</v>
      </c>
      <c r="LI48" s="38">
        <f>IF(AND(OR(ISBLANK(LI$9),LI$9=0)=FALSE,SUM($KG48:$KS48)&gt;0,LI$9='2. Protocols'!$G47),1,0)*'4. Formulations'!$P47</f>
        <v>0</v>
      </c>
      <c r="LJ48" s="38">
        <f>IF(AND(OR(ISBLANK(LJ$9),LJ$9=0)=FALSE,SUM($KG48:$KS48)&gt;0,LJ$9='2. Protocols'!$G47),1,0)*'4. Formulations'!$P47</f>
        <v>0</v>
      </c>
      <c r="LK48" s="38">
        <f>IF(AND(OR(ISBLANK(LK$9),LK$9=0)=FALSE,SUM($KG48:$KS48)&gt;0,LK$9='2. Protocols'!$G47),1,0)*'4. Formulations'!$P47</f>
        <v>0</v>
      </c>
      <c r="LL48" s="38">
        <f>IF(AND(OR(ISBLANK(LL$9),LL$9=0)=FALSE,SUM($KG48:$KS48)&gt;0,LL$9='2. Protocols'!$G47),1,0)*'4. Formulations'!$P47</f>
        <v>0</v>
      </c>
      <c r="LM48" s="38">
        <f>IF(AND(OR(ISBLANK(LM$9),LM$9=0)=FALSE,SUM($KG48:$KS48)&gt;0,LM$9='2. Protocols'!$G47),1,0)*'4. Formulations'!$P47</f>
        <v>0</v>
      </c>
      <c r="LN48" s="38">
        <f>IF(AND(OR(ISBLANK(LN$9),LN$9=0)=FALSE,SUM($KG48:$KS48)&gt;0,LN$9='2. Protocols'!$G47),1,0)*'4. Formulations'!$P47</f>
        <v>0</v>
      </c>
      <c r="LO48" s="38">
        <f>IF(AND(OR(ISBLANK(LO$9),LO$9=0)=FALSE,SUM($KG48:$KS48)&gt;0,LO$9='2. Protocols'!$G47),1,0)*'4. Formulations'!$P47</f>
        <v>0</v>
      </c>
      <c r="LP48" s="38">
        <f>IF(AND(OR(ISBLANK(LP$9),LP$9=0)=FALSE,SUM($KG48:$KS48)&gt;0,LP$9='2. Protocols'!$G47),1,0)*'4. Formulations'!$P47</f>
        <v>0</v>
      </c>
      <c r="LR48" s="38">
        <f>IF(AND(OR(ISBLANK(LR$9),LR$9=0)=FALSE,LR$9=$DL48),1,0)*'4. Formulations'!$Q47</f>
        <v>0</v>
      </c>
      <c r="LS48" s="38">
        <f>IF(AND(OR(ISBLANK(LS$9),LS$9=0)=FALSE,LS$9=$DL48),1,0)*'4. Formulations'!$Q47</f>
        <v>0</v>
      </c>
      <c r="LT48" s="38">
        <f>IF(AND(OR(ISBLANK(LT$9),LT$9=0)=FALSE,LT$9=$DL48),1,0)*'4. Formulations'!$Q47</f>
        <v>0</v>
      </c>
      <c r="LU48" s="38">
        <f>IF(AND(OR(ISBLANK(LU$9),LU$9=0)=FALSE,LU$9=$DL48),1,0)*'4. Formulations'!$Q47</f>
        <v>0</v>
      </c>
      <c r="LV48" s="38">
        <f>IF(AND(OR(ISBLANK(LV$9),LV$9=0)=FALSE,LV$9=$DL48),1,0)*'4. Formulations'!$Q47</f>
        <v>0</v>
      </c>
      <c r="LW48" s="38">
        <f>IF(AND(OR(ISBLANK(LW$9),LW$9=0)=FALSE,LW$9=$DL48),1,0)*'4. Formulations'!$Q47</f>
        <v>0</v>
      </c>
      <c r="LX48" s="38">
        <f>IF(AND(OR(ISBLANK(LX$9),LX$9=0)=FALSE,LX$9=$DL48),1,0)*'4. Formulations'!$Q47</f>
        <v>0</v>
      </c>
      <c r="LY48" s="38">
        <f>IF(AND(OR(ISBLANK(LY$9),LY$9=0)=FALSE,LY$9=$DL48),1,0)*'4. Formulations'!$Q47</f>
        <v>0</v>
      </c>
      <c r="LZ48" s="38">
        <f>IF(AND(OR(ISBLANK(LZ$9),LZ$9=0)=FALSE,LZ$9=$DL48),1,0)*'4. Formulations'!$Q47</f>
        <v>0</v>
      </c>
      <c r="MA48" s="38">
        <f>IF(AND(OR(ISBLANK(MA$9),MA$9=0)=FALSE,MA$9=$DL48),1,0)*'4. Formulations'!$Q47</f>
        <v>0</v>
      </c>
      <c r="MB48" s="38">
        <f>IF(AND(OR(ISBLANK(MB$9),MB$9=0)=FALSE,MB$9=$DL48),1,0)*'4. Formulations'!$Q47</f>
        <v>0</v>
      </c>
      <c r="MC48" s="38">
        <f>IF(AND(OR(ISBLANK(MC$9),MC$9=0)=FALSE,MC$9=$DL48),1,0)*'4. Formulations'!$Q47</f>
        <v>0</v>
      </c>
      <c r="MD48" s="38">
        <f>IF(AND(OR(ISBLANK(MD$9),MD$9=0)=FALSE,MD$9=$DL48),1,0)*'4. Formulations'!$Q47</f>
        <v>0</v>
      </c>
      <c r="ME48" s="38">
        <f>IF(AND(OR(ISBLANK(ME$9),ME$9=0)=FALSE,ME$9=$DL48),1,0)*'4. Formulations'!$Q47</f>
        <v>0</v>
      </c>
      <c r="MF48" s="38">
        <f>IF(AND(OR(ISBLANK(MF$9),MF$9=0)=FALSE,MF$9=$DL48),1,0)*'4. Formulations'!$Q47</f>
        <v>0</v>
      </c>
    </row>
    <row r="49" spans="2:344" x14ac:dyDescent="0.3">
      <c r="B49" s="2"/>
      <c r="C49" s="129" t="str">
        <f>IF('2. Protocols'!C48&amp;"+"&amp;'2. Protocols'!E48&amp;"+"&amp;'2. Protocols'!G48="++","",'2. Protocols'!C48&amp;"+"&amp;'2. Protocols'!E48&amp;"+"&amp;'2. Protocols'!G48)</f>
        <v/>
      </c>
      <c r="D49" s="18"/>
      <c r="F49" s="114" t="str">
        <f>IFERROR('2. Protocols'!J48*'1. General Inputs'!$L$6,"")</f>
        <v/>
      </c>
      <c r="G49" s="114" t="str">
        <f>IFERROR(MAX(F49*(1+'1. General Inputs'!$BA$16+HLOOKUP(G$7,'1. General Inputs'!$BC$10:$BE$12,ROWS('1. General Inputs'!$BA$10:$BA$12),0))+(G$76*(CHOOSE(G$7,'2. Protocols'!$O48,'2. Protocols'!$P48,'2. Protocols'!$Q48))+'3. ARV Substitutions'!L71),0),"")</f>
        <v/>
      </c>
      <c r="H49" s="114" t="str">
        <f>IFERROR(MAX(G49*(1+'1. General Inputs'!$BA$16+HLOOKUP(H$7,'1. General Inputs'!$BC$10:$BE$12,ROWS('1. General Inputs'!$BA$10:$BA$12),0))+(H$76*(CHOOSE(H$7,'2. Protocols'!$O48,'2. Protocols'!$P48,'2. Protocols'!$Q48))+'3. ARV Substitutions'!M71),0),"")</f>
        <v/>
      </c>
      <c r="I49" s="114" t="str">
        <f>IFERROR(MAX(H49*(1+'1. General Inputs'!$BA$16+HLOOKUP(I$7,'1. General Inputs'!$BC$10:$BE$12,ROWS('1. General Inputs'!$BA$10:$BA$12),0))+(I$76*(CHOOSE(I$7,'2. Protocols'!$O48,'2. Protocols'!$P48,'2. Protocols'!$Q48))+'3. ARV Substitutions'!N71),0),"")</f>
        <v/>
      </c>
      <c r="J49" s="114" t="str">
        <f>IFERROR(MAX(I49*(1+'1. General Inputs'!$BA$16+HLOOKUP(J$7,'1. General Inputs'!$BC$10:$BE$12,ROWS('1. General Inputs'!$BA$10:$BA$12),0))+(J$76*(CHOOSE(J$7,'2. Protocols'!$O48,'2. Protocols'!$P48,'2. Protocols'!$Q48))+'3. ARV Substitutions'!O71),0),"")</f>
        <v/>
      </c>
      <c r="K49" s="114" t="str">
        <f>IFERROR(MAX(J49*(1+'1. General Inputs'!$BA$16+HLOOKUP(K$7,'1. General Inputs'!$BC$10:$BE$12,ROWS('1. General Inputs'!$BA$10:$BA$12),0))+(K$76*(CHOOSE(K$7,'2. Protocols'!$O48,'2. Protocols'!$P48,'2. Protocols'!$Q48))+'3. ARV Substitutions'!P71),0),"")</f>
        <v/>
      </c>
      <c r="L49" s="114" t="str">
        <f>IFERROR(MAX(K49*(1+'1. General Inputs'!$BA$16+HLOOKUP(L$7,'1. General Inputs'!$BC$10:$BE$12,ROWS('1. General Inputs'!$BA$10:$BA$12),0))+(L$76*(CHOOSE(L$7,'2. Protocols'!$O48,'2. Protocols'!$P48,'2. Protocols'!$Q48))+'3. ARV Substitutions'!Q71),0),"")</f>
        <v/>
      </c>
      <c r="M49" s="114" t="str">
        <f>IFERROR(MAX(L49*(1+'1. General Inputs'!$BA$16+HLOOKUP(M$7,'1. General Inputs'!$BC$10:$BE$12,ROWS('1. General Inputs'!$BA$10:$BA$12),0))+(M$76*(CHOOSE(M$7,'2. Protocols'!$O48,'2. Protocols'!$P48,'2. Protocols'!$Q48))+'3. ARV Substitutions'!R71),0),"")</f>
        <v/>
      </c>
      <c r="N49" s="114" t="str">
        <f>IFERROR(MAX(M49*(1+'1. General Inputs'!$BA$16+HLOOKUP(N$7,'1. General Inputs'!$BC$10:$BE$12,ROWS('1. General Inputs'!$BA$10:$BA$12),0))+(N$76*(CHOOSE(N$7,'2. Protocols'!$O48,'2. Protocols'!$P48,'2. Protocols'!$Q48))+'3. ARV Substitutions'!S71),0),"")</f>
        <v/>
      </c>
      <c r="O49" s="114" t="str">
        <f>IFERROR(MAX(N49*(1+'1. General Inputs'!$BA$16+HLOOKUP(O$7,'1. General Inputs'!$BC$10:$BE$12,ROWS('1. General Inputs'!$BA$10:$BA$12),0))+(O$76*(CHOOSE(O$7,'2. Protocols'!$O48,'2. Protocols'!$P48,'2. Protocols'!$Q48))+'3. ARV Substitutions'!T71),0),"")</f>
        <v/>
      </c>
      <c r="P49" s="114" t="str">
        <f>IFERROR(MAX(O49*(1+'1. General Inputs'!$BA$16+HLOOKUP(P$7,'1. General Inputs'!$BC$10:$BE$12,ROWS('1. General Inputs'!$BA$10:$BA$12),0))+(P$76*(CHOOSE(P$7,'2. Protocols'!$O48,'2. Protocols'!$P48,'2. Protocols'!$Q48))+'3. ARV Substitutions'!U71),0),"")</f>
        <v/>
      </c>
      <c r="Q49" s="114" t="str">
        <f>IFERROR(MAX(P49*(1+'1. General Inputs'!$BA$16+HLOOKUP(Q$7,'1. General Inputs'!$BC$10:$BE$12,ROWS('1. General Inputs'!$BA$10:$BA$12),0))+(Q$76*(CHOOSE(Q$7,'2. Protocols'!$O48,'2. Protocols'!$P48,'2. Protocols'!$Q48))+'3. ARV Substitutions'!V71),0),"")</f>
        <v/>
      </c>
      <c r="R49" s="114" t="str">
        <f>IFERROR(MAX(Q49*(1+'1. General Inputs'!$BA$16+HLOOKUP(R$7,'1. General Inputs'!$BC$10:$BE$12,ROWS('1. General Inputs'!$BA$10:$BA$12),0))+(R$76*(CHOOSE(R$7,'2. Protocols'!$O48,'2. Protocols'!$P48,'2. Protocols'!$Q48))+'3. ARV Substitutions'!W71),0),"")</f>
        <v/>
      </c>
      <c r="S49" s="114" t="str">
        <f>IFERROR(MAX(R49*(1+'1. General Inputs'!$BA$16+HLOOKUP(S$7,'1. General Inputs'!$BC$10:$BE$12,ROWS('1. General Inputs'!$BA$10:$BA$12),0))+(S$76*(CHOOSE(S$7,'2. Protocols'!$O48,'2. Protocols'!$P48,'2. Protocols'!$Q48))+'3. ARV Substitutions'!X71),0),"")</f>
        <v/>
      </c>
      <c r="T49" s="114" t="str">
        <f>IFERROR(MAX(S49*(1+'1. General Inputs'!$BA$16+HLOOKUP(T$7,'1. General Inputs'!$BC$10:$BE$12,ROWS('1. General Inputs'!$BA$10:$BA$12),0))+(T$76*(CHOOSE(T$7,'2. Protocols'!$O48,'2. Protocols'!$P48,'2. Protocols'!$Q48))+'3. ARV Substitutions'!Y71),0),"")</f>
        <v/>
      </c>
      <c r="U49" s="114" t="str">
        <f>IFERROR(MAX(T49*(1+'1. General Inputs'!$BA$16+HLOOKUP(U$7,'1. General Inputs'!$BC$10:$BE$12,ROWS('1. General Inputs'!$BA$10:$BA$12),0))+(U$76*(CHOOSE(U$7,'2. Protocols'!$O48,'2. Protocols'!$P48,'2. Protocols'!$Q48))+'3. ARV Substitutions'!Z71),0),"")</f>
        <v/>
      </c>
      <c r="V49" s="114" t="str">
        <f>IFERROR(MAX(U49*(1+'1. General Inputs'!$BA$16+HLOOKUP(V$7,'1. General Inputs'!$BC$10:$BE$12,ROWS('1. General Inputs'!$BA$10:$BA$12),0))+(V$76*(CHOOSE(V$7,'2. Protocols'!$O48,'2. Protocols'!$P48,'2. Protocols'!$Q48))+'3. ARV Substitutions'!AA71),0),"")</f>
        <v/>
      </c>
      <c r="W49" s="114" t="str">
        <f>IFERROR(MAX(V49*(1+'1. General Inputs'!$BA$16+HLOOKUP(W$7,'1. General Inputs'!$BC$10:$BE$12,ROWS('1. General Inputs'!$BA$10:$BA$12),0))+(W$76*(CHOOSE(W$7,'2. Protocols'!$O48,'2. Protocols'!$P48,'2. Protocols'!$Q48))+'3. ARV Substitutions'!AB71),0),"")</f>
        <v/>
      </c>
      <c r="X49" s="114" t="str">
        <f>IFERROR(MAX(W49*(1+'1. General Inputs'!$BA$16+HLOOKUP(X$7,'1. General Inputs'!$BC$10:$BE$12,ROWS('1. General Inputs'!$BA$10:$BA$12),0))+(X$76*(CHOOSE(X$7,'2. Protocols'!$O48,'2. Protocols'!$P48,'2. Protocols'!$Q48))+'3. ARV Substitutions'!AC71),0),"")</f>
        <v/>
      </c>
      <c r="Y49" s="114" t="str">
        <f>IFERROR(MAX(X49*(1+'1. General Inputs'!$BA$16+HLOOKUP(Y$7,'1. General Inputs'!$BC$10:$BE$12,ROWS('1. General Inputs'!$BA$10:$BA$12),0))+(Y$76*(CHOOSE(Y$7,'2. Protocols'!$O48,'2. Protocols'!$P48,'2. Protocols'!$Q48))+'3. ARV Substitutions'!AD71),0),"")</f>
        <v/>
      </c>
      <c r="Z49" s="114" t="str">
        <f>IFERROR(MAX(Y49*(1+'1. General Inputs'!$BA$16+HLOOKUP(Z$7,'1. General Inputs'!$BC$10:$BE$12,ROWS('1. General Inputs'!$BA$10:$BA$12),0))+(Z$76*(CHOOSE(Z$7,'2. Protocols'!$O48,'2. Protocols'!$P48,'2. Protocols'!$Q48))+'3. ARV Substitutions'!AE71),0),"")</f>
        <v/>
      </c>
      <c r="AA49" s="114" t="str">
        <f>IFERROR(MAX(Z49*(1+'1. General Inputs'!$BA$16+HLOOKUP(AA$7,'1. General Inputs'!$BC$10:$BE$12,ROWS('1. General Inputs'!$BA$10:$BA$12),0))+(AA$76*(CHOOSE(AA$7,'2. Protocols'!$O48,'2. Protocols'!$P48,'2. Protocols'!$Q48))+'3. ARV Substitutions'!AF71),0),"")</f>
        <v/>
      </c>
      <c r="AB49" s="114" t="str">
        <f>IFERROR(MAX(AA49*(1+'1. General Inputs'!$BA$16+HLOOKUP(AB$7,'1. General Inputs'!$BC$10:$BE$12,ROWS('1. General Inputs'!$BA$10:$BA$12),0))+(AB$76*(CHOOSE(AB$7,'2. Protocols'!$O48,'2. Protocols'!$P48,'2. Protocols'!$Q48))+'3. ARV Substitutions'!AG71),0),"")</f>
        <v/>
      </c>
      <c r="AC49" s="114" t="str">
        <f>IFERROR(MAX(AB49*(1+'1. General Inputs'!$BA$16+HLOOKUP(AC$7,'1. General Inputs'!$BC$10:$BE$12,ROWS('1. General Inputs'!$BA$10:$BA$12),0))+(AC$76*(CHOOSE(AC$7,'2. Protocols'!$O48,'2. Protocols'!$P48,'2. Protocols'!$Q48))+'3. ARV Substitutions'!AH71),0),"")</f>
        <v/>
      </c>
      <c r="AD49" s="114" t="str">
        <f>IFERROR(MAX(AC49*(1+'1. General Inputs'!$BA$16+HLOOKUP(AD$7,'1. General Inputs'!$BC$10:$BE$12,ROWS('1. General Inputs'!$BA$10:$BA$12),0))+(AD$76*(CHOOSE(AD$7,'2. Protocols'!$O48,'2. Protocols'!$P48,'2. Protocols'!$Q48))+'3. ARV Substitutions'!AI71),0),"")</f>
        <v/>
      </c>
      <c r="AE49" s="114" t="str">
        <f>IFERROR(MAX(AD49*(1+'1. General Inputs'!$BA$16+HLOOKUP(AE$7,'1. General Inputs'!$BC$10:$BE$12,ROWS('1. General Inputs'!$BA$10:$BA$12),0))+(AE$76*(CHOOSE(AE$7,'2. Protocols'!$O48,'2. Protocols'!$P48,'2. Protocols'!$Q48))+'3. ARV Substitutions'!AJ71),0),"")</f>
        <v/>
      </c>
      <c r="AF49" s="114" t="str">
        <f>IFERROR(MAX(AE49*(1+'1. General Inputs'!$BA$16+HLOOKUP(AF$7,'1. General Inputs'!$BC$10:$BE$12,ROWS('1. General Inputs'!$BA$10:$BA$12),0))+(AF$76*(CHOOSE(AF$7,'2. Protocols'!$O48,'2. Protocols'!$P48,'2. Protocols'!$Q48))+'3. ARV Substitutions'!AK71),0),"")</f>
        <v/>
      </c>
      <c r="AG49" s="114" t="str">
        <f>IFERROR(MAX(AF49*(1+'1. General Inputs'!$BA$16+HLOOKUP(AG$7,'1. General Inputs'!$BC$10:$BE$12,ROWS('1. General Inputs'!$BA$10:$BA$12),0))+(AG$76*(CHOOSE(AG$7,'2. Protocols'!$O48,'2. Protocols'!$P48,'2. Protocols'!$Q48))+'3. ARV Substitutions'!AL71),0),"")</f>
        <v/>
      </c>
      <c r="AH49" s="114" t="str">
        <f>IFERROR(MAX(AG49*(1+'1. General Inputs'!$BA$16+HLOOKUP(AH$7,'1. General Inputs'!$BC$10:$BE$12,ROWS('1. General Inputs'!$BA$10:$BA$12),0))+(AH$76*(CHOOSE(AH$7,'2. Protocols'!$O48,'2. Protocols'!$P48,'2. Protocols'!$Q48))+'3. ARV Substitutions'!AM71),0),"")</f>
        <v/>
      </c>
      <c r="AI49" s="114" t="str">
        <f>IFERROR(MAX(AH49*(1+'1. General Inputs'!$BA$16+HLOOKUP(AI$7,'1. General Inputs'!$BC$10:$BE$12,ROWS('1. General Inputs'!$BA$10:$BA$12),0))+(AI$76*(CHOOSE(AI$7,'2. Protocols'!$O48,'2. Protocols'!$P48,'2. Protocols'!$Q48))+'3. ARV Substitutions'!AN71),0),"")</f>
        <v/>
      </c>
      <c r="AJ49" s="114" t="str">
        <f>IFERROR(MAX(AI49*(1+'1. General Inputs'!$BA$16+HLOOKUP(AJ$7,'1. General Inputs'!$BC$10:$BE$12,ROWS('1. General Inputs'!$BA$10:$BA$12),0))+(AJ$76*(CHOOSE(AJ$7,'2. Protocols'!$O48,'2. Protocols'!$P48,'2. Protocols'!$Q48))+'3. ARV Substitutions'!AO71),0),"")</f>
        <v/>
      </c>
      <c r="AK49" s="114" t="str">
        <f>IFERROR(MAX(AJ49*(1+'1. General Inputs'!$BA$16+HLOOKUP(AK$7,'1. General Inputs'!$BC$10:$BE$12,ROWS('1. General Inputs'!$BA$10:$BA$12),0))+(AK$76*(CHOOSE(AK$7,'2. Protocols'!$O48,'2. Protocols'!$P48,'2. Protocols'!$Q48))+'3. ARV Substitutions'!AP71),0),"")</f>
        <v/>
      </c>
      <c r="AL49" s="114" t="str">
        <f>IFERROR(MAX(AK49*(1+'1. General Inputs'!$BA$16+HLOOKUP(AL$7,'1. General Inputs'!$BC$10:$BE$12,ROWS('1. General Inputs'!$BA$10:$BA$12),0))+(AL$76*(CHOOSE(AL$7,'2. Protocols'!$O48,'2. Protocols'!$P48,'2. Protocols'!$Q48))+'3. ARV Substitutions'!AQ71),0),"")</f>
        <v/>
      </c>
      <c r="AM49" s="114" t="str">
        <f>IFERROR(MAX(AL49*(1+'1. General Inputs'!$BA$16+HLOOKUP(AM$7,'1. General Inputs'!$BC$10:$BE$12,ROWS('1. General Inputs'!$BA$10:$BA$12),0))+(AM$76*(CHOOSE(AM$7,'2. Protocols'!$O48,'2. Protocols'!$P48,'2. Protocols'!$Q48))+'3. ARV Substitutions'!AR71),0),"")</f>
        <v/>
      </c>
      <c r="AN49" s="114" t="str">
        <f>IFERROR(MAX(AM49*(1+'1. General Inputs'!$BA$16+HLOOKUP(AN$7,'1. General Inputs'!$BC$10:$BE$12,ROWS('1. General Inputs'!$BA$10:$BA$12),0))+(AN$76*(CHOOSE(AN$7,'2. Protocols'!$O48,'2. Protocols'!$P48,'2. Protocols'!$Q48))+'3. ARV Substitutions'!AS71),0),"")</f>
        <v/>
      </c>
      <c r="AO49" s="114" t="str">
        <f>IFERROR(MAX(AN49*(1+'1. General Inputs'!$BA$16+HLOOKUP(AO$7,'1. General Inputs'!$BC$10:$BE$12,ROWS('1. General Inputs'!$BA$10:$BA$12),0))+(AO$76*(CHOOSE(AO$7,'2. Protocols'!$O48,'2. Protocols'!$P48,'2. Protocols'!$Q48))+'3. ARV Substitutions'!AT71),0),"")</f>
        <v/>
      </c>
      <c r="AP49" s="114" t="str">
        <f>IFERROR(MAX(AO49*(1+'1. General Inputs'!$BA$16+HLOOKUP(AP$7,'1. General Inputs'!$BC$10:$BE$12,ROWS('1. General Inputs'!$BA$10:$BA$12),0))+(AP$76*(CHOOSE(AP$7,'2. Protocols'!$O48,'2. Protocols'!$P48,'2. Protocols'!$Q48))+'3. ARV Substitutions'!AU71),0),"")</f>
        <v/>
      </c>
      <c r="BZ49" s="88" t="e">
        <f t="shared" si="49"/>
        <v>#VALUE!</v>
      </c>
      <c r="CA49" s="88" t="e">
        <f t="shared" si="50"/>
        <v>#VALUE!</v>
      </c>
      <c r="CB49" s="88" t="e">
        <f t="shared" si="51"/>
        <v>#VALUE!</v>
      </c>
      <c r="CC49" s="88" t="e">
        <f t="shared" si="52"/>
        <v>#VALUE!</v>
      </c>
      <c r="CD49" s="88" t="e">
        <f t="shared" si="84"/>
        <v>#VALUE!</v>
      </c>
      <c r="CE49" s="88" t="e">
        <f t="shared" si="53"/>
        <v>#VALUE!</v>
      </c>
      <c r="CF49" s="88" t="e">
        <f t="shared" si="54"/>
        <v>#VALUE!</v>
      </c>
      <c r="CG49" s="88" t="e">
        <f t="shared" si="55"/>
        <v>#VALUE!</v>
      </c>
      <c r="CH49" s="88" t="e">
        <f t="shared" si="56"/>
        <v>#VALUE!</v>
      </c>
      <c r="CI49" s="88" t="e">
        <f t="shared" si="57"/>
        <v>#VALUE!</v>
      </c>
      <c r="CJ49" s="88" t="e">
        <f t="shared" si="58"/>
        <v>#VALUE!</v>
      </c>
      <c r="CK49" s="88" t="e">
        <f t="shared" si="59"/>
        <v>#VALUE!</v>
      </c>
      <c r="CL49" s="88" t="e">
        <f t="shared" si="60"/>
        <v>#VALUE!</v>
      </c>
      <c r="CM49" s="88" t="e">
        <f t="shared" si="61"/>
        <v>#VALUE!</v>
      </c>
      <c r="CN49" s="88" t="e">
        <f t="shared" si="62"/>
        <v>#VALUE!</v>
      </c>
      <c r="CO49" s="88" t="e">
        <f t="shared" si="63"/>
        <v>#VALUE!</v>
      </c>
      <c r="CP49" s="88" t="e">
        <f t="shared" si="64"/>
        <v>#VALUE!</v>
      </c>
      <c r="CQ49" s="88" t="e">
        <f t="shared" si="65"/>
        <v>#VALUE!</v>
      </c>
      <c r="CR49" s="88" t="e">
        <f t="shared" si="66"/>
        <v>#VALUE!</v>
      </c>
      <c r="CS49" s="88" t="e">
        <f t="shared" si="67"/>
        <v>#VALUE!</v>
      </c>
      <c r="CT49" s="88" t="e">
        <f t="shared" si="68"/>
        <v>#VALUE!</v>
      </c>
      <c r="CU49" s="88" t="e">
        <f t="shared" si="69"/>
        <v>#VALUE!</v>
      </c>
      <c r="CV49" s="88" t="e">
        <f t="shared" si="70"/>
        <v>#VALUE!</v>
      </c>
      <c r="CW49" s="88" t="e">
        <f t="shared" si="71"/>
        <v>#VALUE!</v>
      </c>
      <c r="CX49" s="88" t="e">
        <f t="shared" si="72"/>
        <v>#VALUE!</v>
      </c>
      <c r="CY49" s="88" t="e">
        <f t="shared" si="73"/>
        <v>#VALUE!</v>
      </c>
      <c r="CZ49" s="88" t="e">
        <f t="shared" si="74"/>
        <v>#VALUE!</v>
      </c>
      <c r="DA49" s="88" t="e">
        <f t="shared" si="75"/>
        <v>#VALUE!</v>
      </c>
      <c r="DB49" s="88" t="e">
        <f t="shared" si="76"/>
        <v>#VALUE!</v>
      </c>
      <c r="DC49" s="88" t="e">
        <f t="shared" si="77"/>
        <v>#VALUE!</v>
      </c>
      <c r="DD49" s="88" t="e">
        <f t="shared" si="78"/>
        <v>#VALUE!</v>
      </c>
      <c r="DE49" s="88" t="e">
        <f t="shared" si="79"/>
        <v>#VALUE!</v>
      </c>
      <c r="DF49" s="88" t="e">
        <f t="shared" si="80"/>
        <v>#VALUE!</v>
      </c>
      <c r="DG49" s="88" t="e">
        <f t="shared" si="81"/>
        <v>#VALUE!</v>
      </c>
      <c r="DH49" s="88" t="e">
        <f t="shared" si="82"/>
        <v>#VALUE!</v>
      </c>
      <c r="DI49" s="88" t="e">
        <f t="shared" si="83"/>
        <v>#VALUE!</v>
      </c>
      <c r="DK49" s="27" t="str">
        <f>CONCATENATE('2. Protocols'!C48, '2. Protocols'!D48, '2. Protocols'!E48)</f>
        <v>+</v>
      </c>
      <c r="DL49" s="27" t="str">
        <f>CONCATENATE('2. Protocols'!C48, '2. Protocols'!D48, '2. Protocols'!E48, '2. Protocols'!F48, '2. Protocols'!G48,)</f>
        <v>++</v>
      </c>
      <c r="DN49" s="38">
        <f>IF(AND(OR(ISBLANK(DN$9),DN$9=0)=FALSE,OR(DN$9='2. Protocols'!$C48,DN$9='2. Protocols'!$E48,DN$9='2. Protocols'!$G48)),1,0)*'4. Formulations'!$I48</f>
        <v>0</v>
      </c>
      <c r="DO49" s="38">
        <f>IF(AND(OR(ISBLANK(DO$9),DO$9=0)=FALSE,OR(DO$9='2. Protocols'!$C48,DO$9='2. Protocols'!$E48,DO$9='2. Protocols'!$G48)),1,0)*'4. Formulations'!$I48</f>
        <v>0</v>
      </c>
      <c r="DP49" s="38">
        <f>IF(AND(OR(ISBLANK(DP$9),DP$9=0)=FALSE,OR(DP$9='2. Protocols'!$C48,DP$9='2. Protocols'!$E48,DP$9='2. Protocols'!$G48)),1,0)*'4. Formulations'!$I48</f>
        <v>0</v>
      </c>
      <c r="DQ49" s="38">
        <f>IF(AND(OR(ISBLANK(DQ$9),DQ$9=0)=FALSE,OR(DQ$9='2. Protocols'!$C48,DQ$9='2. Protocols'!$E48,DQ$9='2. Protocols'!$G48)),1,0)*'4. Formulations'!$I48</f>
        <v>0</v>
      </c>
      <c r="DR49" s="38">
        <f>IF(AND(OR(ISBLANK(DR$9),DR$9=0)=FALSE,OR(DR$9='2. Protocols'!$C48,DR$9='2. Protocols'!$E48,DR$9='2. Protocols'!$G48)),1,0)*'4. Formulations'!$I48</f>
        <v>0</v>
      </c>
      <c r="DS49" s="38">
        <f>IF(AND(OR(ISBLANK(DS$9),DS$9=0)=FALSE,OR(DS$9='2. Protocols'!$C48,DS$9='2. Protocols'!$E48,DS$9='2. Protocols'!$G48)),1,0)*'4. Formulations'!$I48</f>
        <v>0</v>
      </c>
      <c r="DT49" s="38">
        <f>IF(AND(OR(ISBLANK(DT$9),DT$9=0)=FALSE,OR(DT$9='2. Protocols'!$C48,DT$9='2. Protocols'!$E48,DT$9='2. Protocols'!$G48)),1,0)*'4. Formulations'!$I48</f>
        <v>0</v>
      </c>
      <c r="DU49" s="38">
        <f>IF(AND(OR(ISBLANK(DU$9),DU$9=0)=FALSE,OR(DU$9='2. Protocols'!$C48,DU$9='2. Protocols'!$E48,DU$9='2. Protocols'!$G48)),1,0)*'4. Formulations'!$I48</f>
        <v>0</v>
      </c>
      <c r="DV49" s="38">
        <f>IF(AND(OR(ISBLANK(DV$9),DV$9=0)=FALSE,OR(DV$9='2. Protocols'!$C48,DV$9='2. Protocols'!$E48,DV$9='2. Protocols'!$G48)),1,0)*'4. Formulations'!$I48</f>
        <v>0</v>
      </c>
      <c r="DW49" s="38">
        <f>IF(AND(OR(ISBLANK(DW$9),DW$9=0)=FALSE,OR(DW$9='2. Protocols'!$C48,DW$9='2. Protocols'!$E48,DW$9='2. Protocols'!$G48)),1,0)*'4. Formulations'!$I48</f>
        <v>0</v>
      </c>
      <c r="DX49" s="38">
        <f>IF(AND(OR(ISBLANK(DX$9),DX$9=0)=FALSE,OR(DX$9='2. Protocols'!$C48,DX$9='2. Protocols'!$E48,DX$9='2. Protocols'!$G48)),1,0)*'4. Formulations'!$I48</f>
        <v>0</v>
      </c>
      <c r="DY49" s="38">
        <f>IF(AND(OR(ISBLANK(DY$9),DY$9=0)=FALSE,OR(DY$9='2. Protocols'!$C48,DY$9='2. Protocols'!$E48,DY$9='2. Protocols'!$G48)),1,0)*'4. Formulations'!$I48</f>
        <v>0</v>
      </c>
      <c r="DZ49" s="38">
        <f>IF(AND(OR(ISBLANK(DZ$9),DZ$9=0)=FALSE,OR(DZ$9='2. Protocols'!$C48,DZ$9='2. Protocols'!$E48,DZ$9='2. Protocols'!$G48)),1,0)*'4. Formulations'!$I48</f>
        <v>0</v>
      </c>
      <c r="EA49" s="38">
        <f>IF(AND(OR(ISBLANK(EA$9),EA$9=0)=FALSE,OR(EA$9='2. Protocols'!$C48,EA$9='2. Protocols'!$E48,EA$9='2. Protocols'!$G48)),1,0)*'4. Formulations'!$I48</f>
        <v>0</v>
      </c>
      <c r="EB49" s="38">
        <f>IF(AND(OR(ISBLANK(EB$9),EB$9=0)=FALSE,OR(EB$9='2. Protocols'!$C48,EB$9='2. Protocols'!$E48,EB$9='2. Protocols'!$G48)),1,0)*'4. Formulations'!$I48</f>
        <v>0</v>
      </c>
      <c r="EC49" s="38">
        <f>IF(AND(OR(ISBLANK(EC$9),EC$9=0)=FALSE,OR(EC$9='2. Protocols'!$C48,EC$9='2. Protocols'!$E48,EC$9='2. Protocols'!$G48)),1,0)*'4. Formulations'!$I48</f>
        <v>0</v>
      </c>
      <c r="ED49" s="38">
        <f>IF(AND(OR(ISBLANK(ED$9),ED$9=0)=FALSE,OR(ED$9='2. Protocols'!$C48,ED$9='2. Protocols'!$E48,ED$9='2. Protocols'!$G48)),1,0)*'4. Formulations'!$I48</f>
        <v>0</v>
      </c>
      <c r="EE49" s="38">
        <f>IF(AND(OR(ISBLANK(EE$9),EE$9=0)=FALSE,OR(EE$9='2. Protocols'!$C48,EE$9='2. Protocols'!$E48,EE$9='2. Protocols'!$G48)),1,0)*'4. Formulations'!$I48</f>
        <v>0</v>
      </c>
      <c r="EF49" s="38">
        <f>IF(AND(OR(ISBLANK(EF$9),EF$9=0)=FALSE,OR(EF$9='2. Protocols'!$C48,EF$9='2. Protocols'!$E48,EF$9='2. Protocols'!$G48)),1,0)*'4. Formulations'!$I48</f>
        <v>0</v>
      </c>
      <c r="EG49" s="38">
        <f>IF(AND(OR(ISBLANK(EG$9),EG$9=0)=FALSE,OR(EG$9='2. Protocols'!$C48,EG$9='2. Protocols'!$E48,EG$9='2. Protocols'!$G48)),1,0)*'4. Formulations'!$I48</f>
        <v>0</v>
      </c>
      <c r="EH49" s="38">
        <f>IF(AND(OR(ISBLANK(EH$9),EH$9=0)=FALSE,OR(EH$9='2. Protocols'!$C48,EH$9='2. Protocols'!$E48,EH$9='2. Protocols'!$G48)),1,0)*'4. Formulations'!$I48</f>
        <v>0</v>
      </c>
      <c r="EI49" s="38">
        <f>IF(AND(OR(ISBLANK(EI$9),EI$9=0)=FALSE,OR(EI$9='2. Protocols'!$C48,EI$9='2. Protocols'!$E48,EI$9='2. Protocols'!$G48)),1,0)*'4. Formulations'!$I48</f>
        <v>0</v>
      </c>
      <c r="EK49" s="38">
        <f>IF(AND(OR(ISBLANK(EK$9),EK$9=0)=FALSE,EK$9=$DK49),1,0)*'4. Formulations'!$J48</f>
        <v>0</v>
      </c>
      <c r="EL49" s="38">
        <f>IF(AND(OR(ISBLANK(EL$9),EL$9=0)=FALSE,EL$9=$DK49),1,0)*'4. Formulations'!$J48</f>
        <v>0</v>
      </c>
      <c r="EM49" s="38">
        <f>IF(AND(OR(ISBLANK(EM$9),EM$9=0)=FALSE,EM$9=$DK49),1,0)*'4. Formulations'!$J48</f>
        <v>0</v>
      </c>
      <c r="EN49" s="38">
        <f>IF(AND(OR(ISBLANK(EN$9),EN$9=0)=FALSE,EN$9=$DK49),1,0)*'4. Formulations'!$J48</f>
        <v>0</v>
      </c>
      <c r="EO49" s="38">
        <f>IF(AND(OR(ISBLANK(EO$9),EO$9=0)=FALSE,EO$9=$DK49),1,0)*'4. Formulations'!$J48</f>
        <v>0</v>
      </c>
      <c r="EP49" s="38">
        <f>IF(AND(OR(ISBLANK(EP$9),EP$9=0)=FALSE,EP$9=$DK49),1,0)*'4. Formulations'!$J48</f>
        <v>0</v>
      </c>
      <c r="EQ49" s="38">
        <f>IF(AND(OR(ISBLANK(EQ$9),EQ$9=0)=FALSE,EQ$9=$DK49),1,0)*'4. Formulations'!$J48</f>
        <v>0</v>
      </c>
      <c r="ER49" s="38">
        <f>IF(AND(OR(ISBLANK(ER$9),ER$9=0)=FALSE,ER$9=$DK49),1,0)*'4. Formulations'!$J48</f>
        <v>0</v>
      </c>
      <c r="ES49" s="38">
        <f>IF(AND(OR(ISBLANK(ES$9),ES$9=0)=FALSE,ES$9=$DK49),1,0)*'4. Formulations'!$J48</f>
        <v>0</v>
      </c>
      <c r="ET49" s="38">
        <f>IF(AND(OR(ISBLANK(ET$9),ET$9=0)=FALSE,ET$9=$DK49),1,0)*'4. Formulations'!$J48</f>
        <v>0</v>
      </c>
      <c r="EU49" s="38">
        <f>IF(AND(OR(ISBLANK(EU$9),EU$9=0)=FALSE,EU$9=$DK49),1,0)*'4. Formulations'!$J48</f>
        <v>0</v>
      </c>
      <c r="EV49" s="38">
        <f>IF(AND(OR(ISBLANK(EV$9),EV$9=0)=FALSE,EV$9=$DK49),1,0)*'4. Formulations'!$J48</f>
        <v>0</v>
      </c>
      <c r="EW49" s="38">
        <f>IF(AND(OR(ISBLANK(EW$9),EW$9=0)=FALSE,EW$9=$DK49),1,0)*'4. Formulations'!$J48</f>
        <v>0</v>
      </c>
      <c r="EY49" s="38">
        <f>IF(AND(OR(ISBLANK(EY$9),EY$9=0)=FALSE,SUM($EK49:$EW49)&gt;0,EY$9='2. Protocols'!$G48),1,0)*'4. Formulations'!$J48</f>
        <v>0</v>
      </c>
      <c r="EZ49" s="38">
        <f>IF(AND(OR(ISBLANK(EZ$9),EZ$9=0)=FALSE,SUM($EK49:$EW49)&gt;0,EZ$9='2. Protocols'!$G48),1,0)*'4. Formulations'!$J48</f>
        <v>0</v>
      </c>
      <c r="FA49" s="38">
        <f>IF(AND(OR(ISBLANK(FA$9),FA$9=0)=FALSE,SUM($EK49:$EW49)&gt;0,FA$9='2. Protocols'!$G48),1,0)*'4. Formulations'!$J48</f>
        <v>0</v>
      </c>
      <c r="FB49" s="38">
        <f>IF(AND(OR(ISBLANK(FB$9),FB$9=0)=FALSE,SUM($EK49:$EW49)&gt;0,FB$9='2. Protocols'!$G48),1,0)*'4. Formulations'!$J48</f>
        <v>0</v>
      </c>
      <c r="FC49" s="38">
        <f>IF(AND(OR(ISBLANK(FC$9),FC$9=0)=FALSE,SUM($EK49:$EW49)&gt;0,FC$9='2. Protocols'!$G48),1,0)*'4. Formulations'!$J48</f>
        <v>0</v>
      </c>
      <c r="FD49" s="38">
        <f>IF(AND(OR(ISBLANK(FD$9),FD$9=0)=FALSE,SUM($EK49:$EW49)&gt;0,FD$9='2. Protocols'!$G48),1,0)*'4. Formulations'!$J48</f>
        <v>0</v>
      </c>
      <c r="FE49" s="38">
        <f>IF(AND(OR(ISBLANK(FE$9),FE$9=0)=FALSE,SUM($EK49:$EW49)&gt;0,FE$9='2. Protocols'!$G48),1,0)*'4. Formulations'!$J48</f>
        <v>0</v>
      </c>
      <c r="FF49" s="38">
        <f>IF(AND(OR(ISBLANK(FF$9),FF$9=0)=FALSE,SUM($EK49:$EW49)&gt;0,FF$9='2. Protocols'!$G48),1,0)*'4. Formulations'!$J48</f>
        <v>0</v>
      </c>
      <c r="FG49" s="38">
        <f>IF(AND(OR(ISBLANK(FG$9),FG$9=0)=FALSE,SUM($EK49:$EW49)&gt;0,FG$9='2. Protocols'!$G48),1,0)*'4. Formulations'!$J48</f>
        <v>0</v>
      </c>
      <c r="FH49" s="38">
        <f>IF(AND(OR(ISBLANK(FH$9),FH$9=0)=FALSE,SUM($EK49:$EW49)&gt;0,FH$9='2. Protocols'!$G48),1,0)*'4. Formulations'!$J48</f>
        <v>0</v>
      </c>
      <c r="FI49" s="38">
        <f>IF(AND(OR(ISBLANK(FI$9),FI$9=0)=FALSE,SUM($EK49:$EW49)&gt;0,FI$9='2. Protocols'!$G48),1,0)*'4. Formulations'!$J48</f>
        <v>0</v>
      </c>
      <c r="FJ49" s="38">
        <f>IF(AND(OR(ISBLANK(FJ$9),FJ$9=0)=FALSE,SUM($EK49:$EW49)&gt;0,FJ$9='2. Protocols'!$G48),1,0)*'4. Formulations'!$J48</f>
        <v>0</v>
      </c>
      <c r="FK49" s="38">
        <f>IF(AND(OR(ISBLANK(FK$9),FK$9=0)=FALSE,SUM($EK49:$EW49)&gt;0,FK$9='2. Protocols'!$G48),1,0)*'4. Formulations'!$J48</f>
        <v>0</v>
      </c>
      <c r="FL49" s="38">
        <f>IF(AND(OR(ISBLANK(FL$9),FL$9=0)=FALSE,SUM($EK49:$EW49)&gt;0,FL$9='2. Protocols'!$G48),1,0)*'4. Formulations'!$J48</f>
        <v>0</v>
      </c>
      <c r="FM49" s="38">
        <f>IF(AND(OR(ISBLANK(FM$9),FM$9=0)=FALSE,SUM($EK49:$EW49)&gt;0,FM$9='2. Protocols'!$G48),1,0)*'4. Formulations'!$J48</f>
        <v>0</v>
      </c>
      <c r="FN49" s="38">
        <f>IF(AND(OR(ISBLANK(FN$9),FN$9=0)=FALSE,SUM($EK49:$EW49)&gt;0,FN$9='2. Protocols'!$G48),1,0)*'4. Formulations'!$J48</f>
        <v>0</v>
      </c>
      <c r="FO49" s="38">
        <f>IF(AND(OR(ISBLANK(FO$9),FO$9=0)=FALSE,SUM($EK49:$EW49)&gt;0,FO$9='2. Protocols'!$G48),1,0)*'4. Formulations'!$J48</f>
        <v>0</v>
      </c>
      <c r="FP49" s="38">
        <f>IF(AND(OR(ISBLANK(FP$9),FP$9=0)=FALSE,SUM($EK49:$EW49)&gt;0,FP$9='2. Protocols'!$G48),1,0)*'4. Formulations'!$J48</f>
        <v>0</v>
      </c>
      <c r="FQ49" s="38">
        <f>IF(AND(OR(ISBLANK(FQ$9),FQ$9=0)=FALSE,SUM($EK49:$EW49)&gt;0,FQ$9='2. Protocols'!$G48),1,0)*'4. Formulations'!$J48</f>
        <v>0</v>
      </c>
      <c r="FR49" s="38">
        <f>IF(AND(OR(ISBLANK(FR$9),FR$9=0)=FALSE,SUM($EK49:$EW49)&gt;0,FR$9='2. Protocols'!$G48),1,0)*'4. Formulations'!$J48</f>
        <v>0</v>
      </c>
      <c r="FS49" s="38">
        <f>IF(AND(OR(ISBLANK(FS$9),FS$9=0)=FALSE,SUM($EK49:$EW49)&gt;0,FS$9='2. Protocols'!$G48),1,0)*'4. Formulations'!$J48</f>
        <v>0</v>
      </c>
      <c r="FT49" s="38">
        <f>IF(AND(OR(ISBLANK(FT$9),FT$9=0)=FALSE,SUM($EK49:$EW49)&gt;0,FT$9='2. Protocols'!$G48),1,0)*'4. Formulations'!$J48</f>
        <v>0</v>
      </c>
      <c r="FV49" s="38">
        <f>IF(AND(OR(ISBLANK(EY$9),EY$9=0)=FALSE,FV$9=$DL49),1,0)*'4. Formulations'!$K48</f>
        <v>0</v>
      </c>
      <c r="FW49" s="38">
        <f>IF(AND(OR(ISBLANK(EZ$9),EZ$9=0)=FALSE,FW$9=$DL49),1,0)*'4. Formulations'!$K48</f>
        <v>0</v>
      </c>
      <c r="FX49" s="38">
        <f>IF(AND(OR(ISBLANK(FA$9),FA$9=0)=FALSE,FX$9=$DL49),1,0)*'4. Formulations'!$K48</f>
        <v>0</v>
      </c>
      <c r="FY49" s="38">
        <f>IF(AND(OR(ISBLANK(FB$9),FB$9=0)=FALSE,FY$9=$DL49),1,0)*'4. Formulations'!$K48</f>
        <v>0</v>
      </c>
      <c r="FZ49" s="38">
        <f>IF(AND(OR(ISBLANK(FC$9),FC$9=0)=FALSE,FZ$9=$DL49),1,0)*'4. Formulations'!$K48</f>
        <v>0</v>
      </c>
      <c r="GA49" s="38">
        <f>IF(AND(OR(ISBLANK(FD$9),FD$9=0)=FALSE,GA$9=$DL49),1,0)*'4. Formulations'!$K48</f>
        <v>0</v>
      </c>
      <c r="GB49" s="38">
        <f>IF(AND(OR(ISBLANK(FE$9),FE$9=0)=FALSE,GB$9=$DL49),1,0)*'4. Formulations'!$K48</f>
        <v>0</v>
      </c>
      <c r="GC49" s="38">
        <f>IF(AND(OR(ISBLANK(FF$9),FF$9=0)=FALSE,GC$9=$DL49),1,0)*'4. Formulations'!$K48</f>
        <v>0</v>
      </c>
      <c r="GD49" s="38">
        <f>IF(AND(OR(ISBLANK(FG$9),FG$9=0)=FALSE,GD$9=$DL49),1,0)*'4. Formulations'!$K48</f>
        <v>0</v>
      </c>
      <c r="GE49" s="38">
        <f>IF(AND(OR(ISBLANK(FH$9),FH$9=0)=FALSE,GE$9=$DL49),1,0)*'4. Formulations'!$K48</f>
        <v>0</v>
      </c>
      <c r="GF49" s="38">
        <f>IF(AND(OR(ISBLANK(FI$9),FI$9=0)=FALSE,GF$9=$DL49),1,0)*'4. Formulations'!$K48</f>
        <v>0</v>
      </c>
      <c r="GG49" s="38">
        <f>IF(AND(OR(ISBLANK(FJ$9),FJ$9=0)=FALSE,GG$9=$DL49),1,0)*'4. Formulations'!$K48</f>
        <v>0</v>
      </c>
      <c r="GH49" s="38">
        <f>IF(AND(OR(ISBLANK(FK$9),FK$9=0)=FALSE,GH$9=$DL49),1,0)*'4. Formulations'!$K48</f>
        <v>0</v>
      </c>
      <c r="GI49" s="38">
        <f>IF(AND(OR(ISBLANK(FL$9),FL$9=0)=FALSE,GI$9=$DL49),1,0)*'4. Formulations'!$K48</f>
        <v>0</v>
      </c>
      <c r="GJ49" s="38">
        <f>IF(AND(OR(ISBLANK(FM$9),FM$9=0)=FALSE,GJ$9=$DL49),1,0)*'4. Formulations'!$K48</f>
        <v>0</v>
      </c>
      <c r="GL49" s="38">
        <f>IF(AND(OR(ISBLANK(GL$9),GL$9=0)=FALSE,OR(GL$9='2. Protocols'!$C48,GL$9='2. Protocols'!$E48,GL$9='2. Protocols'!$G48)),1,0)*'4. Formulations'!$L48</f>
        <v>0</v>
      </c>
      <c r="GM49" s="38">
        <f>IF(AND(OR(ISBLANK(GM$9),GM$9=0)=FALSE,OR(GM$9='2. Protocols'!$C48,GM$9='2. Protocols'!$E48,GM$9='2. Protocols'!$G48)),1,0)*'4. Formulations'!$L48</f>
        <v>0</v>
      </c>
      <c r="GN49" s="38">
        <f>IF(AND(OR(ISBLANK(GN$9),GN$9=0)=FALSE,OR(GN$9='2. Protocols'!$C48,GN$9='2. Protocols'!$E48,GN$9='2. Protocols'!$G48)),1,0)*'4. Formulations'!$L48</f>
        <v>0</v>
      </c>
      <c r="GO49" s="38">
        <f>IF(AND(OR(ISBLANK(GO$9),GO$9=0)=FALSE,OR(GO$9='2. Protocols'!$C48,GO$9='2. Protocols'!$E48,GO$9='2. Protocols'!$G48)),1,0)*'4. Formulations'!$L48</f>
        <v>0</v>
      </c>
      <c r="GP49" s="38">
        <f>IF(AND(OR(ISBLANK(GP$9),GP$9=0)=FALSE,OR(GP$9='2. Protocols'!$C48,GP$9='2. Protocols'!$E48,GP$9='2. Protocols'!$G48)),1,0)*'4. Formulations'!$L48</f>
        <v>0</v>
      </c>
      <c r="GQ49" s="38">
        <f>IF(AND(OR(ISBLANK(GQ$9),GQ$9=0)=FALSE,OR(GQ$9='2. Protocols'!$C48,GQ$9='2. Protocols'!$E48,GQ$9='2. Protocols'!$G48)),1,0)*'4. Formulations'!$L48</f>
        <v>0</v>
      </c>
      <c r="GR49" s="38">
        <f>IF(AND(OR(ISBLANK(GR$9),GR$9=0)=FALSE,OR(GR$9='2. Protocols'!$C48,GR$9='2. Protocols'!$E48,GR$9='2. Protocols'!$G48)),1,0)*'4. Formulations'!$L48</f>
        <v>0</v>
      </c>
      <c r="GS49" s="38">
        <f>IF(AND(OR(ISBLANK(GS$9),GS$9=0)=FALSE,OR(GS$9='2. Protocols'!$C48,GS$9='2. Protocols'!$E48,GS$9='2. Protocols'!$G48)),1,0)*'4. Formulations'!$L48</f>
        <v>0</v>
      </c>
      <c r="GT49" s="38">
        <f>IF(AND(OR(ISBLANK(GT$9),GT$9=0)=FALSE,OR(GT$9='2. Protocols'!$C48,GT$9='2. Protocols'!$E48,GT$9='2. Protocols'!$G48)),1,0)*'4. Formulations'!$L48</f>
        <v>0</v>
      </c>
      <c r="GU49" s="38">
        <f>IF(AND(OR(ISBLANK(GU$9),GU$9=0)=FALSE,OR(GU$9='2. Protocols'!$C48,GU$9='2. Protocols'!$E48,GU$9='2. Protocols'!$G48)),1,0)*'4. Formulations'!$L48</f>
        <v>0</v>
      </c>
      <c r="GV49" s="38">
        <f>IF(AND(OR(ISBLANK(GV$9),GV$9=0)=FALSE,OR(GV$9='2. Protocols'!$C48,GV$9='2. Protocols'!$E48,GV$9='2. Protocols'!$G48)),1,0)*'4. Formulations'!$L48</f>
        <v>0</v>
      </c>
      <c r="GW49" s="38">
        <f>IF(AND(OR(ISBLANK(GW$9),GW$9=0)=FALSE,OR(GW$9='2. Protocols'!$C48,GW$9='2. Protocols'!$E48,GW$9='2. Protocols'!$G48)),1,0)*'4. Formulations'!$L48</f>
        <v>0</v>
      </c>
      <c r="GX49" s="38">
        <f>IF(AND(OR(ISBLANK(GX$9),GX$9=0)=FALSE,OR(GX$9='2. Protocols'!$C48,GX$9='2. Protocols'!$E48,GX$9='2. Protocols'!$G48)),1,0)*'4. Formulations'!$L48</f>
        <v>0</v>
      </c>
      <c r="GY49" s="38">
        <f>IF(AND(OR(ISBLANK(GY$9),GY$9=0)=FALSE,OR(GY$9='2. Protocols'!$C48,GY$9='2. Protocols'!$E48,GY$9='2. Protocols'!$G48)),1,0)*'4. Formulations'!$L48</f>
        <v>0</v>
      </c>
      <c r="GZ49" s="38">
        <f>IF(AND(OR(ISBLANK(GZ$9),GZ$9=0)=FALSE,OR(GZ$9='2. Protocols'!$C48,GZ$9='2. Protocols'!$E48,GZ$9='2. Protocols'!$G48)),1,0)*'4. Formulations'!$L48</f>
        <v>0</v>
      </c>
      <c r="HA49" s="38">
        <f>IF(AND(OR(ISBLANK(HA$9),HA$9=0)=FALSE,OR(HA$9='2. Protocols'!$C48,HA$9='2. Protocols'!$E48,HA$9='2. Protocols'!$G48)),1,0)*'4. Formulations'!$L48</f>
        <v>0</v>
      </c>
      <c r="HB49" s="38">
        <f>IF(AND(OR(ISBLANK(HB$9),HB$9=0)=FALSE,OR(HB$9='2. Protocols'!$C48,HB$9='2. Protocols'!$E48,HB$9='2. Protocols'!$G48)),1,0)*'4. Formulations'!$L48</f>
        <v>0</v>
      </c>
      <c r="HC49" s="38">
        <f>IF(AND(OR(ISBLANK(HC$9),HC$9=0)=FALSE,OR(HC$9='2. Protocols'!$C48,HC$9='2. Protocols'!$E48,HC$9='2. Protocols'!$G48)),1,0)*'4. Formulations'!$L48</f>
        <v>0</v>
      </c>
      <c r="HD49" s="38">
        <f>IF(AND(OR(ISBLANK(HD$9),HD$9=0)=FALSE,OR(HD$9='2. Protocols'!$C48,HD$9='2. Protocols'!$E48,HD$9='2. Protocols'!$G48)),1,0)*'4. Formulations'!$L48</f>
        <v>0</v>
      </c>
      <c r="HE49" s="38">
        <f>IF(AND(OR(ISBLANK(HE$9),HE$9=0)=FALSE,OR(HE$9='2. Protocols'!$C48,HE$9='2. Protocols'!$E48,HE$9='2. Protocols'!$G48)),1,0)*'4. Formulations'!$L48</f>
        <v>0</v>
      </c>
      <c r="HF49" s="38">
        <f>IF(AND(OR(ISBLANK(HF$9),HF$9=0)=FALSE,OR(HF$9='2. Protocols'!$C48,HF$9='2. Protocols'!$E48,HF$9='2. Protocols'!$G48)),1,0)*'4. Formulations'!$L48</f>
        <v>0</v>
      </c>
      <c r="HG49" s="38">
        <f>IF(AND(OR(ISBLANK(HG$9),HG$9=0)=FALSE,OR(HG$9='2. Protocols'!$C48,HG$9='2. Protocols'!$E48,HG$9='2. Protocols'!$G48)),1,0)*'4. Formulations'!$L48</f>
        <v>0</v>
      </c>
      <c r="HI49" s="38">
        <f>IF(AND(OR(ISBLANK(HI$9),HI$9=0)=FALSE,HI$9=$DK49),1,0)*'4. Formulations'!$M48</f>
        <v>0</v>
      </c>
      <c r="HJ49" s="38">
        <f>IF(AND(OR(ISBLANK(HJ$9),HJ$9=0)=FALSE,HJ$9=$DK49),1,0)*'4. Formulations'!$M48</f>
        <v>0</v>
      </c>
      <c r="HK49" s="38">
        <f>IF(AND(OR(ISBLANK(HK$9),HK$9=0)=FALSE,HK$9=$DK49),1,0)*'4. Formulations'!$M48</f>
        <v>0</v>
      </c>
      <c r="HL49" s="38">
        <f>IF(AND(OR(ISBLANK(HL$9),HL$9=0)=FALSE,HL$9=$DK49),1,0)*'4. Formulations'!$M48</f>
        <v>0</v>
      </c>
      <c r="HM49" s="38">
        <f>IF(AND(OR(ISBLANK(HM$9),HM$9=0)=FALSE,HM$9=$DK49),1,0)*'4. Formulations'!$M48</f>
        <v>0</v>
      </c>
      <c r="HN49" s="38">
        <f>IF(AND(OR(ISBLANK(HN$9),HN$9=0)=FALSE,HN$9=$DK49),1,0)*'4. Formulations'!$M48</f>
        <v>0</v>
      </c>
      <c r="HO49" s="38">
        <f>IF(AND(OR(ISBLANK(HO$9),HO$9=0)=FALSE,HO$9=$DK49),1,0)*'4. Formulations'!$M48</f>
        <v>0</v>
      </c>
      <c r="HP49" s="38">
        <f>IF(AND(OR(ISBLANK(HP$9),HP$9=0)=FALSE,HP$9=$DK49),1,0)*'4. Formulations'!$M48</f>
        <v>0</v>
      </c>
      <c r="HQ49" s="38">
        <f>IF(AND(OR(ISBLANK(HQ$9),HQ$9=0)=FALSE,HQ$9=$DK49),1,0)*'4. Formulations'!$M48</f>
        <v>0</v>
      </c>
      <c r="HR49" s="38">
        <f>IF(AND(OR(ISBLANK(HR$9),HR$9=0)=FALSE,HR$9=$DK49),1,0)*'4. Formulations'!$M48</f>
        <v>0</v>
      </c>
      <c r="HS49" s="38">
        <f>IF(AND(OR(ISBLANK(HS$9),HS$9=0)=FALSE,HS$9=$DK49),1,0)*'4. Formulations'!$M48</f>
        <v>0</v>
      </c>
      <c r="HT49" s="38">
        <f>IF(AND(OR(ISBLANK(HT$9),HT$9=0)=FALSE,HT$9=$DK49),1,0)*'4. Formulations'!$M48</f>
        <v>0</v>
      </c>
      <c r="HU49" s="38">
        <f>IF(AND(OR(ISBLANK(HU$9),HU$9=0)=FALSE,HU$9=$DK49),1,0)*'4. Formulations'!$M48</f>
        <v>0</v>
      </c>
      <c r="HW49" s="38">
        <f>IF(AND(OR(ISBLANK(HW$9),HW$9=0)=FALSE,SUM($HI49:$HU49)&gt;0,HW$9='2. Protocols'!$G48),1,0)*'4. Formulations'!$M48</f>
        <v>0</v>
      </c>
      <c r="HX49" s="38">
        <f>IF(AND(OR(ISBLANK(HX$9),HX$9=0)=FALSE,SUM($HI49:$HU49)&gt;0,HX$9='2. Protocols'!$G48),1,0)*'4. Formulations'!$M48</f>
        <v>0</v>
      </c>
      <c r="HY49" s="38">
        <f>IF(AND(OR(ISBLANK(HY$9),HY$9=0)=FALSE,SUM($HI49:$HU49)&gt;0,HY$9='2. Protocols'!$G48),1,0)*'4. Formulations'!$M48</f>
        <v>0</v>
      </c>
      <c r="HZ49" s="38">
        <f>IF(AND(OR(ISBLANK(HZ$9),HZ$9=0)=FALSE,SUM($HI49:$HU49)&gt;0,HZ$9='2. Protocols'!$G48),1,0)*'4. Formulations'!$M48</f>
        <v>0</v>
      </c>
      <c r="IA49" s="38">
        <f>IF(AND(OR(ISBLANK(IA$9),IA$9=0)=FALSE,SUM($HI49:$HU49)&gt;0,IA$9='2. Protocols'!$G48),1,0)*'4. Formulations'!$M48</f>
        <v>0</v>
      </c>
      <c r="IB49" s="38">
        <f>IF(AND(OR(ISBLANK(IB$9),IB$9=0)=FALSE,SUM($HI49:$HU49)&gt;0,IB$9='2. Protocols'!$G48),1,0)*'4. Formulations'!$M48</f>
        <v>0</v>
      </c>
      <c r="IC49" s="38">
        <f>IF(AND(OR(ISBLANK(IC$9),IC$9=0)=FALSE,SUM($HI49:$HU49)&gt;0,IC$9='2. Protocols'!$G48),1,0)*'4. Formulations'!$M48</f>
        <v>0</v>
      </c>
      <c r="ID49" s="38">
        <f>IF(AND(OR(ISBLANK(ID$9),ID$9=0)=FALSE,SUM($HI49:$HU49)&gt;0,ID$9='2. Protocols'!$G48),1,0)*'4. Formulations'!$M48</f>
        <v>0</v>
      </c>
      <c r="IE49" s="38">
        <f>IF(AND(OR(ISBLANK(IE$9),IE$9=0)=FALSE,SUM($HI49:$HU49)&gt;0,IE$9='2. Protocols'!$G48),1,0)*'4. Formulations'!$M48</f>
        <v>0</v>
      </c>
      <c r="IF49" s="38">
        <f>IF(AND(OR(ISBLANK(IF$9),IF$9=0)=FALSE,SUM($HI49:$HU49)&gt;0,IF$9='2. Protocols'!$G48),1,0)*'4. Formulations'!$M48</f>
        <v>0</v>
      </c>
      <c r="IG49" s="38">
        <f>IF(AND(OR(ISBLANK(IG$9),IG$9=0)=FALSE,SUM($HI49:$HU49)&gt;0,IG$9='2. Protocols'!$G48),1,0)*'4. Formulations'!$M48</f>
        <v>0</v>
      </c>
      <c r="IH49" s="38">
        <f>IF(AND(OR(ISBLANK(IH$9),IH$9=0)=FALSE,SUM($HI49:$HU49)&gt;0,IH$9='2. Protocols'!$G48),1,0)*'4. Formulations'!$M48</f>
        <v>0</v>
      </c>
      <c r="II49" s="38">
        <f>IF(AND(OR(ISBLANK(II$9),II$9=0)=FALSE,SUM($HI49:$HU49)&gt;0,II$9='2. Protocols'!$G48),1,0)*'4. Formulations'!$M48</f>
        <v>0</v>
      </c>
      <c r="IJ49" s="38">
        <f>IF(AND(OR(ISBLANK(IJ$9),IJ$9=0)=FALSE,SUM($HI49:$HU49)&gt;0,IJ$9='2. Protocols'!$G48),1,0)*'4. Formulations'!$M48</f>
        <v>0</v>
      </c>
      <c r="IK49" s="38">
        <f>IF(AND(OR(ISBLANK(IK$9),IK$9=0)=FALSE,SUM($HI49:$HU49)&gt;0,IK$9='2. Protocols'!$G48),1,0)*'4. Formulations'!$M48</f>
        <v>0</v>
      </c>
      <c r="IL49" s="38">
        <f>IF(AND(OR(ISBLANK(IL$9),IL$9=0)=FALSE,SUM($HI49:$HU49)&gt;0,IL$9='2. Protocols'!$G48),1,0)*'4. Formulations'!$M48</f>
        <v>0</v>
      </c>
      <c r="IM49" s="38">
        <f>IF(AND(OR(ISBLANK(IM$9),IM$9=0)=FALSE,SUM($HI49:$HU49)&gt;0,IM$9='2. Protocols'!$G48),1,0)*'4. Formulations'!$M48</f>
        <v>0</v>
      </c>
      <c r="IN49" s="38">
        <f>IF(AND(OR(ISBLANK(IN$9),IN$9=0)=FALSE,SUM($HI49:$HU49)&gt;0,IN$9='2. Protocols'!$G48),1,0)*'4. Formulations'!$M48</f>
        <v>0</v>
      </c>
      <c r="IO49" s="38">
        <f>IF(AND(OR(ISBLANK(IO$9),IO$9=0)=FALSE,SUM($HI49:$HU49)&gt;0,IO$9='2. Protocols'!$G48),1,0)*'4. Formulations'!$M48</f>
        <v>0</v>
      </c>
      <c r="IP49" s="38">
        <f>IF(AND(OR(ISBLANK(IP$9),IP$9=0)=FALSE,SUM($HI49:$HU49)&gt;0,IP$9='2. Protocols'!$G48),1,0)*'4. Formulations'!$M48</f>
        <v>0</v>
      </c>
      <c r="IQ49" s="38">
        <f>IF(AND(OR(ISBLANK(IQ$9),IQ$9=0)=FALSE,SUM($HI49:$HU49)&gt;0,IQ$9='2. Protocols'!$G48),1,0)*'4. Formulations'!$M48</f>
        <v>0</v>
      </c>
      <c r="IR49" s="38">
        <f>IF(AND(OR(ISBLANK(IR$9),IR$9=0)=FALSE,SUM($HI49:$HU49)&gt;0,IR$9='2. Protocols'!$G48),1,0)*'4. Formulations'!$M48</f>
        <v>0</v>
      </c>
      <c r="IT49" s="38">
        <f>IF(AND(OR(ISBLANK(IT$9),IT$9=0)=FALSE,IT$9=$DL49),1,0)*'4. Formulations'!$N48</f>
        <v>0</v>
      </c>
      <c r="IU49" s="38">
        <f>IF(AND(OR(ISBLANK(IU$9),IU$9=0)=FALSE,IU$9=$DL49),1,0)*'4. Formulations'!$N48</f>
        <v>0</v>
      </c>
      <c r="IV49" s="38">
        <f>IF(AND(OR(ISBLANK(IV$9),IV$9=0)=FALSE,IV$9=$DL49),1,0)*'4. Formulations'!$N48</f>
        <v>0</v>
      </c>
      <c r="IW49" s="38">
        <f>IF(AND(OR(ISBLANK(IW$9),IW$9=0)=FALSE,IW$9=$DL49),1,0)*'4. Formulations'!$N48</f>
        <v>0</v>
      </c>
      <c r="IX49" s="38">
        <f>IF(AND(OR(ISBLANK(IX$9),IX$9=0)=FALSE,IX$9=$DL49),1,0)*'4. Formulations'!$N48</f>
        <v>0</v>
      </c>
      <c r="IY49" s="38">
        <f>IF(AND(OR(ISBLANK(IY$9),IY$9=0)=FALSE,IY$9=$DL49),1,0)*'4. Formulations'!$N48</f>
        <v>0</v>
      </c>
      <c r="IZ49" s="38">
        <f>IF(AND(OR(ISBLANK(IZ$9),IZ$9=0)=FALSE,IZ$9=$DL49),1,0)*'4. Formulations'!$N48</f>
        <v>0</v>
      </c>
      <c r="JA49" s="38">
        <f>IF(AND(OR(ISBLANK(JA$9),JA$9=0)=FALSE,JA$9=$DL49),1,0)*'4. Formulations'!$N48</f>
        <v>0</v>
      </c>
      <c r="JB49" s="38">
        <f>IF(AND(OR(ISBLANK(JB$9),JB$9=0)=FALSE,JB$9=$DL49),1,0)*'4. Formulations'!$N48</f>
        <v>0</v>
      </c>
      <c r="JC49" s="38">
        <f>IF(AND(OR(ISBLANK(JC$9),JC$9=0)=FALSE,JC$9=$DL49),1,0)*'4. Formulations'!$N48</f>
        <v>0</v>
      </c>
      <c r="JD49" s="38">
        <f>IF(AND(OR(ISBLANK(JD$9),JD$9=0)=FALSE,JD$9=$DL49),1,0)*'4. Formulations'!$N48</f>
        <v>0</v>
      </c>
      <c r="JE49" s="38">
        <f>IF(AND(OR(ISBLANK(JE$9),JE$9=0)=FALSE,JE$9=$DL49),1,0)*'4. Formulations'!$N48</f>
        <v>0</v>
      </c>
      <c r="JF49" s="38">
        <f>IF(AND(OR(ISBLANK(JF$9),JF$9=0)=FALSE,JF$9=$DL49),1,0)*'4. Formulations'!$N48</f>
        <v>0</v>
      </c>
      <c r="JG49" s="38">
        <f>IF(AND(OR(ISBLANK(JG$9),JG$9=0)=FALSE,JG$9=$DL49),1,0)*'4. Formulations'!$N48</f>
        <v>0</v>
      </c>
      <c r="JH49" s="38">
        <f>IF(AND(OR(ISBLANK(JH$9),JH$9=0)=FALSE,JH$9=$DL49),1,0)*'4. Formulations'!$N48</f>
        <v>0</v>
      </c>
      <c r="JJ49" s="38">
        <f>IF(AND(OR(ISBLANK(JJ$9),JJ$9=0)=FALSE,OR(JJ$9='2. Protocols'!$C48,JJ$9='2. Protocols'!$E48,JJ$9='2. Protocols'!$G48)),1,0)*'4. Formulations'!$O48</f>
        <v>0</v>
      </c>
      <c r="JK49" s="38">
        <f>IF(AND(OR(ISBLANK(JK$9),JK$9=0)=FALSE,OR(JK$9='2. Protocols'!$C48,JK$9='2. Protocols'!$E48,JK$9='2. Protocols'!$G48)),1,0)*'4. Formulations'!$O48</f>
        <v>0</v>
      </c>
      <c r="JL49" s="38">
        <f>IF(AND(OR(ISBLANK(JL$9),JL$9=0)=FALSE,OR(JL$9='2. Protocols'!$C48,JL$9='2. Protocols'!$E48,JL$9='2. Protocols'!$G48)),1,0)*'4. Formulations'!$O48</f>
        <v>0</v>
      </c>
      <c r="JM49" s="38">
        <f>IF(AND(OR(ISBLANK(JM$9),JM$9=0)=FALSE,OR(JM$9='2. Protocols'!$C48,JM$9='2. Protocols'!$E48,JM$9='2. Protocols'!$G48)),1,0)*'4. Formulations'!$O48</f>
        <v>0</v>
      </c>
      <c r="JN49" s="38">
        <f>IF(AND(OR(ISBLANK(JN$9),JN$9=0)=FALSE,OR(JN$9='2. Protocols'!$C48,JN$9='2. Protocols'!$E48,JN$9='2. Protocols'!$G48)),1,0)*'4. Formulations'!$O48</f>
        <v>0</v>
      </c>
      <c r="JO49" s="38">
        <f>IF(AND(OR(ISBLANK(JO$9),JO$9=0)=FALSE,OR(JO$9='2. Protocols'!$C48,JO$9='2. Protocols'!$E48,JO$9='2. Protocols'!$G48)),1,0)*'4. Formulations'!$O48</f>
        <v>0</v>
      </c>
      <c r="JP49" s="38">
        <f>IF(AND(OR(ISBLANK(JP$9),JP$9=0)=FALSE,OR(JP$9='2. Protocols'!$C48,JP$9='2. Protocols'!$E48,JP$9='2. Protocols'!$G48)),1,0)*'4. Formulations'!$O48</f>
        <v>0</v>
      </c>
      <c r="JQ49" s="38">
        <f>IF(AND(OR(ISBLANK(JQ$9),JQ$9=0)=FALSE,OR(JQ$9='2. Protocols'!$C48,JQ$9='2. Protocols'!$E48,JQ$9='2. Protocols'!$G48)),1,0)*'4. Formulations'!$O48</f>
        <v>0</v>
      </c>
      <c r="JR49" s="38">
        <f>IF(AND(OR(ISBLANK(JR$9),JR$9=0)=FALSE,OR(JR$9='2. Protocols'!$C48,JR$9='2. Protocols'!$E48,JR$9='2. Protocols'!$G48)),1,0)*'4. Formulations'!$O48</f>
        <v>0</v>
      </c>
      <c r="JS49" s="38">
        <f>IF(AND(OR(ISBLANK(JS$9),JS$9=0)=FALSE,OR(JS$9='2. Protocols'!$C48,JS$9='2. Protocols'!$E48,JS$9='2. Protocols'!$G48)),1,0)*'4. Formulations'!$O48</f>
        <v>0</v>
      </c>
      <c r="JT49" s="38">
        <f>IF(AND(OR(ISBLANK(JT$9),JT$9=0)=FALSE,OR(JT$9='2. Protocols'!$C48,JT$9='2. Protocols'!$E48,JT$9='2. Protocols'!$G48)),1,0)*'4. Formulations'!$O48</f>
        <v>0</v>
      </c>
      <c r="JU49" s="38">
        <f>IF(AND(OR(ISBLANK(JU$9),JU$9=0)=FALSE,OR(JU$9='2. Protocols'!$C48,JU$9='2. Protocols'!$E48,JU$9='2. Protocols'!$G48)),1,0)*'4. Formulations'!$O48</f>
        <v>0</v>
      </c>
      <c r="JV49" s="38">
        <f>IF(AND(OR(ISBLANK(JV$9),JV$9=0)=FALSE,OR(JV$9='2. Protocols'!$C48,JV$9='2. Protocols'!$E48,JV$9='2. Protocols'!$G48)),1,0)*'4. Formulations'!$O48</f>
        <v>0</v>
      </c>
      <c r="JW49" s="38">
        <f>IF(AND(OR(ISBLANK(JW$9),JW$9=0)=FALSE,OR(JW$9='2. Protocols'!$C48,JW$9='2. Protocols'!$E48,JW$9='2. Protocols'!$G48)),1,0)*'4. Formulations'!$O48</f>
        <v>0</v>
      </c>
      <c r="JX49" s="38">
        <f>IF(AND(OR(ISBLANK(JX$9),JX$9=0)=FALSE,OR(JX$9='2. Protocols'!$C48,JX$9='2. Protocols'!$E48,JX$9='2. Protocols'!$G48)),1,0)*'4. Formulations'!$O48</f>
        <v>0</v>
      </c>
      <c r="JY49" s="38">
        <f>IF(AND(OR(ISBLANK(JY$9),JY$9=0)=FALSE,OR(JY$9='2. Protocols'!$C48,JY$9='2. Protocols'!$E48,JY$9='2. Protocols'!$G48)),1,0)*'4. Formulations'!$O48</f>
        <v>0</v>
      </c>
      <c r="JZ49" s="38">
        <f>IF(AND(OR(ISBLANK(JZ$9),JZ$9=0)=FALSE,OR(JZ$9='2. Protocols'!$C48,JZ$9='2. Protocols'!$E48,JZ$9='2. Protocols'!$G48)),1,0)*'4. Formulations'!$O48</f>
        <v>0</v>
      </c>
      <c r="KA49" s="38">
        <f>IF(AND(OR(ISBLANK(KA$9),KA$9=0)=FALSE,OR(KA$9='2. Protocols'!$C48,KA$9='2. Protocols'!$E48,KA$9='2. Protocols'!$G48)),1,0)*'4. Formulations'!$O48</f>
        <v>0</v>
      </c>
      <c r="KB49" s="38">
        <f>IF(AND(OR(ISBLANK(KB$9),KB$9=0)=FALSE,OR(KB$9='2. Protocols'!$C48,KB$9='2. Protocols'!$E48,KB$9='2. Protocols'!$G48)),1,0)*'4. Formulations'!$O48</f>
        <v>0</v>
      </c>
      <c r="KC49" s="38">
        <f>IF(AND(OR(ISBLANK(KC$9),KC$9=0)=FALSE,OR(KC$9='2. Protocols'!$C48,KC$9='2. Protocols'!$E48,KC$9='2. Protocols'!$G48)),1,0)*'4. Formulations'!$O48</f>
        <v>0</v>
      </c>
      <c r="KD49" s="38">
        <f>IF(AND(OR(ISBLANK(KD$9),KD$9=0)=FALSE,OR(KD$9='2. Protocols'!$C48,KD$9='2. Protocols'!$E48,KD$9='2. Protocols'!$G48)),1,0)*'4. Formulations'!$O48</f>
        <v>0</v>
      </c>
      <c r="KE49" s="38">
        <f>IF(AND(OR(ISBLANK(KE$9),KE$9=0)=FALSE,OR(KE$9='2. Protocols'!$C48,KE$9='2. Protocols'!$E48,KE$9='2. Protocols'!$G48)),1,0)*'4. Formulations'!$O48</f>
        <v>0</v>
      </c>
      <c r="KG49" s="38">
        <f>IF(AND(OR(ISBLANK(KG$9),KG$9=0)=FALSE,KG$9=$DK49),1,0)*'4. Formulations'!$P48</f>
        <v>0</v>
      </c>
      <c r="KH49" s="38">
        <f>IF(AND(OR(ISBLANK(KH$9),KH$9=0)=FALSE,KH$9=$DK49),1,0)*'4. Formulations'!$P48</f>
        <v>0</v>
      </c>
      <c r="KI49" s="38">
        <f>IF(AND(OR(ISBLANK(KI$9),KI$9=0)=FALSE,KI$9=$DK49),1,0)*'4. Formulations'!$P48</f>
        <v>0</v>
      </c>
      <c r="KJ49" s="38">
        <f>IF(AND(OR(ISBLANK(KJ$9),KJ$9=0)=FALSE,KJ$9=$DK49),1,0)*'4. Formulations'!$P48</f>
        <v>0</v>
      </c>
      <c r="KK49" s="38">
        <f>IF(AND(OR(ISBLANK(KK$9),KK$9=0)=FALSE,KK$9=$DK49),1,0)*'4. Formulations'!$P48</f>
        <v>0</v>
      </c>
      <c r="KL49" s="38">
        <f>IF(AND(OR(ISBLANK(KL$9),KL$9=0)=FALSE,KL$9=$DK49),1,0)*'4. Formulations'!$P48</f>
        <v>0</v>
      </c>
      <c r="KM49" s="38">
        <f>IF(AND(OR(ISBLANK(KM$9),KM$9=0)=FALSE,KM$9=$DK49),1,0)*'4. Formulations'!$P48</f>
        <v>0</v>
      </c>
      <c r="KN49" s="38">
        <f>IF(AND(OR(ISBLANK(KN$9),KN$9=0)=FALSE,KN$9=$DK49),1,0)*'4. Formulations'!$P48</f>
        <v>0</v>
      </c>
      <c r="KO49" s="38">
        <f>IF(AND(OR(ISBLANK(KO$9),KO$9=0)=FALSE,KO$9=$DK49),1,0)*'4. Formulations'!$P48</f>
        <v>0</v>
      </c>
      <c r="KP49" s="38">
        <f>IF(AND(OR(ISBLANK(KP$9),KP$9=0)=FALSE,KP$9=$DK49),1,0)*'4. Formulations'!$P48</f>
        <v>0</v>
      </c>
      <c r="KQ49" s="38">
        <f>IF(AND(OR(ISBLANK(KQ$9),KQ$9=0)=FALSE,KQ$9=$DK49),1,0)*'4. Formulations'!$P48</f>
        <v>0</v>
      </c>
      <c r="KR49" s="38">
        <f>IF(AND(OR(ISBLANK(KR$9),KR$9=0)=FALSE,KR$9=$DK49),1,0)*'4. Formulations'!$P48</f>
        <v>0</v>
      </c>
      <c r="KS49" s="38">
        <f>IF(AND(OR(ISBLANK(KS$9),KS$9=0)=FALSE,KS$9=$DK49),1,0)*'4. Formulations'!$P48</f>
        <v>0</v>
      </c>
      <c r="KU49" s="38">
        <f>IF(AND(OR(ISBLANK(KU$9),KU$9=0)=FALSE,SUM($KG49:$KS49)&gt;0,KU$9='2. Protocols'!$G48),1,0)*'4. Formulations'!$P48</f>
        <v>0</v>
      </c>
      <c r="KV49" s="38">
        <f>IF(AND(OR(ISBLANK(KV$9),KV$9=0)=FALSE,SUM($KG49:$KS49)&gt;0,KV$9='2. Protocols'!$G48),1,0)*'4. Formulations'!$P48</f>
        <v>0</v>
      </c>
      <c r="KW49" s="38">
        <f>IF(AND(OR(ISBLANK(KW$9),KW$9=0)=FALSE,SUM($KG49:$KS49)&gt;0,KW$9='2. Protocols'!$G48),1,0)*'4. Formulations'!$P48</f>
        <v>0</v>
      </c>
      <c r="KX49" s="38">
        <f>IF(AND(OR(ISBLANK(KX$9),KX$9=0)=FALSE,SUM($KG49:$KS49)&gt;0,KX$9='2. Protocols'!$G48),1,0)*'4. Formulations'!$P48</f>
        <v>0</v>
      </c>
      <c r="KY49" s="38">
        <f>IF(AND(OR(ISBLANK(KY$9),KY$9=0)=FALSE,SUM($KG49:$KS49)&gt;0,KY$9='2. Protocols'!$G48),1,0)*'4. Formulations'!$P48</f>
        <v>0</v>
      </c>
      <c r="KZ49" s="38">
        <f>IF(AND(OR(ISBLANK(KZ$9),KZ$9=0)=FALSE,SUM($KG49:$KS49)&gt;0,KZ$9='2. Protocols'!$G48),1,0)*'4. Formulations'!$P48</f>
        <v>0</v>
      </c>
      <c r="LA49" s="38">
        <f>IF(AND(OR(ISBLANK(LA$9),LA$9=0)=FALSE,SUM($KG49:$KS49)&gt;0,LA$9='2. Protocols'!$G48),1,0)*'4. Formulations'!$P48</f>
        <v>0</v>
      </c>
      <c r="LB49" s="38">
        <f>IF(AND(OR(ISBLANK(LB$9),LB$9=0)=FALSE,SUM($KG49:$KS49)&gt;0,LB$9='2. Protocols'!$G48),1,0)*'4. Formulations'!$P48</f>
        <v>0</v>
      </c>
      <c r="LC49" s="38">
        <f>IF(AND(OR(ISBLANK(LC$9),LC$9=0)=FALSE,SUM($KG49:$KS49)&gt;0,LC$9='2. Protocols'!$G48),1,0)*'4. Formulations'!$P48</f>
        <v>0</v>
      </c>
      <c r="LD49" s="38">
        <f>IF(AND(OR(ISBLANK(LD$9),LD$9=0)=FALSE,SUM($KG49:$KS49)&gt;0,LD$9='2. Protocols'!$G48),1,0)*'4. Formulations'!$P48</f>
        <v>0</v>
      </c>
      <c r="LE49" s="38">
        <f>IF(AND(OR(ISBLANK(LE$9),LE$9=0)=FALSE,SUM($KG49:$KS49)&gt;0,LE$9='2. Protocols'!$G48),1,0)*'4. Formulations'!$P48</f>
        <v>0</v>
      </c>
      <c r="LF49" s="38">
        <f>IF(AND(OR(ISBLANK(LF$9),LF$9=0)=FALSE,SUM($KG49:$KS49)&gt;0,LF$9='2. Protocols'!$G48),1,0)*'4. Formulations'!$P48</f>
        <v>0</v>
      </c>
      <c r="LG49" s="38">
        <f>IF(AND(OR(ISBLANK(LG$9),LG$9=0)=FALSE,SUM($KG49:$KS49)&gt;0,LG$9='2. Protocols'!$G48),1,0)*'4. Formulations'!$P48</f>
        <v>0</v>
      </c>
      <c r="LH49" s="38">
        <f>IF(AND(OR(ISBLANK(LH$9),LH$9=0)=FALSE,SUM($KG49:$KS49)&gt;0,LH$9='2. Protocols'!$G48),1,0)*'4. Formulations'!$P48</f>
        <v>0</v>
      </c>
      <c r="LI49" s="38">
        <f>IF(AND(OR(ISBLANK(LI$9),LI$9=0)=FALSE,SUM($KG49:$KS49)&gt;0,LI$9='2. Protocols'!$G48),1,0)*'4. Formulations'!$P48</f>
        <v>0</v>
      </c>
      <c r="LJ49" s="38">
        <f>IF(AND(OR(ISBLANK(LJ$9),LJ$9=0)=FALSE,SUM($KG49:$KS49)&gt;0,LJ$9='2. Protocols'!$G48),1,0)*'4. Formulations'!$P48</f>
        <v>0</v>
      </c>
      <c r="LK49" s="38">
        <f>IF(AND(OR(ISBLANK(LK$9),LK$9=0)=FALSE,SUM($KG49:$KS49)&gt;0,LK$9='2. Protocols'!$G48),1,0)*'4. Formulations'!$P48</f>
        <v>0</v>
      </c>
      <c r="LL49" s="38">
        <f>IF(AND(OR(ISBLANK(LL$9),LL$9=0)=FALSE,SUM($KG49:$KS49)&gt;0,LL$9='2. Protocols'!$G48),1,0)*'4. Formulations'!$P48</f>
        <v>0</v>
      </c>
      <c r="LM49" s="38">
        <f>IF(AND(OR(ISBLANK(LM$9),LM$9=0)=FALSE,SUM($KG49:$KS49)&gt;0,LM$9='2. Protocols'!$G48),1,0)*'4. Formulations'!$P48</f>
        <v>0</v>
      </c>
      <c r="LN49" s="38">
        <f>IF(AND(OR(ISBLANK(LN$9),LN$9=0)=FALSE,SUM($KG49:$KS49)&gt;0,LN$9='2. Protocols'!$G48),1,0)*'4. Formulations'!$P48</f>
        <v>0</v>
      </c>
      <c r="LO49" s="38">
        <f>IF(AND(OR(ISBLANK(LO$9),LO$9=0)=FALSE,SUM($KG49:$KS49)&gt;0,LO$9='2. Protocols'!$G48),1,0)*'4. Formulations'!$P48</f>
        <v>0</v>
      </c>
      <c r="LP49" s="38">
        <f>IF(AND(OR(ISBLANK(LP$9),LP$9=0)=FALSE,SUM($KG49:$KS49)&gt;0,LP$9='2. Protocols'!$G48),1,0)*'4. Formulations'!$P48</f>
        <v>0</v>
      </c>
      <c r="LR49" s="38">
        <f>IF(AND(OR(ISBLANK(LR$9),LR$9=0)=FALSE,LR$9=$DL49),1,0)*'4. Formulations'!$Q48</f>
        <v>0</v>
      </c>
      <c r="LS49" s="38">
        <f>IF(AND(OR(ISBLANK(LS$9),LS$9=0)=FALSE,LS$9=$DL49),1,0)*'4. Formulations'!$Q48</f>
        <v>0</v>
      </c>
      <c r="LT49" s="38">
        <f>IF(AND(OR(ISBLANK(LT$9),LT$9=0)=FALSE,LT$9=$DL49),1,0)*'4. Formulations'!$Q48</f>
        <v>0</v>
      </c>
      <c r="LU49" s="38">
        <f>IF(AND(OR(ISBLANK(LU$9),LU$9=0)=FALSE,LU$9=$DL49),1,0)*'4. Formulations'!$Q48</f>
        <v>0</v>
      </c>
      <c r="LV49" s="38">
        <f>IF(AND(OR(ISBLANK(LV$9),LV$9=0)=FALSE,LV$9=$DL49),1,0)*'4. Formulations'!$Q48</f>
        <v>0</v>
      </c>
      <c r="LW49" s="38">
        <f>IF(AND(OR(ISBLANK(LW$9),LW$9=0)=FALSE,LW$9=$DL49),1,0)*'4. Formulations'!$Q48</f>
        <v>0</v>
      </c>
      <c r="LX49" s="38">
        <f>IF(AND(OR(ISBLANK(LX$9),LX$9=0)=FALSE,LX$9=$DL49),1,0)*'4. Formulations'!$Q48</f>
        <v>0</v>
      </c>
      <c r="LY49" s="38">
        <f>IF(AND(OR(ISBLANK(LY$9),LY$9=0)=FALSE,LY$9=$DL49),1,0)*'4. Formulations'!$Q48</f>
        <v>0</v>
      </c>
      <c r="LZ49" s="38">
        <f>IF(AND(OR(ISBLANK(LZ$9),LZ$9=0)=FALSE,LZ$9=$DL49),1,0)*'4. Formulations'!$Q48</f>
        <v>0</v>
      </c>
      <c r="MA49" s="38">
        <f>IF(AND(OR(ISBLANK(MA$9),MA$9=0)=FALSE,MA$9=$DL49),1,0)*'4. Formulations'!$Q48</f>
        <v>0</v>
      </c>
      <c r="MB49" s="38">
        <f>IF(AND(OR(ISBLANK(MB$9),MB$9=0)=FALSE,MB$9=$DL49),1,0)*'4. Formulations'!$Q48</f>
        <v>0</v>
      </c>
      <c r="MC49" s="38">
        <f>IF(AND(OR(ISBLANK(MC$9),MC$9=0)=FALSE,MC$9=$DL49),1,0)*'4. Formulations'!$Q48</f>
        <v>0</v>
      </c>
      <c r="MD49" s="38">
        <f>IF(AND(OR(ISBLANK(MD$9),MD$9=0)=FALSE,MD$9=$DL49),1,0)*'4. Formulations'!$Q48</f>
        <v>0</v>
      </c>
      <c r="ME49" s="38">
        <f>IF(AND(OR(ISBLANK(ME$9),ME$9=0)=FALSE,ME$9=$DL49),1,0)*'4. Formulations'!$Q48</f>
        <v>0</v>
      </c>
      <c r="MF49" s="38">
        <f>IF(AND(OR(ISBLANK(MF$9),MF$9=0)=FALSE,MF$9=$DL49),1,0)*'4. Formulations'!$Q48</f>
        <v>0</v>
      </c>
    </row>
    <row r="50" spans="2:344" x14ac:dyDescent="0.3">
      <c r="B50" s="2"/>
      <c r="C50" s="129" t="str">
        <f>IF('2. Protocols'!C49&amp;"+"&amp;'2. Protocols'!E49&amp;"+"&amp;'2. Protocols'!G49="++","",'2. Protocols'!C49&amp;"+"&amp;'2. Protocols'!E49&amp;"+"&amp;'2. Protocols'!G49)</f>
        <v/>
      </c>
      <c r="D50" s="18"/>
      <c r="F50" s="114" t="str">
        <f>IFERROR('2. Protocols'!J49*'1. General Inputs'!$L$6,"")</f>
        <v/>
      </c>
      <c r="G50" s="114" t="str">
        <f>IFERROR(MAX(F50*(1+'1. General Inputs'!$BA$16+HLOOKUP(G$7,'1. General Inputs'!$BC$10:$BE$12,ROWS('1. General Inputs'!$BA$10:$BA$12),0))+(G$76*(CHOOSE(G$7,'2. Protocols'!$O49,'2. Protocols'!$P49,'2. Protocols'!$Q49))+'3. ARV Substitutions'!L72),0),"")</f>
        <v/>
      </c>
      <c r="H50" s="114" t="str">
        <f>IFERROR(MAX(G50*(1+'1. General Inputs'!$BA$16+HLOOKUP(H$7,'1. General Inputs'!$BC$10:$BE$12,ROWS('1. General Inputs'!$BA$10:$BA$12),0))+(H$76*(CHOOSE(H$7,'2. Protocols'!$O49,'2. Protocols'!$P49,'2. Protocols'!$Q49))+'3. ARV Substitutions'!M72),0),"")</f>
        <v/>
      </c>
      <c r="I50" s="114" t="str">
        <f>IFERROR(MAX(H50*(1+'1. General Inputs'!$BA$16+HLOOKUP(I$7,'1. General Inputs'!$BC$10:$BE$12,ROWS('1. General Inputs'!$BA$10:$BA$12),0))+(I$76*(CHOOSE(I$7,'2. Protocols'!$O49,'2. Protocols'!$P49,'2. Protocols'!$Q49))+'3. ARV Substitutions'!N72),0),"")</f>
        <v/>
      </c>
      <c r="J50" s="114" t="str">
        <f>IFERROR(MAX(I50*(1+'1. General Inputs'!$BA$16+HLOOKUP(J$7,'1. General Inputs'!$BC$10:$BE$12,ROWS('1. General Inputs'!$BA$10:$BA$12),0))+(J$76*(CHOOSE(J$7,'2. Protocols'!$O49,'2. Protocols'!$P49,'2. Protocols'!$Q49))+'3. ARV Substitutions'!O72),0),"")</f>
        <v/>
      </c>
      <c r="K50" s="114" t="str">
        <f>IFERROR(MAX(J50*(1+'1. General Inputs'!$BA$16+HLOOKUP(K$7,'1. General Inputs'!$BC$10:$BE$12,ROWS('1. General Inputs'!$BA$10:$BA$12),0))+(K$76*(CHOOSE(K$7,'2. Protocols'!$O49,'2. Protocols'!$P49,'2. Protocols'!$Q49))+'3. ARV Substitutions'!P72),0),"")</f>
        <v/>
      </c>
      <c r="L50" s="114" t="str">
        <f>IFERROR(MAX(K50*(1+'1. General Inputs'!$BA$16+HLOOKUP(L$7,'1. General Inputs'!$BC$10:$BE$12,ROWS('1. General Inputs'!$BA$10:$BA$12),0))+(L$76*(CHOOSE(L$7,'2. Protocols'!$O49,'2. Protocols'!$P49,'2. Protocols'!$Q49))+'3. ARV Substitutions'!Q72),0),"")</f>
        <v/>
      </c>
      <c r="M50" s="114" t="str">
        <f>IFERROR(MAX(L50*(1+'1. General Inputs'!$BA$16+HLOOKUP(M$7,'1. General Inputs'!$BC$10:$BE$12,ROWS('1. General Inputs'!$BA$10:$BA$12),0))+(M$76*(CHOOSE(M$7,'2. Protocols'!$O49,'2. Protocols'!$P49,'2. Protocols'!$Q49))+'3. ARV Substitutions'!R72),0),"")</f>
        <v/>
      </c>
      <c r="N50" s="114" t="str">
        <f>IFERROR(MAX(M50*(1+'1. General Inputs'!$BA$16+HLOOKUP(N$7,'1. General Inputs'!$BC$10:$BE$12,ROWS('1. General Inputs'!$BA$10:$BA$12),0))+(N$76*(CHOOSE(N$7,'2. Protocols'!$O49,'2. Protocols'!$P49,'2. Protocols'!$Q49))+'3. ARV Substitutions'!S72),0),"")</f>
        <v/>
      </c>
      <c r="O50" s="114" t="str">
        <f>IFERROR(MAX(N50*(1+'1. General Inputs'!$BA$16+HLOOKUP(O$7,'1. General Inputs'!$BC$10:$BE$12,ROWS('1. General Inputs'!$BA$10:$BA$12),0))+(O$76*(CHOOSE(O$7,'2. Protocols'!$O49,'2. Protocols'!$P49,'2. Protocols'!$Q49))+'3. ARV Substitutions'!T72),0),"")</f>
        <v/>
      </c>
      <c r="P50" s="114" t="str">
        <f>IFERROR(MAX(O50*(1+'1. General Inputs'!$BA$16+HLOOKUP(P$7,'1. General Inputs'!$BC$10:$BE$12,ROWS('1. General Inputs'!$BA$10:$BA$12),0))+(P$76*(CHOOSE(P$7,'2. Protocols'!$O49,'2. Protocols'!$P49,'2. Protocols'!$Q49))+'3. ARV Substitutions'!U72),0),"")</f>
        <v/>
      </c>
      <c r="Q50" s="114" t="str">
        <f>IFERROR(MAX(P50*(1+'1. General Inputs'!$BA$16+HLOOKUP(Q$7,'1. General Inputs'!$BC$10:$BE$12,ROWS('1. General Inputs'!$BA$10:$BA$12),0))+(Q$76*(CHOOSE(Q$7,'2. Protocols'!$O49,'2. Protocols'!$P49,'2. Protocols'!$Q49))+'3. ARV Substitutions'!V72),0),"")</f>
        <v/>
      </c>
      <c r="R50" s="114" t="str">
        <f>IFERROR(MAX(Q50*(1+'1. General Inputs'!$BA$16+HLOOKUP(R$7,'1. General Inputs'!$BC$10:$BE$12,ROWS('1. General Inputs'!$BA$10:$BA$12),0))+(R$76*(CHOOSE(R$7,'2. Protocols'!$O49,'2. Protocols'!$P49,'2. Protocols'!$Q49))+'3. ARV Substitutions'!W72),0),"")</f>
        <v/>
      </c>
      <c r="S50" s="114" t="str">
        <f>IFERROR(MAX(R50*(1+'1. General Inputs'!$BA$16+HLOOKUP(S$7,'1. General Inputs'!$BC$10:$BE$12,ROWS('1. General Inputs'!$BA$10:$BA$12),0))+(S$76*(CHOOSE(S$7,'2. Protocols'!$O49,'2. Protocols'!$P49,'2. Protocols'!$Q49))+'3. ARV Substitutions'!X72),0),"")</f>
        <v/>
      </c>
      <c r="T50" s="114" t="str">
        <f>IFERROR(MAX(S50*(1+'1. General Inputs'!$BA$16+HLOOKUP(T$7,'1. General Inputs'!$BC$10:$BE$12,ROWS('1. General Inputs'!$BA$10:$BA$12),0))+(T$76*(CHOOSE(T$7,'2. Protocols'!$O49,'2. Protocols'!$P49,'2. Protocols'!$Q49))+'3. ARV Substitutions'!Y72),0),"")</f>
        <v/>
      </c>
      <c r="U50" s="114" t="str">
        <f>IFERROR(MAX(T50*(1+'1. General Inputs'!$BA$16+HLOOKUP(U$7,'1. General Inputs'!$BC$10:$BE$12,ROWS('1. General Inputs'!$BA$10:$BA$12),0))+(U$76*(CHOOSE(U$7,'2. Protocols'!$O49,'2. Protocols'!$P49,'2. Protocols'!$Q49))+'3. ARV Substitutions'!Z72),0),"")</f>
        <v/>
      </c>
      <c r="V50" s="114" t="str">
        <f>IFERROR(MAX(U50*(1+'1. General Inputs'!$BA$16+HLOOKUP(V$7,'1. General Inputs'!$BC$10:$BE$12,ROWS('1. General Inputs'!$BA$10:$BA$12),0))+(V$76*(CHOOSE(V$7,'2. Protocols'!$O49,'2. Protocols'!$P49,'2. Protocols'!$Q49))+'3. ARV Substitutions'!AA72),0),"")</f>
        <v/>
      </c>
      <c r="W50" s="114" t="str">
        <f>IFERROR(MAX(V50*(1+'1. General Inputs'!$BA$16+HLOOKUP(W$7,'1. General Inputs'!$BC$10:$BE$12,ROWS('1. General Inputs'!$BA$10:$BA$12),0))+(W$76*(CHOOSE(W$7,'2. Protocols'!$O49,'2. Protocols'!$P49,'2. Protocols'!$Q49))+'3. ARV Substitutions'!AB72),0),"")</f>
        <v/>
      </c>
      <c r="X50" s="114" t="str">
        <f>IFERROR(MAX(W50*(1+'1. General Inputs'!$BA$16+HLOOKUP(X$7,'1. General Inputs'!$BC$10:$BE$12,ROWS('1. General Inputs'!$BA$10:$BA$12),0))+(X$76*(CHOOSE(X$7,'2. Protocols'!$O49,'2. Protocols'!$P49,'2. Protocols'!$Q49))+'3. ARV Substitutions'!AC72),0),"")</f>
        <v/>
      </c>
      <c r="Y50" s="114" t="str">
        <f>IFERROR(MAX(X50*(1+'1. General Inputs'!$BA$16+HLOOKUP(Y$7,'1. General Inputs'!$BC$10:$BE$12,ROWS('1. General Inputs'!$BA$10:$BA$12),0))+(Y$76*(CHOOSE(Y$7,'2. Protocols'!$O49,'2. Protocols'!$P49,'2. Protocols'!$Q49))+'3. ARV Substitutions'!AD72),0),"")</f>
        <v/>
      </c>
      <c r="Z50" s="114" t="str">
        <f>IFERROR(MAX(Y50*(1+'1. General Inputs'!$BA$16+HLOOKUP(Z$7,'1. General Inputs'!$BC$10:$BE$12,ROWS('1. General Inputs'!$BA$10:$BA$12),0))+(Z$76*(CHOOSE(Z$7,'2. Protocols'!$O49,'2. Protocols'!$P49,'2. Protocols'!$Q49))+'3. ARV Substitutions'!AE72),0),"")</f>
        <v/>
      </c>
      <c r="AA50" s="114" t="str">
        <f>IFERROR(MAX(Z50*(1+'1. General Inputs'!$BA$16+HLOOKUP(AA$7,'1. General Inputs'!$BC$10:$BE$12,ROWS('1. General Inputs'!$BA$10:$BA$12),0))+(AA$76*(CHOOSE(AA$7,'2. Protocols'!$O49,'2. Protocols'!$P49,'2. Protocols'!$Q49))+'3. ARV Substitutions'!AF72),0),"")</f>
        <v/>
      </c>
      <c r="AB50" s="114" t="str">
        <f>IFERROR(MAX(AA50*(1+'1. General Inputs'!$BA$16+HLOOKUP(AB$7,'1. General Inputs'!$BC$10:$BE$12,ROWS('1. General Inputs'!$BA$10:$BA$12),0))+(AB$76*(CHOOSE(AB$7,'2. Protocols'!$O49,'2. Protocols'!$P49,'2. Protocols'!$Q49))+'3. ARV Substitutions'!AG72),0),"")</f>
        <v/>
      </c>
      <c r="AC50" s="114" t="str">
        <f>IFERROR(MAX(AB50*(1+'1. General Inputs'!$BA$16+HLOOKUP(AC$7,'1. General Inputs'!$BC$10:$BE$12,ROWS('1. General Inputs'!$BA$10:$BA$12),0))+(AC$76*(CHOOSE(AC$7,'2. Protocols'!$O49,'2. Protocols'!$P49,'2. Protocols'!$Q49))+'3. ARV Substitutions'!AH72),0),"")</f>
        <v/>
      </c>
      <c r="AD50" s="114" t="str">
        <f>IFERROR(MAX(AC50*(1+'1. General Inputs'!$BA$16+HLOOKUP(AD$7,'1. General Inputs'!$BC$10:$BE$12,ROWS('1. General Inputs'!$BA$10:$BA$12),0))+(AD$76*(CHOOSE(AD$7,'2. Protocols'!$O49,'2. Protocols'!$P49,'2. Protocols'!$Q49))+'3. ARV Substitutions'!AI72),0),"")</f>
        <v/>
      </c>
      <c r="AE50" s="114" t="str">
        <f>IFERROR(MAX(AD50*(1+'1. General Inputs'!$BA$16+HLOOKUP(AE$7,'1. General Inputs'!$BC$10:$BE$12,ROWS('1. General Inputs'!$BA$10:$BA$12),0))+(AE$76*(CHOOSE(AE$7,'2. Protocols'!$O49,'2. Protocols'!$P49,'2. Protocols'!$Q49))+'3. ARV Substitutions'!AJ72),0),"")</f>
        <v/>
      </c>
      <c r="AF50" s="114" t="str">
        <f>IFERROR(MAX(AE50*(1+'1. General Inputs'!$BA$16+HLOOKUP(AF$7,'1. General Inputs'!$BC$10:$BE$12,ROWS('1. General Inputs'!$BA$10:$BA$12),0))+(AF$76*(CHOOSE(AF$7,'2. Protocols'!$O49,'2. Protocols'!$P49,'2. Protocols'!$Q49))+'3. ARV Substitutions'!AK72),0),"")</f>
        <v/>
      </c>
      <c r="AG50" s="114" t="str">
        <f>IFERROR(MAX(AF50*(1+'1. General Inputs'!$BA$16+HLOOKUP(AG$7,'1. General Inputs'!$BC$10:$BE$12,ROWS('1. General Inputs'!$BA$10:$BA$12),0))+(AG$76*(CHOOSE(AG$7,'2. Protocols'!$O49,'2. Protocols'!$P49,'2. Protocols'!$Q49))+'3. ARV Substitutions'!AL72),0),"")</f>
        <v/>
      </c>
      <c r="AH50" s="114" t="str">
        <f>IFERROR(MAX(AG50*(1+'1. General Inputs'!$BA$16+HLOOKUP(AH$7,'1. General Inputs'!$BC$10:$BE$12,ROWS('1. General Inputs'!$BA$10:$BA$12),0))+(AH$76*(CHOOSE(AH$7,'2. Protocols'!$O49,'2. Protocols'!$P49,'2. Protocols'!$Q49))+'3. ARV Substitutions'!AM72),0),"")</f>
        <v/>
      </c>
      <c r="AI50" s="114" t="str">
        <f>IFERROR(MAX(AH50*(1+'1. General Inputs'!$BA$16+HLOOKUP(AI$7,'1. General Inputs'!$BC$10:$BE$12,ROWS('1. General Inputs'!$BA$10:$BA$12),0))+(AI$76*(CHOOSE(AI$7,'2. Protocols'!$O49,'2. Protocols'!$P49,'2. Protocols'!$Q49))+'3. ARV Substitutions'!AN72),0),"")</f>
        <v/>
      </c>
      <c r="AJ50" s="114" t="str">
        <f>IFERROR(MAX(AI50*(1+'1. General Inputs'!$BA$16+HLOOKUP(AJ$7,'1. General Inputs'!$BC$10:$BE$12,ROWS('1. General Inputs'!$BA$10:$BA$12),0))+(AJ$76*(CHOOSE(AJ$7,'2. Protocols'!$O49,'2. Protocols'!$P49,'2. Protocols'!$Q49))+'3. ARV Substitutions'!AO72),0),"")</f>
        <v/>
      </c>
      <c r="AK50" s="114" t="str">
        <f>IFERROR(MAX(AJ50*(1+'1. General Inputs'!$BA$16+HLOOKUP(AK$7,'1. General Inputs'!$BC$10:$BE$12,ROWS('1. General Inputs'!$BA$10:$BA$12),0))+(AK$76*(CHOOSE(AK$7,'2. Protocols'!$O49,'2. Protocols'!$P49,'2. Protocols'!$Q49))+'3. ARV Substitutions'!AP72),0),"")</f>
        <v/>
      </c>
      <c r="AL50" s="114" t="str">
        <f>IFERROR(MAX(AK50*(1+'1. General Inputs'!$BA$16+HLOOKUP(AL$7,'1. General Inputs'!$BC$10:$BE$12,ROWS('1. General Inputs'!$BA$10:$BA$12),0))+(AL$76*(CHOOSE(AL$7,'2. Protocols'!$O49,'2. Protocols'!$P49,'2. Protocols'!$Q49))+'3. ARV Substitutions'!AQ72),0),"")</f>
        <v/>
      </c>
      <c r="AM50" s="114" t="str">
        <f>IFERROR(MAX(AL50*(1+'1. General Inputs'!$BA$16+HLOOKUP(AM$7,'1. General Inputs'!$BC$10:$BE$12,ROWS('1. General Inputs'!$BA$10:$BA$12),0))+(AM$76*(CHOOSE(AM$7,'2. Protocols'!$O49,'2. Protocols'!$P49,'2. Protocols'!$Q49))+'3. ARV Substitutions'!AR72),0),"")</f>
        <v/>
      </c>
      <c r="AN50" s="114" t="str">
        <f>IFERROR(MAX(AM50*(1+'1. General Inputs'!$BA$16+HLOOKUP(AN$7,'1. General Inputs'!$BC$10:$BE$12,ROWS('1. General Inputs'!$BA$10:$BA$12),0))+(AN$76*(CHOOSE(AN$7,'2. Protocols'!$O49,'2. Protocols'!$P49,'2. Protocols'!$Q49))+'3. ARV Substitutions'!AS72),0),"")</f>
        <v/>
      </c>
      <c r="AO50" s="114" t="str">
        <f>IFERROR(MAX(AN50*(1+'1. General Inputs'!$BA$16+HLOOKUP(AO$7,'1. General Inputs'!$BC$10:$BE$12,ROWS('1. General Inputs'!$BA$10:$BA$12),0))+(AO$76*(CHOOSE(AO$7,'2. Protocols'!$O49,'2. Protocols'!$P49,'2. Protocols'!$Q49))+'3. ARV Substitutions'!AT72),0),"")</f>
        <v/>
      </c>
      <c r="AP50" s="114" t="str">
        <f>IFERROR(MAX(AO50*(1+'1. General Inputs'!$BA$16+HLOOKUP(AP$7,'1. General Inputs'!$BC$10:$BE$12,ROWS('1. General Inputs'!$BA$10:$BA$12),0))+(AP$76*(CHOOSE(AP$7,'2. Protocols'!$O49,'2. Protocols'!$P49,'2. Protocols'!$Q49))+'3. ARV Substitutions'!AU72),0),"")</f>
        <v/>
      </c>
      <c r="BZ50" s="88" t="e">
        <f t="shared" si="49"/>
        <v>#VALUE!</v>
      </c>
      <c r="CA50" s="88" t="e">
        <f t="shared" si="50"/>
        <v>#VALUE!</v>
      </c>
      <c r="CB50" s="88" t="e">
        <f t="shared" si="51"/>
        <v>#VALUE!</v>
      </c>
      <c r="CC50" s="88" t="e">
        <f t="shared" si="52"/>
        <v>#VALUE!</v>
      </c>
      <c r="CD50" s="88" t="e">
        <f t="shared" si="84"/>
        <v>#VALUE!</v>
      </c>
      <c r="CE50" s="88" t="e">
        <f t="shared" si="53"/>
        <v>#VALUE!</v>
      </c>
      <c r="CF50" s="88" t="e">
        <f t="shared" si="54"/>
        <v>#VALUE!</v>
      </c>
      <c r="CG50" s="88" t="e">
        <f t="shared" si="55"/>
        <v>#VALUE!</v>
      </c>
      <c r="CH50" s="88" t="e">
        <f t="shared" si="56"/>
        <v>#VALUE!</v>
      </c>
      <c r="CI50" s="88" t="e">
        <f t="shared" si="57"/>
        <v>#VALUE!</v>
      </c>
      <c r="CJ50" s="88" t="e">
        <f t="shared" si="58"/>
        <v>#VALUE!</v>
      </c>
      <c r="CK50" s="88" t="e">
        <f t="shared" si="59"/>
        <v>#VALUE!</v>
      </c>
      <c r="CL50" s="88" t="e">
        <f t="shared" si="60"/>
        <v>#VALUE!</v>
      </c>
      <c r="CM50" s="88" t="e">
        <f t="shared" si="61"/>
        <v>#VALUE!</v>
      </c>
      <c r="CN50" s="88" t="e">
        <f t="shared" si="62"/>
        <v>#VALUE!</v>
      </c>
      <c r="CO50" s="88" t="e">
        <f t="shared" si="63"/>
        <v>#VALUE!</v>
      </c>
      <c r="CP50" s="88" t="e">
        <f t="shared" si="64"/>
        <v>#VALUE!</v>
      </c>
      <c r="CQ50" s="88" t="e">
        <f t="shared" si="65"/>
        <v>#VALUE!</v>
      </c>
      <c r="CR50" s="88" t="e">
        <f t="shared" si="66"/>
        <v>#VALUE!</v>
      </c>
      <c r="CS50" s="88" t="e">
        <f t="shared" si="67"/>
        <v>#VALUE!</v>
      </c>
      <c r="CT50" s="88" t="e">
        <f t="shared" si="68"/>
        <v>#VALUE!</v>
      </c>
      <c r="CU50" s="88" t="e">
        <f t="shared" si="69"/>
        <v>#VALUE!</v>
      </c>
      <c r="CV50" s="88" t="e">
        <f t="shared" si="70"/>
        <v>#VALUE!</v>
      </c>
      <c r="CW50" s="88" t="e">
        <f t="shared" si="71"/>
        <v>#VALUE!</v>
      </c>
      <c r="CX50" s="88" t="e">
        <f t="shared" si="72"/>
        <v>#VALUE!</v>
      </c>
      <c r="CY50" s="88" t="e">
        <f t="shared" si="73"/>
        <v>#VALUE!</v>
      </c>
      <c r="CZ50" s="88" t="e">
        <f t="shared" si="74"/>
        <v>#VALUE!</v>
      </c>
      <c r="DA50" s="88" t="e">
        <f t="shared" si="75"/>
        <v>#VALUE!</v>
      </c>
      <c r="DB50" s="88" t="e">
        <f t="shared" si="76"/>
        <v>#VALUE!</v>
      </c>
      <c r="DC50" s="88" t="e">
        <f t="shared" si="77"/>
        <v>#VALUE!</v>
      </c>
      <c r="DD50" s="88" t="e">
        <f t="shared" si="78"/>
        <v>#VALUE!</v>
      </c>
      <c r="DE50" s="88" t="e">
        <f t="shared" si="79"/>
        <v>#VALUE!</v>
      </c>
      <c r="DF50" s="88" t="e">
        <f t="shared" si="80"/>
        <v>#VALUE!</v>
      </c>
      <c r="DG50" s="88" t="e">
        <f t="shared" si="81"/>
        <v>#VALUE!</v>
      </c>
      <c r="DH50" s="88" t="e">
        <f t="shared" si="82"/>
        <v>#VALUE!</v>
      </c>
      <c r="DI50" s="88" t="e">
        <f t="shared" si="83"/>
        <v>#VALUE!</v>
      </c>
      <c r="DK50" s="27" t="str">
        <f>CONCATENATE('2. Protocols'!C49, '2. Protocols'!D49, '2. Protocols'!E49)</f>
        <v>+</v>
      </c>
      <c r="DL50" s="27" t="str">
        <f>CONCATENATE('2. Protocols'!C49, '2. Protocols'!D49, '2. Protocols'!E49, '2. Protocols'!F49, '2. Protocols'!G49,)</f>
        <v>++</v>
      </c>
      <c r="DN50" s="38">
        <f>IF(AND(OR(ISBLANK(DN$9),DN$9=0)=FALSE,OR(DN$9='2. Protocols'!$C49,DN$9='2. Protocols'!$E49,DN$9='2. Protocols'!$G49)),1,0)*'4. Formulations'!$I49</f>
        <v>0</v>
      </c>
      <c r="DO50" s="38">
        <f>IF(AND(OR(ISBLANK(DO$9),DO$9=0)=FALSE,OR(DO$9='2. Protocols'!$C49,DO$9='2. Protocols'!$E49,DO$9='2. Protocols'!$G49)),1,0)*'4. Formulations'!$I49</f>
        <v>0</v>
      </c>
      <c r="DP50" s="38">
        <f>IF(AND(OR(ISBLANK(DP$9),DP$9=0)=FALSE,OR(DP$9='2. Protocols'!$C49,DP$9='2. Protocols'!$E49,DP$9='2. Protocols'!$G49)),1,0)*'4. Formulations'!$I49</f>
        <v>0</v>
      </c>
      <c r="DQ50" s="38">
        <f>IF(AND(OR(ISBLANK(DQ$9),DQ$9=0)=FALSE,OR(DQ$9='2. Protocols'!$C49,DQ$9='2. Protocols'!$E49,DQ$9='2. Protocols'!$G49)),1,0)*'4. Formulations'!$I49</f>
        <v>0</v>
      </c>
      <c r="DR50" s="38">
        <f>IF(AND(OR(ISBLANK(DR$9),DR$9=0)=FALSE,OR(DR$9='2. Protocols'!$C49,DR$9='2. Protocols'!$E49,DR$9='2. Protocols'!$G49)),1,0)*'4. Formulations'!$I49</f>
        <v>0</v>
      </c>
      <c r="DS50" s="38">
        <f>IF(AND(OR(ISBLANK(DS$9),DS$9=0)=FALSE,OR(DS$9='2. Protocols'!$C49,DS$9='2. Protocols'!$E49,DS$9='2. Protocols'!$G49)),1,0)*'4. Formulations'!$I49</f>
        <v>0</v>
      </c>
      <c r="DT50" s="38">
        <f>IF(AND(OR(ISBLANK(DT$9),DT$9=0)=FALSE,OR(DT$9='2. Protocols'!$C49,DT$9='2. Protocols'!$E49,DT$9='2. Protocols'!$G49)),1,0)*'4. Formulations'!$I49</f>
        <v>0</v>
      </c>
      <c r="DU50" s="38">
        <f>IF(AND(OR(ISBLANK(DU$9),DU$9=0)=FALSE,OR(DU$9='2. Protocols'!$C49,DU$9='2. Protocols'!$E49,DU$9='2. Protocols'!$G49)),1,0)*'4. Formulations'!$I49</f>
        <v>0</v>
      </c>
      <c r="DV50" s="38">
        <f>IF(AND(OR(ISBLANK(DV$9),DV$9=0)=FALSE,OR(DV$9='2. Protocols'!$C49,DV$9='2. Protocols'!$E49,DV$9='2. Protocols'!$G49)),1,0)*'4. Formulations'!$I49</f>
        <v>0</v>
      </c>
      <c r="DW50" s="38">
        <f>IF(AND(OR(ISBLANK(DW$9),DW$9=0)=FALSE,OR(DW$9='2. Protocols'!$C49,DW$9='2. Protocols'!$E49,DW$9='2. Protocols'!$G49)),1,0)*'4. Formulations'!$I49</f>
        <v>0</v>
      </c>
      <c r="DX50" s="38">
        <f>IF(AND(OR(ISBLANK(DX$9),DX$9=0)=FALSE,OR(DX$9='2. Protocols'!$C49,DX$9='2. Protocols'!$E49,DX$9='2. Protocols'!$G49)),1,0)*'4. Formulations'!$I49</f>
        <v>0</v>
      </c>
      <c r="DY50" s="38">
        <f>IF(AND(OR(ISBLANK(DY$9),DY$9=0)=FALSE,OR(DY$9='2. Protocols'!$C49,DY$9='2. Protocols'!$E49,DY$9='2. Protocols'!$G49)),1,0)*'4. Formulations'!$I49</f>
        <v>0</v>
      </c>
      <c r="DZ50" s="38">
        <f>IF(AND(OR(ISBLANK(DZ$9),DZ$9=0)=FALSE,OR(DZ$9='2. Protocols'!$C49,DZ$9='2. Protocols'!$E49,DZ$9='2. Protocols'!$G49)),1,0)*'4. Formulations'!$I49</f>
        <v>0</v>
      </c>
      <c r="EA50" s="38">
        <f>IF(AND(OR(ISBLANK(EA$9),EA$9=0)=FALSE,OR(EA$9='2. Protocols'!$C49,EA$9='2. Protocols'!$E49,EA$9='2. Protocols'!$G49)),1,0)*'4. Formulations'!$I49</f>
        <v>0</v>
      </c>
      <c r="EB50" s="38">
        <f>IF(AND(OR(ISBLANK(EB$9),EB$9=0)=FALSE,OR(EB$9='2. Protocols'!$C49,EB$9='2. Protocols'!$E49,EB$9='2. Protocols'!$G49)),1,0)*'4. Formulations'!$I49</f>
        <v>0</v>
      </c>
      <c r="EC50" s="38">
        <f>IF(AND(OR(ISBLANK(EC$9),EC$9=0)=FALSE,OR(EC$9='2. Protocols'!$C49,EC$9='2. Protocols'!$E49,EC$9='2. Protocols'!$G49)),1,0)*'4. Formulations'!$I49</f>
        <v>0</v>
      </c>
      <c r="ED50" s="38">
        <f>IF(AND(OR(ISBLANK(ED$9),ED$9=0)=FALSE,OR(ED$9='2. Protocols'!$C49,ED$9='2. Protocols'!$E49,ED$9='2. Protocols'!$G49)),1,0)*'4. Formulations'!$I49</f>
        <v>0</v>
      </c>
      <c r="EE50" s="38">
        <f>IF(AND(OR(ISBLANK(EE$9),EE$9=0)=FALSE,OR(EE$9='2. Protocols'!$C49,EE$9='2. Protocols'!$E49,EE$9='2. Protocols'!$G49)),1,0)*'4. Formulations'!$I49</f>
        <v>0</v>
      </c>
      <c r="EF50" s="38">
        <f>IF(AND(OR(ISBLANK(EF$9),EF$9=0)=FALSE,OR(EF$9='2. Protocols'!$C49,EF$9='2. Protocols'!$E49,EF$9='2. Protocols'!$G49)),1,0)*'4. Formulations'!$I49</f>
        <v>0</v>
      </c>
      <c r="EG50" s="38">
        <f>IF(AND(OR(ISBLANK(EG$9),EG$9=0)=FALSE,OR(EG$9='2. Protocols'!$C49,EG$9='2. Protocols'!$E49,EG$9='2. Protocols'!$G49)),1,0)*'4. Formulations'!$I49</f>
        <v>0</v>
      </c>
      <c r="EH50" s="38">
        <f>IF(AND(OR(ISBLANK(EH$9),EH$9=0)=FALSE,OR(EH$9='2. Protocols'!$C49,EH$9='2. Protocols'!$E49,EH$9='2. Protocols'!$G49)),1,0)*'4. Formulations'!$I49</f>
        <v>0</v>
      </c>
      <c r="EI50" s="38">
        <f>IF(AND(OR(ISBLANK(EI$9),EI$9=0)=FALSE,OR(EI$9='2. Protocols'!$C49,EI$9='2. Protocols'!$E49,EI$9='2. Protocols'!$G49)),1,0)*'4. Formulations'!$I49</f>
        <v>0</v>
      </c>
      <c r="EK50" s="38">
        <f>IF(AND(OR(ISBLANK(EK$9),EK$9=0)=FALSE,EK$9=$DK50),1,0)*'4. Formulations'!$J49</f>
        <v>0</v>
      </c>
      <c r="EL50" s="38">
        <f>IF(AND(OR(ISBLANK(EL$9),EL$9=0)=FALSE,EL$9=$DK50),1,0)*'4. Formulations'!$J49</f>
        <v>0</v>
      </c>
      <c r="EM50" s="38">
        <f>IF(AND(OR(ISBLANK(EM$9),EM$9=0)=FALSE,EM$9=$DK50),1,0)*'4. Formulations'!$J49</f>
        <v>0</v>
      </c>
      <c r="EN50" s="38">
        <f>IF(AND(OR(ISBLANK(EN$9),EN$9=0)=FALSE,EN$9=$DK50),1,0)*'4. Formulations'!$J49</f>
        <v>0</v>
      </c>
      <c r="EO50" s="38">
        <f>IF(AND(OR(ISBLANK(EO$9),EO$9=0)=FALSE,EO$9=$DK50),1,0)*'4. Formulations'!$J49</f>
        <v>0</v>
      </c>
      <c r="EP50" s="38">
        <f>IF(AND(OR(ISBLANK(EP$9),EP$9=0)=FALSE,EP$9=$DK50),1,0)*'4. Formulations'!$J49</f>
        <v>0</v>
      </c>
      <c r="EQ50" s="38">
        <f>IF(AND(OR(ISBLANK(EQ$9),EQ$9=0)=FALSE,EQ$9=$DK50),1,0)*'4. Formulations'!$J49</f>
        <v>0</v>
      </c>
      <c r="ER50" s="38">
        <f>IF(AND(OR(ISBLANK(ER$9),ER$9=0)=FALSE,ER$9=$DK50),1,0)*'4. Formulations'!$J49</f>
        <v>0</v>
      </c>
      <c r="ES50" s="38">
        <f>IF(AND(OR(ISBLANK(ES$9),ES$9=0)=FALSE,ES$9=$DK50),1,0)*'4. Formulations'!$J49</f>
        <v>0</v>
      </c>
      <c r="ET50" s="38">
        <f>IF(AND(OR(ISBLANK(ET$9),ET$9=0)=FALSE,ET$9=$DK50),1,0)*'4. Formulations'!$J49</f>
        <v>0</v>
      </c>
      <c r="EU50" s="38">
        <f>IF(AND(OR(ISBLANK(EU$9),EU$9=0)=FALSE,EU$9=$DK50),1,0)*'4. Formulations'!$J49</f>
        <v>0</v>
      </c>
      <c r="EV50" s="38">
        <f>IF(AND(OR(ISBLANK(EV$9),EV$9=0)=FALSE,EV$9=$DK50),1,0)*'4. Formulations'!$J49</f>
        <v>0</v>
      </c>
      <c r="EW50" s="38">
        <f>IF(AND(OR(ISBLANK(EW$9),EW$9=0)=FALSE,EW$9=$DK50),1,0)*'4. Formulations'!$J49</f>
        <v>0</v>
      </c>
      <c r="EY50" s="38">
        <f>IF(AND(OR(ISBLANK(EY$9),EY$9=0)=FALSE,SUM($EK50:$EW50)&gt;0,EY$9='2. Protocols'!$G49),1,0)*'4. Formulations'!$J49</f>
        <v>0</v>
      </c>
      <c r="EZ50" s="38">
        <f>IF(AND(OR(ISBLANK(EZ$9),EZ$9=0)=FALSE,SUM($EK50:$EW50)&gt;0,EZ$9='2. Protocols'!$G49),1,0)*'4. Formulations'!$J49</f>
        <v>0</v>
      </c>
      <c r="FA50" s="38">
        <f>IF(AND(OR(ISBLANK(FA$9),FA$9=0)=FALSE,SUM($EK50:$EW50)&gt;0,FA$9='2. Protocols'!$G49),1,0)*'4. Formulations'!$J49</f>
        <v>0</v>
      </c>
      <c r="FB50" s="38">
        <f>IF(AND(OR(ISBLANK(FB$9),FB$9=0)=FALSE,SUM($EK50:$EW50)&gt;0,FB$9='2. Protocols'!$G49),1,0)*'4. Formulations'!$J49</f>
        <v>0</v>
      </c>
      <c r="FC50" s="38">
        <f>IF(AND(OR(ISBLANK(FC$9),FC$9=0)=FALSE,SUM($EK50:$EW50)&gt;0,FC$9='2. Protocols'!$G49),1,0)*'4. Formulations'!$J49</f>
        <v>0</v>
      </c>
      <c r="FD50" s="38">
        <f>IF(AND(OR(ISBLANK(FD$9),FD$9=0)=FALSE,SUM($EK50:$EW50)&gt;0,FD$9='2. Protocols'!$G49),1,0)*'4. Formulations'!$J49</f>
        <v>0</v>
      </c>
      <c r="FE50" s="38">
        <f>IF(AND(OR(ISBLANK(FE$9),FE$9=0)=FALSE,SUM($EK50:$EW50)&gt;0,FE$9='2. Protocols'!$G49),1,0)*'4. Formulations'!$J49</f>
        <v>0</v>
      </c>
      <c r="FF50" s="38">
        <f>IF(AND(OR(ISBLANK(FF$9),FF$9=0)=FALSE,SUM($EK50:$EW50)&gt;0,FF$9='2. Protocols'!$G49),1,0)*'4. Formulations'!$J49</f>
        <v>0</v>
      </c>
      <c r="FG50" s="38">
        <f>IF(AND(OR(ISBLANK(FG$9),FG$9=0)=FALSE,SUM($EK50:$EW50)&gt;0,FG$9='2. Protocols'!$G49),1,0)*'4. Formulations'!$J49</f>
        <v>0</v>
      </c>
      <c r="FH50" s="38">
        <f>IF(AND(OR(ISBLANK(FH$9),FH$9=0)=FALSE,SUM($EK50:$EW50)&gt;0,FH$9='2. Protocols'!$G49),1,0)*'4. Formulations'!$J49</f>
        <v>0</v>
      </c>
      <c r="FI50" s="38">
        <f>IF(AND(OR(ISBLANK(FI$9),FI$9=0)=FALSE,SUM($EK50:$EW50)&gt;0,FI$9='2. Protocols'!$G49),1,0)*'4. Formulations'!$J49</f>
        <v>0</v>
      </c>
      <c r="FJ50" s="38">
        <f>IF(AND(OR(ISBLANK(FJ$9),FJ$9=0)=FALSE,SUM($EK50:$EW50)&gt;0,FJ$9='2. Protocols'!$G49),1,0)*'4. Formulations'!$J49</f>
        <v>0</v>
      </c>
      <c r="FK50" s="38">
        <f>IF(AND(OR(ISBLANK(FK$9),FK$9=0)=FALSE,SUM($EK50:$EW50)&gt;0,FK$9='2. Protocols'!$G49),1,0)*'4. Formulations'!$J49</f>
        <v>0</v>
      </c>
      <c r="FL50" s="38">
        <f>IF(AND(OR(ISBLANK(FL$9),FL$9=0)=FALSE,SUM($EK50:$EW50)&gt;0,FL$9='2. Protocols'!$G49),1,0)*'4. Formulations'!$J49</f>
        <v>0</v>
      </c>
      <c r="FM50" s="38">
        <f>IF(AND(OR(ISBLANK(FM$9),FM$9=0)=FALSE,SUM($EK50:$EW50)&gt;0,FM$9='2. Protocols'!$G49),1,0)*'4. Formulations'!$J49</f>
        <v>0</v>
      </c>
      <c r="FN50" s="38">
        <f>IF(AND(OR(ISBLANK(FN$9),FN$9=0)=FALSE,SUM($EK50:$EW50)&gt;0,FN$9='2. Protocols'!$G49),1,0)*'4. Formulations'!$J49</f>
        <v>0</v>
      </c>
      <c r="FO50" s="38">
        <f>IF(AND(OR(ISBLANK(FO$9),FO$9=0)=FALSE,SUM($EK50:$EW50)&gt;0,FO$9='2. Protocols'!$G49),1,0)*'4. Formulations'!$J49</f>
        <v>0</v>
      </c>
      <c r="FP50" s="38">
        <f>IF(AND(OR(ISBLANK(FP$9),FP$9=0)=FALSE,SUM($EK50:$EW50)&gt;0,FP$9='2. Protocols'!$G49),1,0)*'4. Formulations'!$J49</f>
        <v>0</v>
      </c>
      <c r="FQ50" s="38">
        <f>IF(AND(OR(ISBLANK(FQ$9),FQ$9=0)=FALSE,SUM($EK50:$EW50)&gt;0,FQ$9='2. Protocols'!$G49),1,0)*'4. Formulations'!$J49</f>
        <v>0</v>
      </c>
      <c r="FR50" s="38">
        <f>IF(AND(OR(ISBLANK(FR$9),FR$9=0)=FALSE,SUM($EK50:$EW50)&gt;0,FR$9='2. Protocols'!$G49),1,0)*'4. Formulations'!$J49</f>
        <v>0</v>
      </c>
      <c r="FS50" s="38">
        <f>IF(AND(OR(ISBLANK(FS$9),FS$9=0)=FALSE,SUM($EK50:$EW50)&gt;0,FS$9='2. Protocols'!$G49),1,0)*'4. Formulations'!$J49</f>
        <v>0</v>
      </c>
      <c r="FT50" s="38">
        <f>IF(AND(OR(ISBLANK(FT$9),FT$9=0)=FALSE,SUM($EK50:$EW50)&gt;0,FT$9='2. Protocols'!$G49),1,0)*'4. Formulations'!$J49</f>
        <v>0</v>
      </c>
      <c r="FV50" s="38">
        <f>IF(AND(OR(ISBLANK(EY$9),EY$9=0)=FALSE,FV$9=$DL50),1,0)*'4. Formulations'!$K49</f>
        <v>0</v>
      </c>
      <c r="FW50" s="38">
        <f>IF(AND(OR(ISBLANK(EZ$9),EZ$9=0)=FALSE,FW$9=$DL50),1,0)*'4. Formulations'!$K49</f>
        <v>0</v>
      </c>
      <c r="FX50" s="38">
        <f>IF(AND(OR(ISBLANK(FA$9),FA$9=0)=FALSE,FX$9=$DL50),1,0)*'4. Formulations'!$K49</f>
        <v>0</v>
      </c>
      <c r="FY50" s="38">
        <f>IF(AND(OR(ISBLANK(FB$9),FB$9=0)=FALSE,FY$9=$DL50),1,0)*'4. Formulations'!$K49</f>
        <v>0</v>
      </c>
      <c r="FZ50" s="38">
        <f>IF(AND(OR(ISBLANK(FC$9),FC$9=0)=FALSE,FZ$9=$DL50),1,0)*'4. Formulations'!$K49</f>
        <v>0</v>
      </c>
      <c r="GA50" s="38">
        <f>IF(AND(OR(ISBLANK(FD$9),FD$9=0)=FALSE,GA$9=$DL50),1,0)*'4. Formulations'!$K49</f>
        <v>0</v>
      </c>
      <c r="GB50" s="38">
        <f>IF(AND(OR(ISBLANK(FE$9),FE$9=0)=FALSE,GB$9=$DL50),1,0)*'4. Formulations'!$K49</f>
        <v>0</v>
      </c>
      <c r="GC50" s="38">
        <f>IF(AND(OR(ISBLANK(FF$9),FF$9=0)=FALSE,GC$9=$DL50),1,0)*'4. Formulations'!$K49</f>
        <v>0</v>
      </c>
      <c r="GD50" s="38">
        <f>IF(AND(OR(ISBLANK(FG$9),FG$9=0)=FALSE,GD$9=$DL50),1,0)*'4. Formulations'!$K49</f>
        <v>0</v>
      </c>
      <c r="GE50" s="38">
        <f>IF(AND(OR(ISBLANK(FH$9),FH$9=0)=FALSE,GE$9=$DL50),1,0)*'4. Formulations'!$K49</f>
        <v>0</v>
      </c>
      <c r="GF50" s="38">
        <f>IF(AND(OR(ISBLANK(FI$9),FI$9=0)=FALSE,GF$9=$DL50),1,0)*'4. Formulations'!$K49</f>
        <v>0</v>
      </c>
      <c r="GG50" s="38">
        <f>IF(AND(OR(ISBLANK(FJ$9),FJ$9=0)=FALSE,GG$9=$DL50),1,0)*'4. Formulations'!$K49</f>
        <v>0</v>
      </c>
      <c r="GH50" s="38">
        <f>IF(AND(OR(ISBLANK(FK$9),FK$9=0)=FALSE,GH$9=$DL50),1,0)*'4. Formulations'!$K49</f>
        <v>0</v>
      </c>
      <c r="GI50" s="38">
        <f>IF(AND(OR(ISBLANK(FL$9),FL$9=0)=FALSE,GI$9=$DL50),1,0)*'4. Formulations'!$K49</f>
        <v>0</v>
      </c>
      <c r="GJ50" s="38">
        <f>IF(AND(OR(ISBLANK(FM$9),FM$9=0)=FALSE,GJ$9=$DL50),1,0)*'4. Formulations'!$K49</f>
        <v>0</v>
      </c>
      <c r="GL50" s="38">
        <f>IF(AND(OR(ISBLANK(GL$9),GL$9=0)=FALSE,OR(GL$9='2. Protocols'!$C49,GL$9='2. Protocols'!$E49,GL$9='2. Protocols'!$G49)),1,0)*'4. Formulations'!$L49</f>
        <v>0</v>
      </c>
      <c r="GM50" s="38">
        <f>IF(AND(OR(ISBLANK(GM$9),GM$9=0)=FALSE,OR(GM$9='2. Protocols'!$C49,GM$9='2. Protocols'!$E49,GM$9='2. Protocols'!$G49)),1,0)*'4. Formulations'!$L49</f>
        <v>0</v>
      </c>
      <c r="GN50" s="38">
        <f>IF(AND(OR(ISBLANK(GN$9),GN$9=0)=FALSE,OR(GN$9='2. Protocols'!$C49,GN$9='2. Protocols'!$E49,GN$9='2. Protocols'!$G49)),1,0)*'4. Formulations'!$L49</f>
        <v>0</v>
      </c>
      <c r="GO50" s="38">
        <f>IF(AND(OR(ISBLANK(GO$9),GO$9=0)=FALSE,OR(GO$9='2. Protocols'!$C49,GO$9='2. Protocols'!$E49,GO$9='2. Protocols'!$G49)),1,0)*'4. Formulations'!$L49</f>
        <v>0</v>
      </c>
      <c r="GP50" s="38">
        <f>IF(AND(OR(ISBLANK(GP$9),GP$9=0)=FALSE,OR(GP$9='2. Protocols'!$C49,GP$9='2. Protocols'!$E49,GP$9='2. Protocols'!$G49)),1,0)*'4. Formulations'!$L49</f>
        <v>0</v>
      </c>
      <c r="GQ50" s="38">
        <f>IF(AND(OR(ISBLANK(GQ$9),GQ$9=0)=FALSE,OR(GQ$9='2. Protocols'!$C49,GQ$9='2. Protocols'!$E49,GQ$9='2. Protocols'!$G49)),1,0)*'4. Formulations'!$L49</f>
        <v>0</v>
      </c>
      <c r="GR50" s="38">
        <f>IF(AND(OR(ISBLANK(GR$9),GR$9=0)=FALSE,OR(GR$9='2. Protocols'!$C49,GR$9='2. Protocols'!$E49,GR$9='2. Protocols'!$G49)),1,0)*'4. Formulations'!$L49</f>
        <v>0</v>
      </c>
      <c r="GS50" s="38">
        <f>IF(AND(OR(ISBLANK(GS$9),GS$9=0)=FALSE,OR(GS$9='2. Protocols'!$C49,GS$9='2. Protocols'!$E49,GS$9='2. Protocols'!$G49)),1,0)*'4. Formulations'!$L49</f>
        <v>0</v>
      </c>
      <c r="GT50" s="38">
        <f>IF(AND(OR(ISBLANK(GT$9),GT$9=0)=FALSE,OR(GT$9='2. Protocols'!$C49,GT$9='2. Protocols'!$E49,GT$9='2. Protocols'!$G49)),1,0)*'4. Formulations'!$L49</f>
        <v>0</v>
      </c>
      <c r="GU50" s="38">
        <f>IF(AND(OR(ISBLANK(GU$9),GU$9=0)=FALSE,OR(GU$9='2. Protocols'!$C49,GU$9='2. Protocols'!$E49,GU$9='2. Protocols'!$G49)),1,0)*'4. Formulations'!$L49</f>
        <v>0</v>
      </c>
      <c r="GV50" s="38">
        <f>IF(AND(OR(ISBLANK(GV$9),GV$9=0)=FALSE,OR(GV$9='2. Protocols'!$C49,GV$9='2. Protocols'!$E49,GV$9='2. Protocols'!$G49)),1,0)*'4. Formulations'!$L49</f>
        <v>0</v>
      </c>
      <c r="GW50" s="38">
        <f>IF(AND(OR(ISBLANK(GW$9),GW$9=0)=FALSE,OR(GW$9='2. Protocols'!$C49,GW$9='2. Protocols'!$E49,GW$9='2. Protocols'!$G49)),1,0)*'4. Formulations'!$L49</f>
        <v>0</v>
      </c>
      <c r="GX50" s="38">
        <f>IF(AND(OR(ISBLANK(GX$9),GX$9=0)=FALSE,OR(GX$9='2. Protocols'!$C49,GX$9='2. Protocols'!$E49,GX$9='2. Protocols'!$G49)),1,0)*'4. Formulations'!$L49</f>
        <v>0</v>
      </c>
      <c r="GY50" s="38">
        <f>IF(AND(OR(ISBLANK(GY$9),GY$9=0)=FALSE,OR(GY$9='2. Protocols'!$C49,GY$9='2. Protocols'!$E49,GY$9='2. Protocols'!$G49)),1,0)*'4. Formulations'!$L49</f>
        <v>0</v>
      </c>
      <c r="GZ50" s="38">
        <f>IF(AND(OR(ISBLANK(GZ$9),GZ$9=0)=FALSE,OR(GZ$9='2. Protocols'!$C49,GZ$9='2. Protocols'!$E49,GZ$9='2. Protocols'!$G49)),1,0)*'4. Formulations'!$L49</f>
        <v>0</v>
      </c>
      <c r="HA50" s="38">
        <f>IF(AND(OR(ISBLANK(HA$9),HA$9=0)=FALSE,OR(HA$9='2. Protocols'!$C49,HA$9='2. Protocols'!$E49,HA$9='2. Protocols'!$G49)),1,0)*'4. Formulations'!$L49</f>
        <v>0</v>
      </c>
      <c r="HB50" s="38">
        <f>IF(AND(OR(ISBLANK(HB$9),HB$9=0)=FALSE,OR(HB$9='2. Protocols'!$C49,HB$9='2. Protocols'!$E49,HB$9='2. Protocols'!$G49)),1,0)*'4. Formulations'!$L49</f>
        <v>0</v>
      </c>
      <c r="HC50" s="38">
        <f>IF(AND(OR(ISBLANK(HC$9),HC$9=0)=FALSE,OR(HC$9='2. Protocols'!$C49,HC$9='2. Protocols'!$E49,HC$9='2. Protocols'!$G49)),1,0)*'4. Formulations'!$L49</f>
        <v>0</v>
      </c>
      <c r="HD50" s="38">
        <f>IF(AND(OR(ISBLANK(HD$9),HD$9=0)=FALSE,OR(HD$9='2. Protocols'!$C49,HD$9='2. Protocols'!$E49,HD$9='2. Protocols'!$G49)),1,0)*'4. Formulations'!$L49</f>
        <v>0</v>
      </c>
      <c r="HE50" s="38">
        <f>IF(AND(OR(ISBLANK(HE$9),HE$9=0)=FALSE,OR(HE$9='2. Protocols'!$C49,HE$9='2. Protocols'!$E49,HE$9='2. Protocols'!$G49)),1,0)*'4. Formulations'!$L49</f>
        <v>0</v>
      </c>
      <c r="HF50" s="38">
        <f>IF(AND(OR(ISBLANK(HF$9),HF$9=0)=FALSE,OR(HF$9='2. Protocols'!$C49,HF$9='2. Protocols'!$E49,HF$9='2. Protocols'!$G49)),1,0)*'4. Formulations'!$L49</f>
        <v>0</v>
      </c>
      <c r="HG50" s="38">
        <f>IF(AND(OR(ISBLANK(HG$9),HG$9=0)=FALSE,OR(HG$9='2. Protocols'!$C49,HG$9='2. Protocols'!$E49,HG$9='2. Protocols'!$G49)),1,0)*'4. Formulations'!$L49</f>
        <v>0</v>
      </c>
      <c r="HI50" s="38">
        <f>IF(AND(OR(ISBLANK(HI$9),HI$9=0)=FALSE,HI$9=$DK50),1,0)*'4. Formulations'!$M49</f>
        <v>0</v>
      </c>
      <c r="HJ50" s="38">
        <f>IF(AND(OR(ISBLANK(HJ$9),HJ$9=0)=FALSE,HJ$9=$DK50),1,0)*'4. Formulations'!$M49</f>
        <v>0</v>
      </c>
      <c r="HK50" s="38">
        <f>IF(AND(OR(ISBLANK(HK$9),HK$9=0)=FALSE,HK$9=$DK50),1,0)*'4. Formulations'!$M49</f>
        <v>0</v>
      </c>
      <c r="HL50" s="38">
        <f>IF(AND(OR(ISBLANK(HL$9),HL$9=0)=FALSE,HL$9=$DK50),1,0)*'4. Formulations'!$M49</f>
        <v>0</v>
      </c>
      <c r="HM50" s="38">
        <f>IF(AND(OR(ISBLANK(HM$9),HM$9=0)=FALSE,HM$9=$DK50),1,0)*'4. Formulations'!$M49</f>
        <v>0</v>
      </c>
      <c r="HN50" s="38">
        <f>IF(AND(OR(ISBLANK(HN$9),HN$9=0)=FALSE,HN$9=$DK50),1,0)*'4. Formulations'!$M49</f>
        <v>0</v>
      </c>
      <c r="HO50" s="38">
        <f>IF(AND(OR(ISBLANK(HO$9),HO$9=0)=FALSE,HO$9=$DK50),1,0)*'4. Formulations'!$M49</f>
        <v>0</v>
      </c>
      <c r="HP50" s="38">
        <f>IF(AND(OR(ISBLANK(HP$9),HP$9=0)=FALSE,HP$9=$DK50),1,0)*'4. Formulations'!$M49</f>
        <v>0</v>
      </c>
      <c r="HQ50" s="38">
        <f>IF(AND(OR(ISBLANK(HQ$9),HQ$9=0)=FALSE,HQ$9=$DK50),1,0)*'4. Formulations'!$M49</f>
        <v>0</v>
      </c>
      <c r="HR50" s="38">
        <f>IF(AND(OR(ISBLANK(HR$9),HR$9=0)=FALSE,HR$9=$DK50),1,0)*'4. Formulations'!$M49</f>
        <v>0</v>
      </c>
      <c r="HS50" s="38">
        <f>IF(AND(OR(ISBLANK(HS$9),HS$9=0)=FALSE,HS$9=$DK50),1,0)*'4. Formulations'!$M49</f>
        <v>0</v>
      </c>
      <c r="HT50" s="38">
        <f>IF(AND(OR(ISBLANK(HT$9),HT$9=0)=FALSE,HT$9=$DK50),1,0)*'4. Formulations'!$M49</f>
        <v>0</v>
      </c>
      <c r="HU50" s="38">
        <f>IF(AND(OR(ISBLANK(HU$9),HU$9=0)=FALSE,HU$9=$DK50),1,0)*'4. Formulations'!$M49</f>
        <v>0</v>
      </c>
      <c r="HW50" s="38">
        <f>IF(AND(OR(ISBLANK(HW$9),HW$9=0)=FALSE,SUM($HI50:$HU50)&gt;0,HW$9='2. Protocols'!$G49),1,0)*'4. Formulations'!$M49</f>
        <v>0</v>
      </c>
      <c r="HX50" s="38">
        <f>IF(AND(OR(ISBLANK(HX$9),HX$9=0)=FALSE,SUM($HI50:$HU50)&gt;0,HX$9='2. Protocols'!$G49),1,0)*'4. Formulations'!$M49</f>
        <v>0</v>
      </c>
      <c r="HY50" s="38">
        <f>IF(AND(OR(ISBLANK(HY$9),HY$9=0)=FALSE,SUM($HI50:$HU50)&gt;0,HY$9='2. Protocols'!$G49),1,0)*'4. Formulations'!$M49</f>
        <v>0</v>
      </c>
      <c r="HZ50" s="38">
        <f>IF(AND(OR(ISBLANK(HZ$9),HZ$9=0)=FALSE,SUM($HI50:$HU50)&gt;0,HZ$9='2. Protocols'!$G49),1,0)*'4. Formulations'!$M49</f>
        <v>0</v>
      </c>
      <c r="IA50" s="38">
        <f>IF(AND(OR(ISBLANK(IA$9),IA$9=0)=FALSE,SUM($HI50:$HU50)&gt;0,IA$9='2. Protocols'!$G49),1,0)*'4. Formulations'!$M49</f>
        <v>0</v>
      </c>
      <c r="IB50" s="38">
        <f>IF(AND(OR(ISBLANK(IB$9),IB$9=0)=FALSE,SUM($HI50:$HU50)&gt;0,IB$9='2. Protocols'!$G49),1,0)*'4. Formulations'!$M49</f>
        <v>0</v>
      </c>
      <c r="IC50" s="38">
        <f>IF(AND(OR(ISBLANK(IC$9),IC$9=0)=FALSE,SUM($HI50:$HU50)&gt;0,IC$9='2. Protocols'!$G49),1,0)*'4. Formulations'!$M49</f>
        <v>0</v>
      </c>
      <c r="ID50" s="38">
        <f>IF(AND(OR(ISBLANK(ID$9),ID$9=0)=FALSE,SUM($HI50:$HU50)&gt;0,ID$9='2. Protocols'!$G49),1,0)*'4. Formulations'!$M49</f>
        <v>0</v>
      </c>
      <c r="IE50" s="38">
        <f>IF(AND(OR(ISBLANK(IE$9),IE$9=0)=FALSE,SUM($HI50:$HU50)&gt;0,IE$9='2. Protocols'!$G49),1,0)*'4. Formulations'!$M49</f>
        <v>0</v>
      </c>
      <c r="IF50" s="38">
        <f>IF(AND(OR(ISBLANK(IF$9),IF$9=0)=FALSE,SUM($HI50:$HU50)&gt;0,IF$9='2. Protocols'!$G49),1,0)*'4. Formulations'!$M49</f>
        <v>0</v>
      </c>
      <c r="IG50" s="38">
        <f>IF(AND(OR(ISBLANK(IG$9),IG$9=0)=FALSE,SUM($HI50:$HU50)&gt;0,IG$9='2. Protocols'!$G49),1,0)*'4. Formulations'!$M49</f>
        <v>0</v>
      </c>
      <c r="IH50" s="38">
        <f>IF(AND(OR(ISBLANK(IH$9),IH$9=0)=FALSE,SUM($HI50:$HU50)&gt;0,IH$9='2. Protocols'!$G49),1,0)*'4. Formulations'!$M49</f>
        <v>0</v>
      </c>
      <c r="II50" s="38">
        <f>IF(AND(OR(ISBLANK(II$9),II$9=0)=FALSE,SUM($HI50:$HU50)&gt;0,II$9='2. Protocols'!$G49),1,0)*'4. Formulations'!$M49</f>
        <v>0</v>
      </c>
      <c r="IJ50" s="38">
        <f>IF(AND(OR(ISBLANK(IJ$9),IJ$9=0)=FALSE,SUM($HI50:$HU50)&gt;0,IJ$9='2. Protocols'!$G49),1,0)*'4. Formulations'!$M49</f>
        <v>0</v>
      </c>
      <c r="IK50" s="38">
        <f>IF(AND(OR(ISBLANK(IK$9),IK$9=0)=FALSE,SUM($HI50:$HU50)&gt;0,IK$9='2. Protocols'!$G49),1,0)*'4. Formulations'!$M49</f>
        <v>0</v>
      </c>
      <c r="IL50" s="38">
        <f>IF(AND(OR(ISBLANK(IL$9),IL$9=0)=FALSE,SUM($HI50:$HU50)&gt;0,IL$9='2. Protocols'!$G49),1,0)*'4. Formulations'!$M49</f>
        <v>0</v>
      </c>
      <c r="IM50" s="38">
        <f>IF(AND(OR(ISBLANK(IM$9),IM$9=0)=FALSE,SUM($HI50:$HU50)&gt;0,IM$9='2. Protocols'!$G49),1,0)*'4. Formulations'!$M49</f>
        <v>0</v>
      </c>
      <c r="IN50" s="38">
        <f>IF(AND(OR(ISBLANK(IN$9),IN$9=0)=FALSE,SUM($HI50:$HU50)&gt;0,IN$9='2. Protocols'!$G49),1,0)*'4. Formulations'!$M49</f>
        <v>0</v>
      </c>
      <c r="IO50" s="38">
        <f>IF(AND(OR(ISBLANK(IO$9),IO$9=0)=FALSE,SUM($HI50:$HU50)&gt;0,IO$9='2. Protocols'!$G49),1,0)*'4. Formulations'!$M49</f>
        <v>0</v>
      </c>
      <c r="IP50" s="38">
        <f>IF(AND(OR(ISBLANK(IP$9),IP$9=0)=FALSE,SUM($HI50:$HU50)&gt;0,IP$9='2. Protocols'!$G49),1,0)*'4. Formulations'!$M49</f>
        <v>0</v>
      </c>
      <c r="IQ50" s="38">
        <f>IF(AND(OR(ISBLANK(IQ$9),IQ$9=0)=FALSE,SUM($HI50:$HU50)&gt;0,IQ$9='2. Protocols'!$G49),1,0)*'4. Formulations'!$M49</f>
        <v>0</v>
      </c>
      <c r="IR50" s="38">
        <f>IF(AND(OR(ISBLANK(IR$9),IR$9=0)=FALSE,SUM($HI50:$HU50)&gt;0,IR$9='2. Protocols'!$G49),1,0)*'4. Formulations'!$M49</f>
        <v>0</v>
      </c>
      <c r="IT50" s="38">
        <f>IF(AND(OR(ISBLANK(IT$9),IT$9=0)=FALSE,IT$9=$DL50),1,0)*'4. Formulations'!$N49</f>
        <v>0</v>
      </c>
      <c r="IU50" s="38">
        <f>IF(AND(OR(ISBLANK(IU$9),IU$9=0)=FALSE,IU$9=$DL50),1,0)*'4. Formulations'!$N49</f>
        <v>0</v>
      </c>
      <c r="IV50" s="38">
        <f>IF(AND(OR(ISBLANK(IV$9),IV$9=0)=FALSE,IV$9=$DL50),1,0)*'4. Formulations'!$N49</f>
        <v>0</v>
      </c>
      <c r="IW50" s="38">
        <f>IF(AND(OR(ISBLANK(IW$9),IW$9=0)=FALSE,IW$9=$DL50),1,0)*'4. Formulations'!$N49</f>
        <v>0</v>
      </c>
      <c r="IX50" s="38">
        <f>IF(AND(OR(ISBLANK(IX$9),IX$9=0)=FALSE,IX$9=$DL50),1,0)*'4. Formulations'!$N49</f>
        <v>0</v>
      </c>
      <c r="IY50" s="38">
        <f>IF(AND(OR(ISBLANK(IY$9),IY$9=0)=FALSE,IY$9=$DL50),1,0)*'4. Formulations'!$N49</f>
        <v>0</v>
      </c>
      <c r="IZ50" s="38">
        <f>IF(AND(OR(ISBLANK(IZ$9),IZ$9=0)=FALSE,IZ$9=$DL50),1,0)*'4. Formulations'!$N49</f>
        <v>0</v>
      </c>
      <c r="JA50" s="38">
        <f>IF(AND(OR(ISBLANK(JA$9),JA$9=0)=FALSE,JA$9=$DL50),1,0)*'4. Formulations'!$N49</f>
        <v>0</v>
      </c>
      <c r="JB50" s="38">
        <f>IF(AND(OR(ISBLANK(JB$9),JB$9=0)=FALSE,JB$9=$DL50),1,0)*'4. Formulations'!$N49</f>
        <v>0</v>
      </c>
      <c r="JC50" s="38">
        <f>IF(AND(OR(ISBLANK(JC$9),JC$9=0)=FALSE,JC$9=$DL50),1,0)*'4. Formulations'!$N49</f>
        <v>0</v>
      </c>
      <c r="JD50" s="38">
        <f>IF(AND(OR(ISBLANK(JD$9),JD$9=0)=FALSE,JD$9=$DL50),1,0)*'4. Formulations'!$N49</f>
        <v>0</v>
      </c>
      <c r="JE50" s="38">
        <f>IF(AND(OR(ISBLANK(JE$9),JE$9=0)=FALSE,JE$9=$DL50),1,0)*'4. Formulations'!$N49</f>
        <v>0</v>
      </c>
      <c r="JF50" s="38">
        <f>IF(AND(OR(ISBLANK(JF$9),JF$9=0)=FALSE,JF$9=$DL50),1,0)*'4. Formulations'!$N49</f>
        <v>0</v>
      </c>
      <c r="JG50" s="38">
        <f>IF(AND(OR(ISBLANK(JG$9),JG$9=0)=FALSE,JG$9=$DL50),1,0)*'4. Formulations'!$N49</f>
        <v>0</v>
      </c>
      <c r="JH50" s="38">
        <f>IF(AND(OR(ISBLANK(JH$9),JH$9=0)=FALSE,JH$9=$DL50),1,0)*'4. Formulations'!$N49</f>
        <v>0</v>
      </c>
      <c r="JJ50" s="38">
        <f>IF(AND(OR(ISBLANK(JJ$9),JJ$9=0)=FALSE,OR(JJ$9='2. Protocols'!$C49,JJ$9='2. Protocols'!$E49,JJ$9='2. Protocols'!$G49)),1,0)*'4. Formulations'!$O49</f>
        <v>0</v>
      </c>
      <c r="JK50" s="38">
        <f>IF(AND(OR(ISBLANK(JK$9),JK$9=0)=FALSE,OR(JK$9='2. Protocols'!$C49,JK$9='2. Protocols'!$E49,JK$9='2. Protocols'!$G49)),1,0)*'4. Formulations'!$O49</f>
        <v>0</v>
      </c>
      <c r="JL50" s="38">
        <f>IF(AND(OR(ISBLANK(JL$9),JL$9=0)=FALSE,OR(JL$9='2. Protocols'!$C49,JL$9='2. Protocols'!$E49,JL$9='2. Protocols'!$G49)),1,0)*'4. Formulations'!$O49</f>
        <v>0</v>
      </c>
      <c r="JM50" s="38">
        <f>IF(AND(OR(ISBLANK(JM$9),JM$9=0)=FALSE,OR(JM$9='2. Protocols'!$C49,JM$9='2. Protocols'!$E49,JM$9='2. Protocols'!$G49)),1,0)*'4. Formulations'!$O49</f>
        <v>0</v>
      </c>
      <c r="JN50" s="38">
        <f>IF(AND(OR(ISBLANK(JN$9),JN$9=0)=FALSE,OR(JN$9='2. Protocols'!$C49,JN$9='2. Protocols'!$E49,JN$9='2. Protocols'!$G49)),1,0)*'4. Formulations'!$O49</f>
        <v>0</v>
      </c>
      <c r="JO50" s="38">
        <f>IF(AND(OR(ISBLANK(JO$9),JO$9=0)=FALSE,OR(JO$9='2. Protocols'!$C49,JO$9='2. Protocols'!$E49,JO$9='2. Protocols'!$G49)),1,0)*'4. Formulations'!$O49</f>
        <v>0</v>
      </c>
      <c r="JP50" s="38">
        <f>IF(AND(OR(ISBLANK(JP$9),JP$9=0)=FALSE,OR(JP$9='2. Protocols'!$C49,JP$9='2. Protocols'!$E49,JP$9='2. Protocols'!$G49)),1,0)*'4. Formulations'!$O49</f>
        <v>0</v>
      </c>
      <c r="JQ50" s="38">
        <f>IF(AND(OR(ISBLANK(JQ$9),JQ$9=0)=FALSE,OR(JQ$9='2. Protocols'!$C49,JQ$9='2. Protocols'!$E49,JQ$9='2. Protocols'!$G49)),1,0)*'4. Formulations'!$O49</f>
        <v>0</v>
      </c>
      <c r="JR50" s="38">
        <f>IF(AND(OR(ISBLANK(JR$9),JR$9=0)=FALSE,OR(JR$9='2. Protocols'!$C49,JR$9='2. Protocols'!$E49,JR$9='2. Protocols'!$G49)),1,0)*'4. Formulations'!$O49</f>
        <v>0</v>
      </c>
      <c r="JS50" s="38">
        <f>IF(AND(OR(ISBLANK(JS$9),JS$9=0)=FALSE,OR(JS$9='2. Protocols'!$C49,JS$9='2. Protocols'!$E49,JS$9='2. Protocols'!$G49)),1,0)*'4. Formulations'!$O49</f>
        <v>0</v>
      </c>
      <c r="JT50" s="38">
        <f>IF(AND(OR(ISBLANK(JT$9),JT$9=0)=FALSE,OR(JT$9='2. Protocols'!$C49,JT$9='2. Protocols'!$E49,JT$9='2. Protocols'!$G49)),1,0)*'4. Formulations'!$O49</f>
        <v>0</v>
      </c>
      <c r="JU50" s="38">
        <f>IF(AND(OR(ISBLANK(JU$9),JU$9=0)=FALSE,OR(JU$9='2. Protocols'!$C49,JU$9='2. Protocols'!$E49,JU$9='2. Protocols'!$G49)),1,0)*'4. Formulations'!$O49</f>
        <v>0</v>
      </c>
      <c r="JV50" s="38">
        <f>IF(AND(OR(ISBLANK(JV$9),JV$9=0)=FALSE,OR(JV$9='2. Protocols'!$C49,JV$9='2. Protocols'!$E49,JV$9='2. Protocols'!$G49)),1,0)*'4. Formulations'!$O49</f>
        <v>0</v>
      </c>
      <c r="JW50" s="38">
        <f>IF(AND(OR(ISBLANK(JW$9),JW$9=0)=FALSE,OR(JW$9='2. Protocols'!$C49,JW$9='2. Protocols'!$E49,JW$9='2. Protocols'!$G49)),1,0)*'4. Formulations'!$O49</f>
        <v>0</v>
      </c>
      <c r="JX50" s="38">
        <f>IF(AND(OR(ISBLANK(JX$9),JX$9=0)=FALSE,OR(JX$9='2. Protocols'!$C49,JX$9='2. Protocols'!$E49,JX$9='2. Protocols'!$G49)),1,0)*'4. Formulations'!$O49</f>
        <v>0</v>
      </c>
      <c r="JY50" s="38">
        <f>IF(AND(OR(ISBLANK(JY$9),JY$9=0)=FALSE,OR(JY$9='2. Protocols'!$C49,JY$9='2. Protocols'!$E49,JY$9='2. Protocols'!$G49)),1,0)*'4. Formulations'!$O49</f>
        <v>0</v>
      </c>
      <c r="JZ50" s="38">
        <f>IF(AND(OR(ISBLANK(JZ$9),JZ$9=0)=FALSE,OR(JZ$9='2. Protocols'!$C49,JZ$9='2. Protocols'!$E49,JZ$9='2. Protocols'!$G49)),1,0)*'4. Formulations'!$O49</f>
        <v>0</v>
      </c>
      <c r="KA50" s="38">
        <f>IF(AND(OR(ISBLANK(KA$9),KA$9=0)=FALSE,OR(KA$9='2. Protocols'!$C49,KA$9='2. Protocols'!$E49,KA$9='2. Protocols'!$G49)),1,0)*'4. Formulations'!$O49</f>
        <v>0</v>
      </c>
      <c r="KB50" s="38">
        <f>IF(AND(OR(ISBLANK(KB$9),KB$9=0)=FALSE,OR(KB$9='2. Protocols'!$C49,KB$9='2. Protocols'!$E49,KB$9='2. Protocols'!$G49)),1,0)*'4. Formulations'!$O49</f>
        <v>0</v>
      </c>
      <c r="KC50" s="38">
        <f>IF(AND(OR(ISBLANK(KC$9),KC$9=0)=FALSE,OR(KC$9='2. Protocols'!$C49,KC$9='2. Protocols'!$E49,KC$9='2. Protocols'!$G49)),1,0)*'4. Formulations'!$O49</f>
        <v>0</v>
      </c>
      <c r="KD50" s="38">
        <f>IF(AND(OR(ISBLANK(KD$9),KD$9=0)=FALSE,OR(KD$9='2. Protocols'!$C49,KD$9='2. Protocols'!$E49,KD$9='2. Protocols'!$G49)),1,0)*'4. Formulations'!$O49</f>
        <v>0</v>
      </c>
      <c r="KE50" s="38">
        <f>IF(AND(OR(ISBLANK(KE$9),KE$9=0)=FALSE,OR(KE$9='2. Protocols'!$C49,KE$9='2. Protocols'!$E49,KE$9='2. Protocols'!$G49)),1,0)*'4. Formulations'!$O49</f>
        <v>0</v>
      </c>
      <c r="KG50" s="38">
        <f>IF(AND(OR(ISBLANK(KG$9),KG$9=0)=FALSE,KG$9=$DK50),1,0)*'4. Formulations'!$P49</f>
        <v>0</v>
      </c>
      <c r="KH50" s="38">
        <f>IF(AND(OR(ISBLANK(KH$9),KH$9=0)=FALSE,KH$9=$DK50),1,0)*'4. Formulations'!$P49</f>
        <v>0</v>
      </c>
      <c r="KI50" s="38">
        <f>IF(AND(OR(ISBLANK(KI$9),KI$9=0)=FALSE,KI$9=$DK50),1,0)*'4. Formulations'!$P49</f>
        <v>0</v>
      </c>
      <c r="KJ50" s="38">
        <f>IF(AND(OR(ISBLANK(KJ$9),KJ$9=0)=FALSE,KJ$9=$DK50),1,0)*'4. Formulations'!$P49</f>
        <v>0</v>
      </c>
      <c r="KK50" s="38">
        <f>IF(AND(OR(ISBLANK(KK$9),KK$9=0)=FALSE,KK$9=$DK50),1,0)*'4. Formulations'!$P49</f>
        <v>0</v>
      </c>
      <c r="KL50" s="38">
        <f>IF(AND(OR(ISBLANK(KL$9),KL$9=0)=FALSE,KL$9=$DK50),1,0)*'4. Formulations'!$P49</f>
        <v>0</v>
      </c>
      <c r="KM50" s="38">
        <f>IF(AND(OR(ISBLANK(KM$9),KM$9=0)=FALSE,KM$9=$DK50),1,0)*'4. Formulations'!$P49</f>
        <v>0</v>
      </c>
      <c r="KN50" s="38">
        <f>IF(AND(OR(ISBLANK(KN$9),KN$9=0)=FALSE,KN$9=$DK50),1,0)*'4. Formulations'!$P49</f>
        <v>0</v>
      </c>
      <c r="KO50" s="38">
        <f>IF(AND(OR(ISBLANK(KO$9),KO$9=0)=FALSE,KO$9=$DK50),1,0)*'4. Formulations'!$P49</f>
        <v>0</v>
      </c>
      <c r="KP50" s="38">
        <f>IF(AND(OR(ISBLANK(KP$9),KP$9=0)=FALSE,KP$9=$DK50),1,0)*'4. Formulations'!$P49</f>
        <v>0</v>
      </c>
      <c r="KQ50" s="38">
        <f>IF(AND(OR(ISBLANK(KQ$9),KQ$9=0)=FALSE,KQ$9=$DK50),1,0)*'4. Formulations'!$P49</f>
        <v>0</v>
      </c>
      <c r="KR50" s="38">
        <f>IF(AND(OR(ISBLANK(KR$9),KR$9=0)=FALSE,KR$9=$DK50),1,0)*'4. Formulations'!$P49</f>
        <v>0</v>
      </c>
      <c r="KS50" s="38">
        <f>IF(AND(OR(ISBLANK(KS$9),KS$9=0)=FALSE,KS$9=$DK50),1,0)*'4. Formulations'!$P49</f>
        <v>0</v>
      </c>
      <c r="KU50" s="38">
        <f>IF(AND(OR(ISBLANK(KU$9),KU$9=0)=FALSE,SUM($KG50:$KS50)&gt;0,KU$9='2. Protocols'!$G49),1,0)*'4. Formulations'!$P49</f>
        <v>0</v>
      </c>
      <c r="KV50" s="38">
        <f>IF(AND(OR(ISBLANK(KV$9),KV$9=0)=FALSE,SUM($KG50:$KS50)&gt;0,KV$9='2. Protocols'!$G49),1,0)*'4. Formulations'!$P49</f>
        <v>0</v>
      </c>
      <c r="KW50" s="38">
        <f>IF(AND(OR(ISBLANK(KW$9),KW$9=0)=FALSE,SUM($KG50:$KS50)&gt;0,KW$9='2. Protocols'!$G49),1,0)*'4. Formulations'!$P49</f>
        <v>0</v>
      </c>
      <c r="KX50" s="38">
        <f>IF(AND(OR(ISBLANK(KX$9),KX$9=0)=FALSE,SUM($KG50:$KS50)&gt;0,KX$9='2. Protocols'!$G49),1,0)*'4. Formulations'!$P49</f>
        <v>0</v>
      </c>
      <c r="KY50" s="38">
        <f>IF(AND(OR(ISBLANK(KY$9),KY$9=0)=FALSE,SUM($KG50:$KS50)&gt;0,KY$9='2. Protocols'!$G49),1,0)*'4. Formulations'!$P49</f>
        <v>0</v>
      </c>
      <c r="KZ50" s="38">
        <f>IF(AND(OR(ISBLANK(KZ$9),KZ$9=0)=FALSE,SUM($KG50:$KS50)&gt;0,KZ$9='2. Protocols'!$G49),1,0)*'4. Formulations'!$P49</f>
        <v>0</v>
      </c>
      <c r="LA50" s="38">
        <f>IF(AND(OR(ISBLANK(LA$9),LA$9=0)=FALSE,SUM($KG50:$KS50)&gt;0,LA$9='2. Protocols'!$G49),1,0)*'4. Formulations'!$P49</f>
        <v>0</v>
      </c>
      <c r="LB50" s="38">
        <f>IF(AND(OR(ISBLANK(LB$9),LB$9=0)=FALSE,SUM($KG50:$KS50)&gt;0,LB$9='2. Protocols'!$G49),1,0)*'4. Formulations'!$P49</f>
        <v>0</v>
      </c>
      <c r="LC50" s="38">
        <f>IF(AND(OR(ISBLANK(LC$9),LC$9=0)=FALSE,SUM($KG50:$KS50)&gt;0,LC$9='2. Protocols'!$G49),1,0)*'4. Formulations'!$P49</f>
        <v>0</v>
      </c>
      <c r="LD50" s="38">
        <f>IF(AND(OR(ISBLANK(LD$9),LD$9=0)=FALSE,SUM($KG50:$KS50)&gt;0,LD$9='2. Protocols'!$G49),1,0)*'4. Formulations'!$P49</f>
        <v>0</v>
      </c>
      <c r="LE50" s="38">
        <f>IF(AND(OR(ISBLANK(LE$9),LE$9=0)=FALSE,SUM($KG50:$KS50)&gt;0,LE$9='2. Protocols'!$G49),1,0)*'4. Formulations'!$P49</f>
        <v>0</v>
      </c>
      <c r="LF50" s="38">
        <f>IF(AND(OR(ISBLANK(LF$9),LF$9=0)=FALSE,SUM($KG50:$KS50)&gt;0,LF$9='2. Protocols'!$G49),1,0)*'4. Formulations'!$P49</f>
        <v>0</v>
      </c>
      <c r="LG50" s="38">
        <f>IF(AND(OR(ISBLANK(LG$9),LG$9=0)=FALSE,SUM($KG50:$KS50)&gt;0,LG$9='2. Protocols'!$G49),1,0)*'4. Formulations'!$P49</f>
        <v>0</v>
      </c>
      <c r="LH50" s="38">
        <f>IF(AND(OR(ISBLANK(LH$9),LH$9=0)=FALSE,SUM($KG50:$KS50)&gt;0,LH$9='2. Protocols'!$G49),1,0)*'4. Formulations'!$P49</f>
        <v>0</v>
      </c>
      <c r="LI50" s="38">
        <f>IF(AND(OR(ISBLANK(LI$9),LI$9=0)=FALSE,SUM($KG50:$KS50)&gt;0,LI$9='2. Protocols'!$G49),1,0)*'4. Formulations'!$P49</f>
        <v>0</v>
      </c>
      <c r="LJ50" s="38">
        <f>IF(AND(OR(ISBLANK(LJ$9),LJ$9=0)=FALSE,SUM($KG50:$KS50)&gt;0,LJ$9='2. Protocols'!$G49),1,0)*'4. Formulations'!$P49</f>
        <v>0</v>
      </c>
      <c r="LK50" s="38">
        <f>IF(AND(OR(ISBLANK(LK$9),LK$9=0)=FALSE,SUM($KG50:$KS50)&gt;0,LK$9='2. Protocols'!$G49),1,0)*'4. Formulations'!$P49</f>
        <v>0</v>
      </c>
      <c r="LL50" s="38">
        <f>IF(AND(OR(ISBLANK(LL$9),LL$9=0)=FALSE,SUM($KG50:$KS50)&gt;0,LL$9='2. Protocols'!$G49),1,0)*'4. Formulations'!$P49</f>
        <v>0</v>
      </c>
      <c r="LM50" s="38">
        <f>IF(AND(OR(ISBLANK(LM$9),LM$9=0)=FALSE,SUM($KG50:$KS50)&gt;0,LM$9='2. Protocols'!$G49),1,0)*'4. Formulations'!$P49</f>
        <v>0</v>
      </c>
      <c r="LN50" s="38">
        <f>IF(AND(OR(ISBLANK(LN$9),LN$9=0)=FALSE,SUM($KG50:$KS50)&gt;0,LN$9='2. Protocols'!$G49),1,0)*'4. Formulations'!$P49</f>
        <v>0</v>
      </c>
      <c r="LO50" s="38">
        <f>IF(AND(OR(ISBLANK(LO$9),LO$9=0)=FALSE,SUM($KG50:$KS50)&gt;0,LO$9='2. Protocols'!$G49),1,0)*'4. Formulations'!$P49</f>
        <v>0</v>
      </c>
      <c r="LP50" s="38">
        <f>IF(AND(OR(ISBLANK(LP$9),LP$9=0)=FALSE,SUM($KG50:$KS50)&gt;0,LP$9='2. Protocols'!$G49),1,0)*'4. Formulations'!$P49</f>
        <v>0</v>
      </c>
      <c r="LR50" s="38">
        <f>IF(AND(OR(ISBLANK(LR$9),LR$9=0)=FALSE,LR$9=$DL50),1,0)*'4. Formulations'!$Q49</f>
        <v>0</v>
      </c>
      <c r="LS50" s="38">
        <f>IF(AND(OR(ISBLANK(LS$9),LS$9=0)=FALSE,LS$9=$DL50),1,0)*'4. Formulations'!$Q49</f>
        <v>0</v>
      </c>
      <c r="LT50" s="38">
        <f>IF(AND(OR(ISBLANK(LT$9),LT$9=0)=FALSE,LT$9=$DL50),1,0)*'4. Formulations'!$Q49</f>
        <v>0</v>
      </c>
      <c r="LU50" s="38">
        <f>IF(AND(OR(ISBLANK(LU$9),LU$9=0)=FALSE,LU$9=$DL50),1,0)*'4. Formulations'!$Q49</f>
        <v>0</v>
      </c>
      <c r="LV50" s="38">
        <f>IF(AND(OR(ISBLANK(LV$9),LV$9=0)=FALSE,LV$9=$DL50),1,0)*'4. Formulations'!$Q49</f>
        <v>0</v>
      </c>
      <c r="LW50" s="38">
        <f>IF(AND(OR(ISBLANK(LW$9),LW$9=0)=FALSE,LW$9=$DL50),1,0)*'4. Formulations'!$Q49</f>
        <v>0</v>
      </c>
      <c r="LX50" s="38">
        <f>IF(AND(OR(ISBLANK(LX$9),LX$9=0)=FALSE,LX$9=$DL50),1,0)*'4. Formulations'!$Q49</f>
        <v>0</v>
      </c>
      <c r="LY50" s="38">
        <f>IF(AND(OR(ISBLANK(LY$9),LY$9=0)=FALSE,LY$9=$DL50),1,0)*'4. Formulations'!$Q49</f>
        <v>0</v>
      </c>
      <c r="LZ50" s="38">
        <f>IF(AND(OR(ISBLANK(LZ$9),LZ$9=0)=FALSE,LZ$9=$DL50),1,0)*'4. Formulations'!$Q49</f>
        <v>0</v>
      </c>
      <c r="MA50" s="38">
        <f>IF(AND(OR(ISBLANK(MA$9),MA$9=0)=FALSE,MA$9=$DL50),1,0)*'4. Formulations'!$Q49</f>
        <v>0</v>
      </c>
      <c r="MB50" s="38">
        <f>IF(AND(OR(ISBLANK(MB$9),MB$9=0)=FALSE,MB$9=$DL50),1,0)*'4. Formulations'!$Q49</f>
        <v>0</v>
      </c>
      <c r="MC50" s="38">
        <f>IF(AND(OR(ISBLANK(MC$9),MC$9=0)=FALSE,MC$9=$DL50),1,0)*'4. Formulations'!$Q49</f>
        <v>0</v>
      </c>
      <c r="MD50" s="38">
        <f>IF(AND(OR(ISBLANK(MD$9),MD$9=0)=FALSE,MD$9=$DL50),1,0)*'4. Formulations'!$Q49</f>
        <v>0</v>
      </c>
      <c r="ME50" s="38">
        <f>IF(AND(OR(ISBLANK(ME$9),ME$9=0)=FALSE,ME$9=$DL50),1,0)*'4. Formulations'!$Q49</f>
        <v>0</v>
      </c>
      <c r="MF50" s="38">
        <f>IF(AND(OR(ISBLANK(MF$9),MF$9=0)=FALSE,MF$9=$DL50),1,0)*'4. Formulations'!$Q49</f>
        <v>0</v>
      </c>
    </row>
    <row r="51" spans="2:344" x14ac:dyDescent="0.3">
      <c r="B51" s="2"/>
      <c r="C51" s="129" t="str">
        <f>IF('2. Protocols'!C50&amp;"+"&amp;'2. Protocols'!E50&amp;"+"&amp;'2. Protocols'!G50="++","",'2. Protocols'!C50&amp;"+"&amp;'2. Protocols'!E50&amp;"+"&amp;'2. Protocols'!G50)</f>
        <v/>
      </c>
      <c r="D51" s="18"/>
      <c r="F51" s="114" t="str">
        <f>IFERROR('2. Protocols'!J50*'1. General Inputs'!$L$6,"")</f>
        <v/>
      </c>
      <c r="G51" s="114" t="str">
        <f>IFERROR(MAX(F51*(1+'1. General Inputs'!$BA$16+HLOOKUP(G$7,'1. General Inputs'!$BC$10:$BE$12,ROWS('1. General Inputs'!$BA$10:$BA$12),0))+(G$76*(CHOOSE(G$7,'2. Protocols'!$O50,'2. Protocols'!$P50,'2. Protocols'!$Q50))+'3. ARV Substitutions'!L73),0),"")</f>
        <v/>
      </c>
      <c r="H51" s="114" t="str">
        <f>IFERROR(MAX(G51*(1+'1. General Inputs'!$BA$16+HLOOKUP(H$7,'1. General Inputs'!$BC$10:$BE$12,ROWS('1. General Inputs'!$BA$10:$BA$12),0))+(H$76*(CHOOSE(H$7,'2. Protocols'!$O50,'2. Protocols'!$P50,'2. Protocols'!$Q50))+'3. ARV Substitutions'!M73),0),"")</f>
        <v/>
      </c>
      <c r="I51" s="114" t="str">
        <f>IFERROR(MAX(H51*(1+'1. General Inputs'!$BA$16+HLOOKUP(I$7,'1. General Inputs'!$BC$10:$BE$12,ROWS('1. General Inputs'!$BA$10:$BA$12),0))+(I$76*(CHOOSE(I$7,'2. Protocols'!$O50,'2. Protocols'!$P50,'2. Protocols'!$Q50))+'3. ARV Substitutions'!N73),0),"")</f>
        <v/>
      </c>
      <c r="J51" s="114" t="str">
        <f>IFERROR(MAX(I51*(1+'1. General Inputs'!$BA$16+HLOOKUP(J$7,'1. General Inputs'!$BC$10:$BE$12,ROWS('1. General Inputs'!$BA$10:$BA$12),0))+(J$76*(CHOOSE(J$7,'2. Protocols'!$O50,'2. Protocols'!$P50,'2. Protocols'!$Q50))+'3. ARV Substitutions'!O73),0),"")</f>
        <v/>
      </c>
      <c r="K51" s="114" t="str">
        <f>IFERROR(MAX(J51*(1+'1. General Inputs'!$BA$16+HLOOKUP(K$7,'1. General Inputs'!$BC$10:$BE$12,ROWS('1. General Inputs'!$BA$10:$BA$12),0))+(K$76*(CHOOSE(K$7,'2. Protocols'!$O50,'2. Protocols'!$P50,'2. Protocols'!$Q50))+'3. ARV Substitutions'!P73),0),"")</f>
        <v/>
      </c>
      <c r="L51" s="114" t="str">
        <f>IFERROR(MAX(K51*(1+'1. General Inputs'!$BA$16+HLOOKUP(L$7,'1. General Inputs'!$BC$10:$BE$12,ROWS('1. General Inputs'!$BA$10:$BA$12),0))+(L$76*(CHOOSE(L$7,'2. Protocols'!$O50,'2. Protocols'!$P50,'2. Protocols'!$Q50))+'3. ARV Substitutions'!Q73),0),"")</f>
        <v/>
      </c>
      <c r="M51" s="114" t="str">
        <f>IFERROR(MAX(L51*(1+'1. General Inputs'!$BA$16+HLOOKUP(M$7,'1. General Inputs'!$BC$10:$BE$12,ROWS('1. General Inputs'!$BA$10:$BA$12),0))+(M$76*(CHOOSE(M$7,'2. Protocols'!$O50,'2. Protocols'!$P50,'2. Protocols'!$Q50))+'3. ARV Substitutions'!R73),0),"")</f>
        <v/>
      </c>
      <c r="N51" s="114" t="str">
        <f>IFERROR(MAX(M51*(1+'1. General Inputs'!$BA$16+HLOOKUP(N$7,'1. General Inputs'!$BC$10:$BE$12,ROWS('1. General Inputs'!$BA$10:$BA$12),0))+(N$76*(CHOOSE(N$7,'2. Protocols'!$O50,'2. Protocols'!$P50,'2. Protocols'!$Q50))+'3. ARV Substitutions'!S73),0),"")</f>
        <v/>
      </c>
      <c r="O51" s="114" t="str">
        <f>IFERROR(MAX(N51*(1+'1. General Inputs'!$BA$16+HLOOKUP(O$7,'1. General Inputs'!$BC$10:$BE$12,ROWS('1. General Inputs'!$BA$10:$BA$12),0))+(O$76*(CHOOSE(O$7,'2. Protocols'!$O50,'2. Protocols'!$P50,'2. Protocols'!$Q50))+'3. ARV Substitutions'!T73),0),"")</f>
        <v/>
      </c>
      <c r="P51" s="114" t="str">
        <f>IFERROR(MAX(O51*(1+'1. General Inputs'!$BA$16+HLOOKUP(P$7,'1. General Inputs'!$BC$10:$BE$12,ROWS('1. General Inputs'!$BA$10:$BA$12),0))+(P$76*(CHOOSE(P$7,'2. Protocols'!$O50,'2. Protocols'!$P50,'2. Protocols'!$Q50))+'3. ARV Substitutions'!U73),0),"")</f>
        <v/>
      </c>
      <c r="Q51" s="114" t="str">
        <f>IFERROR(MAX(P51*(1+'1. General Inputs'!$BA$16+HLOOKUP(Q$7,'1. General Inputs'!$BC$10:$BE$12,ROWS('1. General Inputs'!$BA$10:$BA$12),0))+(Q$76*(CHOOSE(Q$7,'2. Protocols'!$O50,'2. Protocols'!$P50,'2. Protocols'!$Q50))+'3. ARV Substitutions'!V73),0),"")</f>
        <v/>
      </c>
      <c r="R51" s="114" t="str">
        <f>IFERROR(MAX(Q51*(1+'1. General Inputs'!$BA$16+HLOOKUP(R$7,'1. General Inputs'!$BC$10:$BE$12,ROWS('1. General Inputs'!$BA$10:$BA$12),0))+(R$76*(CHOOSE(R$7,'2. Protocols'!$O50,'2. Protocols'!$P50,'2. Protocols'!$Q50))+'3. ARV Substitutions'!W73),0),"")</f>
        <v/>
      </c>
      <c r="S51" s="114" t="str">
        <f>IFERROR(MAX(R51*(1+'1. General Inputs'!$BA$16+HLOOKUP(S$7,'1. General Inputs'!$BC$10:$BE$12,ROWS('1. General Inputs'!$BA$10:$BA$12),0))+(S$76*(CHOOSE(S$7,'2. Protocols'!$O50,'2. Protocols'!$P50,'2. Protocols'!$Q50))+'3. ARV Substitutions'!X73),0),"")</f>
        <v/>
      </c>
      <c r="T51" s="114" t="str">
        <f>IFERROR(MAX(S51*(1+'1. General Inputs'!$BA$16+HLOOKUP(T$7,'1. General Inputs'!$BC$10:$BE$12,ROWS('1. General Inputs'!$BA$10:$BA$12),0))+(T$76*(CHOOSE(T$7,'2. Protocols'!$O50,'2. Protocols'!$P50,'2. Protocols'!$Q50))+'3. ARV Substitutions'!Y73),0),"")</f>
        <v/>
      </c>
      <c r="U51" s="114" t="str">
        <f>IFERROR(MAX(T51*(1+'1. General Inputs'!$BA$16+HLOOKUP(U$7,'1. General Inputs'!$BC$10:$BE$12,ROWS('1. General Inputs'!$BA$10:$BA$12),0))+(U$76*(CHOOSE(U$7,'2. Protocols'!$O50,'2. Protocols'!$P50,'2. Protocols'!$Q50))+'3. ARV Substitutions'!Z73),0),"")</f>
        <v/>
      </c>
      <c r="V51" s="114" t="str">
        <f>IFERROR(MAX(U51*(1+'1. General Inputs'!$BA$16+HLOOKUP(V$7,'1. General Inputs'!$BC$10:$BE$12,ROWS('1. General Inputs'!$BA$10:$BA$12),0))+(V$76*(CHOOSE(V$7,'2. Protocols'!$O50,'2. Protocols'!$P50,'2. Protocols'!$Q50))+'3. ARV Substitutions'!AA73),0),"")</f>
        <v/>
      </c>
      <c r="W51" s="114" t="str">
        <f>IFERROR(MAX(V51*(1+'1. General Inputs'!$BA$16+HLOOKUP(W$7,'1. General Inputs'!$BC$10:$BE$12,ROWS('1. General Inputs'!$BA$10:$BA$12),0))+(W$76*(CHOOSE(W$7,'2. Protocols'!$O50,'2. Protocols'!$P50,'2. Protocols'!$Q50))+'3. ARV Substitutions'!AB73),0),"")</f>
        <v/>
      </c>
      <c r="X51" s="114" t="str">
        <f>IFERROR(MAX(W51*(1+'1. General Inputs'!$BA$16+HLOOKUP(X$7,'1. General Inputs'!$BC$10:$BE$12,ROWS('1. General Inputs'!$BA$10:$BA$12),0))+(X$76*(CHOOSE(X$7,'2. Protocols'!$O50,'2. Protocols'!$P50,'2. Protocols'!$Q50))+'3. ARV Substitutions'!AC73),0),"")</f>
        <v/>
      </c>
      <c r="Y51" s="114" t="str">
        <f>IFERROR(MAX(X51*(1+'1. General Inputs'!$BA$16+HLOOKUP(Y$7,'1. General Inputs'!$BC$10:$BE$12,ROWS('1. General Inputs'!$BA$10:$BA$12),0))+(Y$76*(CHOOSE(Y$7,'2. Protocols'!$O50,'2. Protocols'!$P50,'2. Protocols'!$Q50))+'3. ARV Substitutions'!AD73),0),"")</f>
        <v/>
      </c>
      <c r="Z51" s="114" t="str">
        <f>IFERROR(MAX(Y51*(1+'1. General Inputs'!$BA$16+HLOOKUP(Z$7,'1. General Inputs'!$BC$10:$BE$12,ROWS('1. General Inputs'!$BA$10:$BA$12),0))+(Z$76*(CHOOSE(Z$7,'2. Protocols'!$O50,'2. Protocols'!$P50,'2. Protocols'!$Q50))+'3. ARV Substitutions'!AE73),0),"")</f>
        <v/>
      </c>
      <c r="AA51" s="114" t="str">
        <f>IFERROR(MAX(Z51*(1+'1. General Inputs'!$BA$16+HLOOKUP(AA$7,'1. General Inputs'!$BC$10:$BE$12,ROWS('1. General Inputs'!$BA$10:$BA$12),0))+(AA$76*(CHOOSE(AA$7,'2. Protocols'!$O50,'2. Protocols'!$P50,'2. Protocols'!$Q50))+'3. ARV Substitutions'!AF73),0),"")</f>
        <v/>
      </c>
      <c r="AB51" s="114" t="str">
        <f>IFERROR(MAX(AA51*(1+'1. General Inputs'!$BA$16+HLOOKUP(AB$7,'1. General Inputs'!$BC$10:$BE$12,ROWS('1. General Inputs'!$BA$10:$BA$12),0))+(AB$76*(CHOOSE(AB$7,'2. Protocols'!$O50,'2. Protocols'!$P50,'2. Protocols'!$Q50))+'3. ARV Substitutions'!AG73),0),"")</f>
        <v/>
      </c>
      <c r="AC51" s="114" t="str">
        <f>IFERROR(MAX(AB51*(1+'1. General Inputs'!$BA$16+HLOOKUP(AC$7,'1. General Inputs'!$BC$10:$BE$12,ROWS('1. General Inputs'!$BA$10:$BA$12),0))+(AC$76*(CHOOSE(AC$7,'2. Protocols'!$O50,'2. Protocols'!$P50,'2. Protocols'!$Q50))+'3. ARV Substitutions'!AH73),0),"")</f>
        <v/>
      </c>
      <c r="AD51" s="114" t="str">
        <f>IFERROR(MAX(AC51*(1+'1. General Inputs'!$BA$16+HLOOKUP(AD$7,'1. General Inputs'!$BC$10:$BE$12,ROWS('1. General Inputs'!$BA$10:$BA$12),0))+(AD$76*(CHOOSE(AD$7,'2. Protocols'!$O50,'2. Protocols'!$P50,'2. Protocols'!$Q50))+'3. ARV Substitutions'!AI73),0),"")</f>
        <v/>
      </c>
      <c r="AE51" s="114" t="str">
        <f>IFERROR(MAX(AD51*(1+'1. General Inputs'!$BA$16+HLOOKUP(AE$7,'1. General Inputs'!$BC$10:$BE$12,ROWS('1. General Inputs'!$BA$10:$BA$12),0))+(AE$76*(CHOOSE(AE$7,'2. Protocols'!$O50,'2. Protocols'!$P50,'2. Protocols'!$Q50))+'3. ARV Substitutions'!AJ73),0),"")</f>
        <v/>
      </c>
      <c r="AF51" s="114" t="str">
        <f>IFERROR(MAX(AE51*(1+'1. General Inputs'!$BA$16+HLOOKUP(AF$7,'1. General Inputs'!$BC$10:$BE$12,ROWS('1. General Inputs'!$BA$10:$BA$12),0))+(AF$76*(CHOOSE(AF$7,'2. Protocols'!$O50,'2. Protocols'!$P50,'2. Protocols'!$Q50))+'3. ARV Substitutions'!AK73),0),"")</f>
        <v/>
      </c>
      <c r="AG51" s="114" t="str">
        <f>IFERROR(MAX(AF51*(1+'1. General Inputs'!$BA$16+HLOOKUP(AG$7,'1. General Inputs'!$BC$10:$BE$12,ROWS('1. General Inputs'!$BA$10:$BA$12),0))+(AG$76*(CHOOSE(AG$7,'2. Protocols'!$O50,'2. Protocols'!$P50,'2. Protocols'!$Q50))+'3. ARV Substitutions'!AL73),0),"")</f>
        <v/>
      </c>
      <c r="AH51" s="114" t="str">
        <f>IFERROR(MAX(AG51*(1+'1. General Inputs'!$BA$16+HLOOKUP(AH$7,'1. General Inputs'!$BC$10:$BE$12,ROWS('1. General Inputs'!$BA$10:$BA$12),0))+(AH$76*(CHOOSE(AH$7,'2. Protocols'!$O50,'2. Protocols'!$P50,'2. Protocols'!$Q50))+'3. ARV Substitutions'!AM73),0),"")</f>
        <v/>
      </c>
      <c r="AI51" s="114" t="str">
        <f>IFERROR(MAX(AH51*(1+'1. General Inputs'!$BA$16+HLOOKUP(AI$7,'1. General Inputs'!$BC$10:$BE$12,ROWS('1. General Inputs'!$BA$10:$BA$12),0))+(AI$76*(CHOOSE(AI$7,'2. Protocols'!$O50,'2. Protocols'!$P50,'2. Protocols'!$Q50))+'3. ARV Substitutions'!AN73),0),"")</f>
        <v/>
      </c>
      <c r="AJ51" s="114" t="str">
        <f>IFERROR(MAX(AI51*(1+'1. General Inputs'!$BA$16+HLOOKUP(AJ$7,'1. General Inputs'!$BC$10:$BE$12,ROWS('1. General Inputs'!$BA$10:$BA$12),0))+(AJ$76*(CHOOSE(AJ$7,'2. Protocols'!$O50,'2. Protocols'!$P50,'2. Protocols'!$Q50))+'3. ARV Substitutions'!AO73),0),"")</f>
        <v/>
      </c>
      <c r="AK51" s="114" t="str">
        <f>IFERROR(MAX(AJ51*(1+'1. General Inputs'!$BA$16+HLOOKUP(AK$7,'1. General Inputs'!$BC$10:$BE$12,ROWS('1. General Inputs'!$BA$10:$BA$12),0))+(AK$76*(CHOOSE(AK$7,'2. Protocols'!$O50,'2. Protocols'!$P50,'2. Protocols'!$Q50))+'3. ARV Substitutions'!AP73),0),"")</f>
        <v/>
      </c>
      <c r="AL51" s="114" t="str">
        <f>IFERROR(MAX(AK51*(1+'1. General Inputs'!$BA$16+HLOOKUP(AL$7,'1. General Inputs'!$BC$10:$BE$12,ROWS('1. General Inputs'!$BA$10:$BA$12),0))+(AL$76*(CHOOSE(AL$7,'2. Protocols'!$O50,'2. Protocols'!$P50,'2. Protocols'!$Q50))+'3. ARV Substitutions'!AQ73),0),"")</f>
        <v/>
      </c>
      <c r="AM51" s="114" t="str">
        <f>IFERROR(MAX(AL51*(1+'1. General Inputs'!$BA$16+HLOOKUP(AM$7,'1. General Inputs'!$BC$10:$BE$12,ROWS('1. General Inputs'!$BA$10:$BA$12),0))+(AM$76*(CHOOSE(AM$7,'2. Protocols'!$O50,'2. Protocols'!$P50,'2. Protocols'!$Q50))+'3. ARV Substitutions'!AR73),0),"")</f>
        <v/>
      </c>
      <c r="AN51" s="114" t="str">
        <f>IFERROR(MAX(AM51*(1+'1. General Inputs'!$BA$16+HLOOKUP(AN$7,'1. General Inputs'!$BC$10:$BE$12,ROWS('1. General Inputs'!$BA$10:$BA$12),0))+(AN$76*(CHOOSE(AN$7,'2. Protocols'!$O50,'2. Protocols'!$P50,'2. Protocols'!$Q50))+'3. ARV Substitutions'!AS73),0),"")</f>
        <v/>
      </c>
      <c r="AO51" s="114" t="str">
        <f>IFERROR(MAX(AN51*(1+'1. General Inputs'!$BA$16+HLOOKUP(AO$7,'1. General Inputs'!$BC$10:$BE$12,ROWS('1. General Inputs'!$BA$10:$BA$12),0))+(AO$76*(CHOOSE(AO$7,'2. Protocols'!$O50,'2. Protocols'!$P50,'2. Protocols'!$Q50))+'3. ARV Substitutions'!AT73),0),"")</f>
        <v/>
      </c>
      <c r="AP51" s="114" t="str">
        <f>IFERROR(MAX(AO51*(1+'1. General Inputs'!$BA$16+HLOOKUP(AP$7,'1. General Inputs'!$BC$10:$BE$12,ROWS('1. General Inputs'!$BA$10:$BA$12),0))+(AP$76*(CHOOSE(AP$7,'2. Protocols'!$O50,'2. Protocols'!$P50,'2. Protocols'!$Q50))+'3. ARV Substitutions'!AU73),0),"")</f>
        <v/>
      </c>
      <c r="BZ51" s="88" t="e">
        <f t="shared" si="49"/>
        <v>#VALUE!</v>
      </c>
      <c r="CA51" s="88" t="e">
        <f t="shared" si="50"/>
        <v>#VALUE!</v>
      </c>
      <c r="CB51" s="88" t="e">
        <f t="shared" si="51"/>
        <v>#VALUE!</v>
      </c>
      <c r="CC51" s="88" t="e">
        <f t="shared" si="52"/>
        <v>#VALUE!</v>
      </c>
      <c r="CD51" s="88" t="e">
        <f t="shared" si="84"/>
        <v>#VALUE!</v>
      </c>
      <c r="CE51" s="88" t="e">
        <f t="shared" si="53"/>
        <v>#VALUE!</v>
      </c>
      <c r="CF51" s="88" t="e">
        <f t="shared" si="54"/>
        <v>#VALUE!</v>
      </c>
      <c r="CG51" s="88" t="e">
        <f t="shared" si="55"/>
        <v>#VALUE!</v>
      </c>
      <c r="CH51" s="88" t="e">
        <f t="shared" si="56"/>
        <v>#VALUE!</v>
      </c>
      <c r="CI51" s="88" t="e">
        <f t="shared" si="57"/>
        <v>#VALUE!</v>
      </c>
      <c r="CJ51" s="88" t="e">
        <f t="shared" si="58"/>
        <v>#VALUE!</v>
      </c>
      <c r="CK51" s="88" t="e">
        <f t="shared" si="59"/>
        <v>#VALUE!</v>
      </c>
      <c r="CL51" s="88" t="e">
        <f t="shared" si="60"/>
        <v>#VALUE!</v>
      </c>
      <c r="CM51" s="88" t="e">
        <f t="shared" si="61"/>
        <v>#VALUE!</v>
      </c>
      <c r="CN51" s="88" t="e">
        <f t="shared" si="62"/>
        <v>#VALUE!</v>
      </c>
      <c r="CO51" s="88" t="e">
        <f t="shared" si="63"/>
        <v>#VALUE!</v>
      </c>
      <c r="CP51" s="88" t="e">
        <f t="shared" si="64"/>
        <v>#VALUE!</v>
      </c>
      <c r="CQ51" s="88" t="e">
        <f t="shared" si="65"/>
        <v>#VALUE!</v>
      </c>
      <c r="CR51" s="88" t="e">
        <f t="shared" si="66"/>
        <v>#VALUE!</v>
      </c>
      <c r="CS51" s="88" t="e">
        <f t="shared" si="67"/>
        <v>#VALUE!</v>
      </c>
      <c r="CT51" s="88" t="e">
        <f t="shared" si="68"/>
        <v>#VALUE!</v>
      </c>
      <c r="CU51" s="88" t="e">
        <f t="shared" si="69"/>
        <v>#VALUE!</v>
      </c>
      <c r="CV51" s="88" t="e">
        <f t="shared" si="70"/>
        <v>#VALUE!</v>
      </c>
      <c r="CW51" s="88" t="e">
        <f t="shared" si="71"/>
        <v>#VALUE!</v>
      </c>
      <c r="CX51" s="88" t="e">
        <f t="shared" si="72"/>
        <v>#VALUE!</v>
      </c>
      <c r="CY51" s="88" t="e">
        <f t="shared" si="73"/>
        <v>#VALUE!</v>
      </c>
      <c r="CZ51" s="88" t="e">
        <f t="shared" si="74"/>
        <v>#VALUE!</v>
      </c>
      <c r="DA51" s="88" t="e">
        <f t="shared" si="75"/>
        <v>#VALUE!</v>
      </c>
      <c r="DB51" s="88" t="e">
        <f t="shared" si="76"/>
        <v>#VALUE!</v>
      </c>
      <c r="DC51" s="88" t="e">
        <f t="shared" si="77"/>
        <v>#VALUE!</v>
      </c>
      <c r="DD51" s="88" t="e">
        <f t="shared" si="78"/>
        <v>#VALUE!</v>
      </c>
      <c r="DE51" s="88" t="e">
        <f t="shared" si="79"/>
        <v>#VALUE!</v>
      </c>
      <c r="DF51" s="88" t="e">
        <f t="shared" si="80"/>
        <v>#VALUE!</v>
      </c>
      <c r="DG51" s="88" t="e">
        <f t="shared" si="81"/>
        <v>#VALUE!</v>
      </c>
      <c r="DH51" s="88" t="e">
        <f t="shared" si="82"/>
        <v>#VALUE!</v>
      </c>
      <c r="DI51" s="88" t="e">
        <f t="shared" si="83"/>
        <v>#VALUE!</v>
      </c>
      <c r="DK51" s="27" t="str">
        <f>CONCATENATE('2. Protocols'!C50, '2. Protocols'!D50, '2. Protocols'!E50)</f>
        <v>+</v>
      </c>
      <c r="DL51" s="27" t="str">
        <f>CONCATENATE('2. Protocols'!C50, '2. Protocols'!D50, '2. Protocols'!E50, '2. Protocols'!F50, '2. Protocols'!G50,)</f>
        <v>++</v>
      </c>
      <c r="DN51" s="38">
        <f>IF(AND(OR(ISBLANK(DN$9),DN$9=0)=FALSE,OR(DN$9='2. Protocols'!$C50,DN$9='2. Protocols'!$E50,DN$9='2. Protocols'!$G50)),1,0)*'4. Formulations'!$I50</f>
        <v>0</v>
      </c>
      <c r="DO51" s="38">
        <f>IF(AND(OR(ISBLANK(DO$9),DO$9=0)=FALSE,OR(DO$9='2. Protocols'!$C50,DO$9='2. Protocols'!$E50,DO$9='2. Protocols'!$G50)),1,0)*'4. Formulations'!$I50</f>
        <v>0</v>
      </c>
      <c r="DP51" s="38">
        <f>IF(AND(OR(ISBLANK(DP$9),DP$9=0)=FALSE,OR(DP$9='2. Protocols'!$C50,DP$9='2. Protocols'!$E50,DP$9='2. Protocols'!$G50)),1,0)*'4. Formulations'!$I50</f>
        <v>0</v>
      </c>
      <c r="DQ51" s="38">
        <f>IF(AND(OR(ISBLANK(DQ$9),DQ$9=0)=FALSE,OR(DQ$9='2. Protocols'!$C50,DQ$9='2. Protocols'!$E50,DQ$9='2. Protocols'!$G50)),1,0)*'4. Formulations'!$I50</f>
        <v>0</v>
      </c>
      <c r="DR51" s="38">
        <f>IF(AND(OR(ISBLANK(DR$9),DR$9=0)=FALSE,OR(DR$9='2. Protocols'!$C50,DR$9='2. Protocols'!$E50,DR$9='2. Protocols'!$G50)),1,0)*'4. Formulations'!$I50</f>
        <v>0</v>
      </c>
      <c r="DS51" s="38">
        <f>IF(AND(OR(ISBLANK(DS$9),DS$9=0)=FALSE,OR(DS$9='2. Protocols'!$C50,DS$9='2. Protocols'!$E50,DS$9='2. Protocols'!$G50)),1,0)*'4. Formulations'!$I50</f>
        <v>0</v>
      </c>
      <c r="DT51" s="38">
        <f>IF(AND(OR(ISBLANK(DT$9),DT$9=0)=FALSE,OR(DT$9='2. Protocols'!$C50,DT$9='2. Protocols'!$E50,DT$9='2. Protocols'!$G50)),1,0)*'4. Formulations'!$I50</f>
        <v>0</v>
      </c>
      <c r="DU51" s="38">
        <f>IF(AND(OR(ISBLANK(DU$9),DU$9=0)=FALSE,OR(DU$9='2. Protocols'!$C50,DU$9='2. Protocols'!$E50,DU$9='2. Protocols'!$G50)),1,0)*'4. Formulations'!$I50</f>
        <v>0</v>
      </c>
      <c r="DV51" s="38">
        <f>IF(AND(OR(ISBLANK(DV$9),DV$9=0)=FALSE,OR(DV$9='2. Protocols'!$C50,DV$9='2. Protocols'!$E50,DV$9='2. Protocols'!$G50)),1,0)*'4. Formulations'!$I50</f>
        <v>0</v>
      </c>
      <c r="DW51" s="38">
        <f>IF(AND(OR(ISBLANK(DW$9),DW$9=0)=FALSE,OR(DW$9='2. Protocols'!$C50,DW$9='2. Protocols'!$E50,DW$9='2. Protocols'!$G50)),1,0)*'4. Formulations'!$I50</f>
        <v>0</v>
      </c>
      <c r="DX51" s="38">
        <f>IF(AND(OR(ISBLANK(DX$9),DX$9=0)=FALSE,OR(DX$9='2. Protocols'!$C50,DX$9='2. Protocols'!$E50,DX$9='2. Protocols'!$G50)),1,0)*'4. Formulations'!$I50</f>
        <v>0</v>
      </c>
      <c r="DY51" s="38">
        <f>IF(AND(OR(ISBLANK(DY$9),DY$9=0)=FALSE,OR(DY$9='2. Protocols'!$C50,DY$9='2. Protocols'!$E50,DY$9='2. Protocols'!$G50)),1,0)*'4. Formulations'!$I50</f>
        <v>0</v>
      </c>
      <c r="DZ51" s="38">
        <f>IF(AND(OR(ISBLANK(DZ$9),DZ$9=0)=FALSE,OR(DZ$9='2. Protocols'!$C50,DZ$9='2. Protocols'!$E50,DZ$9='2. Protocols'!$G50)),1,0)*'4. Formulations'!$I50</f>
        <v>0</v>
      </c>
      <c r="EA51" s="38">
        <f>IF(AND(OR(ISBLANK(EA$9),EA$9=0)=FALSE,OR(EA$9='2. Protocols'!$C50,EA$9='2. Protocols'!$E50,EA$9='2. Protocols'!$G50)),1,0)*'4. Formulations'!$I50</f>
        <v>0</v>
      </c>
      <c r="EB51" s="38">
        <f>IF(AND(OR(ISBLANK(EB$9),EB$9=0)=FALSE,OR(EB$9='2. Protocols'!$C50,EB$9='2. Protocols'!$E50,EB$9='2. Protocols'!$G50)),1,0)*'4. Formulations'!$I50</f>
        <v>0</v>
      </c>
      <c r="EC51" s="38">
        <f>IF(AND(OR(ISBLANK(EC$9),EC$9=0)=FALSE,OR(EC$9='2. Protocols'!$C50,EC$9='2. Protocols'!$E50,EC$9='2. Protocols'!$G50)),1,0)*'4. Formulations'!$I50</f>
        <v>0</v>
      </c>
      <c r="ED51" s="38">
        <f>IF(AND(OR(ISBLANK(ED$9),ED$9=0)=FALSE,OR(ED$9='2. Protocols'!$C50,ED$9='2. Protocols'!$E50,ED$9='2. Protocols'!$G50)),1,0)*'4. Formulations'!$I50</f>
        <v>0</v>
      </c>
      <c r="EE51" s="38">
        <f>IF(AND(OR(ISBLANK(EE$9),EE$9=0)=FALSE,OR(EE$9='2. Protocols'!$C50,EE$9='2. Protocols'!$E50,EE$9='2. Protocols'!$G50)),1,0)*'4. Formulations'!$I50</f>
        <v>0</v>
      </c>
      <c r="EF51" s="38">
        <f>IF(AND(OR(ISBLANK(EF$9),EF$9=0)=FALSE,OR(EF$9='2. Protocols'!$C50,EF$9='2. Protocols'!$E50,EF$9='2. Protocols'!$G50)),1,0)*'4. Formulations'!$I50</f>
        <v>0</v>
      </c>
      <c r="EG51" s="38">
        <f>IF(AND(OR(ISBLANK(EG$9),EG$9=0)=FALSE,OR(EG$9='2. Protocols'!$C50,EG$9='2. Protocols'!$E50,EG$9='2. Protocols'!$G50)),1,0)*'4. Formulations'!$I50</f>
        <v>0</v>
      </c>
      <c r="EH51" s="38">
        <f>IF(AND(OR(ISBLANK(EH$9),EH$9=0)=FALSE,OR(EH$9='2. Protocols'!$C50,EH$9='2. Protocols'!$E50,EH$9='2. Protocols'!$G50)),1,0)*'4. Formulations'!$I50</f>
        <v>0</v>
      </c>
      <c r="EI51" s="38">
        <f>IF(AND(OR(ISBLANK(EI$9),EI$9=0)=FALSE,OR(EI$9='2. Protocols'!$C50,EI$9='2. Protocols'!$E50,EI$9='2. Protocols'!$G50)),1,0)*'4. Formulations'!$I50</f>
        <v>0</v>
      </c>
      <c r="EK51" s="38">
        <f>IF(AND(OR(ISBLANK(EK$9),EK$9=0)=FALSE,EK$9=$DK51),1,0)*'4. Formulations'!$J50</f>
        <v>0</v>
      </c>
      <c r="EL51" s="38">
        <f>IF(AND(OR(ISBLANK(EL$9),EL$9=0)=FALSE,EL$9=$DK51),1,0)*'4. Formulations'!$J50</f>
        <v>0</v>
      </c>
      <c r="EM51" s="38">
        <f>IF(AND(OR(ISBLANK(EM$9),EM$9=0)=FALSE,EM$9=$DK51),1,0)*'4. Formulations'!$J50</f>
        <v>0</v>
      </c>
      <c r="EN51" s="38">
        <f>IF(AND(OR(ISBLANK(EN$9),EN$9=0)=FALSE,EN$9=$DK51),1,0)*'4. Formulations'!$J50</f>
        <v>0</v>
      </c>
      <c r="EO51" s="38">
        <f>IF(AND(OR(ISBLANK(EO$9),EO$9=0)=FALSE,EO$9=$DK51),1,0)*'4. Formulations'!$J50</f>
        <v>0</v>
      </c>
      <c r="EP51" s="38">
        <f>IF(AND(OR(ISBLANK(EP$9),EP$9=0)=FALSE,EP$9=$DK51),1,0)*'4. Formulations'!$J50</f>
        <v>0</v>
      </c>
      <c r="EQ51" s="38">
        <f>IF(AND(OR(ISBLANK(EQ$9),EQ$9=0)=FALSE,EQ$9=$DK51),1,0)*'4. Formulations'!$J50</f>
        <v>0</v>
      </c>
      <c r="ER51" s="38">
        <f>IF(AND(OR(ISBLANK(ER$9),ER$9=0)=FALSE,ER$9=$DK51),1,0)*'4. Formulations'!$J50</f>
        <v>0</v>
      </c>
      <c r="ES51" s="38">
        <f>IF(AND(OR(ISBLANK(ES$9),ES$9=0)=FALSE,ES$9=$DK51),1,0)*'4. Formulations'!$J50</f>
        <v>0</v>
      </c>
      <c r="ET51" s="38">
        <f>IF(AND(OR(ISBLANK(ET$9),ET$9=0)=FALSE,ET$9=$DK51),1,0)*'4. Formulations'!$J50</f>
        <v>0</v>
      </c>
      <c r="EU51" s="38">
        <f>IF(AND(OR(ISBLANK(EU$9),EU$9=0)=FALSE,EU$9=$DK51),1,0)*'4. Formulations'!$J50</f>
        <v>0</v>
      </c>
      <c r="EV51" s="38">
        <f>IF(AND(OR(ISBLANK(EV$9),EV$9=0)=FALSE,EV$9=$DK51),1,0)*'4. Formulations'!$J50</f>
        <v>0</v>
      </c>
      <c r="EW51" s="38">
        <f>IF(AND(OR(ISBLANK(EW$9),EW$9=0)=FALSE,EW$9=$DK51),1,0)*'4. Formulations'!$J50</f>
        <v>0</v>
      </c>
      <c r="EY51" s="38">
        <f>IF(AND(OR(ISBLANK(EY$9),EY$9=0)=FALSE,SUM($EK51:$EW51)&gt;0,EY$9='2. Protocols'!$G50),1,0)*'4. Formulations'!$J50</f>
        <v>0</v>
      </c>
      <c r="EZ51" s="38">
        <f>IF(AND(OR(ISBLANK(EZ$9),EZ$9=0)=FALSE,SUM($EK51:$EW51)&gt;0,EZ$9='2. Protocols'!$G50),1,0)*'4. Formulations'!$J50</f>
        <v>0</v>
      </c>
      <c r="FA51" s="38">
        <f>IF(AND(OR(ISBLANK(FA$9),FA$9=0)=FALSE,SUM($EK51:$EW51)&gt;0,FA$9='2. Protocols'!$G50),1,0)*'4. Formulations'!$J50</f>
        <v>0</v>
      </c>
      <c r="FB51" s="38">
        <f>IF(AND(OR(ISBLANK(FB$9),FB$9=0)=FALSE,SUM($EK51:$EW51)&gt;0,FB$9='2. Protocols'!$G50),1,0)*'4. Formulations'!$J50</f>
        <v>0</v>
      </c>
      <c r="FC51" s="38">
        <f>IF(AND(OR(ISBLANK(FC$9),FC$9=0)=FALSE,SUM($EK51:$EW51)&gt;0,FC$9='2. Protocols'!$G50),1,0)*'4. Formulations'!$J50</f>
        <v>0</v>
      </c>
      <c r="FD51" s="38">
        <f>IF(AND(OR(ISBLANK(FD$9),FD$9=0)=FALSE,SUM($EK51:$EW51)&gt;0,FD$9='2. Protocols'!$G50),1,0)*'4. Formulations'!$J50</f>
        <v>0</v>
      </c>
      <c r="FE51" s="38">
        <f>IF(AND(OR(ISBLANK(FE$9),FE$9=0)=FALSE,SUM($EK51:$EW51)&gt;0,FE$9='2. Protocols'!$G50),1,0)*'4. Formulations'!$J50</f>
        <v>0</v>
      </c>
      <c r="FF51" s="38">
        <f>IF(AND(OR(ISBLANK(FF$9),FF$9=0)=FALSE,SUM($EK51:$EW51)&gt;0,FF$9='2. Protocols'!$G50),1,0)*'4. Formulations'!$J50</f>
        <v>0</v>
      </c>
      <c r="FG51" s="38">
        <f>IF(AND(OR(ISBLANK(FG$9),FG$9=0)=FALSE,SUM($EK51:$EW51)&gt;0,FG$9='2. Protocols'!$G50),1,0)*'4. Formulations'!$J50</f>
        <v>0</v>
      </c>
      <c r="FH51" s="38">
        <f>IF(AND(OR(ISBLANK(FH$9),FH$9=0)=FALSE,SUM($EK51:$EW51)&gt;0,FH$9='2. Protocols'!$G50),1,0)*'4. Formulations'!$J50</f>
        <v>0</v>
      </c>
      <c r="FI51" s="38">
        <f>IF(AND(OR(ISBLANK(FI$9),FI$9=0)=FALSE,SUM($EK51:$EW51)&gt;0,FI$9='2. Protocols'!$G50),1,0)*'4. Formulations'!$J50</f>
        <v>0</v>
      </c>
      <c r="FJ51" s="38">
        <f>IF(AND(OR(ISBLANK(FJ$9),FJ$9=0)=FALSE,SUM($EK51:$EW51)&gt;0,FJ$9='2. Protocols'!$G50),1,0)*'4. Formulations'!$J50</f>
        <v>0</v>
      </c>
      <c r="FK51" s="38">
        <f>IF(AND(OR(ISBLANK(FK$9),FK$9=0)=FALSE,SUM($EK51:$EW51)&gt;0,FK$9='2. Protocols'!$G50),1,0)*'4. Formulations'!$J50</f>
        <v>0</v>
      </c>
      <c r="FL51" s="38">
        <f>IF(AND(OR(ISBLANK(FL$9),FL$9=0)=FALSE,SUM($EK51:$EW51)&gt;0,FL$9='2. Protocols'!$G50),1,0)*'4. Formulations'!$J50</f>
        <v>0</v>
      </c>
      <c r="FM51" s="38">
        <f>IF(AND(OR(ISBLANK(FM$9),FM$9=0)=FALSE,SUM($EK51:$EW51)&gt;0,FM$9='2. Protocols'!$G50),1,0)*'4. Formulations'!$J50</f>
        <v>0</v>
      </c>
      <c r="FN51" s="38">
        <f>IF(AND(OR(ISBLANK(FN$9),FN$9=0)=FALSE,SUM($EK51:$EW51)&gt;0,FN$9='2. Protocols'!$G50),1,0)*'4. Formulations'!$J50</f>
        <v>0</v>
      </c>
      <c r="FO51" s="38">
        <f>IF(AND(OR(ISBLANK(FO$9),FO$9=0)=FALSE,SUM($EK51:$EW51)&gt;0,FO$9='2. Protocols'!$G50),1,0)*'4. Formulations'!$J50</f>
        <v>0</v>
      </c>
      <c r="FP51" s="38">
        <f>IF(AND(OR(ISBLANK(FP$9),FP$9=0)=FALSE,SUM($EK51:$EW51)&gt;0,FP$9='2. Protocols'!$G50),1,0)*'4. Formulations'!$J50</f>
        <v>0</v>
      </c>
      <c r="FQ51" s="38">
        <f>IF(AND(OR(ISBLANK(FQ$9),FQ$9=0)=FALSE,SUM($EK51:$EW51)&gt;0,FQ$9='2. Protocols'!$G50),1,0)*'4. Formulations'!$J50</f>
        <v>0</v>
      </c>
      <c r="FR51" s="38">
        <f>IF(AND(OR(ISBLANK(FR$9),FR$9=0)=FALSE,SUM($EK51:$EW51)&gt;0,FR$9='2. Protocols'!$G50),1,0)*'4. Formulations'!$J50</f>
        <v>0</v>
      </c>
      <c r="FS51" s="38">
        <f>IF(AND(OR(ISBLANK(FS$9),FS$9=0)=FALSE,SUM($EK51:$EW51)&gt;0,FS$9='2. Protocols'!$G50),1,0)*'4. Formulations'!$J50</f>
        <v>0</v>
      </c>
      <c r="FT51" s="38">
        <f>IF(AND(OR(ISBLANK(FT$9),FT$9=0)=FALSE,SUM($EK51:$EW51)&gt;0,FT$9='2. Protocols'!$G50),1,0)*'4. Formulations'!$J50</f>
        <v>0</v>
      </c>
      <c r="FV51" s="38">
        <f>IF(AND(OR(ISBLANK(EY$9),EY$9=0)=FALSE,FV$9=$DL51),1,0)*'4. Formulations'!$K50</f>
        <v>0</v>
      </c>
      <c r="FW51" s="38">
        <f>IF(AND(OR(ISBLANK(EZ$9),EZ$9=0)=FALSE,FW$9=$DL51),1,0)*'4. Formulations'!$K50</f>
        <v>0</v>
      </c>
      <c r="FX51" s="38">
        <f>IF(AND(OR(ISBLANK(FA$9),FA$9=0)=FALSE,FX$9=$DL51),1,0)*'4. Formulations'!$K50</f>
        <v>0</v>
      </c>
      <c r="FY51" s="38">
        <f>IF(AND(OR(ISBLANK(FB$9),FB$9=0)=FALSE,FY$9=$DL51),1,0)*'4. Formulations'!$K50</f>
        <v>0</v>
      </c>
      <c r="FZ51" s="38">
        <f>IF(AND(OR(ISBLANK(FC$9),FC$9=0)=FALSE,FZ$9=$DL51),1,0)*'4. Formulations'!$K50</f>
        <v>0</v>
      </c>
      <c r="GA51" s="38">
        <f>IF(AND(OR(ISBLANK(FD$9),FD$9=0)=FALSE,GA$9=$DL51),1,0)*'4. Formulations'!$K50</f>
        <v>0</v>
      </c>
      <c r="GB51" s="38">
        <f>IF(AND(OR(ISBLANK(FE$9),FE$9=0)=FALSE,GB$9=$DL51),1,0)*'4. Formulations'!$K50</f>
        <v>0</v>
      </c>
      <c r="GC51" s="38">
        <f>IF(AND(OR(ISBLANK(FF$9),FF$9=0)=FALSE,GC$9=$DL51),1,0)*'4. Formulations'!$K50</f>
        <v>0</v>
      </c>
      <c r="GD51" s="38">
        <f>IF(AND(OR(ISBLANK(FG$9),FG$9=0)=FALSE,GD$9=$DL51),1,0)*'4. Formulations'!$K50</f>
        <v>0</v>
      </c>
      <c r="GE51" s="38">
        <f>IF(AND(OR(ISBLANK(FH$9),FH$9=0)=FALSE,GE$9=$DL51),1,0)*'4. Formulations'!$K50</f>
        <v>0</v>
      </c>
      <c r="GF51" s="38">
        <f>IF(AND(OR(ISBLANK(FI$9),FI$9=0)=FALSE,GF$9=$DL51),1,0)*'4. Formulations'!$K50</f>
        <v>0</v>
      </c>
      <c r="GG51" s="38">
        <f>IF(AND(OR(ISBLANK(FJ$9),FJ$9=0)=FALSE,GG$9=$DL51),1,0)*'4. Formulations'!$K50</f>
        <v>0</v>
      </c>
      <c r="GH51" s="38">
        <f>IF(AND(OR(ISBLANK(FK$9),FK$9=0)=FALSE,GH$9=$DL51),1,0)*'4. Formulations'!$K50</f>
        <v>0</v>
      </c>
      <c r="GI51" s="38">
        <f>IF(AND(OR(ISBLANK(FL$9),FL$9=0)=FALSE,GI$9=$DL51),1,0)*'4. Formulations'!$K50</f>
        <v>0</v>
      </c>
      <c r="GJ51" s="38">
        <f>IF(AND(OR(ISBLANK(FM$9),FM$9=0)=FALSE,GJ$9=$DL51),1,0)*'4. Formulations'!$K50</f>
        <v>0</v>
      </c>
      <c r="GL51" s="38">
        <f>IF(AND(OR(ISBLANK(GL$9),GL$9=0)=FALSE,OR(GL$9='2. Protocols'!$C50,GL$9='2. Protocols'!$E50,GL$9='2. Protocols'!$G50)),1,0)*'4. Formulations'!$L50</f>
        <v>0</v>
      </c>
      <c r="GM51" s="38">
        <f>IF(AND(OR(ISBLANK(GM$9),GM$9=0)=FALSE,OR(GM$9='2. Protocols'!$C50,GM$9='2. Protocols'!$E50,GM$9='2. Protocols'!$G50)),1,0)*'4. Formulations'!$L50</f>
        <v>0</v>
      </c>
      <c r="GN51" s="38">
        <f>IF(AND(OR(ISBLANK(GN$9),GN$9=0)=FALSE,OR(GN$9='2. Protocols'!$C50,GN$9='2. Protocols'!$E50,GN$9='2. Protocols'!$G50)),1,0)*'4. Formulations'!$L50</f>
        <v>0</v>
      </c>
      <c r="GO51" s="38">
        <f>IF(AND(OR(ISBLANK(GO$9),GO$9=0)=FALSE,OR(GO$9='2. Protocols'!$C50,GO$9='2. Protocols'!$E50,GO$9='2. Protocols'!$G50)),1,0)*'4. Formulations'!$L50</f>
        <v>0</v>
      </c>
      <c r="GP51" s="38">
        <f>IF(AND(OR(ISBLANK(GP$9),GP$9=0)=FALSE,OR(GP$9='2. Protocols'!$C50,GP$9='2. Protocols'!$E50,GP$9='2. Protocols'!$G50)),1,0)*'4. Formulations'!$L50</f>
        <v>0</v>
      </c>
      <c r="GQ51" s="38">
        <f>IF(AND(OR(ISBLANK(GQ$9),GQ$9=0)=FALSE,OR(GQ$9='2. Protocols'!$C50,GQ$9='2. Protocols'!$E50,GQ$9='2. Protocols'!$G50)),1,0)*'4. Formulations'!$L50</f>
        <v>0</v>
      </c>
      <c r="GR51" s="38">
        <f>IF(AND(OR(ISBLANK(GR$9),GR$9=0)=FALSE,OR(GR$9='2. Protocols'!$C50,GR$9='2. Protocols'!$E50,GR$9='2. Protocols'!$G50)),1,0)*'4. Formulations'!$L50</f>
        <v>0</v>
      </c>
      <c r="GS51" s="38">
        <f>IF(AND(OR(ISBLANK(GS$9),GS$9=0)=FALSE,OR(GS$9='2. Protocols'!$C50,GS$9='2. Protocols'!$E50,GS$9='2. Protocols'!$G50)),1,0)*'4. Formulations'!$L50</f>
        <v>0</v>
      </c>
      <c r="GT51" s="38">
        <f>IF(AND(OR(ISBLANK(GT$9),GT$9=0)=FALSE,OR(GT$9='2. Protocols'!$C50,GT$9='2. Protocols'!$E50,GT$9='2. Protocols'!$G50)),1,0)*'4. Formulations'!$L50</f>
        <v>0</v>
      </c>
      <c r="GU51" s="38">
        <f>IF(AND(OR(ISBLANK(GU$9),GU$9=0)=FALSE,OR(GU$9='2. Protocols'!$C50,GU$9='2. Protocols'!$E50,GU$9='2. Protocols'!$G50)),1,0)*'4. Formulations'!$L50</f>
        <v>0</v>
      </c>
      <c r="GV51" s="38">
        <f>IF(AND(OR(ISBLANK(GV$9),GV$9=0)=FALSE,OR(GV$9='2. Protocols'!$C50,GV$9='2. Protocols'!$E50,GV$9='2. Protocols'!$G50)),1,0)*'4. Formulations'!$L50</f>
        <v>0</v>
      </c>
      <c r="GW51" s="38">
        <f>IF(AND(OR(ISBLANK(GW$9),GW$9=0)=FALSE,OR(GW$9='2. Protocols'!$C50,GW$9='2. Protocols'!$E50,GW$9='2. Protocols'!$G50)),1,0)*'4. Formulations'!$L50</f>
        <v>0</v>
      </c>
      <c r="GX51" s="38">
        <f>IF(AND(OR(ISBLANK(GX$9),GX$9=0)=FALSE,OR(GX$9='2. Protocols'!$C50,GX$9='2. Protocols'!$E50,GX$9='2. Protocols'!$G50)),1,0)*'4. Formulations'!$L50</f>
        <v>0</v>
      </c>
      <c r="GY51" s="38">
        <f>IF(AND(OR(ISBLANK(GY$9),GY$9=0)=FALSE,OR(GY$9='2. Protocols'!$C50,GY$9='2. Protocols'!$E50,GY$9='2. Protocols'!$G50)),1,0)*'4. Formulations'!$L50</f>
        <v>0</v>
      </c>
      <c r="GZ51" s="38">
        <f>IF(AND(OR(ISBLANK(GZ$9),GZ$9=0)=FALSE,OR(GZ$9='2. Protocols'!$C50,GZ$9='2. Protocols'!$E50,GZ$9='2. Protocols'!$G50)),1,0)*'4. Formulations'!$L50</f>
        <v>0</v>
      </c>
      <c r="HA51" s="38">
        <f>IF(AND(OR(ISBLANK(HA$9),HA$9=0)=FALSE,OR(HA$9='2. Protocols'!$C50,HA$9='2. Protocols'!$E50,HA$9='2. Protocols'!$G50)),1,0)*'4. Formulations'!$L50</f>
        <v>0</v>
      </c>
      <c r="HB51" s="38">
        <f>IF(AND(OR(ISBLANK(HB$9),HB$9=0)=FALSE,OR(HB$9='2. Protocols'!$C50,HB$9='2. Protocols'!$E50,HB$9='2. Protocols'!$G50)),1,0)*'4. Formulations'!$L50</f>
        <v>0</v>
      </c>
      <c r="HC51" s="38">
        <f>IF(AND(OR(ISBLANK(HC$9),HC$9=0)=FALSE,OR(HC$9='2. Protocols'!$C50,HC$9='2. Protocols'!$E50,HC$9='2. Protocols'!$G50)),1,0)*'4. Formulations'!$L50</f>
        <v>0</v>
      </c>
      <c r="HD51" s="38">
        <f>IF(AND(OR(ISBLANK(HD$9),HD$9=0)=FALSE,OR(HD$9='2. Protocols'!$C50,HD$9='2. Protocols'!$E50,HD$9='2. Protocols'!$G50)),1,0)*'4. Formulations'!$L50</f>
        <v>0</v>
      </c>
      <c r="HE51" s="38">
        <f>IF(AND(OR(ISBLANK(HE$9),HE$9=0)=FALSE,OR(HE$9='2. Protocols'!$C50,HE$9='2. Protocols'!$E50,HE$9='2. Protocols'!$G50)),1,0)*'4. Formulations'!$L50</f>
        <v>0</v>
      </c>
      <c r="HF51" s="38">
        <f>IF(AND(OR(ISBLANK(HF$9),HF$9=0)=FALSE,OR(HF$9='2. Protocols'!$C50,HF$9='2. Protocols'!$E50,HF$9='2. Protocols'!$G50)),1,0)*'4. Formulations'!$L50</f>
        <v>0</v>
      </c>
      <c r="HG51" s="38">
        <f>IF(AND(OR(ISBLANK(HG$9),HG$9=0)=FALSE,OR(HG$9='2. Protocols'!$C50,HG$9='2. Protocols'!$E50,HG$9='2. Protocols'!$G50)),1,0)*'4. Formulations'!$L50</f>
        <v>0</v>
      </c>
      <c r="HI51" s="38">
        <f>IF(AND(OR(ISBLANK(HI$9),HI$9=0)=FALSE,HI$9=$DK51),1,0)*'4. Formulations'!$M50</f>
        <v>0</v>
      </c>
      <c r="HJ51" s="38">
        <f>IF(AND(OR(ISBLANK(HJ$9),HJ$9=0)=FALSE,HJ$9=$DK51),1,0)*'4. Formulations'!$M50</f>
        <v>0</v>
      </c>
      <c r="HK51" s="38">
        <f>IF(AND(OR(ISBLANK(HK$9),HK$9=0)=FALSE,HK$9=$DK51),1,0)*'4. Formulations'!$M50</f>
        <v>0</v>
      </c>
      <c r="HL51" s="38">
        <f>IF(AND(OR(ISBLANK(HL$9),HL$9=0)=FALSE,HL$9=$DK51),1,0)*'4. Formulations'!$M50</f>
        <v>0</v>
      </c>
      <c r="HM51" s="38">
        <f>IF(AND(OR(ISBLANK(HM$9),HM$9=0)=FALSE,HM$9=$DK51),1,0)*'4. Formulations'!$M50</f>
        <v>0</v>
      </c>
      <c r="HN51" s="38">
        <f>IF(AND(OR(ISBLANK(HN$9),HN$9=0)=FALSE,HN$9=$DK51),1,0)*'4. Formulations'!$M50</f>
        <v>0</v>
      </c>
      <c r="HO51" s="38">
        <f>IF(AND(OR(ISBLANK(HO$9),HO$9=0)=FALSE,HO$9=$DK51),1,0)*'4. Formulations'!$M50</f>
        <v>0</v>
      </c>
      <c r="HP51" s="38">
        <f>IF(AND(OR(ISBLANK(HP$9),HP$9=0)=FALSE,HP$9=$DK51),1,0)*'4. Formulations'!$M50</f>
        <v>0</v>
      </c>
      <c r="HQ51" s="38">
        <f>IF(AND(OR(ISBLANK(HQ$9),HQ$9=0)=FALSE,HQ$9=$DK51),1,0)*'4. Formulations'!$M50</f>
        <v>0</v>
      </c>
      <c r="HR51" s="38">
        <f>IF(AND(OR(ISBLANK(HR$9),HR$9=0)=FALSE,HR$9=$DK51),1,0)*'4. Formulations'!$M50</f>
        <v>0</v>
      </c>
      <c r="HS51" s="38">
        <f>IF(AND(OR(ISBLANK(HS$9),HS$9=0)=FALSE,HS$9=$DK51),1,0)*'4. Formulations'!$M50</f>
        <v>0</v>
      </c>
      <c r="HT51" s="38">
        <f>IF(AND(OR(ISBLANK(HT$9),HT$9=0)=FALSE,HT$9=$DK51),1,0)*'4. Formulations'!$M50</f>
        <v>0</v>
      </c>
      <c r="HU51" s="38">
        <f>IF(AND(OR(ISBLANK(HU$9),HU$9=0)=FALSE,HU$9=$DK51),1,0)*'4. Formulations'!$M50</f>
        <v>0</v>
      </c>
      <c r="HW51" s="38">
        <f>IF(AND(OR(ISBLANK(HW$9),HW$9=0)=FALSE,SUM($HI51:$HU51)&gt;0,HW$9='2. Protocols'!$G50),1,0)*'4. Formulations'!$M50</f>
        <v>0</v>
      </c>
      <c r="HX51" s="38">
        <f>IF(AND(OR(ISBLANK(HX$9),HX$9=0)=FALSE,SUM($HI51:$HU51)&gt;0,HX$9='2. Protocols'!$G50),1,0)*'4. Formulations'!$M50</f>
        <v>0</v>
      </c>
      <c r="HY51" s="38">
        <f>IF(AND(OR(ISBLANK(HY$9),HY$9=0)=FALSE,SUM($HI51:$HU51)&gt;0,HY$9='2. Protocols'!$G50),1,0)*'4. Formulations'!$M50</f>
        <v>0</v>
      </c>
      <c r="HZ51" s="38">
        <f>IF(AND(OR(ISBLANK(HZ$9),HZ$9=0)=FALSE,SUM($HI51:$HU51)&gt;0,HZ$9='2. Protocols'!$G50),1,0)*'4. Formulations'!$M50</f>
        <v>0</v>
      </c>
      <c r="IA51" s="38">
        <f>IF(AND(OR(ISBLANK(IA$9),IA$9=0)=FALSE,SUM($HI51:$HU51)&gt;0,IA$9='2. Protocols'!$G50),1,0)*'4. Formulations'!$M50</f>
        <v>0</v>
      </c>
      <c r="IB51" s="38">
        <f>IF(AND(OR(ISBLANK(IB$9),IB$9=0)=FALSE,SUM($HI51:$HU51)&gt;0,IB$9='2. Protocols'!$G50),1,0)*'4. Formulations'!$M50</f>
        <v>0</v>
      </c>
      <c r="IC51" s="38">
        <f>IF(AND(OR(ISBLANK(IC$9),IC$9=0)=FALSE,SUM($HI51:$HU51)&gt;0,IC$9='2. Protocols'!$G50),1,0)*'4. Formulations'!$M50</f>
        <v>0</v>
      </c>
      <c r="ID51" s="38">
        <f>IF(AND(OR(ISBLANK(ID$9),ID$9=0)=FALSE,SUM($HI51:$HU51)&gt;0,ID$9='2. Protocols'!$G50),1,0)*'4. Formulations'!$M50</f>
        <v>0</v>
      </c>
      <c r="IE51" s="38">
        <f>IF(AND(OR(ISBLANK(IE$9),IE$9=0)=FALSE,SUM($HI51:$HU51)&gt;0,IE$9='2. Protocols'!$G50),1,0)*'4. Formulations'!$M50</f>
        <v>0</v>
      </c>
      <c r="IF51" s="38">
        <f>IF(AND(OR(ISBLANK(IF$9),IF$9=0)=FALSE,SUM($HI51:$HU51)&gt;0,IF$9='2. Protocols'!$G50),1,0)*'4. Formulations'!$M50</f>
        <v>0</v>
      </c>
      <c r="IG51" s="38">
        <f>IF(AND(OR(ISBLANK(IG$9),IG$9=0)=FALSE,SUM($HI51:$HU51)&gt;0,IG$9='2. Protocols'!$G50),1,0)*'4. Formulations'!$M50</f>
        <v>0</v>
      </c>
      <c r="IH51" s="38">
        <f>IF(AND(OR(ISBLANK(IH$9),IH$9=0)=FALSE,SUM($HI51:$HU51)&gt;0,IH$9='2. Protocols'!$G50),1,0)*'4. Formulations'!$M50</f>
        <v>0</v>
      </c>
      <c r="II51" s="38">
        <f>IF(AND(OR(ISBLANK(II$9),II$9=0)=FALSE,SUM($HI51:$HU51)&gt;0,II$9='2. Protocols'!$G50),1,0)*'4. Formulations'!$M50</f>
        <v>0</v>
      </c>
      <c r="IJ51" s="38">
        <f>IF(AND(OR(ISBLANK(IJ$9),IJ$9=0)=FALSE,SUM($HI51:$HU51)&gt;0,IJ$9='2. Protocols'!$G50),1,0)*'4. Formulations'!$M50</f>
        <v>0</v>
      </c>
      <c r="IK51" s="38">
        <f>IF(AND(OR(ISBLANK(IK$9),IK$9=0)=FALSE,SUM($HI51:$HU51)&gt;0,IK$9='2. Protocols'!$G50),1,0)*'4. Formulations'!$M50</f>
        <v>0</v>
      </c>
      <c r="IL51" s="38">
        <f>IF(AND(OR(ISBLANK(IL$9),IL$9=0)=FALSE,SUM($HI51:$HU51)&gt;0,IL$9='2. Protocols'!$G50),1,0)*'4. Formulations'!$M50</f>
        <v>0</v>
      </c>
      <c r="IM51" s="38">
        <f>IF(AND(OR(ISBLANK(IM$9),IM$9=0)=FALSE,SUM($HI51:$HU51)&gt;0,IM$9='2. Protocols'!$G50),1,0)*'4. Formulations'!$M50</f>
        <v>0</v>
      </c>
      <c r="IN51" s="38">
        <f>IF(AND(OR(ISBLANK(IN$9),IN$9=0)=FALSE,SUM($HI51:$HU51)&gt;0,IN$9='2. Protocols'!$G50),1,0)*'4. Formulations'!$M50</f>
        <v>0</v>
      </c>
      <c r="IO51" s="38">
        <f>IF(AND(OR(ISBLANK(IO$9),IO$9=0)=FALSE,SUM($HI51:$HU51)&gt;0,IO$9='2. Protocols'!$G50),1,0)*'4. Formulations'!$M50</f>
        <v>0</v>
      </c>
      <c r="IP51" s="38">
        <f>IF(AND(OR(ISBLANK(IP$9),IP$9=0)=FALSE,SUM($HI51:$HU51)&gt;0,IP$9='2. Protocols'!$G50),1,0)*'4. Formulations'!$M50</f>
        <v>0</v>
      </c>
      <c r="IQ51" s="38">
        <f>IF(AND(OR(ISBLANK(IQ$9),IQ$9=0)=FALSE,SUM($HI51:$HU51)&gt;0,IQ$9='2. Protocols'!$G50),1,0)*'4. Formulations'!$M50</f>
        <v>0</v>
      </c>
      <c r="IR51" s="38">
        <f>IF(AND(OR(ISBLANK(IR$9),IR$9=0)=FALSE,SUM($HI51:$HU51)&gt;0,IR$9='2. Protocols'!$G50),1,0)*'4. Formulations'!$M50</f>
        <v>0</v>
      </c>
      <c r="IT51" s="38">
        <f>IF(AND(OR(ISBLANK(IT$9),IT$9=0)=FALSE,IT$9=$DL51),1,0)*'4. Formulations'!$N50</f>
        <v>0</v>
      </c>
      <c r="IU51" s="38">
        <f>IF(AND(OR(ISBLANK(IU$9),IU$9=0)=FALSE,IU$9=$DL51),1,0)*'4. Formulations'!$N50</f>
        <v>0</v>
      </c>
      <c r="IV51" s="38">
        <f>IF(AND(OR(ISBLANK(IV$9),IV$9=0)=FALSE,IV$9=$DL51),1,0)*'4. Formulations'!$N50</f>
        <v>0</v>
      </c>
      <c r="IW51" s="38">
        <f>IF(AND(OR(ISBLANK(IW$9),IW$9=0)=FALSE,IW$9=$DL51),1,0)*'4. Formulations'!$N50</f>
        <v>0</v>
      </c>
      <c r="IX51" s="38">
        <f>IF(AND(OR(ISBLANK(IX$9),IX$9=0)=FALSE,IX$9=$DL51),1,0)*'4. Formulations'!$N50</f>
        <v>0</v>
      </c>
      <c r="IY51" s="38">
        <f>IF(AND(OR(ISBLANK(IY$9),IY$9=0)=FALSE,IY$9=$DL51),1,0)*'4. Formulations'!$N50</f>
        <v>0</v>
      </c>
      <c r="IZ51" s="38">
        <f>IF(AND(OR(ISBLANK(IZ$9),IZ$9=0)=FALSE,IZ$9=$DL51),1,0)*'4. Formulations'!$N50</f>
        <v>0</v>
      </c>
      <c r="JA51" s="38">
        <f>IF(AND(OR(ISBLANK(JA$9),JA$9=0)=FALSE,JA$9=$DL51),1,0)*'4. Formulations'!$N50</f>
        <v>0</v>
      </c>
      <c r="JB51" s="38">
        <f>IF(AND(OR(ISBLANK(JB$9),JB$9=0)=FALSE,JB$9=$DL51),1,0)*'4. Formulations'!$N50</f>
        <v>0</v>
      </c>
      <c r="JC51" s="38">
        <f>IF(AND(OR(ISBLANK(JC$9),JC$9=0)=FALSE,JC$9=$DL51),1,0)*'4. Formulations'!$N50</f>
        <v>0</v>
      </c>
      <c r="JD51" s="38">
        <f>IF(AND(OR(ISBLANK(JD$9),JD$9=0)=FALSE,JD$9=$DL51),1,0)*'4. Formulations'!$N50</f>
        <v>0</v>
      </c>
      <c r="JE51" s="38">
        <f>IF(AND(OR(ISBLANK(JE$9),JE$9=0)=FALSE,JE$9=$DL51),1,0)*'4. Formulations'!$N50</f>
        <v>0</v>
      </c>
      <c r="JF51" s="38">
        <f>IF(AND(OR(ISBLANK(JF$9),JF$9=0)=FALSE,JF$9=$DL51),1,0)*'4. Formulations'!$N50</f>
        <v>0</v>
      </c>
      <c r="JG51" s="38">
        <f>IF(AND(OR(ISBLANK(JG$9),JG$9=0)=FALSE,JG$9=$DL51),1,0)*'4. Formulations'!$N50</f>
        <v>0</v>
      </c>
      <c r="JH51" s="38">
        <f>IF(AND(OR(ISBLANK(JH$9),JH$9=0)=FALSE,JH$9=$DL51),1,0)*'4. Formulations'!$N50</f>
        <v>0</v>
      </c>
      <c r="JJ51" s="38">
        <f>IF(AND(OR(ISBLANK(JJ$9),JJ$9=0)=FALSE,OR(JJ$9='2. Protocols'!$C50,JJ$9='2. Protocols'!$E50,JJ$9='2. Protocols'!$G50)),1,0)*'4. Formulations'!$O50</f>
        <v>0</v>
      </c>
      <c r="JK51" s="38">
        <f>IF(AND(OR(ISBLANK(JK$9),JK$9=0)=FALSE,OR(JK$9='2. Protocols'!$C50,JK$9='2. Protocols'!$E50,JK$9='2. Protocols'!$G50)),1,0)*'4. Formulations'!$O50</f>
        <v>0</v>
      </c>
      <c r="JL51" s="38">
        <f>IF(AND(OR(ISBLANK(JL$9),JL$9=0)=FALSE,OR(JL$9='2. Protocols'!$C50,JL$9='2. Protocols'!$E50,JL$9='2. Protocols'!$G50)),1,0)*'4. Formulations'!$O50</f>
        <v>0</v>
      </c>
      <c r="JM51" s="38">
        <f>IF(AND(OR(ISBLANK(JM$9),JM$9=0)=FALSE,OR(JM$9='2. Protocols'!$C50,JM$9='2. Protocols'!$E50,JM$9='2. Protocols'!$G50)),1,0)*'4. Formulations'!$O50</f>
        <v>0</v>
      </c>
      <c r="JN51" s="38">
        <f>IF(AND(OR(ISBLANK(JN$9),JN$9=0)=FALSE,OR(JN$9='2. Protocols'!$C50,JN$9='2. Protocols'!$E50,JN$9='2. Protocols'!$G50)),1,0)*'4. Formulations'!$O50</f>
        <v>0</v>
      </c>
      <c r="JO51" s="38">
        <f>IF(AND(OR(ISBLANK(JO$9),JO$9=0)=FALSE,OR(JO$9='2. Protocols'!$C50,JO$9='2. Protocols'!$E50,JO$9='2. Protocols'!$G50)),1,0)*'4. Formulations'!$O50</f>
        <v>0</v>
      </c>
      <c r="JP51" s="38">
        <f>IF(AND(OR(ISBLANK(JP$9),JP$9=0)=FALSE,OR(JP$9='2. Protocols'!$C50,JP$9='2. Protocols'!$E50,JP$9='2. Protocols'!$G50)),1,0)*'4. Formulations'!$O50</f>
        <v>0</v>
      </c>
      <c r="JQ51" s="38">
        <f>IF(AND(OR(ISBLANK(JQ$9),JQ$9=0)=FALSE,OR(JQ$9='2. Protocols'!$C50,JQ$9='2. Protocols'!$E50,JQ$9='2. Protocols'!$G50)),1,0)*'4. Formulations'!$O50</f>
        <v>0</v>
      </c>
      <c r="JR51" s="38">
        <f>IF(AND(OR(ISBLANK(JR$9),JR$9=0)=FALSE,OR(JR$9='2. Protocols'!$C50,JR$9='2. Protocols'!$E50,JR$9='2. Protocols'!$G50)),1,0)*'4. Formulations'!$O50</f>
        <v>0</v>
      </c>
      <c r="JS51" s="38">
        <f>IF(AND(OR(ISBLANK(JS$9),JS$9=0)=FALSE,OR(JS$9='2. Protocols'!$C50,JS$9='2. Protocols'!$E50,JS$9='2. Protocols'!$G50)),1,0)*'4. Formulations'!$O50</f>
        <v>0</v>
      </c>
      <c r="JT51" s="38">
        <f>IF(AND(OR(ISBLANK(JT$9),JT$9=0)=FALSE,OR(JT$9='2. Protocols'!$C50,JT$9='2. Protocols'!$E50,JT$9='2. Protocols'!$G50)),1,0)*'4. Formulations'!$O50</f>
        <v>0</v>
      </c>
      <c r="JU51" s="38">
        <f>IF(AND(OR(ISBLANK(JU$9),JU$9=0)=FALSE,OR(JU$9='2. Protocols'!$C50,JU$9='2. Protocols'!$E50,JU$9='2. Protocols'!$G50)),1,0)*'4. Formulations'!$O50</f>
        <v>0</v>
      </c>
      <c r="JV51" s="38">
        <f>IF(AND(OR(ISBLANK(JV$9),JV$9=0)=FALSE,OR(JV$9='2. Protocols'!$C50,JV$9='2. Protocols'!$E50,JV$9='2. Protocols'!$G50)),1,0)*'4. Formulations'!$O50</f>
        <v>0</v>
      </c>
      <c r="JW51" s="38">
        <f>IF(AND(OR(ISBLANK(JW$9),JW$9=0)=FALSE,OR(JW$9='2. Protocols'!$C50,JW$9='2. Protocols'!$E50,JW$9='2. Protocols'!$G50)),1,0)*'4. Formulations'!$O50</f>
        <v>0</v>
      </c>
      <c r="JX51" s="38">
        <f>IF(AND(OR(ISBLANK(JX$9),JX$9=0)=FALSE,OR(JX$9='2. Protocols'!$C50,JX$9='2. Protocols'!$E50,JX$9='2. Protocols'!$G50)),1,0)*'4. Formulations'!$O50</f>
        <v>0</v>
      </c>
      <c r="JY51" s="38">
        <f>IF(AND(OR(ISBLANK(JY$9),JY$9=0)=FALSE,OR(JY$9='2. Protocols'!$C50,JY$9='2. Protocols'!$E50,JY$9='2. Protocols'!$G50)),1,0)*'4. Formulations'!$O50</f>
        <v>0</v>
      </c>
      <c r="JZ51" s="38">
        <f>IF(AND(OR(ISBLANK(JZ$9),JZ$9=0)=FALSE,OR(JZ$9='2. Protocols'!$C50,JZ$9='2. Protocols'!$E50,JZ$9='2. Protocols'!$G50)),1,0)*'4. Formulations'!$O50</f>
        <v>0</v>
      </c>
      <c r="KA51" s="38">
        <f>IF(AND(OR(ISBLANK(KA$9),KA$9=0)=FALSE,OR(KA$9='2. Protocols'!$C50,KA$9='2. Protocols'!$E50,KA$9='2. Protocols'!$G50)),1,0)*'4. Formulations'!$O50</f>
        <v>0</v>
      </c>
      <c r="KB51" s="38">
        <f>IF(AND(OR(ISBLANK(KB$9),KB$9=0)=FALSE,OR(KB$9='2. Protocols'!$C50,KB$9='2. Protocols'!$E50,KB$9='2. Protocols'!$G50)),1,0)*'4. Formulations'!$O50</f>
        <v>0</v>
      </c>
      <c r="KC51" s="38">
        <f>IF(AND(OR(ISBLANK(KC$9),KC$9=0)=FALSE,OR(KC$9='2. Protocols'!$C50,KC$9='2. Protocols'!$E50,KC$9='2. Protocols'!$G50)),1,0)*'4. Formulations'!$O50</f>
        <v>0</v>
      </c>
      <c r="KD51" s="38">
        <f>IF(AND(OR(ISBLANK(KD$9),KD$9=0)=FALSE,OR(KD$9='2. Protocols'!$C50,KD$9='2. Protocols'!$E50,KD$9='2. Protocols'!$G50)),1,0)*'4. Formulations'!$O50</f>
        <v>0</v>
      </c>
      <c r="KE51" s="38">
        <f>IF(AND(OR(ISBLANK(KE$9),KE$9=0)=FALSE,OR(KE$9='2. Protocols'!$C50,KE$9='2. Protocols'!$E50,KE$9='2. Protocols'!$G50)),1,0)*'4. Formulations'!$O50</f>
        <v>0</v>
      </c>
      <c r="KG51" s="38">
        <f>IF(AND(OR(ISBLANK(KG$9),KG$9=0)=FALSE,KG$9=$DK51),1,0)*'4. Formulations'!$P50</f>
        <v>0</v>
      </c>
      <c r="KH51" s="38">
        <f>IF(AND(OR(ISBLANK(KH$9),KH$9=0)=FALSE,KH$9=$DK51),1,0)*'4. Formulations'!$P50</f>
        <v>0</v>
      </c>
      <c r="KI51" s="38">
        <f>IF(AND(OR(ISBLANK(KI$9),KI$9=0)=FALSE,KI$9=$DK51),1,0)*'4. Formulations'!$P50</f>
        <v>0</v>
      </c>
      <c r="KJ51" s="38">
        <f>IF(AND(OR(ISBLANK(KJ$9),KJ$9=0)=FALSE,KJ$9=$DK51),1,0)*'4. Formulations'!$P50</f>
        <v>0</v>
      </c>
      <c r="KK51" s="38">
        <f>IF(AND(OR(ISBLANK(KK$9),KK$9=0)=FALSE,KK$9=$DK51),1,0)*'4. Formulations'!$P50</f>
        <v>0</v>
      </c>
      <c r="KL51" s="38">
        <f>IF(AND(OR(ISBLANK(KL$9),KL$9=0)=FALSE,KL$9=$DK51),1,0)*'4. Formulations'!$P50</f>
        <v>0</v>
      </c>
      <c r="KM51" s="38">
        <f>IF(AND(OR(ISBLANK(KM$9),KM$9=0)=FALSE,KM$9=$DK51),1,0)*'4. Formulations'!$P50</f>
        <v>0</v>
      </c>
      <c r="KN51" s="38">
        <f>IF(AND(OR(ISBLANK(KN$9),KN$9=0)=FALSE,KN$9=$DK51),1,0)*'4. Formulations'!$P50</f>
        <v>0</v>
      </c>
      <c r="KO51" s="38">
        <f>IF(AND(OR(ISBLANK(KO$9),KO$9=0)=FALSE,KO$9=$DK51),1,0)*'4. Formulations'!$P50</f>
        <v>0</v>
      </c>
      <c r="KP51" s="38">
        <f>IF(AND(OR(ISBLANK(KP$9),KP$9=0)=FALSE,KP$9=$DK51),1,0)*'4. Formulations'!$P50</f>
        <v>0</v>
      </c>
      <c r="KQ51" s="38">
        <f>IF(AND(OR(ISBLANK(KQ$9),KQ$9=0)=FALSE,KQ$9=$DK51),1,0)*'4. Formulations'!$P50</f>
        <v>0</v>
      </c>
      <c r="KR51" s="38">
        <f>IF(AND(OR(ISBLANK(KR$9),KR$9=0)=FALSE,KR$9=$DK51),1,0)*'4. Formulations'!$P50</f>
        <v>0</v>
      </c>
      <c r="KS51" s="38">
        <f>IF(AND(OR(ISBLANK(KS$9),KS$9=0)=FALSE,KS$9=$DK51),1,0)*'4. Formulations'!$P50</f>
        <v>0</v>
      </c>
      <c r="KU51" s="38">
        <f>IF(AND(OR(ISBLANK(KU$9),KU$9=0)=FALSE,SUM($KG51:$KS51)&gt;0,KU$9='2. Protocols'!$G50),1,0)*'4. Formulations'!$P50</f>
        <v>0</v>
      </c>
      <c r="KV51" s="38">
        <f>IF(AND(OR(ISBLANK(KV$9),KV$9=0)=FALSE,SUM($KG51:$KS51)&gt;0,KV$9='2. Protocols'!$G50),1,0)*'4. Formulations'!$P50</f>
        <v>0</v>
      </c>
      <c r="KW51" s="38">
        <f>IF(AND(OR(ISBLANK(KW$9),KW$9=0)=FALSE,SUM($KG51:$KS51)&gt;0,KW$9='2. Protocols'!$G50),1,0)*'4. Formulations'!$P50</f>
        <v>0</v>
      </c>
      <c r="KX51" s="38">
        <f>IF(AND(OR(ISBLANK(KX$9),KX$9=0)=FALSE,SUM($KG51:$KS51)&gt;0,KX$9='2. Protocols'!$G50),1,0)*'4. Formulations'!$P50</f>
        <v>0</v>
      </c>
      <c r="KY51" s="38">
        <f>IF(AND(OR(ISBLANK(KY$9),KY$9=0)=FALSE,SUM($KG51:$KS51)&gt;0,KY$9='2. Protocols'!$G50),1,0)*'4. Formulations'!$P50</f>
        <v>0</v>
      </c>
      <c r="KZ51" s="38">
        <f>IF(AND(OR(ISBLANK(KZ$9),KZ$9=0)=FALSE,SUM($KG51:$KS51)&gt;0,KZ$9='2. Protocols'!$G50),1,0)*'4. Formulations'!$P50</f>
        <v>0</v>
      </c>
      <c r="LA51" s="38">
        <f>IF(AND(OR(ISBLANK(LA$9),LA$9=0)=FALSE,SUM($KG51:$KS51)&gt;0,LA$9='2. Protocols'!$G50),1,0)*'4. Formulations'!$P50</f>
        <v>0</v>
      </c>
      <c r="LB51" s="38">
        <f>IF(AND(OR(ISBLANK(LB$9),LB$9=0)=FALSE,SUM($KG51:$KS51)&gt;0,LB$9='2. Protocols'!$G50),1,0)*'4. Formulations'!$P50</f>
        <v>0</v>
      </c>
      <c r="LC51" s="38">
        <f>IF(AND(OR(ISBLANK(LC$9),LC$9=0)=FALSE,SUM($KG51:$KS51)&gt;0,LC$9='2. Protocols'!$G50),1,0)*'4. Formulations'!$P50</f>
        <v>0</v>
      </c>
      <c r="LD51" s="38">
        <f>IF(AND(OR(ISBLANK(LD$9),LD$9=0)=FALSE,SUM($KG51:$KS51)&gt;0,LD$9='2. Protocols'!$G50),1,0)*'4. Formulations'!$P50</f>
        <v>0</v>
      </c>
      <c r="LE51" s="38">
        <f>IF(AND(OR(ISBLANK(LE$9),LE$9=0)=FALSE,SUM($KG51:$KS51)&gt;0,LE$9='2. Protocols'!$G50),1,0)*'4. Formulations'!$P50</f>
        <v>0</v>
      </c>
      <c r="LF51" s="38">
        <f>IF(AND(OR(ISBLANK(LF$9),LF$9=0)=FALSE,SUM($KG51:$KS51)&gt;0,LF$9='2. Protocols'!$G50),1,0)*'4. Formulations'!$P50</f>
        <v>0</v>
      </c>
      <c r="LG51" s="38">
        <f>IF(AND(OR(ISBLANK(LG$9),LG$9=0)=FALSE,SUM($KG51:$KS51)&gt;0,LG$9='2. Protocols'!$G50),1,0)*'4. Formulations'!$P50</f>
        <v>0</v>
      </c>
      <c r="LH51" s="38">
        <f>IF(AND(OR(ISBLANK(LH$9),LH$9=0)=FALSE,SUM($KG51:$KS51)&gt;0,LH$9='2. Protocols'!$G50),1,0)*'4. Formulations'!$P50</f>
        <v>0</v>
      </c>
      <c r="LI51" s="38">
        <f>IF(AND(OR(ISBLANK(LI$9),LI$9=0)=FALSE,SUM($KG51:$KS51)&gt;0,LI$9='2. Protocols'!$G50),1,0)*'4. Formulations'!$P50</f>
        <v>0</v>
      </c>
      <c r="LJ51" s="38">
        <f>IF(AND(OR(ISBLANK(LJ$9),LJ$9=0)=FALSE,SUM($KG51:$KS51)&gt;0,LJ$9='2. Protocols'!$G50),1,0)*'4. Formulations'!$P50</f>
        <v>0</v>
      </c>
      <c r="LK51" s="38">
        <f>IF(AND(OR(ISBLANK(LK$9),LK$9=0)=FALSE,SUM($KG51:$KS51)&gt;0,LK$9='2. Protocols'!$G50),1,0)*'4. Formulations'!$P50</f>
        <v>0</v>
      </c>
      <c r="LL51" s="38">
        <f>IF(AND(OR(ISBLANK(LL$9),LL$9=0)=FALSE,SUM($KG51:$KS51)&gt;0,LL$9='2. Protocols'!$G50),1,0)*'4. Formulations'!$P50</f>
        <v>0</v>
      </c>
      <c r="LM51" s="38">
        <f>IF(AND(OR(ISBLANK(LM$9),LM$9=0)=FALSE,SUM($KG51:$KS51)&gt;0,LM$9='2. Protocols'!$G50),1,0)*'4. Formulations'!$P50</f>
        <v>0</v>
      </c>
      <c r="LN51" s="38">
        <f>IF(AND(OR(ISBLANK(LN$9),LN$9=0)=FALSE,SUM($KG51:$KS51)&gt;0,LN$9='2. Protocols'!$G50),1,0)*'4. Formulations'!$P50</f>
        <v>0</v>
      </c>
      <c r="LO51" s="38">
        <f>IF(AND(OR(ISBLANK(LO$9),LO$9=0)=FALSE,SUM($KG51:$KS51)&gt;0,LO$9='2. Protocols'!$G50),1,0)*'4. Formulations'!$P50</f>
        <v>0</v>
      </c>
      <c r="LP51" s="38">
        <f>IF(AND(OR(ISBLANK(LP$9),LP$9=0)=FALSE,SUM($KG51:$KS51)&gt;0,LP$9='2. Protocols'!$G50),1,0)*'4. Formulations'!$P50</f>
        <v>0</v>
      </c>
      <c r="LR51" s="38">
        <f>IF(AND(OR(ISBLANK(LR$9),LR$9=0)=FALSE,LR$9=$DL51),1,0)*'4. Formulations'!$Q50</f>
        <v>0</v>
      </c>
      <c r="LS51" s="38">
        <f>IF(AND(OR(ISBLANK(LS$9),LS$9=0)=FALSE,LS$9=$DL51),1,0)*'4. Formulations'!$Q50</f>
        <v>0</v>
      </c>
      <c r="LT51" s="38">
        <f>IF(AND(OR(ISBLANK(LT$9),LT$9=0)=FALSE,LT$9=$DL51),1,0)*'4. Formulations'!$Q50</f>
        <v>0</v>
      </c>
      <c r="LU51" s="38">
        <f>IF(AND(OR(ISBLANK(LU$9),LU$9=0)=FALSE,LU$9=$DL51),1,0)*'4. Formulations'!$Q50</f>
        <v>0</v>
      </c>
      <c r="LV51" s="38">
        <f>IF(AND(OR(ISBLANK(LV$9),LV$9=0)=FALSE,LV$9=$DL51),1,0)*'4. Formulations'!$Q50</f>
        <v>0</v>
      </c>
      <c r="LW51" s="38">
        <f>IF(AND(OR(ISBLANK(LW$9),LW$9=0)=FALSE,LW$9=$DL51),1,0)*'4. Formulations'!$Q50</f>
        <v>0</v>
      </c>
      <c r="LX51" s="38">
        <f>IF(AND(OR(ISBLANK(LX$9),LX$9=0)=FALSE,LX$9=$DL51),1,0)*'4. Formulations'!$Q50</f>
        <v>0</v>
      </c>
      <c r="LY51" s="38">
        <f>IF(AND(OR(ISBLANK(LY$9),LY$9=0)=FALSE,LY$9=$DL51),1,0)*'4. Formulations'!$Q50</f>
        <v>0</v>
      </c>
      <c r="LZ51" s="38">
        <f>IF(AND(OR(ISBLANK(LZ$9),LZ$9=0)=FALSE,LZ$9=$DL51),1,0)*'4. Formulations'!$Q50</f>
        <v>0</v>
      </c>
      <c r="MA51" s="38">
        <f>IF(AND(OR(ISBLANK(MA$9),MA$9=0)=FALSE,MA$9=$DL51),1,0)*'4. Formulations'!$Q50</f>
        <v>0</v>
      </c>
      <c r="MB51" s="38">
        <f>IF(AND(OR(ISBLANK(MB$9),MB$9=0)=FALSE,MB$9=$DL51),1,0)*'4. Formulations'!$Q50</f>
        <v>0</v>
      </c>
      <c r="MC51" s="38">
        <f>IF(AND(OR(ISBLANK(MC$9),MC$9=0)=FALSE,MC$9=$DL51),1,0)*'4. Formulations'!$Q50</f>
        <v>0</v>
      </c>
      <c r="MD51" s="38">
        <f>IF(AND(OR(ISBLANK(MD$9),MD$9=0)=FALSE,MD$9=$DL51),1,0)*'4. Formulations'!$Q50</f>
        <v>0</v>
      </c>
      <c r="ME51" s="38">
        <f>IF(AND(OR(ISBLANK(ME$9),ME$9=0)=FALSE,ME$9=$DL51),1,0)*'4. Formulations'!$Q50</f>
        <v>0</v>
      </c>
      <c r="MF51" s="38">
        <f>IF(AND(OR(ISBLANK(MF$9),MF$9=0)=FALSE,MF$9=$DL51),1,0)*'4. Formulations'!$Q50</f>
        <v>0</v>
      </c>
    </row>
    <row r="52" spans="2:344" x14ac:dyDescent="0.3">
      <c r="B52" s="2"/>
      <c r="C52" s="129" t="str">
        <f>IF('2. Protocols'!C51&amp;"+"&amp;'2. Protocols'!E51&amp;"+"&amp;'2. Protocols'!G51="++","",'2. Protocols'!C51&amp;"+"&amp;'2. Protocols'!E51&amp;"+"&amp;'2. Protocols'!G51)</f>
        <v/>
      </c>
      <c r="D52" s="18"/>
      <c r="F52" s="114" t="str">
        <f>IFERROR('2. Protocols'!J51*'1. General Inputs'!$L$6,"")</f>
        <v/>
      </c>
      <c r="G52" s="114" t="str">
        <f>IFERROR(MAX(F52*(1+'1. General Inputs'!$BA$16+HLOOKUP(G$7,'1. General Inputs'!$BC$10:$BE$12,ROWS('1. General Inputs'!$BA$10:$BA$12),0))+(G$76*(CHOOSE(G$7,'2. Protocols'!$O51,'2. Protocols'!$P51,'2. Protocols'!$Q51))+'3. ARV Substitutions'!L74),0),"")</f>
        <v/>
      </c>
      <c r="H52" s="114" t="str">
        <f>IFERROR(MAX(G52*(1+'1. General Inputs'!$BA$16+HLOOKUP(H$7,'1. General Inputs'!$BC$10:$BE$12,ROWS('1. General Inputs'!$BA$10:$BA$12),0))+(H$76*(CHOOSE(H$7,'2. Protocols'!$O51,'2. Protocols'!$P51,'2. Protocols'!$Q51))+'3. ARV Substitutions'!M74),0),"")</f>
        <v/>
      </c>
      <c r="I52" s="114" t="str">
        <f>IFERROR(MAX(H52*(1+'1. General Inputs'!$BA$16+HLOOKUP(I$7,'1. General Inputs'!$BC$10:$BE$12,ROWS('1. General Inputs'!$BA$10:$BA$12),0))+(I$76*(CHOOSE(I$7,'2. Protocols'!$O51,'2. Protocols'!$P51,'2. Protocols'!$Q51))+'3. ARV Substitutions'!N74),0),"")</f>
        <v/>
      </c>
      <c r="J52" s="114" t="str">
        <f>IFERROR(MAX(I52*(1+'1. General Inputs'!$BA$16+HLOOKUP(J$7,'1. General Inputs'!$BC$10:$BE$12,ROWS('1. General Inputs'!$BA$10:$BA$12),0))+(J$76*(CHOOSE(J$7,'2. Protocols'!$O51,'2. Protocols'!$P51,'2. Protocols'!$Q51))+'3. ARV Substitutions'!O74),0),"")</f>
        <v/>
      </c>
      <c r="K52" s="114" t="str">
        <f>IFERROR(MAX(J52*(1+'1. General Inputs'!$BA$16+HLOOKUP(K$7,'1. General Inputs'!$BC$10:$BE$12,ROWS('1. General Inputs'!$BA$10:$BA$12),0))+(K$76*(CHOOSE(K$7,'2. Protocols'!$O51,'2. Protocols'!$P51,'2. Protocols'!$Q51))+'3. ARV Substitutions'!P74),0),"")</f>
        <v/>
      </c>
      <c r="L52" s="114" t="str">
        <f>IFERROR(MAX(K52*(1+'1. General Inputs'!$BA$16+HLOOKUP(L$7,'1. General Inputs'!$BC$10:$BE$12,ROWS('1. General Inputs'!$BA$10:$BA$12),0))+(L$76*(CHOOSE(L$7,'2. Protocols'!$O51,'2. Protocols'!$P51,'2. Protocols'!$Q51))+'3. ARV Substitutions'!Q74),0),"")</f>
        <v/>
      </c>
      <c r="M52" s="114" t="str">
        <f>IFERROR(MAX(L52*(1+'1. General Inputs'!$BA$16+HLOOKUP(M$7,'1. General Inputs'!$BC$10:$BE$12,ROWS('1. General Inputs'!$BA$10:$BA$12),0))+(M$76*(CHOOSE(M$7,'2. Protocols'!$O51,'2. Protocols'!$P51,'2. Protocols'!$Q51))+'3. ARV Substitutions'!R74),0),"")</f>
        <v/>
      </c>
      <c r="N52" s="114" t="str">
        <f>IFERROR(MAX(M52*(1+'1. General Inputs'!$BA$16+HLOOKUP(N$7,'1. General Inputs'!$BC$10:$BE$12,ROWS('1. General Inputs'!$BA$10:$BA$12),0))+(N$76*(CHOOSE(N$7,'2. Protocols'!$O51,'2. Protocols'!$P51,'2. Protocols'!$Q51))+'3. ARV Substitutions'!S74),0),"")</f>
        <v/>
      </c>
      <c r="O52" s="114" t="str">
        <f>IFERROR(MAX(N52*(1+'1. General Inputs'!$BA$16+HLOOKUP(O$7,'1. General Inputs'!$BC$10:$BE$12,ROWS('1. General Inputs'!$BA$10:$BA$12),0))+(O$76*(CHOOSE(O$7,'2. Protocols'!$O51,'2. Protocols'!$P51,'2. Protocols'!$Q51))+'3. ARV Substitutions'!T74),0),"")</f>
        <v/>
      </c>
      <c r="P52" s="114" t="str">
        <f>IFERROR(MAX(O52*(1+'1. General Inputs'!$BA$16+HLOOKUP(P$7,'1. General Inputs'!$BC$10:$BE$12,ROWS('1. General Inputs'!$BA$10:$BA$12),0))+(P$76*(CHOOSE(P$7,'2. Protocols'!$O51,'2. Protocols'!$P51,'2. Protocols'!$Q51))+'3. ARV Substitutions'!U74),0),"")</f>
        <v/>
      </c>
      <c r="Q52" s="114" t="str">
        <f>IFERROR(MAX(P52*(1+'1. General Inputs'!$BA$16+HLOOKUP(Q$7,'1. General Inputs'!$BC$10:$BE$12,ROWS('1. General Inputs'!$BA$10:$BA$12),0))+(Q$76*(CHOOSE(Q$7,'2. Protocols'!$O51,'2. Protocols'!$P51,'2. Protocols'!$Q51))+'3. ARV Substitutions'!V74),0),"")</f>
        <v/>
      </c>
      <c r="R52" s="114" t="str">
        <f>IFERROR(MAX(Q52*(1+'1. General Inputs'!$BA$16+HLOOKUP(R$7,'1. General Inputs'!$BC$10:$BE$12,ROWS('1. General Inputs'!$BA$10:$BA$12),0))+(R$76*(CHOOSE(R$7,'2. Protocols'!$O51,'2. Protocols'!$P51,'2. Protocols'!$Q51))+'3. ARV Substitutions'!W74),0),"")</f>
        <v/>
      </c>
      <c r="S52" s="114" t="str">
        <f>IFERROR(MAX(R52*(1+'1. General Inputs'!$BA$16+HLOOKUP(S$7,'1. General Inputs'!$BC$10:$BE$12,ROWS('1. General Inputs'!$BA$10:$BA$12),0))+(S$76*(CHOOSE(S$7,'2. Protocols'!$O51,'2. Protocols'!$P51,'2. Protocols'!$Q51))+'3. ARV Substitutions'!X74),0),"")</f>
        <v/>
      </c>
      <c r="T52" s="114" t="str">
        <f>IFERROR(MAX(S52*(1+'1. General Inputs'!$BA$16+HLOOKUP(T$7,'1. General Inputs'!$BC$10:$BE$12,ROWS('1. General Inputs'!$BA$10:$BA$12),0))+(T$76*(CHOOSE(T$7,'2. Protocols'!$O51,'2. Protocols'!$P51,'2. Protocols'!$Q51))+'3. ARV Substitutions'!Y74),0),"")</f>
        <v/>
      </c>
      <c r="U52" s="114" t="str">
        <f>IFERROR(MAX(T52*(1+'1. General Inputs'!$BA$16+HLOOKUP(U$7,'1. General Inputs'!$BC$10:$BE$12,ROWS('1. General Inputs'!$BA$10:$BA$12),0))+(U$76*(CHOOSE(U$7,'2. Protocols'!$O51,'2. Protocols'!$P51,'2. Protocols'!$Q51))+'3. ARV Substitutions'!Z74),0),"")</f>
        <v/>
      </c>
      <c r="V52" s="114" t="str">
        <f>IFERROR(MAX(U52*(1+'1. General Inputs'!$BA$16+HLOOKUP(V$7,'1. General Inputs'!$BC$10:$BE$12,ROWS('1. General Inputs'!$BA$10:$BA$12),0))+(V$76*(CHOOSE(V$7,'2. Protocols'!$O51,'2. Protocols'!$P51,'2. Protocols'!$Q51))+'3. ARV Substitutions'!AA74),0),"")</f>
        <v/>
      </c>
      <c r="W52" s="114" t="str">
        <f>IFERROR(MAX(V52*(1+'1. General Inputs'!$BA$16+HLOOKUP(W$7,'1. General Inputs'!$BC$10:$BE$12,ROWS('1. General Inputs'!$BA$10:$BA$12),0))+(W$76*(CHOOSE(W$7,'2. Protocols'!$O51,'2. Protocols'!$P51,'2. Protocols'!$Q51))+'3. ARV Substitutions'!AB74),0),"")</f>
        <v/>
      </c>
      <c r="X52" s="114" t="str">
        <f>IFERROR(MAX(W52*(1+'1. General Inputs'!$BA$16+HLOOKUP(X$7,'1. General Inputs'!$BC$10:$BE$12,ROWS('1. General Inputs'!$BA$10:$BA$12),0))+(X$76*(CHOOSE(X$7,'2. Protocols'!$O51,'2. Protocols'!$P51,'2. Protocols'!$Q51))+'3. ARV Substitutions'!AC74),0),"")</f>
        <v/>
      </c>
      <c r="Y52" s="114" t="str">
        <f>IFERROR(MAX(X52*(1+'1. General Inputs'!$BA$16+HLOOKUP(Y$7,'1. General Inputs'!$BC$10:$BE$12,ROWS('1. General Inputs'!$BA$10:$BA$12),0))+(Y$76*(CHOOSE(Y$7,'2. Protocols'!$O51,'2. Protocols'!$P51,'2. Protocols'!$Q51))+'3. ARV Substitutions'!AD74),0),"")</f>
        <v/>
      </c>
      <c r="Z52" s="114" t="str">
        <f>IFERROR(MAX(Y52*(1+'1. General Inputs'!$BA$16+HLOOKUP(Z$7,'1. General Inputs'!$BC$10:$BE$12,ROWS('1. General Inputs'!$BA$10:$BA$12),0))+(Z$76*(CHOOSE(Z$7,'2. Protocols'!$O51,'2. Protocols'!$P51,'2. Protocols'!$Q51))+'3. ARV Substitutions'!AE74),0),"")</f>
        <v/>
      </c>
      <c r="AA52" s="114" t="str">
        <f>IFERROR(MAX(Z52*(1+'1. General Inputs'!$BA$16+HLOOKUP(AA$7,'1. General Inputs'!$BC$10:$BE$12,ROWS('1. General Inputs'!$BA$10:$BA$12),0))+(AA$76*(CHOOSE(AA$7,'2. Protocols'!$O51,'2. Protocols'!$P51,'2. Protocols'!$Q51))+'3. ARV Substitutions'!AF74),0),"")</f>
        <v/>
      </c>
      <c r="AB52" s="114" t="str">
        <f>IFERROR(MAX(AA52*(1+'1. General Inputs'!$BA$16+HLOOKUP(AB$7,'1. General Inputs'!$BC$10:$BE$12,ROWS('1. General Inputs'!$BA$10:$BA$12),0))+(AB$76*(CHOOSE(AB$7,'2. Protocols'!$O51,'2. Protocols'!$P51,'2. Protocols'!$Q51))+'3. ARV Substitutions'!AG74),0),"")</f>
        <v/>
      </c>
      <c r="AC52" s="114" t="str">
        <f>IFERROR(MAX(AB52*(1+'1. General Inputs'!$BA$16+HLOOKUP(AC$7,'1. General Inputs'!$BC$10:$BE$12,ROWS('1. General Inputs'!$BA$10:$BA$12),0))+(AC$76*(CHOOSE(AC$7,'2. Protocols'!$O51,'2. Protocols'!$P51,'2. Protocols'!$Q51))+'3. ARV Substitutions'!AH74),0),"")</f>
        <v/>
      </c>
      <c r="AD52" s="114" t="str">
        <f>IFERROR(MAX(AC52*(1+'1. General Inputs'!$BA$16+HLOOKUP(AD$7,'1. General Inputs'!$BC$10:$BE$12,ROWS('1. General Inputs'!$BA$10:$BA$12),0))+(AD$76*(CHOOSE(AD$7,'2. Protocols'!$O51,'2. Protocols'!$P51,'2. Protocols'!$Q51))+'3. ARV Substitutions'!AI74),0),"")</f>
        <v/>
      </c>
      <c r="AE52" s="114" t="str">
        <f>IFERROR(MAX(AD52*(1+'1. General Inputs'!$BA$16+HLOOKUP(AE$7,'1. General Inputs'!$BC$10:$BE$12,ROWS('1. General Inputs'!$BA$10:$BA$12),0))+(AE$76*(CHOOSE(AE$7,'2. Protocols'!$O51,'2. Protocols'!$P51,'2. Protocols'!$Q51))+'3. ARV Substitutions'!AJ74),0),"")</f>
        <v/>
      </c>
      <c r="AF52" s="114" t="str">
        <f>IFERROR(MAX(AE52*(1+'1. General Inputs'!$BA$16+HLOOKUP(AF$7,'1. General Inputs'!$BC$10:$BE$12,ROWS('1. General Inputs'!$BA$10:$BA$12),0))+(AF$76*(CHOOSE(AF$7,'2. Protocols'!$O51,'2. Protocols'!$P51,'2. Protocols'!$Q51))+'3. ARV Substitutions'!AK74),0),"")</f>
        <v/>
      </c>
      <c r="AG52" s="114" t="str">
        <f>IFERROR(MAX(AF52*(1+'1. General Inputs'!$BA$16+HLOOKUP(AG$7,'1. General Inputs'!$BC$10:$BE$12,ROWS('1. General Inputs'!$BA$10:$BA$12),0))+(AG$76*(CHOOSE(AG$7,'2. Protocols'!$O51,'2. Protocols'!$P51,'2. Protocols'!$Q51))+'3. ARV Substitutions'!AL74),0),"")</f>
        <v/>
      </c>
      <c r="AH52" s="114" t="str">
        <f>IFERROR(MAX(AG52*(1+'1. General Inputs'!$BA$16+HLOOKUP(AH$7,'1. General Inputs'!$BC$10:$BE$12,ROWS('1. General Inputs'!$BA$10:$BA$12),0))+(AH$76*(CHOOSE(AH$7,'2. Protocols'!$O51,'2. Protocols'!$P51,'2. Protocols'!$Q51))+'3. ARV Substitutions'!AM74),0),"")</f>
        <v/>
      </c>
      <c r="AI52" s="114" t="str">
        <f>IFERROR(MAX(AH52*(1+'1. General Inputs'!$BA$16+HLOOKUP(AI$7,'1. General Inputs'!$BC$10:$BE$12,ROWS('1. General Inputs'!$BA$10:$BA$12),0))+(AI$76*(CHOOSE(AI$7,'2. Protocols'!$O51,'2. Protocols'!$P51,'2. Protocols'!$Q51))+'3. ARV Substitutions'!AN74),0),"")</f>
        <v/>
      </c>
      <c r="AJ52" s="114" t="str">
        <f>IFERROR(MAX(AI52*(1+'1. General Inputs'!$BA$16+HLOOKUP(AJ$7,'1. General Inputs'!$BC$10:$BE$12,ROWS('1. General Inputs'!$BA$10:$BA$12),0))+(AJ$76*(CHOOSE(AJ$7,'2. Protocols'!$O51,'2. Protocols'!$P51,'2. Protocols'!$Q51))+'3. ARV Substitutions'!AO74),0),"")</f>
        <v/>
      </c>
      <c r="AK52" s="114" t="str">
        <f>IFERROR(MAX(AJ52*(1+'1. General Inputs'!$BA$16+HLOOKUP(AK$7,'1. General Inputs'!$BC$10:$BE$12,ROWS('1. General Inputs'!$BA$10:$BA$12),0))+(AK$76*(CHOOSE(AK$7,'2. Protocols'!$O51,'2. Protocols'!$P51,'2. Protocols'!$Q51))+'3. ARV Substitutions'!AP74),0),"")</f>
        <v/>
      </c>
      <c r="AL52" s="114" t="str">
        <f>IFERROR(MAX(AK52*(1+'1. General Inputs'!$BA$16+HLOOKUP(AL$7,'1. General Inputs'!$BC$10:$BE$12,ROWS('1. General Inputs'!$BA$10:$BA$12),0))+(AL$76*(CHOOSE(AL$7,'2. Protocols'!$O51,'2. Protocols'!$P51,'2. Protocols'!$Q51))+'3. ARV Substitutions'!AQ74),0),"")</f>
        <v/>
      </c>
      <c r="AM52" s="114" t="str">
        <f>IFERROR(MAX(AL52*(1+'1. General Inputs'!$BA$16+HLOOKUP(AM$7,'1. General Inputs'!$BC$10:$BE$12,ROWS('1. General Inputs'!$BA$10:$BA$12),0))+(AM$76*(CHOOSE(AM$7,'2. Protocols'!$O51,'2. Protocols'!$P51,'2. Protocols'!$Q51))+'3. ARV Substitutions'!AR74),0),"")</f>
        <v/>
      </c>
      <c r="AN52" s="114" t="str">
        <f>IFERROR(MAX(AM52*(1+'1. General Inputs'!$BA$16+HLOOKUP(AN$7,'1. General Inputs'!$BC$10:$BE$12,ROWS('1. General Inputs'!$BA$10:$BA$12),0))+(AN$76*(CHOOSE(AN$7,'2. Protocols'!$O51,'2. Protocols'!$P51,'2. Protocols'!$Q51))+'3. ARV Substitutions'!AS74),0),"")</f>
        <v/>
      </c>
      <c r="AO52" s="114" t="str">
        <f>IFERROR(MAX(AN52*(1+'1. General Inputs'!$BA$16+HLOOKUP(AO$7,'1. General Inputs'!$BC$10:$BE$12,ROWS('1. General Inputs'!$BA$10:$BA$12),0))+(AO$76*(CHOOSE(AO$7,'2. Protocols'!$O51,'2. Protocols'!$P51,'2. Protocols'!$Q51))+'3. ARV Substitutions'!AT74),0),"")</f>
        <v/>
      </c>
      <c r="AP52" s="114" t="str">
        <f>IFERROR(MAX(AO52*(1+'1. General Inputs'!$BA$16+HLOOKUP(AP$7,'1. General Inputs'!$BC$10:$BE$12,ROWS('1. General Inputs'!$BA$10:$BA$12),0))+(AP$76*(CHOOSE(AP$7,'2. Protocols'!$O51,'2. Protocols'!$P51,'2. Protocols'!$Q51))+'3. ARV Substitutions'!AU74),0),"")</f>
        <v/>
      </c>
      <c r="BZ52" s="88" t="e">
        <f t="shared" si="49"/>
        <v>#VALUE!</v>
      </c>
      <c r="CA52" s="88" t="e">
        <f t="shared" si="50"/>
        <v>#VALUE!</v>
      </c>
      <c r="CB52" s="88" t="e">
        <f t="shared" si="51"/>
        <v>#VALUE!</v>
      </c>
      <c r="CC52" s="88" t="e">
        <f t="shared" si="52"/>
        <v>#VALUE!</v>
      </c>
      <c r="CD52" s="88" t="e">
        <f t="shared" si="84"/>
        <v>#VALUE!</v>
      </c>
      <c r="CE52" s="88" t="e">
        <f t="shared" si="53"/>
        <v>#VALUE!</v>
      </c>
      <c r="CF52" s="88" t="e">
        <f t="shared" si="54"/>
        <v>#VALUE!</v>
      </c>
      <c r="CG52" s="88" t="e">
        <f t="shared" si="55"/>
        <v>#VALUE!</v>
      </c>
      <c r="CH52" s="88" t="e">
        <f t="shared" si="56"/>
        <v>#VALUE!</v>
      </c>
      <c r="CI52" s="88" t="e">
        <f t="shared" si="57"/>
        <v>#VALUE!</v>
      </c>
      <c r="CJ52" s="88" t="e">
        <f t="shared" si="58"/>
        <v>#VALUE!</v>
      </c>
      <c r="CK52" s="88" t="e">
        <f t="shared" si="59"/>
        <v>#VALUE!</v>
      </c>
      <c r="CL52" s="88" t="e">
        <f t="shared" si="60"/>
        <v>#VALUE!</v>
      </c>
      <c r="CM52" s="88" t="e">
        <f t="shared" si="61"/>
        <v>#VALUE!</v>
      </c>
      <c r="CN52" s="88" t="e">
        <f t="shared" si="62"/>
        <v>#VALUE!</v>
      </c>
      <c r="CO52" s="88" t="e">
        <f t="shared" si="63"/>
        <v>#VALUE!</v>
      </c>
      <c r="CP52" s="88" t="e">
        <f t="shared" si="64"/>
        <v>#VALUE!</v>
      </c>
      <c r="CQ52" s="88" t="e">
        <f t="shared" si="65"/>
        <v>#VALUE!</v>
      </c>
      <c r="CR52" s="88" t="e">
        <f t="shared" si="66"/>
        <v>#VALUE!</v>
      </c>
      <c r="CS52" s="88" t="e">
        <f t="shared" si="67"/>
        <v>#VALUE!</v>
      </c>
      <c r="CT52" s="88" t="e">
        <f t="shared" si="68"/>
        <v>#VALUE!</v>
      </c>
      <c r="CU52" s="88" t="e">
        <f t="shared" si="69"/>
        <v>#VALUE!</v>
      </c>
      <c r="CV52" s="88" t="e">
        <f t="shared" si="70"/>
        <v>#VALUE!</v>
      </c>
      <c r="CW52" s="88" t="e">
        <f t="shared" si="71"/>
        <v>#VALUE!</v>
      </c>
      <c r="CX52" s="88" t="e">
        <f t="shared" si="72"/>
        <v>#VALUE!</v>
      </c>
      <c r="CY52" s="88" t="e">
        <f t="shared" si="73"/>
        <v>#VALUE!</v>
      </c>
      <c r="CZ52" s="88" t="e">
        <f t="shared" si="74"/>
        <v>#VALUE!</v>
      </c>
      <c r="DA52" s="88" t="e">
        <f t="shared" si="75"/>
        <v>#VALUE!</v>
      </c>
      <c r="DB52" s="88" t="e">
        <f t="shared" si="76"/>
        <v>#VALUE!</v>
      </c>
      <c r="DC52" s="88" t="e">
        <f t="shared" si="77"/>
        <v>#VALUE!</v>
      </c>
      <c r="DD52" s="88" t="e">
        <f t="shared" si="78"/>
        <v>#VALUE!</v>
      </c>
      <c r="DE52" s="88" t="e">
        <f t="shared" si="79"/>
        <v>#VALUE!</v>
      </c>
      <c r="DF52" s="88" t="e">
        <f t="shared" si="80"/>
        <v>#VALUE!</v>
      </c>
      <c r="DG52" s="88" t="e">
        <f t="shared" si="81"/>
        <v>#VALUE!</v>
      </c>
      <c r="DH52" s="88" t="e">
        <f t="shared" si="82"/>
        <v>#VALUE!</v>
      </c>
      <c r="DI52" s="88" t="e">
        <f t="shared" si="83"/>
        <v>#VALUE!</v>
      </c>
      <c r="DK52" s="27" t="str">
        <f>CONCATENATE('2. Protocols'!C51, '2. Protocols'!D51, '2. Protocols'!E51)</f>
        <v>+</v>
      </c>
      <c r="DL52" s="27" t="str">
        <f>CONCATENATE('2. Protocols'!C51, '2. Protocols'!D51, '2. Protocols'!E51, '2. Protocols'!F51, '2. Protocols'!G51,)</f>
        <v>++</v>
      </c>
      <c r="DN52" s="38">
        <f>IF(AND(OR(ISBLANK(DN$9),DN$9=0)=FALSE,OR(DN$9='2. Protocols'!$C51,DN$9='2. Protocols'!$E51,DN$9='2. Protocols'!$G51)),1,0)*'4. Formulations'!$I51</f>
        <v>0</v>
      </c>
      <c r="DO52" s="38">
        <f>IF(AND(OR(ISBLANK(DO$9),DO$9=0)=FALSE,OR(DO$9='2. Protocols'!$C51,DO$9='2. Protocols'!$E51,DO$9='2. Protocols'!$G51)),1,0)*'4. Formulations'!$I51</f>
        <v>0</v>
      </c>
      <c r="DP52" s="38">
        <f>IF(AND(OR(ISBLANK(DP$9),DP$9=0)=FALSE,OR(DP$9='2. Protocols'!$C51,DP$9='2. Protocols'!$E51,DP$9='2. Protocols'!$G51)),1,0)*'4. Formulations'!$I51</f>
        <v>0</v>
      </c>
      <c r="DQ52" s="38">
        <f>IF(AND(OR(ISBLANK(DQ$9),DQ$9=0)=FALSE,OR(DQ$9='2. Protocols'!$C51,DQ$9='2. Protocols'!$E51,DQ$9='2. Protocols'!$G51)),1,0)*'4. Formulations'!$I51</f>
        <v>0</v>
      </c>
      <c r="DR52" s="38">
        <f>IF(AND(OR(ISBLANK(DR$9),DR$9=0)=FALSE,OR(DR$9='2. Protocols'!$C51,DR$9='2. Protocols'!$E51,DR$9='2. Protocols'!$G51)),1,0)*'4. Formulations'!$I51</f>
        <v>0</v>
      </c>
      <c r="DS52" s="38">
        <f>IF(AND(OR(ISBLANK(DS$9),DS$9=0)=FALSE,OR(DS$9='2. Protocols'!$C51,DS$9='2. Protocols'!$E51,DS$9='2. Protocols'!$G51)),1,0)*'4. Formulations'!$I51</f>
        <v>0</v>
      </c>
      <c r="DT52" s="38">
        <f>IF(AND(OR(ISBLANK(DT$9),DT$9=0)=FALSE,OR(DT$9='2. Protocols'!$C51,DT$9='2. Protocols'!$E51,DT$9='2. Protocols'!$G51)),1,0)*'4. Formulations'!$I51</f>
        <v>0</v>
      </c>
      <c r="DU52" s="38">
        <f>IF(AND(OR(ISBLANK(DU$9),DU$9=0)=FALSE,OR(DU$9='2. Protocols'!$C51,DU$9='2. Protocols'!$E51,DU$9='2. Protocols'!$G51)),1,0)*'4. Formulations'!$I51</f>
        <v>0</v>
      </c>
      <c r="DV52" s="38">
        <f>IF(AND(OR(ISBLANK(DV$9),DV$9=0)=FALSE,OR(DV$9='2. Protocols'!$C51,DV$9='2. Protocols'!$E51,DV$9='2. Protocols'!$G51)),1,0)*'4. Formulations'!$I51</f>
        <v>0</v>
      </c>
      <c r="DW52" s="38">
        <f>IF(AND(OR(ISBLANK(DW$9),DW$9=0)=FALSE,OR(DW$9='2. Protocols'!$C51,DW$9='2. Protocols'!$E51,DW$9='2. Protocols'!$G51)),1,0)*'4. Formulations'!$I51</f>
        <v>0</v>
      </c>
      <c r="DX52" s="38">
        <f>IF(AND(OR(ISBLANK(DX$9),DX$9=0)=FALSE,OR(DX$9='2. Protocols'!$C51,DX$9='2. Protocols'!$E51,DX$9='2. Protocols'!$G51)),1,0)*'4. Formulations'!$I51</f>
        <v>0</v>
      </c>
      <c r="DY52" s="38">
        <f>IF(AND(OR(ISBLANK(DY$9),DY$9=0)=FALSE,OR(DY$9='2. Protocols'!$C51,DY$9='2. Protocols'!$E51,DY$9='2. Protocols'!$G51)),1,0)*'4. Formulations'!$I51</f>
        <v>0</v>
      </c>
      <c r="DZ52" s="38">
        <f>IF(AND(OR(ISBLANK(DZ$9),DZ$9=0)=FALSE,OR(DZ$9='2. Protocols'!$C51,DZ$9='2. Protocols'!$E51,DZ$9='2. Protocols'!$G51)),1,0)*'4. Formulations'!$I51</f>
        <v>0</v>
      </c>
      <c r="EA52" s="38">
        <f>IF(AND(OR(ISBLANK(EA$9),EA$9=0)=FALSE,OR(EA$9='2. Protocols'!$C51,EA$9='2. Protocols'!$E51,EA$9='2. Protocols'!$G51)),1,0)*'4. Formulations'!$I51</f>
        <v>0</v>
      </c>
      <c r="EB52" s="38">
        <f>IF(AND(OR(ISBLANK(EB$9),EB$9=0)=FALSE,OR(EB$9='2. Protocols'!$C51,EB$9='2. Protocols'!$E51,EB$9='2. Protocols'!$G51)),1,0)*'4. Formulations'!$I51</f>
        <v>0</v>
      </c>
      <c r="EC52" s="38">
        <f>IF(AND(OR(ISBLANK(EC$9),EC$9=0)=FALSE,OR(EC$9='2. Protocols'!$C51,EC$9='2. Protocols'!$E51,EC$9='2. Protocols'!$G51)),1,0)*'4. Formulations'!$I51</f>
        <v>0</v>
      </c>
      <c r="ED52" s="38">
        <f>IF(AND(OR(ISBLANK(ED$9),ED$9=0)=FALSE,OR(ED$9='2. Protocols'!$C51,ED$9='2. Protocols'!$E51,ED$9='2. Protocols'!$G51)),1,0)*'4. Formulations'!$I51</f>
        <v>0</v>
      </c>
      <c r="EE52" s="38">
        <f>IF(AND(OR(ISBLANK(EE$9),EE$9=0)=FALSE,OR(EE$9='2. Protocols'!$C51,EE$9='2. Protocols'!$E51,EE$9='2. Protocols'!$G51)),1,0)*'4. Formulations'!$I51</f>
        <v>0</v>
      </c>
      <c r="EF52" s="38">
        <f>IF(AND(OR(ISBLANK(EF$9),EF$9=0)=FALSE,OR(EF$9='2. Protocols'!$C51,EF$9='2. Protocols'!$E51,EF$9='2. Protocols'!$G51)),1,0)*'4. Formulations'!$I51</f>
        <v>0</v>
      </c>
      <c r="EG52" s="38">
        <f>IF(AND(OR(ISBLANK(EG$9),EG$9=0)=FALSE,OR(EG$9='2. Protocols'!$C51,EG$9='2. Protocols'!$E51,EG$9='2. Protocols'!$G51)),1,0)*'4. Formulations'!$I51</f>
        <v>0</v>
      </c>
      <c r="EH52" s="38">
        <f>IF(AND(OR(ISBLANK(EH$9),EH$9=0)=FALSE,OR(EH$9='2. Protocols'!$C51,EH$9='2. Protocols'!$E51,EH$9='2. Protocols'!$G51)),1,0)*'4. Formulations'!$I51</f>
        <v>0</v>
      </c>
      <c r="EI52" s="38">
        <f>IF(AND(OR(ISBLANK(EI$9),EI$9=0)=FALSE,OR(EI$9='2. Protocols'!$C51,EI$9='2. Protocols'!$E51,EI$9='2. Protocols'!$G51)),1,0)*'4. Formulations'!$I51</f>
        <v>0</v>
      </c>
      <c r="EK52" s="38">
        <f>IF(AND(OR(ISBLANK(EK$9),EK$9=0)=FALSE,EK$9=$DK52),1,0)*'4. Formulations'!$J51</f>
        <v>0</v>
      </c>
      <c r="EL52" s="38">
        <f>IF(AND(OR(ISBLANK(EL$9),EL$9=0)=FALSE,EL$9=$DK52),1,0)*'4. Formulations'!$J51</f>
        <v>0</v>
      </c>
      <c r="EM52" s="38">
        <f>IF(AND(OR(ISBLANK(EM$9),EM$9=0)=FALSE,EM$9=$DK52),1,0)*'4. Formulations'!$J51</f>
        <v>0</v>
      </c>
      <c r="EN52" s="38">
        <f>IF(AND(OR(ISBLANK(EN$9),EN$9=0)=FALSE,EN$9=$DK52),1,0)*'4. Formulations'!$J51</f>
        <v>0</v>
      </c>
      <c r="EO52" s="38">
        <f>IF(AND(OR(ISBLANK(EO$9),EO$9=0)=FALSE,EO$9=$DK52),1,0)*'4. Formulations'!$J51</f>
        <v>0</v>
      </c>
      <c r="EP52" s="38">
        <f>IF(AND(OR(ISBLANK(EP$9),EP$9=0)=FALSE,EP$9=$DK52),1,0)*'4. Formulations'!$J51</f>
        <v>0</v>
      </c>
      <c r="EQ52" s="38">
        <f>IF(AND(OR(ISBLANK(EQ$9),EQ$9=0)=FALSE,EQ$9=$DK52),1,0)*'4. Formulations'!$J51</f>
        <v>0</v>
      </c>
      <c r="ER52" s="38">
        <f>IF(AND(OR(ISBLANK(ER$9),ER$9=0)=FALSE,ER$9=$DK52),1,0)*'4. Formulations'!$J51</f>
        <v>0</v>
      </c>
      <c r="ES52" s="38">
        <f>IF(AND(OR(ISBLANK(ES$9),ES$9=0)=FALSE,ES$9=$DK52),1,0)*'4. Formulations'!$J51</f>
        <v>0</v>
      </c>
      <c r="ET52" s="38">
        <f>IF(AND(OR(ISBLANK(ET$9),ET$9=0)=FALSE,ET$9=$DK52),1,0)*'4. Formulations'!$J51</f>
        <v>0</v>
      </c>
      <c r="EU52" s="38">
        <f>IF(AND(OR(ISBLANK(EU$9),EU$9=0)=FALSE,EU$9=$DK52),1,0)*'4. Formulations'!$J51</f>
        <v>0</v>
      </c>
      <c r="EV52" s="38">
        <f>IF(AND(OR(ISBLANK(EV$9),EV$9=0)=FALSE,EV$9=$DK52),1,0)*'4. Formulations'!$J51</f>
        <v>0</v>
      </c>
      <c r="EW52" s="38">
        <f>IF(AND(OR(ISBLANK(EW$9),EW$9=0)=FALSE,EW$9=$DK52),1,0)*'4. Formulations'!$J51</f>
        <v>0</v>
      </c>
      <c r="EY52" s="38">
        <f>IF(AND(OR(ISBLANK(EY$9),EY$9=0)=FALSE,SUM($EK52:$EW52)&gt;0,EY$9='2. Protocols'!$G51),1,0)*'4. Formulations'!$J51</f>
        <v>0</v>
      </c>
      <c r="EZ52" s="38">
        <f>IF(AND(OR(ISBLANK(EZ$9),EZ$9=0)=FALSE,SUM($EK52:$EW52)&gt;0,EZ$9='2. Protocols'!$G51),1,0)*'4. Formulations'!$J51</f>
        <v>0</v>
      </c>
      <c r="FA52" s="38">
        <f>IF(AND(OR(ISBLANK(FA$9),FA$9=0)=FALSE,SUM($EK52:$EW52)&gt;0,FA$9='2. Protocols'!$G51),1,0)*'4. Formulations'!$J51</f>
        <v>0</v>
      </c>
      <c r="FB52" s="38">
        <f>IF(AND(OR(ISBLANK(FB$9),FB$9=0)=FALSE,SUM($EK52:$EW52)&gt;0,FB$9='2. Protocols'!$G51),1,0)*'4. Formulations'!$J51</f>
        <v>0</v>
      </c>
      <c r="FC52" s="38">
        <f>IF(AND(OR(ISBLANK(FC$9),FC$9=0)=FALSE,SUM($EK52:$EW52)&gt;0,FC$9='2. Protocols'!$G51),1,0)*'4. Formulations'!$J51</f>
        <v>0</v>
      </c>
      <c r="FD52" s="38">
        <f>IF(AND(OR(ISBLANK(FD$9),FD$9=0)=FALSE,SUM($EK52:$EW52)&gt;0,FD$9='2. Protocols'!$G51),1,0)*'4. Formulations'!$J51</f>
        <v>0</v>
      </c>
      <c r="FE52" s="38">
        <f>IF(AND(OR(ISBLANK(FE$9),FE$9=0)=FALSE,SUM($EK52:$EW52)&gt;0,FE$9='2. Protocols'!$G51),1,0)*'4. Formulations'!$J51</f>
        <v>0</v>
      </c>
      <c r="FF52" s="38">
        <f>IF(AND(OR(ISBLANK(FF$9),FF$9=0)=FALSE,SUM($EK52:$EW52)&gt;0,FF$9='2. Protocols'!$G51),1,0)*'4. Formulations'!$J51</f>
        <v>0</v>
      </c>
      <c r="FG52" s="38">
        <f>IF(AND(OR(ISBLANK(FG$9),FG$9=0)=FALSE,SUM($EK52:$EW52)&gt;0,FG$9='2. Protocols'!$G51),1,0)*'4. Formulations'!$J51</f>
        <v>0</v>
      </c>
      <c r="FH52" s="38">
        <f>IF(AND(OR(ISBLANK(FH$9),FH$9=0)=FALSE,SUM($EK52:$EW52)&gt;0,FH$9='2. Protocols'!$G51),1,0)*'4. Formulations'!$J51</f>
        <v>0</v>
      </c>
      <c r="FI52" s="38">
        <f>IF(AND(OR(ISBLANK(FI$9),FI$9=0)=FALSE,SUM($EK52:$EW52)&gt;0,FI$9='2. Protocols'!$G51),1,0)*'4. Formulations'!$J51</f>
        <v>0</v>
      </c>
      <c r="FJ52" s="38">
        <f>IF(AND(OR(ISBLANK(FJ$9),FJ$9=0)=FALSE,SUM($EK52:$EW52)&gt;0,FJ$9='2. Protocols'!$G51),1,0)*'4. Formulations'!$J51</f>
        <v>0</v>
      </c>
      <c r="FK52" s="38">
        <f>IF(AND(OR(ISBLANK(FK$9),FK$9=0)=FALSE,SUM($EK52:$EW52)&gt;0,FK$9='2. Protocols'!$G51),1,0)*'4. Formulations'!$J51</f>
        <v>0</v>
      </c>
      <c r="FL52" s="38">
        <f>IF(AND(OR(ISBLANK(FL$9),FL$9=0)=FALSE,SUM($EK52:$EW52)&gt;0,FL$9='2. Protocols'!$G51),1,0)*'4. Formulations'!$J51</f>
        <v>0</v>
      </c>
      <c r="FM52" s="38">
        <f>IF(AND(OR(ISBLANK(FM$9),FM$9=0)=FALSE,SUM($EK52:$EW52)&gt;0,FM$9='2. Protocols'!$G51),1,0)*'4. Formulations'!$J51</f>
        <v>0</v>
      </c>
      <c r="FN52" s="38">
        <f>IF(AND(OR(ISBLANK(FN$9),FN$9=0)=FALSE,SUM($EK52:$EW52)&gt;0,FN$9='2. Protocols'!$G51),1,0)*'4. Formulations'!$J51</f>
        <v>0</v>
      </c>
      <c r="FO52" s="38">
        <f>IF(AND(OR(ISBLANK(FO$9),FO$9=0)=FALSE,SUM($EK52:$EW52)&gt;0,FO$9='2. Protocols'!$G51),1,0)*'4. Formulations'!$J51</f>
        <v>0</v>
      </c>
      <c r="FP52" s="38">
        <f>IF(AND(OR(ISBLANK(FP$9),FP$9=0)=FALSE,SUM($EK52:$EW52)&gt;0,FP$9='2. Protocols'!$G51),1,0)*'4. Formulations'!$J51</f>
        <v>0</v>
      </c>
      <c r="FQ52" s="38">
        <f>IF(AND(OR(ISBLANK(FQ$9),FQ$9=0)=FALSE,SUM($EK52:$EW52)&gt;0,FQ$9='2. Protocols'!$G51),1,0)*'4. Formulations'!$J51</f>
        <v>0</v>
      </c>
      <c r="FR52" s="38">
        <f>IF(AND(OR(ISBLANK(FR$9),FR$9=0)=FALSE,SUM($EK52:$EW52)&gt;0,FR$9='2. Protocols'!$G51),1,0)*'4. Formulations'!$J51</f>
        <v>0</v>
      </c>
      <c r="FS52" s="38">
        <f>IF(AND(OR(ISBLANK(FS$9),FS$9=0)=FALSE,SUM($EK52:$EW52)&gt;0,FS$9='2. Protocols'!$G51),1,0)*'4. Formulations'!$J51</f>
        <v>0</v>
      </c>
      <c r="FT52" s="38">
        <f>IF(AND(OR(ISBLANK(FT$9),FT$9=0)=FALSE,SUM($EK52:$EW52)&gt;0,FT$9='2. Protocols'!$G51),1,0)*'4. Formulations'!$J51</f>
        <v>0</v>
      </c>
      <c r="FV52" s="38">
        <f>IF(AND(OR(ISBLANK(EY$9),EY$9=0)=FALSE,FV$9=$DL52),1,0)*'4. Formulations'!$K51</f>
        <v>0</v>
      </c>
      <c r="FW52" s="38">
        <f>IF(AND(OR(ISBLANK(EZ$9),EZ$9=0)=FALSE,FW$9=$DL52),1,0)*'4. Formulations'!$K51</f>
        <v>0</v>
      </c>
      <c r="FX52" s="38">
        <f>IF(AND(OR(ISBLANK(FA$9),FA$9=0)=FALSE,FX$9=$DL52),1,0)*'4. Formulations'!$K51</f>
        <v>0</v>
      </c>
      <c r="FY52" s="38">
        <f>IF(AND(OR(ISBLANK(FB$9),FB$9=0)=FALSE,FY$9=$DL52),1,0)*'4. Formulations'!$K51</f>
        <v>0</v>
      </c>
      <c r="FZ52" s="38">
        <f>IF(AND(OR(ISBLANK(FC$9),FC$9=0)=FALSE,FZ$9=$DL52),1,0)*'4. Formulations'!$K51</f>
        <v>0</v>
      </c>
      <c r="GA52" s="38">
        <f>IF(AND(OR(ISBLANK(FD$9),FD$9=0)=FALSE,GA$9=$DL52),1,0)*'4. Formulations'!$K51</f>
        <v>0</v>
      </c>
      <c r="GB52" s="38">
        <f>IF(AND(OR(ISBLANK(FE$9),FE$9=0)=FALSE,GB$9=$DL52),1,0)*'4. Formulations'!$K51</f>
        <v>0</v>
      </c>
      <c r="GC52" s="38">
        <f>IF(AND(OR(ISBLANK(FF$9),FF$9=0)=FALSE,GC$9=$DL52),1,0)*'4. Formulations'!$K51</f>
        <v>0</v>
      </c>
      <c r="GD52" s="38">
        <f>IF(AND(OR(ISBLANK(FG$9),FG$9=0)=FALSE,GD$9=$DL52),1,0)*'4. Formulations'!$K51</f>
        <v>0</v>
      </c>
      <c r="GE52" s="38">
        <f>IF(AND(OR(ISBLANK(FH$9),FH$9=0)=FALSE,GE$9=$DL52),1,0)*'4. Formulations'!$K51</f>
        <v>0</v>
      </c>
      <c r="GF52" s="38">
        <f>IF(AND(OR(ISBLANK(FI$9),FI$9=0)=FALSE,GF$9=$DL52),1,0)*'4. Formulations'!$K51</f>
        <v>0</v>
      </c>
      <c r="GG52" s="38">
        <f>IF(AND(OR(ISBLANK(FJ$9),FJ$9=0)=FALSE,GG$9=$DL52),1,0)*'4. Formulations'!$K51</f>
        <v>0</v>
      </c>
      <c r="GH52" s="38">
        <f>IF(AND(OR(ISBLANK(FK$9),FK$9=0)=FALSE,GH$9=$DL52),1,0)*'4. Formulations'!$K51</f>
        <v>0</v>
      </c>
      <c r="GI52" s="38">
        <f>IF(AND(OR(ISBLANK(FL$9),FL$9=0)=FALSE,GI$9=$DL52),1,0)*'4. Formulations'!$K51</f>
        <v>0</v>
      </c>
      <c r="GJ52" s="38">
        <f>IF(AND(OR(ISBLANK(FM$9),FM$9=0)=FALSE,GJ$9=$DL52),1,0)*'4. Formulations'!$K51</f>
        <v>0</v>
      </c>
      <c r="GL52" s="38">
        <f>IF(AND(OR(ISBLANK(GL$9),GL$9=0)=FALSE,OR(GL$9='2. Protocols'!$C51,GL$9='2. Protocols'!$E51,GL$9='2. Protocols'!$G51)),1,0)*'4. Formulations'!$L51</f>
        <v>0</v>
      </c>
      <c r="GM52" s="38">
        <f>IF(AND(OR(ISBLANK(GM$9),GM$9=0)=FALSE,OR(GM$9='2. Protocols'!$C51,GM$9='2. Protocols'!$E51,GM$9='2. Protocols'!$G51)),1,0)*'4. Formulations'!$L51</f>
        <v>0</v>
      </c>
      <c r="GN52" s="38">
        <f>IF(AND(OR(ISBLANK(GN$9),GN$9=0)=FALSE,OR(GN$9='2. Protocols'!$C51,GN$9='2. Protocols'!$E51,GN$9='2. Protocols'!$G51)),1,0)*'4. Formulations'!$L51</f>
        <v>0</v>
      </c>
      <c r="GO52" s="38">
        <f>IF(AND(OR(ISBLANK(GO$9),GO$9=0)=FALSE,OR(GO$9='2. Protocols'!$C51,GO$9='2. Protocols'!$E51,GO$9='2. Protocols'!$G51)),1,0)*'4. Formulations'!$L51</f>
        <v>0</v>
      </c>
      <c r="GP52" s="38">
        <f>IF(AND(OR(ISBLANK(GP$9),GP$9=0)=FALSE,OR(GP$9='2. Protocols'!$C51,GP$9='2. Protocols'!$E51,GP$9='2. Protocols'!$G51)),1,0)*'4. Formulations'!$L51</f>
        <v>0</v>
      </c>
      <c r="GQ52" s="38">
        <f>IF(AND(OR(ISBLANK(GQ$9),GQ$9=0)=FALSE,OR(GQ$9='2. Protocols'!$C51,GQ$9='2. Protocols'!$E51,GQ$9='2. Protocols'!$G51)),1,0)*'4. Formulations'!$L51</f>
        <v>0</v>
      </c>
      <c r="GR52" s="38">
        <f>IF(AND(OR(ISBLANK(GR$9),GR$9=0)=FALSE,OR(GR$9='2. Protocols'!$C51,GR$9='2. Protocols'!$E51,GR$9='2. Protocols'!$G51)),1,0)*'4. Formulations'!$L51</f>
        <v>0</v>
      </c>
      <c r="GS52" s="38">
        <f>IF(AND(OR(ISBLANK(GS$9),GS$9=0)=FALSE,OR(GS$9='2. Protocols'!$C51,GS$9='2. Protocols'!$E51,GS$9='2. Protocols'!$G51)),1,0)*'4. Formulations'!$L51</f>
        <v>0</v>
      </c>
      <c r="GT52" s="38">
        <f>IF(AND(OR(ISBLANK(GT$9),GT$9=0)=FALSE,OR(GT$9='2. Protocols'!$C51,GT$9='2. Protocols'!$E51,GT$9='2. Protocols'!$G51)),1,0)*'4. Formulations'!$L51</f>
        <v>0</v>
      </c>
      <c r="GU52" s="38">
        <f>IF(AND(OR(ISBLANK(GU$9),GU$9=0)=FALSE,OR(GU$9='2. Protocols'!$C51,GU$9='2. Protocols'!$E51,GU$9='2. Protocols'!$G51)),1,0)*'4. Formulations'!$L51</f>
        <v>0</v>
      </c>
      <c r="GV52" s="38">
        <f>IF(AND(OR(ISBLANK(GV$9),GV$9=0)=FALSE,OR(GV$9='2. Protocols'!$C51,GV$9='2. Protocols'!$E51,GV$9='2. Protocols'!$G51)),1,0)*'4. Formulations'!$L51</f>
        <v>0</v>
      </c>
      <c r="GW52" s="38">
        <f>IF(AND(OR(ISBLANK(GW$9),GW$9=0)=FALSE,OR(GW$9='2. Protocols'!$C51,GW$9='2. Protocols'!$E51,GW$9='2. Protocols'!$G51)),1,0)*'4. Formulations'!$L51</f>
        <v>0</v>
      </c>
      <c r="GX52" s="38">
        <f>IF(AND(OR(ISBLANK(GX$9),GX$9=0)=FALSE,OR(GX$9='2. Protocols'!$C51,GX$9='2. Protocols'!$E51,GX$9='2. Protocols'!$G51)),1,0)*'4. Formulations'!$L51</f>
        <v>0</v>
      </c>
      <c r="GY52" s="38">
        <f>IF(AND(OR(ISBLANK(GY$9),GY$9=0)=FALSE,OR(GY$9='2. Protocols'!$C51,GY$9='2. Protocols'!$E51,GY$9='2. Protocols'!$G51)),1,0)*'4. Formulations'!$L51</f>
        <v>0</v>
      </c>
      <c r="GZ52" s="38">
        <f>IF(AND(OR(ISBLANK(GZ$9),GZ$9=0)=FALSE,OR(GZ$9='2. Protocols'!$C51,GZ$9='2. Protocols'!$E51,GZ$9='2. Protocols'!$G51)),1,0)*'4. Formulations'!$L51</f>
        <v>0</v>
      </c>
      <c r="HA52" s="38">
        <f>IF(AND(OR(ISBLANK(HA$9),HA$9=0)=FALSE,OR(HA$9='2. Protocols'!$C51,HA$9='2. Protocols'!$E51,HA$9='2. Protocols'!$G51)),1,0)*'4. Formulations'!$L51</f>
        <v>0</v>
      </c>
      <c r="HB52" s="38">
        <f>IF(AND(OR(ISBLANK(HB$9),HB$9=0)=FALSE,OR(HB$9='2. Protocols'!$C51,HB$9='2. Protocols'!$E51,HB$9='2. Protocols'!$G51)),1,0)*'4. Formulations'!$L51</f>
        <v>0</v>
      </c>
      <c r="HC52" s="38">
        <f>IF(AND(OR(ISBLANK(HC$9),HC$9=0)=FALSE,OR(HC$9='2. Protocols'!$C51,HC$9='2. Protocols'!$E51,HC$9='2. Protocols'!$G51)),1,0)*'4. Formulations'!$L51</f>
        <v>0</v>
      </c>
      <c r="HD52" s="38">
        <f>IF(AND(OR(ISBLANK(HD$9),HD$9=0)=FALSE,OR(HD$9='2. Protocols'!$C51,HD$9='2. Protocols'!$E51,HD$9='2. Protocols'!$G51)),1,0)*'4. Formulations'!$L51</f>
        <v>0</v>
      </c>
      <c r="HE52" s="38">
        <f>IF(AND(OR(ISBLANK(HE$9),HE$9=0)=FALSE,OR(HE$9='2. Protocols'!$C51,HE$9='2. Protocols'!$E51,HE$9='2. Protocols'!$G51)),1,0)*'4. Formulations'!$L51</f>
        <v>0</v>
      </c>
      <c r="HF52" s="38">
        <f>IF(AND(OR(ISBLANK(HF$9),HF$9=0)=FALSE,OR(HF$9='2. Protocols'!$C51,HF$9='2. Protocols'!$E51,HF$9='2. Protocols'!$G51)),1,0)*'4. Formulations'!$L51</f>
        <v>0</v>
      </c>
      <c r="HG52" s="38">
        <f>IF(AND(OR(ISBLANK(HG$9),HG$9=0)=FALSE,OR(HG$9='2. Protocols'!$C51,HG$9='2. Protocols'!$E51,HG$9='2. Protocols'!$G51)),1,0)*'4. Formulations'!$L51</f>
        <v>0</v>
      </c>
      <c r="HI52" s="38">
        <f>IF(AND(OR(ISBLANK(HI$9),HI$9=0)=FALSE,HI$9=$DK52),1,0)*'4. Formulations'!$M51</f>
        <v>0</v>
      </c>
      <c r="HJ52" s="38">
        <f>IF(AND(OR(ISBLANK(HJ$9),HJ$9=0)=FALSE,HJ$9=$DK52),1,0)*'4. Formulations'!$M51</f>
        <v>0</v>
      </c>
      <c r="HK52" s="38">
        <f>IF(AND(OR(ISBLANK(HK$9),HK$9=0)=FALSE,HK$9=$DK52),1,0)*'4. Formulations'!$M51</f>
        <v>0</v>
      </c>
      <c r="HL52" s="38">
        <f>IF(AND(OR(ISBLANK(HL$9),HL$9=0)=FALSE,HL$9=$DK52),1,0)*'4. Formulations'!$M51</f>
        <v>0</v>
      </c>
      <c r="HM52" s="38">
        <f>IF(AND(OR(ISBLANK(HM$9),HM$9=0)=FALSE,HM$9=$DK52),1,0)*'4. Formulations'!$M51</f>
        <v>0</v>
      </c>
      <c r="HN52" s="38">
        <f>IF(AND(OR(ISBLANK(HN$9),HN$9=0)=FALSE,HN$9=$DK52),1,0)*'4. Formulations'!$M51</f>
        <v>0</v>
      </c>
      <c r="HO52" s="38">
        <f>IF(AND(OR(ISBLANK(HO$9),HO$9=0)=FALSE,HO$9=$DK52),1,0)*'4. Formulations'!$M51</f>
        <v>0</v>
      </c>
      <c r="HP52" s="38">
        <f>IF(AND(OR(ISBLANK(HP$9),HP$9=0)=FALSE,HP$9=$DK52),1,0)*'4. Formulations'!$M51</f>
        <v>0</v>
      </c>
      <c r="HQ52" s="38">
        <f>IF(AND(OR(ISBLANK(HQ$9),HQ$9=0)=FALSE,HQ$9=$DK52),1,0)*'4. Formulations'!$M51</f>
        <v>0</v>
      </c>
      <c r="HR52" s="38">
        <f>IF(AND(OR(ISBLANK(HR$9),HR$9=0)=FALSE,HR$9=$DK52),1,0)*'4. Formulations'!$M51</f>
        <v>0</v>
      </c>
      <c r="HS52" s="38">
        <f>IF(AND(OR(ISBLANK(HS$9),HS$9=0)=FALSE,HS$9=$DK52),1,0)*'4. Formulations'!$M51</f>
        <v>0</v>
      </c>
      <c r="HT52" s="38">
        <f>IF(AND(OR(ISBLANK(HT$9),HT$9=0)=FALSE,HT$9=$DK52),1,0)*'4. Formulations'!$M51</f>
        <v>0</v>
      </c>
      <c r="HU52" s="38">
        <f>IF(AND(OR(ISBLANK(HU$9),HU$9=0)=FALSE,HU$9=$DK52),1,0)*'4. Formulations'!$M51</f>
        <v>0</v>
      </c>
      <c r="HW52" s="38">
        <f>IF(AND(OR(ISBLANK(HW$9),HW$9=0)=FALSE,SUM($HI52:$HU52)&gt;0,HW$9='2. Protocols'!$G51),1,0)*'4. Formulations'!$M51</f>
        <v>0</v>
      </c>
      <c r="HX52" s="38">
        <f>IF(AND(OR(ISBLANK(HX$9),HX$9=0)=FALSE,SUM($HI52:$HU52)&gt;0,HX$9='2. Protocols'!$G51),1,0)*'4. Formulations'!$M51</f>
        <v>0</v>
      </c>
      <c r="HY52" s="38">
        <f>IF(AND(OR(ISBLANK(HY$9),HY$9=0)=FALSE,SUM($HI52:$HU52)&gt;0,HY$9='2. Protocols'!$G51),1,0)*'4. Formulations'!$M51</f>
        <v>0</v>
      </c>
      <c r="HZ52" s="38">
        <f>IF(AND(OR(ISBLANK(HZ$9),HZ$9=0)=FALSE,SUM($HI52:$HU52)&gt;0,HZ$9='2. Protocols'!$G51),1,0)*'4. Formulations'!$M51</f>
        <v>0</v>
      </c>
      <c r="IA52" s="38">
        <f>IF(AND(OR(ISBLANK(IA$9),IA$9=0)=FALSE,SUM($HI52:$HU52)&gt;0,IA$9='2. Protocols'!$G51),1,0)*'4. Formulations'!$M51</f>
        <v>0</v>
      </c>
      <c r="IB52" s="38">
        <f>IF(AND(OR(ISBLANK(IB$9),IB$9=0)=FALSE,SUM($HI52:$HU52)&gt;0,IB$9='2. Protocols'!$G51),1,0)*'4. Formulations'!$M51</f>
        <v>0</v>
      </c>
      <c r="IC52" s="38">
        <f>IF(AND(OR(ISBLANK(IC$9),IC$9=0)=FALSE,SUM($HI52:$HU52)&gt;0,IC$9='2. Protocols'!$G51),1,0)*'4. Formulations'!$M51</f>
        <v>0</v>
      </c>
      <c r="ID52" s="38">
        <f>IF(AND(OR(ISBLANK(ID$9),ID$9=0)=FALSE,SUM($HI52:$HU52)&gt;0,ID$9='2. Protocols'!$G51),1,0)*'4. Formulations'!$M51</f>
        <v>0</v>
      </c>
      <c r="IE52" s="38">
        <f>IF(AND(OR(ISBLANK(IE$9),IE$9=0)=FALSE,SUM($HI52:$HU52)&gt;0,IE$9='2. Protocols'!$G51),1,0)*'4. Formulations'!$M51</f>
        <v>0</v>
      </c>
      <c r="IF52" s="38">
        <f>IF(AND(OR(ISBLANK(IF$9),IF$9=0)=FALSE,SUM($HI52:$HU52)&gt;0,IF$9='2. Protocols'!$G51),1,0)*'4. Formulations'!$M51</f>
        <v>0</v>
      </c>
      <c r="IG52" s="38">
        <f>IF(AND(OR(ISBLANK(IG$9),IG$9=0)=FALSE,SUM($HI52:$HU52)&gt;0,IG$9='2. Protocols'!$G51),1,0)*'4. Formulations'!$M51</f>
        <v>0</v>
      </c>
      <c r="IH52" s="38">
        <f>IF(AND(OR(ISBLANK(IH$9),IH$9=0)=FALSE,SUM($HI52:$HU52)&gt;0,IH$9='2. Protocols'!$G51),1,0)*'4. Formulations'!$M51</f>
        <v>0</v>
      </c>
      <c r="II52" s="38">
        <f>IF(AND(OR(ISBLANK(II$9),II$9=0)=FALSE,SUM($HI52:$HU52)&gt;0,II$9='2. Protocols'!$G51),1,0)*'4. Formulations'!$M51</f>
        <v>0</v>
      </c>
      <c r="IJ52" s="38">
        <f>IF(AND(OR(ISBLANK(IJ$9),IJ$9=0)=FALSE,SUM($HI52:$HU52)&gt;0,IJ$9='2. Protocols'!$G51),1,0)*'4. Formulations'!$M51</f>
        <v>0</v>
      </c>
      <c r="IK52" s="38">
        <f>IF(AND(OR(ISBLANK(IK$9),IK$9=0)=FALSE,SUM($HI52:$HU52)&gt;0,IK$9='2. Protocols'!$G51),1,0)*'4. Formulations'!$M51</f>
        <v>0</v>
      </c>
      <c r="IL52" s="38">
        <f>IF(AND(OR(ISBLANK(IL$9),IL$9=0)=FALSE,SUM($HI52:$HU52)&gt;0,IL$9='2. Protocols'!$G51),1,0)*'4. Formulations'!$M51</f>
        <v>0</v>
      </c>
      <c r="IM52" s="38">
        <f>IF(AND(OR(ISBLANK(IM$9),IM$9=0)=FALSE,SUM($HI52:$HU52)&gt;0,IM$9='2. Protocols'!$G51),1,0)*'4. Formulations'!$M51</f>
        <v>0</v>
      </c>
      <c r="IN52" s="38">
        <f>IF(AND(OR(ISBLANK(IN$9),IN$9=0)=FALSE,SUM($HI52:$HU52)&gt;0,IN$9='2. Protocols'!$G51),1,0)*'4. Formulations'!$M51</f>
        <v>0</v>
      </c>
      <c r="IO52" s="38">
        <f>IF(AND(OR(ISBLANK(IO$9),IO$9=0)=FALSE,SUM($HI52:$HU52)&gt;0,IO$9='2. Protocols'!$G51),1,0)*'4. Formulations'!$M51</f>
        <v>0</v>
      </c>
      <c r="IP52" s="38">
        <f>IF(AND(OR(ISBLANK(IP$9),IP$9=0)=FALSE,SUM($HI52:$HU52)&gt;0,IP$9='2. Protocols'!$G51),1,0)*'4. Formulations'!$M51</f>
        <v>0</v>
      </c>
      <c r="IQ52" s="38">
        <f>IF(AND(OR(ISBLANK(IQ$9),IQ$9=0)=FALSE,SUM($HI52:$HU52)&gt;0,IQ$9='2. Protocols'!$G51),1,0)*'4. Formulations'!$M51</f>
        <v>0</v>
      </c>
      <c r="IR52" s="38">
        <f>IF(AND(OR(ISBLANK(IR$9),IR$9=0)=FALSE,SUM($HI52:$HU52)&gt;0,IR$9='2. Protocols'!$G51),1,0)*'4. Formulations'!$M51</f>
        <v>0</v>
      </c>
      <c r="IT52" s="38">
        <f>IF(AND(OR(ISBLANK(IT$9),IT$9=0)=FALSE,IT$9=$DL52),1,0)*'4. Formulations'!$N51</f>
        <v>0</v>
      </c>
      <c r="IU52" s="38">
        <f>IF(AND(OR(ISBLANK(IU$9),IU$9=0)=FALSE,IU$9=$DL52),1,0)*'4. Formulations'!$N51</f>
        <v>0</v>
      </c>
      <c r="IV52" s="38">
        <f>IF(AND(OR(ISBLANK(IV$9),IV$9=0)=FALSE,IV$9=$DL52),1,0)*'4. Formulations'!$N51</f>
        <v>0</v>
      </c>
      <c r="IW52" s="38">
        <f>IF(AND(OR(ISBLANK(IW$9),IW$9=0)=FALSE,IW$9=$DL52),1,0)*'4. Formulations'!$N51</f>
        <v>0</v>
      </c>
      <c r="IX52" s="38">
        <f>IF(AND(OR(ISBLANK(IX$9),IX$9=0)=FALSE,IX$9=$DL52),1,0)*'4. Formulations'!$N51</f>
        <v>0</v>
      </c>
      <c r="IY52" s="38">
        <f>IF(AND(OR(ISBLANK(IY$9),IY$9=0)=FALSE,IY$9=$DL52),1,0)*'4. Formulations'!$N51</f>
        <v>0</v>
      </c>
      <c r="IZ52" s="38">
        <f>IF(AND(OR(ISBLANK(IZ$9),IZ$9=0)=FALSE,IZ$9=$DL52),1,0)*'4. Formulations'!$N51</f>
        <v>0</v>
      </c>
      <c r="JA52" s="38">
        <f>IF(AND(OR(ISBLANK(JA$9),JA$9=0)=FALSE,JA$9=$DL52),1,0)*'4. Formulations'!$N51</f>
        <v>0</v>
      </c>
      <c r="JB52" s="38">
        <f>IF(AND(OR(ISBLANK(JB$9),JB$9=0)=FALSE,JB$9=$DL52),1,0)*'4. Formulations'!$N51</f>
        <v>0</v>
      </c>
      <c r="JC52" s="38">
        <f>IF(AND(OR(ISBLANK(JC$9),JC$9=0)=FALSE,JC$9=$DL52),1,0)*'4. Formulations'!$N51</f>
        <v>0</v>
      </c>
      <c r="JD52" s="38">
        <f>IF(AND(OR(ISBLANK(JD$9),JD$9=0)=FALSE,JD$9=$DL52),1,0)*'4. Formulations'!$N51</f>
        <v>0</v>
      </c>
      <c r="JE52" s="38">
        <f>IF(AND(OR(ISBLANK(JE$9),JE$9=0)=FALSE,JE$9=$DL52),1,0)*'4. Formulations'!$N51</f>
        <v>0</v>
      </c>
      <c r="JF52" s="38">
        <f>IF(AND(OR(ISBLANK(JF$9),JF$9=0)=FALSE,JF$9=$DL52),1,0)*'4. Formulations'!$N51</f>
        <v>0</v>
      </c>
      <c r="JG52" s="38">
        <f>IF(AND(OR(ISBLANK(JG$9),JG$9=0)=FALSE,JG$9=$DL52),1,0)*'4. Formulations'!$N51</f>
        <v>0</v>
      </c>
      <c r="JH52" s="38">
        <f>IF(AND(OR(ISBLANK(JH$9),JH$9=0)=FALSE,JH$9=$DL52),1,0)*'4. Formulations'!$N51</f>
        <v>0</v>
      </c>
      <c r="JJ52" s="38">
        <f>IF(AND(OR(ISBLANK(JJ$9),JJ$9=0)=FALSE,OR(JJ$9='2. Protocols'!$C51,JJ$9='2. Protocols'!$E51,JJ$9='2. Protocols'!$G51)),1,0)*'4. Formulations'!$O51</f>
        <v>0</v>
      </c>
      <c r="JK52" s="38">
        <f>IF(AND(OR(ISBLANK(JK$9),JK$9=0)=FALSE,OR(JK$9='2. Protocols'!$C51,JK$9='2. Protocols'!$E51,JK$9='2. Protocols'!$G51)),1,0)*'4. Formulations'!$O51</f>
        <v>0</v>
      </c>
      <c r="JL52" s="38">
        <f>IF(AND(OR(ISBLANK(JL$9),JL$9=0)=FALSE,OR(JL$9='2. Protocols'!$C51,JL$9='2. Protocols'!$E51,JL$9='2. Protocols'!$G51)),1,0)*'4. Formulations'!$O51</f>
        <v>0</v>
      </c>
      <c r="JM52" s="38">
        <f>IF(AND(OR(ISBLANK(JM$9),JM$9=0)=FALSE,OR(JM$9='2. Protocols'!$C51,JM$9='2. Protocols'!$E51,JM$9='2. Protocols'!$G51)),1,0)*'4. Formulations'!$O51</f>
        <v>0</v>
      </c>
      <c r="JN52" s="38">
        <f>IF(AND(OR(ISBLANK(JN$9),JN$9=0)=FALSE,OR(JN$9='2. Protocols'!$C51,JN$9='2. Protocols'!$E51,JN$9='2. Protocols'!$G51)),1,0)*'4. Formulations'!$O51</f>
        <v>0</v>
      </c>
      <c r="JO52" s="38">
        <f>IF(AND(OR(ISBLANK(JO$9),JO$9=0)=FALSE,OR(JO$9='2. Protocols'!$C51,JO$9='2. Protocols'!$E51,JO$9='2. Protocols'!$G51)),1,0)*'4. Formulations'!$O51</f>
        <v>0</v>
      </c>
      <c r="JP52" s="38">
        <f>IF(AND(OR(ISBLANK(JP$9),JP$9=0)=FALSE,OR(JP$9='2. Protocols'!$C51,JP$9='2. Protocols'!$E51,JP$9='2. Protocols'!$G51)),1,0)*'4. Formulations'!$O51</f>
        <v>0</v>
      </c>
      <c r="JQ52" s="38">
        <f>IF(AND(OR(ISBLANK(JQ$9),JQ$9=0)=FALSE,OR(JQ$9='2. Protocols'!$C51,JQ$9='2. Protocols'!$E51,JQ$9='2. Protocols'!$G51)),1,0)*'4. Formulations'!$O51</f>
        <v>0</v>
      </c>
      <c r="JR52" s="38">
        <f>IF(AND(OR(ISBLANK(JR$9),JR$9=0)=FALSE,OR(JR$9='2. Protocols'!$C51,JR$9='2. Protocols'!$E51,JR$9='2. Protocols'!$G51)),1,0)*'4. Formulations'!$O51</f>
        <v>0</v>
      </c>
      <c r="JS52" s="38">
        <f>IF(AND(OR(ISBLANK(JS$9),JS$9=0)=FALSE,OR(JS$9='2. Protocols'!$C51,JS$9='2. Protocols'!$E51,JS$9='2. Protocols'!$G51)),1,0)*'4. Formulations'!$O51</f>
        <v>0</v>
      </c>
      <c r="JT52" s="38">
        <f>IF(AND(OR(ISBLANK(JT$9),JT$9=0)=FALSE,OR(JT$9='2. Protocols'!$C51,JT$9='2. Protocols'!$E51,JT$9='2. Protocols'!$G51)),1,0)*'4. Formulations'!$O51</f>
        <v>0</v>
      </c>
      <c r="JU52" s="38">
        <f>IF(AND(OR(ISBLANK(JU$9),JU$9=0)=FALSE,OR(JU$9='2. Protocols'!$C51,JU$9='2. Protocols'!$E51,JU$9='2. Protocols'!$G51)),1,0)*'4. Formulations'!$O51</f>
        <v>0</v>
      </c>
      <c r="JV52" s="38">
        <f>IF(AND(OR(ISBLANK(JV$9),JV$9=0)=FALSE,OR(JV$9='2. Protocols'!$C51,JV$9='2. Protocols'!$E51,JV$9='2. Protocols'!$G51)),1,0)*'4. Formulations'!$O51</f>
        <v>0</v>
      </c>
      <c r="JW52" s="38">
        <f>IF(AND(OR(ISBLANK(JW$9),JW$9=0)=FALSE,OR(JW$9='2. Protocols'!$C51,JW$9='2. Protocols'!$E51,JW$9='2. Protocols'!$G51)),1,0)*'4. Formulations'!$O51</f>
        <v>0</v>
      </c>
      <c r="JX52" s="38">
        <f>IF(AND(OR(ISBLANK(JX$9),JX$9=0)=FALSE,OR(JX$9='2. Protocols'!$C51,JX$9='2. Protocols'!$E51,JX$9='2. Protocols'!$G51)),1,0)*'4. Formulations'!$O51</f>
        <v>0</v>
      </c>
      <c r="JY52" s="38">
        <f>IF(AND(OR(ISBLANK(JY$9),JY$9=0)=FALSE,OR(JY$9='2. Protocols'!$C51,JY$9='2. Protocols'!$E51,JY$9='2. Protocols'!$G51)),1,0)*'4. Formulations'!$O51</f>
        <v>0</v>
      </c>
      <c r="JZ52" s="38">
        <f>IF(AND(OR(ISBLANK(JZ$9),JZ$9=0)=FALSE,OR(JZ$9='2. Protocols'!$C51,JZ$9='2. Protocols'!$E51,JZ$9='2. Protocols'!$G51)),1,0)*'4. Formulations'!$O51</f>
        <v>0</v>
      </c>
      <c r="KA52" s="38">
        <f>IF(AND(OR(ISBLANK(KA$9),KA$9=0)=FALSE,OR(KA$9='2. Protocols'!$C51,KA$9='2. Protocols'!$E51,KA$9='2. Protocols'!$G51)),1,0)*'4. Formulations'!$O51</f>
        <v>0</v>
      </c>
      <c r="KB52" s="38">
        <f>IF(AND(OR(ISBLANK(KB$9),KB$9=0)=FALSE,OR(KB$9='2. Protocols'!$C51,KB$9='2. Protocols'!$E51,KB$9='2. Protocols'!$G51)),1,0)*'4. Formulations'!$O51</f>
        <v>0</v>
      </c>
      <c r="KC52" s="38">
        <f>IF(AND(OR(ISBLANK(KC$9),KC$9=0)=FALSE,OR(KC$9='2. Protocols'!$C51,KC$9='2. Protocols'!$E51,KC$9='2. Protocols'!$G51)),1,0)*'4. Formulations'!$O51</f>
        <v>0</v>
      </c>
      <c r="KD52" s="38">
        <f>IF(AND(OR(ISBLANK(KD$9),KD$9=0)=FALSE,OR(KD$9='2. Protocols'!$C51,KD$9='2. Protocols'!$E51,KD$9='2. Protocols'!$G51)),1,0)*'4. Formulations'!$O51</f>
        <v>0</v>
      </c>
      <c r="KE52" s="38">
        <f>IF(AND(OR(ISBLANK(KE$9),KE$9=0)=FALSE,OR(KE$9='2. Protocols'!$C51,KE$9='2. Protocols'!$E51,KE$9='2. Protocols'!$G51)),1,0)*'4. Formulations'!$O51</f>
        <v>0</v>
      </c>
      <c r="KG52" s="38">
        <f>IF(AND(OR(ISBLANK(KG$9),KG$9=0)=FALSE,KG$9=$DK52),1,0)*'4. Formulations'!$P51</f>
        <v>0</v>
      </c>
      <c r="KH52" s="38">
        <f>IF(AND(OR(ISBLANK(KH$9),KH$9=0)=FALSE,KH$9=$DK52),1,0)*'4. Formulations'!$P51</f>
        <v>0</v>
      </c>
      <c r="KI52" s="38">
        <f>IF(AND(OR(ISBLANK(KI$9),KI$9=0)=FALSE,KI$9=$DK52),1,0)*'4. Formulations'!$P51</f>
        <v>0</v>
      </c>
      <c r="KJ52" s="38">
        <f>IF(AND(OR(ISBLANK(KJ$9),KJ$9=0)=FALSE,KJ$9=$DK52),1,0)*'4. Formulations'!$P51</f>
        <v>0</v>
      </c>
      <c r="KK52" s="38">
        <f>IF(AND(OR(ISBLANK(KK$9),KK$9=0)=FALSE,KK$9=$DK52),1,0)*'4. Formulations'!$P51</f>
        <v>0</v>
      </c>
      <c r="KL52" s="38">
        <f>IF(AND(OR(ISBLANK(KL$9),KL$9=0)=FALSE,KL$9=$DK52),1,0)*'4. Formulations'!$P51</f>
        <v>0</v>
      </c>
      <c r="KM52" s="38">
        <f>IF(AND(OR(ISBLANK(KM$9),KM$9=0)=FALSE,KM$9=$DK52),1,0)*'4. Formulations'!$P51</f>
        <v>0</v>
      </c>
      <c r="KN52" s="38">
        <f>IF(AND(OR(ISBLANK(KN$9),KN$9=0)=FALSE,KN$9=$DK52),1,0)*'4. Formulations'!$P51</f>
        <v>0</v>
      </c>
      <c r="KO52" s="38">
        <f>IF(AND(OR(ISBLANK(KO$9),KO$9=0)=FALSE,KO$9=$DK52),1,0)*'4. Formulations'!$P51</f>
        <v>0</v>
      </c>
      <c r="KP52" s="38">
        <f>IF(AND(OR(ISBLANK(KP$9),KP$9=0)=FALSE,KP$9=$DK52),1,0)*'4. Formulations'!$P51</f>
        <v>0</v>
      </c>
      <c r="KQ52" s="38">
        <f>IF(AND(OR(ISBLANK(KQ$9),KQ$9=0)=FALSE,KQ$9=$DK52),1,0)*'4. Formulations'!$P51</f>
        <v>0</v>
      </c>
      <c r="KR52" s="38">
        <f>IF(AND(OR(ISBLANK(KR$9),KR$9=0)=FALSE,KR$9=$DK52),1,0)*'4. Formulations'!$P51</f>
        <v>0</v>
      </c>
      <c r="KS52" s="38">
        <f>IF(AND(OR(ISBLANK(KS$9),KS$9=0)=FALSE,KS$9=$DK52),1,0)*'4. Formulations'!$P51</f>
        <v>0</v>
      </c>
      <c r="KU52" s="38">
        <f>IF(AND(OR(ISBLANK(KU$9),KU$9=0)=FALSE,SUM($KG52:$KS52)&gt;0,KU$9='2. Protocols'!$G51),1,0)*'4. Formulations'!$P51</f>
        <v>0</v>
      </c>
      <c r="KV52" s="38">
        <f>IF(AND(OR(ISBLANK(KV$9),KV$9=0)=FALSE,SUM($KG52:$KS52)&gt;0,KV$9='2. Protocols'!$G51),1,0)*'4. Formulations'!$P51</f>
        <v>0</v>
      </c>
      <c r="KW52" s="38">
        <f>IF(AND(OR(ISBLANK(KW$9),KW$9=0)=FALSE,SUM($KG52:$KS52)&gt;0,KW$9='2. Protocols'!$G51),1,0)*'4. Formulations'!$P51</f>
        <v>0</v>
      </c>
      <c r="KX52" s="38">
        <f>IF(AND(OR(ISBLANK(KX$9),KX$9=0)=FALSE,SUM($KG52:$KS52)&gt;0,KX$9='2. Protocols'!$G51),1,0)*'4. Formulations'!$P51</f>
        <v>0</v>
      </c>
      <c r="KY52" s="38">
        <f>IF(AND(OR(ISBLANK(KY$9),KY$9=0)=FALSE,SUM($KG52:$KS52)&gt;0,KY$9='2. Protocols'!$G51),1,0)*'4. Formulations'!$P51</f>
        <v>0</v>
      </c>
      <c r="KZ52" s="38">
        <f>IF(AND(OR(ISBLANK(KZ$9),KZ$9=0)=FALSE,SUM($KG52:$KS52)&gt;0,KZ$9='2. Protocols'!$G51),1,0)*'4. Formulations'!$P51</f>
        <v>0</v>
      </c>
      <c r="LA52" s="38">
        <f>IF(AND(OR(ISBLANK(LA$9),LA$9=0)=FALSE,SUM($KG52:$KS52)&gt;0,LA$9='2. Protocols'!$G51),1,0)*'4. Formulations'!$P51</f>
        <v>0</v>
      </c>
      <c r="LB52" s="38">
        <f>IF(AND(OR(ISBLANK(LB$9),LB$9=0)=FALSE,SUM($KG52:$KS52)&gt;0,LB$9='2. Protocols'!$G51),1,0)*'4. Formulations'!$P51</f>
        <v>0</v>
      </c>
      <c r="LC52" s="38">
        <f>IF(AND(OR(ISBLANK(LC$9),LC$9=0)=FALSE,SUM($KG52:$KS52)&gt;0,LC$9='2. Protocols'!$G51),1,0)*'4. Formulations'!$P51</f>
        <v>0</v>
      </c>
      <c r="LD52" s="38">
        <f>IF(AND(OR(ISBLANK(LD$9),LD$9=0)=FALSE,SUM($KG52:$KS52)&gt;0,LD$9='2. Protocols'!$G51),1,0)*'4. Formulations'!$P51</f>
        <v>0</v>
      </c>
      <c r="LE52" s="38">
        <f>IF(AND(OR(ISBLANK(LE$9),LE$9=0)=FALSE,SUM($KG52:$KS52)&gt;0,LE$9='2. Protocols'!$G51),1,0)*'4. Formulations'!$P51</f>
        <v>0</v>
      </c>
      <c r="LF52" s="38">
        <f>IF(AND(OR(ISBLANK(LF$9),LF$9=0)=FALSE,SUM($KG52:$KS52)&gt;0,LF$9='2. Protocols'!$G51),1,0)*'4. Formulations'!$P51</f>
        <v>0</v>
      </c>
      <c r="LG52" s="38">
        <f>IF(AND(OR(ISBLANK(LG$9),LG$9=0)=FALSE,SUM($KG52:$KS52)&gt;0,LG$9='2. Protocols'!$G51),1,0)*'4. Formulations'!$P51</f>
        <v>0</v>
      </c>
      <c r="LH52" s="38">
        <f>IF(AND(OR(ISBLANK(LH$9),LH$9=0)=FALSE,SUM($KG52:$KS52)&gt;0,LH$9='2. Protocols'!$G51),1,0)*'4. Formulations'!$P51</f>
        <v>0</v>
      </c>
      <c r="LI52" s="38">
        <f>IF(AND(OR(ISBLANK(LI$9),LI$9=0)=FALSE,SUM($KG52:$KS52)&gt;0,LI$9='2. Protocols'!$G51),1,0)*'4. Formulations'!$P51</f>
        <v>0</v>
      </c>
      <c r="LJ52" s="38">
        <f>IF(AND(OR(ISBLANK(LJ$9),LJ$9=0)=FALSE,SUM($KG52:$KS52)&gt;0,LJ$9='2. Protocols'!$G51),1,0)*'4. Formulations'!$P51</f>
        <v>0</v>
      </c>
      <c r="LK52" s="38">
        <f>IF(AND(OR(ISBLANK(LK$9),LK$9=0)=FALSE,SUM($KG52:$KS52)&gt;0,LK$9='2. Protocols'!$G51),1,0)*'4. Formulations'!$P51</f>
        <v>0</v>
      </c>
      <c r="LL52" s="38">
        <f>IF(AND(OR(ISBLANK(LL$9),LL$9=0)=FALSE,SUM($KG52:$KS52)&gt;0,LL$9='2. Protocols'!$G51),1,0)*'4. Formulations'!$P51</f>
        <v>0</v>
      </c>
      <c r="LM52" s="38">
        <f>IF(AND(OR(ISBLANK(LM$9),LM$9=0)=FALSE,SUM($KG52:$KS52)&gt;0,LM$9='2. Protocols'!$G51),1,0)*'4. Formulations'!$P51</f>
        <v>0</v>
      </c>
      <c r="LN52" s="38">
        <f>IF(AND(OR(ISBLANK(LN$9),LN$9=0)=FALSE,SUM($KG52:$KS52)&gt;0,LN$9='2. Protocols'!$G51),1,0)*'4. Formulations'!$P51</f>
        <v>0</v>
      </c>
      <c r="LO52" s="38">
        <f>IF(AND(OR(ISBLANK(LO$9),LO$9=0)=FALSE,SUM($KG52:$KS52)&gt;0,LO$9='2. Protocols'!$G51),1,0)*'4. Formulations'!$P51</f>
        <v>0</v>
      </c>
      <c r="LP52" s="38">
        <f>IF(AND(OR(ISBLANK(LP$9),LP$9=0)=FALSE,SUM($KG52:$KS52)&gt;0,LP$9='2. Protocols'!$G51),1,0)*'4. Formulations'!$P51</f>
        <v>0</v>
      </c>
      <c r="LR52" s="38">
        <f>IF(AND(OR(ISBLANK(LR$9),LR$9=0)=FALSE,LR$9=$DL52),1,0)*'4. Formulations'!$Q51</f>
        <v>0</v>
      </c>
      <c r="LS52" s="38">
        <f>IF(AND(OR(ISBLANK(LS$9),LS$9=0)=FALSE,LS$9=$DL52),1,0)*'4. Formulations'!$Q51</f>
        <v>0</v>
      </c>
      <c r="LT52" s="38">
        <f>IF(AND(OR(ISBLANK(LT$9),LT$9=0)=FALSE,LT$9=$DL52),1,0)*'4. Formulations'!$Q51</f>
        <v>0</v>
      </c>
      <c r="LU52" s="38">
        <f>IF(AND(OR(ISBLANK(LU$9),LU$9=0)=FALSE,LU$9=$DL52),1,0)*'4. Formulations'!$Q51</f>
        <v>0</v>
      </c>
      <c r="LV52" s="38">
        <f>IF(AND(OR(ISBLANK(LV$9),LV$9=0)=FALSE,LV$9=$DL52),1,0)*'4. Formulations'!$Q51</f>
        <v>0</v>
      </c>
      <c r="LW52" s="38">
        <f>IF(AND(OR(ISBLANK(LW$9),LW$9=0)=FALSE,LW$9=$DL52),1,0)*'4. Formulations'!$Q51</f>
        <v>0</v>
      </c>
      <c r="LX52" s="38">
        <f>IF(AND(OR(ISBLANK(LX$9),LX$9=0)=FALSE,LX$9=$DL52),1,0)*'4. Formulations'!$Q51</f>
        <v>0</v>
      </c>
      <c r="LY52" s="38">
        <f>IF(AND(OR(ISBLANK(LY$9),LY$9=0)=FALSE,LY$9=$DL52),1,0)*'4. Formulations'!$Q51</f>
        <v>0</v>
      </c>
      <c r="LZ52" s="38">
        <f>IF(AND(OR(ISBLANK(LZ$9),LZ$9=0)=FALSE,LZ$9=$DL52),1,0)*'4. Formulations'!$Q51</f>
        <v>0</v>
      </c>
      <c r="MA52" s="38">
        <f>IF(AND(OR(ISBLANK(MA$9),MA$9=0)=FALSE,MA$9=$DL52),1,0)*'4. Formulations'!$Q51</f>
        <v>0</v>
      </c>
      <c r="MB52" s="38">
        <f>IF(AND(OR(ISBLANK(MB$9),MB$9=0)=FALSE,MB$9=$DL52),1,0)*'4. Formulations'!$Q51</f>
        <v>0</v>
      </c>
      <c r="MC52" s="38">
        <f>IF(AND(OR(ISBLANK(MC$9),MC$9=0)=FALSE,MC$9=$DL52),1,0)*'4. Formulations'!$Q51</f>
        <v>0</v>
      </c>
      <c r="MD52" s="38">
        <f>IF(AND(OR(ISBLANK(MD$9),MD$9=0)=FALSE,MD$9=$DL52),1,0)*'4. Formulations'!$Q51</f>
        <v>0</v>
      </c>
      <c r="ME52" s="38">
        <f>IF(AND(OR(ISBLANK(ME$9),ME$9=0)=FALSE,ME$9=$DL52),1,0)*'4. Formulations'!$Q51</f>
        <v>0</v>
      </c>
      <c r="MF52" s="38">
        <f>IF(AND(OR(ISBLANK(MF$9),MF$9=0)=FALSE,MF$9=$DL52),1,0)*'4. Formulations'!$Q51</f>
        <v>0</v>
      </c>
    </row>
    <row r="53" spans="2:344" x14ac:dyDescent="0.3">
      <c r="B53" s="2"/>
      <c r="C53" s="129" t="str">
        <f>IF('2. Protocols'!C52&amp;"+"&amp;'2. Protocols'!E52&amp;"+"&amp;'2. Protocols'!G52="++","",'2. Protocols'!C52&amp;"+"&amp;'2. Protocols'!E52&amp;"+"&amp;'2. Protocols'!G52)</f>
        <v/>
      </c>
      <c r="D53" s="18"/>
      <c r="F53" s="114" t="str">
        <f>IFERROR('2. Protocols'!J52*'1. General Inputs'!$L$6,"")</f>
        <v/>
      </c>
      <c r="G53" s="114" t="str">
        <f>IFERROR(MAX(F53*(1+'1. General Inputs'!$BA$16+HLOOKUP(G$7,'1. General Inputs'!$BC$10:$BE$12,ROWS('1. General Inputs'!$BA$10:$BA$12),0))+(G$76*(CHOOSE(G$7,'2. Protocols'!$O52,'2. Protocols'!$P52,'2. Protocols'!$Q52))+'3. ARV Substitutions'!L75),0),"")</f>
        <v/>
      </c>
      <c r="H53" s="114" t="str">
        <f>IFERROR(MAX(G53*(1+'1. General Inputs'!$BA$16+HLOOKUP(H$7,'1. General Inputs'!$BC$10:$BE$12,ROWS('1. General Inputs'!$BA$10:$BA$12),0))+(H$76*(CHOOSE(H$7,'2. Protocols'!$O52,'2. Protocols'!$P52,'2. Protocols'!$Q52))+'3. ARV Substitutions'!M75),0),"")</f>
        <v/>
      </c>
      <c r="I53" s="114" t="str">
        <f>IFERROR(MAX(H53*(1+'1. General Inputs'!$BA$16+HLOOKUP(I$7,'1. General Inputs'!$BC$10:$BE$12,ROWS('1. General Inputs'!$BA$10:$BA$12),0))+(I$76*(CHOOSE(I$7,'2. Protocols'!$O52,'2. Protocols'!$P52,'2. Protocols'!$Q52))+'3. ARV Substitutions'!N75),0),"")</f>
        <v/>
      </c>
      <c r="J53" s="114" t="str">
        <f>IFERROR(MAX(I53*(1+'1. General Inputs'!$BA$16+HLOOKUP(J$7,'1. General Inputs'!$BC$10:$BE$12,ROWS('1. General Inputs'!$BA$10:$BA$12),0))+(J$76*(CHOOSE(J$7,'2. Protocols'!$O52,'2. Protocols'!$P52,'2. Protocols'!$Q52))+'3. ARV Substitutions'!O75),0),"")</f>
        <v/>
      </c>
      <c r="K53" s="114" t="str">
        <f>IFERROR(MAX(J53*(1+'1. General Inputs'!$BA$16+HLOOKUP(K$7,'1. General Inputs'!$BC$10:$BE$12,ROWS('1. General Inputs'!$BA$10:$BA$12),0))+(K$76*(CHOOSE(K$7,'2. Protocols'!$O52,'2. Protocols'!$P52,'2. Protocols'!$Q52))+'3. ARV Substitutions'!P75),0),"")</f>
        <v/>
      </c>
      <c r="L53" s="114" t="str">
        <f>IFERROR(MAX(K53*(1+'1. General Inputs'!$BA$16+HLOOKUP(L$7,'1. General Inputs'!$BC$10:$BE$12,ROWS('1. General Inputs'!$BA$10:$BA$12),0))+(L$76*(CHOOSE(L$7,'2. Protocols'!$O52,'2. Protocols'!$P52,'2. Protocols'!$Q52))+'3. ARV Substitutions'!Q75),0),"")</f>
        <v/>
      </c>
      <c r="M53" s="114" t="str">
        <f>IFERROR(MAX(L53*(1+'1. General Inputs'!$BA$16+HLOOKUP(M$7,'1. General Inputs'!$BC$10:$BE$12,ROWS('1. General Inputs'!$BA$10:$BA$12),0))+(M$76*(CHOOSE(M$7,'2. Protocols'!$O52,'2. Protocols'!$P52,'2. Protocols'!$Q52))+'3. ARV Substitutions'!R75),0),"")</f>
        <v/>
      </c>
      <c r="N53" s="114" t="str">
        <f>IFERROR(MAX(M53*(1+'1. General Inputs'!$BA$16+HLOOKUP(N$7,'1. General Inputs'!$BC$10:$BE$12,ROWS('1. General Inputs'!$BA$10:$BA$12),0))+(N$76*(CHOOSE(N$7,'2. Protocols'!$O52,'2. Protocols'!$P52,'2. Protocols'!$Q52))+'3. ARV Substitutions'!S75),0),"")</f>
        <v/>
      </c>
      <c r="O53" s="114" t="str">
        <f>IFERROR(MAX(N53*(1+'1. General Inputs'!$BA$16+HLOOKUP(O$7,'1. General Inputs'!$BC$10:$BE$12,ROWS('1. General Inputs'!$BA$10:$BA$12),0))+(O$76*(CHOOSE(O$7,'2. Protocols'!$O52,'2. Protocols'!$P52,'2. Protocols'!$Q52))+'3. ARV Substitutions'!T75),0),"")</f>
        <v/>
      </c>
      <c r="P53" s="114" t="str">
        <f>IFERROR(MAX(O53*(1+'1. General Inputs'!$BA$16+HLOOKUP(P$7,'1. General Inputs'!$BC$10:$BE$12,ROWS('1. General Inputs'!$BA$10:$BA$12),0))+(P$76*(CHOOSE(P$7,'2. Protocols'!$O52,'2. Protocols'!$P52,'2. Protocols'!$Q52))+'3. ARV Substitutions'!U75),0),"")</f>
        <v/>
      </c>
      <c r="Q53" s="114" t="str">
        <f>IFERROR(MAX(P53*(1+'1. General Inputs'!$BA$16+HLOOKUP(Q$7,'1. General Inputs'!$BC$10:$BE$12,ROWS('1. General Inputs'!$BA$10:$BA$12),0))+(Q$76*(CHOOSE(Q$7,'2. Protocols'!$O52,'2. Protocols'!$P52,'2. Protocols'!$Q52))+'3. ARV Substitutions'!V75),0),"")</f>
        <v/>
      </c>
      <c r="R53" s="114" t="str">
        <f>IFERROR(MAX(Q53*(1+'1. General Inputs'!$BA$16+HLOOKUP(R$7,'1. General Inputs'!$BC$10:$BE$12,ROWS('1. General Inputs'!$BA$10:$BA$12),0))+(R$76*(CHOOSE(R$7,'2. Protocols'!$O52,'2. Protocols'!$P52,'2. Protocols'!$Q52))+'3. ARV Substitutions'!W75),0),"")</f>
        <v/>
      </c>
      <c r="S53" s="114" t="str">
        <f>IFERROR(MAX(R53*(1+'1. General Inputs'!$BA$16+HLOOKUP(S$7,'1. General Inputs'!$BC$10:$BE$12,ROWS('1. General Inputs'!$BA$10:$BA$12),0))+(S$76*(CHOOSE(S$7,'2. Protocols'!$O52,'2. Protocols'!$P52,'2. Protocols'!$Q52))+'3. ARV Substitutions'!X75),0),"")</f>
        <v/>
      </c>
      <c r="T53" s="114" t="str">
        <f>IFERROR(MAX(S53*(1+'1. General Inputs'!$BA$16+HLOOKUP(T$7,'1. General Inputs'!$BC$10:$BE$12,ROWS('1. General Inputs'!$BA$10:$BA$12),0))+(T$76*(CHOOSE(T$7,'2. Protocols'!$O52,'2. Protocols'!$P52,'2. Protocols'!$Q52))+'3. ARV Substitutions'!Y75),0),"")</f>
        <v/>
      </c>
      <c r="U53" s="114" t="str">
        <f>IFERROR(MAX(T53*(1+'1. General Inputs'!$BA$16+HLOOKUP(U$7,'1. General Inputs'!$BC$10:$BE$12,ROWS('1. General Inputs'!$BA$10:$BA$12),0))+(U$76*(CHOOSE(U$7,'2. Protocols'!$O52,'2. Protocols'!$P52,'2. Protocols'!$Q52))+'3. ARV Substitutions'!Z75),0),"")</f>
        <v/>
      </c>
      <c r="V53" s="114" t="str">
        <f>IFERROR(MAX(U53*(1+'1. General Inputs'!$BA$16+HLOOKUP(V$7,'1. General Inputs'!$BC$10:$BE$12,ROWS('1. General Inputs'!$BA$10:$BA$12),0))+(V$76*(CHOOSE(V$7,'2. Protocols'!$O52,'2. Protocols'!$P52,'2. Protocols'!$Q52))+'3. ARV Substitutions'!AA75),0),"")</f>
        <v/>
      </c>
      <c r="W53" s="114" t="str">
        <f>IFERROR(MAX(V53*(1+'1. General Inputs'!$BA$16+HLOOKUP(W$7,'1. General Inputs'!$BC$10:$BE$12,ROWS('1. General Inputs'!$BA$10:$BA$12),0))+(W$76*(CHOOSE(W$7,'2. Protocols'!$O52,'2. Protocols'!$P52,'2. Protocols'!$Q52))+'3. ARV Substitutions'!AB75),0),"")</f>
        <v/>
      </c>
      <c r="X53" s="114" t="str">
        <f>IFERROR(MAX(W53*(1+'1. General Inputs'!$BA$16+HLOOKUP(X$7,'1. General Inputs'!$BC$10:$BE$12,ROWS('1. General Inputs'!$BA$10:$BA$12),0))+(X$76*(CHOOSE(X$7,'2. Protocols'!$O52,'2. Protocols'!$P52,'2. Protocols'!$Q52))+'3. ARV Substitutions'!AC75),0),"")</f>
        <v/>
      </c>
      <c r="Y53" s="114" t="str">
        <f>IFERROR(MAX(X53*(1+'1. General Inputs'!$BA$16+HLOOKUP(Y$7,'1. General Inputs'!$BC$10:$BE$12,ROWS('1. General Inputs'!$BA$10:$BA$12),0))+(Y$76*(CHOOSE(Y$7,'2. Protocols'!$O52,'2. Protocols'!$P52,'2. Protocols'!$Q52))+'3. ARV Substitutions'!AD75),0),"")</f>
        <v/>
      </c>
      <c r="Z53" s="114" t="str">
        <f>IFERROR(MAX(Y53*(1+'1. General Inputs'!$BA$16+HLOOKUP(Z$7,'1. General Inputs'!$BC$10:$BE$12,ROWS('1. General Inputs'!$BA$10:$BA$12),0))+(Z$76*(CHOOSE(Z$7,'2. Protocols'!$O52,'2. Protocols'!$P52,'2. Protocols'!$Q52))+'3. ARV Substitutions'!AE75),0),"")</f>
        <v/>
      </c>
      <c r="AA53" s="114" t="str">
        <f>IFERROR(MAX(Z53*(1+'1. General Inputs'!$BA$16+HLOOKUP(AA$7,'1. General Inputs'!$BC$10:$BE$12,ROWS('1. General Inputs'!$BA$10:$BA$12),0))+(AA$76*(CHOOSE(AA$7,'2. Protocols'!$O52,'2. Protocols'!$P52,'2. Protocols'!$Q52))+'3. ARV Substitutions'!AF75),0),"")</f>
        <v/>
      </c>
      <c r="AB53" s="114" t="str">
        <f>IFERROR(MAX(AA53*(1+'1. General Inputs'!$BA$16+HLOOKUP(AB$7,'1. General Inputs'!$BC$10:$BE$12,ROWS('1. General Inputs'!$BA$10:$BA$12),0))+(AB$76*(CHOOSE(AB$7,'2. Protocols'!$O52,'2. Protocols'!$P52,'2. Protocols'!$Q52))+'3. ARV Substitutions'!AG75),0),"")</f>
        <v/>
      </c>
      <c r="AC53" s="114" t="str">
        <f>IFERROR(MAX(AB53*(1+'1. General Inputs'!$BA$16+HLOOKUP(AC$7,'1. General Inputs'!$BC$10:$BE$12,ROWS('1. General Inputs'!$BA$10:$BA$12),0))+(AC$76*(CHOOSE(AC$7,'2. Protocols'!$O52,'2. Protocols'!$P52,'2. Protocols'!$Q52))+'3. ARV Substitutions'!AH75),0),"")</f>
        <v/>
      </c>
      <c r="AD53" s="114" t="str">
        <f>IFERROR(MAX(AC53*(1+'1. General Inputs'!$BA$16+HLOOKUP(AD$7,'1. General Inputs'!$BC$10:$BE$12,ROWS('1. General Inputs'!$BA$10:$BA$12),0))+(AD$76*(CHOOSE(AD$7,'2. Protocols'!$O52,'2. Protocols'!$P52,'2. Protocols'!$Q52))+'3. ARV Substitutions'!AI75),0),"")</f>
        <v/>
      </c>
      <c r="AE53" s="114" t="str">
        <f>IFERROR(MAX(AD53*(1+'1. General Inputs'!$BA$16+HLOOKUP(AE$7,'1. General Inputs'!$BC$10:$BE$12,ROWS('1. General Inputs'!$BA$10:$BA$12),0))+(AE$76*(CHOOSE(AE$7,'2. Protocols'!$O52,'2. Protocols'!$P52,'2. Protocols'!$Q52))+'3. ARV Substitutions'!AJ75),0),"")</f>
        <v/>
      </c>
      <c r="AF53" s="114" t="str">
        <f>IFERROR(MAX(AE53*(1+'1. General Inputs'!$BA$16+HLOOKUP(AF$7,'1. General Inputs'!$BC$10:$BE$12,ROWS('1. General Inputs'!$BA$10:$BA$12),0))+(AF$76*(CHOOSE(AF$7,'2. Protocols'!$O52,'2. Protocols'!$P52,'2. Protocols'!$Q52))+'3. ARV Substitutions'!AK75),0),"")</f>
        <v/>
      </c>
      <c r="AG53" s="114" t="str">
        <f>IFERROR(MAX(AF53*(1+'1. General Inputs'!$BA$16+HLOOKUP(AG$7,'1. General Inputs'!$BC$10:$BE$12,ROWS('1. General Inputs'!$BA$10:$BA$12),0))+(AG$76*(CHOOSE(AG$7,'2. Protocols'!$O52,'2. Protocols'!$P52,'2. Protocols'!$Q52))+'3. ARV Substitutions'!AL75),0),"")</f>
        <v/>
      </c>
      <c r="AH53" s="114" t="str">
        <f>IFERROR(MAX(AG53*(1+'1. General Inputs'!$BA$16+HLOOKUP(AH$7,'1. General Inputs'!$BC$10:$BE$12,ROWS('1. General Inputs'!$BA$10:$BA$12),0))+(AH$76*(CHOOSE(AH$7,'2. Protocols'!$O52,'2. Protocols'!$P52,'2. Protocols'!$Q52))+'3. ARV Substitutions'!AM75),0),"")</f>
        <v/>
      </c>
      <c r="AI53" s="114" t="str">
        <f>IFERROR(MAX(AH53*(1+'1. General Inputs'!$BA$16+HLOOKUP(AI$7,'1. General Inputs'!$BC$10:$BE$12,ROWS('1. General Inputs'!$BA$10:$BA$12),0))+(AI$76*(CHOOSE(AI$7,'2. Protocols'!$O52,'2. Protocols'!$P52,'2. Protocols'!$Q52))+'3. ARV Substitutions'!AN75),0),"")</f>
        <v/>
      </c>
      <c r="AJ53" s="114" t="str">
        <f>IFERROR(MAX(AI53*(1+'1. General Inputs'!$BA$16+HLOOKUP(AJ$7,'1. General Inputs'!$BC$10:$BE$12,ROWS('1. General Inputs'!$BA$10:$BA$12),0))+(AJ$76*(CHOOSE(AJ$7,'2. Protocols'!$O52,'2. Protocols'!$P52,'2. Protocols'!$Q52))+'3. ARV Substitutions'!AO75),0),"")</f>
        <v/>
      </c>
      <c r="AK53" s="114" t="str">
        <f>IFERROR(MAX(AJ53*(1+'1. General Inputs'!$BA$16+HLOOKUP(AK$7,'1. General Inputs'!$BC$10:$BE$12,ROWS('1. General Inputs'!$BA$10:$BA$12),0))+(AK$76*(CHOOSE(AK$7,'2. Protocols'!$O52,'2. Protocols'!$P52,'2. Protocols'!$Q52))+'3. ARV Substitutions'!AP75),0),"")</f>
        <v/>
      </c>
      <c r="AL53" s="114" t="str">
        <f>IFERROR(MAX(AK53*(1+'1. General Inputs'!$BA$16+HLOOKUP(AL$7,'1. General Inputs'!$BC$10:$BE$12,ROWS('1. General Inputs'!$BA$10:$BA$12),0))+(AL$76*(CHOOSE(AL$7,'2. Protocols'!$O52,'2. Protocols'!$P52,'2. Protocols'!$Q52))+'3. ARV Substitutions'!AQ75),0),"")</f>
        <v/>
      </c>
      <c r="AM53" s="114" t="str">
        <f>IFERROR(MAX(AL53*(1+'1. General Inputs'!$BA$16+HLOOKUP(AM$7,'1. General Inputs'!$BC$10:$BE$12,ROWS('1. General Inputs'!$BA$10:$BA$12),0))+(AM$76*(CHOOSE(AM$7,'2. Protocols'!$O52,'2. Protocols'!$P52,'2. Protocols'!$Q52))+'3. ARV Substitutions'!AR75),0),"")</f>
        <v/>
      </c>
      <c r="AN53" s="114" t="str">
        <f>IFERROR(MAX(AM53*(1+'1. General Inputs'!$BA$16+HLOOKUP(AN$7,'1. General Inputs'!$BC$10:$BE$12,ROWS('1. General Inputs'!$BA$10:$BA$12),0))+(AN$76*(CHOOSE(AN$7,'2. Protocols'!$O52,'2. Protocols'!$P52,'2. Protocols'!$Q52))+'3. ARV Substitutions'!AS75),0),"")</f>
        <v/>
      </c>
      <c r="AO53" s="114" t="str">
        <f>IFERROR(MAX(AN53*(1+'1. General Inputs'!$BA$16+HLOOKUP(AO$7,'1. General Inputs'!$BC$10:$BE$12,ROWS('1. General Inputs'!$BA$10:$BA$12),0))+(AO$76*(CHOOSE(AO$7,'2. Protocols'!$O52,'2. Protocols'!$P52,'2. Protocols'!$Q52))+'3. ARV Substitutions'!AT75),0),"")</f>
        <v/>
      </c>
      <c r="AP53" s="114" t="str">
        <f>IFERROR(MAX(AO53*(1+'1. General Inputs'!$BA$16+HLOOKUP(AP$7,'1. General Inputs'!$BC$10:$BE$12,ROWS('1. General Inputs'!$BA$10:$BA$12),0))+(AP$76*(CHOOSE(AP$7,'2. Protocols'!$O52,'2. Protocols'!$P52,'2. Protocols'!$Q52))+'3. ARV Substitutions'!AU75),0),"")</f>
        <v/>
      </c>
      <c r="BZ53" s="88" t="e">
        <f t="shared" si="49"/>
        <v>#VALUE!</v>
      </c>
      <c r="CA53" s="88" t="e">
        <f t="shared" si="50"/>
        <v>#VALUE!</v>
      </c>
      <c r="CB53" s="88" t="e">
        <f t="shared" si="51"/>
        <v>#VALUE!</v>
      </c>
      <c r="CC53" s="88" t="e">
        <f t="shared" si="52"/>
        <v>#VALUE!</v>
      </c>
      <c r="CD53" s="88" t="e">
        <f t="shared" si="84"/>
        <v>#VALUE!</v>
      </c>
      <c r="CE53" s="88" t="e">
        <f t="shared" si="53"/>
        <v>#VALUE!</v>
      </c>
      <c r="CF53" s="88" t="e">
        <f t="shared" si="54"/>
        <v>#VALUE!</v>
      </c>
      <c r="CG53" s="88" t="e">
        <f t="shared" si="55"/>
        <v>#VALUE!</v>
      </c>
      <c r="CH53" s="88" t="e">
        <f t="shared" si="56"/>
        <v>#VALUE!</v>
      </c>
      <c r="CI53" s="88" t="e">
        <f t="shared" si="57"/>
        <v>#VALUE!</v>
      </c>
      <c r="CJ53" s="88" t="e">
        <f t="shared" si="58"/>
        <v>#VALUE!</v>
      </c>
      <c r="CK53" s="88" t="e">
        <f t="shared" si="59"/>
        <v>#VALUE!</v>
      </c>
      <c r="CL53" s="88" t="e">
        <f t="shared" si="60"/>
        <v>#VALUE!</v>
      </c>
      <c r="CM53" s="88" t="e">
        <f t="shared" si="61"/>
        <v>#VALUE!</v>
      </c>
      <c r="CN53" s="88" t="e">
        <f t="shared" si="62"/>
        <v>#VALUE!</v>
      </c>
      <c r="CO53" s="88" t="e">
        <f t="shared" si="63"/>
        <v>#VALUE!</v>
      </c>
      <c r="CP53" s="88" t="e">
        <f t="shared" si="64"/>
        <v>#VALUE!</v>
      </c>
      <c r="CQ53" s="88" t="e">
        <f t="shared" si="65"/>
        <v>#VALUE!</v>
      </c>
      <c r="CR53" s="88" t="e">
        <f t="shared" si="66"/>
        <v>#VALUE!</v>
      </c>
      <c r="CS53" s="88" t="e">
        <f t="shared" si="67"/>
        <v>#VALUE!</v>
      </c>
      <c r="CT53" s="88" t="e">
        <f t="shared" si="68"/>
        <v>#VALUE!</v>
      </c>
      <c r="CU53" s="88" t="e">
        <f t="shared" si="69"/>
        <v>#VALUE!</v>
      </c>
      <c r="CV53" s="88" t="e">
        <f t="shared" si="70"/>
        <v>#VALUE!</v>
      </c>
      <c r="CW53" s="88" t="e">
        <f t="shared" si="71"/>
        <v>#VALUE!</v>
      </c>
      <c r="CX53" s="88" t="e">
        <f t="shared" si="72"/>
        <v>#VALUE!</v>
      </c>
      <c r="CY53" s="88" t="e">
        <f t="shared" si="73"/>
        <v>#VALUE!</v>
      </c>
      <c r="CZ53" s="88" t="e">
        <f t="shared" si="74"/>
        <v>#VALUE!</v>
      </c>
      <c r="DA53" s="88" t="e">
        <f t="shared" si="75"/>
        <v>#VALUE!</v>
      </c>
      <c r="DB53" s="88" t="e">
        <f t="shared" si="76"/>
        <v>#VALUE!</v>
      </c>
      <c r="DC53" s="88" t="e">
        <f t="shared" si="77"/>
        <v>#VALUE!</v>
      </c>
      <c r="DD53" s="88" t="e">
        <f t="shared" si="78"/>
        <v>#VALUE!</v>
      </c>
      <c r="DE53" s="88" t="e">
        <f t="shared" si="79"/>
        <v>#VALUE!</v>
      </c>
      <c r="DF53" s="88" t="e">
        <f t="shared" si="80"/>
        <v>#VALUE!</v>
      </c>
      <c r="DG53" s="88" t="e">
        <f t="shared" si="81"/>
        <v>#VALUE!</v>
      </c>
      <c r="DH53" s="88" t="e">
        <f t="shared" si="82"/>
        <v>#VALUE!</v>
      </c>
      <c r="DI53" s="88" t="e">
        <f t="shared" si="83"/>
        <v>#VALUE!</v>
      </c>
      <c r="DK53" s="27" t="str">
        <f>CONCATENATE('2. Protocols'!C52, '2. Protocols'!D52, '2. Protocols'!E52)</f>
        <v>+</v>
      </c>
      <c r="DL53" s="27" t="str">
        <f>CONCATENATE('2. Protocols'!C52, '2. Protocols'!D52, '2. Protocols'!E52, '2. Protocols'!F52, '2. Protocols'!G52,)</f>
        <v>++</v>
      </c>
      <c r="DN53" s="38">
        <f>IF(AND(OR(ISBLANK(DN$9),DN$9=0)=FALSE,OR(DN$9='2. Protocols'!$C52,DN$9='2. Protocols'!$E52,DN$9='2. Protocols'!$G52)),1,0)*'4. Formulations'!$I52</f>
        <v>0</v>
      </c>
      <c r="DO53" s="38">
        <f>IF(AND(OR(ISBLANK(DO$9),DO$9=0)=FALSE,OR(DO$9='2. Protocols'!$C52,DO$9='2. Protocols'!$E52,DO$9='2. Protocols'!$G52)),1,0)*'4. Formulations'!$I52</f>
        <v>0</v>
      </c>
      <c r="DP53" s="38">
        <f>IF(AND(OR(ISBLANK(DP$9),DP$9=0)=FALSE,OR(DP$9='2. Protocols'!$C52,DP$9='2. Protocols'!$E52,DP$9='2. Protocols'!$G52)),1,0)*'4. Formulations'!$I52</f>
        <v>0</v>
      </c>
      <c r="DQ53" s="38">
        <f>IF(AND(OR(ISBLANK(DQ$9),DQ$9=0)=FALSE,OR(DQ$9='2. Protocols'!$C52,DQ$9='2. Protocols'!$E52,DQ$9='2. Protocols'!$G52)),1,0)*'4. Formulations'!$I52</f>
        <v>0</v>
      </c>
      <c r="DR53" s="38">
        <f>IF(AND(OR(ISBLANK(DR$9),DR$9=0)=FALSE,OR(DR$9='2. Protocols'!$C52,DR$9='2. Protocols'!$E52,DR$9='2. Protocols'!$G52)),1,0)*'4. Formulations'!$I52</f>
        <v>0</v>
      </c>
      <c r="DS53" s="38">
        <f>IF(AND(OR(ISBLANK(DS$9),DS$9=0)=FALSE,OR(DS$9='2. Protocols'!$C52,DS$9='2. Protocols'!$E52,DS$9='2. Protocols'!$G52)),1,0)*'4. Formulations'!$I52</f>
        <v>0</v>
      </c>
      <c r="DT53" s="38">
        <f>IF(AND(OR(ISBLANK(DT$9),DT$9=0)=FALSE,OR(DT$9='2. Protocols'!$C52,DT$9='2. Protocols'!$E52,DT$9='2. Protocols'!$G52)),1,0)*'4. Formulations'!$I52</f>
        <v>0</v>
      </c>
      <c r="DU53" s="38">
        <f>IF(AND(OR(ISBLANK(DU$9),DU$9=0)=FALSE,OR(DU$9='2. Protocols'!$C52,DU$9='2. Protocols'!$E52,DU$9='2. Protocols'!$G52)),1,0)*'4. Formulations'!$I52</f>
        <v>0</v>
      </c>
      <c r="DV53" s="38">
        <f>IF(AND(OR(ISBLANK(DV$9),DV$9=0)=FALSE,OR(DV$9='2. Protocols'!$C52,DV$9='2. Protocols'!$E52,DV$9='2. Protocols'!$G52)),1,0)*'4. Formulations'!$I52</f>
        <v>0</v>
      </c>
      <c r="DW53" s="38">
        <f>IF(AND(OR(ISBLANK(DW$9),DW$9=0)=FALSE,OR(DW$9='2. Protocols'!$C52,DW$9='2. Protocols'!$E52,DW$9='2. Protocols'!$G52)),1,0)*'4. Formulations'!$I52</f>
        <v>0</v>
      </c>
      <c r="DX53" s="38">
        <f>IF(AND(OR(ISBLANK(DX$9),DX$9=0)=FALSE,OR(DX$9='2. Protocols'!$C52,DX$9='2. Protocols'!$E52,DX$9='2. Protocols'!$G52)),1,0)*'4. Formulations'!$I52</f>
        <v>0</v>
      </c>
      <c r="DY53" s="38">
        <f>IF(AND(OR(ISBLANK(DY$9),DY$9=0)=FALSE,OR(DY$9='2. Protocols'!$C52,DY$9='2. Protocols'!$E52,DY$9='2. Protocols'!$G52)),1,0)*'4. Formulations'!$I52</f>
        <v>0</v>
      </c>
      <c r="DZ53" s="38">
        <f>IF(AND(OR(ISBLANK(DZ$9),DZ$9=0)=FALSE,OR(DZ$9='2. Protocols'!$C52,DZ$9='2. Protocols'!$E52,DZ$9='2. Protocols'!$G52)),1,0)*'4. Formulations'!$I52</f>
        <v>0</v>
      </c>
      <c r="EA53" s="38">
        <f>IF(AND(OR(ISBLANK(EA$9),EA$9=0)=FALSE,OR(EA$9='2. Protocols'!$C52,EA$9='2. Protocols'!$E52,EA$9='2. Protocols'!$G52)),1,0)*'4. Formulations'!$I52</f>
        <v>0</v>
      </c>
      <c r="EB53" s="38">
        <f>IF(AND(OR(ISBLANK(EB$9),EB$9=0)=FALSE,OR(EB$9='2. Protocols'!$C52,EB$9='2. Protocols'!$E52,EB$9='2. Protocols'!$G52)),1,0)*'4. Formulations'!$I52</f>
        <v>0</v>
      </c>
      <c r="EC53" s="38">
        <f>IF(AND(OR(ISBLANK(EC$9),EC$9=0)=FALSE,OR(EC$9='2. Protocols'!$C52,EC$9='2. Protocols'!$E52,EC$9='2. Protocols'!$G52)),1,0)*'4. Formulations'!$I52</f>
        <v>0</v>
      </c>
      <c r="ED53" s="38">
        <f>IF(AND(OR(ISBLANK(ED$9),ED$9=0)=FALSE,OR(ED$9='2. Protocols'!$C52,ED$9='2. Protocols'!$E52,ED$9='2. Protocols'!$G52)),1,0)*'4. Formulations'!$I52</f>
        <v>0</v>
      </c>
      <c r="EE53" s="38">
        <f>IF(AND(OR(ISBLANK(EE$9),EE$9=0)=FALSE,OR(EE$9='2. Protocols'!$C52,EE$9='2. Protocols'!$E52,EE$9='2. Protocols'!$G52)),1,0)*'4. Formulations'!$I52</f>
        <v>0</v>
      </c>
      <c r="EF53" s="38">
        <f>IF(AND(OR(ISBLANK(EF$9),EF$9=0)=FALSE,OR(EF$9='2. Protocols'!$C52,EF$9='2. Protocols'!$E52,EF$9='2. Protocols'!$G52)),1,0)*'4. Formulations'!$I52</f>
        <v>0</v>
      </c>
      <c r="EG53" s="38">
        <f>IF(AND(OR(ISBLANK(EG$9),EG$9=0)=FALSE,OR(EG$9='2. Protocols'!$C52,EG$9='2. Protocols'!$E52,EG$9='2. Protocols'!$G52)),1,0)*'4. Formulations'!$I52</f>
        <v>0</v>
      </c>
      <c r="EH53" s="38">
        <f>IF(AND(OR(ISBLANK(EH$9),EH$9=0)=FALSE,OR(EH$9='2. Protocols'!$C52,EH$9='2. Protocols'!$E52,EH$9='2. Protocols'!$G52)),1,0)*'4. Formulations'!$I52</f>
        <v>0</v>
      </c>
      <c r="EI53" s="38">
        <f>IF(AND(OR(ISBLANK(EI$9),EI$9=0)=FALSE,OR(EI$9='2. Protocols'!$C52,EI$9='2. Protocols'!$E52,EI$9='2. Protocols'!$G52)),1,0)*'4. Formulations'!$I52</f>
        <v>0</v>
      </c>
      <c r="EK53" s="38">
        <f>IF(AND(OR(ISBLANK(EK$9),EK$9=0)=FALSE,EK$9=$DK53),1,0)*'4. Formulations'!$J52</f>
        <v>0</v>
      </c>
      <c r="EL53" s="38">
        <f>IF(AND(OR(ISBLANK(EL$9),EL$9=0)=FALSE,EL$9=$DK53),1,0)*'4. Formulations'!$J52</f>
        <v>0</v>
      </c>
      <c r="EM53" s="38">
        <f>IF(AND(OR(ISBLANK(EM$9),EM$9=0)=FALSE,EM$9=$DK53),1,0)*'4. Formulations'!$J52</f>
        <v>0</v>
      </c>
      <c r="EN53" s="38">
        <f>IF(AND(OR(ISBLANK(EN$9),EN$9=0)=FALSE,EN$9=$DK53),1,0)*'4. Formulations'!$J52</f>
        <v>0</v>
      </c>
      <c r="EO53" s="38">
        <f>IF(AND(OR(ISBLANK(EO$9),EO$9=0)=FALSE,EO$9=$DK53),1,0)*'4. Formulations'!$J52</f>
        <v>0</v>
      </c>
      <c r="EP53" s="38">
        <f>IF(AND(OR(ISBLANK(EP$9),EP$9=0)=FALSE,EP$9=$DK53),1,0)*'4. Formulations'!$J52</f>
        <v>0</v>
      </c>
      <c r="EQ53" s="38">
        <f>IF(AND(OR(ISBLANK(EQ$9),EQ$9=0)=FALSE,EQ$9=$DK53),1,0)*'4. Formulations'!$J52</f>
        <v>0</v>
      </c>
      <c r="ER53" s="38">
        <f>IF(AND(OR(ISBLANK(ER$9),ER$9=0)=FALSE,ER$9=$DK53),1,0)*'4. Formulations'!$J52</f>
        <v>0</v>
      </c>
      <c r="ES53" s="38">
        <f>IF(AND(OR(ISBLANK(ES$9),ES$9=0)=FALSE,ES$9=$DK53),1,0)*'4. Formulations'!$J52</f>
        <v>0</v>
      </c>
      <c r="ET53" s="38">
        <f>IF(AND(OR(ISBLANK(ET$9),ET$9=0)=FALSE,ET$9=$DK53),1,0)*'4. Formulations'!$J52</f>
        <v>0</v>
      </c>
      <c r="EU53" s="38">
        <f>IF(AND(OR(ISBLANK(EU$9),EU$9=0)=FALSE,EU$9=$DK53),1,0)*'4. Formulations'!$J52</f>
        <v>0</v>
      </c>
      <c r="EV53" s="38">
        <f>IF(AND(OR(ISBLANK(EV$9),EV$9=0)=FALSE,EV$9=$DK53),1,0)*'4. Formulations'!$J52</f>
        <v>0</v>
      </c>
      <c r="EW53" s="38">
        <f>IF(AND(OR(ISBLANK(EW$9),EW$9=0)=FALSE,EW$9=$DK53),1,0)*'4. Formulations'!$J52</f>
        <v>0</v>
      </c>
      <c r="EY53" s="38">
        <f>IF(AND(OR(ISBLANK(EY$9),EY$9=0)=FALSE,SUM($EK53:$EW53)&gt;0,EY$9='2. Protocols'!$G52),1,0)*'4. Formulations'!$J52</f>
        <v>0</v>
      </c>
      <c r="EZ53" s="38">
        <f>IF(AND(OR(ISBLANK(EZ$9),EZ$9=0)=FALSE,SUM($EK53:$EW53)&gt;0,EZ$9='2. Protocols'!$G52),1,0)*'4. Formulations'!$J52</f>
        <v>0</v>
      </c>
      <c r="FA53" s="38">
        <f>IF(AND(OR(ISBLANK(FA$9),FA$9=0)=FALSE,SUM($EK53:$EW53)&gt;0,FA$9='2. Protocols'!$G52),1,0)*'4. Formulations'!$J52</f>
        <v>0</v>
      </c>
      <c r="FB53" s="38">
        <f>IF(AND(OR(ISBLANK(FB$9),FB$9=0)=FALSE,SUM($EK53:$EW53)&gt;0,FB$9='2. Protocols'!$G52),1,0)*'4. Formulations'!$J52</f>
        <v>0</v>
      </c>
      <c r="FC53" s="38">
        <f>IF(AND(OR(ISBLANK(FC$9),FC$9=0)=FALSE,SUM($EK53:$EW53)&gt;0,FC$9='2. Protocols'!$G52),1,0)*'4. Formulations'!$J52</f>
        <v>0</v>
      </c>
      <c r="FD53" s="38">
        <f>IF(AND(OR(ISBLANK(FD$9),FD$9=0)=FALSE,SUM($EK53:$EW53)&gt;0,FD$9='2. Protocols'!$G52),1,0)*'4. Formulations'!$J52</f>
        <v>0</v>
      </c>
      <c r="FE53" s="38">
        <f>IF(AND(OR(ISBLANK(FE$9),FE$9=0)=FALSE,SUM($EK53:$EW53)&gt;0,FE$9='2. Protocols'!$G52),1,0)*'4. Formulations'!$J52</f>
        <v>0</v>
      </c>
      <c r="FF53" s="38">
        <f>IF(AND(OR(ISBLANK(FF$9),FF$9=0)=FALSE,SUM($EK53:$EW53)&gt;0,FF$9='2. Protocols'!$G52),1,0)*'4. Formulations'!$J52</f>
        <v>0</v>
      </c>
      <c r="FG53" s="38">
        <f>IF(AND(OR(ISBLANK(FG$9),FG$9=0)=FALSE,SUM($EK53:$EW53)&gt;0,FG$9='2. Protocols'!$G52),1,0)*'4. Formulations'!$J52</f>
        <v>0</v>
      </c>
      <c r="FH53" s="38">
        <f>IF(AND(OR(ISBLANK(FH$9),FH$9=0)=FALSE,SUM($EK53:$EW53)&gt;0,FH$9='2. Protocols'!$G52),1,0)*'4. Formulations'!$J52</f>
        <v>0</v>
      </c>
      <c r="FI53" s="38">
        <f>IF(AND(OR(ISBLANK(FI$9),FI$9=0)=FALSE,SUM($EK53:$EW53)&gt;0,FI$9='2. Protocols'!$G52),1,0)*'4. Formulations'!$J52</f>
        <v>0</v>
      </c>
      <c r="FJ53" s="38">
        <f>IF(AND(OR(ISBLANK(FJ$9),FJ$9=0)=FALSE,SUM($EK53:$EW53)&gt;0,FJ$9='2. Protocols'!$G52),1,0)*'4. Formulations'!$J52</f>
        <v>0</v>
      </c>
      <c r="FK53" s="38">
        <f>IF(AND(OR(ISBLANK(FK$9),FK$9=0)=FALSE,SUM($EK53:$EW53)&gt;0,FK$9='2. Protocols'!$G52),1,0)*'4. Formulations'!$J52</f>
        <v>0</v>
      </c>
      <c r="FL53" s="38">
        <f>IF(AND(OR(ISBLANK(FL$9),FL$9=0)=FALSE,SUM($EK53:$EW53)&gt;0,FL$9='2. Protocols'!$G52),1,0)*'4. Formulations'!$J52</f>
        <v>0</v>
      </c>
      <c r="FM53" s="38">
        <f>IF(AND(OR(ISBLANK(FM$9),FM$9=0)=FALSE,SUM($EK53:$EW53)&gt;0,FM$9='2. Protocols'!$G52),1,0)*'4. Formulations'!$J52</f>
        <v>0</v>
      </c>
      <c r="FN53" s="38">
        <f>IF(AND(OR(ISBLANK(FN$9),FN$9=0)=FALSE,SUM($EK53:$EW53)&gt;0,FN$9='2. Protocols'!$G52),1,0)*'4. Formulations'!$J52</f>
        <v>0</v>
      </c>
      <c r="FO53" s="38">
        <f>IF(AND(OR(ISBLANK(FO$9),FO$9=0)=FALSE,SUM($EK53:$EW53)&gt;0,FO$9='2. Protocols'!$G52),1,0)*'4. Formulations'!$J52</f>
        <v>0</v>
      </c>
      <c r="FP53" s="38">
        <f>IF(AND(OR(ISBLANK(FP$9),FP$9=0)=FALSE,SUM($EK53:$EW53)&gt;0,FP$9='2. Protocols'!$G52),1,0)*'4. Formulations'!$J52</f>
        <v>0</v>
      </c>
      <c r="FQ53" s="38">
        <f>IF(AND(OR(ISBLANK(FQ$9),FQ$9=0)=FALSE,SUM($EK53:$EW53)&gt;0,FQ$9='2. Protocols'!$G52),1,0)*'4. Formulations'!$J52</f>
        <v>0</v>
      </c>
      <c r="FR53" s="38">
        <f>IF(AND(OR(ISBLANK(FR$9),FR$9=0)=FALSE,SUM($EK53:$EW53)&gt;0,FR$9='2. Protocols'!$G52),1,0)*'4. Formulations'!$J52</f>
        <v>0</v>
      </c>
      <c r="FS53" s="38">
        <f>IF(AND(OR(ISBLANK(FS$9),FS$9=0)=FALSE,SUM($EK53:$EW53)&gt;0,FS$9='2. Protocols'!$G52),1,0)*'4. Formulations'!$J52</f>
        <v>0</v>
      </c>
      <c r="FT53" s="38">
        <f>IF(AND(OR(ISBLANK(FT$9),FT$9=0)=FALSE,SUM($EK53:$EW53)&gt;0,FT$9='2. Protocols'!$G52),1,0)*'4. Formulations'!$J52</f>
        <v>0</v>
      </c>
      <c r="FV53" s="38">
        <f>IF(AND(OR(ISBLANK(EY$9),EY$9=0)=FALSE,FV$9=$DL53),1,0)*'4. Formulations'!$K52</f>
        <v>0</v>
      </c>
      <c r="FW53" s="38">
        <f>IF(AND(OR(ISBLANK(EZ$9),EZ$9=0)=FALSE,FW$9=$DL53),1,0)*'4. Formulations'!$K52</f>
        <v>0</v>
      </c>
      <c r="FX53" s="38">
        <f>IF(AND(OR(ISBLANK(FA$9),FA$9=0)=FALSE,FX$9=$DL53),1,0)*'4. Formulations'!$K52</f>
        <v>0</v>
      </c>
      <c r="FY53" s="38">
        <f>IF(AND(OR(ISBLANK(FB$9),FB$9=0)=FALSE,FY$9=$DL53),1,0)*'4. Formulations'!$K52</f>
        <v>0</v>
      </c>
      <c r="FZ53" s="38">
        <f>IF(AND(OR(ISBLANK(FC$9),FC$9=0)=FALSE,FZ$9=$DL53),1,0)*'4. Formulations'!$K52</f>
        <v>0</v>
      </c>
      <c r="GA53" s="38">
        <f>IF(AND(OR(ISBLANK(FD$9),FD$9=0)=FALSE,GA$9=$DL53),1,0)*'4. Formulations'!$K52</f>
        <v>0</v>
      </c>
      <c r="GB53" s="38">
        <f>IF(AND(OR(ISBLANK(FE$9),FE$9=0)=FALSE,GB$9=$DL53),1,0)*'4. Formulations'!$K52</f>
        <v>0</v>
      </c>
      <c r="GC53" s="38">
        <f>IF(AND(OR(ISBLANK(FF$9),FF$9=0)=FALSE,GC$9=$DL53),1,0)*'4. Formulations'!$K52</f>
        <v>0</v>
      </c>
      <c r="GD53" s="38">
        <f>IF(AND(OR(ISBLANK(FG$9),FG$9=0)=FALSE,GD$9=$DL53),1,0)*'4. Formulations'!$K52</f>
        <v>0</v>
      </c>
      <c r="GE53" s="38">
        <f>IF(AND(OR(ISBLANK(FH$9),FH$9=0)=FALSE,GE$9=$DL53),1,0)*'4. Formulations'!$K52</f>
        <v>0</v>
      </c>
      <c r="GF53" s="38">
        <f>IF(AND(OR(ISBLANK(FI$9),FI$9=0)=FALSE,GF$9=$DL53),1,0)*'4. Formulations'!$K52</f>
        <v>0</v>
      </c>
      <c r="GG53" s="38">
        <f>IF(AND(OR(ISBLANK(FJ$9),FJ$9=0)=FALSE,GG$9=$DL53),1,0)*'4. Formulations'!$K52</f>
        <v>0</v>
      </c>
      <c r="GH53" s="38">
        <f>IF(AND(OR(ISBLANK(FK$9),FK$9=0)=FALSE,GH$9=$DL53),1,0)*'4. Formulations'!$K52</f>
        <v>0</v>
      </c>
      <c r="GI53" s="38">
        <f>IF(AND(OR(ISBLANK(FL$9),FL$9=0)=FALSE,GI$9=$DL53),1,0)*'4. Formulations'!$K52</f>
        <v>0</v>
      </c>
      <c r="GJ53" s="38">
        <f>IF(AND(OR(ISBLANK(FM$9),FM$9=0)=FALSE,GJ$9=$DL53),1,0)*'4. Formulations'!$K52</f>
        <v>0</v>
      </c>
      <c r="GL53" s="38">
        <f>IF(AND(OR(ISBLANK(GL$9),GL$9=0)=FALSE,OR(GL$9='2. Protocols'!$C52,GL$9='2. Protocols'!$E52,GL$9='2. Protocols'!$G52)),1,0)*'4. Formulations'!$L52</f>
        <v>0</v>
      </c>
      <c r="GM53" s="38">
        <f>IF(AND(OR(ISBLANK(GM$9),GM$9=0)=FALSE,OR(GM$9='2. Protocols'!$C52,GM$9='2. Protocols'!$E52,GM$9='2. Protocols'!$G52)),1,0)*'4. Formulations'!$L52</f>
        <v>0</v>
      </c>
      <c r="GN53" s="38">
        <f>IF(AND(OR(ISBLANK(GN$9),GN$9=0)=FALSE,OR(GN$9='2. Protocols'!$C52,GN$9='2. Protocols'!$E52,GN$9='2. Protocols'!$G52)),1,0)*'4. Formulations'!$L52</f>
        <v>0</v>
      </c>
      <c r="GO53" s="38">
        <f>IF(AND(OR(ISBLANK(GO$9),GO$9=0)=FALSE,OR(GO$9='2. Protocols'!$C52,GO$9='2. Protocols'!$E52,GO$9='2. Protocols'!$G52)),1,0)*'4. Formulations'!$L52</f>
        <v>0</v>
      </c>
      <c r="GP53" s="38">
        <f>IF(AND(OR(ISBLANK(GP$9),GP$9=0)=FALSE,OR(GP$9='2. Protocols'!$C52,GP$9='2. Protocols'!$E52,GP$9='2. Protocols'!$G52)),1,0)*'4. Formulations'!$L52</f>
        <v>0</v>
      </c>
      <c r="GQ53" s="38">
        <f>IF(AND(OR(ISBLANK(GQ$9),GQ$9=0)=FALSE,OR(GQ$9='2. Protocols'!$C52,GQ$9='2. Protocols'!$E52,GQ$9='2. Protocols'!$G52)),1,0)*'4. Formulations'!$L52</f>
        <v>0</v>
      </c>
      <c r="GR53" s="38">
        <f>IF(AND(OR(ISBLANK(GR$9),GR$9=0)=FALSE,OR(GR$9='2. Protocols'!$C52,GR$9='2. Protocols'!$E52,GR$9='2. Protocols'!$G52)),1,0)*'4. Formulations'!$L52</f>
        <v>0</v>
      </c>
      <c r="GS53" s="38">
        <f>IF(AND(OR(ISBLANK(GS$9),GS$9=0)=FALSE,OR(GS$9='2. Protocols'!$C52,GS$9='2. Protocols'!$E52,GS$9='2. Protocols'!$G52)),1,0)*'4. Formulations'!$L52</f>
        <v>0</v>
      </c>
      <c r="GT53" s="38">
        <f>IF(AND(OR(ISBLANK(GT$9),GT$9=0)=FALSE,OR(GT$9='2. Protocols'!$C52,GT$9='2. Protocols'!$E52,GT$9='2. Protocols'!$G52)),1,0)*'4. Formulations'!$L52</f>
        <v>0</v>
      </c>
      <c r="GU53" s="38">
        <f>IF(AND(OR(ISBLANK(GU$9),GU$9=0)=FALSE,OR(GU$9='2. Protocols'!$C52,GU$9='2. Protocols'!$E52,GU$9='2. Protocols'!$G52)),1,0)*'4. Formulations'!$L52</f>
        <v>0</v>
      </c>
      <c r="GV53" s="38">
        <f>IF(AND(OR(ISBLANK(GV$9),GV$9=0)=FALSE,OR(GV$9='2. Protocols'!$C52,GV$9='2. Protocols'!$E52,GV$9='2. Protocols'!$G52)),1,0)*'4. Formulations'!$L52</f>
        <v>0</v>
      </c>
      <c r="GW53" s="38">
        <f>IF(AND(OR(ISBLANK(GW$9),GW$9=0)=FALSE,OR(GW$9='2. Protocols'!$C52,GW$9='2. Protocols'!$E52,GW$9='2. Protocols'!$G52)),1,0)*'4. Formulations'!$L52</f>
        <v>0</v>
      </c>
      <c r="GX53" s="38">
        <f>IF(AND(OR(ISBLANK(GX$9),GX$9=0)=FALSE,OR(GX$9='2. Protocols'!$C52,GX$9='2. Protocols'!$E52,GX$9='2. Protocols'!$G52)),1,0)*'4. Formulations'!$L52</f>
        <v>0</v>
      </c>
      <c r="GY53" s="38">
        <f>IF(AND(OR(ISBLANK(GY$9),GY$9=0)=FALSE,OR(GY$9='2. Protocols'!$C52,GY$9='2. Protocols'!$E52,GY$9='2. Protocols'!$G52)),1,0)*'4. Formulations'!$L52</f>
        <v>0</v>
      </c>
      <c r="GZ53" s="38">
        <f>IF(AND(OR(ISBLANK(GZ$9),GZ$9=0)=FALSE,OR(GZ$9='2. Protocols'!$C52,GZ$9='2. Protocols'!$E52,GZ$9='2. Protocols'!$G52)),1,0)*'4. Formulations'!$L52</f>
        <v>0</v>
      </c>
      <c r="HA53" s="38">
        <f>IF(AND(OR(ISBLANK(HA$9),HA$9=0)=FALSE,OR(HA$9='2. Protocols'!$C52,HA$9='2. Protocols'!$E52,HA$9='2. Protocols'!$G52)),1,0)*'4. Formulations'!$L52</f>
        <v>0</v>
      </c>
      <c r="HB53" s="38">
        <f>IF(AND(OR(ISBLANK(HB$9),HB$9=0)=FALSE,OR(HB$9='2. Protocols'!$C52,HB$9='2. Protocols'!$E52,HB$9='2. Protocols'!$G52)),1,0)*'4. Formulations'!$L52</f>
        <v>0</v>
      </c>
      <c r="HC53" s="38">
        <f>IF(AND(OR(ISBLANK(HC$9),HC$9=0)=FALSE,OR(HC$9='2. Protocols'!$C52,HC$9='2. Protocols'!$E52,HC$9='2. Protocols'!$G52)),1,0)*'4. Formulations'!$L52</f>
        <v>0</v>
      </c>
      <c r="HD53" s="38">
        <f>IF(AND(OR(ISBLANK(HD$9),HD$9=0)=FALSE,OR(HD$9='2. Protocols'!$C52,HD$9='2. Protocols'!$E52,HD$9='2. Protocols'!$G52)),1,0)*'4. Formulations'!$L52</f>
        <v>0</v>
      </c>
      <c r="HE53" s="38">
        <f>IF(AND(OR(ISBLANK(HE$9),HE$9=0)=FALSE,OR(HE$9='2. Protocols'!$C52,HE$9='2. Protocols'!$E52,HE$9='2. Protocols'!$G52)),1,0)*'4. Formulations'!$L52</f>
        <v>0</v>
      </c>
      <c r="HF53" s="38">
        <f>IF(AND(OR(ISBLANK(HF$9),HF$9=0)=FALSE,OR(HF$9='2. Protocols'!$C52,HF$9='2. Protocols'!$E52,HF$9='2. Protocols'!$G52)),1,0)*'4. Formulations'!$L52</f>
        <v>0</v>
      </c>
      <c r="HG53" s="38">
        <f>IF(AND(OR(ISBLANK(HG$9),HG$9=0)=FALSE,OR(HG$9='2. Protocols'!$C52,HG$9='2. Protocols'!$E52,HG$9='2. Protocols'!$G52)),1,0)*'4. Formulations'!$L52</f>
        <v>0</v>
      </c>
      <c r="HI53" s="38">
        <f>IF(AND(OR(ISBLANK(HI$9),HI$9=0)=FALSE,HI$9=$DK53),1,0)*'4. Formulations'!$M52</f>
        <v>0</v>
      </c>
      <c r="HJ53" s="38">
        <f>IF(AND(OR(ISBLANK(HJ$9),HJ$9=0)=FALSE,HJ$9=$DK53),1,0)*'4. Formulations'!$M52</f>
        <v>0</v>
      </c>
      <c r="HK53" s="38">
        <f>IF(AND(OR(ISBLANK(HK$9),HK$9=0)=FALSE,HK$9=$DK53),1,0)*'4. Formulations'!$M52</f>
        <v>0</v>
      </c>
      <c r="HL53" s="38">
        <f>IF(AND(OR(ISBLANK(HL$9),HL$9=0)=FALSE,HL$9=$DK53),1,0)*'4. Formulations'!$M52</f>
        <v>0</v>
      </c>
      <c r="HM53" s="38">
        <f>IF(AND(OR(ISBLANK(HM$9),HM$9=0)=FALSE,HM$9=$DK53),1,0)*'4. Formulations'!$M52</f>
        <v>0</v>
      </c>
      <c r="HN53" s="38">
        <f>IF(AND(OR(ISBLANK(HN$9),HN$9=0)=FALSE,HN$9=$DK53),1,0)*'4. Formulations'!$M52</f>
        <v>0</v>
      </c>
      <c r="HO53" s="38">
        <f>IF(AND(OR(ISBLANK(HO$9),HO$9=0)=FALSE,HO$9=$DK53),1,0)*'4. Formulations'!$M52</f>
        <v>0</v>
      </c>
      <c r="HP53" s="38">
        <f>IF(AND(OR(ISBLANK(HP$9),HP$9=0)=FALSE,HP$9=$DK53),1,0)*'4. Formulations'!$M52</f>
        <v>0</v>
      </c>
      <c r="HQ53" s="38">
        <f>IF(AND(OR(ISBLANK(HQ$9),HQ$9=0)=FALSE,HQ$9=$DK53),1,0)*'4. Formulations'!$M52</f>
        <v>0</v>
      </c>
      <c r="HR53" s="38">
        <f>IF(AND(OR(ISBLANK(HR$9),HR$9=0)=FALSE,HR$9=$DK53),1,0)*'4. Formulations'!$M52</f>
        <v>0</v>
      </c>
      <c r="HS53" s="38">
        <f>IF(AND(OR(ISBLANK(HS$9),HS$9=0)=FALSE,HS$9=$DK53),1,0)*'4. Formulations'!$M52</f>
        <v>0</v>
      </c>
      <c r="HT53" s="38">
        <f>IF(AND(OR(ISBLANK(HT$9),HT$9=0)=FALSE,HT$9=$DK53),1,0)*'4. Formulations'!$M52</f>
        <v>0</v>
      </c>
      <c r="HU53" s="38">
        <f>IF(AND(OR(ISBLANK(HU$9),HU$9=0)=FALSE,HU$9=$DK53),1,0)*'4. Formulations'!$M52</f>
        <v>0</v>
      </c>
      <c r="HW53" s="38">
        <f>IF(AND(OR(ISBLANK(HW$9),HW$9=0)=FALSE,SUM($HI53:$HU53)&gt;0,HW$9='2. Protocols'!$G52),1,0)*'4. Formulations'!$M52</f>
        <v>0</v>
      </c>
      <c r="HX53" s="38">
        <f>IF(AND(OR(ISBLANK(HX$9),HX$9=0)=FALSE,SUM($HI53:$HU53)&gt;0,HX$9='2. Protocols'!$G52),1,0)*'4. Formulations'!$M52</f>
        <v>0</v>
      </c>
      <c r="HY53" s="38">
        <f>IF(AND(OR(ISBLANK(HY$9),HY$9=0)=FALSE,SUM($HI53:$HU53)&gt;0,HY$9='2. Protocols'!$G52),1,0)*'4. Formulations'!$M52</f>
        <v>0</v>
      </c>
      <c r="HZ53" s="38">
        <f>IF(AND(OR(ISBLANK(HZ$9),HZ$9=0)=FALSE,SUM($HI53:$HU53)&gt;0,HZ$9='2. Protocols'!$G52),1,0)*'4. Formulations'!$M52</f>
        <v>0</v>
      </c>
      <c r="IA53" s="38">
        <f>IF(AND(OR(ISBLANK(IA$9),IA$9=0)=FALSE,SUM($HI53:$HU53)&gt;0,IA$9='2. Protocols'!$G52),1,0)*'4. Formulations'!$M52</f>
        <v>0</v>
      </c>
      <c r="IB53" s="38">
        <f>IF(AND(OR(ISBLANK(IB$9),IB$9=0)=FALSE,SUM($HI53:$HU53)&gt;0,IB$9='2. Protocols'!$G52),1,0)*'4. Formulations'!$M52</f>
        <v>0</v>
      </c>
      <c r="IC53" s="38">
        <f>IF(AND(OR(ISBLANK(IC$9),IC$9=0)=FALSE,SUM($HI53:$HU53)&gt;0,IC$9='2. Protocols'!$G52),1,0)*'4. Formulations'!$M52</f>
        <v>0</v>
      </c>
      <c r="ID53" s="38">
        <f>IF(AND(OR(ISBLANK(ID$9),ID$9=0)=FALSE,SUM($HI53:$HU53)&gt;0,ID$9='2. Protocols'!$G52),1,0)*'4. Formulations'!$M52</f>
        <v>0</v>
      </c>
      <c r="IE53" s="38">
        <f>IF(AND(OR(ISBLANK(IE$9),IE$9=0)=FALSE,SUM($HI53:$HU53)&gt;0,IE$9='2. Protocols'!$G52),1,0)*'4. Formulations'!$M52</f>
        <v>0</v>
      </c>
      <c r="IF53" s="38">
        <f>IF(AND(OR(ISBLANK(IF$9),IF$9=0)=FALSE,SUM($HI53:$HU53)&gt;0,IF$9='2. Protocols'!$G52),1,0)*'4. Formulations'!$M52</f>
        <v>0</v>
      </c>
      <c r="IG53" s="38">
        <f>IF(AND(OR(ISBLANK(IG$9),IG$9=0)=FALSE,SUM($HI53:$HU53)&gt;0,IG$9='2. Protocols'!$G52),1,0)*'4. Formulations'!$M52</f>
        <v>0</v>
      </c>
      <c r="IH53" s="38">
        <f>IF(AND(OR(ISBLANK(IH$9),IH$9=0)=FALSE,SUM($HI53:$HU53)&gt;0,IH$9='2. Protocols'!$G52),1,0)*'4. Formulations'!$M52</f>
        <v>0</v>
      </c>
      <c r="II53" s="38">
        <f>IF(AND(OR(ISBLANK(II$9),II$9=0)=FALSE,SUM($HI53:$HU53)&gt;0,II$9='2. Protocols'!$G52),1,0)*'4. Formulations'!$M52</f>
        <v>0</v>
      </c>
      <c r="IJ53" s="38">
        <f>IF(AND(OR(ISBLANK(IJ$9),IJ$9=0)=FALSE,SUM($HI53:$HU53)&gt;0,IJ$9='2. Protocols'!$G52),1,0)*'4. Formulations'!$M52</f>
        <v>0</v>
      </c>
      <c r="IK53" s="38">
        <f>IF(AND(OR(ISBLANK(IK$9),IK$9=0)=FALSE,SUM($HI53:$HU53)&gt;0,IK$9='2. Protocols'!$G52),1,0)*'4. Formulations'!$M52</f>
        <v>0</v>
      </c>
      <c r="IL53" s="38">
        <f>IF(AND(OR(ISBLANK(IL$9),IL$9=0)=FALSE,SUM($HI53:$HU53)&gt;0,IL$9='2. Protocols'!$G52),1,0)*'4. Formulations'!$M52</f>
        <v>0</v>
      </c>
      <c r="IM53" s="38">
        <f>IF(AND(OR(ISBLANK(IM$9),IM$9=0)=FALSE,SUM($HI53:$HU53)&gt;0,IM$9='2. Protocols'!$G52),1,0)*'4. Formulations'!$M52</f>
        <v>0</v>
      </c>
      <c r="IN53" s="38">
        <f>IF(AND(OR(ISBLANK(IN$9),IN$9=0)=FALSE,SUM($HI53:$HU53)&gt;0,IN$9='2. Protocols'!$G52),1,0)*'4. Formulations'!$M52</f>
        <v>0</v>
      </c>
      <c r="IO53" s="38">
        <f>IF(AND(OR(ISBLANK(IO$9),IO$9=0)=FALSE,SUM($HI53:$HU53)&gt;0,IO$9='2. Protocols'!$G52),1,0)*'4. Formulations'!$M52</f>
        <v>0</v>
      </c>
      <c r="IP53" s="38">
        <f>IF(AND(OR(ISBLANK(IP$9),IP$9=0)=FALSE,SUM($HI53:$HU53)&gt;0,IP$9='2. Protocols'!$G52),1,0)*'4. Formulations'!$M52</f>
        <v>0</v>
      </c>
      <c r="IQ53" s="38">
        <f>IF(AND(OR(ISBLANK(IQ$9),IQ$9=0)=FALSE,SUM($HI53:$HU53)&gt;0,IQ$9='2. Protocols'!$G52),1,0)*'4. Formulations'!$M52</f>
        <v>0</v>
      </c>
      <c r="IR53" s="38">
        <f>IF(AND(OR(ISBLANK(IR$9),IR$9=0)=FALSE,SUM($HI53:$HU53)&gt;0,IR$9='2. Protocols'!$G52),1,0)*'4. Formulations'!$M52</f>
        <v>0</v>
      </c>
      <c r="IT53" s="38">
        <f>IF(AND(OR(ISBLANK(IT$9),IT$9=0)=FALSE,IT$9=$DL53),1,0)*'4. Formulations'!$N52</f>
        <v>0</v>
      </c>
      <c r="IU53" s="38">
        <f>IF(AND(OR(ISBLANK(IU$9),IU$9=0)=FALSE,IU$9=$DL53),1,0)*'4. Formulations'!$N52</f>
        <v>0</v>
      </c>
      <c r="IV53" s="38">
        <f>IF(AND(OR(ISBLANK(IV$9),IV$9=0)=FALSE,IV$9=$DL53),1,0)*'4. Formulations'!$N52</f>
        <v>0</v>
      </c>
      <c r="IW53" s="38">
        <f>IF(AND(OR(ISBLANK(IW$9),IW$9=0)=FALSE,IW$9=$DL53),1,0)*'4. Formulations'!$N52</f>
        <v>0</v>
      </c>
      <c r="IX53" s="38">
        <f>IF(AND(OR(ISBLANK(IX$9),IX$9=0)=FALSE,IX$9=$DL53),1,0)*'4. Formulations'!$N52</f>
        <v>0</v>
      </c>
      <c r="IY53" s="38">
        <f>IF(AND(OR(ISBLANK(IY$9),IY$9=0)=FALSE,IY$9=$DL53),1,0)*'4. Formulations'!$N52</f>
        <v>0</v>
      </c>
      <c r="IZ53" s="38">
        <f>IF(AND(OR(ISBLANK(IZ$9),IZ$9=0)=FALSE,IZ$9=$DL53),1,0)*'4. Formulations'!$N52</f>
        <v>0</v>
      </c>
      <c r="JA53" s="38">
        <f>IF(AND(OR(ISBLANK(JA$9),JA$9=0)=FALSE,JA$9=$DL53),1,0)*'4. Formulations'!$N52</f>
        <v>0</v>
      </c>
      <c r="JB53" s="38">
        <f>IF(AND(OR(ISBLANK(JB$9),JB$9=0)=FALSE,JB$9=$DL53),1,0)*'4. Formulations'!$N52</f>
        <v>0</v>
      </c>
      <c r="JC53" s="38">
        <f>IF(AND(OR(ISBLANK(JC$9),JC$9=0)=FALSE,JC$9=$DL53),1,0)*'4. Formulations'!$N52</f>
        <v>0</v>
      </c>
      <c r="JD53" s="38">
        <f>IF(AND(OR(ISBLANK(JD$9),JD$9=0)=FALSE,JD$9=$DL53),1,0)*'4. Formulations'!$N52</f>
        <v>0</v>
      </c>
      <c r="JE53" s="38">
        <f>IF(AND(OR(ISBLANK(JE$9),JE$9=0)=FALSE,JE$9=$DL53),1,0)*'4. Formulations'!$N52</f>
        <v>0</v>
      </c>
      <c r="JF53" s="38">
        <f>IF(AND(OR(ISBLANK(JF$9),JF$9=0)=FALSE,JF$9=$DL53),1,0)*'4. Formulations'!$N52</f>
        <v>0</v>
      </c>
      <c r="JG53" s="38">
        <f>IF(AND(OR(ISBLANK(JG$9),JG$9=0)=FALSE,JG$9=$DL53),1,0)*'4. Formulations'!$N52</f>
        <v>0</v>
      </c>
      <c r="JH53" s="38">
        <f>IF(AND(OR(ISBLANK(JH$9),JH$9=0)=FALSE,JH$9=$DL53),1,0)*'4. Formulations'!$N52</f>
        <v>0</v>
      </c>
      <c r="JJ53" s="38">
        <f>IF(AND(OR(ISBLANK(JJ$9),JJ$9=0)=FALSE,OR(JJ$9='2. Protocols'!$C52,JJ$9='2. Protocols'!$E52,JJ$9='2. Protocols'!$G52)),1,0)*'4. Formulations'!$O52</f>
        <v>0</v>
      </c>
      <c r="JK53" s="38">
        <f>IF(AND(OR(ISBLANK(JK$9),JK$9=0)=FALSE,OR(JK$9='2. Protocols'!$C52,JK$9='2. Protocols'!$E52,JK$9='2. Protocols'!$G52)),1,0)*'4. Formulations'!$O52</f>
        <v>0</v>
      </c>
      <c r="JL53" s="38">
        <f>IF(AND(OR(ISBLANK(JL$9),JL$9=0)=FALSE,OR(JL$9='2. Protocols'!$C52,JL$9='2. Protocols'!$E52,JL$9='2. Protocols'!$G52)),1,0)*'4. Formulations'!$O52</f>
        <v>0</v>
      </c>
      <c r="JM53" s="38">
        <f>IF(AND(OR(ISBLANK(JM$9),JM$9=0)=FALSE,OR(JM$9='2. Protocols'!$C52,JM$9='2. Protocols'!$E52,JM$9='2. Protocols'!$G52)),1,0)*'4. Formulations'!$O52</f>
        <v>0</v>
      </c>
      <c r="JN53" s="38">
        <f>IF(AND(OR(ISBLANK(JN$9),JN$9=0)=FALSE,OR(JN$9='2. Protocols'!$C52,JN$9='2. Protocols'!$E52,JN$9='2. Protocols'!$G52)),1,0)*'4. Formulations'!$O52</f>
        <v>0</v>
      </c>
      <c r="JO53" s="38">
        <f>IF(AND(OR(ISBLANK(JO$9),JO$9=0)=FALSE,OR(JO$9='2. Protocols'!$C52,JO$9='2. Protocols'!$E52,JO$9='2. Protocols'!$G52)),1,0)*'4. Formulations'!$O52</f>
        <v>0</v>
      </c>
      <c r="JP53" s="38">
        <f>IF(AND(OR(ISBLANK(JP$9),JP$9=0)=FALSE,OR(JP$9='2. Protocols'!$C52,JP$9='2. Protocols'!$E52,JP$9='2. Protocols'!$G52)),1,0)*'4. Formulations'!$O52</f>
        <v>0</v>
      </c>
      <c r="JQ53" s="38">
        <f>IF(AND(OR(ISBLANK(JQ$9),JQ$9=0)=FALSE,OR(JQ$9='2. Protocols'!$C52,JQ$9='2. Protocols'!$E52,JQ$9='2. Protocols'!$G52)),1,0)*'4. Formulations'!$O52</f>
        <v>0</v>
      </c>
      <c r="JR53" s="38">
        <f>IF(AND(OR(ISBLANK(JR$9),JR$9=0)=FALSE,OR(JR$9='2. Protocols'!$C52,JR$9='2. Protocols'!$E52,JR$9='2. Protocols'!$G52)),1,0)*'4. Formulations'!$O52</f>
        <v>0</v>
      </c>
      <c r="JS53" s="38">
        <f>IF(AND(OR(ISBLANK(JS$9),JS$9=0)=FALSE,OR(JS$9='2. Protocols'!$C52,JS$9='2. Protocols'!$E52,JS$9='2. Protocols'!$G52)),1,0)*'4. Formulations'!$O52</f>
        <v>0</v>
      </c>
      <c r="JT53" s="38">
        <f>IF(AND(OR(ISBLANK(JT$9),JT$9=0)=FALSE,OR(JT$9='2. Protocols'!$C52,JT$9='2. Protocols'!$E52,JT$9='2. Protocols'!$G52)),1,0)*'4. Formulations'!$O52</f>
        <v>0</v>
      </c>
      <c r="JU53" s="38">
        <f>IF(AND(OR(ISBLANK(JU$9),JU$9=0)=FALSE,OR(JU$9='2. Protocols'!$C52,JU$9='2. Protocols'!$E52,JU$9='2. Protocols'!$G52)),1,0)*'4. Formulations'!$O52</f>
        <v>0</v>
      </c>
      <c r="JV53" s="38">
        <f>IF(AND(OR(ISBLANK(JV$9),JV$9=0)=FALSE,OR(JV$9='2. Protocols'!$C52,JV$9='2. Protocols'!$E52,JV$9='2. Protocols'!$G52)),1,0)*'4. Formulations'!$O52</f>
        <v>0</v>
      </c>
      <c r="JW53" s="38">
        <f>IF(AND(OR(ISBLANK(JW$9),JW$9=0)=FALSE,OR(JW$9='2. Protocols'!$C52,JW$9='2. Protocols'!$E52,JW$9='2. Protocols'!$G52)),1,0)*'4. Formulations'!$O52</f>
        <v>0</v>
      </c>
      <c r="JX53" s="38">
        <f>IF(AND(OR(ISBLANK(JX$9),JX$9=0)=FALSE,OR(JX$9='2. Protocols'!$C52,JX$9='2. Protocols'!$E52,JX$9='2. Protocols'!$G52)),1,0)*'4. Formulations'!$O52</f>
        <v>0</v>
      </c>
      <c r="JY53" s="38">
        <f>IF(AND(OR(ISBLANK(JY$9),JY$9=0)=FALSE,OR(JY$9='2. Protocols'!$C52,JY$9='2. Protocols'!$E52,JY$9='2. Protocols'!$G52)),1,0)*'4. Formulations'!$O52</f>
        <v>0</v>
      </c>
      <c r="JZ53" s="38">
        <f>IF(AND(OR(ISBLANK(JZ$9),JZ$9=0)=FALSE,OR(JZ$9='2. Protocols'!$C52,JZ$9='2. Protocols'!$E52,JZ$9='2. Protocols'!$G52)),1,0)*'4. Formulations'!$O52</f>
        <v>0</v>
      </c>
      <c r="KA53" s="38">
        <f>IF(AND(OR(ISBLANK(KA$9),KA$9=0)=FALSE,OR(KA$9='2. Protocols'!$C52,KA$9='2. Protocols'!$E52,KA$9='2. Protocols'!$G52)),1,0)*'4. Formulations'!$O52</f>
        <v>0</v>
      </c>
      <c r="KB53" s="38">
        <f>IF(AND(OR(ISBLANK(KB$9),KB$9=0)=FALSE,OR(KB$9='2. Protocols'!$C52,KB$9='2. Protocols'!$E52,KB$9='2. Protocols'!$G52)),1,0)*'4. Formulations'!$O52</f>
        <v>0</v>
      </c>
      <c r="KC53" s="38">
        <f>IF(AND(OR(ISBLANK(KC$9),KC$9=0)=FALSE,OR(KC$9='2. Protocols'!$C52,KC$9='2. Protocols'!$E52,KC$9='2. Protocols'!$G52)),1,0)*'4. Formulations'!$O52</f>
        <v>0</v>
      </c>
      <c r="KD53" s="38">
        <f>IF(AND(OR(ISBLANK(KD$9),KD$9=0)=FALSE,OR(KD$9='2. Protocols'!$C52,KD$9='2. Protocols'!$E52,KD$9='2. Protocols'!$G52)),1,0)*'4. Formulations'!$O52</f>
        <v>0</v>
      </c>
      <c r="KE53" s="38">
        <f>IF(AND(OR(ISBLANK(KE$9),KE$9=0)=FALSE,OR(KE$9='2. Protocols'!$C52,KE$9='2. Protocols'!$E52,KE$9='2. Protocols'!$G52)),1,0)*'4. Formulations'!$O52</f>
        <v>0</v>
      </c>
      <c r="KG53" s="38">
        <f>IF(AND(OR(ISBLANK(KG$9),KG$9=0)=FALSE,KG$9=$DK53),1,0)*'4. Formulations'!$P52</f>
        <v>0</v>
      </c>
      <c r="KH53" s="38">
        <f>IF(AND(OR(ISBLANK(KH$9),KH$9=0)=FALSE,KH$9=$DK53),1,0)*'4. Formulations'!$P52</f>
        <v>0</v>
      </c>
      <c r="KI53" s="38">
        <f>IF(AND(OR(ISBLANK(KI$9),KI$9=0)=FALSE,KI$9=$DK53),1,0)*'4. Formulations'!$P52</f>
        <v>0</v>
      </c>
      <c r="KJ53" s="38">
        <f>IF(AND(OR(ISBLANK(KJ$9),KJ$9=0)=FALSE,KJ$9=$DK53),1,0)*'4. Formulations'!$P52</f>
        <v>0</v>
      </c>
      <c r="KK53" s="38">
        <f>IF(AND(OR(ISBLANK(KK$9),KK$9=0)=FALSE,KK$9=$DK53),1,0)*'4. Formulations'!$P52</f>
        <v>0</v>
      </c>
      <c r="KL53" s="38">
        <f>IF(AND(OR(ISBLANK(KL$9),KL$9=0)=FALSE,KL$9=$DK53),1,0)*'4. Formulations'!$P52</f>
        <v>0</v>
      </c>
      <c r="KM53" s="38">
        <f>IF(AND(OR(ISBLANK(KM$9),KM$9=0)=FALSE,KM$9=$DK53),1,0)*'4. Formulations'!$P52</f>
        <v>0</v>
      </c>
      <c r="KN53" s="38">
        <f>IF(AND(OR(ISBLANK(KN$9),KN$9=0)=FALSE,KN$9=$DK53),1,0)*'4. Formulations'!$P52</f>
        <v>0</v>
      </c>
      <c r="KO53" s="38">
        <f>IF(AND(OR(ISBLANK(KO$9),KO$9=0)=FALSE,KO$9=$DK53),1,0)*'4. Formulations'!$P52</f>
        <v>0</v>
      </c>
      <c r="KP53" s="38">
        <f>IF(AND(OR(ISBLANK(KP$9),KP$9=0)=FALSE,KP$9=$DK53),1,0)*'4. Formulations'!$P52</f>
        <v>0</v>
      </c>
      <c r="KQ53" s="38">
        <f>IF(AND(OR(ISBLANK(KQ$9),KQ$9=0)=FALSE,KQ$9=$DK53),1,0)*'4. Formulations'!$P52</f>
        <v>0</v>
      </c>
      <c r="KR53" s="38">
        <f>IF(AND(OR(ISBLANK(KR$9),KR$9=0)=FALSE,KR$9=$DK53),1,0)*'4. Formulations'!$P52</f>
        <v>0</v>
      </c>
      <c r="KS53" s="38">
        <f>IF(AND(OR(ISBLANK(KS$9),KS$9=0)=FALSE,KS$9=$DK53),1,0)*'4. Formulations'!$P52</f>
        <v>0</v>
      </c>
      <c r="KU53" s="38">
        <f>IF(AND(OR(ISBLANK(KU$9),KU$9=0)=FALSE,SUM($KG53:$KS53)&gt;0,KU$9='2. Protocols'!$G52),1,0)*'4. Formulations'!$P52</f>
        <v>0</v>
      </c>
      <c r="KV53" s="38">
        <f>IF(AND(OR(ISBLANK(KV$9),KV$9=0)=FALSE,SUM($KG53:$KS53)&gt;0,KV$9='2. Protocols'!$G52),1,0)*'4. Formulations'!$P52</f>
        <v>0</v>
      </c>
      <c r="KW53" s="38">
        <f>IF(AND(OR(ISBLANK(KW$9),KW$9=0)=FALSE,SUM($KG53:$KS53)&gt;0,KW$9='2. Protocols'!$G52),1,0)*'4. Formulations'!$P52</f>
        <v>0</v>
      </c>
      <c r="KX53" s="38">
        <f>IF(AND(OR(ISBLANK(KX$9),KX$9=0)=FALSE,SUM($KG53:$KS53)&gt;0,KX$9='2. Protocols'!$G52),1,0)*'4. Formulations'!$P52</f>
        <v>0</v>
      </c>
      <c r="KY53" s="38">
        <f>IF(AND(OR(ISBLANK(KY$9),KY$9=0)=FALSE,SUM($KG53:$KS53)&gt;0,KY$9='2. Protocols'!$G52),1,0)*'4. Formulations'!$P52</f>
        <v>0</v>
      </c>
      <c r="KZ53" s="38">
        <f>IF(AND(OR(ISBLANK(KZ$9),KZ$9=0)=FALSE,SUM($KG53:$KS53)&gt;0,KZ$9='2. Protocols'!$G52),1,0)*'4. Formulations'!$P52</f>
        <v>0</v>
      </c>
      <c r="LA53" s="38">
        <f>IF(AND(OR(ISBLANK(LA$9),LA$9=0)=FALSE,SUM($KG53:$KS53)&gt;0,LA$9='2. Protocols'!$G52),1,0)*'4. Formulations'!$P52</f>
        <v>0</v>
      </c>
      <c r="LB53" s="38">
        <f>IF(AND(OR(ISBLANK(LB$9),LB$9=0)=FALSE,SUM($KG53:$KS53)&gt;0,LB$9='2. Protocols'!$G52),1,0)*'4. Formulations'!$P52</f>
        <v>0</v>
      </c>
      <c r="LC53" s="38">
        <f>IF(AND(OR(ISBLANK(LC$9),LC$9=0)=FALSE,SUM($KG53:$KS53)&gt;0,LC$9='2. Protocols'!$G52),1,0)*'4. Formulations'!$P52</f>
        <v>0</v>
      </c>
      <c r="LD53" s="38">
        <f>IF(AND(OR(ISBLANK(LD$9),LD$9=0)=FALSE,SUM($KG53:$KS53)&gt;0,LD$9='2. Protocols'!$G52),1,0)*'4. Formulations'!$P52</f>
        <v>0</v>
      </c>
      <c r="LE53" s="38">
        <f>IF(AND(OR(ISBLANK(LE$9),LE$9=0)=FALSE,SUM($KG53:$KS53)&gt;0,LE$9='2. Protocols'!$G52),1,0)*'4. Formulations'!$P52</f>
        <v>0</v>
      </c>
      <c r="LF53" s="38">
        <f>IF(AND(OR(ISBLANK(LF$9),LF$9=0)=FALSE,SUM($KG53:$KS53)&gt;0,LF$9='2. Protocols'!$G52),1,0)*'4. Formulations'!$P52</f>
        <v>0</v>
      </c>
      <c r="LG53" s="38">
        <f>IF(AND(OR(ISBLANK(LG$9),LG$9=0)=FALSE,SUM($KG53:$KS53)&gt;0,LG$9='2. Protocols'!$G52),1,0)*'4. Formulations'!$P52</f>
        <v>0</v>
      </c>
      <c r="LH53" s="38">
        <f>IF(AND(OR(ISBLANK(LH$9),LH$9=0)=FALSE,SUM($KG53:$KS53)&gt;0,LH$9='2. Protocols'!$G52),1,0)*'4. Formulations'!$P52</f>
        <v>0</v>
      </c>
      <c r="LI53" s="38">
        <f>IF(AND(OR(ISBLANK(LI$9),LI$9=0)=FALSE,SUM($KG53:$KS53)&gt;0,LI$9='2. Protocols'!$G52),1,0)*'4. Formulations'!$P52</f>
        <v>0</v>
      </c>
      <c r="LJ53" s="38">
        <f>IF(AND(OR(ISBLANK(LJ$9),LJ$9=0)=FALSE,SUM($KG53:$KS53)&gt;0,LJ$9='2. Protocols'!$G52),1,0)*'4. Formulations'!$P52</f>
        <v>0</v>
      </c>
      <c r="LK53" s="38">
        <f>IF(AND(OR(ISBLANK(LK$9),LK$9=0)=FALSE,SUM($KG53:$KS53)&gt;0,LK$9='2. Protocols'!$G52),1,0)*'4. Formulations'!$P52</f>
        <v>0</v>
      </c>
      <c r="LL53" s="38">
        <f>IF(AND(OR(ISBLANK(LL$9),LL$9=0)=FALSE,SUM($KG53:$KS53)&gt;0,LL$9='2. Protocols'!$G52),1,0)*'4. Formulations'!$P52</f>
        <v>0</v>
      </c>
      <c r="LM53" s="38">
        <f>IF(AND(OR(ISBLANK(LM$9),LM$9=0)=FALSE,SUM($KG53:$KS53)&gt;0,LM$9='2. Protocols'!$G52),1,0)*'4. Formulations'!$P52</f>
        <v>0</v>
      </c>
      <c r="LN53" s="38">
        <f>IF(AND(OR(ISBLANK(LN$9),LN$9=0)=FALSE,SUM($KG53:$KS53)&gt;0,LN$9='2. Protocols'!$G52),1,0)*'4. Formulations'!$P52</f>
        <v>0</v>
      </c>
      <c r="LO53" s="38">
        <f>IF(AND(OR(ISBLANK(LO$9),LO$9=0)=FALSE,SUM($KG53:$KS53)&gt;0,LO$9='2. Protocols'!$G52),1,0)*'4. Formulations'!$P52</f>
        <v>0</v>
      </c>
      <c r="LP53" s="38">
        <f>IF(AND(OR(ISBLANK(LP$9),LP$9=0)=FALSE,SUM($KG53:$KS53)&gt;0,LP$9='2. Protocols'!$G52),1,0)*'4. Formulations'!$P52</f>
        <v>0</v>
      </c>
      <c r="LR53" s="38">
        <f>IF(AND(OR(ISBLANK(LR$9),LR$9=0)=FALSE,LR$9=$DL53),1,0)*'4. Formulations'!$Q52</f>
        <v>0</v>
      </c>
      <c r="LS53" s="38">
        <f>IF(AND(OR(ISBLANK(LS$9),LS$9=0)=FALSE,LS$9=$DL53),1,0)*'4. Formulations'!$Q52</f>
        <v>0</v>
      </c>
      <c r="LT53" s="38">
        <f>IF(AND(OR(ISBLANK(LT$9),LT$9=0)=FALSE,LT$9=$DL53),1,0)*'4. Formulations'!$Q52</f>
        <v>0</v>
      </c>
      <c r="LU53" s="38">
        <f>IF(AND(OR(ISBLANK(LU$9),LU$9=0)=FALSE,LU$9=$DL53),1,0)*'4. Formulations'!$Q52</f>
        <v>0</v>
      </c>
      <c r="LV53" s="38">
        <f>IF(AND(OR(ISBLANK(LV$9),LV$9=0)=FALSE,LV$9=$DL53),1,0)*'4. Formulations'!$Q52</f>
        <v>0</v>
      </c>
      <c r="LW53" s="38">
        <f>IF(AND(OR(ISBLANK(LW$9),LW$9=0)=FALSE,LW$9=$DL53),1,0)*'4. Formulations'!$Q52</f>
        <v>0</v>
      </c>
      <c r="LX53" s="38">
        <f>IF(AND(OR(ISBLANK(LX$9),LX$9=0)=FALSE,LX$9=$DL53),1,0)*'4. Formulations'!$Q52</f>
        <v>0</v>
      </c>
      <c r="LY53" s="38">
        <f>IF(AND(OR(ISBLANK(LY$9),LY$9=0)=FALSE,LY$9=$DL53),1,0)*'4. Formulations'!$Q52</f>
        <v>0</v>
      </c>
      <c r="LZ53" s="38">
        <f>IF(AND(OR(ISBLANK(LZ$9),LZ$9=0)=FALSE,LZ$9=$DL53),1,0)*'4. Formulations'!$Q52</f>
        <v>0</v>
      </c>
      <c r="MA53" s="38">
        <f>IF(AND(OR(ISBLANK(MA$9),MA$9=0)=FALSE,MA$9=$DL53),1,0)*'4. Formulations'!$Q52</f>
        <v>0</v>
      </c>
      <c r="MB53" s="38">
        <f>IF(AND(OR(ISBLANK(MB$9),MB$9=0)=FALSE,MB$9=$DL53),1,0)*'4. Formulations'!$Q52</f>
        <v>0</v>
      </c>
      <c r="MC53" s="38">
        <f>IF(AND(OR(ISBLANK(MC$9),MC$9=0)=FALSE,MC$9=$DL53),1,0)*'4. Formulations'!$Q52</f>
        <v>0</v>
      </c>
      <c r="MD53" s="38">
        <f>IF(AND(OR(ISBLANK(MD$9),MD$9=0)=FALSE,MD$9=$DL53),1,0)*'4. Formulations'!$Q52</f>
        <v>0</v>
      </c>
      <c r="ME53" s="38">
        <f>IF(AND(OR(ISBLANK(ME$9),ME$9=0)=FALSE,ME$9=$DL53),1,0)*'4. Formulations'!$Q52</f>
        <v>0</v>
      </c>
      <c r="MF53" s="38">
        <f>IF(AND(OR(ISBLANK(MF$9),MF$9=0)=FALSE,MF$9=$DL53),1,0)*'4. Formulations'!$Q52</f>
        <v>0</v>
      </c>
    </row>
    <row r="54" spans="2:344" x14ac:dyDescent="0.3">
      <c r="B54" s="2"/>
      <c r="C54" s="129" t="str">
        <f>IF('2. Protocols'!C53&amp;"+"&amp;'2. Protocols'!E53&amp;"+"&amp;'2. Protocols'!G53="++","",'2. Protocols'!C53&amp;"+"&amp;'2. Protocols'!E53&amp;"+"&amp;'2. Protocols'!G53)</f>
        <v/>
      </c>
      <c r="D54" s="18"/>
      <c r="F54" s="114" t="str">
        <f>IFERROR('2. Protocols'!J53*'1. General Inputs'!$L$6,"")</f>
        <v/>
      </c>
      <c r="G54" s="114" t="str">
        <f>IFERROR(MAX(F54*(1+'1. General Inputs'!$BA$16+HLOOKUP(G$7,'1. General Inputs'!$BC$10:$BE$12,ROWS('1. General Inputs'!$BA$10:$BA$12),0))+(G$76*(CHOOSE(G$7,'2. Protocols'!$O53,'2. Protocols'!$P53,'2. Protocols'!$Q53))+'3. ARV Substitutions'!L76),0),"")</f>
        <v/>
      </c>
      <c r="H54" s="114" t="str">
        <f>IFERROR(MAX(G54*(1+'1. General Inputs'!$BA$16+HLOOKUP(H$7,'1. General Inputs'!$BC$10:$BE$12,ROWS('1. General Inputs'!$BA$10:$BA$12),0))+(H$76*(CHOOSE(H$7,'2. Protocols'!$O53,'2. Protocols'!$P53,'2. Protocols'!$Q53))+'3. ARV Substitutions'!M76),0),"")</f>
        <v/>
      </c>
      <c r="I54" s="114" t="str">
        <f>IFERROR(MAX(H54*(1+'1. General Inputs'!$BA$16+HLOOKUP(I$7,'1. General Inputs'!$BC$10:$BE$12,ROWS('1. General Inputs'!$BA$10:$BA$12),0))+(I$76*(CHOOSE(I$7,'2. Protocols'!$O53,'2. Protocols'!$P53,'2. Protocols'!$Q53))+'3. ARV Substitutions'!N76),0),"")</f>
        <v/>
      </c>
      <c r="J54" s="114" t="str">
        <f>IFERROR(MAX(I54*(1+'1. General Inputs'!$BA$16+HLOOKUP(J$7,'1. General Inputs'!$BC$10:$BE$12,ROWS('1. General Inputs'!$BA$10:$BA$12),0))+(J$76*(CHOOSE(J$7,'2. Protocols'!$O53,'2. Protocols'!$P53,'2. Protocols'!$Q53))+'3. ARV Substitutions'!O76),0),"")</f>
        <v/>
      </c>
      <c r="K54" s="114" t="str">
        <f>IFERROR(MAX(J54*(1+'1. General Inputs'!$BA$16+HLOOKUP(K$7,'1. General Inputs'!$BC$10:$BE$12,ROWS('1. General Inputs'!$BA$10:$BA$12),0))+(K$76*(CHOOSE(K$7,'2. Protocols'!$O53,'2. Protocols'!$P53,'2. Protocols'!$Q53))+'3. ARV Substitutions'!P76),0),"")</f>
        <v/>
      </c>
      <c r="L54" s="114" t="str">
        <f>IFERROR(MAX(K54*(1+'1. General Inputs'!$BA$16+HLOOKUP(L$7,'1. General Inputs'!$BC$10:$BE$12,ROWS('1. General Inputs'!$BA$10:$BA$12),0))+(L$76*(CHOOSE(L$7,'2. Protocols'!$O53,'2. Protocols'!$P53,'2. Protocols'!$Q53))+'3. ARV Substitutions'!Q76),0),"")</f>
        <v/>
      </c>
      <c r="M54" s="114" t="str">
        <f>IFERROR(MAX(L54*(1+'1. General Inputs'!$BA$16+HLOOKUP(M$7,'1. General Inputs'!$BC$10:$BE$12,ROWS('1. General Inputs'!$BA$10:$BA$12),0))+(M$76*(CHOOSE(M$7,'2. Protocols'!$O53,'2. Protocols'!$P53,'2. Protocols'!$Q53))+'3. ARV Substitutions'!R76),0),"")</f>
        <v/>
      </c>
      <c r="N54" s="114" t="str">
        <f>IFERROR(MAX(M54*(1+'1. General Inputs'!$BA$16+HLOOKUP(N$7,'1. General Inputs'!$BC$10:$BE$12,ROWS('1. General Inputs'!$BA$10:$BA$12),0))+(N$76*(CHOOSE(N$7,'2. Protocols'!$O53,'2. Protocols'!$P53,'2. Protocols'!$Q53))+'3. ARV Substitutions'!S76),0),"")</f>
        <v/>
      </c>
      <c r="O54" s="114" t="str">
        <f>IFERROR(MAX(N54*(1+'1. General Inputs'!$BA$16+HLOOKUP(O$7,'1. General Inputs'!$BC$10:$BE$12,ROWS('1. General Inputs'!$BA$10:$BA$12),0))+(O$76*(CHOOSE(O$7,'2. Protocols'!$O53,'2. Protocols'!$P53,'2. Protocols'!$Q53))+'3. ARV Substitutions'!T76),0),"")</f>
        <v/>
      </c>
      <c r="P54" s="114" t="str">
        <f>IFERROR(MAX(O54*(1+'1. General Inputs'!$BA$16+HLOOKUP(P$7,'1. General Inputs'!$BC$10:$BE$12,ROWS('1. General Inputs'!$BA$10:$BA$12),0))+(P$76*(CHOOSE(P$7,'2. Protocols'!$O53,'2. Protocols'!$P53,'2. Protocols'!$Q53))+'3. ARV Substitutions'!U76),0),"")</f>
        <v/>
      </c>
      <c r="Q54" s="114" t="str">
        <f>IFERROR(MAX(P54*(1+'1. General Inputs'!$BA$16+HLOOKUP(Q$7,'1. General Inputs'!$BC$10:$BE$12,ROWS('1. General Inputs'!$BA$10:$BA$12),0))+(Q$76*(CHOOSE(Q$7,'2. Protocols'!$O53,'2. Protocols'!$P53,'2. Protocols'!$Q53))+'3. ARV Substitutions'!V76),0),"")</f>
        <v/>
      </c>
      <c r="R54" s="114" t="str">
        <f>IFERROR(MAX(Q54*(1+'1. General Inputs'!$BA$16+HLOOKUP(R$7,'1. General Inputs'!$BC$10:$BE$12,ROWS('1. General Inputs'!$BA$10:$BA$12),0))+(R$76*(CHOOSE(R$7,'2. Protocols'!$O53,'2. Protocols'!$P53,'2. Protocols'!$Q53))+'3. ARV Substitutions'!W76),0),"")</f>
        <v/>
      </c>
      <c r="S54" s="114" t="str">
        <f>IFERROR(MAX(R54*(1+'1. General Inputs'!$BA$16+HLOOKUP(S$7,'1. General Inputs'!$BC$10:$BE$12,ROWS('1. General Inputs'!$BA$10:$BA$12),0))+(S$76*(CHOOSE(S$7,'2. Protocols'!$O53,'2. Protocols'!$P53,'2. Protocols'!$Q53))+'3. ARV Substitutions'!X76),0),"")</f>
        <v/>
      </c>
      <c r="T54" s="114" t="str">
        <f>IFERROR(MAX(S54*(1+'1. General Inputs'!$BA$16+HLOOKUP(T$7,'1. General Inputs'!$BC$10:$BE$12,ROWS('1. General Inputs'!$BA$10:$BA$12),0))+(T$76*(CHOOSE(T$7,'2. Protocols'!$O53,'2. Protocols'!$P53,'2. Protocols'!$Q53))+'3. ARV Substitutions'!Y76),0),"")</f>
        <v/>
      </c>
      <c r="U54" s="114" t="str">
        <f>IFERROR(MAX(T54*(1+'1. General Inputs'!$BA$16+HLOOKUP(U$7,'1. General Inputs'!$BC$10:$BE$12,ROWS('1. General Inputs'!$BA$10:$BA$12),0))+(U$76*(CHOOSE(U$7,'2. Protocols'!$O53,'2. Protocols'!$P53,'2. Protocols'!$Q53))+'3. ARV Substitutions'!Z76),0),"")</f>
        <v/>
      </c>
      <c r="V54" s="114" t="str">
        <f>IFERROR(MAX(U54*(1+'1. General Inputs'!$BA$16+HLOOKUP(V$7,'1. General Inputs'!$BC$10:$BE$12,ROWS('1. General Inputs'!$BA$10:$BA$12),0))+(V$76*(CHOOSE(V$7,'2. Protocols'!$O53,'2. Protocols'!$P53,'2. Protocols'!$Q53))+'3. ARV Substitutions'!AA76),0),"")</f>
        <v/>
      </c>
      <c r="W54" s="114" t="str">
        <f>IFERROR(MAX(V54*(1+'1. General Inputs'!$BA$16+HLOOKUP(W$7,'1. General Inputs'!$BC$10:$BE$12,ROWS('1. General Inputs'!$BA$10:$BA$12),0))+(W$76*(CHOOSE(W$7,'2. Protocols'!$O53,'2. Protocols'!$P53,'2. Protocols'!$Q53))+'3. ARV Substitutions'!AB76),0),"")</f>
        <v/>
      </c>
      <c r="X54" s="114" t="str">
        <f>IFERROR(MAX(W54*(1+'1. General Inputs'!$BA$16+HLOOKUP(X$7,'1. General Inputs'!$BC$10:$BE$12,ROWS('1. General Inputs'!$BA$10:$BA$12),0))+(X$76*(CHOOSE(X$7,'2. Protocols'!$O53,'2. Protocols'!$P53,'2. Protocols'!$Q53))+'3. ARV Substitutions'!AC76),0),"")</f>
        <v/>
      </c>
      <c r="Y54" s="114" t="str">
        <f>IFERROR(MAX(X54*(1+'1. General Inputs'!$BA$16+HLOOKUP(Y$7,'1. General Inputs'!$BC$10:$BE$12,ROWS('1. General Inputs'!$BA$10:$BA$12),0))+(Y$76*(CHOOSE(Y$7,'2. Protocols'!$O53,'2. Protocols'!$P53,'2. Protocols'!$Q53))+'3. ARV Substitutions'!AD76),0),"")</f>
        <v/>
      </c>
      <c r="Z54" s="114" t="str">
        <f>IFERROR(MAX(Y54*(1+'1. General Inputs'!$BA$16+HLOOKUP(Z$7,'1. General Inputs'!$BC$10:$BE$12,ROWS('1. General Inputs'!$BA$10:$BA$12),0))+(Z$76*(CHOOSE(Z$7,'2. Protocols'!$O53,'2. Protocols'!$P53,'2. Protocols'!$Q53))+'3. ARV Substitutions'!AE76),0),"")</f>
        <v/>
      </c>
      <c r="AA54" s="114" t="str">
        <f>IFERROR(MAX(Z54*(1+'1. General Inputs'!$BA$16+HLOOKUP(AA$7,'1. General Inputs'!$BC$10:$BE$12,ROWS('1. General Inputs'!$BA$10:$BA$12),0))+(AA$76*(CHOOSE(AA$7,'2. Protocols'!$O53,'2. Protocols'!$P53,'2. Protocols'!$Q53))+'3. ARV Substitutions'!AF76),0),"")</f>
        <v/>
      </c>
      <c r="AB54" s="114" t="str">
        <f>IFERROR(MAX(AA54*(1+'1. General Inputs'!$BA$16+HLOOKUP(AB$7,'1. General Inputs'!$BC$10:$BE$12,ROWS('1. General Inputs'!$BA$10:$BA$12),0))+(AB$76*(CHOOSE(AB$7,'2. Protocols'!$O53,'2. Protocols'!$P53,'2. Protocols'!$Q53))+'3. ARV Substitutions'!AG76),0),"")</f>
        <v/>
      </c>
      <c r="AC54" s="114" t="str">
        <f>IFERROR(MAX(AB54*(1+'1. General Inputs'!$BA$16+HLOOKUP(AC$7,'1. General Inputs'!$BC$10:$BE$12,ROWS('1. General Inputs'!$BA$10:$BA$12),0))+(AC$76*(CHOOSE(AC$7,'2. Protocols'!$O53,'2. Protocols'!$P53,'2. Protocols'!$Q53))+'3. ARV Substitutions'!AH76),0),"")</f>
        <v/>
      </c>
      <c r="AD54" s="114" t="str">
        <f>IFERROR(MAX(AC54*(1+'1. General Inputs'!$BA$16+HLOOKUP(AD$7,'1. General Inputs'!$BC$10:$BE$12,ROWS('1. General Inputs'!$BA$10:$BA$12),0))+(AD$76*(CHOOSE(AD$7,'2. Protocols'!$O53,'2. Protocols'!$P53,'2. Protocols'!$Q53))+'3. ARV Substitutions'!AI76),0),"")</f>
        <v/>
      </c>
      <c r="AE54" s="114" t="str">
        <f>IFERROR(MAX(AD54*(1+'1. General Inputs'!$BA$16+HLOOKUP(AE$7,'1. General Inputs'!$BC$10:$BE$12,ROWS('1. General Inputs'!$BA$10:$BA$12),0))+(AE$76*(CHOOSE(AE$7,'2. Protocols'!$O53,'2. Protocols'!$P53,'2. Protocols'!$Q53))+'3. ARV Substitutions'!AJ76),0),"")</f>
        <v/>
      </c>
      <c r="AF54" s="114" t="str">
        <f>IFERROR(MAX(AE54*(1+'1. General Inputs'!$BA$16+HLOOKUP(AF$7,'1. General Inputs'!$BC$10:$BE$12,ROWS('1. General Inputs'!$BA$10:$BA$12),0))+(AF$76*(CHOOSE(AF$7,'2. Protocols'!$O53,'2. Protocols'!$P53,'2. Protocols'!$Q53))+'3. ARV Substitutions'!AK76),0),"")</f>
        <v/>
      </c>
      <c r="AG54" s="114" t="str">
        <f>IFERROR(MAX(AF54*(1+'1. General Inputs'!$BA$16+HLOOKUP(AG$7,'1. General Inputs'!$BC$10:$BE$12,ROWS('1. General Inputs'!$BA$10:$BA$12),0))+(AG$76*(CHOOSE(AG$7,'2. Protocols'!$O53,'2. Protocols'!$P53,'2. Protocols'!$Q53))+'3. ARV Substitutions'!AL76),0),"")</f>
        <v/>
      </c>
      <c r="AH54" s="114" t="str">
        <f>IFERROR(MAX(AG54*(1+'1. General Inputs'!$BA$16+HLOOKUP(AH$7,'1. General Inputs'!$BC$10:$BE$12,ROWS('1. General Inputs'!$BA$10:$BA$12),0))+(AH$76*(CHOOSE(AH$7,'2. Protocols'!$O53,'2. Protocols'!$P53,'2. Protocols'!$Q53))+'3. ARV Substitutions'!AM76),0),"")</f>
        <v/>
      </c>
      <c r="AI54" s="114" t="str">
        <f>IFERROR(MAX(AH54*(1+'1. General Inputs'!$BA$16+HLOOKUP(AI$7,'1. General Inputs'!$BC$10:$BE$12,ROWS('1. General Inputs'!$BA$10:$BA$12),0))+(AI$76*(CHOOSE(AI$7,'2. Protocols'!$O53,'2. Protocols'!$P53,'2. Protocols'!$Q53))+'3. ARV Substitutions'!AN76),0),"")</f>
        <v/>
      </c>
      <c r="AJ54" s="114" t="str">
        <f>IFERROR(MAX(AI54*(1+'1. General Inputs'!$BA$16+HLOOKUP(AJ$7,'1. General Inputs'!$BC$10:$BE$12,ROWS('1. General Inputs'!$BA$10:$BA$12),0))+(AJ$76*(CHOOSE(AJ$7,'2. Protocols'!$O53,'2. Protocols'!$P53,'2. Protocols'!$Q53))+'3. ARV Substitutions'!AO76),0),"")</f>
        <v/>
      </c>
      <c r="AK54" s="114" t="str">
        <f>IFERROR(MAX(AJ54*(1+'1. General Inputs'!$BA$16+HLOOKUP(AK$7,'1. General Inputs'!$BC$10:$BE$12,ROWS('1. General Inputs'!$BA$10:$BA$12),0))+(AK$76*(CHOOSE(AK$7,'2. Protocols'!$O53,'2. Protocols'!$P53,'2. Protocols'!$Q53))+'3. ARV Substitutions'!AP76),0),"")</f>
        <v/>
      </c>
      <c r="AL54" s="114" t="str">
        <f>IFERROR(MAX(AK54*(1+'1. General Inputs'!$BA$16+HLOOKUP(AL$7,'1. General Inputs'!$BC$10:$BE$12,ROWS('1. General Inputs'!$BA$10:$BA$12),0))+(AL$76*(CHOOSE(AL$7,'2. Protocols'!$O53,'2. Protocols'!$P53,'2. Protocols'!$Q53))+'3. ARV Substitutions'!AQ76),0),"")</f>
        <v/>
      </c>
      <c r="AM54" s="114" t="str">
        <f>IFERROR(MAX(AL54*(1+'1. General Inputs'!$BA$16+HLOOKUP(AM$7,'1. General Inputs'!$BC$10:$BE$12,ROWS('1. General Inputs'!$BA$10:$BA$12),0))+(AM$76*(CHOOSE(AM$7,'2. Protocols'!$O53,'2. Protocols'!$P53,'2. Protocols'!$Q53))+'3. ARV Substitutions'!AR76),0),"")</f>
        <v/>
      </c>
      <c r="AN54" s="114" t="str">
        <f>IFERROR(MAX(AM54*(1+'1. General Inputs'!$BA$16+HLOOKUP(AN$7,'1. General Inputs'!$BC$10:$BE$12,ROWS('1. General Inputs'!$BA$10:$BA$12),0))+(AN$76*(CHOOSE(AN$7,'2. Protocols'!$O53,'2. Protocols'!$P53,'2. Protocols'!$Q53))+'3. ARV Substitutions'!AS76),0),"")</f>
        <v/>
      </c>
      <c r="AO54" s="114" t="str">
        <f>IFERROR(MAX(AN54*(1+'1. General Inputs'!$BA$16+HLOOKUP(AO$7,'1. General Inputs'!$BC$10:$BE$12,ROWS('1. General Inputs'!$BA$10:$BA$12),0))+(AO$76*(CHOOSE(AO$7,'2. Protocols'!$O53,'2. Protocols'!$P53,'2. Protocols'!$Q53))+'3. ARV Substitutions'!AT76),0),"")</f>
        <v/>
      </c>
      <c r="AP54" s="114" t="str">
        <f>IFERROR(MAX(AO54*(1+'1. General Inputs'!$BA$16+HLOOKUP(AP$7,'1. General Inputs'!$BC$10:$BE$12,ROWS('1. General Inputs'!$BA$10:$BA$12),0))+(AP$76*(CHOOSE(AP$7,'2. Protocols'!$O53,'2. Protocols'!$P53,'2. Protocols'!$Q53))+'3. ARV Substitutions'!AU76),0),"")</f>
        <v/>
      </c>
      <c r="BZ54" s="88" t="e">
        <f t="shared" si="49"/>
        <v>#VALUE!</v>
      </c>
      <c r="CA54" s="88" t="e">
        <f t="shared" si="50"/>
        <v>#VALUE!</v>
      </c>
      <c r="CB54" s="88" t="e">
        <f t="shared" si="51"/>
        <v>#VALUE!</v>
      </c>
      <c r="CC54" s="88" t="e">
        <f t="shared" si="52"/>
        <v>#VALUE!</v>
      </c>
      <c r="CD54" s="88" t="e">
        <f t="shared" si="84"/>
        <v>#VALUE!</v>
      </c>
      <c r="CE54" s="88" t="e">
        <f t="shared" si="53"/>
        <v>#VALUE!</v>
      </c>
      <c r="CF54" s="88" t="e">
        <f t="shared" si="54"/>
        <v>#VALUE!</v>
      </c>
      <c r="CG54" s="88" t="e">
        <f t="shared" si="55"/>
        <v>#VALUE!</v>
      </c>
      <c r="CH54" s="88" t="e">
        <f t="shared" si="56"/>
        <v>#VALUE!</v>
      </c>
      <c r="CI54" s="88" t="e">
        <f t="shared" si="57"/>
        <v>#VALUE!</v>
      </c>
      <c r="CJ54" s="88" t="e">
        <f t="shared" si="58"/>
        <v>#VALUE!</v>
      </c>
      <c r="CK54" s="88" t="e">
        <f t="shared" si="59"/>
        <v>#VALUE!</v>
      </c>
      <c r="CL54" s="88" t="e">
        <f t="shared" si="60"/>
        <v>#VALUE!</v>
      </c>
      <c r="CM54" s="88" t="e">
        <f t="shared" si="61"/>
        <v>#VALUE!</v>
      </c>
      <c r="CN54" s="88" t="e">
        <f t="shared" si="62"/>
        <v>#VALUE!</v>
      </c>
      <c r="CO54" s="88" t="e">
        <f t="shared" si="63"/>
        <v>#VALUE!</v>
      </c>
      <c r="CP54" s="88" t="e">
        <f t="shared" si="64"/>
        <v>#VALUE!</v>
      </c>
      <c r="CQ54" s="88" t="e">
        <f t="shared" si="65"/>
        <v>#VALUE!</v>
      </c>
      <c r="CR54" s="88" t="e">
        <f t="shared" si="66"/>
        <v>#VALUE!</v>
      </c>
      <c r="CS54" s="88" t="e">
        <f t="shared" si="67"/>
        <v>#VALUE!</v>
      </c>
      <c r="CT54" s="88" t="e">
        <f t="shared" si="68"/>
        <v>#VALUE!</v>
      </c>
      <c r="CU54" s="88" t="e">
        <f t="shared" si="69"/>
        <v>#VALUE!</v>
      </c>
      <c r="CV54" s="88" t="e">
        <f t="shared" si="70"/>
        <v>#VALUE!</v>
      </c>
      <c r="CW54" s="88" t="e">
        <f t="shared" si="71"/>
        <v>#VALUE!</v>
      </c>
      <c r="CX54" s="88" t="e">
        <f t="shared" si="72"/>
        <v>#VALUE!</v>
      </c>
      <c r="CY54" s="88" t="e">
        <f t="shared" si="73"/>
        <v>#VALUE!</v>
      </c>
      <c r="CZ54" s="88" t="e">
        <f t="shared" si="74"/>
        <v>#VALUE!</v>
      </c>
      <c r="DA54" s="88" t="e">
        <f t="shared" si="75"/>
        <v>#VALUE!</v>
      </c>
      <c r="DB54" s="88" t="e">
        <f t="shared" si="76"/>
        <v>#VALUE!</v>
      </c>
      <c r="DC54" s="88" t="e">
        <f t="shared" si="77"/>
        <v>#VALUE!</v>
      </c>
      <c r="DD54" s="88" t="e">
        <f t="shared" si="78"/>
        <v>#VALUE!</v>
      </c>
      <c r="DE54" s="88" t="e">
        <f t="shared" si="79"/>
        <v>#VALUE!</v>
      </c>
      <c r="DF54" s="88" t="e">
        <f t="shared" si="80"/>
        <v>#VALUE!</v>
      </c>
      <c r="DG54" s="88" t="e">
        <f t="shared" si="81"/>
        <v>#VALUE!</v>
      </c>
      <c r="DH54" s="88" t="e">
        <f t="shared" si="82"/>
        <v>#VALUE!</v>
      </c>
      <c r="DI54" s="88" t="e">
        <f t="shared" si="83"/>
        <v>#VALUE!</v>
      </c>
      <c r="DK54" s="27" t="str">
        <f>CONCATENATE('2. Protocols'!C53, '2. Protocols'!D53, '2. Protocols'!E53)</f>
        <v>+</v>
      </c>
      <c r="DL54" s="27" t="str">
        <f>CONCATENATE('2. Protocols'!C53, '2. Protocols'!D53, '2. Protocols'!E53, '2. Protocols'!F53, '2. Protocols'!G53,)</f>
        <v>++</v>
      </c>
      <c r="DN54" s="38">
        <f>IF(AND(OR(ISBLANK(DN$9),DN$9=0)=FALSE,OR(DN$9='2. Protocols'!$C53,DN$9='2. Protocols'!$E53,DN$9='2. Protocols'!$G53)),1,0)*'4. Formulations'!$I53</f>
        <v>0</v>
      </c>
      <c r="DO54" s="38">
        <f>IF(AND(OR(ISBLANK(DO$9),DO$9=0)=FALSE,OR(DO$9='2. Protocols'!$C53,DO$9='2. Protocols'!$E53,DO$9='2. Protocols'!$G53)),1,0)*'4. Formulations'!$I53</f>
        <v>0</v>
      </c>
      <c r="DP54" s="38">
        <f>IF(AND(OR(ISBLANK(DP$9),DP$9=0)=FALSE,OR(DP$9='2. Protocols'!$C53,DP$9='2. Protocols'!$E53,DP$9='2. Protocols'!$G53)),1,0)*'4. Formulations'!$I53</f>
        <v>0</v>
      </c>
      <c r="DQ54" s="38">
        <f>IF(AND(OR(ISBLANK(DQ$9),DQ$9=0)=FALSE,OR(DQ$9='2. Protocols'!$C53,DQ$9='2. Protocols'!$E53,DQ$9='2. Protocols'!$G53)),1,0)*'4. Formulations'!$I53</f>
        <v>0</v>
      </c>
      <c r="DR54" s="38">
        <f>IF(AND(OR(ISBLANK(DR$9),DR$9=0)=FALSE,OR(DR$9='2. Protocols'!$C53,DR$9='2. Protocols'!$E53,DR$9='2. Protocols'!$G53)),1,0)*'4. Formulations'!$I53</f>
        <v>0</v>
      </c>
      <c r="DS54" s="38">
        <f>IF(AND(OR(ISBLANK(DS$9),DS$9=0)=FALSE,OR(DS$9='2. Protocols'!$C53,DS$9='2. Protocols'!$E53,DS$9='2. Protocols'!$G53)),1,0)*'4. Formulations'!$I53</f>
        <v>0</v>
      </c>
      <c r="DT54" s="38">
        <f>IF(AND(OR(ISBLANK(DT$9),DT$9=0)=FALSE,OR(DT$9='2. Protocols'!$C53,DT$9='2. Protocols'!$E53,DT$9='2. Protocols'!$G53)),1,0)*'4. Formulations'!$I53</f>
        <v>0</v>
      </c>
      <c r="DU54" s="38">
        <f>IF(AND(OR(ISBLANK(DU$9),DU$9=0)=FALSE,OR(DU$9='2. Protocols'!$C53,DU$9='2. Protocols'!$E53,DU$9='2. Protocols'!$G53)),1,0)*'4. Formulations'!$I53</f>
        <v>0</v>
      </c>
      <c r="DV54" s="38">
        <f>IF(AND(OR(ISBLANK(DV$9),DV$9=0)=FALSE,OR(DV$9='2. Protocols'!$C53,DV$9='2. Protocols'!$E53,DV$9='2. Protocols'!$G53)),1,0)*'4. Formulations'!$I53</f>
        <v>0</v>
      </c>
      <c r="DW54" s="38">
        <f>IF(AND(OR(ISBLANK(DW$9),DW$9=0)=FALSE,OR(DW$9='2. Protocols'!$C53,DW$9='2. Protocols'!$E53,DW$9='2. Protocols'!$G53)),1,0)*'4. Formulations'!$I53</f>
        <v>0</v>
      </c>
      <c r="DX54" s="38">
        <f>IF(AND(OR(ISBLANK(DX$9),DX$9=0)=FALSE,OR(DX$9='2. Protocols'!$C53,DX$9='2. Protocols'!$E53,DX$9='2. Protocols'!$G53)),1,0)*'4. Formulations'!$I53</f>
        <v>0</v>
      </c>
      <c r="DY54" s="38">
        <f>IF(AND(OR(ISBLANK(DY$9),DY$9=0)=FALSE,OR(DY$9='2. Protocols'!$C53,DY$9='2. Protocols'!$E53,DY$9='2. Protocols'!$G53)),1,0)*'4. Formulations'!$I53</f>
        <v>0</v>
      </c>
      <c r="DZ54" s="38">
        <f>IF(AND(OR(ISBLANK(DZ$9),DZ$9=0)=FALSE,OR(DZ$9='2. Protocols'!$C53,DZ$9='2. Protocols'!$E53,DZ$9='2. Protocols'!$G53)),1,0)*'4. Formulations'!$I53</f>
        <v>0</v>
      </c>
      <c r="EA54" s="38">
        <f>IF(AND(OR(ISBLANK(EA$9),EA$9=0)=FALSE,OR(EA$9='2. Protocols'!$C53,EA$9='2. Protocols'!$E53,EA$9='2. Protocols'!$G53)),1,0)*'4. Formulations'!$I53</f>
        <v>0</v>
      </c>
      <c r="EB54" s="38">
        <f>IF(AND(OR(ISBLANK(EB$9),EB$9=0)=FALSE,OR(EB$9='2. Protocols'!$C53,EB$9='2. Protocols'!$E53,EB$9='2. Protocols'!$G53)),1,0)*'4. Formulations'!$I53</f>
        <v>0</v>
      </c>
      <c r="EC54" s="38">
        <f>IF(AND(OR(ISBLANK(EC$9),EC$9=0)=FALSE,OR(EC$9='2. Protocols'!$C53,EC$9='2. Protocols'!$E53,EC$9='2. Protocols'!$G53)),1,0)*'4. Formulations'!$I53</f>
        <v>0</v>
      </c>
      <c r="ED54" s="38">
        <f>IF(AND(OR(ISBLANK(ED$9),ED$9=0)=FALSE,OR(ED$9='2. Protocols'!$C53,ED$9='2. Protocols'!$E53,ED$9='2. Protocols'!$G53)),1,0)*'4. Formulations'!$I53</f>
        <v>0</v>
      </c>
      <c r="EE54" s="38">
        <f>IF(AND(OR(ISBLANK(EE$9),EE$9=0)=FALSE,OR(EE$9='2. Protocols'!$C53,EE$9='2. Protocols'!$E53,EE$9='2. Protocols'!$G53)),1,0)*'4. Formulations'!$I53</f>
        <v>0</v>
      </c>
      <c r="EF54" s="38">
        <f>IF(AND(OR(ISBLANK(EF$9),EF$9=0)=FALSE,OR(EF$9='2. Protocols'!$C53,EF$9='2. Protocols'!$E53,EF$9='2. Protocols'!$G53)),1,0)*'4. Formulations'!$I53</f>
        <v>0</v>
      </c>
      <c r="EG54" s="38">
        <f>IF(AND(OR(ISBLANK(EG$9),EG$9=0)=FALSE,OR(EG$9='2. Protocols'!$C53,EG$9='2. Protocols'!$E53,EG$9='2. Protocols'!$G53)),1,0)*'4. Formulations'!$I53</f>
        <v>0</v>
      </c>
      <c r="EH54" s="38">
        <f>IF(AND(OR(ISBLANK(EH$9),EH$9=0)=FALSE,OR(EH$9='2. Protocols'!$C53,EH$9='2. Protocols'!$E53,EH$9='2. Protocols'!$G53)),1,0)*'4. Formulations'!$I53</f>
        <v>0</v>
      </c>
      <c r="EI54" s="38">
        <f>IF(AND(OR(ISBLANK(EI$9),EI$9=0)=FALSE,OR(EI$9='2. Protocols'!$C53,EI$9='2. Protocols'!$E53,EI$9='2. Protocols'!$G53)),1,0)*'4. Formulations'!$I53</f>
        <v>0</v>
      </c>
      <c r="EK54" s="38">
        <f>IF(AND(OR(ISBLANK(EK$9),EK$9=0)=FALSE,EK$9=$DK54),1,0)*'4. Formulations'!$J53</f>
        <v>0</v>
      </c>
      <c r="EL54" s="38">
        <f>IF(AND(OR(ISBLANK(EL$9),EL$9=0)=FALSE,EL$9=$DK54),1,0)*'4. Formulations'!$J53</f>
        <v>0</v>
      </c>
      <c r="EM54" s="38">
        <f>IF(AND(OR(ISBLANK(EM$9),EM$9=0)=FALSE,EM$9=$DK54),1,0)*'4. Formulations'!$J53</f>
        <v>0</v>
      </c>
      <c r="EN54" s="38">
        <f>IF(AND(OR(ISBLANK(EN$9),EN$9=0)=FALSE,EN$9=$DK54),1,0)*'4. Formulations'!$J53</f>
        <v>0</v>
      </c>
      <c r="EO54" s="38">
        <f>IF(AND(OR(ISBLANK(EO$9),EO$9=0)=FALSE,EO$9=$DK54),1,0)*'4. Formulations'!$J53</f>
        <v>0</v>
      </c>
      <c r="EP54" s="38">
        <f>IF(AND(OR(ISBLANK(EP$9),EP$9=0)=FALSE,EP$9=$DK54),1,0)*'4. Formulations'!$J53</f>
        <v>0</v>
      </c>
      <c r="EQ54" s="38">
        <f>IF(AND(OR(ISBLANK(EQ$9),EQ$9=0)=FALSE,EQ$9=$DK54),1,0)*'4. Formulations'!$J53</f>
        <v>0</v>
      </c>
      <c r="ER54" s="38">
        <f>IF(AND(OR(ISBLANK(ER$9),ER$9=0)=FALSE,ER$9=$DK54),1,0)*'4. Formulations'!$J53</f>
        <v>0</v>
      </c>
      <c r="ES54" s="38">
        <f>IF(AND(OR(ISBLANK(ES$9),ES$9=0)=FALSE,ES$9=$DK54),1,0)*'4. Formulations'!$J53</f>
        <v>0</v>
      </c>
      <c r="ET54" s="38">
        <f>IF(AND(OR(ISBLANK(ET$9),ET$9=0)=FALSE,ET$9=$DK54),1,0)*'4. Formulations'!$J53</f>
        <v>0</v>
      </c>
      <c r="EU54" s="38">
        <f>IF(AND(OR(ISBLANK(EU$9),EU$9=0)=FALSE,EU$9=$DK54),1,0)*'4. Formulations'!$J53</f>
        <v>0</v>
      </c>
      <c r="EV54" s="38">
        <f>IF(AND(OR(ISBLANK(EV$9),EV$9=0)=FALSE,EV$9=$DK54),1,0)*'4. Formulations'!$J53</f>
        <v>0</v>
      </c>
      <c r="EW54" s="38">
        <f>IF(AND(OR(ISBLANK(EW$9),EW$9=0)=FALSE,EW$9=$DK54),1,0)*'4. Formulations'!$J53</f>
        <v>0</v>
      </c>
      <c r="EY54" s="38">
        <f>IF(AND(OR(ISBLANK(EY$9),EY$9=0)=FALSE,SUM($EK54:$EW54)&gt;0,EY$9='2. Protocols'!$G53),1,0)*'4. Formulations'!$J53</f>
        <v>0</v>
      </c>
      <c r="EZ54" s="38">
        <f>IF(AND(OR(ISBLANK(EZ$9),EZ$9=0)=FALSE,SUM($EK54:$EW54)&gt;0,EZ$9='2. Protocols'!$G53),1,0)*'4. Formulations'!$J53</f>
        <v>0</v>
      </c>
      <c r="FA54" s="38">
        <f>IF(AND(OR(ISBLANK(FA$9),FA$9=0)=FALSE,SUM($EK54:$EW54)&gt;0,FA$9='2. Protocols'!$G53),1,0)*'4. Formulations'!$J53</f>
        <v>0</v>
      </c>
      <c r="FB54" s="38">
        <f>IF(AND(OR(ISBLANK(FB$9),FB$9=0)=FALSE,SUM($EK54:$EW54)&gt;0,FB$9='2. Protocols'!$G53),1,0)*'4. Formulations'!$J53</f>
        <v>0</v>
      </c>
      <c r="FC54" s="38">
        <f>IF(AND(OR(ISBLANK(FC$9),FC$9=0)=FALSE,SUM($EK54:$EW54)&gt;0,FC$9='2. Protocols'!$G53),1,0)*'4. Formulations'!$J53</f>
        <v>0</v>
      </c>
      <c r="FD54" s="38">
        <f>IF(AND(OR(ISBLANK(FD$9),FD$9=0)=FALSE,SUM($EK54:$EW54)&gt;0,FD$9='2. Protocols'!$G53),1,0)*'4. Formulations'!$J53</f>
        <v>0</v>
      </c>
      <c r="FE54" s="38">
        <f>IF(AND(OR(ISBLANK(FE$9),FE$9=0)=FALSE,SUM($EK54:$EW54)&gt;0,FE$9='2. Protocols'!$G53),1,0)*'4. Formulations'!$J53</f>
        <v>0</v>
      </c>
      <c r="FF54" s="38">
        <f>IF(AND(OR(ISBLANK(FF$9),FF$9=0)=FALSE,SUM($EK54:$EW54)&gt;0,FF$9='2. Protocols'!$G53),1,0)*'4. Formulations'!$J53</f>
        <v>0</v>
      </c>
      <c r="FG54" s="38">
        <f>IF(AND(OR(ISBLANK(FG$9),FG$9=0)=FALSE,SUM($EK54:$EW54)&gt;0,FG$9='2. Protocols'!$G53),1,0)*'4. Formulations'!$J53</f>
        <v>0</v>
      </c>
      <c r="FH54" s="38">
        <f>IF(AND(OR(ISBLANK(FH$9),FH$9=0)=FALSE,SUM($EK54:$EW54)&gt;0,FH$9='2. Protocols'!$G53),1,0)*'4. Formulations'!$J53</f>
        <v>0</v>
      </c>
      <c r="FI54" s="38">
        <f>IF(AND(OR(ISBLANK(FI$9),FI$9=0)=FALSE,SUM($EK54:$EW54)&gt;0,FI$9='2. Protocols'!$G53),1,0)*'4. Formulations'!$J53</f>
        <v>0</v>
      </c>
      <c r="FJ54" s="38">
        <f>IF(AND(OR(ISBLANK(FJ$9),FJ$9=0)=FALSE,SUM($EK54:$EW54)&gt;0,FJ$9='2. Protocols'!$G53),1,0)*'4. Formulations'!$J53</f>
        <v>0</v>
      </c>
      <c r="FK54" s="38">
        <f>IF(AND(OR(ISBLANK(FK$9),FK$9=0)=FALSE,SUM($EK54:$EW54)&gt;0,FK$9='2. Protocols'!$G53),1,0)*'4. Formulations'!$J53</f>
        <v>0</v>
      </c>
      <c r="FL54" s="38">
        <f>IF(AND(OR(ISBLANK(FL$9),FL$9=0)=FALSE,SUM($EK54:$EW54)&gt;0,FL$9='2. Protocols'!$G53),1,0)*'4. Formulations'!$J53</f>
        <v>0</v>
      </c>
      <c r="FM54" s="38">
        <f>IF(AND(OR(ISBLANK(FM$9),FM$9=0)=FALSE,SUM($EK54:$EW54)&gt;0,FM$9='2. Protocols'!$G53),1,0)*'4. Formulations'!$J53</f>
        <v>0</v>
      </c>
      <c r="FN54" s="38">
        <f>IF(AND(OR(ISBLANK(FN$9),FN$9=0)=FALSE,SUM($EK54:$EW54)&gt;0,FN$9='2. Protocols'!$G53),1,0)*'4. Formulations'!$J53</f>
        <v>0</v>
      </c>
      <c r="FO54" s="38">
        <f>IF(AND(OR(ISBLANK(FO$9),FO$9=0)=FALSE,SUM($EK54:$EW54)&gt;0,FO$9='2. Protocols'!$G53),1,0)*'4. Formulations'!$J53</f>
        <v>0</v>
      </c>
      <c r="FP54" s="38">
        <f>IF(AND(OR(ISBLANK(FP$9),FP$9=0)=FALSE,SUM($EK54:$EW54)&gt;0,FP$9='2. Protocols'!$G53),1,0)*'4. Formulations'!$J53</f>
        <v>0</v>
      </c>
      <c r="FQ54" s="38">
        <f>IF(AND(OR(ISBLANK(FQ$9),FQ$9=0)=FALSE,SUM($EK54:$EW54)&gt;0,FQ$9='2. Protocols'!$G53),1,0)*'4. Formulations'!$J53</f>
        <v>0</v>
      </c>
      <c r="FR54" s="38">
        <f>IF(AND(OR(ISBLANK(FR$9),FR$9=0)=FALSE,SUM($EK54:$EW54)&gt;0,FR$9='2. Protocols'!$G53),1,0)*'4. Formulations'!$J53</f>
        <v>0</v>
      </c>
      <c r="FS54" s="38">
        <f>IF(AND(OR(ISBLANK(FS$9),FS$9=0)=FALSE,SUM($EK54:$EW54)&gt;0,FS$9='2. Protocols'!$G53),1,0)*'4. Formulations'!$J53</f>
        <v>0</v>
      </c>
      <c r="FT54" s="38">
        <f>IF(AND(OR(ISBLANK(FT$9),FT$9=0)=FALSE,SUM($EK54:$EW54)&gt;0,FT$9='2. Protocols'!$G53),1,0)*'4. Formulations'!$J53</f>
        <v>0</v>
      </c>
      <c r="FV54" s="38">
        <f>IF(AND(OR(ISBLANK(EY$9),EY$9=0)=FALSE,FV$9=$DL54),1,0)*'4. Formulations'!$K53</f>
        <v>0</v>
      </c>
      <c r="FW54" s="38">
        <f>IF(AND(OR(ISBLANK(EZ$9),EZ$9=0)=FALSE,FW$9=$DL54),1,0)*'4. Formulations'!$K53</f>
        <v>0</v>
      </c>
      <c r="FX54" s="38">
        <f>IF(AND(OR(ISBLANK(FA$9),FA$9=0)=FALSE,FX$9=$DL54),1,0)*'4. Formulations'!$K53</f>
        <v>0</v>
      </c>
      <c r="FY54" s="38">
        <f>IF(AND(OR(ISBLANK(FB$9),FB$9=0)=FALSE,FY$9=$DL54),1,0)*'4. Formulations'!$K53</f>
        <v>0</v>
      </c>
      <c r="FZ54" s="38">
        <f>IF(AND(OR(ISBLANK(FC$9),FC$9=0)=FALSE,FZ$9=$DL54),1,0)*'4. Formulations'!$K53</f>
        <v>0</v>
      </c>
      <c r="GA54" s="38">
        <f>IF(AND(OR(ISBLANK(FD$9),FD$9=0)=FALSE,GA$9=$DL54),1,0)*'4. Formulations'!$K53</f>
        <v>0</v>
      </c>
      <c r="GB54" s="38">
        <f>IF(AND(OR(ISBLANK(FE$9),FE$9=0)=FALSE,GB$9=$DL54),1,0)*'4. Formulations'!$K53</f>
        <v>0</v>
      </c>
      <c r="GC54" s="38">
        <f>IF(AND(OR(ISBLANK(FF$9),FF$9=0)=FALSE,GC$9=$DL54),1,0)*'4. Formulations'!$K53</f>
        <v>0</v>
      </c>
      <c r="GD54" s="38">
        <f>IF(AND(OR(ISBLANK(FG$9),FG$9=0)=FALSE,GD$9=$DL54),1,0)*'4. Formulations'!$K53</f>
        <v>0</v>
      </c>
      <c r="GE54" s="38">
        <f>IF(AND(OR(ISBLANK(FH$9),FH$9=0)=FALSE,GE$9=$DL54),1,0)*'4. Formulations'!$K53</f>
        <v>0</v>
      </c>
      <c r="GF54" s="38">
        <f>IF(AND(OR(ISBLANK(FI$9),FI$9=0)=FALSE,GF$9=$DL54),1,0)*'4. Formulations'!$K53</f>
        <v>0</v>
      </c>
      <c r="GG54" s="38">
        <f>IF(AND(OR(ISBLANK(FJ$9),FJ$9=0)=FALSE,GG$9=$DL54),1,0)*'4. Formulations'!$K53</f>
        <v>0</v>
      </c>
      <c r="GH54" s="38">
        <f>IF(AND(OR(ISBLANK(FK$9),FK$9=0)=FALSE,GH$9=$DL54),1,0)*'4. Formulations'!$K53</f>
        <v>0</v>
      </c>
      <c r="GI54" s="38">
        <f>IF(AND(OR(ISBLANK(FL$9),FL$9=0)=FALSE,GI$9=$DL54),1,0)*'4. Formulations'!$K53</f>
        <v>0</v>
      </c>
      <c r="GJ54" s="38">
        <f>IF(AND(OR(ISBLANK(FM$9),FM$9=0)=FALSE,GJ$9=$DL54),1,0)*'4. Formulations'!$K53</f>
        <v>0</v>
      </c>
      <c r="GL54" s="38">
        <f>IF(AND(OR(ISBLANK(GL$9),GL$9=0)=FALSE,OR(GL$9='2. Protocols'!$C53,GL$9='2. Protocols'!$E53,GL$9='2. Protocols'!$G53)),1,0)*'4. Formulations'!$L53</f>
        <v>0</v>
      </c>
      <c r="GM54" s="38">
        <f>IF(AND(OR(ISBLANK(GM$9),GM$9=0)=FALSE,OR(GM$9='2. Protocols'!$C53,GM$9='2. Protocols'!$E53,GM$9='2. Protocols'!$G53)),1,0)*'4. Formulations'!$L53</f>
        <v>0</v>
      </c>
      <c r="GN54" s="38">
        <f>IF(AND(OR(ISBLANK(GN$9),GN$9=0)=FALSE,OR(GN$9='2. Protocols'!$C53,GN$9='2. Protocols'!$E53,GN$9='2. Protocols'!$G53)),1,0)*'4. Formulations'!$L53</f>
        <v>0</v>
      </c>
      <c r="GO54" s="38">
        <f>IF(AND(OR(ISBLANK(GO$9),GO$9=0)=FALSE,OR(GO$9='2. Protocols'!$C53,GO$9='2. Protocols'!$E53,GO$9='2. Protocols'!$G53)),1,0)*'4. Formulations'!$L53</f>
        <v>0</v>
      </c>
      <c r="GP54" s="38">
        <f>IF(AND(OR(ISBLANK(GP$9),GP$9=0)=FALSE,OR(GP$9='2. Protocols'!$C53,GP$9='2. Protocols'!$E53,GP$9='2. Protocols'!$G53)),1,0)*'4. Formulations'!$L53</f>
        <v>0</v>
      </c>
      <c r="GQ54" s="38">
        <f>IF(AND(OR(ISBLANK(GQ$9),GQ$9=0)=FALSE,OR(GQ$9='2. Protocols'!$C53,GQ$9='2. Protocols'!$E53,GQ$9='2. Protocols'!$G53)),1,0)*'4. Formulations'!$L53</f>
        <v>0</v>
      </c>
      <c r="GR54" s="38">
        <f>IF(AND(OR(ISBLANK(GR$9),GR$9=0)=FALSE,OR(GR$9='2. Protocols'!$C53,GR$9='2. Protocols'!$E53,GR$9='2. Protocols'!$G53)),1,0)*'4. Formulations'!$L53</f>
        <v>0</v>
      </c>
      <c r="GS54" s="38">
        <f>IF(AND(OR(ISBLANK(GS$9),GS$9=0)=FALSE,OR(GS$9='2. Protocols'!$C53,GS$9='2. Protocols'!$E53,GS$9='2. Protocols'!$G53)),1,0)*'4. Formulations'!$L53</f>
        <v>0</v>
      </c>
      <c r="GT54" s="38">
        <f>IF(AND(OR(ISBLANK(GT$9),GT$9=0)=FALSE,OR(GT$9='2. Protocols'!$C53,GT$9='2. Protocols'!$E53,GT$9='2. Protocols'!$G53)),1,0)*'4. Formulations'!$L53</f>
        <v>0</v>
      </c>
      <c r="GU54" s="38">
        <f>IF(AND(OR(ISBLANK(GU$9),GU$9=0)=FALSE,OR(GU$9='2. Protocols'!$C53,GU$9='2. Protocols'!$E53,GU$9='2. Protocols'!$G53)),1,0)*'4. Formulations'!$L53</f>
        <v>0</v>
      </c>
      <c r="GV54" s="38">
        <f>IF(AND(OR(ISBLANK(GV$9),GV$9=0)=FALSE,OR(GV$9='2. Protocols'!$C53,GV$9='2. Protocols'!$E53,GV$9='2. Protocols'!$G53)),1,0)*'4. Formulations'!$L53</f>
        <v>0</v>
      </c>
      <c r="GW54" s="38">
        <f>IF(AND(OR(ISBLANK(GW$9),GW$9=0)=FALSE,OR(GW$9='2. Protocols'!$C53,GW$9='2. Protocols'!$E53,GW$9='2. Protocols'!$G53)),1,0)*'4. Formulations'!$L53</f>
        <v>0</v>
      </c>
      <c r="GX54" s="38">
        <f>IF(AND(OR(ISBLANK(GX$9),GX$9=0)=FALSE,OR(GX$9='2. Protocols'!$C53,GX$9='2. Protocols'!$E53,GX$9='2. Protocols'!$G53)),1,0)*'4. Formulations'!$L53</f>
        <v>0</v>
      </c>
      <c r="GY54" s="38">
        <f>IF(AND(OR(ISBLANK(GY$9),GY$9=0)=FALSE,OR(GY$9='2. Protocols'!$C53,GY$9='2. Protocols'!$E53,GY$9='2. Protocols'!$G53)),1,0)*'4. Formulations'!$L53</f>
        <v>0</v>
      </c>
      <c r="GZ54" s="38">
        <f>IF(AND(OR(ISBLANK(GZ$9),GZ$9=0)=FALSE,OR(GZ$9='2. Protocols'!$C53,GZ$9='2. Protocols'!$E53,GZ$9='2. Protocols'!$G53)),1,0)*'4. Formulations'!$L53</f>
        <v>0</v>
      </c>
      <c r="HA54" s="38">
        <f>IF(AND(OR(ISBLANK(HA$9),HA$9=0)=FALSE,OR(HA$9='2. Protocols'!$C53,HA$9='2. Protocols'!$E53,HA$9='2. Protocols'!$G53)),1,0)*'4. Formulations'!$L53</f>
        <v>0</v>
      </c>
      <c r="HB54" s="38">
        <f>IF(AND(OR(ISBLANK(HB$9),HB$9=0)=FALSE,OR(HB$9='2. Protocols'!$C53,HB$9='2. Protocols'!$E53,HB$9='2. Protocols'!$G53)),1,0)*'4. Formulations'!$L53</f>
        <v>0</v>
      </c>
      <c r="HC54" s="38">
        <f>IF(AND(OR(ISBLANK(HC$9),HC$9=0)=FALSE,OR(HC$9='2. Protocols'!$C53,HC$9='2. Protocols'!$E53,HC$9='2. Protocols'!$G53)),1,0)*'4. Formulations'!$L53</f>
        <v>0</v>
      </c>
      <c r="HD54" s="38">
        <f>IF(AND(OR(ISBLANK(HD$9),HD$9=0)=FALSE,OR(HD$9='2. Protocols'!$C53,HD$9='2. Protocols'!$E53,HD$9='2. Protocols'!$G53)),1,0)*'4. Formulations'!$L53</f>
        <v>0</v>
      </c>
      <c r="HE54" s="38">
        <f>IF(AND(OR(ISBLANK(HE$9),HE$9=0)=FALSE,OR(HE$9='2. Protocols'!$C53,HE$9='2. Protocols'!$E53,HE$9='2. Protocols'!$G53)),1,0)*'4. Formulations'!$L53</f>
        <v>0</v>
      </c>
      <c r="HF54" s="38">
        <f>IF(AND(OR(ISBLANK(HF$9),HF$9=0)=FALSE,OR(HF$9='2. Protocols'!$C53,HF$9='2. Protocols'!$E53,HF$9='2. Protocols'!$G53)),1,0)*'4. Formulations'!$L53</f>
        <v>0</v>
      </c>
      <c r="HG54" s="38">
        <f>IF(AND(OR(ISBLANK(HG$9),HG$9=0)=FALSE,OR(HG$9='2. Protocols'!$C53,HG$9='2. Protocols'!$E53,HG$9='2. Protocols'!$G53)),1,0)*'4. Formulations'!$L53</f>
        <v>0</v>
      </c>
      <c r="HI54" s="38">
        <f>IF(AND(OR(ISBLANK(HI$9),HI$9=0)=FALSE,HI$9=$DK54),1,0)*'4. Formulations'!$M53</f>
        <v>0</v>
      </c>
      <c r="HJ54" s="38">
        <f>IF(AND(OR(ISBLANK(HJ$9),HJ$9=0)=FALSE,HJ$9=$DK54),1,0)*'4. Formulations'!$M53</f>
        <v>0</v>
      </c>
      <c r="HK54" s="38">
        <f>IF(AND(OR(ISBLANK(HK$9),HK$9=0)=FALSE,HK$9=$DK54),1,0)*'4. Formulations'!$M53</f>
        <v>0</v>
      </c>
      <c r="HL54" s="38">
        <f>IF(AND(OR(ISBLANK(HL$9),HL$9=0)=FALSE,HL$9=$DK54),1,0)*'4. Formulations'!$M53</f>
        <v>0</v>
      </c>
      <c r="HM54" s="38">
        <f>IF(AND(OR(ISBLANK(HM$9),HM$9=0)=FALSE,HM$9=$DK54),1,0)*'4. Formulations'!$M53</f>
        <v>0</v>
      </c>
      <c r="HN54" s="38">
        <f>IF(AND(OR(ISBLANK(HN$9),HN$9=0)=FALSE,HN$9=$DK54),1,0)*'4. Formulations'!$M53</f>
        <v>0</v>
      </c>
      <c r="HO54" s="38">
        <f>IF(AND(OR(ISBLANK(HO$9),HO$9=0)=FALSE,HO$9=$DK54),1,0)*'4. Formulations'!$M53</f>
        <v>0</v>
      </c>
      <c r="HP54" s="38">
        <f>IF(AND(OR(ISBLANK(HP$9),HP$9=0)=FALSE,HP$9=$DK54),1,0)*'4. Formulations'!$M53</f>
        <v>0</v>
      </c>
      <c r="HQ54" s="38">
        <f>IF(AND(OR(ISBLANK(HQ$9),HQ$9=0)=FALSE,HQ$9=$DK54),1,0)*'4. Formulations'!$M53</f>
        <v>0</v>
      </c>
      <c r="HR54" s="38">
        <f>IF(AND(OR(ISBLANK(HR$9),HR$9=0)=FALSE,HR$9=$DK54),1,0)*'4. Formulations'!$M53</f>
        <v>0</v>
      </c>
      <c r="HS54" s="38">
        <f>IF(AND(OR(ISBLANK(HS$9),HS$9=0)=FALSE,HS$9=$DK54),1,0)*'4. Formulations'!$M53</f>
        <v>0</v>
      </c>
      <c r="HT54" s="38">
        <f>IF(AND(OR(ISBLANK(HT$9),HT$9=0)=FALSE,HT$9=$DK54),1,0)*'4. Formulations'!$M53</f>
        <v>0</v>
      </c>
      <c r="HU54" s="38">
        <f>IF(AND(OR(ISBLANK(HU$9),HU$9=0)=FALSE,HU$9=$DK54),1,0)*'4. Formulations'!$M53</f>
        <v>0</v>
      </c>
      <c r="HW54" s="38">
        <f>IF(AND(OR(ISBLANK(HW$9),HW$9=0)=FALSE,SUM($HI54:$HU54)&gt;0,HW$9='2. Protocols'!$G53),1,0)*'4. Formulations'!$M53</f>
        <v>0</v>
      </c>
      <c r="HX54" s="38">
        <f>IF(AND(OR(ISBLANK(HX$9),HX$9=0)=FALSE,SUM($HI54:$HU54)&gt;0,HX$9='2. Protocols'!$G53),1,0)*'4. Formulations'!$M53</f>
        <v>0</v>
      </c>
      <c r="HY54" s="38">
        <f>IF(AND(OR(ISBLANK(HY$9),HY$9=0)=FALSE,SUM($HI54:$HU54)&gt;0,HY$9='2. Protocols'!$G53),1,0)*'4. Formulations'!$M53</f>
        <v>0</v>
      </c>
      <c r="HZ54" s="38">
        <f>IF(AND(OR(ISBLANK(HZ$9),HZ$9=0)=FALSE,SUM($HI54:$HU54)&gt;0,HZ$9='2. Protocols'!$G53),1,0)*'4. Formulations'!$M53</f>
        <v>0</v>
      </c>
      <c r="IA54" s="38">
        <f>IF(AND(OR(ISBLANK(IA$9),IA$9=0)=FALSE,SUM($HI54:$HU54)&gt;0,IA$9='2. Protocols'!$G53),1,0)*'4. Formulations'!$M53</f>
        <v>0</v>
      </c>
      <c r="IB54" s="38">
        <f>IF(AND(OR(ISBLANK(IB$9),IB$9=0)=FALSE,SUM($HI54:$HU54)&gt;0,IB$9='2. Protocols'!$G53),1,0)*'4. Formulations'!$M53</f>
        <v>0</v>
      </c>
      <c r="IC54" s="38">
        <f>IF(AND(OR(ISBLANK(IC$9),IC$9=0)=FALSE,SUM($HI54:$HU54)&gt;0,IC$9='2. Protocols'!$G53),1,0)*'4. Formulations'!$M53</f>
        <v>0</v>
      </c>
      <c r="ID54" s="38">
        <f>IF(AND(OR(ISBLANK(ID$9),ID$9=0)=FALSE,SUM($HI54:$HU54)&gt;0,ID$9='2. Protocols'!$G53),1,0)*'4. Formulations'!$M53</f>
        <v>0</v>
      </c>
      <c r="IE54" s="38">
        <f>IF(AND(OR(ISBLANK(IE$9),IE$9=0)=FALSE,SUM($HI54:$HU54)&gt;0,IE$9='2. Protocols'!$G53),1,0)*'4. Formulations'!$M53</f>
        <v>0</v>
      </c>
      <c r="IF54" s="38">
        <f>IF(AND(OR(ISBLANK(IF$9),IF$9=0)=FALSE,SUM($HI54:$HU54)&gt;0,IF$9='2. Protocols'!$G53),1,0)*'4. Formulations'!$M53</f>
        <v>0</v>
      </c>
      <c r="IG54" s="38">
        <f>IF(AND(OR(ISBLANK(IG$9),IG$9=0)=FALSE,SUM($HI54:$HU54)&gt;0,IG$9='2. Protocols'!$G53),1,0)*'4. Formulations'!$M53</f>
        <v>0</v>
      </c>
      <c r="IH54" s="38">
        <f>IF(AND(OR(ISBLANK(IH$9),IH$9=0)=FALSE,SUM($HI54:$HU54)&gt;0,IH$9='2. Protocols'!$G53),1,0)*'4. Formulations'!$M53</f>
        <v>0</v>
      </c>
      <c r="II54" s="38">
        <f>IF(AND(OR(ISBLANK(II$9),II$9=0)=FALSE,SUM($HI54:$HU54)&gt;0,II$9='2. Protocols'!$G53),1,0)*'4. Formulations'!$M53</f>
        <v>0</v>
      </c>
      <c r="IJ54" s="38">
        <f>IF(AND(OR(ISBLANK(IJ$9),IJ$9=0)=FALSE,SUM($HI54:$HU54)&gt;0,IJ$9='2. Protocols'!$G53),1,0)*'4. Formulations'!$M53</f>
        <v>0</v>
      </c>
      <c r="IK54" s="38">
        <f>IF(AND(OR(ISBLANK(IK$9),IK$9=0)=FALSE,SUM($HI54:$HU54)&gt;0,IK$9='2. Protocols'!$G53),1,0)*'4. Formulations'!$M53</f>
        <v>0</v>
      </c>
      <c r="IL54" s="38">
        <f>IF(AND(OR(ISBLANK(IL$9),IL$9=0)=FALSE,SUM($HI54:$HU54)&gt;0,IL$9='2. Protocols'!$G53),1,0)*'4. Formulations'!$M53</f>
        <v>0</v>
      </c>
      <c r="IM54" s="38">
        <f>IF(AND(OR(ISBLANK(IM$9),IM$9=0)=FALSE,SUM($HI54:$HU54)&gt;0,IM$9='2. Protocols'!$G53),1,0)*'4. Formulations'!$M53</f>
        <v>0</v>
      </c>
      <c r="IN54" s="38">
        <f>IF(AND(OR(ISBLANK(IN$9),IN$9=0)=FALSE,SUM($HI54:$HU54)&gt;0,IN$9='2. Protocols'!$G53),1,0)*'4. Formulations'!$M53</f>
        <v>0</v>
      </c>
      <c r="IO54" s="38">
        <f>IF(AND(OR(ISBLANK(IO$9),IO$9=0)=FALSE,SUM($HI54:$HU54)&gt;0,IO$9='2. Protocols'!$G53),1,0)*'4. Formulations'!$M53</f>
        <v>0</v>
      </c>
      <c r="IP54" s="38">
        <f>IF(AND(OR(ISBLANK(IP$9),IP$9=0)=FALSE,SUM($HI54:$HU54)&gt;0,IP$9='2. Protocols'!$G53),1,0)*'4. Formulations'!$M53</f>
        <v>0</v>
      </c>
      <c r="IQ54" s="38">
        <f>IF(AND(OR(ISBLANK(IQ$9),IQ$9=0)=FALSE,SUM($HI54:$HU54)&gt;0,IQ$9='2. Protocols'!$G53),1,0)*'4. Formulations'!$M53</f>
        <v>0</v>
      </c>
      <c r="IR54" s="38">
        <f>IF(AND(OR(ISBLANK(IR$9),IR$9=0)=FALSE,SUM($HI54:$HU54)&gt;0,IR$9='2. Protocols'!$G53),1,0)*'4. Formulations'!$M53</f>
        <v>0</v>
      </c>
      <c r="IT54" s="38">
        <f>IF(AND(OR(ISBLANK(IT$9),IT$9=0)=FALSE,IT$9=$DL54),1,0)*'4. Formulations'!$N53</f>
        <v>0</v>
      </c>
      <c r="IU54" s="38">
        <f>IF(AND(OR(ISBLANK(IU$9),IU$9=0)=FALSE,IU$9=$DL54),1,0)*'4. Formulations'!$N53</f>
        <v>0</v>
      </c>
      <c r="IV54" s="38">
        <f>IF(AND(OR(ISBLANK(IV$9),IV$9=0)=FALSE,IV$9=$DL54),1,0)*'4. Formulations'!$N53</f>
        <v>0</v>
      </c>
      <c r="IW54" s="38">
        <f>IF(AND(OR(ISBLANK(IW$9),IW$9=0)=FALSE,IW$9=$DL54),1,0)*'4. Formulations'!$N53</f>
        <v>0</v>
      </c>
      <c r="IX54" s="38">
        <f>IF(AND(OR(ISBLANK(IX$9),IX$9=0)=FALSE,IX$9=$DL54),1,0)*'4. Formulations'!$N53</f>
        <v>0</v>
      </c>
      <c r="IY54" s="38">
        <f>IF(AND(OR(ISBLANK(IY$9),IY$9=0)=FALSE,IY$9=$DL54),1,0)*'4. Formulations'!$N53</f>
        <v>0</v>
      </c>
      <c r="IZ54" s="38">
        <f>IF(AND(OR(ISBLANK(IZ$9),IZ$9=0)=FALSE,IZ$9=$DL54),1,0)*'4. Formulations'!$N53</f>
        <v>0</v>
      </c>
      <c r="JA54" s="38">
        <f>IF(AND(OR(ISBLANK(JA$9),JA$9=0)=FALSE,JA$9=$DL54),1,0)*'4. Formulations'!$N53</f>
        <v>0</v>
      </c>
      <c r="JB54" s="38">
        <f>IF(AND(OR(ISBLANK(JB$9),JB$9=0)=FALSE,JB$9=$DL54),1,0)*'4. Formulations'!$N53</f>
        <v>0</v>
      </c>
      <c r="JC54" s="38">
        <f>IF(AND(OR(ISBLANK(JC$9),JC$9=0)=FALSE,JC$9=$DL54),1,0)*'4. Formulations'!$N53</f>
        <v>0</v>
      </c>
      <c r="JD54" s="38">
        <f>IF(AND(OR(ISBLANK(JD$9),JD$9=0)=FALSE,JD$9=$DL54),1,0)*'4. Formulations'!$N53</f>
        <v>0</v>
      </c>
      <c r="JE54" s="38">
        <f>IF(AND(OR(ISBLANK(JE$9),JE$9=0)=FALSE,JE$9=$DL54),1,0)*'4. Formulations'!$N53</f>
        <v>0</v>
      </c>
      <c r="JF54" s="38">
        <f>IF(AND(OR(ISBLANK(JF$9),JF$9=0)=FALSE,JF$9=$DL54),1,0)*'4. Formulations'!$N53</f>
        <v>0</v>
      </c>
      <c r="JG54" s="38">
        <f>IF(AND(OR(ISBLANK(JG$9),JG$9=0)=FALSE,JG$9=$DL54),1,0)*'4. Formulations'!$N53</f>
        <v>0</v>
      </c>
      <c r="JH54" s="38">
        <f>IF(AND(OR(ISBLANK(JH$9),JH$9=0)=FALSE,JH$9=$DL54),1,0)*'4. Formulations'!$N53</f>
        <v>0</v>
      </c>
      <c r="JJ54" s="38">
        <f>IF(AND(OR(ISBLANK(JJ$9),JJ$9=0)=FALSE,OR(JJ$9='2. Protocols'!$C53,JJ$9='2. Protocols'!$E53,JJ$9='2. Protocols'!$G53)),1,0)*'4. Formulations'!$O53</f>
        <v>0</v>
      </c>
      <c r="JK54" s="38">
        <f>IF(AND(OR(ISBLANK(JK$9),JK$9=0)=FALSE,OR(JK$9='2. Protocols'!$C53,JK$9='2. Protocols'!$E53,JK$9='2. Protocols'!$G53)),1,0)*'4. Formulations'!$O53</f>
        <v>0</v>
      </c>
      <c r="JL54" s="38">
        <f>IF(AND(OR(ISBLANK(JL$9),JL$9=0)=FALSE,OR(JL$9='2. Protocols'!$C53,JL$9='2. Protocols'!$E53,JL$9='2. Protocols'!$G53)),1,0)*'4. Formulations'!$O53</f>
        <v>0</v>
      </c>
      <c r="JM54" s="38">
        <f>IF(AND(OR(ISBLANK(JM$9),JM$9=0)=FALSE,OR(JM$9='2. Protocols'!$C53,JM$9='2. Protocols'!$E53,JM$9='2. Protocols'!$G53)),1,0)*'4. Formulations'!$O53</f>
        <v>0</v>
      </c>
      <c r="JN54" s="38">
        <f>IF(AND(OR(ISBLANK(JN$9),JN$9=0)=FALSE,OR(JN$9='2. Protocols'!$C53,JN$9='2. Protocols'!$E53,JN$9='2. Protocols'!$G53)),1,0)*'4. Formulations'!$O53</f>
        <v>0</v>
      </c>
      <c r="JO54" s="38">
        <f>IF(AND(OR(ISBLANK(JO$9),JO$9=0)=FALSE,OR(JO$9='2. Protocols'!$C53,JO$9='2. Protocols'!$E53,JO$9='2. Protocols'!$G53)),1,0)*'4. Formulations'!$O53</f>
        <v>0</v>
      </c>
      <c r="JP54" s="38">
        <f>IF(AND(OR(ISBLANK(JP$9),JP$9=0)=FALSE,OR(JP$9='2. Protocols'!$C53,JP$9='2. Protocols'!$E53,JP$9='2. Protocols'!$G53)),1,0)*'4. Formulations'!$O53</f>
        <v>0</v>
      </c>
      <c r="JQ54" s="38">
        <f>IF(AND(OR(ISBLANK(JQ$9),JQ$9=0)=FALSE,OR(JQ$9='2. Protocols'!$C53,JQ$9='2. Protocols'!$E53,JQ$9='2. Protocols'!$G53)),1,0)*'4. Formulations'!$O53</f>
        <v>0</v>
      </c>
      <c r="JR54" s="38">
        <f>IF(AND(OR(ISBLANK(JR$9),JR$9=0)=FALSE,OR(JR$9='2. Protocols'!$C53,JR$9='2. Protocols'!$E53,JR$9='2. Protocols'!$G53)),1,0)*'4. Formulations'!$O53</f>
        <v>0</v>
      </c>
      <c r="JS54" s="38">
        <f>IF(AND(OR(ISBLANK(JS$9),JS$9=0)=FALSE,OR(JS$9='2. Protocols'!$C53,JS$9='2. Protocols'!$E53,JS$9='2. Protocols'!$G53)),1,0)*'4. Formulations'!$O53</f>
        <v>0</v>
      </c>
      <c r="JT54" s="38">
        <f>IF(AND(OR(ISBLANK(JT$9),JT$9=0)=FALSE,OR(JT$9='2. Protocols'!$C53,JT$9='2. Protocols'!$E53,JT$9='2. Protocols'!$G53)),1,0)*'4. Formulations'!$O53</f>
        <v>0</v>
      </c>
      <c r="JU54" s="38">
        <f>IF(AND(OR(ISBLANK(JU$9),JU$9=0)=FALSE,OR(JU$9='2. Protocols'!$C53,JU$9='2. Protocols'!$E53,JU$9='2. Protocols'!$G53)),1,0)*'4. Formulations'!$O53</f>
        <v>0</v>
      </c>
      <c r="JV54" s="38">
        <f>IF(AND(OR(ISBLANK(JV$9),JV$9=0)=FALSE,OR(JV$9='2. Protocols'!$C53,JV$9='2. Protocols'!$E53,JV$9='2. Protocols'!$G53)),1,0)*'4. Formulations'!$O53</f>
        <v>0</v>
      </c>
      <c r="JW54" s="38">
        <f>IF(AND(OR(ISBLANK(JW$9),JW$9=0)=FALSE,OR(JW$9='2. Protocols'!$C53,JW$9='2. Protocols'!$E53,JW$9='2. Protocols'!$G53)),1,0)*'4. Formulations'!$O53</f>
        <v>0</v>
      </c>
      <c r="JX54" s="38">
        <f>IF(AND(OR(ISBLANK(JX$9),JX$9=0)=FALSE,OR(JX$9='2. Protocols'!$C53,JX$9='2. Protocols'!$E53,JX$9='2. Protocols'!$G53)),1,0)*'4. Formulations'!$O53</f>
        <v>0</v>
      </c>
      <c r="JY54" s="38">
        <f>IF(AND(OR(ISBLANK(JY$9),JY$9=0)=FALSE,OR(JY$9='2. Protocols'!$C53,JY$9='2. Protocols'!$E53,JY$9='2. Protocols'!$G53)),1,0)*'4. Formulations'!$O53</f>
        <v>0</v>
      </c>
      <c r="JZ54" s="38">
        <f>IF(AND(OR(ISBLANK(JZ$9),JZ$9=0)=FALSE,OR(JZ$9='2. Protocols'!$C53,JZ$9='2. Protocols'!$E53,JZ$9='2. Protocols'!$G53)),1,0)*'4. Formulations'!$O53</f>
        <v>0</v>
      </c>
      <c r="KA54" s="38">
        <f>IF(AND(OR(ISBLANK(KA$9),KA$9=0)=FALSE,OR(KA$9='2. Protocols'!$C53,KA$9='2. Protocols'!$E53,KA$9='2. Protocols'!$G53)),1,0)*'4. Formulations'!$O53</f>
        <v>0</v>
      </c>
      <c r="KB54" s="38">
        <f>IF(AND(OR(ISBLANK(KB$9),KB$9=0)=FALSE,OR(KB$9='2. Protocols'!$C53,KB$9='2. Protocols'!$E53,KB$9='2. Protocols'!$G53)),1,0)*'4. Formulations'!$O53</f>
        <v>0</v>
      </c>
      <c r="KC54" s="38">
        <f>IF(AND(OR(ISBLANK(KC$9),KC$9=0)=FALSE,OR(KC$9='2. Protocols'!$C53,KC$9='2. Protocols'!$E53,KC$9='2. Protocols'!$G53)),1,0)*'4. Formulations'!$O53</f>
        <v>0</v>
      </c>
      <c r="KD54" s="38">
        <f>IF(AND(OR(ISBLANK(KD$9),KD$9=0)=FALSE,OR(KD$9='2. Protocols'!$C53,KD$9='2. Protocols'!$E53,KD$9='2. Protocols'!$G53)),1,0)*'4. Formulations'!$O53</f>
        <v>0</v>
      </c>
      <c r="KE54" s="38">
        <f>IF(AND(OR(ISBLANK(KE$9),KE$9=0)=FALSE,OR(KE$9='2. Protocols'!$C53,KE$9='2. Protocols'!$E53,KE$9='2. Protocols'!$G53)),1,0)*'4. Formulations'!$O53</f>
        <v>0</v>
      </c>
      <c r="KG54" s="38">
        <f>IF(AND(OR(ISBLANK(KG$9),KG$9=0)=FALSE,KG$9=$DK54),1,0)*'4. Formulations'!$P53</f>
        <v>0</v>
      </c>
      <c r="KH54" s="38">
        <f>IF(AND(OR(ISBLANK(KH$9),KH$9=0)=FALSE,KH$9=$DK54),1,0)*'4. Formulations'!$P53</f>
        <v>0</v>
      </c>
      <c r="KI54" s="38">
        <f>IF(AND(OR(ISBLANK(KI$9),KI$9=0)=FALSE,KI$9=$DK54),1,0)*'4. Formulations'!$P53</f>
        <v>0</v>
      </c>
      <c r="KJ54" s="38">
        <f>IF(AND(OR(ISBLANK(KJ$9),KJ$9=0)=FALSE,KJ$9=$DK54),1,0)*'4. Formulations'!$P53</f>
        <v>0</v>
      </c>
      <c r="KK54" s="38">
        <f>IF(AND(OR(ISBLANK(KK$9),KK$9=0)=FALSE,KK$9=$DK54),1,0)*'4. Formulations'!$P53</f>
        <v>0</v>
      </c>
      <c r="KL54" s="38">
        <f>IF(AND(OR(ISBLANK(KL$9),KL$9=0)=FALSE,KL$9=$DK54),1,0)*'4. Formulations'!$P53</f>
        <v>0</v>
      </c>
      <c r="KM54" s="38">
        <f>IF(AND(OR(ISBLANK(KM$9),KM$9=0)=FALSE,KM$9=$DK54),1,0)*'4. Formulations'!$P53</f>
        <v>0</v>
      </c>
      <c r="KN54" s="38">
        <f>IF(AND(OR(ISBLANK(KN$9),KN$9=0)=FALSE,KN$9=$DK54),1,0)*'4. Formulations'!$P53</f>
        <v>0</v>
      </c>
      <c r="KO54" s="38">
        <f>IF(AND(OR(ISBLANK(KO$9),KO$9=0)=FALSE,KO$9=$DK54),1,0)*'4. Formulations'!$P53</f>
        <v>0</v>
      </c>
      <c r="KP54" s="38">
        <f>IF(AND(OR(ISBLANK(KP$9),KP$9=0)=FALSE,KP$9=$DK54),1,0)*'4. Formulations'!$P53</f>
        <v>0</v>
      </c>
      <c r="KQ54" s="38">
        <f>IF(AND(OR(ISBLANK(KQ$9),KQ$9=0)=FALSE,KQ$9=$DK54),1,0)*'4. Formulations'!$P53</f>
        <v>0</v>
      </c>
      <c r="KR54" s="38">
        <f>IF(AND(OR(ISBLANK(KR$9),KR$9=0)=FALSE,KR$9=$DK54),1,0)*'4. Formulations'!$P53</f>
        <v>0</v>
      </c>
      <c r="KS54" s="38">
        <f>IF(AND(OR(ISBLANK(KS$9),KS$9=0)=FALSE,KS$9=$DK54),1,0)*'4. Formulations'!$P53</f>
        <v>0</v>
      </c>
      <c r="KU54" s="38">
        <f>IF(AND(OR(ISBLANK(KU$9),KU$9=0)=FALSE,SUM($KG54:$KS54)&gt;0,KU$9='2. Protocols'!$G53),1,0)*'4. Formulations'!$P53</f>
        <v>0</v>
      </c>
      <c r="KV54" s="38">
        <f>IF(AND(OR(ISBLANK(KV$9),KV$9=0)=FALSE,SUM($KG54:$KS54)&gt;0,KV$9='2. Protocols'!$G53),1,0)*'4. Formulations'!$P53</f>
        <v>0</v>
      </c>
      <c r="KW54" s="38">
        <f>IF(AND(OR(ISBLANK(KW$9),KW$9=0)=FALSE,SUM($KG54:$KS54)&gt;0,KW$9='2. Protocols'!$G53),1,0)*'4. Formulations'!$P53</f>
        <v>0</v>
      </c>
      <c r="KX54" s="38">
        <f>IF(AND(OR(ISBLANK(KX$9),KX$9=0)=FALSE,SUM($KG54:$KS54)&gt;0,KX$9='2. Protocols'!$G53),1,0)*'4. Formulations'!$P53</f>
        <v>0</v>
      </c>
      <c r="KY54" s="38">
        <f>IF(AND(OR(ISBLANK(KY$9),KY$9=0)=FALSE,SUM($KG54:$KS54)&gt;0,KY$9='2. Protocols'!$G53),1,0)*'4. Formulations'!$P53</f>
        <v>0</v>
      </c>
      <c r="KZ54" s="38">
        <f>IF(AND(OR(ISBLANK(KZ$9),KZ$9=0)=FALSE,SUM($KG54:$KS54)&gt;0,KZ$9='2. Protocols'!$G53),1,0)*'4. Formulations'!$P53</f>
        <v>0</v>
      </c>
      <c r="LA54" s="38">
        <f>IF(AND(OR(ISBLANK(LA$9),LA$9=0)=FALSE,SUM($KG54:$KS54)&gt;0,LA$9='2. Protocols'!$G53),1,0)*'4. Formulations'!$P53</f>
        <v>0</v>
      </c>
      <c r="LB54" s="38">
        <f>IF(AND(OR(ISBLANK(LB$9),LB$9=0)=FALSE,SUM($KG54:$KS54)&gt;0,LB$9='2. Protocols'!$G53),1,0)*'4. Formulations'!$P53</f>
        <v>0</v>
      </c>
      <c r="LC54" s="38">
        <f>IF(AND(OR(ISBLANK(LC$9),LC$9=0)=FALSE,SUM($KG54:$KS54)&gt;0,LC$9='2. Protocols'!$G53),1,0)*'4. Formulations'!$P53</f>
        <v>0</v>
      </c>
      <c r="LD54" s="38">
        <f>IF(AND(OR(ISBLANK(LD$9),LD$9=0)=FALSE,SUM($KG54:$KS54)&gt;0,LD$9='2. Protocols'!$G53),1,0)*'4. Formulations'!$P53</f>
        <v>0</v>
      </c>
      <c r="LE54" s="38">
        <f>IF(AND(OR(ISBLANK(LE$9),LE$9=0)=FALSE,SUM($KG54:$KS54)&gt;0,LE$9='2. Protocols'!$G53),1,0)*'4. Formulations'!$P53</f>
        <v>0</v>
      </c>
      <c r="LF54" s="38">
        <f>IF(AND(OR(ISBLANK(LF$9),LF$9=0)=FALSE,SUM($KG54:$KS54)&gt;0,LF$9='2. Protocols'!$G53),1,0)*'4. Formulations'!$P53</f>
        <v>0</v>
      </c>
      <c r="LG54" s="38">
        <f>IF(AND(OR(ISBLANK(LG$9),LG$9=0)=FALSE,SUM($KG54:$KS54)&gt;0,LG$9='2. Protocols'!$G53),1,0)*'4. Formulations'!$P53</f>
        <v>0</v>
      </c>
      <c r="LH54" s="38">
        <f>IF(AND(OR(ISBLANK(LH$9),LH$9=0)=FALSE,SUM($KG54:$KS54)&gt;0,LH$9='2. Protocols'!$G53),1,0)*'4. Formulations'!$P53</f>
        <v>0</v>
      </c>
      <c r="LI54" s="38">
        <f>IF(AND(OR(ISBLANK(LI$9),LI$9=0)=FALSE,SUM($KG54:$KS54)&gt;0,LI$9='2. Protocols'!$G53),1,0)*'4. Formulations'!$P53</f>
        <v>0</v>
      </c>
      <c r="LJ54" s="38">
        <f>IF(AND(OR(ISBLANK(LJ$9),LJ$9=0)=FALSE,SUM($KG54:$KS54)&gt;0,LJ$9='2. Protocols'!$G53),1,0)*'4. Formulations'!$P53</f>
        <v>0</v>
      </c>
      <c r="LK54" s="38">
        <f>IF(AND(OR(ISBLANK(LK$9),LK$9=0)=FALSE,SUM($KG54:$KS54)&gt;0,LK$9='2. Protocols'!$G53),1,0)*'4. Formulations'!$P53</f>
        <v>0</v>
      </c>
      <c r="LL54" s="38">
        <f>IF(AND(OR(ISBLANK(LL$9),LL$9=0)=FALSE,SUM($KG54:$KS54)&gt;0,LL$9='2. Protocols'!$G53),1,0)*'4. Formulations'!$P53</f>
        <v>0</v>
      </c>
      <c r="LM54" s="38">
        <f>IF(AND(OR(ISBLANK(LM$9),LM$9=0)=FALSE,SUM($KG54:$KS54)&gt;0,LM$9='2. Protocols'!$G53),1,0)*'4. Formulations'!$P53</f>
        <v>0</v>
      </c>
      <c r="LN54" s="38">
        <f>IF(AND(OR(ISBLANK(LN$9),LN$9=0)=FALSE,SUM($KG54:$KS54)&gt;0,LN$9='2. Protocols'!$G53),1,0)*'4. Formulations'!$P53</f>
        <v>0</v>
      </c>
      <c r="LO54" s="38">
        <f>IF(AND(OR(ISBLANK(LO$9),LO$9=0)=FALSE,SUM($KG54:$KS54)&gt;0,LO$9='2. Protocols'!$G53),1,0)*'4. Formulations'!$P53</f>
        <v>0</v>
      </c>
      <c r="LP54" s="38">
        <f>IF(AND(OR(ISBLANK(LP$9),LP$9=0)=FALSE,SUM($KG54:$KS54)&gt;0,LP$9='2. Protocols'!$G53),1,0)*'4. Formulations'!$P53</f>
        <v>0</v>
      </c>
      <c r="LR54" s="38">
        <f>IF(AND(OR(ISBLANK(LR$9),LR$9=0)=FALSE,LR$9=$DL54),1,0)*'4. Formulations'!$Q53</f>
        <v>0</v>
      </c>
      <c r="LS54" s="38">
        <f>IF(AND(OR(ISBLANK(LS$9),LS$9=0)=FALSE,LS$9=$DL54),1,0)*'4. Formulations'!$Q53</f>
        <v>0</v>
      </c>
      <c r="LT54" s="38">
        <f>IF(AND(OR(ISBLANK(LT$9),LT$9=0)=FALSE,LT$9=$DL54),1,0)*'4. Formulations'!$Q53</f>
        <v>0</v>
      </c>
      <c r="LU54" s="38">
        <f>IF(AND(OR(ISBLANK(LU$9),LU$9=0)=FALSE,LU$9=$DL54),1,0)*'4. Formulations'!$Q53</f>
        <v>0</v>
      </c>
      <c r="LV54" s="38">
        <f>IF(AND(OR(ISBLANK(LV$9),LV$9=0)=FALSE,LV$9=$DL54),1,0)*'4. Formulations'!$Q53</f>
        <v>0</v>
      </c>
      <c r="LW54" s="38">
        <f>IF(AND(OR(ISBLANK(LW$9),LW$9=0)=FALSE,LW$9=$DL54),1,0)*'4. Formulations'!$Q53</f>
        <v>0</v>
      </c>
      <c r="LX54" s="38">
        <f>IF(AND(OR(ISBLANK(LX$9),LX$9=0)=FALSE,LX$9=$DL54),1,0)*'4. Formulations'!$Q53</f>
        <v>0</v>
      </c>
      <c r="LY54" s="38">
        <f>IF(AND(OR(ISBLANK(LY$9),LY$9=0)=FALSE,LY$9=$DL54),1,0)*'4. Formulations'!$Q53</f>
        <v>0</v>
      </c>
      <c r="LZ54" s="38">
        <f>IF(AND(OR(ISBLANK(LZ$9),LZ$9=0)=FALSE,LZ$9=$DL54),1,0)*'4. Formulations'!$Q53</f>
        <v>0</v>
      </c>
      <c r="MA54" s="38">
        <f>IF(AND(OR(ISBLANK(MA$9),MA$9=0)=FALSE,MA$9=$DL54),1,0)*'4. Formulations'!$Q53</f>
        <v>0</v>
      </c>
      <c r="MB54" s="38">
        <f>IF(AND(OR(ISBLANK(MB$9),MB$9=0)=FALSE,MB$9=$DL54),1,0)*'4. Formulations'!$Q53</f>
        <v>0</v>
      </c>
      <c r="MC54" s="38">
        <f>IF(AND(OR(ISBLANK(MC$9),MC$9=0)=FALSE,MC$9=$DL54),1,0)*'4. Formulations'!$Q53</f>
        <v>0</v>
      </c>
      <c r="MD54" s="38">
        <f>IF(AND(OR(ISBLANK(MD$9),MD$9=0)=FALSE,MD$9=$DL54),1,0)*'4. Formulations'!$Q53</f>
        <v>0</v>
      </c>
      <c r="ME54" s="38">
        <f>IF(AND(OR(ISBLANK(ME$9),ME$9=0)=FALSE,ME$9=$DL54),1,0)*'4. Formulations'!$Q53</f>
        <v>0</v>
      </c>
      <c r="MF54" s="38">
        <f>IF(AND(OR(ISBLANK(MF$9),MF$9=0)=FALSE,MF$9=$DL54),1,0)*'4. Formulations'!$Q53</f>
        <v>0</v>
      </c>
    </row>
    <row r="55" spans="2:344" x14ac:dyDescent="0.3">
      <c r="B55" s="2"/>
      <c r="C55" s="129" t="str">
        <f>IF('2. Protocols'!C54&amp;"+"&amp;'2. Protocols'!E54&amp;"+"&amp;'2. Protocols'!G54="++","",'2. Protocols'!C54&amp;"+"&amp;'2. Protocols'!E54&amp;"+"&amp;'2. Protocols'!G54)</f>
        <v/>
      </c>
      <c r="D55" s="18"/>
      <c r="F55" s="114" t="str">
        <f>IFERROR('2. Protocols'!J54*'1. General Inputs'!$L$6,"")</f>
        <v/>
      </c>
      <c r="G55" s="114" t="str">
        <f>IFERROR(MAX(F55*(1+'1. General Inputs'!$BA$16+HLOOKUP(G$7,'1. General Inputs'!$BC$10:$BE$12,ROWS('1. General Inputs'!$BA$10:$BA$12),0))+(G$76*(CHOOSE(G$7,'2. Protocols'!$O54,'2. Protocols'!$P54,'2. Protocols'!$Q54))+'3. ARV Substitutions'!L77),0),"")</f>
        <v/>
      </c>
      <c r="H55" s="114" t="str">
        <f>IFERROR(MAX(G55*(1+'1. General Inputs'!$BA$16+HLOOKUP(H$7,'1. General Inputs'!$BC$10:$BE$12,ROWS('1. General Inputs'!$BA$10:$BA$12),0))+(H$76*(CHOOSE(H$7,'2. Protocols'!$O54,'2. Protocols'!$P54,'2. Protocols'!$Q54))+'3. ARV Substitutions'!M77),0),"")</f>
        <v/>
      </c>
      <c r="I55" s="114" t="str">
        <f>IFERROR(MAX(H55*(1+'1. General Inputs'!$BA$16+HLOOKUP(I$7,'1. General Inputs'!$BC$10:$BE$12,ROWS('1. General Inputs'!$BA$10:$BA$12),0))+(I$76*(CHOOSE(I$7,'2. Protocols'!$O54,'2. Protocols'!$P54,'2. Protocols'!$Q54))+'3. ARV Substitutions'!N77),0),"")</f>
        <v/>
      </c>
      <c r="J55" s="114" t="str">
        <f>IFERROR(MAX(I55*(1+'1. General Inputs'!$BA$16+HLOOKUP(J$7,'1. General Inputs'!$BC$10:$BE$12,ROWS('1. General Inputs'!$BA$10:$BA$12),0))+(J$76*(CHOOSE(J$7,'2. Protocols'!$O54,'2. Protocols'!$P54,'2. Protocols'!$Q54))+'3. ARV Substitutions'!O77),0),"")</f>
        <v/>
      </c>
      <c r="K55" s="114" t="str">
        <f>IFERROR(MAX(J55*(1+'1. General Inputs'!$BA$16+HLOOKUP(K$7,'1. General Inputs'!$BC$10:$BE$12,ROWS('1. General Inputs'!$BA$10:$BA$12),0))+(K$76*(CHOOSE(K$7,'2. Protocols'!$O54,'2. Protocols'!$P54,'2. Protocols'!$Q54))+'3. ARV Substitutions'!P77),0),"")</f>
        <v/>
      </c>
      <c r="L55" s="114" t="str">
        <f>IFERROR(MAX(K55*(1+'1. General Inputs'!$BA$16+HLOOKUP(L$7,'1. General Inputs'!$BC$10:$BE$12,ROWS('1. General Inputs'!$BA$10:$BA$12),0))+(L$76*(CHOOSE(L$7,'2. Protocols'!$O54,'2. Protocols'!$P54,'2. Protocols'!$Q54))+'3. ARV Substitutions'!Q77),0),"")</f>
        <v/>
      </c>
      <c r="M55" s="114" t="str">
        <f>IFERROR(MAX(L55*(1+'1. General Inputs'!$BA$16+HLOOKUP(M$7,'1. General Inputs'!$BC$10:$BE$12,ROWS('1. General Inputs'!$BA$10:$BA$12),0))+(M$76*(CHOOSE(M$7,'2. Protocols'!$O54,'2. Protocols'!$P54,'2. Protocols'!$Q54))+'3. ARV Substitutions'!R77),0),"")</f>
        <v/>
      </c>
      <c r="N55" s="114" t="str">
        <f>IFERROR(MAX(M55*(1+'1. General Inputs'!$BA$16+HLOOKUP(N$7,'1. General Inputs'!$BC$10:$BE$12,ROWS('1. General Inputs'!$BA$10:$BA$12),0))+(N$76*(CHOOSE(N$7,'2. Protocols'!$O54,'2. Protocols'!$P54,'2. Protocols'!$Q54))+'3. ARV Substitutions'!S77),0),"")</f>
        <v/>
      </c>
      <c r="O55" s="114" t="str">
        <f>IFERROR(MAX(N55*(1+'1. General Inputs'!$BA$16+HLOOKUP(O$7,'1. General Inputs'!$BC$10:$BE$12,ROWS('1. General Inputs'!$BA$10:$BA$12),0))+(O$76*(CHOOSE(O$7,'2. Protocols'!$O54,'2. Protocols'!$P54,'2. Protocols'!$Q54))+'3. ARV Substitutions'!T77),0),"")</f>
        <v/>
      </c>
      <c r="P55" s="114" t="str">
        <f>IFERROR(MAX(O55*(1+'1. General Inputs'!$BA$16+HLOOKUP(P$7,'1. General Inputs'!$BC$10:$BE$12,ROWS('1. General Inputs'!$BA$10:$BA$12),0))+(P$76*(CHOOSE(P$7,'2. Protocols'!$O54,'2. Protocols'!$P54,'2. Protocols'!$Q54))+'3. ARV Substitutions'!U77),0),"")</f>
        <v/>
      </c>
      <c r="Q55" s="114" t="str">
        <f>IFERROR(MAX(P55*(1+'1. General Inputs'!$BA$16+HLOOKUP(Q$7,'1. General Inputs'!$BC$10:$BE$12,ROWS('1. General Inputs'!$BA$10:$BA$12),0))+(Q$76*(CHOOSE(Q$7,'2. Protocols'!$O54,'2. Protocols'!$P54,'2. Protocols'!$Q54))+'3. ARV Substitutions'!V77),0),"")</f>
        <v/>
      </c>
      <c r="R55" s="114" t="str">
        <f>IFERROR(MAX(Q55*(1+'1. General Inputs'!$BA$16+HLOOKUP(R$7,'1. General Inputs'!$BC$10:$BE$12,ROWS('1. General Inputs'!$BA$10:$BA$12),0))+(R$76*(CHOOSE(R$7,'2. Protocols'!$O54,'2. Protocols'!$P54,'2. Protocols'!$Q54))+'3. ARV Substitutions'!W77),0),"")</f>
        <v/>
      </c>
      <c r="S55" s="114" t="str">
        <f>IFERROR(MAX(R55*(1+'1. General Inputs'!$BA$16+HLOOKUP(S$7,'1. General Inputs'!$BC$10:$BE$12,ROWS('1. General Inputs'!$BA$10:$BA$12),0))+(S$76*(CHOOSE(S$7,'2. Protocols'!$O54,'2. Protocols'!$P54,'2. Protocols'!$Q54))+'3. ARV Substitutions'!X77),0),"")</f>
        <v/>
      </c>
      <c r="T55" s="114" t="str">
        <f>IFERROR(MAX(S55*(1+'1. General Inputs'!$BA$16+HLOOKUP(T$7,'1. General Inputs'!$BC$10:$BE$12,ROWS('1. General Inputs'!$BA$10:$BA$12),0))+(T$76*(CHOOSE(T$7,'2. Protocols'!$O54,'2. Protocols'!$P54,'2. Protocols'!$Q54))+'3. ARV Substitutions'!Y77),0),"")</f>
        <v/>
      </c>
      <c r="U55" s="114" t="str">
        <f>IFERROR(MAX(T55*(1+'1. General Inputs'!$BA$16+HLOOKUP(U$7,'1. General Inputs'!$BC$10:$BE$12,ROWS('1. General Inputs'!$BA$10:$BA$12),0))+(U$76*(CHOOSE(U$7,'2. Protocols'!$O54,'2. Protocols'!$P54,'2. Protocols'!$Q54))+'3. ARV Substitutions'!Z77),0),"")</f>
        <v/>
      </c>
      <c r="V55" s="114" t="str">
        <f>IFERROR(MAX(U55*(1+'1. General Inputs'!$BA$16+HLOOKUP(V$7,'1. General Inputs'!$BC$10:$BE$12,ROWS('1. General Inputs'!$BA$10:$BA$12),0))+(V$76*(CHOOSE(V$7,'2. Protocols'!$O54,'2. Protocols'!$P54,'2. Protocols'!$Q54))+'3. ARV Substitutions'!AA77),0),"")</f>
        <v/>
      </c>
      <c r="W55" s="114" t="str">
        <f>IFERROR(MAX(V55*(1+'1. General Inputs'!$BA$16+HLOOKUP(W$7,'1. General Inputs'!$BC$10:$BE$12,ROWS('1. General Inputs'!$BA$10:$BA$12),0))+(W$76*(CHOOSE(W$7,'2. Protocols'!$O54,'2. Protocols'!$P54,'2. Protocols'!$Q54))+'3. ARV Substitutions'!AB77),0),"")</f>
        <v/>
      </c>
      <c r="X55" s="114" t="str">
        <f>IFERROR(MAX(W55*(1+'1. General Inputs'!$BA$16+HLOOKUP(X$7,'1. General Inputs'!$BC$10:$BE$12,ROWS('1. General Inputs'!$BA$10:$BA$12),0))+(X$76*(CHOOSE(X$7,'2. Protocols'!$O54,'2. Protocols'!$P54,'2. Protocols'!$Q54))+'3. ARV Substitutions'!AC77),0),"")</f>
        <v/>
      </c>
      <c r="Y55" s="114" t="str">
        <f>IFERROR(MAX(X55*(1+'1. General Inputs'!$BA$16+HLOOKUP(Y$7,'1. General Inputs'!$BC$10:$BE$12,ROWS('1. General Inputs'!$BA$10:$BA$12),0))+(Y$76*(CHOOSE(Y$7,'2. Protocols'!$O54,'2. Protocols'!$P54,'2. Protocols'!$Q54))+'3. ARV Substitutions'!AD77),0),"")</f>
        <v/>
      </c>
      <c r="Z55" s="114" t="str">
        <f>IFERROR(MAX(Y55*(1+'1. General Inputs'!$BA$16+HLOOKUP(Z$7,'1. General Inputs'!$BC$10:$BE$12,ROWS('1. General Inputs'!$BA$10:$BA$12),0))+(Z$76*(CHOOSE(Z$7,'2. Protocols'!$O54,'2. Protocols'!$P54,'2. Protocols'!$Q54))+'3. ARV Substitutions'!AE77),0),"")</f>
        <v/>
      </c>
      <c r="AA55" s="114" t="str">
        <f>IFERROR(MAX(Z55*(1+'1. General Inputs'!$BA$16+HLOOKUP(AA$7,'1. General Inputs'!$BC$10:$BE$12,ROWS('1. General Inputs'!$BA$10:$BA$12),0))+(AA$76*(CHOOSE(AA$7,'2. Protocols'!$O54,'2. Protocols'!$P54,'2. Protocols'!$Q54))+'3. ARV Substitutions'!AF77),0),"")</f>
        <v/>
      </c>
      <c r="AB55" s="114" t="str">
        <f>IFERROR(MAX(AA55*(1+'1. General Inputs'!$BA$16+HLOOKUP(AB$7,'1. General Inputs'!$BC$10:$BE$12,ROWS('1. General Inputs'!$BA$10:$BA$12),0))+(AB$76*(CHOOSE(AB$7,'2. Protocols'!$O54,'2. Protocols'!$P54,'2. Protocols'!$Q54))+'3. ARV Substitutions'!AG77),0),"")</f>
        <v/>
      </c>
      <c r="AC55" s="114" t="str">
        <f>IFERROR(MAX(AB55*(1+'1. General Inputs'!$BA$16+HLOOKUP(AC$7,'1. General Inputs'!$BC$10:$BE$12,ROWS('1. General Inputs'!$BA$10:$BA$12),0))+(AC$76*(CHOOSE(AC$7,'2. Protocols'!$O54,'2. Protocols'!$P54,'2. Protocols'!$Q54))+'3. ARV Substitutions'!AH77),0),"")</f>
        <v/>
      </c>
      <c r="AD55" s="114" t="str">
        <f>IFERROR(MAX(AC55*(1+'1. General Inputs'!$BA$16+HLOOKUP(AD$7,'1. General Inputs'!$BC$10:$BE$12,ROWS('1. General Inputs'!$BA$10:$BA$12),0))+(AD$76*(CHOOSE(AD$7,'2. Protocols'!$O54,'2. Protocols'!$P54,'2. Protocols'!$Q54))+'3. ARV Substitutions'!AI77),0),"")</f>
        <v/>
      </c>
      <c r="AE55" s="114" t="str">
        <f>IFERROR(MAX(AD55*(1+'1. General Inputs'!$BA$16+HLOOKUP(AE$7,'1. General Inputs'!$BC$10:$BE$12,ROWS('1. General Inputs'!$BA$10:$BA$12),0))+(AE$76*(CHOOSE(AE$7,'2. Protocols'!$O54,'2. Protocols'!$P54,'2. Protocols'!$Q54))+'3. ARV Substitutions'!AJ77),0),"")</f>
        <v/>
      </c>
      <c r="AF55" s="114" t="str">
        <f>IFERROR(MAX(AE55*(1+'1. General Inputs'!$BA$16+HLOOKUP(AF$7,'1. General Inputs'!$BC$10:$BE$12,ROWS('1. General Inputs'!$BA$10:$BA$12),0))+(AF$76*(CHOOSE(AF$7,'2. Protocols'!$O54,'2. Protocols'!$P54,'2. Protocols'!$Q54))+'3. ARV Substitutions'!AK77),0),"")</f>
        <v/>
      </c>
      <c r="AG55" s="114" t="str">
        <f>IFERROR(MAX(AF55*(1+'1. General Inputs'!$BA$16+HLOOKUP(AG$7,'1. General Inputs'!$BC$10:$BE$12,ROWS('1. General Inputs'!$BA$10:$BA$12),0))+(AG$76*(CHOOSE(AG$7,'2. Protocols'!$O54,'2. Protocols'!$P54,'2. Protocols'!$Q54))+'3. ARV Substitutions'!AL77),0),"")</f>
        <v/>
      </c>
      <c r="AH55" s="114" t="str">
        <f>IFERROR(MAX(AG55*(1+'1. General Inputs'!$BA$16+HLOOKUP(AH$7,'1. General Inputs'!$BC$10:$BE$12,ROWS('1. General Inputs'!$BA$10:$BA$12),0))+(AH$76*(CHOOSE(AH$7,'2. Protocols'!$O54,'2. Protocols'!$P54,'2. Protocols'!$Q54))+'3. ARV Substitutions'!AM77),0),"")</f>
        <v/>
      </c>
      <c r="AI55" s="114" t="str">
        <f>IFERROR(MAX(AH55*(1+'1. General Inputs'!$BA$16+HLOOKUP(AI$7,'1. General Inputs'!$BC$10:$BE$12,ROWS('1. General Inputs'!$BA$10:$BA$12),0))+(AI$76*(CHOOSE(AI$7,'2. Protocols'!$O54,'2. Protocols'!$P54,'2. Protocols'!$Q54))+'3. ARV Substitutions'!AN77),0),"")</f>
        <v/>
      </c>
      <c r="AJ55" s="114" t="str">
        <f>IFERROR(MAX(AI55*(1+'1. General Inputs'!$BA$16+HLOOKUP(AJ$7,'1. General Inputs'!$BC$10:$BE$12,ROWS('1. General Inputs'!$BA$10:$BA$12),0))+(AJ$76*(CHOOSE(AJ$7,'2. Protocols'!$O54,'2. Protocols'!$P54,'2. Protocols'!$Q54))+'3. ARV Substitutions'!AO77),0),"")</f>
        <v/>
      </c>
      <c r="AK55" s="114" t="str">
        <f>IFERROR(MAX(AJ55*(1+'1. General Inputs'!$BA$16+HLOOKUP(AK$7,'1. General Inputs'!$BC$10:$BE$12,ROWS('1. General Inputs'!$BA$10:$BA$12),0))+(AK$76*(CHOOSE(AK$7,'2. Protocols'!$O54,'2. Protocols'!$P54,'2. Protocols'!$Q54))+'3. ARV Substitutions'!AP77),0),"")</f>
        <v/>
      </c>
      <c r="AL55" s="114" t="str">
        <f>IFERROR(MAX(AK55*(1+'1. General Inputs'!$BA$16+HLOOKUP(AL$7,'1. General Inputs'!$BC$10:$BE$12,ROWS('1. General Inputs'!$BA$10:$BA$12),0))+(AL$76*(CHOOSE(AL$7,'2. Protocols'!$O54,'2. Protocols'!$P54,'2. Protocols'!$Q54))+'3. ARV Substitutions'!AQ77),0),"")</f>
        <v/>
      </c>
      <c r="AM55" s="114" t="str">
        <f>IFERROR(MAX(AL55*(1+'1. General Inputs'!$BA$16+HLOOKUP(AM$7,'1. General Inputs'!$BC$10:$BE$12,ROWS('1. General Inputs'!$BA$10:$BA$12),0))+(AM$76*(CHOOSE(AM$7,'2. Protocols'!$O54,'2. Protocols'!$P54,'2. Protocols'!$Q54))+'3. ARV Substitutions'!AR77),0),"")</f>
        <v/>
      </c>
      <c r="AN55" s="114" t="str">
        <f>IFERROR(MAX(AM55*(1+'1. General Inputs'!$BA$16+HLOOKUP(AN$7,'1. General Inputs'!$BC$10:$BE$12,ROWS('1. General Inputs'!$BA$10:$BA$12),0))+(AN$76*(CHOOSE(AN$7,'2. Protocols'!$O54,'2. Protocols'!$P54,'2. Protocols'!$Q54))+'3. ARV Substitutions'!AS77),0),"")</f>
        <v/>
      </c>
      <c r="AO55" s="114" t="str">
        <f>IFERROR(MAX(AN55*(1+'1. General Inputs'!$BA$16+HLOOKUP(AO$7,'1. General Inputs'!$BC$10:$BE$12,ROWS('1. General Inputs'!$BA$10:$BA$12),0))+(AO$76*(CHOOSE(AO$7,'2. Protocols'!$O54,'2. Protocols'!$P54,'2. Protocols'!$Q54))+'3. ARV Substitutions'!AT77),0),"")</f>
        <v/>
      </c>
      <c r="AP55" s="114" t="str">
        <f>IFERROR(MAX(AO55*(1+'1. General Inputs'!$BA$16+HLOOKUP(AP$7,'1. General Inputs'!$BC$10:$BE$12,ROWS('1. General Inputs'!$BA$10:$BA$12),0))+(AP$76*(CHOOSE(AP$7,'2. Protocols'!$O54,'2. Protocols'!$P54,'2. Protocols'!$Q54))+'3. ARV Substitutions'!AU77),0),"")</f>
        <v/>
      </c>
      <c r="BZ55" s="88" t="e">
        <f t="shared" si="49"/>
        <v>#VALUE!</v>
      </c>
      <c r="CA55" s="88" t="e">
        <f t="shared" si="50"/>
        <v>#VALUE!</v>
      </c>
      <c r="CB55" s="88" t="e">
        <f t="shared" si="51"/>
        <v>#VALUE!</v>
      </c>
      <c r="CC55" s="88" t="e">
        <f t="shared" si="52"/>
        <v>#VALUE!</v>
      </c>
      <c r="CD55" s="88" t="e">
        <f t="shared" si="84"/>
        <v>#VALUE!</v>
      </c>
      <c r="CE55" s="88" t="e">
        <f t="shared" si="53"/>
        <v>#VALUE!</v>
      </c>
      <c r="CF55" s="88" t="e">
        <f t="shared" si="54"/>
        <v>#VALUE!</v>
      </c>
      <c r="CG55" s="88" t="e">
        <f t="shared" si="55"/>
        <v>#VALUE!</v>
      </c>
      <c r="CH55" s="88" t="e">
        <f t="shared" si="56"/>
        <v>#VALUE!</v>
      </c>
      <c r="CI55" s="88" t="e">
        <f t="shared" si="57"/>
        <v>#VALUE!</v>
      </c>
      <c r="CJ55" s="88" t="e">
        <f t="shared" si="58"/>
        <v>#VALUE!</v>
      </c>
      <c r="CK55" s="88" t="e">
        <f t="shared" si="59"/>
        <v>#VALUE!</v>
      </c>
      <c r="CL55" s="88" t="e">
        <f t="shared" si="60"/>
        <v>#VALUE!</v>
      </c>
      <c r="CM55" s="88" t="e">
        <f t="shared" si="61"/>
        <v>#VALUE!</v>
      </c>
      <c r="CN55" s="88" t="e">
        <f t="shared" si="62"/>
        <v>#VALUE!</v>
      </c>
      <c r="CO55" s="88" t="e">
        <f t="shared" si="63"/>
        <v>#VALUE!</v>
      </c>
      <c r="CP55" s="88" t="e">
        <f t="shared" si="64"/>
        <v>#VALUE!</v>
      </c>
      <c r="CQ55" s="88" t="e">
        <f t="shared" si="65"/>
        <v>#VALUE!</v>
      </c>
      <c r="CR55" s="88" t="e">
        <f t="shared" si="66"/>
        <v>#VALUE!</v>
      </c>
      <c r="CS55" s="88" t="e">
        <f t="shared" si="67"/>
        <v>#VALUE!</v>
      </c>
      <c r="CT55" s="88" t="e">
        <f t="shared" si="68"/>
        <v>#VALUE!</v>
      </c>
      <c r="CU55" s="88" t="e">
        <f t="shared" si="69"/>
        <v>#VALUE!</v>
      </c>
      <c r="CV55" s="88" t="e">
        <f t="shared" si="70"/>
        <v>#VALUE!</v>
      </c>
      <c r="CW55" s="88" t="e">
        <f t="shared" si="71"/>
        <v>#VALUE!</v>
      </c>
      <c r="CX55" s="88" t="e">
        <f t="shared" si="72"/>
        <v>#VALUE!</v>
      </c>
      <c r="CY55" s="88" t="e">
        <f t="shared" si="73"/>
        <v>#VALUE!</v>
      </c>
      <c r="CZ55" s="88" t="e">
        <f t="shared" si="74"/>
        <v>#VALUE!</v>
      </c>
      <c r="DA55" s="88" t="e">
        <f t="shared" si="75"/>
        <v>#VALUE!</v>
      </c>
      <c r="DB55" s="88" t="e">
        <f t="shared" si="76"/>
        <v>#VALUE!</v>
      </c>
      <c r="DC55" s="88" t="e">
        <f t="shared" si="77"/>
        <v>#VALUE!</v>
      </c>
      <c r="DD55" s="88" t="e">
        <f t="shared" si="78"/>
        <v>#VALUE!</v>
      </c>
      <c r="DE55" s="88" t="e">
        <f t="shared" si="79"/>
        <v>#VALUE!</v>
      </c>
      <c r="DF55" s="88" t="e">
        <f t="shared" si="80"/>
        <v>#VALUE!</v>
      </c>
      <c r="DG55" s="88" t="e">
        <f t="shared" si="81"/>
        <v>#VALUE!</v>
      </c>
      <c r="DH55" s="88" t="e">
        <f t="shared" si="82"/>
        <v>#VALUE!</v>
      </c>
      <c r="DI55" s="88" t="e">
        <f t="shared" si="83"/>
        <v>#VALUE!</v>
      </c>
      <c r="DK55" s="27" t="str">
        <f>CONCATENATE('2. Protocols'!C54, '2. Protocols'!D54, '2. Protocols'!E54)</f>
        <v>+</v>
      </c>
      <c r="DL55" s="27" t="str">
        <f>CONCATENATE('2. Protocols'!C54, '2. Protocols'!D54, '2. Protocols'!E54, '2. Protocols'!F54, '2. Protocols'!G54,)</f>
        <v>++</v>
      </c>
      <c r="DN55" s="38">
        <f>IF(AND(OR(ISBLANK(DN$9),DN$9=0)=FALSE,OR(DN$9='2. Protocols'!$C54,DN$9='2. Protocols'!$E54,DN$9='2. Protocols'!$G54)),1,0)*'4. Formulations'!$I54</f>
        <v>0</v>
      </c>
      <c r="DO55" s="38">
        <f>IF(AND(OR(ISBLANK(DO$9),DO$9=0)=FALSE,OR(DO$9='2. Protocols'!$C54,DO$9='2. Protocols'!$E54,DO$9='2. Protocols'!$G54)),1,0)*'4. Formulations'!$I54</f>
        <v>0</v>
      </c>
      <c r="DP55" s="38">
        <f>IF(AND(OR(ISBLANK(DP$9),DP$9=0)=FALSE,OR(DP$9='2. Protocols'!$C54,DP$9='2. Protocols'!$E54,DP$9='2. Protocols'!$G54)),1,0)*'4. Formulations'!$I54</f>
        <v>0</v>
      </c>
      <c r="DQ55" s="38">
        <f>IF(AND(OR(ISBLANK(DQ$9),DQ$9=0)=FALSE,OR(DQ$9='2. Protocols'!$C54,DQ$9='2. Protocols'!$E54,DQ$9='2. Protocols'!$G54)),1,0)*'4. Formulations'!$I54</f>
        <v>0</v>
      </c>
      <c r="DR55" s="38">
        <f>IF(AND(OR(ISBLANK(DR$9),DR$9=0)=FALSE,OR(DR$9='2. Protocols'!$C54,DR$9='2. Protocols'!$E54,DR$9='2. Protocols'!$G54)),1,0)*'4. Formulations'!$I54</f>
        <v>0</v>
      </c>
      <c r="DS55" s="38">
        <f>IF(AND(OR(ISBLANK(DS$9),DS$9=0)=FALSE,OR(DS$9='2. Protocols'!$C54,DS$9='2. Protocols'!$E54,DS$9='2. Protocols'!$G54)),1,0)*'4. Formulations'!$I54</f>
        <v>0</v>
      </c>
      <c r="DT55" s="38">
        <f>IF(AND(OR(ISBLANK(DT$9),DT$9=0)=FALSE,OR(DT$9='2. Protocols'!$C54,DT$9='2. Protocols'!$E54,DT$9='2. Protocols'!$G54)),1,0)*'4. Formulations'!$I54</f>
        <v>0</v>
      </c>
      <c r="DU55" s="38">
        <f>IF(AND(OR(ISBLANK(DU$9),DU$9=0)=FALSE,OR(DU$9='2. Protocols'!$C54,DU$9='2. Protocols'!$E54,DU$9='2. Protocols'!$G54)),1,0)*'4. Formulations'!$I54</f>
        <v>0</v>
      </c>
      <c r="DV55" s="38">
        <f>IF(AND(OR(ISBLANK(DV$9),DV$9=0)=FALSE,OR(DV$9='2. Protocols'!$C54,DV$9='2. Protocols'!$E54,DV$9='2. Protocols'!$G54)),1,0)*'4. Formulations'!$I54</f>
        <v>0</v>
      </c>
      <c r="DW55" s="38">
        <f>IF(AND(OR(ISBLANK(DW$9),DW$9=0)=FALSE,OR(DW$9='2. Protocols'!$C54,DW$9='2. Protocols'!$E54,DW$9='2. Protocols'!$G54)),1,0)*'4. Formulations'!$I54</f>
        <v>0</v>
      </c>
      <c r="DX55" s="38">
        <f>IF(AND(OR(ISBLANK(DX$9),DX$9=0)=FALSE,OR(DX$9='2. Protocols'!$C54,DX$9='2. Protocols'!$E54,DX$9='2. Protocols'!$G54)),1,0)*'4. Formulations'!$I54</f>
        <v>0</v>
      </c>
      <c r="DY55" s="38">
        <f>IF(AND(OR(ISBLANK(DY$9),DY$9=0)=FALSE,OR(DY$9='2. Protocols'!$C54,DY$9='2. Protocols'!$E54,DY$9='2. Protocols'!$G54)),1,0)*'4. Formulations'!$I54</f>
        <v>0</v>
      </c>
      <c r="DZ55" s="38">
        <f>IF(AND(OR(ISBLANK(DZ$9),DZ$9=0)=FALSE,OR(DZ$9='2. Protocols'!$C54,DZ$9='2. Protocols'!$E54,DZ$9='2. Protocols'!$G54)),1,0)*'4. Formulations'!$I54</f>
        <v>0</v>
      </c>
      <c r="EA55" s="38">
        <f>IF(AND(OR(ISBLANK(EA$9),EA$9=0)=FALSE,OR(EA$9='2. Protocols'!$C54,EA$9='2. Protocols'!$E54,EA$9='2. Protocols'!$G54)),1,0)*'4. Formulations'!$I54</f>
        <v>0</v>
      </c>
      <c r="EB55" s="38">
        <f>IF(AND(OR(ISBLANK(EB$9),EB$9=0)=FALSE,OR(EB$9='2. Protocols'!$C54,EB$9='2. Protocols'!$E54,EB$9='2. Protocols'!$G54)),1,0)*'4. Formulations'!$I54</f>
        <v>0</v>
      </c>
      <c r="EC55" s="38">
        <f>IF(AND(OR(ISBLANK(EC$9),EC$9=0)=FALSE,OR(EC$9='2. Protocols'!$C54,EC$9='2. Protocols'!$E54,EC$9='2. Protocols'!$G54)),1,0)*'4. Formulations'!$I54</f>
        <v>0</v>
      </c>
      <c r="ED55" s="38">
        <f>IF(AND(OR(ISBLANK(ED$9),ED$9=0)=FALSE,OR(ED$9='2. Protocols'!$C54,ED$9='2. Protocols'!$E54,ED$9='2. Protocols'!$G54)),1,0)*'4. Formulations'!$I54</f>
        <v>0</v>
      </c>
      <c r="EE55" s="38">
        <f>IF(AND(OR(ISBLANK(EE$9),EE$9=0)=FALSE,OR(EE$9='2. Protocols'!$C54,EE$9='2. Protocols'!$E54,EE$9='2. Protocols'!$G54)),1,0)*'4. Formulations'!$I54</f>
        <v>0</v>
      </c>
      <c r="EF55" s="38">
        <f>IF(AND(OR(ISBLANK(EF$9),EF$9=0)=FALSE,OR(EF$9='2. Protocols'!$C54,EF$9='2. Protocols'!$E54,EF$9='2. Protocols'!$G54)),1,0)*'4. Formulations'!$I54</f>
        <v>0</v>
      </c>
      <c r="EG55" s="38">
        <f>IF(AND(OR(ISBLANK(EG$9),EG$9=0)=FALSE,OR(EG$9='2. Protocols'!$C54,EG$9='2. Protocols'!$E54,EG$9='2. Protocols'!$G54)),1,0)*'4. Formulations'!$I54</f>
        <v>0</v>
      </c>
      <c r="EH55" s="38">
        <f>IF(AND(OR(ISBLANK(EH$9),EH$9=0)=FALSE,OR(EH$9='2. Protocols'!$C54,EH$9='2. Protocols'!$E54,EH$9='2. Protocols'!$G54)),1,0)*'4. Formulations'!$I54</f>
        <v>0</v>
      </c>
      <c r="EI55" s="38">
        <f>IF(AND(OR(ISBLANK(EI$9),EI$9=0)=FALSE,OR(EI$9='2. Protocols'!$C54,EI$9='2. Protocols'!$E54,EI$9='2. Protocols'!$G54)),1,0)*'4. Formulations'!$I54</f>
        <v>0</v>
      </c>
      <c r="EK55" s="38">
        <f>IF(AND(OR(ISBLANK(EK$9),EK$9=0)=FALSE,EK$9=$DK55),1,0)*'4. Formulations'!$J54</f>
        <v>0</v>
      </c>
      <c r="EL55" s="38">
        <f>IF(AND(OR(ISBLANK(EL$9),EL$9=0)=FALSE,EL$9=$DK55),1,0)*'4. Formulations'!$J54</f>
        <v>0</v>
      </c>
      <c r="EM55" s="38">
        <f>IF(AND(OR(ISBLANK(EM$9),EM$9=0)=FALSE,EM$9=$DK55),1,0)*'4. Formulations'!$J54</f>
        <v>0</v>
      </c>
      <c r="EN55" s="38">
        <f>IF(AND(OR(ISBLANK(EN$9),EN$9=0)=FALSE,EN$9=$DK55),1,0)*'4. Formulations'!$J54</f>
        <v>0</v>
      </c>
      <c r="EO55" s="38">
        <f>IF(AND(OR(ISBLANK(EO$9),EO$9=0)=FALSE,EO$9=$DK55),1,0)*'4. Formulations'!$J54</f>
        <v>0</v>
      </c>
      <c r="EP55" s="38">
        <f>IF(AND(OR(ISBLANK(EP$9),EP$9=0)=FALSE,EP$9=$DK55),1,0)*'4. Formulations'!$J54</f>
        <v>0</v>
      </c>
      <c r="EQ55" s="38">
        <f>IF(AND(OR(ISBLANK(EQ$9),EQ$9=0)=FALSE,EQ$9=$DK55),1,0)*'4. Formulations'!$J54</f>
        <v>0</v>
      </c>
      <c r="ER55" s="38">
        <f>IF(AND(OR(ISBLANK(ER$9),ER$9=0)=FALSE,ER$9=$DK55),1,0)*'4. Formulations'!$J54</f>
        <v>0</v>
      </c>
      <c r="ES55" s="38">
        <f>IF(AND(OR(ISBLANK(ES$9),ES$9=0)=FALSE,ES$9=$DK55),1,0)*'4. Formulations'!$J54</f>
        <v>0</v>
      </c>
      <c r="ET55" s="38">
        <f>IF(AND(OR(ISBLANK(ET$9),ET$9=0)=FALSE,ET$9=$DK55),1,0)*'4. Formulations'!$J54</f>
        <v>0</v>
      </c>
      <c r="EU55" s="38">
        <f>IF(AND(OR(ISBLANK(EU$9),EU$9=0)=FALSE,EU$9=$DK55),1,0)*'4. Formulations'!$J54</f>
        <v>0</v>
      </c>
      <c r="EV55" s="38">
        <f>IF(AND(OR(ISBLANK(EV$9),EV$9=0)=FALSE,EV$9=$DK55),1,0)*'4. Formulations'!$J54</f>
        <v>0</v>
      </c>
      <c r="EW55" s="38">
        <f>IF(AND(OR(ISBLANK(EW$9),EW$9=0)=FALSE,EW$9=$DK55),1,0)*'4. Formulations'!$J54</f>
        <v>0</v>
      </c>
      <c r="EY55" s="38">
        <f>IF(AND(OR(ISBLANK(EY$9),EY$9=0)=FALSE,SUM($EK55:$EW55)&gt;0,EY$9='2. Protocols'!$G54),1,0)*'4. Formulations'!$J54</f>
        <v>0</v>
      </c>
      <c r="EZ55" s="38">
        <f>IF(AND(OR(ISBLANK(EZ$9),EZ$9=0)=FALSE,SUM($EK55:$EW55)&gt;0,EZ$9='2. Protocols'!$G54),1,0)*'4. Formulations'!$J54</f>
        <v>0</v>
      </c>
      <c r="FA55" s="38">
        <f>IF(AND(OR(ISBLANK(FA$9),FA$9=0)=FALSE,SUM($EK55:$EW55)&gt;0,FA$9='2. Protocols'!$G54),1,0)*'4. Formulations'!$J54</f>
        <v>0</v>
      </c>
      <c r="FB55" s="38">
        <f>IF(AND(OR(ISBLANK(FB$9),FB$9=0)=FALSE,SUM($EK55:$EW55)&gt;0,FB$9='2. Protocols'!$G54),1,0)*'4. Formulations'!$J54</f>
        <v>0</v>
      </c>
      <c r="FC55" s="38">
        <f>IF(AND(OR(ISBLANK(FC$9),FC$9=0)=FALSE,SUM($EK55:$EW55)&gt;0,FC$9='2. Protocols'!$G54),1,0)*'4. Formulations'!$J54</f>
        <v>0</v>
      </c>
      <c r="FD55" s="38">
        <f>IF(AND(OR(ISBLANK(FD$9),FD$9=0)=FALSE,SUM($EK55:$EW55)&gt;0,FD$9='2. Protocols'!$G54),1,0)*'4. Formulations'!$J54</f>
        <v>0</v>
      </c>
      <c r="FE55" s="38">
        <f>IF(AND(OR(ISBLANK(FE$9),FE$9=0)=FALSE,SUM($EK55:$EW55)&gt;0,FE$9='2. Protocols'!$G54),1,0)*'4. Formulations'!$J54</f>
        <v>0</v>
      </c>
      <c r="FF55" s="38">
        <f>IF(AND(OR(ISBLANK(FF$9),FF$9=0)=FALSE,SUM($EK55:$EW55)&gt;0,FF$9='2. Protocols'!$G54),1,0)*'4. Formulations'!$J54</f>
        <v>0</v>
      </c>
      <c r="FG55" s="38">
        <f>IF(AND(OR(ISBLANK(FG$9),FG$9=0)=FALSE,SUM($EK55:$EW55)&gt;0,FG$9='2. Protocols'!$G54),1,0)*'4. Formulations'!$J54</f>
        <v>0</v>
      </c>
      <c r="FH55" s="38">
        <f>IF(AND(OR(ISBLANK(FH$9),FH$9=0)=FALSE,SUM($EK55:$EW55)&gt;0,FH$9='2. Protocols'!$G54),1,0)*'4. Formulations'!$J54</f>
        <v>0</v>
      </c>
      <c r="FI55" s="38">
        <f>IF(AND(OR(ISBLANK(FI$9),FI$9=0)=FALSE,SUM($EK55:$EW55)&gt;0,FI$9='2. Protocols'!$G54),1,0)*'4. Formulations'!$J54</f>
        <v>0</v>
      </c>
      <c r="FJ55" s="38">
        <f>IF(AND(OR(ISBLANK(FJ$9),FJ$9=0)=FALSE,SUM($EK55:$EW55)&gt;0,FJ$9='2. Protocols'!$G54),1,0)*'4. Formulations'!$J54</f>
        <v>0</v>
      </c>
      <c r="FK55" s="38">
        <f>IF(AND(OR(ISBLANK(FK$9),FK$9=0)=FALSE,SUM($EK55:$EW55)&gt;0,FK$9='2. Protocols'!$G54),1,0)*'4. Formulations'!$J54</f>
        <v>0</v>
      </c>
      <c r="FL55" s="38">
        <f>IF(AND(OR(ISBLANK(FL$9),FL$9=0)=FALSE,SUM($EK55:$EW55)&gt;0,FL$9='2. Protocols'!$G54),1,0)*'4. Formulations'!$J54</f>
        <v>0</v>
      </c>
      <c r="FM55" s="38">
        <f>IF(AND(OR(ISBLANK(FM$9),FM$9=0)=FALSE,SUM($EK55:$EW55)&gt;0,FM$9='2. Protocols'!$G54),1,0)*'4. Formulations'!$J54</f>
        <v>0</v>
      </c>
      <c r="FN55" s="38">
        <f>IF(AND(OR(ISBLANK(FN$9),FN$9=0)=FALSE,SUM($EK55:$EW55)&gt;0,FN$9='2. Protocols'!$G54),1,0)*'4. Formulations'!$J54</f>
        <v>0</v>
      </c>
      <c r="FO55" s="38">
        <f>IF(AND(OR(ISBLANK(FO$9),FO$9=0)=FALSE,SUM($EK55:$EW55)&gt;0,FO$9='2. Protocols'!$G54),1,0)*'4. Formulations'!$J54</f>
        <v>0</v>
      </c>
      <c r="FP55" s="38">
        <f>IF(AND(OR(ISBLANK(FP$9),FP$9=0)=FALSE,SUM($EK55:$EW55)&gt;0,FP$9='2. Protocols'!$G54),1,0)*'4. Formulations'!$J54</f>
        <v>0</v>
      </c>
      <c r="FQ55" s="38">
        <f>IF(AND(OR(ISBLANK(FQ$9),FQ$9=0)=FALSE,SUM($EK55:$EW55)&gt;0,FQ$9='2. Protocols'!$G54),1,0)*'4. Formulations'!$J54</f>
        <v>0</v>
      </c>
      <c r="FR55" s="38">
        <f>IF(AND(OR(ISBLANK(FR$9),FR$9=0)=FALSE,SUM($EK55:$EW55)&gt;0,FR$9='2. Protocols'!$G54),1,0)*'4. Formulations'!$J54</f>
        <v>0</v>
      </c>
      <c r="FS55" s="38">
        <f>IF(AND(OR(ISBLANK(FS$9),FS$9=0)=FALSE,SUM($EK55:$EW55)&gt;0,FS$9='2. Protocols'!$G54),1,0)*'4. Formulations'!$J54</f>
        <v>0</v>
      </c>
      <c r="FT55" s="38">
        <f>IF(AND(OR(ISBLANK(FT$9),FT$9=0)=FALSE,SUM($EK55:$EW55)&gt;0,FT$9='2. Protocols'!$G54),1,0)*'4. Formulations'!$J54</f>
        <v>0</v>
      </c>
      <c r="FV55" s="38">
        <f>IF(AND(OR(ISBLANK(EY$9),EY$9=0)=FALSE,FV$9=$DL55),1,0)*'4. Formulations'!$K54</f>
        <v>0</v>
      </c>
      <c r="FW55" s="38">
        <f>IF(AND(OR(ISBLANK(EZ$9),EZ$9=0)=FALSE,FW$9=$DL55),1,0)*'4. Formulations'!$K54</f>
        <v>0</v>
      </c>
      <c r="FX55" s="38">
        <f>IF(AND(OR(ISBLANK(FA$9),FA$9=0)=FALSE,FX$9=$DL55),1,0)*'4. Formulations'!$K54</f>
        <v>0</v>
      </c>
      <c r="FY55" s="38">
        <f>IF(AND(OR(ISBLANK(FB$9),FB$9=0)=FALSE,FY$9=$DL55),1,0)*'4. Formulations'!$K54</f>
        <v>0</v>
      </c>
      <c r="FZ55" s="38">
        <f>IF(AND(OR(ISBLANK(FC$9),FC$9=0)=FALSE,FZ$9=$DL55),1,0)*'4. Formulations'!$K54</f>
        <v>0</v>
      </c>
      <c r="GA55" s="38">
        <f>IF(AND(OR(ISBLANK(FD$9),FD$9=0)=FALSE,GA$9=$DL55),1,0)*'4. Formulations'!$K54</f>
        <v>0</v>
      </c>
      <c r="GB55" s="38">
        <f>IF(AND(OR(ISBLANK(FE$9),FE$9=0)=FALSE,GB$9=$DL55),1,0)*'4. Formulations'!$K54</f>
        <v>0</v>
      </c>
      <c r="GC55" s="38">
        <f>IF(AND(OR(ISBLANK(FF$9),FF$9=0)=FALSE,GC$9=$DL55),1,0)*'4. Formulations'!$K54</f>
        <v>0</v>
      </c>
      <c r="GD55" s="38">
        <f>IF(AND(OR(ISBLANK(FG$9),FG$9=0)=FALSE,GD$9=$DL55),1,0)*'4. Formulations'!$K54</f>
        <v>0</v>
      </c>
      <c r="GE55" s="38">
        <f>IF(AND(OR(ISBLANK(FH$9),FH$9=0)=FALSE,GE$9=$DL55),1,0)*'4. Formulations'!$K54</f>
        <v>0</v>
      </c>
      <c r="GF55" s="38">
        <f>IF(AND(OR(ISBLANK(FI$9),FI$9=0)=FALSE,GF$9=$DL55),1,0)*'4. Formulations'!$K54</f>
        <v>0</v>
      </c>
      <c r="GG55" s="38">
        <f>IF(AND(OR(ISBLANK(FJ$9),FJ$9=0)=FALSE,GG$9=$DL55),1,0)*'4. Formulations'!$K54</f>
        <v>0</v>
      </c>
      <c r="GH55" s="38">
        <f>IF(AND(OR(ISBLANK(FK$9),FK$9=0)=FALSE,GH$9=$DL55),1,0)*'4. Formulations'!$K54</f>
        <v>0</v>
      </c>
      <c r="GI55" s="38">
        <f>IF(AND(OR(ISBLANK(FL$9),FL$9=0)=FALSE,GI$9=$DL55),1,0)*'4. Formulations'!$K54</f>
        <v>0</v>
      </c>
      <c r="GJ55" s="38">
        <f>IF(AND(OR(ISBLANK(FM$9),FM$9=0)=FALSE,GJ$9=$DL55),1,0)*'4. Formulations'!$K54</f>
        <v>0</v>
      </c>
      <c r="GL55" s="38">
        <f>IF(AND(OR(ISBLANK(GL$9),GL$9=0)=FALSE,OR(GL$9='2. Protocols'!$C54,GL$9='2. Protocols'!$E54,GL$9='2. Protocols'!$G54)),1,0)*'4. Formulations'!$L54</f>
        <v>0</v>
      </c>
      <c r="GM55" s="38">
        <f>IF(AND(OR(ISBLANK(GM$9),GM$9=0)=FALSE,OR(GM$9='2. Protocols'!$C54,GM$9='2. Protocols'!$E54,GM$9='2. Protocols'!$G54)),1,0)*'4. Formulations'!$L54</f>
        <v>0</v>
      </c>
      <c r="GN55" s="38">
        <f>IF(AND(OR(ISBLANK(GN$9),GN$9=0)=FALSE,OR(GN$9='2. Protocols'!$C54,GN$9='2. Protocols'!$E54,GN$9='2. Protocols'!$G54)),1,0)*'4. Formulations'!$L54</f>
        <v>0</v>
      </c>
      <c r="GO55" s="38">
        <f>IF(AND(OR(ISBLANK(GO$9),GO$9=0)=FALSE,OR(GO$9='2. Protocols'!$C54,GO$9='2. Protocols'!$E54,GO$9='2. Protocols'!$G54)),1,0)*'4. Formulations'!$L54</f>
        <v>0</v>
      </c>
      <c r="GP55" s="38">
        <f>IF(AND(OR(ISBLANK(GP$9),GP$9=0)=FALSE,OR(GP$9='2. Protocols'!$C54,GP$9='2. Protocols'!$E54,GP$9='2. Protocols'!$G54)),1,0)*'4. Formulations'!$L54</f>
        <v>0</v>
      </c>
      <c r="GQ55" s="38">
        <f>IF(AND(OR(ISBLANK(GQ$9),GQ$9=0)=FALSE,OR(GQ$9='2. Protocols'!$C54,GQ$9='2. Protocols'!$E54,GQ$9='2. Protocols'!$G54)),1,0)*'4. Formulations'!$L54</f>
        <v>0</v>
      </c>
      <c r="GR55" s="38">
        <f>IF(AND(OR(ISBLANK(GR$9),GR$9=0)=FALSE,OR(GR$9='2. Protocols'!$C54,GR$9='2. Protocols'!$E54,GR$9='2. Protocols'!$G54)),1,0)*'4. Formulations'!$L54</f>
        <v>0</v>
      </c>
      <c r="GS55" s="38">
        <f>IF(AND(OR(ISBLANK(GS$9),GS$9=0)=FALSE,OR(GS$9='2. Protocols'!$C54,GS$9='2. Protocols'!$E54,GS$9='2. Protocols'!$G54)),1,0)*'4. Formulations'!$L54</f>
        <v>0</v>
      </c>
      <c r="GT55" s="38">
        <f>IF(AND(OR(ISBLANK(GT$9),GT$9=0)=FALSE,OR(GT$9='2. Protocols'!$C54,GT$9='2. Protocols'!$E54,GT$9='2. Protocols'!$G54)),1,0)*'4. Formulations'!$L54</f>
        <v>0</v>
      </c>
      <c r="GU55" s="38">
        <f>IF(AND(OR(ISBLANK(GU$9),GU$9=0)=FALSE,OR(GU$9='2. Protocols'!$C54,GU$9='2. Protocols'!$E54,GU$9='2. Protocols'!$G54)),1,0)*'4. Formulations'!$L54</f>
        <v>0</v>
      </c>
      <c r="GV55" s="38">
        <f>IF(AND(OR(ISBLANK(GV$9),GV$9=0)=FALSE,OR(GV$9='2. Protocols'!$C54,GV$9='2. Protocols'!$E54,GV$9='2. Protocols'!$G54)),1,0)*'4. Formulations'!$L54</f>
        <v>0</v>
      </c>
      <c r="GW55" s="38">
        <f>IF(AND(OR(ISBLANK(GW$9),GW$9=0)=FALSE,OR(GW$9='2. Protocols'!$C54,GW$9='2. Protocols'!$E54,GW$9='2. Protocols'!$G54)),1,0)*'4. Formulations'!$L54</f>
        <v>0</v>
      </c>
      <c r="GX55" s="38">
        <f>IF(AND(OR(ISBLANK(GX$9),GX$9=0)=FALSE,OR(GX$9='2. Protocols'!$C54,GX$9='2. Protocols'!$E54,GX$9='2. Protocols'!$G54)),1,0)*'4. Formulations'!$L54</f>
        <v>0</v>
      </c>
      <c r="GY55" s="38">
        <f>IF(AND(OR(ISBLANK(GY$9),GY$9=0)=FALSE,OR(GY$9='2. Protocols'!$C54,GY$9='2. Protocols'!$E54,GY$9='2. Protocols'!$G54)),1,0)*'4. Formulations'!$L54</f>
        <v>0</v>
      </c>
      <c r="GZ55" s="38">
        <f>IF(AND(OR(ISBLANK(GZ$9),GZ$9=0)=FALSE,OR(GZ$9='2. Protocols'!$C54,GZ$9='2. Protocols'!$E54,GZ$9='2. Protocols'!$G54)),1,0)*'4. Formulations'!$L54</f>
        <v>0</v>
      </c>
      <c r="HA55" s="38">
        <f>IF(AND(OR(ISBLANK(HA$9),HA$9=0)=FALSE,OR(HA$9='2. Protocols'!$C54,HA$9='2. Protocols'!$E54,HA$9='2. Protocols'!$G54)),1,0)*'4. Formulations'!$L54</f>
        <v>0</v>
      </c>
      <c r="HB55" s="38">
        <f>IF(AND(OR(ISBLANK(HB$9),HB$9=0)=FALSE,OR(HB$9='2. Protocols'!$C54,HB$9='2. Protocols'!$E54,HB$9='2. Protocols'!$G54)),1,0)*'4. Formulations'!$L54</f>
        <v>0</v>
      </c>
      <c r="HC55" s="38">
        <f>IF(AND(OR(ISBLANK(HC$9),HC$9=0)=FALSE,OR(HC$9='2. Protocols'!$C54,HC$9='2. Protocols'!$E54,HC$9='2. Protocols'!$G54)),1,0)*'4. Formulations'!$L54</f>
        <v>0</v>
      </c>
      <c r="HD55" s="38">
        <f>IF(AND(OR(ISBLANK(HD$9),HD$9=0)=FALSE,OR(HD$9='2. Protocols'!$C54,HD$9='2. Protocols'!$E54,HD$9='2. Protocols'!$G54)),1,0)*'4. Formulations'!$L54</f>
        <v>0</v>
      </c>
      <c r="HE55" s="38">
        <f>IF(AND(OR(ISBLANK(HE$9),HE$9=0)=FALSE,OR(HE$9='2. Protocols'!$C54,HE$9='2. Protocols'!$E54,HE$9='2. Protocols'!$G54)),1,0)*'4. Formulations'!$L54</f>
        <v>0</v>
      </c>
      <c r="HF55" s="38">
        <f>IF(AND(OR(ISBLANK(HF$9),HF$9=0)=FALSE,OR(HF$9='2. Protocols'!$C54,HF$9='2. Protocols'!$E54,HF$9='2. Protocols'!$G54)),1,0)*'4. Formulations'!$L54</f>
        <v>0</v>
      </c>
      <c r="HG55" s="38">
        <f>IF(AND(OR(ISBLANK(HG$9),HG$9=0)=FALSE,OR(HG$9='2. Protocols'!$C54,HG$9='2. Protocols'!$E54,HG$9='2. Protocols'!$G54)),1,0)*'4. Formulations'!$L54</f>
        <v>0</v>
      </c>
      <c r="HI55" s="38">
        <f>IF(AND(OR(ISBLANK(HI$9),HI$9=0)=FALSE,HI$9=$DK55),1,0)*'4. Formulations'!$M54</f>
        <v>0</v>
      </c>
      <c r="HJ55" s="38">
        <f>IF(AND(OR(ISBLANK(HJ$9),HJ$9=0)=FALSE,HJ$9=$DK55),1,0)*'4. Formulations'!$M54</f>
        <v>0</v>
      </c>
      <c r="HK55" s="38">
        <f>IF(AND(OR(ISBLANK(HK$9),HK$9=0)=FALSE,HK$9=$DK55),1,0)*'4. Formulations'!$M54</f>
        <v>0</v>
      </c>
      <c r="HL55" s="38">
        <f>IF(AND(OR(ISBLANK(HL$9),HL$9=0)=FALSE,HL$9=$DK55),1,0)*'4. Formulations'!$M54</f>
        <v>0</v>
      </c>
      <c r="HM55" s="38">
        <f>IF(AND(OR(ISBLANK(HM$9),HM$9=0)=FALSE,HM$9=$DK55),1,0)*'4. Formulations'!$M54</f>
        <v>0</v>
      </c>
      <c r="HN55" s="38">
        <f>IF(AND(OR(ISBLANK(HN$9),HN$9=0)=FALSE,HN$9=$DK55),1,0)*'4. Formulations'!$M54</f>
        <v>0</v>
      </c>
      <c r="HO55" s="38">
        <f>IF(AND(OR(ISBLANK(HO$9),HO$9=0)=FALSE,HO$9=$DK55),1,0)*'4. Formulations'!$M54</f>
        <v>0</v>
      </c>
      <c r="HP55" s="38">
        <f>IF(AND(OR(ISBLANK(HP$9),HP$9=0)=FALSE,HP$9=$DK55),1,0)*'4. Formulations'!$M54</f>
        <v>0</v>
      </c>
      <c r="HQ55" s="38">
        <f>IF(AND(OR(ISBLANK(HQ$9),HQ$9=0)=FALSE,HQ$9=$DK55),1,0)*'4. Formulations'!$M54</f>
        <v>0</v>
      </c>
      <c r="HR55" s="38">
        <f>IF(AND(OR(ISBLANK(HR$9),HR$9=0)=FALSE,HR$9=$DK55),1,0)*'4. Formulations'!$M54</f>
        <v>0</v>
      </c>
      <c r="HS55" s="38">
        <f>IF(AND(OR(ISBLANK(HS$9),HS$9=0)=FALSE,HS$9=$DK55),1,0)*'4. Formulations'!$M54</f>
        <v>0</v>
      </c>
      <c r="HT55" s="38">
        <f>IF(AND(OR(ISBLANK(HT$9),HT$9=0)=FALSE,HT$9=$DK55),1,0)*'4. Formulations'!$M54</f>
        <v>0</v>
      </c>
      <c r="HU55" s="38">
        <f>IF(AND(OR(ISBLANK(HU$9),HU$9=0)=FALSE,HU$9=$DK55),1,0)*'4. Formulations'!$M54</f>
        <v>0</v>
      </c>
      <c r="HW55" s="38">
        <f>IF(AND(OR(ISBLANK(HW$9),HW$9=0)=FALSE,SUM($HI55:$HU55)&gt;0,HW$9='2. Protocols'!$G54),1,0)*'4. Formulations'!$M54</f>
        <v>0</v>
      </c>
      <c r="HX55" s="38">
        <f>IF(AND(OR(ISBLANK(HX$9),HX$9=0)=FALSE,SUM($HI55:$HU55)&gt;0,HX$9='2. Protocols'!$G54),1,0)*'4. Formulations'!$M54</f>
        <v>0</v>
      </c>
      <c r="HY55" s="38">
        <f>IF(AND(OR(ISBLANK(HY$9),HY$9=0)=FALSE,SUM($HI55:$HU55)&gt;0,HY$9='2. Protocols'!$G54),1,0)*'4. Formulations'!$M54</f>
        <v>0</v>
      </c>
      <c r="HZ55" s="38">
        <f>IF(AND(OR(ISBLANK(HZ$9),HZ$9=0)=FALSE,SUM($HI55:$HU55)&gt;0,HZ$9='2. Protocols'!$G54),1,0)*'4. Formulations'!$M54</f>
        <v>0</v>
      </c>
      <c r="IA55" s="38">
        <f>IF(AND(OR(ISBLANK(IA$9),IA$9=0)=FALSE,SUM($HI55:$HU55)&gt;0,IA$9='2. Protocols'!$G54),1,0)*'4. Formulations'!$M54</f>
        <v>0</v>
      </c>
      <c r="IB55" s="38">
        <f>IF(AND(OR(ISBLANK(IB$9),IB$9=0)=FALSE,SUM($HI55:$HU55)&gt;0,IB$9='2. Protocols'!$G54),1,0)*'4. Formulations'!$M54</f>
        <v>0</v>
      </c>
      <c r="IC55" s="38">
        <f>IF(AND(OR(ISBLANK(IC$9),IC$9=0)=FALSE,SUM($HI55:$HU55)&gt;0,IC$9='2. Protocols'!$G54),1,0)*'4. Formulations'!$M54</f>
        <v>0</v>
      </c>
      <c r="ID55" s="38">
        <f>IF(AND(OR(ISBLANK(ID$9),ID$9=0)=FALSE,SUM($HI55:$HU55)&gt;0,ID$9='2. Protocols'!$G54),1,0)*'4. Formulations'!$M54</f>
        <v>0</v>
      </c>
      <c r="IE55" s="38">
        <f>IF(AND(OR(ISBLANK(IE$9),IE$9=0)=FALSE,SUM($HI55:$HU55)&gt;0,IE$9='2. Protocols'!$G54),1,0)*'4. Formulations'!$M54</f>
        <v>0</v>
      </c>
      <c r="IF55" s="38">
        <f>IF(AND(OR(ISBLANK(IF$9),IF$9=0)=FALSE,SUM($HI55:$HU55)&gt;0,IF$9='2. Protocols'!$G54),1,0)*'4. Formulations'!$M54</f>
        <v>0</v>
      </c>
      <c r="IG55" s="38">
        <f>IF(AND(OR(ISBLANK(IG$9),IG$9=0)=FALSE,SUM($HI55:$HU55)&gt;0,IG$9='2. Protocols'!$G54),1,0)*'4. Formulations'!$M54</f>
        <v>0</v>
      </c>
      <c r="IH55" s="38">
        <f>IF(AND(OR(ISBLANK(IH$9),IH$9=0)=FALSE,SUM($HI55:$HU55)&gt;0,IH$9='2. Protocols'!$G54),1,0)*'4. Formulations'!$M54</f>
        <v>0</v>
      </c>
      <c r="II55" s="38">
        <f>IF(AND(OR(ISBLANK(II$9),II$9=0)=FALSE,SUM($HI55:$HU55)&gt;0,II$9='2. Protocols'!$G54),1,0)*'4. Formulations'!$M54</f>
        <v>0</v>
      </c>
      <c r="IJ55" s="38">
        <f>IF(AND(OR(ISBLANK(IJ$9),IJ$9=0)=FALSE,SUM($HI55:$HU55)&gt;0,IJ$9='2. Protocols'!$G54),1,0)*'4. Formulations'!$M54</f>
        <v>0</v>
      </c>
      <c r="IK55" s="38">
        <f>IF(AND(OR(ISBLANK(IK$9),IK$9=0)=FALSE,SUM($HI55:$HU55)&gt;0,IK$9='2. Protocols'!$G54),1,0)*'4. Formulations'!$M54</f>
        <v>0</v>
      </c>
      <c r="IL55" s="38">
        <f>IF(AND(OR(ISBLANK(IL$9),IL$9=0)=FALSE,SUM($HI55:$HU55)&gt;0,IL$9='2. Protocols'!$G54),1,0)*'4. Formulations'!$M54</f>
        <v>0</v>
      </c>
      <c r="IM55" s="38">
        <f>IF(AND(OR(ISBLANK(IM$9),IM$9=0)=FALSE,SUM($HI55:$HU55)&gt;0,IM$9='2. Protocols'!$G54),1,0)*'4. Formulations'!$M54</f>
        <v>0</v>
      </c>
      <c r="IN55" s="38">
        <f>IF(AND(OR(ISBLANK(IN$9),IN$9=0)=FALSE,SUM($HI55:$HU55)&gt;0,IN$9='2. Protocols'!$G54),1,0)*'4. Formulations'!$M54</f>
        <v>0</v>
      </c>
      <c r="IO55" s="38">
        <f>IF(AND(OR(ISBLANK(IO$9),IO$9=0)=FALSE,SUM($HI55:$HU55)&gt;0,IO$9='2. Protocols'!$G54),1,0)*'4. Formulations'!$M54</f>
        <v>0</v>
      </c>
      <c r="IP55" s="38">
        <f>IF(AND(OR(ISBLANK(IP$9),IP$9=0)=FALSE,SUM($HI55:$HU55)&gt;0,IP$9='2. Protocols'!$G54),1,0)*'4. Formulations'!$M54</f>
        <v>0</v>
      </c>
      <c r="IQ55" s="38">
        <f>IF(AND(OR(ISBLANK(IQ$9),IQ$9=0)=FALSE,SUM($HI55:$HU55)&gt;0,IQ$9='2. Protocols'!$G54),1,0)*'4. Formulations'!$M54</f>
        <v>0</v>
      </c>
      <c r="IR55" s="38">
        <f>IF(AND(OR(ISBLANK(IR$9),IR$9=0)=FALSE,SUM($HI55:$HU55)&gt;0,IR$9='2. Protocols'!$G54),1,0)*'4. Formulations'!$M54</f>
        <v>0</v>
      </c>
      <c r="IT55" s="38">
        <f>IF(AND(OR(ISBLANK(IT$9),IT$9=0)=FALSE,IT$9=$DL55),1,0)*'4. Formulations'!$N54</f>
        <v>0</v>
      </c>
      <c r="IU55" s="38">
        <f>IF(AND(OR(ISBLANK(IU$9),IU$9=0)=FALSE,IU$9=$DL55),1,0)*'4. Formulations'!$N54</f>
        <v>0</v>
      </c>
      <c r="IV55" s="38">
        <f>IF(AND(OR(ISBLANK(IV$9),IV$9=0)=FALSE,IV$9=$DL55),1,0)*'4. Formulations'!$N54</f>
        <v>0</v>
      </c>
      <c r="IW55" s="38">
        <f>IF(AND(OR(ISBLANK(IW$9),IW$9=0)=FALSE,IW$9=$DL55),1,0)*'4. Formulations'!$N54</f>
        <v>0</v>
      </c>
      <c r="IX55" s="38">
        <f>IF(AND(OR(ISBLANK(IX$9),IX$9=0)=FALSE,IX$9=$DL55),1,0)*'4. Formulations'!$N54</f>
        <v>0</v>
      </c>
      <c r="IY55" s="38">
        <f>IF(AND(OR(ISBLANK(IY$9),IY$9=0)=FALSE,IY$9=$DL55),1,0)*'4. Formulations'!$N54</f>
        <v>0</v>
      </c>
      <c r="IZ55" s="38">
        <f>IF(AND(OR(ISBLANK(IZ$9),IZ$9=0)=FALSE,IZ$9=$DL55),1,0)*'4. Formulations'!$N54</f>
        <v>0</v>
      </c>
      <c r="JA55" s="38">
        <f>IF(AND(OR(ISBLANK(JA$9),JA$9=0)=FALSE,JA$9=$DL55),1,0)*'4. Formulations'!$N54</f>
        <v>0</v>
      </c>
      <c r="JB55" s="38">
        <f>IF(AND(OR(ISBLANK(JB$9),JB$9=0)=FALSE,JB$9=$DL55),1,0)*'4. Formulations'!$N54</f>
        <v>0</v>
      </c>
      <c r="JC55" s="38">
        <f>IF(AND(OR(ISBLANK(JC$9),JC$9=0)=FALSE,JC$9=$DL55),1,0)*'4. Formulations'!$N54</f>
        <v>0</v>
      </c>
      <c r="JD55" s="38">
        <f>IF(AND(OR(ISBLANK(JD$9),JD$9=0)=FALSE,JD$9=$DL55),1,0)*'4. Formulations'!$N54</f>
        <v>0</v>
      </c>
      <c r="JE55" s="38">
        <f>IF(AND(OR(ISBLANK(JE$9),JE$9=0)=FALSE,JE$9=$DL55),1,0)*'4. Formulations'!$N54</f>
        <v>0</v>
      </c>
      <c r="JF55" s="38">
        <f>IF(AND(OR(ISBLANK(JF$9),JF$9=0)=FALSE,JF$9=$DL55),1,0)*'4. Formulations'!$N54</f>
        <v>0</v>
      </c>
      <c r="JG55" s="38">
        <f>IF(AND(OR(ISBLANK(JG$9),JG$9=0)=FALSE,JG$9=$DL55),1,0)*'4. Formulations'!$N54</f>
        <v>0</v>
      </c>
      <c r="JH55" s="38">
        <f>IF(AND(OR(ISBLANK(JH$9),JH$9=0)=FALSE,JH$9=$DL55),1,0)*'4. Formulations'!$N54</f>
        <v>0</v>
      </c>
      <c r="JJ55" s="38">
        <f>IF(AND(OR(ISBLANK(JJ$9),JJ$9=0)=FALSE,OR(JJ$9='2. Protocols'!$C54,JJ$9='2. Protocols'!$E54,JJ$9='2. Protocols'!$G54)),1,0)*'4. Formulations'!$O54</f>
        <v>0</v>
      </c>
      <c r="JK55" s="38">
        <f>IF(AND(OR(ISBLANK(JK$9),JK$9=0)=FALSE,OR(JK$9='2. Protocols'!$C54,JK$9='2. Protocols'!$E54,JK$9='2. Protocols'!$G54)),1,0)*'4. Formulations'!$O54</f>
        <v>0</v>
      </c>
      <c r="JL55" s="38">
        <f>IF(AND(OR(ISBLANK(JL$9),JL$9=0)=FALSE,OR(JL$9='2. Protocols'!$C54,JL$9='2. Protocols'!$E54,JL$9='2. Protocols'!$G54)),1,0)*'4. Formulations'!$O54</f>
        <v>0</v>
      </c>
      <c r="JM55" s="38">
        <f>IF(AND(OR(ISBLANK(JM$9),JM$9=0)=FALSE,OR(JM$9='2. Protocols'!$C54,JM$9='2. Protocols'!$E54,JM$9='2. Protocols'!$G54)),1,0)*'4. Formulations'!$O54</f>
        <v>0</v>
      </c>
      <c r="JN55" s="38">
        <f>IF(AND(OR(ISBLANK(JN$9),JN$9=0)=FALSE,OR(JN$9='2. Protocols'!$C54,JN$9='2. Protocols'!$E54,JN$9='2. Protocols'!$G54)),1,0)*'4. Formulations'!$O54</f>
        <v>0</v>
      </c>
      <c r="JO55" s="38">
        <f>IF(AND(OR(ISBLANK(JO$9),JO$9=0)=FALSE,OR(JO$9='2. Protocols'!$C54,JO$9='2. Protocols'!$E54,JO$9='2. Protocols'!$G54)),1,0)*'4. Formulations'!$O54</f>
        <v>0</v>
      </c>
      <c r="JP55" s="38">
        <f>IF(AND(OR(ISBLANK(JP$9),JP$9=0)=FALSE,OR(JP$9='2. Protocols'!$C54,JP$9='2. Protocols'!$E54,JP$9='2. Protocols'!$G54)),1,0)*'4. Formulations'!$O54</f>
        <v>0</v>
      </c>
      <c r="JQ55" s="38">
        <f>IF(AND(OR(ISBLANK(JQ$9),JQ$9=0)=FALSE,OR(JQ$9='2. Protocols'!$C54,JQ$9='2. Protocols'!$E54,JQ$9='2. Protocols'!$G54)),1,0)*'4. Formulations'!$O54</f>
        <v>0</v>
      </c>
      <c r="JR55" s="38">
        <f>IF(AND(OR(ISBLANK(JR$9),JR$9=0)=FALSE,OR(JR$9='2. Protocols'!$C54,JR$9='2. Protocols'!$E54,JR$9='2. Protocols'!$G54)),1,0)*'4. Formulations'!$O54</f>
        <v>0</v>
      </c>
      <c r="JS55" s="38">
        <f>IF(AND(OR(ISBLANK(JS$9),JS$9=0)=FALSE,OR(JS$9='2. Protocols'!$C54,JS$9='2. Protocols'!$E54,JS$9='2. Protocols'!$G54)),1,0)*'4. Formulations'!$O54</f>
        <v>0</v>
      </c>
      <c r="JT55" s="38">
        <f>IF(AND(OR(ISBLANK(JT$9),JT$9=0)=FALSE,OR(JT$9='2. Protocols'!$C54,JT$9='2. Protocols'!$E54,JT$9='2. Protocols'!$G54)),1,0)*'4. Formulations'!$O54</f>
        <v>0</v>
      </c>
      <c r="JU55" s="38">
        <f>IF(AND(OR(ISBLANK(JU$9),JU$9=0)=FALSE,OR(JU$9='2. Protocols'!$C54,JU$9='2. Protocols'!$E54,JU$9='2. Protocols'!$G54)),1,0)*'4. Formulations'!$O54</f>
        <v>0</v>
      </c>
      <c r="JV55" s="38">
        <f>IF(AND(OR(ISBLANK(JV$9),JV$9=0)=FALSE,OR(JV$9='2. Protocols'!$C54,JV$9='2. Protocols'!$E54,JV$9='2. Protocols'!$G54)),1,0)*'4. Formulations'!$O54</f>
        <v>0</v>
      </c>
      <c r="JW55" s="38">
        <f>IF(AND(OR(ISBLANK(JW$9),JW$9=0)=FALSE,OR(JW$9='2. Protocols'!$C54,JW$9='2. Protocols'!$E54,JW$9='2. Protocols'!$G54)),1,0)*'4. Formulations'!$O54</f>
        <v>0</v>
      </c>
      <c r="JX55" s="38">
        <f>IF(AND(OR(ISBLANK(JX$9),JX$9=0)=FALSE,OR(JX$9='2. Protocols'!$C54,JX$9='2. Protocols'!$E54,JX$9='2. Protocols'!$G54)),1,0)*'4. Formulations'!$O54</f>
        <v>0</v>
      </c>
      <c r="JY55" s="38">
        <f>IF(AND(OR(ISBLANK(JY$9),JY$9=0)=FALSE,OR(JY$9='2. Protocols'!$C54,JY$9='2. Protocols'!$E54,JY$9='2. Protocols'!$G54)),1,0)*'4. Formulations'!$O54</f>
        <v>0</v>
      </c>
      <c r="JZ55" s="38">
        <f>IF(AND(OR(ISBLANK(JZ$9),JZ$9=0)=FALSE,OR(JZ$9='2. Protocols'!$C54,JZ$9='2. Protocols'!$E54,JZ$9='2. Protocols'!$G54)),1,0)*'4. Formulations'!$O54</f>
        <v>0</v>
      </c>
      <c r="KA55" s="38">
        <f>IF(AND(OR(ISBLANK(KA$9),KA$9=0)=FALSE,OR(KA$9='2. Protocols'!$C54,KA$9='2. Protocols'!$E54,KA$9='2. Protocols'!$G54)),1,0)*'4. Formulations'!$O54</f>
        <v>0</v>
      </c>
      <c r="KB55" s="38">
        <f>IF(AND(OR(ISBLANK(KB$9),KB$9=0)=FALSE,OR(KB$9='2. Protocols'!$C54,KB$9='2. Protocols'!$E54,KB$9='2. Protocols'!$G54)),1,0)*'4. Formulations'!$O54</f>
        <v>0</v>
      </c>
      <c r="KC55" s="38">
        <f>IF(AND(OR(ISBLANK(KC$9),KC$9=0)=FALSE,OR(KC$9='2. Protocols'!$C54,KC$9='2. Protocols'!$E54,KC$9='2. Protocols'!$G54)),1,0)*'4. Formulations'!$O54</f>
        <v>0</v>
      </c>
      <c r="KD55" s="38">
        <f>IF(AND(OR(ISBLANK(KD$9),KD$9=0)=FALSE,OR(KD$9='2. Protocols'!$C54,KD$9='2. Protocols'!$E54,KD$9='2. Protocols'!$G54)),1,0)*'4. Formulations'!$O54</f>
        <v>0</v>
      </c>
      <c r="KE55" s="38">
        <f>IF(AND(OR(ISBLANK(KE$9),KE$9=0)=FALSE,OR(KE$9='2. Protocols'!$C54,KE$9='2. Protocols'!$E54,KE$9='2. Protocols'!$G54)),1,0)*'4. Formulations'!$O54</f>
        <v>0</v>
      </c>
      <c r="KG55" s="38">
        <f>IF(AND(OR(ISBLANK(KG$9),KG$9=0)=FALSE,KG$9=$DK55),1,0)*'4. Formulations'!$P54</f>
        <v>0</v>
      </c>
      <c r="KH55" s="38">
        <f>IF(AND(OR(ISBLANK(KH$9),KH$9=0)=FALSE,KH$9=$DK55),1,0)*'4. Formulations'!$P54</f>
        <v>0</v>
      </c>
      <c r="KI55" s="38">
        <f>IF(AND(OR(ISBLANK(KI$9),KI$9=0)=FALSE,KI$9=$DK55),1,0)*'4. Formulations'!$P54</f>
        <v>0</v>
      </c>
      <c r="KJ55" s="38">
        <f>IF(AND(OR(ISBLANK(KJ$9),KJ$9=0)=FALSE,KJ$9=$DK55),1,0)*'4. Formulations'!$P54</f>
        <v>0</v>
      </c>
      <c r="KK55" s="38">
        <f>IF(AND(OR(ISBLANK(KK$9),KK$9=0)=FALSE,KK$9=$DK55),1,0)*'4. Formulations'!$P54</f>
        <v>0</v>
      </c>
      <c r="KL55" s="38">
        <f>IF(AND(OR(ISBLANK(KL$9),KL$9=0)=FALSE,KL$9=$DK55),1,0)*'4. Formulations'!$P54</f>
        <v>0</v>
      </c>
      <c r="KM55" s="38">
        <f>IF(AND(OR(ISBLANK(KM$9),KM$9=0)=FALSE,KM$9=$DK55),1,0)*'4. Formulations'!$P54</f>
        <v>0</v>
      </c>
      <c r="KN55" s="38">
        <f>IF(AND(OR(ISBLANK(KN$9),KN$9=0)=FALSE,KN$9=$DK55),1,0)*'4. Formulations'!$P54</f>
        <v>0</v>
      </c>
      <c r="KO55" s="38">
        <f>IF(AND(OR(ISBLANK(KO$9),KO$9=0)=FALSE,KO$9=$DK55),1,0)*'4. Formulations'!$P54</f>
        <v>0</v>
      </c>
      <c r="KP55" s="38">
        <f>IF(AND(OR(ISBLANK(KP$9),KP$9=0)=FALSE,KP$9=$DK55),1,0)*'4. Formulations'!$P54</f>
        <v>0</v>
      </c>
      <c r="KQ55" s="38">
        <f>IF(AND(OR(ISBLANK(KQ$9),KQ$9=0)=FALSE,KQ$9=$DK55),1,0)*'4. Formulations'!$P54</f>
        <v>0</v>
      </c>
      <c r="KR55" s="38">
        <f>IF(AND(OR(ISBLANK(KR$9),KR$9=0)=FALSE,KR$9=$DK55),1,0)*'4. Formulations'!$P54</f>
        <v>0</v>
      </c>
      <c r="KS55" s="38">
        <f>IF(AND(OR(ISBLANK(KS$9),KS$9=0)=FALSE,KS$9=$DK55),1,0)*'4. Formulations'!$P54</f>
        <v>0</v>
      </c>
      <c r="KU55" s="38">
        <f>IF(AND(OR(ISBLANK(KU$9),KU$9=0)=FALSE,SUM($KG55:$KS55)&gt;0,KU$9='2. Protocols'!$G54),1,0)*'4. Formulations'!$P54</f>
        <v>0</v>
      </c>
      <c r="KV55" s="38">
        <f>IF(AND(OR(ISBLANK(KV$9),KV$9=0)=FALSE,SUM($KG55:$KS55)&gt;0,KV$9='2. Protocols'!$G54),1,0)*'4. Formulations'!$P54</f>
        <v>0</v>
      </c>
      <c r="KW55" s="38">
        <f>IF(AND(OR(ISBLANK(KW$9),KW$9=0)=FALSE,SUM($KG55:$KS55)&gt;0,KW$9='2. Protocols'!$G54),1,0)*'4. Formulations'!$P54</f>
        <v>0</v>
      </c>
      <c r="KX55" s="38">
        <f>IF(AND(OR(ISBLANK(KX$9),KX$9=0)=FALSE,SUM($KG55:$KS55)&gt;0,KX$9='2. Protocols'!$G54),1,0)*'4. Formulations'!$P54</f>
        <v>0</v>
      </c>
      <c r="KY55" s="38">
        <f>IF(AND(OR(ISBLANK(KY$9),KY$9=0)=FALSE,SUM($KG55:$KS55)&gt;0,KY$9='2. Protocols'!$G54),1,0)*'4. Formulations'!$P54</f>
        <v>0</v>
      </c>
      <c r="KZ55" s="38">
        <f>IF(AND(OR(ISBLANK(KZ$9),KZ$9=0)=FALSE,SUM($KG55:$KS55)&gt;0,KZ$9='2. Protocols'!$G54),1,0)*'4. Formulations'!$P54</f>
        <v>0</v>
      </c>
      <c r="LA55" s="38">
        <f>IF(AND(OR(ISBLANK(LA$9),LA$9=0)=FALSE,SUM($KG55:$KS55)&gt;0,LA$9='2. Protocols'!$G54),1,0)*'4. Formulations'!$P54</f>
        <v>0</v>
      </c>
      <c r="LB55" s="38">
        <f>IF(AND(OR(ISBLANK(LB$9),LB$9=0)=FALSE,SUM($KG55:$KS55)&gt;0,LB$9='2. Protocols'!$G54),1,0)*'4. Formulations'!$P54</f>
        <v>0</v>
      </c>
      <c r="LC55" s="38">
        <f>IF(AND(OR(ISBLANK(LC$9),LC$9=0)=FALSE,SUM($KG55:$KS55)&gt;0,LC$9='2. Protocols'!$G54),1,0)*'4. Formulations'!$P54</f>
        <v>0</v>
      </c>
      <c r="LD55" s="38">
        <f>IF(AND(OR(ISBLANK(LD$9),LD$9=0)=FALSE,SUM($KG55:$KS55)&gt;0,LD$9='2. Protocols'!$G54),1,0)*'4. Formulations'!$P54</f>
        <v>0</v>
      </c>
      <c r="LE55" s="38">
        <f>IF(AND(OR(ISBLANK(LE$9),LE$9=0)=FALSE,SUM($KG55:$KS55)&gt;0,LE$9='2. Protocols'!$G54),1,0)*'4. Formulations'!$P54</f>
        <v>0</v>
      </c>
      <c r="LF55" s="38">
        <f>IF(AND(OR(ISBLANK(LF$9),LF$9=0)=FALSE,SUM($KG55:$KS55)&gt;0,LF$9='2. Protocols'!$G54),1,0)*'4. Formulations'!$P54</f>
        <v>0</v>
      </c>
      <c r="LG55" s="38">
        <f>IF(AND(OR(ISBLANK(LG$9),LG$9=0)=FALSE,SUM($KG55:$KS55)&gt;0,LG$9='2. Protocols'!$G54),1,0)*'4. Formulations'!$P54</f>
        <v>0</v>
      </c>
      <c r="LH55" s="38">
        <f>IF(AND(OR(ISBLANK(LH$9),LH$9=0)=FALSE,SUM($KG55:$KS55)&gt;0,LH$9='2. Protocols'!$G54),1,0)*'4. Formulations'!$P54</f>
        <v>0</v>
      </c>
      <c r="LI55" s="38">
        <f>IF(AND(OR(ISBLANK(LI$9),LI$9=0)=FALSE,SUM($KG55:$KS55)&gt;0,LI$9='2. Protocols'!$G54),1,0)*'4. Formulations'!$P54</f>
        <v>0</v>
      </c>
      <c r="LJ55" s="38">
        <f>IF(AND(OR(ISBLANK(LJ$9),LJ$9=0)=FALSE,SUM($KG55:$KS55)&gt;0,LJ$9='2. Protocols'!$G54),1,0)*'4. Formulations'!$P54</f>
        <v>0</v>
      </c>
      <c r="LK55" s="38">
        <f>IF(AND(OR(ISBLANK(LK$9),LK$9=0)=FALSE,SUM($KG55:$KS55)&gt;0,LK$9='2. Protocols'!$G54),1,0)*'4. Formulations'!$P54</f>
        <v>0</v>
      </c>
      <c r="LL55" s="38">
        <f>IF(AND(OR(ISBLANK(LL$9),LL$9=0)=FALSE,SUM($KG55:$KS55)&gt;0,LL$9='2. Protocols'!$G54),1,0)*'4. Formulations'!$P54</f>
        <v>0</v>
      </c>
      <c r="LM55" s="38">
        <f>IF(AND(OR(ISBLANK(LM$9),LM$9=0)=FALSE,SUM($KG55:$KS55)&gt;0,LM$9='2. Protocols'!$G54),1,0)*'4. Formulations'!$P54</f>
        <v>0</v>
      </c>
      <c r="LN55" s="38">
        <f>IF(AND(OR(ISBLANK(LN$9),LN$9=0)=FALSE,SUM($KG55:$KS55)&gt;0,LN$9='2. Protocols'!$G54),1,0)*'4. Formulations'!$P54</f>
        <v>0</v>
      </c>
      <c r="LO55" s="38">
        <f>IF(AND(OR(ISBLANK(LO$9),LO$9=0)=FALSE,SUM($KG55:$KS55)&gt;0,LO$9='2. Protocols'!$G54),1,0)*'4. Formulations'!$P54</f>
        <v>0</v>
      </c>
      <c r="LP55" s="38">
        <f>IF(AND(OR(ISBLANK(LP$9),LP$9=0)=FALSE,SUM($KG55:$KS55)&gt;0,LP$9='2. Protocols'!$G54),1,0)*'4. Formulations'!$P54</f>
        <v>0</v>
      </c>
      <c r="LR55" s="38">
        <f>IF(AND(OR(ISBLANK(LR$9),LR$9=0)=FALSE,LR$9=$DL55),1,0)*'4. Formulations'!$Q54</f>
        <v>0</v>
      </c>
      <c r="LS55" s="38">
        <f>IF(AND(OR(ISBLANK(LS$9),LS$9=0)=FALSE,LS$9=$DL55),1,0)*'4. Formulations'!$Q54</f>
        <v>0</v>
      </c>
      <c r="LT55" s="38">
        <f>IF(AND(OR(ISBLANK(LT$9),LT$9=0)=FALSE,LT$9=$DL55),1,0)*'4. Formulations'!$Q54</f>
        <v>0</v>
      </c>
      <c r="LU55" s="38">
        <f>IF(AND(OR(ISBLANK(LU$9),LU$9=0)=FALSE,LU$9=$DL55),1,0)*'4. Formulations'!$Q54</f>
        <v>0</v>
      </c>
      <c r="LV55" s="38">
        <f>IF(AND(OR(ISBLANK(LV$9),LV$9=0)=FALSE,LV$9=$DL55),1,0)*'4. Formulations'!$Q54</f>
        <v>0</v>
      </c>
      <c r="LW55" s="38">
        <f>IF(AND(OR(ISBLANK(LW$9),LW$9=0)=FALSE,LW$9=$DL55),1,0)*'4. Formulations'!$Q54</f>
        <v>0</v>
      </c>
      <c r="LX55" s="38">
        <f>IF(AND(OR(ISBLANK(LX$9),LX$9=0)=FALSE,LX$9=$DL55),1,0)*'4. Formulations'!$Q54</f>
        <v>0</v>
      </c>
      <c r="LY55" s="38">
        <f>IF(AND(OR(ISBLANK(LY$9),LY$9=0)=FALSE,LY$9=$DL55),1,0)*'4. Formulations'!$Q54</f>
        <v>0</v>
      </c>
      <c r="LZ55" s="38">
        <f>IF(AND(OR(ISBLANK(LZ$9),LZ$9=0)=FALSE,LZ$9=$DL55),1,0)*'4. Formulations'!$Q54</f>
        <v>0</v>
      </c>
      <c r="MA55" s="38">
        <f>IF(AND(OR(ISBLANK(MA$9),MA$9=0)=FALSE,MA$9=$DL55),1,0)*'4. Formulations'!$Q54</f>
        <v>0</v>
      </c>
      <c r="MB55" s="38">
        <f>IF(AND(OR(ISBLANK(MB$9),MB$9=0)=FALSE,MB$9=$DL55),1,0)*'4. Formulations'!$Q54</f>
        <v>0</v>
      </c>
      <c r="MC55" s="38">
        <f>IF(AND(OR(ISBLANK(MC$9),MC$9=0)=FALSE,MC$9=$DL55),1,0)*'4. Formulations'!$Q54</f>
        <v>0</v>
      </c>
      <c r="MD55" s="38">
        <f>IF(AND(OR(ISBLANK(MD$9),MD$9=0)=FALSE,MD$9=$DL55),1,0)*'4. Formulations'!$Q54</f>
        <v>0</v>
      </c>
      <c r="ME55" s="38">
        <f>IF(AND(OR(ISBLANK(ME$9),ME$9=0)=FALSE,ME$9=$DL55),1,0)*'4. Formulations'!$Q54</f>
        <v>0</v>
      </c>
      <c r="MF55" s="38">
        <f>IF(AND(OR(ISBLANK(MF$9),MF$9=0)=FALSE,MF$9=$DL55),1,0)*'4. Formulations'!$Q54</f>
        <v>0</v>
      </c>
    </row>
    <row r="56" spans="2:344" x14ac:dyDescent="0.3">
      <c r="B56" s="2"/>
      <c r="C56" s="129" t="str">
        <f>IF('2. Protocols'!C55&amp;"+"&amp;'2. Protocols'!E55&amp;"+"&amp;'2. Protocols'!G55="++","",'2. Protocols'!C55&amp;"+"&amp;'2. Protocols'!E55&amp;"+"&amp;'2. Protocols'!G55)</f>
        <v/>
      </c>
      <c r="D56" s="18"/>
      <c r="F56" s="114" t="str">
        <f>IFERROR('2. Protocols'!J55*'1. General Inputs'!$L$6,"")</f>
        <v/>
      </c>
      <c r="G56" s="114" t="str">
        <f>IFERROR(MAX(F56*(1+'1. General Inputs'!$BA$16+HLOOKUP(G$7,'1. General Inputs'!$BC$10:$BE$12,ROWS('1. General Inputs'!$BA$10:$BA$12),0))+(G$76*(CHOOSE(G$7,'2. Protocols'!$O55,'2. Protocols'!$P55,'2. Protocols'!$Q55))+'3. ARV Substitutions'!L78),0),"")</f>
        <v/>
      </c>
      <c r="H56" s="114" t="str">
        <f>IFERROR(MAX(G56*(1+'1. General Inputs'!$BA$16+HLOOKUP(H$7,'1. General Inputs'!$BC$10:$BE$12,ROWS('1. General Inputs'!$BA$10:$BA$12),0))+(H$76*(CHOOSE(H$7,'2. Protocols'!$O55,'2. Protocols'!$P55,'2. Protocols'!$Q55))+'3. ARV Substitutions'!M78),0),"")</f>
        <v/>
      </c>
      <c r="I56" s="114" t="str">
        <f>IFERROR(MAX(H56*(1+'1. General Inputs'!$BA$16+HLOOKUP(I$7,'1. General Inputs'!$BC$10:$BE$12,ROWS('1. General Inputs'!$BA$10:$BA$12),0))+(I$76*(CHOOSE(I$7,'2. Protocols'!$O55,'2. Protocols'!$P55,'2. Protocols'!$Q55))+'3. ARV Substitutions'!N78),0),"")</f>
        <v/>
      </c>
      <c r="J56" s="114" t="str">
        <f>IFERROR(MAX(I56*(1+'1. General Inputs'!$BA$16+HLOOKUP(J$7,'1. General Inputs'!$BC$10:$BE$12,ROWS('1. General Inputs'!$BA$10:$BA$12),0))+(J$76*(CHOOSE(J$7,'2. Protocols'!$O55,'2. Protocols'!$P55,'2. Protocols'!$Q55))+'3. ARV Substitutions'!O78),0),"")</f>
        <v/>
      </c>
      <c r="K56" s="114" t="str">
        <f>IFERROR(MAX(J56*(1+'1. General Inputs'!$BA$16+HLOOKUP(K$7,'1. General Inputs'!$BC$10:$BE$12,ROWS('1. General Inputs'!$BA$10:$BA$12),0))+(K$76*(CHOOSE(K$7,'2. Protocols'!$O55,'2. Protocols'!$P55,'2. Protocols'!$Q55))+'3. ARV Substitutions'!P78),0),"")</f>
        <v/>
      </c>
      <c r="L56" s="114" t="str">
        <f>IFERROR(MAX(K56*(1+'1. General Inputs'!$BA$16+HLOOKUP(L$7,'1. General Inputs'!$BC$10:$BE$12,ROWS('1. General Inputs'!$BA$10:$BA$12),0))+(L$76*(CHOOSE(L$7,'2. Protocols'!$O55,'2. Protocols'!$P55,'2. Protocols'!$Q55))+'3. ARV Substitutions'!Q78),0),"")</f>
        <v/>
      </c>
      <c r="M56" s="114" t="str">
        <f>IFERROR(MAX(L56*(1+'1. General Inputs'!$BA$16+HLOOKUP(M$7,'1. General Inputs'!$BC$10:$BE$12,ROWS('1. General Inputs'!$BA$10:$BA$12),0))+(M$76*(CHOOSE(M$7,'2. Protocols'!$O55,'2. Protocols'!$P55,'2. Protocols'!$Q55))+'3. ARV Substitutions'!R78),0),"")</f>
        <v/>
      </c>
      <c r="N56" s="114" t="str">
        <f>IFERROR(MAX(M56*(1+'1. General Inputs'!$BA$16+HLOOKUP(N$7,'1. General Inputs'!$BC$10:$BE$12,ROWS('1. General Inputs'!$BA$10:$BA$12),0))+(N$76*(CHOOSE(N$7,'2. Protocols'!$O55,'2. Protocols'!$P55,'2. Protocols'!$Q55))+'3. ARV Substitutions'!S78),0),"")</f>
        <v/>
      </c>
      <c r="O56" s="114" t="str">
        <f>IFERROR(MAX(N56*(1+'1. General Inputs'!$BA$16+HLOOKUP(O$7,'1. General Inputs'!$BC$10:$BE$12,ROWS('1. General Inputs'!$BA$10:$BA$12),0))+(O$76*(CHOOSE(O$7,'2. Protocols'!$O55,'2. Protocols'!$P55,'2. Protocols'!$Q55))+'3. ARV Substitutions'!T78),0),"")</f>
        <v/>
      </c>
      <c r="P56" s="114" t="str">
        <f>IFERROR(MAX(O56*(1+'1. General Inputs'!$BA$16+HLOOKUP(P$7,'1. General Inputs'!$BC$10:$BE$12,ROWS('1. General Inputs'!$BA$10:$BA$12),0))+(P$76*(CHOOSE(P$7,'2. Protocols'!$O55,'2. Protocols'!$P55,'2. Protocols'!$Q55))+'3. ARV Substitutions'!U78),0),"")</f>
        <v/>
      </c>
      <c r="Q56" s="114" t="str">
        <f>IFERROR(MAX(P56*(1+'1. General Inputs'!$BA$16+HLOOKUP(Q$7,'1. General Inputs'!$BC$10:$BE$12,ROWS('1. General Inputs'!$BA$10:$BA$12),0))+(Q$76*(CHOOSE(Q$7,'2. Protocols'!$O55,'2. Protocols'!$P55,'2. Protocols'!$Q55))+'3. ARV Substitutions'!V78),0),"")</f>
        <v/>
      </c>
      <c r="R56" s="114" t="str">
        <f>IFERROR(MAX(Q56*(1+'1. General Inputs'!$BA$16+HLOOKUP(R$7,'1. General Inputs'!$BC$10:$BE$12,ROWS('1. General Inputs'!$BA$10:$BA$12),0))+(R$76*(CHOOSE(R$7,'2. Protocols'!$O55,'2. Protocols'!$P55,'2. Protocols'!$Q55))+'3. ARV Substitutions'!W78),0),"")</f>
        <v/>
      </c>
      <c r="S56" s="114" t="str">
        <f>IFERROR(MAX(R56*(1+'1. General Inputs'!$BA$16+HLOOKUP(S$7,'1. General Inputs'!$BC$10:$BE$12,ROWS('1. General Inputs'!$BA$10:$BA$12),0))+(S$76*(CHOOSE(S$7,'2. Protocols'!$O55,'2. Protocols'!$P55,'2. Protocols'!$Q55))+'3. ARV Substitutions'!X78),0),"")</f>
        <v/>
      </c>
      <c r="T56" s="114" t="str">
        <f>IFERROR(MAX(S56*(1+'1. General Inputs'!$BA$16+HLOOKUP(T$7,'1. General Inputs'!$BC$10:$BE$12,ROWS('1. General Inputs'!$BA$10:$BA$12),0))+(T$76*(CHOOSE(T$7,'2. Protocols'!$O55,'2. Protocols'!$P55,'2. Protocols'!$Q55))+'3. ARV Substitutions'!Y78),0),"")</f>
        <v/>
      </c>
      <c r="U56" s="114" t="str">
        <f>IFERROR(MAX(T56*(1+'1. General Inputs'!$BA$16+HLOOKUP(U$7,'1. General Inputs'!$BC$10:$BE$12,ROWS('1. General Inputs'!$BA$10:$BA$12),0))+(U$76*(CHOOSE(U$7,'2. Protocols'!$O55,'2. Protocols'!$P55,'2. Protocols'!$Q55))+'3. ARV Substitutions'!Z78),0),"")</f>
        <v/>
      </c>
      <c r="V56" s="114" t="str">
        <f>IFERROR(MAX(U56*(1+'1. General Inputs'!$BA$16+HLOOKUP(V$7,'1. General Inputs'!$BC$10:$BE$12,ROWS('1. General Inputs'!$BA$10:$BA$12),0))+(V$76*(CHOOSE(V$7,'2. Protocols'!$O55,'2. Protocols'!$P55,'2. Protocols'!$Q55))+'3. ARV Substitutions'!AA78),0),"")</f>
        <v/>
      </c>
      <c r="W56" s="114" t="str">
        <f>IFERROR(MAX(V56*(1+'1. General Inputs'!$BA$16+HLOOKUP(W$7,'1. General Inputs'!$BC$10:$BE$12,ROWS('1. General Inputs'!$BA$10:$BA$12),0))+(W$76*(CHOOSE(W$7,'2. Protocols'!$O55,'2. Protocols'!$P55,'2. Protocols'!$Q55))+'3. ARV Substitutions'!AB78),0),"")</f>
        <v/>
      </c>
      <c r="X56" s="114" t="str">
        <f>IFERROR(MAX(W56*(1+'1. General Inputs'!$BA$16+HLOOKUP(X$7,'1. General Inputs'!$BC$10:$BE$12,ROWS('1. General Inputs'!$BA$10:$BA$12),0))+(X$76*(CHOOSE(X$7,'2. Protocols'!$O55,'2. Protocols'!$P55,'2. Protocols'!$Q55))+'3. ARV Substitutions'!AC78),0),"")</f>
        <v/>
      </c>
      <c r="Y56" s="114" t="str">
        <f>IFERROR(MAX(X56*(1+'1. General Inputs'!$BA$16+HLOOKUP(Y$7,'1. General Inputs'!$BC$10:$BE$12,ROWS('1. General Inputs'!$BA$10:$BA$12),0))+(Y$76*(CHOOSE(Y$7,'2. Protocols'!$O55,'2. Protocols'!$P55,'2. Protocols'!$Q55))+'3. ARV Substitutions'!AD78),0),"")</f>
        <v/>
      </c>
      <c r="Z56" s="114" t="str">
        <f>IFERROR(MAX(Y56*(1+'1. General Inputs'!$BA$16+HLOOKUP(Z$7,'1. General Inputs'!$BC$10:$BE$12,ROWS('1. General Inputs'!$BA$10:$BA$12),0))+(Z$76*(CHOOSE(Z$7,'2. Protocols'!$O55,'2. Protocols'!$P55,'2. Protocols'!$Q55))+'3. ARV Substitutions'!AE78),0),"")</f>
        <v/>
      </c>
      <c r="AA56" s="114" t="str">
        <f>IFERROR(MAX(Z56*(1+'1. General Inputs'!$BA$16+HLOOKUP(AA$7,'1. General Inputs'!$BC$10:$BE$12,ROWS('1. General Inputs'!$BA$10:$BA$12),0))+(AA$76*(CHOOSE(AA$7,'2. Protocols'!$O55,'2. Protocols'!$P55,'2. Protocols'!$Q55))+'3. ARV Substitutions'!AF78),0),"")</f>
        <v/>
      </c>
      <c r="AB56" s="114" t="str">
        <f>IFERROR(MAX(AA56*(1+'1. General Inputs'!$BA$16+HLOOKUP(AB$7,'1. General Inputs'!$BC$10:$BE$12,ROWS('1. General Inputs'!$BA$10:$BA$12),0))+(AB$76*(CHOOSE(AB$7,'2. Protocols'!$O55,'2. Protocols'!$P55,'2. Protocols'!$Q55))+'3. ARV Substitutions'!AG78),0),"")</f>
        <v/>
      </c>
      <c r="AC56" s="114" t="str">
        <f>IFERROR(MAX(AB56*(1+'1. General Inputs'!$BA$16+HLOOKUP(AC$7,'1. General Inputs'!$BC$10:$BE$12,ROWS('1. General Inputs'!$BA$10:$BA$12),0))+(AC$76*(CHOOSE(AC$7,'2. Protocols'!$O55,'2. Protocols'!$P55,'2. Protocols'!$Q55))+'3. ARV Substitutions'!AH78),0),"")</f>
        <v/>
      </c>
      <c r="AD56" s="114" t="str">
        <f>IFERROR(MAX(AC56*(1+'1. General Inputs'!$BA$16+HLOOKUP(AD$7,'1. General Inputs'!$BC$10:$BE$12,ROWS('1. General Inputs'!$BA$10:$BA$12),0))+(AD$76*(CHOOSE(AD$7,'2. Protocols'!$O55,'2. Protocols'!$P55,'2. Protocols'!$Q55))+'3. ARV Substitutions'!AI78),0),"")</f>
        <v/>
      </c>
      <c r="AE56" s="114" t="str">
        <f>IFERROR(MAX(AD56*(1+'1. General Inputs'!$BA$16+HLOOKUP(AE$7,'1. General Inputs'!$BC$10:$BE$12,ROWS('1. General Inputs'!$BA$10:$BA$12),0))+(AE$76*(CHOOSE(AE$7,'2. Protocols'!$O55,'2. Protocols'!$P55,'2. Protocols'!$Q55))+'3. ARV Substitutions'!AJ78),0),"")</f>
        <v/>
      </c>
      <c r="AF56" s="114" t="str">
        <f>IFERROR(MAX(AE56*(1+'1. General Inputs'!$BA$16+HLOOKUP(AF$7,'1. General Inputs'!$BC$10:$BE$12,ROWS('1. General Inputs'!$BA$10:$BA$12),0))+(AF$76*(CHOOSE(AF$7,'2. Protocols'!$O55,'2. Protocols'!$P55,'2. Protocols'!$Q55))+'3. ARV Substitutions'!AK78),0),"")</f>
        <v/>
      </c>
      <c r="AG56" s="114" t="str">
        <f>IFERROR(MAX(AF56*(1+'1. General Inputs'!$BA$16+HLOOKUP(AG$7,'1. General Inputs'!$BC$10:$BE$12,ROWS('1. General Inputs'!$BA$10:$BA$12),0))+(AG$76*(CHOOSE(AG$7,'2. Protocols'!$O55,'2. Protocols'!$P55,'2. Protocols'!$Q55))+'3. ARV Substitutions'!AL78),0),"")</f>
        <v/>
      </c>
      <c r="AH56" s="114" t="str">
        <f>IFERROR(MAX(AG56*(1+'1. General Inputs'!$BA$16+HLOOKUP(AH$7,'1. General Inputs'!$BC$10:$BE$12,ROWS('1. General Inputs'!$BA$10:$BA$12),0))+(AH$76*(CHOOSE(AH$7,'2. Protocols'!$O55,'2. Protocols'!$P55,'2. Protocols'!$Q55))+'3. ARV Substitutions'!AM78),0),"")</f>
        <v/>
      </c>
      <c r="AI56" s="114" t="str">
        <f>IFERROR(MAX(AH56*(1+'1. General Inputs'!$BA$16+HLOOKUP(AI$7,'1. General Inputs'!$BC$10:$BE$12,ROWS('1. General Inputs'!$BA$10:$BA$12),0))+(AI$76*(CHOOSE(AI$7,'2. Protocols'!$O55,'2. Protocols'!$P55,'2. Protocols'!$Q55))+'3. ARV Substitutions'!AN78),0),"")</f>
        <v/>
      </c>
      <c r="AJ56" s="114" t="str">
        <f>IFERROR(MAX(AI56*(1+'1. General Inputs'!$BA$16+HLOOKUP(AJ$7,'1. General Inputs'!$BC$10:$BE$12,ROWS('1. General Inputs'!$BA$10:$BA$12),0))+(AJ$76*(CHOOSE(AJ$7,'2. Protocols'!$O55,'2. Protocols'!$P55,'2. Protocols'!$Q55))+'3. ARV Substitutions'!AO78),0),"")</f>
        <v/>
      </c>
      <c r="AK56" s="114" t="str">
        <f>IFERROR(MAX(AJ56*(1+'1. General Inputs'!$BA$16+HLOOKUP(AK$7,'1. General Inputs'!$BC$10:$BE$12,ROWS('1. General Inputs'!$BA$10:$BA$12),0))+(AK$76*(CHOOSE(AK$7,'2. Protocols'!$O55,'2. Protocols'!$P55,'2. Protocols'!$Q55))+'3. ARV Substitutions'!AP78),0),"")</f>
        <v/>
      </c>
      <c r="AL56" s="114" t="str">
        <f>IFERROR(MAX(AK56*(1+'1. General Inputs'!$BA$16+HLOOKUP(AL$7,'1. General Inputs'!$BC$10:$BE$12,ROWS('1. General Inputs'!$BA$10:$BA$12),0))+(AL$76*(CHOOSE(AL$7,'2. Protocols'!$O55,'2. Protocols'!$P55,'2. Protocols'!$Q55))+'3. ARV Substitutions'!AQ78),0),"")</f>
        <v/>
      </c>
      <c r="AM56" s="114" t="str">
        <f>IFERROR(MAX(AL56*(1+'1. General Inputs'!$BA$16+HLOOKUP(AM$7,'1. General Inputs'!$BC$10:$BE$12,ROWS('1. General Inputs'!$BA$10:$BA$12),0))+(AM$76*(CHOOSE(AM$7,'2. Protocols'!$O55,'2. Protocols'!$P55,'2. Protocols'!$Q55))+'3. ARV Substitutions'!AR78),0),"")</f>
        <v/>
      </c>
      <c r="AN56" s="114" t="str">
        <f>IFERROR(MAX(AM56*(1+'1. General Inputs'!$BA$16+HLOOKUP(AN$7,'1. General Inputs'!$BC$10:$BE$12,ROWS('1. General Inputs'!$BA$10:$BA$12),0))+(AN$76*(CHOOSE(AN$7,'2. Protocols'!$O55,'2. Protocols'!$P55,'2. Protocols'!$Q55))+'3. ARV Substitutions'!AS78),0),"")</f>
        <v/>
      </c>
      <c r="AO56" s="114" t="str">
        <f>IFERROR(MAX(AN56*(1+'1. General Inputs'!$BA$16+HLOOKUP(AO$7,'1. General Inputs'!$BC$10:$BE$12,ROWS('1. General Inputs'!$BA$10:$BA$12),0))+(AO$76*(CHOOSE(AO$7,'2. Protocols'!$O55,'2. Protocols'!$P55,'2. Protocols'!$Q55))+'3. ARV Substitutions'!AT78),0),"")</f>
        <v/>
      </c>
      <c r="AP56" s="114" t="str">
        <f>IFERROR(MAX(AO56*(1+'1. General Inputs'!$BA$16+HLOOKUP(AP$7,'1. General Inputs'!$BC$10:$BE$12,ROWS('1. General Inputs'!$BA$10:$BA$12),0))+(AP$76*(CHOOSE(AP$7,'2. Protocols'!$O55,'2. Protocols'!$P55,'2. Protocols'!$Q55))+'3. ARV Substitutions'!AU78),0),"")</f>
        <v/>
      </c>
      <c r="BZ56" s="88" t="e">
        <f t="shared" si="49"/>
        <v>#VALUE!</v>
      </c>
      <c r="CA56" s="88" t="e">
        <f t="shared" si="50"/>
        <v>#VALUE!</v>
      </c>
      <c r="CB56" s="88" t="e">
        <f t="shared" si="51"/>
        <v>#VALUE!</v>
      </c>
      <c r="CC56" s="88" t="e">
        <f t="shared" si="52"/>
        <v>#VALUE!</v>
      </c>
      <c r="CD56" s="88" t="e">
        <f t="shared" si="84"/>
        <v>#VALUE!</v>
      </c>
      <c r="CE56" s="88" t="e">
        <f t="shared" si="53"/>
        <v>#VALUE!</v>
      </c>
      <c r="CF56" s="88" t="e">
        <f t="shared" si="54"/>
        <v>#VALUE!</v>
      </c>
      <c r="CG56" s="88" t="e">
        <f t="shared" si="55"/>
        <v>#VALUE!</v>
      </c>
      <c r="CH56" s="88" t="e">
        <f t="shared" si="56"/>
        <v>#VALUE!</v>
      </c>
      <c r="CI56" s="88" t="e">
        <f t="shared" si="57"/>
        <v>#VALUE!</v>
      </c>
      <c r="CJ56" s="88" t="e">
        <f t="shared" si="58"/>
        <v>#VALUE!</v>
      </c>
      <c r="CK56" s="88" t="e">
        <f t="shared" si="59"/>
        <v>#VALUE!</v>
      </c>
      <c r="CL56" s="88" t="e">
        <f t="shared" si="60"/>
        <v>#VALUE!</v>
      </c>
      <c r="CM56" s="88" t="e">
        <f t="shared" si="61"/>
        <v>#VALUE!</v>
      </c>
      <c r="CN56" s="88" t="e">
        <f t="shared" si="62"/>
        <v>#VALUE!</v>
      </c>
      <c r="CO56" s="88" t="e">
        <f t="shared" si="63"/>
        <v>#VALUE!</v>
      </c>
      <c r="CP56" s="88" t="e">
        <f t="shared" si="64"/>
        <v>#VALUE!</v>
      </c>
      <c r="CQ56" s="88" t="e">
        <f t="shared" si="65"/>
        <v>#VALUE!</v>
      </c>
      <c r="CR56" s="88" t="e">
        <f t="shared" si="66"/>
        <v>#VALUE!</v>
      </c>
      <c r="CS56" s="88" t="e">
        <f t="shared" si="67"/>
        <v>#VALUE!</v>
      </c>
      <c r="CT56" s="88" t="e">
        <f t="shared" si="68"/>
        <v>#VALUE!</v>
      </c>
      <c r="CU56" s="88" t="e">
        <f t="shared" si="69"/>
        <v>#VALUE!</v>
      </c>
      <c r="CV56" s="88" t="e">
        <f t="shared" si="70"/>
        <v>#VALUE!</v>
      </c>
      <c r="CW56" s="88" t="e">
        <f t="shared" si="71"/>
        <v>#VALUE!</v>
      </c>
      <c r="CX56" s="88" t="e">
        <f t="shared" si="72"/>
        <v>#VALUE!</v>
      </c>
      <c r="CY56" s="88" t="e">
        <f t="shared" si="73"/>
        <v>#VALUE!</v>
      </c>
      <c r="CZ56" s="88" t="e">
        <f t="shared" si="74"/>
        <v>#VALUE!</v>
      </c>
      <c r="DA56" s="88" t="e">
        <f t="shared" si="75"/>
        <v>#VALUE!</v>
      </c>
      <c r="DB56" s="88" t="e">
        <f t="shared" si="76"/>
        <v>#VALUE!</v>
      </c>
      <c r="DC56" s="88" t="e">
        <f t="shared" si="77"/>
        <v>#VALUE!</v>
      </c>
      <c r="DD56" s="88" t="e">
        <f t="shared" si="78"/>
        <v>#VALUE!</v>
      </c>
      <c r="DE56" s="88" t="e">
        <f t="shared" si="79"/>
        <v>#VALUE!</v>
      </c>
      <c r="DF56" s="88" t="e">
        <f t="shared" si="80"/>
        <v>#VALUE!</v>
      </c>
      <c r="DG56" s="88" t="e">
        <f t="shared" si="81"/>
        <v>#VALUE!</v>
      </c>
      <c r="DH56" s="88" t="e">
        <f t="shared" si="82"/>
        <v>#VALUE!</v>
      </c>
      <c r="DI56" s="88" t="e">
        <f t="shared" si="83"/>
        <v>#VALUE!</v>
      </c>
      <c r="DK56" s="27" t="str">
        <f>CONCATENATE('2. Protocols'!C55, '2. Protocols'!D55, '2. Protocols'!E55)</f>
        <v>+</v>
      </c>
      <c r="DL56" s="27" t="str">
        <f>CONCATENATE('2. Protocols'!C55, '2. Protocols'!D55, '2. Protocols'!E55, '2. Protocols'!F55, '2. Protocols'!G55,)</f>
        <v>++</v>
      </c>
      <c r="DN56" s="38">
        <f>IF(AND(OR(ISBLANK(DN$9),DN$9=0)=FALSE,OR(DN$9='2. Protocols'!$C55,DN$9='2. Protocols'!$E55,DN$9='2. Protocols'!$G55)),1,0)*'4. Formulations'!$I55</f>
        <v>0</v>
      </c>
      <c r="DO56" s="38">
        <f>IF(AND(OR(ISBLANK(DO$9),DO$9=0)=FALSE,OR(DO$9='2. Protocols'!$C55,DO$9='2. Protocols'!$E55,DO$9='2. Protocols'!$G55)),1,0)*'4. Formulations'!$I55</f>
        <v>0</v>
      </c>
      <c r="DP56" s="38">
        <f>IF(AND(OR(ISBLANK(DP$9),DP$9=0)=FALSE,OR(DP$9='2. Protocols'!$C55,DP$9='2. Protocols'!$E55,DP$9='2. Protocols'!$G55)),1,0)*'4. Formulations'!$I55</f>
        <v>0</v>
      </c>
      <c r="DQ56" s="38">
        <f>IF(AND(OR(ISBLANK(DQ$9),DQ$9=0)=FALSE,OR(DQ$9='2. Protocols'!$C55,DQ$9='2. Protocols'!$E55,DQ$9='2. Protocols'!$G55)),1,0)*'4. Formulations'!$I55</f>
        <v>0</v>
      </c>
      <c r="DR56" s="38">
        <f>IF(AND(OR(ISBLANK(DR$9),DR$9=0)=FALSE,OR(DR$9='2. Protocols'!$C55,DR$9='2. Protocols'!$E55,DR$9='2. Protocols'!$G55)),1,0)*'4. Formulations'!$I55</f>
        <v>0</v>
      </c>
      <c r="DS56" s="38">
        <f>IF(AND(OR(ISBLANK(DS$9),DS$9=0)=FALSE,OR(DS$9='2. Protocols'!$C55,DS$9='2. Protocols'!$E55,DS$9='2. Protocols'!$G55)),1,0)*'4. Formulations'!$I55</f>
        <v>0</v>
      </c>
      <c r="DT56" s="38">
        <f>IF(AND(OR(ISBLANK(DT$9),DT$9=0)=FALSE,OR(DT$9='2. Protocols'!$C55,DT$9='2. Protocols'!$E55,DT$9='2. Protocols'!$G55)),1,0)*'4. Formulations'!$I55</f>
        <v>0</v>
      </c>
      <c r="DU56" s="38">
        <f>IF(AND(OR(ISBLANK(DU$9),DU$9=0)=FALSE,OR(DU$9='2. Protocols'!$C55,DU$9='2. Protocols'!$E55,DU$9='2. Protocols'!$G55)),1,0)*'4. Formulations'!$I55</f>
        <v>0</v>
      </c>
      <c r="DV56" s="38">
        <f>IF(AND(OR(ISBLANK(DV$9),DV$9=0)=FALSE,OR(DV$9='2. Protocols'!$C55,DV$9='2. Protocols'!$E55,DV$9='2. Protocols'!$G55)),1,0)*'4. Formulations'!$I55</f>
        <v>0</v>
      </c>
      <c r="DW56" s="38">
        <f>IF(AND(OR(ISBLANK(DW$9),DW$9=0)=FALSE,OR(DW$9='2. Protocols'!$C55,DW$9='2. Protocols'!$E55,DW$9='2. Protocols'!$G55)),1,0)*'4. Formulations'!$I55</f>
        <v>0</v>
      </c>
      <c r="DX56" s="38">
        <f>IF(AND(OR(ISBLANK(DX$9),DX$9=0)=FALSE,OR(DX$9='2. Protocols'!$C55,DX$9='2. Protocols'!$E55,DX$9='2. Protocols'!$G55)),1,0)*'4. Formulations'!$I55</f>
        <v>0</v>
      </c>
      <c r="DY56" s="38">
        <f>IF(AND(OR(ISBLANK(DY$9),DY$9=0)=FALSE,OR(DY$9='2. Protocols'!$C55,DY$9='2. Protocols'!$E55,DY$9='2. Protocols'!$G55)),1,0)*'4. Formulations'!$I55</f>
        <v>0</v>
      </c>
      <c r="DZ56" s="38">
        <f>IF(AND(OR(ISBLANK(DZ$9),DZ$9=0)=FALSE,OR(DZ$9='2. Protocols'!$C55,DZ$9='2. Protocols'!$E55,DZ$9='2. Protocols'!$G55)),1,0)*'4. Formulations'!$I55</f>
        <v>0</v>
      </c>
      <c r="EA56" s="38">
        <f>IF(AND(OR(ISBLANK(EA$9),EA$9=0)=FALSE,OR(EA$9='2. Protocols'!$C55,EA$9='2. Protocols'!$E55,EA$9='2. Protocols'!$G55)),1,0)*'4. Formulations'!$I55</f>
        <v>0</v>
      </c>
      <c r="EB56" s="38">
        <f>IF(AND(OR(ISBLANK(EB$9),EB$9=0)=FALSE,OR(EB$9='2. Protocols'!$C55,EB$9='2. Protocols'!$E55,EB$9='2. Protocols'!$G55)),1,0)*'4. Formulations'!$I55</f>
        <v>0</v>
      </c>
      <c r="EC56" s="38">
        <f>IF(AND(OR(ISBLANK(EC$9),EC$9=0)=FALSE,OR(EC$9='2. Protocols'!$C55,EC$9='2. Protocols'!$E55,EC$9='2. Protocols'!$G55)),1,0)*'4. Formulations'!$I55</f>
        <v>0</v>
      </c>
      <c r="ED56" s="38">
        <f>IF(AND(OR(ISBLANK(ED$9),ED$9=0)=FALSE,OR(ED$9='2. Protocols'!$C55,ED$9='2. Protocols'!$E55,ED$9='2. Protocols'!$G55)),1,0)*'4. Formulations'!$I55</f>
        <v>0</v>
      </c>
      <c r="EE56" s="38">
        <f>IF(AND(OR(ISBLANK(EE$9),EE$9=0)=FALSE,OR(EE$9='2. Protocols'!$C55,EE$9='2. Protocols'!$E55,EE$9='2. Protocols'!$G55)),1,0)*'4. Formulations'!$I55</f>
        <v>0</v>
      </c>
      <c r="EF56" s="38">
        <f>IF(AND(OR(ISBLANK(EF$9),EF$9=0)=FALSE,OR(EF$9='2. Protocols'!$C55,EF$9='2. Protocols'!$E55,EF$9='2. Protocols'!$G55)),1,0)*'4. Formulations'!$I55</f>
        <v>0</v>
      </c>
      <c r="EG56" s="38">
        <f>IF(AND(OR(ISBLANK(EG$9),EG$9=0)=FALSE,OR(EG$9='2. Protocols'!$C55,EG$9='2. Protocols'!$E55,EG$9='2. Protocols'!$G55)),1,0)*'4. Formulations'!$I55</f>
        <v>0</v>
      </c>
      <c r="EH56" s="38">
        <f>IF(AND(OR(ISBLANK(EH$9),EH$9=0)=FALSE,OR(EH$9='2. Protocols'!$C55,EH$9='2. Protocols'!$E55,EH$9='2. Protocols'!$G55)),1,0)*'4. Formulations'!$I55</f>
        <v>0</v>
      </c>
      <c r="EI56" s="38">
        <f>IF(AND(OR(ISBLANK(EI$9),EI$9=0)=FALSE,OR(EI$9='2. Protocols'!$C55,EI$9='2. Protocols'!$E55,EI$9='2. Protocols'!$G55)),1,0)*'4. Formulations'!$I55</f>
        <v>0</v>
      </c>
      <c r="EK56" s="38">
        <f>IF(AND(OR(ISBLANK(EK$9),EK$9=0)=FALSE,EK$9=$DK56),1,0)*'4. Formulations'!$J55</f>
        <v>0</v>
      </c>
      <c r="EL56" s="38">
        <f>IF(AND(OR(ISBLANK(EL$9),EL$9=0)=FALSE,EL$9=$DK56),1,0)*'4. Formulations'!$J55</f>
        <v>0</v>
      </c>
      <c r="EM56" s="38">
        <f>IF(AND(OR(ISBLANK(EM$9),EM$9=0)=FALSE,EM$9=$DK56),1,0)*'4. Formulations'!$J55</f>
        <v>0</v>
      </c>
      <c r="EN56" s="38">
        <f>IF(AND(OR(ISBLANK(EN$9),EN$9=0)=FALSE,EN$9=$DK56),1,0)*'4. Formulations'!$J55</f>
        <v>0</v>
      </c>
      <c r="EO56" s="38">
        <f>IF(AND(OR(ISBLANK(EO$9),EO$9=0)=FALSE,EO$9=$DK56),1,0)*'4. Formulations'!$J55</f>
        <v>0</v>
      </c>
      <c r="EP56" s="38">
        <f>IF(AND(OR(ISBLANK(EP$9),EP$9=0)=FALSE,EP$9=$DK56),1,0)*'4. Formulations'!$J55</f>
        <v>0</v>
      </c>
      <c r="EQ56" s="38">
        <f>IF(AND(OR(ISBLANK(EQ$9),EQ$9=0)=FALSE,EQ$9=$DK56),1,0)*'4. Formulations'!$J55</f>
        <v>0</v>
      </c>
      <c r="ER56" s="38">
        <f>IF(AND(OR(ISBLANK(ER$9),ER$9=0)=FALSE,ER$9=$DK56),1,0)*'4. Formulations'!$J55</f>
        <v>0</v>
      </c>
      <c r="ES56" s="38">
        <f>IF(AND(OR(ISBLANK(ES$9),ES$9=0)=FALSE,ES$9=$DK56),1,0)*'4. Formulations'!$J55</f>
        <v>0</v>
      </c>
      <c r="ET56" s="38">
        <f>IF(AND(OR(ISBLANK(ET$9),ET$9=0)=FALSE,ET$9=$DK56),1,0)*'4. Formulations'!$J55</f>
        <v>0</v>
      </c>
      <c r="EU56" s="38">
        <f>IF(AND(OR(ISBLANK(EU$9),EU$9=0)=FALSE,EU$9=$DK56),1,0)*'4. Formulations'!$J55</f>
        <v>0</v>
      </c>
      <c r="EV56" s="38">
        <f>IF(AND(OR(ISBLANK(EV$9),EV$9=0)=FALSE,EV$9=$DK56),1,0)*'4. Formulations'!$J55</f>
        <v>0</v>
      </c>
      <c r="EW56" s="38">
        <f>IF(AND(OR(ISBLANK(EW$9),EW$9=0)=FALSE,EW$9=$DK56),1,0)*'4. Formulations'!$J55</f>
        <v>0</v>
      </c>
      <c r="EY56" s="38">
        <f>IF(AND(OR(ISBLANK(EY$9),EY$9=0)=FALSE,SUM($EK56:$EW56)&gt;0,EY$9='2. Protocols'!$G55),1,0)*'4. Formulations'!$J55</f>
        <v>0</v>
      </c>
      <c r="EZ56" s="38">
        <f>IF(AND(OR(ISBLANK(EZ$9),EZ$9=0)=FALSE,SUM($EK56:$EW56)&gt;0,EZ$9='2. Protocols'!$G55),1,0)*'4. Formulations'!$J55</f>
        <v>0</v>
      </c>
      <c r="FA56" s="38">
        <f>IF(AND(OR(ISBLANK(FA$9),FA$9=0)=FALSE,SUM($EK56:$EW56)&gt;0,FA$9='2. Protocols'!$G55),1,0)*'4. Formulations'!$J55</f>
        <v>0</v>
      </c>
      <c r="FB56" s="38">
        <f>IF(AND(OR(ISBLANK(FB$9),FB$9=0)=FALSE,SUM($EK56:$EW56)&gt;0,FB$9='2. Protocols'!$G55),1,0)*'4. Formulations'!$J55</f>
        <v>0</v>
      </c>
      <c r="FC56" s="38">
        <f>IF(AND(OR(ISBLANK(FC$9),FC$9=0)=FALSE,SUM($EK56:$EW56)&gt;0,FC$9='2. Protocols'!$G55),1,0)*'4. Formulations'!$J55</f>
        <v>0</v>
      </c>
      <c r="FD56" s="38">
        <f>IF(AND(OR(ISBLANK(FD$9),FD$9=0)=FALSE,SUM($EK56:$EW56)&gt;0,FD$9='2. Protocols'!$G55),1,0)*'4. Formulations'!$J55</f>
        <v>0</v>
      </c>
      <c r="FE56" s="38">
        <f>IF(AND(OR(ISBLANK(FE$9),FE$9=0)=FALSE,SUM($EK56:$EW56)&gt;0,FE$9='2. Protocols'!$G55),1,0)*'4. Formulations'!$J55</f>
        <v>0</v>
      </c>
      <c r="FF56" s="38">
        <f>IF(AND(OR(ISBLANK(FF$9),FF$9=0)=FALSE,SUM($EK56:$EW56)&gt;0,FF$9='2. Protocols'!$G55),1,0)*'4. Formulations'!$J55</f>
        <v>0</v>
      </c>
      <c r="FG56" s="38">
        <f>IF(AND(OR(ISBLANK(FG$9),FG$9=0)=FALSE,SUM($EK56:$EW56)&gt;0,FG$9='2. Protocols'!$G55),1,0)*'4. Formulations'!$J55</f>
        <v>0</v>
      </c>
      <c r="FH56" s="38">
        <f>IF(AND(OR(ISBLANK(FH$9),FH$9=0)=FALSE,SUM($EK56:$EW56)&gt;0,FH$9='2. Protocols'!$G55),1,0)*'4. Formulations'!$J55</f>
        <v>0</v>
      </c>
      <c r="FI56" s="38">
        <f>IF(AND(OR(ISBLANK(FI$9),FI$9=0)=FALSE,SUM($EK56:$EW56)&gt;0,FI$9='2. Protocols'!$G55),1,0)*'4. Formulations'!$J55</f>
        <v>0</v>
      </c>
      <c r="FJ56" s="38">
        <f>IF(AND(OR(ISBLANK(FJ$9),FJ$9=0)=FALSE,SUM($EK56:$EW56)&gt;0,FJ$9='2. Protocols'!$G55),1,0)*'4. Formulations'!$J55</f>
        <v>0</v>
      </c>
      <c r="FK56" s="38">
        <f>IF(AND(OR(ISBLANK(FK$9),FK$9=0)=FALSE,SUM($EK56:$EW56)&gt;0,FK$9='2. Protocols'!$G55),1,0)*'4. Formulations'!$J55</f>
        <v>0</v>
      </c>
      <c r="FL56" s="38">
        <f>IF(AND(OR(ISBLANK(FL$9),FL$9=0)=FALSE,SUM($EK56:$EW56)&gt;0,FL$9='2. Protocols'!$G55),1,0)*'4. Formulations'!$J55</f>
        <v>0</v>
      </c>
      <c r="FM56" s="38">
        <f>IF(AND(OR(ISBLANK(FM$9),FM$9=0)=FALSE,SUM($EK56:$EW56)&gt;0,FM$9='2. Protocols'!$G55),1,0)*'4. Formulations'!$J55</f>
        <v>0</v>
      </c>
      <c r="FN56" s="38">
        <f>IF(AND(OR(ISBLANK(FN$9),FN$9=0)=FALSE,SUM($EK56:$EW56)&gt;0,FN$9='2. Protocols'!$G55),1,0)*'4. Formulations'!$J55</f>
        <v>0</v>
      </c>
      <c r="FO56" s="38">
        <f>IF(AND(OR(ISBLANK(FO$9),FO$9=0)=FALSE,SUM($EK56:$EW56)&gt;0,FO$9='2. Protocols'!$G55),1,0)*'4. Formulations'!$J55</f>
        <v>0</v>
      </c>
      <c r="FP56" s="38">
        <f>IF(AND(OR(ISBLANK(FP$9),FP$9=0)=FALSE,SUM($EK56:$EW56)&gt;0,FP$9='2. Protocols'!$G55),1,0)*'4. Formulations'!$J55</f>
        <v>0</v>
      </c>
      <c r="FQ56" s="38">
        <f>IF(AND(OR(ISBLANK(FQ$9),FQ$9=0)=FALSE,SUM($EK56:$EW56)&gt;0,FQ$9='2. Protocols'!$G55),1,0)*'4. Formulations'!$J55</f>
        <v>0</v>
      </c>
      <c r="FR56" s="38">
        <f>IF(AND(OR(ISBLANK(FR$9),FR$9=0)=FALSE,SUM($EK56:$EW56)&gt;0,FR$9='2. Protocols'!$G55),1,0)*'4. Formulations'!$J55</f>
        <v>0</v>
      </c>
      <c r="FS56" s="38">
        <f>IF(AND(OR(ISBLANK(FS$9),FS$9=0)=FALSE,SUM($EK56:$EW56)&gt;0,FS$9='2. Protocols'!$G55),1,0)*'4. Formulations'!$J55</f>
        <v>0</v>
      </c>
      <c r="FT56" s="38">
        <f>IF(AND(OR(ISBLANK(FT$9),FT$9=0)=FALSE,SUM($EK56:$EW56)&gt;0,FT$9='2. Protocols'!$G55),1,0)*'4. Formulations'!$J55</f>
        <v>0</v>
      </c>
      <c r="FV56" s="38">
        <f>IF(AND(OR(ISBLANK(EY$9),EY$9=0)=FALSE,FV$9=$DL56),1,0)*'4. Formulations'!$K55</f>
        <v>0</v>
      </c>
      <c r="FW56" s="38">
        <f>IF(AND(OR(ISBLANK(EZ$9),EZ$9=0)=FALSE,FW$9=$DL56),1,0)*'4. Formulations'!$K55</f>
        <v>0</v>
      </c>
      <c r="FX56" s="38">
        <f>IF(AND(OR(ISBLANK(FA$9),FA$9=0)=FALSE,FX$9=$DL56),1,0)*'4. Formulations'!$K55</f>
        <v>0</v>
      </c>
      <c r="FY56" s="38">
        <f>IF(AND(OR(ISBLANK(FB$9),FB$9=0)=FALSE,FY$9=$DL56),1,0)*'4. Formulations'!$K55</f>
        <v>0</v>
      </c>
      <c r="FZ56" s="38">
        <f>IF(AND(OR(ISBLANK(FC$9),FC$9=0)=FALSE,FZ$9=$DL56),1,0)*'4. Formulations'!$K55</f>
        <v>0</v>
      </c>
      <c r="GA56" s="38">
        <f>IF(AND(OR(ISBLANK(FD$9),FD$9=0)=FALSE,GA$9=$DL56),1,0)*'4. Formulations'!$K55</f>
        <v>0</v>
      </c>
      <c r="GB56" s="38">
        <f>IF(AND(OR(ISBLANK(FE$9),FE$9=0)=FALSE,GB$9=$DL56),1,0)*'4. Formulations'!$K55</f>
        <v>0</v>
      </c>
      <c r="GC56" s="38">
        <f>IF(AND(OR(ISBLANK(FF$9),FF$9=0)=FALSE,GC$9=$DL56),1,0)*'4. Formulations'!$K55</f>
        <v>0</v>
      </c>
      <c r="GD56" s="38">
        <f>IF(AND(OR(ISBLANK(FG$9),FG$9=0)=FALSE,GD$9=$DL56),1,0)*'4. Formulations'!$K55</f>
        <v>0</v>
      </c>
      <c r="GE56" s="38">
        <f>IF(AND(OR(ISBLANK(FH$9),FH$9=0)=FALSE,GE$9=$DL56),1,0)*'4. Formulations'!$K55</f>
        <v>0</v>
      </c>
      <c r="GF56" s="38">
        <f>IF(AND(OR(ISBLANK(FI$9),FI$9=0)=FALSE,GF$9=$DL56),1,0)*'4. Formulations'!$K55</f>
        <v>0</v>
      </c>
      <c r="GG56" s="38">
        <f>IF(AND(OR(ISBLANK(FJ$9),FJ$9=0)=FALSE,GG$9=$DL56),1,0)*'4. Formulations'!$K55</f>
        <v>0</v>
      </c>
      <c r="GH56" s="38">
        <f>IF(AND(OR(ISBLANK(FK$9),FK$9=0)=FALSE,GH$9=$DL56),1,0)*'4. Formulations'!$K55</f>
        <v>0</v>
      </c>
      <c r="GI56" s="38">
        <f>IF(AND(OR(ISBLANK(FL$9),FL$9=0)=FALSE,GI$9=$DL56),1,0)*'4. Formulations'!$K55</f>
        <v>0</v>
      </c>
      <c r="GJ56" s="38">
        <f>IF(AND(OR(ISBLANK(FM$9),FM$9=0)=FALSE,GJ$9=$DL56),1,0)*'4. Formulations'!$K55</f>
        <v>0</v>
      </c>
      <c r="GL56" s="38">
        <f>IF(AND(OR(ISBLANK(GL$9),GL$9=0)=FALSE,OR(GL$9='2. Protocols'!$C55,GL$9='2. Protocols'!$E55,GL$9='2. Protocols'!$G55)),1,0)*'4. Formulations'!$L55</f>
        <v>0</v>
      </c>
      <c r="GM56" s="38">
        <f>IF(AND(OR(ISBLANK(GM$9),GM$9=0)=FALSE,OR(GM$9='2. Protocols'!$C55,GM$9='2. Protocols'!$E55,GM$9='2. Protocols'!$G55)),1,0)*'4. Formulations'!$L55</f>
        <v>0</v>
      </c>
      <c r="GN56" s="38">
        <f>IF(AND(OR(ISBLANK(GN$9),GN$9=0)=FALSE,OR(GN$9='2. Protocols'!$C55,GN$9='2. Protocols'!$E55,GN$9='2. Protocols'!$G55)),1,0)*'4. Formulations'!$L55</f>
        <v>0</v>
      </c>
      <c r="GO56" s="38">
        <f>IF(AND(OR(ISBLANK(GO$9),GO$9=0)=FALSE,OR(GO$9='2. Protocols'!$C55,GO$9='2. Protocols'!$E55,GO$9='2. Protocols'!$G55)),1,0)*'4. Formulations'!$L55</f>
        <v>0</v>
      </c>
      <c r="GP56" s="38">
        <f>IF(AND(OR(ISBLANK(GP$9),GP$9=0)=FALSE,OR(GP$9='2. Protocols'!$C55,GP$9='2. Protocols'!$E55,GP$9='2. Protocols'!$G55)),1,0)*'4. Formulations'!$L55</f>
        <v>0</v>
      </c>
      <c r="GQ56" s="38">
        <f>IF(AND(OR(ISBLANK(GQ$9),GQ$9=0)=FALSE,OR(GQ$9='2. Protocols'!$C55,GQ$9='2. Protocols'!$E55,GQ$9='2. Protocols'!$G55)),1,0)*'4. Formulations'!$L55</f>
        <v>0</v>
      </c>
      <c r="GR56" s="38">
        <f>IF(AND(OR(ISBLANK(GR$9),GR$9=0)=FALSE,OR(GR$9='2. Protocols'!$C55,GR$9='2. Protocols'!$E55,GR$9='2. Protocols'!$G55)),1,0)*'4. Formulations'!$L55</f>
        <v>0</v>
      </c>
      <c r="GS56" s="38">
        <f>IF(AND(OR(ISBLANK(GS$9),GS$9=0)=FALSE,OR(GS$9='2. Protocols'!$C55,GS$9='2. Protocols'!$E55,GS$9='2. Protocols'!$G55)),1,0)*'4. Formulations'!$L55</f>
        <v>0</v>
      </c>
      <c r="GT56" s="38">
        <f>IF(AND(OR(ISBLANK(GT$9),GT$9=0)=FALSE,OR(GT$9='2. Protocols'!$C55,GT$9='2. Protocols'!$E55,GT$9='2. Protocols'!$G55)),1,0)*'4. Formulations'!$L55</f>
        <v>0</v>
      </c>
      <c r="GU56" s="38">
        <f>IF(AND(OR(ISBLANK(GU$9),GU$9=0)=FALSE,OR(GU$9='2. Protocols'!$C55,GU$9='2. Protocols'!$E55,GU$9='2. Protocols'!$G55)),1,0)*'4. Formulations'!$L55</f>
        <v>0</v>
      </c>
      <c r="GV56" s="38">
        <f>IF(AND(OR(ISBLANK(GV$9),GV$9=0)=FALSE,OR(GV$9='2. Protocols'!$C55,GV$9='2. Protocols'!$E55,GV$9='2. Protocols'!$G55)),1,0)*'4. Formulations'!$L55</f>
        <v>0</v>
      </c>
      <c r="GW56" s="38">
        <f>IF(AND(OR(ISBLANK(GW$9),GW$9=0)=FALSE,OR(GW$9='2. Protocols'!$C55,GW$9='2. Protocols'!$E55,GW$9='2. Protocols'!$G55)),1,0)*'4. Formulations'!$L55</f>
        <v>0</v>
      </c>
      <c r="GX56" s="38">
        <f>IF(AND(OR(ISBLANK(GX$9),GX$9=0)=FALSE,OR(GX$9='2. Protocols'!$C55,GX$9='2. Protocols'!$E55,GX$9='2. Protocols'!$G55)),1,0)*'4. Formulations'!$L55</f>
        <v>0</v>
      </c>
      <c r="GY56" s="38">
        <f>IF(AND(OR(ISBLANK(GY$9),GY$9=0)=FALSE,OR(GY$9='2. Protocols'!$C55,GY$9='2. Protocols'!$E55,GY$9='2. Protocols'!$G55)),1,0)*'4. Formulations'!$L55</f>
        <v>0</v>
      </c>
      <c r="GZ56" s="38">
        <f>IF(AND(OR(ISBLANK(GZ$9),GZ$9=0)=FALSE,OR(GZ$9='2. Protocols'!$C55,GZ$9='2. Protocols'!$E55,GZ$9='2. Protocols'!$G55)),1,0)*'4. Formulations'!$L55</f>
        <v>0</v>
      </c>
      <c r="HA56" s="38">
        <f>IF(AND(OR(ISBLANK(HA$9),HA$9=0)=FALSE,OR(HA$9='2. Protocols'!$C55,HA$9='2. Protocols'!$E55,HA$9='2. Protocols'!$G55)),1,0)*'4. Formulations'!$L55</f>
        <v>0</v>
      </c>
      <c r="HB56" s="38">
        <f>IF(AND(OR(ISBLANK(HB$9),HB$9=0)=FALSE,OR(HB$9='2. Protocols'!$C55,HB$9='2. Protocols'!$E55,HB$9='2. Protocols'!$G55)),1,0)*'4. Formulations'!$L55</f>
        <v>0</v>
      </c>
      <c r="HC56" s="38">
        <f>IF(AND(OR(ISBLANK(HC$9),HC$9=0)=FALSE,OR(HC$9='2. Protocols'!$C55,HC$9='2. Protocols'!$E55,HC$9='2. Protocols'!$G55)),1,0)*'4. Formulations'!$L55</f>
        <v>0</v>
      </c>
      <c r="HD56" s="38">
        <f>IF(AND(OR(ISBLANK(HD$9),HD$9=0)=FALSE,OR(HD$9='2. Protocols'!$C55,HD$9='2. Protocols'!$E55,HD$9='2. Protocols'!$G55)),1,0)*'4. Formulations'!$L55</f>
        <v>0</v>
      </c>
      <c r="HE56" s="38">
        <f>IF(AND(OR(ISBLANK(HE$9),HE$9=0)=FALSE,OR(HE$9='2. Protocols'!$C55,HE$9='2. Protocols'!$E55,HE$9='2. Protocols'!$G55)),1,0)*'4. Formulations'!$L55</f>
        <v>0</v>
      </c>
      <c r="HF56" s="38">
        <f>IF(AND(OR(ISBLANK(HF$9),HF$9=0)=FALSE,OR(HF$9='2. Protocols'!$C55,HF$9='2. Protocols'!$E55,HF$9='2. Protocols'!$G55)),1,0)*'4. Formulations'!$L55</f>
        <v>0</v>
      </c>
      <c r="HG56" s="38">
        <f>IF(AND(OR(ISBLANK(HG$9),HG$9=0)=FALSE,OR(HG$9='2. Protocols'!$C55,HG$9='2. Protocols'!$E55,HG$9='2. Protocols'!$G55)),1,0)*'4. Formulations'!$L55</f>
        <v>0</v>
      </c>
      <c r="HI56" s="38">
        <f>IF(AND(OR(ISBLANK(HI$9),HI$9=0)=FALSE,HI$9=$DK56),1,0)*'4. Formulations'!$M55</f>
        <v>0</v>
      </c>
      <c r="HJ56" s="38">
        <f>IF(AND(OR(ISBLANK(HJ$9),HJ$9=0)=FALSE,HJ$9=$DK56),1,0)*'4. Formulations'!$M55</f>
        <v>0</v>
      </c>
      <c r="HK56" s="38">
        <f>IF(AND(OR(ISBLANK(HK$9),HK$9=0)=FALSE,HK$9=$DK56),1,0)*'4. Formulations'!$M55</f>
        <v>0</v>
      </c>
      <c r="HL56" s="38">
        <f>IF(AND(OR(ISBLANK(HL$9),HL$9=0)=FALSE,HL$9=$DK56),1,0)*'4. Formulations'!$M55</f>
        <v>0</v>
      </c>
      <c r="HM56" s="38">
        <f>IF(AND(OR(ISBLANK(HM$9),HM$9=0)=FALSE,HM$9=$DK56),1,0)*'4. Formulations'!$M55</f>
        <v>0</v>
      </c>
      <c r="HN56" s="38">
        <f>IF(AND(OR(ISBLANK(HN$9),HN$9=0)=FALSE,HN$9=$DK56),1,0)*'4. Formulations'!$M55</f>
        <v>0</v>
      </c>
      <c r="HO56" s="38">
        <f>IF(AND(OR(ISBLANK(HO$9),HO$9=0)=FALSE,HO$9=$DK56),1,0)*'4. Formulations'!$M55</f>
        <v>0</v>
      </c>
      <c r="HP56" s="38">
        <f>IF(AND(OR(ISBLANK(HP$9),HP$9=0)=FALSE,HP$9=$DK56),1,0)*'4. Formulations'!$M55</f>
        <v>0</v>
      </c>
      <c r="HQ56" s="38">
        <f>IF(AND(OR(ISBLANK(HQ$9),HQ$9=0)=FALSE,HQ$9=$DK56),1,0)*'4. Formulations'!$M55</f>
        <v>0</v>
      </c>
      <c r="HR56" s="38">
        <f>IF(AND(OR(ISBLANK(HR$9),HR$9=0)=FALSE,HR$9=$DK56),1,0)*'4. Formulations'!$M55</f>
        <v>0</v>
      </c>
      <c r="HS56" s="38">
        <f>IF(AND(OR(ISBLANK(HS$9),HS$9=0)=FALSE,HS$9=$DK56),1,0)*'4. Formulations'!$M55</f>
        <v>0</v>
      </c>
      <c r="HT56" s="38">
        <f>IF(AND(OR(ISBLANK(HT$9),HT$9=0)=FALSE,HT$9=$DK56),1,0)*'4. Formulations'!$M55</f>
        <v>0</v>
      </c>
      <c r="HU56" s="38">
        <f>IF(AND(OR(ISBLANK(HU$9),HU$9=0)=FALSE,HU$9=$DK56),1,0)*'4. Formulations'!$M55</f>
        <v>0</v>
      </c>
      <c r="HW56" s="38">
        <f>IF(AND(OR(ISBLANK(HW$9),HW$9=0)=FALSE,SUM($HI56:$HU56)&gt;0,HW$9='2. Protocols'!$G55),1,0)*'4. Formulations'!$M55</f>
        <v>0</v>
      </c>
      <c r="HX56" s="38">
        <f>IF(AND(OR(ISBLANK(HX$9),HX$9=0)=FALSE,SUM($HI56:$HU56)&gt;0,HX$9='2. Protocols'!$G55),1,0)*'4. Formulations'!$M55</f>
        <v>0</v>
      </c>
      <c r="HY56" s="38">
        <f>IF(AND(OR(ISBLANK(HY$9),HY$9=0)=FALSE,SUM($HI56:$HU56)&gt;0,HY$9='2. Protocols'!$G55),1,0)*'4. Formulations'!$M55</f>
        <v>0</v>
      </c>
      <c r="HZ56" s="38">
        <f>IF(AND(OR(ISBLANK(HZ$9),HZ$9=0)=FALSE,SUM($HI56:$HU56)&gt;0,HZ$9='2. Protocols'!$G55),1,0)*'4. Formulations'!$M55</f>
        <v>0</v>
      </c>
      <c r="IA56" s="38">
        <f>IF(AND(OR(ISBLANK(IA$9),IA$9=0)=FALSE,SUM($HI56:$HU56)&gt;0,IA$9='2. Protocols'!$G55),1,0)*'4. Formulations'!$M55</f>
        <v>0</v>
      </c>
      <c r="IB56" s="38">
        <f>IF(AND(OR(ISBLANK(IB$9),IB$9=0)=FALSE,SUM($HI56:$HU56)&gt;0,IB$9='2. Protocols'!$G55),1,0)*'4. Formulations'!$M55</f>
        <v>0</v>
      </c>
      <c r="IC56" s="38">
        <f>IF(AND(OR(ISBLANK(IC$9),IC$9=0)=FALSE,SUM($HI56:$HU56)&gt;0,IC$9='2. Protocols'!$G55),1,0)*'4. Formulations'!$M55</f>
        <v>0</v>
      </c>
      <c r="ID56" s="38">
        <f>IF(AND(OR(ISBLANK(ID$9),ID$9=0)=FALSE,SUM($HI56:$HU56)&gt;0,ID$9='2. Protocols'!$G55),1,0)*'4. Formulations'!$M55</f>
        <v>0</v>
      </c>
      <c r="IE56" s="38">
        <f>IF(AND(OR(ISBLANK(IE$9),IE$9=0)=FALSE,SUM($HI56:$HU56)&gt;0,IE$9='2. Protocols'!$G55),1,0)*'4. Formulations'!$M55</f>
        <v>0</v>
      </c>
      <c r="IF56" s="38">
        <f>IF(AND(OR(ISBLANK(IF$9),IF$9=0)=FALSE,SUM($HI56:$HU56)&gt;0,IF$9='2. Protocols'!$G55),1,0)*'4. Formulations'!$M55</f>
        <v>0</v>
      </c>
      <c r="IG56" s="38">
        <f>IF(AND(OR(ISBLANK(IG$9),IG$9=0)=FALSE,SUM($HI56:$HU56)&gt;0,IG$9='2. Protocols'!$G55),1,0)*'4. Formulations'!$M55</f>
        <v>0</v>
      </c>
      <c r="IH56" s="38">
        <f>IF(AND(OR(ISBLANK(IH$9),IH$9=0)=FALSE,SUM($HI56:$HU56)&gt;0,IH$9='2. Protocols'!$G55),1,0)*'4. Formulations'!$M55</f>
        <v>0</v>
      </c>
      <c r="II56" s="38">
        <f>IF(AND(OR(ISBLANK(II$9),II$9=0)=FALSE,SUM($HI56:$HU56)&gt;0,II$9='2. Protocols'!$G55),1,0)*'4. Formulations'!$M55</f>
        <v>0</v>
      </c>
      <c r="IJ56" s="38">
        <f>IF(AND(OR(ISBLANK(IJ$9),IJ$9=0)=FALSE,SUM($HI56:$HU56)&gt;0,IJ$9='2. Protocols'!$G55),1,0)*'4. Formulations'!$M55</f>
        <v>0</v>
      </c>
      <c r="IK56" s="38">
        <f>IF(AND(OR(ISBLANK(IK$9),IK$9=0)=FALSE,SUM($HI56:$HU56)&gt;0,IK$9='2. Protocols'!$G55),1,0)*'4. Formulations'!$M55</f>
        <v>0</v>
      </c>
      <c r="IL56" s="38">
        <f>IF(AND(OR(ISBLANK(IL$9),IL$9=0)=FALSE,SUM($HI56:$HU56)&gt;0,IL$9='2. Protocols'!$G55),1,0)*'4. Formulations'!$M55</f>
        <v>0</v>
      </c>
      <c r="IM56" s="38">
        <f>IF(AND(OR(ISBLANK(IM$9),IM$9=0)=FALSE,SUM($HI56:$HU56)&gt;0,IM$9='2. Protocols'!$G55),1,0)*'4. Formulations'!$M55</f>
        <v>0</v>
      </c>
      <c r="IN56" s="38">
        <f>IF(AND(OR(ISBLANK(IN$9),IN$9=0)=FALSE,SUM($HI56:$HU56)&gt;0,IN$9='2. Protocols'!$G55),1,0)*'4. Formulations'!$M55</f>
        <v>0</v>
      </c>
      <c r="IO56" s="38">
        <f>IF(AND(OR(ISBLANK(IO$9),IO$9=0)=FALSE,SUM($HI56:$HU56)&gt;0,IO$9='2. Protocols'!$G55),1,0)*'4. Formulations'!$M55</f>
        <v>0</v>
      </c>
      <c r="IP56" s="38">
        <f>IF(AND(OR(ISBLANK(IP$9),IP$9=0)=FALSE,SUM($HI56:$HU56)&gt;0,IP$9='2. Protocols'!$G55),1,0)*'4. Formulations'!$M55</f>
        <v>0</v>
      </c>
      <c r="IQ56" s="38">
        <f>IF(AND(OR(ISBLANK(IQ$9),IQ$9=0)=FALSE,SUM($HI56:$HU56)&gt;0,IQ$9='2. Protocols'!$G55),1,0)*'4. Formulations'!$M55</f>
        <v>0</v>
      </c>
      <c r="IR56" s="38">
        <f>IF(AND(OR(ISBLANK(IR$9),IR$9=0)=FALSE,SUM($HI56:$HU56)&gt;0,IR$9='2. Protocols'!$G55),1,0)*'4. Formulations'!$M55</f>
        <v>0</v>
      </c>
      <c r="IT56" s="38">
        <f>IF(AND(OR(ISBLANK(IT$9),IT$9=0)=FALSE,IT$9=$DL56),1,0)*'4. Formulations'!$N55</f>
        <v>0</v>
      </c>
      <c r="IU56" s="38">
        <f>IF(AND(OR(ISBLANK(IU$9),IU$9=0)=FALSE,IU$9=$DL56),1,0)*'4. Formulations'!$N55</f>
        <v>0</v>
      </c>
      <c r="IV56" s="38">
        <f>IF(AND(OR(ISBLANK(IV$9),IV$9=0)=FALSE,IV$9=$DL56),1,0)*'4. Formulations'!$N55</f>
        <v>0</v>
      </c>
      <c r="IW56" s="38">
        <f>IF(AND(OR(ISBLANK(IW$9),IW$9=0)=FALSE,IW$9=$DL56),1,0)*'4. Formulations'!$N55</f>
        <v>0</v>
      </c>
      <c r="IX56" s="38">
        <f>IF(AND(OR(ISBLANK(IX$9),IX$9=0)=FALSE,IX$9=$DL56),1,0)*'4. Formulations'!$N55</f>
        <v>0</v>
      </c>
      <c r="IY56" s="38">
        <f>IF(AND(OR(ISBLANK(IY$9),IY$9=0)=FALSE,IY$9=$DL56),1,0)*'4. Formulations'!$N55</f>
        <v>0</v>
      </c>
      <c r="IZ56" s="38">
        <f>IF(AND(OR(ISBLANK(IZ$9),IZ$9=0)=FALSE,IZ$9=$DL56),1,0)*'4. Formulations'!$N55</f>
        <v>0</v>
      </c>
      <c r="JA56" s="38">
        <f>IF(AND(OR(ISBLANK(JA$9),JA$9=0)=FALSE,JA$9=$DL56),1,0)*'4. Formulations'!$N55</f>
        <v>0</v>
      </c>
      <c r="JB56" s="38">
        <f>IF(AND(OR(ISBLANK(JB$9),JB$9=0)=FALSE,JB$9=$DL56),1,0)*'4. Formulations'!$N55</f>
        <v>0</v>
      </c>
      <c r="JC56" s="38">
        <f>IF(AND(OR(ISBLANK(JC$9),JC$9=0)=FALSE,JC$9=$DL56),1,0)*'4. Formulations'!$N55</f>
        <v>0</v>
      </c>
      <c r="JD56" s="38">
        <f>IF(AND(OR(ISBLANK(JD$9),JD$9=0)=FALSE,JD$9=$DL56),1,0)*'4. Formulations'!$N55</f>
        <v>0</v>
      </c>
      <c r="JE56" s="38">
        <f>IF(AND(OR(ISBLANK(JE$9),JE$9=0)=FALSE,JE$9=$DL56),1,0)*'4. Formulations'!$N55</f>
        <v>0</v>
      </c>
      <c r="JF56" s="38">
        <f>IF(AND(OR(ISBLANK(JF$9),JF$9=0)=FALSE,JF$9=$DL56),1,0)*'4. Formulations'!$N55</f>
        <v>0</v>
      </c>
      <c r="JG56" s="38">
        <f>IF(AND(OR(ISBLANK(JG$9),JG$9=0)=FALSE,JG$9=$DL56),1,0)*'4. Formulations'!$N55</f>
        <v>0</v>
      </c>
      <c r="JH56" s="38">
        <f>IF(AND(OR(ISBLANK(JH$9),JH$9=0)=FALSE,JH$9=$DL56),1,0)*'4. Formulations'!$N55</f>
        <v>0</v>
      </c>
      <c r="JJ56" s="38">
        <f>IF(AND(OR(ISBLANK(JJ$9),JJ$9=0)=FALSE,OR(JJ$9='2. Protocols'!$C55,JJ$9='2. Protocols'!$E55,JJ$9='2. Protocols'!$G55)),1,0)*'4. Formulations'!$O55</f>
        <v>0</v>
      </c>
      <c r="JK56" s="38">
        <f>IF(AND(OR(ISBLANK(JK$9),JK$9=0)=FALSE,OR(JK$9='2. Protocols'!$C55,JK$9='2. Protocols'!$E55,JK$9='2. Protocols'!$G55)),1,0)*'4. Formulations'!$O55</f>
        <v>0</v>
      </c>
      <c r="JL56" s="38">
        <f>IF(AND(OR(ISBLANK(JL$9),JL$9=0)=FALSE,OR(JL$9='2. Protocols'!$C55,JL$9='2. Protocols'!$E55,JL$9='2. Protocols'!$G55)),1,0)*'4. Formulations'!$O55</f>
        <v>0</v>
      </c>
      <c r="JM56" s="38">
        <f>IF(AND(OR(ISBLANK(JM$9),JM$9=0)=FALSE,OR(JM$9='2. Protocols'!$C55,JM$9='2. Protocols'!$E55,JM$9='2. Protocols'!$G55)),1,0)*'4. Formulations'!$O55</f>
        <v>0</v>
      </c>
      <c r="JN56" s="38">
        <f>IF(AND(OR(ISBLANK(JN$9),JN$9=0)=FALSE,OR(JN$9='2. Protocols'!$C55,JN$9='2. Protocols'!$E55,JN$9='2. Protocols'!$G55)),1,0)*'4. Formulations'!$O55</f>
        <v>0</v>
      </c>
      <c r="JO56" s="38">
        <f>IF(AND(OR(ISBLANK(JO$9),JO$9=0)=FALSE,OR(JO$9='2. Protocols'!$C55,JO$9='2. Protocols'!$E55,JO$9='2. Protocols'!$G55)),1,0)*'4. Formulations'!$O55</f>
        <v>0</v>
      </c>
      <c r="JP56" s="38">
        <f>IF(AND(OR(ISBLANK(JP$9),JP$9=0)=FALSE,OR(JP$9='2. Protocols'!$C55,JP$9='2. Protocols'!$E55,JP$9='2. Protocols'!$G55)),1,0)*'4. Formulations'!$O55</f>
        <v>0</v>
      </c>
      <c r="JQ56" s="38">
        <f>IF(AND(OR(ISBLANK(JQ$9),JQ$9=0)=FALSE,OR(JQ$9='2. Protocols'!$C55,JQ$9='2. Protocols'!$E55,JQ$9='2. Protocols'!$G55)),1,0)*'4. Formulations'!$O55</f>
        <v>0</v>
      </c>
      <c r="JR56" s="38">
        <f>IF(AND(OR(ISBLANK(JR$9),JR$9=0)=FALSE,OR(JR$9='2. Protocols'!$C55,JR$9='2. Protocols'!$E55,JR$9='2. Protocols'!$G55)),1,0)*'4. Formulations'!$O55</f>
        <v>0</v>
      </c>
      <c r="JS56" s="38">
        <f>IF(AND(OR(ISBLANK(JS$9),JS$9=0)=FALSE,OR(JS$9='2. Protocols'!$C55,JS$9='2. Protocols'!$E55,JS$9='2. Protocols'!$G55)),1,0)*'4. Formulations'!$O55</f>
        <v>0</v>
      </c>
      <c r="JT56" s="38">
        <f>IF(AND(OR(ISBLANK(JT$9),JT$9=0)=FALSE,OR(JT$9='2. Protocols'!$C55,JT$9='2. Protocols'!$E55,JT$9='2. Protocols'!$G55)),1,0)*'4. Formulations'!$O55</f>
        <v>0</v>
      </c>
      <c r="JU56" s="38">
        <f>IF(AND(OR(ISBLANK(JU$9),JU$9=0)=FALSE,OR(JU$9='2. Protocols'!$C55,JU$9='2. Protocols'!$E55,JU$9='2. Protocols'!$G55)),1,0)*'4. Formulations'!$O55</f>
        <v>0</v>
      </c>
      <c r="JV56" s="38">
        <f>IF(AND(OR(ISBLANK(JV$9),JV$9=0)=FALSE,OR(JV$9='2. Protocols'!$C55,JV$9='2. Protocols'!$E55,JV$9='2. Protocols'!$G55)),1,0)*'4. Formulations'!$O55</f>
        <v>0</v>
      </c>
      <c r="JW56" s="38">
        <f>IF(AND(OR(ISBLANK(JW$9),JW$9=0)=FALSE,OR(JW$9='2. Protocols'!$C55,JW$9='2. Protocols'!$E55,JW$9='2. Protocols'!$G55)),1,0)*'4. Formulations'!$O55</f>
        <v>0</v>
      </c>
      <c r="JX56" s="38">
        <f>IF(AND(OR(ISBLANK(JX$9),JX$9=0)=FALSE,OR(JX$9='2. Protocols'!$C55,JX$9='2. Protocols'!$E55,JX$9='2. Protocols'!$G55)),1,0)*'4. Formulations'!$O55</f>
        <v>0</v>
      </c>
      <c r="JY56" s="38">
        <f>IF(AND(OR(ISBLANK(JY$9),JY$9=0)=FALSE,OR(JY$9='2. Protocols'!$C55,JY$9='2. Protocols'!$E55,JY$9='2. Protocols'!$G55)),1,0)*'4. Formulations'!$O55</f>
        <v>0</v>
      </c>
      <c r="JZ56" s="38">
        <f>IF(AND(OR(ISBLANK(JZ$9),JZ$9=0)=FALSE,OR(JZ$9='2. Protocols'!$C55,JZ$9='2. Protocols'!$E55,JZ$9='2. Protocols'!$G55)),1,0)*'4. Formulations'!$O55</f>
        <v>0</v>
      </c>
      <c r="KA56" s="38">
        <f>IF(AND(OR(ISBLANK(KA$9),KA$9=0)=FALSE,OR(KA$9='2. Protocols'!$C55,KA$9='2. Protocols'!$E55,KA$9='2. Protocols'!$G55)),1,0)*'4. Formulations'!$O55</f>
        <v>0</v>
      </c>
      <c r="KB56" s="38">
        <f>IF(AND(OR(ISBLANK(KB$9),KB$9=0)=FALSE,OR(KB$9='2. Protocols'!$C55,KB$9='2. Protocols'!$E55,KB$9='2. Protocols'!$G55)),1,0)*'4. Formulations'!$O55</f>
        <v>0</v>
      </c>
      <c r="KC56" s="38">
        <f>IF(AND(OR(ISBLANK(KC$9),KC$9=0)=FALSE,OR(KC$9='2. Protocols'!$C55,KC$9='2. Protocols'!$E55,KC$9='2. Protocols'!$G55)),1,0)*'4. Formulations'!$O55</f>
        <v>0</v>
      </c>
      <c r="KD56" s="38">
        <f>IF(AND(OR(ISBLANK(KD$9),KD$9=0)=FALSE,OR(KD$9='2. Protocols'!$C55,KD$9='2. Protocols'!$E55,KD$9='2. Protocols'!$G55)),1,0)*'4. Formulations'!$O55</f>
        <v>0</v>
      </c>
      <c r="KE56" s="38">
        <f>IF(AND(OR(ISBLANK(KE$9),KE$9=0)=FALSE,OR(KE$9='2. Protocols'!$C55,KE$9='2. Protocols'!$E55,KE$9='2. Protocols'!$G55)),1,0)*'4. Formulations'!$O55</f>
        <v>0</v>
      </c>
      <c r="KG56" s="38">
        <f>IF(AND(OR(ISBLANK(KG$9),KG$9=0)=FALSE,KG$9=$DK56),1,0)*'4. Formulations'!$P55</f>
        <v>0</v>
      </c>
      <c r="KH56" s="38">
        <f>IF(AND(OR(ISBLANK(KH$9),KH$9=0)=FALSE,KH$9=$DK56),1,0)*'4. Formulations'!$P55</f>
        <v>0</v>
      </c>
      <c r="KI56" s="38">
        <f>IF(AND(OR(ISBLANK(KI$9),KI$9=0)=FALSE,KI$9=$DK56),1,0)*'4. Formulations'!$P55</f>
        <v>0</v>
      </c>
      <c r="KJ56" s="38">
        <f>IF(AND(OR(ISBLANK(KJ$9),KJ$9=0)=FALSE,KJ$9=$DK56),1,0)*'4. Formulations'!$P55</f>
        <v>0</v>
      </c>
      <c r="KK56" s="38">
        <f>IF(AND(OR(ISBLANK(KK$9),KK$9=0)=FALSE,KK$9=$DK56),1,0)*'4. Formulations'!$P55</f>
        <v>0</v>
      </c>
      <c r="KL56" s="38">
        <f>IF(AND(OR(ISBLANK(KL$9),KL$9=0)=FALSE,KL$9=$DK56),1,0)*'4. Formulations'!$P55</f>
        <v>0</v>
      </c>
      <c r="KM56" s="38">
        <f>IF(AND(OR(ISBLANK(KM$9),KM$9=0)=FALSE,KM$9=$DK56),1,0)*'4. Formulations'!$P55</f>
        <v>0</v>
      </c>
      <c r="KN56" s="38">
        <f>IF(AND(OR(ISBLANK(KN$9),KN$9=0)=FALSE,KN$9=$DK56),1,0)*'4. Formulations'!$P55</f>
        <v>0</v>
      </c>
      <c r="KO56" s="38">
        <f>IF(AND(OR(ISBLANK(KO$9),KO$9=0)=FALSE,KO$9=$DK56),1,0)*'4. Formulations'!$P55</f>
        <v>0</v>
      </c>
      <c r="KP56" s="38">
        <f>IF(AND(OR(ISBLANK(KP$9),KP$9=0)=FALSE,KP$9=$DK56),1,0)*'4. Formulations'!$P55</f>
        <v>0</v>
      </c>
      <c r="KQ56" s="38">
        <f>IF(AND(OR(ISBLANK(KQ$9),KQ$9=0)=FALSE,KQ$9=$DK56),1,0)*'4. Formulations'!$P55</f>
        <v>0</v>
      </c>
      <c r="KR56" s="38">
        <f>IF(AND(OR(ISBLANK(KR$9),KR$9=0)=FALSE,KR$9=$DK56),1,0)*'4. Formulations'!$P55</f>
        <v>0</v>
      </c>
      <c r="KS56" s="38">
        <f>IF(AND(OR(ISBLANK(KS$9),KS$9=0)=FALSE,KS$9=$DK56),1,0)*'4. Formulations'!$P55</f>
        <v>0</v>
      </c>
      <c r="KU56" s="38">
        <f>IF(AND(OR(ISBLANK(KU$9),KU$9=0)=FALSE,SUM($KG56:$KS56)&gt;0,KU$9='2. Protocols'!$G55),1,0)*'4. Formulations'!$P55</f>
        <v>0</v>
      </c>
      <c r="KV56" s="38">
        <f>IF(AND(OR(ISBLANK(KV$9),KV$9=0)=FALSE,SUM($KG56:$KS56)&gt;0,KV$9='2. Protocols'!$G55),1,0)*'4. Formulations'!$P55</f>
        <v>0</v>
      </c>
      <c r="KW56" s="38">
        <f>IF(AND(OR(ISBLANK(KW$9),KW$9=0)=FALSE,SUM($KG56:$KS56)&gt;0,KW$9='2. Protocols'!$G55),1,0)*'4. Formulations'!$P55</f>
        <v>0</v>
      </c>
      <c r="KX56" s="38">
        <f>IF(AND(OR(ISBLANK(KX$9),KX$9=0)=FALSE,SUM($KG56:$KS56)&gt;0,KX$9='2. Protocols'!$G55),1,0)*'4. Formulations'!$P55</f>
        <v>0</v>
      </c>
      <c r="KY56" s="38">
        <f>IF(AND(OR(ISBLANK(KY$9),KY$9=0)=FALSE,SUM($KG56:$KS56)&gt;0,KY$9='2. Protocols'!$G55),1,0)*'4. Formulations'!$P55</f>
        <v>0</v>
      </c>
      <c r="KZ56" s="38">
        <f>IF(AND(OR(ISBLANK(KZ$9),KZ$9=0)=FALSE,SUM($KG56:$KS56)&gt;0,KZ$9='2. Protocols'!$G55),1,0)*'4. Formulations'!$P55</f>
        <v>0</v>
      </c>
      <c r="LA56" s="38">
        <f>IF(AND(OR(ISBLANK(LA$9),LA$9=0)=FALSE,SUM($KG56:$KS56)&gt;0,LA$9='2. Protocols'!$G55),1,0)*'4. Formulations'!$P55</f>
        <v>0</v>
      </c>
      <c r="LB56" s="38">
        <f>IF(AND(OR(ISBLANK(LB$9),LB$9=0)=FALSE,SUM($KG56:$KS56)&gt;0,LB$9='2. Protocols'!$G55),1,0)*'4. Formulations'!$P55</f>
        <v>0</v>
      </c>
      <c r="LC56" s="38">
        <f>IF(AND(OR(ISBLANK(LC$9),LC$9=0)=FALSE,SUM($KG56:$KS56)&gt;0,LC$9='2. Protocols'!$G55),1,0)*'4. Formulations'!$P55</f>
        <v>0</v>
      </c>
      <c r="LD56" s="38">
        <f>IF(AND(OR(ISBLANK(LD$9),LD$9=0)=FALSE,SUM($KG56:$KS56)&gt;0,LD$9='2. Protocols'!$G55),1,0)*'4. Formulations'!$P55</f>
        <v>0</v>
      </c>
      <c r="LE56" s="38">
        <f>IF(AND(OR(ISBLANK(LE$9),LE$9=0)=FALSE,SUM($KG56:$KS56)&gt;0,LE$9='2. Protocols'!$G55),1,0)*'4. Formulations'!$P55</f>
        <v>0</v>
      </c>
      <c r="LF56" s="38">
        <f>IF(AND(OR(ISBLANK(LF$9),LF$9=0)=FALSE,SUM($KG56:$KS56)&gt;0,LF$9='2. Protocols'!$G55),1,0)*'4. Formulations'!$P55</f>
        <v>0</v>
      </c>
      <c r="LG56" s="38">
        <f>IF(AND(OR(ISBLANK(LG$9),LG$9=0)=FALSE,SUM($KG56:$KS56)&gt;0,LG$9='2. Protocols'!$G55),1,0)*'4. Formulations'!$P55</f>
        <v>0</v>
      </c>
      <c r="LH56" s="38">
        <f>IF(AND(OR(ISBLANK(LH$9),LH$9=0)=FALSE,SUM($KG56:$KS56)&gt;0,LH$9='2. Protocols'!$G55),1,0)*'4. Formulations'!$P55</f>
        <v>0</v>
      </c>
      <c r="LI56" s="38">
        <f>IF(AND(OR(ISBLANK(LI$9),LI$9=0)=FALSE,SUM($KG56:$KS56)&gt;0,LI$9='2. Protocols'!$G55),1,0)*'4. Formulations'!$P55</f>
        <v>0</v>
      </c>
      <c r="LJ56" s="38">
        <f>IF(AND(OR(ISBLANK(LJ$9),LJ$9=0)=FALSE,SUM($KG56:$KS56)&gt;0,LJ$9='2. Protocols'!$G55),1,0)*'4. Formulations'!$P55</f>
        <v>0</v>
      </c>
      <c r="LK56" s="38">
        <f>IF(AND(OR(ISBLANK(LK$9),LK$9=0)=FALSE,SUM($KG56:$KS56)&gt;0,LK$9='2. Protocols'!$G55),1,0)*'4. Formulations'!$P55</f>
        <v>0</v>
      </c>
      <c r="LL56" s="38">
        <f>IF(AND(OR(ISBLANK(LL$9),LL$9=0)=FALSE,SUM($KG56:$KS56)&gt;0,LL$9='2. Protocols'!$G55),1,0)*'4. Formulations'!$P55</f>
        <v>0</v>
      </c>
      <c r="LM56" s="38">
        <f>IF(AND(OR(ISBLANK(LM$9),LM$9=0)=FALSE,SUM($KG56:$KS56)&gt;0,LM$9='2. Protocols'!$G55),1,0)*'4. Formulations'!$P55</f>
        <v>0</v>
      </c>
      <c r="LN56" s="38">
        <f>IF(AND(OR(ISBLANK(LN$9),LN$9=0)=FALSE,SUM($KG56:$KS56)&gt;0,LN$9='2. Protocols'!$G55),1,0)*'4. Formulations'!$P55</f>
        <v>0</v>
      </c>
      <c r="LO56" s="38">
        <f>IF(AND(OR(ISBLANK(LO$9),LO$9=0)=FALSE,SUM($KG56:$KS56)&gt;0,LO$9='2. Protocols'!$G55),1,0)*'4. Formulations'!$P55</f>
        <v>0</v>
      </c>
      <c r="LP56" s="38">
        <f>IF(AND(OR(ISBLANK(LP$9),LP$9=0)=FALSE,SUM($KG56:$KS56)&gt;0,LP$9='2. Protocols'!$G55),1,0)*'4. Formulations'!$P55</f>
        <v>0</v>
      </c>
      <c r="LR56" s="38">
        <f>IF(AND(OR(ISBLANK(LR$9),LR$9=0)=FALSE,LR$9=$DL56),1,0)*'4. Formulations'!$Q55</f>
        <v>0</v>
      </c>
      <c r="LS56" s="38">
        <f>IF(AND(OR(ISBLANK(LS$9),LS$9=0)=FALSE,LS$9=$DL56),1,0)*'4. Formulations'!$Q55</f>
        <v>0</v>
      </c>
      <c r="LT56" s="38">
        <f>IF(AND(OR(ISBLANK(LT$9),LT$9=0)=FALSE,LT$9=$DL56),1,0)*'4. Formulations'!$Q55</f>
        <v>0</v>
      </c>
      <c r="LU56" s="38">
        <f>IF(AND(OR(ISBLANK(LU$9),LU$9=0)=FALSE,LU$9=$DL56),1,0)*'4. Formulations'!$Q55</f>
        <v>0</v>
      </c>
      <c r="LV56" s="38">
        <f>IF(AND(OR(ISBLANK(LV$9),LV$9=0)=FALSE,LV$9=$DL56),1,0)*'4. Formulations'!$Q55</f>
        <v>0</v>
      </c>
      <c r="LW56" s="38">
        <f>IF(AND(OR(ISBLANK(LW$9),LW$9=0)=FALSE,LW$9=$DL56),1,0)*'4. Formulations'!$Q55</f>
        <v>0</v>
      </c>
      <c r="LX56" s="38">
        <f>IF(AND(OR(ISBLANK(LX$9),LX$9=0)=FALSE,LX$9=$DL56),1,0)*'4. Formulations'!$Q55</f>
        <v>0</v>
      </c>
      <c r="LY56" s="38">
        <f>IF(AND(OR(ISBLANK(LY$9),LY$9=0)=FALSE,LY$9=$DL56),1,0)*'4. Formulations'!$Q55</f>
        <v>0</v>
      </c>
      <c r="LZ56" s="38">
        <f>IF(AND(OR(ISBLANK(LZ$9),LZ$9=0)=FALSE,LZ$9=$DL56),1,0)*'4. Formulations'!$Q55</f>
        <v>0</v>
      </c>
      <c r="MA56" s="38">
        <f>IF(AND(OR(ISBLANK(MA$9),MA$9=0)=FALSE,MA$9=$DL56),1,0)*'4. Formulations'!$Q55</f>
        <v>0</v>
      </c>
      <c r="MB56" s="38">
        <f>IF(AND(OR(ISBLANK(MB$9),MB$9=0)=FALSE,MB$9=$DL56),1,0)*'4. Formulations'!$Q55</f>
        <v>0</v>
      </c>
      <c r="MC56" s="38">
        <f>IF(AND(OR(ISBLANK(MC$9),MC$9=0)=FALSE,MC$9=$DL56),1,0)*'4. Formulations'!$Q55</f>
        <v>0</v>
      </c>
      <c r="MD56" s="38">
        <f>IF(AND(OR(ISBLANK(MD$9),MD$9=0)=FALSE,MD$9=$DL56),1,0)*'4. Formulations'!$Q55</f>
        <v>0</v>
      </c>
      <c r="ME56" s="38">
        <f>IF(AND(OR(ISBLANK(ME$9),ME$9=0)=FALSE,ME$9=$DL56),1,0)*'4. Formulations'!$Q55</f>
        <v>0</v>
      </c>
      <c r="MF56" s="38">
        <f>IF(AND(OR(ISBLANK(MF$9),MF$9=0)=FALSE,MF$9=$DL56),1,0)*'4. Formulations'!$Q55</f>
        <v>0</v>
      </c>
    </row>
    <row r="57" spans="2:344" x14ac:dyDescent="0.3">
      <c r="B57" s="2"/>
      <c r="C57" s="129" t="str">
        <f>IF('2. Protocols'!C56&amp;"+"&amp;'2. Protocols'!E56&amp;"+"&amp;'2. Protocols'!G56="++","",'2. Protocols'!C56&amp;"+"&amp;'2. Protocols'!E56&amp;"+"&amp;'2. Protocols'!G56)</f>
        <v/>
      </c>
      <c r="D57" s="18"/>
      <c r="F57" s="114" t="str">
        <f>IFERROR('2. Protocols'!J56*'1. General Inputs'!$L$6,"")</f>
        <v/>
      </c>
      <c r="G57" s="114" t="str">
        <f>IFERROR(MAX(F57*(1+'1. General Inputs'!$BA$16+HLOOKUP(G$7,'1. General Inputs'!$BC$10:$BE$12,ROWS('1. General Inputs'!$BA$10:$BA$12),0))+(G$76*(CHOOSE(G$7,'2. Protocols'!$O56,'2. Protocols'!$P56,'2. Protocols'!$Q56))+'3. ARV Substitutions'!L79),0),"")</f>
        <v/>
      </c>
      <c r="H57" s="114" t="str">
        <f>IFERROR(MAX(G57*(1+'1. General Inputs'!$BA$16+HLOOKUP(H$7,'1. General Inputs'!$BC$10:$BE$12,ROWS('1. General Inputs'!$BA$10:$BA$12),0))+(H$76*(CHOOSE(H$7,'2. Protocols'!$O56,'2. Protocols'!$P56,'2. Protocols'!$Q56))+'3. ARV Substitutions'!M79),0),"")</f>
        <v/>
      </c>
      <c r="I57" s="114" t="str">
        <f>IFERROR(MAX(H57*(1+'1. General Inputs'!$BA$16+HLOOKUP(I$7,'1. General Inputs'!$BC$10:$BE$12,ROWS('1. General Inputs'!$BA$10:$BA$12),0))+(I$76*(CHOOSE(I$7,'2. Protocols'!$O56,'2. Protocols'!$P56,'2. Protocols'!$Q56))+'3. ARV Substitutions'!N79),0),"")</f>
        <v/>
      </c>
      <c r="J57" s="114" t="str">
        <f>IFERROR(MAX(I57*(1+'1. General Inputs'!$BA$16+HLOOKUP(J$7,'1. General Inputs'!$BC$10:$BE$12,ROWS('1. General Inputs'!$BA$10:$BA$12),0))+(J$76*(CHOOSE(J$7,'2. Protocols'!$O56,'2. Protocols'!$P56,'2. Protocols'!$Q56))+'3. ARV Substitutions'!O79),0),"")</f>
        <v/>
      </c>
      <c r="K57" s="114" t="str">
        <f>IFERROR(MAX(J57*(1+'1. General Inputs'!$BA$16+HLOOKUP(K$7,'1. General Inputs'!$BC$10:$BE$12,ROWS('1. General Inputs'!$BA$10:$BA$12),0))+(K$76*(CHOOSE(K$7,'2. Protocols'!$O56,'2. Protocols'!$P56,'2. Protocols'!$Q56))+'3. ARV Substitutions'!P79),0),"")</f>
        <v/>
      </c>
      <c r="L57" s="114" t="str">
        <f>IFERROR(MAX(K57*(1+'1. General Inputs'!$BA$16+HLOOKUP(L$7,'1. General Inputs'!$BC$10:$BE$12,ROWS('1. General Inputs'!$BA$10:$BA$12),0))+(L$76*(CHOOSE(L$7,'2. Protocols'!$O56,'2. Protocols'!$P56,'2. Protocols'!$Q56))+'3. ARV Substitutions'!Q79),0),"")</f>
        <v/>
      </c>
      <c r="M57" s="114" t="str">
        <f>IFERROR(MAX(L57*(1+'1. General Inputs'!$BA$16+HLOOKUP(M$7,'1. General Inputs'!$BC$10:$BE$12,ROWS('1. General Inputs'!$BA$10:$BA$12),0))+(M$76*(CHOOSE(M$7,'2. Protocols'!$O56,'2. Protocols'!$P56,'2. Protocols'!$Q56))+'3. ARV Substitutions'!R79),0),"")</f>
        <v/>
      </c>
      <c r="N57" s="114" t="str">
        <f>IFERROR(MAX(M57*(1+'1. General Inputs'!$BA$16+HLOOKUP(N$7,'1. General Inputs'!$BC$10:$BE$12,ROWS('1. General Inputs'!$BA$10:$BA$12),0))+(N$76*(CHOOSE(N$7,'2. Protocols'!$O56,'2. Protocols'!$P56,'2. Protocols'!$Q56))+'3. ARV Substitutions'!S79),0),"")</f>
        <v/>
      </c>
      <c r="O57" s="114" t="str">
        <f>IFERROR(MAX(N57*(1+'1. General Inputs'!$BA$16+HLOOKUP(O$7,'1. General Inputs'!$BC$10:$BE$12,ROWS('1. General Inputs'!$BA$10:$BA$12),0))+(O$76*(CHOOSE(O$7,'2. Protocols'!$O56,'2. Protocols'!$P56,'2. Protocols'!$Q56))+'3. ARV Substitutions'!T79),0),"")</f>
        <v/>
      </c>
      <c r="P57" s="114" t="str">
        <f>IFERROR(MAX(O57*(1+'1. General Inputs'!$BA$16+HLOOKUP(P$7,'1. General Inputs'!$BC$10:$BE$12,ROWS('1. General Inputs'!$BA$10:$BA$12),0))+(P$76*(CHOOSE(P$7,'2. Protocols'!$O56,'2. Protocols'!$P56,'2. Protocols'!$Q56))+'3. ARV Substitutions'!U79),0),"")</f>
        <v/>
      </c>
      <c r="Q57" s="114" t="str">
        <f>IFERROR(MAX(P57*(1+'1. General Inputs'!$BA$16+HLOOKUP(Q$7,'1. General Inputs'!$BC$10:$BE$12,ROWS('1. General Inputs'!$BA$10:$BA$12),0))+(Q$76*(CHOOSE(Q$7,'2. Protocols'!$O56,'2. Protocols'!$P56,'2. Protocols'!$Q56))+'3. ARV Substitutions'!V79),0),"")</f>
        <v/>
      </c>
      <c r="R57" s="114" t="str">
        <f>IFERROR(MAX(Q57*(1+'1. General Inputs'!$BA$16+HLOOKUP(R$7,'1. General Inputs'!$BC$10:$BE$12,ROWS('1. General Inputs'!$BA$10:$BA$12),0))+(R$76*(CHOOSE(R$7,'2. Protocols'!$O56,'2. Protocols'!$P56,'2. Protocols'!$Q56))+'3. ARV Substitutions'!W79),0),"")</f>
        <v/>
      </c>
      <c r="S57" s="114" t="str">
        <f>IFERROR(MAX(R57*(1+'1. General Inputs'!$BA$16+HLOOKUP(S$7,'1. General Inputs'!$BC$10:$BE$12,ROWS('1. General Inputs'!$BA$10:$BA$12),0))+(S$76*(CHOOSE(S$7,'2. Protocols'!$O56,'2. Protocols'!$P56,'2. Protocols'!$Q56))+'3. ARV Substitutions'!X79),0),"")</f>
        <v/>
      </c>
      <c r="T57" s="114" t="str">
        <f>IFERROR(MAX(S57*(1+'1. General Inputs'!$BA$16+HLOOKUP(T$7,'1. General Inputs'!$BC$10:$BE$12,ROWS('1. General Inputs'!$BA$10:$BA$12),0))+(T$76*(CHOOSE(T$7,'2. Protocols'!$O56,'2. Protocols'!$P56,'2. Protocols'!$Q56))+'3. ARV Substitutions'!Y79),0),"")</f>
        <v/>
      </c>
      <c r="U57" s="114" t="str">
        <f>IFERROR(MAX(T57*(1+'1. General Inputs'!$BA$16+HLOOKUP(U$7,'1. General Inputs'!$BC$10:$BE$12,ROWS('1. General Inputs'!$BA$10:$BA$12),0))+(U$76*(CHOOSE(U$7,'2. Protocols'!$O56,'2. Protocols'!$P56,'2. Protocols'!$Q56))+'3. ARV Substitutions'!Z79),0),"")</f>
        <v/>
      </c>
      <c r="V57" s="114" t="str">
        <f>IFERROR(MAX(U57*(1+'1. General Inputs'!$BA$16+HLOOKUP(V$7,'1. General Inputs'!$BC$10:$BE$12,ROWS('1. General Inputs'!$BA$10:$BA$12),0))+(V$76*(CHOOSE(V$7,'2. Protocols'!$O56,'2. Protocols'!$P56,'2. Protocols'!$Q56))+'3. ARV Substitutions'!AA79),0),"")</f>
        <v/>
      </c>
      <c r="W57" s="114" t="str">
        <f>IFERROR(MAX(V57*(1+'1. General Inputs'!$BA$16+HLOOKUP(W$7,'1. General Inputs'!$BC$10:$BE$12,ROWS('1. General Inputs'!$BA$10:$BA$12),0))+(W$76*(CHOOSE(W$7,'2. Protocols'!$O56,'2. Protocols'!$P56,'2. Protocols'!$Q56))+'3. ARV Substitutions'!AB79),0),"")</f>
        <v/>
      </c>
      <c r="X57" s="114" t="str">
        <f>IFERROR(MAX(W57*(1+'1. General Inputs'!$BA$16+HLOOKUP(X$7,'1. General Inputs'!$BC$10:$BE$12,ROWS('1. General Inputs'!$BA$10:$BA$12),0))+(X$76*(CHOOSE(X$7,'2. Protocols'!$O56,'2. Protocols'!$P56,'2. Protocols'!$Q56))+'3. ARV Substitutions'!AC79),0),"")</f>
        <v/>
      </c>
      <c r="Y57" s="114" t="str">
        <f>IFERROR(MAX(X57*(1+'1. General Inputs'!$BA$16+HLOOKUP(Y$7,'1. General Inputs'!$BC$10:$BE$12,ROWS('1. General Inputs'!$BA$10:$BA$12),0))+(Y$76*(CHOOSE(Y$7,'2. Protocols'!$O56,'2. Protocols'!$P56,'2. Protocols'!$Q56))+'3. ARV Substitutions'!AD79),0),"")</f>
        <v/>
      </c>
      <c r="Z57" s="114" t="str">
        <f>IFERROR(MAX(Y57*(1+'1. General Inputs'!$BA$16+HLOOKUP(Z$7,'1. General Inputs'!$BC$10:$BE$12,ROWS('1. General Inputs'!$BA$10:$BA$12),0))+(Z$76*(CHOOSE(Z$7,'2. Protocols'!$O56,'2. Protocols'!$P56,'2. Protocols'!$Q56))+'3. ARV Substitutions'!AE79),0),"")</f>
        <v/>
      </c>
      <c r="AA57" s="114" t="str">
        <f>IFERROR(MAX(Z57*(1+'1. General Inputs'!$BA$16+HLOOKUP(AA$7,'1. General Inputs'!$BC$10:$BE$12,ROWS('1. General Inputs'!$BA$10:$BA$12),0))+(AA$76*(CHOOSE(AA$7,'2. Protocols'!$O56,'2. Protocols'!$P56,'2. Protocols'!$Q56))+'3. ARV Substitutions'!AF79),0),"")</f>
        <v/>
      </c>
      <c r="AB57" s="114" t="str">
        <f>IFERROR(MAX(AA57*(1+'1. General Inputs'!$BA$16+HLOOKUP(AB$7,'1. General Inputs'!$BC$10:$BE$12,ROWS('1. General Inputs'!$BA$10:$BA$12),0))+(AB$76*(CHOOSE(AB$7,'2. Protocols'!$O56,'2. Protocols'!$P56,'2. Protocols'!$Q56))+'3. ARV Substitutions'!AG79),0),"")</f>
        <v/>
      </c>
      <c r="AC57" s="114" t="str">
        <f>IFERROR(MAX(AB57*(1+'1. General Inputs'!$BA$16+HLOOKUP(AC$7,'1. General Inputs'!$BC$10:$BE$12,ROWS('1. General Inputs'!$BA$10:$BA$12),0))+(AC$76*(CHOOSE(AC$7,'2. Protocols'!$O56,'2. Protocols'!$P56,'2. Protocols'!$Q56))+'3. ARV Substitutions'!AH79),0),"")</f>
        <v/>
      </c>
      <c r="AD57" s="114" t="str">
        <f>IFERROR(MAX(AC57*(1+'1. General Inputs'!$BA$16+HLOOKUP(AD$7,'1. General Inputs'!$BC$10:$BE$12,ROWS('1. General Inputs'!$BA$10:$BA$12),0))+(AD$76*(CHOOSE(AD$7,'2. Protocols'!$O56,'2. Protocols'!$P56,'2. Protocols'!$Q56))+'3. ARV Substitutions'!AI79),0),"")</f>
        <v/>
      </c>
      <c r="AE57" s="114" t="str">
        <f>IFERROR(MAX(AD57*(1+'1. General Inputs'!$BA$16+HLOOKUP(AE$7,'1. General Inputs'!$BC$10:$BE$12,ROWS('1. General Inputs'!$BA$10:$BA$12),0))+(AE$76*(CHOOSE(AE$7,'2. Protocols'!$O56,'2. Protocols'!$P56,'2. Protocols'!$Q56))+'3. ARV Substitutions'!AJ79),0),"")</f>
        <v/>
      </c>
      <c r="AF57" s="114" t="str">
        <f>IFERROR(MAX(AE57*(1+'1. General Inputs'!$BA$16+HLOOKUP(AF$7,'1. General Inputs'!$BC$10:$BE$12,ROWS('1. General Inputs'!$BA$10:$BA$12),0))+(AF$76*(CHOOSE(AF$7,'2. Protocols'!$O56,'2. Protocols'!$P56,'2. Protocols'!$Q56))+'3. ARV Substitutions'!AK79),0),"")</f>
        <v/>
      </c>
      <c r="AG57" s="114" t="str">
        <f>IFERROR(MAX(AF57*(1+'1. General Inputs'!$BA$16+HLOOKUP(AG$7,'1. General Inputs'!$BC$10:$BE$12,ROWS('1. General Inputs'!$BA$10:$BA$12),0))+(AG$76*(CHOOSE(AG$7,'2. Protocols'!$O56,'2. Protocols'!$P56,'2. Protocols'!$Q56))+'3. ARV Substitutions'!AL79),0),"")</f>
        <v/>
      </c>
      <c r="AH57" s="114" t="str">
        <f>IFERROR(MAX(AG57*(1+'1. General Inputs'!$BA$16+HLOOKUP(AH$7,'1. General Inputs'!$BC$10:$BE$12,ROWS('1. General Inputs'!$BA$10:$BA$12),0))+(AH$76*(CHOOSE(AH$7,'2. Protocols'!$O56,'2. Protocols'!$P56,'2. Protocols'!$Q56))+'3. ARV Substitutions'!AM79),0),"")</f>
        <v/>
      </c>
      <c r="AI57" s="114" t="str">
        <f>IFERROR(MAX(AH57*(1+'1. General Inputs'!$BA$16+HLOOKUP(AI$7,'1. General Inputs'!$BC$10:$BE$12,ROWS('1. General Inputs'!$BA$10:$BA$12),0))+(AI$76*(CHOOSE(AI$7,'2. Protocols'!$O56,'2. Protocols'!$P56,'2. Protocols'!$Q56))+'3. ARV Substitutions'!AN79),0),"")</f>
        <v/>
      </c>
      <c r="AJ57" s="114" t="str">
        <f>IFERROR(MAX(AI57*(1+'1. General Inputs'!$BA$16+HLOOKUP(AJ$7,'1. General Inputs'!$BC$10:$BE$12,ROWS('1. General Inputs'!$BA$10:$BA$12),0))+(AJ$76*(CHOOSE(AJ$7,'2. Protocols'!$O56,'2. Protocols'!$P56,'2. Protocols'!$Q56))+'3. ARV Substitutions'!AO79),0),"")</f>
        <v/>
      </c>
      <c r="AK57" s="114" t="str">
        <f>IFERROR(MAX(AJ57*(1+'1. General Inputs'!$BA$16+HLOOKUP(AK$7,'1. General Inputs'!$BC$10:$BE$12,ROWS('1. General Inputs'!$BA$10:$BA$12),0))+(AK$76*(CHOOSE(AK$7,'2. Protocols'!$O56,'2. Protocols'!$P56,'2. Protocols'!$Q56))+'3. ARV Substitutions'!AP79),0),"")</f>
        <v/>
      </c>
      <c r="AL57" s="114" t="str">
        <f>IFERROR(MAX(AK57*(1+'1. General Inputs'!$BA$16+HLOOKUP(AL$7,'1. General Inputs'!$BC$10:$BE$12,ROWS('1. General Inputs'!$BA$10:$BA$12),0))+(AL$76*(CHOOSE(AL$7,'2. Protocols'!$O56,'2. Protocols'!$P56,'2. Protocols'!$Q56))+'3. ARV Substitutions'!AQ79),0),"")</f>
        <v/>
      </c>
      <c r="AM57" s="114" t="str">
        <f>IFERROR(MAX(AL57*(1+'1. General Inputs'!$BA$16+HLOOKUP(AM$7,'1. General Inputs'!$BC$10:$BE$12,ROWS('1. General Inputs'!$BA$10:$BA$12),0))+(AM$76*(CHOOSE(AM$7,'2. Protocols'!$O56,'2. Protocols'!$P56,'2. Protocols'!$Q56))+'3. ARV Substitutions'!AR79),0),"")</f>
        <v/>
      </c>
      <c r="AN57" s="114" t="str">
        <f>IFERROR(MAX(AM57*(1+'1. General Inputs'!$BA$16+HLOOKUP(AN$7,'1. General Inputs'!$BC$10:$BE$12,ROWS('1. General Inputs'!$BA$10:$BA$12),0))+(AN$76*(CHOOSE(AN$7,'2. Protocols'!$O56,'2. Protocols'!$P56,'2. Protocols'!$Q56))+'3. ARV Substitutions'!AS79),0),"")</f>
        <v/>
      </c>
      <c r="AO57" s="114" t="str">
        <f>IFERROR(MAX(AN57*(1+'1. General Inputs'!$BA$16+HLOOKUP(AO$7,'1. General Inputs'!$BC$10:$BE$12,ROWS('1. General Inputs'!$BA$10:$BA$12),0))+(AO$76*(CHOOSE(AO$7,'2. Protocols'!$O56,'2. Protocols'!$P56,'2. Protocols'!$Q56))+'3. ARV Substitutions'!AT79),0),"")</f>
        <v/>
      </c>
      <c r="AP57" s="114" t="str">
        <f>IFERROR(MAX(AO57*(1+'1. General Inputs'!$BA$16+HLOOKUP(AP$7,'1. General Inputs'!$BC$10:$BE$12,ROWS('1. General Inputs'!$BA$10:$BA$12),0))+(AP$76*(CHOOSE(AP$7,'2. Protocols'!$O56,'2. Protocols'!$P56,'2. Protocols'!$Q56))+'3. ARV Substitutions'!AU79),0),"")</f>
        <v/>
      </c>
      <c r="BZ57" s="88" t="e">
        <f t="shared" si="49"/>
        <v>#VALUE!</v>
      </c>
      <c r="CA57" s="88" t="e">
        <f t="shared" si="50"/>
        <v>#VALUE!</v>
      </c>
      <c r="CB57" s="88" t="e">
        <f t="shared" si="51"/>
        <v>#VALUE!</v>
      </c>
      <c r="CC57" s="88" t="e">
        <f t="shared" si="52"/>
        <v>#VALUE!</v>
      </c>
      <c r="CD57" s="88" t="e">
        <f t="shared" si="84"/>
        <v>#VALUE!</v>
      </c>
      <c r="CE57" s="88" t="e">
        <f t="shared" si="53"/>
        <v>#VALUE!</v>
      </c>
      <c r="CF57" s="88" t="e">
        <f t="shared" si="54"/>
        <v>#VALUE!</v>
      </c>
      <c r="CG57" s="88" t="e">
        <f t="shared" si="55"/>
        <v>#VALUE!</v>
      </c>
      <c r="CH57" s="88" t="e">
        <f t="shared" si="56"/>
        <v>#VALUE!</v>
      </c>
      <c r="CI57" s="88" t="e">
        <f t="shared" si="57"/>
        <v>#VALUE!</v>
      </c>
      <c r="CJ57" s="88" t="e">
        <f t="shared" si="58"/>
        <v>#VALUE!</v>
      </c>
      <c r="CK57" s="88" t="e">
        <f t="shared" si="59"/>
        <v>#VALUE!</v>
      </c>
      <c r="CL57" s="88" t="e">
        <f t="shared" si="60"/>
        <v>#VALUE!</v>
      </c>
      <c r="CM57" s="88" t="e">
        <f t="shared" si="61"/>
        <v>#VALUE!</v>
      </c>
      <c r="CN57" s="88" t="e">
        <f t="shared" si="62"/>
        <v>#VALUE!</v>
      </c>
      <c r="CO57" s="88" t="e">
        <f t="shared" si="63"/>
        <v>#VALUE!</v>
      </c>
      <c r="CP57" s="88" t="e">
        <f t="shared" si="64"/>
        <v>#VALUE!</v>
      </c>
      <c r="CQ57" s="88" t="e">
        <f t="shared" si="65"/>
        <v>#VALUE!</v>
      </c>
      <c r="CR57" s="88" t="e">
        <f t="shared" si="66"/>
        <v>#VALUE!</v>
      </c>
      <c r="CS57" s="88" t="e">
        <f t="shared" si="67"/>
        <v>#VALUE!</v>
      </c>
      <c r="CT57" s="88" t="e">
        <f t="shared" si="68"/>
        <v>#VALUE!</v>
      </c>
      <c r="CU57" s="88" t="e">
        <f t="shared" si="69"/>
        <v>#VALUE!</v>
      </c>
      <c r="CV57" s="88" t="e">
        <f t="shared" si="70"/>
        <v>#VALUE!</v>
      </c>
      <c r="CW57" s="88" t="e">
        <f t="shared" si="71"/>
        <v>#VALUE!</v>
      </c>
      <c r="CX57" s="88" t="e">
        <f t="shared" si="72"/>
        <v>#VALUE!</v>
      </c>
      <c r="CY57" s="88" t="e">
        <f t="shared" si="73"/>
        <v>#VALUE!</v>
      </c>
      <c r="CZ57" s="88" t="e">
        <f t="shared" si="74"/>
        <v>#VALUE!</v>
      </c>
      <c r="DA57" s="88" t="e">
        <f t="shared" si="75"/>
        <v>#VALUE!</v>
      </c>
      <c r="DB57" s="88" t="e">
        <f t="shared" si="76"/>
        <v>#VALUE!</v>
      </c>
      <c r="DC57" s="88" t="e">
        <f t="shared" si="77"/>
        <v>#VALUE!</v>
      </c>
      <c r="DD57" s="88" t="e">
        <f t="shared" si="78"/>
        <v>#VALUE!</v>
      </c>
      <c r="DE57" s="88" t="e">
        <f t="shared" si="79"/>
        <v>#VALUE!</v>
      </c>
      <c r="DF57" s="88" t="e">
        <f t="shared" si="80"/>
        <v>#VALUE!</v>
      </c>
      <c r="DG57" s="88" t="e">
        <f t="shared" si="81"/>
        <v>#VALUE!</v>
      </c>
      <c r="DH57" s="88" t="e">
        <f t="shared" si="82"/>
        <v>#VALUE!</v>
      </c>
      <c r="DI57" s="88" t="e">
        <f t="shared" si="83"/>
        <v>#VALUE!</v>
      </c>
      <c r="DK57" s="27" t="str">
        <f>CONCATENATE('2. Protocols'!C56, '2. Protocols'!D56, '2. Protocols'!E56)</f>
        <v>+</v>
      </c>
      <c r="DL57" s="27" t="str">
        <f>CONCATENATE('2. Protocols'!C56, '2. Protocols'!D56, '2. Protocols'!E56, '2. Protocols'!F56, '2. Protocols'!G56,)</f>
        <v>++</v>
      </c>
      <c r="DN57" s="38">
        <f>IF(AND(OR(ISBLANK(DN$9),DN$9=0)=FALSE,OR(DN$9='2. Protocols'!$C56,DN$9='2. Protocols'!$E56,DN$9='2. Protocols'!$G56)),1,0)*'4. Formulations'!$I56</f>
        <v>0</v>
      </c>
      <c r="DO57" s="38">
        <f>IF(AND(OR(ISBLANK(DO$9),DO$9=0)=FALSE,OR(DO$9='2. Protocols'!$C56,DO$9='2. Protocols'!$E56,DO$9='2. Protocols'!$G56)),1,0)*'4. Formulations'!$I56</f>
        <v>0</v>
      </c>
      <c r="DP57" s="38">
        <f>IF(AND(OR(ISBLANK(DP$9),DP$9=0)=FALSE,OR(DP$9='2. Protocols'!$C56,DP$9='2. Protocols'!$E56,DP$9='2. Protocols'!$G56)),1,0)*'4. Formulations'!$I56</f>
        <v>0</v>
      </c>
      <c r="DQ57" s="38">
        <f>IF(AND(OR(ISBLANK(DQ$9),DQ$9=0)=FALSE,OR(DQ$9='2. Protocols'!$C56,DQ$9='2. Protocols'!$E56,DQ$9='2. Protocols'!$G56)),1,0)*'4. Formulations'!$I56</f>
        <v>0</v>
      </c>
      <c r="DR57" s="38">
        <f>IF(AND(OR(ISBLANK(DR$9),DR$9=0)=FALSE,OR(DR$9='2. Protocols'!$C56,DR$9='2. Protocols'!$E56,DR$9='2. Protocols'!$G56)),1,0)*'4. Formulations'!$I56</f>
        <v>0</v>
      </c>
      <c r="DS57" s="38">
        <f>IF(AND(OR(ISBLANK(DS$9),DS$9=0)=FALSE,OR(DS$9='2. Protocols'!$C56,DS$9='2. Protocols'!$E56,DS$9='2. Protocols'!$G56)),1,0)*'4. Formulations'!$I56</f>
        <v>0</v>
      </c>
      <c r="DT57" s="38">
        <f>IF(AND(OR(ISBLANK(DT$9),DT$9=0)=FALSE,OR(DT$9='2. Protocols'!$C56,DT$9='2. Protocols'!$E56,DT$9='2. Protocols'!$G56)),1,0)*'4. Formulations'!$I56</f>
        <v>0</v>
      </c>
      <c r="DU57" s="38">
        <f>IF(AND(OR(ISBLANK(DU$9),DU$9=0)=FALSE,OR(DU$9='2. Protocols'!$C56,DU$9='2. Protocols'!$E56,DU$9='2. Protocols'!$G56)),1,0)*'4. Formulations'!$I56</f>
        <v>0</v>
      </c>
      <c r="DV57" s="38">
        <f>IF(AND(OR(ISBLANK(DV$9),DV$9=0)=FALSE,OR(DV$9='2. Protocols'!$C56,DV$9='2. Protocols'!$E56,DV$9='2. Protocols'!$G56)),1,0)*'4. Formulations'!$I56</f>
        <v>0</v>
      </c>
      <c r="DW57" s="38">
        <f>IF(AND(OR(ISBLANK(DW$9),DW$9=0)=FALSE,OR(DW$9='2. Protocols'!$C56,DW$9='2. Protocols'!$E56,DW$9='2. Protocols'!$G56)),1,0)*'4. Formulations'!$I56</f>
        <v>0</v>
      </c>
      <c r="DX57" s="38">
        <f>IF(AND(OR(ISBLANK(DX$9),DX$9=0)=FALSE,OR(DX$9='2. Protocols'!$C56,DX$9='2. Protocols'!$E56,DX$9='2. Protocols'!$G56)),1,0)*'4. Formulations'!$I56</f>
        <v>0</v>
      </c>
      <c r="DY57" s="38">
        <f>IF(AND(OR(ISBLANK(DY$9),DY$9=0)=FALSE,OR(DY$9='2. Protocols'!$C56,DY$9='2. Protocols'!$E56,DY$9='2. Protocols'!$G56)),1,0)*'4. Formulations'!$I56</f>
        <v>0</v>
      </c>
      <c r="DZ57" s="38">
        <f>IF(AND(OR(ISBLANK(DZ$9),DZ$9=0)=FALSE,OR(DZ$9='2. Protocols'!$C56,DZ$9='2. Protocols'!$E56,DZ$9='2. Protocols'!$G56)),1,0)*'4. Formulations'!$I56</f>
        <v>0</v>
      </c>
      <c r="EA57" s="38">
        <f>IF(AND(OR(ISBLANK(EA$9),EA$9=0)=FALSE,OR(EA$9='2. Protocols'!$C56,EA$9='2. Protocols'!$E56,EA$9='2. Protocols'!$G56)),1,0)*'4. Formulations'!$I56</f>
        <v>0</v>
      </c>
      <c r="EB57" s="38">
        <f>IF(AND(OR(ISBLANK(EB$9),EB$9=0)=FALSE,OR(EB$9='2. Protocols'!$C56,EB$9='2. Protocols'!$E56,EB$9='2. Protocols'!$G56)),1,0)*'4. Formulations'!$I56</f>
        <v>0</v>
      </c>
      <c r="EC57" s="38">
        <f>IF(AND(OR(ISBLANK(EC$9),EC$9=0)=FALSE,OR(EC$9='2. Protocols'!$C56,EC$9='2. Protocols'!$E56,EC$9='2. Protocols'!$G56)),1,0)*'4. Formulations'!$I56</f>
        <v>0</v>
      </c>
      <c r="ED57" s="38">
        <f>IF(AND(OR(ISBLANK(ED$9),ED$9=0)=FALSE,OR(ED$9='2. Protocols'!$C56,ED$9='2. Protocols'!$E56,ED$9='2. Protocols'!$G56)),1,0)*'4. Formulations'!$I56</f>
        <v>0</v>
      </c>
      <c r="EE57" s="38">
        <f>IF(AND(OR(ISBLANK(EE$9),EE$9=0)=FALSE,OR(EE$9='2. Protocols'!$C56,EE$9='2. Protocols'!$E56,EE$9='2. Protocols'!$G56)),1,0)*'4. Formulations'!$I56</f>
        <v>0</v>
      </c>
      <c r="EF57" s="38">
        <f>IF(AND(OR(ISBLANK(EF$9),EF$9=0)=FALSE,OR(EF$9='2. Protocols'!$C56,EF$9='2. Protocols'!$E56,EF$9='2. Protocols'!$G56)),1,0)*'4. Formulations'!$I56</f>
        <v>0</v>
      </c>
      <c r="EG57" s="38">
        <f>IF(AND(OR(ISBLANK(EG$9),EG$9=0)=FALSE,OR(EG$9='2. Protocols'!$C56,EG$9='2. Protocols'!$E56,EG$9='2. Protocols'!$G56)),1,0)*'4. Formulations'!$I56</f>
        <v>0</v>
      </c>
      <c r="EH57" s="38">
        <f>IF(AND(OR(ISBLANK(EH$9),EH$9=0)=FALSE,OR(EH$9='2. Protocols'!$C56,EH$9='2. Protocols'!$E56,EH$9='2. Protocols'!$G56)),1,0)*'4. Formulations'!$I56</f>
        <v>0</v>
      </c>
      <c r="EI57" s="38">
        <f>IF(AND(OR(ISBLANK(EI$9),EI$9=0)=FALSE,OR(EI$9='2. Protocols'!$C56,EI$9='2. Protocols'!$E56,EI$9='2. Protocols'!$G56)),1,0)*'4. Formulations'!$I56</f>
        <v>0</v>
      </c>
      <c r="EK57" s="38">
        <f>IF(AND(OR(ISBLANK(EK$9),EK$9=0)=FALSE,EK$9=$DK57),1,0)*'4. Formulations'!$J56</f>
        <v>0</v>
      </c>
      <c r="EL57" s="38">
        <f>IF(AND(OR(ISBLANK(EL$9),EL$9=0)=FALSE,EL$9=$DK57),1,0)*'4. Formulations'!$J56</f>
        <v>0</v>
      </c>
      <c r="EM57" s="38">
        <f>IF(AND(OR(ISBLANK(EM$9),EM$9=0)=FALSE,EM$9=$DK57),1,0)*'4. Formulations'!$J56</f>
        <v>0</v>
      </c>
      <c r="EN57" s="38">
        <f>IF(AND(OR(ISBLANK(EN$9),EN$9=0)=FALSE,EN$9=$DK57),1,0)*'4. Formulations'!$J56</f>
        <v>0</v>
      </c>
      <c r="EO57" s="38">
        <f>IF(AND(OR(ISBLANK(EO$9),EO$9=0)=FALSE,EO$9=$DK57),1,0)*'4. Formulations'!$J56</f>
        <v>0</v>
      </c>
      <c r="EP57" s="38">
        <f>IF(AND(OR(ISBLANK(EP$9),EP$9=0)=FALSE,EP$9=$DK57),1,0)*'4. Formulations'!$J56</f>
        <v>0</v>
      </c>
      <c r="EQ57" s="38">
        <f>IF(AND(OR(ISBLANK(EQ$9),EQ$9=0)=FALSE,EQ$9=$DK57),1,0)*'4. Formulations'!$J56</f>
        <v>0</v>
      </c>
      <c r="ER57" s="38">
        <f>IF(AND(OR(ISBLANK(ER$9),ER$9=0)=FALSE,ER$9=$DK57),1,0)*'4. Formulations'!$J56</f>
        <v>0</v>
      </c>
      <c r="ES57" s="38">
        <f>IF(AND(OR(ISBLANK(ES$9),ES$9=0)=FALSE,ES$9=$DK57),1,0)*'4. Formulations'!$J56</f>
        <v>0</v>
      </c>
      <c r="ET57" s="38">
        <f>IF(AND(OR(ISBLANK(ET$9),ET$9=0)=FALSE,ET$9=$DK57),1,0)*'4. Formulations'!$J56</f>
        <v>0</v>
      </c>
      <c r="EU57" s="38">
        <f>IF(AND(OR(ISBLANK(EU$9),EU$9=0)=FALSE,EU$9=$DK57),1,0)*'4. Formulations'!$J56</f>
        <v>0</v>
      </c>
      <c r="EV57" s="38">
        <f>IF(AND(OR(ISBLANK(EV$9),EV$9=0)=FALSE,EV$9=$DK57),1,0)*'4. Formulations'!$J56</f>
        <v>0</v>
      </c>
      <c r="EW57" s="38">
        <f>IF(AND(OR(ISBLANK(EW$9),EW$9=0)=FALSE,EW$9=$DK57),1,0)*'4. Formulations'!$J56</f>
        <v>0</v>
      </c>
      <c r="EY57" s="38">
        <f>IF(AND(OR(ISBLANK(EY$9),EY$9=0)=FALSE,SUM($EK57:$EW57)&gt;0,EY$9='2. Protocols'!$G56),1,0)*'4. Formulations'!$J56</f>
        <v>0</v>
      </c>
      <c r="EZ57" s="38">
        <f>IF(AND(OR(ISBLANK(EZ$9),EZ$9=0)=FALSE,SUM($EK57:$EW57)&gt;0,EZ$9='2. Protocols'!$G56),1,0)*'4. Formulations'!$J56</f>
        <v>0</v>
      </c>
      <c r="FA57" s="38">
        <f>IF(AND(OR(ISBLANK(FA$9),FA$9=0)=FALSE,SUM($EK57:$EW57)&gt;0,FA$9='2. Protocols'!$G56),1,0)*'4. Formulations'!$J56</f>
        <v>0</v>
      </c>
      <c r="FB57" s="38">
        <f>IF(AND(OR(ISBLANK(FB$9),FB$9=0)=FALSE,SUM($EK57:$EW57)&gt;0,FB$9='2. Protocols'!$G56),1,0)*'4. Formulations'!$J56</f>
        <v>0</v>
      </c>
      <c r="FC57" s="38">
        <f>IF(AND(OR(ISBLANK(FC$9),FC$9=0)=FALSE,SUM($EK57:$EW57)&gt;0,FC$9='2. Protocols'!$G56),1,0)*'4. Formulations'!$J56</f>
        <v>0</v>
      </c>
      <c r="FD57" s="38">
        <f>IF(AND(OR(ISBLANK(FD$9),FD$9=0)=FALSE,SUM($EK57:$EW57)&gt;0,FD$9='2. Protocols'!$G56),1,0)*'4. Formulations'!$J56</f>
        <v>0</v>
      </c>
      <c r="FE57" s="38">
        <f>IF(AND(OR(ISBLANK(FE$9),FE$9=0)=FALSE,SUM($EK57:$EW57)&gt;0,FE$9='2. Protocols'!$G56),1,0)*'4. Formulations'!$J56</f>
        <v>0</v>
      </c>
      <c r="FF57" s="38">
        <f>IF(AND(OR(ISBLANK(FF$9),FF$9=0)=FALSE,SUM($EK57:$EW57)&gt;0,FF$9='2. Protocols'!$G56),1,0)*'4. Formulations'!$J56</f>
        <v>0</v>
      </c>
      <c r="FG57" s="38">
        <f>IF(AND(OR(ISBLANK(FG$9),FG$9=0)=FALSE,SUM($EK57:$EW57)&gt;0,FG$9='2. Protocols'!$G56),1,0)*'4. Formulations'!$J56</f>
        <v>0</v>
      </c>
      <c r="FH57" s="38">
        <f>IF(AND(OR(ISBLANK(FH$9),FH$9=0)=FALSE,SUM($EK57:$EW57)&gt;0,FH$9='2. Protocols'!$G56),1,0)*'4. Formulations'!$J56</f>
        <v>0</v>
      </c>
      <c r="FI57" s="38">
        <f>IF(AND(OR(ISBLANK(FI$9),FI$9=0)=FALSE,SUM($EK57:$EW57)&gt;0,FI$9='2. Protocols'!$G56),1,0)*'4. Formulations'!$J56</f>
        <v>0</v>
      </c>
      <c r="FJ57" s="38">
        <f>IF(AND(OR(ISBLANK(FJ$9),FJ$9=0)=FALSE,SUM($EK57:$EW57)&gt;0,FJ$9='2. Protocols'!$G56),1,0)*'4. Formulations'!$J56</f>
        <v>0</v>
      </c>
      <c r="FK57" s="38">
        <f>IF(AND(OR(ISBLANK(FK$9),FK$9=0)=FALSE,SUM($EK57:$EW57)&gt;0,FK$9='2. Protocols'!$G56),1,0)*'4. Formulations'!$J56</f>
        <v>0</v>
      </c>
      <c r="FL57" s="38">
        <f>IF(AND(OR(ISBLANK(FL$9),FL$9=0)=FALSE,SUM($EK57:$EW57)&gt;0,FL$9='2. Protocols'!$G56),1,0)*'4. Formulations'!$J56</f>
        <v>0</v>
      </c>
      <c r="FM57" s="38">
        <f>IF(AND(OR(ISBLANK(FM$9),FM$9=0)=FALSE,SUM($EK57:$EW57)&gt;0,FM$9='2. Protocols'!$G56),1,0)*'4. Formulations'!$J56</f>
        <v>0</v>
      </c>
      <c r="FN57" s="38">
        <f>IF(AND(OR(ISBLANK(FN$9),FN$9=0)=FALSE,SUM($EK57:$EW57)&gt;0,FN$9='2. Protocols'!$G56),1,0)*'4. Formulations'!$J56</f>
        <v>0</v>
      </c>
      <c r="FO57" s="38">
        <f>IF(AND(OR(ISBLANK(FO$9),FO$9=0)=FALSE,SUM($EK57:$EW57)&gt;0,FO$9='2. Protocols'!$G56),1,0)*'4. Formulations'!$J56</f>
        <v>0</v>
      </c>
      <c r="FP57" s="38">
        <f>IF(AND(OR(ISBLANK(FP$9),FP$9=0)=FALSE,SUM($EK57:$EW57)&gt;0,FP$9='2. Protocols'!$G56),1,0)*'4. Formulations'!$J56</f>
        <v>0</v>
      </c>
      <c r="FQ57" s="38">
        <f>IF(AND(OR(ISBLANK(FQ$9),FQ$9=0)=FALSE,SUM($EK57:$EW57)&gt;0,FQ$9='2. Protocols'!$G56),1,0)*'4. Formulations'!$J56</f>
        <v>0</v>
      </c>
      <c r="FR57" s="38">
        <f>IF(AND(OR(ISBLANK(FR$9),FR$9=0)=FALSE,SUM($EK57:$EW57)&gt;0,FR$9='2. Protocols'!$G56),1,0)*'4. Formulations'!$J56</f>
        <v>0</v>
      </c>
      <c r="FS57" s="38">
        <f>IF(AND(OR(ISBLANK(FS$9),FS$9=0)=FALSE,SUM($EK57:$EW57)&gt;0,FS$9='2. Protocols'!$G56),1,0)*'4. Formulations'!$J56</f>
        <v>0</v>
      </c>
      <c r="FT57" s="38">
        <f>IF(AND(OR(ISBLANK(FT$9),FT$9=0)=FALSE,SUM($EK57:$EW57)&gt;0,FT$9='2. Protocols'!$G56),1,0)*'4. Formulations'!$J56</f>
        <v>0</v>
      </c>
      <c r="FV57" s="38">
        <f>IF(AND(OR(ISBLANK(EY$9),EY$9=0)=FALSE,FV$9=$DL57),1,0)*'4. Formulations'!$K56</f>
        <v>0</v>
      </c>
      <c r="FW57" s="38">
        <f>IF(AND(OR(ISBLANK(EZ$9),EZ$9=0)=FALSE,FW$9=$DL57),1,0)*'4. Formulations'!$K56</f>
        <v>0</v>
      </c>
      <c r="FX57" s="38">
        <f>IF(AND(OR(ISBLANK(FA$9),FA$9=0)=FALSE,FX$9=$DL57),1,0)*'4. Formulations'!$K56</f>
        <v>0</v>
      </c>
      <c r="FY57" s="38">
        <f>IF(AND(OR(ISBLANK(FB$9),FB$9=0)=FALSE,FY$9=$DL57),1,0)*'4. Formulations'!$K56</f>
        <v>0</v>
      </c>
      <c r="FZ57" s="38">
        <f>IF(AND(OR(ISBLANK(FC$9),FC$9=0)=FALSE,FZ$9=$DL57),1,0)*'4. Formulations'!$K56</f>
        <v>0</v>
      </c>
      <c r="GA57" s="38">
        <f>IF(AND(OR(ISBLANK(FD$9),FD$9=0)=FALSE,GA$9=$DL57),1,0)*'4. Formulations'!$K56</f>
        <v>0</v>
      </c>
      <c r="GB57" s="38">
        <f>IF(AND(OR(ISBLANK(FE$9),FE$9=0)=FALSE,GB$9=$DL57),1,0)*'4. Formulations'!$K56</f>
        <v>0</v>
      </c>
      <c r="GC57" s="38">
        <f>IF(AND(OR(ISBLANK(FF$9),FF$9=0)=FALSE,GC$9=$DL57),1,0)*'4. Formulations'!$K56</f>
        <v>0</v>
      </c>
      <c r="GD57" s="38">
        <f>IF(AND(OR(ISBLANK(FG$9),FG$9=0)=FALSE,GD$9=$DL57),1,0)*'4. Formulations'!$K56</f>
        <v>0</v>
      </c>
      <c r="GE57" s="38">
        <f>IF(AND(OR(ISBLANK(FH$9),FH$9=0)=FALSE,GE$9=$DL57),1,0)*'4. Formulations'!$K56</f>
        <v>0</v>
      </c>
      <c r="GF57" s="38">
        <f>IF(AND(OR(ISBLANK(FI$9),FI$9=0)=FALSE,GF$9=$DL57),1,0)*'4. Formulations'!$K56</f>
        <v>0</v>
      </c>
      <c r="GG57" s="38">
        <f>IF(AND(OR(ISBLANK(FJ$9),FJ$9=0)=FALSE,GG$9=$DL57),1,0)*'4. Formulations'!$K56</f>
        <v>0</v>
      </c>
      <c r="GH57" s="38">
        <f>IF(AND(OR(ISBLANK(FK$9),FK$9=0)=FALSE,GH$9=$DL57),1,0)*'4. Formulations'!$K56</f>
        <v>0</v>
      </c>
      <c r="GI57" s="38">
        <f>IF(AND(OR(ISBLANK(FL$9),FL$9=0)=FALSE,GI$9=$DL57),1,0)*'4. Formulations'!$K56</f>
        <v>0</v>
      </c>
      <c r="GJ57" s="38">
        <f>IF(AND(OR(ISBLANK(FM$9),FM$9=0)=FALSE,GJ$9=$DL57),1,0)*'4. Formulations'!$K56</f>
        <v>0</v>
      </c>
      <c r="GL57" s="38">
        <f>IF(AND(OR(ISBLANK(GL$9),GL$9=0)=FALSE,OR(GL$9='2. Protocols'!$C56,GL$9='2. Protocols'!$E56,GL$9='2. Protocols'!$G56)),1,0)*'4. Formulations'!$L56</f>
        <v>0</v>
      </c>
      <c r="GM57" s="38">
        <f>IF(AND(OR(ISBLANK(GM$9),GM$9=0)=FALSE,OR(GM$9='2. Protocols'!$C56,GM$9='2. Protocols'!$E56,GM$9='2. Protocols'!$G56)),1,0)*'4. Formulations'!$L56</f>
        <v>0</v>
      </c>
      <c r="GN57" s="38">
        <f>IF(AND(OR(ISBLANK(GN$9),GN$9=0)=FALSE,OR(GN$9='2. Protocols'!$C56,GN$9='2. Protocols'!$E56,GN$9='2. Protocols'!$G56)),1,0)*'4. Formulations'!$L56</f>
        <v>0</v>
      </c>
      <c r="GO57" s="38">
        <f>IF(AND(OR(ISBLANK(GO$9),GO$9=0)=FALSE,OR(GO$9='2. Protocols'!$C56,GO$9='2. Protocols'!$E56,GO$9='2. Protocols'!$G56)),1,0)*'4. Formulations'!$L56</f>
        <v>0</v>
      </c>
      <c r="GP57" s="38">
        <f>IF(AND(OR(ISBLANK(GP$9),GP$9=0)=FALSE,OR(GP$9='2. Protocols'!$C56,GP$9='2. Protocols'!$E56,GP$9='2. Protocols'!$G56)),1,0)*'4. Formulations'!$L56</f>
        <v>0</v>
      </c>
      <c r="GQ57" s="38">
        <f>IF(AND(OR(ISBLANK(GQ$9),GQ$9=0)=FALSE,OR(GQ$9='2. Protocols'!$C56,GQ$9='2. Protocols'!$E56,GQ$9='2. Protocols'!$G56)),1,0)*'4. Formulations'!$L56</f>
        <v>0</v>
      </c>
      <c r="GR57" s="38">
        <f>IF(AND(OR(ISBLANK(GR$9),GR$9=0)=FALSE,OR(GR$9='2. Protocols'!$C56,GR$9='2. Protocols'!$E56,GR$9='2. Protocols'!$G56)),1,0)*'4. Formulations'!$L56</f>
        <v>0</v>
      </c>
      <c r="GS57" s="38">
        <f>IF(AND(OR(ISBLANK(GS$9),GS$9=0)=FALSE,OR(GS$9='2. Protocols'!$C56,GS$9='2. Protocols'!$E56,GS$9='2. Protocols'!$G56)),1,0)*'4. Formulations'!$L56</f>
        <v>0</v>
      </c>
      <c r="GT57" s="38">
        <f>IF(AND(OR(ISBLANK(GT$9),GT$9=0)=FALSE,OR(GT$9='2. Protocols'!$C56,GT$9='2. Protocols'!$E56,GT$9='2. Protocols'!$G56)),1,0)*'4. Formulations'!$L56</f>
        <v>0</v>
      </c>
      <c r="GU57" s="38">
        <f>IF(AND(OR(ISBLANK(GU$9),GU$9=0)=FALSE,OR(GU$9='2. Protocols'!$C56,GU$9='2. Protocols'!$E56,GU$9='2. Protocols'!$G56)),1,0)*'4. Formulations'!$L56</f>
        <v>0</v>
      </c>
      <c r="GV57" s="38">
        <f>IF(AND(OR(ISBLANK(GV$9),GV$9=0)=FALSE,OR(GV$9='2. Protocols'!$C56,GV$9='2. Protocols'!$E56,GV$9='2. Protocols'!$G56)),1,0)*'4. Formulations'!$L56</f>
        <v>0</v>
      </c>
      <c r="GW57" s="38">
        <f>IF(AND(OR(ISBLANK(GW$9),GW$9=0)=FALSE,OR(GW$9='2. Protocols'!$C56,GW$9='2. Protocols'!$E56,GW$9='2. Protocols'!$G56)),1,0)*'4. Formulations'!$L56</f>
        <v>0</v>
      </c>
      <c r="GX57" s="38">
        <f>IF(AND(OR(ISBLANK(GX$9),GX$9=0)=FALSE,OR(GX$9='2. Protocols'!$C56,GX$9='2. Protocols'!$E56,GX$9='2. Protocols'!$G56)),1,0)*'4. Formulations'!$L56</f>
        <v>0</v>
      </c>
      <c r="GY57" s="38">
        <f>IF(AND(OR(ISBLANK(GY$9),GY$9=0)=FALSE,OR(GY$9='2. Protocols'!$C56,GY$9='2. Protocols'!$E56,GY$9='2. Protocols'!$G56)),1,0)*'4. Formulations'!$L56</f>
        <v>0</v>
      </c>
      <c r="GZ57" s="38">
        <f>IF(AND(OR(ISBLANK(GZ$9),GZ$9=0)=FALSE,OR(GZ$9='2. Protocols'!$C56,GZ$9='2. Protocols'!$E56,GZ$9='2. Protocols'!$G56)),1,0)*'4. Formulations'!$L56</f>
        <v>0</v>
      </c>
      <c r="HA57" s="38">
        <f>IF(AND(OR(ISBLANK(HA$9),HA$9=0)=FALSE,OR(HA$9='2. Protocols'!$C56,HA$9='2. Protocols'!$E56,HA$9='2. Protocols'!$G56)),1,0)*'4. Formulations'!$L56</f>
        <v>0</v>
      </c>
      <c r="HB57" s="38">
        <f>IF(AND(OR(ISBLANK(HB$9),HB$9=0)=FALSE,OR(HB$9='2. Protocols'!$C56,HB$9='2. Protocols'!$E56,HB$9='2. Protocols'!$G56)),1,0)*'4. Formulations'!$L56</f>
        <v>0</v>
      </c>
      <c r="HC57" s="38">
        <f>IF(AND(OR(ISBLANK(HC$9),HC$9=0)=FALSE,OR(HC$9='2. Protocols'!$C56,HC$9='2. Protocols'!$E56,HC$9='2. Protocols'!$G56)),1,0)*'4. Formulations'!$L56</f>
        <v>0</v>
      </c>
      <c r="HD57" s="38">
        <f>IF(AND(OR(ISBLANK(HD$9),HD$9=0)=FALSE,OR(HD$9='2. Protocols'!$C56,HD$9='2. Protocols'!$E56,HD$9='2. Protocols'!$G56)),1,0)*'4. Formulations'!$L56</f>
        <v>0</v>
      </c>
      <c r="HE57" s="38">
        <f>IF(AND(OR(ISBLANK(HE$9),HE$9=0)=FALSE,OR(HE$9='2. Protocols'!$C56,HE$9='2. Protocols'!$E56,HE$9='2. Protocols'!$G56)),1,0)*'4. Formulations'!$L56</f>
        <v>0</v>
      </c>
      <c r="HF57" s="38">
        <f>IF(AND(OR(ISBLANK(HF$9),HF$9=0)=FALSE,OR(HF$9='2. Protocols'!$C56,HF$9='2. Protocols'!$E56,HF$9='2. Protocols'!$G56)),1,0)*'4. Formulations'!$L56</f>
        <v>0</v>
      </c>
      <c r="HG57" s="38">
        <f>IF(AND(OR(ISBLANK(HG$9),HG$9=0)=FALSE,OR(HG$9='2. Protocols'!$C56,HG$9='2. Protocols'!$E56,HG$9='2. Protocols'!$G56)),1,0)*'4. Formulations'!$L56</f>
        <v>0</v>
      </c>
      <c r="HI57" s="38">
        <f>IF(AND(OR(ISBLANK(HI$9),HI$9=0)=FALSE,HI$9=$DK57),1,0)*'4. Formulations'!$M56</f>
        <v>0</v>
      </c>
      <c r="HJ57" s="38">
        <f>IF(AND(OR(ISBLANK(HJ$9),HJ$9=0)=FALSE,HJ$9=$DK57),1,0)*'4. Formulations'!$M56</f>
        <v>0</v>
      </c>
      <c r="HK57" s="38">
        <f>IF(AND(OR(ISBLANK(HK$9),HK$9=0)=FALSE,HK$9=$DK57),1,0)*'4. Formulations'!$M56</f>
        <v>0</v>
      </c>
      <c r="HL57" s="38">
        <f>IF(AND(OR(ISBLANK(HL$9),HL$9=0)=FALSE,HL$9=$DK57),1,0)*'4. Formulations'!$M56</f>
        <v>0</v>
      </c>
      <c r="HM57" s="38">
        <f>IF(AND(OR(ISBLANK(HM$9),HM$9=0)=FALSE,HM$9=$DK57),1,0)*'4. Formulations'!$M56</f>
        <v>0</v>
      </c>
      <c r="HN57" s="38">
        <f>IF(AND(OR(ISBLANK(HN$9),HN$9=0)=FALSE,HN$9=$DK57),1,0)*'4. Formulations'!$M56</f>
        <v>0</v>
      </c>
      <c r="HO57" s="38">
        <f>IF(AND(OR(ISBLANK(HO$9),HO$9=0)=FALSE,HO$9=$DK57),1,0)*'4. Formulations'!$M56</f>
        <v>0</v>
      </c>
      <c r="HP57" s="38">
        <f>IF(AND(OR(ISBLANK(HP$9),HP$9=0)=FALSE,HP$9=$DK57),1,0)*'4. Formulations'!$M56</f>
        <v>0</v>
      </c>
      <c r="HQ57" s="38">
        <f>IF(AND(OR(ISBLANK(HQ$9),HQ$9=0)=FALSE,HQ$9=$DK57),1,0)*'4. Formulations'!$M56</f>
        <v>0</v>
      </c>
      <c r="HR57" s="38">
        <f>IF(AND(OR(ISBLANK(HR$9),HR$9=0)=FALSE,HR$9=$DK57),1,0)*'4. Formulations'!$M56</f>
        <v>0</v>
      </c>
      <c r="HS57" s="38">
        <f>IF(AND(OR(ISBLANK(HS$9),HS$9=0)=FALSE,HS$9=$DK57),1,0)*'4. Formulations'!$M56</f>
        <v>0</v>
      </c>
      <c r="HT57" s="38">
        <f>IF(AND(OR(ISBLANK(HT$9),HT$9=0)=FALSE,HT$9=$DK57),1,0)*'4. Formulations'!$M56</f>
        <v>0</v>
      </c>
      <c r="HU57" s="38">
        <f>IF(AND(OR(ISBLANK(HU$9),HU$9=0)=FALSE,HU$9=$DK57),1,0)*'4. Formulations'!$M56</f>
        <v>0</v>
      </c>
      <c r="HW57" s="38">
        <f>IF(AND(OR(ISBLANK(HW$9),HW$9=0)=FALSE,SUM($HI57:$HU57)&gt;0,HW$9='2. Protocols'!$G56),1,0)*'4. Formulations'!$M56</f>
        <v>0</v>
      </c>
      <c r="HX57" s="38">
        <f>IF(AND(OR(ISBLANK(HX$9),HX$9=0)=FALSE,SUM($HI57:$HU57)&gt;0,HX$9='2. Protocols'!$G56),1,0)*'4. Formulations'!$M56</f>
        <v>0</v>
      </c>
      <c r="HY57" s="38">
        <f>IF(AND(OR(ISBLANK(HY$9),HY$9=0)=FALSE,SUM($HI57:$HU57)&gt;0,HY$9='2. Protocols'!$G56),1,0)*'4. Formulations'!$M56</f>
        <v>0</v>
      </c>
      <c r="HZ57" s="38">
        <f>IF(AND(OR(ISBLANK(HZ$9),HZ$9=0)=FALSE,SUM($HI57:$HU57)&gt;0,HZ$9='2. Protocols'!$G56),1,0)*'4. Formulations'!$M56</f>
        <v>0</v>
      </c>
      <c r="IA57" s="38">
        <f>IF(AND(OR(ISBLANK(IA$9),IA$9=0)=FALSE,SUM($HI57:$HU57)&gt;0,IA$9='2. Protocols'!$G56),1,0)*'4. Formulations'!$M56</f>
        <v>0</v>
      </c>
      <c r="IB57" s="38">
        <f>IF(AND(OR(ISBLANK(IB$9),IB$9=0)=FALSE,SUM($HI57:$HU57)&gt;0,IB$9='2. Protocols'!$G56),1,0)*'4. Formulations'!$M56</f>
        <v>0</v>
      </c>
      <c r="IC57" s="38">
        <f>IF(AND(OR(ISBLANK(IC$9),IC$9=0)=FALSE,SUM($HI57:$HU57)&gt;0,IC$9='2. Protocols'!$G56),1,0)*'4. Formulations'!$M56</f>
        <v>0</v>
      </c>
      <c r="ID57" s="38">
        <f>IF(AND(OR(ISBLANK(ID$9),ID$9=0)=FALSE,SUM($HI57:$HU57)&gt;0,ID$9='2. Protocols'!$G56),1,0)*'4. Formulations'!$M56</f>
        <v>0</v>
      </c>
      <c r="IE57" s="38">
        <f>IF(AND(OR(ISBLANK(IE$9),IE$9=0)=FALSE,SUM($HI57:$HU57)&gt;0,IE$9='2. Protocols'!$G56),1,0)*'4. Formulations'!$M56</f>
        <v>0</v>
      </c>
      <c r="IF57" s="38">
        <f>IF(AND(OR(ISBLANK(IF$9),IF$9=0)=FALSE,SUM($HI57:$HU57)&gt;0,IF$9='2. Protocols'!$G56),1,0)*'4. Formulations'!$M56</f>
        <v>0</v>
      </c>
      <c r="IG57" s="38">
        <f>IF(AND(OR(ISBLANK(IG$9),IG$9=0)=FALSE,SUM($HI57:$HU57)&gt;0,IG$9='2. Protocols'!$G56),1,0)*'4. Formulations'!$M56</f>
        <v>0</v>
      </c>
      <c r="IH57" s="38">
        <f>IF(AND(OR(ISBLANK(IH$9),IH$9=0)=FALSE,SUM($HI57:$HU57)&gt;0,IH$9='2. Protocols'!$G56),1,0)*'4. Formulations'!$M56</f>
        <v>0</v>
      </c>
      <c r="II57" s="38">
        <f>IF(AND(OR(ISBLANK(II$9),II$9=0)=FALSE,SUM($HI57:$HU57)&gt;0,II$9='2. Protocols'!$G56),1,0)*'4. Formulations'!$M56</f>
        <v>0</v>
      </c>
      <c r="IJ57" s="38">
        <f>IF(AND(OR(ISBLANK(IJ$9),IJ$9=0)=FALSE,SUM($HI57:$HU57)&gt;0,IJ$9='2. Protocols'!$G56),1,0)*'4. Formulations'!$M56</f>
        <v>0</v>
      </c>
      <c r="IK57" s="38">
        <f>IF(AND(OR(ISBLANK(IK$9),IK$9=0)=FALSE,SUM($HI57:$HU57)&gt;0,IK$9='2. Protocols'!$G56),1,0)*'4. Formulations'!$M56</f>
        <v>0</v>
      </c>
      <c r="IL57" s="38">
        <f>IF(AND(OR(ISBLANK(IL$9),IL$9=0)=FALSE,SUM($HI57:$HU57)&gt;0,IL$9='2. Protocols'!$G56),1,0)*'4. Formulations'!$M56</f>
        <v>0</v>
      </c>
      <c r="IM57" s="38">
        <f>IF(AND(OR(ISBLANK(IM$9),IM$9=0)=FALSE,SUM($HI57:$HU57)&gt;0,IM$9='2. Protocols'!$G56),1,0)*'4. Formulations'!$M56</f>
        <v>0</v>
      </c>
      <c r="IN57" s="38">
        <f>IF(AND(OR(ISBLANK(IN$9),IN$9=0)=FALSE,SUM($HI57:$HU57)&gt;0,IN$9='2. Protocols'!$G56),1,0)*'4. Formulations'!$M56</f>
        <v>0</v>
      </c>
      <c r="IO57" s="38">
        <f>IF(AND(OR(ISBLANK(IO$9),IO$9=0)=FALSE,SUM($HI57:$HU57)&gt;0,IO$9='2. Protocols'!$G56),1,0)*'4. Formulations'!$M56</f>
        <v>0</v>
      </c>
      <c r="IP57" s="38">
        <f>IF(AND(OR(ISBLANK(IP$9),IP$9=0)=FALSE,SUM($HI57:$HU57)&gt;0,IP$9='2. Protocols'!$G56),1,0)*'4. Formulations'!$M56</f>
        <v>0</v>
      </c>
      <c r="IQ57" s="38">
        <f>IF(AND(OR(ISBLANK(IQ$9),IQ$9=0)=FALSE,SUM($HI57:$HU57)&gt;0,IQ$9='2. Protocols'!$G56),1,0)*'4. Formulations'!$M56</f>
        <v>0</v>
      </c>
      <c r="IR57" s="38">
        <f>IF(AND(OR(ISBLANK(IR$9),IR$9=0)=FALSE,SUM($HI57:$HU57)&gt;0,IR$9='2. Protocols'!$G56),1,0)*'4. Formulations'!$M56</f>
        <v>0</v>
      </c>
      <c r="IT57" s="38">
        <f>IF(AND(OR(ISBLANK(IT$9),IT$9=0)=FALSE,IT$9=$DL57),1,0)*'4. Formulations'!$N56</f>
        <v>0</v>
      </c>
      <c r="IU57" s="38">
        <f>IF(AND(OR(ISBLANK(IU$9),IU$9=0)=FALSE,IU$9=$DL57),1,0)*'4. Formulations'!$N56</f>
        <v>0</v>
      </c>
      <c r="IV57" s="38">
        <f>IF(AND(OR(ISBLANK(IV$9),IV$9=0)=FALSE,IV$9=$DL57),1,0)*'4. Formulations'!$N56</f>
        <v>0</v>
      </c>
      <c r="IW57" s="38">
        <f>IF(AND(OR(ISBLANK(IW$9),IW$9=0)=FALSE,IW$9=$DL57),1,0)*'4. Formulations'!$N56</f>
        <v>0</v>
      </c>
      <c r="IX57" s="38">
        <f>IF(AND(OR(ISBLANK(IX$9),IX$9=0)=FALSE,IX$9=$DL57),1,0)*'4. Formulations'!$N56</f>
        <v>0</v>
      </c>
      <c r="IY57" s="38">
        <f>IF(AND(OR(ISBLANK(IY$9),IY$9=0)=FALSE,IY$9=$DL57),1,0)*'4. Formulations'!$N56</f>
        <v>0</v>
      </c>
      <c r="IZ57" s="38">
        <f>IF(AND(OR(ISBLANK(IZ$9),IZ$9=0)=FALSE,IZ$9=$DL57),1,0)*'4. Formulations'!$N56</f>
        <v>0</v>
      </c>
      <c r="JA57" s="38">
        <f>IF(AND(OR(ISBLANK(JA$9),JA$9=0)=FALSE,JA$9=$DL57),1,0)*'4. Formulations'!$N56</f>
        <v>0</v>
      </c>
      <c r="JB57" s="38">
        <f>IF(AND(OR(ISBLANK(JB$9),JB$9=0)=FALSE,JB$9=$DL57),1,0)*'4. Formulations'!$N56</f>
        <v>0</v>
      </c>
      <c r="JC57" s="38">
        <f>IF(AND(OR(ISBLANK(JC$9),JC$9=0)=FALSE,JC$9=$DL57),1,0)*'4. Formulations'!$N56</f>
        <v>0</v>
      </c>
      <c r="JD57" s="38">
        <f>IF(AND(OR(ISBLANK(JD$9),JD$9=0)=FALSE,JD$9=$DL57),1,0)*'4. Formulations'!$N56</f>
        <v>0</v>
      </c>
      <c r="JE57" s="38">
        <f>IF(AND(OR(ISBLANK(JE$9),JE$9=0)=FALSE,JE$9=$DL57),1,0)*'4. Formulations'!$N56</f>
        <v>0</v>
      </c>
      <c r="JF57" s="38">
        <f>IF(AND(OR(ISBLANK(JF$9),JF$9=0)=FALSE,JF$9=$DL57),1,0)*'4. Formulations'!$N56</f>
        <v>0</v>
      </c>
      <c r="JG57" s="38">
        <f>IF(AND(OR(ISBLANK(JG$9),JG$9=0)=FALSE,JG$9=$DL57),1,0)*'4. Formulations'!$N56</f>
        <v>0</v>
      </c>
      <c r="JH57" s="38">
        <f>IF(AND(OR(ISBLANK(JH$9),JH$9=0)=FALSE,JH$9=$DL57),1,0)*'4. Formulations'!$N56</f>
        <v>0</v>
      </c>
      <c r="JJ57" s="38">
        <f>IF(AND(OR(ISBLANK(JJ$9),JJ$9=0)=FALSE,OR(JJ$9='2. Protocols'!$C56,JJ$9='2. Protocols'!$E56,JJ$9='2. Protocols'!$G56)),1,0)*'4. Formulations'!$O56</f>
        <v>0</v>
      </c>
      <c r="JK57" s="38">
        <f>IF(AND(OR(ISBLANK(JK$9),JK$9=0)=FALSE,OR(JK$9='2. Protocols'!$C56,JK$9='2. Protocols'!$E56,JK$9='2. Protocols'!$G56)),1,0)*'4. Formulations'!$O56</f>
        <v>0</v>
      </c>
      <c r="JL57" s="38">
        <f>IF(AND(OR(ISBLANK(JL$9),JL$9=0)=FALSE,OR(JL$9='2. Protocols'!$C56,JL$9='2. Protocols'!$E56,JL$9='2. Protocols'!$G56)),1,0)*'4. Formulations'!$O56</f>
        <v>0</v>
      </c>
      <c r="JM57" s="38">
        <f>IF(AND(OR(ISBLANK(JM$9),JM$9=0)=FALSE,OR(JM$9='2. Protocols'!$C56,JM$9='2. Protocols'!$E56,JM$9='2. Protocols'!$G56)),1,0)*'4. Formulations'!$O56</f>
        <v>0</v>
      </c>
      <c r="JN57" s="38">
        <f>IF(AND(OR(ISBLANK(JN$9),JN$9=0)=FALSE,OR(JN$9='2. Protocols'!$C56,JN$9='2. Protocols'!$E56,JN$9='2. Protocols'!$G56)),1,0)*'4. Formulations'!$O56</f>
        <v>0</v>
      </c>
      <c r="JO57" s="38">
        <f>IF(AND(OR(ISBLANK(JO$9),JO$9=0)=FALSE,OR(JO$9='2. Protocols'!$C56,JO$9='2. Protocols'!$E56,JO$9='2. Protocols'!$G56)),1,0)*'4. Formulations'!$O56</f>
        <v>0</v>
      </c>
      <c r="JP57" s="38">
        <f>IF(AND(OR(ISBLANK(JP$9),JP$9=0)=FALSE,OR(JP$9='2. Protocols'!$C56,JP$9='2. Protocols'!$E56,JP$9='2. Protocols'!$G56)),1,0)*'4. Formulations'!$O56</f>
        <v>0</v>
      </c>
      <c r="JQ57" s="38">
        <f>IF(AND(OR(ISBLANK(JQ$9),JQ$9=0)=FALSE,OR(JQ$9='2. Protocols'!$C56,JQ$9='2. Protocols'!$E56,JQ$9='2. Protocols'!$G56)),1,0)*'4. Formulations'!$O56</f>
        <v>0</v>
      </c>
      <c r="JR57" s="38">
        <f>IF(AND(OR(ISBLANK(JR$9),JR$9=0)=FALSE,OR(JR$9='2. Protocols'!$C56,JR$9='2. Protocols'!$E56,JR$9='2. Protocols'!$G56)),1,0)*'4. Formulations'!$O56</f>
        <v>0</v>
      </c>
      <c r="JS57" s="38">
        <f>IF(AND(OR(ISBLANK(JS$9),JS$9=0)=FALSE,OR(JS$9='2. Protocols'!$C56,JS$9='2. Protocols'!$E56,JS$9='2. Protocols'!$G56)),1,0)*'4. Formulations'!$O56</f>
        <v>0</v>
      </c>
      <c r="JT57" s="38">
        <f>IF(AND(OR(ISBLANK(JT$9),JT$9=0)=FALSE,OR(JT$9='2. Protocols'!$C56,JT$9='2. Protocols'!$E56,JT$9='2. Protocols'!$G56)),1,0)*'4. Formulations'!$O56</f>
        <v>0</v>
      </c>
      <c r="JU57" s="38">
        <f>IF(AND(OR(ISBLANK(JU$9),JU$9=0)=FALSE,OR(JU$9='2. Protocols'!$C56,JU$9='2. Protocols'!$E56,JU$9='2. Protocols'!$G56)),1,0)*'4. Formulations'!$O56</f>
        <v>0</v>
      </c>
      <c r="JV57" s="38">
        <f>IF(AND(OR(ISBLANK(JV$9),JV$9=0)=FALSE,OR(JV$9='2. Protocols'!$C56,JV$9='2. Protocols'!$E56,JV$9='2. Protocols'!$G56)),1,0)*'4. Formulations'!$O56</f>
        <v>0</v>
      </c>
      <c r="JW57" s="38">
        <f>IF(AND(OR(ISBLANK(JW$9),JW$9=0)=FALSE,OR(JW$9='2. Protocols'!$C56,JW$9='2. Protocols'!$E56,JW$9='2. Protocols'!$G56)),1,0)*'4. Formulations'!$O56</f>
        <v>0</v>
      </c>
      <c r="JX57" s="38">
        <f>IF(AND(OR(ISBLANK(JX$9),JX$9=0)=FALSE,OR(JX$9='2. Protocols'!$C56,JX$9='2. Protocols'!$E56,JX$9='2. Protocols'!$G56)),1,0)*'4. Formulations'!$O56</f>
        <v>0</v>
      </c>
      <c r="JY57" s="38">
        <f>IF(AND(OR(ISBLANK(JY$9),JY$9=0)=FALSE,OR(JY$9='2. Protocols'!$C56,JY$9='2. Protocols'!$E56,JY$9='2. Protocols'!$G56)),1,0)*'4. Formulations'!$O56</f>
        <v>0</v>
      </c>
      <c r="JZ57" s="38">
        <f>IF(AND(OR(ISBLANK(JZ$9),JZ$9=0)=FALSE,OR(JZ$9='2. Protocols'!$C56,JZ$9='2. Protocols'!$E56,JZ$9='2. Protocols'!$G56)),1,0)*'4. Formulations'!$O56</f>
        <v>0</v>
      </c>
      <c r="KA57" s="38">
        <f>IF(AND(OR(ISBLANK(KA$9),KA$9=0)=FALSE,OR(KA$9='2. Protocols'!$C56,KA$9='2. Protocols'!$E56,KA$9='2. Protocols'!$G56)),1,0)*'4. Formulations'!$O56</f>
        <v>0</v>
      </c>
      <c r="KB57" s="38">
        <f>IF(AND(OR(ISBLANK(KB$9),KB$9=0)=FALSE,OR(KB$9='2. Protocols'!$C56,KB$9='2. Protocols'!$E56,KB$9='2. Protocols'!$G56)),1,0)*'4. Formulations'!$O56</f>
        <v>0</v>
      </c>
      <c r="KC57" s="38">
        <f>IF(AND(OR(ISBLANK(KC$9),KC$9=0)=FALSE,OR(KC$9='2. Protocols'!$C56,KC$9='2. Protocols'!$E56,KC$9='2. Protocols'!$G56)),1,0)*'4. Formulations'!$O56</f>
        <v>0</v>
      </c>
      <c r="KD57" s="38">
        <f>IF(AND(OR(ISBLANK(KD$9),KD$9=0)=FALSE,OR(KD$9='2. Protocols'!$C56,KD$9='2. Protocols'!$E56,KD$9='2. Protocols'!$G56)),1,0)*'4. Formulations'!$O56</f>
        <v>0</v>
      </c>
      <c r="KE57" s="38">
        <f>IF(AND(OR(ISBLANK(KE$9),KE$9=0)=FALSE,OR(KE$9='2. Protocols'!$C56,KE$9='2. Protocols'!$E56,KE$9='2. Protocols'!$G56)),1,0)*'4. Formulations'!$O56</f>
        <v>0</v>
      </c>
      <c r="KG57" s="38">
        <f>IF(AND(OR(ISBLANK(KG$9),KG$9=0)=FALSE,KG$9=$DK57),1,0)*'4. Formulations'!$P56</f>
        <v>0</v>
      </c>
      <c r="KH57" s="38">
        <f>IF(AND(OR(ISBLANK(KH$9),KH$9=0)=FALSE,KH$9=$DK57),1,0)*'4. Formulations'!$P56</f>
        <v>0</v>
      </c>
      <c r="KI57" s="38">
        <f>IF(AND(OR(ISBLANK(KI$9),KI$9=0)=FALSE,KI$9=$DK57),1,0)*'4. Formulations'!$P56</f>
        <v>0</v>
      </c>
      <c r="KJ57" s="38">
        <f>IF(AND(OR(ISBLANK(KJ$9),KJ$9=0)=FALSE,KJ$9=$DK57),1,0)*'4. Formulations'!$P56</f>
        <v>0</v>
      </c>
      <c r="KK57" s="38">
        <f>IF(AND(OR(ISBLANK(KK$9),KK$9=0)=FALSE,KK$9=$DK57),1,0)*'4. Formulations'!$P56</f>
        <v>0</v>
      </c>
      <c r="KL57" s="38">
        <f>IF(AND(OR(ISBLANK(KL$9),KL$9=0)=FALSE,KL$9=$DK57),1,0)*'4. Formulations'!$P56</f>
        <v>0</v>
      </c>
      <c r="KM57" s="38">
        <f>IF(AND(OR(ISBLANK(KM$9),KM$9=0)=FALSE,KM$9=$DK57),1,0)*'4. Formulations'!$P56</f>
        <v>0</v>
      </c>
      <c r="KN57" s="38">
        <f>IF(AND(OR(ISBLANK(KN$9),KN$9=0)=FALSE,KN$9=$DK57),1,0)*'4. Formulations'!$P56</f>
        <v>0</v>
      </c>
      <c r="KO57" s="38">
        <f>IF(AND(OR(ISBLANK(KO$9),KO$9=0)=FALSE,KO$9=$DK57),1,0)*'4. Formulations'!$P56</f>
        <v>0</v>
      </c>
      <c r="KP57" s="38">
        <f>IF(AND(OR(ISBLANK(KP$9),KP$9=0)=FALSE,KP$9=$DK57),1,0)*'4. Formulations'!$P56</f>
        <v>0</v>
      </c>
      <c r="KQ57" s="38">
        <f>IF(AND(OR(ISBLANK(KQ$9),KQ$9=0)=FALSE,KQ$9=$DK57),1,0)*'4. Formulations'!$P56</f>
        <v>0</v>
      </c>
      <c r="KR57" s="38">
        <f>IF(AND(OR(ISBLANK(KR$9),KR$9=0)=FALSE,KR$9=$DK57),1,0)*'4. Formulations'!$P56</f>
        <v>0</v>
      </c>
      <c r="KS57" s="38">
        <f>IF(AND(OR(ISBLANK(KS$9),KS$9=0)=FALSE,KS$9=$DK57),1,0)*'4. Formulations'!$P56</f>
        <v>0</v>
      </c>
      <c r="KU57" s="38">
        <f>IF(AND(OR(ISBLANK(KU$9),KU$9=0)=FALSE,SUM($KG57:$KS57)&gt;0,KU$9='2. Protocols'!$G56),1,0)*'4. Formulations'!$P56</f>
        <v>0</v>
      </c>
      <c r="KV57" s="38">
        <f>IF(AND(OR(ISBLANK(KV$9),KV$9=0)=FALSE,SUM($KG57:$KS57)&gt;0,KV$9='2. Protocols'!$G56),1,0)*'4. Formulations'!$P56</f>
        <v>0</v>
      </c>
      <c r="KW57" s="38">
        <f>IF(AND(OR(ISBLANK(KW$9),KW$9=0)=FALSE,SUM($KG57:$KS57)&gt;0,KW$9='2. Protocols'!$G56),1,0)*'4. Formulations'!$P56</f>
        <v>0</v>
      </c>
      <c r="KX57" s="38">
        <f>IF(AND(OR(ISBLANK(KX$9),KX$9=0)=FALSE,SUM($KG57:$KS57)&gt;0,KX$9='2. Protocols'!$G56),1,0)*'4. Formulations'!$P56</f>
        <v>0</v>
      </c>
      <c r="KY57" s="38">
        <f>IF(AND(OR(ISBLANK(KY$9),KY$9=0)=FALSE,SUM($KG57:$KS57)&gt;0,KY$9='2. Protocols'!$G56),1,0)*'4. Formulations'!$P56</f>
        <v>0</v>
      </c>
      <c r="KZ57" s="38">
        <f>IF(AND(OR(ISBLANK(KZ$9),KZ$9=0)=FALSE,SUM($KG57:$KS57)&gt;0,KZ$9='2. Protocols'!$G56),1,0)*'4. Formulations'!$P56</f>
        <v>0</v>
      </c>
      <c r="LA57" s="38">
        <f>IF(AND(OR(ISBLANK(LA$9),LA$9=0)=FALSE,SUM($KG57:$KS57)&gt;0,LA$9='2. Protocols'!$G56),1,0)*'4. Formulations'!$P56</f>
        <v>0</v>
      </c>
      <c r="LB57" s="38">
        <f>IF(AND(OR(ISBLANK(LB$9),LB$9=0)=FALSE,SUM($KG57:$KS57)&gt;0,LB$9='2. Protocols'!$G56),1,0)*'4. Formulations'!$P56</f>
        <v>0</v>
      </c>
      <c r="LC57" s="38">
        <f>IF(AND(OR(ISBLANK(LC$9),LC$9=0)=FALSE,SUM($KG57:$KS57)&gt;0,LC$9='2. Protocols'!$G56),1,0)*'4. Formulations'!$P56</f>
        <v>0</v>
      </c>
      <c r="LD57" s="38">
        <f>IF(AND(OR(ISBLANK(LD$9),LD$9=0)=FALSE,SUM($KG57:$KS57)&gt;0,LD$9='2. Protocols'!$G56),1,0)*'4. Formulations'!$P56</f>
        <v>0</v>
      </c>
      <c r="LE57" s="38">
        <f>IF(AND(OR(ISBLANK(LE$9),LE$9=0)=FALSE,SUM($KG57:$KS57)&gt;0,LE$9='2. Protocols'!$G56),1,0)*'4. Formulations'!$P56</f>
        <v>0</v>
      </c>
      <c r="LF57" s="38">
        <f>IF(AND(OR(ISBLANK(LF$9),LF$9=0)=FALSE,SUM($KG57:$KS57)&gt;0,LF$9='2. Protocols'!$G56),1,0)*'4. Formulations'!$P56</f>
        <v>0</v>
      </c>
      <c r="LG57" s="38">
        <f>IF(AND(OR(ISBLANK(LG$9),LG$9=0)=FALSE,SUM($KG57:$KS57)&gt;0,LG$9='2. Protocols'!$G56),1,0)*'4. Formulations'!$P56</f>
        <v>0</v>
      </c>
      <c r="LH57" s="38">
        <f>IF(AND(OR(ISBLANK(LH$9),LH$9=0)=FALSE,SUM($KG57:$KS57)&gt;0,LH$9='2. Protocols'!$G56),1,0)*'4. Formulations'!$P56</f>
        <v>0</v>
      </c>
      <c r="LI57" s="38">
        <f>IF(AND(OR(ISBLANK(LI$9),LI$9=0)=FALSE,SUM($KG57:$KS57)&gt;0,LI$9='2. Protocols'!$G56),1,0)*'4. Formulations'!$P56</f>
        <v>0</v>
      </c>
      <c r="LJ57" s="38">
        <f>IF(AND(OR(ISBLANK(LJ$9),LJ$9=0)=FALSE,SUM($KG57:$KS57)&gt;0,LJ$9='2. Protocols'!$G56),1,0)*'4. Formulations'!$P56</f>
        <v>0</v>
      </c>
      <c r="LK57" s="38">
        <f>IF(AND(OR(ISBLANK(LK$9),LK$9=0)=FALSE,SUM($KG57:$KS57)&gt;0,LK$9='2. Protocols'!$G56),1,0)*'4. Formulations'!$P56</f>
        <v>0</v>
      </c>
      <c r="LL57" s="38">
        <f>IF(AND(OR(ISBLANK(LL$9),LL$9=0)=FALSE,SUM($KG57:$KS57)&gt;0,LL$9='2. Protocols'!$G56),1,0)*'4. Formulations'!$P56</f>
        <v>0</v>
      </c>
      <c r="LM57" s="38">
        <f>IF(AND(OR(ISBLANK(LM$9),LM$9=0)=FALSE,SUM($KG57:$KS57)&gt;0,LM$9='2. Protocols'!$G56),1,0)*'4. Formulations'!$P56</f>
        <v>0</v>
      </c>
      <c r="LN57" s="38">
        <f>IF(AND(OR(ISBLANK(LN$9),LN$9=0)=FALSE,SUM($KG57:$KS57)&gt;0,LN$9='2. Protocols'!$G56),1,0)*'4. Formulations'!$P56</f>
        <v>0</v>
      </c>
      <c r="LO57" s="38">
        <f>IF(AND(OR(ISBLANK(LO$9),LO$9=0)=FALSE,SUM($KG57:$KS57)&gt;0,LO$9='2. Protocols'!$G56),1,0)*'4. Formulations'!$P56</f>
        <v>0</v>
      </c>
      <c r="LP57" s="38">
        <f>IF(AND(OR(ISBLANK(LP$9),LP$9=0)=FALSE,SUM($KG57:$KS57)&gt;0,LP$9='2. Protocols'!$G56),1,0)*'4. Formulations'!$P56</f>
        <v>0</v>
      </c>
      <c r="LR57" s="38">
        <f>IF(AND(OR(ISBLANK(LR$9),LR$9=0)=FALSE,LR$9=$DL57),1,0)*'4. Formulations'!$Q56</f>
        <v>0</v>
      </c>
      <c r="LS57" s="38">
        <f>IF(AND(OR(ISBLANK(LS$9),LS$9=0)=FALSE,LS$9=$DL57),1,0)*'4. Formulations'!$Q56</f>
        <v>0</v>
      </c>
      <c r="LT57" s="38">
        <f>IF(AND(OR(ISBLANK(LT$9),LT$9=0)=FALSE,LT$9=$DL57),1,0)*'4. Formulations'!$Q56</f>
        <v>0</v>
      </c>
      <c r="LU57" s="38">
        <f>IF(AND(OR(ISBLANK(LU$9),LU$9=0)=FALSE,LU$9=$DL57),1,0)*'4. Formulations'!$Q56</f>
        <v>0</v>
      </c>
      <c r="LV57" s="38">
        <f>IF(AND(OR(ISBLANK(LV$9),LV$9=0)=FALSE,LV$9=$DL57),1,0)*'4. Formulations'!$Q56</f>
        <v>0</v>
      </c>
      <c r="LW57" s="38">
        <f>IF(AND(OR(ISBLANK(LW$9),LW$9=0)=FALSE,LW$9=$DL57),1,0)*'4. Formulations'!$Q56</f>
        <v>0</v>
      </c>
      <c r="LX57" s="38">
        <f>IF(AND(OR(ISBLANK(LX$9),LX$9=0)=FALSE,LX$9=$DL57),1,0)*'4. Formulations'!$Q56</f>
        <v>0</v>
      </c>
      <c r="LY57" s="38">
        <f>IF(AND(OR(ISBLANK(LY$9),LY$9=0)=FALSE,LY$9=$DL57),1,0)*'4. Formulations'!$Q56</f>
        <v>0</v>
      </c>
      <c r="LZ57" s="38">
        <f>IF(AND(OR(ISBLANK(LZ$9),LZ$9=0)=FALSE,LZ$9=$DL57),1,0)*'4. Formulations'!$Q56</f>
        <v>0</v>
      </c>
      <c r="MA57" s="38">
        <f>IF(AND(OR(ISBLANK(MA$9),MA$9=0)=FALSE,MA$9=$DL57),1,0)*'4. Formulations'!$Q56</f>
        <v>0</v>
      </c>
      <c r="MB57" s="38">
        <f>IF(AND(OR(ISBLANK(MB$9),MB$9=0)=FALSE,MB$9=$DL57),1,0)*'4. Formulations'!$Q56</f>
        <v>0</v>
      </c>
      <c r="MC57" s="38">
        <f>IF(AND(OR(ISBLANK(MC$9),MC$9=0)=FALSE,MC$9=$DL57),1,0)*'4. Formulations'!$Q56</f>
        <v>0</v>
      </c>
      <c r="MD57" s="38">
        <f>IF(AND(OR(ISBLANK(MD$9),MD$9=0)=FALSE,MD$9=$DL57),1,0)*'4. Formulations'!$Q56</f>
        <v>0</v>
      </c>
      <c r="ME57" s="38">
        <f>IF(AND(OR(ISBLANK(ME$9),ME$9=0)=FALSE,ME$9=$DL57),1,0)*'4. Formulations'!$Q56</f>
        <v>0</v>
      </c>
      <c r="MF57" s="38">
        <f>IF(AND(OR(ISBLANK(MF$9),MF$9=0)=FALSE,MF$9=$DL57),1,0)*'4. Formulations'!$Q56</f>
        <v>0</v>
      </c>
    </row>
    <row r="58" spans="2:344" x14ac:dyDescent="0.3">
      <c r="B58" s="2"/>
      <c r="C58" s="129" t="str">
        <f>IF('2. Protocols'!C57&amp;"+"&amp;'2. Protocols'!E57&amp;"+"&amp;'2. Protocols'!G57="++","",'2. Protocols'!C57&amp;"+"&amp;'2. Protocols'!E57&amp;"+"&amp;'2. Protocols'!G57)</f>
        <v/>
      </c>
      <c r="D58" s="18"/>
      <c r="F58" s="114" t="str">
        <f>IFERROR('2. Protocols'!J57*'1. General Inputs'!$L$6,"")</f>
        <v/>
      </c>
      <c r="G58" s="114" t="str">
        <f>IFERROR(MAX(F58*(1+'1. General Inputs'!$BA$16+HLOOKUP(G$7,'1. General Inputs'!$BC$10:$BE$12,ROWS('1. General Inputs'!$BA$10:$BA$12),0))+(G$76*(CHOOSE(G$7,'2. Protocols'!$O57,'2. Protocols'!$P57,'2. Protocols'!$Q57))+'3. ARV Substitutions'!L80),0),"")</f>
        <v/>
      </c>
      <c r="H58" s="114" t="str">
        <f>IFERROR(MAX(G58*(1+'1. General Inputs'!$BA$16+HLOOKUP(H$7,'1. General Inputs'!$BC$10:$BE$12,ROWS('1. General Inputs'!$BA$10:$BA$12),0))+(H$76*(CHOOSE(H$7,'2. Protocols'!$O57,'2. Protocols'!$P57,'2. Protocols'!$Q57))+'3. ARV Substitutions'!M80),0),"")</f>
        <v/>
      </c>
      <c r="I58" s="114" t="str">
        <f>IFERROR(MAX(H58*(1+'1. General Inputs'!$BA$16+HLOOKUP(I$7,'1. General Inputs'!$BC$10:$BE$12,ROWS('1. General Inputs'!$BA$10:$BA$12),0))+(I$76*(CHOOSE(I$7,'2. Protocols'!$O57,'2. Protocols'!$P57,'2. Protocols'!$Q57))+'3. ARV Substitutions'!N80),0),"")</f>
        <v/>
      </c>
      <c r="J58" s="114" t="str">
        <f>IFERROR(MAX(I58*(1+'1. General Inputs'!$BA$16+HLOOKUP(J$7,'1. General Inputs'!$BC$10:$BE$12,ROWS('1. General Inputs'!$BA$10:$BA$12),0))+(J$76*(CHOOSE(J$7,'2. Protocols'!$O57,'2. Protocols'!$P57,'2. Protocols'!$Q57))+'3. ARV Substitutions'!O80),0),"")</f>
        <v/>
      </c>
      <c r="K58" s="114" t="str">
        <f>IFERROR(MAX(J58*(1+'1. General Inputs'!$BA$16+HLOOKUP(K$7,'1. General Inputs'!$BC$10:$BE$12,ROWS('1. General Inputs'!$BA$10:$BA$12),0))+(K$76*(CHOOSE(K$7,'2. Protocols'!$O57,'2. Protocols'!$P57,'2. Protocols'!$Q57))+'3. ARV Substitutions'!P80),0),"")</f>
        <v/>
      </c>
      <c r="L58" s="114" t="str">
        <f>IFERROR(MAX(K58*(1+'1. General Inputs'!$BA$16+HLOOKUP(L$7,'1. General Inputs'!$BC$10:$BE$12,ROWS('1. General Inputs'!$BA$10:$BA$12),0))+(L$76*(CHOOSE(L$7,'2. Protocols'!$O57,'2. Protocols'!$P57,'2. Protocols'!$Q57))+'3. ARV Substitutions'!Q80),0),"")</f>
        <v/>
      </c>
      <c r="M58" s="114" t="str">
        <f>IFERROR(MAX(L58*(1+'1. General Inputs'!$BA$16+HLOOKUP(M$7,'1. General Inputs'!$BC$10:$BE$12,ROWS('1. General Inputs'!$BA$10:$BA$12),0))+(M$76*(CHOOSE(M$7,'2. Protocols'!$O57,'2. Protocols'!$P57,'2. Protocols'!$Q57))+'3. ARV Substitutions'!R80),0),"")</f>
        <v/>
      </c>
      <c r="N58" s="114" t="str">
        <f>IFERROR(MAX(M58*(1+'1. General Inputs'!$BA$16+HLOOKUP(N$7,'1. General Inputs'!$BC$10:$BE$12,ROWS('1. General Inputs'!$BA$10:$BA$12),0))+(N$76*(CHOOSE(N$7,'2. Protocols'!$O57,'2. Protocols'!$P57,'2. Protocols'!$Q57))+'3. ARV Substitutions'!S80),0),"")</f>
        <v/>
      </c>
      <c r="O58" s="114" t="str">
        <f>IFERROR(MAX(N58*(1+'1. General Inputs'!$BA$16+HLOOKUP(O$7,'1. General Inputs'!$BC$10:$BE$12,ROWS('1. General Inputs'!$BA$10:$BA$12),0))+(O$76*(CHOOSE(O$7,'2. Protocols'!$O57,'2. Protocols'!$P57,'2. Protocols'!$Q57))+'3. ARV Substitutions'!T80),0),"")</f>
        <v/>
      </c>
      <c r="P58" s="114" t="str">
        <f>IFERROR(MAX(O58*(1+'1. General Inputs'!$BA$16+HLOOKUP(P$7,'1. General Inputs'!$BC$10:$BE$12,ROWS('1. General Inputs'!$BA$10:$BA$12),0))+(P$76*(CHOOSE(P$7,'2. Protocols'!$O57,'2. Protocols'!$P57,'2. Protocols'!$Q57))+'3. ARV Substitutions'!U80),0),"")</f>
        <v/>
      </c>
      <c r="Q58" s="114" t="str">
        <f>IFERROR(MAX(P58*(1+'1. General Inputs'!$BA$16+HLOOKUP(Q$7,'1. General Inputs'!$BC$10:$BE$12,ROWS('1. General Inputs'!$BA$10:$BA$12),0))+(Q$76*(CHOOSE(Q$7,'2. Protocols'!$O57,'2. Protocols'!$P57,'2. Protocols'!$Q57))+'3. ARV Substitutions'!V80),0),"")</f>
        <v/>
      </c>
      <c r="R58" s="114" t="str">
        <f>IFERROR(MAX(Q58*(1+'1. General Inputs'!$BA$16+HLOOKUP(R$7,'1. General Inputs'!$BC$10:$BE$12,ROWS('1. General Inputs'!$BA$10:$BA$12),0))+(R$76*(CHOOSE(R$7,'2. Protocols'!$O57,'2. Protocols'!$P57,'2. Protocols'!$Q57))+'3. ARV Substitutions'!W80),0),"")</f>
        <v/>
      </c>
      <c r="S58" s="114" t="str">
        <f>IFERROR(MAX(R58*(1+'1. General Inputs'!$BA$16+HLOOKUP(S$7,'1. General Inputs'!$BC$10:$BE$12,ROWS('1. General Inputs'!$BA$10:$BA$12),0))+(S$76*(CHOOSE(S$7,'2. Protocols'!$O57,'2. Protocols'!$P57,'2. Protocols'!$Q57))+'3. ARV Substitutions'!X80),0),"")</f>
        <v/>
      </c>
      <c r="T58" s="114" t="str">
        <f>IFERROR(MAX(S58*(1+'1. General Inputs'!$BA$16+HLOOKUP(T$7,'1. General Inputs'!$BC$10:$BE$12,ROWS('1. General Inputs'!$BA$10:$BA$12),0))+(T$76*(CHOOSE(T$7,'2. Protocols'!$O57,'2. Protocols'!$P57,'2. Protocols'!$Q57))+'3. ARV Substitutions'!Y80),0),"")</f>
        <v/>
      </c>
      <c r="U58" s="114" t="str">
        <f>IFERROR(MAX(T58*(1+'1. General Inputs'!$BA$16+HLOOKUP(U$7,'1. General Inputs'!$BC$10:$BE$12,ROWS('1. General Inputs'!$BA$10:$BA$12),0))+(U$76*(CHOOSE(U$7,'2. Protocols'!$O57,'2. Protocols'!$P57,'2. Protocols'!$Q57))+'3. ARV Substitutions'!Z80),0),"")</f>
        <v/>
      </c>
      <c r="V58" s="114" t="str">
        <f>IFERROR(MAX(U58*(1+'1. General Inputs'!$BA$16+HLOOKUP(V$7,'1. General Inputs'!$BC$10:$BE$12,ROWS('1. General Inputs'!$BA$10:$BA$12),0))+(V$76*(CHOOSE(V$7,'2. Protocols'!$O57,'2. Protocols'!$P57,'2. Protocols'!$Q57))+'3. ARV Substitutions'!AA80),0),"")</f>
        <v/>
      </c>
      <c r="W58" s="114" t="str">
        <f>IFERROR(MAX(V58*(1+'1. General Inputs'!$BA$16+HLOOKUP(W$7,'1. General Inputs'!$BC$10:$BE$12,ROWS('1. General Inputs'!$BA$10:$BA$12),0))+(W$76*(CHOOSE(W$7,'2. Protocols'!$O57,'2. Protocols'!$P57,'2. Protocols'!$Q57))+'3. ARV Substitutions'!AB80),0),"")</f>
        <v/>
      </c>
      <c r="X58" s="114" t="str">
        <f>IFERROR(MAX(W58*(1+'1. General Inputs'!$BA$16+HLOOKUP(X$7,'1. General Inputs'!$BC$10:$BE$12,ROWS('1. General Inputs'!$BA$10:$BA$12),0))+(X$76*(CHOOSE(X$7,'2. Protocols'!$O57,'2. Protocols'!$P57,'2. Protocols'!$Q57))+'3. ARV Substitutions'!AC80),0),"")</f>
        <v/>
      </c>
      <c r="Y58" s="114" t="str">
        <f>IFERROR(MAX(X58*(1+'1. General Inputs'!$BA$16+HLOOKUP(Y$7,'1. General Inputs'!$BC$10:$BE$12,ROWS('1. General Inputs'!$BA$10:$BA$12),0))+(Y$76*(CHOOSE(Y$7,'2. Protocols'!$O57,'2. Protocols'!$P57,'2. Protocols'!$Q57))+'3. ARV Substitutions'!AD80),0),"")</f>
        <v/>
      </c>
      <c r="Z58" s="114" t="str">
        <f>IFERROR(MAX(Y58*(1+'1. General Inputs'!$BA$16+HLOOKUP(Z$7,'1. General Inputs'!$BC$10:$BE$12,ROWS('1. General Inputs'!$BA$10:$BA$12),0))+(Z$76*(CHOOSE(Z$7,'2. Protocols'!$O57,'2. Protocols'!$P57,'2. Protocols'!$Q57))+'3. ARV Substitutions'!AE80),0),"")</f>
        <v/>
      </c>
      <c r="AA58" s="114" t="str">
        <f>IFERROR(MAX(Z58*(1+'1. General Inputs'!$BA$16+HLOOKUP(AA$7,'1. General Inputs'!$BC$10:$BE$12,ROWS('1. General Inputs'!$BA$10:$BA$12),0))+(AA$76*(CHOOSE(AA$7,'2. Protocols'!$O57,'2. Protocols'!$P57,'2. Protocols'!$Q57))+'3. ARV Substitutions'!AF80),0),"")</f>
        <v/>
      </c>
      <c r="AB58" s="114" t="str">
        <f>IFERROR(MAX(AA58*(1+'1. General Inputs'!$BA$16+HLOOKUP(AB$7,'1. General Inputs'!$BC$10:$BE$12,ROWS('1. General Inputs'!$BA$10:$BA$12),0))+(AB$76*(CHOOSE(AB$7,'2. Protocols'!$O57,'2. Protocols'!$P57,'2. Protocols'!$Q57))+'3. ARV Substitutions'!AG80),0),"")</f>
        <v/>
      </c>
      <c r="AC58" s="114" t="str">
        <f>IFERROR(MAX(AB58*(1+'1. General Inputs'!$BA$16+HLOOKUP(AC$7,'1. General Inputs'!$BC$10:$BE$12,ROWS('1. General Inputs'!$BA$10:$BA$12),0))+(AC$76*(CHOOSE(AC$7,'2. Protocols'!$O57,'2. Protocols'!$P57,'2. Protocols'!$Q57))+'3. ARV Substitutions'!AH80),0),"")</f>
        <v/>
      </c>
      <c r="AD58" s="114" t="str">
        <f>IFERROR(MAX(AC58*(1+'1. General Inputs'!$BA$16+HLOOKUP(AD$7,'1. General Inputs'!$BC$10:$BE$12,ROWS('1. General Inputs'!$BA$10:$BA$12),0))+(AD$76*(CHOOSE(AD$7,'2. Protocols'!$O57,'2. Protocols'!$P57,'2. Protocols'!$Q57))+'3. ARV Substitutions'!AI80),0),"")</f>
        <v/>
      </c>
      <c r="AE58" s="114" t="str">
        <f>IFERROR(MAX(AD58*(1+'1. General Inputs'!$BA$16+HLOOKUP(AE$7,'1. General Inputs'!$BC$10:$BE$12,ROWS('1. General Inputs'!$BA$10:$BA$12),0))+(AE$76*(CHOOSE(AE$7,'2. Protocols'!$O57,'2. Protocols'!$P57,'2. Protocols'!$Q57))+'3. ARV Substitutions'!AJ80),0),"")</f>
        <v/>
      </c>
      <c r="AF58" s="114" t="str">
        <f>IFERROR(MAX(AE58*(1+'1. General Inputs'!$BA$16+HLOOKUP(AF$7,'1. General Inputs'!$BC$10:$BE$12,ROWS('1. General Inputs'!$BA$10:$BA$12),0))+(AF$76*(CHOOSE(AF$7,'2. Protocols'!$O57,'2. Protocols'!$P57,'2. Protocols'!$Q57))+'3. ARV Substitutions'!AK80),0),"")</f>
        <v/>
      </c>
      <c r="AG58" s="114" t="str">
        <f>IFERROR(MAX(AF58*(1+'1. General Inputs'!$BA$16+HLOOKUP(AG$7,'1. General Inputs'!$BC$10:$BE$12,ROWS('1. General Inputs'!$BA$10:$BA$12),0))+(AG$76*(CHOOSE(AG$7,'2. Protocols'!$O57,'2. Protocols'!$P57,'2. Protocols'!$Q57))+'3. ARV Substitutions'!AL80),0),"")</f>
        <v/>
      </c>
      <c r="AH58" s="114" t="str">
        <f>IFERROR(MAX(AG58*(1+'1. General Inputs'!$BA$16+HLOOKUP(AH$7,'1. General Inputs'!$BC$10:$BE$12,ROWS('1. General Inputs'!$BA$10:$BA$12),0))+(AH$76*(CHOOSE(AH$7,'2. Protocols'!$O57,'2. Protocols'!$P57,'2. Protocols'!$Q57))+'3. ARV Substitutions'!AM80),0),"")</f>
        <v/>
      </c>
      <c r="AI58" s="114" t="str">
        <f>IFERROR(MAX(AH58*(1+'1. General Inputs'!$BA$16+HLOOKUP(AI$7,'1. General Inputs'!$BC$10:$BE$12,ROWS('1. General Inputs'!$BA$10:$BA$12),0))+(AI$76*(CHOOSE(AI$7,'2. Protocols'!$O57,'2. Protocols'!$P57,'2. Protocols'!$Q57))+'3. ARV Substitutions'!AN80),0),"")</f>
        <v/>
      </c>
      <c r="AJ58" s="114" t="str">
        <f>IFERROR(MAX(AI58*(1+'1. General Inputs'!$BA$16+HLOOKUP(AJ$7,'1. General Inputs'!$BC$10:$BE$12,ROWS('1. General Inputs'!$BA$10:$BA$12),0))+(AJ$76*(CHOOSE(AJ$7,'2. Protocols'!$O57,'2. Protocols'!$P57,'2. Protocols'!$Q57))+'3. ARV Substitutions'!AO80),0),"")</f>
        <v/>
      </c>
      <c r="AK58" s="114" t="str">
        <f>IFERROR(MAX(AJ58*(1+'1. General Inputs'!$BA$16+HLOOKUP(AK$7,'1. General Inputs'!$BC$10:$BE$12,ROWS('1. General Inputs'!$BA$10:$BA$12),0))+(AK$76*(CHOOSE(AK$7,'2. Protocols'!$O57,'2. Protocols'!$P57,'2. Protocols'!$Q57))+'3. ARV Substitutions'!AP80),0),"")</f>
        <v/>
      </c>
      <c r="AL58" s="114" t="str">
        <f>IFERROR(MAX(AK58*(1+'1. General Inputs'!$BA$16+HLOOKUP(AL$7,'1. General Inputs'!$BC$10:$BE$12,ROWS('1. General Inputs'!$BA$10:$BA$12),0))+(AL$76*(CHOOSE(AL$7,'2. Protocols'!$O57,'2. Protocols'!$P57,'2. Protocols'!$Q57))+'3. ARV Substitutions'!AQ80),0),"")</f>
        <v/>
      </c>
      <c r="AM58" s="114" t="str">
        <f>IFERROR(MAX(AL58*(1+'1. General Inputs'!$BA$16+HLOOKUP(AM$7,'1. General Inputs'!$BC$10:$BE$12,ROWS('1. General Inputs'!$BA$10:$BA$12),0))+(AM$76*(CHOOSE(AM$7,'2. Protocols'!$O57,'2. Protocols'!$P57,'2. Protocols'!$Q57))+'3. ARV Substitutions'!AR80),0),"")</f>
        <v/>
      </c>
      <c r="AN58" s="114" t="str">
        <f>IFERROR(MAX(AM58*(1+'1. General Inputs'!$BA$16+HLOOKUP(AN$7,'1. General Inputs'!$BC$10:$BE$12,ROWS('1. General Inputs'!$BA$10:$BA$12),0))+(AN$76*(CHOOSE(AN$7,'2. Protocols'!$O57,'2. Protocols'!$P57,'2. Protocols'!$Q57))+'3. ARV Substitutions'!AS80),0),"")</f>
        <v/>
      </c>
      <c r="AO58" s="114" t="str">
        <f>IFERROR(MAX(AN58*(1+'1. General Inputs'!$BA$16+HLOOKUP(AO$7,'1. General Inputs'!$BC$10:$BE$12,ROWS('1. General Inputs'!$BA$10:$BA$12),0))+(AO$76*(CHOOSE(AO$7,'2. Protocols'!$O57,'2. Protocols'!$P57,'2. Protocols'!$Q57))+'3. ARV Substitutions'!AT80),0),"")</f>
        <v/>
      </c>
      <c r="AP58" s="114" t="str">
        <f>IFERROR(MAX(AO58*(1+'1. General Inputs'!$BA$16+HLOOKUP(AP$7,'1. General Inputs'!$BC$10:$BE$12,ROWS('1. General Inputs'!$BA$10:$BA$12),0))+(AP$76*(CHOOSE(AP$7,'2. Protocols'!$O57,'2. Protocols'!$P57,'2. Protocols'!$Q57))+'3. ARV Substitutions'!AU80),0),"")</f>
        <v/>
      </c>
      <c r="BZ58" s="88" t="e">
        <f t="shared" si="49"/>
        <v>#VALUE!</v>
      </c>
      <c r="CA58" s="88" t="e">
        <f t="shared" si="50"/>
        <v>#VALUE!</v>
      </c>
      <c r="CB58" s="88" t="e">
        <f t="shared" si="51"/>
        <v>#VALUE!</v>
      </c>
      <c r="CC58" s="88" t="e">
        <f t="shared" si="52"/>
        <v>#VALUE!</v>
      </c>
      <c r="CD58" s="88" t="e">
        <f t="shared" si="84"/>
        <v>#VALUE!</v>
      </c>
      <c r="CE58" s="88" t="e">
        <f t="shared" si="53"/>
        <v>#VALUE!</v>
      </c>
      <c r="CF58" s="88" t="e">
        <f t="shared" si="54"/>
        <v>#VALUE!</v>
      </c>
      <c r="CG58" s="88" t="e">
        <f t="shared" si="55"/>
        <v>#VALUE!</v>
      </c>
      <c r="CH58" s="88" t="e">
        <f t="shared" si="56"/>
        <v>#VALUE!</v>
      </c>
      <c r="CI58" s="88" t="e">
        <f t="shared" si="57"/>
        <v>#VALUE!</v>
      </c>
      <c r="CJ58" s="88" t="e">
        <f t="shared" si="58"/>
        <v>#VALUE!</v>
      </c>
      <c r="CK58" s="88" t="e">
        <f t="shared" si="59"/>
        <v>#VALUE!</v>
      </c>
      <c r="CL58" s="88" t="e">
        <f t="shared" si="60"/>
        <v>#VALUE!</v>
      </c>
      <c r="CM58" s="88" t="e">
        <f t="shared" si="61"/>
        <v>#VALUE!</v>
      </c>
      <c r="CN58" s="88" t="e">
        <f t="shared" si="62"/>
        <v>#VALUE!</v>
      </c>
      <c r="CO58" s="88" t="e">
        <f t="shared" si="63"/>
        <v>#VALUE!</v>
      </c>
      <c r="CP58" s="88" t="e">
        <f t="shared" si="64"/>
        <v>#VALUE!</v>
      </c>
      <c r="CQ58" s="88" t="e">
        <f t="shared" si="65"/>
        <v>#VALUE!</v>
      </c>
      <c r="CR58" s="88" t="e">
        <f t="shared" si="66"/>
        <v>#VALUE!</v>
      </c>
      <c r="CS58" s="88" t="e">
        <f t="shared" si="67"/>
        <v>#VALUE!</v>
      </c>
      <c r="CT58" s="88" t="e">
        <f t="shared" si="68"/>
        <v>#VALUE!</v>
      </c>
      <c r="CU58" s="88" t="e">
        <f t="shared" si="69"/>
        <v>#VALUE!</v>
      </c>
      <c r="CV58" s="88" t="e">
        <f t="shared" si="70"/>
        <v>#VALUE!</v>
      </c>
      <c r="CW58" s="88" t="e">
        <f t="shared" si="71"/>
        <v>#VALUE!</v>
      </c>
      <c r="CX58" s="88" t="e">
        <f t="shared" si="72"/>
        <v>#VALUE!</v>
      </c>
      <c r="CY58" s="88" t="e">
        <f t="shared" si="73"/>
        <v>#VALUE!</v>
      </c>
      <c r="CZ58" s="88" t="e">
        <f t="shared" si="74"/>
        <v>#VALUE!</v>
      </c>
      <c r="DA58" s="88" t="e">
        <f t="shared" si="75"/>
        <v>#VALUE!</v>
      </c>
      <c r="DB58" s="88" t="e">
        <f t="shared" si="76"/>
        <v>#VALUE!</v>
      </c>
      <c r="DC58" s="88" t="e">
        <f t="shared" si="77"/>
        <v>#VALUE!</v>
      </c>
      <c r="DD58" s="88" t="e">
        <f t="shared" si="78"/>
        <v>#VALUE!</v>
      </c>
      <c r="DE58" s="88" t="e">
        <f t="shared" si="79"/>
        <v>#VALUE!</v>
      </c>
      <c r="DF58" s="88" t="e">
        <f t="shared" si="80"/>
        <v>#VALUE!</v>
      </c>
      <c r="DG58" s="88" t="e">
        <f t="shared" si="81"/>
        <v>#VALUE!</v>
      </c>
      <c r="DH58" s="88" t="e">
        <f t="shared" si="82"/>
        <v>#VALUE!</v>
      </c>
      <c r="DI58" s="88" t="e">
        <f t="shared" si="83"/>
        <v>#VALUE!</v>
      </c>
      <c r="DK58" s="27" t="str">
        <f>CONCATENATE('2. Protocols'!C57, '2. Protocols'!D57, '2. Protocols'!E57)</f>
        <v>+</v>
      </c>
      <c r="DL58" s="27" t="str">
        <f>CONCATENATE('2. Protocols'!C57, '2. Protocols'!D57, '2. Protocols'!E57, '2. Protocols'!F57, '2. Protocols'!G57,)</f>
        <v>++</v>
      </c>
      <c r="DN58" s="38">
        <f>IF(AND(OR(ISBLANK(DN$9),DN$9=0)=FALSE,OR(DN$9='2. Protocols'!$C57,DN$9='2. Protocols'!$E57,DN$9='2. Protocols'!$G57)),1,0)*'4. Formulations'!$I57</f>
        <v>0</v>
      </c>
      <c r="DO58" s="38">
        <f>IF(AND(OR(ISBLANK(DO$9),DO$9=0)=FALSE,OR(DO$9='2. Protocols'!$C57,DO$9='2. Protocols'!$E57,DO$9='2. Protocols'!$G57)),1,0)*'4. Formulations'!$I57</f>
        <v>0</v>
      </c>
      <c r="DP58" s="38">
        <f>IF(AND(OR(ISBLANK(DP$9),DP$9=0)=FALSE,OR(DP$9='2. Protocols'!$C57,DP$9='2. Protocols'!$E57,DP$9='2. Protocols'!$G57)),1,0)*'4. Formulations'!$I57</f>
        <v>0</v>
      </c>
      <c r="DQ58" s="38">
        <f>IF(AND(OR(ISBLANK(DQ$9),DQ$9=0)=FALSE,OR(DQ$9='2. Protocols'!$C57,DQ$9='2. Protocols'!$E57,DQ$9='2. Protocols'!$G57)),1,0)*'4. Formulations'!$I57</f>
        <v>0</v>
      </c>
      <c r="DR58" s="38">
        <f>IF(AND(OR(ISBLANK(DR$9),DR$9=0)=FALSE,OR(DR$9='2. Protocols'!$C57,DR$9='2. Protocols'!$E57,DR$9='2. Protocols'!$G57)),1,0)*'4. Formulations'!$I57</f>
        <v>0</v>
      </c>
      <c r="DS58" s="38">
        <f>IF(AND(OR(ISBLANK(DS$9),DS$9=0)=FALSE,OR(DS$9='2. Protocols'!$C57,DS$9='2. Protocols'!$E57,DS$9='2. Protocols'!$G57)),1,0)*'4. Formulations'!$I57</f>
        <v>0</v>
      </c>
      <c r="DT58" s="38">
        <f>IF(AND(OR(ISBLANK(DT$9),DT$9=0)=FALSE,OR(DT$9='2. Protocols'!$C57,DT$9='2. Protocols'!$E57,DT$9='2. Protocols'!$G57)),1,0)*'4. Formulations'!$I57</f>
        <v>0</v>
      </c>
      <c r="DU58" s="38">
        <f>IF(AND(OR(ISBLANK(DU$9),DU$9=0)=FALSE,OR(DU$9='2. Protocols'!$C57,DU$9='2. Protocols'!$E57,DU$9='2. Protocols'!$G57)),1,0)*'4. Formulations'!$I57</f>
        <v>0</v>
      </c>
      <c r="DV58" s="38">
        <f>IF(AND(OR(ISBLANK(DV$9),DV$9=0)=FALSE,OR(DV$9='2. Protocols'!$C57,DV$9='2. Protocols'!$E57,DV$9='2. Protocols'!$G57)),1,0)*'4. Formulations'!$I57</f>
        <v>0</v>
      </c>
      <c r="DW58" s="38">
        <f>IF(AND(OR(ISBLANK(DW$9),DW$9=0)=FALSE,OR(DW$9='2. Protocols'!$C57,DW$9='2. Protocols'!$E57,DW$9='2. Protocols'!$G57)),1,0)*'4. Formulations'!$I57</f>
        <v>0</v>
      </c>
      <c r="DX58" s="38">
        <f>IF(AND(OR(ISBLANK(DX$9),DX$9=0)=FALSE,OR(DX$9='2. Protocols'!$C57,DX$9='2. Protocols'!$E57,DX$9='2. Protocols'!$G57)),1,0)*'4. Formulations'!$I57</f>
        <v>0</v>
      </c>
      <c r="DY58" s="38">
        <f>IF(AND(OR(ISBLANK(DY$9),DY$9=0)=FALSE,OR(DY$9='2. Protocols'!$C57,DY$9='2. Protocols'!$E57,DY$9='2. Protocols'!$G57)),1,0)*'4. Formulations'!$I57</f>
        <v>0</v>
      </c>
      <c r="DZ58" s="38">
        <f>IF(AND(OR(ISBLANK(DZ$9),DZ$9=0)=FALSE,OR(DZ$9='2. Protocols'!$C57,DZ$9='2. Protocols'!$E57,DZ$9='2. Protocols'!$G57)),1,0)*'4. Formulations'!$I57</f>
        <v>0</v>
      </c>
      <c r="EA58" s="38">
        <f>IF(AND(OR(ISBLANK(EA$9),EA$9=0)=FALSE,OR(EA$9='2. Protocols'!$C57,EA$9='2. Protocols'!$E57,EA$9='2. Protocols'!$G57)),1,0)*'4. Formulations'!$I57</f>
        <v>0</v>
      </c>
      <c r="EB58" s="38">
        <f>IF(AND(OR(ISBLANK(EB$9),EB$9=0)=FALSE,OR(EB$9='2. Protocols'!$C57,EB$9='2. Protocols'!$E57,EB$9='2. Protocols'!$G57)),1,0)*'4. Formulations'!$I57</f>
        <v>0</v>
      </c>
      <c r="EC58" s="38">
        <f>IF(AND(OR(ISBLANK(EC$9),EC$9=0)=FALSE,OR(EC$9='2. Protocols'!$C57,EC$9='2. Protocols'!$E57,EC$9='2. Protocols'!$G57)),1,0)*'4. Formulations'!$I57</f>
        <v>0</v>
      </c>
      <c r="ED58" s="38">
        <f>IF(AND(OR(ISBLANK(ED$9),ED$9=0)=FALSE,OR(ED$9='2. Protocols'!$C57,ED$9='2. Protocols'!$E57,ED$9='2. Protocols'!$G57)),1,0)*'4. Formulations'!$I57</f>
        <v>0</v>
      </c>
      <c r="EE58" s="38">
        <f>IF(AND(OR(ISBLANK(EE$9),EE$9=0)=FALSE,OR(EE$9='2. Protocols'!$C57,EE$9='2. Protocols'!$E57,EE$9='2. Protocols'!$G57)),1,0)*'4. Formulations'!$I57</f>
        <v>0</v>
      </c>
      <c r="EF58" s="38">
        <f>IF(AND(OR(ISBLANK(EF$9),EF$9=0)=FALSE,OR(EF$9='2. Protocols'!$C57,EF$9='2. Protocols'!$E57,EF$9='2. Protocols'!$G57)),1,0)*'4. Formulations'!$I57</f>
        <v>0</v>
      </c>
      <c r="EG58" s="38">
        <f>IF(AND(OR(ISBLANK(EG$9),EG$9=0)=FALSE,OR(EG$9='2. Protocols'!$C57,EG$9='2. Protocols'!$E57,EG$9='2. Protocols'!$G57)),1,0)*'4. Formulations'!$I57</f>
        <v>0</v>
      </c>
      <c r="EH58" s="38">
        <f>IF(AND(OR(ISBLANK(EH$9),EH$9=0)=FALSE,OR(EH$9='2. Protocols'!$C57,EH$9='2. Protocols'!$E57,EH$9='2. Protocols'!$G57)),1,0)*'4. Formulations'!$I57</f>
        <v>0</v>
      </c>
      <c r="EI58" s="38">
        <f>IF(AND(OR(ISBLANK(EI$9),EI$9=0)=FALSE,OR(EI$9='2. Protocols'!$C57,EI$9='2. Protocols'!$E57,EI$9='2. Protocols'!$G57)),1,0)*'4. Formulations'!$I57</f>
        <v>0</v>
      </c>
      <c r="EK58" s="38">
        <f>IF(AND(OR(ISBLANK(EK$9),EK$9=0)=FALSE,EK$9=$DK58),1,0)*'4. Formulations'!$J57</f>
        <v>0</v>
      </c>
      <c r="EL58" s="38">
        <f>IF(AND(OR(ISBLANK(EL$9),EL$9=0)=FALSE,EL$9=$DK58),1,0)*'4. Formulations'!$J57</f>
        <v>0</v>
      </c>
      <c r="EM58" s="38">
        <f>IF(AND(OR(ISBLANK(EM$9),EM$9=0)=FALSE,EM$9=$DK58),1,0)*'4. Formulations'!$J57</f>
        <v>0</v>
      </c>
      <c r="EN58" s="38">
        <f>IF(AND(OR(ISBLANK(EN$9),EN$9=0)=FALSE,EN$9=$DK58),1,0)*'4. Formulations'!$J57</f>
        <v>0</v>
      </c>
      <c r="EO58" s="38">
        <f>IF(AND(OR(ISBLANK(EO$9),EO$9=0)=FALSE,EO$9=$DK58),1,0)*'4. Formulations'!$J57</f>
        <v>0</v>
      </c>
      <c r="EP58" s="38">
        <f>IF(AND(OR(ISBLANK(EP$9),EP$9=0)=FALSE,EP$9=$DK58),1,0)*'4. Formulations'!$J57</f>
        <v>0</v>
      </c>
      <c r="EQ58" s="38">
        <f>IF(AND(OR(ISBLANK(EQ$9),EQ$9=0)=FALSE,EQ$9=$DK58),1,0)*'4. Formulations'!$J57</f>
        <v>0</v>
      </c>
      <c r="ER58" s="38">
        <f>IF(AND(OR(ISBLANK(ER$9),ER$9=0)=FALSE,ER$9=$DK58),1,0)*'4. Formulations'!$J57</f>
        <v>0</v>
      </c>
      <c r="ES58" s="38">
        <f>IF(AND(OR(ISBLANK(ES$9),ES$9=0)=FALSE,ES$9=$DK58),1,0)*'4. Formulations'!$J57</f>
        <v>0</v>
      </c>
      <c r="ET58" s="38">
        <f>IF(AND(OR(ISBLANK(ET$9),ET$9=0)=FALSE,ET$9=$DK58),1,0)*'4. Formulations'!$J57</f>
        <v>0</v>
      </c>
      <c r="EU58" s="38">
        <f>IF(AND(OR(ISBLANK(EU$9),EU$9=0)=FALSE,EU$9=$DK58),1,0)*'4. Formulations'!$J57</f>
        <v>0</v>
      </c>
      <c r="EV58" s="38">
        <f>IF(AND(OR(ISBLANK(EV$9),EV$9=0)=FALSE,EV$9=$DK58),1,0)*'4. Formulations'!$J57</f>
        <v>0</v>
      </c>
      <c r="EW58" s="38">
        <f>IF(AND(OR(ISBLANK(EW$9),EW$9=0)=FALSE,EW$9=$DK58),1,0)*'4. Formulations'!$J57</f>
        <v>0</v>
      </c>
      <c r="EY58" s="38">
        <f>IF(AND(OR(ISBLANK(EY$9),EY$9=0)=FALSE,SUM($EK58:$EW58)&gt;0,EY$9='2. Protocols'!$G57),1,0)*'4. Formulations'!$J57</f>
        <v>0</v>
      </c>
      <c r="EZ58" s="38">
        <f>IF(AND(OR(ISBLANK(EZ$9),EZ$9=0)=FALSE,SUM($EK58:$EW58)&gt;0,EZ$9='2. Protocols'!$G57),1,0)*'4. Formulations'!$J57</f>
        <v>0</v>
      </c>
      <c r="FA58" s="38">
        <f>IF(AND(OR(ISBLANK(FA$9),FA$9=0)=FALSE,SUM($EK58:$EW58)&gt;0,FA$9='2. Protocols'!$G57),1,0)*'4. Formulations'!$J57</f>
        <v>0</v>
      </c>
      <c r="FB58" s="38">
        <f>IF(AND(OR(ISBLANK(FB$9),FB$9=0)=FALSE,SUM($EK58:$EW58)&gt;0,FB$9='2. Protocols'!$G57),1,0)*'4. Formulations'!$J57</f>
        <v>0</v>
      </c>
      <c r="FC58" s="38">
        <f>IF(AND(OR(ISBLANK(FC$9),FC$9=0)=FALSE,SUM($EK58:$EW58)&gt;0,FC$9='2. Protocols'!$G57),1,0)*'4. Formulations'!$J57</f>
        <v>0</v>
      </c>
      <c r="FD58" s="38">
        <f>IF(AND(OR(ISBLANK(FD$9),FD$9=0)=FALSE,SUM($EK58:$EW58)&gt;0,FD$9='2. Protocols'!$G57),1,0)*'4. Formulations'!$J57</f>
        <v>0</v>
      </c>
      <c r="FE58" s="38">
        <f>IF(AND(OR(ISBLANK(FE$9),FE$9=0)=FALSE,SUM($EK58:$EW58)&gt;0,FE$9='2. Protocols'!$G57),1,0)*'4. Formulations'!$J57</f>
        <v>0</v>
      </c>
      <c r="FF58" s="38">
        <f>IF(AND(OR(ISBLANK(FF$9),FF$9=0)=FALSE,SUM($EK58:$EW58)&gt;0,FF$9='2. Protocols'!$G57),1,0)*'4. Formulations'!$J57</f>
        <v>0</v>
      </c>
      <c r="FG58" s="38">
        <f>IF(AND(OR(ISBLANK(FG$9),FG$9=0)=FALSE,SUM($EK58:$EW58)&gt;0,FG$9='2. Protocols'!$G57),1,0)*'4. Formulations'!$J57</f>
        <v>0</v>
      </c>
      <c r="FH58" s="38">
        <f>IF(AND(OR(ISBLANK(FH$9),FH$9=0)=FALSE,SUM($EK58:$EW58)&gt;0,FH$9='2. Protocols'!$G57),1,0)*'4. Formulations'!$J57</f>
        <v>0</v>
      </c>
      <c r="FI58" s="38">
        <f>IF(AND(OR(ISBLANK(FI$9),FI$9=0)=FALSE,SUM($EK58:$EW58)&gt;0,FI$9='2. Protocols'!$G57),1,0)*'4. Formulations'!$J57</f>
        <v>0</v>
      </c>
      <c r="FJ58" s="38">
        <f>IF(AND(OR(ISBLANK(FJ$9),FJ$9=0)=FALSE,SUM($EK58:$EW58)&gt;0,FJ$9='2. Protocols'!$G57),1,0)*'4. Formulations'!$J57</f>
        <v>0</v>
      </c>
      <c r="FK58" s="38">
        <f>IF(AND(OR(ISBLANK(FK$9),FK$9=0)=FALSE,SUM($EK58:$EW58)&gt;0,FK$9='2. Protocols'!$G57),1,0)*'4. Formulations'!$J57</f>
        <v>0</v>
      </c>
      <c r="FL58" s="38">
        <f>IF(AND(OR(ISBLANK(FL$9),FL$9=0)=FALSE,SUM($EK58:$EW58)&gt;0,FL$9='2. Protocols'!$G57),1,0)*'4. Formulations'!$J57</f>
        <v>0</v>
      </c>
      <c r="FM58" s="38">
        <f>IF(AND(OR(ISBLANK(FM$9),FM$9=0)=FALSE,SUM($EK58:$EW58)&gt;0,FM$9='2. Protocols'!$G57),1,0)*'4. Formulations'!$J57</f>
        <v>0</v>
      </c>
      <c r="FN58" s="38">
        <f>IF(AND(OR(ISBLANK(FN$9),FN$9=0)=FALSE,SUM($EK58:$EW58)&gt;0,FN$9='2. Protocols'!$G57),1,0)*'4. Formulations'!$J57</f>
        <v>0</v>
      </c>
      <c r="FO58" s="38">
        <f>IF(AND(OR(ISBLANK(FO$9),FO$9=0)=FALSE,SUM($EK58:$EW58)&gt;0,FO$9='2. Protocols'!$G57),1,0)*'4. Formulations'!$J57</f>
        <v>0</v>
      </c>
      <c r="FP58" s="38">
        <f>IF(AND(OR(ISBLANK(FP$9),FP$9=0)=FALSE,SUM($EK58:$EW58)&gt;0,FP$9='2. Protocols'!$G57),1,0)*'4. Formulations'!$J57</f>
        <v>0</v>
      </c>
      <c r="FQ58" s="38">
        <f>IF(AND(OR(ISBLANK(FQ$9),FQ$9=0)=FALSE,SUM($EK58:$EW58)&gt;0,FQ$9='2. Protocols'!$G57),1,0)*'4. Formulations'!$J57</f>
        <v>0</v>
      </c>
      <c r="FR58" s="38">
        <f>IF(AND(OR(ISBLANK(FR$9),FR$9=0)=FALSE,SUM($EK58:$EW58)&gt;0,FR$9='2. Protocols'!$G57),1,0)*'4. Formulations'!$J57</f>
        <v>0</v>
      </c>
      <c r="FS58" s="38">
        <f>IF(AND(OR(ISBLANK(FS$9),FS$9=0)=FALSE,SUM($EK58:$EW58)&gt;0,FS$9='2. Protocols'!$G57),1,0)*'4. Formulations'!$J57</f>
        <v>0</v>
      </c>
      <c r="FT58" s="38">
        <f>IF(AND(OR(ISBLANK(FT$9),FT$9=0)=FALSE,SUM($EK58:$EW58)&gt;0,FT$9='2. Protocols'!$G57),1,0)*'4. Formulations'!$J57</f>
        <v>0</v>
      </c>
      <c r="FV58" s="38">
        <f>IF(AND(OR(ISBLANK(EY$9),EY$9=0)=FALSE,FV$9=$DL58),1,0)*'4. Formulations'!$K57</f>
        <v>0</v>
      </c>
      <c r="FW58" s="38">
        <f>IF(AND(OR(ISBLANK(EZ$9),EZ$9=0)=FALSE,FW$9=$DL58),1,0)*'4. Formulations'!$K57</f>
        <v>0</v>
      </c>
      <c r="FX58" s="38">
        <f>IF(AND(OR(ISBLANK(FA$9),FA$9=0)=FALSE,FX$9=$DL58),1,0)*'4. Formulations'!$K57</f>
        <v>0</v>
      </c>
      <c r="FY58" s="38">
        <f>IF(AND(OR(ISBLANK(FB$9),FB$9=0)=FALSE,FY$9=$DL58),1,0)*'4. Formulations'!$K57</f>
        <v>0</v>
      </c>
      <c r="FZ58" s="38">
        <f>IF(AND(OR(ISBLANK(FC$9),FC$9=0)=FALSE,FZ$9=$DL58),1,0)*'4. Formulations'!$K57</f>
        <v>0</v>
      </c>
      <c r="GA58" s="38">
        <f>IF(AND(OR(ISBLANK(FD$9),FD$9=0)=FALSE,GA$9=$DL58),1,0)*'4. Formulations'!$K57</f>
        <v>0</v>
      </c>
      <c r="GB58" s="38">
        <f>IF(AND(OR(ISBLANK(FE$9),FE$9=0)=FALSE,GB$9=$DL58),1,0)*'4. Formulations'!$K57</f>
        <v>0</v>
      </c>
      <c r="GC58" s="38">
        <f>IF(AND(OR(ISBLANK(FF$9),FF$9=0)=FALSE,GC$9=$DL58),1,0)*'4. Formulations'!$K57</f>
        <v>0</v>
      </c>
      <c r="GD58" s="38">
        <f>IF(AND(OR(ISBLANK(FG$9),FG$9=0)=FALSE,GD$9=$DL58),1,0)*'4. Formulations'!$K57</f>
        <v>0</v>
      </c>
      <c r="GE58" s="38">
        <f>IF(AND(OR(ISBLANK(FH$9),FH$9=0)=FALSE,GE$9=$DL58),1,0)*'4. Formulations'!$K57</f>
        <v>0</v>
      </c>
      <c r="GF58" s="38">
        <f>IF(AND(OR(ISBLANK(FI$9),FI$9=0)=FALSE,GF$9=$DL58),1,0)*'4. Formulations'!$K57</f>
        <v>0</v>
      </c>
      <c r="GG58" s="38">
        <f>IF(AND(OR(ISBLANK(FJ$9),FJ$9=0)=FALSE,GG$9=$DL58),1,0)*'4. Formulations'!$K57</f>
        <v>0</v>
      </c>
      <c r="GH58" s="38">
        <f>IF(AND(OR(ISBLANK(FK$9),FK$9=0)=FALSE,GH$9=$DL58),1,0)*'4. Formulations'!$K57</f>
        <v>0</v>
      </c>
      <c r="GI58" s="38">
        <f>IF(AND(OR(ISBLANK(FL$9),FL$9=0)=FALSE,GI$9=$DL58),1,0)*'4. Formulations'!$K57</f>
        <v>0</v>
      </c>
      <c r="GJ58" s="38">
        <f>IF(AND(OR(ISBLANK(FM$9),FM$9=0)=FALSE,GJ$9=$DL58),1,0)*'4. Formulations'!$K57</f>
        <v>0</v>
      </c>
      <c r="GL58" s="38">
        <f>IF(AND(OR(ISBLANK(GL$9),GL$9=0)=FALSE,OR(GL$9='2. Protocols'!$C57,GL$9='2. Protocols'!$E57,GL$9='2. Protocols'!$G57)),1,0)*'4. Formulations'!$L57</f>
        <v>0</v>
      </c>
      <c r="GM58" s="38">
        <f>IF(AND(OR(ISBLANK(GM$9),GM$9=0)=FALSE,OR(GM$9='2. Protocols'!$C57,GM$9='2. Protocols'!$E57,GM$9='2. Protocols'!$G57)),1,0)*'4. Formulations'!$L57</f>
        <v>0</v>
      </c>
      <c r="GN58" s="38">
        <f>IF(AND(OR(ISBLANK(GN$9),GN$9=0)=FALSE,OR(GN$9='2. Protocols'!$C57,GN$9='2. Protocols'!$E57,GN$9='2. Protocols'!$G57)),1,0)*'4. Formulations'!$L57</f>
        <v>0</v>
      </c>
      <c r="GO58" s="38">
        <f>IF(AND(OR(ISBLANK(GO$9),GO$9=0)=FALSE,OR(GO$9='2. Protocols'!$C57,GO$9='2. Protocols'!$E57,GO$9='2. Protocols'!$G57)),1,0)*'4. Formulations'!$L57</f>
        <v>0</v>
      </c>
      <c r="GP58" s="38">
        <f>IF(AND(OR(ISBLANK(GP$9),GP$9=0)=FALSE,OR(GP$9='2. Protocols'!$C57,GP$9='2. Protocols'!$E57,GP$9='2. Protocols'!$G57)),1,0)*'4. Formulations'!$L57</f>
        <v>0</v>
      </c>
      <c r="GQ58" s="38">
        <f>IF(AND(OR(ISBLANK(GQ$9),GQ$9=0)=FALSE,OR(GQ$9='2. Protocols'!$C57,GQ$9='2. Protocols'!$E57,GQ$9='2. Protocols'!$G57)),1,0)*'4. Formulations'!$L57</f>
        <v>0</v>
      </c>
      <c r="GR58" s="38">
        <f>IF(AND(OR(ISBLANK(GR$9),GR$9=0)=FALSE,OR(GR$9='2. Protocols'!$C57,GR$9='2. Protocols'!$E57,GR$9='2. Protocols'!$G57)),1,0)*'4. Formulations'!$L57</f>
        <v>0</v>
      </c>
      <c r="GS58" s="38">
        <f>IF(AND(OR(ISBLANK(GS$9),GS$9=0)=FALSE,OR(GS$9='2. Protocols'!$C57,GS$9='2. Protocols'!$E57,GS$9='2. Protocols'!$G57)),1,0)*'4. Formulations'!$L57</f>
        <v>0</v>
      </c>
      <c r="GT58" s="38">
        <f>IF(AND(OR(ISBLANK(GT$9),GT$9=0)=FALSE,OR(GT$9='2. Protocols'!$C57,GT$9='2. Protocols'!$E57,GT$9='2. Protocols'!$G57)),1,0)*'4. Formulations'!$L57</f>
        <v>0</v>
      </c>
      <c r="GU58" s="38">
        <f>IF(AND(OR(ISBLANK(GU$9),GU$9=0)=FALSE,OR(GU$9='2. Protocols'!$C57,GU$9='2. Protocols'!$E57,GU$9='2. Protocols'!$G57)),1,0)*'4. Formulations'!$L57</f>
        <v>0</v>
      </c>
      <c r="GV58" s="38">
        <f>IF(AND(OR(ISBLANK(GV$9),GV$9=0)=FALSE,OR(GV$9='2. Protocols'!$C57,GV$9='2. Protocols'!$E57,GV$9='2. Protocols'!$G57)),1,0)*'4. Formulations'!$L57</f>
        <v>0</v>
      </c>
      <c r="GW58" s="38">
        <f>IF(AND(OR(ISBLANK(GW$9),GW$9=0)=FALSE,OR(GW$9='2. Protocols'!$C57,GW$9='2. Protocols'!$E57,GW$9='2. Protocols'!$G57)),1,0)*'4. Formulations'!$L57</f>
        <v>0</v>
      </c>
      <c r="GX58" s="38">
        <f>IF(AND(OR(ISBLANK(GX$9),GX$9=0)=FALSE,OR(GX$9='2. Protocols'!$C57,GX$9='2. Protocols'!$E57,GX$9='2. Protocols'!$G57)),1,0)*'4. Formulations'!$L57</f>
        <v>0</v>
      </c>
      <c r="GY58" s="38">
        <f>IF(AND(OR(ISBLANK(GY$9),GY$9=0)=FALSE,OR(GY$9='2. Protocols'!$C57,GY$9='2. Protocols'!$E57,GY$9='2. Protocols'!$G57)),1,0)*'4. Formulations'!$L57</f>
        <v>0</v>
      </c>
      <c r="GZ58" s="38">
        <f>IF(AND(OR(ISBLANK(GZ$9),GZ$9=0)=FALSE,OR(GZ$9='2. Protocols'!$C57,GZ$9='2. Protocols'!$E57,GZ$9='2. Protocols'!$G57)),1,0)*'4. Formulations'!$L57</f>
        <v>0</v>
      </c>
      <c r="HA58" s="38">
        <f>IF(AND(OR(ISBLANK(HA$9),HA$9=0)=FALSE,OR(HA$9='2. Protocols'!$C57,HA$9='2. Protocols'!$E57,HA$9='2. Protocols'!$G57)),1,0)*'4. Formulations'!$L57</f>
        <v>0</v>
      </c>
      <c r="HB58" s="38">
        <f>IF(AND(OR(ISBLANK(HB$9),HB$9=0)=FALSE,OR(HB$9='2. Protocols'!$C57,HB$9='2. Protocols'!$E57,HB$9='2. Protocols'!$G57)),1,0)*'4. Formulations'!$L57</f>
        <v>0</v>
      </c>
      <c r="HC58" s="38">
        <f>IF(AND(OR(ISBLANK(HC$9),HC$9=0)=FALSE,OR(HC$9='2. Protocols'!$C57,HC$9='2. Protocols'!$E57,HC$9='2. Protocols'!$G57)),1,0)*'4. Formulations'!$L57</f>
        <v>0</v>
      </c>
      <c r="HD58" s="38">
        <f>IF(AND(OR(ISBLANK(HD$9),HD$9=0)=FALSE,OR(HD$9='2. Protocols'!$C57,HD$9='2. Protocols'!$E57,HD$9='2. Protocols'!$G57)),1,0)*'4. Formulations'!$L57</f>
        <v>0</v>
      </c>
      <c r="HE58" s="38">
        <f>IF(AND(OR(ISBLANK(HE$9),HE$9=0)=FALSE,OR(HE$9='2. Protocols'!$C57,HE$9='2. Protocols'!$E57,HE$9='2. Protocols'!$G57)),1,0)*'4. Formulations'!$L57</f>
        <v>0</v>
      </c>
      <c r="HF58" s="38">
        <f>IF(AND(OR(ISBLANK(HF$9),HF$9=0)=FALSE,OR(HF$9='2. Protocols'!$C57,HF$9='2. Protocols'!$E57,HF$9='2. Protocols'!$G57)),1,0)*'4. Formulations'!$L57</f>
        <v>0</v>
      </c>
      <c r="HG58" s="38">
        <f>IF(AND(OR(ISBLANK(HG$9),HG$9=0)=FALSE,OR(HG$9='2. Protocols'!$C57,HG$9='2. Protocols'!$E57,HG$9='2. Protocols'!$G57)),1,0)*'4. Formulations'!$L57</f>
        <v>0</v>
      </c>
      <c r="HI58" s="38">
        <f>IF(AND(OR(ISBLANK(HI$9),HI$9=0)=FALSE,HI$9=$DK58),1,0)*'4. Formulations'!$M57</f>
        <v>0</v>
      </c>
      <c r="HJ58" s="38">
        <f>IF(AND(OR(ISBLANK(HJ$9),HJ$9=0)=FALSE,HJ$9=$DK58),1,0)*'4. Formulations'!$M57</f>
        <v>0</v>
      </c>
      <c r="HK58" s="38">
        <f>IF(AND(OR(ISBLANK(HK$9),HK$9=0)=FALSE,HK$9=$DK58),1,0)*'4. Formulations'!$M57</f>
        <v>0</v>
      </c>
      <c r="HL58" s="38">
        <f>IF(AND(OR(ISBLANK(HL$9),HL$9=0)=FALSE,HL$9=$DK58),1,0)*'4. Formulations'!$M57</f>
        <v>0</v>
      </c>
      <c r="HM58" s="38">
        <f>IF(AND(OR(ISBLANK(HM$9),HM$9=0)=FALSE,HM$9=$DK58),1,0)*'4. Formulations'!$M57</f>
        <v>0</v>
      </c>
      <c r="HN58" s="38">
        <f>IF(AND(OR(ISBLANK(HN$9),HN$9=0)=FALSE,HN$9=$DK58),1,0)*'4. Formulations'!$M57</f>
        <v>0</v>
      </c>
      <c r="HO58" s="38">
        <f>IF(AND(OR(ISBLANK(HO$9),HO$9=0)=FALSE,HO$9=$DK58),1,0)*'4. Formulations'!$M57</f>
        <v>0</v>
      </c>
      <c r="HP58" s="38">
        <f>IF(AND(OR(ISBLANK(HP$9),HP$9=0)=FALSE,HP$9=$DK58),1,0)*'4. Formulations'!$M57</f>
        <v>0</v>
      </c>
      <c r="HQ58" s="38">
        <f>IF(AND(OR(ISBLANK(HQ$9),HQ$9=0)=FALSE,HQ$9=$DK58),1,0)*'4. Formulations'!$M57</f>
        <v>0</v>
      </c>
      <c r="HR58" s="38">
        <f>IF(AND(OR(ISBLANK(HR$9),HR$9=0)=FALSE,HR$9=$DK58),1,0)*'4. Formulations'!$M57</f>
        <v>0</v>
      </c>
      <c r="HS58" s="38">
        <f>IF(AND(OR(ISBLANK(HS$9),HS$9=0)=FALSE,HS$9=$DK58),1,0)*'4. Formulations'!$M57</f>
        <v>0</v>
      </c>
      <c r="HT58" s="38">
        <f>IF(AND(OR(ISBLANK(HT$9),HT$9=0)=FALSE,HT$9=$DK58),1,0)*'4. Formulations'!$M57</f>
        <v>0</v>
      </c>
      <c r="HU58" s="38">
        <f>IF(AND(OR(ISBLANK(HU$9),HU$9=0)=FALSE,HU$9=$DK58),1,0)*'4. Formulations'!$M57</f>
        <v>0</v>
      </c>
      <c r="HW58" s="38">
        <f>IF(AND(OR(ISBLANK(HW$9),HW$9=0)=FALSE,SUM($HI58:$HU58)&gt;0,HW$9='2. Protocols'!$G57),1,0)*'4. Formulations'!$M57</f>
        <v>0</v>
      </c>
      <c r="HX58" s="38">
        <f>IF(AND(OR(ISBLANK(HX$9),HX$9=0)=FALSE,SUM($HI58:$HU58)&gt;0,HX$9='2. Protocols'!$G57),1,0)*'4. Formulations'!$M57</f>
        <v>0</v>
      </c>
      <c r="HY58" s="38">
        <f>IF(AND(OR(ISBLANK(HY$9),HY$9=0)=FALSE,SUM($HI58:$HU58)&gt;0,HY$9='2. Protocols'!$G57),1,0)*'4. Formulations'!$M57</f>
        <v>0</v>
      </c>
      <c r="HZ58" s="38">
        <f>IF(AND(OR(ISBLANK(HZ$9),HZ$9=0)=FALSE,SUM($HI58:$HU58)&gt;0,HZ$9='2. Protocols'!$G57),1,0)*'4. Formulations'!$M57</f>
        <v>0</v>
      </c>
      <c r="IA58" s="38">
        <f>IF(AND(OR(ISBLANK(IA$9),IA$9=0)=FALSE,SUM($HI58:$HU58)&gt;0,IA$9='2. Protocols'!$G57),1,0)*'4. Formulations'!$M57</f>
        <v>0</v>
      </c>
      <c r="IB58" s="38">
        <f>IF(AND(OR(ISBLANK(IB$9),IB$9=0)=FALSE,SUM($HI58:$HU58)&gt;0,IB$9='2. Protocols'!$G57),1,0)*'4. Formulations'!$M57</f>
        <v>0</v>
      </c>
      <c r="IC58" s="38">
        <f>IF(AND(OR(ISBLANK(IC$9),IC$9=0)=FALSE,SUM($HI58:$HU58)&gt;0,IC$9='2. Protocols'!$G57),1,0)*'4. Formulations'!$M57</f>
        <v>0</v>
      </c>
      <c r="ID58" s="38">
        <f>IF(AND(OR(ISBLANK(ID$9),ID$9=0)=FALSE,SUM($HI58:$HU58)&gt;0,ID$9='2. Protocols'!$G57),1,0)*'4. Formulations'!$M57</f>
        <v>0</v>
      </c>
      <c r="IE58" s="38">
        <f>IF(AND(OR(ISBLANK(IE$9),IE$9=0)=FALSE,SUM($HI58:$HU58)&gt;0,IE$9='2. Protocols'!$G57),1,0)*'4. Formulations'!$M57</f>
        <v>0</v>
      </c>
      <c r="IF58" s="38">
        <f>IF(AND(OR(ISBLANK(IF$9),IF$9=0)=FALSE,SUM($HI58:$HU58)&gt;0,IF$9='2. Protocols'!$G57),1,0)*'4. Formulations'!$M57</f>
        <v>0</v>
      </c>
      <c r="IG58" s="38">
        <f>IF(AND(OR(ISBLANK(IG$9),IG$9=0)=FALSE,SUM($HI58:$HU58)&gt;0,IG$9='2. Protocols'!$G57),1,0)*'4. Formulations'!$M57</f>
        <v>0</v>
      </c>
      <c r="IH58" s="38">
        <f>IF(AND(OR(ISBLANK(IH$9),IH$9=0)=FALSE,SUM($HI58:$HU58)&gt;0,IH$9='2. Protocols'!$G57),1,0)*'4. Formulations'!$M57</f>
        <v>0</v>
      </c>
      <c r="II58" s="38">
        <f>IF(AND(OR(ISBLANK(II$9),II$9=0)=FALSE,SUM($HI58:$HU58)&gt;0,II$9='2. Protocols'!$G57),1,0)*'4. Formulations'!$M57</f>
        <v>0</v>
      </c>
      <c r="IJ58" s="38">
        <f>IF(AND(OR(ISBLANK(IJ$9),IJ$9=0)=FALSE,SUM($HI58:$HU58)&gt;0,IJ$9='2. Protocols'!$G57),1,0)*'4. Formulations'!$M57</f>
        <v>0</v>
      </c>
      <c r="IK58" s="38">
        <f>IF(AND(OR(ISBLANK(IK$9),IK$9=0)=FALSE,SUM($HI58:$HU58)&gt;0,IK$9='2. Protocols'!$G57),1,0)*'4. Formulations'!$M57</f>
        <v>0</v>
      </c>
      <c r="IL58" s="38">
        <f>IF(AND(OR(ISBLANK(IL$9),IL$9=0)=FALSE,SUM($HI58:$HU58)&gt;0,IL$9='2. Protocols'!$G57),1,0)*'4. Formulations'!$M57</f>
        <v>0</v>
      </c>
      <c r="IM58" s="38">
        <f>IF(AND(OR(ISBLANK(IM$9),IM$9=0)=FALSE,SUM($HI58:$HU58)&gt;0,IM$9='2. Protocols'!$G57),1,0)*'4. Formulations'!$M57</f>
        <v>0</v>
      </c>
      <c r="IN58" s="38">
        <f>IF(AND(OR(ISBLANK(IN$9),IN$9=0)=FALSE,SUM($HI58:$HU58)&gt;0,IN$9='2. Protocols'!$G57),1,0)*'4. Formulations'!$M57</f>
        <v>0</v>
      </c>
      <c r="IO58" s="38">
        <f>IF(AND(OR(ISBLANK(IO$9),IO$9=0)=FALSE,SUM($HI58:$HU58)&gt;0,IO$9='2. Protocols'!$G57),1,0)*'4. Formulations'!$M57</f>
        <v>0</v>
      </c>
      <c r="IP58" s="38">
        <f>IF(AND(OR(ISBLANK(IP$9),IP$9=0)=FALSE,SUM($HI58:$HU58)&gt;0,IP$9='2. Protocols'!$G57),1,0)*'4. Formulations'!$M57</f>
        <v>0</v>
      </c>
      <c r="IQ58" s="38">
        <f>IF(AND(OR(ISBLANK(IQ$9),IQ$9=0)=FALSE,SUM($HI58:$HU58)&gt;0,IQ$9='2. Protocols'!$G57),1,0)*'4. Formulations'!$M57</f>
        <v>0</v>
      </c>
      <c r="IR58" s="38">
        <f>IF(AND(OR(ISBLANK(IR$9),IR$9=0)=FALSE,SUM($HI58:$HU58)&gt;0,IR$9='2. Protocols'!$G57),1,0)*'4. Formulations'!$M57</f>
        <v>0</v>
      </c>
      <c r="IT58" s="38">
        <f>IF(AND(OR(ISBLANK(IT$9),IT$9=0)=FALSE,IT$9=$DL58),1,0)*'4. Formulations'!$N57</f>
        <v>0</v>
      </c>
      <c r="IU58" s="38">
        <f>IF(AND(OR(ISBLANK(IU$9),IU$9=0)=FALSE,IU$9=$DL58),1,0)*'4. Formulations'!$N57</f>
        <v>0</v>
      </c>
      <c r="IV58" s="38">
        <f>IF(AND(OR(ISBLANK(IV$9),IV$9=0)=FALSE,IV$9=$DL58),1,0)*'4. Formulations'!$N57</f>
        <v>0</v>
      </c>
      <c r="IW58" s="38">
        <f>IF(AND(OR(ISBLANK(IW$9),IW$9=0)=FALSE,IW$9=$DL58),1,0)*'4. Formulations'!$N57</f>
        <v>0</v>
      </c>
      <c r="IX58" s="38">
        <f>IF(AND(OR(ISBLANK(IX$9),IX$9=0)=FALSE,IX$9=$DL58),1,0)*'4. Formulations'!$N57</f>
        <v>0</v>
      </c>
      <c r="IY58" s="38">
        <f>IF(AND(OR(ISBLANK(IY$9),IY$9=0)=FALSE,IY$9=$DL58),1,0)*'4. Formulations'!$N57</f>
        <v>0</v>
      </c>
      <c r="IZ58" s="38">
        <f>IF(AND(OR(ISBLANK(IZ$9),IZ$9=0)=FALSE,IZ$9=$DL58),1,0)*'4. Formulations'!$N57</f>
        <v>0</v>
      </c>
      <c r="JA58" s="38">
        <f>IF(AND(OR(ISBLANK(JA$9),JA$9=0)=FALSE,JA$9=$DL58),1,0)*'4. Formulations'!$N57</f>
        <v>0</v>
      </c>
      <c r="JB58" s="38">
        <f>IF(AND(OR(ISBLANK(JB$9),JB$9=0)=FALSE,JB$9=$DL58),1,0)*'4. Formulations'!$N57</f>
        <v>0</v>
      </c>
      <c r="JC58" s="38">
        <f>IF(AND(OR(ISBLANK(JC$9),JC$9=0)=FALSE,JC$9=$DL58),1,0)*'4. Formulations'!$N57</f>
        <v>0</v>
      </c>
      <c r="JD58" s="38">
        <f>IF(AND(OR(ISBLANK(JD$9),JD$9=0)=FALSE,JD$9=$DL58),1,0)*'4. Formulations'!$N57</f>
        <v>0</v>
      </c>
      <c r="JE58" s="38">
        <f>IF(AND(OR(ISBLANK(JE$9),JE$9=0)=FALSE,JE$9=$DL58),1,0)*'4. Formulations'!$N57</f>
        <v>0</v>
      </c>
      <c r="JF58" s="38">
        <f>IF(AND(OR(ISBLANK(JF$9),JF$9=0)=FALSE,JF$9=$DL58),1,0)*'4. Formulations'!$N57</f>
        <v>0</v>
      </c>
      <c r="JG58" s="38">
        <f>IF(AND(OR(ISBLANK(JG$9),JG$9=0)=FALSE,JG$9=$DL58),1,0)*'4. Formulations'!$N57</f>
        <v>0</v>
      </c>
      <c r="JH58" s="38">
        <f>IF(AND(OR(ISBLANK(JH$9),JH$9=0)=FALSE,JH$9=$DL58),1,0)*'4. Formulations'!$N57</f>
        <v>0</v>
      </c>
      <c r="JJ58" s="38">
        <f>IF(AND(OR(ISBLANK(JJ$9),JJ$9=0)=FALSE,OR(JJ$9='2. Protocols'!$C57,JJ$9='2. Protocols'!$E57,JJ$9='2. Protocols'!$G57)),1,0)*'4. Formulations'!$O57</f>
        <v>0</v>
      </c>
      <c r="JK58" s="38">
        <f>IF(AND(OR(ISBLANK(JK$9),JK$9=0)=FALSE,OR(JK$9='2. Protocols'!$C57,JK$9='2. Protocols'!$E57,JK$9='2. Protocols'!$G57)),1,0)*'4. Formulations'!$O57</f>
        <v>0</v>
      </c>
      <c r="JL58" s="38">
        <f>IF(AND(OR(ISBLANK(JL$9),JL$9=0)=FALSE,OR(JL$9='2. Protocols'!$C57,JL$9='2. Protocols'!$E57,JL$9='2. Protocols'!$G57)),1,0)*'4. Formulations'!$O57</f>
        <v>0</v>
      </c>
      <c r="JM58" s="38">
        <f>IF(AND(OR(ISBLANK(JM$9),JM$9=0)=FALSE,OR(JM$9='2. Protocols'!$C57,JM$9='2. Protocols'!$E57,JM$9='2. Protocols'!$G57)),1,0)*'4. Formulations'!$O57</f>
        <v>0</v>
      </c>
      <c r="JN58" s="38">
        <f>IF(AND(OR(ISBLANK(JN$9),JN$9=0)=FALSE,OR(JN$9='2. Protocols'!$C57,JN$9='2. Protocols'!$E57,JN$9='2. Protocols'!$G57)),1,0)*'4. Formulations'!$O57</f>
        <v>0</v>
      </c>
      <c r="JO58" s="38">
        <f>IF(AND(OR(ISBLANK(JO$9),JO$9=0)=FALSE,OR(JO$9='2. Protocols'!$C57,JO$9='2. Protocols'!$E57,JO$9='2. Protocols'!$G57)),1,0)*'4. Formulations'!$O57</f>
        <v>0</v>
      </c>
      <c r="JP58" s="38">
        <f>IF(AND(OR(ISBLANK(JP$9),JP$9=0)=FALSE,OR(JP$9='2. Protocols'!$C57,JP$9='2. Protocols'!$E57,JP$9='2. Protocols'!$G57)),1,0)*'4. Formulations'!$O57</f>
        <v>0</v>
      </c>
      <c r="JQ58" s="38">
        <f>IF(AND(OR(ISBLANK(JQ$9),JQ$9=0)=FALSE,OR(JQ$9='2. Protocols'!$C57,JQ$9='2. Protocols'!$E57,JQ$9='2. Protocols'!$G57)),1,0)*'4. Formulations'!$O57</f>
        <v>0</v>
      </c>
      <c r="JR58" s="38">
        <f>IF(AND(OR(ISBLANK(JR$9),JR$9=0)=FALSE,OR(JR$9='2. Protocols'!$C57,JR$9='2. Protocols'!$E57,JR$9='2. Protocols'!$G57)),1,0)*'4. Formulations'!$O57</f>
        <v>0</v>
      </c>
      <c r="JS58" s="38">
        <f>IF(AND(OR(ISBLANK(JS$9),JS$9=0)=FALSE,OR(JS$9='2. Protocols'!$C57,JS$9='2. Protocols'!$E57,JS$9='2. Protocols'!$G57)),1,0)*'4. Formulations'!$O57</f>
        <v>0</v>
      </c>
      <c r="JT58" s="38">
        <f>IF(AND(OR(ISBLANK(JT$9),JT$9=0)=FALSE,OR(JT$9='2. Protocols'!$C57,JT$9='2. Protocols'!$E57,JT$9='2. Protocols'!$G57)),1,0)*'4. Formulations'!$O57</f>
        <v>0</v>
      </c>
      <c r="JU58" s="38">
        <f>IF(AND(OR(ISBLANK(JU$9),JU$9=0)=FALSE,OR(JU$9='2. Protocols'!$C57,JU$9='2. Protocols'!$E57,JU$9='2. Protocols'!$G57)),1,0)*'4. Formulations'!$O57</f>
        <v>0</v>
      </c>
      <c r="JV58" s="38">
        <f>IF(AND(OR(ISBLANK(JV$9),JV$9=0)=FALSE,OR(JV$9='2. Protocols'!$C57,JV$9='2. Protocols'!$E57,JV$9='2. Protocols'!$G57)),1,0)*'4. Formulations'!$O57</f>
        <v>0</v>
      </c>
      <c r="JW58" s="38">
        <f>IF(AND(OR(ISBLANK(JW$9),JW$9=0)=FALSE,OR(JW$9='2. Protocols'!$C57,JW$9='2. Protocols'!$E57,JW$9='2. Protocols'!$G57)),1,0)*'4. Formulations'!$O57</f>
        <v>0</v>
      </c>
      <c r="JX58" s="38">
        <f>IF(AND(OR(ISBLANK(JX$9),JX$9=0)=FALSE,OR(JX$9='2. Protocols'!$C57,JX$9='2. Protocols'!$E57,JX$9='2. Protocols'!$G57)),1,0)*'4. Formulations'!$O57</f>
        <v>0</v>
      </c>
      <c r="JY58" s="38">
        <f>IF(AND(OR(ISBLANK(JY$9),JY$9=0)=FALSE,OR(JY$9='2. Protocols'!$C57,JY$9='2. Protocols'!$E57,JY$9='2. Protocols'!$G57)),1,0)*'4. Formulations'!$O57</f>
        <v>0</v>
      </c>
      <c r="JZ58" s="38">
        <f>IF(AND(OR(ISBLANK(JZ$9),JZ$9=0)=FALSE,OR(JZ$9='2. Protocols'!$C57,JZ$9='2. Protocols'!$E57,JZ$9='2. Protocols'!$G57)),1,0)*'4. Formulations'!$O57</f>
        <v>0</v>
      </c>
      <c r="KA58" s="38">
        <f>IF(AND(OR(ISBLANK(KA$9),KA$9=0)=FALSE,OR(KA$9='2. Protocols'!$C57,KA$9='2. Protocols'!$E57,KA$9='2. Protocols'!$G57)),1,0)*'4. Formulations'!$O57</f>
        <v>0</v>
      </c>
      <c r="KB58" s="38">
        <f>IF(AND(OR(ISBLANK(KB$9),KB$9=0)=FALSE,OR(KB$9='2. Protocols'!$C57,KB$9='2. Protocols'!$E57,KB$9='2. Protocols'!$G57)),1,0)*'4. Formulations'!$O57</f>
        <v>0</v>
      </c>
      <c r="KC58" s="38">
        <f>IF(AND(OR(ISBLANK(KC$9),KC$9=0)=FALSE,OR(KC$9='2. Protocols'!$C57,KC$9='2. Protocols'!$E57,KC$9='2. Protocols'!$G57)),1,0)*'4. Formulations'!$O57</f>
        <v>0</v>
      </c>
      <c r="KD58" s="38">
        <f>IF(AND(OR(ISBLANK(KD$9),KD$9=0)=FALSE,OR(KD$9='2. Protocols'!$C57,KD$9='2. Protocols'!$E57,KD$9='2. Protocols'!$G57)),1,0)*'4. Formulations'!$O57</f>
        <v>0</v>
      </c>
      <c r="KE58" s="38">
        <f>IF(AND(OR(ISBLANK(KE$9),KE$9=0)=FALSE,OR(KE$9='2. Protocols'!$C57,KE$9='2. Protocols'!$E57,KE$9='2. Protocols'!$G57)),1,0)*'4. Formulations'!$O57</f>
        <v>0</v>
      </c>
      <c r="KG58" s="38">
        <f>IF(AND(OR(ISBLANK(KG$9),KG$9=0)=FALSE,KG$9=$DK58),1,0)*'4. Formulations'!$P57</f>
        <v>0</v>
      </c>
      <c r="KH58" s="38">
        <f>IF(AND(OR(ISBLANK(KH$9),KH$9=0)=FALSE,KH$9=$DK58),1,0)*'4. Formulations'!$P57</f>
        <v>0</v>
      </c>
      <c r="KI58" s="38">
        <f>IF(AND(OR(ISBLANK(KI$9),KI$9=0)=FALSE,KI$9=$DK58),1,0)*'4. Formulations'!$P57</f>
        <v>0</v>
      </c>
      <c r="KJ58" s="38">
        <f>IF(AND(OR(ISBLANK(KJ$9),KJ$9=0)=FALSE,KJ$9=$DK58),1,0)*'4. Formulations'!$P57</f>
        <v>0</v>
      </c>
      <c r="KK58" s="38">
        <f>IF(AND(OR(ISBLANK(KK$9),KK$9=0)=FALSE,KK$9=$DK58),1,0)*'4. Formulations'!$P57</f>
        <v>0</v>
      </c>
      <c r="KL58" s="38">
        <f>IF(AND(OR(ISBLANK(KL$9),KL$9=0)=FALSE,KL$9=$DK58),1,0)*'4. Formulations'!$P57</f>
        <v>0</v>
      </c>
      <c r="KM58" s="38">
        <f>IF(AND(OR(ISBLANK(KM$9),KM$9=0)=FALSE,KM$9=$DK58),1,0)*'4. Formulations'!$P57</f>
        <v>0</v>
      </c>
      <c r="KN58" s="38">
        <f>IF(AND(OR(ISBLANK(KN$9),KN$9=0)=FALSE,KN$9=$DK58),1,0)*'4. Formulations'!$P57</f>
        <v>0</v>
      </c>
      <c r="KO58" s="38">
        <f>IF(AND(OR(ISBLANK(KO$9),KO$9=0)=FALSE,KO$9=$DK58),1,0)*'4. Formulations'!$P57</f>
        <v>0</v>
      </c>
      <c r="KP58" s="38">
        <f>IF(AND(OR(ISBLANK(KP$9),KP$9=0)=FALSE,KP$9=$DK58),1,0)*'4. Formulations'!$P57</f>
        <v>0</v>
      </c>
      <c r="KQ58" s="38">
        <f>IF(AND(OR(ISBLANK(KQ$9),KQ$9=0)=FALSE,KQ$9=$DK58),1,0)*'4. Formulations'!$P57</f>
        <v>0</v>
      </c>
      <c r="KR58" s="38">
        <f>IF(AND(OR(ISBLANK(KR$9),KR$9=0)=FALSE,KR$9=$DK58),1,0)*'4. Formulations'!$P57</f>
        <v>0</v>
      </c>
      <c r="KS58" s="38">
        <f>IF(AND(OR(ISBLANK(KS$9),KS$9=0)=FALSE,KS$9=$DK58),1,0)*'4. Formulations'!$P57</f>
        <v>0</v>
      </c>
      <c r="KU58" s="38">
        <f>IF(AND(OR(ISBLANK(KU$9),KU$9=0)=FALSE,SUM($KG58:$KS58)&gt;0,KU$9='2. Protocols'!$G57),1,0)*'4. Formulations'!$P57</f>
        <v>0</v>
      </c>
      <c r="KV58" s="38">
        <f>IF(AND(OR(ISBLANK(KV$9),KV$9=0)=FALSE,SUM($KG58:$KS58)&gt;0,KV$9='2. Protocols'!$G57),1,0)*'4. Formulations'!$P57</f>
        <v>0</v>
      </c>
      <c r="KW58" s="38">
        <f>IF(AND(OR(ISBLANK(KW$9),KW$9=0)=FALSE,SUM($KG58:$KS58)&gt;0,KW$9='2. Protocols'!$G57),1,0)*'4. Formulations'!$P57</f>
        <v>0</v>
      </c>
      <c r="KX58" s="38">
        <f>IF(AND(OR(ISBLANK(KX$9),KX$9=0)=FALSE,SUM($KG58:$KS58)&gt;0,KX$9='2. Protocols'!$G57),1,0)*'4. Formulations'!$P57</f>
        <v>0</v>
      </c>
      <c r="KY58" s="38">
        <f>IF(AND(OR(ISBLANK(KY$9),KY$9=0)=FALSE,SUM($KG58:$KS58)&gt;0,KY$9='2. Protocols'!$G57),1,0)*'4. Formulations'!$P57</f>
        <v>0</v>
      </c>
      <c r="KZ58" s="38">
        <f>IF(AND(OR(ISBLANK(KZ$9),KZ$9=0)=FALSE,SUM($KG58:$KS58)&gt;0,KZ$9='2. Protocols'!$G57),1,0)*'4. Formulations'!$P57</f>
        <v>0</v>
      </c>
      <c r="LA58" s="38">
        <f>IF(AND(OR(ISBLANK(LA$9),LA$9=0)=FALSE,SUM($KG58:$KS58)&gt;0,LA$9='2. Protocols'!$G57),1,0)*'4. Formulations'!$P57</f>
        <v>0</v>
      </c>
      <c r="LB58" s="38">
        <f>IF(AND(OR(ISBLANK(LB$9),LB$9=0)=FALSE,SUM($KG58:$KS58)&gt;0,LB$9='2. Protocols'!$G57),1,0)*'4. Formulations'!$P57</f>
        <v>0</v>
      </c>
      <c r="LC58" s="38">
        <f>IF(AND(OR(ISBLANK(LC$9),LC$9=0)=FALSE,SUM($KG58:$KS58)&gt;0,LC$9='2. Protocols'!$G57),1,0)*'4. Formulations'!$P57</f>
        <v>0</v>
      </c>
      <c r="LD58" s="38">
        <f>IF(AND(OR(ISBLANK(LD$9),LD$9=0)=FALSE,SUM($KG58:$KS58)&gt;0,LD$9='2. Protocols'!$G57),1,0)*'4. Formulations'!$P57</f>
        <v>0</v>
      </c>
      <c r="LE58" s="38">
        <f>IF(AND(OR(ISBLANK(LE$9),LE$9=0)=FALSE,SUM($KG58:$KS58)&gt;0,LE$9='2. Protocols'!$G57),1,0)*'4. Formulations'!$P57</f>
        <v>0</v>
      </c>
      <c r="LF58" s="38">
        <f>IF(AND(OR(ISBLANK(LF$9),LF$9=0)=FALSE,SUM($KG58:$KS58)&gt;0,LF$9='2. Protocols'!$G57),1,0)*'4. Formulations'!$P57</f>
        <v>0</v>
      </c>
      <c r="LG58" s="38">
        <f>IF(AND(OR(ISBLANK(LG$9),LG$9=0)=FALSE,SUM($KG58:$KS58)&gt;0,LG$9='2. Protocols'!$G57),1,0)*'4. Formulations'!$P57</f>
        <v>0</v>
      </c>
      <c r="LH58" s="38">
        <f>IF(AND(OR(ISBLANK(LH$9),LH$9=0)=FALSE,SUM($KG58:$KS58)&gt;0,LH$9='2. Protocols'!$G57),1,0)*'4. Formulations'!$P57</f>
        <v>0</v>
      </c>
      <c r="LI58" s="38">
        <f>IF(AND(OR(ISBLANK(LI$9),LI$9=0)=FALSE,SUM($KG58:$KS58)&gt;0,LI$9='2. Protocols'!$G57),1,0)*'4. Formulations'!$P57</f>
        <v>0</v>
      </c>
      <c r="LJ58" s="38">
        <f>IF(AND(OR(ISBLANK(LJ$9),LJ$9=0)=FALSE,SUM($KG58:$KS58)&gt;0,LJ$9='2. Protocols'!$G57),1,0)*'4. Formulations'!$P57</f>
        <v>0</v>
      </c>
      <c r="LK58" s="38">
        <f>IF(AND(OR(ISBLANK(LK$9),LK$9=0)=FALSE,SUM($KG58:$KS58)&gt;0,LK$9='2. Protocols'!$G57),1,0)*'4. Formulations'!$P57</f>
        <v>0</v>
      </c>
      <c r="LL58" s="38">
        <f>IF(AND(OR(ISBLANK(LL$9),LL$9=0)=FALSE,SUM($KG58:$KS58)&gt;0,LL$9='2. Protocols'!$G57),1,0)*'4. Formulations'!$P57</f>
        <v>0</v>
      </c>
      <c r="LM58" s="38">
        <f>IF(AND(OR(ISBLANK(LM$9),LM$9=0)=FALSE,SUM($KG58:$KS58)&gt;0,LM$9='2. Protocols'!$G57),1,0)*'4. Formulations'!$P57</f>
        <v>0</v>
      </c>
      <c r="LN58" s="38">
        <f>IF(AND(OR(ISBLANK(LN$9),LN$9=0)=FALSE,SUM($KG58:$KS58)&gt;0,LN$9='2. Protocols'!$G57),1,0)*'4. Formulations'!$P57</f>
        <v>0</v>
      </c>
      <c r="LO58" s="38">
        <f>IF(AND(OR(ISBLANK(LO$9),LO$9=0)=FALSE,SUM($KG58:$KS58)&gt;0,LO$9='2. Protocols'!$G57),1,0)*'4. Formulations'!$P57</f>
        <v>0</v>
      </c>
      <c r="LP58" s="38">
        <f>IF(AND(OR(ISBLANK(LP$9),LP$9=0)=FALSE,SUM($KG58:$KS58)&gt;0,LP$9='2. Protocols'!$G57),1,0)*'4. Formulations'!$P57</f>
        <v>0</v>
      </c>
      <c r="LR58" s="38">
        <f>IF(AND(OR(ISBLANK(LR$9),LR$9=0)=FALSE,LR$9=$DL58),1,0)*'4. Formulations'!$Q57</f>
        <v>0</v>
      </c>
      <c r="LS58" s="38">
        <f>IF(AND(OR(ISBLANK(LS$9),LS$9=0)=FALSE,LS$9=$DL58),1,0)*'4. Formulations'!$Q57</f>
        <v>0</v>
      </c>
      <c r="LT58" s="38">
        <f>IF(AND(OR(ISBLANK(LT$9),LT$9=0)=FALSE,LT$9=$DL58),1,0)*'4. Formulations'!$Q57</f>
        <v>0</v>
      </c>
      <c r="LU58" s="38">
        <f>IF(AND(OR(ISBLANK(LU$9),LU$9=0)=FALSE,LU$9=$DL58),1,0)*'4. Formulations'!$Q57</f>
        <v>0</v>
      </c>
      <c r="LV58" s="38">
        <f>IF(AND(OR(ISBLANK(LV$9),LV$9=0)=FALSE,LV$9=$DL58),1,0)*'4. Formulations'!$Q57</f>
        <v>0</v>
      </c>
      <c r="LW58" s="38">
        <f>IF(AND(OR(ISBLANK(LW$9),LW$9=0)=FALSE,LW$9=$DL58),1,0)*'4. Formulations'!$Q57</f>
        <v>0</v>
      </c>
      <c r="LX58" s="38">
        <f>IF(AND(OR(ISBLANK(LX$9),LX$9=0)=FALSE,LX$9=$DL58),1,0)*'4. Formulations'!$Q57</f>
        <v>0</v>
      </c>
      <c r="LY58" s="38">
        <f>IF(AND(OR(ISBLANK(LY$9),LY$9=0)=FALSE,LY$9=$DL58),1,0)*'4. Formulations'!$Q57</f>
        <v>0</v>
      </c>
      <c r="LZ58" s="38">
        <f>IF(AND(OR(ISBLANK(LZ$9),LZ$9=0)=FALSE,LZ$9=$DL58),1,0)*'4. Formulations'!$Q57</f>
        <v>0</v>
      </c>
      <c r="MA58" s="38">
        <f>IF(AND(OR(ISBLANK(MA$9),MA$9=0)=FALSE,MA$9=$DL58),1,0)*'4. Formulations'!$Q57</f>
        <v>0</v>
      </c>
      <c r="MB58" s="38">
        <f>IF(AND(OR(ISBLANK(MB$9),MB$9=0)=FALSE,MB$9=$DL58),1,0)*'4. Formulations'!$Q57</f>
        <v>0</v>
      </c>
      <c r="MC58" s="38">
        <f>IF(AND(OR(ISBLANK(MC$9),MC$9=0)=FALSE,MC$9=$DL58),1,0)*'4. Formulations'!$Q57</f>
        <v>0</v>
      </c>
      <c r="MD58" s="38">
        <f>IF(AND(OR(ISBLANK(MD$9),MD$9=0)=FALSE,MD$9=$DL58),1,0)*'4. Formulations'!$Q57</f>
        <v>0</v>
      </c>
      <c r="ME58" s="38">
        <f>IF(AND(OR(ISBLANK(ME$9),ME$9=0)=FALSE,ME$9=$DL58),1,0)*'4. Formulations'!$Q57</f>
        <v>0</v>
      </c>
      <c r="MF58" s="38">
        <f>IF(AND(OR(ISBLANK(MF$9),MF$9=0)=FALSE,MF$9=$DL58),1,0)*'4. Formulations'!$Q57</f>
        <v>0</v>
      </c>
    </row>
    <row r="59" spans="2:344" x14ac:dyDescent="0.3">
      <c r="B59" s="2"/>
      <c r="C59" s="129" t="str">
        <f>IF('2. Protocols'!C58&amp;"+"&amp;'2. Protocols'!E58&amp;"+"&amp;'2. Protocols'!G58="++","",'2. Protocols'!C58&amp;"+"&amp;'2. Protocols'!E58&amp;"+"&amp;'2. Protocols'!G58)</f>
        <v/>
      </c>
      <c r="D59" s="18"/>
      <c r="F59" s="114" t="str">
        <f>IFERROR('2. Protocols'!J58*'1. General Inputs'!$L$6,"")</f>
        <v/>
      </c>
      <c r="G59" s="114" t="str">
        <f>IFERROR(MAX(F59*(1+'1. General Inputs'!$BA$16+HLOOKUP(G$7,'1. General Inputs'!$BC$10:$BE$12,ROWS('1. General Inputs'!$BA$10:$BA$12),0))+(G$76*(CHOOSE(G$7,'2. Protocols'!$O58,'2. Protocols'!$P58,'2. Protocols'!$Q58))+'3. ARV Substitutions'!L81),0),"")</f>
        <v/>
      </c>
      <c r="H59" s="114" t="str">
        <f>IFERROR(MAX(G59*(1+'1. General Inputs'!$BA$16+HLOOKUP(H$7,'1. General Inputs'!$BC$10:$BE$12,ROWS('1. General Inputs'!$BA$10:$BA$12),0))+(H$76*(CHOOSE(H$7,'2. Protocols'!$O58,'2. Protocols'!$P58,'2. Protocols'!$Q58))+'3. ARV Substitutions'!M81),0),"")</f>
        <v/>
      </c>
      <c r="I59" s="114" t="str">
        <f>IFERROR(MAX(H59*(1+'1. General Inputs'!$BA$16+HLOOKUP(I$7,'1. General Inputs'!$BC$10:$BE$12,ROWS('1. General Inputs'!$BA$10:$BA$12),0))+(I$76*(CHOOSE(I$7,'2. Protocols'!$O58,'2. Protocols'!$P58,'2. Protocols'!$Q58))+'3. ARV Substitutions'!N81),0),"")</f>
        <v/>
      </c>
      <c r="J59" s="114" t="str">
        <f>IFERROR(MAX(I59*(1+'1. General Inputs'!$BA$16+HLOOKUP(J$7,'1. General Inputs'!$BC$10:$BE$12,ROWS('1. General Inputs'!$BA$10:$BA$12),0))+(J$76*(CHOOSE(J$7,'2. Protocols'!$O58,'2. Protocols'!$P58,'2. Protocols'!$Q58))+'3. ARV Substitutions'!O81),0),"")</f>
        <v/>
      </c>
      <c r="K59" s="114" t="str">
        <f>IFERROR(MAX(J59*(1+'1. General Inputs'!$BA$16+HLOOKUP(K$7,'1. General Inputs'!$BC$10:$BE$12,ROWS('1. General Inputs'!$BA$10:$BA$12),0))+(K$76*(CHOOSE(K$7,'2. Protocols'!$O58,'2. Protocols'!$P58,'2. Protocols'!$Q58))+'3. ARV Substitutions'!P81),0),"")</f>
        <v/>
      </c>
      <c r="L59" s="114" t="str">
        <f>IFERROR(MAX(K59*(1+'1. General Inputs'!$BA$16+HLOOKUP(L$7,'1. General Inputs'!$BC$10:$BE$12,ROWS('1. General Inputs'!$BA$10:$BA$12),0))+(L$76*(CHOOSE(L$7,'2. Protocols'!$O58,'2. Protocols'!$P58,'2. Protocols'!$Q58))+'3. ARV Substitutions'!Q81),0),"")</f>
        <v/>
      </c>
      <c r="M59" s="114" t="str">
        <f>IFERROR(MAX(L59*(1+'1. General Inputs'!$BA$16+HLOOKUP(M$7,'1. General Inputs'!$BC$10:$BE$12,ROWS('1. General Inputs'!$BA$10:$BA$12),0))+(M$76*(CHOOSE(M$7,'2. Protocols'!$O58,'2. Protocols'!$P58,'2. Protocols'!$Q58))+'3. ARV Substitutions'!R81),0),"")</f>
        <v/>
      </c>
      <c r="N59" s="114" t="str">
        <f>IFERROR(MAX(M59*(1+'1. General Inputs'!$BA$16+HLOOKUP(N$7,'1. General Inputs'!$BC$10:$BE$12,ROWS('1. General Inputs'!$BA$10:$BA$12),0))+(N$76*(CHOOSE(N$7,'2. Protocols'!$O58,'2. Protocols'!$P58,'2. Protocols'!$Q58))+'3. ARV Substitutions'!S81),0),"")</f>
        <v/>
      </c>
      <c r="O59" s="114" t="str">
        <f>IFERROR(MAX(N59*(1+'1. General Inputs'!$BA$16+HLOOKUP(O$7,'1. General Inputs'!$BC$10:$BE$12,ROWS('1. General Inputs'!$BA$10:$BA$12),0))+(O$76*(CHOOSE(O$7,'2. Protocols'!$O58,'2. Protocols'!$P58,'2. Protocols'!$Q58))+'3. ARV Substitutions'!T81),0),"")</f>
        <v/>
      </c>
      <c r="P59" s="114" t="str">
        <f>IFERROR(MAX(O59*(1+'1. General Inputs'!$BA$16+HLOOKUP(P$7,'1. General Inputs'!$BC$10:$BE$12,ROWS('1. General Inputs'!$BA$10:$BA$12),0))+(P$76*(CHOOSE(P$7,'2. Protocols'!$O58,'2. Protocols'!$P58,'2. Protocols'!$Q58))+'3. ARV Substitutions'!U81),0),"")</f>
        <v/>
      </c>
      <c r="Q59" s="114" t="str">
        <f>IFERROR(MAX(P59*(1+'1. General Inputs'!$BA$16+HLOOKUP(Q$7,'1. General Inputs'!$BC$10:$BE$12,ROWS('1. General Inputs'!$BA$10:$BA$12),0))+(Q$76*(CHOOSE(Q$7,'2. Protocols'!$O58,'2. Protocols'!$P58,'2. Protocols'!$Q58))+'3. ARV Substitutions'!V81),0),"")</f>
        <v/>
      </c>
      <c r="R59" s="114" t="str">
        <f>IFERROR(MAX(Q59*(1+'1. General Inputs'!$BA$16+HLOOKUP(R$7,'1. General Inputs'!$BC$10:$BE$12,ROWS('1. General Inputs'!$BA$10:$BA$12),0))+(R$76*(CHOOSE(R$7,'2. Protocols'!$O58,'2. Protocols'!$P58,'2. Protocols'!$Q58))+'3. ARV Substitutions'!W81),0),"")</f>
        <v/>
      </c>
      <c r="S59" s="114" t="str">
        <f>IFERROR(MAX(R59*(1+'1. General Inputs'!$BA$16+HLOOKUP(S$7,'1. General Inputs'!$BC$10:$BE$12,ROWS('1. General Inputs'!$BA$10:$BA$12),0))+(S$76*(CHOOSE(S$7,'2. Protocols'!$O58,'2. Protocols'!$P58,'2. Protocols'!$Q58))+'3. ARV Substitutions'!X81),0),"")</f>
        <v/>
      </c>
      <c r="T59" s="114" t="str">
        <f>IFERROR(MAX(S59*(1+'1. General Inputs'!$BA$16+HLOOKUP(T$7,'1. General Inputs'!$BC$10:$BE$12,ROWS('1. General Inputs'!$BA$10:$BA$12),0))+(T$76*(CHOOSE(T$7,'2. Protocols'!$O58,'2. Protocols'!$P58,'2. Protocols'!$Q58))+'3. ARV Substitutions'!Y81),0),"")</f>
        <v/>
      </c>
      <c r="U59" s="114" t="str">
        <f>IFERROR(MAX(T59*(1+'1. General Inputs'!$BA$16+HLOOKUP(U$7,'1. General Inputs'!$BC$10:$BE$12,ROWS('1. General Inputs'!$BA$10:$BA$12),0))+(U$76*(CHOOSE(U$7,'2. Protocols'!$O58,'2. Protocols'!$P58,'2. Protocols'!$Q58))+'3. ARV Substitutions'!Z81),0),"")</f>
        <v/>
      </c>
      <c r="V59" s="114" t="str">
        <f>IFERROR(MAX(U59*(1+'1. General Inputs'!$BA$16+HLOOKUP(V$7,'1. General Inputs'!$BC$10:$BE$12,ROWS('1. General Inputs'!$BA$10:$BA$12),0))+(V$76*(CHOOSE(V$7,'2. Protocols'!$O58,'2. Protocols'!$P58,'2. Protocols'!$Q58))+'3. ARV Substitutions'!AA81),0),"")</f>
        <v/>
      </c>
      <c r="W59" s="114" t="str">
        <f>IFERROR(MAX(V59*(1+'1. General Inputs'!$BA$16+HLOOKUP(W$7,'1. General Inputs'!$BC$10:$BE$12,ROWS('1. General Inputs'!$BA$10:$BA$12),0))+(W$76*(CHOOSE(W$7,'2. Protocols'!$O58,'2. Protocols'!$P58,'2. Protocols'!$Q58))+'3. ARV Substitutions'!AB81),0),"")</f>
        <v/>
      </c>
      <c r="X59" s="114" t="str">
        <f>IFERROR(MAX(W59*(1+'1. General Inputs'!$BA$16+HLOOKUP(X$7,'1. General Inputs'!$BC$10:$BE$12,ROWS('1. General Inputs'!$BA$10:$BA$12),0))+(X$76*(CHOOSE(X$7,'2. Protocols'!$O58,'2. Protocols'!$P58,'2. Protocols'!$Q58))+'3. ARV Substitutions'!AC81),0),"")</f>
        <v/>
      </c>
      <c r="Y59" s="114" t="str">
        <f>IFERROR(MAX(X59*(1+'1. General Inputs'!$BA$16+HLOOKUP(Y$7,'1. General Inputs'!$BC$10:$BE$12,ROWS('1. General Inputs'!$BA$10:$BA$12),0))+(Y$76*(CHOOSE(Y$7,'2. Protocols'!$O58,'2. Protocols'!$P58,'2. Protocols'!$Q58))+'3. ARV Substitutions'!AD81),0),"")</f>
        <v/>
      </c>
      <c r="Z59" s="114" t="str">
        <f>IFERROR(MAX(Y59*(1+'1. General Inputs'!$BA$16+HLOOKUP(Z$7,'1. General Inputs'!$BC$10:$BE$12,ROWS('1. General Inputs'!$BA$10:$BA$12),0))+(Z$76*(CHOOSE(Z$7,'2. Protocols'!$O58,'2. Protocols'!$P58,'2. Protocols'!$Q58))+'3. ARV Substitutions'!AE81),0),"")</f>
        <v/>
      </c>
      <c r="AA59" s="114" t="str">
        <f>IFERROR(MAX(Z59*(1+'1. General Inputs'!$BA$16+HLOOKUP(AA$7,'1. General Inputs'!$BC$10:$BE$12,ROWS('1. General Inputs'!$BA$10:$BA$12),0))+(AA$76*(CHOOSE(AA$7,'2. Protocols'!$O58,'2. Protocols'!$P58,'2. Protocols'!$Q58))+'3. ARV Substitutions'!AF81),0),"")</f>
        <v/>
      </c>
      <c r="AB59" s="114" t="str">
        <f>IFERROR(MAX(AA59*(1+'1. General Inputs'!$BA$16+HLOOKUP(AB$7,'1. General Inputs'!$BC$10:$BE$12,ROWS('1. General Inputs'!$BA$10:$BA$12),0))+(AB$76*(CHOOSE(AB$7,'2. Protocols'!$O58,'2. Protocols'!$P58,'2. Protocols'!$Q58))+'3. ARV Substitutions'!AG81),0),"")</f>
        <v/>
      </c>
      <c r="AC59" s="114" t="str">
        <f>IFERROR(MAX(AB59*(1+'1. General Inputs'!$BA$16+HLOOKUP(AC$7,'1. General Inputs'!$BC$10:$BE$12,ROWS('1. General Inputs'!$BA$10:$BA$12),0))+(AC$76*(CHOOSE(AC$7,'2. Protocols'!$O58,'2. Protocols'!$P58,'2. Protocols'!$Q58))+'3. ARV Substitutions'!AH81),0),"")</f>
        <v/>
      </c>
      <c r="AD59" s="114" t="str">
        <f>IFERROR(MAX(AC59*(1+'1. General Inputs'!$BA$16+HLOOKUP(AD$7,'1. General Inputs'!$BC$10:$BE$12,ROWS('1. General Inputs'!$BA$10:$BA$12),0))+(AD$76*(CHOOSE(AD$7,'2. Protocols'!$O58,'2. Protocols'!$P58,'2. Protocols'!$Q58))+'3. ARV Substitutions'!AI81),0),"")</f>
        <v/>
      </c>
      <c r="AE59" s="114" t="str">
        <f>IFERROR(MAX(AD59*(1+'1. General Inputs'!$BA$16+HLOOKUP(AE$7,'1. General Inputs'!$BC$10:$BE$12,ROWS('1. General Inputs'!$BA$10:$BA$12),0))+(AE$76*(CHOOSE(AE$7,'2. Protocols'!$O58,'2. Protocols'!$P58,'2. Protocols'!$Q58))+'3. ARV Substitutions'!AJ81),0),"")</f>
        <v/>
      </c>
      <c r="AF59" s="114" t="str">
        <f>IFERROR(MAX(AE59*(1+'1. General Inputs'!$BA$16+HLOOKUP(AF$7,'1. General Inputs'!$BC$10:$BE$12,ROWS('1. General Inputs'!$BA$10:$BA$12),0))+(AF$76*(CHOOSE(AF$7,'2. Protocols'!$O58,'2. Protocols'!$P58,'2. Protocols'!$Q58))+'3. ARV Substitutions'!AK81),0),"")</f>
        <v/>
      </c>
      <c r="AG59" s="114" t="str">
        <f>IFERROR(MAX(AF59*(1+'1. General Inputs'!$BA$16+HLOOKUP(AG$7,'1. General Inputs'!$BC$10:$BE$12,ROWS('1. General Inputs'!$BA$10:$BA$12),0))+(AG$76*(CHOOSE(AG$7,'2. Protocols'!$O58,'2. Protocols'!$P58,'2. Protocols'!$Q58))+'3. ARV Substitutions'!AL81),0),"")</f>
        <v/>
      </c>
      <c r="AH59" s="114" t="str">
        <f>IFERROR(MAX(AG59*(1+'1. General Inputs'!$BA$16+HLOOKUP(AH$7,'1. General Inputs'!$BC$10:$BE$12,ROWS('1. General Inputs'!$BA$10:$BA$12),0))+(AH$76*(CHOOSE(AH$7,'2. Protocols'!$O58,'2. Protocols'!$P58,'2. Protocols'!$Q58))+'3. ARV Substitutions'!AM81),0),"")</f>
        <v/>
      </c>
      <c r="AI59" s="114" t="str">
        <f>IFERROR(MAX(AH59*(1+'1. General Inputs'!$BA$16+HLOOKUP(AI$7,'1. General Inputs'!$BC$10:$BE$12,ROWS('1. General Inputs'!$BA$10:$BA$12),0))+(AI$76*(CHOOSE(AI$7,'2. Protocols'!$O58,'2. Protocols'!$P58,'2. Protocols'!$Q58))+'3. ARV Substitutions'!AN81),0),"")</f>
        <v/>
      </c>
      <c r="AJ59" s="114" t="str">
        <f>IFERROR(MAX(AI59*(1+'1. General Inputs'!$BA$16+HLOOKUP(AJ$7,'1. General Inputs'!$BC$10:$BE$12,ROWS('1. General Inputs'!$BA$10:$BA$12),0))+(AJ$76*(CHOOSE(AJ$7,'2. Protocols'!$O58,'2. Protocols'!$P58,'2. Protocols'!$Q58))+'3. ARV Substitutions'!AO81),0),"")</f>
        <v/>
      </c>
      <c r="AK59" s="114" t="str">
        <f>IFERROR(MAX(AJ59*(1+'1. General Inputs'!$BA$16+HLOOKUP(AK$7,'1. General Inputs'!$BC$10:$BE$12,ROWS('1. General Inputs'!$BA$10:$BA$12),0))+(AK$76*(CHOOSE(AK$7,'2. Protocols'!$O58,'2. Protocols'!$P58,'2. Protocols'!$Q58))+'3. ARV Substitutions'!AP81),0),"")</f>
        <v/>
      </c>
      <c r="AL59" s="114" t="str">
        <f>IFERROR(MAX(AK59*(1+'1. General Inputs'!$BA$16+HLOOKUP(AL$7,'1. General Inputs'!$BC$10:$BE$12,ROWS('1. General Inputs'!$BA$10:$BA$12),0))+(AL$76*(CHOOSE(AL$7,'2. Protocols'!$O58,'2. Protocols'!$P58,'2. Protocols'!$Q58))+'3. ARV Substitutions'!AQ81),0),"")</f>
        <v/>
      </c>
      <c r="AM59" s="114" t="str">
        <f>IFERROR(MAX(AL59*(1+'1. General Inputs'!$BA$16+HLOOKUP(AM$7,'1. General Inputs'!$BC$10:$BE$12,ROWS('1. General Inputs'!$BA$10:$BA$12),0))+(AM$76*(CHOOSE(AM$7,'2. Protocols'!$O58,'2. Protocols'!$P58,'2. Protocols'!$Q58))+'3. ARV Substitutions'!AR81),0),"")</f>
        <v/>
      </c>
      <c r="AN59" s="114" t="str">
        <f>IFERROR(MAX(AM59*(1+'1. General Inputs'!$BA$16+HLOOKUP(AN$7,'1. General Inputs'!$BC$10:$BE$12,ROWS('1. General Inputs'!$BA$10:$BA$12),0))+(AN$76*(CHOOSE(AN$7,'2. Protocols'!$O58,'2. Protocols'!$P58,'2. Protocols'!$Q58))+'3. ARV Substitutions'!AS81),0),"")</f>
        <v/>
      </c>
      <c r="AO59" s="114" t="str">
        <f>IFERROR(MAX(AN59*(1+'1. General Inputs'!$BA$16+HLOOKUP(AO$7,'1. General Inputs'!$BC$10:$BE$12,ROWS('1. General Inputs'!$BA$10:$BA$12),0))+(AO$76*(CHOOSE(AO$7,'2. Protocols'!$O58,'2. Protocols'!$P58,'2. Protocols'!$Q58))+'3. ARV Substitutions'!AT81),0),"")</f>
        <v/>
      </c>
      <c r="AP59" s="114" t="str">
        <f>IFERROR(MAX(AO59*(1+'1. General Inputs'!$BA$16+HLOOKUP(AP$7,'1. General Inputs'!$BC$10:$BE$12,ROWS('1. General Inputs'!$BA$10:$BA$12),0))+(AP$76*(CHOOSE(AP$7,'2. Protocols'!$O58,'2. Protocols'!$P58,'2. Protocols'!$Q58))+'3. ARV Substitutions'!AU81),0),"")</f>
        <v/>
      </c>
      <c r="BZ59" s="88" t="e">
        <f t="shared" si="49"/>
        <v>#VALUE!</v>
      </c>
      <c r="CA59" s="88" t="e">
        <f t="shared" si="50"/>
        <v>#VALUE!</v>
      </c>
      <c r="CB59" s="88" t="e">
        <f t="shared" si="51"/>
        <v>#VALUE!</v>
      </c>
      <c r="CC59" s="88" t="e">
        <f t="shared" si="52"/>
        <v>#VALUE!</v>
      </c>
      <c r="CD59" s="88" t="e">
        <f t="shared" si="84"/>
        <v>#VALUE!</v>
      </c>
      <c r="CE59" s="88" t="e">
        <f t="shared" si="53"/>
        <v>#VALUE!</v>
      </c>
      <c r="CF59" s="88" t="e">
        <f t="shared" si="54"/>
        <v>#VALUE!</v>
      </c>
      <c r="CG59" s="88" t="e">
        <f t="shared" si="55"/>
        <v>#VALUE!</v>
      </c>
      <c r="CH59" s="88" t="e">
        <f t="shared" si="56"/>
        <v>#VALUE!</v>
      </c>
      <c r="CI59" s="88" t="e">
        <f t="shared" si="57"/>
        <v>#VALUE!</v>
      </c>
      <c r="CJ59" s="88" t="e">
        <f t="shared" si="58"/>
        <v>#VALUE!</v>
      </c>
      <c r="CK59" s="88" t="e">
        <f t="shared" si="59"/>
        <v>#VALUE!</v>
      </c>
      <c r="CL59" s="88" t="e">
        <f t="shared" si="60"/>
        <v>#VALUE!</v>
      </c>
      <c r="CM59" s="88" t="e">
        <f t="shared" si="61"/>
        <v>#VALUE!</v>
      </c>
      <c r="CN59" s="88" t="e">
        <f t="shared" si="62"/>
        <v>#VALUE!</v>
      </c>
      <c r="CO59" s="88" t="e">
        <f t="shared" si="63"/>
        <v>#VALUE!</v>
      </c>
      <c r="CP59" s="88" t="e">
        <f t="shared" si="64"/>
        <v>#VALUE!</v>
      </c>
      <c r="CQ59" s="88" t="e">
        <f t="shared" si="65"/>
        <v>#VALUE!</v>
      </c>
      <c r="CR59" s="88" t="e">
        <f t="shared" si="66"/>
        <v>#VALUE!</v>
      </c>
      <c r="CS59" s="88" t="e">
        <f t="shared" si="67"/>
        <v>#VALUE!</v>
      </c>
      <c r="CT59" s="88" t="e">
        <f t="shared" si="68"/>
        <v>#VALUE!</v>
      </c>
      <c r="CU59" s="88" t="e">
        <f t="shared" si="69"/>
        <v>#VALUE!</v>
      </c>
      <c r="CV59" s="88" t="e">
        <f t="shared" si="70"/>
        <v>#VALUE!</v>
      </c>
      <c r="CW59" s="88" t="e">
        <f t="shared" si="71"/>
        <v>#VALUE!</v>
      </c>
      <c r="CX59" s="88" t="e">
        <f t="shared" si="72"/>
        <v>#VALUE!</v>
      </c>
      <c r="CY59" s="88" t="e">
        <f t="shared" si="73"/>
        <v>#VALUE!</v>
      </c>
      <c r="CZ59" s="88" t="e">
        <f t="shared" si="74"/>
        <v>#VALUE!</v>
      </c>
      <c r="DA59" s="88" t="e">
        <f t="shared" si="75"/>
        <v>#VALUE!</v>
      </c>
      <c r="DB59" s="88" t="e">
        <f t="shared" si="76"/>
        <v>#VALUE!</v>
      </c>
      <c r="DC59" s="88" t="e">
        <f t="shared" si="77"/>
        <v>#VALUE!</v>
      </c>
      <c r="DD59" s="88" t="e">
        <f t="shared" si="78"/>
        <v>#VALUE!</v>
      </c>
      <c r="DE59" s="88" t="e">
        <f t="shared" si="79"/>
        <v>#VALUE!</v>
      </c>
      <c r="DF59" s="88" t="e">
        <f t="shared" si="80"/>
        <v>#VALUE!</v>
      </c>
      <c r="DG59" s="88" t="e">
        <f t="shared" si="81"/>
        <v>#VALUE!</v>
      </c>
      <c r="DH59" s="88" t="e">
        <f t="shared" si="82"/>
        <v>#VALUE!</v>
      </c>
      <c r="DI59" s="88" t="e">
        <f t="shared" si="83"/>
        <v>#VALUE!</v>
      </c>
      <c r="DK59" s="27" t="str">
        <f>CONCATENATE('2. Protocols'!C58, '2. Protocols'!D58, '2. Protocols'!E58)</f>
        <v>+</v>
      </c>
      <c r="DL59" s="27" t="str">
        <f>CONCATENATE('2. Protocols'!C58, '2. Protocols'!D58, '2. Protocols'!E58, '2. Protocols'!F58, '2. Protocols'!G58,)</f>
        <v>++</v>
      </c>
      <c r="DN59" s="38">
        <f>IF(AND(OR(ISBLANK(DN$9),DN$9=0)=FALSE,OR(DN$9='2. Protocols'!$C58,DN$9='2. Protocols'!$E58,DN$9='2. Protocols'!$G58)),1,0)*'4. Formulations'!$I58</f>
        <v>0</v>
      </c>
      <c r="DO59" s="38">
        <f>IF(AND(OR(ISBLANK(DO$9),DO$9=0)=FALSE,OR(DO$9='2. Protocols'!$C58,DO$9='2. Protocols'!$E58,DO$9='2. Protocols'!$G58)),1,0)*'4. Formulations'!$I58</f>
        <v>0</v>
      </c>
      <c r="DP59" s="38">
        <f>IF(AND(OR(ISBLANK(DP$9),DP$9=0)=FALSE,OR(DP$9='2. Protocols'!$C58,DP$9='2. Protocols'!$E58,DP$9='2. Protocols'!$G58)),1,0)*'4. Formulations'!$I58</f>
        <v>0</v>
      </c>
      <c r="DQ59" s="38">
        <f>IF(AND(OR(ISBLANK(DQ$9),DQ$9=0)=FALSE,OR(DQ$9='2. Protocols'!$C58,DQ$9='2. Protocols'!$E58,DQ$9='2. Protocols'!$G58)),1,0)*'4. Formulations'!$I58</f>
        <v>0</v>
      </c>
      <c r="DR59" s="38">
        <f>IF(AND(OR(ISBLANK(DR$9),DR$9=0)=FALSE,OR(DR$9='2. Protocols'!$C58,DR$9='2. Protocols'!$E58,DR$9='2. Protocols'!$G58)),1,0)*'4. Formulations'!$I58</f>
        <v>0</v>
      </c>
      <c r="DS59" s="38">
        <f>IF(AND(OR(ISBLANK(DS$9),DS$9=0)=FALSE,OR(DS$9='2. Protocols'!$C58,DS$9='2. Protocols'!$E58,DS$9='2. Protocols'!$G58)),1,0)*'4. Formulations'!$I58</f>
        <v>0</v>
      </c>
      <c r="DT59" s="38">
        <f>IF(AND(OR(ISBLANK(DT$9),DT$9=0)=FALSE,OR(DT$9='2. Protocols'!$C58,DT$9='2. Protocols'!$E58,DT$9='2. Protocols'!$G58)),1,0)*'4. Formulations'!$I58</f>
        <v>0</v>
      </c>
      <c r="DU59" s="38">
        <f>IF(AND(OR(ISBLANK(DU$9),DU$9=0)=FALSE,OR(DU$9='2. Protocols'!$C58,DU$9='2. Protocols'!$E58,DU$9='2. Protocols'!$G58)),1,0)*'4. Formulations'!$I58</f>
        <v>0</v>
      </c>
      <c r="DV59" s="38">
        <f>IF(AND(OR(ISBLANK(DV$9),DV$9=0)=FALSE,OR(DV$9='2. Protocols'!$C58,DV$9='2. Protocols'!$E58,DV$9='2. Protocols'!$G58)),1,0)*'4. Formulations'!$I58</f>
        <v>0</v>
      </c>
      <c r="DW59" s="38">
        <f>IF(AND(OR(ISBLANK(DW$9),DW$9=0)=FALSE,OR(DW$9='2. Protocols'!$C58,DW$9='2. Protocols'!$E58,DW$9='2. Protocols'!$G58)),1,0)*'4. Formulations'!$I58</f>
        <v>0</v>
      </c>
      <c r="DX59" s="38">
        <f>IF(AND(OR(ISBLANK(DX$9),DX$9=0)=FALSE,OR(DX$9='2. Protocols'!$C58,DX$9='2. Protocols'!$E58,DX$9='2. Protocols'!$G58)),1,0)*'4. Formulations'!$I58</f>
        <v>0</v>
      </c>
      <c r="DY59" s="38">
        <f>IF(AND(OR(ISBLANK(DY$9),DY$9=0)=FALSE,OR(DY$9='2. Protocols'!$C58,DY$9='2. Protocols'!$E58,DY$9='2. Protocols'!$G58)),1,0)*'4. Formulations'!$I58</f>
        <v>0</v>
      </c>
      <c r="DZ59" s="38">
        <f>IF(AND(OR(ISBLANK(DZ$9),DZ$9=0)=FALSE,OR(DZ$9='2. Protocols'!$C58,DZ$9='2. Protocols'!$E58,DZ$9='2. Protocols'!$G58)),1,0)*'4. Formulations'!$I58</f>
        <v>0</v>
      </c>
      <c r="EA59" s="38">
        <f>IF(AND(OR(ISBLANK(EA$9),EA$9=0)=FALSE,OR(EA$9='2. Protocols'!$C58,EA$9='2. Protocols'!$E58,EA$9='2. Protocols'!$G58)),1,0)*'4. Formulations'!$I58</f>
        <v>0</v>
      </c>
      <c r="EB59" s="38">
        <f>IF(AND(OR(ISBLANK(EB$9),EB$9=0)=FALSE,OR(EB$9='2. Protocols'!$C58,EB$9='2. Protocols'!$E58,EB$9='2. Protocols'!$G58)),1,0)*'4. Formulations'!$I58</f>
        <v>0</v>
      </c>
      <c r="EC59" s="38">
        <f>IF(AND(OR(ISBLANK(EC$9),EC$9=0)=FALSE,OR(EC$9='2. Protocols'!$C58,EC$9='2. Protocols'!$E58,EC$9='2. Protocols'!$G58)),1,0)*'4. Formulations'!$I58</f>
        <v>0</v>
      </c>
      <c r="ED59" s="38">
        <f>IF(AND(OR(ISBLANK(ED$9),ED$9=0)=FALSE,OR(ED$9='2. Protocols'!$C58,ED$9='2. Protocols'!$E58,ED$9='2. Protocols'!$G58)),1,0)*'4. Formulations'!$I58</f>
        <v>0</v>
      </c>
      <c r="EE59" s="38">
        <f>IF(AND(OR(ISBLANK(EE$9),EE$9=0)=FALSE,OR(EE$9='2. Protocols'!$C58,EE$9='2. Protocols'!$E58,EE$9='2. Protocols'!$G58)),1,0)*'4. Formulations'!$I58</f>
        <v>0</v>
      </c>
      <c r="EF59" s="38">
        <f>IF(AND(OR(ISBLANK(EF$9),EF$9=0)=FALSE,OR(EF$9='2. Protocols'!$C58,EF$9='2. Protocols'!$E58,EF$9='2. Protocols'!$G58)),1,0)*'4. Formulations'!$I58</f>
        <v>0</v>
      </c>
      <c r="EG59" s="38">
        <f>IF(AND(OR(ISBLANK(EG$9),EG$9=0)=FALSE,OR(EG$9='2. Protocols'!$C58,EG$9='2. Protocols'!$E58,EG$9='2. Protocols'!$G58)),1,0)*'4. Formulations'!$I58</f>
        <v>0</v>
      </c>
      <c r="EH59" s="38">
        <f>IF(AND(OR(ISBLANK(EH$9),EH$9=0)=FALSE,OR(EH$9='2. Protocols'!$C58,EH$9='2. Protocols'!$E58,EH$9='2. Protocols'!$G58)),1,0)*'4. Formulations'!$I58</f>
        <v>0</v>
      </c>
      <c r="EI59" s="38">
        <f>IF(AND(OR(ISBLANK(EI$9),EI$9=0)=FALSE,OR(EI$9='2. Protocols'!$C58,EI$9='2. Protocols'!$E58,EI$9='2. Protocols'!$G58)),1,0)*'4. Formulations'!$I58</f>
        <v>0</v>
      </c>
      <c r="EK59" s="38">
        <f>IF(AND(OR(ISBLANK(EK$9),EK$9=0)=FALSE,EK$9=$DK59),1,0)*'4. Formulations'!$J58</f>
        <v>0</v>
      </c>
      <c r="EL59" s="38">
        <f>IF(AND(OR(ISBLANK(EL$9),EL$9=0)=FALSE,EL$9=$DK59),1,0)*'4. Formulations'!$J58</f>
        <v>0</v>
      </c>
      <c r="EM59" s="38">
        <f>IF(AND(OR(ISBLANK(EM$9),EM$9=0)=FALSE,EM$9=$DK59),1,0)*'4. Formulations'!$J58</f>
        <v>0</v>
      </c>
      <c r="EN59" s="38">
        <f>IF(AND(OR(ISBLANK(EN$9),EN$9=0)=FALSE,EN$9=$DK59),1,0)*'4. Formulations'!$J58</f>
        <v>0</v>
      </c>
      <c r="EO59" s="38">
        <f>IF(AND(OR(ISBLANK(EO$9),EO$9=0)=FALSE,EO$9=$DK59),1,0)*'4. Formulations'!$J58</f>
        <v>0</v>
      </c>
      <c r="EP59" s="38">
        <f>IF(AND(OR(ISBLANK(EP$9),EP$9=0)=FALSE,EP$9=$DK59),1,0)*'4. Formulations'!$J58</f>
        <v>0</v>
      </c>
      <c r="EQ59" s="38">
        <f>IF(AND(OR(ISBLANK(EQ$9),EQ$9=0)=FALSE,EQ$9=$DK59),1,0)*'4. Formulations'!$J58</f>
        <v>0</v>
      </c>
      <c r="ER59" s="38">
        <f>IF(AND(OR(ISBLANK(ER$9),ER$9=0)=FALSE,ER$9=$DK59),1,0)*'4. Formulations'!$J58</f>
        <v>0</v>
      </c>
      <c r="ES59" s="38">
        <f>IF(AND(OR(ISBLANK(ES$9),ES$9=0)=FALSE,ES$9=$DK59),1,0)*'4. Formulations'!$J58</f>
        <v>0</v>
      </c>
      <c r="ET59" s="38">
        <f>IF(AND(OR(ISBLANK(ET$9),ET$9=0)=FALSE,ET$9=$DK59),1,0)*'4. Formulations'!$J58</f>
        <v>0</v>
      </c>
      <c r="EU59" s="38">
        <f>IF(AND(OR(ISBLANK(EU$9),EU$9=0)=FALSE,EU$9=$DK59),1,0)*'4. Formulations'!$J58</f>
        <v>0</v>
      </c>
      <c r="EV59" s="38">
        <f>IF(AND(OR(ISBLANK(EV$9),EV$9=0)=FALSE,EV$9=$DK59),1,0)*'4. Formulations'!$J58</f>
        <v>0</v>
      </c>
      <c r="EW59" s="38">
        <f>IF(AND(OR(ISBLANK(EW$9),EW$9=0)=FALSE,EW$9=$DK59),1,0)*'4. Formulations'!$J58</f>
        <v>0</v>
      </c>
      <c r="EY59" s="38">
        <f>IF(AND(OR(ISBLANK(EY$9),EY$9=0)=FALSE,SUM($EK59:$EW59)&gt;0,EY$9='2. Protocols'!$G58),1,0)*'4. Formulations'!$J58</f>
        <v>0</v>
      </c>
      <c r="EZ59" s="38">
        <f>IF(AND(OR(ISBLANK(EZ$9),EZ$9=0)=FALSE,SUM($EK59:$EW59)&gt;0,EZ$9='2. Protocols'!$G58),1,0)*'4. Formulations'!$J58</f>
        <v>0</v>
      </c>
      <c r="FA59" s="38">
        <f>IF(AND(OR(ISBLANK(FA$9),FA$9=0)=FALSE,SUM($EK59:$EW59)&gt;0,FA$9='2. Protocols'!$G58),1,0)*'4. Formulations'!$J58</f>
        <v>0</v>
      </c>
      <c r="FB59" s="38">
        <f>IF(AND(OR(ISBLANK(FB$9),FB$9=0)=FALSE,SUM($EK59:$EW59)&gt;0,FB$9='2. Protocols'!$G58),1,0)*'4. Formulations'!$J58</f>
        <v>0</v>
      </c>
      <c r="FC59" s="38">
        <f>IF(AND(OR(ISBLANK(FC$9),FC$9=0)=FALSE,SUM($EK59:$EW59)&gt;0,FC$9='2. Protocols'!$G58),1,0)*'4. Formulations'!$J58</f>
        <v>0</v>
      </c>
      <c r="FD59" s="38">
        <f>IF(AND(OR(ISBLANK(FD$9),FD$9=0)=FALSE,SUM($EK59:$EW59)&gt;0,FD$9='2. Protocols'!$G58),1,0)*'4. Formulations'!$J58</f>
        <v>0</v>
      </c>
      <c r="FE59" s="38">
        <f>IF(AND(OR(ISBLANK(FE$9),FE$9=0)=FALSE,SUM($EK59:$EW59)&gt;0,FE$9='2. Protocols'!$G58),1,0)*'4. Formulations'!$J58</f>
        <v>0</v>
      </c>
      <c r="FF59" s="38">
        <f>IF(AND(OR(ISBLANK(FF$9),FF$9=0)=FALSE,SUM($EK59:$EW59)&gt;0,FF$9='2. Protocols'!$G58),1,0)*'4. Formulations'!$J58</f>
        <v>0</v>
      </c>
      <c r="FG59" s="38">
        <f>IF(AND(OR(ISBLANK(FG$9),FG$9=0)=FALSE,SUM($EK59:$EW59)&gt;0,FG$9='2. Protocols'!$G58),1,0)*'4. Formulations'!$J58</f>
        <v>0</v>
      </c>
      <c r="FH59" s="38">
        <f>IF(AND(OR(ISBLANK(FH$9),FH$9=0)=FALSE,SUM($EK59:$EW59)&gt;0,FH$9='2. Protocols'!$G58),1,0)*'4. Formulations'!$J58</f>
        <v>0</v>
      </c>
      <c r="FI59" s="38">
        <f>IF(AND(OR(ISBLANK(FI$9),FI$9=0)=FALSE,SUM($EK59:$EW59)&gt;0,FI$9='2. Protocols'!$G58),1,0)*'4. Formulations'!$J58</f>
        <v>0</v>
      </c>
      <c r="FJ59" s="38">
        <f>IF(AND(OR(ISBLANK(FJ$9),FJ$9=0)=FALSE,SUM($EK59:$EW59)&gt;0,FJ$9='2. Protocols'!$G58),1,0)*'4. Formulations'!$J58</f>
        <v>0</v>
      </c>
      <c r="FK59" s="38">
        <f>IF(AND(OR(ISBLANK(FK$9),FK$9=0)=FALSE,SUM($EK59:$EW59)&gt;0,FK$9='2. Protocols'!$G58),1,0)*'4. Formulations'!$J58</f>
        <v>0</v>
      </c>
      <c r="FL59" s="38">
        <f>IF(AND(OR(ISBLANK(FL$9),FL$9=0)=FALSE,SUM($EK59:$EW59)&gt;0,FL$9='2. Protocols'!$G58),1,0)*'4. Formulations'!$J58</f>
        <v>0</v>
      </c>
      <c r="FM59" s="38">
        <f>IF(AND(OR(ISBLANK(FM$9),FM$9=0)=FALSE,SUM($EK59:$EW59)&gt;0,FM$9='2. Protocols'!$G58),1,0)*'4. Formulations'!$J58</f>
        <v>0</v>
      </c>
      <c r="FN59" s="38">
        <f>IF(AND(OR(ISBLANK(FN$9),FN$9=0)=FALSE,SUM($EK59:$EW59)&gt;0,FN$9='2. Protocols'!$G58),1,0)*'4. Formulations'!$J58</f>
        <v>0</v>
      </c>
      <c r="FO59" s="38">
        <f>IF(AND(OR(ISBLANK(FO$9),FO$9=0)=FALSE,SUM($EK59:$EW59)&gt;0,FO$9='2. Protocols'!$G58),1,0)*'4. Formulations'!$J58</f>
        <v>0</v>
      </c>
      <c r="FP59" s="38">
        <f>IF(AND(OR(ISBLANK(FP$9),FP$9=0)=FALSE,SUM($EK59:$EW59)&gt;0,FP$9='2. Protocols'!$G58),1,0)*'4. Formulations'!$J58</f>
        <v>0</v>
      </c>
      <c r="FQ59" s="38">
        <f>IF(AND(OR(ISBLANK(FQ$9),FQ$9=0)=FALSE,SUM($EK59:$EW59)&gt;0,FQ$9='2. Protocols'!$G58),1,0)*'4. Formulations'!$J58</f>
        <v>0</v>
      </c>
      <c r="FR59" s="38">
        <f>IF(AND(OR(ISBLANK(FR$9),FR$9=0)=FALSE,SUM($EK59:$EW59)&gt;0,FR$9='2. Protocols'!$G58),1,0)*'4. Formulations'!$J58</f>
        <v>0</v>
      </c>
      <c r="FS59" s="38">
        <f>IF(AND(OR(ISBLANK(FS$9),FS$9=0)=FALSE,SUM($EK59:$EW59)&gt;0,FS$9='2. Protocols'!$G58),1,0)*'4. Formulations'!$J58</f>
        <v>0</v>
      </c>
      <c r="FT59" s="38">
        <f>IF(AND(OR(ISBLANK(FT$9),FT$9=0)=FALSE,SUM($EK59:$EW59)&gt;0,FT$9='2. Protocols'!$G58),1,0)*'4. Formulations'!$J58</f>
        <v>0</v>
      </c>
      <c r="FV59" s="38">
        <f>IF(AND(OR(ISBLANK(EY$9),EY$9=0)=FALSE,FV$9=$DL59),1,0)*'4. Formulations'!$K58</f>
        <v>0</v>
      </c>
      <c r="FW59" s="38">
        <f>IF(AND(OR(ISBLANK(EZ$9),EZ$9=0)=FALSE,FW$9=$DL59),1,0)*'4. Formulations'!$K58</f>
        <v>0</v>
      </c>
      <c r="FX59" s="38">
        <f>IF(AND(OR(ISBLANK(FA$9),FA$9=0)=FALSE,FX$9=$DL59),1,0)*'4. Formulations'!$K58</f>
        <v>0</v>
      </c>
      <c r="FY59" s="38">
        <f>IF(AND(OR(ISBLANK(FB$9),FB$9=0)=FALSE,FY$9=$DL59),1,0)*'4. Formulations'!$K58</f>
        <v>0</v>
      </c>
      <c r="FZ59" s="38">
        <f>IF(AND(OR(ISBLANK(FC$9),FC$9=0)=FALSE,FZ$9=$DL59),1,0)*'4. Formulations'!$K58</f>
        <v>0</v>
      </c>
      <c r="GA59" s="38">
        <f>IF(AND(OR(ISBLANK(FD$9),FD$9=0)=FALSE,GA$9=$DL59),1,0)*'4. Formulations'!$K58</f>
        <v>0</v>
      </c>
      <c r="GB59" s="38">
        <f>IF(AND(OR(ISBLANK(FE$9),FE$9=0)=FALSE,GB$9=$DL59),1,0)*'4. Formulations'!$K58</f>
        <v>0</v>
      </c>
      <c r="GC59" s="38">
        <f>IF(AND(OR(ISBLANK(FF$9),FF$9=0)=FALSE,GC$9=$DL59),1,0)*'4. Formulations'!$K58</f>
        <v>0</v>
      </c>
      <c r="GD59" s="38">
        <f>IF(AND(OR(ISBLANK(FG$9),FG$9=0)=FALSE,GD$9=$DL59),1,0)*'4. Formulations'!$K58</f>
        <v>0</v>
      </c>
      <c r="GE59" s="38">
        <f>IF(AND(OR(ISBLANK(FH$9),FH$9=0)=FALSE,GE$9=$DL59),1,0)*'4. Formulations'!$K58</f>
        <v>0</v>
      </c>
      <c r="GF59" s="38">
        <f>IF(AND(OR(ISBLANK(FI$9),FI$9=0)=FALSE,GF$9=$DL59),1,0)*'4. Formulations'!$K58</f>
        <v>0</v>
      </c>
      <c r="GG59" s="38">
        <f>IF(AND(OR(ISBLANK(FJ$9),FJ$9=0)=FALSE,GG$9=$DL59),1,0)*'4. Formulations'!$K58</f>
        <v>0</v>
      </c>
      <c r="GH59" s="38">
        <f>IF(AND(OR(ISBLANK(FK$9),FK$9=0)=FALSE,GH$9=$DL59),1,0)*'4. Formulations'!$K58</f>
        <v>0</v>
      </c>
      <c r="GI59" s="38">
        <f>IF(AND(OR(ISBLANK(FL$9),FL$9=0)=FALSE,GI$9=$DL59),1,0)*'4. Formulations'!$K58</f>
        <v>0</v>
      </c>
      <c r="GJ59" s="38">
        <f>IF(AND(OR(ISBLANK(FM$9),FM$9=0)=FALSE,GJ$9=$DL59),1,0)*'4. Formulations'!$K58</f>
        <v>0</v>
      </c>
      <c r="GL59" s="38">
        <f>IF(AND(OR(ISBLANK(GL$9),GL$9=0)=FALSE,OR(GL$9='2. Protocols'!$C58,GL$9='2. Protocols'!$E58,GL$9='2. Protocols'!$G58)),1,0)*'4. Formulations'!$L58</f>
        <v>0</v>
      </c>
      <c r="GM59" s="38">
        <f>IF(AND(OR(ISBLANK(GM$9),GM$9=0)=FALSE,OR(GM$9='2. Protocols'!$C58,GM$9='2. Protocols'!$E58,GM$9='2. Protocols'!$G58)),1,0)*'4. Formulations'!$L58</f>
        <v>0</v>
      </c>
      <c r="GN59" s="38">
        <f>IF(AND(OR(ISBLANK(GN$9),GN$9=0)=FALSE,OR(GN$9='2. Protocols'!$C58,GN$9='2. Protocols'!$E58,GN$9='2. Protocols'!$G58)),1,0)*'4. Formulations'!$L58</f>
        <v>0</v>
      </c>
      <c r="GO59" s="38">
        <f>IF(AND(OR(ISBLANK(GO$9),GO$9=0)=FALSE,OR(GO$9='2. Protocols'!$C58,GO$9='2. Protocols'!$E58,GO$9='2. Protocols'!$G58)),1,0)*'4. Formulations'!$L58</f>
        <v>0</v>
      </c>
      <c r="GP59" s="38">
        <f>IF(AND(OR(ISBLANK(GP$9),GP$9=0)=FALSE,OR(GP$9='2. Protocols'!$C58,GP$9='2. Protocols'!$E58,GP$9='2. Protocols'!$G58)),1,0)*'4. Formulations'!$L58</f>
        <v>0</v>
      </c>
      <c r="GQ59" s="38">
        <f>IF(AND(OR(ISBLANK(GQ$9),GQ$9=0)=FALSE,OR(GQ$9='2. Protocols'!$C58,GQ$9='2. Protocols'!$E58,GQ$9='2. Protocols'!$G58)),1,0)*'4. Formulations'!$L58</f>
        <v>0</v>
      </c>
      <c r="GR59" s="38">
        <f>IF(AND(OR(ISBLANK(GR$9),GR$9=0)=FALSE,OR(GR$9='2. Protocols'!$C58,GR$9='2. Protocols'!$E58,GR$9='2. Protocols'!$G58)),1,0)*'4. Formulations'!$L58</f>
        <v>0</v>
      </c>
      <c r="GS59" s="38">
        <f>IF(AND(OR(ISBLANK(GS$9),GS$9=0)=FALSE,OR(GS$9='2. Protocols'!$C58,GS$9='2. Protocols'!$E58,GS$9='2. Protocols'!$G58)),1,0)*'4. Formulations'!$L58</f>
        <v>0</v>
      </c>
      <c r="GT59" s="38">
        <f>IF(AND(OR(ISBLANK(GT$9),GT$9=0)=FALSE,OR(GT$9='2. Protocols'!$C58,GT$9='2. Protocols'!$E58,GT$9='2. Protocols'!$G58)),1,0)*'4. Formulations'!$L58</f>
        <v>0</v>
      </c>
      <c r="GU59" s="38">
        <f>IF(AND(OR(ISBLANK(GU$9),GU$9=0)=FALSE,OR(GU$9='2. Protocols'!$C58,GU$9='2. Protocols'!$E58,GU$9='2. Protocols'!$G58)),1,0)*'4. Formulations'!$L58</f>
        <v>0</v>
      </c>
      <c r="GV59" s="38">
        <f>IF(AND(OR(ISBLANK(GV$9),GV$9=0)=FALSE,OR(GV$9='2. Protocols'!$C58,GV$9='2. Protocols'!$E58,GV$9='2. Protocols'!$G58)),1,0)*'4. Formulations'!$L58</f>
        <v>0</v>
      </c>
      <c r="GW59" s="38">
        <f>IF(AND(OR(ISBLANK(GW$9),GW$9=0)=FALSE,OR(GW$9='2. Protocols'!$C58,GW$9='2. Protocols'!$E58,GW$9='2. Protocols'!$G58)),1,0)*'4. Formulations'!$L58</f>
        <v>0</v>
      </c>
      <c r="GX59" s="38">
        <f>IF(AND(OR(ISBLANK(GX$9),GX$9=0)=FALSE,OR(GX$9='2. Protocols'!$C58,GX$9='2. Protocols'!$E58,GX$9='2. Protocols'!$G58)),1,0)*'4. Formulations'!$L58</f>
        <v>0</v>
      </c>
      <c r="GY59" s="38">
        <f>IF(AND(OR(ISBLANK(GY$9),GY$9=0)=FALSE,OR(GY$9='2. Protocols'!$C58,GY$9='2. Protocols'!$E58,GY$9='2. Protocols'!$G58)),1,0)*'4. Formulations'!$L58</f>
        <v>0</v>
      </c>
      <c r="GZ59" s="38">
        <f>IF(AND(OR(ISBLANK(GZ$9),GZ$9=0)=FALSE,OR(GZ$9='2. Protocols'!$C58,GZ$9='2. Protocols'!$E58,GZ$9='2. Protocols'!$G58)),1,0)*'4. Formulations'!$L58</f>
        <v>0</v>
      </c>
      <c r="HA59" s="38">
        <f>IF(AND(OR(ISBLANK(HA$9),HA$9=0)=FALSE,OR(HA$9='2. Protocols'!$C58,HA$9='2. Protocols'!$E58,HA$9='2. Protocols'!$G58)),1,0)*'4. Formulations'!$L58</f>
        <v>0</v>
      </c>
      <c r="HB59" s="38">
        <f>IF(AND(OR(ISBLANK(HB$9),HB$9=0)=FALSE,OR(HB$9='2. Protocols'!$C58,HB$9='2. Protocols'!$E58,HB$9='2. Protocols'!$G58)),1,0)*'4. Formulations'!$L58</f>
        <v>0</v>
      </c>
      <c r="HC59" s="38">
        <f>IF(AND(OR(ISBLANK(HC$9),HC$9=0)=FALSE,OR(HC$9='2. Protocols'!$C58,HC$9='2. Protocols'!$E58,HC$9='2. Protocols'!$G58)),1,0)*'4. Formulations'!$L58</f>
        <v>0</v>
      </c>
      <c r="HD59" s="38">
        <f>IF(AND(OR(ISBLANK(HD$9),HD$9=0)=FALSE,OR(HD$9='2. Protocols'!$C58,HD$9='2. Protocols'!$E58,HD$9='2. Protocols'!$G58)),1,0)*'4. Formulations'!$L58</f>
        <v>0</v>
      </c>
      <c r="HE59" s="38">
        <f>IF(AND(OR(ISBLANK(HE$9),HE$9=0)=FALSE,OR(HE$9='2. Protocols'!$C58,HE$9='2. Protocols'!$E58,HE$9='2. Protocols'!$G58)),1,0)*'4. Formulations'!$L58</f>
        <v>0</v>
      </c>
      <c r="HF59" s="38">
        <f>IF(AND(OR(ISBLANK(HF$9),HF$9=0)=FALSE,OR(HF$9='2. Protocols'!$C58,HF$9='2. Protocols'!$E58,HF$9='2. Protocols'!$G58)),1,0)*'4. Formulations'!$L58</f>
        <v>0</v>
      </c>
      <c r="HG59" s="38">
        <f>IF(AND(OR(ISBLANK(HG$9),HG$9=0)=FALSE,OR(HG$9='2. Protocols'!$C58,HG$9='2. Protocols'!$E58,HG$9='2. Protocols'!$G58)),1,0)*'4. Formulations'!$L58</f>
        <v>0</v>
      </c>
      <c r="HI59" s="38">
        <f>IF(AND(OR(ISBLANK(HI$9),HI$9=0)=FALSE,HI$9=$DK59),1,0)*'4. Formulations'!$M58</f>
        <v>0</v>
      </c>
      <c r="HJ59" s="38">
        <f>IF(AND(OR(ISBLANK(HJ$9),HJ$9=0)=FALSE,HJ$9=$DK59),1,0)*'4. Formulations'!$M58</f>
        <v>0</v>
      </c>
      <c r="HK59" s="38">
        <f>IF(AND(OR(ISBLANK(HK$9),HK$9=0)=FALSE,HK$9=$DK59),1,0)*'4. Formulations'!$M58</f>
        <v>0</v>
      </c>
      <c r="HL59" s="38">
        <f>IF(AND(OR(ISBLANK(HL$9),HL$9=0)=FALSE,HL$9=$DK59),1,0)*'4. Formulations'!$M58</f>
        <v>0</v>
      </c>
      <c r="HM59" s="38">
        <f>IF(AND(OR(ISBLANK(HM$9),HM$9=0)=FALSE,HM$9=$DK59),1,0)*'4. Formulations'!$M58</f>
        <v>0</v>
      </c>
      <c r="HN59" s="38">
        <f>IF(AND(OR(ISBLANK(HN$9),HN$9=0)=FALSE,HN$9=$DK59),1,0)*'4. Formulations'!$M58</f>
        <v>0</v>
      </c>
      <c r="HO59" s="38">
        <f>IF(AND(OR(ISBLANK(HO$9),HO$9=0)=FALSE,HO$9=$DK59),1,0)*'4. Formulations'!$M58</f>
        <v>0</v>
      </c>
      <c r="HP59" s="38">
        <f>IF(AND(OR(ISBLANK(HP$9),HP$9=0)=FALSE,HP$9=$DK59),1,0)*'4. Formulations'!$M58</f>
        <v>0</v>
      </c>
      <c r="HQ59" s="38">
        <f>IF(AND(OR(ISBLANK(HQ$9),HQ$9=0)=FALSE,HQ$9=$DK59),1,0)*'4. Formulations'!$M58</f>
        <v>0</v>
      </c>
      <c r="HR59" s="38">
        <f>IF(AND(OR(ISBLANK(HR$9),HR$9=0)=FALSE,HR$9=$DK59),1,0)*'4. Formulations'!$M58</f>
        <v>0</v>
      </c>
      <c r="HS59" s="38">
        <f>IF(AND(OR(ISBLANK(HS$9),HS$9=0)=FALSE,HS$9=$DK59),1,0)*'4. Formulations'!$M58</f>
        <v>0</v>
      </c>
      <c r="HT59" s="38">
        <f>IF(AND(OR(ISBLANK(HT$9),HT$9=0)=FALSE,HT$9=$DK59),1,0)*'4. Formulations'!$M58</f>
        <v>0</v>
      </c>
      <c r="HU59" s="38">
        <f>IF(AND(OR(ISBLANK(HU$9),HU$9=0)=FALSE,HU$9=$DK59),1,0)*'4. Formulations'!$M58</f>
        <v>0</v>
      </c>
      <c r="HW59" s="38">
        <f>IF(AND(OR(ISBLANK(HW$9),HW$9=0)=FALSE,SUM($HI59:$HU59)&gt;0,HW$9='2. Protocols'!$G58),1,0)*'4. Formulations'!$M58</f>
        <v>0</v>
      </c>
      <c r="HX59" s="38">
        <f>IF(AND(OR(ISBLANK(HX$9),HX$9=0)=FALSE,SUM($HI59:$HU59)&gt;0,HX$9='2. Protocols'!$G58),1,0)*'4. Formulations'!$M58</f>
        <v>0</v>
      </c>
      <c r="HY59" s="38">
        <f>IF(AND(OR(ISBLANK(HY$9),HY$9=0)=FALSE,SUM($HI59:$HU59)&gt;0,HY$9='2. Protocols'!$G58),1,0)*'4. Formulations'!$M58</f>
        <v>0</v>
      </c>
      <c r="HZ59" s="38">
        <f>IF(AND(OR(ISBLANK(HZ$9),HZ$9=0)=FALSE,SUM($HI59:$HU59)&gt;0,HZ$9='2. Protocols'!$G58),1,0)*'4. Formulations'!$M58</f>
        <v>0</v>
      </c>
      <c r="IA59" s="38">
        <f>IF(AND(OR(ISBLANK(IA$9),IA$9=0)=FALSE,SUM($HI59:$HU59)&gt;0,IA$9='2. Protocols'!$G58),1,0)*'4. Formulations'!$M58</f>
        <v>0</v>
      </c>
      <c r="IB59" s="38">
        <f>IF(AND(OR(ISBLANK(IB$9),IB$9=0)=FALSE,SUM($HI59:$HU59)&gt;0,IB$9='2. Protocols'!$G58),1,0)*'4. Formulations'!$M58</f>
        <v>0</v>
      </c>
      <c r="IC59" s="38">
        <f>IF(AND(OR(ISBLANK(IC$9),IC$9=0)=FALSE,SUM($HI59:$HU59)&gt;0,IC$9='2. Protocols'!$G58),1,0)*'4. Formulations'!$M58</f>
        <v>0</v>
      </c>
      <c r="ID59" s="38">
        <f>IF(AND(OR(ISBLANK(ID$9),ID$9=0)=FALSE,SUM($HI59:$HU59)&gt;0,ID$9='2. Protocols'!$G58),1,0)*'4. Formulations'!$M58</f>
        <v>0</v>
      </c>
      <c r="IE59" s="38">
        <f>IF(AND(OR(ISBLANK(IE$9),IE$9=0)=FALSE,SUM($HI59:$HU59)&gt;0,IE$9='2. Protocols'!$G58),1,0)*'4. Formulations'!$M58</f>
        <v>0</v>
      </c>
      <c r="IF59" s="38">
        <f>IF(AND(OR(ISBLANK(IF$9),IF$9=0)=FALSE,SUM($HI59:$HU59)&gt;0,IF$9='2. Protocols'!$G58),1,0)*'4. Formulations'!$M58</f>
        <v>0</v>
      </c>
      <c r="IG59" s="38">
        <f>IF(AND(OR(ISBLANK(IG$9),IG$9=0)=FALSE,SUM($HI59:$HU59)&gt;0,IG$9='2. Protocols'!$G58),1,0)*'4. Formulations'!$M58</f>
        <v>0</v>
      </c>
      <c r="IH59" s="38">
        <f>IF(AND(OR(ISBLANK(IH$9),IH$9=0)=FALSE,SUM($HI59:$HU59)&gt;0,IH$9='2. Protocols'!$G58),1,0)*'4. Formulations'!$M58</f>
        <v>0</v>
      </c>
      <c r="II59" s="38">
        <f>IF(AND(OR(ISBLANK(II$9),II$9=0)=FALSE,SUM($HI59:$HU59)&gt;0,II$9='2. Protocols'!$G58),1,0)*'4. Formulations'!$M58</f>
        <v>0</v>
      </c>
      <c r="IJ59" s="38">
        <f>IF(AND(OR(ISBLANK(IJ$9),IJ$9=0)=FALSE,SUM($HI59:$HU59)&gt;0,IJ$9='2. Protocols'!$G58),1,0)*'4. Formulations'!$M58</f>
        <v>0</v>
      </c>
      <c r="IK59" s="38">
        <f>IF(AND(OR(ISBLANK(IK$9),IK$9=0)=FALSE,SUM($HI59:$HU59)&gt;0,IK$9='2. Protocols'!$G58),1,0)*'4. Formulations'!$M58</f>
        <v>0</v>
      </c>
      <c r="IL59" s="38">
        <f>IF(AND(OR(ISBLANK(IL$9),IL$9=0)=FALSE,SUM($HI59:$HU59)&gt;0,IL$9='2. Protocols'!$G58),1,0)*'4. Formulations'!$M58</f>
        <v>0</v>
      </c>
      <c r="IM59" s="38">
        <f>IF(AND(OR(ISBLANK(IM$9),IM$9=0)=FALSE,SUM($HI59:$HU59)&gt;0,IM$9='2. Protocols'!$G58),1,0)*'4. Formulations'!$M58</f>
        <v>0</v>
      </c>
      <c r="IN59" s="38">
        <f>IF(AND(OR(ISBLANK(IN$9),IN$9=0)=FALSE,SUM($HI59:$HU59)&gt;0,IN$9='2. Protocols'!$G58),1,0)*'4. Formulations'!$M58</f>
        <v>0</v>
      </c>
      <c r="IO59" s="38">
        <f>IF(AND(OR(ISBLANK(IO$9),IO$9=0)=FALSE,SUM($HI59:$HU59)&gt;0,IO$9='2. Protocols'!$G58),1,0)*'4. Formulations'!$M58</f>
        <v>0</v>
      </c>
      <c r="IP59" s="38">
        <f>IF(AND(OR(ISBLANK(IP$9),IP$9=0)=FALSE,SUM($HI59:$HU59)&gt;0,IP$9='2. Protocols'!$G58),1,0)*'4. Formulations'!$M58</f>
        <v>0</v>
      </c>
      <c r="IQ59" s="38">
        <f>IF(AND(OR(ISBLANK(IQ$9),IQ$9=0)=FALSE,SUM($HI59:$HU59)&gt;0,IQ$9='2. Protocols'!$G58),1,0)*'4. Formulations'!$M58</f>
        <v>0</v>
      </c>
      <c r="IR59" s="38">
        <f>IF(AND(OR(ISBLANK(IR$9),IR$9=0)=FALSE,SUM($HI59:$HU59)&gt;0,IR$9='2. Protocols'!$G58),1,0)*'4. Formulations'!$M58</f>
        <v>0</v>
      </c>
      <c r="IT59" s="38">
        <f>IF(AND(OR(ISBLANK(IT$9),IT$9=0)=FALSE,IT$9=$DL59),1,0)*'4. Formulations'!$N58</f>
        <v>0</v>
      </c>
      <c r="IU59" s="38">
        <f>IF(AND(OR(ISBLANK(IU$9),IU$9=0)=FALSE,IU$9=$DL59),1,0)*'4. Formulations'!$N58</f>
        <v>0</v>
      </c>
      <c r="IV59" s="38">
        <f>IF(AND(OR(ISBLANK(IV$9),IV$9=0)=FALSE,IV$9=$DL59),1,0)*'4. Formulations'!$N58</f>
        <v>0</v>
      </c>
      <c r="IW59" s="38">
        <f>IF(AND(OR(ISBLANK(IW$9),IW$9=0)=FALSE,IW$9=$DL59),1,0)*'4. Formulations'!$N58</f>
        <v>0</v>
      </c>
      <c r="IX59" s="38">
        <f>IF(AND(OR(ISBLANK(IX$9),IX$9=0)=FALSE,IX$9=$DL59),1,0)*'4. Formulations'!$N58</f>
        <v>0</v>
      </c>
      <c r="IY59" s="38">
        <f>IF(AND(OR(ISBLANK(IY$9),IY$9=0)=FALSE,IY$9=$DL59),1,0)*'4. Formulations'!$N58</f>
        <v>0</v>
      </c>
      <c r="IZ59" s="38">
        <f>IF(AND(OR(ISBLANK(IZ$9),IZ$9=0)=FALSE,IZ$9=$DL59),1,0)*'4. Formulations'!$N58</f>
        <v>0</v>
      </c>
      <c r="JA59" s="38">
        <f>IF(AND(OR(ISBLANK(JA$9),JA$9=0)=FALSE,JA$9=$DL59),1,0)*'4. Formulations'!$N58</f>
        <v>0</v>
      </c>
      <c r="JB59" s="38">
        <f>IF(AND(OR(ISBLANK(JB$9),JB$9=0)=FALSE,JB$9=$DL59),1,0)*'4. Formulations'!$N58</f>
        <v>0</v>
      </c>
      <c r="JC59" s="38">
        <f>IF(AND(OR(ISBLANK(JC$9),JC$9=0)=FALSE,JC$9=$DL59),1,0)*'4. Formulations'!$N58</f>
        <v>0</v>
      </c>
      <c r="JD59" s="38">
        <f>IF(AND(OR(ISBLANK(JD$9),JD$9=0)=FALSE,JD$9=$DL59),1,0)*'4. Formulations'!$N58</f>
        <v>0</v>
      </c>
      <c r="JE59" s="38">
        <f>IF(AND(OR(ISBLANK(JE$9),JE$9=0)=FALSE,JE$9=$DL59),1,0)*'4. Formulations'!$N58</f>
        <v>0</v>
      </c>
      <c r="JF59" s="38">
        <f>IF(AND(OR(ISBLANK(JF$9),JF$9=0)=FALSE,JF$9=$DL59),1,0)*'4. Formulations'!$N58</f>
        <v>0</v>
      </c>
      <c r="JG59" s="38">
        <f>IF(AND(OR(ISBLANK(JG$9),JG$9=0)=FALSE,JG$9=$DL59),1,0)*'4. Formulations'!$N58</f>
        <v>0</v>
      </c>
      <c r="JH59" s="38">
        <f>IF(AND(OR(ISBLANK(JH$9),JH$9=0)=FALSE,JH$9=$DL59),1,0)*'4. Formulations'!$N58</f>
        <v>0</v>
      </c>
      <c r="JJ59" s="38">
        <f>IF(AND(OR(ISBLANK(JJ$9),JJ$9=0)=FALSE,OR(JJ$9='2. Protocols'!$C58,JJ$9='2. Protocols'!$E58,JJ$9='2. Protocols'!$G58)),1,0)*'4. Formulations'!$O58</f>
        <v>0</v>
      </c>
      <c r="JK59" s="38">
        <f>IF(AND(OR(ISBLANK(JK$9),JK$9=0)=FALSE,OR(JK$9='2. Protocols'!$C58,JK$9='2. Protocols'!$E58,JK$9='2. Protocols'!$G58)),1,0)*'4. Formulations'!$O58</f>
        <v>0</v>
      </c>
      <c r="JL59" s="38">
        <f>IF(AND(OR(ISBLANK(JL$9),JL$9=0)=FALSE,OR(JL$9='2. Protocols'!$C58,JL$9='2. Protocols'!$E58,JL$9='2. Protocols'!$G58)),1,0)*'4. Formulations'!$O58</f>
        <v>0</v>
      </c>
      <c r="JM59" s="38">
        <f>IF(AND(OR(ISBLANK(JM$9),JM$9=0)=FALSE,OR(JM$9='2. Protocols'!$C58,JM$9='2. Protocols'!$E58,JM$9='2. Protocols'!$G58)),1,0)*'4. Formulations'!$O58</f>
        <v>0</v>
      </c>
      <c r="JN59" s="38">
        <f>IF(AND(OR(ISBLANK(JN$9),JN$9=0)=FALSE,OR(JN$9='2. Protocols'!$C58,JN$9='2. Protocols'!$E58,JN$9='2. Protocols'!$G58)),1,0)*'4. Formulations'!$O58</f>
        <v>0</v>
      </c>
      <c r="JO59" s="38">
        <f>IF(AND(OR(ISBLANK(JO$9),JO$9=0)=FALSE,OR(JO$9='2. Protocols'!$C58,JO$9='2. Protocols'!$E58,JO$9='2. Protocols'!$G58)),1,0)*'4. Formulations'!$O58</f>
        <v>0</v>
      </c>
      <c r="JP59" s="38">
        <f>IF(AND(OR(ISBLANK(JP$9),JP$9=0)=FALSE,OR(JP$9='2. Protocols'!$C58,JP$9='2. Protocols'!$E58,JP$9='2. Protocols'!$G58)),1,0)*'4. Formulations'!$O58</f>
        <v>0</v>
      </c>
      <c r="JQ59" s="38">
        <f>IF(AND(OR(ISBLANK(JQ$9),JQ$9=0)=FALSE,OR(JQ$9='2. Protocols'!$C58,JQ$9='2. Protocols'!$E58,JQ$9='2. Protocols'!$G58)),1,0)*'4. Formulations'!$O58</f>
        <v>0</v>
      </c>
      <c r="JR59" s="38">
        <f>IF(AND(OR(ISBLANK(JR$9),JR$9=0)=FALSE,OR(JR$9='2. Protocols'!$C58,JR$9='2. Protocols'!$E58,JR$9='2. Protocols'!$G58)),1,0)*'4. Formulations'!$O58</f>
        <v>0</v>
      </c>
      <c r="JS59" s="38">
        <f>IF(AND(OR(ISBLANK(JS$9),JS$9=0)=FALSE,OR(JS$9='2. Protocols'!$C58,JS$9='2. Protocols'!$E58,JS$9='2. Protocols'!$G58)),1,0)*'4. Formulations'!$O58</f>
        <v>0</v>
      </c>
      <c r="JT59" s="38">
        <f>IF(AND(OR(ISBLANK(JT$9),JT$9=0)=FALSE,OR(JT$9='2. Protocols'!$C58,JT$9='2. Protocols'!$E58,JT$9='2. Protocols'!$G58)),1,0)*'4. Formulations'!$O58</f>
        <v>0</v>
      </c>
      <c r="JU59" s="38">
        <f>IF(AND(OR(ISBLANK(JU$9),JU$9=0)=FALSE,OR(JU$9='2. Protocols'!$C58,JU$9='2. Protocols'!$E58,JU$9='2. Protocols'!$G58)),1,0)*'4. Formulations'!$O58</f>
        <v>0</v>
      </c>
      <c r="JV59" s="38">
        <f>IF(AND(OR(ISBLANK(JV$9),JV$9=0)=FALSE,OR(JV$9='2. Protocols'!$C58,JV$9='2. Protocols'!$E58,JV$9='2. Protocols'!$G58)),1,0)*'4. Formulations'!$O58</f>
        <v>0</v>
      </c>
      <c r="JW59" s="38">
        <f>IF(AND(OR(ISBLANK(JW$9),JW$9=0)=FALSE,OR(JW$9='2. Protocols'!$C58,JW$9='2. Protocols'!$E58,JW$9='2. Protocols'!$G58)),1,0)*'4. Formulations'!$O58</f>
        <v>0</v>
      </c>
      <c r="JX59" s="38">
        <f>IF(AND(OR(ISBLANK(JX$9),JX$9=0)=FALSE,OR(JX$9='2. Protocols'!$C58,JX$9='2. Protocols'!$E58,JX$9='2. Protocols'!$G58)),1,0)*'4. Formulations'!$O58</f>
        <v>0</v>
      </c>
      <c r="JY59" s="38">
        <f>IF(AND(OR(ISBLANK(JY$9),JY$9=0)=FALSE,OR(JY$9='2. Protocols'!$C58,JY$9='2. Protocols'!$E58,JY$9='2. Protocols'!$G58)),1,0)*'4. Formulations'!$O58</f>
        <v>0</v>
      </c>
      <c r="JZ59" s="38">
        <f>IF(AND(OR(ISBLANK(JZ$9),JZ$9=0)=FALSE,OR(JZ$9='2. Protocols'!$C58,JZ$9='2. Protocols'!$E58,JZ$9='2. Protocols'!$G58)),1,0)*'4. Formulations'!$O58</f>
        <v>0</v>
      </c>
      <c r="KA59" s="38">
        <f>IF(AND(OR(ISBLANK(KA$9),KA$9=0)=FALSE,OR(KA$9='2. Protocols'!$C58,KA$9='2. Protocols'!$E58,KA$9='2. Protocols'!$G58)),1,0)*'4. Formulations'!$O58</f>
        <v>0</v>
      </c>
      <c r="KB59" s="38">
        <f>IF(AND(OR(ISBLANK(KB$9),KB$9=0)=FALSE,OR(KB$9='2. Protocols'!$C58,KB$9='2. Protocols'!$E58,KB$9='2. Protocols'!$G58)),1,0)*'4. Formulations'!$O58</f>
        <v>0</v>
      </c>
      <c r="KC59" s="38">
        <f>IF(AND(OR(ISBLANK(KC$9),KC$9=0)=FALSE,OR(KC$9='2. Protocols'!$C58,KC$9='2. Protocols'!$E58,KC$9='2. Protocols'!$G58)),1,0)*'4. Formulations'!$O58</f>
        <v>0</v>
      </c>
      <c r="KD59" s="38">
        <f>IF(AND(OR(ISBLANK(KD$9),KD$9=0)=FALSE,OR(KD$9='2. Protocols'!$C58,KD$9='2. Protocols'!$E58,KD$9='2. Protocols'!$G58)),1,0)*'4. Formulations'!$O58</f>
        <v>0</v>
      </c>
      <c r="KE59" s="38">
        <f>IF(AND(OR(ISBLANK(KE$9),KE$9=0)=FALSE,OR(KE$9='2. Protocols'!$C58,KE$9='2. Protocols'!$E58,KE$9='2. Protocols'!$G58)),1,0)*'4. Formulations'!$O58</f>
        <v>0</v>
      </c>
      <c r="KG59" s="38">
        <f>IF(AND(OR(ISBLANK(KG$9),KG$9=0)=FALSE,KG$9=$DK59),1,0)*'4. Formulations'!$P58</f>
        <v>0</v>
      </c>
      <c r="KH59" s="38">
        <f>IF(AND(OR(ISBLANK(KH$9),KH$9=0)=FALSE,KH$9=$DK59),1,0)*'4. Formulations'!$P58</f>
        <v>0</v>
      </c>
      <c r="KI59" s="38">
        <f>IF(AND(OR(ISBLANK(KI$9),KI$9=0)=FALSE,KI$9=$DK59),1,0)*'4. Formulations'!$P58</f>
        <v>0</v>
      </c>
      <c r="KJ59" s="38">
        <f>IF(AND(OR(ISBLANK(KJ$9),KJ$9=0)=FALSE,KJ$9=$DK59),1,0)*'4. Formulations'!$P58</f>
        <v>0</v>
      </c>
      <c r="KK59" s="38">
        <f>IF(AND(OR(ISBLANK(KK$9),KK$9=0)=FALSE,KK$9=$DK59),1,0)*'4. Formulations'!$P58</f>
        <v>0</v>
      </c>
      <c r="KL59" s="38">
        <f>IF(AND(OR(ISBLANK(KL$9),KL$9=0)=FALSE,KL$9=$DK59),1,0)*'4. Formulations'!$P58</f>
        <v>0</v>
      </c>
      <c r="KM59" s="38">
        <f>IF(AND(OR(ISBLANK(KM$9),KM$9=0)=FALSE,KM$9=$DK59),1,0)*'4. Formulations'!$P58</f>
        <v>0</v>
      </c>
      <c r="KN59" s="38">
        <f>IF(AND(OR(ISBLANK(KN$9),KN$9=0)=FALSE,KN$9=$DK59),1,0)*'4. Formulations'!$P58</f>
        <v>0</v>
      </c>
      <c r="KO59" s="38">
        <f>IF(AND(OR(ISBLANK(KO$9),KO$9=0)=FALSE,KO$9=$DK59),1,0)*'4. Formulations'!$P58</f>
        <v>0</v>
      </c>
      <c r="KP59" s="38">
        <f>IF(AND(OR(ISBLANK(KP$9),KP$9=0)=FALSE,KP$9=$DK59),1,0)*'4. Formulations'!$P58</f>
        <v>0</v>
      </c>
      <c r="KQ59" s="38">
        <f>IF(AND(OR(ISBLANK(KQ$9),KQ$9=0)=FALSE,KQ$9=$DK59),1,0)*'4. Formulations'!$P58</f>
        <v>0</v>
      </c>
      <c r="KR59" s="38">
        <f>IF(AND(OR(ISBLANK(KR$9),KR$9=0)=FALSE,KR$9=$DK59),1,0)*'4. Formulations'!$P58</f>
        <v>0</v>
      </c>
      <c r="KS59" s="38">
        <f>IF(AND(OR(ISBLANK(KS$9),KS$9=0)=FALSE,KS$9=$DK59),1,0)*'4. Formulations'!$P58</f>
        <v>0</v>
      </c>
      <c r="KU59" s="38">
        <f>IF(AND(OR(ISBLANK(KU$9),KU$9=0)=FALSE,SUM($KG59:$KS59)&gt;0,KU$9='2. Protocols'!$G58),1,0)*'4. Formulations'!$P58</f>
        <v>0</v>
      </c>
      <c r="KV59" s="38">
        <f>IF(AND(OR(ISBLANK(KV$9),KV$9=0)=FALSE,SUM($KG59:$KS59)&gt;0,KV$9='2. Protocols'!$G58),1,0)*'4. Formulations'!$P58</f>
        <v>0</v>
      </c>
      <c r="KW59" s="38">
        <f>IF(AND(OR(ISBLANK(KW$9),KW$9=0)=FALSE,SUM($KG59:$KS59)&gt;0,KW$9='2. Protocols'!$G58),1,0)*'4. Formulations'!$P58</f>
        <v>0</v>
      </c>
      <c r="KX59" s="38">
        <f>IF(AND(OR(ISBLANK(KX$9),KX$9=0)=FALSE,SUM($KG59:$KS59)&gt;0,KX$9='2. Protocols'!$G58),1,0)*'4. Formulations'!$P58</f>
        <v>0</v>
      </c>
      <c r="KY59" s="38">
        <f>IF(AND(OR(ISBLANK(KY$9),KY$9=0)=FALSE,SUM($KG59:$KS59)&gt;0,KY$9='2. Protocols'!$G58),1,0)*'4. Formulations'!$P58</f>
        <v>0</v>
      </c>
      <c r="KZ59" s="38">
        <f>IF(AND(OR(ISBLANK(KZ$9),KZ$9=0)=FALSE,SUM($KG59:$KS59)&gt;0,KZ$9='2. Protocols'!$G58),1,0)*'4. Formulations'!$P58</f>
        <v>0</v>
      </c>
      <c r="LA59" s="38">
        <f>IF(AND(OR(ISBLANK(LA$9),LA$9=0)=FALSE,SUM($KG59:$KS59)&gt;0,LA$9='2. Protocols'!$G58),1,0)*'4. Formulations'!$P58</f>
        <v>0</v>
      </c>
      <c r="LB59" s="38">
        <f>IF(AND(OR(ISBLANK(LB$9),LB$9=0)=FALSE,SUM($KG59:$KS59)&gt;0,LB$9='2. Protocols'!$G58),1,0)*'4. Formulations'!$P58</f>
        <v>0</v>
      </c>
      <c r="LC59" s="38">
        <f>IF(AND(OR(ISBLANK(LC$9),LC$9=0)=FALSE,SUM($KG59:$KS59)&gt;0,LC$9='2. Protocols'!$G58),1,0)*'4. Formulations'!$P58</f>
        <v>0</v>
      </c>
      <c r="LD59" s="38">
        <f>IF(AND(OR(ISBLANK(LD$9),LD$9=0)=FALSE,SUM($KG59:$KS59)&gt;0,LD$9='2. Protocols'!$G58),1,0)*'4. Formulations'!$P58</f>
        <v>0</v>
      </c>
      <c r="LE59" s="38">
        <f>IF(AND(OR(ISBLANK(LE$9),LE$9=0)=FALSE,SUM($KG59:$KS59)&gt;0,LE$9='2. Protocols'!$G58),1,0)*'4. Formulations'!$P58</f>
        <v>0</v>
      </c>
      <c r="LF59" s="38">
        <f>IF(AND(OR(ISBLANK(LF$9),LF$9=0)=FALSE,SUM($KG59:$KS59)&gt;0,LF$9='2. Protocols'!$G58),1,0)*'4. Formulations'!$P58</f>
        <v>0</v>
      </c>
      <c r="LG59" s="38">
        <f>IF(AND(OR(ISBLANK(LG$9),LG$9=0)=FALSE,SUM($KG59:$KS59)&gt;0,LG$9='2. Protocols'!$G58),1,0)*'4. Formulations'!$P58</f>
        <v>0</v>
      </c>
      <c r="LH59" s="38">
        <f>IF(AND(OR(ISBLANK(LH$9),LH$9=0)=FALSE,SUM($KG59:$KS59)&gt;0,LH$9='2. Protocols'!$G58),1,0)*'4. Formulations'!$P58</f>
        <v>0</v>
      </c>
      <c r="LI59" s="38">
        <f>IF(AND(OR(ISBLANK(LI$9),LI$9=0)=FALSE,SUM($KG59:$KS59)&gt;0,LI$9='2. Protocols'!$G58),1,0)*'4. Formulations'!$P58</f>
        <v>0</v>
      </c>
      <c r="LJ59" s="38">
        <f>IF(AND(OR(ISBLANK(LJ$9),LJ$9=0)=FALSE,SUM($KG59:$KS59)&gt;0,LJ$9='2. Protocols'!$G58),1,0)*'4. Formulations'!$P58</f>
        <v>0</v>
      </c>
      <c r="LK59" s="38">
        <f>IF(AND(OR(ISBLANK(LK$9),LK$9=0)=FALSE,SUM($KG59:$KS59)&gt;0,LK$9='2. Protocols'!$G58),1,0)*'4. Formulations'!$P58</f>
        <v>0</v>
      </c>
      <c r="LL59" s="38">
        <f>IF(AND(OR(ISBLANK(LL$9),LL$9=0)=FALSE,SUM($KG59:$KS59)&gt;0,LL$9='2. Protocols'!$G58),1,0)*'4. Formulations'!$P58</f>
        <v>0</v>
      </c>
      <c r="LM59" s="38">
        <f>IF(AND(OR(ISBLANK(LM$9),LM$9=0)=FALSE,SUM($KG59:$KS59)&gt;0,LM$9='2. Protocols'!$G58),1,0)*'4. Formulations'!$P58</f>
        <v>0</v>
      </c>
      <c r="LN59" s="38">
        <f>IF(AND(OR(ISBLANK(LN$9),LN$9=0)=FALSE,SUM($KG59:$KS59)&gt;0,LN$9='2. Protocols'!$G58),1,0)*'4. Formulations'!$P58</f>
        <v>0</v>
      </c>
      <c r="LO59" s="38">
        <f>IF(AND(OR(ISBLANK(LO$9),LO$9=0)=FALSE,SUM($KG59:$KS59)&gt;0,LO$9='2. Protocols'!$G58),1,0)*'4. Formulations'!$P58</f>
        <v>0</v>
      </c>
      <c r="LP59" s="38">
        <f>IF(AND(OR(ISBLANK(LP$9),LP$9=0)=FALSE,SUM($KG59:$KS59)&gt;0,LP$9='2. Protocols'!$G58),1,0)*'4. Formulations'!$P58</f>
        <v>0</v>
      </c>
      <c r="LR59" s="38">
        <f>IF(AND(OR(ISBLANK(LR$9),LR$9=0)=FALSE,LR$9=$DL59),1,0)*'4. Formulations'!$Q58</f>
        <v>0</v>
      </c>
      <c r="LS59" s="38">
        <f>IF(AND(OR(ISBLANK(LS$9),LS$9=0)=FALSE,LS$9=$DL59),1,0)*'4. Formulations'!$Q58</f>
        <v>0</v>
      </c>
      <c r="LT59" s="38">
        <f>IF(AND(OR(ISBLANK(LT$9),LT$9=0)=FALSE,LT$9=$DL59),1,0)*'4. Formulations'!$Q58</f>
        <v>0</v>
      </c>
      <c r="LU59" s="38">
        <f>IF(AND(OR(ISBLANK(LU$9),LU$9=0)=FALSE,LU$9=$DL59),1,0)*'4. Formulations'!$Q58</f>
        <v>0</v>
      </c>
      <c r="LV59" s="38">
        <f>IF(AND(OR(ISBLANK(LV$9),LV$9=0)=FALSE,LV$9=$DL59),1,0)*'4. Formulations'!$Q58</f>
        <v>0</v>
      </c>
      <c r="LW59" s="38">
        <f>IF(AND(OR(ISBLANK(LW$9),LW$9=0)=FALSE,LW$9=$DL59),1,0)*'4. Formulations'!$Q58</f>
        <v>0</v>
      </c>
      <c r="LX59" s="38">
        <f>IF(AND(OR(ISBLANK(LX$9),LX$9=0)=FALSE,LX$9=$DL59),1,0)*'4. Formulations'!$Q58</f>
        <v>0</v>
      </c>
      <c r="LY59" s="38">
        <f>IF(AND(OR(ISBLANK(LY$9),LY$9=0)=FALSE,LY$9=$DL59),1,0)*'4. Formulations'!$Q58</f>
        <v>0</v>
      </c>
      <c r="LZ59" s="38">
        <f>IF(AND(OR(ISBLANK(LZ$9),LZ$9=0)=FALSE,LZ$9=$DL59),1,0)*'4. Formulations'!$Q58</f>
        <v>0</v>
      </c>
      <c r="MA59" s="38">
        <f>IF(AND(OR(ISBLANK(MA$9),MA$9=0)=FALSE,MA$9=$DL59),1,0)*'4. Formulations'!$Q58</f>
        <v>0</v>
      </c>
      <c r="MB59" s="38">
        <f>IF(AND(OR(ISBLANK(MB$9),MB$9=0)=FALSE,MB$9=$DL59),1,0)*'4. Formulations'!$Q58</f>
        <v>0</v>
      </c>
      <c r="MC59" s="38">
        <f>IF(AND(OR(ISBLANK(MC$9),MC$9=0)=FALSE,MC$9=$DL59),1,0)*'4. Formulations'!$Q58</f>
        <v>0</v>
      </c>
      <c r="MD59" s="38">
        <f>IF(AND(OR(ISBLANK(MD$9),MD$9=0)=FALSE,MD$9=$DL59),1,0)*'4. Formulations'!$Q58</f>
        <v>0</v>
      </c>
      <c r="ME59" s="38">
        <f>IF(AND(OR(ISBLANK(ME$9),ME$9=0)=FALSE,ME$9=$DL59),1,0)*'4. Formulations'!$Q58</f>
        <v>0</v>
      </c>
      <c r="MF59" s="38">
        <f>IF(AND(OR(ISBLANK(MF$9),MF$9=0)=FALSE,MF$9=$DL59),1,0)*'4. Formulations'!$Q58</f>
        <v>0</v>
      </c>
    </row>
    <row r="60" spans="2:344" outlineLevel="1" x14ac:dyDescent="0.3">
      <c r="B60" s="2"/>
      <c r="C60" s="129" t="str">
        <f>IF('2. Protocols'!C59&amp;"+"&amp;'2. Protocols'!E59&amp;"+"&amp;'2. Protocols'!G59="++","",'2. Protocols'!C59&amp;"+"&amp;'2. Protocols'!E59&amp;"+"&amp;'2. Protocols'!G59)</f>
        <v/>
      </c>
      <c r="D60" s="18"/>
      <c r="F60" s="114" t="str">
        <f>IFERROR('2. Protocols'!J59*'1. General Inputs'!$L$6,"")</f>
        <v/>
      </c>
      <c r="G60" s="114" t="str">
        <f>IFERROR(MAX(F60*(1+'1. General Inputs'!$BA$16+HLOOKUP(G$7,'1. General Inputs'!$BC$10:$BE$12,ROWS('1. General Inputs'!$BA$10:$BA$12),0))+(G$76*(CHOOSE(G$7,'2. Protocols'!$O59,'2. Protocols'!$P59,'2. Protocols'!$Q59))+'3. ARV Substitutions'!L82),0),"")</f>
        <v/>
      </c>
      <c r="H60" s="114" t="str">
        <f>IFERROR(MAX(G60*(1+'1. General Inputs'!$BA$16+HLOOKUP(H$7,'1. General Inputs'!$BC$10:$BE$12,ROWS('1. General Inputs'!$BA$10:$BA$12),0))+(H$76*(CHOOSE(H$7,'2. Protocols'!$O59,'2. Protocols'!$P59,'2. Protocols'!$Q59))+'3. ARV Substitutions'!M82),0),"")</f>
        <v/>
      </c>
      <c r="I60" s="114" t="str">
        <f>IFERROR(MAX(H60*(1+'1. General Inputs'!$BA$16+HLOOKUP(I$7,'1. General Inputs'!$BC$10:$BE$12,ROWS('1. General Inputs'!$BA$10:$BA$12),0))+(I$76*(CHOOSE(I$7,'2. Protocols'!$O59,'2. Protocols'!$P59,'2. Protocols'!$Q59))+'3. ARV Substitutions'!N82),0),"")</f>
        <v/>
      </c>
      <c r="J60" s="114" t="str">
        <f>IFERROR(MAX(I60*(1+'1. General Inputs'!$BA$16+HLOOKUP(J$7,'1. General Inputs'!$BC$10:$BE$12,ROWS('1. General Inputs'!$BA$10:$BA$12),0))+(J$76*(CHOOSE(J$7,'2. Protocols'!$O59,'2. Protocols'!$P59,'2. Protocols'!$Q59))+'3. ARV Substitutions'!O82),0),"")</f>
        <v/>
      </c>
      <c r="K60" s="114" t="str">
        <f>IFERROR(MAX(J60*(1+'1. General Inputs'!$BA$16+HLOOKUP(K$7,'1. General Inputs'!$BC$10:$BE$12,ROWS('1. General Inputs'!$BA$10:$BA$12),0))+(K$76*(CHOOSE(K$7,'2. Protocols'!$O59,'2. Protocols'!$P59,'2. Protocols'!$Q59))+'3. ARV Substitutions'!P82),0),"")</f>
        <v/>
      </c>
      <c r="L60" s="114" t="str">
        <f>IFERROR(MAX(K60*(1+'1. General Inputs'!$BA$16+HLOOKUP(L$7,'1. General Inputs'!$BC$10:$BE$12,ROWS('1. General Inputs'!$BA$10:$BA$12),0))+(L$76*(CHOOSE(L$7,'2. Protocols'!$O59,'2. Protocols'!$P59,'2. Protocols'!$Q59))+'3. ARV Substitutions'!Q82),0),"")</f>
        <v/>
      </c>
      <c r="M60" s="114" t="str">
        <f>IFERROR(MAX(L60*(1+'1. General Inputs'!$BA$16+HLOOKUP(M$7,'1. General Inputs'!$BC$10:$BE$12,ROWS('1. General Inputs'!$BA$10:$BA$12),0))+(M$76*(CHOOSE(M$7,'2. Protocols'!$O59,'2. Protocols'!$P59,'2. Protocols'!$Q59))+'3. ARV Substitutions'!R82),0),"")</f>
        <v/>
      </c>
      <c r="N60" s="114" t="str">
        <f>IFERROR(MAX(M60*(1+'1. General Inputs'!$BA$16+HLOOKUP(N$7,'1. General Inputs'!$BC$10:$BE$12,ROWS('1. General Inputs'!$BA$10:$BA$12),0))+(N$76*(CHOOSE(N$7,'2. Protocols'!$O59,'2. Protocols'!$P59,'2. Protocols'!$Q59))+'3. ARV Substitutions'!S82),0),"")</f>
        <v/>
      </c>
      <c r="O60" s="114" t="str">
        <f>IFERROR(MAX(N60*(1+'1. General Inputs'!$BA$16+HLOOKUP(O$7,'1. General Inputs'!$BC$10:$BE$12,ROWS('1. General Inputs'!$BA$10:$BA$12),0))+(O$76*(CHOOSE(O$7,'2. Protocols'!$O59,'2. Protocols'!$P59,'2. Protocols'!$Q59))+'3. ARV Substitutions'!T82),0),"")</f>
        <v/>
      </c>
      <c r="P60" s="114" t="str">
        <f>IFERROR(MAX(O60*(1+'1. General Inputs'!$BA$16+HLOOKUP(P$7,'1. General Inputs'!$BC$10:$BE$12,ROWS('1. General Inputs'!$BA$10:$BA$12),0))+(P$76*(CHOOSE(P$7,'2. Protocols'!$O59,'2. Protocols'!$P59,'2. Protocols'!$Q59))+'3. ARV Substitutions'!U82),0),"")</f>
        <v/>
      </c>
      <c r="Q60" s="114" t="str">
        <f>IFERROR(MAX(P60*(1+'1. General Inputs'!$BA$16+HLOOKUP(Q$7,'1. General Inputs'!$BC$10:$BE$12,ROWS('1. General Inputs'!$BA$10:$BA$12),0))+(Q$76*(CHOOSE(Q$7,'2. Protocols'!$O59,'2. Protocols'!$P59,'2. Protocols'!$Q59))+'3. ARV Substitutions'!V82),0),"")</f>
        <v/>
      </c>
      <c r="R60" s="114" t="str">
        <f>IFERROR(MAX(Q60*(1+'1. General Inputs'!$BA$16+HLOOKUP(R$7,'1. General Inputs'!$BC$10:$BE$12,ROWS('1. General Inputs'!$BA$10:$BA$12),0))+(R$76*(CHOOSE(R$7,'2. Protocols'!$O59,'2. Protocols'!$P59,'2. Protocols'!$Q59))+'3. ARV Substitutions'!W82),0),"")</f>
        <v/>
      </c>
      <c r="S60" s="114" t="str">
        <f>IFERROR(MAX(R60*(1+'1. General Inputs'!$BA$16+HLOOKUP(S$7,'1. General Inputs'!$BC$10:$BE$12,ROWS('1. General Inputs'!$BA$10:$BA$12),0))+(S$76*(CHOOSE(S$7,'2. Protocols'!$O59,'2. Protocols'!$P59,'2. Protocols'!$Q59))+'3. ARV Substitutions'!X82),0),"")</f>
        <v/>
      </c>
      <c r="T60" s="114" t="str">
        <f>IFERROR(MAX(S60*(1+'1. General Inputs'!$BA$16+HLOOKUP(T$7,'1. General Inputs'!$BC$10:$BE$12,ROWS('1. General Inputs'!$BA$10:$BA$12),0))+(T$76*(CHOOSE(T$7,'2. Protocols'!$O59,'2. Protocols'!$P59,'2. Protocols'!$Q59))+'3. ARV Substitutions'!Y82),0),"")</f>
        <v/>
      </c>
      <c r="U60" s="114" t="str">
        <f>IFERROR(MAX(T60*(1+'1. General Inputs'!$BA$16+HLOOKUP(U$7,'1. General Inputs'!$BC$10:$BE$12,ROWS('1. General Inputs'!$BA$10:$BA$12),0))+(U$76*(CHOOSE(U$7,'2. Protocols'!$O59,'2. Protocols'!$P59,'2. Protocols'!$Q59))+'3. ARV Substitutions'!Z82),0),"")</f>
        <v/>
      </c>
      <c r="V60" s="114" t="str">
        <f>IFERROR(MAX(U60*(1+'1. General Inputs'!$BA$16+HLOOKUP(V$7,'1. General Inputs'!$BC$10:$BE$12,ROWS('1. General Inputs'!$BA$10:$BA$12),0))+(V$76*(CHOOSE(V$7,'2. Protocols'!$O59,'2. Protocols'!$P59,'2. Protocols'!$Q59))+'3. ARV Substitutions'!AA82),0),"")</f>
        <v/>
      </c>
      <c r="W60" s="114" t="str">
        <f>IFERROR(MAX(V60*(1+'1. General Inputs'!$BA$16+HLOOKUP(W$7,'1. General Inputs'!$BC$10:$BE$12,ROWS('1. General Inputs'!$BA$10:$BA$12),0))+(W$76*(CHOOSE(W$7,'2. Protocols'!$O59,'2. Protocols'!$P59,'2. Protocols'!$Q59))+'3. ARV Substitutions'!AB82),0),"")</f>
        <v/>
      </c>
      <c r="X60" s="114" t="str">
        <f>IFERROR(MAX(W60*(1+'1. General Inputs'!$BA$16+HLOOKUP(X$7,'1. General Inputs'!$BC$10:$BE$12,ROWS('1. General Inputs'!$BA$10:$BA$12),0))+(X$76*(CHOOSE(X$7,'2. Protocols'!$O59,'2. Protocols'!$P59,'2. Protocols'!$Q59))+'3. ARV Substitutions'!AC82),0),"")</f>
        <v/>
      </c>
      <c r="Y60" s="114" t="str">
        <f>IFERROR(MAX(X60*(1+'1. General Inputs'!$BA$16+HLOOKUP(Y$7,'1. General Inputs'!$BC$10:$BE$12,ROWS('1. General Inputs'!$BA$10:$BA$12),0))+(Y$76*(CHOOSE(Y$7,'2. Protocols'!$O59,'2. Protocols'!$P59,'2. Protocols'!$Q59))+'3. ARV Substitutions'!AD82),0),"")</f>
        <v/>
      </c>
      <c r="Z60" s="114" t="str">
        <f>IFERROR(MAX(Y60*(1+'1. General Inputs'!$BA$16+HLOOKUP(Z$7,'1. General Inputs'!$BC$10:$BE$12,ROWS('1. General Inputs'!$BA$10:$BA$12),0))+(Z$76*(CHOOSE(Z$7,'2. Protocols'!$O59,'2. Protocols'!$P59,'2. Protocols'!$Q59))+'3. ARV Substitutions'!AE82),0),"")</f>
        <v/>
      </c>
      <c r="AA60" s="114" t="str">
        <f>IFERROR(MAX(Z60*(1+'1. General Inputs'!$BA$16+HLOOKUP(AA$7,'1. General Inputs'!$BC$10:$BE$12,ROWS('1. General Inputs'!$BA$10:$BA$12),0))+(AA$76*(CHOOSE(AA$7,'2. Protocols'!$O59,'2. Protocols'!$P59,'2. Protocols'!$Q59))+'3. ARV Substitutions'!AF82),0),"")</f>
        <v/>
      </c>
      <c r="AB60" s="114" t="str">
        <f>IFERROR(MAX(AA60*(1+'1. General Inputs'!$BA$16+HLOOKUP(AB$7,'1. General Inputs'!$BC$10:$BE$12,ROWS('1. General Inputs'!$BA$10:$BA$12),0))+(AB$76*(CHOOSE(AB$7,'2. Protocols'!$O59,'2. Protocols'!$P59,'2. Protocols'!$Q59))+'3. ARV Substitutions'!AG82),0),"")</f>
        <v/>
      </c>
      <c r="AC60" s="114" t="str">
        <f>IFERROR(MAX(AB60*(1+'1. General Inputs'!$BA$16+HLOOKUP(AC$7,'1. General Inputs'!$BC$10:$BE$12,ROWS('1. General Inputs'!$BA$10:$BA$12),0))+(AC$76*(CHOOSE(AC$7,'2. Protocols'!$O59,'2. Protocols'!$P59,'2. Protocols'!$Q59))+'3. ARV Substitutions'!AH82),0),"")</f>
        <v/>
      </c>
      <c r="AD60" s="114" t="str">
        <f>IFERROR(MAX(AC60*(1+'1. General Inputs'!$BA$16+HLOOKUP(AD$7,'1. General Inputs'!$BC$10:$BE$12,ROWS('1. General Inputs'!$BA$10:$BA$12),0))+(AD$76*(CHOOSE(AD$7,'2. Protocols'!$O59,'2. Protocols'!$P59,'2. Protocols'!$Q59))+'3. ARV Substitutions'!AI82),0),"")</f>
        <v/>
      </c>
      <c r="AE60" s="114" t="str">
        <f>IFERROR(MAX(AD60*(1+'1. General Inputs'!$BA$16+HLOOKUP(AE$7,'1. General Inputs'!$BC$10:$BE$12,ROWS('1. General Inputs'!$BA$10:$BA$12),0))+(AE$76*(CHOOSE(AE$7,'2. Protocols'!$O59,'2. Protocols'!$P59,'2. Protocols'!$Q59))+'3. ARV Substitutions'!AJ82),0),"")</f>
        <v/>
      </c>
      <c r="AF60" s="114" t="str">
        <f>IFERROR(MAX(AE60*(1+'1. General Inputs'!$BA$16+HLOOKUP(AF$7,'1. General Inputs'!$BC$10:$BE$12,ROWS('1. General Inputs'!$BA$10:$BA$12),0))+(AF$76*(CHOOSE(AF$7,'2. Protocols'!$O59,'2. Protocols'!$P59,'2. Protocols'!$Q59))+'3. ARV Substitutions'!AK82),0),"")</f>
        <v/>
      </c>
      <c r="AG60" s="114" t="str">
        <f>IFERROR(MAX(AF60*(1+'1. General Inputs'!$BA$16+HLOOKUP(AG$7,'1. General Inputs'!$BC$10:$BE$12,ROWS('1. General Inputs'!$BA$10:$BA$12),0))+(AG$76*(CHOOSE(AG$7,'2. Protocols'!$O59,'2. Protocols'!$P59,'2. Protocols'!$Q59))+'3. ARV Substitutions'!AL82),0),"")</f>
        <v/>
      </c>
      <c r="AH60" s="114" t="str">
        <f>IFERROR(MAX(AG60*(1+'1. General Inputs'!$BA$16+HLOOKUP(AH$7,'1. General Inputs'!$BC$10:$BE$12,ROWS('1. General Inputs'!$BA$10:$BA$12),0))+(AH$76*(CHOOSE(AH$7,'2. Protocols'!$O59,'2. Protocols'!$P59,'2. Protocols'!$Q59))+'3. ARV Substitutions'!AM82),0),"")</f>
        <v/>
      </c>
      <c r="AI60" s="114" t="str">
        <f>IFERROR(MAX(AH60*(1+'1. General Inputs'!$BA$16+HLOOKUP(AI$7,'1. General Inputs'!$BC$10:$BE$12,ROWS('1. General Inputs'!$BA$10:$BA$12),0))+(AI$76*(CHOOSE(AI$7,'2. Protocols'!$O59,'2. Protocols'!$P59,'2. Protocols'!$Q59))+'3. ARV Substitutions'!AN82),0),"")</f>
        <v/>
      </c>
      <c r="AJ60" s="114" t="str">
        <f>IFERROR(MAX(AI60*(1+'1. General Inputs'!$BA$16+HLOOKUP(AJ$7,'1. General Inputs'!$BC$10:$BE$12,ROWS('1. General Inputs'!$BA$10:$BA$12),0))+(AJ$76*(CHOOSE(AJ$7,'2. Protocols'!$O59,'2. Protocols'!$P59,'2. Protocols'!$Q59))+'3. ARV Substitutions'!AO82),0),"")</f>
        <v/>
      </c>
      <c r="AK60" s="114" t="str">
        <f>IFERROR(MAX(AJ60*(1+'1. General Inputs'!$BA$16+HLOOKUP(AK$7,'1. General Inputs'!$BC$10:$BE$12,ROWS('1. General Inputs'!$BA$10:$BA$12),0))+(AK$76*(CHOOSE(AK$7,'2. Protocols'!$O59,'2. Protocols'!$P59,'2. Protocols'!$Q59))+'3. ARV Substitutions'!AP82),0),"")</f>
        <v/>
      </c>
      <c r="AL60" s="114" t="str">
        <f>IFERROR(MAX(AK60*(1+'1. General Inputs'!$BA$16+HLOOKUP(AL$7,'1. General Inputs'!$BC$10:$BE$12,ROWS('1. General Inputs'!$BA$10:$BA$12),0))+(AL$76*(CHOOSE(AL$7,'2. Protocols'!$O59,'2. Protocols'!$P59,'2. Protocols'!$Q59))+'3. ARV Substitutions'!AQ82),0),"")</f>
        <v/>
      </c>
      <c r="AM60" s="114" t="str">
        <f>IFERROR(MAX(AL60*(1+'1. General Inputs'!$BA$16+HLOOKUP(AM$7,'1. General Inputs'!$BC$10:$BE$12,ROWS('1. General Inputs'!$BA$10:$BA$12),0))+(AM$76*(CHOOSE(AM$7,'2. Protocols'!$O59,'2. Protocols'!$P59,'2. Protocols'!$Q59))+'3. ARV Substitutions'!AR82),0),"")</f>
        <v/>
      </c>
      <c r="AN60" s="114" t="str">
        <f>IFERROR(MAX(AM60*(1+'1. General Inputs'!$BA$16+HLOOKUP(AN$7,'1. General Inputs'!$BC$10:$BE$12,ROWS('1. General Inputs'!$BA$10:$BA$12),0))+(AN$76*(CHOOSE(AN$7,'2. Protocols'!$O59,'2. Protocols'!$P59,'2. Protocols'!$Q59))+'3. ARV Substitutions'!AS82),0),"")</f>
        <v/>
      </c>
      <c r="AO60" s="114" t="str">
        <f>IFERROR(MAX(AN60*(1+'1. General Inputs'!$BA$16+HLOOKUP(AO$7,'1. General Inputs'!$BC$10:$BE$12,ROWS('1. General Inputs'!$BA$10:$BA$12),0))+(AO$76*(CHOOSE(AO$7,'2. Protocols'!$O59,'2. Protocols'!$P59,'2. Protocols'!$Q59))+'3. ARV Substitutions'!AT82),0),"")</f>
        <v/>
      </c>
      <c r="AP60" s="114" t="str">
        <f>IFERROR(MAX(AO60*(1+'1. General Inputs'!$BA$16+HLOOKUP(AP$7,'1. General Inputs'!$BC$10:$BE$12,ROWS('1. General Inputs'!$BA$10:$BA$12),0))+(AP$76*(CHOOSE(AP$7,'2. Protocols'!$O59,'2. Protocols'!$P59,'2. Protocols'!$Q59))+'3. ARV Substitutions'!AU82),0),"")</f>
        <v/>
      </c>
      <c r="BZ60" s="88" t="e">
        <f t="shared" si="49"/>
        <v>#VALUE!</v>
      </c>
      <c r="CA60" s="88" t="e">
        <f t="shared" si="50"/>
        <v>#VALUE!</v>
      </c>
      <c r="CB60" s="88" t="e">
        <f t="shared" si="51"/>
        <v>#VALUE!</v>
      </c>
      <c r="CC60" s="88" t="e">
        <f t="shared" si="52"/>
        <v>#VALUE!</v>
      </c>
      <c r="CD60" s="88" t="e">
        <f t="shared" si="84"/>
        <v>#VALUE!</v>
      </c>
      <c r="CE60" s="88" t="e">
        <f t="shared" si="53"/>
        <v>#VALUE!</v>
      </c>
      <c r="CF60" s="88" t="e">
        <f t="shared" si="54"/>
        <v>#VALUE!</v>
      </c>
      <c r="CG60" s="88" t="e">
        <f t="shared" si="55"/>
        <v>#VALUE!</v>
      </c>
      <c r="CH60" s="88" t="e">
        <f t="shared" si="56"/>
        <v>#VALUE!</v>
      </c>
      <c r="CI60" s="88" t="e">
        <f t="shared" si="57"/>
        <v>#VALUE!</v>
      </c>
      <c r="CJ60" s="88" t="e">
        <f t="shared" si="58"/>
        <v>#VALUE!</v>
      </c>
      <c r="CK60" s="88" t="e">
        <f t="shared" si="59"/>
        <v>#VALUE!</v>
      </c>
      <c r="CL60" s="88" t="e">
        <f t="shared" si="60"/>
        <v>#VALUE!</v>
      </c>
      <c r="CM60" s="88" t="e">
        <f t="shared" si="61"/>
        <v>#VALUE!</v>
      </c>
      <c r="CN60" s="88" t="e">
        <f t="shared" si="62"/>
        <v>#VALUE!</v>
      </c>
      <c r="CO60" s="88" t="e">
        <f t="shared" si="63"/>
        <v>#VALUE!</v>
      </c>
      <c r="CP60" s="88" t="e">
        <f t="shared" si="64"/>
        <v>#VALUE!</v>
      </c>
      <c r="CQ60" s="88" t="e">
        <f t="shared" si="65"/>
        <v>#VALUE!</v>
      </c>
      <c r="CR60" s="88" t="e">
        <f t="shared" si="66"/>
        <v>#VALUE!</v>
      </c>
      <c r="CS60" s="88" t="e">
        <f t="shared" si="67"/>
        <v>#VALUE!</v>
      </c>
      <c r="CT60" s="88" t="e">
        <f t="shared" si="68"/>
        <v>#VALUE!</v>
      </c>
      <c r="CU60" s="88" t="e">
        <f t="shared" si="69"/>
        <v>#VALUE!</v>
      </c>
      <c r="CV60" s="88" t="e">
        <f t="shared" si="70"/>
        <v>#VALUE!</v>
      </c>
      <c r="CW60" s="88" t="e">
        <f t="shared" si="71"/>
        <v>#VALUE!</v>
      </c>
      <c r="CX60" s="88" t="e">
        <f t="shared" si="72"/>
        <v>#VALUE!</v>
      </c>
      <c r="CY60" s="88" t="e">
        <f t="shared" si="73"/>
        <v>#VALUE!</v>
      </c>
      <c r="CZ60" s="88" t="e">
        <f t="shared" si="74"/>
        <v>#VALUE!</v>
      </c>
      <c r="DA60" s="88" t="e">
        <f t="shared" si="75"/>
        <v>#VALUE!</v>
      </c>
      <c r="DB60" s="88" t="e">
        <f t="shared" si="76"/>
        <v>#VALUE!</v>
      </c>
      <c r="DC60" s="88" t="e">
        <f t="shared" si="77"/>
        <v>#VALUE!</v>
      </c>
      <c r="DD60" s="88" t="e">
        <f t="shared" si="78"/>
        <v>#VALUE!</v>
      </c>
      <c r="DE60" s="88" t="e">
        <f t="shared" si="79"/>
        <v>#VALUE!</v>
      </c>
      <c r="DF60" s="88" t="e">
        <f t="shared" si="80"/>
        <v>#VALUE!</v>
      </c>
      <c r="DG60" s="88" t="e">
        <f t="shared" si="81"/>
        <v>#VALUE!</v>
      </c>
      <c r="DH60" s="88" t="e">
        <f t="shared" si="82"/>
        <v>#VALUE!</v>
      </c>
      <c r="DI60" s="88" t="e">
        <f t="shared" si="83"/>
        <v>#VALUE!</v>
      </c>
      <c r="DK60" s="27" t="str">
        <f>CONCATENATE('2. Protocols'!C59, '2. Protocols'!D59, '2. Protocols'!E59)</f>
        <v>+</v>
      </c>
      <c r="DL60" s="27" t="str">
        <f>CONCATENATE('2. Protocols'!C59, '2. Protocols'!D59, '2. Protocols'!E59, '2. Protocols'!F59, '2. Protocols'!G59,)</f>
        <v>++</v>
      </c>
      <c r="DN60" s="38">
        <f>IF(AND(OR(ISBLANK(DN$9),DN$9=0)=FALSE,OR(DN$9='2. Protocols'!$C59,DN$9='2. Protocols'!$E59,DN$9='2. Protocols'!$G59)),1,0)*'4. Formulations'!$I59</f>
        <v>0</v>
      </c>
      <c r="DO60" s="38">
        <f>IF(AND(OR(ISBLANK(DO$9),DO$9=0)=FALSE,OR(DO$9='2. Protocols'!$C59,DO$9='2. Protocols'!$E59,DO$9='2. Protocols'!$G59)),1,0)*'4. Formulations'!$I59</f>
        <v>0</v>
      </c>
      <c r="DP60" s="38">
        <f>IF(AND(OR(ISBLANK(DP$9),DP$9=0)=FALSE,OR(DP$9='2. Protocols'!$C59,DP$9='2. Protocols'!$E59,DP$9='2. Protocols'!$G59)),1,0)*'4. Formulations'!$I59</f>
        <v>0</v>
      </c>
      <c r="DQ60" s="38">
        <f>IF(AND(OR(ISBLANK(DQ$9),DQ$9=0)=FALSE,OR(DQ$9='2. Protocols'!$C59,DQ$9='2. Protocols'!$E59,DQ$9='2. Protocols'!$G59)),1,0)*'4. Formulations'!$I59</f>
        <v>0</v>
      </c>
      <c r="DR60" s="38">
        <f>IF(AND(OR(ISBLANK(DR$9),DR$9=0)=FALSE,OR(DR$9='2. Protocols'!$C59,DR$9='2. Protocols'!$E59,DR$9='2. Protocols'!$G59)),1,0)*'4. Formulations'!$I59</f>
        <v>0</v>
      </c>
      <c r="DS60" s="38">
        <f>IF(AND(OR(ISBLANK(DS$9),DS$9=0)=FALSE,OR(DS$9='2. Protocols'!$C59,DS$9='2. Protocols'!$E59,DS$9='2. Protocols'!$G59)),1,0)*'4. Formulations'!$I59</f>
        <v>0</v>
      </c>
      <c r="DT60" s="38">
        <f>IF(AND(OR(ISBLANK(DT$9),DT$9=0)=FALSE,OR(DT$9='2. Protocols'!$C59,DT$9='2. Protocols'!$E59,DT$9='2. Protocols'!$G59)),1,0)*'4. Formulations'!$I59</f>
        <v>0</v>
      </c>
      <c r="DU60" s="38">
        <f>IF(AND(OR(ISBLANK(DU$9),DU$9=0)=FALSE,OR(DU$9='2. Protocols'!$C59,DU$9='2. Protocols'!$E59,DU$9='2. Protocols'!$G59)),1,0)*'4. Formulations'!$I59</f>
        <v>0</v>
      </c>
      <c r="DV60" s="38">
        <f>IF(AND(OR(ISBLANK(DV$9),DV$9=0)=FALSE,OR(DV$9='2. Protocols'!$C59,DV$9='2. Protocols'!$E59,DV$9='2. Protocols'!$G59)),1,0)*'4. Formulations'!$I59</f>
        <v>0</v>
      </c>
      <c r="DW60" s="38">
        <f>IF(AND(OR(ISBLANK(DW$9),DW$9=0)=FALSE,OR(DW$9='2. Protocols'!$C59,DW$9='2. Protocols'!$E59,DW$9='2. Protocols'!$G59)),1,0)*'4. Formulations'!$I59</f>
        <v>0</v>
      </c>
      <c r="DX60" s="38">
        <f>IF(AND(OR(ISBLANK(DX$9),DX$9=0)=FALSE,OR(DX$9='2. Protocols'!$C59,DX$9='2. Protocols'!$E59,DX$9='2. Protocols'!$G59)),1,0)*'4. Formulations'!$I59</f>
        <v>0</v>
      </c>
      <c r="DY60" s="38">
        <f>IF(AND(OR(ISBLANK(DY$9),DY$9=0)=FALSE,OR(DY$9='2. Protocols'!$C59,DY$9='2. Protocols'!$E59,DY$9='2. Protocols'!$G59)),1,0)*'4. Formulations'!$I59</f>
        <v>0</v>
      </c>
      <c r="DZ60" s="38">
        <f>IF(AND(OR(ISBLANK(DZ$9),DZ$9=0)=FALSE,OR(DZ$9='2. Protocols'!$C59,DZ$9='2. Protocols'!$E59,DZ$9='2. Protocols'!$G59)),1,0)*'4. Formulations'!$I59</f>
        <v>0</v>
      </c>
      <c r="EA60" s="38">
        <f>IF(AND(OR(ISBLANK(EA$9),EA$9=0)=FALSE,OR(EA$9='2. Protocols'!$C59,EA$9='2. Protocols'!$E59,EA$9='2. Protocols'!$G59)),1,0)*'4. Formulations'!$I59</f>
        <v>0</v>
      </c>
      <c r="EB60" s="38">
        <f>IF(AND(OR(ISBLANK(EB$9),EB$9=0)=FALSE,OR(EB$9='2. Protocols'!$C59,EB$9='2. Protocols'!$E59,EB$9='2. Protocols'!$G59)),1,0)*'4. Formulations'!$I59</f>
        <v>0</v>
      </c>
      <c r="EC60" s="38">
        <f>IF(AND(OR(ISBLANK(EC$9),EC$9=0)=FALSE,OR(EC$9='2. Protocols'!$C59,EC$9='2. Protocols'!$E59,EC$9='2. Protocols'!$G59)),1,0)*'4. Formulations'!$I59</f>
        <v>0</v>
      </c>
      <c r="ED60" s="38">
        <f>IF(AND(OR(ISBLANK(ED$9),ED$9=0)=FALSE,OR(ED$9='2. Protocols'!$C59,ED$9='2. Protocols'!$E59,ED$9='2. Protocols'!$G59)),1,0)*'4. Formulations'!$I59</f>
        <v>0</v>
      </c>
      <c r="EE60" s="38">
        <f>IF(AND(OR(ISBLANK(EE$9),EE$9=0)=FALSE,OR(EE$9='2. Protocols'!$C59,EE$9='2. Protocols'!$E59,EE$9='2. Protocols'!$G59)),1,0)*'4. Formulations'!$I59</f>
        <v>0</v>
      </c>
      <c r="EF60" s="38">
        <f>IF(AND(OR(ISBLANK(EF$9),EF$9=0)=FALSE,OR(EF$9='2. Protocols'!$C59,EF$9='2. Protocols'!$E59,EF$9='2. Protocols'!$G59)),1,0)*'4. Formulations'!$I59</f>
        <v>0</v>
      </c>
      <c r="EG60" s="38">
        <f>IF(AND(OR(ISBLANK(EG$9),EG$9=0)=FALSE,OR(EG$9='2. Protocols'!$C59,EG$9='2. Protocols'!$E59,EG$9='2. Protocols'!$G59)),1,0)*'4. Formulations'!$I59</f>
        <v>0</v>
      </c>
      <c r="EH60" s="38">
        <f>IF(AND(OR(ISBLANK(EH$9),EH$9=0)=FALSE,OR(EH$9='2. Protocols'!$C59,EH$9='2. Protocols'!$E59,EH$9='2. Protocols'!$G59)),1,0)*'4. Formulations'!$I59</f>
        <v>0</v>
      </c>
      <c r="EI60" s="38">
        <f>IF(AND(OR(ISBLANK(EI$9),EI$9=0)=FALSE,OR(EI$9='2. Protocols'!$C59,EI$9='2. Protocols'!$E59,EI$9='2. Protocols'!$G59)),1,0)*'4. Formulations'!$I59</f>
        <v>0</v>
      </c>
      <c r="EK60" s="38">
        <f>IF(AND(OR(ISBLANK(EK$9),EK$9=0)=FALSE,EK$9=$DK60),1,0)*'4. Formulations'!$J59</f>
        <v>0</v>
      </c>
      <c r="EL60" s="38">
        <f>IF(AND(OR(ISBLANK(EL$9),EL$9=0)=FALSE,EL$9=$DK60),1,0)*'4. Formulations'!$J59</f>
        <v>0</v>
      </c>
      <c r="EM60" s="38">
        <f>IF(AND(OR(ISBLANK(EM$9),EM$9=0)=FALSE,EM$9=$DK60),1,0)*'4. Formulations'!$J59</f>
        <v>0</v>
      </c>
      <c r="EN60" s="38">
        <f>IF(AND(OR(ISBLANK(EN$9),EN$9=0)=FALSE,EN$9=$DK60),1,0)*'4. Formulations'!$J59</f>
        <v>0</v>
      </c>
      <c r="EO60" s="38">
        <f>IF(AND(OR(ISBLANK(EO$9),EO$9=0)=FALSE,EO$9=$DK60),1,0)*'4. Formulations'!$J59</f>
        <v>0</v>
      </c>
      <c r="EP60" s="38">
        <f>IF(AND(OR(ISBLANK(EP$9),EP$9=0)=FALSE,EP$9=$DK60),1,0)*'4. Formulations'!$J59</f>
        <v>0</v>
      </c>
      <c r="EQ60" s="38">
        <f>IF(AND(OR(ISBLANK(EQ$9),EQ$9=0)=FALSE,EQ$9=$DK60),1,0)*'4. Formulations'!$J59</f>
        <v>0</v>
      </c>
      <c r="ER60" s="38">
        <f>IF(AND(OR(ISBLANK(ER$9),ER$9=0)=FALSE,ER$9=$DK60),1,0)*'4. Formulations'!$J59</f>
        <v>0</v>
      </c>
      <c r="ES60" s="38">
        <f>IF(AND(OR(ISBLANK(ES$9),ES$9=0)=FALSE,ES$9=$DK60),1,0)*'4. Formulations'!$J59</f>
        <v>0</v>
      </c>
      <c r="ET60" s="38">
        <f>IF(AND(OR(ISBLANK(ET$9),ET$9=0)=FALSE,ET$9=$DK60),1,0)*'4. Formulations'!$J59</f>
        <v>0</v>
      </c>
      <c r="EU60" s="38">
        <f>IF(AND(OR(ISBLANK(EU$9),EU$9=0)=FALSE,EU$9=$DK60),1,0)*'4. Formulations'!$J59</f>
        <v>0</v>
      </c>
      <c r="EV60" s="38">
        <f>IF(AND(OR(ISBLANK(EV$9),EV$9=0)=FALSE,EV$9=$DK60),1,0)*'4. Formulations'!$J59</f>
        <v>0</v>
      </c>
      <c r="EW60" s="38">
        <f>IF(AND(OR(ISBLANK(EW$9),EW$9=0)=FALSE,EW$9=$DK60),1,0)*'4. Formulations'!$J59</f>
        <v>0</v>
      </c>
      <c r="EY60" s="38">
        <f>IF(AND(OR(ISBLANK(EY$9),EY$9=0)=FALSE,SUM($EK60:$EW60)&gt;0,EY$9='2. Protocols'!$G59),1,0)*'4. Formulations'!$J59</f>
        <v>0</v>
      </c>
      <c r="EZ60" s="38">
        <f>IF(AND(OR(ISBLANK(EZ$9),EZ$9=0)=FALSE,SUM($EK60:$EW60)&gt;0,EZ$9='2. Protocols'!$G59),1,0)*'4. Formulations'!$J59</f>
        <v>0</v>
      </c>
      <c r="FA60" s="38">
        <f>IF(AND(OR(ISBLANK(FA$9),FA$9=0)=FALSE,SUM($EK60:$EW60)&gt;0,FA$9='2. Protocols'!$G59),1,0)*'4. Formulations'!$J59</f>
        <v>0</v>
      </c>
      <c r="FB60" s="38">
        <f>IF(AND(OR(ISBLANK(FB$9),FB$9=0)=FALSE,SUM($EK60:$EW60)&gt;0,FB$9='2. Protocols'!$G59),1,0)*'4. Formulations'!$J59</f>
        <v>0</v>
      </c>
      <c r="FC60" s="38">
        <f>IF(AND(OR(ISBLANK(FC$9),FC$9=0)=FALSE,SUM($EK60:$EW60)&gt;0,FC$9='2. Protocols'!$G59),1,0)*'4. Formulations'!$J59</f>
        <v>0</v>
      </c>
      <c r="FD60" s="38">
        <f>IF(AND(OR(ISBLANK(FD$9),FD$9=0)=FALSE,SUM($EK60:$EW60)&gt;0,FD$9='2. Protocols'!$G59),1,0)*'4. Formulations'!$J59</f>
        <v>0</v>
      </c>
      <c r="FE60" s="38">
        <f>IF(AND(OR(ISBLANK(FE$9),FE$9=0)=FALSE,SUM($EK60:$EW60)&gt;0,FE$9='2. Protocols'!$G59),1,0)*'4. Formulations'!$J59</f>
        <v>0</v>
      </c>
      <c r="FF60" s="38">
        <f>IF(AND(OR(ISBLANK(FF$9),FF$9=0)=FALSE,SUM($EK60:$EW60)&gt;0,FF$9='2. Protocols'!$G59),1,0)*'4. Formulations'!$J59</f>
        <v>0</v>
      </c>
      <c r="FG60" s="38">
        <f>IF(AND(OR(ISBLANK(FG$9),FG$9=0)=FALSE,SUM($EK60:$EW60)&gt;0,FG$9='2. Protocols'!$G59),1,0)*'4. Formulations'!$J59</f>
        <v>0</v>
      </c>
      <c r="FH60" s="38">
        <f>IF(AND(OR(ISBLANK(FH$9),FH$9=0)=FALSE,SUM($EK60:$EW60)&gt;0,FH$9='2. Protocols'!$G59),1,0)*'4. Formulations'!$J59</f>
        <v>0</v>
      </c>
      <c r="FI60" s="38">
        <f>IF(AND(OR(ISBLANK(FI$9),FI$9=0)=FALSE,SUM($EK60:$EW60)&gt;0,FI$9='2. Protocols'!$G59),1,0)*'4. Formulations'!$J59</f>
        <v>0</v>
      </c>
      <c r="FJ60" s="38">
        <f>IF(AND(OR(ISBLANK(FJ$9),FJ$9=0)=FALSE,SUM($EK60:$EW60)&gt;0,FJ$9='2. Protocols'!$G59),1,0)*'4. Formulations'!$J59</f>
        <v>0</v>
      </c>
      <c r="FK60" s="38">
        <f>IF(AND(OR(ISBLANK(FK$9),FK$9=0)=FALSE,SUM($EK60:$EW60)&gt;0,FK$9='2. Protocols'!$G59),1,0)*'4. Formulations'!$J59</f>
        <v>0</v>
      </c>
      <c r="FL60" s="38">
        <f>IF(AND(OR(ISBLANK(FL$9),FL$9=0)=FALSE,SUM($EK60:$EW60)&gt;0,FL$9='2. Protocols'!$G59),1,0)*'4. Formulations'!$J59</f>
        <v>0</v>
      </c>
      <c r="FM60" s="38">
        <f>IF(AND(OR(ISBLANK(FM$9),FM$9=0)=FALSE,SUM($EK60:$EW60)&gt;0,FM$9='2. Protocols'!$G59),1,0)*'4. Formulations'!$J59</f>
        <v>0</v>
      </c>
      <c r="FN60" s="38">
        <f>IF(AND(OR(ISBLANK(FN$9),FN$9=0)=FALSE,SUM($EK60:$EW60)&gt;0,FN$9='2. Protocols'!$G59),1,0)*'4. Formulations'!$J59</f>
        <v>0</v>
      </c>
      <c r="FO60" s="38">
        <f>IF(AND(OR(ISBLANK(FO$9),FO$9=0)=FALSE,SUM($EK60:$EW60)&gt;0,FO$9='2. Protocols'!$G59),1,0)*'4. Formulations'!$J59</f>
        <v>0</v>
      </c>
      <c r="FP60" s="38">
        <f>IF(AND(OR(ISBLANK(FP$9),FP$9=0)=FALSE,SUM($EK60:$EW60)&gt;0,FP$9='2. Protocols'!$G59),1,0)*'4. Formulations'!$J59</f>
        <v>0</v>
      </c>
      <c r="FQ60" s="38">
        <f>IF(AND(OR(ISBLANK(FQ$9),FQ$9=0)=FALSE,SUM($EK60:$EW60)&gt;0,FQ$9='2. Protocols'!$G59),1,0)*'4. Formulations'!$J59</f>
        <v>0</v>
      </c>
      <c r="FR60" s="38">
        <f>IF(AND(OR(ISBLANK(FR$9),FR$9=0)=FALSE,SUM($EK60:$EW60)&gt;0,FR$9='2. Protocols'!$G59),1,0)*'4. Formulations'!$J59</f>
        <v>0</v>
      </c>
      <c r="FS60" s="38">
        <f>IF(AND(OR(ISBLANK(FS$9),FS$9=0)=FALSE,SUM($EK60:$EW60)&gt;0,FS$9='2. Protocols'!$G59),1,0)*'4. Formulations'!$J59</f>
        <v>0</v>
      </c>
      <c r="FT60" s="38">
        <f>IF(AND(OR(ISBLANK(FT$9),FT$9=0)=FALSE,SUM($EK60:$EW60)&gt;0,FT$9='2. Protocols'!$G59),1,0)*'4. Formulations'!$J59</f>
        <v>0</v>
      </c>
      <c r="FV60" s="38">
        <f>IF(AND(OR(ISBLANK(EY$9),EY$9=0)=FALSE,FV$9=$DL60),1,0)*'4. Formulations'!$K59</f>
        <v>0</v>
      </c>
      <c r="FW60" s="38">
        <f>IF(AND(OR(ISBLANK(EZ$9),EZ$9=0)=FALSE,FW$9=$DL60),1,0)*'4. Formulations'!$K59</f>
        <v>0</v>
      </c>
      <c r="FX60" s="38">
        <f>IF(AND(OR(ISBLANK(FA$9),FA$9=0)=FALSE,FX$9=$DL60),1,0)*'4. Formulations'!$K59</f>
        <v>0</v>
      </c>
      <c r="FY60" s="38">
        <f>IF(AND(OR(ISBLANK(FB$9),FB$9=0)=FALSE,FY$9=$DL60),1,0)*'4. Formulations'!$K59</f>
        <v>0</v>
      </c>
      <c r="FZ60" s="38">
        <f>IF(AND(OR(ISBLANK(FC$9),FC$9=0)=FALSE,FZ$9=$DL60),1,0)*'4. Formulations'!$K59</f>
        <v>0</v>
      </c>
      <c r="GA60" s="38">
        <f>IF(AND(OR(ISBLANK(FD$9),FD$9=0)=FALSE,GA$9=$DL60),1,0)*'4. Formulations'!$K59</f>
        <v>0</v>
      </c>
      <c r="GB60" s="38">
        <f>IF(AND(OR(ISBLANK(FE$9),FE$9=0)=FALSE,GB$9=$DL60),1,0)*'4. Formulations'!$K59</f>
        <v>0</v>
      </c>
      <c r="GC60" s="38">
        <f>IF(AND(OR(ISBLANK(FF$9),FF$9=0)=FALSE,GC$9=$DL60),1,0)*'4. Formulations'!$K59</f>
        <v>0</v>
      </c>
      <c r="GD60" s="38">
        <f>IF(AND(OR(ISBLANK(FG$9),FG$9=0)=FALSE,GD$9=$DL60),1,0)*'4. Formulations'!$K59</f>
        <v>0</v>
      </c>
      <c r="GE60" s="38">
        <f>IF(AND(OR(ISBLANK(FH$9),FH$9=0)=FALSE,GE$9=$DL60),1,0)*'4. Formulations'!$K59</f>
        <v>0</v>
      </c>
      <c r="GF60" s="38">
        <f>IF(AND(OR(ISBLANK(FI$9),FI$9=0)=FALSE,GF$9=$DL60),1,0)*'4. Formulations'!$K59</f>
        <v>0</v>
      </c>
      <c r="GG60" s="38">
        <f>IF(AND(OR(ISBLANK(FJ$9),FJ$9=0)=FALSE,GG$9=$DL60),1,0)*'4. Formulations'!$K59</f>
        <v>0</v>
      </c>
      <c r="GH60" s="38">
        <f>IF(AND(OR(ISBLANK(FK$9),FK$9=0)=FALSE,GH$9=$DL60),1,0)*'4. Formulations'!$K59</f>
        <v>0</v>
      </c>
      <c r="GI60" s="38">
        <f>IF(AND(OR(ISBLANK(FL$9),FL$9=0)=FALSE,GI$9=$DL60),1,0)*'4. Formulations'!$K59</f>
        <v>0</v>
      </c>
      <c r="GJ60" s="38">
        <f>IF(AND(OR(ISBLANK(FM$9),FM$9=0)=FALSE,GJ$9=$DL60),1,0)*'4. Formulations'!$K59</f>
        <v>0</v>
      </c>
      <c r="GL60" s="38">
        <f>IF(AND(OR(ISBLANK(GL$9),GL$9=0)=FALSE,OR(GL$9='2. Protocols'!$C59,GL$9='2. Protocols'!$E59,GL$9='2. Protocols'!$G59)),1,0)*'4. Formulations'!$L59</f>
        <v>0</v>
      </c>
      <c r="GM60" s="38">
        <f>IF(AND(OR(ISBLANK(GM$9),GM$9=0)=FALSE,OR(GM$9='2. Protocols'!$C59,GM$9='2. Protocols'!$E59,GM$9='2. Protocols'!$G59)),1,0)*'4. Formulations'!$L59</f>
        <v>0</v>
      </c>
      <c r="GN60" s="38">
        <f>IF(AND(OR(ISBLANK(GN$9),GN$9=0)=FALSE,OR(GN$9='2. Protocols'!$C59,GN$9='2. Protocols'!$E59,GN$9='2. Protocols'!$G59)),1,0)*'4. Formulations'!$L59</f>
        <v>0</v>
      </c>
      <c r="GO60" s="38">
        <f>IF(AND(OR(ISBLANK(GO$9),GO$9=0)=FALSE,OR(GO$9='2. Protocols'!$C59,GO$9='2. Protocols'!$E59,GO$9='2. Protocols'!$G59)),1,0)*'4. Formulations'!$L59</f>
        <v>0</v>
      </c>
      <c r="GP60" s="38">
        <f>IF(AND(OR(ISBLANK(GP$9),GP$9=0)=FALSE,OR(GP$9='2. Protocols'!$C59,GP$9='2. Protocols'!$E59,GP$9='2. Protocols'!$G59)),1,0)*'4. Formulations'!$L59</f>
        <v>0</v>
      </c>
      <c r="GQ60" s="38">
        <f>IF(AND(OR(ISBLANK(GQ$9),GQ$9=0)=FALSE,OR(GQ$9='2. Protocols'!$C59,GQ$9='2. Protocols'!$E59,GQ$9='2. Protocols'!$G59)),1,0)*'4. Formulations'!$L59</f>
        <v>0</v>
      </c>
      <c r="GR60" s="38">
        <f>IF(AND(OR(ISBLANK(GR$9),GR$9=0)=FALSE,OR(GR$9='2. Protocols'!$C59,GR$9='2. Protocols'!$E59,GR$9='2. Protocols'!$G59)),1,0)*'4. Formulations'!$L59</f>
        <v>0</v>
      </c>
      <c r="GS60" s="38">
        <f>IF(AND(OR(ISBLANK(GS$9),GS$9=0)=FALSE,OR(GS$9='2. Protocols'!$C59,GS$9='2. Protocols'!$E59,GS$9='2. Protocols'!$G59)),1,0)*'4. Formulations'!$L59</f>
        <v>0</v>
      </c>
      <c r="GT60" s="38">
        <f>IF(AND(OR(ISBLANK(GT$9),GT$9=0)=FALSE,OR(GT$9='2. Protocols'!$C59,GT$9='2. Protocols'!$E59,GT$9='2. Protocols'!$G59)),1,0)*'4. Formulations'!$L59</f>
        <v>0</v>
      </c>
      <c r="GU60" s="38">
        <f>IF(AND(OR(ISBLANK(GU$9),GU$9=0)=FALSE,OR(GU$9='2. Protocols'!$C59,GU$9='2. Protocols'!$E59,GU$9='2. Protocols'!$G59)),1,0)*'4. Formulations'!$L59</f>
        <v>0</v>
      </c>
      <c r="GV60" s="38">
        <f>IF(AND(OR(ISBLANK(GV$9),GV$9=0)=FALSE,OR(GV$9='2. Protocols'!$C59,GV$9='2. Protocols'!$E59,GV$9='2. Protocols'!$G59)),1,0)*'4. Formulations'!$L59</f>
        <v>0</v>
      </c>
      <c r="GW60" s="38">
        <f>IF(AND(OR(ISBLANK(GW$9),GW$9=0)=FALSE,OR(GW$9='2. Protocols'!$C59,GW$9='2. Protocols'!$E59,GW$9='2. Protocols'!$G59)),1,0)*'4. Formulations'!$L59</f>
        <v>0</v>
      </c>
      <c r="GX60" s="38">
        <f>IF(AND(OR(ISBLANK(GX$9),GX$9=0)=FALSE,OR(GX$9='2. Protocols'!$C59,GX$9='2. Protocols'!$E59,GX$9='2. Protocols'!$G59)),1,0)*'4. Formulations'!$L59</f>
        <v>0</v>
      </c>
      <c r="GY60" s="38">
        <f>IF(AND(OR(ISBLANK(GY$9),GY$9=0)=FALSE,OR(GY$9='2. Protocols'!$C59,GY$9='2. Protocols'!$E59,GY$9='2. Protocols'!$G59)),1,0)*'4. Formulations'!$L59</f>
        <v>0</v>
      </c>
      <c r="GZ60" s="38">
        <f>IF(AND(OR(ISBLANK(GZ$9),GZ$9=0)=FALSE,OR(GZ$9='2. Protocols'!$C59,GZ$9='2. Protocols'!$E59,GZ$9='2. Protocols'!$G59)),1,0)*'4. Formulations'!$L59</f>
        <v>0</v>
      </c>
      <c r="HA60" s="38">
        <f>IF(AND(OR(ISBLANK(HA$9),HA$9=0)=FALSE,OR(HA$9='2. Protocols'!$C59,HA$9='2. Protocols'!$E59,HA$9='2. Protocols'!$G59)),1,0)*'4. Formulations'!$L59</f>
        <v>0</v>
      </c>
      <c r="HB60" s="38">
        <f>IF(AND(OR(ISBLANK(HB$9),HB$9=0)=FALSE,OR(HB$9='2. Protocols'!$C59,HB$9='2. Protocols'!$E59,HB$9='2. Protocols'!$G59)),1,0)*'4. Formulations'!$L59</f>
        <v>0</v>
      </c>
      <c r="HC60" s="38">
        <f>IF(AND(OR(ISBLANK(HC$9),HC$9=0)=FALSE,OR(HC$9='2. Protocols'!$C59,HC$9='2. Protocols'!$E59,HC$9='2. Protocols'!$G59)),1,0)*'4. Formulations'!$L59</f>
        <v>0</v>
      </c>
      <c r="HD60" s="38">
        <f>IF(AND(OR(ISBLANK(HD$9),HD$9=0)=FALSE,OR(HD$9='2. Protocols'!$C59,HD$9='2. Protocols'!$E59,HD$9='2. Protocols'!$G59)),1,0)*'4. Formulations'!$L59</f>
        <v>0</v>
      </c>
      <c r="HE60" s="38">
        <f>IF(AND(OR(ISBLANK(HE$9),HE$9=0)=FALSE,OR(HE$9='2. Protocols'!$C59,HE$9='2. Protocols'!$E59,HE$9='2. Protocols'!$G59)),1,0)*'4. Formulations'!$L59</f>
        <v>0</v>
      </c>
      <c r="HF60" s="38">
        <f>IF(AND(OR(ISBLANK(HF$9),HF$9=0)=FALSE,OR(HF$9='2. Protocols'!$C59,HF$9='2. Protocols'!$E59,HF$9='2. Protocols'!$G59)),1,0)*'4. Formulations'!$L59</f>
        <v>0</v>
      </c>
      <c r="HG60" s="38">
        <f>IF(AND(OR(ISBLANK(HG$9),HG$9=0)=FALSE,OR(HG$9='2. Protocols'!$C59,HG$9='2. Protocols'!$E59,HG$9='2. Protocols'!$G59)),1,0)*'4. Formulations'!$L59</f>
        <v>0</v>
      </c>
      <c r="HI60" s="38">
        <f>IF(AND(OR(ISBLANK(HI$9),HI$9=0)=FALSE,HI$9=$DK60),1,0)*'4. Formulations'!$M59</f>
        <v>0</v>
      </c>
      <c r="HJ60" s="38">
        <f>IF(AND(OR(ISBLANK(HJ$9),HJ$9=0)=FALSE,HJ$9=$DK60),1,0)*'4. Formulations'!$M59</f>
        <v>0</v>
      </c>
      <c r="HK60" s="38">
        <f>IF(AND(OR(ISBLANK(HK$9),HK$9=0)=FALSE,HK$9=$DK60),1,0)*'4. Formulations'!$M59</f>
        <v>0</v>
      </c>
      <c r="HL60" s="38">
        <f>IF(AND(OR(ISBLANK(HL$9),HL$9=0)=FALSE,HL$9=$DK60),1,0)*'4. Formulations'!$M59</f>
        <v>0</v>
      </c>
      <c r="HM60" s="38">
        <f>IF(AND(OR(ISBLANK(HM$9),HM$9=0)=FALSE,HM$9=$DK60),1,0)*'4. Formulations'!$M59</f>
        <v>0</v>
      </c>
      <c r="HN60" s="38">
        <f>IF(AND(OR(ISBLANK(HN$9),HN$9=0)=FALSE,HN$9=$DK60),1,0)*'4. Formulations'!$M59</f>
        <v>0</v>
      </c>
      <c r="HO60" s="38">
        <f>IF(AND(OR(ISBLANK(HO$9),HO$9=0)=FALSE,HO$9=$DK60),1,0)*'4. Formulations'!$M59</f>
        <v>0</v>
      </c>
      <c r="HP60" s="38">
        <f>IF(AND(OR(ISBLANK(HP$9),HP$9=0)=FALSE,HP$9=$DK60),1,0)*'4. Formulations'!$M59</f>
        <v>0</v>
      </c>
      <c r="HQ60" s="38">
        <f>IF(AND(OR(ISBLANK(HQ$9),HQ$9=0)=FALSE,HQ$9=$DK60),1,0)*'4. Formulations'!$M59</f>
        <v>0</v>
      </c>
      <c r="HR60" s="38">
        <f>IF(AND(OR(ISBLANK(HR$9),HR$9=0)=FALSE,HR$9=$DK60),1,0)*'4. Formulations'!$M59</f>
        <v>0</v>
      </c>
      <c r="HS60" s="38">
        <f>IF(AND(OR(ISBLANK(HS$9),HS$9=0)=FALSE,HS$9=$DK60),1,0)*'4. Formulations'!$M59</f>
        <v>0</v>
      </c>
      <c r="HT60" s="38">
        <f>IF(AND(OR(ISBLANK(HT$9),HT$9=0)=FALSE,HT$9=$DK60),1,0)*'4. Formulations'!$M59</f>
        <v>0</v>
      </c>
      <c r="HU60" s="38">
        <f>IF(AND(OR(ISBLANK(HU$9),HU$9=0)=FALSE,HU$9=$DK60),1,0)*'4. Formulations'!$M59</f>
        <v>0</v>
      </c>
      <c r="HW60" s="38">
        <f>IF(AND(OR(ISBLANK(HW$9),HW$9=0)=FALSE,SUM($HI60:$HU60)&gt;0,HW$9='2. Protocols'!$G59),1,0)*'4. Formulations'!$M59</f>
        <v>0</v>
      </c>
      <c r="HX60" s="38">
        <f>IF(AND(OR(ISBLANK(HX$9),HX$9=0)=FALSE,SUM($HI60:$HU60)&gt;0,HX$9='2. Protocols'!$G59),1,0)*'4. Formulations'!$M59</f>
        <v>0</v>
      </c>
      <c r="HY60" s="38">
        <f>IF(AND(OR(ISBLANK(HY$9),HY$9=0)=FALSE,SUM($HI60:$HU60)&gt;0,HY$9='2. Protocols'!$G59),1,0)*'4. Formulations'!$M59</f>
        <v>0</v>
      </c>
      <c r="HZ60" s="38">
        <f>IF(AND(OR(ISBLANK(HZ$9),HZ$9=0)=FALSE,SUM($HI60:$HU60)&gt;0,HZ$9='2. Protocols'!$G59),1,0)*'4. Formulations'!$M59</f>
        <v>0</v>
      </c>
      <c r="IA60" s="38">
        <f>IF(AND(OR(ISBLANK(IA$9),IA$9=0)=FALSE,SUM($HI60:$HU60)&gt;0,IA$9='2. Protocols'!$G59),1,0)*'4. Formulations'!$M59</f>
        <v>0</v>
      </c>
      <c r="IB60" s="38">
        <f>IF(AND(OR(ISBLANK(IB$9),IB$9=0)=FALSE,SUM($HI60:$HU60)&gt;0,IB$9='2. Protocols'!$G59),1,0)*'4. Formulations'!$M59</f>
        <v>0</v>
      </c>
      <c r="IC60" s="38">
        <f>IF(AND(OR(ISBLANK(IC$9),IC$9=0)=FALSE,SUM($HI60:$HU60)&gt;0,IC$9='2. Protocols'!$G59),1,0)*'4. Formulations'!$M59</f>
        <v>0</v>
      </c>
      <c r="ID60" s="38">
        <f>IF(AND(OR(ISBLANK(ID$9),ID$9=0)=FALSE,SUM($HI60:$HU60)&gt;0,ID$9='2. Protocols'!$G59),1,0)*'4. Formulations'!$M59</f>
        <v>0</v>
      </c>
      <c r="IE60" s="38">
        <f>IF(AND(OR(ISBLANK(IE$9),IE$9=0)=FALSE,SUM($HI60:$HU60)&gt;0,IE$9='2. Protocols'!$G59),1,0)*'4. Formulations'!$M59</f>
        <v>0</v>
      </c>
      <c r="IF60" s="38">
        <f>IF(AND(OR(ISBLANK(IF$9),IF$9=0)=FALSE,SUM($HI60:$HU60)&gt;0,IF$9='2. Protocols'!$G59),1,0)*'4. Formulations'!$M59</f>
        <v>0</v>
      </c>
      <c r="IG60" s="38">
        <f>IF(AND(OR(ISBLANK(IG$9),IG$9=0)=FALSE,SUM($HI60:$HU60)&gt;0,IG$9='2. Protocols'!$G59),1,0)*'4. Formulations'!$M59</f>
        <v>0</v>
      </c>
      <c r="IH60" s="38">
        <f>IF(AND(OR(ISBLANK(IH$9),IH$9=0)=FALSE,SUM($HI60:$HU60)&gt;0,IH$9='2. Protocols'!$G59),1,0)*'4. Formulations'!$M59</f>
        <v>0</v>
      </c>
      <c r="II60" s="38">
        <f>IF(AND(OR(ISBLANK(II$9),II$9=0)=FALSE,SUM($HI60:$HU60)&gt;0,II$9='2. Protocols'!$G59),1,0)*'4. Formulations'!$M59</f>
        <v>0</v>
      </c>
      <c r="IJ60" s="38">
        <f>IF(AND(OR(ISBLANK(IJ$9),IJ$9=0)=FALSE,SUM($HI60:$HU60)&gt;0,IJ$9='2. Protocols'!$G59),1,0)*'4. Formulations'!$M59</f>
        <v>0</v>
      </c>
      <c r="IK60" s="38">
        <f>IF(AND(OR(ISBLANK(IK$9),IK$9=0)=FALSE,SUM($HI60:$HU60)&gt;0,IK$9='2. Protocols'!$G59),1,0)*'4. Formulations'!$M59</f>
        <v>0</v>
      </c>
      <c r="IL60" s="38">
        <f>IF(AND(OR(ISBLANK(IL$9),IL$9=0)=FALSE,SUM($HI60:$HU60)&gt;0,IL$9='2. Protocols'!$G59),1,0)*'4. Formulations'!$M59</f>
        <v>0</v>
      </c>
      <c r="IM60" s="38">
        <f>IF(AND(OR(ISBLANK(IM$9),IM$9=0)=FALSE,SUM($HI60:$HU60)&gt;0,IM$9='2. Protocols'!$G59),1,0)*'4. Formulations'!$M59</f>
        <v>0</v>
      </c>
      <c r="IN60" s="38">
        <f>IF(AND(OR(ISBLANK(IN$9),IN$9=0)=FALSE,SUM($HI60:$HU60)&gt;0,IN$9='2. Protocols'!$G59),1,0)*'4. Formulations'!$M59</f>
        <v>0</v>
      </c>
      <c r="IO60" s="38">
        <f>IF(AND(OR(ISBLANK(IO$9),IO$9=0)=FALSE,SUM($HI60:$HU60)&gt;0,IO$9='2. Protocols'!$G59),1,0)*'4. Formulations'!$M59</f>
        <v>0</v>
      </c>
      <c r="IP60" s="38">
        <f>IF(AND(OR(ISBLANK(IP$9),IP$9=0)=FALSE,SUM($HI60:$HU60)&gt;0,IP$9='2. Protocols'!$G59),1,0)*'4. Formulations'!$M59</f>
        <v>0</v>
      </c>
      <c r="IQ60" s="38">
        <f>IF(AND(OR(ISBLANK(IQ$9),IQ$9=0)=FALSE,SUM($HI60:$HU60)&gt;0,IQ$9='2. Protocols'!$G59),1,0)*'4. Formulations'!$M59</f>
        <v>0</v>
      </c>
      <c r="IR60" s="38">
        <f>IF(AND(OR(ISBLANK(IR$9),IR$9=0)=FALSE,SUM($HI60:$HU60)&gt;0,IR$9='2. Protocols'!$G59),1,0)*'4. Formulations'!$M59</f>
        <v>0</v>
      </c>
      <c r="IT60" s="38">
        <f>IF(AND(OR(ISBLANK(IT$9),IT$9=0)=FALSE,IT$9=$DL60),1,0)*'4. Formulations'!$N59</f>
        <v>0</v>
      </c>
      <c r="IU60" s="38">
        <f>IF(AND(OR(ISBLANK(IU$9),IU$9=0)=FALSE,IU$9=$DL60),1,0)*'4. Formulations'!$N59</f>
        <v>0</v>
      </c>
      <c r="IV60" s="38">
        <f>IF(AND(OR(ISBLANK(IV$9),IV$9=0)=FALSE,IV$9=$DL60),1,0)*'4. Formulations'!$N59</f>
        <v>0</v>
      </c>
      <c r="IW60" s="38">
        <f>IF(AND(OR(ISBLANK(IW$9),IW$9=0)=FALSE,IW$9=$DL60),1,0)*'4. Formulations'!$N59</f>
        <v>0</v>
      </c>
      <c r="IX60" s="38">
        <f>IF(AND(OR(ISBLANK(IX$9),IX$9=0)=FALSE,IX$9=$DL60),1,0)*'4. Formulations'!$N59</f>
        <v>0</v>
      </c>
      <c r="IY60" s="38">
        <f>IF(AND(OR(ISBLANK(IY$9),IY$9=0)=FALSE,IY$9=$DL60),1,0)*'4. Formulations'!$N59</f>
        <v>0</v>
      </c>
      <c r="IZ60" s="38">
        <f>IF(AND(OR(ISBLANK(IZ$9),IZ$9=0)=FALSE,IZ$9=$DL60),1,0)*'4. Formulations'!$N59</f>
        <v>0</v>
      </c>
      <c r="JA60" s="38">
        <f>IF(AND(OR(ISBLANK(JA$9),JA$9=0)=FALSE,JA$9=$DL60),1,0)*'4. Formulations'!$N59</f>
        <v>0</v>
      </c>
      <c r="JB60" s="38">
        <f>IF(AND(OR(ISBLANK(JB$9),JB$9=0)=FALSE,JB$9=$DL60),1,0)*'4. Formulations'!$N59</f>
        <v>0</v>
      </c>
      <c r="JC60" s="38">
        <f>IF(AND(OR(ISBLANK(JC$9),JC$9=0)=FALSE,JC$9=$DL60),1,0)*'4. Formulations'!$N59</f>
        <v>0</v>
      </c>
      <c r="JD60" s="38">
        <f>IF(AND(OR(ISBLANK(JD$9),JD$9=0)=FALSE,JD$9=$DL60),1,0)*'4. Formulations'!$N59</f>
        <v>0</v>
      </c>
      <c r="JE60" s="38">
        <f>IF(AND(OR(ISBLANK(JE$9),JE$9=0)=FALSE,JE$9=$DL60),1,0)*'4. Formulations'!$N59</f>
        <v>0</v>
      </c>
      <c r="JF60" s="38">
        <f>IF(AND(OR(ISBLANK(JF$9),JF$9=0)=FALSE,JF$9=$DL60),1,0)*'4. Formulations'!$N59</f>
        <v>0</v>
      </c>
      <c r="JG60" s="38">
        <f>IF(AND(OR(ISBLANK(JG$9),JG$9=0)=FALSE,JG$9=$DL60),1,0)*'4. Formulations'!$N59</f>
        <v>0</v>
      </c>
      <c r="JH60" s="38">
        <f>IF(AND(OR(ISBLANK(JH$9),JH$9=0)=FALSE,JH$9=$DL60),1,0)*'4. Formulations'!$N59</f>
        <v>0</v>
      </c>
      <c r="JJ60" s="38">
        <f>IF(AND(OR(ISBLANK(JJ$9),JJ$9=0)=FALSE,OR(JJ$9='2. Protocols'!$C59,JJ$9='2. Protocols'!$E59,JJ$9='2. Protocols'!$G59)),1,0)*'4. Formulations'!$O59</f>
        <v>0</v>
      </c>
      <c r="JK60" s="38">
        <f>IF(AND(OR(ISBLANK(JK$9),JK$9=0)=FALSE,OR(JK$9='2. Protocols'!$C59,JK$9='2. Protocols'!$E59,JK$9='2. Protocols'!$G59)),1,0)*'4. Formulations'!$O59</f>
        <v>0</v>
      </c>
      <c r="JL60" s="38">
        <f>IF(AND(OR(ISBLANK(JL$9),JL$9=0)=FALSE,OR(JL$9='2. Protocols'!$C59,JL$9='2. Protocols'!$E59,JL$9='2. Protocols'!$G59)),1,0)*'4. Formulations'!$O59</f>
        <v>0</v>
      </c>
      <c r="JM60" s="38">
        <f>IF(AND(OR(ISBLANK(JM$9),JM$9=0)=FALSE,OR(JM$9='2. Protocols'!$C59,JM$9='2. Protocols'!$E59,JM$9='2. Protocols'!$G59)),1,0)*'4. Formulations'!$O59</f>
        <v>0</v>
      </c>
      <c r="JN60" s="38">
        <f>IF(AND(OR(ISBLANK(JN$9),JN$9=0)=FALSE,OR(JN$9='2. Protocols'!$C59,JN$9='2. Protocols'!$E59,JN$9='2. Protocols'!$G59)),1,0)*'4. Formulations'!$O59</f>
        <v>0</v>
      </c>
      <c r="JO60" s="38">
        <f>IF(AND(OR(ISBLANK(JO$9),JO$9=0)=FALSE,OR(JO$9='2. Protocols'!$C59,JO$9='2. Protocols'!$E59,JO$9='2. Protocols'!$G59)),1,0)*'4. Formulations'!$O59</f>
        <v>0</v>
      </c>
      <c r="JP60" s="38">
        <f>IF(AND(OR(ISBLANK(JP$9),JP$9=0)=FALSE,OR(JP$9='2. Protocols'!$C59,JP$9='2. Protocols'!$E59,JP$9='2. Protocols'!$G59)),1,0)*'4. Formulations'!$O59</f>
        <v>0</v>
      </c>
      <c r="JQ60" s="38">
        <f>IF(AND(OR(ISBLANK(JQ$9),JQ$9=0)=FALSE,OR(JQ$9='2. Protocols'!$C59,JQ$9='2. Protocols'!$E59,JQ$9='2. Protocols'!$G59)),1,0)*'4. Formulations'!$O59</f>
        <v>0</v>
      </c>
      <c r="JR60" s="38">
        <f>IF(AND(OR(ISBLANK(JR$9),JR$9=0)=FALSE,OR(JR$9='2. Protocols'!$C59,JR$9='2. Protocols'!$E59,JR$9='2. Protocols'!$G59)),1,0)*'4. Formulations'!$O59</f>
        <v>0</v>
      </c>
      <c r="JS60" s="38">
        <f>IF(AND(OR(ISBLANK(JS$9),JS$9=0)=FALSE,OR(JS$9='2. Protocols'!$C59,JS$9='2. Protocols'!$E59,JS$9='2. Protocols'!$G59)),1,0)*'4. Formulations'!$O59</f>
        <v>0</v>
      </c>
      <c r="JT60" s="38">
        <f>IF(AND(OR(ISBLANK(JT$9),JT$9=0)=FALSE,OR(JT$9='2. Protocols'!$C59,JT$9='2. Protocols'!$E59,JT$9='2. Protocols'!$G59)),1,0)*'4. Formulations'!$O59</f>
        <v>0</v>
      </c>
      <c r="JU60" s="38">
        <f>IF(AND(OR(ISBLANK(JU$9),JU$9=0)=FALSE,OR(JU$9='2. Protocols'!$C59,JU$9='2. Protocols'!$E59,JU$9='2. Protocols'!$G59)),1,0)*'4. Formulations'!$O59</f>
        <v>0</v>
      </c>
      <c r="JV60" s="38">
        <f>IF(AND(OR(ISBLANK(JV$9),JV$9=0)=FALSE,OR(JV$9='2. Protocols'!$C59,JV$9='2. Protocols'!$E59,JV$9='2. Protocols'!$G59)),1,0)*'4. Formulations'!$O59</f>
        <v>0</v>
      </c>
      <c r="JW60" s="38">
        <f>IF(AND(OR(ISBLANK(JW$9),JW$9=0)=FALSE,OR(JW$9='2. Protocols'!$C59,JW$9='2. Protocols'!$E59,JW$9='2. Protocols'!$G59)),1,0)*'4. Formulations'!$O59</f>
        <v>0</v>
      </c>
      <c r="JX60" s="38">
        <f>IF(AND(OR(ISBLANK(JX$9),JX$9=0)=FALSE,OR(JX$9='2. Protocols'!$C59,JX$9='2. Protocols'!$E59,JX$9='2. Protocols'!$G59)),1,0)*'4. Formulations'!$O59</f>
        <v>0</v>
      </c>
      <c r="JY60" s="38">
        <f>IF(AND(OR(ISBLANK(JY$9),JY$9=0)=FALSE,OR(JY$9='2. Protocols'!$C59,JY$9='2. Protocols'!$E59,JY$9='2. Protocols'!$G59)),1,0)*'4. Formulations'!$O59</f>
        <v>0</v>
      </c>
      <c r="JZ60" s="38">
        <f>IF(AND(OR(ISBLANK(JZ$9),JZ$9=0)=FALSE,OR(JZ$9='2. Protocols'!$C59,JZ$9='2. Protocols'!$E59,JZ$9='2. Protocols'!$G59)),1,0)*'4. Formulations'!$O59</f>
        <v>0</v>
      </c>
      <c r="KA60" s="38">
        <f>IF(AND(OR(ISBLANK(KA$9),KA$9=0)=FALSE,OR(KA$9='2. Protocols'!$C59,KA$9='2. Protocols'!$E59,KA$9='2. Protocols'!$G59)),1,0)*'4. Formulations'!$O59</f>
        <v>0</v>
      </c>
      <c r="KB60" s="38">
        <f>IF(AND(OR(ISBLANK(KB$9),KB$9=0)=FALSE,OR(KB$9='2. Protocols'!$C59,KB$9='2. Protocols'!$E59,KB$9='2. Protocols'!$G59)),1,0)*'4. Formulations'!$O59</f>
        <v>0</v>
      </c>
      <c r="KC60" s="38">
        <f>IF(AND(OR(ISBLANK(KC$9),KC$9=0)=FALSE,OR(KC$9='2. Protocols'!$C59,KC$9='2. Protocols'!$E59,KC$9='2. Protocols'!$G59)),1,0)*'4. Formulations'!$O59</f>
        <v>0</v>
      </c>
      <c r="KD60" s="38">
        <f>IF(AND(OR(ISBLANK(KD$9),KD$9=0)=FALSE,OR(KD$9='2. Protocols'!$C59,KD$9='2. Protocols'!$E59,KD$9='2. Protocols'!$G59)),1,0)*'4. Formulations'!$O59</f>
        <v>0</v>
      </c>
      <c r="KE60" s="38">
        <f>IF(AND(OR(ISBLANK(KE$9),KE$9=0)=FALSE,OR(KE$9='2. Protocols'!$C59,KE$9='2. Protocols'!$E59,KE$9='2. Protocols'!$G59)),1,0)*'4. Formulations'!$O59</f>
        <v>0</v>
      </c>
      <c r="KG60" s="38">
        <f>IF(AND(OR(ISBLANK(KG$9),KG$9=0)=FALSE,KG$9=$DK60),1,0)*'4. Formulations'!$P59</f>
        <v>0</v>
      </c>
      <c r="KH60" s="38">
        <f>IF(AND(OR(ISBLANK(KH$9),KH$9=0)=FALSE,KH$9=$DK60),1,0)*'4. Formulations'!$P59</f>
        <v>0</v>
      </c>
      <c r="KI60" s="38">
        <f>IF(AND(OR(ISBLANK(KI$9),KI$9=0)=FALSE,KI$9=$DK60),1,0)*'4. Formulations'!$P59</f>
        <v>0</v>
      </c>
      <c r="KJ60" s="38">
        <f>IF(AND(OR(ISBLANK(KJ$9),KJ$9=0)=FALSE,KJ$9=$DK60),1,0)*'4. Formulations'!$P59</f>
        <v>0</v>
      </c>
      <c r="KK60" s="38">
        <f>IF(AND(OR(ISBLANK(KK$9),KK$9=0)=FALSE,KK$9=$DK60),1,0)*'4. Formulations'!$P59</f>
        <v>0</v>
      </c>
      <c r="KL60" s="38">
        <f>IF(AND(OR(ISBLANK(KL$9),KL$9=0)=FALSE,KL$9=$DK60),1,0)*'4. Formulations'!$P59</f>
        <v>0</v>
      </c>
      <c r="KM60" s="38">
        <f>IF(AND(OR(ISBLANK(KM$9),KM$9=0)=FALSE,KM$9=$DK60),1,0)*'4. Formulations'!$P59</f>
        <v>0</v>
      </c>
      <c r="KN60" s="38">
        <f>IF(AND(OR(ISBLANK(KN$9),KN$9=0)=FALSE,KN$9=$DK60),1,0)*'4. Formulations'!$P59</f>
        <v>0</v>
      </c>
      <c r="KO60" s="38">
        <f>IF(AND(OR(ISBLANK(KO$9),KO$9=0)=FALSE,KO$9=$DK60),1,0)*'4. Formulations'!$P59</f>
        <v>0</v>
      </c>
      <c r="KP60" s="38">
        <f>IF(AND(OR(ISBLANK(KP$9),KP$9=0)=FALSE,KP$9=$DK60),1,0)*'4. Formulations'!$P59</f>
        <v>0</v>
      </c>
      <c r="KQ60" s="38">
        <f>IF(AND(OR(ISBLANK(KQ$9),KQ$9=0)=FALSE,KQ$9=$DK60),1,0)*'4. Formulations'!$P59</f>
        <v>0</v>
      </c>
      <c r="KR60" s="38">
        <f>IF(AND(OR(ISBLANK(KR$9),KR$9=0)=FALSE,KR$9=$DK60),1,0)*'4. Formulations'!$P59</f>
        <v>0</v>
      </c>
      <c r="KS60" s="38">
        <f>IF(AND(OR(ISBLANK(KS$9),KS$9=0)=FALSE,KS$9=$DK60),1,0)*'4. Formulations'!$P59</f>
        <v>0</v>
      </c>
      <c r="KU60" s="38">
        <f>IF(AND(OR(ISBLANK(KU$9),KU$9=0)=FALSE,SUM($KG60:$KS60)&gt;0,KU$9='2. Protocols'!$G59),1,0)*'4. Formulations'!$P59</f>
        <v>0</v>
      </c>
      <c r="KV60" s="38">
        <f>IF(AND(OR(ISBLANK(KV$9),KV$9=0)=FALSE,SUM($KG60:$KS60)&gt;0,KV$9='2. Protocols'!$G59),1,0)*'4. Formulations'!$P59</f>
        <v>0</v>
      </c>
      <c r="KW60" s="38">
        <f>IF(AND(OR(ISBLANK(KW$9),KW$9=0)=FALSE,SUM($KG60:$KS60)&gt;0,KW$9='2. Protocols'!$G59),1,0)*'4. Formulations'!$P59</f>
        <v>0</v>
      </c>
      <c r="KX60" s="38">
        <f>IF(AND(OR(ISBLANK(KX$9),KX$9=0)=FALSE,SUM($KG60:$KS60)&gt;0,KX$9='2. Protocols'!$G59),1,0)*'4. Formulations'!$P59</f>
        <v>0</v>
      </c>
      <c r="KY60" s="38">
        <f>IF(AND(OR(ISBLANK(KY$9),KY$9=0)=FALSE,SUM($KG60:$KS60)&gt;0,KY$9='2. Protocols'!$G59),1,0)*'4. Formulations'!$P59</f>
        <v>0</v>
      </c>
      <c r="KZ60" s="38">
        <f>IF(AND(OR(ISBLANK(KZ$9),KZ$9=0)=FALSE,SUM($KG60:$KS60)&gt;0,KZ$9='2. Protocols'!$G59),1,0)*'4. Formulations'!$P59</f>
        <v>0</v>
      </c>
      <c r="LA60" s="38">
        <f>IF(AND(OR(ISBLANK(LA$9),LA$9=0)=FALSE,SUM($KG60:$KS60)&gt;0,LA$9='2. Protocols'!$G59),1,0)*'4. Formulations'!$P59</f>
        <v>0</v>
      </c>
      <c r="LB60" s="38">
        <f>IF(AND(OR(ISBLANK(LB$9),LB$9=0)=FALSE,SUM($KG60:$KS60)&gt;0,LB$9='2. Protocols'!$G59),1,0)*'4. Formulations'!$P59</f>
        <v>0</v>
      </c>
      <c r="LC60" s="38">
        <f>IF(AND(OR(ISBLANK(LC$9),LC$9=0)=FALSE,SUM($KG60:$KS60)&gt;0,LC$9='2. Protocols'!$G59),1,0)*'4. Formulations'!$P59</f>
        <v>0</v>
      </c>
      <c r="LD60" s="38">
        <f>IF(AND(OR(ISBLANK(LD$9),LD$9=0)=FALSE,SUM($KG60:$KS60)&gt;0,LD$9='2. Protocols'!$G59),1,0)*'4. Formulations'!$P59</f>
        <v>0</v>
      </c>
      <c r="LE60" s="38">
        <f>IF(AND(OR(ISBLANK(LE$9),LE$9=0)=FALSE,SUM($KG60:$KS60)&gt;0,LE$9='2. Protocols'!$G59),1,0)*'4. Formulations'!$P59</f>
        <v>0</v>
      </c>
      <c r="LF60" s="38">
        <f>IF(AND(OR(ISBLANK(LF$9),LF$9=0)=FALSE,SUM($KG60:$KS60)&gt;0,LF$9='2. Protocols'!$G59),1,0)*'4. Formulations'!$P59</f>
        <v>0</v>
      </c>
      <c r="LG60" s="38">
        <f>IF(AND(OR(ISBLANK(LG$9),LG$9=0)=FALSE,SUM($KG60:$KS60)&gt;0,LG$9='2. Protocols'!$G59),1,0)*'4. Formulations'!$P59</f>
        <v>0</v>
      </c>
      <c r="LH60" s="38">
        <f>IF(AND(OR(ISBLANK(LH$9),LH$9=0)=FALSE,SUM($KG60:$KS60)&gt;0,LH$9='2. Protocols'!$G59),1,0)*'4. Formulations'!$P59</f>
        <v>0</v>
      </c>
      <c r="LI60" s="38">
        <f>IF(AND(OR(ISBLANK(LI$9),LI$9=0)=FALSE,SUM($KG60:$KS60)&gt;0,LI$9='2. Protocols'!$G59),1,0)*'4. Formulations'!$P59</f>
        <v>0</v>
      </c>
      <c r="LJ60" s="38">
        <f>IF(AND(OR(ISBLANK(LJ$9),LJ$9=0)=FALSE,SUM($KG60:$KS60)&gt;0,LJ$9='2. Protocols'!$G59),1,0)*'4. Formulations'!$P59</f>
        <v>0</v>
      </c>
      <c r="LK60" s="38">
        <f>IF(AND(OR(ISBLANK(LK$9),LK$9=0)=FALSE,SUM($KG60:$KS60)&gt;0,LK$9='2. Protocols'!$G59),1,0)*'4. Formulations'!$P59</f>
        <v>0</v>
      </c>
      <c r="LL60" s="38">
        <f>IF(AND(OR(ISBLANK(LL$9),LL$9=0)=FALSE,SUM($KG60:$KS60)&gt;0,LL$9='2. Protocols'!$G59),1,0)*'4. Formulations'!$P59</f>
        <v>0</v>
      </c>
      <c r="LM60" s="38">
        <f>IF(AND(OR(ISBLANK(LM$9),LM$9=0)=FALSE,SUM($KG60:$KS60)&gt;0,LM$9='2. Protocols'!$G59),1,0)*'4. Formulations'!$P59</f>
        <v>0</v>
      </c>
      <c r="LN60" s="38">
        <f>IF(AND(OR(ISBLANK(LN$9),LN$9=0)=FALSE,SUM($KG60:$KS60)&gt;0,LN$9='2. Protocols'!$G59),1,0)*'4. Formulations'!$P59</f>
        <v>0</v>
      </c>
      <c r="LO60" s="38">
        <f>IF(AND(OR(ISBLANK(LO$9),LO$9=0)=FALSE,SUM($KG60:$KS60)&gt;0,LO$9='2. Protocols'!$G59),1,0)*'4. Formulations'!$P59</f>
        <v>0</v>
      </c>
      <c r="LP60" s="38">
        <f>IF(AND(OR(ISBLANK(LP$9),LP$9=0)=FALSE,SUM($KG60:$KS60)&gt;0,LP$9='2. Protocols'!$G59),1,0)*'4. Formulations'!$P59</f>
        <v>0</v>
      </c>
      <c r="LR60" s="38">
        <f>IF(AND(OR(ISBLANK(LR$9),LR$9=0)=FALSE,LR$9=$DL60),1,0)*'4. Formulations'!$Q59</f>
        <v>0</v>
      </c>
      <c r="LS60" s="38">
        <f>IF(AND(OR(ISBLANK(LS$9),LS$9=0)=FALSE,LS$9=$DL60),1,0)*'4. Formulations'!$Q59</f>
        <v>0</v>
      </c>
      <c r="LT60" s="38">
        <f>IF(AND(OR(ISBLANK(LT$9),LT$9=0)=FALSE,LT$9=$DL60),1,0)*'4. Formulations'!$Q59</f>
        <v>0</v>
      </c>
      <c r="LU60" s="38">
        <f>IF(AND(OR(ISBLANK(LU$9),LU$9=0)=FALSE,LU$9=$DL60),1,0)*'4. Formulations'!$Q59</f>
        <v>0</v>
      </c>
      <c r="LV60" s="38">
        <f>IF(AND(OR(ISBLANK(LV$9),LV$9=0)=FALSE,LV$9=$DL60),1,0)*'4. Formulations'!$Q59</f>
        <v>0</v>
      </c>
      <c r="LW60" s="38">
        <f>IF(AND(OR(ISBLANK(LW$9),LW$9=0)=FALSE,LW$9=$DL60),1,0)*'4. Formulations'!$Q59</f>
        <v>0</v>
      </c>
      <c r="LX60" s="38">
        <f>IF(AND(OR(ISBLANK(LX$9),LX$9=0)=FALSE,LX$9=$DL60),1,0)*'4. Formulations'!$Q59</f>
        <v>0</v>
      </c>
      <c r="LY60" s="38">
        <f>IF(AND(OR(ISBLANK(LY$9),LY$9=0)=FALSE,LY$9=$DL60),1,0)*'4. Formulations'!$Q59</f>
        <v>0</v>
      </c>
      <c r="LZ60" s="38">
        <f>IF(AND(OR(ISBLANK(LZ$9),LZ$9=0)=FALSE,LZ$9=$DL60),1,0)*'4. Formulations'!$Q59</f>
        <v>0</v>
      </c>
      <c r="MA60" s="38">
        <f>IF(AND(OR(ISBLANK(MA$9),MA$9=0)=FALSE,MA$9=$DL60),1,0)*'4. Formulations'!$Q59</f>
        <v>0</v>
      </c>
      <c r="MB60" s="38">
        <f>IF(AND(OR(ISBLANK(MB$9),MB$9=0)=FALSE,MB$9=$DL60),1,0)*'4. Formulations'!$Q59</f>
        <v>0</v>
      </c>
      <c r="MC60" s="38">
        <f>IF(AND(OR(ISBLANK(MC$9),MC$9=0)=FALSE,MC$9=$DL60),1,0)*'4. Formulations'!$Q59</f>
        <v>0</v>
      </c>
      <c r="MD60" s="38">
        <f>IF(AND(OR(ISBLANK(MD$9),MD$9=0)=FALSE,MD$9=$DL60),1,0)*'4. Formulations'!$Q59</f>
        <v>0</v>
      </c>
      <c r="ME60" s="38">
        <f>IF(AND(OR(ISBLANK(ME$9),ME$9=0)=FALSE,ME$9=$DL60),1,0)*'4. Formulations'!$Q59</f>
        <v>0</v>
      </c>
      <c r="MF60" s="38">
        <f>IF(AND(OR(ISBLANK(MF$9),MF$9=0)=FALSE,MF$9=$DL60),1,0)*'4. Formulations'!$Q59</f>
        <v>0</v>
      </c>
    </row>
    <row r="61" spans="2:344" outlineLevel="1" x14ac:dyDescent="0.3">
      <c r="B61" s="2"/>
      <c r="C61" s="129" t="str">
        <f>IF('2. Protocols'!C60&amp;"+"&amp;'2. Protocols'!E60&amp;"+"&amp;'2. Protocols'!G60="++","",'2. Protocols'!C60&amp;"+"&amp;'2. Protocols'!E60&amp;"+"&amp;'2. Protocols'!G60)</f>
        <v/>
      </c>
      <c r="D61" s="18"/>
      <c r="F61" s="114" t="str">
        <f>IFERROR('2. Protocols'!J60*'1. General Inputs'!$L$6,"")</f>
        <v/>
      </c>
      <c r="G61" s="114" t="str">
        <f>IFERROR(MAX(F61*(1+'1. General Inputs'!$BA$16+HLOOKUP(G$7,'1. General Inputs'!$BC$10:$BE$12,ROWS('1. General Inputs'!$BA$10:$BA$12),0))+(G$76*(CHOOSE(G$7,'2. Protocols'!$O60,'2. Protocols'!$P60,'2. Protocols'!$Q60))+'3. ARV Substitutions'!L83),0),"")</f>
        <v/>
      </c>
      <c r="H61" s="114" t="str">
        <f>IFERROR(MAX(G61*(1+'1. General Inputs'!$BA$16+HLOOKUP(H$7,'1. General Inputs'!$BC$10:$BE$12,ROWS('1. General Inputs'!$BA$10:$BA$12),0))+(H$76*(CHOOSE(H$7,'2. Protocols'!$O60,'2. Protocols'!$P60,'2. Protocols'!$Q60))+'3. ARV Substitutions'!M83),0),"")</f>
        <v/>
      </c>
      <c r="I61" s="114" t="str">
        <f>IFERROR(MAX(H61*(1+'1. General Inputs'!$BA$16+HLOOKUP(I$7,'1. General Inputs'!$BC$10:$BE$12,ROWS('1. General Inputs'!$BA$10:$BA$12),0))+(I$76*(CHOOSE(I$7,'2. Protocols'!$O60,'2. Protocols'!$P60,'2. Protocols'!$Q60))+'3. ARV Substitutions'!N83),0),"")</f>
        <v/>
      </c>
      <c r="J61" s="114" t="str">
        <f>IFERROR(MAX(I61*(1+'1. General Inputs'!$BA$16+HLOOKUP(J$7,'1. General Inputs'!$BC$10:$BE$12,ROWS('1. General Inputs'!$BA$10:$BA$12),0))+(J$76*(CHOOSE(J$7,'2. Protocols'!$O60,'2. Protocols'!$P60,'2. Protocols'!$Q60))+'3. ARV Substitutions'!O83),0),"")</f>
        <v/>
      </c>
      <c r="K61" s="114" t="str">
        <f>IFERROR(MAX(J61*(1+'1. General Inputs'!$BA$16+HLOOKUP(K$7,'1. General Inputs'!$BC$10:$BE$12,ROWS('1. General Inputs'!$BA$10:$BA$12),0))+(K$76*(CHOOSE(K$7,'2. Protocols'!$O60,'2. Protocols'!$P60,'2. Protocols'!$Q60))+'3. ARV Substitutions'!P83),0),"")</f>
        <v/>
      </c>
      <c r="L61" s="114" t="str">
        <f>IFERROR(MAX(K61*(1+'1. General Inputs'!$BA$16+HLOOKUP(L$7,'1. General Inputs'!$BC$10:$BE$12,ROWS('1. General Inputs'!$BA$10:$BA$12),0))+(L$76*(CHOOSE(L$7,'2. Protocols'!$O60,'2. Protocols'!$P60,'2. Protocols'!$Q60))+'3. ARV Substitutions'!Q83),0),"")</f>
        <v/>
      </c>
      <c r="M61" s="114" t="str">
        <f>IFERROR(MAX(L61*(1+'1. General Inputs'!$BA$16+HLOOKUP(M$7,'1. General Inputs'!$BC$10:$BE$12,ROWS('1. General Inputs'!$BA$10:$BA$12),0))+(M$76*(CHOOSE(M$7,'2. Protocols'!$O60,'2. Protocols'!$P60,'2. Protocols'!$Q60))+'3. ARV Substitutions'!R83),0),"")</f>
        <v/>
      </c>
      <c r="N61" s="114" t="str">
        <f>IFERROR(MAX(M61*(1+'1. General Inputs'!$BA$16+HLOOKUP(N$7,'1. General Inputs'!$BC$10:$BE$12,ROWS('1. General Inputs'!$BA$10:$BA$12),0))+(N$76*(CHOOSE(N$7,'2. Protocols'!$O60,'2. Protocols'!$P60,'2. Protocols'!$Q60))+'3. ARV Substitutions'!S83),0),"")</f>
        <v/>
      </c>
      <c r="O61" s="114" t="str">
        <f>IFERROR(MAX(N61*(1+'1. General Inputs'!$BA$16+HLOOKUP(O$7,'1. General Inputs'!$BC$10:$BE$12,ROWS('1. General Inputs'!$BA$10:$BA$12),0))+(O$76*(CHOOSE(O$7,'2. Protocols'!$O60,'2. Protocols'!$P60,'2. Protocols'!$Q60))+'3. ARV Substitutions'!T83),0),"")</f>
        <v/>
      </c>
      <c r="P61" s="114" t="str">
        <f>IFERROR(MAX(O61*(1+'1. General Inputs'!$BA$16+HLOOKUP(P$7,'1. General Inputs'!$BC$10:$BE$12,ROWS('1. General Inputs'!$BA$10:$BA$12),0))+(P$76*(CHOOSE(P$7,'2. Protocols'!$O60,'2. Protocols'!$P60,'2. Protocols'!$Q60))+'3. ARV Substitutions'!U83),0),"")</f>
        <v/>
      </c>
      <c r="Q61" s="114" t="str">
        <f>IFERROR(MAX(P61*(1+'1. General Inputs'!$BA$16+HLOOKUP(Q$7,'1. General Inputs'!$BC$10:$BE$12,ROWS('1. General Inputs'!$BA$10:$BA$12),0))+(Q$76*(CHOOSE(Q$7,'2. Protocols'!$O60,'2. Protocols'!$P60,'2. Protocols'!$Q60))+'3. ARV Substitutions'!V83),0),"")</f>
        <v/>
      </c>
      <c r="R61" s="114" t="str">
        <f>IFERROR(MAX(Q61*(1+'1. General Inputs'!$BA$16+HLOOKUP(R$7,'1. General Inputs'!$BC$10:$BE$12,ROWS('1. General Inputs'!$BA$10:$BA$12),0))+(R$76*(CHOOSE(R$7,'2. Protocols'!$O60,'2. Protocols'!$P60,'2. Protocols'!$Q60))+'3. ARV Substitutions'!W83),0),"")</f>
        <v/>
      </c>
      <c r="S61" s="114" t="str">
        <f>IFERROR(MAX(R61*(1+'1. General Inputs'!$BA$16+HLOOKUP(S$7,'1. General Inputs'!$BC$10:$BE$12,ROWS('1. General Inputs'!$BA$10:$BA$12),0))+(S$76*(CHOOSE(S$7,'2. Protocols'!$O60,'2. Protocols'!$P60,'2. Protocols'!$Q60))+'3. ARV Substitutions'!X83),0),"")</f>
        <v/>
      </c>
      <c r="T61" s="114" t="str">
        <f>IFERROR(MAX(S61*(1+'1. General Inputs'!$BA$16+HLOOKUP(T$7,'1. General Inputs'!$BC$10:$BE$12,ROWS('1. General Inputs'!$BA$10:$BA$12),0))+(T$76*(CHOOSE(T$7,'2. Protocols'!$O60,'2. Protocols'!$P60,'2. Protocols'!$Q60))+'3. ARV Substitutions'!Y83),0),"")</f>
        <v/>
      </c>
      <c r="U61" s="114" t="str">
        <f>IFERROR(MAX(T61*(1+'1. General Inputs'!$BA$16+HLOOKUP(U$7,'1. General Inputs'!$BC$10:$BE$12,ROWS('1. General Inputs'!$BA$10:$BA$12),0))+(U$76*(CHOOSE(U$7,'2. Protocols'!$O60,'2. Protocols'!$P60,'2. Protocols'!$Q60))+'3. ARV Substitutions'!Z83),0),"")</f>
        <v/>
      </c>
      <c r="V61" s="114" t="str">
        <f>IFERROR(MAX(U61*(1+'1. General Inputs'!$BA$16+HLOOKUP(V$7,'1. General Inputs'!$BC$10:$BE$12,ROWS('1. General Inputs'!$BA$10:$BA$12),0))+(V$76*(CHOOSE(V$7,'2. Protocols'!$O60,'2. Protocols'!$P60,'2. Protocols'!$Q60))+'3. ARV Substitutions'!AA83),0),"")</f>
        <v/>
      </c>
      <c r="W61" s="114" t="str">
        <f>IFERROR(MAX(V61*(1+'1. General Inputs'!$BA$16+HLOOKUP(W$7,'1. General Inputs'!$BC$10:$BE$12,ROWS('1. General Inputs'!$BA$10:$BA$12),0))+(W$76*(CHOOSE(W$7,'2. Protocols'!$O60,'2. Protocols'!$P60,'2. Protocols'!$Q60))+'3. ARV Substitutions'!AB83),0),"")</f>
        <v/>
      </c>
      <c r="X61" s="114" t="str">
        <f>IFERROR(MAX(W61*(1+'1. General Inputs'!$BA$16+HLOOKUP(X$7,'1. General Inputs'!$BC$10:$BE$12,ROWS('1. General Inputs'!$BA$10:$BA$12),0))+(X$76*(CHOOSE(X$7,'2. Protocols'!$O60,'2. Protocols'!$P60,'2. Protocols'!$Q60))+'3. ARV Substitutions'!AC83),0),"")</f>
        <v/>
      </c>
      <c r="Y61" s="114" t="str">
        <f>IFERROR(MAX(X61*(1+'1. General Inputs'!$BA$16+HLOOKUP(Y$7,'1. General Inputs'!$BC$10:$BE$12,ROWS('1. General Inputs'!$BA$10:$BA$12),0))+(Y$76*(CHOOSE(Y$7,'2. Protocols'!$O60,'2. Protocols'!$P60,'2. Protocols'!$Q60))+'3. ARV Substitutions'!AD83),0),"")</f>
        <v/>
      </c>
      <c r="Z61" s="114" t="str">
        <f>IFERROR(MAX(Y61*(1+'1. General Inputs'!$BA$16+HLOOKUP(Z$7,'1. General Inputs'!$BC$10:$BE$12,ROWS('1. General Inputs'!$BA$10:$BA$12),0))+(Z$76*(CHOOSE(Z$7,'2. Protocols'!$O60,'2. Protocols'!$P60,'2. Protocols'!$Q60))+'3. ARV Substitutions'!AE83),0),"")</f>
        <v/>
      </c>
      <c r="AA61" s="114" t="str">
        <f>IFERROR(MAX(Z61*(1+'1. General Inputs'!$BA$16+HLOOKUP(AA$7,'1. General Inputs'!$BC$10:$BE$12,ROWS('1. General Inputs'!$BA$10:$BA$12),0))+(AA$76*(CHOOSE(AA$7,'2. Protocols'!$O60,'2. Protocols'!$P60,'2. Protocols'!$Q60))+'3. ARV Substitutions'!AF83),0),"")</f>
        <v/>
      </c>
      <c r="AB61" s="114" t="str">
        <f>IFERROR(MAX(AA61*(1+'1. General Inputs'!$BA$16+HLOOKUP(AB$7,'1. General Inputs'!$BC$10:$BE$12,ROWS('1. General Inputs'!$BA$10:$BA$12),0))+(AB$76*(CHOOSE(AB$7,'2. Protocols'!$O60,'2. Protocols'!$P60,'2. Protocols'!$Q60))+'3. ARV Substitutions'!AG83),0),"")</f>
        <v/>
      </c>
      <c r="AC61" s="114" t="str">
        <f>IFERROR(MAX(AB61*(1+'1. General Inputs'!$BA$16+HLOOKUP(AC$7,'1. General Inputs'!$BC$10:$BE$12,ROWS('1. General Inputs'!$BA$10:$BA$12),0))+(AC$76*(CHOOSE(AC$7,'2. Protocols'!$O60,'2. Protocols'!$P60,'2. Protocols'!$Q60))+'3. ARV Substitutions'!AH83),0),"")</f>
        <v/>
      </c>
      <c r="AD61" s="114" t="str">
        <f>IFERROR(MAX(AC61*(1+'1. General Inputs'!$BA$16+HLOOKUP(AD$7,'1. General Inputs'!$BC$10:$BE$12,ROWS('1. General Inputs'!$BA$10:$BA$12),0))+(AD$76*(CHOOSE(AD$7,'2. Protocols'!$O60,'2. Protocols'!$P60,'2. Protocols'!$Q60))+'3. ARV Substitutions'!AI83),0),"")</f>
        <v/>
      </c>
      <c r="AE61" s="114" t="str">
        <f>IFERROR(MAX(AD61*(1+'1. General Inputs'!$BA$16+HLOOKUP(AE$7,'1. General Inputs'!$BC$10:$BE$12,ROWS('1. General Inputs'!$BA$10:$BA$12),0))+(AE$76*(CHOOSE(AE$7,'2. Protocols'!$O60,'2. Protocols'!$P60,'2. Protocols'!$Q60))+'3. ARV Substitutions'!AJ83),0),"")</f>
        <v/>
      </c>
      <c r="AF61" s="114" t="str">
        <f>IFERROR(MAX(AE61*(1+'1. General Inputs'!$BA$16+HLOOKUP(AF$7,'1. General Inputs'!$BC$10:$BE$12,ROWS('1. General Inputs'!$BA$10:$BA$12),0))+(AF$76*(CHOOSE(AF$7,'2. Protocols'!$O60,'2. Protocols'!$P60,'2. Protocols'!$Q60))+'3. ARV Substitutions'!AK83),0),"")</f>
        <v/>
      </c>
      <c r="AG61" s="114" t="str">
        <f>IFERROR(MAX(AF61*(1+'1. General Inputs'!$BA$16+HLOOKUP(AG$7,'1. General Inputs'!$BC$10:$BE$12,ROWS('1. General Inputs'!$BA$10:$BA$12),0))+(AG$76*(CHOOSE(AG$7,'2. Protocols'!$O60,'2. Protocols'!$P60,'2. Protocols'!$Q60))+'3. ARV Substitutions'!AL83),0),"")</f>
        <v/>
      </c>
      <c r="AH61" s="114" t="str">
        <f>IFERROR(MAX(AG61*(1+'1. General Inputs'!$BA$16+HLOOKUP(AH$7,'1. General Inputs'!$BC$10:$BE$12,ROWS('1. General Inputs'!$BA$10:$BA$12),0))+(AH$76*(CHOOSE(AH$7,'2. Protocols'!$O60,'2. Protocols'!$P60,'2. Protocols'!$Q60))+'3. ARV Substitutions'!AM83),0),"")</f>
        <v/>
      </c>
      <c r="AI61" s="114" t="str">
        <f>IFERROR(MAX(AH61*(1+'1. General Inputs'!$BA$16+HLOOKUP(AI$7,'1. General Inputs'!$BC$10:$BE$12,ROWS('1. General Inputs'!$BA$10:$BA$12),0))+(AI$76*(CHOOSE(AI$7,'2. Protocols'!$O60,'2. Protocols'!$P60,'2. Protocols'!$Q60))+'3. ARV Substitutions'!AN83),0),"")</f>
        <v/>
      </c>
      <c r="AJ61" s="114" t="str">
        <f>IFERROR(MAX(AI61*(1+'1. General Inputs'!$BA$16+HLOOKUP(AJ$7,'1. General Inputs'!$BC$10:$BE$12,ROWS('1. General Inputs'!$BA$10:$BA$12),0))+(AJ$76*(CHOOSE(AJ$7,'2. Protocols'!$O60,'2. Protocols'!$P60,'2. Protocols'!$Q60))+'3. ARV Substitutions'!AO83),0),"")</f>
        <v/>
      </c>
      <c r="AK61" s="114" t="str">
        <f>IFERROR(MAX(AJ61*(1+'1. General Inputs'!$BA$16+HLOOKUP(AK$7,'1. General Inputs'!$BC$10:$BE$12,ROWS('1. General Inputs'!$BA$10:$BA$12),0))+(AK$76*(CHOOSE(AK$7,'2. Protocols'!$O60,'2. Protocols'!$P60,'2. Protocols'!$Q60))+'3. ARV Substitutions'!AP83),0),"")</f>
        <v/>
      </c>
      <c r="AL61" s="114" t="str">
        <f>IFERROR(MAX(AK61*(1+'1. General Inputs'!$BA$16+HLOOKUP(AL$7,'1. General Inputs'!$BC$10:$BE$12,ROWS('1. General Inputs'!$BA$10:$BA$12),0))+(AL$76*(CHOOSE(AL$7,'2. Protocols'!$O60,'2. Protocols'!$P60,'2. Protocols'!$Q60))+'3. ARV Substitutions'!AQ83),0),"")</f>
        <v/>
      </c>
      <c r="AM61" s="114" t="str">
        <f>IFERROR(MAX(AL61*(1+'1. General Inputs'!$BA$16+HLOOKUP(AM$7,'1. General Inputs'!$BC$10:$BE$12,ROWS('1. General Inputs'!$BA$10:$BA$12),0))+(AM$76*(CHOOSE(AM$7,'2. Protocols'!$O60,'2. Protocols'!$P60,'2. Protocols'!$Q60))+'3. ARV Substitutions'!AR83),0),"")</f>
        <v/>
      </c>
      <c r="AN61" s="114" t="str">
        <f>IFERROR(MAX(AM61*(1+'1. General Inputs'!$BA$16+HLOOKUP(AN$7,'1. General Inputs'!$BC$10:$BE$12,ROWS('1. General Inputs'!$BA$10:$BA$12),0))+(AN$76*(CHOOSE(AN$7,'2. Protocols'!$O60,'2. Protocols'!$P60,'2. Protocols'!$Q60))+'3. ARV Substitutions'!AS83),0),"")</f>
        <v/>
      </c>
      <c r="AO61" s="114" t="str">
        <f>IFERROR(MAX(AN61*(1+'1. General Inputs'!$BA$16+HLOOKUP(AO$7,'1. General Inputs'!$BC$10:$BE$12,ROWS('1. General Inputs'!$BA$10:$BA$12),0))+(AO$76*(CHOOSE(AO$7,'2. Protocols'!$O60,'2. Protocols'!$P60,'2. Protocols'!$Q60))+'3. ARV Substitutions'!AT83),0),"")</f>
        <v/>
      </c>
      <c r="AP61" s="114" t="str">
        <f>IFERROR(MAX(AO61*(1+'1. General Inputs'!$BA$16+HLOOKUP(AP$7,'1. General Inputs'!$BC$10:$BE$12,ROWS('1. General Inputs'!$BA$10:$BA$12),0))+(AP$76*(CHOOSE(AP$7,'2. Protocols'!$O60,'2. Protocols'!$P60,'2. Protocols'!$Q60))+'3. ARV Substitutions'!AU83),0),"")</f>
        <v/>
      </c>
      <c r="BZ61" s="88" t="e">
        <f t="shared" si="49"/>
        <v>#VALUE!</v>
      </c>
      <c r="CA61" s="88" t="e">
        <f t="shared" si="50"/>
        <v>#VALUE!</v>
      </c>
      <c r="CB61" s="88" t="e">
        <f t="shared" si="51"/>
        <v>#VALUE!</v>
      </c>
      <c r="CC61" s="88" t="e">
        <f t="shared" si="52"/>
        <v>#VALUE!</v>
      </c>
      <c r="CD61" s="88" t="e">
        <f t="shared" si="84"/>
        <v>#VALUE!</v>
      </c>
      <c r="CE61" s="88" t="e">
        <f t="shared" si="53"/>
        <v>#VALUE!</v>
      </c>
      <c r="CF61" s="88" t="e">
        <f t="shared" si="54"/>
        <v>#VALUE!</v>
      </c>
      <c r="CG61" s="88" t="e">
        <f t="shared" si="55"/>
        <v>#VALUE!</v>
      </c>
      <c r="CH61" s="88" t="e">
        <f t="shared" si="56"/>
        <v>#VALUE!</v>
      </c>
      <c r="CI61" s="88" t="e">
        <f t="shared" si="57"/>
        <v>#VALUE!</v>
      </c>
      <c r="CJ61" s="88" t="e">
        <f t="shared" si="58"/>
        <v>#VALUE!</v>
      </c>
      <c r="CK61" s="88" t="e">
        <f t="shared" si="59"/>
        <v>#VALUE!</v>
      </c>
      <c r="CL61" s="88" t="e">
        <f t="shared" si="60"/>
        <v>#VALUE!</v>
      </c>
      <c r="CM61" s="88" t="e">
        <f t="shared" si="61"/>
        <v>#VALUE!</v>
      </c>
      <c r="CN61" s="88" t="e">
        <f t="shared" si="62"/>
        <v>#VALUE!</v>
      </c>
      <c r="CO61" s="88" t="e">
        <f t="shared" si="63"/>
        <v>#VALUE!</v>
      </c>
      <c r="CP61" s="88" t="e">
        <f t="shared" si="64"/>
        <v>#VALUE!</v>
      </c>
      <c r="CQ61" s="88" t="e">
        <f t="shared" si="65"/>
        <v>#VALUE!</v>
      </c>
      <c r="CR61" s="88" t="e">
        <f t="shared" si="66"/>
        <v>#VALUE!</v>
      </c>
      <c r="CS61" s="88" t="e">
        <f t="shared" si="67"/>
        <v>#VALUE!</v>
      </c>
      <c r="CT61" s="88" t="e">
        <f t="shared" si="68"/>
        <v>#VALUE!</v>
      </c>
      <c r="CU61" s="88" t="e">
        <f t="shared" si="69"/>
        <v>#VALUE!</v>
      </c>
      <c r="CV61" s="88" t="e">
        <f t="shared" si="70"/>
        <v>#VALUE!</v>
      </c>
      <c r="CW61" s="88" t="e">
        <f t="shared" si="71"/>
        <v>#VALUE!</v>
      </c>
      <c r="CX61" s="88" t="e">
        <f t="shared" si="72"/>
        <v>#VALUE!</v>
      </c>
      <c r="CY61" s="88" t="e">
        <f t="shared" si="73"/>
        <v>#VALUE!</v>
      </c>
      <c r="CZ61" s="88" t="e">
        <f t="shared" si="74"/>
        <v>#VALUE!</v>
      </c>
      <c r="DA61" s="88" t="e">
        <f t="shared" si="75"/>
        <v>#VALUE!</v>
      </c>
      <c r="DB61" s="88" t="e">
        <f t="shared" si="76"/>
        <v>#VALUE!</v>
      </c>
      <c r="DC61" s="88" t="e">
        <f t="shared" si="77"/>
        <v>#VALUE!</v>
      </c>
      <c r="DD61" s="88" t="e">
        <f t="shared" si="78"/>
        <v>#VALUE!</v>
      </c>
      <c r="DE61" s="88" t="e">
        <f t="shared" si="79"/>
        <v>#VALUE!</v>
      </c>
      <c r="DF61" s="88" t="e">
        <f t="shared" si="80"/>
        <v>#VALUE!</v>
      </c>
      <c r="DG61" s="88" t="e">
        <f t="shared" si="81"/>
        <v>#VALUE!</v>
      </c>
      <c r="DH61" s="88" t="e">
        <f t="shared" si="82"/>
        <v>#VALUE!</v>
      </c>
      <c r="DI61" s="88" t="e">
        <f t="shared" si="83"/>
        <v>#VALUE!</v>
      </c>
      <c r="DK61" s="27" t="str">
        <f>CONCATENATE('2. Protocols'!C60, '2. Protocols'!D60, '2. Protocols'!E60)</f>
        <v>+</v>
      </c>
      <c r="DL61" s="27" t="str">
        <f>CONCATENATE('2. Protocols'!C60, '2. Protocols'!D60, '2. Protocols'!E60, '2. Protocols'!F60, '2. Protocols'!G60,)</f>
        <v>++</v>
      </c>
      <c r="DN61" s="38">
        <f>IF(AND(OR(ISBLANK(DN$9),DN$9=0)=FALSE,OR(DN$9='2. Protocols'!$C60,DN$9='2. Protocols'!$E60,DN$9='2. Protocols'!$G60)),1,0)*'4. Formulations'!$I60</f>
        <v>0</v>
      </c>
      <c r="DO61" s="38">
        <f>IF(AND(OR(ISBLANK(DO$9),DO$9=0)=FALSE,OR(DO$9='2. Protocols'!$C60,DO$9='2. Protocols'!$E60,DO$9='2. Protocols'!$G60)),1,0)*'4. Formulations'!$I60</f>
        <v>0</v>
      </c>
      <c r="DP61" s="38">
        <f>IF(AND(OR(ISBLANK(DP$9),DP$9=0)=FALSE,OR(DP$9='2. Protocols'!$C60,DP$9='2. Protocols'!$E60,DP$9='2. Protocols'!$G60)),1,0)*'4. Formulations'!$I60</f>
        <v>0</v>
      </c>
      <c r="DQ61" s="38">
        <f>IF(AND(OR(ISBLANK(DQ$9),DQ$9=0)=FALSE,OR(DQ$9='2. Protocols'!$C60,DQ$9='2. Protocols'!$E60,DQ$9='2. Protocols'!$G60)),1,0)*'4. Formulations'!$I60</f>
        <v>0</v>
      </c>
      <c r="DR61" s="38">
        <f>IF(AND(OR(ISBLANK(DR$9),DR$9=0)=FALSE,OR(DR$9='2. Protocols'!$C60,DR$9='2. Protocols'!$E60,DR$9='2. Protocols'!$G60)),1,0)*'4. Formulations'!$I60</f>
        <v>0</v>
      </c>
      <c r="DS61" s="38">
        <f>IF(AND(OR(ISBLANK(DS$9),DS$9=0)=FALSE,OR(DS$9='2. Protocols'!$C60,DS$9='2. Protocols'!$E60,DS$9='2. Protocols'!$G60)),1,0)*'4. Formulations'!$I60</f>
        <v>0</v>
      </c>
      <c r="DT61" s="38">
        <f>IF(AND(OR(ISBLANK(DT$9),DT$9=0)=FALSE,OR(DT$9='2. Protocols'!$C60,DT$9='2. Protocols'!$E60,DT$9='2. Protocols'!$G60)),1,0)*'4. Formulations'!$I60</f>
        <v>0</v>
      </c>
      <c r="DU61" s="38">
        <f>IF(AND(OR(ISBLANK(DU$9),DU$9=0)=FALSE,OR(DU$9='2. Protocols'!$C60,DU$9='2. Protocols'!$E60,DU$9='2. Protocols'!$G60)),1,0)*'4. Formulations'!$I60</f>
        <v>0</v>
      </c>
      <c r="DV61" s="38">
        <f>IF(AND(OR(ISBLANK(DV$9),DV$9=0)=FALSE,OR(DV$9='2. Protocols'!$C60,DV$9='2. Protocols'!$E60,DV$9='2. Protocols'!$G60)),1,0)*'4. Formulations'!$I60</f>
        <v>0</v>
      </c>
      <c r="DW61" s="38">
        <f>IF(AND(OR(ISBLANK(DW$9),DW$9=0)=FALSE,OR(DW$9='2. Protocols'!$C60,DW$9='2. Protocols'!$E60,DW$9='2. Protocols'!$G60)),1,0)*'4. Formulations'!$I60</f>
        <v>0</v>
      </c>
      <c r="DX61" s="38">
        <f>IF(AND(OR(ISBLANK(DX$9),DX$9=0)=FALSE,OR(DX$9='2. Protocols'!$C60,DX$9='2. Protocols'!$E60,DX$9='2. Protocols'!$G60)),1,0)*'4. Formulations'!$I60</f>
        <v>0</v>
      </c>
      <c r="DY61" s="38">
        <f>IF(AND(OR(ISBLANK(DY$9),DY$9=0)=FALSE,OR(DY$9='2. Protocols'!$C60,DY$9='2. Protocols'!$E60,DY$9='2. Protocols'!$G60)),1,0)*'4. Formulations'!$I60</f>
        <v>0</v>
      </c>
      <c r="DZ61" s="38">
        <f>IF(AND(OR(ISBLANK(DZ$9),DZ$9=0)=FALSE,OR(DZ$9='2. Protocols'!$C60,DZ$9='2. Protocols'!$E60,DZ$9='2. Protocols'!$G60)),1,0)*'4. Formulations'!$I60</f>
        <v>0</v>
      </c>
      <c r="EA61" s="38">
        <f>IF(AND(OR(ISBLANK(EA$9),EA$9=0)=FALSE,OR(EA$9='2. Protocols'!$C60,EA$9='2. Protocols'!$E60,EA$9='2. Protocols'!$G60)),1,0)*'4. Formulations'!$I60</f>
        <v>0</v>
      </c>
      <c r="EB61" s="38">
        <f>IF(AND(OR(ISBLANK(EB$9),EB$9=0)=FALSE,OR(EB$9='2. Protocols'!$C60,EB$9='2. Protocols'!$E60,EB$9='2. Protocols'!$G60)),1,0)*'4. Formulations'!$I60</f>
        <v>0</v>
      </c>
      <c r="EC61" s="38">
        <f>IF(AND(OR(ISBLANK(EC$9),EC$9=0)=FALSE,OR(EC$9='2. Protocols'!$C60,EC$9='2. Protocols'!$E60,EC$9='2. Protocols'!$G60)),1,0)*'4. Formulations'!$I60</f>
        <v>0</v>
      </c>
      <c r="ED61" s="38">
        <f>IF(AND(OR(ISBLANK(ED$9),ED$9=0)=FALSE,OR(ED$9='2. Protocols'!$C60,ED$9='2. Protocols'!$E60,ED$9='2. Protocols'!$G60)),1,0)*'4. Formulations'!$I60</f>
        <v>0</v>
      </c>
      <c r="EE61" s="38">
        <f>IF(AND(OR(ISBLANK(EE$9),EE$9=0)=FALSE,OR(EE$9='2. Protocols'!$C60,EE$9='2. Protocols'!$E60,EE$9='2. Protocols'!$G60)),1,0)*'4. Formulations'!$I60</f>
        <v>0</v>
      </c>
      <c r="EF61" s="38">
        <f>IF(AND(OR(ISBLANK(EF$9),EF$9=0)=FALSE,OR(EF$9='2. Protocols'!$C60,EF$9='2. Protocols'!$E60,EF$9='2. Protocols'!$G60)),1,0)*'4. Formulations'!$I60</f>
        <v>0</v>
      </c>
      <c r="EG61" s="38">
        <f>IF(AND(OR(ISBLANK(EG$9),EG$9=0)=FALSE,OR(EG$9='2. Protocols'!$C60,EG$9='2. Protocols'!$E60,EG$9='2. Protocols'!$G60)),1,0)*'4. Formulations'!$I60</f>
        <v>0</v>
      </c>
      <c r="EH61" s="38">
        <f>IF(AND(OR(ISBLANK(EH$9),EH$9=0)=FALSE,OR(EH$9='2. Protocols'!$C60,EH$9='2. Protocols'!$E60,EH$9='2. Protocols'!$G60)),1,0)*'4. Formulations'!$I60</f>
        <v>0</v>
      </c>
      <c r="EI61" s="38">
        <f>IF(AND(OR(ISBLANK(EI$9),EI$9=0)=FALSE,OR(EI$9='2. Protocols'!$C60,EI$9='2. Protocols'!$E60,EI$9='2. Protocols'!$G60)),1,0)*'4. Formulations'!$I60</f>
        <v>0</v>
      </c>
      <c r="EK61" s="38">
        <f>IF(AND(OR(ISBLANK(EK$9),EK$9=0)=FALSE,EK$9=$DK61),1,0)*'4. Formulations'!$J60</f>
        <v>0</v>
      </c>
      <c r="EL61" s="38">
        <f>IF(AND(OR(ISBLANK(EL$9),EL$9=0)=FALSE,EL$9=$DK61),1,0)*'4. Formulations'!$J60</f>
        <v>0</v>
      </c>
      <c r="EM61" s="38">
        <f>IF(AND(OR(ISBLANK(EM$9),EM$9=0)=FALSE,EM$9=$DK61),1,0)*'4. Formulations'!$J60</f>
        <v>0</v>
      </c>
      <c r="EN61" s="38">
        <f>IF(AND(OR(ISBLANK(EN$9),EN$9=0)=FALSE,EN$9=$DK61),1,0)*'4. Formulations'!$J60</f>
        <v>0</v>
      </c>
      <c r="EO61" s="38">
        <f>IF(AND(OR(ISBLANK(EO$9),EO$9=0)=FALSE,EO$9=$DK61),1,0)*'4. Formulations'!$J60</f>
        <v>0</v>
      </c>
      <c r="EP61" s="38">
        <f>IF(AND(OR(ISBLANK(EP$9),EP$9=0)=FALSE,EP$9=$DK61),1,0)*'4. Formulations'!$J60</f>
        <v>0</v>
      </c>
      <c r="EQ61" s="38">
        <f>IF(AND(OR(ISBLANK(EQ$9),EQ$9=0)=FALSE,EQ$9=$DK61),1,0)*'4. Formulations'!$J60</f>
        <v>0</v>
      </c>
      <c r="ER61" s="38">
        <f>IF(AND(OR(ISBLANK(ER$9),ER$9=0)=FALSE,ER$9=$DK61),1,0)*'4. Formulations'!$J60</f>
        <v>0</v>
      </c>
      <c r="ES61" s="38">
        <f>IF(AND(OR(ISBLANK(ES$9),ES$9=0)=FALSE,ES$9=$DK61),1,0)*'4. Formulations'!$J60</f>
        <v>0</v>
      </c>
      <c r="ET61" s="38">
        <f>IF(AND(OR(ISBLANK(ET$9),ET$9=0)=FALSE,ET$9=$DK61),1,0)*'4. Formulations'!$J60</f>
        <v>0</v>
      </c>
      <c r="EU61" s="38">
        <f>IF(AND(OR(ISBLANK(EU$9),EU$9=0)=FALSE,EU$9=$DK61),1,0)*'4. Formulations'!$J60</f>
        <v>0</v>
      </c>
      <c r="EV61" s="38">
        <f>IF(AND(OR(ISBLANK(EV$9),EV$9=0)=FALSE,EV$9=$DK61),1,0)*'4. Formulations'!$J60</f>
        <v>0</v>
      </c>
      <c r="EW61" s="38">
        <f>IF(AND(OR(ISBLANK(EW$9),EW$9=0)=FALSE,EW$9=$DK61),1,0)*'4. Formulations'!$J60</f>
        <v>0</v>
      </c>
      <c r="EY61" s="38">
        <f>IF(AND(OR(ISBLANK(EY$9),EY$9=0)=FALSE,SUM($EK61:$EW61)&gt;0,EY$9='2. Protocols'!$G60),1,0)*'4. Formulations'!$J60</f>
        <v>0</v>
      </c>
      <c r="EZ61" s="38">
        <f>IF(AND(OR(ISBLANK(EZ$9),EZ$9=0)=FALSE,SUM($EK61:$EW61)&gt;0,EZ$9='2. Protocols'!$G60),1,0)*'4. Formulations'!$J60</f>
        <v>0</v>
      </c>
      <c r="FA61" s="38">
        <f>IF(AND(OR(ISBLANK(FA$9),FA$9=0)=FALSE,SUM($EK61:$EW61)&gt;0,FA$9='2. Protocols'!$G60),1,0)*'4. Formulations'!$J60</f>
        <v>0</v>
      </c>
      <c r="FB61" s="38">
        <f>IF(AND(OR(ISBLANK(FB$9),FB$9=0)=FALSE,SUM($EK61:$EW61)&gt;0,FB$9='2. Protocols'!$G60),1,0)*'4. Formulations'!$J60</f>
        <v>0</v>
      </c>
      <c r="FC61" s="38">
        <f>IF(AND(OR(ISBLANK(FC$9),FC$9=0)=FALSE,SUM($EK61:$EW61)&gt;0,FC$9='2. Protocols'!$G60),1,0)*'4. Formulations'!$J60</f>
        <v>0</v>
      </c>
      <c r="FD61" s="38">
        <f>IF(AND(OR(ISBLANK(FD$9),FD$9=0)=FALSE,SUM($EK61:$EW61)&gt;0,FD$9='2. Protocols'!$G60),1,0)*'4. Formulations'!$J60</f>
        <v>0</v>
      </c>
      <c r="FE61" s="38">
        <f>IF(AND(OR(ISBLANK(FE$9),FE$9=0)=FALSE,SUM($EK61:$EW61)&gt;0,FE$9='2. Protocols'!$G60),1,0)*'4. Formulations'!$J60</f>
        <v>0</v>
      </c>
      <c r="FF61" s="38">
        <f>IF(AND(OR(ISBLANK(FF$9),FF$9=0)=FALSE,SUM($EK61:$EW61)&gt;0,FF$9='2. Protocols'!$G60),1,0)*'4. Formulations'!$J60</f>
        <v>0</v>
      </c>
      <c r="FG61" s="38">
        <f>IF(AND(OR(ISBLANK(FG$9),FG$9=0)=FALSE,SUM($EK61:$EW61)&gt;0,FG$9='2. Protocols'!$G60),1,0)*'4. Formulations'!$J60</f>
        <v>0</v>
      </c>
      <c r="FH61" s="38">
        <f>IF(AND(OR(ISBLANK(FH$9),FH$9=0)=FALSE,SUM($EK61:$EW61)&gt;0,FH$9='2. Protocols'!$G60),1,0)*'4. Formulations'!$J60</f>
        <v>0</v>
      </c>
      <c r="FI61" s="38">
        <f>IF(AND(OR(ISBLANK(FI$9),FI$9=0)=FALSE,SUM($EK61:$EW61)&gt;0,FI$9='2. Protocols'!$G60),1,0)*'4. Formulations'!$J60</f>
        <v>0</v>
      </c>
      <c r="FJ61" s="38">
        <f>IF(AND(OR(ISBLANK(FJ$9),FJ$9=0)=FALSE,SUM($EK61:$EW61)&gt;0,FJ$9='2. Protocols'!$G60),1,0)*'4. Formulations'!$J60</f>
        <v>0</v>
      </c>
      <c r="FK61" s="38">
        <f>IF(AND(OR(ISBLANK(FK$9),FK$9=0)=FALSE,SUM($EK61:$EW61)&gt;0,FK$9='2. Protocols'!$G60),1,0)*'4. Formulations'!$J60</f>
        <v>0</v>
      </c>
      <c r="FL61" s="38">
        <f>IF(AND(OR(ISBLANK(FL$9),FL$9=0)=FALSE,SUM($EK61:$EW61)&gt;0,FL$9='2. Protocols'!$G60),1,0)*'4. Formulations'!$J60</f>
        <v>0</v>
      </c>
      <c r="FM61" s="38">
        <f>IF(AND(OR(ISBLANK(FM$9),FM$9=0)=FALSE,SUM($EK61:$EW61)&gt;0,FM$9='2. Protocols'!$G60),1,0)*'4. Formulations'!$J60</f>
        <v>0</v>
      </c>
      <c r="FN61" s="38">
        <f>IF(AND(OR(ISBLANK(FN$9),FN$9=0)=FALSE,SUM($EK61:$EW61)&gt;0,FN$9='2. Protocols'!$G60),1,0)*'4. Formulations'!$J60</f>
        <v>0</v>
      </c>
      <c r="FO61" s="38">
        <f>IF(AND(OR(ISBLANK(FO$9),FO$9=0)=FALSE,SUM($EK61:$EW61)&gt;0,FO$9='2. Protocols'!$G60),1,0)*'4. Formulations'!$J60</f>
        <v>0</v>
      </c>
      <c r="FP61" s="38">
        <f>IF(AND(OR(ISBLANK(FP$9),FP$9=0)=FALSE,SUM($EK61:$EW61)&gt;0,FP$9='2. Protocols'!$G60),1,0)*'4. Formulations'!$J60</f>
        <v>0</v>
      </c>
      <c r="FQ61" s="38">
        <f>IF(AND(OR(ISBLANK(FQ$9),FQ$9=0)=FALSE,SUM($EK61:$EW61)&gt;0,FQ$9='2. Protocols'!$G60),1,0)*'4. Formulations'!$J60</f>
        <v>0</v>
      </c>
      <c r="FR61" s="38">
        <f>IF(AND(OR(ISBLANK(FR$9),FR$9=0)=FALSE,SUM($EK61:$EW61)&gt;0,FR$9='2. Protocols'!$G60),1,0)*'4. Formulations'!$J60</f>
        <v>0</v>
      </c>
      <c r="FS61" s="38">
        <f>IF(AND(OR(ISBLANK(FS$9),FS$9=0)=FALSE,SUM($EK61:$EW61)&gt;0,FS$9='2. Protocols'!$G60),1,0)*'4. Formulations'!$J60</f>
        <v>0</v>
      </c>
      <c r="FT61" s="38">
        <f>IF(AND(OR(ISBLANK(FT$9),FT$9=0)=FALSE,SUM($EK61:$EW61)&gt;0,FT$9='2. Protocols'!$G60),1,0)*'4. Formulations'!$J60</f>
        <v>0</v>
      </c>
      <c r="FV61" s="38">
        <f>IF(AND(OR(ISBLANK(EY$9),EY$9=0)=FALSE,FV$9=$DL61),1,0)*'4. Formulations'!$K60</f>
        <v>0</v>
      </c>
      <c r="FW61" s="38">
        <f>IF(AND(OR(ISBLANK(EZ$9),EZ$9=0)=FALSE,FW$9=$DL61),1,0)*'4. Formulations'!$K60</f>
        <v>0</v>
      </c>
      <c r="FX61" s="38">
        <f>IF(AND(OR(ISBLANK(FA$9),FA$9=0)=FALSE,FX$9=$DL61),1,0)*'4. Formulations'!$K60</f>
        <v>0</v>
      </c>
      <c r="FY61" s="38">
        <f>IF(AND(OR(ISBLANK(FB$9),FB$9=0)=FALSE,FY$9=$DL61),1,0)*'4. Formulations'!$K60</f>
        <v>0</v>
      </c>
      <c r="FZ61" s="38">
        <f>IF(AND(OR(ISBLANK(FC$9),FC$9=0)=FALSE,FZ$9=$DL61),1,0)*'4. Formulations'!$K60</f>
        <v>0</v>
      </c>
      <c r="GA61" s="38">
        <f>IF(AND(OR(ISBLANK(FD$9),FD$9=0)=FALSE,GA$9=$DL61),1,0)*'4. Formulations'!$K60</f>
        <v>0</v>
      </c>
      <c r="GB61" s="38">
        <f>IF(AND(OR(ISBLANK(FE$9),FE$9=0)=FALSE,GB$9=$DL61),1,0)*'4. Formulations'!$K60</f>
        <v>0</v>
      </c>
      <c r="GC61" s="38">
        <f>IF(AND(OR(ISBLANK(FF$9),FF$9=0)=FALSE,GC$9=$DL61),1,0)*'4. Formulations'!$K60</f>
        <v>0</v>
      </c>
      <c r="GD61" s="38">
        <f>IF(AND(OR(ISBLANK(FG$9),FG$9=0)=FALSE,GD$9=$DL61),1,0)*'4. Formulations'!$K60</f>
        <v>0</v>
      </c>
      <c r="GE61" s="38">
        <f>IF(AND(OR(ISBLANK(FH$9),FH$9=0)=FALSE,GE$9=$DL61),1,0)*'4. Formulations'!$K60</f>
        <v>0</v>
      </c>
      <c r="GF61" s="38">
        <f>IF(AND(OR(ISBLANK(FI$9),FI$9=0)=FALSE,GF$9=$DL61),1,0)*'4. Formulations'!$K60</f>
        <v>0</v>
      </c>
      <c r="GG61" s="38">
        <f>IF(AND(OR(ISBLANK(FJ$9),FJ$9=0)=FALSE,GG$9=$DL61),1,0)*'4. Formulations'!$K60</f>
        <v>0</v>
      </c>
      <c r="GH61" s="38">
        <f>IF(AND(OR(ISBLANK(FK$9),FK$9=0)=FALSE,GH$9=$DL61),1,0)*'4. Formulations'!$K60</f>
        <v>0</v>
      </c>
      <c r="GI61" s="38">
        <f>IF(AND(OR(ISBLANK(FL$9),FL$9=0)=FALSE,GI$9=$DL61),1,0)*'4. Formulations'!$K60</f>
        <v>0</v>
      </c>
      <c r="GJ61" s="38">
        <f>IF(AND(OR(ISBLANK(FM$9),FM$9=0)=FALSE,GJ$9=$DL61),1,0)*'4. Formulations'!$K60</f>
        <v>0</v>
      </c>
      <c r="GL61" s="38">
        <f>IF(AND(OR(ISBLANK(GL$9),GL$9=0)=FALSE,OR(GL$9='2. Protocols'!$C60,GL$9='2. Protocols'!$E60,GL$9='2. Protocols'!$G60)),1,0)*'4. Formulations'!$L60</f>
        <v>0</v>
      </c>
      <c r="GM61" s="38">
        <f>IF(AND(OR(ISBLANK(GM$9),GM$9=0)=FALSE,OR(GM$9='2. Protocols'!$C60,GM$9='2. Protocols'!$E60,GM$9='2. Protocols'!$G60)),1,0)*'4. Formulations'!$L60</f>
        <v>0</v>
      </c>
      <c r="GN61" s="38">
        <f>IF(AND(OR(ISBLANK(GN$9),GN$9=0)=FALSE,OR(GN$9='2. Protocols'!$C60,GN$9='2. Protocols'!$E60,GN$9='2. Protocols'!$G60)),1,0)*'4. Formulations'!$L60</f>
        <v>0</v>
      </c>
      <c r="GO61" s="38">
        <f>IF(AND(OR(ISBLANK(GO$9),GO$9=0)=FALSE,OR(GO$9='2. Protocols'!$C60,GO$9='2. Protocols'!$E60,GO$9='2. Protocols'!$G60)),1,0)*'4. Formulations'!$L60</f>
        <v>0</v>
      </c>
      <c r="GP61" s="38">
        <f>IF(AND(OR(ISBLANK(GP$9),GP$9=0)=FALSE,OR(GP$9='2. Protocols'!$C60,GP$9='2. Protocols'!$E60,GP$9='2. Protocols'!$G60)),1,0)*'4. Formulations'!$L60</f>
        <v>0</v>
      </c>
      <c r="GQ61" s="38">
        <f>IF(AND(OR(ISBLANK(GQ$9),GQ$9=0)=FALSE,OR(GQ$9='2. Protocols'!$C60,GQ$9='2. Protocols'!$E60,GQ$9='2. Protocols'!$G60)),1,0)*'4. Formulations'!$L60</f>
        <v>0</v>
      </c>
      <c r="GR61" s="38">
        <f>IF(AND(OR(ISBLANK(GR$9),GR$9=0)=FALSE,OR(GR$9='2. Protocols'!$C60,GR$9='2. Protocols'!$E60,GR$9='2. Protocols'!$G60)),1,0)*'4. Formulations'!$L60</f>
        <v>0</v>
      </c>
      <c r="GS61" s="38">
        <f>IF(AND(OR(ISBLANK(GS$9),GS$9=0)=FALSE,OR(GS$9='2. Protocols'!$C60,GS$9='2. Protocols'!$E60,GS$9='2. Protocols'!$G60)),1,0)*'4. Formulations'!$L60</f>
        <v>0</v>
      </c>
      <c r="GT61" s="38">
        <f>IF(AND(OR(ISBLANK(GT$9),GT$9=0)=FALSE,OR(GT$9='2. Protocols'!$C60,GT$9='2. Protocols'!$E60,GT$9='2. Protocols'!$G60)),1,0)*'4. Formulations'!$L60</f>
        <v>0</v>
      </c>
      <c r="GU61" s="38">
        <f>IF(AND(OR(ISBLANK(GU$9),GU$9=0)=FALSE,OR(GU$9='2. Protocols'!$C60,GU$9='2. Protocols'!$E60,GU$9='2. Protocols'!$G60)),1,0)*'4. Formulations'!$L60</f>
        <v>0</v>
      </c>
      <c r="GV61" s="38">
        <f>IF(AND(OR(ISBLANK(GV$9),GV$9=0)=FALSE,OR(GV$9='2. Protocols'!$C60,GV$9='2. Protocols'!$E60,GV$9='2. Protocols'!$G60)),1,0)*'4. Formulations'!$L60</f>
        <v>0</v>
      </c>
      <c r="GW61" s="38">
        <f>IF(AND(OR(ISBLANK(GW$9),GW$9=0)=FALSE,OR(GW$9='2. Protocols'!$C60,GW$9='2. Protocols'!$E60,GW$9='2. Protocols'!$G60)),1,0)*'4. Formulations'!$L60</f>
        <v>0</v>
      </c>
      <c r="GX61" s="38">
        <f>IF(AND(OR(ISBLANK(GX$9),GX$9=0)=FALSE,OR(GX$9='2. Protocols'!$C60,GX$9='2. Protocols'!$E60,GX$9='2. Protocols'!$G60)),1,0)*'4. Formulations'!$L60</f>
        <v>0</v>
      </c>
      <c r="GY61" s="38">
        <f>IF(AND(OR(ISBLANK(GY$9),GY$9=0)=FALSE,OR(GY$9='2. Protocols'!$C60,GY$9='2. Protocols'!$E60,GY$9='2. Protocols'!$G60)),1,0)*'4. Formulations'!$L60</f>
        <v>0</v>
      </c>
      <c r="GZ61" s="38">
        <f>IF(AND(OR(ISBLANK(GZ$9),GZ$9=0)=FALSE,OR(GZ$9='2. Protocols'!$C60,GZ$9='2. Protocols'!$E60,GZ$9='2. Protocols'!$G60)),1,0)*'4. Formulations'!$L60</f>
        <v>0</v>
      </c>
      <c r="HA61" s="38">
        <f>IF(AND(OR(ISBLANK(HA$9),HA$9=0)=FALSE,OR(HA$9='2. Protocols'!$C60,HA$9='2. Protocols'!$E60,HA$9='2. Protocols'!$G60)),1,0)*'4. Formulations'!$L60</f>
        <v>0</v>
      </c>
      <c r="HB61" s="38">
        <f>IF(AND(OR(ISBLANK(HB$9),HB$9=0)=FALSE,OR(HB$9='2. Protocols'!$C60,HB$9='2. Protocols'!$E60,HB$9='2. Protocols'!$G60)),1,0)*'4. Formulations'!$L60</f>
        <v>0</v>
      </c>
      <c r="HC61" s="38">
        <f>IF(AND(OR(ISBLANK(HC$9),HC$9=0)=FALSE,OR(HC$9='2. Protocols'!$C60,HC$9='2. Protocols'!$E60,HC$9='2. Protocols'!$G60)),1,0)*'4. Formulations'!$L60</f>
        <v>0</v>
      </c>
      <c r="HD61" s="38">
        <f>IF(AND(OR(ISBLANK(HD$9),HD$9=0)=FALSE,OR(HD$9='2. Protocols'!$C60,HD$9='2. Protocols'!$E60,HD$9='2. Protocols'!$G60)),1,0)*'4. Formulations'!$L60</f>
        <v>0</v>
      </c>
      <c r="HE61" s="38">
        <f>IF(AND(OR(ISBLANK(HE$9),HE$9=0)=FALSE,OR(HE$9='2. Protocols'!$C60,HE$9='2. Protocols'!$E60,HE$9='2. Protocols'!$G60)),1,0)*'4. Formulations'!$L60</f>
        <v>0</v>
      </c>
      <c r="HF61" s="38">
        <f>IF(AND(OR(ISBLANK(HF$9),HF$9=0)=FALSE,OR(HF$9='2. Protocols'!$C60,HF$9='2. Protocols'!$E60,HF$9='2. Protocols'!$G60)),1,0)*'4. Formulations'!$L60</f>
        <v>0</v>
      </c>
      <c r="HG61" s="38">
        <f>IF(AND(OR(ISBLANK(HG$9),HG$9=0)=FALSE,OR(HG$9='2. Protocols'!$C60,HG$9='2. Protocols'!$E60,HG$9='2. Protocols'!$G60)),1,0)*'4. Formulations'!$L60</f>
        <v>0</v>
      </c>
      <c r="HI61" s="38">
        <f>IF(AND(OR(ISBLANK(HI$9),HI$9=0)=FALSE,HI$9=$DK61),1,0)*'4. Formulations'!$M60</f>
        <v>0</v>
      </c>
      <c r="HJ61" s="38">
        <f>IF(AND(OR(ISBLANK(HJ$9),HJ$9=0)=FALSE,HJ$9=$DK61),1,0)*'4. Formulations'!$M60</f>
        <v>0</v>
      </c>
      <c r="HK61" s="38">
        <f>IF(AND(OR(ISBLANK(HK$9),HK$9=0)=FALSE,HK$9=$DK61),1,0)*'4. Formulations'!$M60</f>
        <v>0</v>
      </c>
      <c r="HL61" s="38">
        <f>IF(AND(OR(ISBLANK(HL$9),HL$9=0)=FALSE,HL$9=$DK61),1,0)*'4. Formulations'!$M60</f>
        <v>0</v>
      </c>
      <c r="HM61" s="38">
        <f>IF(AND(OR(ISBLANK(HM$9),HM$9=0)=FALSE,HM$9=$DK61),1,0)*'4. Formulations'!$M60</f>
        <v>0</v>
      </c>
      <c r="HN61" s="38">
        <f>IF(AND(OR(ISBLANK(HN$9),HN$9=0)=FALSE,HN$9=$DK61),1,0)*'4. Formulations'!$M60</f>
        <v>0</v>
      </c>
      <c r="HO61" s="38">
        <f>IF(AND(OR(ISBLANK(HO$9),HO$9=0)=FALSE,HO$9=$DK61),1,0)*'4. Formulations'!$M60</f>
        <v>0</v>
      </c>
      <c r="HP61" s="38">
        <f>IF(AND(OR(ISBLANK(HP$9),HP$9=0)=FALSE,HP$9=$DK61),1,0)*'4. Formulations'!$M60</f>
        <v>0</v>
      </c>
      <c r="HQ61" s="38">
        <f>IF(AND(OR(ISBLANK(HQ$9),HQ$9=0)=FALSE,HQ$9=$DK61),1,0)*'4. Formulations'!$M60</f>
        <v>0</v>
      </c>
      <c r="HR61" s="38">
        <f>IF(AND(OR(ISBLANK(HR$9),HR$9=0)=FALSE,HR$9=$DK61),1,0)*'4. Formulations'!$M60</f>
        <v>0</v>
      </c>
      <c r="HS61" s="38">
        <f>IF(AND(OR(ISBLANK(HS$9),HS$9=0)=FALSE,HS$9=$DK61),1,0)*'4. Formulations'!$M60</f>
        <v>0</v>
      </c>
      <c r="HT61" s="38">
        <f>IF(AND(OR(ISBLANK(HT$9),HT$9=0)=FALSE,HT$9=$DK61),1,0)*'4. Formulations'!$M60</f>
        <v>0</v>
      </c>
      <c r="HU61" s="38">
        <f>IF(AND(OR(ISBLANK(HU$9),HU$9=0)=FALSE,HU$9=$DK61),1,0)*'4. Formulations'!$M60</f>
        <v>0</v>
      </c>
      <c r="HW61" s="38">
        <f>IF(AND(OR(ISBLANK(HW$9),HW$9=0)=FALSE,SUM($HI61:$HU61)&gt;0,HW$9='2. Protocols'!$G60),1,0)*'4. Formulations'!$M60</f>
        <v>0</v>
      </c>
      <c r="HX61" s="38">
        <f>IF(AND(OR(ISBLANK(HX$9),HX$9=0)=FALSE,SUM($HI61:$HU61)&gt;0,HX$9='2. Protocols'!$G60),1,0)*'4. Formulations'!$M60</f>
        <v>0</v>
      </c>
      <c r="HY61" s="38">
        <f>IF(AND(OR(ISBLANK(HY$9),HY$9=0)=FALSE,SUM($HI61:$HU61)&gt;0,HY$9='2. Protocols'!$G60),1,0)*'4. Formulations'!$M60</f>
        <v>0</v>
      </c>
      <c r="HZ61" s="38">
        <f>IF(AND(OR(ISBLANK(HZ$9),HZ$9=0)=FALSE,SUM($HI61:$HU61)&gt;0,HZ$9='2. Protocols'!$G60),1,0)*'4. Formulations'!$M60</f>
        <v>0</v>
      </c>
      <c r="IA61" s="38">
        <f>IF(AND(OR(ISBLANK(IA$9),IA$9=0)=FALSE,SUM($HI61:$HU61)&gt;0,IA$9='2. Protocols'!$G60),1,0)*'4. Formulations'!$M60</f>
        <v>0</v>
      </c>
      <c r="IB61" s="38">
        <f>IF(AND(OR(ISBLANK(IB$9),IB$9=0)=FALSE,SUM($HI61:$HU61)&gt;0,IB$9='2. Protocols'!$G60),1,0)*'4. Formulations'!$M60</f>
        <v>0</v>
      </c>
      <c r="IC61" s="38">
        <f>IF(AND(OR(ISBLANK(IC$9),IC$9=0)=FALSE,SUM($HI61:$HU61)&gt;0,IC$9='2. Protocols'!$G60),1,0)*'4. Formulations'!$M60</f>
        <v>0</v>
      </c>
      <c r="ID61" s="38">
        <f>IF(AND(OR(ISBLANK(ID$9),ID$9=0)=FALSE,SUM($HI61:$HU61)&gt;0,ID$9='2. Protocols'!$G60),1,0)*'4. Formulations'!$M60</f>
        <v>0</v>
      </c>
      <c r="IE61" s="38">
        <f>IF(AND(OR(ISBLANK(IE$9),IE$9=0)=FALSE,SUM($HI61:$HU61)&gt;0,IE$9='2. Protocols'!$G60),1,0)*'4. Formulations'!$M60</f>
        <v>0</v>
      </c>
      <c r="IF61" s="38">
        <f>IF(AND(OR(ISBLANK(IF$9),IF$9=0)=FALSE,SUM($HI61:$HU61)&gt;0,IF$9='2. Protocols'!$G60),1,0)*'4. Formulations'!$M60</f>
        <v>0</v>
      </c>
      <c r="IG61" s="38">
        <f>IF(AND(OR(ISBLANK(IG$9),IG$9=0)=FALSE,SUM($HI61:$HU61)&gt;0,IG$9='2. Protocols'!$G60),1,0)*'4. Formulations'!$M60</f>
        <v>0</v>
      </c>
      <c r="IH61" s="38">
        <f>IF(AND(OR(ISBLANK(IH$9),IH$9=0)=FALSE,SUM($HI61:$HU61)&gt;0,IH$9='2. Protocols'!$G60),1,0)*'4. Formulations'!$M60</f>
        <v>0</v>
      </c>
      <c r="II61" s="38">
        <f>IF(AND(OR(ISBLANK(II$9),II$9=0)=FALSE,SUM($HI61:$HU61)&gt;0,II$9='2. Protocols'!$G60),1,0)*'4. Formulations'!$M60</f>
        <v>0</v>
      </c>
      <c r="IJ61" s="38">
        <f>IF(AND(OR(ISBLANK(IJ$9),IJ$9=0)=FALSE,SUM($HI61:$HU61)&gt;0,IJ$9='2. Protocols'!$G60),1,0)*'4. Formulations'!$M60</f>
        <v>0</v>
      </c>
      <c r="IK61" s="38">
        <f>IF(AND(OR(ISBLANK(IK$9),IK$9=0)=FALSE,SUM($HI61:$HU61)&gt;0,IK$9='2. Protocols'!$G60),1,0)*'4. Formulations'!$M60</f>
        <v>0</v>
      </c>
      <c r="IL61" s="38">
        <f>IF(AND(OR(ISBLANK(IL$9),IL$9=0)=FALSE,SUM($HI61:$HU61)&gt;0,IL$9='2. Protocols'!$G60),1,0)*'4. Formulations'!$M60</f>
        <v>0</v>
      </c>
      <c r="IM61" s="38">
        <f>IF(AND(OR(ISBLANK(IM$9),IM$9=0)=FALSE,SUM($HI61:$HU61)&gt;0,IM$9='2. Protocols'!$G60),1,0)*'4. Formulations'!$M60</f>
        <v>0</v>
      </c>
      <c r="IN61" s="38">
        <f>IF(AND(OR(ISBLANK(IN$9),IN$9=0)=FALSE,SUM($HI61:$HU61)&gt;0,IN$9='2. Protocols'!$G60),1,0)*'4. Formulations'!$M60</f>
        <v>0</v>
      </c>
      <c r="IO61" s="38">
        <f>IF(AND(OR(ISBLANK(IO$9),IO$9=0)=FALSE,SUM($HI61:$HU61)&gt;0,IO$9='2. Protocols'!$G60),1,0)*'4. Formulations'!$M60</f>
        <v>0</v>
      </c>
      <c r="IP61" s="38">
        <f>IF(AND(OR(ISBLANK(IP$9),IP$9=0)=FALSE,SUM($HI61:$HU61)&gt;0,IP$9='2. Protocols'!$G60),1,0)*'4. Formulations'!$M60</f>
        <v>0</v>
      </c>
      <c r="IQ61" s="38">
        <f>IF(AND(OR(ISBLANK(IQ$9),IQ$9=0)=FALSE,SUM($HI61:$HU61)&gt;0,IQ$9='2. Protocols'!$G60),1,0)*'4. Formulations'!$M60</f>
        <v>0</v>
      </c>
      <c r="IR61" s="38">
        <f>IF(AND(OR(ISBLANK(IR$9),IR$9=0)=FALSE,SUM($HI61:$HU61)&gt;0,IR$9='2. Protocols'!$G60),1,0)*'4. Formulations'!$M60</f>
        <v>0</v>
      </c>
      <c r="IT61" s="38">
        <f>IF(AND(OR(ISBLANK(IT$9),IT$9=0)=FALSE,IT$9=$DL61),1,0)*'4. Formulations'!$N60</f>
        <v>0</v>
      </c>
      <c r="IU61" s="38">
        <f>IF(AND(OR(ISBLANK(IU$9),IU$9=0)=FALSE,IU$9=$DL61),1,0)*'4. Formulations'!$N60</f>
        <v>0</v>
      </c>
      <c r="IV61" s="38">
        <f>IF(AND(OR(ISBLANK(IV$9),IV$9=0)=FALSE,IV$9=$DL61),1,0)*'4. Formulations'!$N60</f>
        <v>0</v>
      </c>
      <c r="IW61" s="38">
        <f>IF(AND(OR(ISBLANK(IW$9),IW$9=0)=FALSE,IW$9=$DL61),1,0)*'4. Formulations'!$N60</f>
        <v>0</v>
      </c>
      <c r="IX61" s="38">
        <f>IF(AND(OR(ISBLANK(IX$9),IX$9=0)=FALSE,IX$9=$DL61),1,0)*'4. Formulations'!$N60</f>
        <v>0</v>
      </c>
      <c r="IY61" s="38">
        <f>IF(AND(OR(ISBLANK(IY$9),IY$9=0)=FALSE,IY$9=$DL61),1,0)*'4. Formulations'!$N60</f>
        <v>0</v>
      </c>
      <c r="IZ61" s="38">
        <f>IF(AND(OR(ISBLANK(IZ$9),IZ$9=0)=FALSE,IZ$9=$DL61),1,0)*'4. Formulations'!$N60</f>
        <v>0</v>
      </c>
      <c r="JA61" s="38">
        <f>IF(AND(OR(ISBLANK(JA$9),JA$9=0)=FALSE,JA$9=$DL61),1,0)*'4. Formulations'!$N60</f>
        <v>0</v>
      </c>
      <c r="JB61" s="38">
        <f>IF(AND(OR(ISBLANK(JB$9),JB$9=0)=FALSE,JB$9=$DL61),1,0)*'4. Formulations'!$N60</f>
        <v>0</v>
      </c>
      <c r="JC61" s="38">
        <f>IF(AND(OR(ISBLANK(JC$9),JC$9=0)=FALSE,JC$9=$DL61),1,0)*'4. Formulations'!$N60</f>
        <v>0</v>
      </c>
      <c r="JD61" s="38">
        <f>IF(AND(OR(ISBLANK(JD$9),JD$9=0)=FALSE,JD$9=$DL61),1,0)*'4. Formulations'!$N60</f>
        <v>0</v>
      </c>
      <c r="JE61" s="38">
        <f>IF(AND(OR(ISBLANK(JE$9),JE$9=0)=FALSE,JE$9=$DL61),1,0)*'4. Formulations'!$N60</f>
        <v>0</v>
      </c>
      <c r="JF61" s="38">
        <f>IF(AND(OR(ISBLANK(JF$9),JF$9=0)=FALSE,JF$9=$DL61),1,0)*'4. Formulations'!$N60</f>
        <v>0</v>
      </c>
      <c r="JG61" s="38">
        <f>IF(AND(OR(ISBLANK(JG$9),JG$9=0)=FALSE,JG$9=$DL61),1,0)*'4. Formulations'!$N60</f>
        <v>0</v>
      </c>
      <c r="JH61" s="38">
        <f>IF(AND(OR(ISBLANK(JH$9),JH$9=0)=FALSE,JH$9=$DL61),1,0)*'4. Formulations'!$N60</f>
        <v>0</v>
      </c>
      <c r="JJ61" s="38">
        <f>IF(AND(OR(ISBLANK(JJ$9),JJ$9=0)=FALSE,OR(JJ$9='2. Protocols'!$C60,JJ$9='2. Protocols'!$E60,JJ$9='2. Protocols'!$G60)),1,0)*'4. Formulations'!$O60</f>
        <v>0</v>
      </c>
      <c r="JK61" s="38">
        <f>IF(AND(OR(ISBLANK(JK$9),JK$9=0)=FALSE,OR(JK$9='2. Protocols'!$C60,JK$9='2. Protocols'!$E60,JK$9='2. Protocols'!$G60)),1,0)*'4. Formulations'!$O60</f>
        <v>0</v>
      </c>
      <c r="JL61" s="38">
        <f>IF(AND(OR(ISBLANK(JL$9),JL$9=0)=FALSE,OR(JL$9='2. Protocols'!$C60,JL$9='2. Protocols'!$E60,JL$9='2. Protocols'!$G60)),1,0)*'4. Formulations'!$O60</f>
        <v>0</v>
      </c>
      <c r="JM61" s="38">
        <f>IF(AND(OR(ISBLANK(JM$9),JM$9=0)=FALSE,OR(JM$9='2. Protocols'!$C60,JM$9='2. Protocols'!$E60,JM$9='2. Protocols'!$G60)),1,0)*'4. Formulations'!$O60</f>
        <v>0</v>
      </c>
      <c r="JN61" s="38">
        <f>IF(AND(OR(ISBLANK(JN$9),JN$9=0)=FALSE,OR(JN$9='2. Protocols'!$C60,JN$9='2. Protocols'!$E60,JN$9='2. Protocols'!$G60)),1,0)*'4. Formulations'!$O60</f>
        <v>0</v>
      </c>
      <c r="JO61" s="38">
        <f>IF(AND(OR(ISBLANK(JO$9),JO$9=0)=FALSE,OR(JO$9='2. Protocols'!$C60,JO$9='2. Protocols'!$E60,JO$9='2. Protocols'!$G60)),1,0)*'4. Formulations'!$O60</f>
        <v>0</v>
      </c>
      <c r="JP61" s="38">
        <f>IF(AND(OR(ISBLANK(JP$9),JP$9=0)=FALSE,OR(JP$9='2. Protocols'!$C60,JP$9='2. Protocols'!$E60,JP$9='2. Protocols'!$G60)),1,0)*'4. Formulations'!$O60</f>
        <v>0</v>
      </c>
      <c r="JQ61" s="38">
        <f>IF(AND(OR(ISBLANK(JQ$9),JQ$9=0)=FALSE,OR(JQ$9='2. Protocols'!$C60,JQ$9='2. Protocols'!$E60,JQ$9='2. Protocols'!$G60)),1,0)*'4. Formulations'!$O60</f>
        <v>0</v>
      </c>
      <c r="JR61" s="38">
        <f>IF(AND(OR(ISBLANK(JR$9),JR$9=0)=FALSE,OR(JR$9='2. Protocols'!$C60,JR$9='2. Protocols'!$E60,JR$9='2. Protocols'!$G60)),1,0)*'4. Formulations'!$O60</f>
        <v>0</v>
      </c>
      <c r="JS61" s="38">
        <f>IF(AND(OR(ISBLANK(JS$9),JS$9=0)=FALSE,OR(JS$9='2. Protocols'!$C60,JS$9='2. Protocols'!$E60,JS$9='2. Protocols'!$G60)),1,0)*'4. Formulations'!$O60</f>
        <v>0</v>
      </c>
      <c r="JT61" s="38">
        <f>IF(AND(OR(ISBLANK(JT$9),JT$9=0)=FALSE,OR(JT$9='2. Protocols'!$C60,JT$9='2. Protocols'!$E60,JT$9='2. Protocols'!$G60)),1,0)*'4. Formulations'!$O60</f>
        <v>0</v>
      </c>
      <c r="JU61" s="38">
        <f>IF(AND(OR(ISBLANK(JU$9),JU$9=0)=FALSE,OR(JU$9='2. Protocols'!$C60,JU$9='2. Protocols'!$E60,JU$9='2. Protocols'!$G60)),1,0)*'4. Formulations'!$O60</f>
        <v>0</v>
      </c>
      <c r="JV61" s="38">
        <f>IF(AND(OR(ISBLANK(JV$9),JV$9=0)=FALSE,OR(JV$9='2. Protocols'!$C60,JV$9='2. Protocols'!$E60,JV$9='2. Protocols'!$G60)),1,0)*'4. Formulations'!$O60</f>
        <v>0</v>
      </c>
      <c r="JW61" s="38">
        <f>IF(AND(OR(ISBLANK(JW$9),JW$9=0)=FALSE,OR(JW$9='2. Protocols'!$C60,JW$9='2. Protocols'!$E60,JW$9='2. Protocols'!$G60)),1,0)*'4. Formulations'!$O60</f>
        <v>0</v>
      </c>
      <c r="JX61" s="38">
        <f>IF(AND(OR(ISBLANK(JX$9),JX$9=0)=FALSE,OR(JX$9='2. Protocols'!$C60,JX$9='2. Protocols'!$E60,JX$9='2. Protocols'!$G60)),1,0)*'4. Formulations'!$O60</f>
        <v>0</v>
      </c>
      <c r="JY61" s="38">
        <f>IF(AND(OR(ISBLANK(JY$9),JY$9=0)=FALSE,OR(JY$9='2. Protocols'!$C60,JY$9='2. Protocols'!$E60,JY$9='2. Protocols'!$G60)),1,0)*'4. Formulations'!$O60</f>
        <v>0</v>
      </c>
      <c r="JZ61" s="38">
        <f>IF(AND(OR(ISBLANK(JZ$9),JZ$9=0)=FALSE,OR(JZ$9='2. Protocols'!$C60,JZ$9='2. Protocols'!$E60,JZ$9='2. Protocols'!$G60)),1,0)*'4. Formulations'!$O60</f>
        <v>0</v>
      </c>
      <c r="KA61" s="38">
        <f>IF(AND(OR(ISBLANK(KA$9),KA$9=0)=FALSE,OR(KA$9='2. Protocols'!$C60,KA$9='2. Protocols'!$E60,KA$9='2. Protocols'!$G60)),1,0)*'4. Formulations'!$O60</f>
        <v>0</v>
      </c>
      <c r="KB61" s="38">
        <f>IF(AND(OR(ISBLANK(KB$9),KB$9=0)=FALSE,OR(KB$9='2. Protocols'!$C60,KB$9='2. Protocols'!$E60,KB$9='2. Protocols'!$G60)),1,0)*'4. Formulations'!$O60</f>
        <v>0</v>
      </c>
      <c r="KC61" s="38">
        <f>IF(AND(OR(ISBLANK(KC$9),KC$9=0)=FALSE,OR(KC$9='2. Protocols'!$C60,KC$9='2. Protocols'!$E60,KC$9='2. Protocols'!$G60)),1,0)*'4. Formulations'!$O60</f>
        <v>0</v>
      </c>
      <c r="KD61" s="38">
        <f>IF(AND(OR(ISBLANK(KD$9),KD$9=0)=FALSE,OR(KD$9='2. Protocols'!$C60,KD$9='2. Protocols'!$E60,KD$9='2. Protocols'!$G60)),1,0)*'4. Formulations'!$O60</f>
        <v>0</v>
      </c>
      <c r="KE61" s="38">
        <f>IF(AND(OR(ISBLANK(KE$9),KE$9=0)=FALSE,OR(KE$9='2. Protocols'!$C60,KE$9='2. Protocols'!$E60,KE$9='2. Protocols'!$G60)),1,0)*'4. Formulations'!$O60</f>
        <v>0</v>
      </c>
      <c r="KG61" s="38">
        <f>IF(AND(OR(ISBLANK(KG$9),KG$9=0)=FALSE,KG$9=$DK61),1,0)*'4. Formulations'!$P60</f>
        <v>0</v>
      </c>
      <c r="KH61" s="38">
        <f>IF(AND(OR(ISBLANK(KH$9),KH$9=0)=FALSE,KH$9=$DK61),1,0)*'4. Formulations'!$P60</f>
        <v>0</v>
      </c>
      <c r="KI61" s="38">
        <f>IF(AND(OR(ISBLANK(KI$9),KI$9=0)=FALSE,KI$9=$DK61),1,0)*'4. Formulations'!$P60</f>
        <v>0</v>
      </c>
      <c r="KJ61" s="38">
        <f>IF(AND(OR(ISBLANK(KJ$9),KJ$9=0)=FALSE,KJ$9=$DK61),1,0)*'4. Formulations'!$P60</f>
        <v>0</v>
      </c>
      <c r="KK61" s="38">
        <f>IF(AND(OR(ISBLANK(KK$9),KK$9=0)=FALSE,KK$9=$DK61),1,0)*'4. Formulations'!$P60</f>
        <v>0</v>
      </c>
      <c r="KL61" s="38">
        <f>IF(AND(OR(ISBLANK(KL$9),KL$9=0)=FALSE,KL$9=$DK61),1,0)*'4. Formulations'!$P60</f>
        <v>0</v>
      </c>
      <c r="KM61" s="38">
        <f>IF(AND(OR(ISBLANK(KM$9),KM$9=0)=FALSE,KM$9=$DK61),1,0)*'4. Formulations'!$P60</f>
        <v>0</v>
      </c>
      <c r="KN61" s="38">
        <f>IF(AND(OR(ISBLANK(KN$9),KN$9=0)=FALSE,KN$9=$DK61),1,0)*'4. Formulations'!$P60</f>
        <v>0</v>
      </c>
      <c r="KO61" s="38">
        <f>IF(AND(OR(ISBLANK(KO$9),KO$9=0)=FALSE,KO$9=$DK61),1,0)*'4. Formulations'!$P60</f>
        <v>0</v>
      </c>
      <c r="KP61" s="38">
        <f>IF(AND(OR(ISBLANK(KP$9),KP$9=0)=FALSE,KP$9=$DK61),1,0)*'4. Formulations'!$P60</f>
        <v>0</v>
      </c>
      <c r="KQ61" s="38">
        <f>IF(AND(OR(ISBLANK(KQ$9),KQ$9=0)=FALSE,KQ$9=$DK61),1,0)*'4. Formulations'!$P60</f>
        <v>0</v>
      </c>
      <c r="KR61" s="38">
        <f>IF(AND(OR(ISBLANK(KR$9),KR$9=0)=FALSE,KR$9=$DK61),1,0)*'4. Formulations'!$P60</f>
        <v>0</v>
      </c>
      <c r="KS61" s="38">
        <f>IF(AND(OR(ISBLANK(KS$9),KS$9=0)=FALSE,KS$9=$DK61),1,0)*'4. Formulations'!$P60</f>
        <v>0</v>
      </c>
      <c r="KU61" s="38">
        <f>IF(AND(OR(ISBLANK(KU$9),KU$9=0)=FALSE,SUM($KG61:$KS61)&gt;0,KU$9='2. Protocols'!$G60),1,0)*'4. Formulations'!$P60</f>
        <v>0</v>
      </c>
      <c r="KV61" s="38">
        <f>IF(AND(OR(ISBLANK(KV$9),KV$9=0)=FALSE,SUM($KG61:$KS61)&gt;0,KV$9='2. Protocols'!$G60),1,0)*'4. Formulations'!$P60</f>
        <v>0</v>
      </c>
      <c r="KW61" s="38">
        <f>IF(AND(OR(ISBLANK(KW$9),KW$9=0)=FALSE,SUM($KG61:$KS61)&gt;0,KW$9='2. Protocols'!$G60),1,0)*'4. Formulations'!$P60</f>
        <v>0</v>
      </c>
      <c r="KX61" s="38">
        <f>IF(AND(OR(ISBLANK(KX$9),KX$9=0)=FALSE,SUM($KG61:$KS61)&gt;0,KX$9='2. Protocols'!$G60),1,0)*'4. Formulations'!$P60</f>
        <v>0</v>
      </c>
      <c r="KY61" s="38">
        <f>IF(AND(OR(ISBLANK(KY$9),KY$9=0)=FALSE,SUM($KG61:$KS61)&gt;0,KY$9='2. Protocols'!$G60),1,0)*'4. Formulations'!$P60</f>
        <v>0</v>
      </c>
      <c r="KZ61" s="38">
        <f>IF(AND(OR(ISBLANK(KZ$9),KZ$9=0)=FALSE,SUM($KG61:$KS61)&gt;0,KZ$9='2. Protocols'!$G60),1,0)*'4. Formulations'!$P60</f>
        <v>0</v>
      </c>
      <c r="LA61" s="38">
        <f>IF(AND(OR(ISBLANK(LA$9),LA$9=0)=FALSE,SUM($KG61:$KS61)&gt;0,LA$9='2. Protocols'!$G60),1,0)*'4. Formulations'!$P60</f>
        <v>0</v>
      </c>
      <c r="LB61" s="38">
        <f>IF(AND(OR(ISBLANK(LB$9),LB$9=0)=FALSE,SUM($KG61:$KS61)&gt;0,LB$9='2. Protocols'!$G60),1,0)*'4. Formulations'!$P60</f>
        <v>0</v>
      </c>
      <c r="LC61" s="38">
        <f>IF(AND(OR(ISBLANK(LC$9),LC$9=0)=FALSE,SUM($KG61:$KS61)&gt;0,LC$9='2. Protocols'!$G60),1,0)*'4. Formulations'!$P60</f>
        <v>0</v>
      </c>
      <c r="LD61" s="38">
        <f>IF(AND(OR(ISBLANK(LD$9),LD$9=0)=FALSE,SUM($KG61:$KS61)&gt;0,LD$9='2. Protocols'!$G60),1,0)*'4. Formulations'!$P60</f>
        <v>0</v>
      </c>
      <c r="LE61" s="38">
        <f>IF(AND(OR(ISBLANK(LE$9),LE$9=0)=FALSE,SUM($KG61:$KS61)&gt;0,LE$9='2. Protocols'!$G60),1,0)*'4. Formulations'!$P60</f>
        <v>0</v>
      </c>
      <c r="LF61" s="38">
        <f>IF(AND(OR(ISBLANK(LF$9),LF$9=0)=FALSE,SUM($KG61:$KS61)&gt;0,LF$9='2. Protocols'!$G60),1,0)*'4. Formulations'!$P60</f>
        <v>0</v>
      </c>
      <c r="LG61" s="38">
        <f>IF(AND(OR(ISBLANK(LG$9),LG$9=0)=FALSE,SUM($KG61:$KS61)&gt;0,LG$9='2. Protocols'!$G60),1,0)*'4. Formulations'!$P60</f>
        <v>0</v>
      </c>
      <c r="LH61" s="38">
        <f>IF(AND(OR(ISBLANK(LH$9),LH$9=0)=FALSE,SUM($KG61:$KS61)&gt;0,LH$9='2. Protocols'!$G60),1,0)*'4. Formulations'!$P60</f>
        <v>0</v>
      </c>
      <c r="LI61" s="38">
        <f>IF(AND(OR(ISBLANK(LI$9),LI$9=0)=FALSE,SUM($KG61:$KS61)&gt;0,LI$9='2. Protocols'!$G60),1,0)*'4. Formulations'!$P60</f>
        <v>0</v>
      </c>
      <c r="LJ61" s="38">
        <f>IF(AND(OR(ISBLANK(LJ$9),LJ$9=0)=FALSE,SUM($KG61:$KS61)&gt;0,LJ$9='2. Protocols'!$G60),1,0)*'4. Formulations'!$P60</f>
        <v>0</v>
      </c>
      <c r="LK61" s="38">
        <f>IF(AND(OR(ISBLANK(LK$9),LK$9=0)=FALSE,SUM($KG61:$KS61)&gt;0,LK$9='2. Protocols'!$G60),1,0)*'4. Formulations'!$P60</f>
        <v>0</v>
      </c>
      <c r="LL61" s="38">
        <f>IF(AND(OR(ISBLANK(LL$9),LL$9=0)=FALSE,SUM($KG61:$KS61)&gt;0,LL$9='2. Protocols'!$G60),1,0)*'4. Formulations'!$P60</f>
        <v>0</v>
      </c>
      <c r="LM61" s="38">
        <f>IF(AND(OR(ISBLANK(LM$9),LM$9=0)=FALSE,SUM($KG61:$KS61)&gt;0,LM$9='2. Protocols'!$G60),1,0)*'4. Formulations'!$P60</f>
        <v>0</v>
      </c>
      <c r="LN61" s="38">
        <f>IF(AND(OR(ISBLANK(LN$9),LN$9=0)=FALSE,SUM($KG61:$KS61)&gt;0,LN$9='2. Protocols'!$G60),1,0)*'4. Formulations'!$P60</f>
        <v>0</v>
      </c>
      <c r="LO61" s="38">
        <f>IF(AND(OR(ISBLANK(LO$9),LO$9=0)=FALSE,SUM($KG61:$KS61)&gt;0,LO$9='2. Protocols'!$G60),1,0)*'4. Formulations'!$P60</f>
        <v>0</v>
      </c>
      <c r="LP61" s="38">
        <f>IF(AND(OR(ISBLANK(LP$9),LP$9=0)=FALSE,SUM($KG61:$KS61)&gt;0,LP$9='2. Protocols'!$G60),1,0)*'4. Formulations'!$P60</f>
        <v>0</v>
      </c>
      <c r="LR61" s="38">
        <f>IF(AND(OR(ISBLANK(LR$9),LR$9=0)=FALSE,LR$9=$DL61),1,0)*'4. Formulations'!$Q60</f>
        <v>0</v>
      </c>
      <c r="LS61" s="38">
        <f>IF(AND(OR(ISBLANK(LS$9),LS$9=0)=FALSE,LS$9=$DL61),1,0)*'4. Formulations'!$Q60</f>
        <v>0</v>
      </c>
      <c r="LT61" s="38">
        <f>IF(AND(OR(ISBLANK(LT$9),LT$9=0)=FALSE,LT$9=$DL61),1,0)*'4. Formulations'!$Q60</f>
        <v>0</v>
      </c>
      <c r="LU61" s="38">
        <f>IF(AND(OR(ISBLANK(LU$9),LU$9=0)=FALSE,LU$9=$DL61),1,0)*'4. Formulations'!$Q60</f>
        <v>0</v>
      </c>
      <c r="LV61" s="38">
        <f>IF(AND(OR(ISBLANK(LV$9),LV$9=0)=FALSE,LV$9=$DL61),1,0)*'4. Formulations'!$Q60</f>
        <v>0</v>
      </c>
      <c r="LW61" s="38">
        <f>IF(AND(OR(ISBLANK(LW$9),LW$9=0)=FALSE,LW$9=$DL61),1,0)*'4. Formulations'!$Q60</f>
        <v>0</v>
      </c>
      <c r="LX61" s="38">
        <f>IF(AND(OR(ISBLANK(LX$9),LX$9=0)=FALSE,LX$9=$DL61),1,0)*'4. Formulations'!$Q60</f>
        <v>0</v>
      </c>
      <c r="LY61" s="38">
        <f>IF(AND(OR(ISBLANK(LY$9),LY$9=0)=FALSE,LY$9=$DL61),1,0)*'4. Formulations'!$Q60</f>
        <v>0</v>
      </c>
      <c r="LZ61" s="38">
        <f>IF(AND(OR(ISBLANK(LZ$9),LZ$9=0)=FALSE,LZ$9=$DL61),1,0)*'4. Formulations'!$Q60</f>
        <v>0</v>
      </c>
      <c r="MA61" s="38">
        <f>IF(AND(OR(ISBLANK(MA$9),MA$9=0)=FALSE,MA$9=$DL61),1,0)*'4. Formulations'!$Q60</f>
        <v>0</v>
      </c>
      <c r="MB61" s="38">
        <f>IF(AND(OR(ISBLANK(MB$9),MB$9=0)=FALSE,MB$9=$DL61),1,0)*'4. Formulations'!$Q60</f>
        <v>0</v>
      </c>
      <c r="MC61" s="38">
        <f>IF(AND(OR(ISBLANK(MC$9),MC$9=0)=FALSE,MC$9=$DL61),1,0)*'4. Formulations'!$Q60</f>
        <v>0</v>
      </c>
      <c r="MD61" s="38">
        <f>IF(AND(OR(ISBLANK(MD$9),MD$9=0)=FALSE,MD$9=$DL61),1,0)*'4. Formulations'!$Q60</f>
        <v>0</v>
      </c>
      <c r="ME61" s="38">
        <f>IF(AND(OR(ISBLANK(ME$9),ME$9=0)=FALSE,ME$9=$DL61),1,0)*'4. Formulations'!$Q60</f>
        <v>0</v>
      </c>
      <c r="MF61" s="38">
        <f>IF(AND(OR(ISBLANK(MF$9),MF$9=0)=FALSE,MF$9=$DL61),1,0)*'4. Formulations'!$Q60</f>
        <v>0</v>
      </c>
    </row>
    <row r="62" spans="2:344" outlineLevel="1" x14ac:dyDescent="0.3">
      <c r="B62" s="2"/>
      <c r="C62" s="129" t="str">
        <f>IF('2. Protocols'!C61&amp;"+"&amp;'2. Protocols'!E61&amp;"+"&amp;'2. Protocols'!G61="++","",'2. Protocols'!C61&amp;"+"&amp;'2. Protocols'!E61&amp;"+"&amp;'2. Protocols'!G61)</f>
        <v/>
      </c>
      <c r="D62" s="18"/>
      <c r="F62" s="114" t="str">
        <f>IFERROR('2. Protocols'!J61*'1. General Inputs'!$L$6,"")</f>
        <v/>
      </c>
      <c r="G62" s="114" t="str">
        <f>IFERROR(MAX(F62*(1+'1. General Inputs'!$BA$16+HLOOKUP(G$7,'1. General Inputs'!$BC$10:$BE$12,ROWS('1. General Inputs'!$BA$10:$BA$12),0))+(G$76*(CHOOSE(G$7,'2. Protocols'!$O61,'2. Protocols'!$P61,'2. Protocols'!$Q61))+'3. ARV Substitutions'!L84),0),"")</f>
        <v/>
      </c>
      <c r="H62" s="114" t="str">
        <f>IFERROR(MAX(G62*(1+'1. General Inputs'!$BA$16+HLOOKUP(H$7,'1. General Inputs'!$BC$10:$BE$12,ROWS('1. General Inputs'!$BA$10:$BA$12),0))+(H$76*(CHOOSE(H$7,'2. Protocols'!$O61,'2. Protocols'!$P61,'2. Protocols'!$Q61))+'3. ARV Substitutions'!M84),0),"")</f>
        <v/>
      </c>
      <c r="I62" s="114" t="str">
        <f>IFERROR(MAX(H62*(1+'1. General Inputs'!$BA$16+HLOOKUP(I$7,'1. General Inputs'!$BC$10:$BE$12,ROWS('1. General Inputs'!$BA$10:$BA$12),0))+(I$76*(CHOOSE(I$7,'2. Protocols'!$O61,'2. Protocols'!$P61,'2. Protocols'!$Q61))+'3. ARV Substitutions'!N84),0),"")</f>
        <v/>
      </c>
      <c r="J62" s="114" t="str">
        <f>IFERROR(MAX(I62*(1+'1. General Inputs'!$BA$16+HLOOKUP(J$7,'1. General Inputs'!$BC$10:$BE$12,ROWS('1. General Inputs'!$BA$10:$BA$12),0))+(J$76*(CHOOSE(J$7,'2. Protocols'!$O61,'2. Protocols'!$P61,'2. Protocols'!$Q61))+'3. ARV Substitutions'!O84),0),"")</f>
        <v/>
      </c>
      <c r="K62" s="114" t="str">
        <f>IFERROR(MAX(J62*(1+'1. General Inputs'!$BA$16+HLOOKUP(K$7,'1. General Inputs'!$BC$10:$BE$12,ROWS('1. General Inputs'!$BA$10:$BA$12),0))+(K$76*(CHOOSE(K$7,'2. Protocols'!$O61,'2. Protocols'!$P61,'2. Protocols'!$Q61))+'3. ARV Substitutions'!P84),0),"")</f>
        <v/>
      </c>
      <c r="L62" s="114" t="str">
        <f>IFERROR(MAX(K62*(1+'1. General Inputs'!$BA$16+HLOOKUP(L$7,'1. General Inputs'!$BC$10:$BE$12,ROWS('1. General Inputs'!$BA$10:$BA$12),0))+(L$76*(CHOOSE(L$7,'2. Protocols'!$O61,'2. Protocols'!$P61,'2. Protocols'!$Q61))+'3. ARV Substitutions'!Q84),0),"")</f>
        <v/>
      </c>
      <c r="M62" s="114" t="str">
        <f>IFERROR(MAX(L62*(1+'1. General Inputs'!$BA$16+HLOOKUP(M$7,'1. General Inputs'!$BC$10:$BE$12,ROWS('1. General Inputs'!$BA$10:$BA$12),0))+(M$76*(CHOOSE(M$7,'2. Protocols'!$O61,'2. Protocols'!$P61,'2. Protocols'!$Q61))+'3. ARV Substitutions'!R84),0),"")</f>
        <v/>
      </c>
      <c r="N62" s="114" t="str">
        <f>IFERROR(MAX(M62*(1+'1. General Inputs'!$BA$16+HLOOKUP(N$7,'1. General Inputs'!$BC$10:$BE$12,ROWS('1. General Inputs'!$BA$10:$BA$12),0))+(N$76*(CHOOSE(N$7,'2. Protocols'!$O61,'2. Protocols'!$P61,'2. Protocols'!$Q61))+'3. ARV Substitutions'!S84),0),"")</f>
        <v/>
      </c>
      <c r="O62" s="114" t="str">
        <f>IFERROR(MAX(N62*(1+'1. General Inputs'!$BA$16+HLOOKUP(O$7,'1. General Inputs'!$BC$10:$BE$12,ROWS('1. General Inputs'!$BA$10:$BA$12),0))+(O$76*(CHOOSE(O$7,'2. Protocols'!$O61,'2. Protocols'!$P61,'2. Protocols'!$Q61))+'3. ARV Substitutions'!T84),0),"")</f>
        <v/>
      </c>
      <c r="P62" s="114" t="str">
        <f>IFERROR(MAX(O62*(1+'1. General Inputs'!$BA$16+HLOOKUP(P$7,'1. General Inputs'!$BC$10:$BE$12,ROWS('1. General Inputs'!$BA$10:$BA$12),0))+(P$76*(CHOOSE(P$7,'2. Protocols'!$O61,'2. Protocols'!$P61,'2. Protocols'!$Q61))+'3. ARV Substitutions'!U84),0),"")</f>
        <v/>
      </c>
      <c r="Q62" s="114" t="str">
        <f>IFERROR(MAX(P62*(1+'1. General Inputs'!$BA$16+HLOOKUP(Q$7,'1. General Inputs'!$BC$10:$BE$12,ROWS('1. General Inputs'!$BA$10:$BA$12),0))+(Q$76*(CHOOSE(Q$7,'2. Protocols'!$O61,'2. Protocols'!$P61,'2. Protocols'!$Q61))+'3. ARV Substitutions'!V84),0),"")</f>
        <v/>
      </c>
      <c r="R62" s="114" t="str">
        <f>IFERROR(MAX(Q62*(1+'1. General Inputs'!$BA$16+HLOOKUP(R$7,'1. General Inputs'!$BC$10:$BE$12,ROWS('1. General Inputs'!$BA$10:$BA$12),0))+(R$76*(CHOOSE(R$7,'2. Protocols'!$O61,'2. Protocols'!$P61,'2. Protocols'!$Q61))+'3. ARV Substitutions'!W84),0),"")</f>
        <v/>
      </c>
      <c r="S62" s="114" t="str">
        <f>IFERROR(MAX(R62*(1+'1. General Inputs'!$BA$16+HLOOKUP(S$7,'1. General Inputs'!$BC$10:$BE$12,ROWS('1. General Inputs'!$BA$10:$BA$12),0))+(S$76*(CHOOSE(S$7,'2. Protocols'!$O61,'2. Protocols'!$P61,'2. Protocols'!$Q61))+'3. ARV Substitutions'!X84),0),"")</f>
        <v/>
      </c>
      <c r="T62" s="114" t="str">
        <f>IFERROR(MAX(S62*(1+'1. General Inputs'!$BA$16+HLOOKUP(T$7,'1. General Inputs'!$BC$10:$BE$12,ROWS('1. General Inputs'!$BA$10:$BA$12),0))+(T$76*(CHOOSE(T$7,'2. Protocols'!$O61,'2. Protocols'!$P61,'2. Protocols'!$Q61))+'3. ARV Substitutions'!Y84),0),"")</f>
        <v/>
      </c>
      <c r="U62" s="114" t="str">
        <f>IFERROR(MAX(T62*(1+'1. General Inputs'!$BA$16+HLOOKUP(U$7,'1. General Inputs'!$BC$10:$BE$12,ROWS('1. General Inputs'!$BA$10:$BA$12),0))+(U$76*(CHOOSE(U$7,'2. Protocols'!$O61,'2. Protocols'!$P61,'2. Protocols'!$Q61))+'3. ARV Substitutions'!Z84),0),"")</f>
        <v/>
      </c>
      <c r="V62" s="114" t="str">
        <f>IFERROR(MAX(U62*(1+'1. General Inputs'!$BA$16+HLOOKUP(V$7,'1. General Inputs'!$BC$10:$BE$12,ROWS('1. General Inputs'!$BA$10:$BA$12),0))+(V$76*(CHOOSE(V$7,'2. Protocols'!$O61,'2. Protocols'!$P61,'2. Protocols'!$Q61))+'3. ARV Substitutions'!AA84),0),"")</f>
        <v/>
      </c>
      <c r="W62" s="114" t="str">
        <f>IFERROR(MAX(V62*(1+'1. General Inputs'!$BA$16+HLOOKUP(W$7,'1. General Inputs'!$BC$10:$BE$12,ROWS('1. General Inputs'!$BA$10:$BA$12),0))+(W$76*(CHOOSE(W$7,'2. Protocols'!$O61,'2. Protocols'!$P61,'2. Protocols'!$Q61))+'3. ARV Substitutions'!AB84),0),"")</f>
        <v/>
      </c>
      <c r="X62" s="114" t="str">
        <f>IFERROR(MAX(W62*(1+'1. General Inputs'!$BA$16+HLOOKUP(X$7,'1. General Inputs'!$BC$10:$BE$12,ROWS('1. General Inputs'!$BA$10:$BA$12),0))+(X$76*(CHOOSE(X$7,'2. Protocols'!$O61,'2. Protocols'!$P61,'2. Protocols'!$Q61))+'3. ARV Substitutions'!AC84),0),"")</f>
        <v/>
      </c>
      <c r="Y62" s="114" t="str">
        <f>IFERROR(MAX(X62*(1+'1. General Inputs'!$BA$16+HLOOKUP(Y$7,'1. General Inputs'!$BC$10:$BE$12,ROWS('1. General Inputs'!$BA$10:$BA$12),0))+(Y$76*(CHOOSE(Y$7,'2. Protocols'!$O61,'2. Protocols'!$P61,'2. Protocols'!$Q61))+'3. ARV Substitutions'!AD84),0),"")</f>
        <v/>
      </c>
      <c r="Z62" s="114" t="str">
        <f>IFERROR(MAX(Y62*(1+'1. General Inputs'!$BA$16+HLOOKUP(Z$7,'1. General Inputs'!$BC$10:$BE$12,ROWS('1. General Inputs'!$BA$10:$BA$12),0))+(Z$76*(CHOOSE(Z$7,'2. Protocols'!$O61,'2. Protocols'!$P61,'2. Protocols'!$Q61))+'3. ARV Substitutions'!AE84),0),"")</f>
        <v/>
      </c>
      <c r="AA62" s="114" t="str">
        <f>IFERROR(MAX(Z62*(1+'1. General Inputs'!$BA$16+HLOOKUP(AA$7,'1. General Inputs'!$BC$10:$BE$12,ROWS('1. General Inputs'!$BA$10:$BA$12),0))+(AA$76*(CHOOSE(AA$7,'2. Protocols'!$O61,'2. Protocols'!$P61,'2. Protocols'!$Q61))+'3. ARV Substitutions'!AF84),0),"")</f>
        <v/>
      </c>
      <c r="AB62" s="114" t="str">
        <f>IFERROR(MAX(AA62*(1+'1. General Inputs'!$BA$16+HLOOKUP(AB$7,'1. General Inputs'!$BC$10:$BE$12,ROWS('1. General Inputs'!$BA$10:$BA$12),0))+(AB$76*(CHOOSE(AB$7,'2. Protocols'!$O61,'2. Protocols'!$P61,'2. Protocols'!$Q61))+'3. ARV Substitutions'!AG84),0),"")</f>
        <v/>
      </c>
      <c r="AC62" s="114" t="str">
        <f>IFERROR(MAX(AB62*(1+'1. General Inputs'!$BA$16+HLOOKUP(AC$7,'1. General Inputs'!$BC$10:$BE$12,ROWS('1. General Inputs'!$BA$10:$BA$12),0))+(AC$76*(CHOOSE(AC$7,'2. Protocols'!$O61,'2. Protocols'!$P61,'2. Protocols'!$Q61))+'3. ARV Substitutions'!AH84),0),"")</f>
        <v/>
      </c>
      <c r="AD62" s="114" t="str">
        <f>IFERROR(MAX(AC62*(1+'1. General Inputs'!$BA$16+HLOOKUP(AD$7,'1. General Inputs'!$BC$10:$BE$12,ROWS('1. General Inputs'!$BA$10:$BA$12),0))+(AD$76*(CHOOSE(AD$7,'2. Protocols'!$O61,'2. Protocols'!$P61,'2. Protocols'!$Q61))+'3. ARV Substitutions'!AI84),0),"")</f>
        <v/>
      </c>
      <c r="AE62" s="114" t="str">
        <f>IFERROR(MAX(AD62*(1+'1. General Inputs'!$BA$16+HLOOKUP(AE$7,'1. General Inputs'!$BC$10:$BE$12,ROWS('1. General Inputs'!$BA$10:$BA$12),0))+(AE$76*(CHOOSE(AE$7,'2. Protocols'!$O61,'2. Protocols'!$P61,'2. Protocols'!$Q61))+'3. ARV Substitutions'!AJ84),0),"")</f>
        <v/>
      </c>
      <c r="AF62" s="114" t="str">
        <f>IFERROR(MAX(AE62*(1+'1. General Inputs'!$BA$16+HLOOKUP(AF$7,'1. General Inputs'!$BC$10:$BE$12,ROWS('1. General Inputs'!$BA$10:$BA$12),0))+(AF$76*(CHOOSE(AF$7,'2. Protocols'!$O61,'2. Protocols'!$P61,'2. Protocols'!$Q61))+'3. ARV Substitutions'!AK84),0),"")</f>
        <v/>
      </c>
      <c r="AG62" s="114" t="str">
        <f>IFERROR(MAX(AF62*(1+'1. General Inputs'!$BA$16+HLOOKUP(AG$7,'1. General Inputs'!$BC$10:$BE$12,ROWS('1. General Inputs'!$BA$10:$BA$12),0))+(AG$76*(CHOOSE(AG$7,'2. Protocols'!$O61,'2. Protocols'!$P61,'2. Protocols'!$Q61))+'3. ARV Substitutions'!AL84),0),"")</f>
        <v/>
      </c>
      <c r="AH62" s="114" t="str">
        <f>IFERROR(MAX(AG62*(1+'1. General Inputs'!$BA$16+HLOOKUP(AH$7,'1. General Inputs'!$BC$10:$BE$12,ROWS('1. General Inputs'!$BA$10:$BA$12),0))+(AH$76*(CHOOSE(AH$7,'2. Protocols'!$O61,'2. Protocols'!$P61,'2. Protocols'!$Q61))+'3. ARV Substitutions'!AM84),0),"")</f>
        <v/>
      </c>
      <c r="AI62" s="114" t="str">
        <f>IFERROR(MAX(AH62*(1+'1. General Inputs'!$BA$16+HLOOKUP(AI$7,'1. General Inputs'!$BC$10:$BE$12,ROWS('1. General Inputs'!$BA$10:$BA$12),0))+(AI$76*(CHOOSE(AI$7,'2. Protocols'!$O61,'2. Protocols'!$P61,'2. Protocols'!$Q61))+'3. ARV Substitutions'!AN84),0),"")</f>
        <v/>
      </c>
      <c r="AJ62" s="114" t="str">
        <f>IFERROR(MAX(AI62*(1+'1. General Inputs'!$BA$16+HLOOKUP(AJ$7,'1. General Inputs'!$BC$10:$BE$12,ROWS('1. General Inputs'!$BA$10:$BA$12),0))+(AJ$76*(CHOOSE(AJ$7,'2. Protocols'!$O61,'2. Protocols'!$P61,'2. Protocols'!$Q61))+'3. ARV Substitutions'!AO84),0),"")</f>
        <v/>
      </c>
      <c r="AK62" s="114" t="str">
        <f>IFERROR(MAX(AJ62*(1+'1. General Inputs'!$BA$16+HLOOKUP(AK$7,'1. General Inputs'!$BC$10:$BE$12,ROWS('1. General Inputs'!$BA$10:$BA$12),0))+(AK$76*(CHOOSE(AK$7,'2. Protocols'!$O61,'2. Protocols'!$P61,'2. Protocols'!$Q61))+'3. ARV Substitutions'!AP84),0),"")</f>
        <v/>
      </c>
      <c r="AL62" s="114" t="str">
        <f>IFERROR(MAX(AK62*(1+'1. General Inputs'!$BA$16+HLOOKUP(AL$7,'1. General Inputs'!$BC$10:$BE$12,ROWS('1. General Inputs'!$BA$10:$BA$12),0))+(AL$76*(CHOOSE(AL$7,'2. Protocols'!$O61,'2. Protocols'!$P61,'2. Protocols'!$Q61))+'3. ARV Substitutions'!AQ84),0),"")</f>
        <v/>
      </c>
      <c r="AM62" s="114" t="str">
        <f>IFERROR(MAX(AL62*(1+'1. General Inputs'!$BA$16+HLOOKUP(AM$7,'1. General Inputs'!$BC$10:$BE$12,ROWS('1. General Inputs'!$BA$10:$BA$12),0))+(AM$76*(CHOOSE(AM$7,'2. Protocols'!$O61,'2. Protocols'!$P61,'2. Protocols'!$Q61))+'3. ARV Substitutions'!AR84),0),"")</f>
        <v/>
      </c>
      <c r="AN62" s="114" t="str">
        <f>IFERROR(MAX(AM62*(1+'1. General Inputs'!$BA$16+HLOOKUP(AN$7,'1. General Inputs'!$BC$10:$BE$12,ROWS('1. General Inputs'!$BA$10:$BA$12),0))+(AN$76*(CHOOSE(AN$7,'2. Protocols'!$O61,'2. Protocols'!$P61,'2. Protocols'!$Q61))+'3. ARV Substitutions'!AS84),0),"")</f>
        <v/>
      </c>
      <c r="AO62" s="114" t="str">
        <f>IFERROR(MAX(AN62*(1+'1. General Inputs'!$BA$16+HLOOKUP(AO$7,'1. General Inputs'!$BC$10:$BE$12,ROWS('1. General Inputs'!$BA$10:$BA$12),0))+(AO$76*(CHOOSE(AO$7,'2. Protocols'!$O61,'2. Protocols'!$P61,'2. Protocols'!$Q61))+'3. ARV Substitutions'!AT84),0),"")</f>
        <v/>
      </c>
      <c r="AP62" s="114" t="str">
        <f>IFERROR(MAX(AO62*(1+'1. General Inputs'!$BA$16+HLOOKUP(AP$7,'1. General Inputs'!$BC$10:$BE$12,ROWS('1. General Inputs'!$BA$10:$BA$12),0))+(AP$76*(CHOOSE(AP$7,'2. Protocols'!$O61,'2. Protocols'!$P61,'2. Protocols'!$Q61))+'3. ARV Substitutions'!AU84),0),"")</f>
        <v/>
      </c>
      <c r="BZ62" s="88" t="e">
        <f t="shared" si="49"/>
        <v>#VALUE!</v>
      </c>
      <c r="CA62" s="88" t="e">
        <f t="shared" si="50"/>
        <v>#VALUE!</v>
      </c>
      <c r="CB62" s="88" t="e">
        <f t="shared" si="51"/>
        <v>#VALUE!</v>
      </c>
      <c r="CC62" s="88" t="e">
        <f t="shared" si="52"/>
        <v>#VALUE!</v>
      </c>
      <c r="CD62" s="88" t="e">
        <f t="shared" si="84"/>
        <v>#VALUE!</v>
      </c>
      <c r="CE62" s="88" t="e">
        <f t="shared" si="53"/>
        <v>#VALUE!</v>
      </c>
      <c r="CF62" s="88" t="e">
        <f t="shared" si="54"/>
        <v>#VALUE!</v>
      </c>
      <c r="CG62" s="88" t="e">
        <f t="shared" si="55"/>
        <v>#VALUE!</v>
      </c>
      <c r="CH62" s="88" t="e">
        <f t="shared" si="56"/>
        <v>#VALUE!</v>
      </c>
      <c r="CI62" s="88" t="e">
        <f t="shared" si="57"/>
        <v>#VALUE!</v>
      </c>
      <c r="CJ62" s="88" t="e">
        <f t="shared" si="58"/>
        <v>#VALUE!</v>
      </c>
      <c r="CK62" s="88" t="e">
        <f t="shared" si="59"/>
        <v>#VALUE!</v>
      </c>
      <c r="CL62" s="88" t="e">
        <f t="shared" si="60"/>
        <v>#VALUE!</v>
      </c>
      <c r="CM62" s="88" t="e">
        <f t="shared" si="61"/>
        <v>#VALUE!</v>
      </c>
      <c r="CN62" s="88" t="e">
        <f t="shared" si="62"/>
        <v>#VALUE!</v>
      </c>
      <c r="CO62" s="88" t="e">
        <f t="shared" si="63"/>
        <v>#VALUE!</v>
      </c>
      <c r="CP62" s="88" t="e">
        <f t="shared" si="64"/>
        <v>#VALUE!</v>
      </c>
      <c r="CQ62" s="88" t="e">
        <f t="shared" si="65"/>
        <v>#VALUE!</v>
      </c>
      <c r="CR62" s="88" t="e">
        <f t="shared" si="66"/>
        <v>#VALUE!</v>
      </c>
      <c r="CS62" s="88" t="e">
        <f t="shared" si="67"/>
        <v>#VALUE!</v>
      </c>
      <c r="CT62" s="88" t="e">
        <f t="shared" si="68"/>
        <v>#VALUE!</v>
      </c>
      <c r="CU62" s="88" t="e">
        <f t="shared" si="69"/>
        <v>#VALUE!</v>
      </c>
      <c r="CV62" s="88" t="e">
        <f t="shared" si="70"/>
        <v>#VALUE!</v>
      </c>
      <c r="CW62" s="88" t="e">
        <f t="shared" si="71"/>
        <v>#VALUE!</v>
      </c>
      <c r="CX62" s="88" t="e">
        <f t="shared" si="72"/>
        <v>#VALUE!</v>
      </c>
      <c r="CY62" s="88" t="e">
        <f t="shared" si="73"/>
        <v>#VALUE!</v>
      </c>
      <c r="CZ62" s="88" t="e">
        <f t="shared" si="74"/>
        <v>#VALUE!</v>
      </c>
      <c r="DA62" s="88" t="e">
        <f t="shared" si="75"/>
        <v>#VALUE!</v>
      </c>
      <c r="DB62" s="88" t="e">
        <f t="shared" si="76"/>
        <v>#VALUE!</v>
      </c>
      <c r="DC62" s="88" t="e">
        <f t="shared" si="77"/>
        <v>#VALUE!</v>
      </c>
      <c r="DD62" s="88" t="e">
        <f t="shared" si="78"/>
        <v>#VALUE!</v>
      </c>
      <c r="DE62" s="88" t="e">
        <f t="shared" si="79"/>
        <v>#VALUE!</v>
      </c>
      <c r="DF62" s="88" t="e">
        <f t="shared" si="80"/>
        <v>#VALUE!</v>
      </c>
      <c r="DG62" s="88" t="e">
        <f t="shared" si="81"/>
        <v>#VALUE!</v>
      </c>
      <c r="DH62" s="88" t="e">
        <f t="shared" si="82"/>
        <v>#VALUE!</v>
      </c>
      <c r="DI62" s="88" t="e">
        <f t="shared" si="83"/>
        <v>#VALUE!</v>
      </c>
      <c r="DK62" s="27" t="str">
        <f>CONCATENATE('2. Protocols'!C61, '2. Protocols'!D61, '2. Protocols'!E61)</f>
        <v>+</v>
      </c>
      <c r="DL62" s="27" t="str">
        <f>CONCATENATE('2. Protocols'!C61, '2. Protocols'!D61, '2. Protocols'!E61, '2. Protocols'!F61, '2. Protocols'!G61,)</f>
        <v>++</v>
      </c>
      <c r="DN62" s="38">
        <f>IF(AND(OR(ISBLANK(DN$9),DN$9=0)=FALSE,OR(DN$9='2. Protocols'!$C61,DN$9='2. Protocols'!$E61,DN$9='2. Protocols'!$G61)),1,0)*'4. Formulations'!$I61</f>
        <v>0</v>
      </c>
      <c r="DO62" s="38">
        <f>IF(AND(OR(ISBLANK(DO$9),DO$9=0)=FALSE,OR(DO$9='2. Protocols'!$C61,DO$9='2. Protocols'!$E61,DO$9='2. Protocols'!$G61)),1,0)*'4. Formulations'!$I61</f>
        <v>0</v>
      </c>
      <c r="DP62" s="38">
        <f>IF(AND(OR(ISBLANK(DP$9),DP$9=0)=FALSE,OR(DP$9='2. Protocols'!$C61,DP$9='2. Protocols'!$E61,DP$9='2. Protocols'!$G61)),1,0)*'4. Formulations'!$I61</f>
        <v>0</v>
      </c>
      <c r="DQ62" s="38">
        <f>IF(AND(OR(ISBLANK(DQ$9),DQ$9=0)=FALSE,OR(DQ$9='2. Protocols'!$C61,DQ$9='2. Protocols'!$E61,DQ$9='2. Protocols'!$G61)),1,0)*'4. Formulations'!$I61</f>
        <v>0</v>
      </c>
      <c r="DR62" s="38">
        <f>IF(AND(OR(ISBLANK(DR$9),DR$9=0)=FALSE,OR(DR$9='2. Protocols'!$C61,DR$9='2. Protocols'!$E61,DR$9='2. Protocols'!$G61)),1,0)*'4. Formulations'!$I61</f>
        <v>0</v>
      </c>
      <c r="DS62" s="38">
        <f>IF(AND(OR(ISBLANK(DS$9),DS$9=0)=FALSE,OR(DS$9='2. Protocols'!$C61,DS$9='2. Protocols'!$E61,DS$9='2. Protocols'!$G61)),1,0)*'4. Formulations'!$I61</f>
        <v>0</v>
      </c>
      <c r="DT62" s="38">
        <f>IF(AND(OR(ISBLANK(DT$9),DT$9=0)=FALSE,OR(DT$9='2. Protocols'!$C61,DT$9='2. Protocols'!$E61,DT$9='2. Protocols'!$G61)),1,0)*'4. Formulations'!$I61</f>
        <v>0</v>
      </c>
      <c r="DU62" s="38">
        <f>IF(AND(OR(ISBLANK(DU$9),DU$9=0)=FALSE,OR(DU$9='2. Protocols'!$C61,DU$9='2. Protocols'!$E61,DU$9='2. Protocols'!$G61)),1,0)*'4. Formulations'!$I61</f>
        <v>0</v>
      </c>
      <c r="DV62" s="38">
        <f>IF(AND(OR(ISBLANK(DV$9),DV$9=0)=FALSE,OR(DV$9='2. Protocols'!$C61,DV$9='2. Protocols'!$E61,DV$9='2. Protocols'!$G61)),1,0)*'4. Formulations'!$I61</f>
        <v>0</v>
      </c>
      <c r="DW62" s="38">
        <f>IF(AND(OR(ISBLANK(DW$9),DW$9=0)=FALSE,OR(DW$9='2. Protocols'!$C61,DW$9='2. Protocols'!$E61,DW$9='2. Protocols'!$G61)),1,0)*'4. Formulations'!$I61</f>
        <v>0</v>
      </c>
      <c r="DX62" s="38">
        <f>IF(AND(OR(ISBLANK(DX$9),DX$9=0)=FALSE,OR(DX$9='2. Protocols'!$C61,DX$9='2. Protocols'!$E61,DX$9='2. Protocols'!$G61)),1,0)*'4. Formulations'!$I61</f>
        <v>0</v>
      </c>
      <c r="DY62" s="38">
        <f>IF(AND(OR(ISBLANK(DY$9),DY$9=0)=FALSE,OR(DY$9='2. Protocols'!$C61,DY$9='2. Protocols'!$E61,DY$9='2. Protocols'!$G61)),1,0)*'4. Formulations'!$I61</f>
        <v>0</v>
      </c>
      <c r="DZ62" s="38">
        <f>IF(AND(OR(ISBLANK(DZ$9),DZ$9=0)=FALSE,OR(DZ$9='2. Protocols'!$C61,DZ$9='2. Protocols'!$E61,DZ$9='2. Protocols'!$G61)),1,0)*'4. Formulations'!$I61</f>
        <v>0</v>
      </c>
      <c r="EA62" s="38">
        <f>IF(AND(OR(ISBLANK(EA$9),EA$9=0)=FALSE,OR(EA$9='2. Protocols'!$C61,EA$9='2. Protocols'!$E61,EA$9='2. Protocols'!$G61)),1,0)*'4. Formulations'!$I61</f>
        <v>0</v>
      </c>
      <c r="EB62" s="38">
        <f>IF(AND(OR(ISBLANK(EB$9),EB$9=0)=FALSE,OR(EB$9='2. Protocols'!$C61,EB$9='2. Protocols'!$E61,EB$9='2. Protocols'!$G61)),1,0)*'4. Formulations'!$I61</f>
        <v>0</v>
      </c>
      <c r="EC62" s="38">
        <f>IF(AND(OR(ISBLANK(EC$9),EC$9=0)=FALSE,OR(EC$9='2. Protocols'!$C61,EC$9='2. Protocols'!$E61,EC$9='2. Protocols'!$G61)),1,0)*'4. Formulations'!$I61</f>
        <v>0</v>
      </c>
      <c r="ED62" s="38">
        <f>IF(AND(OR(ISBLANK(ED$9),ED$9=0)=FALSE,OR(ED$9='2. Protocols'!$C61,ED$9='2. Protocols'!$E61,ED$9='2. Protocols'!$G61)),1,0)*'4. Formulations'!$I61</f>
        <v>0</v>
      </c>
      <c r="EE62" s="38">
        <f>IF(AND(OR(ISBLANK(EE$9),EE$9=0)=FALSE,OR(EE$9='2. Protocols'!$C61,EE$9='2. Protocols'!$E61,EE$9='2. Protocols'!$G61)),1,0)*'4. Formulations'!$I61</f>
        <v>0</v>
      </c>
      <c r="EF62" s="38">
        <f>IF(AND(OR(ISBLANK(EF$9),EF$9=0)=FALSE,OR(EF$9='2. Protocols'!$C61,EF$9='2. Protocols'!$E61,EF$9='2. Protocols'!$G61)),1,0)*'4. Formulations'!$I61</f>
        <v>0</v>
      </c>
      <c r="EG62" s="38">
        <f>IF(AND(OR(ISBLANK(EG$9),EG$9=0)=FALSE,OR(EG$9='2. Protocols'!$C61,EG$9='2. Protocols'!$E61,EG$9='2. Protocols'!$G61)),1,0)*'4. Formulations'!$I61</f>
        <v>0</v>
      </c>
      <c r="EH62" s="38">
        <f>IF(AND(OR(ISBLANK(EH$9),EH$9=0)=FALSE,OR(EH$9='2. Protocols'!$C61,EH$9='2. Protocols'!$E61,EH$9='2. Protocols'!$G61)),1,0)*'4. Formulations'!$I61</f>
        <v>0</v>
      </c>
      <c r="EI62" s="38">
        <f>IF(AND(OR(ISBLANK(EI$9),EI$9=0)=FALSE,OR(EI$9='2. Protocols'!$C61,EI$9='2. Protocols'!$E61,EI$9='2. Protocols'!$G61)),1,0)*'4. Formulations'!$I61</f>
        <v>0</v>
      </c>
      <c r="EK62" s="38">
        <f>IF(AND(OR(ISBLANK(EK$9),EK$9=0)=FALSE,EK$9=$DK62),1,0)*'4. Formulations'!$J61</f>
        <v>0</v>
      </c>
      <c r="EL62" s="38">
        <f>IF(AND(OR(ISBLANK(EL$9),EL$9=0)=FALSE,EL$9=$DK62),1,0)*'4. Formulations'!$J61</f>
        <v>0</v>
      </c>
      <c r="EM62" s="38">
        <f>IF(AND(OR(ISBLANK(EM$9),EM$9=0)=FALSE,EM$9=$DK62),1,0)*'4. Formulations'!$J61</f>
        <v>0</v>
      </c>
      <c r="EN62" s="38">
        <f>IF(AND(OR(ISBLANK(EN$9),EN$9=0)=FALSE,EN$9=$DK62),1,0)*'4. Formulations'!$J61</f>
        <v>0</v>
      </c>
      <c r="EO62" s="38">
        <f>IF(AND(OR(ISBLANK(EO$9),EO$9=0)=FALSE,EO$9=$DK62),1,0)*'4. Formulations'!$J61</f>
        <v>0</v>
      </c>
      <c r="EP62" s="38">
        <f>IF(AND(OR(ISBLANK(EP$9),EP$9=0)=FALSE,EP$9=$DK62),1,0)*'4. Formulations'!$J61</f>
        <v>0</v>
      </c>
      <c r="EQ62" s="38">
        <f>IF(AND(OR(ISBLANK(EQ$9),EQ$9=0)=FALSE,EQ$9=$DK62),1,0)*'4. Formulations'!$J61</f>
        <v>0</v>
      </c>
      <c r="ER62" s="38">
        <f>IF(AND(OR(ISBLANK(ER$9),ER$9=0)=FALSE,ER$9=$DK62),1,0)*'4. Formulations'!$J61</f>
        <v>0</v>
      </c>
      <c r="ES62" s="38">
        <f>IF(AND(OR(ISBLANK(ES$9),ES$9=0)=FALSE,ES$9=$DK62),1,0)*'4. Formulations'!$J61</f>
        <v>0</v>
      </c>
      <c r="ET62" s="38">
        <f>IF(AND(OR(ISBLANK(ET$9),ET$9=0)=FALSE,ET$9=$DK62),1,0)*'4. Formulations'!$J61</f>
        <v>0</v>
      </c>
      <c r="EU62" s="38">
        <f>IF(AND(OR(ISBLANK(EU$9),EU$9=0)=FALSE,EU$9=$DK62),1,0)*'4. Formulations'!$J61</f>
        <v>0</v>
      </c>
      <c r="EV62" s="38">
        <f>IF(AND(OR(ISBLANK(EV$9),EV$9=0)=FALSE,EV$9=$DK62),1,0)*'4. Formulations'!$J61</f>
        <v>0</v>
      </c>
      <c r="EW62" s="38">
        <f>IF(AND(OR(ISBLANK(EW$9),EW$9=0)=FALSE,EW$9=$DK62),1,0)*'4. Formulations'!$J61</f>
        <v>0</v>
      </c>
      <c r="EY62" s="38">
        <f>IF(AND(OR(ISBLANK(EY$9),EY$9=0)=FALSE,SUM($EK62:$EW62)&gt;0,EY$9='2. Protocols'!$G61),1,0)*'4. Formulations'!$J61</f>
        <v>0</v>
      </c>
      <c r="EZ62" s="38">
        <f>IF(AND(OR(ISBLANK(EZ$9),EZ$9=0)=FALSE,SUM($EK62:$EW62)&gt;0,EZ$9='2. Protocols'!$G61),1,0)*'4. Formulations'!$J61</f>
        <v>0</v>
      </c>
      <c r="FA62" s="38">
        <f>IF(AND(OR(ISBLANK(FA$9),FA$9=0)=FALSE,SUM($EK62:$EW62)&gt;0,FA$9='2. Protocols'!$G61),1,0)*'4. Formulations'!$J61</f>
        <v>0</v>
      </c>
      <c r="FB62" s="38">
        <f>IF(AND(OR(ISBLANK(FB$9),FB$9=0)=FALSE,SUM($EK62:$EW62)&gt;0,FB$9='2. Protocols'!$G61),1,0)*'4. Formulations'!$J61</f>
        <v>0</v>
      </c>
      <c r="FC62" s="38">
        <f>IF(AND(OR(ISBLANK(FC$9),FC$9=0)=FALSE,SUM($EK62:$EW62)&gt;0,FC$9='2. Protocols'!$G61),1,0)*'4. Formulations'!$J61</f>
        <v>0</v>
      </c>
      <c r="FD62" s="38">
        <f>IF(AND(OR(ISBLANK(FD$9),FD$9=0)=FALSE,SUM($EK62:$EW62)&gt;0,FD$9='2. Protocols'!$G61),1,0)*'4. Formulations'!$J61</f>
        <v>0</v>
      </c>
      <c r="FE62" s="38">
        <f>IF(AND(OR(ISBLANK(FE$9),FE$9=0)=FALSE,SUM($EK62:$EW62)&gt;0,FE$9='2. Protocols'!$G61),1,0)*'4. Formulations'!$J61</f>
        <v>0</v>
      </c>
      <c r="FF62" s="38">
        <f>IF(AND(OR(ISBLANK(FF$9),FF$9=0)=FALSE,SUM($EK62:$EW62)&gt;0,FF$9='2. Protocols'!$G61),1,0)*'4. Formulations'!$J61</f>
        <v>0</v>
      </c>
      <c r="FG62" s="38">
        <f>IF(AND(OR(ISBLANK(FG$9),FG$9=0)=FALSE,SUM($EK62:$EW62)&gt;0,FG$9='2. Protocols'!$G61),1,0)*'4. Formulations'!$J61</f>
        <v>0</v>
      </c>
      <c r="FH62" s="38">
        <f>IF(AND(OR(ISBLANK(FH$9),FH$9=0)=FALSE,SUM($EK62:$EW62)&gt;0,FH$9='2. Protocols'!$G61),1,0)*'4. Formulations'!$J61</f>
        <v>0</v>
      </c>
      <c r="FI62" s="38">
        <f>IF(AND(OR(ISBLANK(FI$9),FI$9=0)=FALSE,SUM($EK62:$EW62)&gt;0,FI$9='2. Protocols'!$G61),1,0)*'4. Formulations'!$J61</f>
        <v>0</v>
      </c>
      <c r="FJ62" s="38">
        <f>IF(AND(OR(ISBLANK(FJ$9),FJ$9=0)=FALSE,SUM($EK62:$EW62)&gt;0,FJ$9='2. Protocols'!$G61),1,0)*'4. Formulations'!$J61</f>
        <v>0</v>
      </c>
      <c r="FK62" s="38">
        <f>IF(AND(OR(ISBLANK(FK$9),FK$9=0)=FALSE,SUM($EK62:$EW62)&gt;0,FK$9='2. Protocols'!$G61),1,0)*'4. Formulations'!$J61</f>
        <v>0</v>
      </c>
      <c r="FL62" s="38">
        <f>IF(AND(OR(ISBLANK(FL$9),FL$9=0)=FALSE,SUM($EK62:$EW62)&gt;0,FL$9='2. Protocols'!$G61),1,0)*'4. Formulations'!$J61</f>
        <v>0</v>
      </c>
      <c r="FM62" s="38">
        <f>IF(AND(OR(ISBLANK(FM$9),FM$9=0)=FALSE,SUM($EK62:$EW62)&gt;0,FM$9='2. Protocols'!$G61),1,0)*'4. Formulations'!$J61</f>
        <v>0</v>
      </c>
      <c r="FN62" s="38">
        <f>IF(AND(OR(ISBLANK(FN$9),FN$9=0)=FALSE,SUM($EK62:$EW62)&gt;0,FN$9='2. Protocols'!$G61),1,0)*'4. Formulations'!$J61</f>
        <v>0</v>
      </c>
      <c r="FO62" s="38">
        <f>IF(AND(OR(ISBLANK(FO$9),FO$9=0)=FALSE,SUM($EK62:$EW62)&gt;0,FO$9='2. Protocols'!$G61),1,0)*'4. Formulations'!$J61</f>
        <v>0</v>
      </c>
      <c r="FP62" s="38">
        <f>IF(AND(OR(ISBLANK(FP$9),FP$9=0)=FALSE,SUM($EK62:$EW62)&gt;0,FP$9='2. Protocols'!$G61),1,0)*'4. Formulations'!$J61</f>
        <v>0</v>
      </c>
      <c r="FQ62" s="38">
        <f>IF(AND(OR(ISBLANK(FQ$9),FQ$9=0)=FALSE,SUM($EK62:$EW62)&gt;0,FQ$9='2. Protocols'!$G61),1,0)*'4. Formulations'!$J61</f>
        <v>0</v>
      </c>
      <c r="FR62" s="38">
        <f>IF(AND(OR(ISBLANK(FR$9),FR$9=0)=FALSE,SUM($EK62:$EW62)&gt;0,FR$9='2. Protocols'!$G61),1,0)*'4. Formulations'!$J61</f>
        <v>0</v>
      </c>
      <c r="FS62" s="38">
        <f>IF(AND(OR(ISBLANK(FS$9),FS$9=0)=FALSE,SUM($EK62:$EW62)&gt;0,FS$9='2. Protocols'!$G61),1,0)*'4. Formulations'!$J61</f>
        <v>0</v>
      </c>
      <c r="FT62" s="38">
        <f>IF(AND(OR(ISBLANK(FT$9),FT$9=0)=FALSE,SUM($EK62:$EW62)&gt;0,FT$9='2. Protocols'!$G61),1,0)*'4. Formulations'!$J61</f>
        <v>0</v>
      </c>
      <c r="FV62" s="38">
        <f>IF(AND(OR(ISBLANK(EY$9),EY$9=0)=FALSE,FV$9=$DL62),1,0)*'4. Formulations'!$K61</f>
        <v>0</v>
      </c>
      <c r="FW62" s="38">
        <f>IF(AND(OR(ISBLANK(EZ$9),EZ$9=0)=FALSE,FW$9=$DL62),1,0)*'4. Formulations'!$K61</f>
        <v>0</v>
      </c>
      <c r="FX62" s="38">
        <f>IF(AND(OR(ISBLANK(FA$9),FA$9=0)=FALSE,FX$9=$DL62),1,0)*'4. Formulations'!$K61</f>
        <v>0</v>
      </c>
      <c r="FY62" s="38">
        <f>IF(AND(OR(ISBLANK(FB$9),FB$9=0)=FALSE,FY$9=$DL62),1,0)*'4. Formulations'!$K61</f>
        <v>0</v>
      </c>
      <c r="FZ62" s="38">
        <f>IF(AND(OR(ISBLANK(FC$9),FC$9=0)=FALSE,FZ$9=$DL62),1,0)*'4. Formulations'!$K61</f>
        <v>0</v>
      </c>
      <c r="GA62" s="38">
        <f>IF(AND(OR(ISBLANK(FD$9),FD$9=0)=FALSE,GA$9=$DL62),1,0)*'4. Formulations'!$K61</f>
        <v>0</v>
      </c>
      <c r="GB62" s="38">
        <f>IF(AND(OR(ISBLANK(FE$9),FE$9=0)=FALSE,GB$9=$DL62),1,0)*'4. Formulations'!$K61</f>
        <v>0</v>
      </c>
      <c r="GC62" s="38">
        <f>IF(AND(OR(ISBLANK(FF$9),FF$9=0)=FALSE,GC$9=$DL62),1,0)*'4. Formulations'!$K61</f>
        <v>0</v>
      </c>
      <c r="GD62" s="38">
        <f>IF(AND(OR(ISBLANK(FG$9),FG$9=0)=FALSE,GD$9=$DL62),1,0)*'4. Formulations'!$K61</f>
        <v>0</v>
      </c>
      <c r="GE62" s="38">
        <f>IF(AND(OR(ISBLANK(FH$9),FH$9=0)=FALSE,GE$9=$DL62),1,0)*'4. Formulations'!$K61</f>
        <v>0</v>
      </c>
      <c r="GF62" s="38">
        <f>IF(AND(OR(ISBLANK(FI$9),FI$9=0)=FALSE,GF$9=$DL62),1,0)*'4. Formulations'!$K61</f>
        <v>0</v>
      </c>
      <c r="GG62" s="38">
        <f>IF(AND(OR(ISBLANK(FJ$9),FJ$9=0)=FALSE,GG$9=$DL62),1,0)*'4. Formulations'!$K61</f>
        <v>0</v>
      </c>
      <c r="GH62" s="38">
        <f>IF(AND(OR(ISBLANK(FK$9),FK$9=0)=FALSE,GH$9=$DL62),1,0)*'4. Formulations'!$K61</f>
        <v>0</v>
      </c>
      <c r="GI62" s="38">
        <f>IF(AND(OR(ISBLANK(FL$9),FL$9=0)=FALSE,GI$9=$DL62),1,0)*'4. Formulations'!$K61</f>
        <v>0</v>
      </c>
      <c r="GJ62" s="38">
        <f>IF(AND(OR(ISBLANK(FM$9),FM$9=0)=FALSE,GJ$9=$DL62),1,0)*'4. Formulations'!$K61</f>
        <v>0</v>
      </c>
      <c r="GL62" s="38">
        <f>IF(AND(OR(ISBLANK(GL$9),GL$9=0)=FALSE,OR(GL$9='2. Protocols'!$C61,GL$9='2. Protocols'!$E61,GL$9='2. Protocols'!$G61)),1,0)*'4. Formulations'!$L61</f>
        <v>0</v>
      </c>
      <c r="GM62" s="38">
        <f>IF(AND(OR(ISBLANK(GM$9),GM$9=0)=FALSE,OR(GM$9='2. Protocols'!$C61,GM$9='2. Protocols'!$E61,GM$9='2. Protocols'!$G61)),1,0)*'4. Formulations'!$L61</f>
        <v>0</v>
      </c>
      <c r="GN62" s="38">
        <f>IF(AND(OR(ISBLANK(GN$9),GN$9=0)=FALSE,OR(GN$9='2. Protocols'!$C61,GN$9='2. Protocols'!$E61,GN$9='2. Protocols'!$G61)),1,0)*'4. Formulations'!$L61</f>
        <v>0</v>
      </c>
      <c r="GO62" s="38">
        <f>IF(AND(OR(ISBLANK(GO$9),GO$9=0)=FALSE,OR(GO$9='2. Protocols'!$C61,GO$9='2. Protocols'!$E61,GO$9='2. Protocols'!$G61)),1,0)*'4. Formulations'!$L61</f>
        <v>0</v>
      </c>
      <c r="GP62" s="38">
        <f>IF(AND(OR(ISBLANK(GP$9),GP$9=0)=FALSE,OR(GP$9='2. Protocols'!$C61,GP$9='2. Protocols'!$E61,GP$9='2. Protocols'!$G61)),1,0)*'4. Formulations'!$L61</f>
        <v>0</v>
      </c>
      <c r="GQ62" s="38">
        <f>IF(AND(OR(ISBLANK(GQ$9),GQ$9=0)=FALSE,OR(GQ$9='2. Protocols'!$C61,GQ$9='2. Protocols'!$E61,GQ$9='2. Protocols'!$G61)),1,0)*'4. Formulations'!$L61</f>
        <v>0</v>
      </c>
      <c r="GR62" s="38">
        <f>IF(AND(OR(ISBLANK(GR$9),GR$9=0)=FALSE,OR(GR$9='2. Protocols'!$C61,GR$9='2. Protocols'!$E61,GR$9='2. Protocols'!$G61)),1,0)*'4. Formulations'!$L61</f>
        <v>0</v>
      </c>
      <c r="GS62" s="38">
        <f>IF(AND(OR(ISBLANK(GS$9),GS$9=0)=FALSE,OR(GS$9='2. Protocols'!$C61,GS$9='2. Protocols'!$E61,GS$9='2. Protocols'!$G61)),1,0)*'4. Formulations'!$L61</f>
        <v>0</v>
      </c>
      <c r="GT62" s="38">
        <f>IF(AND(OR(ISBLANK(GT$9),GT$9=0)=FALSE,OR(GT$9='2. Protocols'!$C61,GT$9='2. Protocols'!$E61,GT$9='2. Protocols'!$G61)),1,0)*'4. Formulations'!$L61</f>
        <v>0</v>
      </c>
      <c r="GU62" s="38">
        <f>IF(AND(OR(ISBLANK(GU$9),GU$9=0)=FALSE,OR(GU$9='2. Protocols'!$C61,GU$9='2. Protocols'!$E61,GU$9='2. Protocols'!$G61)),1,0)*'4. Formulations'!$L61</f>
        <v>0</v>
      </c>
      <c r="GV62" s="38">
        <f>IF(AND(OR(ISBLANK(GV$9),GV$9=0)=FALSE,OR(GV$9='2. Protocols'!$C61,GV$9='2. Protocols'!$E61,GV$9='2. Protocols'!$G61)),1,0)*'4. Formulations'!$L61</f>
        <v>0</v>
      </c>
      <c r="GW62" s="38">
        <f>IF(AND(OR(ISBLANK(GW$9),GW$9=0)=FALSE,OR(GW$9='2. Protocols'!$C61,GW$9='2. Protocols'!$E61,GW$9='2. Protocols'!$G61)),1,0)*'4. Formulations'!$L61</f>
        <v>0</v>
      </c>
      <c r="GX62" s="38">
        <f>IF(AND(OR(ISBLANK(GX$9),GX$9=0)=FALSE,OR(GX$9='2. Protocols'!$C61,GX$9='2. Protocols'!$E61,GX$9='2. Protocols'!$G61)),1,0)*'4. Formulations'!$L61</f>
        <v>0</v>
      </c>
      <c r="GY62" s="38">
        <f>IF(AND(OR(ISBLANK(GY$9),GY$9=0)=FALSE,OR(GY$9='2. Protocols'!$C61,GY$9='2. Protocols'!$E61,GY$9='2. Protocols'!$G61)),1,0)*'4. Formulations'!$L61</f>
        <v>0</v>
      </c>
      <c r="GZ62" s="38">
        <f>IF(AND(OR(ISBLANK(GZ$9),GZ$9=0)=FALSE,OR(GZ$9='2. Protocols'!$C61,GZ$9='2. Protocols'!$E61,GZ$9='2. Protocols'!$G61)),1,0)*'4. Formulations'!$L61</f>
        <v>0</v>
      </c>
      <c r="HA62" s="38">
        <f>IF(AND(OR(ISBLANK(HA$9),HA$9=0)=FALSE,OR(HA$9='2. Protocols'!$C61,HA$9='2. Protocols'!$E61,HA$9='2. Protocols'!$G61)),1,0)*'4. Formulations'!$L61</f>
        <v>0</v>
      </c>
      <c r="HB62" s="38">
        <f>IF(AND(OR(ISBLANK(HB$9),HB$9=0)=FALSE,OR(HB$9='2. Protocols'!$C61,HB$9='2. Protocols'!$E61,HB$9='2. Protocols'!$G61)),1,0)*'4. Formulations'!$L61</f>
        <v>0</v>
      </c>
      <c r="HC62" s="38">
        <f>IF(AND(OR(ISBLANK(HC$9),HC$9=0)=FALSE,OR(HC$9='2. Protocols'!$C61,HC$9='2. Protocols'!$E61,HC$9='2. Protocols'!$G61)),1,0)*'4. Formulations'!$L61</f>
        <v>0</v>
      </c>
      <c r="HD62" s="38">
        <f>IF(AND(OR(ISBLANK(HD$9),HD$9=0)=FALSE,OR(HD$9='2. Protocols'!$C61,HD$9='2. Protocols'!$E61,HD$9='2. Protocols'!$G61)),1,0)*'4. Formulations'!$L61</f>
        <v>0</v>
      </c>
      <c r="HE62" s="38">
        <f>IF(AND(OR(ISBLANK(HE$9),HE$9=0)=FALSE,OR(HE$9='2. Protocols'!$C61,HE$9='2. Protocols'!$E61,HE$9='2. Protocols'!$G61)),1,0)*'4. Formulations'!$L61</f>
        <v>0</v>
      </c>
      <c r="HF62" s="38">
        <f>IF(AND(OR(ISBLANK(HF$9),HF$9=0)=FALSE,OR(HF$9='2. Protocols'!$C61,HF$9='2. Protocols'!$E61,HF$9='2. Protocols'!$G61)),1,0)*'4. Formulations'!$L61</f>
        <v>0</v>
      </c>
      <c r="HG62" s="38">
        <f>IF(AND(OR(ISBLANK(HG$9),HG$9=0)=FALSE,OR(HG$9='2. Protocols'!$C61,HG$9='2. Protocols'!$E61,HG$9='2. Protocols'!$G61)),1,0)*'4. Formulations'!$L61</f>
        <v>0</v>
      </c>
      <c r="HI62" s="38">
        <f>IF(AND(OR(ISBLANK(HI$9),HI$9=0)=FALSE,HI$9=$DK62),1,0)*'4. Formulations'!$M61</f>
        <v>0</v>
      </c>
      <c r="HJ62" s="38">
        <f>IF(AND(OR(ISBLANK(HJ$9),HJ$9=0)=FALSE,HJ$9=$DK62),1,0)*'4. Formulations'!$M61</f>
        <v>0</v>
      </c>
      <c r="HK62" s="38">
        <f>IF(AND(OR(ISBLANK(HK$9),HK$9=0)=FALSE,HK$9=$DK62),1,0)*'4. Formulations'!$M61</f>
        <v>0</v>
      </c>
      <c r="HL62" s="38">
        <f>IF(AND(OR(ISBLANK(HL$9),HL$9=0)=FALSE,HL$9=$DK62),1,0)*'4. Formulations'!$M61</f>
        <v>0</v>
      </c>
      <c r="HM62" s="38">
        <f>IF(AND(OR(ISBLANK(HM$9),HM$9=0)=FALSE,HM$9=$DK62),1,0)*'4. Formulations'!$M61</f>
        <v>0</v>
      </c>
      <c r="HN62" s="38">
        <f>IF(AND(OR(ISBLANK(HN$9),HN$9=0)=FALSE,HN$9=$DK62),1,0)*'4. Formulations'!$M61</f>
        <v>0</v>
      </c>
      <c r="HO62" s="38">
        <f>IF(AND(OR(ISBLANK(HO$9),HO$9=0)=FALSE,HO$9=$DK62),1,0)*'4. Formulations'!$M61</f>
        <v>0</v>
      </c>
      <c r="HP62" s="38">
        <f>IF(AND(OR(ISBLANK(HP$9),HP$9=0)=FALSE,HP$9=$DK62),1,0)*'4. Formulations'!$M61</f>
        <v>0</v>
      </c>
      <c r="HQ62" s="38">
        <f>IF(AND(OR(ISBLANK(HQ$9),HQ$9=0)=FALSE,HQ$9=$DK62),1,0)*'4. Formulations'!$M61</f>
        <v>0</v>
      </c>
      <c r="HR62" s="38">
        <f>IF(AND(OR(ISBLANK(HR$9),HR$9=0)=FALSE,HR$9=$DK62),1,0)*'4. Formulations'!$M61</f>
        <v>0</v>
      </c>
      <c r="HS62" s="38">
        <f>IF(AND(OR(ISBLANK(HS$9),HS$9=0)=FALSE,HS$9=$DK62),1,0)*'4. Formulations'!$M61</f>
        <v>0</v>
      </c>
      <c r="HT62" s="38">
        <f>IF(AND(OR(ISBLANK(HT$9),HT$9=0)=FALSE,HT$9=$DK62),1,0)*'4. Formulations'!$M61</f>
        <v>0</v>
      </c>
      <c r="HU62" s="38">
        <f>IF(AND(OR(ISBLANK(HU$9),HU$9=0)=FALSE,HU$9=$DK62),1,0)*'4. Formulations'!$M61</f>
        <v>0</v>
      </c>
      <c r="HW62" s="38">
        <f>IF(AND(OR(ISBLANK(HW$9),HW$9=0)=FALSE,SUM($HI62:$HU62)&gt;0,HW$9='2. Protocols'!$G61),1,0)*'4. Formulations'!$M61</f>
        <v>0</v>
      </c>
      <c r="HX62" s="38">
        <f>IF(AND(OR(ISBLANK(HX$9),HX$9=0)=FALSE,SUM($HI62:$HU62)&gt;0,HX$9='2. Protocols'!$G61),1,0)*'4. Formulations'!$M61</f>
        <v>0</v>
      </c>
      <c r="HY62" s="38">
        <f>IF(AND(OR(ISBLANK(HY$9),HY$9=0)=FALSE,SUM($HI62:$HU62)&gt;0,HY$9='2. Protocols'!$G61),1,0)*'4. Formulations'!$M61</f>
        <v>0</v>
      </c>
      <c r="HZ62" s="38">
        <f>IF(AND(OR(ISBLANK(HZ$9),HZ$9=0)=FALSE,SUM($HI62:$HU62)&gt;0,HZ$9='2. Protocols'!$G61),1,0)*'4. Formulations'!$M61</f>
        <v>0</v>
      </c>
      <c r="IA62" s="38">
        <f>IF(AND(OR(ISBLANK(IA$9),IA$9=0)=FALSE,SUM($HI62:$HU62)&gt;0,IA$9='2. Protocols'!$G61),1,0)*'4. Formulations'!$M61</f>
        <v>0</v>
      </c>
      <c r="IB62" s="38">
        <f>IF(AND(OR(ISBLANK(IB$9),IB$9=0)=FALSE,SUM($HI62:$HU62)&gt;0,IB$9='2. Protocols'!$G61),1,0)*'4. Formulations'!$M61</f>
        <v>0</v>
      </c>
      <c r="IC62" s="38">
        <f>IF(AND(OR(ISBLANK(IC$9),IC$9=0)=FALSE,SUM($HI62:$HU62)&gt;0,IC$9='2. Protocols'!$G61),1,0)*'4. Formulations'!$M61</f>
        <v>0</v>
      </c>
      <c r="ID62" s="38">
        <f>IF(AND(OR(ISBLANK(ID$9),ID$9=0)=FALSE,SUM($HI62:$HU62)&gt;0,ID$9='2. Protocols'!$G61),1,0)*'4. Formulations'!$M61</f>
        <v>0</v>
      </c>
      <c r="IE62" s="38">
        <f>IF(AND(OR(ISBLANK(IE$9),IE$9=0)=FALSE,SUM($HI62:$HU62)&gt;0,IE$9='2. Protocols'!$G61),1,0)*'4. Formulations'!$M61</f>
        <v>0</v>
      </c>
      <c r="IF62" s="38">
        <f>IF(AND(OR(ISBLANK(IF$9),IF$9=0)=FALSE,SUM($HI62:$HU62)&gt;0,IF$9='2. Protocols'!$G61),1,0)*'4. Formulations'!$M61</f>
        <v>0</v>
      </c>
      <c r="IG62" s="38">
        <f>IF(AND(OR(ISBLANK(IG$9),IG$9=0)=FALSE,SUM($HI62:$HU62)&gt;0,IG$9='2. Protocols'!$G61),1,0)*'4. Formulations'!$M61</f>
        <v>0</v>
      </c>
      <c r="IH62" s="38">
        <f>IF(AND(OR(ISBLANK(IH$9),IH$9=0)=FALSE,SUM($HI62:$HU62)&gt;0,IH$9='2. Protocols'!$G61),1,0)*'4. Formulations'!$M61</f>
        <v>0</v>
      </c>
      <c r="II62" s="38">
        <f>IF(AND(OR(ISBLANK(II$9),II$9=0)=FALSE,SUM($HI62:$HU62)&gt;0,II$9='2. Protocols'!$G61),1,0)*'4. Formulations'!$M61</f>
        <v>0</v>
      </c>
      <c r="IJ62" s="38">
        <f>IF(AND(OR(ISBLANK(IJ$9),IJ$9=0)=FALSE,SUM($HI62:$HU62)&gt;0,IJ$9='2. Protocols'!$G61),1,0)*'4. Formulations'!$M61</f>
        <v>0</v>
      </c>
      <c r="IK62" s="38">
        <f>IF(AND(OR(ISBLANK(IK$9),IK$9=0)=FALSE,SUM($HI62:$HU62)&gt;0,IK$9='2. Protocols'!$G61),1,0)*'4. Formulations'!$M61</f>
        <v>0</v>
      </c>
      <c r="IL62" s="38">
        <f>IF(AND(OR(ISBLANK(IL$9),IL$9=0)=FALSE,SUM($HI62:$HU62)&gt;0,IL$9='2. Protocols'!$G61),1,0)*'4. Formulations'!$M61</f>
        <v>0</v>
      </c>
      <c r="IM62" s="38">
        <f>IF(AND(OR(ISBLANK(IM$9),IM$9=0)=FALSE,SUM($HI62:$HU62)&gt;0,IM$9='2. Protocols'!$G61),1,0)*'4. Formulations'!$M61</f>
        <v>0</v>
      </c>
      <c r="IN62" s="38">
        <f>IF(AND(OR(ISBLANK(IN$9),IN$9=0)=FALSE,SUM($HI62:$HU62)&gt;0,IN$9='2. Protocols'!$G61),1,0)*'4. Formulations'!$M61</f>
        <v>0</v>
      </c>
      <c r="IO62" s="38">
        <f>IF(AND(OR(ISBLANK(IO$9),IO$9=0)=FALSE,SUM($HI62:$HU62)&gt;0,IO$9='2. Protocols'!$G61),1,0)*'4. Formulations'!$M61</f>
        <v>0</v>
      </c>
      <c r="IP62" s="38">
        <f>IF(AND(OR(ISBLANK(IP$9),IP$9=0)=FALSE,SUM($HI62:$HU62)&gt;0,IP$9='2. Protocols'!$G61),1,0)*'4. Formulations'!$M61</f>
        <v>0</v>
      </c>
      <c r="IQ62" s="38">
        <f>IF(AND(OR(ISBLANK(IQ$9),IQ$9=0)=FALSE,SUM($HI62:$HU62)&gt;0,IQ$9='2. Protocols'!$G61),1,0)*'4. Formulations'!$M61</f>
        <v>0</v>
      </c>
      <c r="IR62" s="38">
        <f>IF(AND(OR(ISBLANK(IR$9),IR$9=0)=FALSE,SUM($HI62:$HU62)&gt;0,IR$9='2. Protocols'!$G61),1,0)*'4. Formulations'!$M61</f>
        <v>0</v>
      </c>
      <c r="IT62" s="38">
        <f>IF(AND(OR(ISBLANK(IT$9),IT$9=0)=FALSE,IT$9=$DL62),1,0)*'4. Formulations'!$N61</f>
        <v>0</v>
      </c>
      <c r="IU62" s="38">
        <f>IF(AND(OR(ISBLANK(IU$9),IU$9=0)=FALSE,IU$9=$DL62),1,0)*'4. Formulations'!$N61</f>
        <v>0</v>
      </c>
      <c r="IV62" s="38">
        <f>IF(AND(OR(ISBLANK(IV$9),IV$9=0)=FALSE,IV$9=$DL62),1,0)*'4. Formulations'!$N61</f>
        <v>0</v>
      </c>
      <c r="IW62" s="38">
        <f>IF(AND(OR(ISBLANK(IW$9),IW$9=0)=FALSE,IW$9=$DL62),1,0)*'4. Formulations'!$N61</f>
        <v>0</v>
      </c>
      <c r="IX62" s="38">
        <f>IF(AND(OR(ISBLANK(IX$9),IX$9=0)=FALSE,IX$9=$DL62),1,0)*'4. Formulations'!$N61</f>
        <v>0</v>
      </c>
      <c r="IY62" s="38">
        <f>IF(AND(OR(ISBLANK(IY$9),IY$9=0)=FALSE,IY$9=$DL62),1,0)*'4. Formulations'!$N61</f>
        <v>0</v>
      </c>
      <c r="IZ62" s="38">
        <f>IF(AND(OR(ISBLANK(IZ$9),IZ$9=0)=FALSE,IZ$9=$DL62),1,0)*'4. Formulations'!$N61</f>
        <v>0</v>
      </c>
      <c r="JA62" s="38">
        <f>IF(AND(OR(ISBLANK(JA$9),JA$9=0)=FALSE,JA$9=$DL62),1,0)*'4. Formulations'!$N61</f>
        <v>0</v>
      </c>
      <c r="JB62" s="38">
        <f>IF(AND(OR(ISBLANK(JB$9),JB$9=0)=FALSE,JB$9=$DL62),1,0)*'4. Formulations'!$N61</f>
        <v>0</v>
      </c>
      <c r="JC62" s="38">
        <f>IF(AND(OR(ISBLANK(JC$9),JC$9=0)=FALSE,JC$9=$DL62),1,0)*'4. Formulations'!$N61</f>
        <v>0</v>
      </c>
      <c r="JD62" s="38">
        <f>IF(AND(OR(ISBLANK(JD$9),JD$9=0)=FALSE,JD$9=$DL62),1,0)*'4. Formulations'!$N61</f>
        <v>0</v>
      </c>
      <c r="JE62" s="38">
        <f>IF(AND(OR(ISBLANK(JE$9),JE$9=0)=FALSE,JE$9=$DL62),1,0)*'4. Formulations'!$N61</f>
        <v>0</v>
      </c>
      <c r="JF62" s="38">
        <f>IF(AND(OR(ISBLANK(JF$9),JF$9=0)=FALSE,JF$9=$DL62),1,0)*'4. Formulations'!$N61</f>
        <v>0</v>
      </c>
      <c r="JG62" s="38">
        <f>IF(AND(OR(ISBLANK(JG$9),JG$9=0)=FALSE,JG$9=$DL62),1,0)*'4. Formulations'!$N61</f>
        <v>0</v>
      </c>
      <c r="JH62" s="38">
        <f>IF(AND(OR(ISBLANK(JH$9),JH$9=0)=FALSE,JH$9=$DL62),1,0)*'4. Formulations'!$N61</f>
        <v>0</v>
      </c>
      <c r="JJ62" s="38">
        <f>IF(AND(OR(ISBLANK(JJ$9),JJ$9=0)=FALSE,OR(JJ$9='2. Protocols'!$C61,JJ$9='2. Protocols'!$E61,JJ$9='2. Protocols'!$G61)),1,0)*'4. Formulations'!$O61</f>
        <v>0</v>
      </c>
      <c r="JK62" s="38">
        <f>IF(AND(OR(ISBLANK(JK$9),JK$9=0)=FALSE,OR(JK$9='2. Protocols'!$C61,JK$9='2. Protocols'!$E61,JK$9='2. Protocols'!$G61)),1,0)*'4. Formulations'!$O61</f>
        <v>0</v>
      </c>
      <c r="JL62" s="38">
        <f>IF(AND(OR(ISBLANK(JL$9),JL$9=0)=FALSE,OR(JL$9='2. Protocols'!$C61,JL$9='2. Protocols'!$E61,JL$9='2. Protocols'!$G61)),1,0)*'4. Formulations'!$O61</f>
        <v>0</v>
      </c>
      <c r="JM62" s="38">
        <f>IF(AND(OR(ISBLANK(JM$9),JM$9=0)=FALSE,OR(JM$9='2. Protocols'!$C61,JM$9='2. Protocols'!$E61,JM$9='2. Protocols'!$G61)),1,0)*'4. Formulations'!$O61</f>
        <v>0</v>
      </c>
      <c r="JN62" s="38">
        <f>IF(AND(OR(ISBLANK(JN$9),JN$9=0)=FALSE,OR(JN$9='2. Protocols'!$C61,JN$9='2. Protocols'!$E61,JN$9='2. Protocols'!$G61)),1,0)*'4. Formulations'!$O61</f>
        <v>0</v>
      </c>
      <c r="JO62" s="38">
        <f>IF(AND(OR(ISBLANK(JO$9),JO$9=0)=FALSE,OR(JO$9='2. Protocols'!$C61,JO$9='2. Protocols'!$E61,JO$9='2. Protocols'!$G61)),1,0)*'4. Formulations'!$O61</f>
        <v>0</v>
      </c>
      <c r="JP62" s="38">
        <f>IF(AND(OR(ISBLANK(JP$9),JP$9=0)=FALSE,OR(JP$9='2. Protocols'!$C61,JP$9='2. Protocols'!$E61,JP$9='2. Protocols'!$G61)),1,0)*'4. Formulations'!$O61</f>
        <v>0</v>
      </c>
      <c r="JQ62" s="38">
        <f>IF(AND(OR(ISBLANK(JQ$9),JQ$9=0)=FALSE,OR(JQ$9='2. Protocols'!$C61,JQ$9='2. Protocols'!$E61,JQ$9='2. Protocols'!$G61)),1,0)*'4. Formulations'!$O61</f>
        <v>0</v>
      </c>
      <c r="JR62" s="38">
        <f>IF(AND(OR(ISBLANK(JR$9),JR$9=0)=FALSE,OR(JR$9='2. Protocols'!$C61,JR$9='2. Protocols'!$E61,JR$9='2. Protocols'!$G61)),1,0)*'4. Formulations'!$O61</f>
        <v>0</v>
      </c>
      <c r="JS62" s="38">
        <f>IF(AND(OR(ISBLANK(JS$9),JS$9=0)=FALSE,OR(JS$9='2. Protocols'!$C61,JS$9='2. Protocols'!$E61,JS$9='2. Protocols'!$G61)),1,0)*'4. Formulations'!$O61</f>
        <v>0</v>
      </c>
      <c r="JT62" s="38">
        <f>IF(AND(OR(ISBLANK(JT$9),JT$9=0)=FALSE,OR(JT$9='2. Protocols'!$C61,JT$9='2. Protocols'!$E61,JT$9='2. Protocols'!$G61)),1,0)*'4. Formulations'!$O61</f>
        <v>0</v>
      </c>
      <c r="JU62" s="38">
        <f>IF(AND(OR(ISBLANK(JU$9),JU$9=0)=FALSE,OR(JU$9='2. Protocols'!$C61,JU$9='2. Protocols'!$E61,JU$9='2. Protocols'!$G61)),1,0)*'4. Formulations'!$O61</f>
        <v>0</v>
      </c>
      <c r="JV62" s="38">
        <f>IF(AND(OR(ISBLANK(JV$9),JV$9=0)=FALSE,OR(JV$9='2. Protocols'!$C61,JV$9='2. Protocols'!$E61,JV$9='2. Protocols'!$G61)),1,0)*'4. Formulations'!$O61</f>
        <v>0</v>
      </c>
      <c r="JW62" s="38">
        <f>IF(AND(OR(ISBLANK(JW$9),JW$9=0)=FALSE,OR(JW$9='2. Protocols'!$C61,JW$9='2. Protocols'!$E61,JW$9='2. Protocols'!$G61)),1,0)*'4. Formulations'!$O61</f>
        <v>0</v>
      </c>
      <c r="JX62" s="38">
        <f>IF(AND(OR(ISBLANK(JX$9),JX$9=0)=FALSE,OR(JX$9='2. Protocols'!$C61,JX$9='2. Protocols'!$E61,JX$9='2. Protocols'!$G61)),1,0)*'4. Formulations'!$O61</f>
        <v>0</v>
      </c>
      <c r="JY62" s="38">
        <f>IF(AND(OR(ISBLANK(JY$9),JY$9=0)=FALSE,OR(JY$9='2. Protocols'!$C61,JY$9='2. Protocols'!$E61,JY$9='2. Protocols'!$G61)),1,0)*'4. Formulations'!$O61</f>
        <v>0</v>
      </c>
      <c r="JZ62" s="38">
        <f>IF(AND(OR(ISBLANK(JZ$9),JZ$9=0)=FALSE,OR(JZ$9='2. Protocols'!$C61,JZ$9='2. Protocols'!$E61,JZ$9='2. Protocols'!$G61)),1,0)*'4. Formulations'!$O61</f>
        <v>0</v>
      </c>
      <c r="KA62" s="38">
        <f>IF(AND(OR(ISBLANK(KA$9),KA$9=0)=FALSE,OR(KA$9='2. Protocols'!$C61,KA$9='2. Protocols'!$E61,KA$9='2. Protocols'!$G61)),1,0)*'4. Formulations'!$O61</f>
        <v>0</v>
      </c>
      <c r="KB62" s="38">
        <f>IF(AND(OR(ISBLANK(KB$9),KB$9=0)=FALSE,OR(KB$9='2. Protocols'!$C61,KB$9='2. Protocols'!$E61,KB$9='2. Protocols'!$G61)),1,0)*'4. Formulations'!$O61</f>
        <v>0</v>
      </c>
      <c r="KC62" s="38">
        <f>IF(AND(OR(ISBLANK(KC$9),KC$9=0)=FALSE,OR(KC$9='2. Protocols'!$C61,KC$9='2. Protocols'!$E61,KC$9='2. Protocols'!$G61)),1,0)*'4. Formulations'!$O61</f>
        <v>0</v>
      </c>
      <c r="KD62" s="38">
        <f>IF(AND(OR(ISBLANK(KD$9),KD$9=0)=FALSE,OR(KD$9='2. Protocols'!$C61,KD$9='2. Protocols'!$E61,KD$9='2. Protocols'!$G61)),1,0)*'4. Formulations'!$O61</f>
        <v>0</v>
      </c>
      <c r="KE62" s="38">
        <f>IF(AND(OR(ISBLANK(KE$9),KE$9=0)=FALSE,OR(KE$9='2. Protocols'!$C61,KE$9='2. Protocols'!$E61,KE$9='2. Protocols'!$G61)),1,0)*'4. Formulations'!$O61</f>
        <v>0</v>
      </c>
      <c r="KG62" s="38">
        <f>IF(AND(OR(ISBLANK(KG$9),KG$9=0)=FALSE,KG$9=$DK62),1,0)*'4. Formulations'!$P61</f>
        <v>0</v>
      </c>
      <c r="KH62" s="38">
        <f>IF(AND(OR(ISBLANK(KH$9),KH$9=0)=FALSE,KH$9=$DK62),1,0)*'4. Formulations'!$P61</f>
        <v>0</v>
      </c>
      <c r="KI62" s="38">
        <f>IF(AND(OR(ISBLANK(KI$9),KI$9=0)=FALSE,KI$9=$DK62),1,0)*'4. Formulations'!$P61</f>
        <v>0</v>
      </c>
      <c r="KJ62" s="38">
        <f>IF(AND(OR(ISBLANK(KJ$9),KJ$9=0)=FALSE,KJ$9=$DK62),1,0)*'4. Formulations'!$P61</f>
        <v>0</v>
      </c>
      <c r="KK62" s="38">
        <f>IF(AND(OR(ISBLANK(KK$9),KK$9=0)=FALSE,KK$9=$DK62),1,0)*'4. Formulations'!$P61</f>
        <v>0</v>
      </c>
      <c r="KL62" s="38">
        <f>IF(AND(OR(ISBLANK(KL$9),KL$9=0)=FALSE,KL$9=$DK62),1,0)*'4. Formulations'!$P61</f>
        <v>0</v>
      </c>
      <c r="KM62" s="38">
        <f>IF(AND(OR(ISBLANK(KM$9),KM$9=0)=FALSE,KM$9=$DK62),1,0)*'4. Formulations'!$P61</f>
        <v>0</v>
      </c>
      <c r="KN62" s="38">
        <f>IF(AND(OR(ISBLANK(KN$9),KN$9=0)=FALSE,KN$9=$DK62),1,0)*'4. Formulations'!$P61</f>
        <v>0</v>
      </c>
      <c r="KO62" s="38">
        <f>IF(AND(OR(ISBLANK(KO$9),KO$9=0)=FALSE,KO$9=$DK62),1,0)*'4. Formulations'!$P61</f>
        <v>0</v>
      </c>
      <c r="KP62" s="38">
        <f>IF(AND(OR(ISBLANK(KP$9),KP$9=0)=FALSE,KP$9=$DK62),1,0)*'4. Formulations'!$P61</f>
        <v>0</v>
      </c>
      <c r="KQ62" s="38">
        <f>IF(AND(OR(ISBLANK(KQ$9),KQ$9=0)=FALSE,KQ$9=$DK62),1,0)*'4. Formulations'!$P61</f>
        <v>0</v>
      </c>
      <c r="KR62" s="38">
        <f>IF(AND(OR(ISBLANK(KR$9),KR$9=0)=FALSE,KR$9=$DK62),1,0)*'4. Formulations'!$P61</f>
        <v>0</v>
      </c>
      <c r="KS62" s="38">
        <f>IF(AND(OR(ISBLANK(KS$9),KS$9=0)=FALSE,KS$9=$DK62),1,0)*'4. Formulations'!$P61</f>
        <v>0</v>
      </c>
      <c r="KU62" s="38">
        <f>IF(AND(OR(ISBLANK(KU$9),KU$9=0)=FALSE,SUM($KG62:$KS62)&gt;0,KU$9='2. Protocols'!$G61),1,0)*'4. Formulations'!$P61</f>
        <v>0</v>
      </c>
      <c r="KV62" s="38">
        <f>IF(AND(OR(ISBLANK(KV$9),KV$9=0)=FALSE,SUM($KG62:$KS62)&gt;0,KV$9='2. Protocols'!$G61),1,0)*'4. Formulations'!$P61</f>
        <v>0</v>
      </c>
      <c r="KW62" s="38">
        <f>IF(AND(OR(ISBLANK(KW$9),KW$9=0)=FALSE,SUM($KG62:$KS62)&gt;0,KW$9='2. Protocols'!$G61),1,0)*'4. Formulations'!$P61</f>
        <v>0</v>
      </c>
      <c r="KX62" s="38">
        <f>IF(AND(OR(ISBLANK(KX$9),KX$9=0)=FALSE,SUM($KG62:$KS62)&gt;0,KX$9='2. Protocols'!$G61),1,0)*'4. Formulations'!$P61</f>
        <v>0</v>
      </c>
      <c r="KY62" s="38">
        <f>IF(AND(OR(ISBLANK(KY$9),KY$9=0)=FALSE,SUM($KG62:$KS62)&gt;0,KY$9='2. Protocols'!$G61),1,0)*'4. Formulations'!$P61</f>
        <v>0</v>
      </c>
      <c r="KZ62" s="38">
        <f>IF(AND(OR(ISBLANK(KZ$9),KZ$9=0)=FALSE,SUM($KG62:$KS62)&gt;0,KZ$9='2. Protocols'!$G61),1,0)*'4. Formulations'!$P61</f>
        <v>0</v>
      </c>
      <c r="LA62" s="38">
        <f>IF(AND(OR(ISBLANK(LA$9),LA$9=0)=FALSE,SUM($KG62:$KS62)&gt;0,LA$9='2. Protocols'!$G61),1,0)*'4. Formulations'!$P61</f>
        <v>0</v>
      </c>
      <c r="LB62" s="38">
        <f>IF(AND(OR(ISBLANK(LB$9),LB$9=0)=FALSE,SUM($KG62:$KS62)&gt;0,LB$9='2. Protocols'!$G61),1,0)*'4. Formulations'!$P61</f>
        <v>0</v>
      </c>
      <c r="LC62" s="38">
        <f>IF(AND(OR(ISBLANK(LC$9),LC$9=0)=FALSE,SUM($KG62:$KS62)&gt;0,LC$9='2. Protocols'!$G61),1,0)*'4. Formulations'!$P61</f>
        <v>0</v>
      </c>
      <c r="LD62" s="38">
        <f>IF(AND(OR(ISBLANK(LD$9),LD$9=0)=FALSE,SUM($KG62:$KS62)&gt;0,LD$9='2. Protocols'!$G61),1,0)*'4. Formulations'!$P61</f>
        <v>0</v>
      </c>
      <c r="LE62" s="38">
        <f>IF(AND(OR(ISBLANK(LE$9),LE$9=0)=FALSE,SUM($KG62:$KS62)&gt;0,LE$9='2. Protocols'!$G61),1,0)*'4. Formulations'!$P61</f>
        <v>0</v>
      </c>
      <c r="LF62" s="38">
        <f>IF(AND(OR(ISBLANK(LF$9),LF$9=0)=FALSE,SUM($KG62:$KS62)&gt;0,LF$9='2. Protocols'!$G61),1,0)*'4. Formulations'!$P61</f>
        <v>0</v>
      </c>
      <c r="LG62" s="38">
        <f>IF(AND(OR(ISBLANK(LG$9),LG$9=0)=FALSE,SUM($KG62:$KS62)&gt;0,LG$9='2. Protocols'!$G61),1,0)*'4. Formulations'!$P61</f>
        <v>0</v>
      </c>
      <c r="LH62" s="38">
        <f>IF(AND(OR(ISBLANK(LH$9),LH$9=0)=FALSE,SUM($KG62:$KS62)&gt;0,LH$9='2. Protocols'!$G61),1,0)*'4. Formulations'!$P61</f>
        <v>0</v>
      </c>
      <c r="LI62" s="38">
        <f>IF(AND(OR(ISBLANK(LI$9),LI$9=0)=FALSE,SUM($KG62:$KS62)&gt;0,LI$9='2. Protocols'!$G61),1,0)*'4. Formulations'!$P61</f>
        <v>0</v>
      </c>
      <c r="LJ62" s="38">
        <f>IF(AND(OR(ISBLANK(LJ$9),LJ$9=0)=FALSE,SUM($KG62:$KS62)&gt;0,LJ$9='2. Protocols'!$G61),1,0)*'4. Formulations'!$P61</f>
        <v>0</v>
      </c>
      <c r="LK62" s="38">
        <f>IF(AND(OR(ISBLANK(LK$9),LK$9=0)=FALSE,SUM($KG62:$KS62)&gt;0,LK$9='2. Protocols'!$G61),1,0)*'4. Formulations'!$P61</f>
        <v>0</v>
      </c>
      <c r="LL62" s="38">
        <f>IF(AND(OR(ISBLANK(LL$9),LL$9=0)=FALSE,SUM($KG62:$KS62)&gt;0,LL$9='2. Protocols'!$G61),1,0)*'4. Formulations'!$P61</f>
        <v>0</v>
      </c>
      <c r="LM62" s="38">
        <f>IF(AND(OR(ISBLANK(LM$9),LM$9=0)=FALSE,SUM($KG62:$KS62)&gt;0,LM$9='2. Protocols'!$G61),1,0)*'4. Formulations'!$P61</f>
        <v>0</v>
      </c>
      <c r="LN62" s="38">
        <f>IF(AND(OR(ISBLANK(LN$9),LN$9=0)=FALSE,SUM($KG62:$KS62)&gt;0,LN$9='2. Protocols'!$G61),1,0)*'4. Formulations'!$P61</f>
        <v>0</v>
      </c>
      <c r="LO62" s="38">
        <f>IF(AND(OR(ISBLANK(LO$9),LO$9=0)=FALSE,SUM($KG62:$KS62)&gt;0,LO$9='2. Protocols'!$G61),1,0)*'4. Formulations'!$P61</f>
        <v>0</v>
      </c>
      <c r="LP62" s="38">
        <f>IF(AND(OR(ISBLANK(LP$9),LP$9=0)=FALSE,SUM($KG62:$KS62)&gt;0,LP$9='2. Protocols'!$G61),1,0)*'4. Formulations'!$P61</f>
        <v>0</v>
      </c>
      <c r="LR62" s="38">
        <f>IF(AND(OR(ISBLANK(LR$9),LR$9=0)=FALSE,LR$9=$DL62),1,0)*'4. Formulations'!$Q61</f>
        <v>0</v>
      </c>
      <c r="LS62" s="38">
        <f>IF(AND(OR(ISBLANK(LS$9),LS$9=0)=FALSE,LS$9=$DL62),1,0)*'4. Formulations'!$Q61</f>
        <v>0</v>
      </c>
      <c r="LT62" s="38">
        <f>IF(AND(OR(ISBLANK(LT$9),LT$9=0)=FALSE,LT$9=$DL62),1,0)*'4. Formulations'!$Q61</f>
        <v>0</v>
      </c>
      <c r="LU62" s="38">
        <f>IF(AND(OR(ISBLANK(LU$9),LU$9=0)=FALSE,LU$9=$DL62),1,0)*'4. Formulations'!$Q61</f>
        <v>0</v>
      </c>
      <c r="LV62" s="38">
        <f>IF(AND(OR(ISBLANK(LV$9),LV$9=0)=FALSE,LV$9=$DL62),1,0)*'4. Formulations'!$Q61</f>
        <v>0</v>
      </c>
      <c r="LW62" s="38">
        <f>IF(AND(OR(ISBLANK(LW$9),LW$9=0)=FALSE,LW$9=$DL62),1,0)*'4. Formulations'!$Q61</f>
        <v>0</v>
      </c>
      <c r="LX62" s="38">
        <f>IF(AND(OR(ISBLANK(LX$9),LX$9=0)=FALSE,LX$9=$DL62),1,0)*'4. Formulations'!$Q61</f>
        <v>0</v>
      </c>
      <c r="LY62" s="38">
        <f>IF(AND(OR(ISBLANK(LY$9),LY$9=0)=FALSE,LY$9=$DL62),1,0)*'4. Formulations'!$Q61</f>
        <v>0</v>
      </c>
      <c r="LZ62" s="38">
        <f>IF(AND(OR(ISBLANK(LZ$9),LZ$9=0)=FALSE,LZ$9=$DL62),1,0)*'4. Formulations'!$Q61</f>
        <v>0</v>
      </c>
      <c r="MA62" s="38">
        <f>IF(AND(OR(ISBLANK(MA$9),MA$9=0)=FALSE,MA$9=$DL62),1,0)*'4. Formulations'!$Q61</f>
        <v>0</v>
      </c>
      <c r="MB62" s="38">
        <f>IF(AND(OR(ISBLANK(MB$9),MB$9=0)=FALSE,MB$9=$DL62),1,0)*'4. Formulations'!$Q61</f>
        <v>0</v>
      </c>
      <c r="MC62" s="38">
        <f>IF(AND(OR(ISBLANK(MC$9),MC$9=0)=FALSE,MC$9=$DL62),1,0)*'4. Formulations'!$Q61</f>
        <v>0</v>
      </c>
      <c r="MD62" s="38">
        <f>IF(AND(OR(ISBLANK(MD$9),MD$9=0)=FALSE,MD$9=$DL62),1,0)*'4. Formulations'!$Q61</f>
        <v>0</v>
      </c>
      <c r="ME62" s="38">
        <f>IF(AND(OR(ISBLANK(ME$9),ME$9=0)=FALSE,ME$9=$DL62),1,0)*'4. Formulations'!$Q61</f>
        <v>0</v>
      </c>
      <c r="MF62" s="38">
        <f>IF(AND(OR(ISBLANK(MF$9),MF$9=0)=FALSE,MF$9=$DL62),1,0)*'4. Formulations'!$Q61</f>
        <v>0</v>
      </c>
    </row>
    <row r="63" spans="2:344" outlineLevel="1" x14ac:dyDescent="0.3">
      <c r="B63" s="2"/>
      <c r="C63" s="129" t="str">
        <f>IF('2. Protocols'!C62&amp;"+"&amp;'2. Protocols'!E62&amp;"+"&amp;'2. Protocols'!G62="++","",'2. Protocols'!C62&amp;"+"&amp;'2. Protocols'!E62&amp;"+"&amp;'2. Protocols'!G62)</f>
        <v/>
      </c>
      <c r="D63" s="18"/>
      <c r="F63" s="114" t="str">
        <f>IFERROR('2. Protocols'!J62*'1. General Inputs'!$L$6,"")</f>
        <v/>
      </c>
      <c r="G63" s="114" t="str">
        <f>IFERROR(MAX(F63*(1+'1. General Inputs'!$BA$16+HLOOKUP(G$7,'1. General Inputs'!$BC$10:$BE$12,ROWS('1. General Inputs'!$BA$10:$BA$12),0))+(G$76*(CHOOSE(G$7,'2. Protocols'!$O62,'2. Protocols'!$P62,'2. Protocols'!$Q62))+'3. ARV Substitutions'!L85),0),"")</f>
        <v/>
      </c>
      <c r="H63" s="114" t="str">
        <f>IFERROR(MAX(G63*(1+'1. General Inputs'!$BA$16+HLOOKUP(H$7,'1. General Inputs'!$BC$10:$BE$12,ROWS('1. General Inputs'!$BA$10:$BA$12),0))+(H$76*(CHOOSE(H$7,'2. Protocols'!$O62,'2. Protocols'!$P62,'2. Protocols'!$Q62))+'3. ARV Substitutions'!M85),0),"")</f>
        <v/>
      </c>
      <c r="I63" s="114" t="str">
        <f>IFERROR(MAX(H63*(1+'1. General Inputs'!$BA$16+HLOOKUP(I$7,'1. General Inputs'!$BC$10:$BE$12,ROWS('1. General Inputs'!$BA$10:$BA$12),0))+(I$76*(CHOOSE(I$7,'2. Protocols'!$O62,'2. Protocols'!$P62,'2. Protocols'!$Q62))+'3. ARV Substitutions'!N85),0),"")</f>
        <v/>
      </c>
      <c r="J63" s="114" t="str">
        <f>IFERROR(MAX(I63*(1+'1. General Inputs'!$BA$16+HLOOKUP(J$7,'1. General Inputs'!$BC$10:$BE$12,ROWS('1. General Inputs'!$BA$10:$BA$12),0))+(J$76*(CHOOSE(J$7,'2. Protocols'!$O62,'2. Protocols'!$P62,'2. Protocols'!$Q62))+'3. ARV Substitutions'!O85),0),"")</f>
        <v/>
      </c>
      <c r="K63" s="114" t="str">
        <f>IFERROR(MAX(J63*(1+'1. General Inputs'!$BA$16+HLOOKUP(K$7,'1. General Inputs'!$BC$10:$BE$12,ROWS('1. General Inputs'!$BA$10:$BA$12),0))+(K$76*(CHOOSE(K$7,'2. Protocols'!$O62,'2. Protocols'!$P62,'2. Protocols'!$Q62))+'3. ARV Substitutions'!P85),0),"")</f>
        <v/>
      </c>
      <c r="L63" s="114" t="str">
        <f>IFERROR(MAX(K63*(1+'1. General Inputs'!$BA$16+HLOOKUP(L$7,'1. General Inputs'!$BC$10:$BE$12,ROWS('1. General Inputs'!$BA$10:$BA$12),0))+(L$76*(CHOOSE(L$7,'2. Protocols'!$O62,'2. Protocols'!$P62,'2. Protocols'!$Q62))+'3. ARV Substitutions'!Q85),0),"")</f>
        <v/>
      </c>
      <c r="M63" s="114" t="str">
        <f>IFERROR(MAX(L63*(1+'1. General Inputs'!$BA$16+HLOOKUP(M$7,'1. General Inputs'!$BC$10:$BE$12,ROWS('1. General Inputs'!$BA$10:$BA$12),0))+(M$76*(CHOOSE(M$7,'2. Protocols'!$O62,'2. Protocols'!$P62,'2. Protocols'!$Q62))+'3. ARV Substitutions'!R85),0),"")</f>
        <v/>
      </c>
      <c r="N63" s="114" t="str">
        <f>IFERROR(MAX(M63*(1+'1. General Inputs'!$BA$16+HLOOKUP(N$7,'1. General Inputs'!$BC$10:$BE$12,ROWS('1. General Inputs'!$BA$10:$BA$12),0))+(N$76*(CHOOSE(N$7,'2. Protocols'!$O62,'2. Protocols'!$P62,'2. Protocols'!$Q62))+'3. ARV Substitutions'!S85),0),"")</f>
        <v/>
      </c>
      <c r="O63" s="114" t="str">
        <f>IFERROR(MAX(N63*(1+'1. General Inputs'!$BA$16+HLOOKUP(O$7,'1. General Inputs'!$BC$10:$BE$12,ROWS('1. General Inputs'!$BA$10:$BA$12),0))+(O$76*(CHOOSE(O$7,'2. Protocols'!$O62,'2. Protocols'!$P62,'2. Protocols'!$Q62))+'3. ARV Substitutions'!T85),0),"")</f>
        <v/>
      </c>
      <c r="P63" s="114" t="str">
        <f>IFERROR(MAX(O63*(1+'1. General Inputs'!$BA$16+HLOOKUP(P$7,'1. General Inputs'!$BC$10:$BE$12,ROWS('1. General Inputs'!$BA$10:$BA$12),0))+(P$76*(CHOOSE(P$7,'2. Protocols'!$O62,'2. Protocols'!$P62,'2. Protocols'!$Q62))+'3. ARV Substitutions'!U85),0),"")</f>
        <v/>
      </c>
      <c r="Q63" s="114" t="str">
        <f>IFERROR(MAX(P63*(1+'1. General Inputs'!$BA$16+HLOOKUP(Q$7,'1. General Inputs'!$BC$10:$BE$12,ROWS('1. General Inputs'!$BA$10:$BA$12),0))+(Q$76*(CHOOSE(Q$7,'2. Protocols'!$O62,'2. Protocols'!$P62,'2. Protocols'!$Q62))+'3. ARV Substitutions'!V85),0),"")</f>
        <v/>
      </c>
      <c r="R63" s="114" t="str">
        <f>IFERROR(MAX(Q63*(1+'1. General Inputs'!$BA$16+HLOOKUP(R$7,'1. General Inputs'!$BC$10:$BE$12,ROWS('1. General Inputs'!$BA$10:$BA$12),0))+(R$76*(CHOOSE(R$7,'2. Protocols'!$O62,'2. Protocols'!$P62,'2. Protocols'!$Q62))+'3. ARV Substitutions'!W85),0),"")</f>
        <v/>
      </c>
      <c r="S63" s="114" t="str">
        <f>IFERROR(MAX(R63*(1+'1. General Inputs'!$BA$16+HLOOKUP(S$7,'1. General Inputs'!$BC$10:$BE$12,ROWS('1. General Inputs'!$BA$10:$BA$12),0))+(S$76*(CHOOSE(S$7,'2. Protocols'!$O62,'2. Protocols'!$P62,'2. Protocols'!$Q62))+'3. ARV Substitutions'!X85),0),"")</f>
        <v/>
      </c>
      <c r="T63" s="114" t="str">
        <f>IFERROR(MAX(S63*(1+'1. General Inputs'!$BA$16+HLOOKUP(T$7,'1. General Inputs'!$BC$10:$BE$12,ROWS('1. General Inputs'!$BA$10:$BA$12),0))+(T$76*(CHOOSE(T$7,'2. Protocols'!$O62,'2. Protocols'!$P62,'2. Protocols'!$Q62))+'3. ARV Substitutions'!Y85),0),"")</f>
        <v/>
      </c>
      <c r="U63" s="114" t="str">
        <f>IFERROR(MAX(T63*(1+'1. General Inputs'!$BA$16+HLOOKUP(U$7,'1. General Inputs'!$BC$10:$BE$12,ROWS('1. General Inputs'!$BA$10:$BA$12),0))+(U$76*(CHOOSE(U$7,'2. Protocols'!$O62,'2. Protocols'!$P62,'2. Protocols'!$Q62))+'3. ARV Substitutions'!Z85),0),"")</f>
        <v/>
      </c>
      <c r="V63" s="114" t="str">
        <f>IFERROR(MAX(U63*(1+'1. General Inputs'!$BA$16+HLOOKUP(V$7,'1. General Inputs'!$BC$10:$BE$12,ROWS('1. General Inputs'!$BA$10:$BA$12),0))+(V$76*(CHOOSE(V$7,'2. Protocols'!$O62,'2. Protocols'!$P62,'2. Protocols'!$Q62))+'3. ARV Substitutions'!AA85),0),"")</f>
        <v/>
      </c>
      <c r="W63" s="114" t="str">
        <f>IFERROR(MAX(V63*(1+'1. General Inputs'!$BA$16+HLOOKUP(W$7,'1. General Inputs'!$BC$10:$BE$12,ROWS('1. General Inputs'!$BA$10:$BA$12),0))+(W$76*(CHOOSE(W$7,'2. Protocols'!$O62,'2. Protocols'!$P62,'2. Protocols'!$Q62))+'3. ARV Substitutions'!AB85),0),"")</f>
        <v/>
      </c>
      <c r="X63" s="114" t="str">
        <f>IFERROR(MAX(W63*(1+'1. General Inputs'!$BA$16+HLOOKUP(X$7,'1. General Inputs'!$BC$10:$BE$12,ROWS('1. General Inputs'!$BA$10:$BA$12),0))+(X$76*(CHOOSE(X$7,'2. Protocols'!$O62,'2. Protocols'!$P62,'2. Protocols'!$Q62))+'3. ARV Substitutions'!AC85),0),"")</f>
        <v/>
      </c>
      <c r="Y63" s="114" t="str">
        <f>IFERROR(MAX(X63*(1+'1. General Inputs'!$BA$16+HLOOKUP(Y$7,'1. General Inputs'!$BC$10:$BE$12,ROWS('1. General Inputs'!$BA$10:$BA$12),0))+(Y$76*(CHOOSE(Y$7,'2. Protocols'!$O62,'2. Protocols'!$P62,'2. Protocols'!$Q62))+'3. ARV Substitutions'!AD85),0),"")</f>
        <v/>
      </c>
      <c r="Z63" s="114" t="str">
        <f>IFERROR(MAX(Y63*(1+'1. General Inputs'!$BA$16+HLOOKUP(Z$7,'1. General Inputs'!$BC$10:$BE$12,ROWS('1. General Inputs'!$BA$10:$BA$12),0))+(Z$76*(CHOOSE(Z$7,'2. Protocols'!$O62,'2. Protocols'!$P62,'2. Protocols'!$Q62))+'3. ARV Substitutions'!AE85),0),"")</f>
        <v/>
      </c>
      <c r="AA63" s="114" t="str">
        <f>IFERROR(MAX(Z63*(1+'1. General Inputs'!$BA$16+HLOOKUP(AA$7,'1. General Inputs'!$BC$10:$BE$12,ROWS('1. General Inputs'!$BA$10:$BA$12),0))+(AA$76*(CHOOSE(AA$7,'2. Protocols'!$O62,'2. Protocols'!$P62,'2. Protocols'!$Q62))+'3. ARV Substitutions'!AF85),0),"")</f>
        <v/>
      </c>
      <c r="AB63" s="114" t="str">
        <f>IFERROR(MAX(AA63*(1+'1. General Inputs'!$BA$16+HLOOKUP(AB$7,'1. General Inputs'!$BC$10:$BE$12,ROWS('1. General Inputs'!$BA$10:$BA$12),0))+(AB$76*(CHOOSE(AB$7,'2. Protocols'!$O62,'2. Protocols'!$P62,'2. Protocols'!$Q62))+'3. ARV Substitutions'!AG85),0),"")</f>
        <v/>
      </c>
      <c r="AC63" s="114" t="str">
        <f>IFERROR(MAX(AB63*(1+'1. General Inputs'!$BA$16+HLOOKUP(AC$7,'1. General Inputs'!$BC$10:$BE$12,ROWS('1. General Inputs'!$BA$10:$BA$12),0))+(AC$76*(CHOOSE(AC$7,'2. Protocols'!$O62,'2. Protocols'!$P62,'2. Protocols'!$Q62))+'3. ARV Substitutions'!AH85),0),"")</f>
        <v/>
      </c>
      <c r="AD63" s="114" t="str">
        <f>IFERROR(MAX(AC63*(1+'1. General Inputs'!$BA$16+HLOOKUP(AD$7,'1. General Inputs'!$BC$10:$BE$12,ROWS('1. General Inputs'!$BA$10:$BA$12),0))+(AD$76*(CHOOSE(AD$7,'2. Protocols'!$O62,'2. Protocols'!$P62,'2. Protocols'!$Q62))+'3. ARV Substitutions'!AI85),0),"")</f>
        <v/>
      </c>
      <c r="AE63" s="114" t="str">
        <f>IFERROR(MAX(AD63*(1+'1. General Inputs'!$BA$16+HLOOKUP(AE$7,'1. General Inputs'!$BC$10:$BE$12,ROWS('1. General Inputs'!$BA$10:$BA$12),0))+(AE$76*(CHOOSE(AE$7,'2. Protocols'!$O62,'2. Protocols'!$P62,'2. Protocols'!$Q62))+'3. ARV Substitutions'!AJ85),0),"")</f>
        <v/>
      </c>
      <c r="AF63" s="114" t="str">
        <f>IFERROR(MAX(AE63*(1+'1. General Inputs'!$BA$16+HLOOKUP(AF$7,'1. General Inputs'!$BC$10:$BE$12,ROWS('1. General Inputs'!$BA$10:$BA$12),0))+(AF$76*(CHOOSE(AF$7,'2. Protocols'!$O62,'2. Protocols'!$P62,'2. Protocols'!$Q62))+'3. ARV Substitutions'!AK85),0),"")</f>
        <v/>
      </c>
      <c r="AG63" s="114" t="str">
        <f>IFERROR(MAX(AF63*(1+'1. General Inputs'!$BA$16+HLOOKUP(AG$7,'1. General Inputs'!$BC$10:$BE$12,ROWS('1. General Inputs'!$BA$10:$BA$12),0))+(AG$76*(CHOOSE(AG$7,'2. Protocols'!$O62,'2. Protocols'!$P62,'2. Protocols'!$Q62))+'3. ARV Substitutions'!AL85),0),"")</f>
        <v/>
      </c>
      <c r="AH63" s="114" t="str">
        <f>IFERROR(MAX(AG63*(1+'1. General Inputs'!$BA$16+HLOOKUP(AH$7,'1. General Inputs'!$BC$10:$BE$12,ROWS('1. General Inputs'!$BA$10:$BA$12),0))+(AH$76*(CHOOSE(AH$7,'2. Protocols'!$O62,'2. Protocols'!$P62,'2. Protocols'!$Q62))+'3. ARV Substitutions'!AM85),0),"")</f>
        <v/>
      </c>
      <c r="AI63" s="114" t="str">
        <f>IFERROR(MAX(AH63*(1+'1. General Inputs'!$BA$16+HLOOKUP(AI$7,'1. General Inputs'!$BC$10:$BE$12,ROWS('1. General Inputs'!$BA$10:$BA$12),0))+(AI$76*(CHOOSE(AI$7,'2. Protocols'!$O62,'2. Protocols'!$P62,'2. Protocols'!$Q62))+'3. ARV Substitutions'!AN85),0),"")</f>
        <v/>
      </c>
      <c r="AJ63" s="114" t="str">
        <f>IFERROR(MAX(AI63*(1+'1. General Inputs'!$BA$16+HLOOKUP(AJ$7,'1. General Inputs'!$BC$10:$BE$12,ROWS('1. General Inputs'!$BA$10:$BA$12),0))+(AJ$76*(CHOOSE(AJ$7,'2. Protocols'!$O62,'2. Protocols'!$P62,'2. Protocols'!$Q62))+'3. ARV Substitutions'!AO85),0),"")</f>
        <v/>
      </c>
      <c r="AK63" s="114" t="str">
        <f>IFERROR(MAX(AJ63*(1+'1. General Inputs'!$BA$16+HLOOKUP(AK$7,'1. General Inputs'!$BC$10:$BE$12,ROWS('1. General Inputs'!$BA$10:$BA$12),0))+(AK$76*(CHOOSE(AK$7,'2. Protocols'!$O62,'2. Protocols'!$P62,'2. Protocols'!$Q62))+'3. ARV Substitutions'!AP85),0),"")</f>
        <v/>
      </c>
      <c r="AL63" s="114" t="str">
        <f>IFERROR(MAX(AK63*(1+'1. General Inputs'!$BA$16+HLOOKUP(AL$7,'1. General Inputs'!$BC$10:$BE$12,ROWS('1. General Inputs'!$BA$10:$BA$12),0))+(AL$76*(CHOOSE(AL$7,'2. Protocols'!$O62,'2. Protocols'!$P62,'2. Protocols'!$Q62))+'3. ARV Substitutions'!AQ85),0),"")</f>
        <v/>
      </c>
      <c r="AM63" s="114" t="str">
        <f>IFERROR(MAX(AL63*(1+'1. General Inputs'!$BA$16+HLOOKUP(AM$7,'1. General Inputs'!$BC$10:$BE$12,ROWS('1. General Inputs'!$BA$10:$BA$12),0))+(AM$76*(CHOOSE(AM$7,'2. Protocols'!$O62,'2. Protocols'!$P62,'2. Protocols'!$Q62))+'3. ARV Substitutions'!AR85),0),"")</f>
        <v/>
      </c>
      <c r="AN63" s="114" t="str">
        <f>IFERROR(MAX(AM63*(1+'1. General Inputs'!$BA$16+HLOOKUP(AN$7,'1. General Inputs'!$BC$10:$BE$12,ROWS('1. General Inputs'!$BA$10:$BA$12),0))+(AN$76*(CHOOSE(AN$7,'2. Protocols'!$O62,'2. Protocols'!$P62,'2. Protocols'!$Q62))+'3. ARV Substitutions'!AS85),0),"")</f>
        <v/>
      </c>
      <c r="AO63" s="114" t="str">
        <f>IFERROR(MAX(AN63*(1+'1. General Inputs'!$BA$16+HLOOKUP(AO$7,'1. General Inputs'!$BC$10:$BE$12,ROWS('1. General Inputs'!$BA$10:$BA$12),0))+(AO$76*(CHOOSE(AO$7,'2. Protocols'!$O62,'2. Protocols'!$P62,'2. Protocols'!$Q62))+'3. ARV Substitutions'!AT85),0),"")</f>
        <v/>
      </c>
      <c r="AP63" s="114" t="str">
        <f>IFERROR(MAX(AO63*(1+'1. General Inputs'!$BA$16+HLOOKUP(AP$7,'1. General Inputs'!$BC$10:$BE$12,ROWS('1. General Inputs'!$BA$10:$BA$12),0))+(AP$76*(CHOOSE(AP$7,'2. Protocols'!$O62,'2. Protocols'!$P62,'2. Protocols'!$Q62))+'3. ARV Substitutions'!AU85),0),"")</f>
        <v/>
      </c>
      <c r="BZ63" s="88" t="e">
        <f t="shared" si="49"/>
        <v>#VALUE!</v>
      </c>
      <c r="CA63" s="88" t="e">
        <f t="shared" si="50"/>
        <v>#VALUE!</v>
      </c>
      <c r="CB63" s="88" t="e">
        <f t="shared" si="51"/>
        <v>#VALUE!</v>
      </c>
      <c r="CC63" s="88" t="e">
        <f t="shared" si="52"/>
        <v>#VALUE!</v>
      </c>
      <c r="CD63" s="88" t="e">
        <f t="shared" si="84"/>
        <v>#VALUE!</v>
      </c>
      <c r="CE63" s="88" t="e">
        <f t="shared" si="53"/>
        <v>#VALUE!</v>
      </c>
      <c r="CF63" s="88" t="e">
        <f t="shared" si="54"/>
        <v>#VALUE!</v>
      </c>
      <c r="CG63" s="88" t="e">
        <f t="shared" si="55"/>
        <v>#VALUE!</v>
      </c>
      <c r="CH63" s="88" t="e">
        <f t="shared" si="56"/>
        <v>#VALUE!</v>
      </c>
      <c r="CI63" s="88" t="e">
        <f t="shared" si="57"/>
        <v>#VALUE!</v>
      </c>
      <c r="CJ63" s="88" t="e">
        <f t="shared" si="58"/>
        <v>#VALUE!</v>
      </c>
      <c r="CK63" s="88" t="e">
        <f t="shared" si="59"/>
        <v>#VALUE!</v>
      </c>
      <c r="CL63" s="88" t="e">
        <f t="shared" si="60"/>
        <v>#VALUE!</v>
      </c>
      <c r="CM63" s="88" t="e">
        <f t="shared" si="61"/>
        <v>#VALUE!</v>
      </c>
      <c r="CN63" s="88" t="e">
        <f t="shared" si="62"/>
        <v>#VALUE!</v>
      </c>
      <c r="CO63" s="88" t="e">
        <f t="shared" si="63"/>
        <v>#VALUE!</v>
      </c>
      <c r="CP63" s="88" t="e">
        <f t="shared" si="64"/>
        <v>#VALUE!</v>
      </c>
      <c r="CQ63" s="88" t="e">
        <f t="shared" si="65"/>
        <v>#VALUE!</v>
      </c>
      <c r="CR63" s="88" t="e">
        <f t="shared" si="66"/>
        <v>#VALUE!</v>
      </c>
      <c r="CS63" s="88" t="e">
        <f t="shared" si="67"/>
        <v>#VALUE!</v>
      </c>
      <c r="CT63" s="88" t="e">
        <f t="shared" si="68"/>
        <v>#VALUE!</v>
      </c>
      <c r="CU63" s="88" t="e">
        <f t="shared" si="69"/>
        <v>#VALUE!</v>
      </c>
      <c r="CV63" s="88" t="e">
        <f t="shared" si="70"/>
        <v>#VALUE!</v>
      </c>
      <c r="CW63" s="88" t="e">
        <f t="shared" si="71"/>
        <v>#VALUE!</v>
      </c>
      <c r="CX63" s="88" t="e">
        <f t="shared" si="72"/>
        <v>#VALUE!</v>
      </c>
      <c r="CY63" s="88" t="e">
        <f t="shared" si="73"/>
        <v>#VALUE!</v>
      </c>
      <c r="CZ63" s="88" t="e">
        <f t="shared" si="74"/>
        <v>#VALUE!</v>
      </c>
      <c r="DA63" s="88" t="e">
        <f t="shared" si="75"/>
        <v>#VALUE!</v>
      </c>
      <c r="DB63" s="88" t="e">
        <f t="shared" si="76"/>
        <v>#VALUE!</v>
      </c>
      <c r="DC63" s="88" t="e">
        <f t="shared" si="77"/>
        <v>#VALUE!</v>
      </c>
      <c r="DD63" s="88" t="e">
        <f t="shared" si="78"/>
        <v>#VALUE!</v>
      </c>
      <c r="DE63" s="88" t="e">
        <f t="shared" si="79"/>
        <v>#VALUE!</v>
      </c>
      <c r="DF63" s="88" t="e">
        <f t="shared" si="80"/>
        <v>#VALUE!</v>
      </c>
      <c r="DG63" s="88" t="e">
        <f t="shared" si="81"/>
        <v>#VALUE!</v>
      </c>
      <c r="DH63" s="88" t="e">
        <f t="shared" si="82"/>
        <v>#VALUE!</v>
      </c>
      <c r="DI63" s="88" t="e">
        <f t="shared" si="83"/>
        <v>#VALUE!</v>
      </c>
      <c r="DK63" s="27" t="str">
        <f>CONCATENATE('2. Protocols'!C62, '2. Protocols'!D62, '2. Protocols'!E62)</f>
        <v>+</v>
      </c>
      <c r="DL63" s="27" t="str">
        <f>CONCATENATE('2. Protocols'!C62, '2. Protocols'!D62, '2. Protocols'!E62, '2. Protocols'!F62, '2. Protocols'!G62,)</f>
        <v>++</v>
      </c>
      <c r="DN63" s="38">
        <f>IF(AND(OR(ISBLANK(DN$9),DN$9=0)=FALSE,OR(DN$9='2. Protocols'!$C62,DN$9='2. Protocols'!$E62,DN$9='2. Protocols'!$G62)),1,0)*'4. Formulations'!$I62</f>
        <v>0</v>
      </c>
      <c r="DO63" s="38">
        <f>IF(AND(OR(ISBLANK(DO$9),DO$9=0)=FALSE,OR(DO$9='2. Protocols'!$C62,DO$9='2. Protocols'!$E62,DO$9='2. Protocols'!$G62)),1,0)*'4. Formulations'!$I62</f>
        <v>0</v>
      </c>
      <c r="DP63" s="38">
        <f>IF(AND(OR(ISBLANK(DP$9),DP$9=0)=FALSE,OR(DP$9='2. Protocols'!$C62,DP$9='2. Protocols'!$E62,DP$9='2. Protocols'!$G62)),1,0)*'4. Formulations'!$I62</f>
        <v>0</v>
      </c>
      <c r="DQ63" s="38">
        <f>IF(AND(OR(ISBLANK(DQ$9),DQ$9=0)=FALSE,OR(DQ$9='2. Protocols'!$C62,DQ$9='2. Protocols'!$E62,DQ$9='2. Protocols'!$G62)),1,0)*'4. Formulations'!$I62</f>
        <v>0</v>
      </c>
      <c r="DR63" s="38">
        <f>IF(AND(OR(ISBLANK(DR$9),DR$9=0)=FALSE,OR(DR$9='2. Protocols'!$C62,DR$9='2. Protocols'!$E62,DR$9='2. Protocols'!$G62)),1,0)*'4. Formulations'!$I62</f>
        <v>0</v>
      </c>
      <c r="DS63" s="38">
        <f>IF(AND(OR(ISBLANK(DS$9),DS$9=0)=FALSE,OR(DS$9='2. Protocols'!$C62,DS$9='2. Protocols'!$E62,DS$9='2. Protocols'!$G62)),1,0)*'4. Formulations'!$I62</f>
        <v>0</v>
      </c>
      <c r="DT63" s="38">
        <f>IF(AND(OR(ISBLANK(DT$9),DT$9=0)=FALSE,OR(DT$9='2. Protocols'!$C62,DT$9='2. Protocols'!$E62,DT$9='2. Protocols'!$G62)),1,0)*'4. Formulations'!$I62</f>
        <v>0</v>
      </c>
      <c r="DU63" s="38">
        <f>IF(AND(OR(ISBLANK(DU$9),DU$9=0)=FALSE,OR(DU$9='2. Protocols'!$C62,DU$9='2. Protocols'!$E62,DU$9='2. Protocols'!$G62)),1,0)*'4. Formulations'!$I62</f>
        <v>0</v>
      </c>
      <c r="DV63" s="38">
        <f>IF(AND(OR(ISBLANK(DV$9),DV$9=0)=FALSE,OR(DV$9='2. Protocols'!$C62,DV$9='2. Protocols'!$E62,DV$9='2. Protocols'!$G62)),1,0)*'4. Formulations'!$I62</f>
        <v>0</v>
      </c>
      <c r="DW63" s="38">
        <f>IF(AND(OR(ISBLANK(DW$9),DW$9=0)=FALSE,OR(DW$9='2. Protocols'!$C62,DW$9='2. Protocols'!$E62,DW$9='2. Protocols'!$G62)),1,0)*'4. Formulations'!$I62</f>
        <v>0</v>
      </c>
      <c r="DX63" s="38">
        <f>IF(AND(OR(ISBLANK(DX$9),DX$9=0)=FALSE,OR(DX$9='2. Protocols'!$C62,DX$9='2. Protocols'!$E62,DX$9='2. Protocols'!$G62)),1,0)*'4. Formulations'!$I62</f>
        <v>0</v>
      </c>
      <c r="DY63" s="38">
        <f>IF(AND(OR(ISBLANK(DY$9),DY$9=0)=FALSE,OR(DY$9='2. Protocols'!$C62,DY$9='2. Protocols'!$E62,DY$9='2. Protocols'!$G62)),1,0)*'4. Formulations'!$I62</f>
        <v>0</v>
      </c>
      <c r="DZ63" s="38">
        <f>IF(AND(OR(ISBLANK(DZ$9),DZ$9=0)=FALSE,OR(DZ$9='2. Protocols'!$C62,DZ$9='2. Protocols'!$E62,DZ$9='2. Protocols'!$G62)),1,0)*'4. Formulations'!$I62</f>
        <v>0</v>
      </c>
      <c r="EA63" s="38">
        <f>IF(AND(OR(ISBLANK(EA$9),EA$9=0)=FALSE,OR(EA$9='2. Protocols'!$C62,EA$9='2. Protocols'!$E62,EA$9='2. Protocols'!$G62)),1,0)*'4. Formulations'!$I62</f>
        <v>0</v>
      </c>
      <c r="EB63" s="38">
        <f>IF(AND(OR(ISBLANK(EB$9),EB$9=0)=FALSE,OR(EB$9='2. Protocols'!$C62,EB$9='2. Protocols'!$E62,EB$9='2. Protocols'!$G62)),1,0)*'4. Formulations'!$I62</f>
        <v>0</v>
      </c>
      <c r="EC63" s="38">
        <f>IF(AND(OR(ISBLANK(EC$9),EC$9=0)=FALSE,OR(EC$9='2. Protocols'!$C62,EC$9='2. Protocols'!$E62,EC$9='2. Protocols'!$G62)),1,0)*'4. Formulations'!$I62</f>
        <v>0</v>
      </c>
      <c r="ED63" s="38">
        <f>IF(AND(OR(ISBLANK(ED$9),ED$9=0)=FALSE,OR(ED$9='2. Protocols'!$C62,ED$9='2. Protocols'!$E62,ED$9='2. Protocols'!$G62)),1,0)*'4. Formulations'!$I62</f>
        <v>0</v>
      </c>
      <c r="EE63" s="38">
        <f>IF(AND(OR(ISBLANK(EE$9),EE$9=0)=FALSE,OR(EE$9='2. Protocols'!$C62,EE$9='2. Protocols'!$E62,EE$9='2. Protocols'!$G62)),1,0)*'4. Formulations'!$I62</f>
        <v>0</v>
      </c>
      <c r="EF63" s="38">
        <f>IF(AND(OR(ISBLANK(EF$9),EF$9=0)=FALSE,OR(EF$9='2. Protocols'!$C62,EF$9='2. Protocols'!$E62,EF$9='2. Protocols'!$G62)),1,0)*'4. Formulations'!$I62</f>
        <v>0</v>
      </c>
      <c r="EG63" s="38">
        <f>IF(AND(OR(ISBLANK(EG$9),EG$9=0)=FALSE,OR(EG$9='2. Protocols'!$C62,EG$9='2. Protocols'!$E62,EG$9='2. Protocols'!$G62)),1,0)*'4. Formulations'!$I62</f>
        <v>0</v>
      </c>
      <c r="EH63" s="38">
        <f>IF(AND(OR(ISBLANK(EH$9),EH$9=0)=FALSE,OR(EH$9='2. Protocols'!$C62,EH$9='2. Protocols'!$E62,EH$9='2. Protocols'!$G62)),1,0)*'4. Formulations'!$I62</f>
        <v>0</v>
      </c>
      <c r="EI63" s="38">
        <f>IF(AND(OR(ISBLANK(EI$9),EI$9=0)=FALSE,OR(EI$9='2. Protocols'!$C62,EI$9='2. Protocols'!$E62,EI$9='2. Protocols'!$G62)),1,0)*'4. Formulations'!$I62</f>
        <v>0</v>
      </c>
      <c r="EK63" s="38">
        <f>IF(AND(OR(ISBLANK(EK$9),EK$9=0)=FALSE,EK$9=$DK63),1,0)*'4. Formulations'!$J62</f>
        <v>0</v>
      </c>
      <c r="EL63" s="38">
        <f>IF(AND(OR(ISBLANK(EL$9),EL$9=0)=FALSE,EL$9=$DK63),1,0)*'4. Formulations'!$J62</f>
        <v>0</v>
      </c>
      <c r="EM63" s="38">
        <f>IF(AND(OR(ISBLANK(EM$9),EM$9=0)=FALSE,EM$9=$DK63),1,0)*'4. Formulations'!$J62</f>
        <v>0</v>
      </c>
      <c r="EN63" s="38">
        <f>IF(AND(OR(ISBLANK(EN$9),EN$9=0)=FALSE,EN$9=$DK63),1,0)*'4. Formulations'!$J62</f>
        <v>0</v>
      </c>
      <c r="EO63" s="38">
        <f>IF(AND(OR(ISBLANK(EO$9),EO$9=0)=FALSE,EO$9=$DK63),1,0)*'4. Formulations'!$J62</f>
        <v>0</v>
      </c>
      <c r="EP63" s="38">
        <f>IF(AND(OR(ISBLANK(EP$9),EP$9=0)=FALSE,EP$9=$DK63),1,0)*'4. Formulations'!$J62</f>
        <v>0</v>
      </c>
      <c r="EQ63" s="38">
        <f>IF(AND(OR(ISBLANK(EQ$9),EQ$9=0)=FALSE,EQ$9=$DK63),1,0)*'4. Formulations'!$J62</f>
        <v>0</v>
      </c>
      <c r="ER63" s="38">
        <f>IF(AND(OR(ISBLANK(ER$9),ER$9=0)=FALSE,ER$9=$DK63),1,0)*'4. Formulations'!$J62</f>
        <v>0</v>
      </c>
      <c r="ES63" s="38">
        <f>IF(AND(OR(ISBLANK(ES$9),ES$9=0)=FALSE,ES$9=$DK63),1,0)*'4. Formulations'!$J62</f>
        <v>0</v>
      </c>
      <c r="ET63" s="38">
        <f>IF(AND(OR(ISBLANK(ET$9),ET$9=0)=FALSE,ET$9=$DK63),1,0)*'4. Formulations'!$J62</f>
        <v>0</v>
      </c>
      <c r="EU63" s="38">
        <f>IF(AND(OR(ISBLANK(EU$9),EU$9=0)=FALSE,EU$9=$DK63),1,0)*'4. Formulations'!$J62</f>
        <v>0</v>
      </c>
      <c r="EV63" s="38">
        <f>IF(AND(OR(ISBLANK(EV$9),EV$9=0)=FALSE,EV$9=$DK63),1,0)*'4. Formulations'!$J62</f>
        <v>0</v>
      </c>
      <c r="EW63" s="38">
        <f>IF(AND(OR(ISBLANK(EW$9),EW$9=0)=FALSE,EW$9=$DK63),1,0)*'4. Formulations'!$J62</f>
        <v>0</v>
      </c>
      <c r="EY63" s="38">
        <f>IF(AND(OR(ISBLANK(EY$9),EY$9=0)=FALSE,SUM($EK63:$EW63)&gt;0,EY$9='2. Protocols'!$G62),1,0)*'4. Formulations'!$J62</f>
        <v>0</v>
      </c>
      <c r="EZ63" s="38">
        <f>IF(AND(OR(ISBLANK(EZ$9),EZ$9=0)=FALSE,SUM($EK63:$EW63)&gt;0,EZ$9='2. Protocols'!$G62),1,0)*'4. Formulations'!$J62</f>
        <v>0</v>
      </c>
      <c r="FA63" s="38">
        <f>IF(AND(OR(ISBLANK(FA$9),FA$9=0)=FALSE,SUM($EK63:$EW63)&gt;0,FA$9='2. Protocols'!$G62),1,0)*'4. Formulations'!$J62</f>
        <v>0</v>
      </c>
      <c r="FB63" s="38">
        <f>IF(AND(OR(ISBLANK(FB$9),FB$9=0)=FALSE,SUM($EK63:$EW63)&gt;0,FB$9='2. Protocols'!$G62),1,0)*'4. Formulations'!$J62</f>
        <v>0</v>
      </c>
      <c r="FC63" s="38">
        <f>IF(AND(OR(ISBLANK(FC$9),FC$9=0)=FALSE,SUM($EK63:$EW63)&gt;0,FC$9='2. Protocols'!$G62),1,0)*'4. Formulations'!$J62</f>
        <v>0</v>
      </c>
      <c r="FD63" s="38">
        <f>IF(AND(OR(ISBLANK(FD$9),FD$9=0)=FALSE,SUM($EK63:$EW63)&gt;0,FD$9='2. Protocols'!$G62),1,0)*'4. Formulations'!$J62</f>
        <v>0</v>
      </c>
      <c r="FE63" s="38">
        <f>IF(AND(OR(ISBLANK(FE$9),FE$9=0)=FALSE,SUM($EK63:$EW63)&gt;0,FE$9='2. Protocols'!$G62),1,0)*'4. Formulations'!$J62</f>
        <v>0</v>
      </c>
      <c r="FF63" s="38">
        <f>IF(AND(OR(ISBLANK(FF$9),FF$9=0)=FALSE,SUM($EK63:$EW63)&gt;0,FF$9='2. Protocols'!$G62),1,0)*'4. Formulations'!$J62</f>
        <v>0</v>
      </c>
      <c r="FG63" s="38">
        <f>IF(AND(OR(ISBLANK(FG$9),FG$9=0)=FALSE,SUM($EK63:$EW63)&gt;0,FG$9='2. Protocols'!$G62),1,0)*'4. Formulations'!$J62</f>
        <v>0</v>
      </c>
      <c r="FH63" s="38">
        <f>IF(AND(OR(ISBLANK(FH$9),FH$9=0)=FALSE,SUM($EK63:$EW63)&gt;0,FH$9='2. Protocols'!$G62),1,0)*'4. Formulations'!$J62</f>
        <v>0</v>
      </c>
      <c r="FI63" s="38">
        <f>IF(AND(OR(ISBLANK(FI$9),FI$9=0)=FALSE,SUM($EK63:$EW63)&gt;0,FI$9='2. Protocols'!$G62),1,0)*'4. Formulations'!$J62</f>
        <v>0</v>
      </c>
      <c r="FJ63" s="38">
        <f>IF(AND(OR(ISBLANK(FJ$9),FJ$9=0)=FALSE,SUM($EK63:$EW63)&gt;0,FJ$9='2. Protocols'!$G62),1,0)*'4. Formulations'!$J62</f>
        <v>0</v>
      </c>
      <c r="FK63" s="38">
        <f>IF(AND(OR(ISBLANK(FK$9),FK$9=0)=FALSE,SUM($EK63:$EW63)&gt;0,FK$9='2. Protocols'!$G62),1,0)*'4. Formulations'!$J62</f>
        <v>0</v>
      </c>
      <c r="FL63" s="38">
        <f>IF(AND(OR(ISBLANK(FL$9),FL$9=0)=FALSE,SUM($EK63:$EW63)&gt;0,FL$9='2. Protocols'!$G62),1,0)*'4. Formulations'!$J62</f>
        <v>0</v>
      </c>
      <c r="FM63" s="38">
        <f>IF(AND(OR(ISBLANK(FM$9),FM$9=0)=FALSE,SUM($EK63:$EW63)&gt;0,FM$9='2. Protocols'!$G62),1,0)*'4. Formulations'!$J62</f>
        <v>0</v>
      </c>
      <c r="FN63" s="38">
        <f>IF(AND(OR(ISBLANK(FN$9),FN$9=0)=FALSE,SUM($EK63:$EW63)&gt;0,FN$9='2. Protocols'!$G62),1,0)*'4. Formulations'!$J62</f>
        <v>0</v>
      </c>
      <c r="FO63" s="38">
        <f>IF(AND(OR(ISBLANK(FO$9),FO$9=0)=FALSE,SUM($EK63:$EW63)&gt;0,FO$9='2. Protocols'!$G62),1,0)*'4. Formulations'!$J62</f>
        <v>0</v>
      </c>
      <c r="FP63" s="38">
        <f>IF(AND(OR(ISBLANK(FP$9),FP$9=0)=FALSE,SUM($EK63:$EW63)&gt;0,FP$9='2. Protocols'!$G62),1,0)*'4. Formulations'!$J62</f>
        <v>0</v>
      </c>
      <c r="FQ63" s="38">
        <f>IF(AND(OR(ISBLANK(FQ$9),FQ$9=0)=FALSE,SUM($EK63:$EW63)&gt;0,FQ$9='2. Protocols'!$G62),1,0)*'4. Formulations'!$J62</f>
        <v>0</v>
      </c>
      <c r="FR63" s="38">
        <f>IF(AND(OR(ISBLANK(FR$9),FR$9=0)=FALSE,SUM($EK63:$EW63)&gt;0,FR$9='2. Protocols'!$G62),1,0)*'4. Formulations'!$J62</f>
        <v>0</v>
      </c>
      <c r="FS63" s="38">
        <f>IF(AND(OR(ISBLANK(FS$9),FS$9=0)=FALSE,SUM($EK63:$EW63)&gt;0,FS$9='2. Protocols'!$G62),1,0)*'4. Formulations'!$J62</f>
        <v>0</v>
      </c>
      <c r="FT63" s="38">
        <f>IF(AND(OR(ISBLANK(FT$9),FT$9=0)=FALSE,SUM($EK63:$EW63)&gt;0,FT$9='2. Protocols'!$G62),1,0)*'4. Formulations'!$J62</f>
        <v>0</v>
      </c>
      <c r="FV63" s="38">
        <f>IF(AND(OR(ISBLANK(EY$9),EY$9=0)=FALSE,FV$9=$DL63),1,0)*'4. Formulations'!$K62</f>
        <v>0</v>
      </c>
      <c r="FW63" s="38">
        <f>IF(AND(OR(ISBLANK(EZ$9),EZ$9=0)=FALSE,FW$9=$DL63),1,0)*'4. Formulations'!$K62</f>
        <v>0</v>
      </c>
      <c r="FX63" s="38">
        <f>IF(AND(OR(ISBLANK(FA$9),FA$9=0)=FALSE,FX$9=$DL63),1,0)*'4. Formulations'!$K62</f>
        <v>0</v>
      </c>
      <c r="FY63" s="38">
        <f>IF(AND(OR(ISBLANK(FB$9),FB$9=0)=FALSE,FY$9=$DL63),1,0)*'4. Formulations'!$K62</f>
        <v>0</v>
      </c>
      <c r="FZ63" s="38">
        <f>IF(AND(OR(ISBLANK(FC$9),FC$9=0)=FALSE,FZ$9=$DL63),1,0)*'4. Formulations'!$K62</f>
        <v>0</v>
      </c>
      <c r="GA63" s="38">
        <f>IF(AND(OR(ISBLANK(FD$9),FD$9=0)=FALSE,GA$9=$DL63),1,0)*'4. Formulations'!$K62</f>
        <v>0</v>
      </c>
      <c r="GB63" s="38">
        <f>IF(AND(OR(ISBLANK(FE$9),FE$9=0)=FALSE,GB$9=$DL63),1,0)*'4. Formulations'!$K62</f>
        <v>0</v>
      </c>
      <c r="GC63" s="38">
        <f>IF(AND(OR(ISBLANK(FF$9),FF$9=0)=FALSE,GC$9=$DL63),1,0)*'4. Formulations'!$K62</f>
        <v>0</v>
      </c>
      <c r="GD63" s="38">
        <f>IF(AND(OR(ISBLANK(FG$9),FG$9=0)=FALSE,GD$9=$DL63),1,0)*'4. Formulations'!$K62</f>
        <v>0</v>
      </c>
      <c r="GE63" s="38">
        <f>IF(AND(OR(ISBLANK(FH$9),FH$9=0)=FALSE,GE$9=$DL63),1,0)*'4. Formulations'!$K62</f>
        <v>0</v>
      </c>
      <c r="GF63" s="38">
        <f>IF(AND(OR(ISBLANK(FI$9),FI$9=0)=FALSE,GF$9=$DL63),1,0)*'4. Formulations'!$K62</f>
        <v>0</v>
      </c>
      <c r="GG63" s="38">
        <f>IF(AND(OR(ISBLANK(FJ$9),FJ$9=0)=FALSE,GG$9=$DL63),1,0)*'4. Formulations'!$K62</f>
        <v>0</v>
      </c>
      <c r="GH63" s="38">
        <f>IF(AND(OR(ISBLANK(FK$9),FK$9=0)=FALSE,GH$9=$DL63),1,0)*'4. Formulations'!$K62</f>
        <v>0</v>
      </c>
      <c r="GI63" s="38">
        <f>IF(AND(OR(ISBLANK(FL$9),FL$9=0)=FALSE,GI$9=$DL63),1,0)*'4. Formulations'!$K62</f>
        <v>0</v>
      </c>
      <c r="GJ63" s="38">
        <f>IF(AND(OR(ISBLANK(FM$9),FM$9=0)=FALSE,GJ$9=$DL63),1,0)*'4. Formulations'!$K62</f>
        <v>0</v>
      </c>
      <c r="GL63" s="38">
        <f>IF(AND(OR(ISBLANK(GL$9),GL$9=0)=FALSE,OR(GL$9='2. Protocols'!$C62,GL$9='2. Protocols'!$E62,GL$9='2. Protocols'!$G62)),1,0)*'4. Formulations'!$L62</f>
        <v>0</v>
      </c>
      <c r="GM63" s="38">
        <f>IF(AND(OR(ISBLANK(GM$9),GM$9=0)=FALSE,OR(GM$9='2. Protocols'!$C62,GM$9='2. Protocols'!$E62,GM$9='2. Protocols'!$G62)),1,0)*'4. Formulations'!$L62</f>
        <v>0</v>
      </c>
      <c r="GN63" s="38">
        <f>IF(AND(OR(ISBLANK(GN$9),GN$9=0)=FALSE,OR(GN$9='2. Protocols'!$C62,GN$9='2. Protocols'!$E62,GN$9='2. Protocols'!$G62)),1,0)*'4. Formulations'!$L62</f>
        <v>0</v>
      </c>
      <c r="GO63" s="38">
        <f>IF(AND(OR(ISBLANK(GO$9),GO$9=0)=FALSE,OR(GO$9='2. Protocols'!$C62,GO$9='2. Protocols'!$E62,GO$9='2. Protocols'!$G62)),1,0)*'4. Formulations'!$L62</f>
        <v>0</v>
      </c>
      <c r="GP63" s="38">
        <f>IF(AND(OR(ISBLANK(GP$9),GP$9=0)=FALSE,OR(GP$9='2. Protocols'!$C62,GP$9='2. Protocols'!$E62,GP$9='2. Protocols'!$G62)),1,0)*'4. Formulations'!$L62</f>
        <v>0</v>
      </c>
      <c r="GQ63" s="38">
        <f>IF(AND(OR(ISBLANK(GQ$9),GQ$9=0)=FALSE,OR(GQ$9='2. Protocols'!$C62,GQ$9='2. Protocols'!$E62,GQ$9='2. Protocols'!$G62)),1,0)*'4. Formulations'!$L62</f>
        <v>0</v>
      </c>
      <c r="GR63" s="38">
        <f>IF(AND(OR(ISBLANK(GR$9),GR$9=0)=FALSE,OR(GR$9='2. Protocols'!$C62,GR$9='2. Protocols'!$E62,GR$9='2. Protocols'!$G62)),1,0)*'4. Formulations'!$L62</f>
        <v>0</v>
      </c>
      <c r="GS63" s="38">
        <f>IF(AND(OR(ISBLANK(GS$9),GS$9=0)=FALSE,OR(GS$9='2. Protocols'!$C62,GS$9='2. Protocols'!$E62,GS$9='2. Protocols'!$G62)),1,0)*'4. Formulations'!$L62</f>
        <v>0</v>
      </c>
      <c r="GT63" s="38">
        <f>IF(AND(OR(ISBLANK(GT$9),GT$9=0)=FALSE,OR(GT$9='2. Protocols'!$C62,GT$9='2. Protocols'!$E62,GT$9='2. Protocols'!$G62)),1,0)*'4. Formulations'!$L62</f>
        <v>0</v>
      </c>
      <c r="GU63" s="38">
        <f>IF(AND(OR(ISBLANK(GU$9),GU$9=0)=FALSE,OR(GU$9='2. Protocols'!$C62,GU$9='2. Protocols'!$E62,GU$9='2. Protocols'!$G62)),1,0)*'4. Formulations'!$L62</f>
        <v>0</v>
      </c>
      <c r="GV63" s="38">
        <f>IF(AND(OR(ISBLANK(GV$9),GV$9=0)=FALSE,OR(GV$9='2. Protocols'!$C62,GV$9='2. Protocols'!$E62,GV$9='2. Protocols'!$G62)),1,0)*'4. Formulations'!$L62</f>
        <v>0</v>
      </c>
      <c r="GW63" s="38">
        <f>IF(AND(OR(ISBLANK(GW$9),GW$9=0)=FALSE,OR(GW$9='2. Protocols'!$C62,GW$9='2. Protocols'!$E62,GW$9='2. Protocols'!$G62)),1,0)*'4. Formulations'!$L62</f>
        <v>0</v>
      </c>
      <c r="GX63" s="38">
        <f>IF(AND(OR(ISBLANK(GX$9),GX$9=0)=FALSE,OR(GX$9='2. Protocols'!$C62,GX$9='2. Protocols'!$E62,GX$9='2. Protocols'!$G62)),1,0)*'4. Formulations'!$L62</f>
        <v>0</v>
      </c>
      <c r="GY63" s="38">
        <f>IF(AND(OR(ISBLANK(GY$9),GY$9=0)=FALSE,OR(GY$9='2. Protocols'!$C62,GY$9='2. Protocols'!$E62,GY$9='2. Protocols'!$G62)),1,0)*'4. Formulations'!$L62</f>
        <v>0</v>
      </c>
      <c r="GZ63" s="38">
        <f>IF(AND(OR(ISBLANK(GZ$9),GZ$9=0)=FALSE,OR(GZ$9='2. Protocols'!$C62,GZ$9='2. Protocols'!$E62,GZ$9='2. Protocols'!$G62)),1,0)*'4. Formulations'!$L62</f>
        <v>0</v>
      </c>
      <c r="HA63" s="38">
        <f>IF(AND(OR(ISBLANK(HA$9),HA$9=0)=FALSE,OR(HA$9='2. Protocols'!$C62,HA$9='2. Protocols'!$E62,HA$9='2. Protocols'!$G62)),1,0)*'4. Formulations'!$L62</f>
        <v>0</v>
      </c>
      <c r="HB63" s="38">
        <f>IF(AND(OR(ISBLANK(HB$9),HB$9=0)=FALSE,OR(HB$9='2. Protocols'!$C62,HB$9='2. Protocols'!$E62,HB$9='2. Protocols'!$G62)),1,0)*'4. Formulations'!$L62</f>
        <v>0</v>
      </c>
      <c r="HC63" s="38">
        <f>IF(AND(OR(ISBLANK(HC$9),HC$9=0)=FALSE,OR(HC$9='2. Protocols'!$C62,HC$9='2. Protocols'!$E62,HC$9='2. Protocols'!$G62)),1,0)*'4. Formulations'!$L62</f>
        <v>0</v>
      </c>
      <c r="HD63" s="38">
        <f>IF(AND(OR(ISBLANK(HD$9),HD$9=0)=FALSE,OR(HD$9='2. Protocols'!$C62,HD$9='2. Protocols'!$E62,HD$9='2. Protocols'!$G62)),1,0)*'4. Formulations'!$L62</f>
        <v>0</v>
      </c>
      <c r="HE63" s="38">
        <f>IF(AND(OR(ISBLANK(HE$9),HE$9=0)=FALSE,OR(HE$9='2. Protocols'!$C62,HE$9='2. Protocols'!$E62,HE$9='2. Protocols'!$G62)),1,0)*'4. Formulations'!$L62</f>
        <v>0</v>
      </c>
      <c r="HF63" s="38">
        <f>IF(AND(OR(ISBLANK(HF$9),HF$9=0)=FALSE,OR(HF$9='2. Protocols'!$C62,HF$9='2. Protocols'!$E62,HF$9='2. Protocols'!$G62)),1,0)*'4. Formulations'!$L62</f>
        <v>0</v>
      </c>
      <c r="HG63" s="38">
        <f>IF(AND(OR(ISBLANK(HG$9),HG$9=0)=FALSE,OR(HG$9='2. Protocols'!$C62,HG$9='2. Protocols'!$E62,HG$9='2. Protocols'!$G62)),1,0)*'4. Formulations'!$L62</f>
        <v>0</v>
      </c>
      <c r="HI63" s="38">
        <f>IF(AND(OR(ISBLANK(HI$9),HI$9=0)=FALSE,HI$9=$DK63),1,0)*'4. Formulations'!$M62</f>
        <v>0</v>
      </c>
      <c r="HJ63" s="38">
        <f>IF(AND(OR(ISBLANK(HJ$9),HJ$9=0)=FALSE,HJ$9=$DK63),1,0)*'4. Formulations'!$M62</f>
        <v>0</v>
      </c>
      <c r="HK63" s="38">
        <f>IF(AND(OR(ISBLANK(HK$9),HK$9=0)=FALSE,HK$9=$DK63),1,0)*'4. Formulations'!$M62</f>
        <v>0</v>
      </c>
      <c r="HL63" s="38">
        <f>IF(AND(OR(ISBLANK(HL$9),HL$9=0)=FALSE,HL$9=$DK63),1,0)*'4. Formulations'!$M62</f>
        <v>0</v>
      </c>
      <c r="HM63" s="38">
        <f>IF(AND(OR(ISBLANK(HM$9),HM$9=0)=FALSE,HM$9=$DK63),1,0)*'4. Formulations'!$M62</f>
        <v>0</v>
      </c>
      <c r="HN63" s="38">
        <f>IF(AND(OR(ISBLANK(HN$9),HN$9=0)=FALSE,HN$9=$DK63),1,0)*'4. Formulations'!$M62</f>
        <v>0</v>
      </c>
      <c r="HO63" s="38">
        <f>IF(AND(OR(ISBLANK(HO$9),HO$9=0)=FALSE,HO$9=$DK63),1,0)*'4. Formulations'!$M62</f>
        <v>0</v>
      </c>
      <c r="HP63" s="38">
        <f>IF(AND(OR(ISBLANK(HP$9),HP$9=0)=FALSE,HP$9=$DK63),1,0)*'4. Formulations'!$M62</f>
        <v>0</v>
      </c>
      <c r="HQ63" s="38">
        <f>IF(AND(OR(ISBLANK(HQ$9),HQ$9=0)=FALSE,HQ$9=$DK63),1,0)*'4. Formulations'!$M62</f>
        <v>0</v>
      </c>
      <c r="HR63" s="38">
        <f>IF(AND(OR(ISBLANK(HR$9),HR$9=0)=FALSE,HR$9=$DK63),1,0)*'4. Formulations'!$M62</f>
        <v>0</v>
      </c>
      <c r="HS63" s="38">
        <f>IF(AND(OR(ISBLANK(HS$9),HS$9=0)=FALSE,HS$9=$DK63),1,0)*'4. Formulations'!$M62</f>
        <v>0</v>
      </c>
      <c r="HT63" s="38">
        <f>IF(AND(OR(ISBLANK(HT$9),HT$9=0)=FALSE,HT$9=$DK63),1,0)*'4. Formulations'!$M62</f>
        <v>0</v>
      </c>
      <c r="HU63" s="38">
        <f>IF(AND(OR(ISBLANK(HU$9),HU$9=0)=FALSE,HU$9=$DK63),1,0)*'4. Formulations'!$M62</f>
        <v>0</v>
      </c>
      <c r="HW63" s="38">
        <f>IF(AND(OR(ISBLANK(HW$9),HW$9=0)=FALSE,SUM($HI63:$HU63)&gt;0,HW$9='2. Protocols'!$G62),1,0)*'4. Formulations'!$M62</f>
        <v>0</v>
      </c>
      <c r="HX63" s="38">
        <f>IF(AND(OR(ISBLANK(HX$9),HX$9=0)=FALSE,SUM($HI63:$HU63)&gt;0,HX$9='2. Protocols'!$G62),1,0)*'4. Formulations'!$M62</f>
        <v>0</v>
      </c>
      <c r="HY63" s="38">
        <f>IF(AND(OR(ISBLANK(HY$9),HY$9=0)=FALSE,SUM($HI63:$HU63)&gt;0,HY$9='2. Protocols'!$G62),1,0)*'4. Formulations'!$M62</f>
        <v>0</v>
      </c>
      <c r="HZ63" s="38">
        <f>IF(AND(OR(ISBLANK(HZ$9),HZ$9=0)=FALSE,SUM($HI63:$HU63)&gt;0,HZ$9='2. Protocols'!$G62),1,0)*'4. Formulations'!$M62</f>
        <v>0</v>
      </c>
      <c r="IA63" s="38">
        <f>IF(AND(OR(ISBLANK(IA$9),IA$9=0)=FALSE,SUM($HI63:$HU63)&gt;0,IA$9='2. Protocols'!$G62),1,0)*'4. Formulations'!$M62</f>
        <v>0</v>
      </c>
      <c r="IB63" s="38">
        <f>IF(AND(OR(ISBLANK(IB$9),IB$9=0)=FALSE,SUM($HI63:$HU63)&gt;0,IB$9='2. Protocols'!$G62),1,0)*'4. Formulations'!$M62</f>
        <v>0</v>
      </c>
      <c r="IC63" s="38">
        <f>IF(AND(OR(ISBLANK(IC$9),IC$9=0)=FALSE,SUM($HI63:$HU63)&gt;0,IC$9='2. Protocols'!$G62),1,0)*'4. Formulations'!$M62</f>
        <v>0</v>
      </c>
      <c r="ID63" s="38">
        <f>IF(AND(OR(ISBLANK(ID$9),ID$9=0)=FALSE,SUM($HI63:$HU63)&gt;0,ID$9='2. Protocols'!$G62),1,0)*'4. Formulations'!$M62</f>
        <v>0</v>
      </c>
      <c r="IE63" s="38">
        <f>IF(AND(OR(ISBLANK(IE$9),IE$9=0)=FALSE,SUM($HI63:$HU63)&gt;0,IE$9='2. Protocols'!$G62),1,0)*'4. Formulations'!$M62</f>
        <v>0</v>
      </c>
      <c r="IF63" s="38">
        <f>IF(AND(OR(ISBLANK(IF$9),IF$9=0)=FALSE,SUM($HI63:$HU63)&gt;0,IF$9='2. Protocols'!$G62),1,0)*'4. Formulations'!$M62</f>
        <v>0</v>
      </c>
      <c r="IG63" s="38">
        <f>IF(AND(OR(ISBLANK(IG$9),IG$9=0)=FALSE,SUM($HI63:$HU63)&gt;0,IG$9='2. Protocols'!$G62),1,0)*'4. Formulations'!$M62</f>
        <v>0</v>
      </c>
      <c r="IH63" s="38">
        <f>IF(AND(OR(ISBLANK(IH$9),IH$9=0)=FALSE,SUM($HI63:$HU63)&gt;0,IH$9='2. Protocols'!$G62),1,0)*'4. Formulations'!$M62</f>
        <v>0</v>
      </c>
      <c r="II63" s="38">
        <f>IF(AND(OR(ISBLANK(II$9),II$9=0)=FALSE,SUM($HI63:$HU63)&gt;0,II$9='2. Protocols'!$G62),1,0)*'4. Formulations'!$M62</f>
        <v>0</v>
      </c>
      <c r="IJ63" s="38">
        <f>IF(AND(OR(ISBLANK(IJ$9),IJ$9=0)=FALSE,SUM($HI63:$HU63)&gt;0,IJ$9='2. Protocols'!$G62),1,0)*'4. Formulations'!$M62</f>
        <v>0</v>
      </c>
      <c r="IK63" s="38">
        <f>IF(AND(OR(ISBLANK(IK$9),IK$9=0)=FALSE,SUM($HI63:$HU63)&gt;0,IK$9='2. Protocols'!$G62),1,0)*'4. Formulations'!$M62</f>
        <v>0</v>
      </c>
      <c r="IL63" s="38">
        <f>IF(AND(OR(ISBLANK(IL$9),IL$9=0)=FALSE,SUM($HI63:$HU63)&gt;0,IL$9='2. Protocols'!$G62),1,0)*'4. Formulations'!$M62</f>
        <v>0</v>
      </c>
      <c r="IM63" s="38">
        <f>IF(AND(OR(ISBLANK(IM$9),IM$9=0)=FALSE,SUM($HI63:$HU63)&gt;0,IM$9='2. Protocols'!$G62),1,0)*'4. Formulations'!$M62</f>
        <v>0</v>
      </c>
      <c r="IN63" s="38">
        <f>IF(AND(OR(ISBLANK(IN$9),IN$9=0)=FALSE,SUM($HI63:$HU63)&gt;0,IN$9='2. Protocols'!$G62),1,0)*'4. Formulations'!$M62</f>
        <v>0</v>
      </c>
      <c r="IO63" s="38">
        <f>IF(AND(OR(ISBLANK(IO$9),IO$9=0)=FALSE,SUM($HI63:$HU63)&gt;0,IO$9='2. Protocols'!$G62),1,0)*'4. Formulations'!$M62</f>
        <v>0</v>
      </c>
      <c r="IP63" s="38">
        <f>IF(AND(OR(ISBLANK(IP$9),IP$9=0)=FALSE,SUM($HI63:$HU63)&gt;0,IP$9='2. Protocols'!$G62),1,0)*'4. Formulations'!$M62</f>
        <v>0</v>
      </c>
      <c r="IQ63" s="38">
        <f>IF(AND(OR(ISBLANK(IQ$9),IQ$9=0)=FALSE,SUM($HI63:$HU63)&gt;0,IQ$9='2. Protocols'!$G62),1,0)*'4. Formulations'!$M62</f>
        <v>0</v>
      </c>
      <c r="IR63" s="38">
        <f>IF(AND(OR(ISBLANK(IR$9),IR$9=0)=FALSE,SUM($HI63:$HU63)&gt;0,IR$9='2. Protocols'!$G62),1,0)*'4. Formulations'!$M62</f>
        <v>0</v>
      </c>
      <c r="IT63" s="38">
        <f>IF(AND(OR(ISBLANK(IT$9),IT$9=0)=FALSE,IT$9=$DL63),1,0)*'4. Formulations'!$N62</f>
        <v>0</v>
      </c>
      <c r="IU63" s="38">
        <f>IF(AND(OR(ISBLANK(IU$9),IU$9=0)=FALSE,IU$9=$DL63),1,0)*'4. Formulations'!$N62</f>
        <v>0</v>
      </c>
      <c r="IV63" s="38">
        <f>IF(AND(OR(ISBLANK(IV$9),IV$9=0)=FALSE,IV$9=$DL63),1,0)*'4. Formulations'!$N62</f>
        <v>0</v>
      </c>
      <c r="IW63" s="38">
        <f>IF(AND(OR(ISBLANK(IW$9),IW$9=0)=FALSE,IW$9=$DL63),1,0)*'4. Formulations'!$N62</f>
        <v>0</v>
      </c>
      <c r="IX63" s="38">
        <f>IF(AND(OR(ISBLANK(IX$9),IX$9=0)=FALSE,IX$9=$DL63),1,0)*'4. Formulations'!$N62</f>
        <v>0</v>
      </c>
      <c r="IY63" s="38">
        <f>IF(AND(OR(ISBLANK(IY$9),IY$9=0)=FALSE,IY$9=$DL63),1,0)*'4. Formulations'!$N62</f>
        <v>0</v>
      </c>
      <c r="IZ63" s="38">
        <f>IF(AND(OR(ISBLANK(IZ$9),IZ$9=0)=FALSE,IZ$9=$DL63),1,0)*'4. Formulations'!$N62</f>
        <v>0</v>
      </c>
      <c r="JA63" s="38">
        <f>IF(AND(OR(ISBLANK(JA$9),JA$9=0)=FALSE,JA$9=$DL63),1,0)*'4. Formulations'!$N62</f>
        <v>0</v>
      </c>
      <c r="JB63" s="38">
        <f>IF(AND(OR(ISBLANK(JB$9),JB$9=0)=FALSE,JB$9=$DL63),1,0)*'4. Formulations'!$N62</f>
        <v>0</v>
      </c>
      <c r="JC63" s="38">
        <f>IF(AND(OR(ISBLANK(JC$9),JC$9=0)=FALSE,JC$9=$DL63),1,0)*'4. Formulations'!$N62</f>
        <v>0</v>
      </c>
      <c r="JD63" s="38">
        <f>IF(AND(OR(ISBLANK(JD$9),JD$9=0)=FALSE,JD$9=$DL63),1,0)*'4. Formulations'!$N62</f>
        <v>0</v>
      </c>
      <c r="JE63" s="38">
        <f>IF(AND(OR(ISBLANK(JE$9),JE$9=0)=FALSE,JE$9=$DL63),1,0)*'4. Formulations'!$N62</f>
        <v>0</v>
      </c>
      <c r="JF63" s="38">
        <f>IF(AND(OR(ISBLANK(JF$9),JF$9=0)=FALSE,JF$9=$DL63),1,0)*'4. Formulations'!$N62</f>
        <v>0</v>
      </c>
      <c r="JG63" s="38">
        <f>IF(AND(OR(ISBLANK(JG$9),JG$9=0)=FALSE,JG$9=$DL63),1,0)*'4. Formulations'!$N62</f>
        <v>0</v>
      </c>
      <c r="JH63" s="38">
        <f>IF(AND(OR(ISBLANK(JH$9),JH$9=0)=FALSE,JH$9=$DL63),1,0)*'4. Formulations'!$N62</f>
        <v>0</v>
      </c>
      <c r="JJ63" s="38">
        <f>IF(AND(OR(ISBLANK(JJ$9),JJ$9=0)=FALSE,OR(JJ$9='2. Protocols'!$C62,JJ$9='2. Protocols'!$E62,JJ$9='2. Protocols'!$G62)),1,0)*'4. Formulations'!$O62</f>
        <v>0</v>
      </c>
      <c r="JK63" s="38">
        <f>IF(AND(OR(ISBLANK(JK$9),JK$9=0)=FALSE,OR(JK$9='2. Protocols'!$C62,JK$9='2. Protocols'!$E62,JK$9='2. Protocols'!$G62)),1,0)*'4. Formulations'!$O62</f>
        <v>0</v>
      </c>
      <c r="JL63" s="38">
        <f>IF(AND(OR(ISBLANK(JL$9),JL$9=0)=FALSE,OR(JL$9='2. Protocols'!$C62,JL$9='2. Protocols'!$E62,JL$9='2. Protocols'!$G62)),1,0)*'4. Formulations'!$O62</f>
        <v>0</v>
      </c>
      <c r="JM63" s="38">
        <f>IF(AND(OR(ISBLANK(JM$9),JM$9=0)=FALSE,OR(JM$9='2. Protocols'!$C62,JM$9='2. Protocols'!$E62,JM$9='2. Protocols'!$G62)),1,0)*'4. Formulations'!$O62</f>
        <v>0</v>
      </c>
      <c r="JN63" s="38">
        <f>IF(AND(OR(ISBLANK(JN$9),JN$9=0)=FALSE,OR(JN$9='2. Protocols'!$C62,JN$9='2. Protocols'!$E62,JN$9='2. Protocols'!$G62)),1,0)*'4. Formulations'!$O62</f>
        <v>0</v>
      </c>
      <c r="JO63" s="38">
        <f>IF(AND(OR(ISBLANK(JO$9),JO$9=0)=FALSE,OR(JO$9='2. Protocols'!$C62,JO$9='2. Protocols'!$E62,JO$9='2. Protocols'!$G62)),1,0)*'4. Formulations'!$O62</f>
        <v>0</v>
      </c>
      <c r="JP63" s="38">
        <f>IF(AND(OR(ISBLANK(JP$9),JP$9=0)=FALSE,OR(JP$9='2. Protocols'!$C62,JP$9='2. Protocols'!$E62,JP$9='2. Protocols'!$G62)),1,0)*'4. Formulations'!$O62</f>
        <v>0</v>
      </c>
      <c r="JQ63" s="38">
        <f>IF(AND(OR(ISBLANK(JQ$9),JQ$9=0)=FALSE,OR(JQ$9='2. Protocols'!$C62,JQ$9='2. Protocols'!$E62,JQ$9='2. Protocols'!$G62)),1,0)*'4. Formulations'!$O62</f>
        <v>0</v>
      </c>
      <c r="JR63" s="38">
        <f>IF(AND(OR(ISBLANK(JR$9),JR$9=0)=FALSE,OR(JR$9='2. Protocols'!$C62,JR$9='2. Protocols'!$E62,JR$9='2. Protocols'!$G62)),1,0)*'4. Formulations'!$O62</f>
        <v>0</v>
      </c>
      <c r="JS63" s="38">
        <f>IF(AND(OR(ISBLANK(JS$9),JS$9=0)=FALSE,OR(JS$9='2. Protocols'!$C62,JS$9='2. Protocols'!$E62,JS$9='2. Protocols'!$G62)),1,0)*'4. Formulations'!$O62</f>
        <v>0</v>
      </c>
      <c r="JT63" s="38">
        <f>IF(AND(OR(ISBLANK(JT$9),JT$9=0)=FALSE,OR(JT$9='2. Protocols'!$C62,JT$9='2. Protocols'!$E62,JT$9='2. Protocols'!$G62)),1,0)*'4. Formulations'!$O62</f>
        <v>0</v>
      </c>
      <c r="JU63" s="38">
        <f>IF(AND(OR(ISBLANK(JU$9),JU$9=0)=FALSE,OR(JU$9='2. Protocols'!$C62,JU$9='2. Protocols'!$E62,JU$9='2. Protocols'!$G62)),1,0)*'4. Formulations'!$O62</f>
        <v>0</v>
      </c>
      <c r="JV63" s="38">
        <f>IF(AND(OR(ISBLANK(JV$9),JV$9=0)=FALSE,OR(JV$9='2. Protocols'!$C62,JV$9='2. Protocols'!$E62,JV$9='2. Protocols'!$G62)),1,0)*'4. Formulations'!$O62</f>
        <v>0</v>
      </c>
      <c r="JW63" s="38">
        <f>IF(AND(OR(ISBLANK(JW$9),JW$9=0)=FALSE,OR(JW$9='2. Protocols'!$C62,JW$9='2. Protocols'!$E62,JW$9='2. Protocols'!$G62)),1,0)*'4. Formulations'!$O62</f>
        <v>0</v>
      </c>
      <c r="JX63" s="38">
        <f>IF(AND(OR(ISBLANK(JX$9),JX$9=0)=FALSE,OR(JX$9='2. Protocols'!$C62,JX$9='2. Protocols'!$E62,JX$9='2. Protocols'!$G62)),1,0)*'4. Formulations'!$O62</f>
        <v>0</v>
      </c>
      <c r="JY63" s="38">
        <f>IF(AND(OR(ISBLANK(JY$9),JY$9=0)=FALSE,OR(JY$9='2. Protocols'!$C62,JY$9='2. Protocols'!$E62,JY$9='2. Protocols'!$G62)),1,0)*'4. Formulations'!$O62</f>
        <v>0</v>
      </c>
      <c r="JZ63" s="38">
        <f>IF(AND(OR(ISBLANK(JZ$9),JZ$9=0)=FALSE,OR(JZ$9='2. Protocols'!$C62,JZ$9='2. Protocols'!$E62,JZ$9='2. Protocols'!$G62)),1,0)*'4. Formulations'!$O62</f>
        <v>0</v>
      </c>
      <c r="KA63" s="38">
        <f>IF(AND(OR(ISBLANK(KA$9),KA$9=0)=FALSE,OR(KA$9='2. Protocols'!$C62,KA$9='2. Protocols'!$E62,KA$9='2. Protocols'!$G62)),1,0)*'4. Formulations'!$O62</f>
        <v>0</v>
      </c>
      <c r="KB63" s="38">
        <f>IF(AND(OR(ISBLANK(KB$9),KB$9=0)=FALSE,OR(KB$9='2. Protocols'!$C62,KB$9='2. Protocols'!$E62,KB$9='2. Protocols'!$G62)),1,0)*'4. Formulations'!$O62</f>
        <v>0</v>
      </c>
      <c r="KC63" s="38">
        <f>IF(AND(OR(ISBLANK(KC$9),KC$9=0)=FALSE,OR(KC$9='2. Protocols'!$C62,KC$9='2. Protocols'!$E62,KC$9='2. Protocols'!$G62)),1,0)*'4. Formulations'!$O62</f>
        <v>0</v>
      </c>
      <c r="KD63" s="38">
        <f>IF(AND(OR(ISBLANK(KD$9),KD$9=0)=FALSE,OR(KD$9='2. Protocols'!$C62,KD$9='2. Protocols'!$E62,KD$9='2. Protocols'!$G62)),1,0)*'4. Formulations'!$O62</f>
        <v>0</v>
      </c>
      <c r="KE63" s="38">
        <f>IF(AND(OR(ISBLANK(KE$9),KE$9=0)=FALSE,OR(KE$9='2. Protocols'!$C62,KE$9='2. Protocols'!$E62,KE$9='2. Protocols'!$G62)),1,0)*'4. Formulations'!$O62</f>
        <v>0</v>
      </c>
      <c r="KG63" s="38">
        <f>IF(AND(OR(ISBLANK(KG$9),KG$9=0)=FALSE,KG$9=$DK63),1,0)*'4. Formulations'!$P62</f>
        <v>0</v>
      </c>
      <c r="KH63" s="38">
        <f>IF(AND(OR(ISBLANK(KH$9),KH$9=0)=FALSE,KH$9=$DK63),1,0)*'4. Formulations'!$P62</f>
        <v>0</v>
      </c>
      <c r="KI63" s="38">
        <f>IF(AND(OR(ISBLANK(KI$9),KI$9=0)=FALSE,KI$9=$DK63),1,0)*'4. Formulations'!$P62</f>
        <v>0</v>
      </c>
      <c r="KJ63" s="38">
        <f>IF(AND(OR(ISBLANK(KJ$9),KJ$9=0)=FALSE,KJ$9=$DK63),1,0)*'4. Formulations'!$P62</f>
        <v>0</v>
      </c>
      <c r="KK63" s="38">
        <f>IF(AND(OR(ISBLANK(KK$9),KK$9=0)=FALSE,KK$9=$DK63),1,0)*'4. Formulations'!$P62</f>
        <v>0</v>
      </c>
      <c r="KL63" s="38">
        <f>IF(AND(OR(ISBLANK(KL$9),KL$9=0)=FALSE,KL$9=$DK63),1,0)*'4. Formulations'!$P62</f>
        <v>0</v>
      </c>
      <c r="KM63" s="38">
        <f>IF(AND(OR(ISBLANK(KM$9),KM$9=0)=FALSE,KM$9=$DK63),1,0)*'4. Formulations'!$P62</f>
        <v>0</v>
      </c>
      <c r="KN63" s="38">
        <f>IF(AND(OR(ISBLANK(KN$9),KN$9=0)=FALSE,KN$9=$DK63),1,0)*'4. Formulations'!$P62</f>
        <v>0</v>
      </c>
      <c r="KO63" s="38">
        <f>IF(AND(OR(ISBLANK(KO$9),KO$9=0)=FALSE,KO$9=$DK63),1,0)*'4. Formulations'!$P62</f>
        <v>0</v>
      </c>
      <c r="KP63" s="38">
        <f>IF(AND(OR(ISBLANK(KP$9),KP$9=0)=FALSE,KP$9=$DK63),1,0)*'4. Formulations'!$P62</f>
        <v>0</v>
      </c>
      <c r="KQ63" s="38">
        <f>IF(AND(OR(ISBLANK(KQ$9),KQ$9=0)=FALSE,KQ$9=$DK63),1,0)*'4. Formulations'!$P62</f>
        <v>0</v>
      </c>
      <c r="KR63" s="38">
        <f>IF(AND(OR(ISBLANK(KR$9),KR$9=0)=FALSE,KR$9=$DK63),1,0)*'4. Formulations'!$P62</f>
        <v>0</v>
      </c>
      <c r="KS63" s="38">
        <f>IF(AND(OR(ISBLANK(KS$9),KS$9=0)=FALSE,KS$9=$DK63),1,0)*'4. Formulations'!$P62</f>
        <v>0</v>
      </c>
      <c r="KU63" s="38">
        <f>IF(AND(OR(ISBLANK(KU$9),KU$9=0)=FALSE,SUM($KG63:$KS63)&gt;0,KU$9='2. Protocols'!$G62),1,0)*'4. Formulations'!$P62</f>
        <v>0</v>
      </c>
      <c r="KV63" s="38">
        <f>IF(AND(OR(ISBLANK(KV$9),KV$9=0)=FALSE,SUM($KG63:$KS63)&gt;0,KV$9='2. Protocols'!$G62),1,0)*'4. Formulations'!$P62</f>
        <v>0</v>
      </c>
      <c r="KW63" s="38">
        <f>IF(AND(OR(ISBLANK(KW$9),KW$9=0)=FALSE,SUM($KG63:$KS63)&gt;0,KW$9='2. Protocols'!$G62),1,0)*'4. Formulations'!$P62</f>
        <v>0</v>
      </c>
      <c r="KX63" s="38">
        <f>IF(AND(OR(ISBLANK(KX$9),KX$9=0)=FALSE,SUM($KG63:$KS63)&gt;0,KX$9='2. Protocols'!$G62),1,0)*'4. Formulations'!$P62</f>
        <v>0</v>
      </c>
      <c r="KY63" s="38">
        <f>IF(AND(OR(ISBLANK(KY$9),KY$9=0)=FALSE,SUM($KG63:$KS63)&gt;0,KY$9='2. Protocols'!$G62),1,0)*'4. Formulations'!$P62</f>
        <v>0</v>
      </c>
      <c r="KZ63" s="38">
        <f>IF(AND(OR(ISBLANK(KZ$9),KZ$9=0)=FALSE,SUM($KG63:$KS63)&gt;0,KZ$9='2. Protocols'!$G62),1,0)*'4. Formulations'!$P62</f>
        <v>0</v>
      </c>
      <c r="LA63" s="38">
        <f>IF(AND(OR(ISBLANK(LA$9),LA$9=0)=FALSE,SUM($KG63:$KS63)&gt;0,LA$9='2. Protocols'!$G62),1,0)*'4. Formulations'!$P62</f>
        <v>0</v>
      </c>
      <c r="LB63" s="38">
        <f>IF(AND(OR(ISBLANK(LB$9),LB$9=0)=FALSE,SUM($KG63:$KS63)&gt;0,LB$9='2. Protocols'!$G62),1,0)*'4. Formulations'!$P62</f>
        <v>0</v>
      </c>
      <c r="LC63" s="38">
        <f>IF(AND(OR(ISBLANK(LC$9),LC$9=0)=FALSE,SUM($KG63:$KS63)&gt;0,LC$9='2. Protocols'!$G62),1,0)*'4. Formulations'!$P62</f>
        <v>0</v>
      </c>
      <c r="LD63" s="38">
        <f>IF(AND(OR(ISBLANK(LD$9),LD$9=0)=FALSE,SUM($KG63:$KS63)&gt;0,LD$9='2. Protocols'!$G62),1,0)*'4. Formulations'!$P62</f>
        <v>0</v>
      </c>
      <c r="LE63" s="38">
        <f>IF(AND(OR(ISBLANK(LE$9),LE$9=0)=FALSE,SUM($KG63:$KS63)&gt;0,LE$9='2. Protocols'!$G62),1,0)*'4. Formulations'!$P62</f>
        <v>0</v>
      </c>
      <c r="LF63" s="38">
        <f>IF(AND(OR(ISBLANK(LF$9),LF$9=0)=FALSE,SUM($KG63:$KS63)&gt;0,LF$9='2. Protocols'!$G62),1,0)*'4. Formulations'!$P62</f>
        <v>0</v>
      </c>
      <c r="LG63" s="38">
        <f>IF(AND(OR(ISBLANK(LG$9),LG$9=0)=FALSE,SUM($KG63:$KS63)&gt;0,LG$9='2. Protocols'!$G62),1,0)*'4. Formulations'!$P62</f>
        <v>0</v>
      </c>
      <c r="LH63" s="38">
        <f>IF(AND(OR(ISBLANK(LH$9),LH$9=0)=FALSE,SUM($KG63:$KS63)&gt;0,LH$9='2. Protocols'!$G62),1,0)*'4. Formulations'!$P62</f>
        <v>0</v>
      </c>
      <c r="LI63" s="38">
        <f>IF(AND(OR(ISBLANK(LI$9),LI$9=0)=FALSE,SUM($KG63:$KS63)&gt;0,LI$9='2. Protocols'!$G62),1,0)*'4. Formulations'!$P62</f>
        <v>0</v>
      </c>
      <c r="LJ63" s="38">
        <f>IF(AND(OR(ISBLANK(LJ$9),LJ$9=0)=FALSE,SUM($KG63:$KS63)&gt;0,LJ$9='2. Protocols'!$G62),1,0)*'4. Formulations'!$P62</f>
        <v>0</v>
      </c>
      <c r="LK63" s="38">
        <f>IF(AND(OR(ISBLANK(LK$9),LK$9=0)=FALSE,SUM($KG63:$KS63)&gt;0,LK$9='2. Protocols'!$G62),1,0)*'4. Formulations'!$P62</f>
        <v>0</v>
      </c>
      <c r="LL63" s="38">
        <f>IF(AND(OR(ISBLANK(LL$9),LL$9=0)=FALSE,SUM($KG63:$KS63)&gt;0,LL$9='2. Protocols'!$G62),1,0)*'4. Formulations'!$P62</f>
        <v>0</v>
      </c>
      <c r="LM63" s="38">
        <f>IF(AND(OR(ISBLANK(LM$9),LM$9=0)=FALSE,SUM($KG63:$KS63)&gt;0,LM$9='2. Protocols'!$G62),1,0)*'4. Formulations'!$P62</f>
        <v>0</v>
      </c>
      <c r="LN63" s="38">
        <f>IF(AND(OR(ISBLANK(LN$9),LN$9=0)=FALSE,SUM($KG63:$KS63)&gt;0,LN$9='2. Protocols'!$G62),1,0)*'4. Formulations'!$P62</f>
        <v>0</v>
      </c>
      <c r="LO63" s="38">
        <f>IF(AND(OR(ISBLANK(LO$9),LO$9=0)=FALSE,SUM($KG63:$KS63)&gt;0,LO$9='2. Protocols'!$G62),1,0)*'4. Formulations'!$P62</f>
        <v>0</v>
      </c>
      <c r="LP63" s="38">
        <f>IF(AND(OR(ISBLANK(LP$9),LP$9=0)=FALSE,SUM($KG63:$KS63)&gt;0,LP$9='2. Protocols'!$G62),1,0)*'4. Formulations'!$P62</f>
        <v>0</v>
      </c>
      <c r="LR63" s="38">
        <f>IF(AND(OR(ISBLANK(LR$9),LR$9=0)=FALSE,LR$9=$DL63),1,0)*'4. Formulations'!$Q62</f>
        <v>0</v>
      </c>
      <c r="LS63" s="38">
        <f>IF(AND(OR(ISBLANK(LS$9),LS$9=0)=FALSE,LS$9=$DL63),1,0)*'4. Formulations'!$Q62</f>
        <v>0</v>
      </c>
      <c r="LT63" s="38">
        <f>IF(AND(OR(ISBLANK(LT$9),LT$9=0)=FALSE,LT$9=$DL63),1,0)*'4. Formulations'!$Q62</f>
        <v>0</v>
      </c>
      <c r="LU63" s="38">
        <f>IF(AND(OR(ISBLANK(LU$9),LU$9=0)=FALSE,LU$9=$DL63),1,0)*'4. Formulations'!$Q62</f>
        <v>0</v>
      </c>
      <c r="LV63" s="38">
        <f>IF(AND(OR(ISBLANK(LV$9),LV$9=0)=FALSE,LV$9=$DL63),1,0)*'4. Formulations'!$Q62</f>
        <v>0</v>
      </c>
      <c r="LW63" s="38">
        <f>IF(AND(OR(ISBLANK(LW$9),LW$9=0)=FALSE,LW$9=$DL63),1,0)*'4. Formulations'!$Q62</f>
        <v>0</v>
      </c>
      <c r="LX63" s="38">
        <f>IF(AND(OR(ISBLANK(LX$9),LX$9=0)=FALSE,LX$9=$DL63),1,0)*'4. Formulations'!$Q62</f>
        <v>0</v>
      </c>
      <c r="LY63" s="38">
        <f>IF(AND(OR(ISBLANK(LY$9),LY$9=0)=FALSE,LY$9=$DL63),1,0)*'4. Formulations'!$Q62</f>
        <v>0</v>
      </c>
      <c r="LZ63" s="38">
        <f>IF(AND(OR(ISBLANK(LZ$9),LZ$9=0)=FALSE,LZ$9=$DL63),1,0)*'4. Formulations'!$Q62</f>
        <v>0</v>
      </c>
      <c r="MA63" s="38">
        <f>IF(AND(OR(ISBLANK(MA$9),MA$9=0)=FALSE,MA$9=$DL63),1,0)*'4. Formulations'!$Q62</f>
        <v>0</v>
      </c>
      <c r="MB63" s="38">
        <f>IF(AND(OR(ISBLANK(MB$9),MB$9=0)=FALSE,MB$9=$DL63),1,0)*'4. Formulations'!$Q62</f>
        <v>0</v>
      </c>
      <c r="MC63" s="38">
        <f>IF(AND(OR(ISBLANK(MC$9),MC$9=0)=FALSE,MC$9=$DL63),1,0)*'4. Formulations'!$Q62</f>
        <v>0</v>
      </c>
      <c r="MD63" s="38">
        <f>IF(AND(OR(ISBLANK(MD$9),MD$9=0)=FALSE,MD$9=$DL63),1,0)*'4. Formulations'!$Q62</f>
        <v>0</v>
      </c>
      <c r="ME63" s="38">
        <f>IF(AND(OR(ISBLANK(ME$9),ME$9=0)=FALSE,ME$9=$DL63),1,0)*'4. Formulations'!$Q62</f>
        <v>0</v>
      </c>
      <c r="MF63" s="38">
        <f>IF(AND(OR(ISBLANK(MF$9),MF$9=0)=FALSE,MF$9=$DL63),1,0)*'4. Formulations'!$Q62</f>
        <v>0</v>
      </c>
    </row>
    <row r="64" spans="2:344" outlineLevel="1" x14ac:dyDescent="0.3">
      <c r="B64" s="2"/>
      <c r="C64" s="129" t="str">
        <f>IF('2. Protocols'!C63&amp;"+"&amp;'2. Protocols'!E63&amp;"+"&amp;'2. Protocols'!G63="++","",'2. Protocols'!C63&amp;"+"&amp;'2. Protocols'!E63&amp;"+"&amp;'2. Protocols'!G63)</f>
        <v/>
      </c>
      <c r="D64" s="18"/>
      <c r="F64" s="114" t="str">
        <f>IFERROR('2. Protocols'!J63*'1. General Inputs'!$L$6,"")</f>
        <v/>
      </c>
      <c r="G64" s="114" t="str">
        <f>IFERROR(MAX(F64*(1+'1. General Inputs'!$BA$16+HLOOKUP(G$7,'1. General Inputs'!$BC$10:$BE$12,ROWS('1. General Inputs'!$BA$10:$BA$12),0))+(G$76*(CHOOSE(G$7,'2. Protocols'!$O63,'2. Protocols'!$P63,'2. Protocols'!$Q63))+'3. ARV Substitutions'!L86),0),"")</f>
        <v/>
      </c>
      <c r="H64" s="114" t="str">
        <f>IFERROR(MAX(G64*(1+'1. General Inputs'!$BA$16+HLOOKUP(H$7,'1. General Inputs'!$BC$10:$BE$12,ROWS('1. General Inputs'!$BA$10:$BA$12),0))+(H$76*(CHOOSE(H$7,'2. Protocols'!$O63,'2. Protocols'!$P63,'2. Protocols'!$Q63))+'3. ARV Substitutions'!M86),0),"")</f>
        <v/>
      </c>
      <c r="I64" s="114" t="str">
        <f>IFERROR(MAX(H64*(1+'1. General Inputs'!$BA$16+HLOOKUP(I$7,'1. General Inputs'!$BC$10:$BE$12,ROWS('1. General Inputs'!$BA$10:$BA$12),0))+(I$76*(CHOOSE(I$7,'2. Protocols'!$O63,'2. Protocols'!$P63,'2. Protocols'!$Q63))+'3. ARV Substitutions'!N86),0),"")</f>
        <v/>
      </c>
      <c r="J64" s="114" t="str">
        <f>IFERROR(MAX(I64*(1+'1. General Inputs'!$BA$16+HLOOKUP(J$7,'1. General Inputs'!$BC$10:$BE$12,ROWS('1. General Inputs'!$BA$10:$BA$12),0))+(J$76*(CHOOSE(J$7,'2. Protocols'!$O63,'2. Protocols'!$P63,'2. Protocols'!$Q63))+'3. ARV Substitutions'!O86),0),"")</f>
        <v/>
      </c>
      <c r="K64" s="114" t="str">
        <f>IFERROR(MAX(J64*(1+'1. General Inputs'!$BA$16+HLOOKUP(K$7,'1. General Inputs'!$BC$10:$BE$12,ROWS('1. General Inputs'!$BA$10:$BA$12),0))+(K$76*(CHOOSE(K$7,'2. Protocols'!$O63,'2. Protocols'!$P63,'2. Protocols'!$Q63))+'3. ARV Substitutions'!P86),0),"")</f>
        <v/>
      </c>
      <c r="L64" s="114" t="str">
        <f>IFERROR(MAX(K64*(1+'1. General Inputs'!$BA$16+HLOOKUP(L$7,'1. General Inputs'!$BC$10:$BE$12,ROWS('1. General Inputs'!$BA$10:$BA$12),0))+(L$76*(CHOOSE(L$7,'2. Protocols'!$O63,'2. Protocols'!$P63,'2. Protocols'!$Q63))+'3. ARV Substitutions'!Q86),0),"")</f>
        <v/>
      </c>
      <c r="M64" s="114" t="str">
        <f>IFERROR(MAX(L64*(1+'1. General Inputs'!$BA$16+HLOOKUP(M$7,'1. General Inputs'!$BC$10:$BE$12,ROWS('1. General Inputs'!$BA$10:$BA$12),0))+(M$76*(CHOOSE(M$7,'2. Protocols'!$O63,'2. Protocols'!$P63,'2. Protocols'!$Q63))+'3. ARV Substitutions'!R86),0),"")</f>
        <v/>
      </c>
      <c r="N64" s="114" t="str">
        <f>IFERROR(MAX(M64*(1+'1. General Inputs'!$BA$16+HLOOKUP(N$7,'1. General Inputs'!$BC$10:$BE$12,ROWS('1. General Inputs'!$BA$10:$BA$12),0))+(N$76*(CHOOSE(N$7,'2. Protocols'!$O63,'2. Protocols'!$P63,'2. Protocols'!$Q63))+'3. ARV Substitutions'!S86),0),"")</f>
        <v/>
      </c>
      <c r="O64" s="114" t="str">
        <f>IFERROR(MAX(N64*(1+'1. General Inputs'!$BA$16+HLOOKUP(O$7,'1. General Inputs'!$BC$10:$BE$12,ROWS('1. General Inputs'!$BA$10:$BA$12),0))+(O$76*(CHOOSE(O$7,'2. Protocols'!$O63,'2. Protocols'!$P63,'2. Protocols'!$Q63))+'3. ARV Substitutions'!T86),0),"")</f>
        <v/>
      </c>
      <c r="P64" s="114" t="str">
        <f>IFERROR(MAX(O64*(1+'1. General Inputs'!$BA$16+HLOOKUP(P$7,'1. General Inputs'!$BC$10:$BE$12,ROWS('1. General Inputs'!$BA$10:$BA$12),0))+(P$76*(CHOOSE(P$7,'2. Protocols'!$O63,'2. Protocols'!$P63,'2. Protocols'!$Q63))+'3. ARV Substitutions'!U86),0),"")</f>
        <v/>
      </c>
      <c r="Q64" s="114" t="str">
        <f>IFERROR(MAX(P64*(1+'1. General Inputs'!$BA$16+HLOOKUP(Q$7,'1. General Inputs'!$BC$10:$BE$12,ROWS('1. General Inputs'!$BA$10:$BA$12),0))+(Q$76*(CHOOSE(Q$7,'2. Protocols'!$O63,'2. Protocols'!$P63,'2. Protocols'!$Q63))+'3. ARV Substitutions'!V86),0),"")</f>
        <v/>
      </c>
      <c r="R64" s="114" t="str">
        <f>IFERROR(MAX(Q64*(1+'1. General Inputs'!$BA$16+HLOOKUP(R$7,'1. General Inputs'!$BC$10:$BE$12,ROWS('1. General Inputs'!$BA$10:$BA$12),0))+(R$76*(CHOOSE(R$7,'2. Protocols'!$O63,'2. Protocols'!$P63,'2. Protocols'!$Q63))+'3. ARV Substitutions'!W86),0),"")</f>
        <v/>
      </c>
      <c r="S64" s="114" t="str">
        <f>IFERROR(MAX(R64*(1+'1. General Inputs'!$BA$16+HLOOKUP(S$7,'1. General Inputs'!$BC$10:$BE$12,ROWS('1. General Inputs'!$BA$10:$BA$12),0))+(S$76*(CHOOSE(S$7,'2. Protocols'!$O63,'2. Protocols'!$P63,'2. Protocols'!$Q63))+'3. ARV Substitutions'!X86),0),"")</f>
        <v/>
      </c>
      <c r="T64" s="114" t="str">
        <f>IFERROR(MAX(S64*(1+'1. General Inputs'!$BA$16+HLOOKUP(T$7,'1. General Inputs'!$BC$10:$BE$12,ROWS('1. General Inputs'!$BA$10:$BA$12),0))+(T$76*(CHOOSE(T$7,'2. Protocols'!$O63,'2. Protocols'!$P63,'2. Protocols'!$Q63))+'3. ARV Substitutions'!Y86),0),"")</f>
        <v/>
      </c>
      <c r="U64" s="114" t="str">
        <f>IFERROR(MAX(T64*(1+'1. General Inputs'!$BA$16+HLOOKUP(U$7,'1. General Inputs'!$BC$10:$BE$12,ROWS('1. General Inputs'!$BA$10:$BA$12),0))+(U$76*(CHOOSE(U$7,'2. Protocols'!$O63,'2. Protocols'!$P63,'2. Protocols'!$Q63))+'3. ARV Substitutions'!Z86),0),"")</f>
        <v/>
      </c>
      <c r="V64" s="114" t="str">
        <f>IFERROR(MAX(U64*(1+'1. General Inputs'!$BA$16+HLOOKUP(V$7,'1. General Inputs'!$BC$10:$BE$12,ROWS('1. General Inputs'!$BA$10:$BA$12),0))+(V$76*(CHOOSE(V$7,'2. Protocols'!$O63,'2. Protocols'!$P63,'2. Protocols'!$Q63))+'3. ARV Substitutions'!AA86),0),"")</f>
        <v/>
      </c>
      <c r="W64" s="114" t="str">
        <f>IFERROR(MAX(V64*(1+'1. General Inputs'!$BA$16+HLOOKUP(W$7,'1. General Inputs'!$BC$10:$BE$12,ROWS('1. General Inputs'!$BA$10:$BA$12),0))+(W$76*(CHOOSE(W$7,'2. Protocols'!$O63,'2. Protocols'!$P63,'2. Protocols'!$Q63))+'3. ARV Substitutions'!AB86),0),"")</f>
        <v/>
      </c>
      <c r="X64" s="114" t="str">
        <f>IFERROR(MAX(W64*(1+'1. General Inputs'!$BA$16+HLOOKUP(X$7,'1. General Inputs'!$BC$10:$BE$12,ROWS('1. General Inputs'!$BA$10:$BA$12),0))+(X$76*(CHOOSE(X$7,'2. Protocols'!$O63,'2. Protocols'!$P63,'2. Protocols'!$Q63))+'3. ARV Substitutions'!AC86),0),"")</f>
        <v/>
      </c>
      <c r="Y64" s="114" t="str">
        <f>IFERROR(MAX(X64*(1+'1. General Inputs'!$BA$16+HLOOKUP(Y$7,'1. General Inputs'!$BC$10:$BE$12,ROWS('1. General Inputs'!$BA$10:$BA$12),0))+(Y$76*(CHOOSE(Y$7,'2. Protocols'!$O63,'2. Protocols'!$P63,'2. Protocols'!$Q63))+'3. ARV Substitutions'!AD86),0),"")</f>
        <v/>
      </c>
      <c r="Z64" s="114" t="str">
        <f>IFERROR(MAX(Y64*(1+'1. General Inputs'!$BA$16+HLOOKUP(Z$7,'1. General Inputs'!$BC$10:$BE$12,ROWS('1. General Inputs'!$BA$10:$BA$12),0))+(Z$76*(CHOOSE(Z$7,'2. Protocols'!$O63,'2. Protocols'!$P63,'2. Protocols'!$Q63))+'3. ARV Substitutions'!AE86),0),"")</f>
        <v/>
      </c>
      <c r="AA64" s="114" t="str">
        <f>IFERROR(MAX(Z64*(1+'1. General Inputs'!$BA$16+HLOOKUP(AA$7,'1. General Inputs'!$BC$10:$BE$12,ROWS('1. General Inputs'!$BA$10:$BA$12),0))+(AA$76*(CHOOSE(AA$7,'2. Protocols'!$O63,'2. Protocols'!$P63,'2. Protocols'!$Q63))+'3. ARV Substitutions'!AF86),0),"")</f>
        <v/>
      </c>
      <c r="AB64" s="114" t="str">
        <f>IFERROR(MAX(AA64*(1+'1. General Inputs'!$BA$16+HLOOKUP(AB$7,'1. General Inputs'!$BC$10:$BE$12,ROWS('1. General Inputs'!$BA$10:$BA$12),0))+(AB$76*(CHOOSE(AB$7,'2. Protocols'!$O63,'2. Protocols'!$P63,'2. Protocols'!$Q63))+'3. ARV Substitutions'!AG86),0),"")</f>
        <v/>
      </c>
      <c r="AC64" s="114" t="str">
        <f>IFERROR(MAX(AB64*(1+'1. General Inputs'!$BA$16+HLOOKUP(AC$7,'1. General Inputs'!$BC$10:$BE$12,ROWS('1. General Inputs'!$BA$10:$BA$12),0))+(AC$76*(CHOOSE(AC$7,'2. Protocols'!$O63,'2. Protocols'!$P63,'2. Protocols'!$Q63))+'3. ARV Substitutions'!AH86),0),"")</f>
        <v/>
      </c>
      <c r="AD64" s="114" t="str">
        <f>IFERROR(MAX(AC64*(1+'1. General Inputs'!$BA$16+HLOOKUP(AD$7,'1. General Inputs'!$BC$10:$BE$12,ROWS('1. General Inputs'!$BA$10:$BA$12),0))+(AD$76*(CHOOSE(AD$7,'2. Protocols'!$O63,'2. Protocols'!$P63,'2. Protocols'!$Q63))+'3. ARV Substitutions'!AI86),0),"")</f>
        <v/>
      </c>
      <c r="AE64" s="114" t="str">
        <f>IFERROR(MAX(AD64*(1+'1. General Inputs'!$BA$16+HLOOKUP(AE$7,'1. General Inputs'!$BC$10:$BE$12,ROWS('1. General Inputs'!$BA$10:$BA$12),0))+(AE$76*(CHOOSE(AE$7,'2. Protocols'!$O63,'2. Protocols'!$P63,'2. Protocols'!$Q63))+'3. ARV Substitutions'!AJ86),0),"")</f>
        <v/>
      </c>
      <c r="AF64" s="114" t="str">
        <f>IFERROR(MAX(AE64*(1+'1. General Inputs'!$BA$16+HLOOKUP(AF$7,'1. General Inputs'!$BC$10:$BE$12,ROWS('1. General Inputs'!$BA$10:$BA$12),0))+(AF$76*(CHOOSE(AF$7,'2. Protocols'!$O63,'2. Protocols'!$P63,'2. Protocols'!$Q63))+'3. ARV Substitutions'!AK86),0),"")</f>
        <v/>
      </c>
      <c r="AG64" s="114" t="str">
        <f>IFERROR(MAX(AF64*(1+'1. General Inputs'!$BA$16+HLOOKUP(AG$7,'1. General Inputs'!$BC$10:$BE$12,ROWS('1. General Inputs'!$BA$10:$BA$12),0))+(AG$76*(CHOOSE(AG$7,'2. Protocols'!$O63,'2. Protocols'!$P63,'2. Protocols'!$Q63))+'3. ARV Substitutions'!AL86),0),"")</f>
        <v/>
      </c>
      <c r="AH64" s="114" t="str">
        <f>IFERROR(MAX(AG64*(1+'1. General Inputs'!$BA$16+HLOOKUP(AH$7,'1. General Inputs'!$BC$10:$BE$12,ROWS('1. General Inputs'!$BA$10:$BA$12),0))+(AH$76*(CHOOSE(AH$7,'2. Protocols'!$O63,'2. Protocols'!$P63,'2. Protocols'!$Q63))+'3. ARV Substitutions'!AM86),0),"")</f>
        <v/>
      </c>
      <c r="AI64" s="114" t="str">
        <f>IFERROR(MAX(AH64*(1+'1. General Inputs'!$BA$16+HLOOKUP(AI$7,'1. General Inputs'!$BC$10:$BE$12,ROWS('1. General Inputs'!$BA$10:$BA$12),0))+(AI$76*(CHOOSE(AI$7,'2. Protocols'!$O63,'2. Protocols'!$P63,'2. Protocols'!$Q63))+'3. ARV Substitutions'!AN86),0),"")</f>
        <v/>
      </c>
      <c r="AJ64" s="114" t="str">
        <f>IFERROR(MAX(AI64*(1+'1. General Inputs'!$BA$16+HLOOKUP(AJ$7,'1. General Inputs'!$BC$10:$BE$12,ROWS('1. General Inputs'!$BA$10:$BA$12),0))+(AJ$76*(CHOOSE(AJ$7,'2. Protocols'!$O63,'2. Protocols'!$P63,'2. Protocols'!$Q63))+'3. ARV Substitutions'!AO86),0),"")</f>
        <v/>
      </c>
      <c r="AK64" s="114" t="str">
        <f>IFERROR(MAX(AJ64*(1+'1. General Inputs'!$BA$16+HLOOKUP(AK$7,'1. General Inputs'!$BC$10:$BE$12,ROWS('1. General Inputs'!$BA$10:$BA$12),0))+(AK$76*(CHOOSE(AK$7,'2. Protocols'!$O63,'2. Protocols'!$P63,'2. Protocols'!$Q63))+'3. ARV Substitutions'!AP86),0),"")</f>
        <v/>
      </c>
      <c r="AL64" s="114" t="str">
        <f>IFERROR(MAX(AK64*(1+'1. General Inputs'!$BA$16+HLOOKUP(AL$7,'1. General Inputs'!$BC$10:$BE$12,ROWS('1. General Inputs'!$BA$10:$BA$12),0))+(AL$76*(CHOOSE(AL$7,'2. Protocols'!$O63,'2. Protocols'!$P63,'2. Protocols'!$Q63))+'3. ARV Substitutions'!AQ86),0),"")</f>
        <v/>
      </c>
      <c r="AM64" s="114" t="str">
        <f>IFERROR(MAX(AL64*(1+'1. General Inputs'!$BA$16+HLOOKUP(AM$7,'1. General Inputs'!$BC$10:$BE$12,ROWS('1. General Inputs'!$BA$10:$BA$12),0))+(AM$76*(CHOOSE(AM$7,'2. Protocols'!$O63,'2. Protocols'!$P63,'2. Protocols'!$Q63))+'3. ARV Substitutions'!AR86),0),"")</f>
        <v/>
      </c>
      <c r="AN64" s="114" t="str">
        <f>IFERROR(MAX(AM64*(1+'1. General Inputs'!$BA$16+HLOOKUP(AN$7,'1. General Inputs'!$BC$10:$BE$12,ROWS('1. General Inputs'!$BA$10:$BA$12),0))+(AN$76*(CHOOSE(AN$7,'2. Protocols'!$O63,'2. Protocols'!$P63,'2. Protocols'!$Q63))+'3. ARV Substitutions'!AS86),0),"")</f>
        <v/>
      </c>
      <c r="AO64" s="114" t="str">
        <f>IFERROR(MAX(AN64*(1+'1. General Inputs'!$BA$16+HLOOKUP(AO$7,'1. General Inputs'!$BC$10:$BE$12,ROWS('1. General Inputs'!$BA$10:$BA$12),0))+(AO$76*(CHOOSE(AO$7,'2. Protocols'!$O63,'2. Protocols'!$P63,'2. Protocols'!$Q63))+'3. ARV Substitutions'!AT86),0),"")</f>
        <v/>
      </c>
      <c r="AP64" s="114" t="str">
        <f>IFERROR(MAX(AO64*(1+'1. General Inputs'!$BA$16+HLOOKUP(AP$7,'1. General Inputs'!$BC$10:$BE$12,ROWS('1. General Inputs'!$BA$10:$BA$12),0))+(AP$76*(CHOOSE(AP$7,'2. Protocols'!$O63,'2. Protocols'!$P63,'2. Protocols'!$Q63))+'3. ARV Substitutions'!AU86),0),"")</f>
        <v/>
      </c>
      <c r="BZ64" s="88" t="e">
        <f t="shared" si="49"/>
        <v>#VALUE!</v>
      </c>
      <c r="CA64" s="88" t="e">
        <f t="shared" si="50"/>
        <v>#VALUE!</v>
      </c>
      <c r="CB64" s="88" t="e">
        <f t="shared" si="51"/>
        <v>#VALUE!</v>
      </c>
      <c r="CC64" s="88" t="e">
        <f t="shared" si="52"/>
        <v>#VALUE!</v>
      </c>
      <c r="CD64" s="88" t="e">
        <f t="shared" si="84"/>
        <v>#VALUE!</v>
      </c>
      <c r="CE64" s="88" t="e">
        <f t="shared" si="53"/>
        <v>#VALUE!</v>
      </c>
      <c r="CF64" s="88" t="e">
        <f t="shared" si="54"/>
        <v>#VALUE!</v>
      </c>
      <c r="CG64" s="88" t="e">
        <f t="shared" si="55"/>
        <v>#VALUE!</v>
      </c>
      <c r="CH64" s="88" t="e">
        <f t="shared" si="56"/>
        <v>#VALUE!</v>
      </c>
      <c r="CI64" s="88" t="e">
        <f t="shared" si="57"/>
        <v>#VALUE!</v>
      </c>
      <c r="CJ64" s="88" t="e">
        <f t="shared" si="58"/>
        <v>#VALUE!</v>
      </c>
      <c r="CK64" s="88" t="e">
        <f t="shared" si="59"/>
        <v>#VALUE!</v>
      </c>
      <c r="CL64" s="88" t="e">
        <f t="shared" si="60"/>
        <v>#VALUE!</v>
      </c>
      <c r="CM64" s="88" t="e">
        <f t="shared" si="61"/>
        <v>#VALUE!</v>
      </c>
      <c r="CN64" s="88" t="e">
        <f t="shared" si="62"/>
        <v>#VALUE!</v>
      </c>
      <c r="CO64" s="88" t="e">
        <f t="shared" si="63"/>
        <v>#VALUE!</v>
      </c>
      <c r="CP64" s="88" t="e">
        <f t="shared" si="64"/>
        <v>#VALUE!</v>
      </c>
      <c r="CQ64" s="88" t="e">
        <f t="shared" si="65"/>
        <v>#VALUE!</v>
      </c>
      <c r="CR64" s="88" t="e">
        <f t="shared" si="66"/>
        <v>#VALUE!</v>
      </c>
      <c r="CS64" s="88" t="e">
        <f t="shared" si="67"/>
        <v>#VALUE!</v>
      </c>
      <c r="CT64" s="88" t="e">
        <f t="shared" si="68"/>
        <v>#VALUE!</v>
      </c>
      <c r="CU64" s="88" t="e">
        <f t="shared" si="69"/>
        <v>#VALUE!</v>
      </c>
      <c r="CV64" s="88" t="e">
        <f t="shared" si="70"/>
        <v>#VALUE!</v>
      </c>
      <c r="CW64" s="88" t="e">
        <f t="shared" si="71"/>
        <v>#VALUE!</v>
      </c>
      <c r="CX64" s="88" t="e">
        <f t="shared" si="72"/>
        <v>#VALUE!</v>
      </c>
      <c r="CY64" s="88" t="e">
        <f t="shared" si="73"/>
        <v>#VALUE!</v>
      </c>
      <c r="CZ64" s="88" t="e">
        <f t="shared" si="74"/>
        <v>#VALUE!</v>
      </c>
      <c r="DA64" s="88" t="e">
        <f t="shared" si="75"/>
        <v>#VALUE!</v>
      </c>
      <c r="DB64" s="88" t="e">
        <f t="shared" si="76"/>
        <v>#VALUE!</v>
      </c>
      <c r="DC64" s="88" t="e">
        <f t="shared" si="77"/>
        <v>#VALUE!</v>
      </c>
      <c r="DD64" s="88" t="e">
        <f t="shared" si="78"/>
        <v>#VALUE!</v>
      </c>
      <c r="DE64" s="88" t="e">
        <f t="shared" si="79"/>
        <v>#VALUE!</v>
      </c>
      <c r="DF64" s="88" t="e">
        <f t="shared" si="80"/>
        <v>#VALUE!</v>
      </c>
      <c r="DG64" s="88" t="e">
        <f t="shared" si="81"/>
        <v>#VALUE!</v>
      </c>
      <c r="DH64" s="88" t="e">
        <f t="shared" si="82"/>
        <v>#VALUE!</v>
      </c>
      <c r="DI64" s="88" t="e">
        <f t="shared" si="83"/>
        <v>#VALUE!</v>
      </c>
      <c r="DK64" s="27" t="str">
        <f>CONCATENATE('2. Protocols'!C63, '2. Protocols'!D63, '2. Protocols'!E63)</f>
        <v>+</v>
      </c>
      <c r="DL64" s="27" t="str">
        <f>CONCATENATE('2. Protocols'!C63, '2. Protocols'!D63, '2. Protocols'!E63, '2. Protocols'!F63, '2. Protocols'!G63,)</f>
        <v>++</v>
      </c>
      <c r="DN64" s="38">
        <f>IF(AND(OR(ISBLANK(DN$9),DN$9=0)=FALSE,OR(DN$9='2. Protocols'!$C63,DN$9='2. Protocols'!$E63,DN$9='2. Protocols'!$G63)),1,0)*'4. Formulations'!$I63</f>
        <v>0</v>
      </c>
      <c r="DO64" s="38">
        <f>IF(AND(OR(ISBLANK(DO$9),DO$9=0)=FALSE,OR(DO$9='2. Protocols'!$C63,DO$9='2. Protocols'!$E63,DO$9='2. Protocols'!$G63)),1,0)*'4. Formulations'!$I63</f>
        <v>0</v>
      </c>
      <c r="DP64" s="38">
        <f>IF(AND(OR(ISBLANK(DP$9),DP$9=0)=FALSE,OR(DP$9='2. Protocols'!$C63,DP$9='2. Protocols'!$E63,DP$9='2. Protocols'!$G63)),1,0)*'4. Formulations'!$I63</f>
        <v>0</v>
      </c>
      <c r="DQ64" s="38">
        <f>IF(AND(OR(ISBLANK(DQ$9),DQ$9=0)=FALSE,OR(DQ$9='2. Protocols'!$C63,DQ$9='2. Protocols'!$E63,DQ$9='2. Protocols'!$G63)),1,0)*'4. Formulations'!$I63</f>
        <v>0</v>
      </c>
      <c r="DR64" s="38">
        <f>IF(AND(OR(ISBLANK(DR$9),DR$9=0)=FALSE,OR(DR$9='2. Protocols'!$C63,DR$9='2. Protocols'!$E63,DR$9='2. Protocols'!$G63)),1,0)*'4. Formulations'!$I63</f>
        <v>0</v>
      </c>
      <c r="DS64" s="38">
        <f>IF(AND(OR(ISBLANK(DS$9),DS$9=0)=FALSE,OR(DS$9='2. Protocols'!$C63,DS$9='2. Protocols'!$E63,DS$9='2. Protocols'!$G63)),1,0)*'4. Formulations'!$I63</f>
        <v>0</v>
      </c>
      <c r="DT64" s="38">
        <f>IF(AND(OR(ISBLANK(DT$9),DT$9=0)=FALSE,OR(DT$9='2. Protocols'!$C63,DT$9='2. Protocols'!$E63,DT$9='2. Protocols'!$G63)),1,0)*'4. Formulations'!$I63</f>
        <v>0</v>
      </c>
      <c r="DU64" s="38">
        <f>IF(AND(OR(ISBLANK(DU$9),DU$9=0)=FALSE,OR(DU$9='2. Protocols'!$C63,DU$9='2. Protocols'!$E63,DU$9='2. Protocols'!$G63)),1,0)*'4. Formulations'!$I63</f>
        <v>0</v>
      </c>
      <c r="DV64" s="38">
        <f>IF(AND(OR(ISBLANK(DV$9),DV$9=0)=FALSE,OR(DV$9='2. Protocols'!$C63,DV$9='2. Protocols'!$E63,DV$9='2. Protocols'!$G63)),1,0)*'4. Formulations'!$I63</f>
        <v>0</v>
      </c>
      <c r="DW64" s="38">
        <f>IF(AND(OR(ISBLANK(DW$9),DW$9=0)=FALSE,OR(DW$9='2. Protocols'!$C63,DW$9='2. Protocols'!$E63,DW$9='2. Protocols'!$G63)),1,0)*'4. Formulations'!$I63</f>
        <v>0</v>
      </c>
      <c r="DX64" s="38">
        <f>IF(AND(OR(ISBLANK(DX$9),DX$9=0)=FALSE,OR(DX$9='2. Protocols'!$C63,DX$9='2. Protocols'!$E63,DX$9='2. Protocols'!$G63)),1,0)*'4. Formulations'!$I63</f>
        <v>0</v>
      </c>
      <c r="DY64" s="38">
        <f>IF(AND(OR(ISBLANK(DY$9),DY$9=0)=FALSE,OR(DY$9='2. Protocols'!$C63,DY$9='2. Protocols'!$E63,DY$9='2. Protocols'!$G63)),1,0)*'4. Formulations'!$I63</f>
        <v>0</v>
      </c>
      <c r="DZ64" s="38">
        <f>IF(AND(OR(ISBLANK(DZ$9),DZ$9=0)=FALSE,OR(DZ$9='2. Protocols'!$C63,DZ$9='2. Protocols'!$E63,DZ$9='2. Protocols'!$G63)),1,0)*'4. Formulations'!$I63</f>
        <v>0</v>
      </c>
      <c r="EA64" s="38">
        <f>IF(AND(OR(ISBLANK(EA$9),EA$9=0)=FALSE,OR(EA$9='2. Protocols'!$C63,EA$9='2. Protocols'!$E63,EA$9='2. Protocols'!$G63)),1,0)*'4. Formulations'!$I63</f>
        <v>0</v>
      </c>
      <c r="EB64" s="38">
        <f>IF(AND(OR(ISBLANK(EB$9),EB$9=0)=FALSE,OR(EB$9='2. Protocols'!$C63,EB$9='2. Protocols'!$E63,EB$9='2. Protocols'!$G63)),1,0)*'4. Formulations'!$I63</f>
        <v>0</v>
      </c>
      <c r="EC64" s="38">
        <f>IF(AND(OR(ISBLANK(EC$9),EC$9=0)=FALSE,OR(EC$9='2. Protocols'!$C63,EC$9='2. Protocols'!$E63,EC$9='2. Protocols'!$G63)),1,0)*'4. Formulations'!$I63</f>
        <v>0</v>
      </c>
      <c r="ED64" s="38">
        <f>IF(AND(OR(ISBLANK(ED$9),ED$9=0)=FALSE,OR(ED$9='2. Protocols'!$C63,ED$9='2. Protocols'!$E63,ED$9='2. Protocols'!$G63)),1,0)*'4. Formulations'!$I63</f>
        <v>0</v>
      </c>
      <c r="EE64" s="38">
        <f>IF(AND(OR(ISBLANK(EE$9),EE$9=0)=FALSE,OR(EE$9='2. Protocols'!$C63,EE$9='2. Protocols'!$E63,EE$9='2. Protocols'!$G63)),1,0)*'4. Formulations'!$I63</f>
        <v>0</v>
      </c>
      <c r="EF64" s="38">
        <f>IF(AND(OR(ISBLANK(EF$9),EF$9=0)=FALSE,OR(EF$9='2. Protocols'!$C63,EF$9='2. Protocols'!$E63,EF$9='2. Protocols'!$G63)),1,0)*'4. Formulations'!$I63</f>
        <v>0</v>
      </c>
      <c r="EG64" s="38">
        <f>IF(AND(OR(ISBLANK(EG$9),EG$9=0)=FALSE,OR(EG$9='2. Protocols'!$C63,EG$9='2. Protocols'!$E63,EG$9='2. Protocols'!$G63)),1,0)*'4. Formulations'!$I63</f>
        <v>0</v>
      </c>
      <c r="EH64" s="38">
        <f>IF(AND(OR(ISBLANK(EH$9),EH$9=0)=FALSE,OR(EH$9='2. Protocols'!$C63,EH$9='2. Protocols'!$E63,EH$9='2. Protocols'!$G63)),1,0)*'4. Formulations'!$I63</f>
        <v>0</v>
      </c>
      <c r="EI64" s="38">
        <f>IF(AND(OR(ISBLANK(EI$9),EI$9=0)=FALSE,OR(EI$9='2. Protocols'!$C63,EI$9='2. Protocols'!$E63,EI$9='2. Protocols'!$G63)),1,0)*'4. Formulations'!$I63</f>
        <v>0</v>
      </c>
      <c r="EK64" s="38">
        <f>IF(AND(OR(ISBLANK(EK$9),EK$9=0)=FALSE,EK$9=$DK64),1,0)*'4. Formulations'!$J63</f>
        <v>0</v>
      </c>
      <c r="EL64" s="38">
        <f>IF(AND(OR(ISBLANK(EL$9),EL$9=0)=FALSE,EL$9=$DK64),1,0)*'4. Formulations'!$J63</f>
        <v>0</v>
      </c>
      <c r="EM64" s="38">
        <f>IF(AND(OR(ISBLANK(EM$9),EM$9=0)=FALSE,EM$9=$DK64),1,0)*'4. Formulations'!$J63</f>
        <v>0</v>
      </c>
      <c r="EN64" s="38">
        <f>IF(AND(OR(ISBLANK(EN$9),EN$9=0)=FALSE,EN$9=$DK64),1,0)*'4. Formulations'!$J63</f>
        <v>0</v>
      </c>
      <c r="EO64" s="38">
        <f>IF(AND(OR(ISBLANK(EO$9),EO$9=0)=FALSE,EO$9=$DK64),1,0)*'4. Formulations'!$J63</f>
        <v>0</v>
      </c>
      <c r="EP64" s="38">
        <f>IF(AND(OR(ISBLANK(EP$9),EP$9=0)=FALSE,EP$9=$DK64),1,0)*'4. Formulations'!$J63</f>
        <v>0</v>
      </c>
      <c r="EQ64" s="38">
        <f>IF(AND(OR(ISBLANK(EQ$9),EQ$9=0)=FALSE,EQ$9=$DK64),1,0)*'4. Formulations'!$J63</f>
        <v>0</v>
      </c>
      <c r="ER64" s="38">
        <f>IF(AND(OR(ISBLANK(ER$9),ER$9=0)=FALSE,ER$9=$DK64),1,0)*'4. Formulations'!$J63</f>
        <v>0</v>
      </c>
      <c r="ES64" s="38">
        <f>IF(AND(OR(ISBLANK(ES$9),ES$9=0)=FALSE,ES$9=$DK64),1,0)*'4. Formulations'!$J63</f>
        <v>0</v>
      </c>
      <c r="ET64" s="38">
        <f>IF(AND(OR(ISBLANK(ET$9),ET$9=0)=FALSE,ET$9=$DK64),1,0)*'4. Formulations'!$J63</f>
        <v>0</v>
      </c>
      <c r="EU64" s="38">
        <f>IF(AND(OR(ISBLANK(EU$9),EU$9=0)=FALSE,EU$9=$DK64),1,0)*'4. Formulations'!$J63</f>
        <v>0</v>
      </c>
      <c r="EV64" s="38">
        <f>IF(AND(OR(ISBLANK(EV$9),EV$9=0)=FALSE,EV$9=$DK64),1,0)*'4. Formulations'!$J63</f>
        <v>0</v>
      </c>
      <c r="EW64" s="38">
        <f>IF(AND(OR(ISBLANK(EW$9),EW$9=0)=FALSE,EW$9=$DK64),1,0)*'4. Formulations'!$J63</f>
        <v>0</v>
      </c>
      <c r="EY64" s="38">
        <f>IF(AND(OR(ISBLANK(EY$9),EY$9=0)=FALSE,SUM($EK64:$EW64)&gt;0,EY$9='2. Protocols'!$G63),1,0)*'4. Formulations'!$J63</f>
        <v>0</v>
      </c>
      <c r="EZ64" s="38">
        <f>IF(AND(OR(ISBLANK(EZ$9),EZ$9=0)=FALSE,SUM($EK64:$EW64)&gt;0,EZ$9='2. Protocols'!$G63),1,0)*'4. Formulations'!$J63</f>
        <v>0</v>
      </c>
      <c r="FA64" s="38">
        <f>IF(AND(OR(ISBLANK(FA$9),FA$9=0)=FALSE,SUM($EK64:$EW64)&gt;0,FA$9='2. Protocols'!$G63),1,0)*'4. Formulations'!$J63</f>
        <v>0</v>
      </c>
      <c r="FB64" s="38">
        <f>IF(AND(OR(ISBLANK(FB$9),FB$9=0)=FALSE,SUM($EK64:$EW64)&gt;0,FB$9='2. Protocols'!$G63),1,0)*'4. Formulations'!$J63</f>
        <v>0</v>
      </c>
      <c r="FC64" s="38">
        <f>IF(AND(OR(ISBLANK(FC$9),FC$9=0)=FALSE,SUM($EK64:$EW64)&gt;0,FC$9='2. Protocols'!$G63),1,0)*'4. Formulations'!$J63</f>
        <v>0</v>
      </c>
      <c r="FD64" s="38">
        <f>IF(AND(OR(ISBLANK(FD$9),FD$9=0)=FALSE,SUM($EK64:$EW64)&gt;0,FD$9='2. Protocols'!$G63),1,0)*'4. Formulations'!$J63</f>
        <v>0</v>
      </c>
      <c r="FE64" s="38">
        <f>IF(AND(OR(ISBLANK(FE$9),FE$9=0)=FALSE,SUM($EK64:$EW64)&gt;0,FE$9='2. Protocols'!$G63),1,0)*'4. Formulations'!$J63</f>
        <v>0</v>
      </c>
      <c r="FF64" s="38">
        <f>IF(AND(OR(ISBLANK(FF$9),FF$9=0)=FALSE,SUM($EK64:$EW64)&gt;0,FF$9='2. Protocols'!$G63),1,0)*'4. Formulations'!$J63</f>
        <v>0</v>
      </c>
      <c r="FG64" s="38">
        <f>IF(AND(OR(ISBLANK(FG$9),FG$9=0)=FALSE,SUM($EK64:$EW64)&gt;0,FG$9='2. Protocols'!$G63),1,0)*'4. Formulations'!$J63</f>
        <v>0</v>
      </c>
      <c r="FH64" s="38">
        <f>IF(AND(OR(ISBLANK(FH$9),FH$9=0)=FALSE,SUM($EK64:$EW64)&gt;0,FH$9='2. Protocols'!$G63),1,0)*'4. Formulations'!$J63</f>
        <v>0</v>
      </c>
      <c r="FI64" s="38">
        <f>IF(AND(OR(ISBLANK(FI$9),FI$9=0)=FALSE,SUM($EK64:$EW64)&gt;0,FI$9='2. Protocols'!$G63),1,0)*'4. Formulations'!$J63</f>
        <v>0</v>
      </c>
      <c r="FJ64" s="38">
        <f>IF(AND(OR(ISBLANK(FJ$9),FJ$9=0)=FALSE,SUM($EK64:$EW64)&gt;0,FJ$9='2. Protocols'!$G63),1,0)*'4. Formulations'!$J63</f>
        <v>0</v>
      </c>
      <c r="FK64" s="38">
        <f>IF(AND(OR(ISBLANK(FK$9),FK$9=0)=FALSE,SUM($EK64:$EW64)&gt;0,FK$9='2. Protocols'!$G63),1,0)*'4. Formulations'!$J63</f>
        <v>0</v>
      </c>
      <c r="FL64" s="38">
        <f>IF(AND(OR(ISBLANK(FL$9),FL$9=0)=FALSE,SUM($EK64:$EW64)&gt;0,FL$9='2. Protocols'!$G63),1,0)*'4. Formulations'!$J63</f>
        <v>0</v>
      </c>
      <c r="FM64" s="38">
        <f>IF(AND(OR(ISBLANK(FM$9),FM$9=0)=FALSE,SUM($EK64:$EW64)&gt;0,FM$9='2. Protocols'!$G63),1,0)*'4. Formulations'!$J63</f>
        <v>0</v>
      </c>
      <c r="FN64" s="38">
        <f>IF(AND(OR(ISBLANK(FN$9),FN$9=0)=FALSE,SUM($EK64:$EW64)&gt;0,FN$9='2. Protocols'!$G63),1,0)*'4. Formulations'!$J63</f>
        <v>0</v>
      </c>
      <c r="FO64" s="38">
        <f>IF(AND(OR(ISBLANK(FO$9),FO$9=0)=FALSE,SUM($EK64:$EW64)&gt;0,FO$9='2. Protocols'!$G63),1,0)*'4. Formulations'!$J63</f>
        <v>0</v>
      </c>
      <c r="FP64" s="38">
        <f>IF(AND(OR(ISBLANK(FP$9),FP$9=0)=FALSE,SUM($EK64:$EW64)&gt;0,FP$9='2. Protocols'!$G63),1,0)*'4. Formulations'!$J63</f>
        <v>0</v>
      </c>
      <c r="FQ64" s="38">
        <f>IF(AND(OR(ISBLANK(FQ$9),FQ$9=0)=FALSE,SUM($EK64:$EW64)&gt;0,FQ$9='2. Protocols'!$G63),1,0)*'4. Formulations'!$J63</f>
        <v>0</v>
      </c>
      <c r="FR64" s="38">
        <f>IF(AND(OR(ISBLANK(FR$9),FR$9=0)=FALSE,SUM($EK64:$EW64)&gt;0,FR$9='2. Protocols'!$G63),1,0)*'4. Formulations'!$J63</f>
        <v>0</v>
      </c>
      <c r="FS64" s="38">
        <f>IF(AND(OR(ISBLANK(FS$9),FS$9=0)=FALSE,SUM($EK64:$EW64)&gt;0,FS$9='2. Protocols'!$G63),1,0)*'4. Formulations'!$J63</f>
        <v>0</v>
      </c>
      <c r="FT64" s="38">
        <f>IF(AND(OR(ISBLANK(FT$9),FT$9=0)=FALSE,SUM($EK64:$EW64)&gt;0,FT$9='2. Protocols'!$G63),1,0)*'4. Formulations'!$J63</f>
        <v>0</v>
      </c>
      <c r="FV64" s="38">
        <f>IF(AND(OR(ISBLANK(EY$9),EY$9=0)=FALSE,FV$9=$DL64),1,0)*'4. Formulations'!$K63</f>
        <v>0</v>
      </c>
      <c r="FW64" s="38">
        <f>IF(AND(OR(ISBLANK(EZ$9),EZ$9=0)=FALSE,FW$9=$DL64),1,0)*'4. Formulations'!$K63</f>
        <v>0</v>
      </c>
      <c r="FX64" s="38">
        <f>IF(AND(OR(ISBLANK(FA$9),FA$9=0)=FALSE,FX$9=$DL64),1,0)*'4. Formulations'!$K63</f>
        <v>0</v>
      </c>
      <c r="FY64" s="38">
        <f>IF(AND(OR(ISBLANK(FB$9),FB$9=0)=FALSE,FY$9=$DL64),1,0)*'4. Formulations'!$K63</f>
        <v>0</v>
      </c>
      <c r="FZ64" s="38">
        <f>IF(AND(OR(ISBLANK(FC$9),FC$9=0)=FALSE,FZ$9=$DL64),1,0)*'4. Formulations'!$K63</f>
        <v>0</v>
      </c>
      <c r="GA64" s="38">
        <f>IF(AND(OR(ISBLANK(FD$9),FD$9=0)=FALSE,GA$9=$DL64),1,0)*'4. Formulations'!$K63</f>
        <v>0</v>
      </c>
      <c r="GB64" s="38">
        <f>IF(AND(OR(ISBLANK(FE$9),FE$9=0)=FALSE,GB$9=$DL64),1,0)*'4. Formulations'!$K63</f>
        <v>0</v>
      </c>
      <c r="GC64" s="38">
        <f>IF(AND(OR(ISBLANK(FF$9),FF$9=0)=FALSE,GC$9=$DL64),1,0)*'4. Formulations'!$K63</f>
        <v>0</v>
      </c>
      <c r="GD64" s="38">
        <f>IF(AND(OR(ISBLANK(FG$9),FG$9=0)=FALSE,GD$9=$DL64),1,0)*'4. Formulations'!$K63</f>
        <v>0</v>
      </c>
      <c r="GE64" s="38">
        <f>IF(AND(OR(ISBLANK(FH$9),FH$9=0)=FALSE,GE$9=$DL64),1,0)*'4. Formulations'!$K63</f>
        <v>0</v>
      </c>
      <c r="GF64" s="38">
        <f>IF(AND(OR(ISBLANK(FI$9),FI$9=0)=FALSE,GF$9=$DL64),1,0)*'4. Formulations'!$K63</f>
        <v>0</v>
      </c>
      <c r="GG64" s="38">
        <f>IF(AND(OR(ISBLANK(FJ$9),FJ$9=0)=FALSE,GG$9=$DL64),1,0)*'4. Formulations'!$K63</f>
        <v>0</v>
      </c>
      <c r="GH64" s="38">
        <f>IF(AND(OR(ISBLANK(FK$9),FK$9=0)=FALSE,GH$9=$DL64),1,0)*'4. Formulations'!$K63</f>
        <v>0</v>
      </c>
      <c r="GI64" s="38">
        <f>IF(AND(OR(ISBLANK(FL$9),FL$9=0)=FALSE,GI$9=$DL64),1,0)*'4. Formulations'!$K63</f>
        <v>0</v>
      </c>
      <c r="GJ64" s="38">
        <f>IF(AND(OR(ISBLANK(FM$9),FM$9=0)=FALSE,GJ$9=$DL64),1,0)*'4. Formulations'!$K63</f>
        <v>0</v>
      </c>
      <c r="GL64" s="38">
        <f>IF(AND(OR(ISBLANK(GL$9),GL$9=0)=FALSE,OR(GL$9='2. Protocols'!$C63,GL$9='2. Protocols'!$E63,GL$9='2. Protocols'!$G63)),1,0)*'4. Formulations'!$L63</f>
        <v>0</v>
      </c>
      <c r="GM64" s="38">
        <f>IF(AND(OR(ISBLANK(GM$9),GM$9=0)=FALSE,OR(GM$9='2. Protocols'!$C63,GM$9='2. Protocols'!$E63,GM$9='2. Protocols'!$G63)),1,0)*'4. Formulations'!$L63</f>
        <v>0</v>
      </c>
      <c r="GN64" s="38">
        <f>IF(AND(OR(ISBLANK(GN$9),GN$9=0)=FALSE,OR(GN$9='2. Protocols'!$C63,GN$9='2. Protocols'!$E63,GN$9='2. Protocols'!$G63)),1,0)*'4. Formulations'!$L63</f>
        <v>0</v>
      </c>
      <c r="GO64" s="38">
        <f>IF(AND(OR(ISBLANK(GO$9),GO$9=0)=FALSE,OR(GO$9='2. Protocols'!$C63,GO$9='2. Protocols'!$E63,GO$9='2. Protocols'!$G63)),1,0)*'4. Formulations'!$L63</f>
        <v>0</v>
      </c>
      <c r="GP64" s="38">
        <f>IF(AND(OR(ISBLANK(GP$9),GP$9=0)=FALSE,OR(GP$9='2. Protocols'!$C63,GP$9='2. Protocols'!$E63,GP$9='2. Protocols'!$G63)),1,0)*'4. Formulations'!$L63</f>
        <v>0</v>
      </c>
      <c r="GQ64" s="38">
        <f>IF(AND(OR(ISBLANK(GQ$9),GQ$9=0)=FALSE,OR(GQ$9='2. Protocols'!$C63,GQ$9='2. Protocols'!$E63,GQ$9='2. Protocols'!$G63)),1,0)*'4. Formulations'!$L63</f>
        <v>0</v>
      </c>
      <c r="GR64" s="38">
        <f>IF(AND(OR(ISBLANK(GR$9),GR$9=0)=FALSE,OR(GR$9='2. Protocols'!$C63,GR$9='2. Protocols'!$E63,GR$9='2. Protocols'!$G63)),1,0)*'4. Formulations'!$L63</f>
        <v>0</v>
      </c>
      <c r="GS64" s="38">
        <f>IF(AND(OR(ISBLANK(GS$9),GS$9=0)=FALSE,OR(GS$9='2. Protocols'!$C63,GS$9='2. Protocols'!$E63,GS$9='2. Protocols'!$G63)),1,0)*'4. Formulations'!$L63</f>
        <v>0</v>
      </c>
      <c r="GT64" s="38">
        <f>IF(AND(OR(ISBLANK(GT$9),GT$9=0)=FALSE,OR(GT$9='2. Protocols'!$C63,GT$9='2. Protocols'!$E63,GT$9='2. Protocols'!$G63)),1,0)*'4. Formulations'!$L63</f>
        <v>0</v>
      </c>
      <c r="GU64" s="38">
        <f>IF(AND(OR(ISBLANK(GU$9),GU$9=0)=FALSE,OR(GU$9='2. Protocols'!$C63,GU$9='2. Protocols'!$E63,GU$9='2. Protocols'!$G63)),1,0)*'4. Formulations'!$L63</f>
        <v>0</v>
      </c>
      <c r="GV64" s="38">
        <f>IF(AND(OR(ISBLANK(GV$9),GV$9=0)=FALSE,OR(GV$9='2. Protocols'!$C63,GV$9='2. Protocols'!$E63,GV$9='2. Protocols'!$G63)),1,0)*'4. Formulations'!$L63</f>
        <v>0</v>
      </c>
      <c r="GW64" s="38">
        <f>IF(AND(OR(ISBLANK(GW$9),GW$9=0)=FALSE,OR(GW$9='2. Protocols'!$C63,GW$9='2. Protocols'!$E63,GW$9='2. Protocols'!$G63)),1,0)*'4. Formulations'!$L63</f>
        <v>0</v>
      </c>
      <c r="GX64" s="38">
        <f>IF(AND(OR(ISBLANK(GX$9),GX$9=0)=FALSE,OR(GX$9='2. Protocols'!$C63,GX$9='2. Protocols'!$E63,GX$9='2. Protocols'!$G63)),1,0)*'4. Formulations'!$L63</f>
        <v>0</v>
      </c>
      <c r="GY64" s="38">
        <f>IF(AND(OR(ISBLANK(GY$9),GY$9=0)=FALSE,OR(GY$9='2. Protocols'!$C63,GY$9='2. Protocols'!$E63,GY$9='2. Protocols'!$G63)),1,0)*'4. Formulations'!$L63</f>
        <v>0</v>
      </c>
      <c r="GZ64" s="38">
        <f>IF(AND(OR(ISBLANK(GZ$9),GZ$9=0)=FALSE,OR(GZ$9='2. Protocols'!$C63,GZ$9='2. Protocols'!$E63,GZ$9='2. Protocols'!$G63)),1,0)*'4. Formulations'!$L63</f>
        <v>0</v>
      </c>
      <c r="HA64" s="38">
        <f>IF(AND(OR(ISBLANK(HA$9),HA$9=0)=FALSE,OR(HA$9='2. Protocols'!$C63,HA$9='2. Protocols'!$E63,HA$9='2. Protocols'!$G63)),1,0)*'4. Formulations'!$L63</f>
        <v>0</v>
      </c>
      <c r="HB64" s="38">
        <f>IF(AND(OR(ISBLANK(HB$9),HB$9=0)=FALSE,OR(HB$9='2. Protocols'!$C63,HB$9='2. Protocols'!$E63,HB$9='2. Protocols'!$G63)),1,0)*'4. Formulations'!$L63</f>
        <v>0</v>
      </c>
      <c r="HC64" s="38">
        <f>IF(AND(OR(ISBLANK(HC$9),HC$9=0)=FALSE,OR(HC$9='2. Protocols'!$C63,HC$9='2. Protocols'!$E63,HC$9='2. Protocols'!$G63)),1,0)*'4. Formulations'!$L63</f>
        <v>0</v>
      </c>
      <c r="HD64" s="38">
        <f>IF(AND(OR(ISBLANK(HD$9),HD$9=0)=FALSE,OR(HD$9='2. Protocols'!$C63,HD$9='2. Protocols'!$E63,HD$9='2. Protocols'!$G63)),1,0)*'4. Formulations'!$L63</f>
        <v>0</v>
      </c>
      <c r="HE64" s="38">
        <f>IF(AND(OR(ISBLANK(HE$9),HE$9=0)=FALSE,OR(HE$9='2. Protocols'!$C63,HE$9='2. Protocols'!$E63,HE$9='2. Protocols'!$G63)),1,0)*'4. Formulations'!$L63</f>
        <v>0</v>
      </c>
      <c r="HF64" s="38">
        <f>IF(AND(OR(ISBLANK(HF$9),HF$9=0)=FALSE,OR(HF$9='2. Protocols'!$C63,HF$9='2. Protocols'!$E63,HF$9='2. Protocols'!$G63)),1,0)*'4. Formulations'!$L63</f>
        <v>0</v>
      </c>
      <c r="HG64" s="38">
        <f>IF(AND(OR(ISBLANK(HG$9),HG$9=0)=FALSE,OR(HG$9='2. Protocols'!$C63,HG$9='2. Protocols'!$E63,HG$9='2. Protocols'!$G63)),1,0)*'4. Formulations'!$L63</f>
        <v>0</v>
      </c>
      <c r="HI64" s="38">
        <f>IF(AND(OR(ISBLANK(HI$9),HI$9=0)=FALSE,HI$9=$DK64),1,0)*'4. Formulations'!$M63</f>
        <v>0</v>
      </c>
      <c r="HJ64" s="38">
        <f>IF(AND(OR(ISBLANK(HJ$9),HJ$9=0)=FALSE,HJ$9=$DK64),1,0)*'4. Formulations'!$M63</f>
        <v>0</v>
      </c>
      <c r="HK64" s="38">
        <f>IF(AND(OR(ISBLANK(HK$9),HK$9=0)=FALSE,HK$9=$DK64),1,0)*'4. Formulations'!$M63</f>
        <v>0</v>
      </c>
      <c r="HL64" s="38">
        <f>IF(AND(OR(ISBLANK(HL$9),HL$9=0)=FALSE,HL$9=$DK64),1,0)*'4. Formulations'!$M63</f>
        <v>0</v>
      </c>
      <c r="HM64" s="38">
        <f>IF(AND(OR(ISBLANK(HM$9),HM$9=0)=FALSE,HM$9=$DK64),1,0)*'4. Formulations'!$M63</f>
        <v>0</v>
      </c>
      <c r="HN64" s="38">
        <f>IF(AND(OR(ISBLANK(HN$9),HN$9=0)=FALSE,HN$9=$DK64),1,0)*'4. Formulations'!$M63</f>
        <v>0</v>
      </c>
      <c r="HO64" s="38">
        <f>IF(AND(OR(ISBLANK(HO$9),HO$9=0)=FALSE,HO$9=$DK64),1,0)*'4. Formulations'!$M63</f>
        <v>0</v>
      </c>
      <c r="HP64" s="38">
        <f>IF(AND(OR(ISBLANK(HP$9),HP$9=0)=FALSE,HP$9=$DK64),1,0)*'4. Formulations'!$M63</f>
        <v>0</v>
      </c>
      <c r="HQ64" s="38">
        <f>IF(AND(OR(ISBLANK(HQ$9),HQ$9=0)=FALSE,HQ$9=$DK64),1,0)*'4. Formulations'!$M63</f>
        <v>0</v>
      </c>
      <c r="HR64" s="38">
        <f>IF(AND(OR(ISBLANK(HR$9),HR$9=0)=FALSE,HR$9=$DK64),1,0)*'4. Formulations'!$M63</f>
        <v>0</v>
      </c>
      <c r="HS64" s="38">
        <f>IF(AND(OR(ISBLANK(HS$9),HS$9=0)=FALSE,HS$9=$DK64),1,0)*'4. Formulations'!$M63</f>
        <v>0</v>
      </c>
      <c r="HT64" s="38">
        <f>IF(AND(OR(ISBLANK(HT$9),HT$9=0)=FALSE,HT$9=$DK64),1,0)*'4. Formulations'!$M63</f>
        <v>0</v>
      </c>
      <c r="HU64" s="38">
        <f>IF(AND(OR(ISBLANK(HU$9),HU$9=0)=FALSE,HU$9=$DK64),1,0)*'4. Formulations'!$M63</f>
        <v>0</v>
      </c>
      <c r="HW64" s="38">
        <f>IF(AND(OR(ISBLANK(HW$9),HW$9=0)=FALSE,SUM($HI64:$HU64)&gt;0,HW$9='2. Protocols'!$G63),1,0)*'4. Formulations'!$M63</f>
        <v>0</v>
      </c>
      <c r="HX64" s="38">
        <f>IF(AND(OR(ISBLANK(HX$9),HX$9=0)=FALSE,SUM($HI64:$HU64)&gt;0,HX$9='2. Protocols'!$G63),1,0)*'4. Formulations'!$M63</f>
        <v>0</v>
      </c>
      <c r="HY64" s="38">
        <f>IF(AND(OR(ISBLANK(HY$9),HY$9=0)=FALSE,SUM($HI64:$HU64)&gt;0,HY$9='2. Protocols'!$G63),1,0)*'4. Formulations'!$M63</f>
        <v>0</v>
      </c>
      <c r="HZ64" s="38">
        <f>IF(AND(OR(ISBLANK(HZ$9),HZ$9=0)=FALSE,SUM($HI64:$HU64)&gt;0,HZ$9='2. Protocols'!$G63),1,0)*'4. Formulations'!$M63</f>
        <v>0</v>
      </c>
      <c r="IA64" s="38">
        <f>IF(AND(OR(ISBLANK(IA$9),IA$9=0)=FALSE,SUM($HI64:$HU64)&gt;0,IA$9='2. Protocols'!$G63),1,0)*'4. Formulations'!$M63</f>
        <v>0</v>
      </c>
      <c r="IB64" s="38">
        <f>IF(AND(OR(ISBLANK(IB$9),IB$9=0)=FALSE,SUM($HI64:$HU64)&gt;0,IB$9='2. Protocols'!$G63),1,0)*'4. Formulations'!$M63</f>
        <v>0</v>
      </c>
      <c r="IC64" s="38">
        <f>IF(AND(OR(ISBLANK(IC$9),IC$9=0)=FALSE,SUM($HI64:$HU64)&gt;0,IC$9='2. Protocols'!$G63),1,0)*'4. Formulations'!$M63</f>
        <v>0</v>
      </c>
      <c r="ID64" s="38">
        <f>IF(AND(OR(ISBLANK(ID$9),ID$9=0)=FALSE,SUM($HI64:$HU64)&gt;0,ID$9='2. Protocols'!$G63),1,0)*'4. Formulations'!$M63</f>
        <v>0</v>
      </c>
      <c r="IE64" s="38">
        <f>IF(AND(OR(ISBLANK(IE$9),IE$9=0)=FALSE,SUM($HI64:$HU64)&gt;0,IE$9='2. Protocols'!$G63),1,0)*'4. Formulations'!$M63</f>
        <v>0</v>
      </c>
      <c r="IF64" s="38">
        <f>IF(AND(OR(ISBLANK(IF$9),IF$9=0)=FALSE,SUM($HI64:$HU64)&gt;0,IF$9='2. Protocols'!$G63),1,0)*'4. Formulations'!$M63</f>
        <v>0</v>
      </c>
      <c r="IG64" s="38">
        <f>IF(AND(OR(ISBLANK(IG$9),IG$9=0)=FALSE,SUM($HI64:$HU64)&gt;0,IG$9='2. Protocols'!$G63),1,0)*'4. Formulations'!$M63</f>
        <v>0</v>
      </c>
      <c r="IH64" s="38">
        <f>IF(AND(OR(ISBLANK(IH$9),IH$9=0)=FALSE,SUM($HI64:$HU64)&gt;0,IH$9='2. Protocols'!$G63),1,0)*'4. Formulations'!$M63</f>
        <v>0</v>
      </c>
      <c r="II64" s="38">
        <f>IF(AND(OR(ISBLANK(II$9),II$9=0)=FALSE,SUM($HI64:$HU64)&gt;0,II$9='2. Protocols'!$G63),1,0)*'4. Formulations'!$M63</f>
        <v>0</v>
      </c>
      <c r="IJ64" s="38">
        <f>IF(AND(OR(ISBLANK(IJ$9),IJ$9=0)=FALSE,SUM($HI64:$HU64)&gt;0,IJ$9='2. Protocols'!$G63),1,0)*'4. Formulations'!$M63</f>
        <v>0</v>
      </c>
      <c r="IK64" s="38">
        <f>IF(AND(OR(ISBLANK(IK$9),IK$9=0)=FALSE,SUM($HI64:$HU64)&gt;0,IK$9='2. Protocols'!$G63),1,0)*'4. Formulations'!$M63</f>
        <v>0</v>
      </c>
      <c r="IL64" s="38">
        <f>IF(AND(OR(ISBLANK(IL$9),IL$9=0)=FALSE,SUM($HI64:$HU64)&gt;0,IL$9='2. Protocols'!$G63),1,0)*'4. Formulations'!$M63</f>
        <v>0</v>
      </c>
      <c r="IM64" s="38">
        <f>IF(AND(OR(ISBLANK(IM$9),IM$9=0)=FALSE,SUM($HI64:$HU64)&gt;0,IM$9='2. Protocols'!$G63),1,0)*'4. Formulations'!$M63</f>
        <v>0</v>
      </c>
      <c r="IN64" s="38">
        <f>IF(AND(OR(ISBLANK(IN$9),IN$9=0)=FALSE,SUM($HI64:$HU64)&gt;0,IN$9='2. Protocols'!$G63),1,0)*'4. Formulations'!$M63</f>
        <v>0</v>
      </c>
      <c r="IO64" s="38">
        <f>IF(AND(OR(ISBLANK(IO$9),IO$9=0)=FALSE,SUM($HI64:$HU64)&gt;0,IO$9='2. Protocols'!$G63),1,0)*'4. Formulations'!$M63</f>
        <v>0</v>
      </c>
      <c r="IP64" s="38">
        <f>IF(AND(OR(ISBLANK(IP$9),IP$9=0)=FALSE,SUM($HI64:$HU64)&gt;0,IP$9='2. Protocols'!$G63),1,0)*'4. Formulations'!$M63</f>
        <v>0</v>
      </c>
      <c r="IQ64" s="38">
        <f>IF(AND(OR(ISBLANK(IQ$9),IQ$9=0)=FALSE,SUM($HI64:$HU64)&gt;0,IQ$9='2. Protocols'!$G63),1,0)*'4. Formulations'!$M63</f>
        <v>0</v>
      </c>
      <c r="IR64" s="38">
        <f>IF(AND(OR(ISBLANK(IR$9),IR$9=0)=FALSE,SUM($HI64:$HU64)&gt;0,IR$9='2. Protocols'!$G63),1,0)*'4. Formulations'!$M63</f>
        <v>0</v>
      </c>
      <c r="IT64" s="38">
        <f>IF(AND(OR(ISBLANK(IT$9),IT$9=0)=FALSE,IT$9=$DL64),1,0)*'4. Formulations'!$N63</f>
        <v>0</v>
      </c>
      <c r="IU64" s="38">
        <f>IF(AND(OR(ISBLANK(IU$9),IU$9=0)=FALSE,IU$9=$DL64),1,0)*'4. Formulations'!$N63</f>
        <v>0</v>
      </c>
      <c r="IV64" s="38">
        <f>IF(AND(OR(ISBLANK(IV$9),IV$9=0)=FALSE,IV$9=$DL64),1,0)*'4. Formulations'!$N63</f>
        <v>0</v>
      </c>
      <c r="IW64" s="38">
        <f>IF(AND(OR(ISBLANK(IW$9),IW$9=0)=FALSE,IW$9=$DL64),1,0)*'4. Formulations'!$N63</f>
        <v>0</v>
      </c>
      <c r="IX64" s="38">
        <f>IF(AND(OR(ISBLANK(IX$9),IX$9=0)=FALSE,IX$9=$DL64),1,0)*'4. Formulations'!$N63</f>
        <v>0</v>
      </c>
      <c r="IY64" s="38">
        <f>IF(AND(OR(ISBLANK(IY$9),IY$9=0)=FALSE,IY$9=$DL64),1,0)*'4. Formulations'!$N63</f>
        <v>0</v>
      </c>
      <c r="IZ64" s="38">
        <f>IF(AND(OR(ISBLANK(IZ$9),IZ$9=0)=FALSE,IZ$9=$DL64),1,0)*'4. Formulations'!$N63</f>
        <v>0</v>
      </c>
      <c r="JA64" s="38">
        <f>IF(AND(OR(ISBLANK(JA$9),JA$9=0)=FALSE,JA$9=$DL64),1,0)*'4. Formulations'!$N63</f>
        <v>0</v>
      </c>
      <c r="JB64" s="38">
        <f>IF(AND(OR(ISBLANK(JB$9),JB$9=0)=FALSE,JB$9=$DL64),1,0)*'4. Formulations'!$N63</f>
        <v>0</v>
      </c>
      <c r="JC64" s="38">
        <f>IF(AND(OR(ISBLANK(JC$9),JC$9=0)=FALSE,JC$9=$DL64),1,0)*'4. Formulations'!$N63</f>
        <v>0</v>
      </c>
      <c r="JD64" s="38">
        <f>IF(AND(OR(ISBLANK(JD$9),JD$9=0)=FALSE,JD$9=$DL64),1,0)*'4. Formulations'!$N63</f>
        <v>0</v>
      </c>
      <c r="JE64" s="38">
        <f>IF(AND(OR(ISBLANK(JE$9),JE$9=0)=FALSE,JE$9=$DL64),1,0)*'4. Formulations'!$N63</f>
        <v>0</v>
      </c>
      <c r="JF64" s="38">
        <f>IF(AND(OR(ISBLANK(JF$9),JF$9=0)=FALSE,JF$9=$DL64),1,0)*'4. Formulations'!$N63</f>
        <v>0</v>
      </c>
      <c r="JG64" s="38">
        <f>IF(AND(OR(ISBLANK(JG$9),JG$9=0)=FALSE,JG$9=$DL64),1,0)*'4. Formulations'!$N63</f>
        <v>0</v>
      </c>
      <c r="JH64" s="38">
        <f>IF(AND(OR(ISBLANK(JH$9),JH$9=0)=FALSE,JH$9=$DL64),1,0)*'4. Formulations'!$N63</f>
        <v>0</v>
      </c>
      <c r="JJ64" s="38">
        <f>IF(AND(OR(ISBLANK(JJ$9),JJ$9=0)=FALSE,OR(JJ$9='2. Protocols'!$C63,JJ$9='2. Protocols'!$E63,JJ$9='2. Protocols'!$G63)),1,0)*'4. Formulations'!$O63</f>
        <v>0</v>
      </c>
      <c r="JK64" s="38">
        <f>IF(AND(OR(ISBLANK(JK$9),JK$9=0)=FALSE,OR(JK$9='2. Protocols'!$C63,JK$9='2. Protocols'!$E63,JK$9='2. Protocols'!$G63)),1,0)*'4. Formulations'!$O63</f>
        <v>0</v>
      </c>
      <c r="JL64" s="38">
        <f>IF(AND(OR(ISBLANK(JL$9),JL$9=0)=FALSE,OR(JL$9='2. Protocols'!$C63,JL$9='2. Protocols'!$E63,JL$9='2. Protocols'!$G63)),1,0)*'4. Formulations'!$O63</f>
        <v>0</v>
      </c>
      <c r="JM64" s="38">
        <f>IF(AND(OR(ISBLANK(JM$9),JM$9=0)=FALSE,OR(JM$9='2. Protocols'!$C63,JM$9='2. Protocols'!$E63,JM$9='2. Protocols'!$G63)),1,0)*'4. Formulations'!$O63</f>
        <v>0</v>
      </c>
      <c r="JN64" s="38">
        <f>IF(AND(OR(ISBLANK(JN$9),JN$9=0)=FALSE,OR(JN$9='2. Protocols'!$C63,JN$9='2. Protocols'!$E63,JN$9='2. Protocols'!$G63)),1,0)*'4. Formulations'!$O63</f>
        <v>0</v>
      </c>
      <c r="JO64" s="38">
        <f>IF(AND(OR(ISBLANK(JO$9),JO$9=0)=FALSE,OR(JO$9='2. Protocols'!$C63,JO$9='2. Protocols'!$E63,JO$9='2. Protocols'!$G63)),1,0)*'4. Formulations'!$O63</f>
        <v>0</v>
      </c>
      <c r="JP64" s="38">
        <f>IF(AND(OR(ISBLANK(JP$9),JP$9=0)=FALSE,OR(JP$9='2. Protocols'!$C63,JP$9='2. Protocols'!$E63,JP$9='2. Protocols'!$G63)),1,0)*'4. Formulations'!$O63</f>
        <v>0</v>
      </c>
      <c r="JQ64" s="38">
        <f>IF(AND(OR(ISBLANK(JQ$9),JQ$9=0)=FALSE,OR(JQ$9='2. Protocols'!$C63,JQ$9='2. Protocols'!$E63,JQ$9='2. Protocols'!$G63)),1,0)*'4. Formulations'!$O63</f>
        <v>0</v>
      </c>
      <c r="JR64" s="38">
        <f>IF(AND(OR(ISBLANK(JR$9),JR$9=0)=FALSE,OR(JR$9='2. Protocols'!$C63,JR$9='2. Protocols'!$E63,JR$9='2. Protocols'!$G63)),1,0)*'4. Formulations'!$O63</f>
        <v>0</v>
      </c>
      <c r="JS64" s="38">
        <f>IF(AND(OR(ISBLANK(JS$9),JS$9=0)=FALSE,OR(JS$9='2. Protocols'!$C63,JS$9='2. Protocols'!$E63,JS$9='2. Protocols'!$G63)),1,0)*'4. Formulations'!$O63</f>
        <v>0</v>
      </c>
      <c r="JT64" s="38">
        <f>IF(AND(OR(ISBLANK(JT$9),JT$9=0)=FALSE,OR(JT$9='2. Protocols'!$C63,JT$9='2. Protocols'!$E63,JT$9='2. Protocols'!$G63)),1,0)*'4. Formulations'!$O63</f>
        <v>0</v>
      </c>
      <c r="JU64" s="38">
        <f>IF(AND(OR(ISBLANK(JU$9),JU$9=0)=FALSE,OR(JU$9='2. Protocols'!$C63,JU$9='2. Protocols'!$E63,JU$9='2. Protocols'!$G63)),1,0)*'4. Formulations'!$O63</f>
        <v>0</v>
      </c>
      <c r="JV64" s="38">
        <f>IF(AND(OR(ISBLANK(JV$9),JV$9=0)=FALSE,OR(JV$9='2. Protocols'!$C63,JV$9='2. Protocols'!$E63,JV$9='2. Protocols'!$G63)),1,0)*'4. Formulations'!$O63</f>
        <v>0</v>
      </c>
      <c r="JW64" s="38">
        <f>IF(AND(OR(ISBLANK(JW$9),JW$9=0)=FALSE,OR(JW$9='2. Protocols'!$C63,JW$9='2. Protocols'!$E63,JW$9='2. Protocols'!$G63)),1,0)*'4. Formulations'!$O63</f>
        <v>0</v>
      </c>
      <c r="JX64" s="38">
        <f>IF(AND(OR(ISBLANK(JX$9),JX$9=0)=FALSE,OR(JX$9='2. Protocols'!$C63,JX$9='2. Protocols'!$E63,JX$9='2. Protocols'!$G63)),1,0)*'4. Formulations'!$O63</f>
        <v>0</v>
      </c>
      <c r="JY64" s="38">
        <f>IF(AND(OR(ISBLANK(JY$9),JY$9=0)=FALSE,OR(JY$9='2. Protocols'!$C63,JY$9='2. Protocols'!$E63,JY$9='2. Protocols'!$G63)),1,0)*'4. Formulations'!$O63</f>
        <v>0</v>
      </c>
      <c r="JZ64" s="38">
        <f>IF(AND(OR(ISBLANK(JZ$9),JZ$9=0)=FALSE,OR(JZ$9='2. Protocols'!$C63,JZ$9='2. Protocols'!$E63,JZ$9='2. Protocols'!$G63)),1,0)*'4. Formulations'!$O63</f>
        <v>0</v>
      </c>
      <c r="KA64" s="38">
        <f>IF(AND(OR(ISBLANK(KA$9),KA$9=0)=FALSE,OR(KA$9='2. Protocols'!$C63,KA$9='2. Protocols'!$E63,KA$9='2. Protocols'!$G63)),1,0)*'4. Formulations'!$O63</f>
        <v>0</v>
      </c>
      <c r="KB64" s="38">
        <f>IF(AND(OR(ISBLANK(KB$9),KB$9=0)=FALSE,OR(KB$9='2. Protocols'!$C63,KB$9='2. Protocols'!$E63,KB$9='2. Protocols'!$G63)),1,0)*'4. Formulations'!$O63</f>
        <v>0</v>
      </c>
      <c r="KC64" s="38">
        <f>IF(AND(OR(ISBLANK(KC$9),KC$9=0)=FALSE,OR(KC$9='2. Protocols'!$C63,KC$9='2. Protocols'!$E63,KC$9='2. Protocols'!$G63)),1,0)*'4. Formulations'!$O63</f>
        <v>0</v>
      </c>
      <c r="KD64" s="38">
        <f>IF(AND(OR(ISBLANK(KD$9),KD$9=0)=FALSE,OR(KD$9='2. Protocols'!$C63,KD$9='2. Protocols'!$E63,KD$9='2. Protocols'!$G63)),1,0)*'4. Formulations'!$O63</f>
        <v>0</v>
      </c>
      <c r="KE64" s="38">
        <f>IF(AND(OR(ISBLANK(KE$9),KE$9=0)=FALSE,OR(KE$9='2. Protocols'!$C63,KE$9='2. Protocols'!$E63,KE$9='2. Protocols'!$G63)),1,0)*'4. Formulations'!$O63</f>
        <v>0</v>
      </c>
      <c r="KG64" s="38">
        <f>IF(AND(OR(ISBLANK(KG$9),KG$9=0)=FALSE,KG$9=$DK64),1,0)*'4. Formulations'!$P63</f>
        <v>0</v>
      </c>
      <c r="KH64" s="38">
        <f>IF(AND(OR(ISBLANK(KH$9),KH$9=0)=FALSE,KH$9=$DK64),1,0)*'4. Formulations'!$P63</f>
        <v>0</v>
      </c>
      <c r="KI64" s="38">
        <f>IF(AND(OR(ISBLANK(KI$9),KI$9=0)=FALSE,KI$9=$DK64),1,0)*'4. Formulations'!$P63</f>
        <v>0</v>
      </c>
      <c r="KJ64" s="38">
        <f>IF(AND(OR(ISBLANK(KJ$9),KJ$9=0)=FALSE,KJ$9=$DK64),1,0)*'4. Formulations'!$P63</f>
        <v>0</v>
      </c>
      <c r="KK64" s="38">
        <f>IF(AND(OR(ISBLANK(KK$9),KK$9=0)=FALSE,KK$9=$DK64),1,0)*'4. Formulations'!$P63</f>
        <v>0</v>
      </c>
      <c r="KL64" s="38">
        <f>IF(AND(OR(ISBLANK(KL$9),KL$9=0)=FALSE,KL$9=$DK64),1,0)*'4. Formulations'!$P63</f>
        <v>0</v>
      </c>
      <c r="KM64" s="38">
        <f>IF(AND(OR(ISBLANK(KM$9),KM$9=0)=FALSE,KM$9=$DK64),1,0)*'4. Formulations'!$P63</f>
        <v>0</v>
      </c>
      <c r="KN64" s="38">
        <f>IF(AND(OR(ISBLANK(KN$9),KN$9=0)=FALSE,KN$9=$DK64),1,0)*'4. Formulations'!$P63</f>
        <v>0</v>
      </c>
      <c r="KO64" s="38">
        <f>IF(AND(OR(ISBLANK(KO$9),KO$9=0)=FALSE,KO$9=$DK64),1,0)*'4. Formulations'!$P63</f>
        <v>0</v>
      </c>
      <c r="KP64" s="38">
        <f>IF(AND(OR(ISBLANK(KP$9),KP$9=0)=FALSE,KP$9=$DK64),1,0)*'4. Formulations'!$P63</f>
        <v>0</v>
      </c>
      <c r="KQ64" s="38">
        <f>IF(AND(OR(ISBLANK(KQ$9),KQ$9=0)=FALSE,KQ$9=$DK64),1,0)*'4. Formulations'!$P63</f>
        <v>0</v>
      </c>
      <c r="KR64" s="38">
        <f>IF(AND(OR(ISBLANK(KR$9),KR$9=0)=FALSE,KR$9=$DK64),1,0)*'4. Formulations'!$P63</f>
        <v>0</v>
      </c>
      <c r="KS64" s="38">
        <f>IF(AND(OR(ISBLANK(KS$9),KS$9=0)=FALSE,KS$9=$DK64),1,0)*'4. Formulations'!$P63</f>
        <v>0</v>
      </c>
      <c r="KU64" s="38">
        <f>IF(AND(OR(ISBLANK(KU$9),KU$9=0)=FALSE,SUM($KG64:$KS64)&gt;0,KU$9='2. Protocols'!$G63),1,0)*'4. Formulations'!$P63</f>
        <v>0</v>
      </c>
      <c r="KV64" s="38">
        <f>IF(AND(OR(ISBLANK(KV$9),KV$9=0)=FALSE,SUM($KG64:$KS64)&gt;0,KV$9='2. Protocols'!$G63),1,0)*'4. Formulations'!$P63</f>
        <v>0</v>
      </c>
      <c r="KW64" s="38">
        <f>IF(AND(OR(ISBLANK(KW$9),KW$9=0)=FALSE,SUM($KG64:$KS64)&gt;0,KW$9='2. Protocols'!$G63),1,0)*'4. Formulations'!$P63</f>
        <v>0</v>
      </c>
      <c r="KX64" s="38">
        <f>IF(AND(OR(ISBLANK(KX$9),KX$9=0)=FALSE,SUM($KG64:$KS64)&gt;0,KX$9='2. Protocols'!$G63),1,0)*'4. Formulations'!$P63</f>
        <v>0</v>
      </c>
      <c r="KY64" s="38">
        <f>IF(AND(OR(ISBLANK(KY$9),KY$9=0)=FALSE,SUM($KG64:$KS64)&gt;0,KY$9='2. Protocols'!$G63),1,0)*'4. Formulations'!$P63</f>
        <v>0</v>
      </c>
      <c r="KZ64" s="38">
        <f>IF(AND(OR(ISBLANK(KZ$9),KZ$9=0)=FALSE,SUM($KG64:$KS64)&gt;0,KZ$9='2. Protocols'!$G63),1,0)*'4. Formulations'!$P63</f>
        <v>0</v>
      </c>
      <c r="LA64" s="38">
        <f>IF(AND(OR(ISBLANK(LA$9),LA$9=0)=FALSE,SUM($KG64:$KS64)&gt;0,LA$9='2. Protocols'!$G63),1,0)*'4. Formulations'!$P63</f>
        <v>0</v>
      </c>
      <c r="LB64" s="38">
        <f>IF(AND(OR(ISBLANK(LB$9),LB$9=0)=FALSE,SUM($KG64:$KS64)&gt;0,LB$9='2. Protocols'!$G63),1,0)*'4. Formulations'!$P63</f>
        <v>0</v>
      </c>
      <c r="LC64" s="38">
        <f>IF(AND(OR(ISBLANK(LC$9),LC$9=0)=FALSE,SUM($KG64:$KS64)&gt;0,LC$9='2. Protocols'!$G63),1,0)*'4. Formulations'!$P63</f>
        <v>0</v>
      </c>
      <c r="LD64" s="38">
        <f>IF(AND(OR(ISBLANK(LD$9),LD$9=0)=FALSE,SUM($KG64:$KS64)&gt;0,LD$9='2. Protocols'!$G63),1,0)*'4. Formulations'!$P63</f>
        <v>0</v>
      </c>
      <c r="LE64" s="38">
        <f>IF(AND(OR(ISBLANK(LE$9),LE$9=0)=FALSE,SUM($KG64:$KS64)&gt;0,LE$9='2. Protocols'!$G63),1,0)*'4. Formulations'!$P63</f>
        <v>0</v>
      </c>
      <c r="LF64" s="38">
        <f>IF(AND(OR(ISBLANK(LF$9),LF$9=0)=FALSE,SUM($KG64:$KS64)&gt;0,LF$9='2. Protocols'!$G63),1,0)*'4. Formulations'!$P63</f>
        <v>0</v>
      </c>
      <c r="LG64" s="38">
        <f>IF(AND(OR(ISBLANK(LG$9),LG$9=0)=FALSE,SUM($KG64:$KS64)&gt;0,LG$9='2. Protocols'!$G63),1,0)*'4. Formulations'!$P63</f>
        <v>0</v>
      </c>
      <c r="LH64" s="38">
        <f>IF(AND(OR(ISBLANK(LH$9),LH$9=0)=FALSE,SUM($KG64:$KS64)&gt;0,LH$9='2. Protocols'!$G63),1,0)*'4. Formulations'!$P63</f>
        <v>0</v>
      </c>
      <c r="LI64" s="38">
        <f>IF(AND(OR(ISBLANK(LI$9),LI$9=0)=FALSE,SUM($KG64:$KS64)&gt;0,LI$9='2. Protocols'!$G63),1,0)*'4. Formulations'!$P63</f>
        <v>0</v>
      </c>
      <c r="LJ64" s="38">
        <f>IF(AND(OR(ISBLANK(LJ$9),LJ$9=0)=FALSE,SUM($KG64:$KS64)&gt;0,LJ$9='2. Protocols'!$G63),1,0)*'4. Formulations'!$P63</f>
        <v>0</v>
      </c>
      <c r="LK64" s="38">
        <f>IF(AND(OR(ISBLANK(LK$9),LK$9=0)=FALSE,SUM($KG64:$KS64)&gt;0,LK$9='2. Protocols'!$G63),1,0)*'4. Formulations'!$P63</f>
        <v>0</v>
      </c>
      <c r="LL64" s="38">
        <f>IF(AND(OR(ISBLANK(LL$9),LL$9=0)=FALSE,SUM($KG64:$KS64)&gt;0,LL$9='2. Protocols'!$G63),1,0)*'4. Formulations'!$P63</f>
        <v>0</v>
      </c>
      <c r="LM64" s="38">
        <f>IF(AND(OR(ISBLANK(LM$9),LM$9=0)=FALSE,SUM($KG64:$KS64)&gt;0,LM$9='2. Protocols'!$G63),1,0)*'4. Formulations'!$P63</f>
        <v>0</v>
      </c>
      <c r="LN64" s="38">
        <f>IF(AND(OR(ISBLANK(LN$9),LN$9=0)=FALSE,SUM($KG64:$KS64)&gt;0,LN$9='2. Protocols'!$G63),1,0)*'4. Formulations'!$P63</f>
        <v>0</v>
      </c>
      <c r="LO64" s="38">
        <f>IF(AND(OR(ISBLANK(LO$9),LO$9=0)=FALSE,SUM($KG64:$KS64)&gt;0,LO$9='2. Protocols'!$G63),1,0)*'4. Formulations'!$P63</f>
        <v>0</v>
      </c>
      <c r="LP64" s="38">
        <f>IF(AND(OR(ISBLANK(LP$9),LP$9=0)=FALSE,SUM($KG64:$KS64)&gt;0,LP$9='2. Protocols'!$G63),1,0)*'4. Formulations'!$P63</f>
        <v>0</v>
      </c>
      <c r="LR64" s="38">
        <f>IF(AND(OR(ISBLANK(LR$9),LR$9=0)=FALSE,LR$9=$DL64),1,0)*'4. Formulations'!$Q63</f>
        <v>0</v>
      </c>
      <c r="LS64" s="38">
        <f>IF(AND(OR(ISBLANK(LS$9),LS$9=0)=FALSE,LS$9=$DL64),1,0)*'4. Formulations'!$Q63</f>
        <v>0</v>
      </c>
      <c r="LT64" s="38">
        <f>IF(AND(OR(ISBLANK(LT$9),LT$9=0)=FALSE,LT$9=$DL64),1,0)*'4. Formulations'!$Q63</f>
        <v>0</v>
      </c>
      <c r="LU64" s="38">
        <f>IF(AND(OR(ISBLANK(LU$9),LU$9=0)=FALSE,LU$9=$DL64),1,0)*'4. Formulations'!$Q63</f>
        <v>0</v>
      </c>
      <c r="LV64" s="38">
        <f>IF(AND(OR(ISBLANK(LV$9),LV$9=0)=FALSE,LV$9=$DL64),1,0)*'4. Formulations'!$Q63</f>
        <v>0</v>
      </c>
      <c r="LW64" s="38">
        <f>IF(AND(OR(ISBLANK(LW$9),LW$9=0)=FALSE,LW$9=$DL64),1,0)*'4. Formulations'!$Q63</f>
        <v>0</v>
      </c>
      <c r="LX64" s="38">
        <f>IF(AND(OR(ISBLANK(LX$9),LX$9=0)=FALSE,LX$9=$DL64),1,0)*'4. Formulations'!$Q63</f>
        <v>0</v>
      </c>
      <c r="LY64" s="38">
        <f>IF(AND(OR(ISBLANK(LY$9),LY$9=0)=FALSE,LY$9=$DL64),1,0)*'4. Formulations'!$Q63</f>
        <v>0</v>
      </c>
      <c r="LZ64" s="38">
        <f>IF(AND(OR(ISBLANK(LZ$9),LZ$9=0)=FALSE,LZ$9=$DL64),1,0)*'4. Formulations'!$Q63</f>
        <v>0</v>
      </c>
      <c r="MA64" s="38">
        <f>IF(AND(OR(ISBLANK(MA$9),MA$9=0)=FALSE,MA$9=$DL64),1,0)*'4. Formulations'!$Q63</f>
        <v>0</v>
      </c>
      <c r="MB64" s="38">
        <f>IF(AND(OR(ISBLANK(MB$9),MB$9=0)=FALSE,MB$9=$DL64),1,0)*'4. Formulations'!$Q63</f>
        <v>0</v>
      </c>
      <c r="MC64" s="38">
        <f>IF(AND(OR(ISBLANK(MC$9),MC$9=0)=FALSE,MC$9=$DL64),1,0)*'4. Formulations'!$Q63</f>
        <v>0</v>
      </c>
      <c r="MD64" s="38">
        <f>IF(AND(OR(ISBLANK(MD$9),MD$9=0)=FALSE,MD$9=$DL64),1,0)*'4. Formulations'!$Q63</f>
        <v>0</v>
      </c>
      <c r="ME64" s="38">
        <f>IF(AND(OR(ISBLANK(ME$9),ME$9=0)=FALSE,ME$9=$DL64),1,0)*'4. Formulations'!$Q63</f>
        <v>0</v>
      </c>
      <c r="MF64" s="38">
        <f>IF(AND(OR(ISBLANK(MF$9),MF$9=0)=FALSE,MF$9=$DL64),1,0)*'4. Formulations'!$Q63</f>
        <v>0</v>
      </c>
    </row>
    <row r="65" spans="2:344" outlineLevel="1" x14ac:dyDescent="0.3">
      <c r="B65" s="2"/>
      <c r="C65" s="129" t="str">
        <f>IF('2. Protocols'!C64&amp;"+"&amp;'2. Protocols'!E64&amp;"+"&amp;'2. Protocols'!G64="++","",'2. Protocols'!C64&amp;"+"&amp;'2. Protocols'!E64&amp;"+"&amp;'2. Protocols'!G64)</f>
        <v/>
      </c>
      <c r="D65" s="18"/>
      <c r="F65" s="114" t="str">
        <f>IFERROR('2. Protocols'!J64*'1. General Inputs'!$L$6,"")</f>
        <v/>
      </c>
      <c r="G65" s="114" t="str">
        <f>IFERROR(MAX(F65*(1+'1. General Inputs'!$BA$16+HLOOKUP(G$7,'1. General Inputs'!$BC$10:$BE$12,ROWS('1. General Inputs'!$BA$10:$BA$12),0))+(G$76*(CHOOSE(G$7,'2. Protocols'!$O64,'2. Protocols'!$P64,'2. Protocols'!$Q64))+'3. ARV Substitutions'!L87),0),"")</f>
        <v/>
      </c>
      <c r="H65" s="114" t="str">
        <f>IFERROR(MAX(G65*(1+'1. General Inputs'!$BA$16+HLOOKUP(H$7,'1. General Inputs'!$BC$10:$BE$12,ROWS('1. General Inputs'!$BA$10:$BA$12),0))+(H$76*(CHOOSE(H$7,'2. Protocols'!$O64,'2. Protocols'!$P64,'2. Protocols'!$Q64))+'3. ARV Substitutions'!M87),0),"")</f>
        <v/>
      </c>
      <c r="I65" s="114" t="str">
        <f>IFERROR(MAX(H65*(1+'1. General Inputs'!$BA$16+HLOOKUP(I$7,'1. General Inputs'!$BC$10:$BE$12,ROWS('1. General Inputs'!$BA$10:$BA$12),0))+(I$76*(CHOOSE(I$7,'2. Protocols'!$O64,'2. Protocols'!$P64,'2. Protocols'!$Q64))+'3. ARV Substitutions'!N87),0),"")</f>
        <v/>
      </c>
      <c r="J65" s="114" t="str">
        <f>IFERROR(MAX(I65*(1+'1. General Inputs'!$BA$16+HLOOKUP(J$7,'1. General Inputs'!$BC$10:$BE$12,ROWS('1. General Inputs'!$BA$10:$BA$12),0))+(J$76*(CHOOSE(J$7,'2. Protocols'!$O64,'2. Protocols'!$P64,'2. Protocols'!$Q64))+'3. ARV Substitutions'!O87),0),"")</f>
        <v/>
      </c>
      <c r="K65" s="114" t="str">
        <f>IFERROR(MAX(J65*(1+'1. General Inputs'!$BA$16+HLOOKUP(K$7,'1. General Inputs'!$BC$10:$BE$12,ROWS('1. General Inputs'!$BA$10:$BA$12),0))+(K$76*(CHOOSE(K$7,'2. Protocols'!$O64,'2. Protocols'!$P64,'2. Protocols'!$Q64))+'3. ARV Substitutions'!P87),0),"")</f>
        <v/>
      </c>
      <c r="L65" s="114" t="str">
        <f>IFERROR(MAX(K65*(1+'1. General Inputs'!$BA$16+HLOOKUP(L$7,'1. General Inputs'!$BC$10:$BE$12,ROWS('1. General Inputs'!$BA$10:$BA$12),0))+(L$76*(CHOOSE(L$7,'2. Protocols'!$O64,'2. Protocols'!$P64,'2. Protocols'!$Q64))+'3. ARV Substitutions'!Q87),0),"")</f>
        <v/>
      </c>
      <c r="M65" s="114" t="str">
        <f>IFERROR(MAX(L65*(1+'1. General Inputs'!$BA$16+HLOOKUP(M$7,'1. General Inputs'!$BC$10:$BE$12,ROWS('1. General Inputs'!$BA$10:$BA$12),0))+(M$76*(CHOOSE(M$7,'2. Protocols'!$O64,'2. Protocols'!$P64,'2. Protocols'!$Q64))+'3. ARV Substitutions'!R87),0),"")</f>
        <v/>
      </c>
      <c r="N65" s="114" t="str">
        <f>IFERROR(MAX(M65*(1+'1. General Inputs'!$BA$16+HLOOKUP(N$7,'1. General Inputs'!$BC$10:$BE$12,ROWS('1. General Inputs'!$BA$10:$BA$12),0))+(N$76*(CHOOSE(N$7,'2. Protocols'!$O64,'2. Protocols'!$P64,'2. Protocols'!$Q64))+'3. ARV Substitutions'!S87),0),"")</f>
        <v/>
      </c>
      <c r="O65" s="114" t="str">
        <f>IFERROR(MAX(N65*(1+'1. General Inputs'!$BA$16+HLOOKUP(O$7,'1. General Inputs'!$BC$10:$BE$12,ROWS('1. General Inputs'!$BA$10:$BA$12),0))+(O$76*(CHOOSE(O$7,'2. Protocols'!$O64,'2. Protocols'!$P64,'2. Protocols'!$Q64))+'3. ARV Substitutions'!T87),0),"")</f>
        <v/>
      </c>
      <c r="P65" s="114" t="str">
        <f>IFERROR(MAX(O65*(1+'1. General Inputs'!$BA$16+HLOOKUP(P$7,'1. General Inputs'!$BC$10:$BE$12,ROWS('1. General Inputs'!$BA$10:$BA$12),0))+(P$76*(CHOOSE(P$7,'2. Protocols'!$O64,'2. Protocols'!$P64,'2. Protocols'!$Q64))+'3. ARV Substitutions'!U87),0),"")</f>
        <v/>
      </c>
      <c r="Q65" s="114" t="str">
        <f>IFERROR(MAX(P65*(1+'1. General Inputs'!$BA$16+HLOOKUP(Q$7,'1. General Inputs'!$BC$10:$BE$12,ROWS('1. General Inputs'!$BA$10:$BA$12),0))+(Q$76*(CHOOSE(Q$7,'2. Protocols'!$O64,'2. Protocols'!$P64,'2. Protocols'!$Q64))+'3. ARV Substitutions'!V87),0),"")</f>
        <v/>
      </c>
      <c r="R65" s="114" t="str">
        <f>IFERROR(MAX(Q65*(1+'1. General Inputs'!$BA$16+HLOOKUP(R$7,'1. General Inputs'!$BC$10:$BE$12,ROWS('1. General Inputs'!$BA$10:$BA$12),0))+(R$76*(CHOOSE(R$7,'2. Protocols'!$O64,'2. Protocols'!$P64,'2. Protocols'!$Q64))+'3. ARV Substitutions'!W87),0),"")</f>
        <v/>
      </c>
      <c r="S65" s="114" t="str">
        <f>IFERROR(MAX(R65*(1+'1. General Inputs'!$BA$16+HLOOKUP(S$7,'1. General Inputs'!$BC$10:$BE$12,ROWS('1. General Inputs'!$BA$10:$BA$12),0))+(S$76*(CHOOSE(S$7,'2. Protocols'!$O64,'2. Protocols'!$P64,'2. Protocols'!$Q64))+'3. ARV Substitutions'!X87),0),"")</f>
        <v/>
      </c>
      <c r="T65" s="114" t="str">
        <f>IFERROR(MAX(S65*(1+'1. General Inputs'!$BA$16+HLOOKUP(T$7,'1. General Inputs'!$BC$10:$BE$12,ROWS('1. General Inputs'!$BA$10:$BA$12),0))+(T$76*(CHOOSE(T$7,'2. Protocols'!$O64,'2. Protocols'!$P64,'2. Protocols'!$Q64))+'3. ARV Substitutions'!Y87),0),"")</f>
        <v/>
      </c>
      <c r="U65" s="114" t="str">
        <f>IFERROR(MAX(T65*(1+'1. General Inputs'!$BA$16+HLOOKUP(U$7,'1. General Inputs'!$BC$10:$BE$12,ROWS('1. General Inputs'!$BA$10:$BA$12),0))+(U$76*(CHOOSE(U$7,'2. Protocols'!$O64,'2. Protocols'!$P64,'2. Protocols'!$Q64))+'3. ARV Substitutions'!Z87),0),"")</f>
        <v/>
      </c>
      <c r="V65" s="114" t="str">
        <f>IFERROR(MAX(U65*(1+'1. General Inputs'!$BA$16+HLOOKUP(V$7,'1. General Inputs'!$BC$10:$BE$12,ROWS('1. General Inputs'!$BA$10:$BA$12),0))+(V$76*(CHOOSE(V$7,'2. Protocols'!$O64,'2. Protocols'!$P64,'2. Protocols'!$Q64))+'3. ARV Substitutions'!AA87),0),"")</f>
        <v/>
      </c>
      <c r="W65" s="114" t="str">
        <f>IFERROR(MAX(V65*(1+'1. General Inputs'!$BA$16+HLOOKUP(W$7,'1. General Inputs'!$BC$10:$BE$12,ROWS('1. General Inputs'!$BA$10:$BA$12),0))+(W$76*(CHOOSE(W$7,'2. Protocols'!$O64,'2. Protocols'!$P64,'2. Protocols'!$Q64))+'3. ARV Substitutions'!AB87),0),"")</f>
        <v/>
      </c>
      <c r="X65" s="114" t="str">
        <f>IFERROR(MAX(W65*(1+'1. General Inputs'!$BA$16+HLOOKUP(X$7,'1. General Inputs'!$BC$10:$BE$12,ROWS('1. General Inputs'!$BA$10:$BA$12),0))+(X$76*(CHOOSE(X$7,'2. Protocols'!$O64,'2. Protocols'!$P64,'2. Protocols'!$Q64))+'3. ARV Substitutions'!AC87),0),"")</f>
        <v/>
      </c>
      <c r="Y65" s="114" t="str">
        <f>IFERROR(MAX(X65*(1+'1. General Inputs'!$BA$16+HLOOKUP(Y$7,'1. General Inputs'!$BC$10:$BE$12,ROWS('1. General Inputs'!$BA$10:$BA$12),0))+(Y$76*(CHOOSE(Y$7,'2. Protocols'!$O64,'2. Protocols'!$P64,'2. Protocols'!$Q64))+'3. ARV Substitutions'!AD87),0),"")</f>
        <v/>
      </c>
      <c r="Z65" s="114" t="str">
        <f>IFERROR(MAX(Y65*(1+'1. General Inputs'!$BA$16+HLOOKUP(Z$7,'1. General Inputs'!$BC$10:$BE$12,ROWS('1. General Inputs'!$BA$10:$BA$12),0))+(Z$76*(CHOOSE(Z$7,'2. Protocols'!$O64,'2. Protocols'!$P64,'2. Protocols'!$Q64))+'3. ARV Substitutions'!AE87),0),"")</f>
        <v/>
      </c>
      <c r="AA65" s="114" t="str">
        <f>IFERROR(MAX(Z65*(1+'1. General Inputs'!$BA$16+HLOOKUP(AA$7,'1. General Inputs'!$BC$10:$BE$12,ROWS('1. General Inputs'!$BA$10:$BA$12),0))+(AA$76*(CHOOSE(AA$7,'2. Protocols'!$O64,'2. Protocols'!$P64,'2. Protocols'!$Q64))+'3. ARV Substitutions'!AF87),0),"")</f>
        <v/>
      </c>
      <c r="AB65" s="114" t="str">
        <f>IFERROR(MAX(AA65*(1+'1. General Inputs'!$BA$16+HLOOKUP(AB$7,'1. General Inputs'!$BC$10:$BE$12,ROWS('1. General Inputs'!$BA$10:$BA$12),0))+(AB$76*(CHOOSE(AB$7,'2. Protocols'!$O64,'2. Protocols'!$P64,'2. Protocols'!$Q64))+'3. ARV Substitutions'!AG87),0),"")</f>
        <v/>
      </c>
      <c r="AC65" s="114" t="str">
        <f>IFERROR(MAX(AB65*(1+'1. General Inputs'!$BA$16+HLOOKUP(AC$7,'1. General Inputs'!$BC$10:$BE$12,ROWS('1. General Inputs'!$BA$10:$BA$12),0))+(AC$76*(CHOOSE(AC$7,'2. Protocols'!$O64,'2. Protocols'!$P64,'2. Protocols'!$Q64))+'3. ARV Substitutions'!AH87),0),"")</f>
        <v/>
      </c>
      <c r="AD65" s="114" t="str">
        <f>IFERROR(MAX(AC65*(1+'1. General Inputs'!$BA$16+HLOOKUP(AD$7,'1. General Inputs'!$BC$10:$BE$12,ROWS('1. General Inputs'!$BA$10:$BA$12),0))+(AD$76*(CHOOSE(AD$7,'2. Protocols'!$O64,'2. Protocols'!$P64,'2. Protocols'!$Q64))+'3. ARV Substitutions'!AI87),0),"")</f>
        <v/>
      </c>
      <c r="AE65" s="114" t="str">
        <f>IFERROR(MAX(AD65*(1+'1. General Inputs'!$BA$16+HLOOKUP(AE$7,'1. General Inputs'!$BC$10:$BE$12,ROWS('1. General Inputs'!$BA$10:$BA$12),0))+(AE$76*(CHOOSE(AE$7,'2. Protocols'!$O64,'2. Protocols'!$P64,'2. Protocols'!$Q64))+'3. ARV Substitutions'!AJ87),0),"")</f>
        <v/>
      </c>
      <c r="AF65" s="114" t="str">
        <f>IFERROR(MAX(AE65*(1+'1. General Inputs'!$BA$16+HLOOKUP(AF$7,'1. General Inputs'!$BC$10:$BE$12,ROWS('1. General Inputs'!$BA$10:$BA$12),0))+(AF$76*(CHOOSE(AF$7,'2. Protocols'!$O64,'2. Protocols'!$P64,'2. Protocols'!$Q64))+'3. ARV Substitutions'!AK87),0),"")</f>
        <v/>
      </c>
      <c r="AG65" s="114" t="str">
        <f>IFERROR(MAX(AF65*(1+'1. General Inputs'!$BA$16+HLOOKUP(AG$7,'1. General Inputs'!$BC$10:$BE$12,ROWS('1. General Inputs'!$BA$10:$BA$12),0))+(AG$76*(CHOOSE(AG$7,'2. Protocols'!$O64,'2. Protocols'!$P64,'2. Protocols'!$Q64))+'3. ARV Substitutions'!AL87),0),"")</f>
        <v/>
      </c>
      <c r="AH65" s="114" t="str">
        <f>IFERROR(MAX(AG65*(1+'1. General Inputs'!$BA$16+HLOOKUP(AH$7,'1. General Inputs'!$BC$10:$BE$12,ROWS('1. General Inputs'!$BA$10:$BA$12),0))+(AH$76*(CHOOSE(AH$7,'2. Protocols'!$O64,'2. Protocols'!$P64,'2. Protocols'!$Q64))+'3. ARV Substitutions'!AM87),0),"")</f>
        <v/>
      </c>
      <c r="AI65" s="114" t="str">
        <f>IFERROR(MAX(AH65*(1+'1. General Inputs'!$BA$16+HLOOKUP(AI$7,'1. General Inputs'!$BC$10:$BE$12,ROWS('1. General Inputs'!$BA$10:$BA$12),0))+(AI$76*(CHOOSE(AI$7,'2. Protocols'!$O64,'2. Protocols'!$P64,'2. Protocols'!$Q64))+'3. ARV Substitutions'!AN87),0),"")</f>
        <v/>
      </c>
      <c r="AJ65" s="114" t="str">
        <f>IFERROR(MAX(AI65*(1+'1. General Inputs'!$BA$16+HLOOKUP(AJ$7,'1. General Inputs'!$BC$10:$BE$12,ROWS('1. General Inputs'!$BA$10:$BA$12),0))+(AJ$76*(CHOOSE(AJ$7,'2. Protocols'!$O64,'2. Protocols'!$P64,'2. Protocols'!$Q64))+'3. ARV Substitutions'!AO87),0),"")</f>
        <v/>
      </c>
      <c r="AK65" s="114" t="str">
        <f>IFERROR(MAX(AJ65*(1+'1. General Inputs'!$BA$16+HLOOKUP(AK$7,'1. General Inputs'!$BC$10:$BE$12,ROWS('1. General Inputs'!$BA$10:$BA$12),0))+(AK$76*(CHOOSE(AK$7,'2. Protocols'!$O64,'2. Protocols'!$P64,'2. Protocols'!$Q64))+'3. ARV Substitutions'!AP87),0),"")</f>
        <v/>
      </c>
      <c r="AL65" s="114" t="str">
        <f>IFERROR(MAX(AK65*(1+'1. General Inputs'!$BA$16+HLOOKUP(AL$7,'1. General Inputs'!$BC$10:$BE$12,ROWS('1. General Inputs'!$BA$10:$BA$12),0))+(AL$76*(CHOOSE(AL$7,'2. Protocols'!$O64,'2. Protocols'!$P64,'2. Protocols'!$Q64))+'3. ARV Substitutions'!AQ87),0),"")</f>
        <v/>
      </c>
      <c r="AM65" s="114" t="str">
        <f>IFERROR(MAX(AL65*(1+'1. General Inputs'!$BA$16+HLOOKUP(AM$7,'1. General Inputs'!$BC$10:$BE$12,ROWS('1. General Inputs'!$BA$10:$BA$12),0))+(AM$76*(CHOOSE(AM$7,'2. Protocols'!$O64,'2. Protocols'!$P64,'2. Protocols'!$Q64))+'3. ARV Substitutions'!AR87),0),"")</f>
        <v/>
      </c>
      <c r="AN65" s="114" t="str">
        <f>IFERROR(MAX(AM65*(1+'1. General Inputs'!$BA$16+HLOOKUP(AN$7,'1. General Inputs'!$BC$10:$BE$12,ROWS('1. General Inputs'!$BA$10:$BA$12),0))+(AN$76*(CHOOSE(AN$7,'2. Protocols'!$O64,'2. Protocols'!$P64,'2. Protocols'!$Q64))+'3. ARV Substitutions'!AS87),0),"")</f>
        <v/>
      </c>
      <c r="AO65" s="114" t="str">
        <f>IFERROR(MAX(AN65*(1+'1. General Inputs'!$BA$16+HLOOKUP(AO$7,'1. General Inputs'!$BC$10:$BE$12,ROWS('1. General Inputs'!$BA$10:$BA$12),0))+(AO$76*(CHOOSE(AO$7,'2. Protocols'!$O64,'2. Protocols'!$P64,'2. Protocols'!$Q64))+'3. ARV Substitutions'!AT87),0),"")</f>
        <v/>
      </c>
      <c r="AP65" s="114" t="str">
        <f>IFERROR(MAX(AO65*(1+'1. General Inputs'!$BA$16+HLOOKUP(AP$7,'1. General Inputs'!$BC$10:$BE$12,ROWS('1. General Inputs'!$BA$10:$BA$12),0))+(AP$76*(CHOOSE(AP$7,'2. Protocols'!$O64,'2. Protocols'!$P64,'2. Protocols'!$Q64))+'3. ARV Substitutions'!AU87),0),"")</f>
        <v/>
      </c>
      <c r="BZ65" s="88" t="e">
        <f t="shared" si="49"/>
        <v>#VALUE!</v>
      </c>
      <c r="CA65" s="88" t="e">
        <f t="shared" si="50"/>
        <v>#VALUE!</v>
      </c>
      <c r="CB65" s="88" t="e">
        <f t="shared" si="51"/>
        <v>#VALUE!</v>
      </c>
      <c r="CC65" s="88" t="e">
        <f t="shared" si="52"/>
        <v>#VALUE!</v>
      </c>
      <c r="CD65" s="88" t="e">
        <f t="shared" si="84"/>
        <v>#VALUE!</v>
      </c>
      <c r="CE65" s="88" t="e">
        <f t="shared" si="53"/>
        <v>#VALUE!</v>
      </c>
      <c r="CF65" s="88" t="e">
        <f t="shared" si="54"/>
        <v>#VALUE!</v>
      </c>
      <c r="CG65" s="88" t="e">
        <f t="shared" si="55"/>
        <v>#VALUE!</v>
      </c>
      <c r="CH65" s="88" t="e">
        <f t="shared" si="56"/>
        <v>#VALUE!</v>
      </c>
      <c r="CI65" s="88" t="e">
        <f t="shared" si="57"/>
        <v>#VALUE!</v>
      </c>
      <c r="CJ65" s="88" t="e">
        <f t="shared" si="58"/>
        <v>#VALUE!</v>
      </c>
      <c r="CK65" s="88" t="e">
        <f t="shared" si="59"/>
        <v>#VALUE!</v>
      </c>
      <c r="CL65" s="88" t="e">
        <f t="shared" si="60"/>
        <v>#VALUE!</v>
      </c>
      <c r="CM65" s="88" t="e">
        <f t="shared" si="61"/>
        <v>#VALUE!</v>
      </c>
      <c r="CN65" s="88" t="e">
        <f t="shared" si="62"/>
        <v>#VALUE!</v>
      </c>
      <c r="CO65" s="88" t="e">
        <f t="shared" si="63"/>
        <v>#VALUE!</v>
      </c>
      <c r="CP65" s="88" t="e">
        <f t="shared" si="64"/>
        <v>#VALUE!</v>
      </c>
      <c r="CQ65" s="88" t="e">
        <f t="shared" si="65"/>
        <v>#VALUE!</v>
      </c>
      <c r="CR65" s="88" t="e">
        <f t="shared" si="66"/>
        <v>#VALUE!</v>
      </c>
      <c r="CS65" s="88" t="e">
        <f t="shared" si="67"/>
        <v>#VALUE!</v>
      </c>
      <c r="CT65" s="88" t="e">
        <f t="shared" si="68"/>
        <v>#VALUE!</v>
      </c>
      <c r="CU65" s="88" t="e">
        <f t="shared" si="69"/>
        <v>#VALUE!</v>
      </c>
      <c r="CV65" s="88" t="e">
        <f t="shared" si="70"/>
        <v>#VALUE!</v>
      </c>
      <c r="CW65" s="88" t="e">
        <f t="shared" si="71"/>
        <v>#VALUE!</v>
      </c>
      <c r="CX65" s="88" t="e">
        <f t="shared" si="72"/>
        <v>#VALUE!</v>
      </c>
      <c r="CY65" s="88" t="e">
        <f t="shared" si="73"/>
        <v>#VALUE!</v>
      </c>
      <c r="CZ65" s="88" t="e">
        <f t="shared" si="74"/>
        <v>#VALUE!</v>
      </c>
      <c r="DA65" s="88" t="e">
        <f t="shared" si="75"/>
        <v>#VALUE!</v>
      </c>
      <c r="DB65" s="88" t="e">
        <f t="shared" si="76"/>
        <v>#VALUE!</v>
      </c>
      <c r="DC65" s="88" t="e">
        <f t="shared" si="77"/>
        <v>#VALUE!</v>
      </c>
      <c r="DD65" s="88" t="e">
        <f t="shared" si="78"/>
        <v>#VALUE!</v>
      </c>
      <c r="DE65" s="88" t="e">
        <f t="shared" si="79"/>
        <v>#VALUE!</v>
      </c>
      <c r="DF65" s="88" t="e">
        <f t="shared" si="80"/>
        <v>#VALUE!</v>
      </c>
      <c r="DG65" s="88" t="e">
        <f t="shared" si="81"/>
        <v>#VALUE!</v>
      </c>
      <c r="DH65" s="88" t="e">
        <f t="shared" si="82"/>
        <v>#VALUE!</v>
      </c>
      <c r="DI65" s="88" t="e">
        <f t="shared" si="83"/>
        <v>#VALUE!</v>
      </c>
      <c r="DK65" s="27" t="str">
        <f>CONCATENATE('2. Protocols'!C64, '2. Protocols'!D64, '2. Protocols'!E64)</f>
        <v>+</v>
      </c>
      <c r="DL65" s="27" t="str">
        <f>CONCATENATE('2. Protocols'!C64, '2. Protocols'!D64, '2. Protocols'!E64, '2. Protocols'!F64, '2. Protocols'!G64,)</f>
        <v>++</v>
      </c>
      <c r="DN65" s="38">
        <f>IF(AND(OR(ISBLANK(DN$9),DN$9=0)=FALSE,OR(DN$9='2. Protocols'!$C64,DN$9='2. Protocols'!$E64,DN$9='2. Protocols'!$G64)),1,0)*'4. Formulations'!$I64</f>
        <v>0</v>
      </c>
      <c r="DO65" s="38">
        <f>IF(AND(OR(ISBLANK(DO$9),DO$9=0)=FALSE,OR(DO$9='2. Protocols'!$C64,DO$9='2. Protocols'!$E64,DO$9='2. Protocols'!$G64)),1,0)*'4. Formulations'!$I64</f>
        <v>0</v>
      </c>
      <c r="DP65" s="38">
        <f>IF(AND(OR(ISBLANK(DP$9),DP$9=0)=FALSE,OR(DP$9='2. Protocols'!$C64,DP$9='2. Protocols'!$E64,DP$9='2. Protocols'!$G64)),1,0)*'4. Formulations'!$I64</f>
        <v>0</v>
      </c>
      <c r="DQ65" s="38">
        <f>IF(AND(OR(ISBLANK(DQ$9),DQ$9=0)=FALSE,OR(DQ$9='2. Protocols'!$C64,DQ$9='2. Protocols'!$E64,DQ$9='2. Protocols'!$G64)),1,0)*'4. Formulations'!$I64</f>
        <v>0</v>
      </c>
      <c r="DR65" s="38">
        <f>IF(AND(OR(ISBLANK(DR$9),DR$9=0)=FALSE,OR(DR$9='2. Protocols'!$C64,DR$9='2. Protocols'!$E64,DR$9='2. Protocols'!$G64)),1,0)*'4. Formulations'!$I64</f>
        <v>0</v>
      </c>
      <c r="DS65" s="38">
        <f>IF(AND(OR(ISBLANK(DS$9),DS$9=0)=FALSE,OR(DS$9='2. Protocols'!$C64,DS$9='2. Protocols'!$E64,DS$9='2. Protocols'!$G64)),1,0)*'4. Formulations'!$I64</f>
        <v>0</v>
      </c>
      <c r="DT65" s="38">
        <f>IF(AND(OR(ISBLANK(DT$9),DT$9=0)=FALSE,OR(DT$9='2. Protocols'!$C64,DT$9='2. Protocols'!$E64,DT$9='2. Protocols'!$G64)),1,0)*'4. Formulations'!$I64</f>
        <v>0</v>
      </c>
      <c r="DU65" s="38">
        <f>IF(AND(OR(ISBLANK(DU$9),DU$9=0)=FALSE,OR(DU$9='2. Protocols'!$C64,DU$9='2. Protocols'!$E64,DU$9='2. Protocols'!$G64)),1,0)*'4. Formulations'!$I64</f>
        <v>0</v>
      </c>
      <c r="DV65" s="38">
        <f>IF(AND(OR(ISBLANK(DV$9),DV$9=0)=FALSE,OR(DV$9='2. Protocols'!$C64,DV$9='2. Protocols'!$E64,DV$9='2. Protocols'!$G64)),1,0)*'4. Formulations'!$I64</f>
        <v>0</v>
      </c>
      <c r="DW65" s="38">
        <f>IF(AND(OR(ISBLANK(DW$9),DW$9=0)=FALSE,OR(DW$9='2. Protocols'!$C64,DW$9='2. Protocols'!$E64,DW$9='2. Protocols'!$G64)),1,0)*'4. Formulations'!$I64</f>
        <v>0</v>
      </c>
      <c r="DX65" s="38">
        <f>IF(AND(OR(ISBLANK(DX$9),DX$9=0)=FALSE,OR(DX$9='2. Protocols'!$C64,DX$9='2. Protocols'!$E64,DX$9='2. Protocols'!$G64)),1,0)*'4. Formulations'!$I64</f>
        <v>0</v>
      </c>
      <c r="DY65" s="38">
        <f>IF(AND(OR(ISBLANK(DY$9),DY$9=0)=FALSE,OR(DY$9='2. Protocols'!$C64,DY$9='2. Protocols'!$E64,DY$9='2. Protocols'!$G64)),1,0)*'4. Formulations'!$I64</f>
        <v>0</v>
      </c>
      <c r="DZ65" s="38">
        <f>IF(AND(OR(ISBLANK(DZ$9),DZ$9=0)=FALSE,OR(DZ$9='2. Protocols'!$C64,DZ$9='2. Protocols'!$E64,DZ$9='2. Protocols'!$G64)),1,0)*'4. Formulations'!$I64</f>
        <v>0</v>
      </c>
      <c r="EA65" s="38">
        <f>IF(AND(OR(ISBLANK(EA$9),EA$9=0)=FALSE,OR(EA$9='2. Protocols'!$C64,EA$9='2. Protocols'!$E64,EA$9='2. Protocols'!$G64)),1,0)*'4. Formulations'!$I64</f>
        <v>0</v>
      </c>
      <c r="EB65" s="38">
        <f>IF(AND(OR(ISBLANK(EB$9),EB$9=0)=FALSE,OR(EB$9='2. Protocols'!$C64,EB$9='2. Protocols'!$E64,EB$9='2. Protocols'!$G64)),1,0)*'4. Formulations'!$I64</f>
        <v>0</v>
      </c>
      <c r="EC65" s="38">
        <f>IF(AND(OR(ISBLANK(EC$9),EC$9=0)=FALSE,OR(EC$9='2. Protocols'!$C64,EC$9='2. Protocols'!$E64,EC$9='2. Protocols'!$G64)),1,0)*'4. Formulations'!$I64</f>
        <v>0</v>
      </c>
      <c r="ED65" s="38">
        <f>IF(AND(OR(ISBLANK(ED$9),ED$9=0)=FALSE,OR(ED$9='2. Protocols'!$C64,ED$9='2. Protocols'!$E64,ED$9='2. Protocols'!$G64)),1,0)*'4. Formulations'!$I64</f>
        <v>0</v>
      </c>
      <c r="EE65" s="38">
        <f>IF(AND(OR(ISBLANK(EE$9),EE$9=0)=FALSE,OR(EE$9='2. Protocols'!$C64,EE$9='2. Protocols'!$E64,EE$9='2. Protocols'!$G64)),1,0)*'4. Formulations'!$I64</f>
        <v>0</v>
      </c>
      <c r="EF65" s="38">
        <f>IF(AND(OR(ISBLANK(EF$9),EF$9=0)=FALSE,OR(EF$9='2. Protocols'!$C64,EF$9='2. Protocols'!$E64,EF$9='2. Protocols'!$G64)),1,0)*'4. Formulations'!$I64</f>
        <v>0</v>
      </c>
      <c r="EG65" s="38">
        <f>IF(AND(OR(ISBLANK(EG$9),EG$9=0)=FALSE,OR(EG$9='2. Protocols'!$C64,EG$9='2. Protocols'!$E64,EG$9='2. Protocols'!$G64)),1,0)*'4. Formulations'!$I64</f>
        <v>0</v>
      </c>
      <c r="EH65" s="38">
        <f>IF(AND(OR(ISBLANK(EH$9),EH$9=0)=FALSE,OR(EH$9='2. Protocols'!$C64,EH$9='2. Protocols'!$E64,EH$9='2. Protocols'!$G64)),1,0)*'4. Formulations'!$I64</f>
        <v>0</v>
      </c>
      <c r="EI65" s="38">
        <f>IF(AND(OR(ISBLANK(EI$9),EI$9=0)=FALSE,OR(EI$9='2. Protocols'!$C64,EI$9='2. Protocols'!$E64,EI$9='2. Protocols'!$G64)),1,0)*'4. Formulations'!$I64</f>
        <v>0</v>
      </c>
      <c r="EK65" s="38">
        <f>IF(AND(OR(ISBLANK(EK$9),EK$9=0)=FALSE,EK$9=$DK65),1,0)*'4. Formulations'!$J64</f>
        <v>0</v>
      </c>
      <c r="EL65" s="38">
        <f>IF(AND(OR(ISBLANK(EL$9),EL$9=0)=FALSE,EL$9=$DK65),1,0)*'4. Formulations'!$J64</f>
        <v>0</v>
      </c>
      <c r="EM65" s="38">
        <f>IF(AND(OR(ISBLANK(EM$9),EM$9=0)=FALSE,EM$9=$DK65),1,0)*'4. Formulations'!$J64</f>
        <v>0</v>
      </c>
      <c r="EN65" s="38">
        <f>IF(AND(OR(ISBLANK(EN$9),EN$9=0)=FALSE,EN$9=$DK65),1,0)*'4. Formulations'!$J64</f>
        <v>0</v>
      </c>
      <c r="EO65" s="38">
        <f>IF(AND(OR(ISBLANK(EO$9),EO$9=0)=FALSE,EO$9=$DK65),1,0)*'4. Formulations'!$J64</f>
        <v>0</v>
      </c>
      <c r="EP65" s="38">
        <f>IF(AND(OR(ISBLANK(EP$9),EP$9=0)=FALSE,EP$9=$DK65),1,0)*'4. Formulations'!$J64</f>
        <v>0</v>
      </c>
      <c r="EQ65" s="38">
        <f>IF(AND(OR(ISBLANK(EQ$9),EQ$9=0)=FALSE,EQ$9=$DK65),1,0)*'4. Formulations'!$J64</f>
        <v>0</v>
      </c>
      <c r="ER65" s="38">
        <f>IF(AND(OR(ISBLANK(ER$9),ER$9=0)=FALSE,ER$9=$DK65),1,0)*'4. Formulations'!$J64</f>
        <v>0</v>
      </c>
      <c r="ES65" s="38">
        <f>IF(AND(OR(ISBLANK(ES$9),ES$9=0)=FALSE,ES$9=$DK65),1,0)*'4. Formulations'!$J64</f>
        <v>0</v>
      </c>
      <c r="ET65" s="38">
        <f>IF(AND(OR(ISBLANK(ET$9),ET$9=0)=FALSE,ET$9=$DK65),1,0)*'4. Formulations'!$J64</f>
        <v>0</v>
      </c>
      <c r="EU65" s="38">
        <f>IF(AND(OR(ISBLANK(EU$9),EU$9=0)=FALSE,EU$9=$DK65),1,0)*'4. Formulations'!$J64</f>
        <v>0</v>
      </c>
      <c r="EV65" s="38">
        <f>IF(AND(OR(ISBLANK(EV$9),EV$9=0)=FALSE,EV$9=$DK65),1,0)*'4. Formulations'!$J64</f>
        <v>0</v>
      </c>
      <c r="EW65" s="38">
        <f>IF(AND(OR(ISBLANK(EW$9),EW$9=0)=FALSE,EW$9=$DK65),1,0)*'4. Formulations'!$J64</f>
        <v>0</v>
      </c>
      <c r="EY65" s="38">
        <f>IF(AND(OR(ISBLANK(EY$9),EY$9=0)=FALSE,SUM($EK65:$EW65)&gt;0,EY$9='2. Protocols'!$G64),1,0)*'4. Formulations'!$J64</f>
        <v>0</v>
      </c>
      <c r="EZ65" s="38">
        <f>IF(AND(OR(ISBLANK(EZ$9),EZ$9=0)=FALSE,SUM($EK65:$EW65)&gt;0,EZ$9='2. Protocols'!$G64),1,0)*'4. Formulations'!$J64</f>
        <v>0</v>
      </c>
      <c r="FA65" s="38">
        <f>IF(AND(OR(ISBLANK(FA$9),FA$9=0)=FALSE,SUM($EK65:$EW65)&gt;0,FA$9='2. Protocols'!$G64),1,0)*'4. Formulations'!$J64</f>
        <v>0</v>
      </c>
      <c r="FB65" s="38">
        <f>IF(AND(OR(ISBLANK(FB$9),FB$9=0)=FALSE,SUM($EK65:$EW65)&gt;0,FB$9='2. Protocols'!$G64),1,0)*'4. Formulations'!$J64</f>
        <v>0</v>
      </c>
      <c r="FC65" s="38">
        <f>IF(AND(OR(ISBLANK(FC$9),FC$9=0)=FALSE,SUM($EK65:$EW65)&gt;0,FC$9='2. Protocols'!$G64),1,0)*'4. Formulations'!$J64</f>
        <v>0</v>
      </c>
      <c r="FD65" s="38">
        <f>IF(AND(OR(ISBLANK(FD$9),FD$9=0)=FALSE,SUM($EK65:$EW65)&gt;0,FD$9='2. Protocols'!$G64),1,0)*'4. Formulations'!$J64</f>
        <v>0</v>
      </c>
      <c r="FE65" s="38">
        <f>IF(AND(OR(ISBLANK(FE$9),FE$9=0)=FALSE,SUM($EK65:$EW65)&gt;0,FE$9='2. Protocols'!$G64),1,0)*'4. Formulations'!$J64</f>
        <v>0</v>
      </c>
      <c r="FF65" s="38">
        <f>IF(AND(OR(ISBLANK(FF$9),FF$9=0)=FALSE,SUM($EK65:$EW65)&gt;0,FF$9='2. Protocols'!$G64),1,0)*'4. Formulations'!$J64</f>
        <v>0</v>
      </c>
      <c r="FG65" s="38">
        <f>IF(AND(OR(ISBLANK(FG$9),FG$9=0)=FALSE,SUM($EK65:$EW65)&gt;0,FG$9='2. Protocols'!$G64),1,0)*'4. Formulations'!$J64</f>
        <v>0</v>
      </c>
      <c r="FH65" s="38">
        <f>IF(AND(OR(ISBLANK(FH$9),FH$9=0)=FALSE,SUM($EK65:$EW65)&gt;0,FH$9='2. Protocols'!$G64),1,0)*'4. Formulations'!$J64</f>
        <v>0</v>
      </c>
      <c r="FI65" s="38">
        <f>IF(AND(OR(ISBLANK(FI$9),FI$9=0)=FALSE,SUM($EK65:$EW65)&gt;0,FI$9='2. Protocols'!$G64),1,0)*'4. Formulations'!$J64</f>
        <v>0</v>
      </c>
      <c r="FJ65" s="38">
        <f>IF(AND(OR(ISBLANK(FJ$9),FJ$9=0)=FALSE,SUM($EK65:$EW65)&gt;0,FJ$9='2. Protocols'!$G64),1,0)*'4. Formulations'!$J64</f>
        <v>0</v>
      </c>
      <c r="FK65" s="38">
        <f>IF(AND(OR(ISBLANK(FK$9),FK$9=0)=FALSE,SUM($EK65:$EW65)&gt;0,FK$9='2. Protocols'!$G64),1,0)*'4. Formulations'!$J64</f>
        <v>0</v>
      </c>
      <c r="FL65" s="38">
        <f>IF(AND(OR(ISBLANK(FL$9),FL$9=0)=FALSE,SUM($EK65:$EW65)&gt;0,FL$9='2. Protocols'!$G64),1,0)*'4. Formulations'!$J64</f>
        <v>0</v>
      </c>
      <c r="FM65" s="38">
        <f>IF(AND(OR(ISBLANK(FM$9),FM$9=0)=FALSE,SUM($EK65:$EW65)&gt;0,FM$9='2. Protocols'!$G64),1,0)*'4. Formulations'!$J64</f>
        <v>0</v>
      </c>
      <c r="FN65" s="38">
        <f>IF(AND(OR(ISBLANK(FN$9),FN$9=0)=FALSE,SUM($EK65:$EW65)&gt;0,FN$9='2. Protocols'!$G64),1,0)*'4. Formulations'!$J64</f>
        <v>0</v>
      </c>
      <c r="FO65" s="38">
        <f>IF(AND(OR(ISBLANK(FO$9),FO$9=0)=FALSE,SUM($EK65:$EW65)&gt;0,FO$9='2. Protocols'!$G64),1,0)*'4. Formulations'!$J64</f>
        <v>0</v>
      </c>
      <c r="FP65" s="38">
        <f>IF(AND(OR(ISBLANK(FP$9),FP$9=0)=FALSE,SUM($EK65:$EW65)&gt;0,FP$9='2. Protocols'!$G64),1,0)*'4. Formulations'!$J64</f>
        <v>0</v>
      </c>
      <c r="FQ65" s="38">
        <f>IF(AND(OR(ISBLANK(FQ$9),FQ$9=0)=FALSE,SUM($EK65:$EW65)&gt;0,FQ$9='2. Protocols'!$G64),1,0)*'4. Formulations'!$J64</f>
        <v>0</v>
      </c>
      <c r="FR65" s="38">
        <f>IF(AND(OR(ISBLANK(FR$9),FR$9=0)=FALSE,SUM($EK65:$EW65)&gt;0,FR$9='2. Protocols'!$G64),1,0)*'4. Formulations'!$J64</f>
        <v>0</v>
      </c>
      <c r="FS65" s="38">
        <f>IF(AND(OR(ISBLANK(FS$9),FS$9=0)=FALSE,SUM($EK65:$EW65)&gt;0,FS$9='2. Protocols'!$G64),1,0)*'4. Formulations'!$J64</f>
        <v>0</v>
      </c>
      <c r="FT65" s="38">
        <f>IF(AND(OR(ISBLANK(FT$9),FT$9=0)=FALSE,SUM($EK65:$EW65)&gt;0,FT$9='2. Protocols'!$G64),1,0)*'4. Formulations'!$J64</f>
        <v>0</v>
      </c>
      <c r="FV65" s="38">
        <f>IF(AND(OR(ISBLANK(EY$9),EY$9=0)=FALSE,FV$9=$DL65),1,0)*'4. Formulations'!$K64</f>
        <v>0</v>
      </c>
      <c r="FW65" s="38">
        <f>IF(AND(OR(ISBLANK(EZ$9),EZ$9=0)=FALSE,FW$9=$DL65),1,0)*'4. Formulations'!$K64</f>
        <v>0</v>
      </c>
      <c r="FX65" s="38">
        <f>IF(AND(OR(ISBLANK(FA$9),FA$9=0)=FALSE,FX$9=$DL65),1,0)*'4. Formulations'!$K64</f>
        <v>0</v>
      </c>
      <c r="FY65" s="38">
        <f>IF(AND(OR(ISBLANK(FB$9),FB$9=0)=FALSE,FY$9=$DL65),1,0)*'4. Formulations'!$K64</f>
        <v>0</v>
      </c>
      <c r="FZ65" s="38">
        <f>IF(AND(OR(ISBLANK(FC$9),FC$9=0)=FALSE,FZ$9=$DL65),1,0)*'4. Formulations'!$K64</f>
        <v>0</v>
      </c>
      <c r="GA65" s="38">
        <f>IF(AND(OR(ISBLANK(FD$9),FD$9=0)=FALSE,GA$9=$DL65),1,0)*'4. Formulations'!$K64</f>
        <v>0</v>
      </c>
      <c r="GB65" s="38">
        <f>IF(AND(OR(ISBLANK(FE$9),FE$9=0)=FALSE,GB$9=$DL65),1,0)*'4. Formulations'!$K64</f>
        <v>0</v>
      </c>
      <c r="GC65" s="38">
        <f>IF(AND(OR(ISBLANK(FF$9),FF$9=0)=FALSE,GC$9=$DL65),1,0)*'4. Formulations'!$K64</f>
        <v>0</v>
      </c>
      <c r="GD65" s="38">
        <f>IF(AND(OR(ISBLANK(FG$9),FG$9=0)=FALSE,GD$9=$DL65),1,0)*'4. Formulations'!$K64</f>
        <v>0</v>
      </c>
      <c r="GE65" s="38">
        <f>IF(AND(OR(ISBLANK(FH$9),FH$9=0)=FALSE,GE$9=$DL65),1,0)*'4. Formulations'!$K64</f>
        <v>0</v>
      </c>
      <c r="GF65" s="38">
        <f>IF(AND(OR(ISBLANK(FI$9),FI$9=0)=FALSE,GF$9=$DL65),1,0)*'4. Formulations'!$K64</f>
        <v>0</v>
      </c>
      <c r="GG65" s="38">
        <f>IF(AND(OR(ISBLANK(FJ$9),FJ$9=0)=FALSE,GG$9=$DL65),1,0)*'4. Formulations'!$K64</f>
        <v>0</v>
      </c>
      <c r="GH65" s="38">
        <f>IF(AND(OR(ISBLANK(FK$9),FK$9=0)=FALSE,GH$9=$DL65),1,0)*'4. Formulations'!$K64</f>
        <v>0</v>
      </c>
      <c r="GI65" s="38">
        <f>IF(AND(OR(ISBLANK(FL$9),FL$9=0)=FALSE,GI$9=$DL65),1,0)*'4. Formulations'!$K64</f>
        <v>0</v>
      </c>
      <c r="GJ65" s="38">
        <f>IF(AND(OR(ISBLANK(FM$9),FM$9=0)=FALSE,GJ$9=$DL65),1,0)*'4. Formulations'!$K64</f>
        <v>0</v>
      </c>
      <c r="GL65" s="38">
        <f>IF(AND(OR(ISBLANK(GL$9),GL$9=0)=FALSE,OR(GL$9='2. Protocols'!$C64,GL$9='2. Protocols'!$E64,GL$9='2. Protocols'!$G64)),1,0)*'4. Formulations'!$L64</f>
        <v>0</v>
      </c>
      <c r="GM65" s="38">
        <f>IF(AND(OR(ISBLANK(GM$9),GM$9=0)=FALSE,OR(GM$9='2. Protocols'!$C64,GM$9='2. Protocols'!$E64,GM$9='2. Protocols'!$G64)),1,0)*'4. Formulations'!$L64</f>
        <v>0</v>
      </c>
      <c r="GN65" s="38">
        <f>IF(AND(OR(ISBLANK(GN$9),GN$9=0)=FALSE,OR(GN$9='2. Protocols'!$C64,GN$9='2. Protocols'!$E64,GN$9='2. Protocols'!$G64)),1,0)*'4. Formulations'!$L64</f>
        <v>0</v>
      </c>
      <c r="GO65" s="38">
        <f>IF(AND(OR(ISBLANK(GO$9),GO$9=0)=FALSE,OR(GO$9='2. Protocols'!$C64,GO$9='2. Protocols'!$E64,GO$9='2. Protocols'!$G64)),1,0)*'4. Formulations'!$L64</f>
        <v>0</v>
      </c>
      <c r="GP65" s="38">
        <f>IF(AND(OR(ISBLANK(GP$9),GP$9=0)=FALSE,OR(GP$9='2. Protocols'!$C64,GP$9='2. Protocols'!$E64,GP$9='2. Protocols'!$G64)),1,0)*'4. Formulations'!$L64</f>
        <v>0</v>
      </c>
      <c r="GQ65" s="38">
        <f>IF(AND(OR(ISBLANK(GQ$9),GQ$9=0)=FALSE,OR(GQ$9='2. Protocols'!$C64,GQ$9='2. Protocols'!$E64,GQ$9='2. Protocols'!$G64)),1,0)*'4. Formulations'!$L64</f>
        <v>0</v>
      </c>
      <c r="GR65" s="38">
        <f>IF(AND(OR(ISBLANK(GR$9),GR$9=0)=FALSE,OR(GR$9='2. Protocols'!$C64,GR$9='2. Protocols'!$E64,GR$9='2. Protocols'!$G64)),1,0)*'4. Formulations'!$L64</f>
        <v>0</v>
      </c>
      <c r="GS65" s="38">
        <f>IF(AND(OR(ISBLANK(GS$9),GS$9=0)=FALSE,OR(GS$9='2. Protocols'!$C64,GS$9='2. Protocols'!$E64,GS$9='2. Protocols'!$G64)),1,0)*'4. Formulations'!$L64</f>
        <v>0</v>
      </c>
      <c r="GT65" s="38">
        <f>IF(AND(OR(ISBLANK(GT$9),GT$9=0)=FALSE,OR(GT$9='2. Protocols'!$C64,GT$9='2. Protocols'!$E64,GT$9='2. Protocols'!$G64)),1,0)*'4. Formulations'!$L64</f>
        <v>0</v>
      </c>
      <c r="GU65" s="38">
        <f>IF(AND(OR(ISBLANK(GU$9),GU$9=0)=FALSE,OR(GU$9='2. Protocols'!$C64,GU$9='2. Protocols'!$E64,GU$9='2. Protocols'!$G64)),1,0)*'4. Formulations'!$L64</f>
        <v>0</v>
      </c>
      <c r="GV65" s="38">
        <f>IF(AND(OR(ISBLANK(GV$9),GV$9=0)=FALSE,OR(GV$9='2. Protocols'!$C64,GV$9='2. Protocols'!$E64,GV$9='2. Protocols'!$G64)),1,0)*'4. Formulations'!$L64</f>
        <v>0</v>
      </c>
      <c r="GW65" s="38">
        <f>IF(AND(OR(ISBLANK(GW$9),GW$9=0)=FALSE,OR(GW$9='2. Protocols'!$C64,GW$9='2. Protocols'!$E64,GW$9='2. Protocols'!$G64)),1,0)*'4. Formulations'!$L64</f>
        <v>0</v>
      </c>
      <c r="GX65" s="38">
        <f>IF(AND(OR(ISBLANK(GX$9),GX$9=0)=FALSE,OR(GX$9='2. Protocols'!$C64,GX$9='2. Protocols'!$E64,GX$9='2. Protocols'!$G64)),1,0)*'4. Formulations'!$L64</f>
        <v>0</v>
      </c>
      <c r="GY65" s="38">
        <f>IF(AND(OR(ISBLANK(GY$9),GY$9=0)=FALSE,OR(GY$9='2. Protocols'!$C64,GY$9='2. Protocols'!$E64,GY$9='2. Protocols'!$G64)),1,0)*'4. Formulations'!$L64</f>
        <v>0</v>
      </c>
      <c r="GZ65" s="38">
        <f>IF(AND(OR(ISBLANK(GZ$9),GZ$9=0)=FALSE,OR(GZ$9='2. Protocols'!$C64,GZ$9='2. Protocols'!$E64,GZ$9='2. Protocols'!$G64)),1,0)*'4. Formulations'!$L64</f>
        <v>0</v>
      </c>
      <c r="HA65" s="38">
        <f>IF(AND(OR(ISBLANK(HA$9),HA$9=0)=FALSE,OR(HA$9='2. Protocols'!$C64,HA$9='2. Protocols'!$E64,HA$9='2. Protocols'!$G64)),1,0)*'4. Formulations'!$L64</f>
        <v>0</v>
      </c>
      <c r="HB65" s="38">
        <f>IF(AND(OR(ISBLANK(HB$9),HB$9=0)=FALSE,OR(HB$9='2. Protocols'!$C64,HB$9='2. Protocols'!$E64,HB$9='2. Protocols'!$G64)),1,0)*'4. Formulations'!$L64</f>
        <v>0</v>
      </c>
      <c r="HC65" s="38">
        <f>IF(AND(OR(ISBLANK(HC$9),HC$9=0)=FALSE,OR(HC$9='2. Protocols'!$C64,HC$9='2. Protocols'!$E64,HC$9='2. Protocols'!$G64)),1,0)*'4. Formulations'!$L64</f>
        <v>0</v>
      </c>
      <c r="HD65" s="38">
        <f>IF(AND(OR(ISBLANK(HD$9),HD$9=0)=FALSE,OR(HD$9='2. Protocols'!$C64,HD$9='2. Protocols'!$E64,HD$9='2. Protocols'!$G64)),1,0)*'4. Formulations'!$L64</f>
        <v>0</v>
      </c>
      <c r="HE65" s="38">
        <f>IF(AND(OR(ISBLANK(HE$9),HE$9=0)=FALSE,OR(HE$9='2. Protocols'!$C64,HE$9='2. Protocols'!$E64,HE$9='2. Protocols'!$G64)),1,0)*'4. Formulations'!$L64</f>
        <v>0</v>
      </c>
      <c r="HF65" s="38">
        <f>IF(AND(OR(ISBLANK(HF$9),HF$9=0)=FALSE,OR(HF$9='2. Protocols'!$C64,HF$9='2. Protocols'!$E64,HF$9='2. Protocols'!$G64)),1,0)*'4. Formulations'!$L64</f>
        <v>0</v>
      </c>
      <c r="HG65" s="38">
        <f>IF(AND(OR(ISBLANK(HG$9),HG$9=0)=FALSE,OR(HG$9='2. Protocols'!$C64,HG$9='2. Protocols'!$E64,HG$9='2. Protocols'!$G64)),1,0)*'4. Formulations'!$L64</f>
        <v>0</v>
      </c>
      <c r="HI65" s="38">
        <f>IF(AND(OR(ISBLANK(HI$9),HI$9=0)=FALSE,HI$9=$DK65),1,0)*'4. Formulations'!$M64</f>
        <v>0</v>
      </c>
      <c r="HJ65" s="38">
        <f>IF(AND(OR(ISBLANK(HJ$9),HJ$9=0)=FALSE,HJ$9=$DK65),1,0)*'4. Formulations'!$M64</f>
        <v>0</v>
      </c>
      <c r="HK65" s="38">
        <f>IF(AND(OR(ISBLANK(HK$9),HK$9=0)=FALSE,HK$9=$DK65),1,0)*'4. Formulations'!$M64</f>
        <v>0</v>
      </c>
      <c r="HL65" s="38">
        <f>IF(AND(OR(ISBLANK(HL$9),HL$9=0)=FALSE,HL$9=$DK65),1,0)*'4. Formulations'!$M64</f>
        <v>0</v>
      </c>
      <c r="HM65" s="38">
        <f>IF(AND(OR(ISBLANK(HM$9),HM$9=0)=FALSE,HM$9=$DK65),1,0)*'4. Formulations'!$M64</f>
        <v>0</v>
      </c>
      <c r="HN65" s="38">
        <f>IF(AND(OR(ISBLANK(HN$9),HN$9=0)=FALSE,HN$9=$DK65),1,0)*'4. Formulations'!$M64</f>
        <v>0</v>
      </c>
      <c r="HO65" s="38">
        <f>IF(AND(OR(ISBLANK(HO$9),HO$9=0)=FALSE,HO$9=$DK65),1,0)*'4. Formulations'!$M64</f>
        <v>0</v>
      </c>
      <c r="HP65" s="38">
        <f>IF(AND(OR(ISBLANK(HP$9),HP$9=0)=FALSE,HP$9=$DK65),1,0)*'4. Formulations'!$M64</f>
        <v>0</v>
      </c>
      <c r="HQ65" s="38">
        <f>IF(AND(OR(ISBLANK(HQ$9),HQ$9=0)=FALSE,HQ$9=$DK65),1,0)*'4. Formulations'!$M64</f>
        <v>0</v>
      </c>
      <c r="HR65" s="38">
        <f>IF(AND(OR(ISBLANK(HR$9),HR$9=0)=FALSE,HR$9=$DK65),1,0)*'4. Formulations'!$M64</f>
        <v>0</v>
      </c>
      <c r="HS65" s="38">
        <f>IF(AND(OR(ISBLANK(HS$9),HS$9=0)=FALSE,HS$9=$DK65),1,0)*'4. Formulations'!$M64</f>
        <v>0</v>
      </c>
      <c r="HT65" s="38">
        <f>IF(AND(OR(ISBLANK(HT$9),HT$9=0)=FALSE,HT$9=$DK65),1,0)*'4. Formulations'!$M64</f>
        <v>0</v>
      </c>
      <c r="HU65" s="38">
        <f>IF(AND(OR(ISBLANK(HU$9),HU$9=0)=FALSE,HU$9=$DK65),1,0)*'4. Formulations'!$M64</f>
        <v>0</v>
      </c>
      <c r="HW65" s="38">
        <f>IF(AND(OR(ISBLANK(HW$9),HW$9=0)=FALSE,SUM($HI65:$HU65)&gt;0,HW$9='2. Protocols'!$G64),1,0)*'4. Formulations'!$M64</f>
        <v>0</v>
      </c>
      <c r="HX65" s="38">
        <f>IF(AND(OR(ISBLANK(HX$9),HX$9=0)=FALSE,SUM($HI65:$HU65)&gt;0,HX$9='2. Protocols'!$G64),1,0)*'4. Formulations'!$M64</f>
        <v>0</v>
      </c>
      <c r="HY65" s="38">
        <f>IF(AND(OR(ISBLANK(HY$9),HY$9=0)=FALSE,SUM($HI65:$HU65)&gt;0,HY$9='2. Protocols'!$G64),1,0)*'4. Formulations'!$M64</f>
        <v>0</v>
      </c>
      <c r="HZ65" s="38">
        <f>IF(AND(OR(ISBLANK(HZ$9),HZ$9=0)=FALSE,SUM($HI65:$HU65)&gt;0,HZ$9='2. Protocols'!$G64),1,0)*'4. Formulations'!$M64</f>
        <v>0</v>
      </c>
      <c r="IA65" s="38">
        <f>IF(AND(OR(ISBLANK(IA$9),IA$9=0)=FALSE,SUM($HI65:$HU65)&gt;0,IA$9='2. Protocols'!$G64),1,0)*'4. Formulations'!$M64</f>
        <v>0</v>
      </c>
      <c r="IB65" s="38">
        <f>IF(AND(OR(ISBLANK(IB$9),IB$9=0)=FALSE,SUM($HI65:$HU65)&gt;0,IB$9='2. Protocols'!$G64),1,0)*'4. Formulations'!$M64</f>
        <v>0</v>
      </c>
      <c r="IC65" s="38">
        <f>IF(AND(OR(ISBLANK(IC$9),IC$9=0)=FALSE,SUM($HI65:$HU65)&gt;0,IC$9='2. Protocols'!$G64),1,0)*'4. Formulations'!$M64</f>
        <v>0</v>
      </c>
      <c r="ID65" s="38">
        <f>IF(AND(OR(ISBLANK(ID$9),ID$9=0)=FALSE,SUM($HI65:$HU65)&gt;0,ID$9='2. Protocols'!$G64),1,0)*'4. Formulations'!$M64</f>
        <v>0</v>
      </c>
      <c r="IE65" s="38">
        <f>IF(AND(OR(ISBLANK(IE$9),IE$9=0)=FALSE,SUM($HI65:$HU65)&gt;0,IE$9='2. Protocols'!$G64),1,0)*'4. Formulations'!$M64</f>
        <v>0</v>
      </c>
      <c r="IF65" s="38">
        <f>IF(AND(OR(ISBLANK(IF$9),IF$9=0)=FALSE,SUM($HI65:$HU65)&gt;0,IF$9='2. Protocols'!$G64),1,0)*'4. Formulations'!$M64</f>
        <v>0</v>
      </c>
      <c r="IG65" s="38">
        <f>IF(AND(OR(ISBLANK(IG$9),IG$9=0)=FALSE,SUM($HI65:$HU65)&gt;0,IG$9='2. Protocols'!$G64),1,0)*'4. Formulations'!$M64</f>
        <v>0</v>
      </c>
      <c r="IH65" s="38">
        <f>IF(AND(OR(ISBLANK(IH$9),IH$9=0)=FALSE,SUM($HI65:$HU65)&gt;0,IH$9='2. Protocols'!$G64),1,0)*'4. Formulations'!$M64</f>
        <v>0</v>
      </c>
      <c r="II65" s="38">
        <f>IF(AND(OR(ISBLANK(II$9),II$9=0)=FALSE,SUM($HI65:$HU65)&gt;0,II$9='2. Protocols'!$G64),1,0)*'4. Formulations'!$M64</f>
        <v>0</v>
      </c>
      <c r="IJ65" s="38">
        <f>IF(AND(OR(ISBLANK(IJ$9),IJ$9=0)=FALSE,SUM($HI65:$HU65)&gt;0,IJ$9='2. Protocols'!$G64),1,0)*'4. Formulations'!$M64</f>
        <v>0</v>
      </c>
      <c r="IK65" s="38">
        <f>IF(AND(OR(ISBLANK(IK$9),IK$9=0)=FALSE,SUM($HI65:$HU65)&gt;0,IK$9='2. Protocols'!$G64),1,0)*'4. Formulations'!$M64</f>
        <v>0</v>
      </c>
      <c r="IL65" s="38">
        <f>IF(AND(OR(ISBLANK(IL$9),IL$9=0)=FALSE,SUM($HI65:$HU65)&gt;0,IL$9='2. Protocols'!$G64),1,0)*'4. Formulations'!$M64</f>
        <v>0</v>
      </c>
      <c r="IM65" s="38">
        <f>IF(AND(OR(ISBLANK(IM$9),IM$9=0)=FALSE,SUM($HI65:$HU65)&gt;0,IM$9='2. Protocols'!$G64),1,0)*'4. Formulations'!$M64</f>
        <v>0</v>
      </c>
      <c r="IN65" s="38">
        <f>IF(AND(OR(ISBLANK(IN$9),IN$9=0)=FALSE,SUM($HI65:$HU65)&gt;0,IN$9='2. Protocols'!$G64),1,0)*'4. Formulations'!$M64</f>
        <v>0</v>
      </c>
      <c r="IO65" s="38">
        <f>IF(AND(OR(ISBLANK(IO$9),IO$9=0)=FALSE,SUM($HI65:$HU65)&gt;0,IO$9='2. Protocols'!$G64),1,0)*'4. Formulations'!$M64</f>
        <v>0</v>
      </c>
      <c r="IP65" s="38">
        <f>IF(AND(OR(ISBLANK(IP$9),IP$9=0)=FALSE,SUM($HI65:$HU65)&gt;0,IP$9='2. Protocols'!$G64),1,0)*'4. Formulations'!$M64</f>
        <v>0</v>
      </c>
      <c r="IQ65" s="38">
        <f>IF(AND(OR(ISBLANK(IQ$9),IQ$9=0)=FALSE,SUM($HI65:$HU65)&gt;0,IQ$9='2. Protocols'!$G64),1,0)*'4. Formulations'!$M64</f>
        <v>0</v>
      </c>
      <c r="IR65" s="38">
        <f>IF(AND(OR(ISBLANK(IR$9),IR$9=0)=FALSE,SUM($HI65:$HU65)&gt;0,IR$9='2. Protocols'!$G64),1,0)*'4. Formulations'!$M64</f>
        <v>0</v>
      </c>
      <c r="IT65" s="38">
        <f>IF(AND(OR(ISBLANK(IT$9),IT$9=0)=FALSE,IT$9=$DL65),1,0)*'4. Formulations'!$N64</f>
        <v>0</v>
      </c>
      <c r="IU65" s="38">
        <f>IF(AND(OR(ISBLANK(IU$9),IU$9=0)=FALSE,IU$9=$DL65),1,0)*'4. Formulations'!$N64</f>
        <v>0</v>
      </c>
      <c r="IV65" s="38">
        <f>IF(AND(OR(ISBLANK(IV$9),IV$9=0)=FALSE,IV$9=$DL65),1,0)*'4. Formulations'!$N64</f>
        <v>0</v>
      </c>
      <c r="IW65" s="38">
        <f>IF(AND(OR(ISBLANK(IW$9),IW$9=0)=FALSE,IW$9=$DL65),1,0)*'4. Formulations'!$N64</f>
        <v>0</v>
      </c>
      <c r="IX65" s="38">
        <f>IF(AND(OR(ISBLANK(IX$9),IX$9=0)=FALSE,IX$9=$DL65),1,0)*'4. Formulations'!$N64</f>
        <v>0</v>
      </c>
      <c r="IY65" s="38">
        <f>IF(AND(OR(ISBLANK(IY$9),IY$9=0)=FALSE,IY$9=$DL65),1,0)*'4. Formulations'!$N64</f>
        <v>0</v>
      </c>
      <c r="IZ65" s="38">
        <f>IF(AND(OR(ISBLANK(IZ$9),IZ$9=0)=FALSE,IZ$9=$DL65),1,0)*'4. Formulations'!$N64</f>
        <v>0</v>
      </c>
      <c r="JA65" s="38">
        <f>IF(AND(OR(ISBLANK(JA$9),JA$9=0)=FALSE,JA$9=$DL65),1,0)*'4. Formulations'!$N64</f>
        <v>0</v>
      </c>
      <c r="JB65" s="38">
        <f>IF(AND(OR(ISBLANK(JB$9),JB$9=0)=FALSE,JB$9=$DL65),1,0)*'4. Formulations'!$N64</f>
        <v>0</v>
      </c>
      <c r="JC65" s="38">
        <f>IF(AND(OR(ISBLANK(JC$9),JC$9=0)=FALSE,JC$9=$DL65),1,0)*'4. Formulations'!$N64</f>
        <v>0</v>
      </c>
      <c r="JD65" s="38">
        <f>IF(AND(OR(ISBLANK(JD$9),JD$9=0)=FALSE,JD$9=$DL65),1,0)*'4. Formulations'!$N64</f>
        <v>0</v>
      </c>
      <c r="JE65" s="38">
        <f>IF(AND(OR(ISBLANK(JE$9),JE$9=0)=FALSE,JE$9=$DL65),1,0)*'4. Formulations'!$N64</f>
        <v>0</v>
      </c>
      <c r="JF65" s="38">
        <f>IF(AND(OR(ISBLANK(JF$9),JF$9=0)=FALSE,JF$9=$DL65),1,0)*'4. Formulations'!$N64</f>
        <v>0</v>
      </c>
      <c r="JG65" s="38">
        <f>IF(AND(OR(ISBLANK(JG$9),JG$9=0)=FALSE,JG$9=$DL65),1,0)*'4. Formulations'!$N64</f>
        <v>0</v>
      </c>
      <c r="JH65" s="38">
        <f>IF(AND(OR(ISBLANK(JH$9),JH$9=0)=FALSE,JH$9=$DL65),1,0)*'4. Formulations'!$N64</f>
        <v>0</v>
      </c>
      <c r="JJ65" s="38">
        <f>IF(AND(OR(ISBLANK(JJ$9),JJ$9=0)=FALSE,OR(JJ$9='2. Protocols'!$C64,JJ$9='2. Protocols'!$E64,JJ$9='2. Protocols'!$G64)),1,0)*'4. Formulations'!$O64</f>
        <v>0</v>
      </c>
      <c r="JK65" s="38">
        <f>IF(AND(OR(ISBLANK(JK$9),JK$9=0)=FALSE,OR(JK$9='2. Protocols'!$C64,JK$9='2. Protocols'!$E64,JK$9='2. Protocols'!$G64)),1,0)*'4. Formulations'!$O64</f>
        <v>0</v>
      </c>
      <c r="JL65" s="38">
        <f>IF(AND(OR(ISBLANK(JL$9),JL$9=0)=FALSE,OR(JL$9='2. Protocols'!$C64,JL$9='2. Protocols'!$E64,JL$9='2. Protocols'!$G64)),1,0)*'4. Formulations'!$O64</f>
        <v>0</v>
      </c>
      <c r="JM65" s="38">
        <f>IF(AND(OR(ISBLANK(JM$9),JM$9=0)=FALSE,OR(JM$9='2. Protocols'!$C64,JM$9='2. Protocols'!$E64,JM$9='2. Protocols'!$G64)),1,0)*'4. Formulations'!$O64</f>
        <v>0</v>
      </c>
      <c r="JN65" s="38">
        <f>IF(AND(OR(ISBLANK(JN$9),JN$9=0)=FALSE,OR(JN$9='2. Protocols'!$C64,JN$9='2. Protocols'!$E64,JN$9='2. Protocols'!$G64)),1,0)*'4. Formulations'!$O64</f>
        <v>0</v>
      </c>
      <c r="JO65" s="38">
        <f>IF(AND(OR(ISBLANK(JO$9),JO$9=0)=FALSE,OR(JO$9='2. Protocols'!$C64,JO$9='2. Protocols'!$E64,JO$9='2. Protocols'!$G64)),1,0)*'4. Formulations'!$O64</f>
        <v>0</v>
      </c>
      <c r="JP65" s="38">
        <f>IF(AND(OR(ISBLANK(JP$9),JP$9=0)=FALSE,OR(JP$9='2. Protocols'!$C64,JP$9='2. Protocols'!$E64,JP$9='2. Protocols'!$G64)),1,0)*'4. Formulations'!$O64</f>
        <v>0</v>
      </c>
      <c r="JQ65" s="38">
        <f>IF(AND(OR(ISBLANK(JQ$9),JQ$9=0)=FALSE,OR(JQ$9='2. Protocols'!$C64,JQ$9='2. Protocols'!$E64,JQ$9='2. Protocols'!$G64)),1,0)*'4. Formulations'!$O64</f>
        <v>0</v>
      </c>
      <c r="JR65" s="38">
        <f>IF(AND(OR(ISBLANK(JR$9),JR$9=0)=FALSE,OR(JR$9='2. Protocols'!$C64,JR$9='2. Protocols'!$E64,JR$9='2. Protocols'!$G64)),1,0)*'4. Formulations'!$O64</f>
        <v>0</v>
      </c>
      <c r="JS65" s="38">
        <f>IF(AND(OR(ISBLANK(JS$9),JS$9=0)=FALSE,OR(JS$9='2. Protocols'!$C64,JS$9='2. Protocols'!$E64,JS$9='2. Protocols'!$G64)),1,0)*'4. Formulations'!$O64</f>
        <v>0</v>
      </c>
      <c r="JT65" s="38">
        <f>IF(AND(OR(ISBLANK(JT$9),JT$9=0)=FALSE,OR(JT$9='2. Protocols'!$C64,JT$9='2. Protocols'!$E64,JT$9='2. Protocols'!$G64)),1,0)*'4. Formulations'!$O64</f>
        <v>0</v>
      </c>
      <c r="JU65" s="38">
        <f>IF(AND(OR(ISBLANK(JU$9),JU$9=0)=FALSE,OR(JU$9='2. Protocols'!$C64,JU$9='2. Protocols'!$E64,JU$9='2. Protocols'!$G64)),1,0)*'4. Formulations'!$O64</f>
        <v>0</v>
      </c>
      <c r="JV65" s="38">
        <f>IF(AND(OR(ISBLANK(JV$9),JV$9=0)=FALSE,OR(JV$9='2. Protocols'!$C64,JV$9='2. Protocols'!$E64,JV$9='2. Protocols'!$G64)),1,0)*'4. Formulations'!$O64</f>
        <v>0</v>
      </c>
      <c r="JW65" s="38">
        <f>IF(AND(OR(ISBLANK(JW$9),JW$9=0)=FALSE,OR(JW$9='2. Protocols'!$C64,JW$9='2. Protocols'!$E64,JW$9='2. Protocols'!$G64)),1,0)*'4. Formulations'!$O64</f>
        <v>0</v>
      </c>
      <c r="JX65" s="38">
        <f>IF(AND(OR(ISBLANK(JX$9),JX$9=0)=FALSE,OR(JX$9='2. Protocols'!$C64,JX$9='2. Protocols'!$E64,JX$9='2. Protocols'!$G64)),1,0)*'4. Formulations'!$O64</f>
        <v>0</v>
      </c>
      <c r="JY65" s="38">
        <f>IF(AND(OR(ISBLANK(JY$9),JY$9=0)=FALSE,OR(JY$9='2. Protocols'!$C64,JY$9='2. Protocols'!$E64,JY$9='2. Protocols'!$G64)),1,0)*'4. Formulations'!$O64</f>
        <v>0</v>
      </c>
      <c r="JZ65" s="38">
        <f>IF(AND(OR(ISBLANK(JZ$9),JZ$9=0)=FALSE,OR(JZ$9='2. Protocols'!$C64,JZ$9='2. Protocols'!$E64,JZ$9='2. Protocols'!$G64)),1,0)*'4. Formulations'!$O64</f>
        <v>0</v>
      </c>
      <c r="KA65" s="38">
        <f>IF(AND(OR(ISBLANK(KA$9),KA$9=0)=FALSE,OR(KA$9='2. Protocols'!$C64,KA$9='2. Protocols'!$E64,KA$9='2. Protocols'!$G64)),1,0)*'4. Formulations'!$O64</f>
        <v>0</v>
      </c>
      <c r="KB65" s="38">
        <f>IF(AND(OR(ISBLANK(KB$9),KB$9=0)=FALSE,OR(KB$9='2. Protocols'!$C64,KB$9='2. Protocols'!$E64,KB$9='2. Protocols'!$G64)),1,0)*'4. Formulations'!$O64</f>
        <v>0</v>
      </c>
      <c r="KC65" s="38">
        <f>IF(AND(OR(ISBLANK(KC$9),KC$9=0)=FALSE,OR(KC$9='2. Protocols'!$C64,KC$9='2. Protocols'!$E64,KC$9='2. Protocols'!$G64)),1,0)*'4. Formulations'!$O64</f>
        <v>0</v>
      </c>
      <c r="KD65" s="38">
        <f>IF(AND(OR(ISBLANK(KD$9),KD$9=0)=FALSE,OR(KD$9='2. Protocols'!$C64,KD$9='2. Protocols'!$E64,KD$9='2. Protocols'!$G64)),1,0)*'4. Formulations'!$O64</f>
        <v>0</v>
      </c>
      <c r="KE65" s="38">
        <f>IF(AND(OR(ISBLANK(KE$9),KE$9=0)=FALSE,OR(KE$9='2. Protocols'!$C64,KE$9='2. Protocols'!$E64,KE$9='2. Protocols'!$G64)),1,0)*'4. Formulations'!$O64</f>
        <v>0</v>
      </c>
      <c r="KG65" s="38">
        <f>IF(AND(OR(ISBLANK(KG$9),KG$9=0)=FALSE,KG$9=$DK65),1,0)*'4. Formulations'!$P64</f>
        <v>0</v>
      </c>
      <c r="KH65" s="38">
        <f>IF(AND(OR(ISBLANK(KH$9),KH$9=0)=FALSE,KH$9=$DK65),1,0)*'4. Formulations'!$P64</f>
        <v>0</v>
      </c>
      <c r="KI65" s="38">
        <f>IF(AND(OR(ISBLANK(KI$9),KI$9=0)=FALSE,KI$9=$DK65),1,0)*'4. Formulations'!$P64</f>
        <v>0</v>
      </c>
      <c r="KJ65" s="38">
        <f>IF(AND(OR(ISBLANK(KJ$9),KJ$9=0)=FALSE,KJ$9=$DK65),1,0)*'4. Formulations'!$P64</f>
        <v>0</v>
      </c>
      <c r="KK65" s="38">
        <f>IF(AND(OR(ISBLANK(KK$9),KK$9=0)=FALSE,KK$9=$DK65),1,0)*'4. Formulations'!$P64</f>
        <v>0</v>
      </c>
      <c r="KL65" s="38">
        <f>IF(AND(OR(ISBLANK(KL$9),KL$9=0)=FALSE,KL$9=$DK65),1,0)*'4. Formulations'!$P64</f>
        <v>0</v>
      </c>
      <c r="KM65" s="38">
        <f>IF(AND(OR(ISBLANK(KM$9),KM$9=0)=FALSE,KM$9=$DK65),1,0)*'4. Formulations'!$P64</f>
        <v>0</v>
      </c>
      <c r="KN65" s="38">
        <f>IF(AND(OR(ISBLANK(KN$9),KN$9=0)=FALSE,KN$9=$DK65),1,0)*'4. Formulations'!$P64</f>
        <v>0</v>
      </c>
      <c r="KO65" s="38">
        <f>IF(AND(OR(ISBLANK(KO$9),KO$9=0)=FALSE,KO$9=$DK65),1,0)*'4. Formulations'!$P64</f>
        <v>0</v>
      </c>
      <c r="KP65" s="38">
        <f>IF(AND(OR(ISBLANK(KP$9),KP$9=0)=FALSE,KP$9=$DK65),1,0)*'4. Formulations'!$P64</f>
        <v>0</v>
      </c>
      <c r="KQ65" s="38">
        <f>IF(AND(OR(ISBLANK(KQ$9),KQ$9=0)=FALSE,KQ$9=$DK65),1,0)*'4. Formulations'!$P64</f>
        <v>0</v>
      </c>
      <c r="KR65" s="38">
        <f>IF(AND(OR(ISBLANK(KR$9),KR$9=0)=FALSE,KR$9=$DK65),1,0)*'4. Formulations'!$P64</f>
        <v>0</v>
      </c>
      <c r="KS65" s="38">
        <f>IF(AND(OR(ISBLANK(KS$9),KS$9=0)=FALSE,KS$9=$DK65),1,0)*'4. Formulations'!$P64</f>
        <v>0</v>
      </c>
      <c r="KU65" s="38">
        <f>IF(AND(OR(ISBLANK(KU$9),KU$9=0)=FALSE,SUM($KG65:$KS65)&gt;0,KU$9='2. Protocols'!$G64),1,0)*'4. Formulations'!$P64</f>
        <v>0</v>
      </c>
      <c r="KV65" s="38">
        <f>IF(AND(OR(ISBLANK(KV$9),KV$9=0)=FALSE,SUM($KG65:$KS65)&gt;0,KV$9='2. Protocols'!$G64),1,0)*'4. Formulations'!$P64</f>
        <v>0</v>
      </c>
      <c r="KW65" s="38">
        <f>IF(AND(OR(ISBLANK(KW$9),KW$9=0)=FALSE,SUM($KG65:$KS65)&gt;0,KW$9='2. Protocols'!$G64),1,0)*'4. Formulations'!$P64</f>
        <v>0</v>
      </c>
      <c r="KX65" s="38">
        <f>IF(AND(OR(ISBLANK(KX$9),KX$9=0)=FALSE,SUM($KG65:$KS65)&gt;0,KX$9='2. Protocols'!$G64),1,0)*'4. Formulations'!$P64</f>
        <v>0</v>
      </c>
      <c r="KY65" s="38">
        <f>IF(AND(OR(ISBLANK(KY$9),KY$9=0)=FALSE,SUM($KG65:$KS65)&gt;0,KY$9='2. Protocols'!$G64),1,0)*'4. Formulations'!$P64</f>
        <v>0</v>
      </c>
      <c r="KZ65" s="38">
        <f>IF(AND(OR(ISBLANK(KZ$9),KZ$9=0)=FALSE,SUM($KG65:$KS65)&gt;0,KZ$9='2. Protocols'!$G64),1,0)*'4. Formulations'!$P64</f>
        <v>0</v>
      </c>
      <c r="LA65" s="38">
        <f>IF(AND(OR(ISBLANK(LA$9),LA$9=0)=FALSE,SUM($KG65:$KS65)&gt;0,LA$9='2. Protocols'!$G64),1,0)*'4. Formulations'!$P64</f>
        <v>0</v>
      </c>
      <c r="LB65" s="38">
        <f>IF(AND(OR(ISBLANK(LB$9),LB$9=0)=FALSE,SUM($KG65:$KS65)&gt;0,LB$9='2. Protocols'!$G64),1,0)*'4. Formulations'!$P64</f>
        <v>0</v>
      </c>
      <c r="LC65" s="38">
        <f>IF(AND(OR(ISBLANK(LC$9),LC$9=0)=FALSE,SUM($KG65:$KS65)&gt;0,LC$9='2. Protocols'!$G64),1,0)*'4. Formulations'!$P64</f>
        <v>0</v>
      </c>
      <c r="LD65" s="38">
        <f>IF(AND(OR(ISBLANK(LD$9),LD$9=0)=FALSE,SUM($KG65:$KS65)&gt;0,LD$9='2. Protocols'!$G64),1,0)*'4. Formulations'!$P64</f>
        <v>0</v>
      </c>
      <c r="LE65" s="38">
        <f>IF(AND(OR(ISBLANK(LE$9),LE$9=0)=FALSE,SUM($KG65:$KS65)&gt;0,LE$9='2. Protocols'!$G64),1,0)*'4. Formulations'!$P64</f>
        <v>0</v>
      </c>
      <c r="LF65" s="38">
        <f>IF(AND(OR(ISBLANK(LF$9),LF$9=0)=FALSE,SUM($KG65:$KS65)&gt;0,LF$9='2. Protocols'!$G64),1,0)*'4. Formulations'!$P64</f>
        <v>0</v>
      </c>
      <c r="LG65" s="38">
        <f>IF(AND(OR(ISBLANK(LG$9),LG$9=0)=FALSE,SUM($KG65:$KS65)&gt;0,LG$9='2. Protocols'!$G64),1,0)*'4. Formulations'!$P64</f>
        <v>0</v>
      </c>
      <c r="LH65" s="38">
        <f>IF(AND(OR(ISBLANK(LH$9),LH$9=0)=FALSE,SUM($KG65:$KS65)&gt;0,LH$9='2. Protocols'!$G64),1,0)*'4. Formulations'!$P64</f>
        <v>0</v>
      </c>
      <c r="LI65" s="38">
        <f>IF(AND(OR(ISBLANK(LI$9),LI$9=0)=FALSE,SUM($KG65:$KS65)&gt;0,LI$9='2. Protocols'!$G64),1,0)*'4. Formulations'!$P64</f>
        <v>0</v>
      </c>
      <c r="LJ65" s="38">
        <f>IF(AND(OR(ISBLANK(LJ$9),LJ$9=0)=FALSE,SUM($KG65:$KS65)&gt;0,LJ$9='2. Protocols'!$G64),1,0)*'4. Formulations'!$P64</f>
        <v>0</v>
      </c>
      <c r="LK65" s="38">
        <f>IF(AND(OR(ISBLANK(LK$9),LK$9=0)=FALSE,SUM($KG65:$KS65)&gt;0,LK$9='2. Protocols'!$G64),1,0)*'4. Formulations'!$P64</f>
        <v>0</v>
      </c>
      <c r="LL65" s="38">
        <f>IF(AND(OR(ISBLANK(LL$9),LL$9=0)=FALSE,SUM($KG65:$KS65)&gt;0,LL$9='2. Protocols'!$G64),1,0)*'4. Formulations'!$P64</f>
        <v>0</v>
      </c>
      <c r="LM65" s="38">
        <f>IF(AND(OR(ISBLANK(LM$9),LM$9=0)=FALSE,SUM($KG65:$KS65)&gt;0,LM$9='2. Protocols'!$G64),1,0)*'4. Formulations'!$P64</f>
        <v>0</v>
      </c>
      <c r="LN65" s="38">
        <f>IF(AND(OR(ISBLANK(LN$9),LN$9=0)=FALSE,SUM($KG65:$KS65)&gt;0,LN$9='2. Protocols'!$G64),1,0)*'4. Formulations'!$P64</f>
        <v>0</v>
      </c>
      <c r="LO65" s="38">
        <f>IF(AND(OR(ISBLANK(LO$9),LO$9=0)=FALSE,SUM($KG65:$KS65)&gt;0,LO$9='2. Protocols'!$G64),1,0)*'4. Formulations'!$P64</f>
        <v>0</v>
      </c>
      <c r="LP65" s="38">
        <f>IF(AND(OR(ISBLANK(LP$9),LP$9=0)=FALSE,SUM($KG65:$KS65)&gt;0,LP$9='2. Protocols'!$G64),1,0)*'4. Formulations'!$P64</f>
        <v>0</v>
      </c>
      <c r="LR65" s="38">
        <f>IF(AND(OR(ISBLANK(LR$9),LR$9=0)=FALSE,LR$9=$DL65),1,0)*'4. Formulations'!$Q64</f>
        <v>0</v>
      </c>
      <c r="LS65" s="38">
        <f>IF(AND(OR(ISBLANK(LS$9),LS$9=0)=FALSE,LS$9=$DL65),1,0)*'4. Formulations'!$Q64</f>
        <v>0</v>
      </c>
      <c r="LT65" s="38">
        <f>IF(AND(OR(ISBLANK(LT$9),LT$9=0)=FALSE,LT$9=$DL65),1,0)*'4. Formulations'!$Q64</f>
        <v>0</v>
      </c>
      <c r="LU65" s="38">
        <f>IF(AND(OR(ISBLANK(LU$9),LU$9=0)=FALSE,LU$9=$DL65),1,0)*'4. Formulations'!$Q64</f>
        <v>0</v>
      </c>
      <c r="LV65" s="38">
        <f>IF(AND(OR(ISBLANK(LV$9),LV$9=0)=FALSE,LV$9=$DL65),1,0)*'4. Formulations'!$Q64</f>
        <v>0</v>
      </c>
      <c r="LW65" s="38">
        <f>IF(AND(OR(ISBLANK(LW$9),LW$9=0)=FALSE,LW$9=$DL65),1,0)*'4. Formulations'!$Q64</f>
        <v>0</v>
      </c>
      <c r="LX65" s="38">
        <f>IF(AND(OR(ISBLANK(LX$9),LX$9=0)=FALSE,LX$9=$DL65),1,0)*'4. Formulations'!$Q64</f>
        <v>0</v>
      </c>
      <c r="LY65" s="38">
        <f>IF(AND(OR(ISBLANK(LY$9),LY$9=0)=FALSE,LY$9=$DL65),1,0)*'4. Formulations'!$Q64</f>
        <v>0</v>
      </c>
      <c r="LZ65" s="38">
        <f>IF(AND(OR(ISBLANK(LZ$9),LZ$9=0)=FALSE,LZ$9=$DL65),1,0)*'4. Formulations'!$Q64</f>
        <v>0</v>
      </c>
      <c r="MA65" s="38">
        <f>IF(AND(OR(ISBLANK(MA$9),MA$9=0)=FALSE,MA$9=$DL65),1,0)*'4. Formulations'!$Q64</f>
        <v>0</v>
      </c>
      <c r="MB65" s="38">
        <f>IF(AND(OR(ISBLANK(MB$9),MB$9=0)=FALSE,MB$9=$DL65),1,0)*'4. Formulations'!$Q64</f>
        <v>0</v>
      </c>
      <c r="MC65" s="38">
        <f>IF(AND(OR(ISBLANK(MC$9),MC$9=0)=FALSE,MC$9=$DL65),1,0)*'4. Formulations'!$Q64</f>
        <v>0</v>
      </c>
      <c r="MD65" s="38">
        <f>IF(AND(OR(ISBLANK(MD$9),MD$9=0)=FALSE,MD$9=$DL65),1,0)*'4. Formulations'!$Q64</f>
        <v>0</v>
      </c>
      <c r="ME65" s="38">
        <f>IF(AND(OR(ISBLANK(ME$9),ME$9=0)=FALSE,ME$9=$DL65),1,0)*'4. Formulations'!$Q64</f>
        <v>0</v>
      </c>
      <c r="MF65" s="38">
        <f>IF(AND(OR(ISBLANK(MF$9),MF$9=0)=FALSE,MF$9=$DL65),1,0)*'4. Formulations'!$Q64</f>
        <v>0</v>
      </c>
    </row>
    <row r="66" spans="2:344" outlineLevel="1" x14ac:dyDescent="0.3">
      <c r="B66" s="2"/>
      <c r="C66" s="129" t="str">
        <f>IF('2. Protocols'!C65&amp;"+"&amp;'2. Protocols'!E65&amp;"+"&amp;'2. Protocols'!G65="++","",'2. Protocols'!C65&amp;"+"&amp;'2. Protocols'!E65&amp;"+"&amp;'2. Protocols'!G65)</f>
        <v/>
      </c>
      <c r="D66" s="18"/>
      <c r="F66" s="114" t="str">
        <f>IFERROR('2. Protocols'!J65*'1. General Inputs'!$L$6,"")</f>
        <v/>
      </c>
      <c r="G66" s="114" t="str">
        <f>IFERROR(MAX(F66*(1+'1. General Inputs'!$BA$16+HLOOKUP(G$7,'1. General Inputs'!$BC$10:$BE$12,ROWS('1. General Inputs'!$BA$10:$BA$12),0))+(G$76*(CHOOSE(G$7,'2. Protocols'!$O65,'2. Protocols'!$P65,'2. Protocols'!$Q65))+'3. ARV Substitutions'!L88),0),"")</f>
        <v/>
      </c>
      <c r="H66" s="114" t="str">
        <f>IFERROR(MAX(G66*(1+'1. General Inputs'!$BA$16+HLOOKUP(H$7,'1. General Inputs'!$BC$10:$BE$12,ROWS('1. General Inputs'!$BA$10:$BA$12),0))+(H$76*(CHOOSE(H$7,'2. Protocols'!$O65,'2. Protocols'!$P65,'2. Protocols'!$Q65))+'3. ARV Substitutions'!M88),0),"")</f>
        <v/>
      </c>
      <c r="I66" s="114" t="str">
        <f>IFERROR(MAX(H66*(1+'1. General Inputs'!$BA$16+HLOOKUP(I$7,'1. General Inputs'!$BC$10:$BE$12,ROWS('1. General Inputs'!$BA$10:$BA$12),0))+(I$76*(CHOOSE(I$7,'2. Protocols'!$O65,'2. Protocols'!$P65,'2. Protocols'!$Q65))+'3. ARV Substitutions'!N88),0),"")</f>
        <v/>
      </c>
      <c r="J66" s="114" t="str">
        <f>IFERROR(MAX(I66*(1+'1. General Inputs'!$BA$16+HLOOKUP(J$7,'1. General Inputs'!$BC$10:$BE$12,ROWS('1. General Inputs'!$BA$10:$BA$12),0))+(J$76*(CHOOSE(J$7,'2. Protocols'!$O65,'2. Protocols'!$P65,'2. Protocols'!$Q65))+'3. ARV Substitutions'!O88),0),"")</f>
        <v/>
      </c>
      <c r="K66" s="114" t="str">
        <f>IFERROR(MAX(J66*(1+'1. General Inputs'!$BA$16+HLOOKUP(K$7,'1. General Inputs'!$BC$10:$BE$12,ROWS('1. General Inputs'!$BA$10:$BA$12),0))+(K$76*(CHOOSE(K$7,'2. Protocols'!$O65,'2. Protocols'!$P65,'2. Protocols'!$Q65))+'3. ARV Substitutions'!P88),0),"")</f>
        <v/>
      </c>
      <c r="L66" s="114" t="str">
        <f>IFERROR(MAX(K66*(1+'1. General Inputs'!$BA$16+HLOOKUP(L$7,'1. General Inputs'!$BC$10:$BE$12,ROWS('1. General Inputs'!$BA$10:$BA$12),0))+(L$76*(CHOOSE(L$7,'2. Protocols'!$O65,'2. Protocols'!$P65,'2. Protocols'!$Q65))+'3. ARV Substitutions'!Q88),0),"")</f>
        <v/>
      </c>
      <c r="M66" s="114" t="str">
        <f>IFERROR(MAX(L66*(1+'1. General Inputs'!$BA$16+HLOOKUP(M$7,'1. General Inputs'!$BC$10:$BE$12,ROWS('1. General Inputs'!$BA$10:$BA$12),0))+(M$76*(CHOOSE(M$7,'2. Protocols'!$O65,'2. Protocols'!$P65,'2. Protocols'!$Q65))+'3. ARV Substitutions'!R88),0),"")</f>
        <v/>
      </c>
      <c r="N66" s="114" t="str">
        <f>IFERROR(MAX(M66*(1+'1. General Inputs'!$BA$16+HLOOKUP(N$7,'1. General Inputs'!$BC$10:$BE$12,ROWS('1. General Inputs'!$BA$10:$BA$12),0))+(N$76*(CHOOSE(N$7,'2. Protocols'!$O65,'2. Protocols'!$P65,'2. Protocols'!$Q65))+'3. ARV Substitutions'!S88),0),"")</f>
        <v/>
      </c>
      <c r="O66" s="114" t="str">
        <f>IFERROR(MAX(N66*(1+'1. General Inputs'!$BA$16+HLOOKUP(O$7,'1. General Inputs'!$BC$10:$BE$12,ROWS('1. General Inputs'!$BA$10:$BA$12),0))+(O$76*(CHOOSE(O$7,'2. Protocols'!$O65,'2. Protocols'!$P65,'2. Protocols'!$Q65))+'3. ARV Substitutions'!T88),0),"")</f>
        <v/>
      </c>
      <c r="P66" s="114" t="str">
        <f>IFERROR(MAX(O66*(1+'1. General Inputs'!$BA$16+HLOOKUP(P$7,'1. General Inputs'!$BC$10:$BE$12,ROWS('1. General Inputs'!$BA$10:$BA$12),0))+(P$76*(CHOOSE(P$7,'2. Protocols'!$O65,'2. Protocols'!$P65,'2. Protocols'!$Q65))+'3. ARV Substitutions'!U88),0),"")</f>
        <v/>
      </c>
      <c r="Q66" s="114" t="str">
        <f>IFERROR(MAX(P66*(1+'1. General Inputs'!$BA$16+HLOOKUP(Q$7,'1. General Inputs'!$BC$10:$BE$12,ROWS('1. General Inputs'!$BA$10:$BA$12),0))+(Q$76*(CHOOSE(Q$7,'2. Protocols'!$O65,'2. Protocols'!$P65,'2. Protocols'!$Q65))+'3. ARV Substitutions'!V88),0),"")</f>
        <v/>
      </c>
      <c r="R66" s="114" t="str">
        <f>IFERROR(MAX(Q66*(1+'1. General Inputs'!$BA$16+HLOOKUP(R$7,'1. General Inputs'!$BC$10:$BE$12,ROWS('1. General Inputs'!$BA$10:$BA$12),0))+(R$76*(CHOOSE(R$7,'2. Protocols'!$O65,'2. Protocols'!$P65,'2. Protocols'!$Q65))+'3. ARV Substitutions'!W88),0),"")</f>
        <v/>
      </c>
      <c r="S66" s="114" t="str">
        <f>IFERROR(MAX(R66*(1+'1. General Inputs'!$BA$16+HLOOKUP(S$7,'1. General Inputs'!$BC$10:$BE$12,ROWS('1. General Inputs'!$BA$10:$BA$12),0))+(S$76*(CHOOSE(S$7,'2. Protocols'!$O65,'2. Protocols'!$P65,'2. Protocols'!$Q65))+'3. ARV Substitutions'!X88),0),"")</f>
        <v/>
      </c>
      <c r="T66" s="114" t="str">
        <f>IFERROR(MAX(S66*(1+'1. General Inputs'!$BA$16+HLOOKUP(T$7,'1. General Inputs'!$BC$10:$BE$12,ROWS('1. General Inputs'!$BA$10:$BA$12),0))+(T$76*(CHOOSE(T$7,'2. Protocols'!$O65,'2. Protocols'!$P65,'2. Protocols'!$Q65))+'3. ARV Substitutions'!Y88),0),"")</f>
        <v/>
      </c>
      <c r="U66" s="114" t="str">
        <f>IFERROR(MAX(T66*(1+'1. General Inputs'!$BA$16+HLOOKUP(U$7,'1. General Inputs'!$BC$10:$BE$12,ROWS('1. General Inputs'!$BA$10:$BA$12),0))+(U$76*(CHOOSE(U$7,'2. Protocols'!$O65,'2. Protocols'!$P65,'2. Protocols'!$Q65))+'3. ARV Substitutions'!Z88),0),"")</f>
        <v/>
      </c>
      <c r="V66" s="114" t="str">
        <f>IFERROR(MAX(U66*(1+'1. General Inputs'!$BA$16+HLOOKUP(V$7,'1. General Inputs'!$BC$10:$BE$12,ROWS('1. General Inputs'!$BA$10:$BA$12),0))+(V$76*(CHOOSE(V$7,'2. Protocols'!$O65,'2. Protocols'!$P65,'2. Protocols'!$Q65))+'3. ARV Substitutions'!AA88),0),"")</f>
        <v/>
      </c>
      <c r="W66" s="114" t="str">
        <f>IFERROR(MAX(V66*(1+'1. General Inputs'!$BA$16+HLOOKUP(W$7,'1. General Inputs'!$BC$10:$BE$12,ROWS('1. General Inputs'!$BA$10:$BA$12),0))+(W$76*(CHOOSE(W$7,'2. Protocols'!$O65,'2. Protocols'!$P65,'2. Protocols'!$Q65))+'3. ARV Substitutions'!AB88),0),"")</f>
        <v/>
      </c>
      <c r="X66" s="114" t="str">
        <f>IFERROR(MAX(W66*(1+'1. General Inputs'!$BA$16+HLOOKUP(X$7,'1. General Inputs'!$BC$10:$BE$12,ROWS('1. General Inputs'!$BA$10:$BA$12),0))+(X$76*(CHOOSE(X$7,'2. Protocols'!$O65,'2. Protocols'!$P65,'2. Protocols'!$Q65))+'3. ARV Substitutions'!AC88),0),"")</f>
        <v/>
      </c>
      <c r="Y66" s="114" t="str">
        <f>IFERROR(MAX(X66*(1+'1. General Inputs'!$BA$16+HLOOKUP(Y$7,'1. General Inputs'!$BC$10:$BE$12,ROWS('1. General Inputs'!$BA$10:$BA$12),0))+(Y$76*(CHOOSE(Y$7,'2. Protocols'!$O65,'2. Protocols'!$P65,'2. Protocols'!$Q65))+'3. ARV Substitutions'!AD88),0),"")</f>
        <v/>
      </c>
      <c r="Z66" s="114" t="str">
        <f>IFERROR(MAX(Y66*(1+'1. General Inputs'!$BA$16+HLOOKUP(Z$7,'1. General Inputs'!$BC$10:$BE$12,ROWS('1. General Inputs'!$BA$10:$BA$12),0))+(Z$76*(CHOOSE(Z$7,'2. Protocols'!$O65,'2. Protocols'!$P65,'2. Protocols'!$Q65))+'3. ARV Substitutions'!AE88),0),"")</f>
        <v/>
      </c>
      <c r="AA66" s="114" t="str">
        <f>IFERROR(MAX(Z66*(1+'1. General Inputs'!$BA$16+HLOOKUP(AA$7,'1. General Inputs'!$BC$10:$BE$12,ROWS('1. General Inputs'!$BA$10:$BA$12),0))+(AA$76*(CHOOSE(AA$7,'2. Protocols'!$O65,'2. Protocols'!$P65,'2. Protocols'!$Q65))+'3. ARV Substitutions'!AF88),0),"")</f>
        <v/>
      </c>
      <c r="AB66" s="114" t="str">
        <f>IFERROR(MAX(AA66*(1+'1. General Inputs'!$BA$16+HLOOKUP(AB$7,'1. General Inputs'!$BC$10:$BE$12,ROWS('1. General Inputs'!$BA$10:$BA$12),0))+(AB$76*(CHOOSE(AB$7,'2. Protocols'!$O65,'2. Protocols'!$P65,'2. Protocols'!$Q65))+'3. ARV Substitutions'!AG88),0),"")</f>
        <v/>
      </c>
      <c r="AC66" s="114" t="str">
        <f>IFERROR(MAX(AB66*(1+'1. General Inputs'!$BA$16+HLOOKUP(AC$7,'1. General Inputs'!$BC$10:$BE$12,ROWS('1. General Inputs'!$BA$10:$BA$12),0))+(AC$76*(CHOOSE(AC$7,'2. Protocols'!$O65,'2. Protocols'!$P65,'2. Protocols'!$Q65))+'3. ARV Substitutions'!AH88),0),"")</f>
        <v/>
      </c>
      <c r="AD66" s="114" t="str">
        <f>IFERROR(MAX(AC66*(1+'1. General Inputs'!$BA$16+HLOOKUP(AD$7,'1. General Inputs'!$BC$10:$BE$12,ROWS('1. General Inputs'!$BA$10:$BA$12),0))+(AD$76*(CHOOSE(AD$7,'2. Protocols'!$O65,'2. Protocols'!$P65,'2. Protocols'!$Q65))+'3. ARV Substitutions'!AI88),0),"")</f>
        <v/>
      </c>
      <c r="AE66" s="114" t="str">
        <f>IFERROR(MAX(AD66*(1+'1. General Inputs'!$BA$16+HLOOKUP(AE$7,'1. General Inputs'!$BC$10:$BE$12,ROWS('1. General Inputs'!$BA$10:$BA$12),0))+(AE$76*(CHOOSE(AE$7,'2. Protocols'!$O65,'2. Protocols'!$P65,'2. Protocols'!$Q65))+'3. ARV Substitutions'!AJ88),0),"")</f>
        <v/>
      </c>
      <c r="AF66" s="114" t="str">
        <f>IFERROR(MAX(AE66*(1+'1. General Inputs'!$BA$16+HLOOKUP(AF$7,'1. General Inputs'!$BC$10:$BE$12,ROWS('1. General Inputs'!$BA$10:$BA$12),0))+(AF$76*(CHOOSE(AF$7,'2. Protocols'!$O65,'2. Protocols'!$P65,'2. Protocols'!$Q65))+'3. ARV Substitutions'!AK88),0),"")</f>
        <v/>
      </c>
      <c r="AG66" s="114" t="str">
        <f>IFERROR(MAX(AF66*(1+'1. General Inputs'!$BA$16+HLOOKUP(AG$7,'1. General Inputs'!$BC$10:$BE$12,ROWS('1. General Inputs'!$BA$10:$BA$12),0))+(AG$76*(CHOOSE(AG$7,'2. Protocols'!$O65,'2. Protocols'!$P65,'2. Protocols'!$Q65))+'3. ARV Substitutions'!AL88),0),"")</f>
        <v/>
      </c>
      <c r="AH66" s="114" t="str">
        <f>IFERROR(MAX(AG66*(1+'1. General Inputs'!$BA$16+HLOOKUP(AH$7,'1. General Inputs'!$BC$10:$BE$12,ROWS('1. General Inputs'!$BA$10:$BA$12),0))+(AH$76*(CHOOSE(AH$7,'2. Protocols'!$O65,'2. Protocols'!$P65,'2. Protocols'!$Q65))+'3. ARV Substitutions'!AM88),0),"")</f>
        <v/>
      </c>
      <c r="AI66" s="114" t="str">
        <f>IFERROR(MAX(AH66*(1+'1. General Inputs'!$BA$16+HLOOKUP(AI$7,'1. General Inputs'!$BC$10:$BE$12,ROWS('1. General Inputs'!$BA$10:$BA$12),0))+(AI$76*(CHOOSE(AI$7,'2. Protocols'!$O65,'2. Protocols'!$P65,'2. Protocols'!$Q65))+'3. ARV Substitutions'!AN88),0),"")</f>
        <v/>
      </c>
      <c r="AJ66" s="114" t="str">
        <f>IFERROR(MAX(AI66*(1+'1. General Inputs'!$BA$16+HLOOKUP(AJ$7,'1. General Inputs'!$BC$10:$BE$12,ROWS('1. General Inputs'!$BA$10:$BA$12),0))+(AJ$76*(CHOOSE(AJ$7,'2. Protocols'!$O65,'2. Protocols'!$P65,'2. Protocols'!$Q65))+'3. ARV Substitutions'!AO88),0),"")</f>
        <v/>
      </c>
      <c r="AK66" s="114" t="str">
        <f>IFERROR(MAX(AJ66*(1+'1. General Inputs'!$BA$16+HLOOKUP(AK$7,'1. General Inputs'!$BC$10:$BE$12,ROWS('1. General Inputs'!$BA$10:$BA$12),0))+(AK$76*(CHOOSE(AK$7,'2. Protocols'!$O65,'2. Protocols'!$P65,'2. Protocols'!$Q65))+'3. ARV Substitutions'!AP88),0),"")</f>
        <v/>
      </c>
      <c r="AL66" s="114" t="str">
        <f>IFERROR(MAX(AK66*(1+'1. General Inputs'!$BA$16+HLOOKUP(AL$7,'1. General Inputs'!$BC$10:$BE$12,ROWS('1. General Inputs'!$BA$10:$BA$12),0))+(AL$76*(CHOOSE(AL$7,'2. Protocols'!$O65,'2. Protocols'!$P65,'2. Protocols'!$Q65))+'3. ARV Substitutions'!AQ88),0),"")</f>
        <v/>
      </c>
      <c r="AM66" s="114" t="str">
        <f>IFERROR(MAX(AL66*(1+'1. General Inputs'!$BA$16+HLOOKUP(AM$7,'1. General Inputs'!$BC$10:$BE$12,ROWS('1. General Inputs'!$BA$10:$BA$12),0))+(AM$76*(CHOOSE(AM$7,'2. Protocols'!$O65,'2. Protocols'!$P65,'2. Protocols'!$Q65))+'3. ARV Substitutions'!AR88),0),"")</f>
        <v/>
      </c>
      <c r="AN66" s="114" t="str">
        <f>IFERROR(MAX(AM66*(1+'1. General Inputs'!$BA$16+HLOOKUP(AN$7,'1. General Inputs'!$BC$10:$BE$12,ROWS('1. General Inputs'!$BA$10:$BA$12),0))+(AN$76*(CHOOSE(AN$7,'2. Protocols'!$O65,'2. Protocols'!$P65,'2. Protocols'!$Q65))+'3. ARV Substitutions'!AS88),0),"")</f>
        <v/>
      </c>
      <c r="AO66" s="114" t="str">
        <f>IFERROR(MAX(AN66*(1+'1. General Inputs'!$BA$16+HLOOKUP(AO$7,'1. General Inputs'!$BC$10:$BE$12,ROWS('1. General Inputs'!$BA$10:$BA$12),0))+(AO$76*(CHOOSE(AO$7,'2. Protocols'!$O65,'2. Protocols'!$P65,'2. Protocols'!$Q65))+'3. ARV Substitutions'!AT88),0),"")</f>
        <v/>
      </c>
      <c r="AP66" s="114" t="str">
        <f>IFERROR(MAX(AO66*(1+'1. General Inputs'!$BA$16+HLOOKUP(AP$7,'1. General Inputs'!$BC$10:$BE$12,ROWS('1. General Inputs'!$BA$10:$BA$12),0))+(AP$76*(CHOOSE(AP$7,'2. Protocols'!$O65,'2. Protocols'!$P65,'2. Protocols'!$Q65))+'3. ARV Substitutions'!AU88),0),"")</f>
        <v/>
      </c>
      <c r="BZ66" s="88" t="e">
        <f t="shared" si="49"/>
        <v>#VALUE!</v>
      </c>
      <c r="CA66" s="88" t="e">
        <f t="shared" si="50"/>
        <v>#VALUE!</v>
      </c>
      <c r="CB66" s="88" t="e">
        <f t="shared" si="51"/>
        <v>#VALUE!</v>
      </c>
      <c r="CC66" s="88" t="e">
        <f t="shared" si="52"/>
        <v>#VALUE!</v>
      </c>
      <c r="CD66" s="88" t="e">
        <f t="shared" si="84"/>
        <v>#VALUE!</v>
      </c>
      <c r="CE66" s="88" t="e">
        <f t="shared" si="53"/>
        <v>#VALUE!</v>
      </c>
      <c r="CF66" s="88" t="e">
        <f t="shared" si="54"/>
        <v>#VALUE!</v>
      </c>
      <c r="CG66" s="88" t="e">
        <f t="shared" si="55"/>
        <v>#VALUE!</v>
      </c>
      <c r="CH66" s="88" t="e">
        <f t="shared" si="56"/>
        <v>#VALUE!</v>
      </c>
      <c r="CI66" s="88" t="e">
        <f t="shared" si="57"/>
        <v>#VALUE!</v>
      </c>
      <c r="CJ66" s="88" t="e">
        <f t="shared" si="58"/>
        <v>#VALUE!</v>
      </c>
      <c r="CK66" s="88" t="e">
        <f t="shared" si="59"/>
        <v>#VALUE!</v>
      </c>
      <c r="CL66" s="88" t="e">
        <f t="shared" si="60"/>
        <v>#VALUE!</v>
      </c>
      <c r="CM66" s="88" t="e">
        <f t="shared" si="61"/>
        <v>#VALUE!</v>
      </c>
      <c r="CN66" s="88" t="e">
        <f t="shared" si="62"/>
        <v>#VALUE!</v>
      </c>
      <c r="CO66" s="88" t="e">
        <f t="shared" si="63"/>
        <v>#VALUE!</v>
      </c>
      <c r="CP66" s="88" t="e">
        <f t="shared" si="64"/>
        <v>#VALUE!</v>
      </c>
      <c r="CQ66" s="88" t="e">
        <f t="shared" si="65"/>
        <v>#VALUE!</v>
      </c>
      <c r="CR66" s="88" t="e">
        <f t="shared" si="66"/>
        <v>#VALUE!</v>
      </c>
      <c r="CS66" s="88" t="e">
        <f t="shared" si="67"/>
        <v>#VALUE!</v>
      </c>
      <c r="CT66" s="88" t="e">
        <f t="shared" si="68"/>
        <v>#VALUE!</v>
      </c>
      <c r="CU66" s="88" t="e">
        <f t="shared" si="69"/>
        <v>#VALUE!</v>
      </c>
      <c r="CV66" s="88" t="e">
        <f t="shared" si="70"/>
        <v>#VALUE!</v>
      </c>
      <c r="CW66" s="88" t="e">
        <f t="shared" si="71"/>
        <v>#VALUE!</v>
      </c>
      <c r="CX66" s="88" t="e">
        <f t="shared" si="72"/>
        <v>#VALUE!</v>
      </c>
      <c r="CY66" s="88" t="e">
        <f t="shared" si="73"/>
        <v>#VALUE!</v>
      </c>
      <c r="CZ66" s="88" t="e">
        <f t="shared" si="74"/>
        <v>#VALUE!</v>
      </c>
      <c r="DA66" s="88" t="e">
        <f t="shared" si="75"/>
        <v>#VALUE!</v>
      </c>
      <c r="DB66" s="88" t="e">
        <f t="shared" si="76"/>
        <v>#VALUE!</v>
      </c>
      <c r="DC66" s="88" t="e">
        <f t="shared" si="77"/>
        <v>#VALUE!</v>
      </c>
      <c r="DD66" s="88" t="e">
        <f t="shared" si="78"/>
        <v>#VALUE!</v>
      </c>
      <c r="DE66" s="88" t="e">
        <f t="shared" si="79"/>
        <v>#VALUE!</v>
      </c>
      <c r="DF66" s="88" t="e">
        <f t="shared" si="80"/>
        <v>#VALUE!</v>
      </c>
      <c r="DG66" s="88" t="e">
        <f t="shared" si="81"/>
        <v>#VALUE!</v>
      </c>
      <c r="DH66" s="88" t="e">
        <f t="shared" si="82"/>
        <v>#VALUE!</v>
      </c>
      <c r="DI66" s="88" t="e">
        <f t="shared" si="83"/>
        <v>#VALUE!</v>
      </c>
      <c r="DK66" s="27" t="str">
        <f>CONCATENATE('2. Protocols'!C65, '2. Protocols'!D65, '2. Protocols'!E65)</f>
        <v>+</v>
      </c>
      <c r="DL66" s="27" t="str">
        <f>CONCATENATE('2. Protocols'!C65, '2. Protocols'!D65, '2. Protocols'!E65, '2. Protocols'!F65, '2. Protocols'!G65,)</f>
        <v>++</v>
      </c>
      <c r="DN66" s="38">
        <f>IF(AND(OR(ISBLANK(DN$9),DN$9=0)=FALSE,OR(DN$9='2. Protocols'!$C65,DN$9='2. Protocols'!$E65,DN$9='2. Protocols'!$G65)),1,0)*'4. Formulations'!$I65</f>
        <v>0</v>
      </c>
      <c r="DO66" s="38">
        <f>IF(AND(OR(ISBLANK(DO$9),DO$9=0)=FALSE,OR(DO$9='2. Protocols'!$C65,DO$9='2. Protocols'!$E65,DO$9='2. Protocols'!$G65)),1,0)*'4. Formulations'!$I65</f>
        <v>0</v>
      </c>
      <c r="DP66" s="38">
        <f>IF(AND(OR(ISBLANK(DP$9),DP$9=0)=FALSE,OR(DP$9='2. Protocols'!$C65,DP$9='2. Protocols'!$E65,DP$9='2. Protocols'!$G65)),1,0)*'4. Formulations'!$I65</f>
        <v>0</v>
      </c>
      <c r="DQ66" s="38">
        <f>IF(AND(OR(ISBLANK(DQ$9),DQ$9=0)=FALSE,OR(DQ$9='2. Protocols'!$C65,DQ$9='2. Protocols'!$E65,DQ$9='2. Protocols'!$G65)),1,0)*'4. Formulations'!$I65</f>
        <v>0</v>
      </c>
      <c r="DR66" s="38">
        <f>IF(AND(OR(ISBLANK(DR$9),DR$9=0)=FALSE,OR(DR$9='2. Protocols'!$C65,DR$9='2. Protocols'!$E65,DR$9='2. Protocols'!$G65)),1,0)*'4. Formulations'!$I65</f>
        <v>0</v>
      </c>
      <c r="DS66" s="38">
        <f>IF(AND(OR(ISBLANK(DS$9),DS$9=0)=FALSE,OR(DS$9='2. Protocols'!$C65,DS$9='2. Protocols'!$E65,DS$9='2. Protocols'!$G65)),1,0)*'4. Formulations'!$I65</f>
        <v>0</v>
      </c>
      <c r="DT66" s="38">
        <f>IF(AND(OR(ISBLANK(DT$9),DT$9=0)=FALSE,OR(DT$9='2. Protocols'!$C65,DT$9='2. Protocols'!$E65,DT$9='2. Protocols'!$G65)),1,0)*'4. Formulations'!$I65</f>
        <v>0</v>
      </c>
      <c r="DU66" s="38">
        <f>IF(AND(OR(ISBLANK(DU$9),DU$9=0)=FALSE,OR(DU$9='2. Protocols'!$C65,DU$9='2. Protocols'!$E65,DU$9='2. Protocols'!$G65)),1,0)*'4. Formulations'!$I65</f>
        <v>0</v>
      </c>
      <c r="DV66" s="38">
        <f>IF(AND(OR(ISBLANK(DV$9),DV$9=0)=FALSE,OR(DV$9='2. Protocols'!$C65,DV$9='2. Protocols'!$E65,DV$9='2. Protocols'!$G65)),1,0)*'4. Formulations'!$I65</f>
        <v>0</v>
      </c>
      <c r="DW66" s="38">
        <f>IF(AND(OR(ISBLANK(DW$9),DW$9=0)=FALSE,OR(DW$9='2. Protocols'!$C65,DW$9='2. Protocols'!$E65,DW$9='2. Protocols'!$G65)),1,0)*'4. Formulations'!$I65</f>
        <v>0</v>
      </c>
      <c r="DX66" s="38">
        <f>IF(AND(OR(ISBLANK(DX$9),DX$9=0)=FALSE,OR(DX$9='2. Protocols'!$C65,DX$9='2. Protocols'!$E65,DX$9='2. Protocols'!$G65)),1,0)*'4. Formulations'!$I65</f>
        <v>0</v>
      </c>
      <c r="DY66" s="38">
        <f>IF(AND(OR(ISBLANK(DY$9),DY$9=0)=FALSE,OR(DY$9='2. Protocols'!$C65,DY$9='2. Protocols'!$E65,DY$9='2. Protocols'!$G65)),1,0)*'4. Formulations'!$I65</f>
        <v>0</v>
      </c>
      <c r="DZ66" s="38">
        <f>IF(AND(OR(ISBLANK(DZ$9),DZ$9=0)=FALSE,OR(DZ$9='2. Protocols'!$C65,DZ$9='2. Protocols'!$E65,DZ$9='2. Protocols'!$G65)),1,0)*'4. Formulations'!$I65</f>
        <v>0</v>
      </c>
      <c r="EA66" s="38">
        <f>IF(AND(OR(ISBLANK(EA$9),EA$9=0)=FALSE,OR(EA$9='2. Protocols'!$C65,EA$9='2. Protocols'!$E65,EA$9='2. Protocols'!$G65)),1,0)*'4. Formulations'!$I65</f>
        <v>0</v>
      </c>
      <c r="EB66" s="38">
        <f>IF(AND(OR(ISBLANK(EB$9),EB$9=0)=FALSE,OR(EB$9='2. Protocols'!$C65,EB$9='2. Protocols'!$E65,EB$9='2. Protocols'!$G65)),1,0)*'4. Formulations'!$I65</f>
        <v>0</v>
      </c>
      <c r="EC66" s="38">
        <f>IF(AND(OR(ISBLANK(EC$9),EC$9=0)=FALSE,OR(EC$9='2. Protocols'!$C65,EC$9='2. Protocols'!$E65,EC$9='2. Protocols'!$G65)),1,0)*'4. Formulations'!$I65</f>
        <v>0</v>
      </c>
      <c r="ED66" s="38">
        <f>IF(AND(OR(ISBLANK(ED$9),ED$9=0)=FALSE,OR(ED$9='2. Protocols'!$C65,ED$9='2. Protocols'!$E65,ED$9='2. Protocols'!$G65)),1,0)*'4. Formulations'!$I65</f>
        <v>0</v>
      </c>
      <c r="EE66" s="38">
        <f>IF(AND(OR(ISBLANK(EE$9),EE$9=0)=FALSE,OR(EE$9='2. Protocols'!$C65,EE$9='2. Protocols'!$E65,EE$9='2. Protocols'!$G65)),1,0)*'4. Formulations'!$I65</f>
        <v>0</v>
      </c>
      <c r="EF66" s="38">
        <f>IF(AND(OR(ISBLANK(EF$9),EF$9=0)=FALSE,OR(EF$9='2. Protocols'!$C65,EF$9='2. Protocols'!$E65,EF$9='2. Protocols'!$G65)),1,0)*'4. Formulations'!$I65</f>
        <v>0</v>
      </c>
      <c r="EG66" s="38">
        <f>IF(AND(OR(ISBLANK(EG$9),EG$9=0)=FALSE,OR(EG$9='2. Protocols'!$C65,EG$9='2. Protocols'!$E65,EG$9='2. Protocols'!$G65)),1,0)*'4. Formulations'!$I65</f>
        <v>0</v>
      </c>
      <c r="EH66" s="38">
        <f>IF(AND(OR(ISBLANK(EH$9),EH$9=0)=FALSE,OR(EH$9='2. Protocols'!$C65,EH$9='2. Protocols'!$E65,EH$9='2. Protocols'!$G65)),1,0)*'4. Formulations'!$I65</f>
        <v>0</v>
      </c>
      <c r="EI66" s="38">
        <f>IF(AND(OR(ISBLANK(EI$9),EI$9=0)=FALSE,OR(EI$9='2. Protocols'!$C65,EI$9='2. Protocols'!$E65,EI$9='2. Protocols'!$G65)),1,0)*'4. Formulations'!$I65</f>
        <v>0</v>
      </c>
      <c r="EK66" s="38">
        <f>IF(AND(OR(ISBLANK(EK$9),EK$9=0)=FALSE,EK$9=$DK66),1,0)*'4. Formulations'!$J65</f>
        <v>0</v>
      </c>
      <c r="EL66" s="38">
        <f>IF(AND(OR(ISBLANK(EL$9),EL$9=0)=FALSE,EL$9=$DK66),1,0)*'4. Formulations'!$J65</f>
        <v>0</v>
      </c>
      <c r="EM66" s="38">
        <f>IF(AND(OR(ISBLANK(EM$9),EM$9=0)=FALSE,EM$9=$DK66),1,0)*'4. Formulations'!$J65</f>
        <v>0</v>
      </c>
      <c r="EN66" s="38">
        <f>IF(AND(OR(ISBLANK(EN$9),EN$9=0)=FALSE,EN$9=$DK66),1,0)*'4. Formulations'!$J65</f>
        <v>0</v>
      </c>
      <c r="EO66" s="38">
        <f>IF(AND(OR(ISBLANK(EO$9),EO$9=0)=FALSE,EO$9=$DK66),1,0)*'4. Formulations'!$J65</f>
        <v>0</v>
      </c>
      <c r="EP66" s="38">
        <f>IF(AND(OR(ISBLANK(EP$9),EP$9=0)=FALSE,EP$9=$DK66),1,0)*'4. Formulations'!$J65</f>
        <v>0</v>
      </c>
      <c r="EQ66" s="38">
        <f>IF(AND(OR(ISBLANK(EQ$9),EQ$9=0)=FALSE,EQ$9=$DK66),1,0)*'4. Formulations'!$J65</f>
        <v>0</v>
      </c>
      <c r="ER66" s="38">
        <f>IF(AND(OR(ISBLANK(ER$9),ER$9=0)=FALSE,ER$9=$DK66),1,0)*'4. Formulations'!$J65</f>
        <v>0</v>
      </c>
      <c r="ES66" s="38">
        <f>IF(AND(OR(ISBLANK(ES$9),ES$9=0)=FALSE,ES$9=$DK66),1,0)*'4. Formulations'!$J65</f>
        <v>0</v>
      </c>
      <c r="ET66" s="38">
        <f>IF(AND(OR(ISBLANK(ET$9),ET$9=0)=FALSE,ET$9=$DK66),1,0)*'4. Formulations'!$J65</f>
        <v>0</v>
      </c>
      <c r="EU66" s="38">
        <f>IF(AND(OR(ISBLANK(EU$9),EU$9=0)=FALSE,EU$9=$DK66),1,0)*'4. Formulations'!$J65</f>
        <v>0</v>
      </c>
      <c r="EV66" s="38">
        <f>IF(AND(OR(ISBLANK(EV$9),EV$9=0)=FALSE,EV$9=$DK66),1,0)*'4. Formulations'!$J65</f>
        <v>0</v>
      </c>
      <c r="EW66" s="38">
        <f>IF(AND(OR(ISBLANK(EW$9),EW$9=0)=FALSE,EW$9=$DK66),1,0)*'4. Formulations'!$J65</f>
        <v>0</v>
      </c>
      <c r="EY66" s="38">
        <f>IF(AND(OR(ISBLANK(EY$9),EY$9=0)=FALSE,SUM($EK66:$EW66)&gt;0,EY$9='2. Protocols'!$G65),1,0)*'4. Formulations'!$J65</f>
        <v>0</v>
      </c>
      <c r="EZ66" s="38">
        <f>IF(AND(OR(ISBLANK(EZ$9),EZ$9=0)=FALSE,SUM($EK66:$EW66)&gt;0,EZ$9='2. Protocols'!$G65),1,0)*'4. Formulations'!$J65</f>
        <v>0</v>
      </c>
      <c r="FA66" s="38">
        <f>IF(AND(OR(ISBLANK(FA$9),FA$9=0)=FALSE,SUM($EK66:$EW66)&gt;0,FA$9='2. Protocols'!$G65),1,0)*'4. Formulations'!$J65</f>
        <v>0</v>
      </c>
      <c r="FB66" s="38">
        <f>IF(AND(OR(ISBLANK(FB$9),FB$9=0)=FALSE,SUM($EK66:$EW66)&gt;0,FB$9='2. Protocols'!$G65),1,0)*'4. Formulations'!$J65</f>
        <v>0</v>
      </c>
      <c r="FC66" s="38">
        <f>IF(AND(OR(ISBLANK(FC$9),FC$9=0)=FALSE,SUM($EK66:$EW66)&gt;0,FC$9='2. Protocols'!$G65),1,0)*'4. Formulations'!$J65</f>
        <v>0</v>
      </c>
      <c r="FD66" s="38">
        <f>IF(AND(OR(ISBLANK(FD$9),FD$9=0)=FALSE,SUM($EK66:$EW66)&gt;0,FD$9='2. Protocols'!$G65),1,0)*'4. Formulations'!$J65</f>
        <v>0</v>
      </c>
      <c r="FE66" s="38">
        <f>IF(AND(OR(ISBLANK(FE$9),FE$9=0)=FALSE,SUM($EK66:$EW66)&gt;0,FE$9='2. Protocols'!$G65),1,0)*'4. Formulations'!$J65</f>
        <v>0</v>
      </c>
      <c r="FF66" s="38">
        <f>IF(AND(OR(ISBLANK(FF$9),FF$9=0)=FALSE,SUM($EK66:$EW66)&gt;0,FF$9='2. Protocols'!$G65),1,0)*'4. Formulations'!$J65</f>
        <v>0</v>
      </c>
      <c r="FG66" s="38">
        <f>IF(AND(OR(ISBLANK(FG$9),FG$9=0)=FALSE,SUM($EK66:$EW66)&gt;0,FG$9='2. Protocols'!$G65),1,0)*'4. Formulations'!$J65</f>
        <v>0</v>
      </c>
      <c r="FH66" s="38">
        <f>IF(AND(OR(ISBLANK(FH$9),FH$9=0)=FALSE,SUM($EK66:$EW66)&gt;0,FH$9='2. Protocols'!$G65),1,0)*'4. Formulations'!$J65</f>
        <v>0</v>
      </c>
      <c r="FI66" s="38">
        <f>IF(AND(OR(ISBLANK(FI$9),FI$9=0)=FALSE,SUM($EK66:$EW66)&gt;0,FI$9='2. Protocols'!$G65),1,0)*'4. Formulations'!$J65</f>
        <v>0</v>
      </c>
      <c r="FJ66" s="38">
        <f>IF(AND(OR(ISBLANK(FJ$9),FJ$9=0)=FALSE,SUM($EK66:$EW66)&gt;0,FJ$9='2. Protocols'!$G65),1,0)*'4. Formulations'!$J65</f>
        <v>0</v>
      </c>
      <c r="FK66" s="38">
        <f>IF(AND(OR(ISBLANK(FK$9),FK$9=0)=FALSE,SUM($EK66:$EW66)&gt;0,FK$9='2. Protocols'!$G65),1,0)*'4. Formulations'!$J65</f>
        <v>0</v>
      </c>
      <c r="FL66" s="38">
        <f>IF(AND(OR(ISBLANK(FL$9),FL$9=0)=FALSE,SUM($EK66:$EW66)&gt;0,FL$9='2. Protocols'!$G65),1,0)*'4. Formulations'!$J65</f>
        <v>0</v>
      </c>
      <c r="FM66" s="38">
        <f>IF(AND(OR(ISBLANK(FM$9),FM$9=0)=FALSE,SUM($EK66:$EW66)&gt;0,FM$9='2. Protocols'!$G65),1,0)*'4. Formulations'!$J65</f>
        <v>0</v>
      </c>
      <c r="FN66" s="38">
        <f>IF(AND(OR(ISBLANK(FN$9),FN$9=0)=FALSE,SUM($EK66:$EW66)&gt;0,FN$9='2. Protocols'!$G65),1,0)*'4. Formulations'!$J65</f>
        <v>0</v>
      </c>
      <c r="FO66" s="38">
        <f>IF(AND(OR(ISBLANK(FO$9),FO$9=0)=FALSE,SUM($EK66:$EW66)&gt;0,FO$9='2. Protocols'!$G65),1,0)*'4. Formulations'!$J65</f>
        <v>0</v>
      </c>
      <c r="FP66" s="38">
        <f>IF(AND(OR(ISBLANK(FP$9),FP$9=0)=FALSE,SUM($EK66:$EW66)&gt;0,FP$9='2. Protocols'!$G65),1,0)*'4. Formulations'!$J65</f>
        <v>0</v>
      </c>
      <c r="FQ66" s="38">
        <f>IF(AND(OR(ISBLANK(FQ$9),FQ$9=0)=FALSE,SUM($EK66:$EW66)&gt;0,FQ$9='2. Protocols'!$G65),1,0)*'4. Formulations'!$J65</f>
        <v>0</v>
      </c>
      <c r="FR66" s="38">
        <f>IF(AND(OR(ISBLANK(FR$9),FR$9=0)=FALSE,SUM($EK66:$EW66)&gt;0,FR$9='2. Protocols'!$G65),1,0)*'4. Formulations'!$J65</f>
        <v>0</v>
      </c>
      <c r="FS66" s="38">
        <f>IF(AND(OR(ISBLANK(FS$9),FS$9=0)=FALSE,SUM($EK66:$EW66)&gt;0,FS$9='2. Protocols'!$G65),1,0)*'4. Formulations'!$J65</f>
        <v>0</v>
      </c>
      <c r="FT66" s="38">
        <f>IF(AND(OR(ISBLANK(FT$9),FT$9=0)=FALSE,SUM($EK66:$EW66)&gt;0,FT$9='2. Protocols'!$G65),1,0)*'4. Formulations'!$J65</f>
        <v>0</v>
      </c>
      <c r="FV66" s="38">
        <f>IF(AND(OR(ISBLANK(EY$9),EY$9=0)=FALSE,FV$9=$DL66),1,0)*'4. Formulations'!$K65</f>
        <v>0</v>
      </c>
      <c r="FW66" s="38">
        <f>IF(AND(OR(ISBLANK(EZ$9),EZ$9=0)=FALSE,FW$9=$DL66),1,0)*'4. Formulations'!$K65</f>
        <v>0</v>
      </c>
      <c r="FX66" s="38">
        <f>IF(AND(OR(ISBLANK(FA$9),FA$9=0)=FALSE,FX$9=$DL66),1,0)*'4. Formulations'!$K65</f>
        <v>0</v>
      </c>
      <c r="FY66" s="38">
        <f>IF(AND(OR(ISBLANK(FB$9),FB$9=0)=FALSE,FY$9=$DL66),1,0)*'4. Formulations'!$K65</f>
        <v>0</v>
      </c>
      <c r="FZ66" s="38">
        <f>IF(AND(OR(ISBLANK(FC$9),FC$9=0)=FALSE,FZ$9=$DL66),1,0)*'4. Formulations'!$K65</f>
        <v>0</v>
      </c>
      <c r="GA66" s="38">
        <f>IF(AND(OR(ISBLANK(FD$9),FD$9=0)=FALSE,GA$9=$DL66),1,0)*'4. Formulations'!$K65</f>
        <v>0</v>
      </c>
      <c r="GB66" s="38">
        <f>IF(AND(OR(ISBLANK(FE$9),FE$9=0)=FALSE,GB$9=$DL66),1,0)*'4. Formulations'!$K65</f>
        <v>0</v>
      </c>
      <c r="GC66" s="38">
        <f>IF(AND(OR(ISBLANK(FF$9),FF$9=0)=FALSE,GC$9=$DL66),1,0)*'4. Formulations'!$K65</f>
        <v>0</v>
      </c>
      <c r="GD66" s="38">
        <f>IF(AND(OR(ISBLANK(FG$9),FG$9=0)=FALSE,GD$9=$DL66),1,0)*'4. Formulations'!$K65</f>
        <v>0</v>
      </c>
      <c r="GE66" s="38">
        <f>IF(AND(OR(ISBLANK(FH$9),FH$9=0)=FALSE,GE$9=$DL66),1,0)*'4. Formulations'!$K65</f>
        <v>0</v>
      </c>
      <c r="GF66" s="38">
        <f>IF(AND(OR(ISBLANK(FI$9),FI$9=0)=FALSE,GF$9=$DL66),1,0)*'4. Formulations'!$K65</f>
        <v>0</v>
      </c>
      <c r="GG66" s="38">
        <f>IF(AND(OR(ISBLANK(FJ$9),FJ$9=0)=FALSE,GG$9=$DL66),1,0)*'4. Formulations'!$K65</f>
        <v>0</v>
      </c>
      <c r="GH66" s="38">
        <f>IF(AND(OR(ISBLANK(FK$9),FK$9=0)=FALSE,GH$9=$DL66),1,0)*'4. Formulations'!$K65</f>
        <v>0</v>
      </c>
      <c r="GI66" s="38">
        <f>IF(AND(OR(ISBLANK(FL$9),FL$9=0)=FALSE,GI$9=$DL66),1,0)*'4. Formulations'!$K65</f>
        <v>0</v>
      </c>
      <c r="GJ66" s="38">
        <f>IF(AND(OR(ISBLANK(FM$9),FM$9=0)=FALSE,GJ$9=$DL66),1,0)*'4. Formulations'!$K65</f>
        <v>0</v>
      </c>
      <c r="GL66" s="38">
        <f>IF(AND(OR(ISBLANK(GL$9),GL$9=0)=FALSE,OR(GL$9='2. Protocols'!$C65,GL$9='2. Protocols'!$E65,GL$9='2. Protocols'!$G65)),1,0)*'4. Formulations'!$L65</f>
        <v>0</v>
      </c>
      <c r="GM66" s="38">
        <f>IF(AND(OR(ISBLANK(GM$9),GM$9=0)=FALSE,OR(GM$9='2. Protocols'!$C65,GM$9='2. Protocols'!$E65,GM$9='2. Protocols'!$G65)),1,0)*'4. Formulations'!$L65</f>
        <v>0</v>
      </c>
      <c r="GN66" s="38">
        <f>IF(AND(OR(ISBLANK(GN$9),GN$9=0)=FALSE,OR(GN$9='2. Protocols'!$C65,GN$9='2. Protocols'!$E65,GN$9='2. Protocols'!$G65)),1,0)*'4. Formulations'!$L65</f>
        <v>0</v>
      </c>
      <c r="GO66" s="38">
        <f>IF(AND(OR(ISBLANK(GO$9),GO$9=0)=FALSE,OR(GO$9='2. Protocols'!$C65,GO$9='2. Protocols'!$E65,GO$9='2. Protocols'!$G65)),1,0)*'4. Formulations'!$L65</f>
        <v>0</v>
      </c>
      <c r="GP66" s="38">
        <f>IF(AND(OR(ISBLANK(GP$9),GP$9=0)=FALSE,OR(GP$9='2. Protocols'!$C65,GP$9='2. Protocols'!$E65,GP$9='2. Protocols'!$G65)),1,0)*'4. Formulations'!$L65</f>
        <v>0</v>
      </c>
      <c r="GQ66" s="38">
        <f>IF(AND(OR(ISBLANK(GQ$9),GQ$9=0)=FALSE,OR(GQ$9='2. Protocols'!$C65,GQ$9='2. Protocols'!$E65,GQ$9='2. Protocols'!$G65)),1,0)*'4. Formulations'!$L65</f>
        <v>0</v>
      </c>
      <c r="GR66" s="38">
        <f>IF(AND(OR(ISBLANK(GR$9),GR$9=0)=FALSE,OR(GR$9='2. Protocols'!$C65,GR$9='2. Protocols'!$E65,GR$9='2. Protocols'!$G65)),1,0)*'4. Formulations'!$L65</f>
        <v>0</v>
      </c>
      <c r="GS66" s="38">
        <f>IF(AND(OR(ISBLANK(GS$9),GS$9=0)=FALSE,OR(GS$9='2. Protocols'!$C65,GS$9='2. Protocols'!$E65,GS$9='2. Protocols'!$G65)),1,0)*'4. Formulations'!$L65</f>
        <v>0</v>
      </c>
      <c r="GT66" s="38">
        <f>IF(AND(OR(ISBLANK(GT$9),GT$9=0)=FALSE,OR(GT$9='2. Protocols'!$C65,GT$9='2. Protocols'!$E65,GT$9='2. Protocols'!$G65)),1,0)*'4. Formulations'!$L65</f>
        <v>0</v>
      </c>
      <c r="GU66" s="38">
        <f>IF(AND(OR(ISBLANK(GU$9),GU$9=0)=FALSE,OR(GU$9='2. Protocols'!$C65,GU$9='2. Protocols'!$E65,GU$9='2. Protocols'!$G65)),1,0)*'4. Formulations'!$L65</f>
        <v>0</v>
      </c>
      <c r="GV66" s="38">
        <f>IF(AND(OR(ISBLANK(GV$9),GV$9=0)=FALSE,OR(GV$9='2. Protocols'!$C65,GV$9='2. Protocols'!$E65,GV$9='2. Protocols'!$G65)),1,0)*'4. Formulations'!$L65</f>
        <v>0</v>
      </c>
      <c r="GW66" s="38">
        <f>IF(AND(OR(ISBLANK(GW$9),GW$9=0)=FALSE,OR(GW$9='2. Protocols'!$C65,GW$9='2. Protocols'!$E65,GW$9='2. Protocols'!$G65)),1,0)*'4. Formulations'!$L65</f>
        <v>0</v>
      </c>
      <c r="GX66" s="38">
        <f>IF(AND(OR(ISBLANK(GX$9),GX$9=0)=FALSE,OR(GX$9='2. Protocols'!$C65,GX$9='2. Protocols'!$E65,GX$9='2. Protocols'!$G65)),1,0)*'4. Formulations'!$L65</f>
        <v>0</v>
      </c>
      <c r="GY66" s="38">
        <f>IF(AND(OR(ISBLANK(GY$9),GY$9=0)=FALSE,OR(GY$9='2. Protocols'!$C65,GY$9='2. Protocols'!$E65,GY$9='2. Protocols'!$G65)),1,0)*'4. Formulations'!$L65</f>
        <v>0</v>
      </c>
      <c r="GZ66" s="38">
        <f>IF(AND(OR(ISBLANK(GZ$9),GZ$9=0)=FALSE,OR(GZ$9='2. Protocols'!$C65,GZ$9='2. Protocols'!$E65,GZ$9='2. Protocols'!$G65)),1,0)*'4. Formulations'!$L65</f>
        <v>0</v>
      </c>
      <c r="HA66" s="38">
        <f>IF(AND(OR(ISBLANK(HA$9),HA$9=0)=FALSE,OR(HA$9='2. Protocols'!$C65,HA$9='2. Protocols'!$E65,HA$9='2. Protocols'!$G65)),1,0)*'4. Formulations'!$L65</f>
        <v>0</v>
      </c>
      <c r="HB66" s="38">
        <f>IF(AND(OR(ISBLANK(HB$9),HB$9=0)=FALSE,OR(HB$9='2. Protocols'!$C65,HB$9='2. Protocols'!$E65,HB$9='2. Protocols'!$G65)),1,0)*'4. Formulations'!$L65</f>
        <v>0</v>
      </c>
      <c r="HC66" s="38">
        <f>IF(AND(OR(ISBLANK(HC$9),HC$9=0)=FALSE,OR(HC$9='2. Protocols'!$C65,HC$9='2. Protocols'!$E65,HC$9='2. Protocols'!$G65)),1,0)*'4. Formulations'!$L65</f>
        <v>0</v>
      </c>
      <c r="HD66" s="38">
        <f>IF(AND(OR(ISBLANK(HD$9),HD$9=0)=FALSE,OR(HD$9='2. Protocols'!$C65,HD$9='2. Protocols'!$E65,HD$9='2. Protocols'!$G65)),1,0)*'4. Formulations'!$L65</f>
        <v>0</v>
      </c>
      <c r="HE66" s="38">
        <f>IF(AND(OR(ISBLANK(HE$9),HE$9=0)=FALSE,OR(HE$9='2. Protocols'!$C65,HE$9='2. Protocols'!$E65,HE$9='2. Protocols'!$G65)),1,0)*'4. Formulations'!$L65</f>
        <v>0</v>
      </c>
      <c r="HF66" s="38">
        <f>IF(AND(OR(ISBLANK(HF$9),HF$9=0)=FALSE,OR(HF$9='2. Protocols'!$C65,HF$9='2. Protocols'!$E65,HF$9='2. Protocols'!$G65)),1,0)*'4. Formulations'!$L65</f>
        <v>0</v>
      </c>
      <c r="HG66" s="38">
        <f>IF(AND(OR(ISBLANK(HG$9),HG$9=0)=FALSE,OR(HG$9='2. Protocols'!$C65,HG$9='2. Protocols'!$E65,HG$9='2. Protocols'!$G65)),1,0)*'4. Formulations'!$L65</f>
        <v>0</v>
      </c>
      <c r="HI66" s="38">
        <f>IF(AND(OR(ISBLANK(HI$9),HI$9=0)=FALSE,HI$9=$DK66),1,0)*'4. Formulations'!$M65</f>
        <v>0</v>
      </c>
      <c r="HJ66" s="38">
        <f>IF(AND(OR(ISBLANK(HJ$9),HJ$9=0)=FALSE,HJ$9=$DK66),1,0)*'4. Formulations'!$M65</f>
        <v>0</v>
      </c>
      <c r="HK66" s="38">
        <f>IF(AND(OR(ISBLANK(HK$9),HK$9=0)=FALSE,HK$9=$DK66),1,0)*'4. Formulations'!$M65</f>
        <v>0</v>
      </c>
      <c r="HL66" s="38">
        <f>IF(AND(OR(ISBLANK(HL$9),HL$9=0)=FALSE,HL$9=$DK66),1,0)*'4. Formulations'!$M65</f>
        <v>0</v>
      </c>
      <c r="HM66" s="38">
        <f>IF(AND(OR(ISBLANK(HM$9),HM$9=0)=FALSE,HM$9=$DK66),1,0)*'4. Formulations'!$M65</f>
        <v>0</v>
      </c>
      <c r="HN66" s="38">
        <f>IF(AND(OR(ISBLANK(HN$9),HN$9=0)=FALSE,HN$9=$DK66),1,0)*'4. Formulations'!$M65</f>
        <v>0</v>
      </c>
      <c r="HO66" s="38">
        <f>IF(AND(OR(ISBLANK(HO$9),HO$9=0)=FALSE,HO$9=$DK66),1,0)*'4. Formulations'!$M65</f>
        <v>0</v>
      </c>
      <c r="HP66" s="38">
        <f>IF(AND(OR(ISBLANK(HP$9),HP$9=0)=FALSE,HP$9=$DK66),1,0)*'4. Formulations'!$M65</f>
        <v>0</v>
      </c>
      <c r="HQ66" s="38">
        <f>IF(AND(OR(ISBLANK(HQ$9),HQ$9=0)=FALSE,HQ$9=$DK66),1,0)*'4. Formulations'!$M65</f>
        <v>0</v>
      </c>
      <c r="HR66" s="38">
        <f>IF(AND(OR(ISBLANK(HR$9),HR$9=0)=FALSE,HR$9=$DK66),1,0)*'4. Formulations'!$M65</f>
        <v>0</v>
      </c>
      <c r="HS66" s="38">
        <f>IF(AND(OR(ISBLANK(HS$9),HS$9=0)=FALSE,HS$9=$DK66),1,0)*'4. Formulations'!$M65</f>
        <v>0</v>
      </c>
      <c r="HT66" s="38">
        <f>IF(AND(OR(ISBLANK(HT$9),HT$9=0)=FALSE,HT$9=$DK66),1,0)*'4. Formulations'!$M65</f>
        <v>0</v>
      </c>
      <c r="HU66" s="38">
        <f>IF(AND(OR(ISBLANK(HU$9),HU$9=0)=FALSE,HU$9=$DK66),1,0)*'4. Formulations'!$M65</f>
        <v>0</v>
      </c>
      <c r="HW66" s="38">
        <f>IF(AND(OR(ISBLANK(HW$9),HW$9=0)=FALSE,SUM($HI66:$HU66)&gt;0,HW$9='2. Protocols'!$G65),1,0)*'4. Formulations'!$M65</f>
        <v>0</v>
      </c>
      <c r="HX66" s="38">
        <f>IF(AND(OR(ISBLANK(HX$9),HX$9=0)=FALSE,SUM($HI66:$HU66)&gt;0,HX$9='2. Protocols'!$G65),1,0)*'4. Formulations'!$M65</f>
        <v>0</v>
      </c>
      <c r="HY66" s="38">
        <f>IF(AND(OR(ISBLANK(HY$9),HY$9=0)=FALSE,SUM($HI66:$HU66)&gt;0,HY$9='2. Protocols'!$G65),1,0)*'4. Formulations'!$M65</f>
        <v>0</v>
      </c>
      <c r="HZ66" s="38">
        <f>IF(AND(OR(ISBLANK(HZ$9),HZ$9=0)=FALSE,SUM($HI66:$HU66)&gt;0,HZ$9='2. Protocols'!$G65),1,0)*'4. Formulations'!$M65</f>
        <v>0</v>
      </c>
      <c r="IA66" s="38">
        <f>IF(AND(OR(ISBLANK(IA$9),IA$9=0)=FALSE,SUM($HI66:$HU66)&gt;0,IA$9='2. Protocols'!$G65),1,0)*'4. Formulations'!$M65</f>
        <v>0</v>
      </c>
      <c r="IB66" s="38">
        <f>IF(AND(OR(ISBLANK(IB$9),IB$9=0)=FALSE,SUM($HI66:$HU66)&gt;0,IB$9='2. Protocols'!$G65),1,0)*'4. Formulations'!$M65</f>
        <v>0</v>
      </c>
      <c r="IC66" s="38">
        <f>IF(AND(OR(ISBLANK(IC$9),IC$9=0)=FALSE,SUM($HI66:$HU66)&gt;0,IC$9='2. Protocols'!$G65),1,0)*'4. Formulations'!$M65</f>
        <v>0</v>
      </c>
      <c r="ID66" s="38">
        <f>IF(AND(OR(ISBLANK(ID$9),ID$9=0)=FALSE,SUM($HI66:$HU66)&gt;0,ID$9='2. Protocols'!$G65),1,0)*'4. Formulations'!$M65</f>
        <v>0</v>
      </c>
      <c r="IE66" s="38">
        <f>IF(AND(OR(ISBLANK(IE$9),IE$9=0)=FALSE,SUM($HI66:$HU66)&gt;0,IE$9='2. Protocols'!$G65),1,0)*'4. Formulations'!$M65</f>
        <v>0</v>
      </c>
      <c r="IF66" s="38">
        <f>IF(AND(OR(ISBLANK(IF$9),IF$9=0)=FALSE,SUM($HI66:$HU66)&gt;0,IF$9='2. Protocols'!$G65),1,0)*'4. Formulations'!$M65</f>
        <v>0</v>
      </c>
      <c r="IG66" s="38">
        <f>IF(AND(OR(ISBLANK(IG$9),IG$9=0)=FALSE,SUM($HI66:$HU66)&gt;0,IG$9='2. Protocols'!$G65),1,0)*'4. Formulations'!$M65</f>
        <v>0</v>
      </c>
      <c r="IH66" s="38">
        <f>IF(AND(OR(ISBLANK(IH$9),IH$9=0)=FALSE,SUM($HI66:$HU66)&gt;0,IH$9='2. Protocols'!$G65),1,0)*'4. Formulations'!$M65</f>
        <v>0</v>
      </c>
      <c r="II66" s="38">
        <f>IF(AND(OR(ISBLANK(II$9),II$9=0)=FALSE,SUM($HI66:$HU66)&gt;0,II$9='2. Protocols'!$G65),1,0)*'4. Formulations'!$M65</f>
        <v>0</v>
      </c>
      <c r="IJ66" s="38">
        <f>IF(AND(OR(ISBLANK(IJ$9),IJ$9=0)=FALSE,SUM($HI66:$HU66)&gt;0,IJ$9='2. Protocols'!$G65),1,0)*'4. Formulations'!$M65</f>
        <v>0</v>
      </c>
      <c r="IK66" s="38">
        <f>IF(AND(OR(ISBLANK(IK$9),IK$9=0)=FALSE,SUM($HI66:$HU66)&gt;0,IK$9='2. Protocols'!$G65),1,0)*'4. Formulations'!$M65</f>
        <v>0</v>
      </c>
      <c r="IL66" s="38">
        <f>IF(AND(OR(ISBLANK(IL$9),IL$9=0)=FALSE,SUM($HI66:$HU66)&gt;0,IL$9='2. Protocols'!$G65),1,0)*'4. Formulations'!$M65</f>
        <v>0</v>
      </c>
      <c r="IM66" s="38">
        <f>IF(AND(OR(ISBLANK(IM$9),IM$9=0)=FALSE,SUM($HI66:$HU66)&gt;0,IM$9='2. Protocols'!$G65),1,0)*'4. Formulations'!$M65</f>
        <v>0</v>
      </c>
      <c r="IN66" s="38">
        <f>IF(AND(OR(ISBLANK(IN$9),IN$9=0)=FALSE,SUM($HI66:$HU66)&gt;0,IN$9='2. Protocols'!$G65),1,0)*'4. Formulations'!$M65</f>
        <v>0</v>
      </c>
      <c r="IO66" s="38">
        <f>IF(AND(OR(ISBLANK(IO$9),IO$9=0)=FALSE,SUM($HI66:$HU66)&gt;0,IO$9='2. Protocols'!$G65),1,0)*'4. Formulations'!$M65</f>
        <v>0</v>
      </c>
      <c r="IP66" s="38">
        <f>IF(AND(OR(ISBLANK(IP$9),IP$9=0)=FALSE,SUM($HI66:$HU66)&gt;0,IP$9='2. Protocols'!$G65),1,0)*'4. Formulations'!$M65</f>
        <v>0</v>
      </c>
      <c r="IQ66" s="38">
        <f>IF(AND(OR(ISBLANK(IQ$9),IQ$9=0)=FALSE,SUM($HI66:$HU66)&gt;0,IQ$9='2. Protocols'!$G65),1,0)*'4. Formulations'!$M65</f>
        <v>0</v>
      </c>
      <c r="IR66" s="38">
        <f>IF(AND(OR(ISBLANK(IR$9),IR$9=0)=FALSE,SUM($HI66:$HU66)&gt;0,IR$9='2. Protocols'!$G65),1,0)*'4. Formulations'!$M65</f>
        <v>0</v>
      </c>
      <c r="IT66" s="38">
        <f>IF(AND(OR(ISBLANK(IT$9),IT$9=0)=FALSE,IT$9=$DL66),1,0)*'4. Formulations'!$N65</f>
        <v>0</v>
      </c>
      <c r="IU66" s="38">
        <f>IF(AND(OR(ISBLANK(IU$9),IU$9=0)=FALSE,IU$9=$DL66),1,0)*'4. Formulations'!$N65</f>
        <v>0</v>
      </c>
      <c r="IV66" s="38">
        <f>IF(AND(OR(ISBLANK(IV$9),IV$9=0)=FALSE,IV$9=$DL66),1,0)*'4. Formulations'!$N65</f>
        <v>0</v>
      </c>
      <c r="IW66" s="38">
        <f>IF(AND(OR(ISBLANK(IW$9),IW$9=0)=FALSE,IW$9=$DL66),1,0)*'4. Formulations'!$N65</f>
        <v>0</v>
      </c>
      <c r="IX66" s="38">
        <f>IF(AND(OR(ISBLANK(IX$9),IX$9=0)=FALSE,IX$9=$DL66),1,0)*'4. Formulations'!$N65</f>
        <v>0</v>
      </c>
      <c r="IY66" s="38">
        <f>IF(AND(OR(ISBLANK(IY$9),IY$9=0)=FALSE,IY$9=$DL66),1,0)*'4. Formulations'!$N65</f>
        <v>0</v>
      </c>
      <c r="IZ66" s="38">
        <f>IF(AND(OR(ISBLANK(IZ$9),IZ$9=0)=FALSE,IZ$9=$DL66),1,0)*'4. Formulations'!$N65</f>
        <v>0</v>
      </c>
      <c r="JA66" s="38">
        <f>IF(AND(OR(ISBLANK(JA$9),JA$9=0)=FALSE,JA$9=$DL66),1,0)*'4. Formulations'!$N65</f>
        <v>0</v>
      </c>
      <c r="JB66" s="38">
        <f>IF(AND(OR(ISBLANK(JB$9),JB$9=0)=FALSE,JB$9=$DL66),1,0)*'4. Formulations'!$N65</f>
        <v>0</v>
      </c>
      <c r="JC66" s="38">
        <f>IF(AND(OR(ISBLANK(JC$9),JC$9=0)=FALSE,JC$9=$DL66),1,0)*'4. Formulations'!$N65</f>
        <v>0</v>
      </c>
      <c r="JD66" s="38">
        <f>IF(AND(OR(ISBLANK(JD$9),JD$9=0)=FALSE,JD$9=$DL66),1,0)*'4. Formulations'!$N65</f>
        <v>0</v>
      </c>
      <c r="JE66" s="38">
        <f>IF(AND(OR(ISBLANK(JE$9),JE$9=0)=FALSE,JE$9=$DL66),1,0)*'4. Formulations'!$N65</f>
        <v>0</v>
      </c>
      <c r="JF66" s="38">
        <f>IF(AND(OR(ISBLANK(JF$9),JF$9=0)=FALSE,JF$9=$DL66),1,0)*'4. Formulations'!$N65</f>
        <v>0</v>
      </c>
      <c r="JG66" s="38">
        <f>IF(AND(OR(ISBLANK(JG$9),JG$9=0)=FALSE,JG$9=$DL66),1,0)*'4. Formulations'!$N65</f>
        <v>0</v>
      </c>
      <c r="JH66" s="38">
        <f>IF(AND(OR(ISBLANK(JH$9),JH$9=0)=FALSE,JH$9=$DL66),1,0)*'4. Formulations'!$N65</f>
        <v>0</v>
      </c>
      <c r="JJ66" s="38">
        <f>IF(AND(OR(ISBLANK(JJ$9),JJ$9=0)=FALSE,OR(JJ$9='2. Protocols'!$C65,JJ$9='2. Protocols'!$E65,JJ$9='2. Protocols'!$G65)),1,0)*'4. Formulations'!$O65</f>
        <v>0</v>
      </c>
      <c r="JK66" s="38">
        <f>IF(AND(OR(ISBLANK(JK$9),JK$9=0)=FALSE,OR(JK$9='2. Protocols'!$C65,JK$9='2. Protocols'!$E65,JK$9='2. Protocols'!$G65)),1,0)*'4. Formulations'!$O65</f>
        <v>0</v>
      </c>
      <c r="JL66" s="38">
        <f>IF(AND(OR(ISBLANK(JL$9),JL$9=0)=FALSE,OR(JL$9='2. Protocols'!$C65,JL$9='2. Protocols'!$E65,JL$9='2. Protocols'!$G65)),1,0)*'4. Formulations'!$O65</f>
        <v>0</v>
      </c>
      <c r="JM66" s="38">
        <f>IF(AND(OR(ISBLANK(JM$9),JM$9=0)=FALSE,OR(JM$9='2. Protocols'!$C65,JM$9='2. Protocols'!$E65,JM$9='2. Protocols'!$G65)),1,0)*'4. Formulations'!$O65</f>
        <v>0</v>
      </c>
      <c r="JN66" s="38">
        <f>IF(AND(OR(ISBLANK(JN$9),JN$9=0)=FALSE,OR(JN$9='2. Protocols'!$C65,JN$9='2. Protocols'!$E65,JN$9='2. Protocols'!$G65)),1,0)*'4. Formulations'!$O65</f>
        <v>0</v>
      </c>
      <c r="JO66" s="38">
        <f>IF(AND(OR(ISBLANK(JO$9),JO$9=0)=FALSE,OR(JO$9='2. Protocols'!$C65,JO$9='2. Protocols'!$E65,JO$9='2. Protocols'!$G65)),1,0)*'4. Formulations'!$O65</f>
        <v>0</v>
      </c>
      <c r="JP66" s="38">
        <f>IF(AND(OR(ISBLANK(JP$9),JP$9=0)=FALSE,OR(JP$9='2. Protocols'!$C65,JP$9='2. Protocols'!$E65,JP$9='2. Protocols'!$G65)),1,0)*'4. Formulations'!$O65</f>
        <v>0</v>
      </c>
      <c r="JQ66" s="38">
        <f>IF(AND(OR(ISBLANK(JQ$9),JQ$9=0)=FALSE,OR(JQ$9='2. Protocols'!$C65,JQ$9='2. Protocols'!$E65,JQ$9='2. Protocols'!$G65)),1,0)*'4. Formulations'!$O65</f>
        <v>0</v>
      </c>
      <c r="JR66" s="38">
        <f>IF(AND(OR(ISBLANK(JR$9),JR$9=0)=FALSE,OR(JR$9='2. Protocols'!$C65,JR$9='2. Protocols'!$E65,JR$9='2. Protocols'!$G65)),1,0)*'4. Formulations'!$O65</f>
        <v>0</v>
      </c>
      <c r="JS66" s="38">
        <f>IF(AND(OR(ISBLANK(JS$9),JS$9=0)=FALSE,OR(JS$9='2. Protocols'!$C65,JS$9='2. Protocols'!$E65,JS$9='2. Protocols'!$G65)),1,0)*'4. Formulations'!$O65</f>
        <v>0</v>
      </c>
      <c r="JT66" s="38">
        <f>IF(AND(OR(ISBLANK(JT$9),JT$9=0)=FALSE,OR(JT$9='2. Protocols'!$C65,JT$9='2. Protocols'!$E65,JT$9='2. Protocols'!$G65)),1,0)*'4. Formulations'!$O65</f>
        <v>0</v>
      </c>
      <c r="JU66" s="38">
        <f>IF(AND(OR(ISBLANK(JU$9),JU$9=0)=FALSE,OR(JU$9='2. Protocols'!$C65,JU$9='2. Protocols'!$E65,JU$9='2. Protocols'!$G65)),1,0)*'4. Formulations'!$O65</f>
        <v>0</v>
      </c>
      <c r="JV66" s="38">
        <f>IF(AND(OR(ISBLANK(JV$9),JV$9=0)=FALSE,OR(JV$9='2. Protocols'!$C65,JV$9='2. Protocols'!$E65,JV$9='2. Protocols'!$G65)),1,0)*'4. Formulations'!$O65</f>
        <v>0</v>
      </c>
      <c r="JW66" s="38">
        <f>IF(AND(OR(ISBLANK(JW$9),JW$9=0)=FALSE,OR(JW$9='2. Protocols'!$C65,JW$9='2. Protocols'!$E65,JW$9='2. Protocols'!$G65)),1,0)*'4. Formulations'!$O65</f>
        <v>0</v>
      </c>
      <c r="JX66" s="38">
        <f>IF(AND(OR(ISBLANK(JX$9),JX$9=0)=FALSE,OR(JX$9='2. Protocols'!$C65,JX$9='2. Protocols'!$E65,JX$9='2. Protocols'!$G65)),1,0)*'4. Formulations'!$O65</f>
        <v>0</v>
      </c>
      <c r="JY66" s="38">
        <f>IF(AND(OR(ISBLANK(JY$9),JY$9=0)=FALSE,OR(JY$9='2. Protocols'!$C65,JY$9='2. Protocols'!$E65,JY$9='2. Protocols'!$G65)),1,0)*'4. Formulations'!$O65</f>
        <v>0</v>
      </c>
      <c r="JZ66" s="38">
        <f>IF(AND(OR(ISBLANK(JZ$9),JZ$9=0)=FALSE,OR(JZ$9='2. Protocols'!$C65,JZ$9='2. Protocols'!$E65,JZ$9='2. Protocols'!$G65)),1,0)*'4. Formulations'!$O65</f>
        <v>0</v>
      </c>
      <c r="KA66" s="38">
        <f>IF(AND(OR(ISBLANK(KA$9),KA$9=0)=FALSE,OR(KA$9='2. Protocols'!$C65,KA$9='2. Protocols'!$E65,KA$9='2. Protocols'!$G65)),1,0)*'4. Formulations'!$O65</f>
        <v>0</v>
      </c>
      <c r="KB66" s="38">
        <f>IF(AND(OR(ISBLANK(KB$9),KB$9=0)=FALSE,OR(KB$9='2. Protocols'!$C65,KB$9='2. Protocols'!$E65,KB$9='2. Protocols'!$G65)),1,0)*'4. Formulations'!$O65</f>
        <v>0</v>
      </c>
      <c r="KC66" s="38">
        <f>IF(AND(OR(ISBLANK(KC$9),KC$9=0)=FALSE,OR(KC$9='2. Protocols'!$C65,KC$9='2. Protocols'!$E65,KC$9='2. Protocols'!$G65)),1,0)*'4. Formulations'!$O65</f>
        <v>0</v>
      </c>
      <c r="KD66" s="38">
        <f>IF(AND(OR(ISBLANK(KD$9),KD$9=0)=FALSE,OR(KD$9='2. Protocols'!$C65,KD$9='2. Protocols'!$E65,KD$9='2. Protocols'!$G65)),1,0)*'4. Formulations'!$O65</f>
        <v>0</v>
      </c>
      <c r="KE66" s="38">
        <f>IF(AND(OR(ISBLANK(KE$9),KE$9=0)=FALSE,OR(KE$9='2. Protocols'!$C65,KE$9='2. Protocols'!$E65,KE$9='2. Protocols'!$G65)),1,0)*'4. Formulations'!$O65</f>
        <v>0</v>
      </c>
      <c r="KG66" s="38">
        <f>IF(AND(OR(ISBLANK(KG$9),KG$9=0)=FALSE,KG$9=$DK66),1,0)*'4. Formulations'!$P65</f>
        <v>0</v>
      </c>
      <c r="KH66" s="38">
        <f>IF(AND(OR(ISBLANK(KH$9),KH$9=0)=FALSE,KH$9=$DK66),1,0)*'4. Formulations'!$P65</f>
        <v>0</v>
      </c>
      <c r="KI66" s="38">
        <f>IF(AND(OR(ISBLANK(KI$9),KI$9=0)=FALSE,KI$9=$DK66),1,0)*'4. Formulations'!$P65</f>
        <v>0</v>
      </c>
      <c r="KJ66" s="38">
        <f>IF(AND(OR(ISBLANK(KJ$9),KJ$9=0)=FALSE,KJ$9=$DK66),1,0)*'4. Formulations'!$P65</f>
        <v>0</v>
      </c>
      <c r="KK66" s="38">
        <f>IF(AND(OR(ISBLANK(KK$9),KK$9=0)=FALSE,KK$9=$DK66),1,0)*'4. Formulations'!$P65</f>
        <v>0</v>
      </c>
      <c r="KL66" s="38">
        <f>IF(AND(OR(ISBLANK(KL$9),KL$9=0)=FALSE,KL$9=$DK66),1,0)*'4. Formulations'!$P65</f>
        <v>0</v>
      </c>
      <c r="KM66" s="38">
        <f>IF(AND(OR(ISBLANK(KM$9),KM$9=0)=FALSE,KM$9=$DK66),1,0)*'4. Formulations'!$P65</f>
        <v>0</v>
      </c>
      <c r="KN66" s="38">
        <f>IF(AND(OR(ISBLANK(KN$9),KN$9=0)=FALSE,KN$9=$DK66),1,0)*'4. Formulations'!$P65</f>
        <v>0</v>
      </c>
      <c r="KO66" s="38">
        <f>IF(AND(OR(ISBLANK(KO$9),KO$9=0)=FALSE,KO$9=$DK66),1,0)*'4. Formulations'!$P65</f>
        <v>0</v>
      </c>
      <c r="KP66" s="38">
        <f>IF(AND(OR(ISBLANK(KP$9),KP$9=0)=FALSE,KP$9=$DK66),1,0)*'4. Formulations'!$P65</f>
        <v>0</v>
      </c>
      <c r="KQ66" s="38">
        <f>IF(AND(OR(ISBLANK(KQ$9),KQ$9=0)=FALSE,KQ$9=$DK66),1,0)*'4. Formulations'!$P65</f>
        <v>0</v>
      </c>
      <c r="KR66" s="38">
        <f>IF(AND(OR(ISBLANK(KR$9),KR$9=0)=FALSE,KR$9=$DK66),1,0)*'4. Formulations'!$P65</f>
        <v>0</v>
      </c>
      <c r="KS66" s="38">
        <f>IF(AND(OR(ISBLANK(KS$9),KS$9=0)=FALSE,KS$9=$DK66),1,0)*'4. Formulations'!$P65</f>
        <v>0</v>
      </c>
      <c r="KU66" s="38">
        <f>IF(AND(OR(ISBLANK(KU$9),KU$9=0)=FALSE,SUM($KG66:$KS66)&gt;0,KU$9='2. Protocols'!$G65),1,0)*'4. Formulations'!$P65</f>
        <v>0</v>
      </c>
      <c r="KV66" s="38">
        <f>IF(AND(OR(ISBLANK(KV$9),KV$9=0)=FALSE,SUM($KG66:$KS66)&gt;0,KV$9='2. Protocols'!$G65),1,0)*'4. Formulations'!$P65</f>
        <v>0</v>
      </c>
      <c r="KW66" s="38">
        <f>IF(AND(OR(ISBLANK(KW$9),KW$9=0)=FALSE,SUM($KG66:$KS66)&gt;0,KW$9='2. Protocols'!$G65),1,0)*'4. Formulations'!$P65</f>
        <v>0</v>
      </c>
      <c r="KX66" s="38">
        <f>IF(AND(OR(ISBLANK(KX$9),KX$9=0)=FALSE,SUM($KG66:$KS66)&gt;0,KX$9='2. Protocols'!$G65),1,0)*'4. Formulations'!$P65</f>
        <v>0</v>
      </c>
      <c r="KY66" s="38">
        <f>IF(AND(OR(ISBLANK(KY$9),KY$9=0)=FALSE,SUM($KG66:$KS66)&gt;0,KY$9='2. Protocols'!$G65),1,0)*'4. Formulations'!$P65</f>
        <v>0</v>
      </c>
      <c r="KZ66" s="38">
        <f>IF(AND(OR(ISBLANK(KZ$9),KZ$9=0)=FALSE,SUM($KG66:$KS66)&gt;0,KZ$9='2. Protocols'!$G65),1,0)*'4. Formulations'!$P65</f>
        <v>0</v>
      </c>
      <c r="LA66" s="38">
        <f>IF(AND(OR(ISBLANK(LA$9),LA$9=0)=FALSE,SUM($KG66:$KS66)&gt;0,LA$9='2. Protocols'!$G65),1,0)*'4. Formulations'!$P65</f>
        <v>0</v>
      </c>
      <c r="LB66" s="38">
        <f>IF(AND(OR(ISBLANK(LB$9),LB$9=0)=FALSE,SUM($KG66:$KS66)&gt;0,LB$9='2. Protocols'!$G65),1,0)*'4. Formulations'!$P65</f>
        <v>0</v>
      </c>
      <c r="LC66" s="38">
        <f>IF(AND(OR(ISBLANK(LC$9),LC$9=0)=FALSE,SUM($KG66:$KS66)&gt;0,LC$9='2. Protocols'!$G65),1,0)*'4. Formulations'!$P65</f>
        <v>0</v>
      </c>
      <c r="LD66" s="38">
        <f>IF(AND(OR(ISBLANK(LD$9),LD$9=0)=FALSE,SUM($KG66:$KS66)&gt;0,LD$9='2. Protocols'!$G65),1,0)*'4. Formulations'!$P65</f>
        <v>0</v>
      </c>
      <c r="LE66" s="38">
        <f>IF(AND(OR(ISBLANK(LE$9),LE$9=0)=FALSE,SUM($KG66:$KS66)&gt;0,LE$9='2. Protocols'!$G65),1,0)*'4. Formulations'!$P65</f>
        <v>0</v>
      </c>
      <c r="LF66" s="38">
        <f>IF(AND(OR(ISBLANK(LF$9),LF$9=0)=FALSE,SUM($KG66:$KS66)&gt;0,LF$9='2. Protocols'!$G65),1,0)*'4. Formulations'!$P65</f>
        <v>0</v>
      </c>
      <c r="LG66" s="38">
        <f>IF(AND(OR(ISBLANK(LG$9),LG$9=0)=FALSE,SUM($KG66:$KS66)&gt;0,LG$9='2. Protocols'!$G65),1,0)*'4. Formulations'!$P65</f>
        <v>0</v>
      </c>
      <c r="LH66" s="38">
        <f>IF(AND(OR(ISBLANK(LH$9),LH$9=0)=FALSE,SUM($KG66:$KS66)&gt;0,LH$9='2. Protocols'!$G65),1,0)*'4. Formulations'!$P65</f>
        <v>0</v>
      </c>
      <c r="LI66" s="38">
        <f>IF(AND(OR(ISBLANK(LI$9),LI$9=0)=FALSE,SUM($KG66:$KS66)&gt;0,LI$9='2. Protocols'!$G65),1,0)*'4. Formulations'!$P65</f>
        <v>0</v>
      </c>
      <c r="LJ66" s="38">
        <f>IF(AND(OR(ISBLANK(LJ$9),LJ$9=0)=FALSE,SUM($KG66:$KS66)&gt;0,LJ$9='2. Protocols'!$G65),1,0)*'4. Formulations'!$P65</f>
        <v>0</v>
      </c>
      <c r="LK66" s="38">
        <f>IF(AND(OR(ISBLANK(LK$9),LK$9=0)=FALSE,SUM($KG66:$KS66)&gt;0,LK$9='2. Protocols'!$G65),1,0)*'4. Formulations'!$P65</f>
        <v>0</v>
      </c>
      <c r="LL66" s="38">
        <f>IF(AND(OR(ISBLANK(LL$9),LL$9=0)=FALSE,SUM($KG66:$KS66)&gt;0,LL$9='2. Protocols'!$G65),1,0)*'4. Formulations'!$P65</f>
        <v>0</v>
      </c>
      <c r="LM66" s="38">
        <f>IF(AND(OR(ISBLANK(LM$9),LM$9=0)=FALSE,SUM($KG66:$KS66)&gt;0,LM$9='2. Protocols'!$G65),1,0)*'4. Formulations'!$P65</f>
        <v>0</v>
      </c>
      <c r="LN66" s="38">
        <f>IF(AND(OR(ISBLANK(LN$9),LN$9=0)=FALSE,SUM($KG66:$KS66)&gt;0,LN$9='2. Protocols'!$G65),1,0)*'4. Formulations'!$P65</f>
        <v>0</v>
      </c>
      <c r="LO66" s="38">
        <f>IF(AND(OR(ISBLANK(LO$9),LO$9=0)=FALSE,SUM($KG66:$KS66)&gt;0,LO$9='2. Protocols'!$G65),1,0)*'4. Formulations'!$P65</f>
        <v>0</v>
      </c>
      <c r="LP66" s="38">
        <f>IF(AND(OR(ISBLANK(LP$9),LP$9=0)=FALSE,SUM($KG66:$KS66)&gt;0,LP$9='2. Protocols'!$G65),1,0)*'4. Formulations'!$P65</f>
        <v>0</v>
      </c>
      <c r="LR66" s="38">
        <f>IF(AND(OR(ISBLANK(LR$9),LR$9=0)=FALSE,LR$9=$DL66),1,0)*'4. Formulations'!$Q65</f>
        <v>0</v>
      </c>
      <c r="LS66" s="38">
        <f>IF(AND(OR(ISBLANK(LS$9),LS$9=0)=FALSE,LS$9=$DL66),1,0)*'4. Formulations'!$Q65</f>
        <v>0</v>
      </c>
      <c r="LT66" s="38">
        <f>IF(AND(OR(ISBLANK(LT$9),LT$9=0)=FALSE,LT$9=$DL66),1,0)*'4. Formulations'!$Q65</f>
        <v>0</v>
      </c>
      <c r="LU66" s="38">
        <f>IF(AND(OR(ISBLANK(LU$9),LU$9=0)=FALSE,LU$9=$DL66),1,0)*'4. Formulations'!$Q65</f>
        <v>0</v>
      </c>
      <c r="LV66" s="38">
        <f>IF(AND(OR(ISBLANK(LV$9),LV$9=0)=FALSE,LV$9=$DL66),1,0)*'4. Formulations'!$Q65</f>
        <v>0</v>
      </c>
      <c r="LW66" s="38">
        <f>IF(AND(OR(ISBLANK(LW$9),LW$9=0)=FALSE,LW$9=$DL66),1,0)*'4. Formulations'!$Q65</f>
        <v>0</v>
      </c>
      <c r="LX66" s="38">
        <f>IF(AND(OR(ISBLANK(LX$9),LX$9=0)=FALSE,LX$9=$DL66),1,0)*'4. Formulations'!$Q65</f>
        <v>0</v>
      </c>
      <c r="LY66" s="38">
        <f>IF(AND(OR(ISBLANK(LY$9),LY$9=0)=FALSE,LY$9=$DL66),1,0)*'4. Formulations'!$Q65</f>
        <v>0</v>
      </c>
      <c r="LZ66" s="38">
        <f>IF(AND(OR(ISBLANK(LZ$9),LZ$9=0)=FALSE,LZ$9=$DL66),1,0)*'4. Formulations'!$Q65</f>
        <v>0</v>
      </c>
      <c r="MA66" s="38">
        <f>IF(AND(OR(ISBLANK(MA$9),MA$9=0)=FALSE,MA$9=$DL66),1,0)*'4. Formulations'!$Q65</f>
        <v>0</v>
      </c>
      <c r="MB66" s="38">
        <f>IF(AND(OR(ISBLANK(MB$9),MB$9=0)=FALSE,MB$9=$DL66),1,0)*'4. Formulations'!$Q65</f>
        <v>0</v>
      </c>
      <c r="MC66" s="38">
        <f>IF(AND(OR(ISBLANK(MC$9),MC$9=0)=FALSE,MC$9=$DL66),1,0)*'4. Formulations'!$Q65</f>
        <v>0</v>
      </c>
      <c r="MD66" s="38">
        <f>IF(AND(OR(ISBLANK(MD$9),MD$9=0)=FALSE,MD$9=$DL66),1,0)*'4. Formulations'!$Q65</f>
        <v>0</v>
      </c>
      <c r="ME66" s="38">
        <f>IF(AND(OR(ISBLANK(ME$9),ME$9=0)=FALSE,ME$9=$DL66),1,0)*'4. Formulations'!$Q65</f>
        <v>0</v>
      </c>
      <c r="MF66" s="38">
        <f>IF(AND(OR(ISBLANK(MF$9),MF$9=0)=FALSE,MF$9=$DL66),1,0)*'4. Formulations'!$Q65</f>
        <v>0</v>
      </c>
    </row>
    <row r="67" spans="2:344" outlineLevel="1" x14ac:dyDescent="0.3">
      <c r="B67" s="2"/>
      <c r="C67" s="129" t="str">
        <f>IF('2. Protocols'!C66&amp;"+"&amp;'2. Protocols'!E66&amp;"+"&amp;'2. Protocols'!G66="++","",'2. Protocols'!C66&amp;"+"&amp;'2. Protocols'!E66&amp;"+"&amp;'2. Protocols'!G66)</f>
        <v/>
      </c>
      <c r="D67" s="18"/>
      <c r="F67" s="114" t="str">
        <f>IFERROR('2. Protocols'!J66*'1. General Inputs'!$L$6,"")</f>
        <v/>
      </c>
      <c r="G67" s="114" t="str">
        <f>IFERROR(MAX(F67*(1+'1. General Inputs'!$BA$16+HLOOKUP(G$7,'1. General Inputs'!$BC$10:$BE$12,ROWS('1. General Inputs'!$BA$10:$BA$12),0))+(G$76*(CHOOSE(G$7,'2. Protocols'!$O66,'2. Protocols'!$P66,'2. Protocols'!$Q66))+'3. ARV Substitutions'!L89),0),"")</f>
        <v/>
      </c>
      <c r="H67" s="114" t="str">
        <f>IFERROR(MAX(G67*(1+'1. General Inputs'!$BA$16+HLOOKUP(H$7,'1. General Inputs'!$BC$10:$BE$12,ROWS('1. General Inputs'!$BA$10:$BA$12),0))+(H$76*(CHOOSE(H$7,'2. Protocols'!$O66,'2. Protocols'!$P66,'2. Protocols'!$Q66))+'3. ARV Substitutions'!M89),0),"")</f>
        <v/>
      </c>
      <c r="I67" s="114" t="str">
        <f>IFERROR(MAX(H67*(1+'1. General Inputs'!$BA$16+HLOOKUP(I$7,'1. General Inputs'!$BC$10:$BE$12,ROWS('1. General Inputs'!$BA$10:$BA$12),0))+(I$76*(CHOOSE(I$7,'2. Protocols'!$O66,'2. Protocols'!$P66,'2. Protocols'!$Q66))+'3. ARV Substitutions'!N89),0),"")</f>
        <v/>
      </c>
      <c r="J67" s="114" t="str">
        <f>IFERROR(MAX(I67*(1+'1. General Inputs'!$BA$16+HLOOKUP(J$7,'1. General Inputs'!$BC$10:$BE$12,ROWS('1. General Inputs'!$BA$10:$BA$12),0))+(J$76*(CHOOSE(J$7,'2. Protocols'!$O66,'2. Protocols'!$P66,'2. Protocols'!$Q66))+'3. ARV Substitutions'!O89),0),"")</f>
        <v/>
      </c>
      <c r="K67" s="114" t="str">
        <f>IFERROR(MAX(J67*(1+'1. General Inputs'!$BA$16+HLOOKUP(K$7,'1. General Inputs'!$BC$10:$BE$12,ROWS('1. General Inputs'!$BA$10:$BA$12),0))+(K$76*(CHOOSE(K$7,'2. Protocols'!$O66,'2. Protocols'!$P66,'2. Protocols'!$Q66))+'3. ARV Substitutions'!P89),0),"")</f>
        <v/>
      </c>
      <c r="L67" s="114" t="str">
        <f>IFERROR(MAX(K67*(1+'1. General Inputs'!$BA$16+HLOOKUP(L$7,'1. General Inputs'!$BC$10:$BE$12,ROWS('1. General Inputs'!$BA$10:$BA$12),0))+(L$76*(CHOOSE(L$7,'2. Protocols'!$O66,'2. Protocols'!$P66,'2. Protocols'!$Q66))+'3. ARV Substitutions'!Q89),0),"")</f>
        <v/>
      </c>
      <c r="M67" s="114" t="str">
        <f>IFERROR(MAX(L67*(1+'1. General Inputs'!$BA$16+HLOOKUP(M$7,'1. General Inputs'!$BC$10:$BE$12,ROWS('1. General Inputs'!$BA$10:$BA$12),0))+(M$76*(CHOOSE(M$7,'2. Protocols'!$O66,'2. Protocols'!$P66,'2. Protocols'!$Q66))+'3. ARV Substitutions'!R89),0),"")</f>
        <v/>
      </c>
      <c r="N67" s="114" t="str">
        <f>IFERROR(MAX(M67*(1+'1. General Inputs'!$BA$16+HLOOKUP(N$7,'1. General Inputs'!$BC$10:$BE$12,ROWS('1. General Inputs'!$BA$10:$BA$12),0))+(N$76*(CHOOSE(N$7,'2. Protocols'!$O66,'2. Protocols'!$P66,'2. Protocols'!$Q66))+'3. ARV Substitutions'!S89),0),"")</f>
        <v/>
      </c>
      <c r="O67" s="114" t="str">
        <f>IFERROR(MAX(N67*(1+'1. General Inputs'!$BA$16+HLOOKUP(O$7,'1. General Inputs'!$BC$10:$BE$12,ROWS('1. General Inputs'!$BA$10:$BA$12),0))+(O$76*(CHOOSE(O$7,'2. Protocols'!$O66,'2. Protocols'!$P66,'2. Protocols'!$Q66))+'3. ARV Substitutions'!T89),0),"")</f>
        <v/>
      </c>
      <c r="P67" s="114" t="str">
        <f>IFERROR(MAX(O67*(1+'1. General Inputs'!$BA$16+HLOOKUP(P$7,'1. General Inputs'!$BC$10:$BE$12,ROWS('1. General Inputs'!$BA$10:$BA$12),0))+(P$76*(CHOOSE(P$7,'2. Protocols'!$O66,'2. Protocols'!$P66,'2. Protocols'!$Q66))+'3. ARV Substitutions'!U89),0),"")</f>
        <v/>
      </c>
      <c r="Q67" s="114" t="str">
        <f>IFERROR(MAX(P67*(1+'1. General Inputs'!$BA$16+HLOOKUP(Q$7,'1. General Inputs'!$BC$10:$BE$12,ROWS('1. General Inputs'!$BA$10:$BA$12),0))+(Q$76*(CHOOSE(Q$7,'2. Protocols'!$O66,'2. Protocols'!$P66,'2. Protocols'!$Q66))+'3. ARV Substitutions'!V89),0),"")</f>
        <v/>
      </c>
      <c r="R67" s="114" t="str">
        <f>IFERROR(MAX(Q67*(1+'1. General Inputs'!$BA$16+HLOOKUP(R$7,'1. General Inputs'!$BC$10:$BE$12,ROWS('1. General Inputs'!$BA$10:$BA$12),0))+(R$76*(CHOOSE(R$7,'2. Protocols'!$O66,'2. Protocols'!$P66,'2. Protocols'!$Q66))+'3. ARV Substitutions'!W89),0),"")</f>
        <v/>
      </c>
      <c r="S67" s="114" t="str">
        <f>IFERROR(MAX(R67*(1+'1. General Inputs'!$BA$16+HLOOKUP(S$7,'1. General Inputs'!$BC$10:$BE$12,ROWS('1. General Inputs'!$BA$10:$BA$12),0))+(S$76*(CHOOSE(S$7,'2. Protocols'!$O66,'2. Protocols'!$P66,'2. Protocols'!$Q66))+'3. ARV Substitutions'!X89),0),"")</f>
        <v/>
      </c>
      <c r="T67" s="114" t="str">
        <f>IFERROR(MAX(S67*(1+'1. General Inputs'!$BA$16+HLOOKUP(T$7,'1. General Inputs'!$BC$10:$BE$12,ROWS('1. General Inputs'!$BA$10:$BA$12),0))+(T$76*(CHOOSE(T$7,'2. Protocols'!$O66,'2. Protocols'!$P66,'2. Protocols'!$Q66))+'3. ARV Substitutions'!Y89),0),"")</f>
        <v/>
      </c>
      <c r="U67" s="114" t="str">
        <f>IFERROR(MAX(T67*(1+'1. General Inputs'!$BA$16+HLOOKUP(U$7,'1. General Inputs'!$BC$10:$BE$12,ROWS('1. General Inputs'!$BA$10:$BA$12),0))+(U$76*(CHOOSE(U$7,'2. Protocols'!$O66,'2. Protocols'!$P66,'2. Protocols'!$Q66))+'3. ARV Substitutions'!Z89),0),"")</f>
        <v/>
      </c>
      <c r="V67" s="114" t="str">
        <f>IFERROR(MAX(U67*(1+'1. General Inputs'!$BA$16+HLOOKUP(V$7,'1. General Inputs'!$BC$10:$BE$12,ROWS('1. General Inputs'!$BA$10:$BA$12),0))+(V$76*(CHOOSE(V$7,'2. Protocols'!$O66,'2. Protocols'!$P66,'2. Protocols'!$Q66))+'3. ARV Substitutions'!AA89),0),"")</f>
        <v/>
      </c>
      <c r="W67" s="114" t="str">
        <f>IFERROR(MAX(V67*(1+'1. General Inputs'!$BA$16+HLOOKUP(W$7,'1. General Inputs'!$BC$10:$BE$12,ROWS('1. General Inputs'!$BA$10:$BA$12),0))+(W$76*(CHOOSE(W$7,'2. Protocols'!$O66,'2. Protocols'!$P66,'2. Protocols'!$Q66))+'3. ARV Substitutions'!AB89),0),"")</f>
        <v/>
      </c>
      <c r="X67" s="114" t="str">
        <f>IFERROR(MAX(W67*(1+'1. General Inputs'!$BA$16+HLOOKUP(X$7,'1. General Inputs'!$BC$10:$BE$12,ROWS('1. General Inputs'!$BA$10:$BA$12),0))+(X$76*(CHOOSE(X$7,'2. Protocols'!$O66,'2. Protocols'!$P66,'2. Protocols'!$Q66))+'3. ARV Substitutions'!AC89),0),"")</f>
        <v/>
      </c>
      <c r="Y67" s="114" t="str">
        <f>IFERROR(MAX(X67*(1+'1. General Inputs'!$BA$16+HLOOKUP(Y$7,'1. General Inputs'!$BC$10:$BE$12,ROWS('1. General Inputs'!$BA$10:$BA$12),0))+(Y$76*(CHOOSE(Y$7,'2. Protocols'!$O66,'2. Protocols'!$P66,'2. Protocols'!$Q66))+'3. ARV Substitutions'!AD89),0),"")</f>
        <v/>
      </c>
      <c r="Z67" s="114" t="str">
        <f>IFERROR(MAX(Y67*(1+'1. General Inputs'!$BA$16+HLOOKUP(Z$7,'1. General Inputs'!$BC$10:$BE$12,ROWS('1. General Inputs'!$BA$10:$BA$12),0))+(Z$76*(CHOOSE(Z$7,'2. Protocols'!$O66,'2. Protocols'!$P66,'2. Protocols'!$Q66))+'3. ARV Substitutions'!AE89),0),"")</f>
        <v/>
      </c>
      <c r="AA67" s="114" t="str">
        <f>IFERROR(MAX(Z67*(1+'1. General Inputs'!$BA$16+HLOOKUP(AA$7,'1. General Inputs'!$BC$10:$BE$12,ROWS('1. General Inputs'!$BA$10:$BA$12),0))+(AA$76*(CHOOSE(AA$7,'2. Protocols'!$O66,'2. Protocols'!$P66,'2. Protocols'!$Q66))+'3. ARV Substitutions'!AF89),0),"")</f>
        <v/>
      </c>
      <c r="AB67" s="114" t="str">
        <f>IFERROR(MAX(AA67*(1+'1. General Inputs'!$BA$16+HLOOKUP(AB$7,'1. General Inputs'!$BC$10:$BE$12,ROWS('1. General Inputs'!$BA$10:$BA$12),0))+(AB$76*(CHOOSE(AB$7,'2. Protocols'!$O66,'2. Protocols'!$P66,'2. Protocols'!$Q66))+'3. ARV Substitutions'!AG89),0),"")</f>
        <v/>
      </c>
      <c r="AC67" s="114" t="str">
        <f>IFERROR(MAX(AB67*(1+'1. General Inputs'!$BA$16+HLOOKUP(AC$7,'1. General Inputs'!$BC$10:$BE$12,ROWS('1. General Inputs'!$BA$10:$BA$12),0))+(AC$76*(CHOOSE(AC$7,'2. Protocols'!$O66,'2. Protocols'!$P66,'2. Protocols'!$Q66))+'3. ARV Substitutions'!AH89),0),"")</f>
        <v/>
      </c>
      <c r="AD67" s="114" t="str">
        <f>IFERROR(MAX(AC67*(1+'1. General Inputs'!$BA$16+HLOOKUP(AD$7,'1. General Inputs'!$BC$10:$BE$12,ROWS('1. General Inputs'!$BA$10:$BA$12),0))+(AD$76*(CHOOSE(AD$7,'2. Protocols'!$O66,'2. Protocols'!$P66,'2. Protocols'!$Q66))+'3. ARV Substitutions'!AI89),0),"")</f>
        <v/>
      </c>
      <c r="AE67" s="114" t="str">
        <f>IFERROR(MAX(AD67*(1+'1. General Inputs'!$BA$16+HLOOKUP(AE$7,'1. General Inputs'!$BC$10:$BE$12,ROWS('1. General Inputs'!$BA$10:$BA$12),0))+(AE$76*(CHOOSE(AE$7,'2. Protocols'!$O66,'2. Protocols'!$P66,'2. Protocols'!$Q66))+'3. ARV Substitutions'!AJ89),0),"")</f>
        <v/>
      </c>
      <c r="AF67" s="114" t="str">
        <f>IFERROR(MAX(AE67*(1+'1. General Inputs'!$BA$16+HLOOKUP(AF$7,'1. General Inputs'!$BC$10:$BE$12,ROWS('1. General Inputs'!$BA$10:$BA$12),0))+(AF$76*(CHOOSE(AF$7,'2. Protocols'!$O66,'2. Protocols'!$P66,'2. Protocols'!$Q66))+'3. ARV Substitutions'!AK89),0),"")</f>
        <v/>
      </c>
      <c r="AG67" s="114" t="str">
        <f>IFERROR(MAX(AF67*(1+'1. General Inputs'!$BA$16+HLOOKUP(AG$7,'1. General Inputs'!$BC$10:$BE$12,ROWS('1. General Inputs'!$BA$10:$BA$12),0))+(AG$76*(CHOOSE(AG$7,'2. Protocols'!$O66,'2. Protocols'!$P66,'2. Protocols'!$Q66))+'3. ARV Substitutions'!AL89),0),"")</f>
        <v/>
      </c>
      <c r="AH67" s="114" t="str">
        <f>IFERROR(MAX(AG67*(1+'1. General Inputs'!$BA$16+HLOOKUP(AH$7,'1. General Inputs'!$BC$10:$BE$12,ROWS('1. General Inputs'!$BA$10:$BA$12),0))+(AH$76*(CHOOSE(AH$7,'2. Protocols'!$O66,'2. Protocols'!$P66,'2. Protocols'!$Q66))+'3. ARV Substitutions'!AM89),0),"")</f>
        <v/>
      </c>
      <c r="AI67" s="114" t="str">
        <f>IFERROR(MAX(AH67*(1+'1. General Inputs'!$BA$16+HLOOKUP(AI$7,'1. General Inputs'!$BC$10:$BE$12,ROWS('1. General Inputs'!$BA$10:$BA$12),0))+(AI$76*(CHOOSE(AI$7,'2. Protocols'!$O66,'2. Protocols'!$P66,'2. Protocols'!$Q66))+'3. ARV Substitutions'!AN89),0),"")</f>
        <v/>
      </c>
      <c r="AJ67" s="114" t="str">
        <f>IFERROR(MAX(AI67*(1+'1. General Inputs'!$BA$16+HLOOKUP(AJ$7,'1. General Inputs'!$BC$10:$BE$12,ROWS('1. General Inputs'!$BA$10:$BA$12),0))+(AJ$76*(CHOOSE(AJ$7,'2. Protocols'!$O66,'2. Protocols'!$P66,'2. Protocols'!$Q66))+'3. ARV Substitutions'!AO89),0),"")</f>
        <v/>
      </c>
      <c r="AK67" s="114" t="str">
        <f>IFERROR(MAX(AJ67*(1+'1. General Inputs'!$BA$16+HLOOKUP(AK$7,'1. General Inputs'!$BC$10:$BE$12,ROWS('1. General Inputs'!$BA$10:$BA$12),0))+(AK$76*(CHOOSE(AK$7,'2. Protocols'!$O66,'2. Protocols'!$P66,'2. Protocols'!$Q66))+'3. ARV Substitutions'!AP89),0),"")</f>
        <v/>
      </c>
      <c r="AL67" s="114" t="str">
        <f>IFERROR(MAX(AK67*(1+'1. General Inputs'!$BA$16+HLOOKUP(AL$7,'1. General Inputs'!$BC$10:$BE$12,ROWS('1. General Inputs'!$BA$10:$BA$12),0))+(AL$76*(CHOOSE(AL$7,'2. Protocols'!$O66,'2. Protocols'!$P66,'2. Protocols'!$Q66))+'3. ARV Substitutions'!AQ89),0),"")</f>
        <v/>
      </c>
      <c r="AM67" s="114" t="str">
        <f>IFERROR(MAX(AL67*(1+'1. General Inputs'!$BA$16+HLOOKUP(AM$7,'1. General Inputs'!$BC$10:$BE$12,ROWS('1. General Inputs'!$BA$10:$BA$12),0))+(AM$76*(CHOOSE(AM$7,'2. Protocols'!$O66,'2. Protocols'!$P66,'2. Protocols'!$Q66))+'3. ARV Substitutions'!AR89),0),"")</f>
        <v/>
      </c>
      <c r="AN67" s="114" t="str">
        <f>IFERROR(MAX(AM67*(1+'1. General Inputs'!$BA$16+HLOOKUP(AN$7,'1. General Inputs'!$BC$10:$BE$12,ROWS('1. General Inputs'!$BA$10:$BA$12),0))+(AN$76*(CHOOSE(AN$7,'2. Protocols'!$O66,'2. Protocols'!$P66,'2. Protocols'!$Q66))+'3. ARV Substitutions'!AS89),0),"")</f>
        <v/>
      </c>
      <c r="AO67" s="114" t="str">
        <f>IFERROR(MAX(AN67*(1+'1. General Inputs'!$BA$16+HLOOKUP(AO$7,'1. General Inputs'!$BC$10:$BE$12,ROWS('1. General Inputs'!$BA$10:$BA$12),0))+(AO$76*(CHOOSE(AO$7,'2. Protocols'!$O66,'2. Protocols'!$P66,'2. Protocols'!$Q66))+'3. ARV Substitutions'!AT89),0),"")</f>
        <v/>
      </c>
      <c r="AP67" s="114" t="str">
        <f>IFERROR(MAX(AO67*(1+'1. General Inputs'!$BA$16+HLOOKUP(AP$7,'1. General Inputs'!$BC$10:$BE$12,ROWS('1. General Inputs'!$BA$10:$BA$12),0))+(AP$76*(CHOOSE(AP$7,'2. Protocols'!$O66,'2. Protocols'!$P66,'2. Protocols'!$Q66))+'3. ARV Substitutions'!AU89),0),"")</f>
        <v/>
      </c>
      <c r="BZ67" s="88" t="e">
        <f t="shared" si="49"/>
        <v>#VALUE!</v>
      </c>
      <c r="CA67" s="88" t="e">
        <f t="shared" si="50"/>
        <v>#VALUE!</v>
      </c>
      <c r="CB67" s="88" t="e">
        <f t="shared" si="51"/>
        <v>#VALUE!</v>
      </c>
      <c r="CC67" s="88" t="e">
        <f t="shared" si="52"/>
        <v>#VALUE!</v>
      </c>
      <c r="CD67" s="88" t="e">
        <f t="shared" si="84"/>
        <v>#VALUE!</v>
      </c>
      <c r="CE67" s="88" t="e">
        <f t="shared" si="53"/>
        <v>#VALUE!</v>
      </c>
      <c r="CF67" s="88" t="e">
        <f t="shared" si="54"/>
        <v>#VALUE!</v>
      </c>
      <c r="CG67" s="88" t="e">
        <f t="shared" si="55"/>
        <v>#VALUE!</v>
      </c>
      <c r="CH67" s="88" t="e">
        <f t="shared" si="56"/>
        <v>#VALUE!</v>
      </c>
      <c r="CI67" s="88" t="e">
        <f t="shared" si="57"/>
        <v>#VALUE!</v>
      </c>
      <c r="CJ67" s="88" t="e">
        <f t="shared" si="58"/>
        <v>#VALUE!</v>
      </c>
      <c r="CK67" s="88" t="e">
        <f t="shared" si="59"/>
        <v>#VALUE!</v>
      </c>
      <c r="CL67" s="88" t="e">
        <f t="shared" si="60"/>
        <v>#VALUE!</v>
      </c>
      <c r="CM67" s="88" t="e">
        <f t="shared" si="61"/>
        <v>#VALUE!</v>
      </c>
      <c r="CN67" s="88" t="e">
        <f t="shared" si="62"/>
        <v>#VALUE!</v>
      </c>
      <c r="CO67" s="88" t="e">
        <f t="shared" si="63"/>
        <v>#VALUE!</v>
      </c>
      <c r="CP67" s="88" t="e">
        <f t="shared" si="64"/>
        <v>#VALUE!</v>
      </c>
      <c r="CQ67" s="88" t="e">
        <f t="shared" si="65"/>
        <v>#VALUE!</v>
      </c>
      <c r="CR67" s="88" t="e">
        <f t="shared" si="66"/>
        <v>#VALUE!</v>
      </c>
      <c r="CS67" s="88" t="e">
        <f t="shared" si="67"/>
        <v>#VALUE!</v>
      </c>
      <c r="CT67" s="88" t="e">
        <f t="shared" si="68"/>
        <v>#VALUE!</v>
      </c>
      <c r="CU67" s="88" t="e">
        <f t="shared" si="69"/>
        <v>#VALUE!</v>
      </c>
      <c r="CV67" s="88" t="e">
        <f t="shared" si="70"/>
        <v>#VALUE!</v>
      </c>
      <c r="CW67" s="88" t="e">
        <f t="shared" si="71"/>
        <v>#VALUE!</v>
      </c>
      <c r="CX67" s="88" t="e">
        <f t="shared" si="72"/>
        <v>#VALUE!</v>
      </c>
      <c r="CY67" s="88" t="e">
        <f t="shared" si="73"/>
        <v>#VALUE!</v>
      </c>
      <c r="CZ67" s="88" t="e">
        <f t="shared" si="74"/>
        <v>#VALUE!</v>
      </c>
      <c r="DA67" s="88" t="e">
        <f t="shared" si="75"/>
        <v>#VALUE!</v>
      </c>
      <c r="DB67" s="88" t="e">
        <f t="shared" si="76"/>
        <v>#VALUE!</v>
      </c>
      <c r="DC67" s="88" t="e">
        <f t="shared" si="77"/>
        <v>#VALUE!</v>
      </c>
      <c r="DD67" s="88" t="e">
        <f t="shared" si="78"/>
        <v>#VALUE!</v>
      </c>
      <c r="DE67" s="88" t="e">
        <f t="shared" si="79"/>
        <v>#VALUE!</v>
      </c>
      <c r="DF67" s="88" t="e">
        <f t="shared" si="80"/>
        <v>#VALUE!</v>
      </c>
      <c r="DG67" s="88" t="e">
        <f t="shared" si="81"/>
        <v>#VALUE!</v>
      </c>
      <c r="DH67" s="88" t="e">
        <f t="shared" si="82"/>
        <v>#VALUE!</v>
      </c>
      <c r="DI67" s="88" t="e">
        <f t="shared" si="83"/>
        <v>#VALUE!</v>
      </c>
      <c r="DK67" s="27" t="str">
        <f>CONCATENATE('2. Protocols'!C66, '2. Protocols'!D66, '2. Protocols'!E66)</f>
        <v>+</v>
      </c>
      <c r="DL67" s="27" t="str">
        <f>CONCATENATE('2. Protocols'!C66, '2. Protocols'!D66, '2. Protocols'!E66, '2. Protocols'!F66, '2. Protocols'!G66,)</f>
        <v>++</v>
      </c>
      <c r="DN67" s="38">
        <f>IF(AND(OR(ISBLANK(DN$9),DN$9=0)=FALSE,OR(DN$9='2. Protocols'!$C66,DN$9='2. Protocols'!$E66,DN$9='2. Protocols'!$G66)),1,0)*'4. Formulations'!$I66</f>
        <v>0</v>
      </c>
      <c r="DO67" s="38">
        <f>IF(AND(OR(ISBLANK(DO$9),DO$9=0)=FALSE,OR(DO$9='2. Protocols'!$C66,DO$9='2. Protocols'!$E66,DO$9='2. Protocols'!$G66)),1,0)*'4. Formulations'!$I66</f>
        <v>0</v>
      </c>
      <c r="DP67" s="38">
        <f>IF(AND(OR(ISBLANK(DP$9),DP$9=0)=FALSE,OR(DP$9='2. Protocols'!$C66,DP$9='2. Protocols'!$E66,DP$9='2. Protocols'!$G66)),1,0)*'4. Formulations'!$I66</f>
        <v>0</v>
      </c>
      <c r="DQ67" s="38">
        <f>IF(AND(OR(ISBLANK(DQ$9),DQ$9=0)=FALSE,OR(DQ$9='2. Protocols'!$C66,DQ$9='2. Protocols'!$E66,DQ$9='2. Protocols'!$G66)),1,0)*'4. Formulations'!$I66</f>
        <v>0</v>
      </c>
      <c r="DR67" s="38">
        <f>IF(AND(OR(ISBLANK(DR$9),DR$9=0)=FALSE,OR(DR$9='2. Protocols'!$C66,DR$9='2. Protocols'!$E66,DR$9='2. Protocols'!$G66)),1,0)*'4. Formulations'!$I66</f>
        <v>0</v>
      </c>
      <c r="DS67" s="38">
        <f>IF(AND(OR(ISBLANK(DS$9),DS$9=0)=FALSE,OR(DS$9='2. Protocols'!$C66,DS$9='2. Protocols'!$E66,DS$9='2. Protocols'!$G66)),1,0)*'4. Formulations'!$I66</f>
        <v>0</v>
      </c>
      <c r="DT67" s="38">
        <f>IF(AND(OR(ISBLANK(DT$9),DT$9=0)=FALSE,OR(DT$9='2. Protocols'!$C66,DT$9='2. Protocols'!$E66,DT$9='2. Protocols'!$G66)),1,0)*'4. Formulations'!$I66</f>
        <v>0</v>
      </c>
      <c r="DU67" s="38">
        <f>IF(AND(OR(ISBLANK(DU$9),DU$9=0)=FALSE,OR(DU$9='2. Protocols'!$C66,DU$9='2. Protocols'!$E66,DU$9='2. Protocols'!$G66)),1,0)*'4. Formulations'!$I66</f>
        <v>0</v>
      </c>
      <c r="DV67" s="38">
        <f>IF(AND(OR(ISBLANK(DV$9),DV$9=0)=FALSE,OR(DV$9='2. Protocols'!$C66,DV$9='2. Protocols'!$E66,DV$9='2. Protocols'!$G66)),1,0)*'4. Formulations'!$I66</f>
        <v>0</v>
      </c>
      <c r="DW67" s="38">
        <f>IF(AND(OR(ISBLANK(DW$9),DW$9=0)=FALSE,OR(DW$9='2. Protocols'!$C66,DW$9='2. Protocols'!$E66,DW$9='2. Protocols'!$G66)),1,0)*'4. Formulations'!$I66</f>
        <v>0</v>
      </c>
      <c r="DX67" s="38">
        <f>IF(AND(OR(ISBLANK(DX$9),DX$9=0)=FALSE,OR(DX$9='2. Protocols'!$C66,DX$9='2. Protocols'!$E66,DX$9='2. Protocols'!$G66)),1,0)*'4. Formulations'!$I66</f>
        <v>0</v>
      </c>
      <c r="DY67" s="38">
        <f>IF(AND(OR(ISBLANK(DY$9),DY$9=0)=FALSE,OR(DY$9='2. Protocols'!$C66,DY$9='2. Protocols'!$E66,DY$9='2. Protocols'!$G66)),1,0)*'4. Formulations'!$I66</f>
        <v>0</v>
      </c>
      <c r="DZ67" s="38">
        <f>IF(AND(OR(ISBLANK(DZ$9),DZ$9=0)=FALSE,OR(DZ$9='2. Protocols'!$C66,DZ$9='2. Protocols'!$E66,DZ$9='2. Protocols'!$G66)),1,0)*'4. Formulations'!$I66</f>
        <v>0</v>
      </c>
      <c r="EA67" s="38">
        <f>IF(AND(OR(ISBLANK(EA$9),EA$9=0)=FALSE,OR(EA$9='2. Protocols'!$C66,EA$9='2. Protocols'!$E66,EA$9='2. Protocols'!$G66)),1,0)*'4. Formulations'!$I66</f>
        <v>0</v>
      </c>
      <c r="EB67" s="38">
        <f>IF(AND(OR(ISBLANK(EB$9),EB$9=0)=FALSE,OR(EB$9='2. Protocols'!$C66,EB$9='2. Protocols'!$E66,EB$9='2. Protocols'!$G66)),1,0)*'4. Formulations'!$I66</f>
        <v>0</v>
      </c>
      <c r="EC67" s="38">
        <f>IF(AND(OR(ISBLANK(EC$9),EC$9=0)=FALSE,OR(EC$9='2. Protocols'!$C66,EC$9='2. Protocols'!$E66,EC$9='2. Protocols'!$G66)),1,0)*'4. Formulations'!$I66</f>
        <v>0</v>
      </c>
      <c r="ED67" s="38">
        <f>IF(AND(OR(ISBLANK(ED$9),ED$9=0)=FALSE,OR(ED$9='2. Protocols'!$C66,ED$9='2. Protocols'!$E66,ED$9='2. Protocols'!$G66)),1,0)*'4. Formulations'!$I66</f>
        <v>0</v>
      </c>
      <c r="EE67" s="38">
        <f>IF(AND(OR(ISBLANK(EE$9),EE$9=0)=FALSE,OR(EE$9='2. Protocols'!$C66,EE$9='2. Protocols'!$E66,EE$9='2. Protocols'!$G66)),1,0)*'4. Formulations'!$I66</f>
        <v>0</v>
      </c>
      <c r="EF67" s="38">
        <f>IF(AND(OR(ISBLANK(EF$9),EF$9=0)=FALSE,OR(EF$9='2. Protocols'!$C66,EF$9='2. Protocols'!$E66,EF$9='2. Protocols'!$G66)),1,0)*'4. Formulations'!$I66</f>
        <v>0</v>
      </c>
      <c r="EG67" s="38">
        <f>IF(AND(OR(ISBLANK(EG$9),EG$9=0)=FALSE,OR(EG$9='2. Protocols'!$C66,EG$9='2. Protocols'!$E66,EG$9='2. Protocols'!$G66)),1,0)*'4. Formulations'!$I66</f>
        <v>0</v>
      </c>
      <c r="EH67" s="38">
        <f>IF(AND(OR(ISBLANK(EH$9),EH$9=0)=FALSE,OR(EH$9='2. Protocols'!$C66,EH$9='2. Protocols'!$E66,EH$9='2. Protocols'!$G66)),1,0)*'4. Formulations'!$I66</f>
        <v>0</v>
      </c>
      <c r="EI67" s="38">
        <f>IF(AND(OR(ISBLANK(EI$9),EI$9=0)=FALSE,OR(EI$9='2. Protocols'!$C66,EI$9='2. Protocols'!$E66,EI$9='2. Protocols'!$G66)),1,0)*'4. Formulations'!$I66</f>
        <v>0</v>
      </c>
      <c r="EK67" s="38">
        <f>IF(AND(OR(ISBLANK(EK$9),EK$9=0)=FALSE,EK$9=$DK67),1,0)*'4. Formulations'!$J66</f>
        <v>0</v>
      </c>
      <c r="EL67" s="38">
        <f>IF(AND(OR(ISBLANK(EL$9),EL$9=0)=FALSE,EL$9=$DK67),1,0)*'4. Formulations'!$J66</f>
        <v>0</v>
      </c>
      <c r="EM67" s="38">
        <f>IF(AND(OR(ISBLANK(EM$9),EM$9=0)=FALSE,EM$9=$DK67),1,0)*'4. Formulations'!$J66</f>
        <v>0</v>
      </c>
      <c r="EN67" s="38">
        <f>IF(AND(OR(ISBLANK(EN$9),EN$9=0)=FALSE,EN$9=$DK67),1,0)*'4. Formulations'!$J66</f>
        <v>0</v>
      </c>
      <c r="EO67" s="38">
        <f>IF(AND(OR(ISBLANK(EO$9),EO$9=0)=FALSE,EO$9=$DK67),1,0)*'4. Formulations'!$J66</f>
        <v>0</v>
      </c>
      <c r="EP67" s="38">
        <f>IF(AND(OR(ISBLANK(EP$9),EP$9=0)=FALSE,EP$9=$DK67),1,0)*'4. Formulations'!$J66</f>
        <v>0</v>
      </c>
      <c r="EQ67" s="38">
        <f>IF(AND(OR(ISBLANK(EQ$9),EQ$9=0)=FALSE,EQ$9=$DK67),1,0)*'4. Formulations'!$J66</f>
        <v>0</v>
      </c>
      <c r="ER67" s="38">
        <f>IF(AND(OR(ISBLANK(ER$9),ER$9=0)=FALSE,ER$9=$DK67),1,0)*'4. Formulations'!$J66</f>
        <v>0</v>
      </c>
      <c r="ES67" s="38">
        <f>IF(AND(OR(ISBLANK(ES$9),ES$9=0)=FALSE,ES$9=$DK67),1,0)*'4. Formulations'!$J66</f>
        <v>0</v>
      </c>
      <c r="ET67" s="38">
        <f>IF(AND(OR(ISBLANK(ET$9),ET$9=0)=FALSE,ET$9=$DK67),1,0)*'4. Formulations'!$J66</f>
        <v>0</v>
      </c>
      <c r="EU67" s="38">
        <f>IF(AND(OR(ISBLANK(EU$9),EU$9=0)=FALSE,EU$9=$DK67),1,0)*'4. Formulations'!$J66</f>
        <v>0</v>
      </c>
      <c r="EV67" s="38">
        <f>IF(AND(OR(ISBLANK(EV$9),EV$9=0)=FALSE,EV$9=$DK67),1,0)*'4. Formulations'!$J66</f>
        <v>0</v>
      </c>
      <c r="EW67" s="38">
        <f>IF(AND(OR(ISBLANK(EW$9),EW$9=0)=FALSE,EW$9=$DK67),1,0)*'4. Formulations'!$J66</f>
        <v>0</v>
      </c>
      <c r="EY67" s="38">
        <f>IF(AND(OR(ISBLANK(EY$9),EY$9=0)=FALSE,SUM($EK67:$EW67)&gt;0,EY$9='2. Protocols'!$G66),1,0)*'4. Formulations'!$J66</f>
        <v>0</v>
      </c>
      <c r="EZ67" s="38">
        <f>IF(AND(OR(ISBLANK(EZ$9),EZ$9=0)=FALSE,SUM($EK67:$EW67)&gt;0,EZ$9='2. Protocols'!$G66),1,0)*'4. Formulations'!$J66</f>
        <v>0</v>
      </c>
      <c r="FA67" s="38">
        <f>IF(AND(OR(ISBLANK(FA$9),FA$9=0)=FALSE,SUM($EK67:$EW67)&gt;0,FA$9='2. Protocols'!$G66),1,0)*'4. Formulations'!$J66</f>
        <v>0</v>
      </c>
      <c r="FB67" s="38">
        <f>IF(AND(OR(ISBLANK(FB$9),FB$9=0)=FALSE,SUM($EK67:$EW67)&gt;0,FB$9='2. Protocols'!$G66),1,0)*'4. Formulations'!$J66</f>
        <v>0</v>
      </c>
      <c r="FC67" s="38">
        <f>IF(AND(OR(ISBLANK(FC$9),FC$9=0)=FALSE,SUM($EK67:$EW67)&gt;0,FC$9='2. Protocols'!$G66),1,0)*'4. Formulations'!$J66</f>
        <v>0</v>
      </c>
      <c r="FD67" s="38">
        <f>IF(AND(OR(ISBLANK(FD$9),FD$9=0)=FALSE,SUM($EK67:$EW67)&gt;0,FD$9='2. Protocols'!$G66),1,0)*'4. Formulations'!$J66</f>
        <v>0</v>
      </c>
      <c r="FE67" s="38">
        <f>IF(AND(OR(ISBLANK(FE$9),FE$9=0)=FALSE,SUM($EK67:$EW67)&gt;0,FE$9='2. Protocols'!$G66),1,0)*'4. Formulations'!$J66</f>
        <v>0</v>
      </c>
      <c r="FF67" s="38">
        <f>IF(AND(OR(ISBLANK(FF$9),FF$9=0)=FALSE,SUM($EK67:$EW67)&gt;0,FF$9='2. Protocols'!$G66),1,0)*'4. Formulations'!$J66</f>
        <v>0</v>
      </c>
      <c r="FG67" s="38">
        <f>IF(AND(OR(ISBLANK(FG$9),FG$9=0)=FALSE,SUM($EK67:$EW67)&gt;0,FG$9='2. Protocols'!$G66),1,0)*'4. Formulations'!$J66</f>
        <v>0</v>
      </c>
      <c r="FH67" s="38">
        <f>IF(AND(OR(ISBLANK(FH$9),FH$9=0)=FALSE,SUM($EK67:$EW67)&gt;0,FH$9='2. Protocols'!$G66),1,0)*'4. Formulations'!$J66</f>
        <v>0</v>
      </c>
      <c r="FI67" s="38">
        <f>IF(AND(OR(ISBLANK(FI$9),FI$9=0)=FALSE,SUM($EK67:$EW67)&gt;0,FI$9='2. Protocols'!$G66),1,0)*'4. Formulations'!$J66</f>
        <v>0</v>
      </c>
      <c r="FJ67" s="38">
        <f>IF(AND(OR(ISBLANK(FJ$9),FJ$9=0)=FALSE,SUM($EK67:$EW67)&gt;0,FJ$9='2. Protocols'!$G66),1,0)*'4. Formulations'!$J66</f>
        <v>0</v>
      </c>
      <c r="FK67" s="38">
        <f>IF(AND(OR(ISBLANK(FK$9),FK$9=0)=FALSE,SUM($EK67:$EW67)&gt;0,FK$9='2. Protocols'!$G66),1,0)*'4. Formulations'!$J66</f>
        <v>0</v>
      </c>
      <c r="FL67" s="38">
        <f>IF(AND(OR(ISBLANK(FL$9),FL$9=0)=FALSE,SUM($EK67:$EW67)&gt;0,FL$9='2. Protocols'!$G66),1,0)*'4. Formulations'!$J66</f>
        <v>0</v>
      </c>
      <c r="FM67" s="38">
        <f>IF(AND(OR(ISBLANK(FM$9),FM$9=0)=FALSE,SUM($EK67:$EW67)&gt;0,FM$9='2. Protocols'!$G66),1,0)*'4. Formulations'!$J66</f>
        <v>0</v>
      </c>
      <c r="FN67" s="38">
        <f>IF(AND(OR(ISBLANK(FN$9),FN$9=0)=FALSE,SUM($EK67:$EW67)&gt;0,FN$9='2. Protocols'!$G66),1,0)*'4. Formulations'!$J66</f>
        <v>0</v>
      </c>
      <c r="FO67" s="38">
        <f>IF(AND(OR(ISBLANK(FO$9),FO$9=0)=FALSE,SUM($EK67:$EW67)&gt;0,FO$9='2. Protocols'!$G66),1,0)*'4. Formulations'!$J66</f>
        <v>0</v>
      </c>
      <c r="FP67" s="38">
        <f>IF(AND(OR(ISBLANK(FP$9),FP$9=0)=FALSE,SUM($EK67:$EW67)&gt;0,FP$9='2. Protocols'!$G66),1,0)*'4. Formulations'!$J66</f>
        <v>0</v>
      </c>
      <c r="FQ67" s="38">
        <f>IF(AND(OR(ISBLANK(FQ$9),FQ$9=0)=FALSE,SUM($EK67:$EW67)&gt;0,FQ$9='2. Protocols'!$G66),1,0)*'4. Formulations'!$J66</f>
        <v>0</v>
      </c>
      <c r="FR67" s="38">
        <f>IF(AND(OR(ISBLANK(FR$9),FR$9=0)=FALSE,SUM($EK67:$EW67)&gt;0,FR$9='2. Protocols'!$G66),1,0)*'4. Formulations'!$J66</f>
        <v>0</v>
      </c>
      <c r="FS67" s="38">
        <f>IF(AND(OR(ISBLANK(FS$9),FS$9=0)=FALSE,SUM($EK67:$EW67)&gt;0,FS$9='2. Protocols'!$G66),1,0)*'4. Formulations'!$J66</f>
        <v>0</v>
      </c>
      <c r="FT67" s="38">
        <f>IF(AND(OR(ISBLANK(FT$9),FT$9=0)=FALSE,SUM($EK67:$EW67)&gt;0,FT$9='2. Protocols'!$G66),1,0)*'4. Formulations'!$J66</f>
        <v>0</v>
      </c>
      <c r="FV67" s="38">
        <f>IF(AND(OR(ISBLANK(EY$9),EY$9=0)=FALSE,FV$9=$DL67),1,0)*'4. Formulations'!$K66</f>
        <v>0</v>
      </c>
      <c r="FW67" s="38">
        <f>IF(AND(OR(ISBLANK(EZ$9),EZ$9=0)=FALSE,FW$9=$DL67),1,0)*'4. Formulations'!$K66</f>
        <v>0</v>
      </c>
      <c r="FX67" s="38">
        <f>IF(AND(OR(ISBLANK(FA$9),FA$9=0)=FALSE,FX$9=$DL67),1,0)*'4. Formulations'!$K66</f>
        <v>0</v>
      </c>
      <c r="FY67" s="38">
        <f>IF(AND(OR(ISBLANK(FB$9),FB$9=0)=FALSE,FY$9=$DL67),1,0)*'4. Formulations'!$K66</f>
        <v>0</v>
      </c>
      <c r="FZ67" s="38">
        <f>IF(AND(OR(ISBLANK(FC$9),FC$9=0)=FALSE,FZ$9=$DL67),1,0)*'4. Formulations'!$K66</f>
        <v>0</v>
      </c>
      <c r="GA67" s="38">
        <f>IF(AND(OR(ISBLANK(FD$9),FD$9=0)=FALSE,GA$9=$DL67),1,0)*'4. Formulations'!$K66</f>
        <v>0</v>
      </c>
      <c r="GB67" s="38">
        <f>IF(AND(OR(ISBLANK(FE$9),FE$9=0)=FALSE,GB$9=$DL67),1,0)*'4. Formulations'!$K66</f>
        <v>0</v>
      </c>
      <c r="GC67" s="38">
        <f>IF(AND(OR(ISBLANK(FF$9),FF$9=0)=FALSE,GC$9=$DL67),1,0)*'4. Formulations'!$K66</f>
        <v>0</v>
      </c>
      <c r="GD67" s="38">
        <f>IF(AND(OR(ISBLANK(FG$9),FG$9=0)=FALSE,GD$9=$DL67),1,0)*'4. Formulations'!$K66</f>
        <v>0</v>
      </c>
      <c r="GE67" s="38">
        <f>IF(AND(OR(ISBLANK(FH$9),FH$9=0)=FALSE,GE$9=$DL67),1,0)*'4. Formulations'!$K66</f>
        <v>0</v>
      </c>
      <c r="GF67" s="38">
        <f>IF(AND(OR(ISBLANK(FI$9),FI$9=0)=FALSE,GF$9=$DL67),1,0)*'4. Formulations'!$K66</f>
        <v>0</v>
      </c>
      <c r="GG67" s="38">
        <f>IF(AND(OR(ISBLANK(FJ$9),FJ$9=0)=FALSE,GG$9=$DL67),1,0)*'4. Formulations'!$K66</f>
        <v>0</v>
      </c>
      <c r="GH67" s="38">
        <f>IF(AND(OR(ISBLANK(FK$9),FK$9=0)=FALSE,GH$9=$DL67),1,0)*'4. Formulations'!$K66</f>
        <v>0</v>
      </c>
      <c r="GI67" s="38">
        <f>IF(AND(OR(ISBLANK(FL$9),FL$9=0)=FALSE,GI$9=$DL67),1,0)*'4. Formulations'!$K66</f>
        <v>0</v>
      </c>
      <c r="GJ67" s="38">
        <f>IF(AND(OR(ISBLANK(FM$9),FM$9=0)=FALSE,GJ$9=$DL67),1,0)*'4. Formulations'!$K66</f>
        <v>0</v>
      </c>
      <c r="GL67" s="38">
        <f>IF(AND(OR(ISBLANK(GL$9),GL$9=0)=FALSE,OR(GL$9='2. Protocols'!$C66,GL$9='2. Protocols'!$E66,GL$9='2. Protocols'!$G66)),1,0)*'4. Formulations'!$L66</f>
        <v>0</v>
      </c>
      <c r="GM67" s="38">
        <f>IF(AND(OR(ISBLANK(GM$9),GM$9=0)=FALSE,OR(GM$9='2. Protocols'!$C66,GM$9='2. Protocols'!$E66,GM$9='2. Protocols'!$G66)),1,0)*'4. Formulations'!$L66</f>
        <v>0</v>
      </c>
      <c r="GN67" s="38">
        <f>IF(AND(OR(ISBLANK(GN$9),GN$9=0)=FALSE,OR(GN$9='2. Protocols'!$C66,GN$9='2. Protocols'!$E66,GN$9='2. Protocols'!$G66)),1,0)*'4. Formulations'!$L66</f>
        <v>0</v>
      </c>
      <c r="GO67" s="38">
        <f>IF(AND(OR(ISBLANK(GO$9),GO$9=0)=FALSE,OR(GO$9='2. Protocols'!$C66,GO$9='2. Protocols'!$E66,GO$9='2. Protocols'!$G66)),1,0)*'4. Formulations'!$L66</f>
        <v>0</v>
      </c>
      <c r="GP67" s="38">
        <f>IF(AND(OR(ISBLANK(GP$9),GP$9=0)=FALSE,OR(GP$9='2. Protocols'!$C66,GP$9='2. Protocols'!$E66,GP$9='2. Protocols'!$G66)),1,0)*'4. Formulations'!$L66</f>
        <v>0</v>
      </c>
      <c r="GQ67" s="38">
        <f>IF(AND(OR(ISBLANK(GQ$9),GQ$9=0)=FALSE,OR(GQ$9='2. Protocols'!$C66,GQ$9='2. Protocols'!$E66,GQ$9='2. Protocols'!$G66)),1,0)*'4. Formulations'!$L66</f>
        <v>0</v>
      </c>
      <c r="GR67" s="38">
        <f>IF(AND(OR(ISBLANK(GR$9),GR$9=0)=FALSE,OR(GR$9='2. Protocols'!$C66,GR$9='2. Protocols'!$E66,GR$9='2. Protocols'!$G66)),1,0)*'4. Formulations'!$L66</f>
        <v>0</v>
      </c>
      <c r="GS67" s="38">
        <f>IF(AND(OR(ISBLANK(GS$9),GS$9=0)=FALSE,OR(GS$9='2. Protocols'!$C66,GS$9='2. Protocols'!$E66,GS$9='2. Protocols'!$G66)),1,0)*'4. Formulations'!$L66</f>
        <v>0</v>
      </c>
      <c r="GT67" s="38">
        <f>IF(AND(OR(ISBLANK(GT$9),GT$9=0)=FALSE,OR(GT$9='2. Protocols'!$C66,GT$9='2. Protocols'!$E66,GT$9='2. Protocols'!$G66)),1,0)*'4. Formulations'!$L66</f>
        <v>0</v>
      </c>
      <c r="GU67" s="38">
        <f>IF(AND(OR(ISBLANK(GU$9),GU$9=0)=FALSE,OR(GU$9='2. Protocols'!$C66,GU$9='2. Protocols'!$E66,GU$9='2. Protocols'!$G66)),1,0)*'4. Formulations'!$L66</f>
        <v>0</v>
      </c>
      <c r="GV67" s="38">
        <f>IF(AND(OR(ISBLANK(GV$9),GV$9=0)=FALSE,OR(GV$9='2. Protocols'!$C66,GV$9='2. Protocols'!$E66,GV$9='2. Protocols'!$G66)),1,0)*'4. Formulations'!$L66</f>
        <v>0</v>
      </c>
      <c r="GW67" s="38">
        <f>IF(AND(OR(ISBLANK(GW$9),GW$9=0)=FALSE,OR(GW$9='2. Protocols'!$C66,GW$9='2. Protocols'!$E66,GW$9='2. Protocols'!$G66)),1,0)*'4. Formulations'!$L66</f>
        <v>0</v>
      </c>
      <c r="GX67" s="38">
        <f>IF(AND(OR(ISBLANK(GX$9),GX$9=0)=FALSE,OR(GX$9='2. Protocols'!$C66,GX$9='2. Protocols'!$E66,GX$9='2. Protocols'!$G66)),1,0)*'4. Formulations'!$L66</f>
        <v>0</v>
      </c>
      <c r="GY67" s="38">
        <f>IF(AND(OR(ISBLANK(GY$9),GY$9=0)=FALSE,OR(GY$9='2. Protocols'!$C66,GY$9='2. Protocols'!$E66,GY$9='2. Protocols'!$G66)),1,0)*'4. Formulations'!$L66</f>
        <v>0</v>
      </c>
      <c r="GZ67" s="38">
        <f>IF(AND(OR(ISBLANK(GZ$9),GZ$9=0)=FALSE,OR(GZ$9='2. Protocols'!$C66,GZ$9='2. Protocols'!$E66,GZ$9='2. Protocols'!$G66)),1,0)*'4. Formulations'!$L66</f>
        <v>0</v>
      </c>
      <c r="HA67" s="38">
        <f>IF(AND(OR(ISBLANK(HA$9),HA$9=0)=FALSE,OR(HA$9='2. Protocols'!$C66,HA$9='2. Protocols'!$E66,HA$9='2. Protocols'!$G66)),1,0)*'4. Formulations'!$L66</f>
        <v>0</v>
      </c>
      <c r="HB67" s="38">
        <f>IF(AND(OR(ISBLANK(HB$9),HB$9=0)=FALSE,OR(HB$9='2. Protocols'!$C66,HB$9='2. Protocols'!$E66,HB$9='2. Protocols'!$G66)),1,0)*'4. Formulations'!$L66</f>
        <v>0</v>
      </c>
      <c r="HC67" s="38">
        <f>IF(AND(OR(ISBLANK(HC$9),HC$9=0)=FALSE,OR(HC$9='2. Protocols'!$C66,HC$9='2. Protocols'!$E66,HC$9='2. Protocols'!$G66)),1,0)*'4. Formulations'!$L66</f>
        <v>0</v>
      </c>
      <c r="HD67" s="38">
        <f>IF(AND(OR(ISBLANK(HD$9),HD$9=0)=FALSE,OR(HD$9='2. Protocols'!$C66,HD$9='2. Protocols'!$E66,HD$9='2. Protocols'!$G66)),1,0)*'4. Formulations'!$L66</f>
        <v>0</v>
      </c>
      <c r="HE67" s="38">
        <f>IF(AND(OR(ISBLANK(HE$9),HE$9=0)=FALSE,OR(HE$9='2. Protocols'!$C66,HE$9='2. Protocols'!$E66,HE$9='2. Protocols'!$G66)),1,0)*'4. Formulations'!$L66</f>
        <v>0</v>
      </c>
      <c r="HF67" s="38">
        <f>IF(AND(OR(ISBLANK(HF$9),HF$9=0)=FALSE,OR(HF$9='2. Protocols'!$C66,HF$9='2. Protocols'!$E66,HF$9='2. Protocols'!$G66)),1,0)*'4. Formulations'!$L66</f>
        <v>0</v>
      </c>
      <c r="HG67" s="38">
        <f>IF(AND(OR(ISBLANK(HG$9),HG$9=0)=FALSE,OR(HG$9='2. Protocols'!$C66,HG$9='2. Protocols'!$E66,HG$9='2. Protocols'!$G66)),1,0)*'4. Formulations'!$L66</f>
        <v>0</v>
      </c>
      <c r="HI67" s="38">
        <f>IF(AND(OR(ISBLANK(HI$9),HI$9=0)=FALSE,HI$9=$DK67),1,0)*'4. Formulations'!$M66</f>
        <v>0</v>
      </c>
      <c r="HJ67" s="38">
        <f>IF(AND(OR(ISBLANK(HJ$9),HJ$9=0)=FALSE,HJ$9=$DK67),1,0)*'4. Formulations'!$M66</f>
        <v>0</v>
      </c>
      <c r="HK67" s="38">
        <f>IF(AND(OR(ISBLANK(HK$9),HK$9=0)=FALSE,HK$9=$DK67),1,0)*'4. Formulations'!$M66</f>
        <v>0</v>
      </c>
      <c r="HL67" s="38">
        <f>IF(AND(OR(ISBLANK(HL$9),HL$9=0)=FALSE,HL$9=$DK67),1,0)*'4. Formulations'!$M66</f>
        <v>0</v>
      </c>
      <c r="HM67" s="38">
        <f>IF(AND(OR(ISBLANK(HM$9),HM$9=0)=FALSE,HM$9=$DK67),1,0)*'4. Formulations'!$M66</f>
        <v>0</v>
      </c>
      <c r="HN67" s="38">
        <f>IF(AND(OR(ISBLANK(HN$9),HN$9=0)=FALSE,HN$9=$DK67),1,0)*'4. Formulations'!$M66</f>
        <v>0</v>
      </c>
      <c r="HO67" s="38">
        <f>IF(AND(OR(ISBLANK(HO$9),HO$9=0)=FALSE,HO$9=$DK67),1,0)*'4. Formulations'!$M66</f>
        <v>0</v>
      </c>
      <c r="HP67" s="38">
        <f>IF(AND(OR(ISBLANK(HP$9),HP$9=0)=FALSE,HP$9=$DK67),1,0)*'4. Formulations'!$M66</f>
        <v>0</v>
      </c>
      <c r="HQ67" s="38">
        <f>IF(AND(OR(ISBLANK(HQ$9),HQ$9=0)=FALSE,HQ$9=$DK67),1,0)*'4. Formulations'!$M66</f>
        <v>0</v>
      </c>
      <c r="HR67" s="38">
        <f>IF(AND(OR(ISBLANK(HR$9),HR$9=0)=FALSE,HR$9=$DK67),1,0)*'4. Formulations'!$M66</f>
        <v>0</v>
      </c>
      <c r="HS67" s="38">
        <f>IF(AND(OR(ISBLANK(HS$9),HS$9=0)=FALSE,HS$9=$DK67),1,0)*'4. Formulations'!$M66</f>
        <v>0</v>
      </c>
      <c r="HT67" s="38">
        <f>IF(AND(OR(ISBLANK(HT$9),HT$9=0)=FALSE,HT$9=$DK67),1,0)*'4. Formulations'!$M66</f>
        <v>0</v>
      </c>
      <c r="HU67" s="38">
        <f>IF(AND(OR(ISBLANK(HU$9),HU$9=0)=FALSE,HU$9=$DK67),1,0)*'4. Formulations'!$M66</f>
        <v>0</v>
      </c>
      <c r="HW67" s="38">
        <f>IF(AND(OR(ISBLANK(HW$9),HW$9=0)=FALSE,SUM($HI67:$HU67)&gt;0,HW$9='2. Protocols'!$G66),1,0)*'4. Formulations'!$M66</f>
        <v>0</v>
      </c>
      <c r="HX67" s="38">
        <f>IF(AND(OR(ISBLANK(HX$9),HX$9=0)=FALSE,SUM($HI67:$HU67)&gt;0,HX$9='2. Protocols'!$G66),1,0)*'4. Formulations'!$M66</f>
        <v>0</v>
      </c>
      <c r="HY67" s="38">
        <f>IF(AND(OR(ISBLANK(HY$9),HY$9=0)=FALSE,SUM($HI67:$HU67)&gt;0,HY$9='2. Protocols'!$G66),1,0)*'4. Formulations'!$M66</f>
        <v>0</v>
      </c>
      <c r="HZ67" s="38">
        <f>IF(AND(OR(ISBLANK(HZ$9),HZ$9=0)=FALSE,SUM($HI67:$HU67)&gt;0,HZ$9='2. Protocols'!$G66),1,0)*'4. Formulations'!$M66</f>
        <v>0</v>
      </c>
      <c r="IA67" s="38">
        <f>IF(AND(OR(ISBLANK(IA$9),IA$9=0)=FALSE,SUM($HI67:$HU67)&gt;0,IA$9='2. Protocols'!$G66),1,0)*'4. Formulations'!$M66</f>
        <v>0</v>
      </c>
      <c r="IB67" s="38">
        <f>IF(AND(OR(ISBLANK(IB$9),IB$9=0)=FALSE,SUM($HI67:$HU67)&gt;0,IB$9='2. Protocols'!$G66),1,0)*'4. Formulations'!$M66</f>
        <v>0</v>
      </c>
      <c r="IC67" s="38">
        <f>IF(AND(OR(ISBLANK(IC$9),IC$9=0)=FALSE,SUM($HI67:$HU67)&gt;0,IC$9='2. Protocols'!$G66),1,0)*'4. Formulations'!$M66</f>
        <v>0</v>
      </c>
      <c r="ID67" s="38">
        <f>IF(AND(OR(ISBLANK(ID$9),ID$9=0)=FALSE,SUM($HI67:$HU67)&gt;0,ID$9='2. Protocols'!$G66),1,0)*'4. Formulations'!$M66</f>
        <v>0</v>
      </c>
      <c r="IE67" s="38">
        <f>IF(AND(OR(ISBLANK(IE$9),IE$9=0)=FALSE,SUM($HI67:$HU67)&gt;0,IE$9='2. Protocols'!$G66),1,0)*'4. Formulations'!$M66</f>
        <v>0</v>
      </c>
      <c r="IF67" s="38">
        <f>IF(AND(OR(ISBLANK(IF$9),IF$9=0)=FALSE,SUM($HI67:$HU67)&gt;0,IF$9='2. Protocols'!$G66),1,0)*'4. Formulations'!$M66</f>
        <v>0</v>
      </c>
      <c r="IG67" s="38">
        <f>IF(AND(OR(ISBLANK(IG$9),IG$9=0)=FALSE,SUM($HI67:$HU67)&gt;0,IG$9='2. Protocols'!$G66),1,0)*'4. Formulations'!$M66</f>
        <v>0</v>
      </c>
      <c r="IH67" s="38">
        <f>IF(AND(OR(ISBLANK(IH$9),IH$9=0)=FALSE,SUM($HI67:$HU67)&gt;0,IH$9='2. Protocols'!$G66),1,0)*'4. Formulations'!$M66</f>
        <v>0</v>
      </c>
      <c r="II67" s="38">
        <f>IF(AND(OR(ISBLANK(II$9),II$9=0)=FALSE,SUM($HI67:$HU67)&gt;0,II$9='2. Protocols'!$G66),1,0)*'4. Formulations'!$M66</f>
        <v>0</v>
      </c>
      <c r="IJ67" s="38">
        <f>IF(AND(OR(ISBLANK(IJ$9),IJ$9=0)=FALSE,SUM($HI67:$HU67)&gt;0,IJ$9='2. Protocols'!$G66),1,0)*'4. Formulations'!$M66</f>
        <v>0</v>
      </c>
      <c r="IK67" s="38">
        <f>IF(AND(OR(ISBLANK(IK$9),IK$9=0)=FALSE,SUM($HI67:$HU67)&gt;0,IK$9='2. Protocols'!$G66),1,0)*'4. Formulations'!$M66</f>
        <v>0</v>
      </c>
      <c r="IL67" s="38">
        <f>IF(AND(OR(ISBLANK(IL$9),IL$9=0)=FALSE,SUM($HI67:$HU67)&gt;0,IL$9='2. Protocols'!$G66),1,0)*'4. Formulations'!$M66</f>
        <v>0</v>
      </c>
      <c r="IM67" s="38">
        <f>IF(AND(OR(ISBLANK(IM$9),IM$9=0)=FALSE,SUM($HI67:$HU67)&gt;0,IM$9='2. Protocols'!$G66),1,0)*'4. Formulations'!$M66</f>
        <v>0</v>
      </c>
      <c r="IN67" s="38">
        <f>IF(AND(OR(ISBLANK(IN$9),IN$9=0)=FALSE,SUM($HI67:$HU67)&gt;0,IN$9='2. Protocols'!$G66),1,0)*'4. Formulations'!$M66</f>
        <v>0</v>
      </c>
      <c r="IO67" s="38">
        <f>IF(AND(OR(ISBLANK(IO$9),IO$9=0)=FALSE,SUM($HI67:$HU67)&gt;0,IO$9='2. Protocols'!$G66),1,0)*'4. Formulations'!$M66</f>
        <v>0</v>
      </c>
      <c r="IP67" s="38">
        <f>IF(AND(OR(ISBLANK(IP$9),IP$9=0)=FALSE,SUM($HI67:$HU67)&gt;0,IP$9='2. Protocols'!$G66),1,0)*'4. Formulations'!$M66</f>
        <v>0</v>
      </c>
      <c r="IQ67" s="38">
        <f>IF(AND(OR(ISBLANK(IQ$9),IQ$9=0)=FALSE,SUM($HI67:$HU67)&gt;0,IQ$9='2. Protocols'!$G66),1,0)*'4. Formulations'!$M66</f>
        <v>0</v>
      </c>
      <c r="IR67" s="38">
        <f>IF(AND(OR(ISBLANK(IR$9),IR$9=0)=FALSE,SUM($HI67:$HU67)&gt;0,IR$9='2. Protocols'!$G66),1,0)*'4. Formulations'!$M66</f>
        <v>0</v>
      </c>
      <c r="IT67" s="38">
        <f>IF(AND(OR(ISBLANK(IT$9),IT$9=0)=FALSE,IT$9=$DL67),1,0)*'4. Formulations'!$N66</f>
        <v>0</v>
      </c>
      <c r="IU67" s="38">
        <f>IF(AND(OR(ISBLANK(IU$9),IU$9=0)=FALSE,IU$9=$DL67),1,0)*'4. Formulations'!$N66</f>
        <v>0</v>
      </c>
      <c r="IV67" s="38">
        <f>IF(AND(OR(ISBLANK(IV$9),IV$9=0)=FALSE,IV$9=$DL67),1,0)*'4. Formulations'!$N66</f>
        <v>0</v>
      </c>
      <c r="IW67" s="38">
        <f>IF(AND(OR(ISBLANK(IW$9),IW$9=0)=FALSE,IW$9=$DL67),1,0)*'4. Formulations'!$N66</f>
        <v>0</v>
      </c>
      <c r="IX67" s="38">
        <f>IF(AND(OR(ISBLANK(IX$9),IX$9=0)=FALSE,IX$9=$DL67),1,0)*'4. Formulations'!$N66</f>
        <v>0</v>
      </c>
      <c r="IY67" s="38">
        <f>IF(AND(OR(ISBLANK(IY$9),IY$9=0)=FALSE,IY$9=$DL67),1,0)*'4. Formulations'!$N66</f>
        <v>0</v>
      </c>
      <c r="IZ67" s="38">
        <f>IF(AND(OR(ISBLANK(IZ$9),IZ$9=0)=FALSE,IZ$9=$DL67),1,0)*'4. Formulations'!$N66</f>
        <v>0</v>
      </c>
      <c r="JA67" s="38">
        <f>IF(AND(OR(ISBLANK(JA$9),JA$9=0)=FALSE,JA$9=$DL67),1,0)*'4. Formulations'!$N66</f>
        <v>0</v>
      </c>
      <c r="JB67" s="38">
        <f>IF(AND(OR(ISBLANK(JB$9),JB$9=0)=FALSE,JB$9=$DL67),1,0)*'4. Formulations'!$N66</f>
        <v>0</v>
      </c>
      <c r="JC67" s="38">
        <f>IF(AND(OR(ISBLANK(JC$9),JC$9=0)=FALSE,JC$9=$DL67),1,0)*'4. Formulations'!$N66</f>
        <v>0</v>
      </c>
      <c r="JD67" s="38">
        <f>IF(AND(OR(ISBLANK(JD$9),JD$9=0)=FALSE,JD$9=$DL67),1,0)*'4. Formulations'!$N66</f>
        <v>0</v>
      </c>
      <c r="JE67" s="38">
        <f>IF(AND(OR(ISBLANK(JE$9),JE$9=0)=FALSE,JE$9=$DL67),1,0)*'4. Formulations'!$N66</f>
        <v>0</v>
      </c>
      <c r="JF67" s="38">
        <f>IF(AND(OR(ISBLANK(JF$9),JF$9=0)=FALSE,JF$9=$DL67),1,0)*'4. Formulations'!$N66</f>
        <v>0</v>
      </c>
      <c r="JG67" s="38">
        <f>IF(AND(OR(ISBLANK(JG$9),JG$9=0)=FALSE,JG$9=$DL67),1,0)*'4. Formulations'!$N66</f>
        <v>0</v>
      </c>
      <c r="JH67" s="38">
        <f>IF(AND(OR(ISBLANK(JH$9),JH$9=0)=FALSE,JH$9=$DL67),1,0)*'4. Formulations'!$N66</f>
        <v>0</v>
      </c>
      <c r="JJ67" s="38">
        <f>IF(AND(OR(ISBLANK(JJ$9),JJ$9=0)=FALSE,OR(JJ$9='2. Protocols'!$C66,JJ$9='2. Protocols'!$E66,JJ$9='2. Protocols'!$G66)),1,0)*'4. Formulations'!$O66</f>
        <v>0</v>
      </c>
      <c r="JK67" s="38">
        <f>IF(AND(OR(ISBLANK(JK$9),JK$9=0)=FALSE,OR(JK$9='2. Protocols'!$C66,JK$9='2. Protocols'!$E66,JK$9='2. Protocols'!$G66)),1,0)*'4. Formulations'!$O66</f>
        <v>0</v>
      </c>
      <c r="JL67" s="38">
        <f>IF(AND(OR(ISBLANK(JL$9),JL$9=0)=FALSE,OR(JL$9='2. Protocols'!$C66,JL$9='2. Protocols'!$E66,JL$9='2. Protocols'!$G66)),1,0)*'4. Formulations'!$O66</f>
        <v>0</v>
      </c>
      <c r="JM67" s="38">
        <f>IF(AND(OR(ISBLANK(JM$9),JM$9=0)=FALSE,OR(JM$9='2. Protocols'!$C66,JM$9='2. Protocols'!$E66,JM$9='2. Protocols'!$G66)),1,0)*'4. Formulations'!$O66</f>
        <v>0</v>
      </c>
      <c r="JN67" s="38">
        <f>IF(AND(OR(ISBLANK(JN$9),JN$9=0)=FALSE,OR(JN$9='2. Protocols'!$C66,JN$9='2. Protocols'!$E66,JN$9='2. Protocols'!$G66)),1,0)*'4. Formulations'!$O66</f>
        <v>0</v>
      </c>
      <c r="JO67" s="38">
        <f>IF(AND(OR(ISBLANK(JO$9),JO$9=0)=FALSE,OR(JO$9='2. Protocols'!$C66,JO$9='2. Protocols'!$E66,JO$9='2. Protocols'!$G66)),1,0)*'4. Formulations'!$O66</f>
        <v>0</v>
      </c>
      <c r="JP67" s="38">
        <f>IF(AND(OR(ISBLANK(JP$9),JP$9=0)=FALSE,OR(JP$9='2. Protocols'!$C66,JP$9='2. Protocols'!$E66,JP$9='2. Protocols'!$G66)),1,0)*'4. Formulations'!$O66</f>
        <v>0</v>
      </c>
      <c r="JQ67" s="38">
        <f>IF(AND(OR(ISBLANK(JQ$9),JQ$9=0)=FALSE,OR(JQ$9='2. Protocols'!$C66,JQ$9='2. Protocols'!$E66,JQ$9='2. Protocols'!$G66)),1,0)*'4. Formulations'!$O66</f>
        <v>0</v>
      </c>
      <c r="JR67" s="38">
        <f>IF(AND(OR(ISBLANK(JR$9),JR$9=0)=FALSE,OR(JR$9='2. Protocols'!$C66,JR$9='2. Protocols'!$E66,JR$9='2. Protocols'!$G66)),1,0)*'4. Formulations'!$O66</f>
        <v>0</v>
      </c>
      <c r="JS67" s="38">
        <f>IF(AND(OR(ISBLANK(JS$9),JS$9=0)=FALSE,OR(JS$9='2. Protocols'!$C66,JS$9='2. Protocols'!$E66,JS$9='2. Protocols'!$G66)),1,0)*'4. Formulations'!$O66</f>
        <v>0</v>
      </c>
      <c r="JT67" s="38">
        <f>IF(AND(OR(ISBLANK(JT$9),JT$9=0)=FALSE,OR(JT$9='2. Protocols'!$C66,JT$9='2. Protocols'!$E66,JT$9='2. Protocols'!$G66)),1,0)*'4. Formulations'!$O66</f>
        <v>0</v>
      </c>
      <c r="JU67" s="38">
        <f>IF(AND(OR(ISBLANK(JU$9),JU$9=0)=FALSE,OR(JU$9='2. Protocols'!$C66,JU$9='2. Protocols'!$E66,JU$9='2. Protocols'!$G66)),1,0)*'4. Formulations'!$O66</f>
        <v>0</v>
      </c>
      <c r="JV67" s="38">
        <f>IF(AND(OR(ISBLANK(JV$9),JV$9=0)=FALSE,OR(JV$9='2. Protocols'!$C66,JV$9='2. Protocols'!$E66,JV$9='2. Protocols'!$G66)),1,0)*'4. Formulations'!$O66</f>
        <v>0</v>
      </c>
      <c r="JW67" s="38">
        <f>IF(AND(OR(ISBLANK(JW$9),JW$9=0)=FALSE,OR(JW$9='2. Protocols'!$C66,JW$9='2. Protocols'!$E66,JW$9='2. Protocols'!$G66)),1,0)*'4. Formulations'!$O66</f>
        <v>0</v>
      </c>
      <c r="JX67" s="38">
        <f>IF(AND(OR(ISBLANK(JX$9),JX$9=0)=FALSE,OR(JX$9='2. Protocols'!$C66,JX$9='2. Protocols'!$E66,JX$9='2. Protocols'!$G66)),1,0)*'4. Formulations'!$O66</f>
        <v>0</v>
      </c>
      <c r="JY67" s="38">
        <f>IF(AND(OR(ISBLANK(JY$9),JY$9=0)=FALSE,OR(JY$9='2. Protocols'!$C66,JY$9='2. Protocols'!$E66,JY$9='2. Protocols'!$G66)),1,0)*'4. Formulations'!$O66</f>
        <v>0</v>
      </c>
      <c r="JZ67" s="38">
        <f>IF(AND(OR(ISBLANK(JZ$9),JZ$9=0)=FALSE,OR(JZ$9='2. Protocols'!$C66,JZ$9='2. Protocols'!$E66,JZ$9='2. Protocols'!$G66)),1,0)*'4. Formulations'!$O66</f>
        <v>0</v>
      </c>
      <c r="KA67" s="38">
        <f>IF(AND(OR(ISBLANK(KA$9),KA$9=0)=FALSE,OR(KA$9='2. Protocols'!$C66,KA$9='2. Protocols'!$E66,KA$9='2. Protocols'!$G66)),1,0)*'4. Formulations'!$O66</f>
        <v>0</v>
      </c>
      <c r="KB67" s="38">
        <f>IF(AND(OR(ISBLANK(KB$9),KB$9=0)=FALSE,OR(KB$9='2. Protocols'!$C66,KB$9='2. Protocols'!$E66,KB$9='2. Protocols'!$G66)),1,0)*'4. Formulations'!$O66</f>
        <v>0</v>
      </c>
      <c r="KC67" s="38">
        <f>IF(AND(OR(ISBLANK(KC$9),KC$9=0)=FALSE,OR(KC$9='2. Protocols'!$C66,KC$9='2. Protocols'!$E66,KC$9='2. Protocols'!$G66)),1,0)*'4. Formulations'!$O66</f>
        <v>0</v>
      </c>
      <c r="KD67" s="38">
        <f>IF(AND(OR(ISBLANK(KD$9),KD$9=0)=FALSE,OR(KD$9='2. Protocols'!$C66,KD$9='2. Protocols'!$E66,KD$9='2. Protocols'!$G66)),1,0)*'4. Formulations'!$O66</f>
        <v>0</v>
      </c>
      <c r="KE67" s="38">
        <f>IF(AND(OR(ISBLANK(KE$9),KE$9=0)=FALSE,OR(KE$9='2. Protocols'!$C66,KE$9='2. Protocols'!$E66,KE$9='2. Protocols'!$G66)),1,0)*'4. Formulations'!$O66</f>
        <v>0</v>
      </c>
      <c r="KG67" s="38">
        <f>IF(AND(OR(ISBLANK(KG$9),KG$9=0)=FALSE,KG$9=$DK67),1,0)*'4. Formulations'!$P66</f>
        <v>0</v>
      </c>
      <c r="KH67" s="38">
        <f>IF(AND(OR(ISBLANK(KH$9),KH$9=0)=FALSE,KH$9=$DK67),1,0)*'4. Formulations'!$P66</f>
        <v>0</v>
      </c>
      <c r="KI67" s="38">
        <f>IF(AND(OR(ISBLANK(KI$9),KI$9=0)=FALSE,KI$9=$DK67),1,0)*'4. Formulations'!$P66</f>
        <v>0</v>
      </c>
      <c r="KJ67" s="38">
        <f>IF(AND(OR(ISBLANK(KJ$9),KJ$9=0)=FALSE,KJ$9=$DK67),1,0)*'4. Formulations'!$P66</f>
        <v>0</v>
      </c>
      <c r="KK67" s="38">
        <f>IF(AND(OR(ISBLANK(KK$9),KK$9=0)=FALSE,KK$9=$DK67),1,0)*'4. Formulations'!$P66</f>
        <v>0</v>
      </c>
      <c r="KL67" s="38">
        <f>IF(AND(OR(ISBLANK(KL$9),KL$9=0)=FALSE,KL$9=$DK67),1,0)*'4. Formulations'!$P66</f>
        <v>0</v>
      </c>
      <c r="KM67" s="38">
        <f>IF(AND(OR(ISBLANK(KM$9),KM$9=0)=FALSE,KM$9=$DK67),1,0)*'4. Formulations'!$P66</f>
        <v>0</v>
      </c>
      <c r="KN67" s="38">
        <f>IF(AND(OR(ISBLANK(KN$9),KN$9=0)=FALSE,KN$9=$DK67),1,0)*'4. Formulations'!$P66</f>
        <v>0</v>
      </c>
      <c r="KO67" s="38">
        <f>IF(AND(OR(ISBLANK(KO$9),KO$9=0)=FALSE,KO$9=$DK67),1,0)*'4. Formulations'!$P66</f>
        <v>0</v>
      </c>
      <c r="KP67" s="38">
        <f>IF(AND(OR(ISBLANK(KP$9),KP$9=0)=FALSE,KP$9=$DK67),1,0)*'4. Formulations'!$P66</f>
        <v>0</v>
      </c>
      <c r="KQ67" s="38">
        <f>IF(AND(OR(ISBLANK(KQ$9),KQ$9=0)=FALSE,KQ$9=$DK67),1,0)*'4. Formulations'!$P66</f>
        <v>0</v>
      </c>
      <c r="KR67" s="38">
        <f>IF(AND(OR(ISBLANK(KR$9),KR$9=0)=FALSE,KR$9=$DK67),1,0)*'4. Formulations'!$P66</f>
        <v>0</v>
      </c>
      <c r="KS67" s="38">
        <f>IF(AND(OR(ISBLANK(KS$9),KS$9=0)=FALSE,KS$9=$DK67),1,0)*'4. Formulations'!$P66</f>
        <v>0</v>
      </c>
      <c r="KU67" s="38">
        <f>IF(AND(OR(ISBLANK(KU$9),KU$9=0)=FALSE,SUM($KG67:$KS67)&gt;0,KU$9='2. Protocols'!$G66),1,0)*'4. Formulations'!$P66</f>
        <v>0</v>
      </c>
      <c r="KV67" s="38">
        <f>IF(AND(OR(ISBLANK(KV$9),KV$9=0)=FALSE,SUM($KG67:$KS67)&gt;0,KV$9='2. Protocols'!$G66),1,0)*'4. Formulations'!$P66</f>
        <v>0</v>
      </c>
      <c r="KW67" s="38">
        <f>IF(AND(OR(ISBLANK(KW$9),KW$9=0)=FALSE,SUM($KG67:$KS67)&gt;0,KW$9='2. Protocols'!$G66),1,0)*'4. Formulations'!$P66</f>
        <v>0</v>
      </c>
      <c r="KX67" s="38">
        <f>IF(AND(OR(ISBLANK(KX$9),KX$9=0)=FALSE,SUM($KG67:$KS67)&gt;0,KX$9='2. Protocols'!$G66),1,0)*'4. Formulations'!$P66</f>
        <v>0</v>
      </c>
      <c r="KY67" s="38">
        <f>IF(AND(OR(ISBLANK(KY$9),KY$9=0)=FALSE,SUM($KG67:$KS67)&gt;0,KY$9='2. Protocols'!$G66),1,0)*'4. Formulations'!$P66</f>
        <v>0</v>
      </c>
      <c r="KZ67" s="38">
        <f>IF(AND(OR(ISBLANK(KZ$9),KZ$9=0)=FALSE,SUM($KG67:$KS67)&gt;0,KZ$9='2. Protocols'!$G66),1,0)*'4. Formulations'!$P66</f>
        <v>0</v>
      </c>
      <c r="LA67" s="38">
        <f>IF(AND(OR(ISBLANK(LA$9),LA$9=0)=FALSE,SUM($KG67:$KS67)&gt;0,LA$9='2. Protocols'!$G66),1,0)*'4. Formulations'!$P66</f>
        <v>0</v>
      </c>
      <c r="LB67" s="38">
        <f>IF(AND(OR(ISBLANK(LB$9),LB$9=0)=FALSE,SUM($KG67:$KS67)&gt;0,LB$9='2. Protocols'!$G66),1,0)*'4. Formulations'!$P66</f>
        <v>0</v>
      </c>
      <c r="LC67" s="38">
        <f>IF(AND(OR(ISBLANK(LC$9),LC$9=0)=FALSE,SUM($KG67:$KS67)&gt;0,LC$9='2. Protocols'!$G66),1,0)*'4. Formulations'!$P66</f>
        <v>0</v>
      </c>
      <c r="LD67" s="38">
        <f>IF(AND(OR(ISBLANK(LD$9),LD$9=0)=FALSE,SUM($KG67:$KS67)&gt;0,LD$9='2. Protocols'!$G66),1,0)*'4. Formulations'!$P66</f>
        <v>0</v>
      </c>
      <c r="LE67" s="38">
        <f>IF(AND(OR(ISBLANK(LE$9),LE$9=0)=FALSE,SUM($KG67:$KS67)&gt;0,LE$9='2. Protocols'!$G66),1,0)*'4. Formulations'!$P66</f>
        <v>0</v>
      </c>
      <c r="LF67" s="38">
        <f>IF(AND(OR(ISBLANK(LF$9),LF$9=0)=FALSE,SUM($KG67:$KS67)&gt;0,LF$9='2. Protocols'!$G66),1,0)*'4. Formulations'!$P66</f>
        <v>0</v>
      </c>
      <c r="LG67" s="38">
        <f>IF(AND(OR(ISBLANK(LG$9),LG$9=0)=FALSE,SUM($KG67:$KS67)&gt;0,LG$9='2. Protocols'!$G66),1,0)*'4. Formulations'!$P66</f>
        <v>0</v>
      </c>
      <c r="LH67" s="38">
        <f>IF(AND(OR(ISBLANK(LH$9),LH$9=0)=FALSE,SUM($KG67:$KS67)&gt;0,LH$9='2. Protocols'!$G66),1,0)*'4. Formulations'!$P66</f>
        <v>0</v>
      </c>
      <c r="LI67" s="38">
        <f>IF(AND(OR(ISBLANK(LI$9),LI$9=0)=FALSE,SUM($KG67:$KS67)&gt;0,LI$9='2. Protocols'!$G66),1,0)*'4. Formulations'!$P66</f>
        <v>0</v>
      </c>
      <c r="LJ67" s="38">
        <f>IF(AND(OR(ISBLANK(LJ$9),LJ$9=0)=FALSE,SUM($KG67:$KS67)&gt;0,LJ$9='2. Protocols'!$G66),1,0)*'4. Formulations'!$P66</f>
        <v>0</v>
      </c>
      <c r="LK67" s="38">
        <f>IF(AND(OR(ISBLANK(LK$9),LK$9=0)=FALSE,SUM($KG67:$KS67)&gt;0,LK$9='2. Protocols'!$G66),1,0)*'4. Formulations'!$P66</f>
        <v>0</v>
      </c>
      <c r="LL67" s="38">
        <f>IF(AND(OR(ISBLANK(LL$9),LL$9=0)=FALSE,SUM($KG67:$KS67)&gt;0,LL$9='2. Protocols'!$G66),1,0)*'4. Formulations'!$P66</f>
        <v>0</v>
      </c>
      <c r="LM67" s="38">
        <f>IF(AND(OR(ISBLANK(LM$9),LM$9=0)=FALSE,SUM($KG67:$KS67)&gt;0,LM$9='2. Protocols'!$G66),1,0)*'4. Formulations'!$P66</f>
        <v>0</v>
      </c>
      <c r="LN67" s="38">
        <f>IF(AND(OR(ISBLANK(LN$9),LN$9=0)=FALSE,SUM($KG67:$KS67)&gt;0,LN$9='2. Protocols'!$G66),1,0)*'4. Formulations'!$P66</f>
        <v>0</v>
      </c>
      <c r="LO67" s="38">
        <f>IF(AND(OR(ISBLANK(LO$9),LO$9=0)=FALSE,SUM($KG67:$KS67)&gt;0,LO$9='2. Protocols'!$G66),1,0)*'4. Formulations'!$P66</f>
        <v>0</v>
      </c>
      <c r="LP67" s="38">
        <f>IF(AND(OR(ISBLANK(LP$9),LP$9=0)=FALSE,SUM($KG67:$KS67)&gt;0,LP$9='2. Protocols'!$G66),1,0)*'4. Formulations'!$P66</f>
        <v>0</v>
      </c>
      <c r="LR67" s="38">
        <f>IF(AND(OR(ISBLANK(LR$9),LR$9=0)=FALSE,LR$9=$DL67),1,0)*'4. Formulations'!$Q66</f>
        <v>0</v>
      </c>
      <c r="LS67" s="38">
        <f>IF(AND(OR(ISBLANK(LS$9),LS$9=0)=FALSE,LS$9=$DL67),1,0)*'4. Formulations'!$Q66</f>
        <v>0</v>
      </c>
      <c r="LT67" s="38">
        <f>IF(AND(OR(ISBLANK(LT$9),LT$9=0)=FALSE,LT$9=$DL67),1,0)*'4. Formulations'!$Q66</f>
        <v>0</v>
      </c>
      <c r="LU67" s="38">
        <f>IF(AND(OR(ISBLANK(LU$9),LU$9=0)=FALSE,LU$9=$DL67),1,0)*'4. Formulations'!$Q66</f>
        <v>0</v>
      </c>
      <c r="LV67" s="38">
        <f>IF(AND(OR(ISBLANK(LV$9),LV$9=0)=FALSE,LV$9=$DL67),1,0)*'4. Formulations'!$Q66</f>
        <v>0</v>
      </c>
      <c r="LW67" s="38">
        <f>IF(AND(OR(ISBLANK(LW$9),LW$9=0)=FALSE,LW$9=$DL67),1,0)*'4. Formulations'!$Q66</f>
        <v>0</v>
      </c>
      <c r="LX67" s="38">
        <f>IF(AND(OR(ISBLANK(LX$9),LX$9=0)=FALSE,LX$9=$DL67),1,0)*'4. Formulations'!$Q66</f>
        <v>0</v>
      </c>
      <c r="LY67" s="38">
        <f>IF(AND(OR(ISBLANK(LY$9),LY$9=0)=FALSE,LY$9=$DL67),1,0)*'4. Formulations'!$Q66</f>
        <v>0</v>
      </c>
      <c r="LZ67" s="38">
        <f>IF(AND(OR(ISBLANK(LZ$9),LZ$9=0)=FALSE,LZ$9=$DL67),1,0)*'4. Formulations'!$Q66</f>
        <v>0</v>
      </c>
      <c r="MA67" s="38">
        <f>IF(AND(OR(ISBLANK(MA$9),MA$9=0)=FALSE,MA$9=$DL67),1,0)*'4. Formulations'!$Q66</f>
        <v>0</v>
      </c>
      <c r="MB67" s="38">
        <f>IF(AND(OR(ISBLANK(MB$9),MB$9=0)=FALSE,MB$9=$DL67),1,0)*'4. Formulations'!$Q66</f>
        <v>0</v>
      </c>
      <c r="MC67" s="38">
        <f>IF(AND(OR(ISBLANK(MC$9),MC$9=0)=FALSE,MC$9=$DL67),1,0)*'4. Formulations'!$Q66</f>
        <v>0</v>
      </c>
      <c r="MD67" s="38">
        <f>IF(AND(OR(ISBLANK(MD$9),MD$9=0)=FALSE,MD$9=$DL67),1,0)*'4. Formulations'!$Q66</f>
        <v>0</v>
      </c>
      <c r="ME67" s="38">
        <f>IF(AND(OR(ISBLANK(ME$9),ME$9=0)=FALSE,ME$9=$DL67),1,0)*'4. Formulations'!$Q66</f>
        <v>0</v>
      </c>
      <c r="MF67" s="38">
        <f>IF(AND(OR(ISBLANK(MF$9),MF$9=0)=FALSE,MF$9=$DL67),1,0)*'4. Formulations'!$Q66</f>
        <v>0</v>
      </c>
    </row>
    <row r="68" spans="2:344" outlineLevel="1" x14ac:dyDescent="0.3">
      <c r="B68" s="2"/>
      <c r="C68" s="129" t="str">
        <f>IF('2. Protocols'!C67&amp;"+"&amp;'2. Protocols'!E67&amp;"+"&amp;'2. Protocols'!G67="++","",'2. Protocols'!C67&amp;"+"&amp;'2. Protocols'!E67&amp;"+"&amp;'2. Protocols'!G67)</f>
        <v/>
      </c>
      <c r="D68" s="18"/>
      <c r="F68" s="114" t="str">
        <f>IFERROR('2. Protocols'!J67*'1. General Inputs'!$L$6,"")</f>
        <v/>
      </c>
      <c r="G68" s="114" t="str">
        <f>IFERROR(MAX(F68*(1+'1. General Inputs'!$BA$16+HLOOKUP(G$7,'1. General Inputs'!$BC$10:$BE$12,ROWS('1. General Inputs'!$BA$10:$BA$12),0))+(G$76*(CHOOSE(G$7,'2. Protocols'!$O67,'2. Protocols'!$P67,'2. Protocols'!$Q67))+'3. ARV Substitutions'!L90),0),"")</f>
        <v/>
      </c>
      <c r="H68" s="114" t="str">
        <f>IFERROR(MAX(G68*(1+'1. General Inputs'!$BA$16+HLOOKUP(H$7,'1. General Inputs'!$BC$10:$BE$12,ROWS('1. General Inputs'!$BA$10:$BA$12),0))+(H$76*(CHOOSE(H$7,'2. Protocols'!$O67,'2. Protocols'!$P67,'2. Protocols'!$Q67))+'3. ARV Substitutions'!M90),0),"")</f>
        <v/>
      </c>
      <c r="I68" s="114" t="str">
        <f>IFERROR(MAX(H68*(1+'1. General Inputs'!$BA$16+HLOOKUP(I$7,'1. General Inputs'!$BC$10:$BE$12,ROWS('1. General Inputs'!$BA$10:$BA$12),0))+(I$76*(CHOOSE(I$7,'2. Protocols'!$O67,'2. Protocols'!$P67,'2. Protocols'!$Q67))+'3. ARV Substitutions'!N90),0),"")</f>
        <v/>
      </c>
      <c r="J68" s="114" t="str">
        <f>IFERROR(MAX(I68*(1+'1. General Inputs'!$BA$16+HLOOKUP(J$7,'1. General Inputs'!$BC$10:$BE$12,ROWS('1. General Inputs'!$BA$10:$BA$12),0))+(J$76*(CHOOSE(J$7,'2. Protocols'!$O67,'2. Protocols'!$P67,'2. Protocols'!$Q67))+'3. ARV Substitutions'!O90),0),"")</f>
        <v/>
      </c>
      <c r="K68" s="114" t="str">
        <f>IFERROR(MAX(J68*(1+'1. General Inputs'!$BA$16+HLOOKUP(K$7,'1. General Inputs'!$BC$10:$BE$12,ROWS('1. General Inputs'!$BA$10:$BA$12),0))+(K$76*(CHOOSE(K$7,'2. Protocols'!$O67,'2. Protocols'!$P67,'2. Protocols'!$Q67))+'3. ARV Substitutions'!P90),0),"")</f>
        <v/>
      </c>
      <c r="L68" s="114" t="str">
        <f>IFERROR(MAX(K68*(1+'1. General Inputs'!$BA$16+HLOOKUP(L$7,'1. General Inputs'!$BC$10:$BE$12,ROWS('1. General Inputs'!$BA$10:$BA$12),0))+(L$76*(CHOOSE(L$7,'2. Protocols'!$O67,'2. Protocols'!$P67,'2. Protocols'!$Q67))+'3. ARV Substitutions'!Q90),0),"")</f>
        <v/>
      </c>
      <c r="M68" s="114" t="str">
        <f>IFERROR(MAX(L68*(1+'1. General Inputs'!$BA$16+HLOOKUP(M$7,'1. General Inputs'!$BC$10:$BE$12,ROWS('1. General Inputs'!$BA$10:$BA$12),0))+(M$76*(CHOOSE(M$7,'2. Protocols'!$O67,'2. Protocols'!$P67,'2. Protocols'!$Q67))+'3. ARV Substitutions'!R90),0),"")</f>
        <v/>
      </c>
      <c r="N68" s="114" t="str">
        <f>IFERROR(MAX(M68*(1+'1. General Inputs'!$BA$16+HLOOKUP(N$7,'1. General Inputs'!$BC$10:$BE$12,ROWS('1. General Inputs'!$BA$10:$BA$12),0))+(N$76*(CHOOSE(N$7,'2. Protocols'!$O67,'2. Protocols'!$P67,'2. Protocols'!$Q67))+'3. ARV Substitutions'!S90),0),"")</f>
        <v/>
      </c>
      <c r="O68" s="114" t="str">
        <f>IFERROR(MAX(N68*(1+'1. General Inputs'!$BA$16+HLOOKUP(O$7,'1. General Inputs'!$BC$10:$BE$12,ROWS('1. General Inputs'!$BA$10:$BA$12),0))+(O$76*(CHOOSE(O$7,'2. Protocols'!$O67,'2. Protocols'!$P67,'2. Protocols'!$Q67))+'3. ARV Substitutions'!T90),0),"")</f>
        <v/>
      </c>
      <c r="P68" s="114" t="str">
        <f>IFERROR(MAX(O68*(1+'1. General Inputs'!$BA$16+HLOOKUP(P$7,'1. General Inputs'!$BC$10:$BE$12,ROWS('1. General Inputs'!$BA$10:$BA$12),0))+(P$76*(CHOOSE(P$7,'2. Protocols'!$O67,'2. Protocols'!$P67,'2. Protocols'!$Q67))+'3. ARV Substitutions'!U90),0),"")</f>
        <v/>
      </c>
      <c r="Q68" s="114" t="str">
        <f>IFERROR(MAX(P68*(1+'1. General Inputs'!$BA$16+HLOOKUP(Q$7,'1. General Inputs'!$BC$10:$BE$12,ROWS('1. General Inputs'!$BA$10:$BA$12),0))+(Q$76*(CHOOSE(Q$7,'2. Protocols'!$O67,'2. Protocols'!$P67,'2. Protocols'!$Q67))+'3. ARV Substitutions'!V90),0),"")</f>
        <v/>
      </c>
      <c r="R68" s="114" t="str">
        <f>IFERROR(MAX(Q68*(1+'1. General Inputs'!$BA$16+HLOOKUP(R$7,'1. General Inputs'!$BC$10:$BE$12,ROWS('1. General Inputs'!$BA$10:$BA$12),0))+(R$76*(CHOOSE(R$7,'2. Protocols'!$O67,'2. Protocols'!$P67,'2. Protocols'!$Q67))+'3. ARV Substitutions'!W90),0),"")</f>
        <v/>
      </c>
      <c r="S68" s="114" t="str">
        <f>IFERROR(MAX(R68*(1+'1. General Inputs'!$BA$16+HLOOKUP(S$7,'1. General Inputs'!$BC$10:$BE$12,ROWS('1. General Inputs'!$BA$10:$BA$12),0))+(S$76*(CHOOSE(S$7,'2. Protocols'!$O67,'2. Protocols'!$P67,'2. Protocols'!$Q67))+'3. ARV Substitutions'!X90),0),"")</f>
        <v/>
      </c>
      <c r="T68" s="114" t="str">
        <f>IFERROR(MAX(S68*(1+'1. General Inputs'!$BA$16+HLOOKUP(T$7,'1. General Inputs'!$BC$10:$BE$12,ROWS('1. General Inputs'!$BA$10:$BA$12),0))+(T$76*(CHOOSE(T$7,'2. Protocols'!$O67,'2. Protocols'!$P67,'2. Protocols'!$Q67))+'3. ARV Substitutions'!Y90),0),"")</f>
        <v/>
      </c>
      <c r="U68" s="114" t="str">
        <f>IFERROR(MAX(T68*(1+'1. General Inputs'!$BA$16+HLOOKUP(U$7,'1. General Inputs'!$BC$10:$BE$12,ROWS('1. General Inputs'!$BA$10:$BA$12),0))+(U$76*(CHOOSE(U$7,'2. Protocols'!$O67,'2. Protocols'!$P67,'2. Protocols'!$Q67))+'3. ARV Substitutions'!Z90),0),"")</f>
        <v/>
      </c>
      <c r="V68" s="114" t="str">
        <f>IFERROR(MAX(U68*(1+'1. General Inputs'!$BA$16+HLOOKUP(V$7,'1. General Inputs'!$BC$10:$BE$12,ROWS('1. General Inputs'!$BA$10:$BA$12),0))+(V$76*(CHOOSE(V$7,'2. Protocols'!$O67,'2. Protocols'!$P67,'2. Protocols'!$Q67))+'3. ARV Substitutions'!AA90),0),"")</f>
        <v/>
      </c>
      <c r="W68" s="114" t="str">
        <f>IFERROR(MAX(V68*(1+'1. General Inputs'!$BA$16+HLOOKUP(W$7,'1. General Inputs'!$BC$10:$BE$12,ROWS('1. General Inputs'!$BA$10:$BA$12),0))+(W$76*(CHOOSE(W$7,'2. Protocols'!$O67,'2. Protocols'!$P67,'2. Protocols'!$Q67))+'3. ARV Substitutions'!AB90),0),"")</f>
        <v/>
      </c>
      <c r="X68" s="114" t="str">
        <f>IFERROR(MAX(W68*(1+'1. General Inputs'!$BA$16+HLOOKUP(X$7,'1. General Inputs'!$BC$10:$BE$12,ROWS('1. General Inputs'!$BA$10:$BA$12),0))+(X$76*(CHOOSE(X$7,'2. Protocols'!$O67,'2. Protocols'!$P67,'2. Protocols'!$Q67))+'3. ARV Substitutions'!AC90),0),"")</f>
        <v/>
      </c>
      <c r="Y68" s="114" t="str">
        <f>IFERROR(MAX(X68*(1+'1. General Inputs'!$BA$16+HLOOKUP(Y$7,'1. General Inputs'!$BC$10:$BE$12,ROWS('1. General Inputs'!$BA$10:$BA$12),0))+(Y$76*(CHOOSE(Y$7,'2. Protocols'!$O67,'2. Protocols'!$P67,'2. Protocols'!$Q67))+'3. ARV Substitutions'!AD90),0),"")</f>
        <v/>
      </c>
      <c r="Z68" s="114" t="str">
        <f>IFERROR(MAX(Y68*(1+'1. General Inputs'!$BA$16+HLOOKUP(Z$7,'1. General Inputs'!$BC$10:$BE$12,ROWS('1. General Inputs'!$BA$10:$BA$12),0))+(Z$76*(CHOOSE(Z$7,'2. Protocols'!$O67,'2. Protocols'!$P67,'2. Protocols'!$Q67))+'3. ARV Substitutions'!AE90),0),"")</f>
        <v/>
      </c>
      <c r="AA68" s="114" t="str">
        <f>IFERROR(MAX(Z68*(1+'1. General Inputs'!$BA$16+HLOOKUP(AA$7,'1. General Inputs'!$BC$10:$BE$12,ROWS('1. General Inputs'!$BA$10:$BA$12),0))+(AA$76*(CHOOSE(AA$7,'2. Protocols'!$O67,'2. Protocols'!$P67,'2. Protocols'!$Q67))+'3. ARV Substitutions'!AF90),0),"")</f>
        <v/>
      </c>
      <c r="AB68" s="114" t="str">
        <f>IFERROR(MAX(AA68*(1+'1. General Inputs'!$BA$16+HLOOKUP(AB$7,'1. General Inputs'!$BC$10:$BE$12,ROWS('1. General Inputs'!$BA$10:$BA$12),0))+(AB$76*(CHOOSE(AB$7,'2. Protocols'!$O67,'2. Protocols'!$P67,'2. Protocols'!$Q67))+'3. ARV Substitutions'!AG90),0),"")</f>
        <v/>
      </c>
      <c r="AC68" s="114" t="str">
        <f>IFERROR(MAX(AB68*(1+'1. General Inputs'!$BA$16+HLOOKUP(AC$7,'1. General Inputs'!$BC$10:$BE$12,ROWS('1. General Inputs'!$BA$10:$BA$12),0))+(AC$76*(CHOOSE(AC$7,'2. Protocols'!$O67,'2. Protocols'!$P67,'2. Protocols'!$Q67))+'3. ARV Substitutions'!AH90),0),"")</f>
        <v/>
      </c>
      <c r="AD68" s="114" t="str">
        <f>IFERROR(MAX(AC68*(1+'1. General Inputs'!$BA$16+HLOOKUP(AD$7,'1. General Inputs'!$BC$10:$BE$12,ROWS('1. General Inputs'!$BA$10:$BA$12),0))+(AD$76*(CHOOSE(AD$7,'2. Protocols'!$O67,'2. Protocols'!$P67,'2. Protocols'!$Q67))+'3. ARV Substitutions'!AI90),0),"")</f>
        <v/>
      </c>
      <c r="AE68" s="114" t="str">
        <f>IFERROR(MAX(AD68*(1+'1. General Inputs'!$BA$16+HLOOKUP(AE$7,'1. General Inputs'!$BC$10:$BE$12,ROWS('1. General Inputs'!$BA$10:$BA$12),0))+(AE$76*(CHOOSE(AE$7,'2. Protocols'!$O67,'2. Protocols'!$P67,'2. Protocols'!$Q67))+'3. ARV Substitutions'!AJ90),0),"")</f>
        <v/>
      </c>
      <c r="AF68" s="114" t="str">
        <f>IFERROR(MAX(AE68*(1+'1. General Inputs'!$BA$16+HLOOKUP(AF$7,'1. General Inputs'!$BC$10:$BE$12,ROWS('1. General Inputs'!$BA$10:$BA$12),0))+(AF$76*(CHOOSE(AF$7,'2. Protocols'!$O67,'2. Protocols'!$P67,'2. Protocols'!$Q67))+'3. ARV Substitutions'!AK90),0),"")</f>
        <v/>
      </c>
      <c r="AG68" s="114" t="str">
        <f>IFERROR(MAX(AF68*(1+'1. General Inputs'!$BA$16+HLOOKUP(AG$7,'1. General Inputs'!$BC$10:$BE$12,ROWS('1. General Inputs'!$BA$10:$BA$12),0))+(AG$76*(CHOOSE(AG$7,'2. Protocols'!$O67,'2. Protocols'!$P67,'2. Protocols'!$Q67))+'3. ARV Substitutions'!AL90),0),"")</f>
        <v/>
      </c>
      <c r="AH68" s="114" t="str">
        <f>IFERROR(MAX(AG68*(1+'1. General Inputs'!$BA$16+HLOOKUP(AH$7,'1. General Inputs'!$BC$10:$BE$12,ROWS('1. General Inputs'!$BA$10:$BA$12),0))+(AH$76*(CHOOSE(AH$7,'2. Protocols'!$O67,'2. Protocols'!$P67,'2. Protocols'!$Q67))+'3. ARV Substitutions'!AM90),0),"")</f>
        <v/>
      </c>
      <c r="AI68" s="114" t="str">
        <f>IFERROR(MAX(AH68*(1+'1. General Inputs'!$BA$16+HLOOKUP(AI$7,'1. General Inputs'!$BC$10:$BE$12,ROWS('1. General Inputs'!$BA$10:$BA$12),0))+(AI$76*(CHOOSE(AI$7,'2. Protocols'!$O67,'2. Protocols'!$P67,'2. Protocols'!$Q67))+'3. ARV Substitutions'!AN90),0),"")</f>
        <v/>
      </c>
      <c r="AJ68" s="114" t="str">
        <f>IFERROR(MAX(AI68*(1+'1. General Inputs'!$BA$16+HLOOKUP(AJ$7,'1. General Inputs'!$BC$10:$BE$12,ROWS('1. General Inputs'!$BA$10:$BA$12),0))+(AJ$76*(CHOOSE(AJ$7,'2. Protocols'!$O67,'2. Protocols'!$P67,'2. Protocols'!$Q67))+'3. ARV Substitutions'!AO90),0),"")</f>
        <v/>
      </c>
      <c r="AK68" s="114" t="str">
        <f>IFERROR(MAX(AJ68*(1+'1. General Inputs'!$BA$16+HLOOKUP(AK$7,'1. General Inputs'!$BC$10:$BE$12,ROWS('1. General Inputs'!$BA$10:$BA$12),0))+(AK$76*(CHOOSE(AK$7,'2. Protocols'!$O67,'2. Protocols'!$P67,'2. Protocols'!$Q67))+'3. ARV Substitutions'!AP90),0),"")</f>
        <v/>
      </c>
      <c r="AL68" s="114" t="str">
        <f>IFERROR(MAX(AK68*(1+'1. General Inputs'!$BA$16+HLOOKUP(AL$7,'1. General Inputs'!$BC$10:$BE$12,ROWS('1. General Inputs'!$BA$10:$BA$12),0))+(AL$76*(CHOOSE(AL$7,'2. Protocols'!$O67,'2. Protocols'!$P67,'2. Protocols'!$Q67))+'3. ARV Substitutions'!AQ90),0),"")</f>
        <v/>
      </c>
      <c r="AM68" s="114" t="str">
        <f>IFERROR(MAX(AL68*(1+'1. General Inputs'!$BA$16+HLOOKUP(AM$7,'1. General Inputs'!$BC$10:$BE$12,ROWS('1. General Inputs'!$BA$10:$BA$12),0))+(AM$76*(CHOOSE(AM$7,'2. Protocols'!$O67,'2. Protocols'!$P67,'2. Protocols'!$Q67))+'3. ARV Substitutions'!AR90),0),"")</f>
        <v/>
      </c>
      <c r="AN68" s="114" t="str">
        <f>IFERROR(MAX(AM68*(1+'1. General Inputs'!$BA$16+HLOOKUP(AN$7,'1. General Inputs'!$BC$10:$BE$12,ROWS('1. General Inputs'!$BA$10:$BA$12),0))+(AN$76*(CHOOSE(AN$7,'2. Protocols'!$O67,'2. Protocols'!$P67,'2. Protocols'!$Q67))+'3. ARV Substitutions'!AS90),0),"")</f>
        <v/>
      </c>
      <c r="AO68" s="114" t="str">
        <f>IFERROR(MAX(AN68*(1+'1. General Inputs'!$BA$16+HLOOKUP(AO$7,'1. General Inputs'!$BC$10:$BE$12,ROWS('1. General Inputs'!$BA$10:$BA$12),0))+(AO$76*(CHOOSE(AO$7,'2. Protocols'!$O67,'2. Protocols'!$P67,'2. Protocols'!$Q67))+'3. ARV Substitutions'!AT90),0),"")</f>
        <v/>
      </c>
      <c r="AP68" s="114" t="str">
        <f>IFERROR(MAX(AO68*(1+'1. General Inputs'!$BA$16+HLOOKUP(AP$7,'1. General Inputs'!$BC$10:$BE$12,ROWS('1. General Inputs'!$BA$10:$BA$12),0))+(AP$76*(CHOOSE(AP$7,'2. Protocols'!$O67,'2. Protocols'!$P67,'2. Protocols'!$Q67))+'3. ARV Substitutions'!AU90),0),"")</f>
        <v/>
      </c>
      <c r="BZ68" s="88" t="e">
        <f t="shared" si="49"/>
        <v>#VALUE!</v>
      </c>
      <c r="CA68" s="88" t="e">
        <f t="shared" si="50"/>
        <v>#VALUE!</v>
      </c>
      <c r="CB68" s="88" t="e">
        <f t="shared" si="51"/>
        <v>#VALUE!</v>
      </c>
      <c r="CC68" s="88" t="e">
        <f t="shared" si="52"/>
        <v>#VALUE!</v>
      </c>
      <c r="CD68" s="88" t="e">
        <f t="shared" si="84"/>
        <v>#VALUE!</v>
      </c>
      <c r="CE68" s="88" t="e">
        <f t="shared" si="53"/>
        <v>#VALUE!</v>
      </c>
      <c r="CF68" s="88" t="e">
        <f t="shared" si="54"/>
        <v>#VALUE!</v>
      </c>
      <c r="CG68" s="88" t="e">
        <f t="shared" si="55"/>
        <v>#VALUE!</v>
      </c>
      <c r="CH68" s="88" t="e">
        <f t="shared" si="56"/>
        <v>#VALUE!</v>
      </c>
      <c r="CI68" s="88" t="e">
        <f t="shared" si="57"/>
        <v>#VALUE!</v>
      </c>
      <c r="CJ68" s="88" t="e">
        <f t="shared" si="58"/>
        <v>#VALUE!</v>
      </c>
      <c r="CK68" s="88" t="e">
        <f t="shared" si="59"/>
        <v>#VALUE!</v>
      </c>
      <c r="CL68" s="88" t="e">
        <f t="shared" si="60"/>
        <v>#VALUE!</v>
      </c>
      <c r="CM68" s="88" t="e">
        <f t="shared" si="61"/>
        <v>#VALUE!</v>
      </c>
      <c r="CN68" s="88" t="e">
        <f t="shared" si="62"/>
        <v>#VALUE!</v>
      </c>
      <c r="CO68" s="88" t="e">
        <f t="shared" si="63"/>
        <v>#VALUE!</v>
      </c>
      <c r="CP68" s="88" t="e">
        <f t="shared" si="64"/>
        <v>#VALUE!</v>
      </c>
      <c r="CQ68" s="88" t="e">
        <f t="shared" si="65"/>
        <v>#VALUE!</v>
      </c>
      <c r="CR68" s="88" t="e">
        <f t="shared" si="66"/>
        <v>#VALUE!</v>
      </c>
      <c r="CS68" s="88" t="e">
        <f t="shared" si="67"/>
        <v>#VALUE!</v>
      </c>
      <c r="CT68" s="88" t="e">
        <f t="shared" si="68"/>
        <v>#VALUE!</v>
      </c>
      <c r="CU68" s="88" t="e">
        <f t="shared" si="69"/>
        <v>#VALUE!</v>
      </c>
      <c r="CV68" s="88" t="e">
        <f t="shared" si="70"/>
        <v>#VALUE!</v>
      </c>
      <c r="CW68" s="88" t="e">
        <f t="shared" si="71"/>
        <v>#VALUE!</v>
      </c>
      <c r="CX68" s="88" t="e">
        <f t="shared" si="72"/>
        <v>#VALUE!</v>
      </c>
      <c r="CY68" s="88" t="e">
        <f t="shared" si="73"/>
        <v>#VALUE!</v>
      </c>
      <c r="CZ68" s="88" t="e">
        <f t="shared" si="74"/>
        <v>#VALUE!</v>
      </c>
      <c r="DA68" s="88" t="e">
        <f t="shared" si="75"/>
        <v>#VALUE!</v>
      </c>
      <c r="DB68" s="88" t="e">
        <f t="shared" si="76"/>
        <v>#VALUE!</v>
      </c>
      <c r="DC68" s="88" t="e">
        <f t="shared" si="77"/>
        <v>#VALUE!</v>
      </c>
      <c r="DD68" s="88" t="e">
        <f t="shared" si="78"/>
        <v>#VALUE!</v>
      </c>
      <c r="DE68" s="88" t="e">
        <f t="shared" si="79"/>
        <v>#VALUE!</v>
      </c>
      <c r="DF68" s="88" t="e">
        <f t="shared" si="80"/>
        <v>#VALUE!</v>
      </c>
      <c r="DG68" s="88" t="e">
        <f t="shared" si="81"/>
        <v>#VALUE!</v>
      </c>
      <c r="DH68" s="88" t="e">
        <f t="shared" si="82"/>
        <v>#VALUE!</v>
      </c>
      <c r="DI68" s="88" t="e">
        <f t="shared" si="83"/>
        <v>#VALUE!</v>
      </c>
      <c r="DK68" s="27" t="str">
        <f>CONCATENATE('2. Protocols'!C67, '2. Protocols'!D67, '2. Protocols'!E67)</f>
        <v>+</v>
      </c>
      <c r="DL68" s="27" t="str">
        <f>CONCATENATE('2. Protocols'!C67, '2. Protocols'!D67, '2. Protocols'!E67, '2. Protocols'!F67, '2. Protocols'!G67,)</f>
        <v>++</v>
      </c>
      <c r="DN68" s="38">
        <f>IF(AND(OR(ISBLANK(DN$9),DN$9=0)=FALSE,OR(DN$9='2. Protocols'!$C67,DN$9='2. Protocols'!$E67,DN$9='2. Protocols'!$G67)),1,0)*'4. Formulations'!$I67</f>
        <v>0</v>
      </c>
      <c r="DO68" s="38">
        <f>IF(AND(OR(ISBLANK(DO$9),DO$9=0)=FALSE,OR(DO$9='2. Protocols'!$C67,DO$9='2. Protocols'!$E67,DO$9='2. Protocols'!$G67)),1,0)*'4. Formulations'!$I67</f>
        <v>0</v>
      </c>
      <c r="DP68" s="38">
        <f>IF(AND(OR(ISBLANK(DP$9),DP$9=0)=FALSE,OR(DP$9='2. Protocols'!$C67,DP$9='2. Protocols'!$E67,DP$9='2. Protocols'!$G67)),1,0)*'4. Formulations'!$I67</f>
        <v>0</v>
      </c>
      <c r="DQ68" s="38">
        <f>IF(AND(OR(ISBLANK(DQ$9),DQ$9=0)=FALSE,OR(DQ$9='2. Protocols'!$C67,DQ$9='2. Protocols'!$E67,DQ$9='2. Protocols'!$G67)),1,0)*'4. Formulations'!$I67</f>
        <v>0</v>
      </c>
      <c r="DR68" s="38">
        <f>IF(AND(OR(ISBLANK(DR$9),DR$9=0)=FALSE,OR(DR$9='2. Protocols'!$C67,DR$9='2. Protocols'!$E67,DR$9='2. Protocols'!$G67)),1,0)*'4. Formulations'!$I67</f>
        <v>0</v>
      </c>
      <c r="DS68" s="38">
        <f>IF(AND(OR(ISBLANK(DS$9),DS$9=0)=FALSE,OR(DS$9='2. Protocols'!$C67,DS$9='2. Protocols'!$E67,DS$9='2. Protocols'!$G67)),1,0)*'4. Formulations'!$I67</f>
        <v>0</v>
      </c>
      <c r="DT68" s="38">
        <f>IF(AND(OR(ISBLANK(DT$9),DT$9=0)=FALSE,OR(DT$9='2. Protocols'!$C67,DT$9='2. Protocols'!$E67,DT$9='2. Protocols'!$G67)),1,0)*'4. Formulations'!$I67</f>
        <v>0</v>
      </c>
      <c r="DU68" s="38">
        <f>IF(AND(OR(ISBLANK(DU$9),DU$9=0)=FALSE,OR(DU$9='2. Protocols'!$C67,DU$9='2. Protocols'!$E67,DU$9='2. Protocols'!$G67)),1,0)*'4. Formulations'!$I67</f>
        <v>0</v>
      </c>
      <c r="DV68" s="38">
        <f>IF(AND(OR(ISBLANK(DV$9),DV$9=0)=FALSE,OR(DV$9='2. Protocols'!$C67,DV$9='2. Protocols'!$E67,DV$9='2. Protocols'!$G67)),1,0)*'4. Formulations'!$I67</f>
        <v>0</v>
      </c>
      <c r="DW68" s="38">
        <f>IF(AND(OR(ISBLANK(DW$9),DW$9=0)=FALSE,OR(DW$9='2. Protocols'!$C67,DW$9='2. Protocols'!$E67,DW$9='2. Protocols'!$G67)),1,0)*'4. Formulations'!$I67</f>
        <v>0</v>
      </c>
      <c r="DX68" s="38">
        <f>IF(AND(OR(ISBLANK(DX$9),DX$9=0)=FALSE,OR(DX$9='2. Protocols'!$C67,DX$9='2. Protocols'!$E67,DX$9='2. Protocols'!$G67)),1,0)*'4. Formulations'!$I67</f>
        <v>0</v>
      </c>
      <c r="DY68" s="38">
        <f>IF(AND(OR(ISBLANK(DY$9),DY$9=0)=FALSE,OR(DY$9='2. Protocols'!$C67,DY$9='2. Protocols'!$E67,DY$9='2. Protocols'!$G67)),1,0)*'4. Formulations'!$I67</f>
        <v>0</v>
      </c>
      <c r="DZ68" s="38">
        <f>IF(AND(OR(ISBLANK(DZ$9),DZ$9=0)=FALSE,OR(DZ$9='2. Protocols'!$C67,DZ$9='2. Protocols'!$E67,DZ$9='2. Protocols'!$G67)),1,0)*'4. Formulations'!$I67</f>
        <v>0</v>
      </c>
      <c r="EA68" s="38">
        <f>IF(AND(OR(ISBLANK(EA$9),EA$9=0)=FALSE,OR(EA$9='2. Protocols'!$C67,EA$9='2. Protocols'!$E67,EA$9='2. Protocols'!$G67)),1,0)*'4. Formulations'!$I67</f>
        <v>0</v>
      </c>
      <c r="EB68" s="38">
        <f>IF(AND(OR(ISBLANK(EB$9),EB$9=0)=FALSE,OR(EB$9='2. Protocols'!$C67,EB$9='2. Protocols'!$E67,EB$9='2. Protocols'!$G67)),1,0)*'4. Formulations'!$I67</f>
        <v>0</v>
      </c>
      <c r="EC68" s="38">
        <f>IF(AND(OR(ISBLANK(EC$9),EC$9=0)=FALSE,OR(EC$9='2. Protocols'!$C67,EC$9='2. Protocols'!$E67,EC$9='2. Protocols'!$G67)),1,0)*'4. Formulations'!$I67</f>
        <v>0</v>
      </c>
      <c r="ED68" s="38">
        <f>IF(AND(OR(ISBLANK(ED$9),ED$9=0)=FALSE,OR(ED$9='2. Protocols'!$C67,ED$9='2. Protocols'!$E67,ED$9='2. Protocols'!$G67)),1,0)*'4. Formulations'!$I67</f>
        <v>0</v>
      </c>
      <c r="EE68" s="38">
        <f>IF(AND(OR(ISBLANK(EE$9),EE$9=0)=FALSE,OR(EE$9='2. Protocols'!$C67,EE$9='2. Protocols'!$E67,EE$9='2. Protocols'!$G67)),1,0)*'4. Formulations'!$I67</f>
        <v>0</v>
      </c>
      <c r="EF68" s="38">
        <f>IF(AND(OR(ISBLANK(EF$9),EF$9=0)=FALSE,OR(EF$9='2. Protocols'!$C67,EF$9='2. Protocols'!$E67,EF$9='2. Protocols'!$G67)),1,0)*'4. Formulations'!$I67</f>
        <v>0</v>
      </c>
      <c r="EG68" s="38">
        <f>IF(AND(OR(ISBLANK(EG$9),EG$9=0)=FALSE,OR(EG$9='2. Protocols'!$C67,EG$9='2. Protocols'!$E67,EG$9='2. Protocols'!$G67)),1,0)*'4. Formulations'!$I67</f>
        <v>0</v>
      </c>
      <c r="EH68" s="38">
        <f>IF(AND(OR(ISBLANK(EH$9),EH$9=0)=FALSE,OR(EH$9='2. Protocols'!$C67,EH$9='2. Protocols'!$E67,EH$9='2. Protocols'!$G67)),1,0)*'4. Formulations'!$I67</f>
        <v>0</v>
      </c>
      <c r="EI68" s="38">
        <f>IF(AND(OR(ISBLANK(EI$9),EI$9=0)=FALSE,OR(EI$9='2. Protocols'!$C67,EI$9='2. Protocols'!$E67,EI$9='2. Protocols'!$G67)),1,0)*'4. Formulations'!$I67</f>
        <v>0</v>
      </c>
      <c r="EK68" s="38">
        <f>IF(AND(OR(ISBLANK(EK$9),EK$9=0)=FALSE,EK$9=$DK68),1,0)*'4. Formulations'!$J67</f>
        <v>0</v>
      </c>
      <c r="EL68" s="38">
        <f>IF(AND(OR(ISBLANK(EL$9),EL$9=0)=FALSE,EL$9=$DK68),1,0)*'4. Formulations'!$J67</f>
        <v>0</v>
      </c>
      <c r="EM68" s="38">
        <f>IF(AND(OR(ISBLANK(EM$9),EM$9=0)=FALSE,EM$9=$DK68),1,0)*'4. Formulations'!$J67</f>
        <v>0</v>
      </c>
      <c r="EN68" s="38">
        <f>IF(AND(OR(ISBLANK(EN$9),EN$9=0)=FALSE,EN$9=$DK68),1,0)*'4. Formulations'!$J67</f>
        <v>0</v>
      </c>
      <c r="EO68" s="38">
        <f>IF(AND(OR(ISBLANK(EO$9),EO$9=0)=FALSE,EO$9=$DK68),1,0)*'4. Formulations'!$J67</f>
        <v>0</v>
      </c>
      <c r="EP68" s="38">
        <f>IF(AND(OR(ISBLANK(EP$9),EP$9=0)=FALSE,EP$9=$DK68),1,0)*'4. Formulations'!$J67</f>
        <v>0</v>
      </c>
      <c r="EQ68" s="38">
        <f>IF(AND(OR(ISBLANK(EQ$9),EQ$9=0)=FALSE,EQ$9=$DK68),1,0)*'4. Formulations'!$J67</f>
        <v>0</v>
      </c>
      <c r="ER68" s="38">
        <f>IF(AND(OR(ISBLANK(ER$9),ER$9=0)=FALSE,ER$9=$DK68),1,0)*'4. Formulations'!$J67</f>
        <v>0</v>
      </c>
      <c r="ES68" s="38">
        <f>IF(AND(OR(ISBLANK(ES$9),ES$9=0)=FALSE,ES$9=$DK68),1,0)*'4. Formulations'!$J67</f>
        <v>0</v>
      </c>
      <c r="ET68" s="38">
        <f>IF(AND(OR(ISBLANK(ET$9),ET$9=0)=FALSE,ET$9=$DK68),1,0)*'4. Formulations'!$J67</f>
        <v>0</v>
      </c>
      <c r="EU68" s="38">
        <f>IF(AND(OR(ISBLANK(EU$9),EU$9=0)=FALSE,EU$9=$DK68),1,0)*'4. Formulations'!$J67</f>
        <v>0</v>
      </c>
      <c r="EV68" s="38">
        <f>IF(AND(OR(ISBLANK(EV$9),EV$9=0)=FALSE,EV$9=$DK68),1,0)*'4. Formulations'!$J67</f>
        <v>0</v>
      </c>
      <c r="EW68" s="38">
        <f>IF(AND(OR(ISBLANK(EW$9),EW$9=0)=FALSE,EW$9=$DK68),1,0)*'4. Formulations'!$J67</f>
        <v>0</v>
      </c>
      <c r="EY68" s="38">
        <f>IF(AND(OR(ISBLANK(EY$9),EY$9=0)=FALSE,SUM($EK68:$EW68)&gt;0,EY$9='2. Protocols'!$G67),1,0)*'4. Formulations'!$J67</f>
        <v>0</v>
      </c>
      <c r="EZ68" s="38">
        <f>IF(AND(OR(ISBLANK(EZ$9),EZ$9=0)=FALSE,SUM($EK68:$EW68)&gt;0,EZ$9='2. Protocols'!$G67),1,0)*'4. Formulations'!$J67</f>
        <v>0</v>
      </c>
      <c r="FA68" s="38">
        <f>IF(AND(OR(ISBLANK(FA$9),FA$9=0)=FALSE,SUM($EK68:$EW68)&gt;0,FA$9='2. Protocols'!$G67),1,0)*'4. Formulations'!$J67</f>
        <v>0</v>
      </c>
      <c r="FB68" s="38">
        <f>IF(AND(OR(ISBLANK(FB$9),FB$9=0)=FALSE,SUM($EK68:$EW68)&gt;0,FB$9='2. Protocols'!$G67),1,0)*'4. Formulations'!$J67</f>
        <v>0</v>
      </c>
      <c r="FC68" s="38">
        <f>IF(AND(OR(ISBLANK(FC$9),FC$9=0)=FALSE,SUM($EK68:$EW68)&gt;0,FC$9='2. Protocols'!$G67),1,0)*'4. Formulations'!$J67</f>
        <v>0</v>
      </c>
      <c r="FD68" s="38">
        <f>IF(AND(OR(ISBLANK(FD$9),FD$9=0)=FALSE,SUM($EK68:$EW68)&gt;0,FD$9='2. Protocols'!$G67),1,0)*'4. Formulations'!$J67</f>
        <v>0</v>
      </c>
      <c r="FE68" s="38">
        <f>IF(AND(OR(ISBLANK(FE$9),FE$9=0)=FALSE,SUM($EK68:$EW68)&gt;0,FE$9='2. Protocols'!$G67),1,0)*'4. Formulations'!$J67</f>
        <v>0</v>
      </c>
      <c r="FF68" s="38">
        <f>IF(AND(OR(ISBLANK(FF$9),FF$9=0)=FALSE,SUM($EK68:$EW68)&gt;0,FF$9='2. Protocols'!$G67),1,0)*'4. Formulations'!$J67</f>
        <v>0</v>
      </c>
      <c r="FG68" s="38">
        <f>IF(AND(OR(ISBLANK(FG$9),FG$9=0)=FALSE,SUM($EK68:$EW68)&gt;0,FG$9='2. Protocols'!$G67),1,0)*'4. Formulations'!$J67</f>
        <v>0</v>
      </c>
      <c r="FH68" s="38">
        <f>IF(AND(OR(ISBLANK(FH$9),FH$9=0)=FALSE,SUM($EK68:$EW68)&gt;0,FH$9='2. Protocols'!$G67),1,0)*'4. Formulations'!$J67</f>
        <v>0</v>
      </c>
      <c r="FI68" s="38">
        <f>IF(AND(OR(ISBLANK(FI$9),FI$9=0)=FALSE,SUM($EK68:$EW68)&gt;0,FI$9='2. Protocols'!$G67),1,0)*'4. Formulations'!$J67</f>
        <v>0</v>
      </c>
      <c r="FJ68" s="38">
        <f>IF(AND(OR(ISBLANK(FJ$9),FJ$9=0)=FALSE,SUM($EK68:$EW68)&gt;0,FJ$9='2. Protocols'!$G67),1,0)*'4. Formulations'!$J67</f>
        <v>0</v>
      </c>
      <c r="FK68" s="38">
        <f>IF(AND(OR(ISBLANK(FK$9),FK$9=0)=FALSE,SUM($EK68:$EW68)&gt;0,FK$9='2. Protocols'!$G67),1,0)*'4. Formulations'!$J67</f>
        <v>0</v>
      </c>
      <c r="FL68" s="38">
        <f>IF(AND(OR(ISBLANK(FL$9),FL$9=0)=FALSE,SUM($EK68:$EW68)&gt;0,FL$9='2. Protocols'!$G67),1,0)*'4. Formulations'!$J67</f>
        <v>0</v>
      </c>
      <c r="FM68" s="38">
        <f>IF(AND(OR(ISBLANK(FM$9),FM$9=0)=FALSE,SUM($EK68:$EW68)&gt;0,FM$9='2. Protocols'!$G67),1,0)*'4. Formulations'!$J67</f>
        <v>0</v>
      </c>
      <c r="FN68" s="38">
        <f>IF(AND(OR(ISBLANK(FN$9),FN$9=0)=FALSE,SUM($EK68:$EW68)&gt;0,FN$9='2. Protocols'!$G67),1,0)*'4. Formulations'!$J67</f>
        <v>0</v>
      </c>
      <c r="FO68" s="38">
        <f>IF(AND(OR(ISBLANK(FO$9),FO$9=0)=FALSE,SUM($EK68:$EW68)&gt;0,FO$9='2. Protocols'!$G67),1,0)*'4. Formulations'!$J67</f>
        <v>0</v>
      </c>
      <c r="FP68" s="38">
        <f>IF(AND(OR(ISBLANK(FP$9),FP$9=0)=FALSE,SUM($EK68:$EW68)&gt;0,FP$9='2. Protocols'!$G67),1,0)*'4. Formulations'!$J67</f>
        <v>0</v>
      </c>
      <c r="FQ68" s="38">
        <f>IF(AND(OR(ISBLANK(FQ$9),FQ$9=0)=FALSE,SUM($EK68:$EW68)&gt;0,FQ$9='2. Protocols'!$G67),1,0)*'4. Formulations'!$J67</f>
        <v>0</v>
      </c>
      <c r="FR68" s="38">
        <f>IF(AND(OR(ISBLANK(FR$9),FR$9=0)=FALSE,SUM($EK68:$EW68)&gt;0,FR$9='2. Protocols'!$G67),1,0)*'4. Formulations'!$J67</f>
        <v>0</v>
      </c>
      <c r="FS68" s="38">
        <f>IF(AND(OR(ISBLANK(FS$9),FS$9=0)=FALSE,SUM($EK68:$EW68)&gt;0,FS$9='2. Protocols'!$G67),1,0)*'4. Formulations'!$J67</f>
        <v>0</v>
      </c>
      <c r="FT68" s="38">
        <f>IF(AND(OR(ISBLANK(FT$9),FT$9=0)=FALSE,SUM($EK68:$EW68)&gt;0,FT$9='2. Protocols'!$G67),1,0)*'4. Formulations'!$J67</f>
        <v>0</v>
      </c>
      <c r="FV68" s="38">
        <f>IF(AND(OR(ISBLANK(EY$9),EY$9=0)=FALSE,FV$9=$DL68),1,0)*'4. Formulations'!$K67</f>
        <v>0</v>
      </c>
      <c r="FW68" s="38">
        <f>IF(AND(OR(ISBLANK(EZ$9),EZ$9=0)=FALSE,FW$9=$DL68),1,0)*'4. Formulations'!$K67</f>
        <v>0</v>
      </c>
      <c r="FX68" s="38">
        <f>IF(AND(OR(ISBLANK(FA$9),FA$9=0)=FALSE,FX$9=$DL68),1,0)*'4. Formulations'!$K67</f>
        <v>0</v>
      </c>
      <c r="FY68" s="38">
        <f>IF(AND(OR(ISBLANK(FB$9),FB$9=0)=FALSE,FY$9=$DL68),1,0)*'4. Formulations'!$K67</f>
        <v>0</v>
      </c>
      <c r="FZ68" s="38">
        <f>IF(AND(OR(ISBLANK(FC$9),FC$9=0)=FALSE,FZ$9=$DL68),1,0)*'4. Formulations'!$K67</f>
        <v>0</v>
      </c>
      <c r="GA68" s="38">
        <f>IF(AND(OR(ISBLANK(FD$9),FD$9=0)=FALSE,GA$9=$DL68),1,0)*'4. Formulations'!$K67</f>
        <v>0</v>
      </c>
      <c r="GB68" s="38">
        <f>IF(AND(OR(ISBLANK(FE$9),FE$9=0)=FALSE,GB$9=$DL68),1,0)*'4. Formulations'!$K67</f>
        <v>0</v>
      </c>
      <c r="GC68" s="38">
        <f>IF(AND(OR(ISBLANK(FF$9),FF$9=0)=FALSE,GC$9=$DL68),1,0)*'4. Formulations'!$K67</f>
        <v>0</v>
      </c>
      <c r="GD68" s="38">
        <f>IF(AND(OR(ISBLANK(FG$9),FG$9=0)=FALSE,GD$9=$DL68),1,0)*'4. Formulations'!$K67</f>
        <v>0</v>
      </c>
      <c r="GE68" s="38">
        <f>IF(AND(OR(ISBLANK(FH$9),FH$9=0)=FALSE,GE$9=$DL68),1,0)*'4. Formulations'!$K67</f>
        <v>0</v>
      </c>
      <c r="GF68" s="38">
        <f>IF(AND(OR(ISBLANK(FI$9),FI$9=0)=FALSE,GF$9=$DL68),1,0)*'4. Formulations'!$K67</f>
        <v>0</v>
      </c>
      <c r="GG68" s="38">
        <f>IF(AND(OR(ISBLANK(FJ$9),FJ$9=0)=FALSE,GG$9=$DL68),1,0)*'4. Formulations'!$K67</f>
        <v>0</v>
      </c>
      <c r="GH68" s="38">
        <f>IF(AND(OR(ISBLANK(FK$9),FK$9=0)=FALSE,GH$9=$DL68),1,0)*'4. Formulations'!$K67</f>
        <v>0</v>
      </c>
      <c r="GI68" s="38">
        <f>IF(AND(OR(ISBLANK(FL$9),FL$9=0)=FALSE,GI$9=$DL68),1,0)*'4. Formulations'!$K67</f>
        <v>0</v>
      </c>
      <c r="GJ68" s="38">
        <f>IF(AND(OR(ISBLANK(FM$9),FM$9=0)=FALSE,GJ$9=$DL68),1,0)*'4. Formulations'!$K67</f>
        <v>0</v>
      </c>
      <c r="GL68" s="38">
        <f>IF(AND(OR(ISBLANK(GL$9),GL$9=0)=FALSE,OR(GL$9='2. Protocols'!$C67,GL$9='2. Protocols'!$E67,GL$9='2. Protocols'!$G67)),1,0)*'4. Formulations'!$L67</f>
        <v>0</v>
      </c>
      <c r="GM68" s="38">
        <f>IF(AND(OR(ISBLANK(GM$9),GM$9=0)=FALSE,OR(GM$9='2. Protocols'!$C67,GM$9='2. Protocols'!$E67,GM$9='2. Protocols'!$G67)),1,0)*'4. Formulations'!$L67</f>
        <v>0</v>
      </c>
      <c r="GN68" s="38">
        <f>IF(AND(OR(ISBLANK(GN$9),GN$9=0)=FALSE,OR(GN$9='2. Protocols'!$C67,GN$9='2. Protocols'!$E67,GN$9='2. Protocols'!$G67)),1,0)*'4. Formulations'!$L67</f>
        <v>0</v>
      </c>
      <c r="GO68" s="38">
        <f>IF(AND(OR(ISBLANK(GO$9),GO$9=0)=FALSE,OR(GO$9='2. Protocols'!$C67,GO$9='2. Protocols'!$E67,GO$9='2. Protocols'!$G67)),1,0)*'4. Formulations'!$L67</f>
        <v>0</v>
      </c>
      <c r="GP68" s="38">
        <f>IF(AND(OR(ISBLANK(GP$9),GP$9=0)=FALSE,OR(GP$9='2. Protocols'!$C67,GP$9='2. Protocols'!$E67,GP$9='2. Protocols'!$G67)),1,0)*'4. Formulations'!$L67</f>
        <v>0</v>
      </c>
      <c r="GQ68" s="38">
        <f>IF(AND(OR(ISBLANK(GQ$9),GQ$9=0)=FALSE,OR(GQ$9='2. Protocols'!$C67,GQ$9='2. Protocols'!$E67,GQ$9='2. Protocols'!$G67)),1,0)*'4. Formulations'!$L67</f>
        <v>0</v>
      </c>
      <c r="GR68" s="38">
        <f>IF(AND(OR(ISBLANK(GR$9),GR$9=0)=FALSE,OR(GR$9='2. Protocols'!$C67,GR$9='2. Protocols'!$E67,GR$9='2. Protocols'!$G67)),1,0)*'4. Formulations'!$L67</f>
        <v>0</v>
      </c>
      <c r="GS68" s="38">
        <f>IF(AND(OR(ISBLANK(GS$9),GS$9=0)=FALSE,OR(GS$9='2. Protocols'!$C67,GS$9='2. Protocols'!$E67,GS$9='2. Protocols'!$G67)),1,0)*'4. Formulations'!$L67</f>
        <v>0</v>
      </c>
      <c r="GT68" s="38">
        <f>IF(AND(OR(ISBLANK(GT$9),GT$9=0)=FALSE,OR(GT$9='2. Protocols'!$C67,GT$9='2. Protocols'!$E67,GT$9='2. Protocols'!$G67)),1,0)*'4. Formulations'!$L67</f>
        <v>0</v>
      </c>
      <c r="GU68" s="38">
        <f>IF(AND(OR(ISBLANK(GU$9),GU$9=0)=FALSE,OR(GU$9='2. Protocols'!$C67,GU$9='2. Protocols'!$E67,GU$9='2. Protocols'!$G67)),1,0)*'4. Formulations'!$L67</f>
        <v>0</v>
      </c>
      <c r="GV68" s="38">
        <f>IF(AND(OR(ISBLANK(GV$9),GV$9=0)=FALSE,OR(GV$9='2. Protocols'!$C67,GV$9='2. Protocols'!$E67,GV$9='2. Protocols'!$G67)),1,0)*'4. Formulations'!$L67</f>
        <v>0</v>
      </c>
      <c r="GW68" s="38">
        <f>IF(AND(OR(ISBLANK(GW$9),GW$9=0)=FALSE,OR(GW$9='2. Protocols'!$C67,GW$9='2. Protocols'!$E67,GW$9='2. Protocols'!$G67)),1,0)*'4. Formulations'!$L67</f>
        <v>0</v>
      </c>
      <c r="GX68" s="38">
        <f>IF(AND(OR(ISBLANK(GX$9),GX$9=0)=FALSE,OR(GX$9='2. Protocols'!$C67,GX$9='2. Protocols'!$E67,GX$9='2. Protocols'!$G67)),1,0)*'4. Formulations'!$L67</f>
        <v>0</v>
      </c>
      <c r="GY68" s="38">
        <f>IF(AND(OR(ISBLANK(GY$9),GY$9=0)=FALSE,OR(GY$9='2. Protocols'!$C67,GY$9='2. Protocols'!$E67,GY$9='2. Protocols'!$G67)),1,0)*'4. Formulations'!$L67</f>
        <v>0</v>
      </c>
      <c r="GZ68" s="38">
        <f>IF(AND(OR(ISBLANK(GZ$9),GZ$9=0)=FALSE,OR(GZ$9='2. Protocols'!$C67,GZ$9='2. Protocols'!$E67,GZ$9='2. Protocols'!$G67)),1,0)*'4. Formulations'!$L67</f>
        <v>0</v>
      </c>
      <c r="HA68" s="38">
        <f>IF(AND(OR(ISBLANK(HA$9),HA$9=0)=FALSE,OR(HA$9='2. Protocols'!$C67,HA$9='2. Protocols'!$E67,HA$9='2. Protocols'!$G67)),1,0)*'4. Formulations'!$L67</f>
        <v>0</v>
      </c>
      <c r="HB68" s="38">
        <f>IF(AND(OR(ISBLANK(HB$9),HB$9=0)=FALSE,OR(HB$9='2. Protocols'!$C67,HB$9='2. Protocols'!$E67,HB$9='2. Protocols'!$G67)),1,0)*'4. Formulations'!$L67</f>
        <v>0</v>
      </c>
      <c r="HC68" s="38">
        <f>IF(AND(OR(ISBLANK(HC$9),HC$9=0)=FALSE,OR(HC$9='2. Protocols'!$C67,HC$9='2. Protocols'!$E67,HC$9='2. Protocols'!$G67)),1,0)*'4. Formulations'!$L67</f>
        <v>0</v>
      </c>
      <c r="HD68" s="38">
        <f>IF(AND(OR(ISBLANK(HD$9),HD$9=0)=FALSE,OR(HD$9='2. Protocols'!$C67,HD$9='2. Protocols'!$E67,HD$9='2. Protocols'!$G67)),1,0)*'4. Formulations'!$L67</f>
        <v>0</v>
      </c>
      <c r="HE68" s="38">
        <f>IF(AND(OR(ISBLANK(HE$9),HE$9=0)=FALSE,OR(HE$9='2. Protocols'!$C67,HE$9='2. Protocols'!$E67,HE$9='2. Protocols'!$G67)),1,0)*'4. Formulations'!$L67</f>
        <v>0</v>
      </c>
      <c r="HF68" s="38">
        <f>IF(AND(OR(ISBLANK(HF$9),HF$9=0)=FALSE,OR(HF$9='2. Protocols'!$C67,HF$9='2. Protocols'!$E67,HF$9='2. Protocols'!$G67)),1,0)*'4. Formulations'!$L67</f>
        <v>0</v>
      </c>
      <c r="HG68" s="38">
        <f>IF(AND(OR(ISBLANK(HG$9),HG$9=0)=FALSE,OR(HG$9='2. Protocols'!$C67,HG$9='2. Protocols'!$E67,HG$9='2. Protocols'!$G67)),1,0)*'4. Formulations'!$L67</f>
        <v>0</v>
      </c>
      <c r="HI68" s="38">
        <f>IF(AND(OR(ISBLANK(HI$9),HI$9=0)=FALSE,HI$9=$DK68),1,0)*'4. Formulations'!$M67</f>
        <v>0</v>
      </c>
      <c r="HJ68" s="38">
        <f>IF(AND(OR(ISBLANK(HJ$9),HJ$9=0)=FALSE,HJ$9=$DK68),1,0)*'4. Formulations'!$M67</f>
        <v>0</v>
      </c>
      <c r="HK68" s="38">
        <f>IF(AND(OR(ISBLANK(HK$9),HK$9=0)=FALSE,HK$9=$DK68),1,0)*'4. Formulations'!$M67</f>
        <v>0</v>
      </c>
      <c r="HL68" s="38">
        <f>IF(AND(OR(ISBLANK(HL$9),HL$9=0)=FALSE,HL$9=$DK68),1,0)*'4. Formulations'!$M67</f>
        <v>0</v>
      </c>
      <c r="HM68" s="38">
        <f>IF(AND(OR(ISBLANK(HM$9),HM$9=0)=FALSE,HM$9=$DK68),1,0)*'4. Formulations'!$M67</f>
        <v>0</v>
      </c>
      <c r="HN68" s="38">
        <f>IF(AND(OR(ISBLANK(HN$9),HN$9=0)=FALSE,HN$9=$DK68),1,0)*'4. Formulations'!$M67</f>
        <v>0</v>
      </c>
      <c r="HO68" s="38">
        <f>IF(AND(OR(ISBLANK(HO$9),HO$9=0)=FALSE,HO$9=$DK68),1,0)*'4. Formulations'!$M67</f>
        <v>0</v>
      </c>
      <c r="HP68" s="38">
        <f>IF(AND(OR(ISBLANK(HP$9),HP$9=0)=FALSE,HP$9=$DK68),1,0)*'4. Formulations'!$M67</f>
        <v>0</v>
      </c>
      <c r="HQ68" s="38">
        <f>IF(AND(OR(ISBLANK(HQ$9),HQ$9=0)=FALSE,HQ$9=$DK68),1,0)*'4. Formulations'!$M67</f>
        <v>0</v>
      </c>
      <c r="HR68" s="38">
        <f>IF(AND(OR(ISBLANK(HR$9),HR$9=0)=FALSE,HR$9=$DK68),1,0)*'4. Formulations'!$M67</f>
        <v>0</v>
      </c>
      <c r="HS68" s="38">
        <f>IF(AND(OR(ISBLANK(HS$9),HS$9=0)=FALSE,HS$9=$DK68),1,0)*'4. Formulations'!$M67</f>
        <v>0</v>
      </c>
      <c r="HT68" s="38">
        <f>IF(AND(OR(ISBLANK(HT$9),HT$9=0)=FALSE,HT$9=$DK68),1,0)*'4. Formulations'!$M67</f>
        <v>0</v>
      </c>
      <c r="HU68" s="38">
        <f>IF(AND(OR(ISBLANK(HU$9),HU$9=0)=FALSE,HU$9=$DK68),1,0)*'4. Formulations'!$M67</f>
        <v>0</v>
      </c>
      <c r="HW68" s="38">
        <f>IF(AND(OR(ISBLANK(HW$9),HW$9=0)=FALSE,SUM($HI68:$HU68)&gt;0,HW$9='2. Protocols'!$G67),1,0)*'4. Formulations'!$M67</f>
        <v>0</v>
      </c>
      <c r="HX68" s="38">
        <f>IF(AND(OR(ISBLANK(HX$9),HX$9=0)=FALSE,SUM($HI68:$HU68)&gt;0,HX$9='2. Protocols'!$G67),1,0)*'4. Formulations'!$M67</f>
        <v>0</v>
      </c>
      <c r="HY68" s="38">
        <f>IF(AND(OR(ISBLANK(HY$9),HY$9=0)=FALSE,SUM($HI68:$HU68)&gt;0,HY$9='2. Protocols'!$G67),1,0)*'4. Formulations'!$M67</f>
        <v>0</v>
      </c>
      <c r="HZ68" s="38">
        <f>IF(AND(OR(ISBLANK(HZ$9),HZ$9=0)=FALSE,SUM($HI68:$HU68)&gt;0,HZ$9='2. Protocols'!$G67),1,0)*'4. Formulations'!$M67</f>
        <v>0</v>
      </c>
      <c r="IA68" s="38">
        <f>IF(AND(OR(ISBLANK(IA$9),IA$9=0)=FALSE,SUM($HI68:$HU68)&gt;0,IA$9='2. Protocols'!$G67),1,0)*'4. Formulations'!$M67</f>
        <v>0</v>
      </c>
      <c r="IB68" s="38">
        <f>IF(AND(OR(ISBLANK(IB$9),IB$9=0)=FALSE,SUM($HI68:$HU68)&gt;0,IB$9='2. Protocols'!$G67),1,0)*'4. Formulations'!$M67</f>
        <v>0</v>
      </c>
      <c r="IC68" s="38">
        <f>IF(AND(OR(ISBLANK(IC$9),IC$9=0)=FALSE,SUM($HI68:$HU68)&gt;0,IC$9='2. Protocols'!$G67),1,0)*'4. Formulations'!$M67</f>
        <v>0</v>
      </c>
      <c r="ID68" s="38">
        <f>IF(AND(OR(ISBLANK(ID$9),ID$9=0)=FALSE,SUM($HI68:$HU68)&gt;0,ID$9='2. Protocols'!$G67),1,0)*'4. Formulations'!$M67</f>
        <v>0</v>
      </c>
      <c r="IE68" s="38">
        <f>IF(AND(OR(ISBLANK(IE$9),IE$9=0)=FALSE,SUM($HI68:$HU68)&gt;0,IE$9='2. Protocols'!$G67),1,0)*'4. Formulations'!$M67</f>
        <v>0</v>
      </c>
      <c r="IF68" s="38">
        <f>IF(AND(OR(ISBLANK(IF$9),IF$9=0)=FALSE,SUM($HI68:$HU68)&gt;0,IF$9='2. Protocols'!$G67),1,0)*'4. Formulations'!$M67</f>
        <v>0</v>
      </c>
      <c r="IG68" s="38">
        <f>IF(AND(OR(ISBLANK(IG$9),IG$9=0)=FALSE,SUM($HI68:$HU68)&gt;0,IG$9='2. Protocols'!$G67),1,0)*'4. Formulations'!$M67</f>
        <v>0</v>
      </c>
      <c r="IH68" s="38">
        <f>IF(AND(OR(ISBLANK(IH$9),IH$9=0)=FALSE,SUM($HI68:$HU68)&gt;0,IH$9='2. Protocols'!$G67),1,0)*'4. Formulations'!$M67</f>
        <v>0</v>
      </c>
      <c r="II68" s="38">
        <f>IF(AND(OR(ISBLANK(II$9),II$9=0)=FALSE,SUM($HI68:$HU68)&gt;0,II$9='2. Protocols'!$G67),1,0)*'4. Formulations'!$M67</f>
        <v>0</v>
      </c>
      <c r="IJ68" s="38">
        <f>IF(AND(OR(ISBLANK(IJ$9),IJ$9=0)=FALSE,SUM($HI68:$HU68)&gt;0,IJ$9='2. Protocols'!$G67),1,0)*'4. Formulations'!$M67</f>
        <v>0</v>
      </c>
      <c r="IK68" s="38">
        <f>IF(AND(OR(ISBLANK(IK$9),IK$9=0)=FALSE,SUM($HI68:$HU68)&gt;0,IK$9='2. Protocols'!$G67),1,0)*'4. Formulations'!$M67</f>
        <v>0</v>
      </c>
      <c r="IL68" s="38">
        <f>IF(AND(OR(ISBLANK(IL$9),IL$9=0)=FALSE,SUM($HI68:$HU68)&gt;0,IL$9='2. Protocols'!$G67),1,0)*'4. Formulations'!$M67</f>
        <v>0</v>
      </c>
      <c r="IM68" s="38">
        <f>IF(AND(OR(ISBLANK(IM$9),IM$9=0)=FALSE,SUM($HI68:$HU68)&gt;0,IM$9='2. Protocols'!$G67),1,0)*'4. Formulations'!$M67</f>
        <v>0</v>
      </c>
      <c r="IN68" s="38">
        <f>IF(AND(OR(ISBLANK(IN$9),IN$9=0)=FALSE,SUM($HI68:$HU68)&gt;0,IN$9='2. Protocols'!$G67),1,0)*'4. Formulations'!$M67</f>
        <v>0</v>
      </c>
      <c r="IO68" s="38">
        <f>IF(AND(OR(ISBLANK(IO$9),IO$9=0)=FALSE,SUM($HI68:$HU68)&gt;0,IO$9='2. Protocols'!$G67),1,0)*'4. Formulations'!$M67</f>
        <v>0</v>
      </c>
      <c r="IP68" s="38">
        <f>IF(AND(OR(ISBLANK(IP$9),IP$9=0)=FALSE,SUM($HI68:$HU68)&gt;0,IP$9='2. Protocols'!$G67),1,0)*'4. Formulations'!$M67</f>
        <v>0</v>
      </c>
      <c r="IQ68" s="38">
        <f>IF(AND(OR(ISBLANK(IQ$9),IQ$9=0)=FALSE,SUM($HI68:$HU68)&gt;0,IQ$9='2. Protocols'!$G67),1,0)*'4. Formulations'!$M67</f>
        <v>0</v>
      </c>
      <c r="IR68" s="38">
        <f>IF(AND(OR(ISBLANK(IR$9),IR$9=0)=FALSE,SUM($HI68:$HU68)&gt;0,IR$9='2. Protocols'!$G67),1,0)*'4. Formulations'!$M67</f>
        <v>0</v>
      </c>
      <c r="IT68" s="38">
        <f>IF(AND(OR(ISBLANK(IT$9),IT$9=0)=FALSE,IT$9=$DL68),1,0)*'4. Formulations'!$N67</f>
        <v>0</v>
      </c>
      <c r="IU68" s="38">
        <f>IF(AND(OR(ISBLANK(IU$9),IU$9=0)=FALSE,IU$9=$DL68),1,0)*'4. Formulations'!$N67</f>
        <v>0</v>
      </c>
      <c r="IV68" s="38">
        <f>IF(AND(OR(ISBLANK(IV$9),IV$9=0)=FALSE,IV$9=$DL68),1,0)*'4. Formulations'!$N67</f>
        <v>0</v>
      </c>
      <c r="IW68" s="38">
        <f>IF(AND(OR(ISBLANK(IW$9),IW$9=0)=FALSE,IW$9=$DL68),1,0)*'4. Formulations'!$N67</f>
        <v>0</v>
      </c>
      <c r="IX68" s="38">
        <f>IF(AND(OR(ISBLANK(IX$9),IX$9=0)=FALSE,IX$9=$DL68),1,0)*'4. Formulations'!$N67</f>
        <v>0</v>
      </c>
      <c r="IY68" s="38">
        <f>IF(AND(OR(ISBLANK(IY$9),IY$9=0)=FALSE,IY$9=$DL68),1,0)*'4. Formulations'!$N67</f>
        <v>0</v>
      </c>
      <c r="IZ68" s="38">
        <f>IF(AND(OR(ISBLANK(IZ$9),IZ$9=0)=FALSE,IZ$9=$DL68),1,0)*'4. Formulations'!$N67</f>
        <v>0</v>
      </c>
      <c r="JA68" s="38">
        <f>IF(AND(OR(ISBLANK(JA$9),JA$9=0)=FALSE,JA$9=$DL68),1,0)*'4. Formulations'!$N67</f>
        <v>0</v>
      </c>
      <c r="JB68" s="38">
        <f>IF(AND(OR(ISBLANK(JB$9),JB$9=0)=FALSE,JB$9=$DL68),1,0)*'4. Formulations'!$N67</f>
        <v>0</v>
      </c>
      <c r="JC68" s="38">
        <f>IF(AND(OR(ISBLANK(JC$9),JC$9=0)=FALSE,JC$9=$DL68),1,0)*'4. Formulations'!$N67</f>
        <v>0</v>
      </c>
      <c r="JD68" s="38">
        <f>IF(AND(OR(ISBLANK(JD$9),JD$9=0)=FALSE,JD$9=$DL68),1,0)*'4. Formulations'!$N67</f>
        <v>0</v>
      </c>
      <c r="JE68" s="38">
        <f>IF(AND(OR(ISBLANK(JE$9),JE$9=0)=FALSE,JE$9=$DL68),1,0)*'4. Formulations'!$N67</f>
        <v>0</v>
      </c>
      <c r="JF68" s="38">
        <f>IF(AND(OR(ISBLANK(JF$9),JF$9=0)=FALSE,JF$9=$DL68),1,0)*'4. Formulations'!$N67</f>
        <v>0</v>
      </c>
      <c r="JG68" s="38">
        <f>IF(AND(OR(ISBLANK(JG$9),JG$9=0)=FALSE,JG$9=$DL68),1,0)*'4. Formulations'!$N67</f>
        <v>0</v>
      </c>
      <c r="JH68" s="38">
        <f>IF(AND(OR(ISBLANK(JH$9),JH$9=0)=FALSE,JH$9=$DL68),1,0)*'4. Formulations'!$N67</f>
        <v>0</v>
      </c>
      <c r="JJ68" s="38">
        <f>IF(AND(OR(ISBLANK(JJ$9),JJ$9=0)=FALSE,OR(JJ$9='2. Protocols'!$C67,JJ$9='2. Protocols'!$E67,JJ$9='2. Protocols'!$G67)),1,0)*'4. Formulations'!$O67</f>
        <v>0</v>
      </c>
      <c r="JK68" s="38">
        <f>IF(AND(OR(ISBLANK(JK$9),JK$9=0)=FALSE,OR(JK$9='2. Protocols'!$C67,JK$9='2. Protocols'!$E67,JK$9='2. Protocols'!$G67)),1,0)*'4. Formulations'!$O67</f>
        <v>0</v>
      </c>
      <c r="JL68" s="38">
        <f>IF(AND(OR(ISBLANK(JL$9),JL$9=0)=FALSE,OR(JL$9='2. Protocols'!$C67,JL$9='2. Protocols'!$E67,JL$9='2. Protocols'!$G67)),1,0)*'4. Formulations'!$O67</f>
        <v>0</v>
      </c>
      <c r="JM68" s="38">
        <f>IF(AND(OR(ISBLANK(JM$9),JM$9=0)=FALSE,OR(JM$9='2. Protocols'!$C67,JM$9='2. Protocols'!$E67,JM$9='2. Protocols'!$G67)),1,0)*'4. Formulations'!$O67</f>
        <v>0</v>
      </c>
      <c r="JN68" s="38">
        <f>IF(AND(OR(ISBLANK(JN$9),JN$9=0)=FALSE,OR(JN$9='2. Protocols'!$C67,JN$9='2. Protocols'!$E67,JN$9='2. Protocols'!$G67)),1,0)*'4. Formulations'!$O67</f>
        <v>0</v>
      </c>
      <c r="JO68" s="38">
        <f>IF(AND(OR(ISBLANK(JO$9),JO$9=0)=FALSE,OR(JO$9='2. Protocols'!$C67,JO$9='2. Protocols'!$E67,JO$9='2. Protocols'!$G67)),1,0)*'4. Formulations'!$O67</f>
        <v>0</v>
      </c>
      <c r="JP68" s="38">
        <f>IF(AND(OR(ISBLANK(JP$9),JP$9=0)=FALSE,OR(JP$9='2. Protocols'!$C67,JP$9='2. Protocols'!$E67,JP$9='2. Protocols'!$G67)),1,0)*'4. Formulations'!$O67</f>
        <v>0</v>
      </c>
      <c r="JQ68" s="38">
        <f>IF(AND(OR(ISBLANK(JQ$9),JQ$9=0)=FALSE,OR(JQ$9='2. Protocols'!$C67,JQ$9='2. Protocols'!$E67,JQ$9='2. Protocols'!$G67)),1,0)*'4. Formulations'!$O67</f>
        <v>0</v>
      </c>
      <c r="JR68" s="38">
        <f>IF(AND(OR(ISBLANK(JR$9),JR$9=0)=FALSE,OR(JR$9='2. Protocols'!$C67,JR$9='2. Protocols'!$E67,JR$9='2. Protocols'!$G67)),1,0)*'4. Formulations'!$O67</f>
        <v>0</v>
      </c>
      <c r="JS68" s="38">
        <f>IF(AND(OR(ISBLANK(JS$9),JS$9=0)=FALSE,OR(JS$9='2. Protocols'!$C67,JS$9='2. Protocols'!$E67,JS$9='2. Protocols'!$G67)),1,0)*'4. Formulations'!$O67</f>
        <v>0</v>
      </c>
      <c r="JT68" s="38">
        <f>IF(AND(OR(ISBLANK(JT$9),JT$9=0)=FALSE,OR(JT$9='2. Protocols'!$C67,JT$9='2. Protocols'!$E67,JT$9='2. Protocols'!$G67)),1,0)*'4. Formulations'!$O67</f>
        <v>0</v>
      </c>
      <c r="JU68" s="38">
        <f>IF(AND(OR(ISBLANK(JU$9),JU$9=0)=FALSE,OR(JU$9='2. Protocols'!$C67,JU$9='2. Protocols'!$E67,JU$9='2. Protocols'!$G67)),1,0)*'4. Formulations'!$O67</f>
        <v>0</v>
      </c>
      <c r="JV68" s="38">
        <f>IF(AND(OR(ISBLANK(JV$9),JV$9=0)=FALSE,OR(JV$9='2. Protocols'!$C67,JV$9='2. Protocols'!$E67,JV$9='2. Protocols'!$G67)),1,0)*'4. Formulations'!$O67</f>
        <v>0</v>
      </c>
      <c r="JW68" s="38">
        <f>IF(AND(OR(ISBLANK(JW$9),JW$9=0)=FALSE,OR(JW$9='2. Protocols'!$C67,JW$9='2. Protocols'!$E67,JW$9='2. Protocols'!$G67)),1,0)*'4. Formulations'!$O67</f>
        <v>0</v>
      </c>
      <c r="JX68" s="38">
        <f>IF(AND(OR(ISBLANK(JX$9),JX$9=0)=FALSE,OR(JX$9='2. Protocols'!$C67,JX$9='2. Protocols'!$E67,JX$9='2. Protocols'!$G67)),1,0)*'4. Formulations'!$O67</f>
        <v>0</v>
      </c>
      <c r="JY68" s="38">
        <f>IF(AND(OR(ISBLANK(JY$9),JY$9=0)=FALSE,OR(JY$9='2. Protocols'!$C67,JY$9='2. Protocols'!$E67,JY$9='2. Protocols'!$G67)),1,0)*'4. Formulations'!$O67</f>
        <v>0</v>
      </c>
      <c r="JZ68" s="38">
        <f>IF(AND(OR(ISBLANK(JZ$9),JZ$9=0)=FALSE,OR(JZ$9='2. Protocols'!$C67,JZ$9='2. Protocols'!$E67,JZ$9='2. Protocols'!$G67)),1,0)*'4. Formulations'!$O67</f>
        <v>0</v>
      </c>
      <c r="KA68" s="38">
        <f>IF(AND(OR(ISBLANK(KA$9),KA$9=0)=FALSE,OR(KA$9='2. Protocols'!$C67,KA$9='2. Protocols'!$E67,KA$9='2. Protocols'!$G67)),1,0)*'4. Formulations'!$O67</f>
        <v>0</v>
      </c>
      <c r="KB68" s="38">
        <f>IF(AND(OR(ISBLANK(KB$9),KB$9=0)=FALSE,OR(KB$9='2. Protocols'!$C67,KB$9='2. Protocols'!$E67,KB$9='2. Protocols'!$G67)),1,0)*'4. Formulations'!$O67</f>
        <v>0</v>
      </c>
      <c r="KC68" s="38">
        <f>IF(AND(OR(ISBLANK(KC$9),KC$9=0)=FALSE,OR(KC$9='2. Protocols'!$C67,KC$9='2. Protocols'!$E67,KC$9='2. Protocols'!$G67)),1,0)*'4. Formulations'!$O67</f>
        <v>0</v>
      </c>
      <c r="KD68" s="38">
        <f>IF(AND(OR(ISBLANK(KD$9),KD$9=0)=FALSE,OR(KD$9='2. Protocols'!$C67,KD$9='2. Protocols'!$E67,KD$9='2. Protocols'!$G67)),1,0)*'4. Formulations'!$O67</f>
        <v>0</v>
      </c>
      <c r="KE68" s="38">
        <f>IF(AND(OR(ISBLANK(KE$9),KE$9=0)=FALSE,OR(KE$9='2. Protocols'!$C67,KE$9='2. Protocols'!$E67,KE$9='2. Protocols'!$G67)),1,0)*'4. Formulations'!$O67</f>
        <v>0</v>
      </c>
      <c r="KG68" s="38">
        <f>IF(AND(OR(ISBLANK(KG$9),KG$9=0)=FALSE,KG$9=$DK68),1,0)*'4. Formulations'!$P67</f>
        <v>0</v>
      </c>
      <c r="KH68" s="38">
        <f>IF(AND(OR(ISBLANK(KH$9),KH$9=0)=FALSE,KH$9=$DK68),1,0)*'4. Formulations'!$P67</f>
        <v>0</v>
      </c>
      <c r="KI68" s="38">
        <f>IF(AND(OR(ISBLANK(KI$9),KI$9=0)=FALSE,KI$9=$DK68),1,0)*'4. Formulations'!$P67</f>
        <v>0</v>
      </c>
      <c r="KJ68" s="38">
        <f>IF(AND(OR(ISBLANK(KJ$9),KJ$9=0)=FALSE,KJ$9=$DK68),1,0)*'4. Formulations'!$P67</f>
        <v>0</v>
      </c>
      <c r="KK68" s="38">
        <f>IF(AND(OR(ISBLANK(KK$9),KK$9=0)=FALSE,KK$9=$DK68),1,0)*'4. Formulations'!$P67</f>
        <v>0</v>
      </c>
      <c r="KL68" s="38">
        <f>IF(AND(OR(ISBLANK(KL$9),KL$9=0)=FALSE,KL$9=$DK68),1,0)*'4. Formulations'!$P67</f>
        <v>0</v>
      </c>
      <c r="KM68" s="38">
        <f>IF(AND(OR(ISBLANK(KM$9),KM$9=0)=FALSE,KM$9=$DK68),1,0)*'4. Formulations'!$P67</f>
        <v>0</v>
      </c>
      <c r="KN68" s="38">
        <f>IF(AND(OR(ISBLANK(KN$9),KN$9=0)=FALSE,KN$9=$DK68),1,0)*'4. Formulations'!$P67</f>
        <v>0</v>
      </c>
      <c r="KO68" s="38">
        <f>IF(AND(OR(ISBLANK(KO$9),KO$9=0)=FALSE,KO$9=$DK68),1,0)*'4. Formulations'!$P67</f>
        <v>0</v>
      </c>
      <c r="KP68" s="38">
        <f>IF(AND(OR(ISBLANK(KP$9),KP$9=0)=FALSE,KP$9=$DK68),1,0)*'4. Formulations'!$P67</f>
        <v>0</v>
      </c>
      <c r="KQ68" s="38">
        <f>IF(AND(OR(ISBLANK(KQ$9),KQ$9=0)=FALSE,KQ$9=$DK68),1,0)*'4. Formulations'!$P67</f>
        <v>0</v>
      </c>
      <c r="KR68" s="38">
        <f>IF(AND(OR(ISBLANK(KR$9),KR$9=0)=FALSE,KR$9=$DK68),1,0)*'4. Formulations'!$P67</f>
        <v>0</v>
      </c>
      <c r="KS68" s="38">
        <f>IF(AND(OR(ISBLANK(KS$9),KS$9=0)=FALSE,KS$9=$DK68),1,0)*'4. Formulations'!$P67</f>
        <v>0</v>
      </c>
      <c r="KU68" s="38">
        <f>IF(AND(OR(ISBLANK(KU$9),KU$9=0)=FALSE,SUM($KG68:$KS68)&gt;0,KU$9='2. Protocols'!$G67),1,0)*'4. Formulations'!$P67</f>
        <v>0</v>
      </c>
      <c r="KV68" s="38">
        <f>IF(AND(OR(ISBLANK(KV$9),KV$9=0)=FALSE,SUM($KG68:$KS68)&gt;0,KV$9='2. Protocols'!$G67),1,0)*'4. Formulations'!$P67</f>
        <v>0</v>
      </c>
      <c r="KW68" s="38">
        <f>IF(AND(OR(ISBLANK(KW$9),KW$9=0)=FALSE,SUM($KG68:$KS68)&gt;0,KW$9='2. Protocols'!$G67),1,0)*'4. Formulations'!$P67</f>
        <v>0</v>
      </c>
      <c r="KX68" s="38">
        <f>IF(AND(OR(ISBLANK(KX$9),KX$9=0)=FALSE,SUM($KG68:$KS68)&gt;0,KX$9='2. Protocols'!$G67),1,0)*'4. Formulations'!$P67</f>
        <v>0</v>
      </c>
      <c r="KY68" s="38">
        <f>IF(AND(OR(ISBLANK(KY$9),KY$9=0)=FALSE,SUM($KG68:$KS68)&gt;0,KY$9='2. Protocols'!$G67),1,0)*'4. Formulations'!$P67</f>
        <v>0</v>
      </c>
      <c r="KZ68" s="38">
        <f>IF(AND(OR(ISBLANK(KZ$9),KZ$9=0)=FALSE,SUM($KG68:$KS68)&gt;0,KZ$9='2. Protocols'!$G67),1,0)*'4. Formulations'!$P67</f>
        <v>0</v>
      </c>
      <c r="LA68" s="38">
        <f>IF(AND(OR(ISBLANK(LA$9),LA$9=0)=FALSE,SUM($KG68:$KS68)&gt;0,LA$9='2. Protocols'!$G67),1,0)*'4. Formulations'!$P67</f>
        <v>0</v>
      </c>
      <c r="LB68" s="38">
        <f>IF(AND(OR(ISBLANK(LB$9),LB$9=0)=FALSE,SUM($KG68:$KS68)&gt;0,LB$9='2. Protocols'!$G67),1,0)*'4. Formulations'!$P67</f>
        <v>0</v>
      </c>
      <c r="LC68" s="38">
        <f>IF(AND(OR(ISBLANK(LC$9),LC$9=0)=FALSE,SUM($KG68:$KS68)&gt;0,LC$9='2. Protocols'!$G67),1,0)*'4. Formulations'!$P67</f>
        <v>0</v>
      </c>
      <c r="LD68" s="38">
        <f>IF(AND(OR(ISBLANK(LD$9),LD$9=0)=FALSE,SUM($KG68:$KS68)&gt;0,LD$9='2. Protocols'!$G67),1,0)*'4. Formulations'!$P67</f>
        <v>0</v>
      </c>
      <c r="LE68" s="38">
        <f>IF(AND(OR(ISBLANK(LE$9),LE$9=0)=FALSE,SUM($KG68:$KS68)&gt;0,LE$9='2. Protocols'!$G67),1,0)*'4. Formulations'!$P67</f>
        <v>0</v>
      </c>
      <c r="LF68" s="38">
        <f>IF(AND(OR(ISBLANK(LF$9),LF$9=0)=FALSE,SUM($KG68:$KS68)&gt;0,LF$9='2. Protocols'!$G67),1,0)*'4. Formulations'!$P67</f>
        <v>0</v>
      </c>
      <c r="LG68" s="38">
        <f>IF(AND(OR(ISBLANK(LG$9),LG$9=0)=FALSE,SUM($KG68:$KS68)&gt;0,LG$9='2. Protocols'!$G67),1,0)*'4. Formulations'!$P67</f>
        <v>0</v>
      </c>
      <c r="LH68" s="38">
        <f>IF(AND(OR(ISBLANK(LH$9),LH$9=0)=FALSE,SUM($KG68:$KS68)&gt;0,LH$9='2. Protocols'!$G67),1,0)*'4. Formulations'!$P67</f>
        <v>0</v>
      </c>
      <c r="LI68" s="38">
        <f>IF(AND(OR(ISBLANK(LI$9),LI$9=0)=FALSE,SUM($KG68:$KS68)&gt;0,LI$9='2. Protocols'!$G67),1,0)*'4. Formulations'!$P67</f>
        <v>0</v>
      </c>
      <c r="LJ68" s="38">
        <f>IF(AND(OR(ISBLANK(LJ$9),LJ$9=0)=FALSE,SUM($KG68:$KS68)&gt;0,LJ$9='2. Protocols'!$G67),1,0)*'4. Formulations'!$P67</f>
        <v>0</v>
      </c>
      <c r="LK68" s="38">
        <f>IF(AND(OR(ISBLANK(LK$9),LK$9=0)=FALSE,SUM($KG68:$KS68)&gt;0,LK$9='2. Protocols'!$G67),1,0)*'4. Formulations'!$P67</f>
        <v>0</v>
      </c>
      <c r="LL68" s="38">
        <f>IF(AND(OR(ISBLANK(LL$9),LL$9=0)=FALSE,SUM($KG68:$KS68)&gt;0,LL$9='2. Protocols'!$G67),1,0)*'4. Formulations'!$P67</f>
        <v>0</v>
      </c>
      <c r="LM68" s="38">
        <f>IF(AND(OR(ISBLANK(LM$9),LM$9=0)=FALSE,SUM($KG68:$KS68)&gt;0,LM$9='2. Protocols'!$G67),1,0)*'4. Formulations'!$P67</f>
        <v>0</v>
      </c>
      <c r="LN68" s="38">
        <f>IF(AND(OR(ISBLANK(LN$9),LN$9=0)=FALSE,SUM($KG68:$KS68)&gt;0,LN$9='2. Protocols'!$G67),1,0)*'4. Formulations'!$P67</f>
        <v>0</v>
      </c>
      <c r="LO68" s="38">
        <f>IF(AND(OR(ISBLANK(LO$9),LO$9=0)=FALSE,SUM($KG68:$KS68)&gt;0,LO$9='2. Protocols'!$G67),1,0)*'4. Formulations'!$P67</f>
        <v>0</v>
      </c>
      <c r="LP68" s="38">
        <f>IF(AND(OR(ISBLANK(LP$9),LP$9=0)=FALSE,SUM($KG68:$KS68)&gt;0,LP$9='2. Protocols'!$G67),1,0)*'4. Formulations'!$P67</f>
        <v>0</v>
      </c>
      <c r="LR68" s="38">
        <f>IF(AND(OR(ISBLANK(LR$9),LR$9=0)=FALSE,LR$9=$DL68),1,0)*'4. Formulations'!$Q67</f>
        <v>0</v>
      </c>
      <c r="LS68" s="38">
        <f>IF(AND(OR(ISBLANK(LS$9),LS$9=0)=FALSE,LS$9=$DL68),1,0)*'4. Formulations'!$Q67</f>
        <v>0</v>
      </c>
      <c r="LT68" s="38">
        <f>IF(AND(OR(ISBLANK(LT$9),LT$9=0)=FALSE,LT$9=$DL68),1,0)*'4. Formulations'!$Q67</f>
        <v>0</v>
      </c>
      <c r="LU68" s="38">
        <f>IF(AND(OR(ISBLANK(LU$9),LU$9=0)=FALSE,LU$9=$DL68),1,0)*'4. Formulations'!$Q67</f>
        <v>0</v>
      </c>
      <c r="LV68" s="38">
        <f>IF(AND(OR(ISBLANK(LV$9),LV$9=0)=FALSE,LV$9=$DL68),1,0)*'4. Formulations'!$Q67</f>
        <v>0</v>
      </c>
      <c r="LW68" s="38">
        <f>IF(AND(OR(ISBLANK(LW$9),LW$9=0)=FALSE,LW$9=$DL68),1,0)*'4. Formulations'!$Q67</f>
        <v>0</v>
      </c>
      <c r="LX68" s="38">
        <f>IF(AND(OR(ISBLANK(LX$9),LX$9=0)=FALSE,LX$9=$DL68),1,0)*'4. Formulations'!$Q67</f>
        <v>0</v>
      </c>
      <c r="LY68" s="38">
        <f>IF(AND(OR(ISBLANK(LY$9),LY$9=0)=FALSE,LY$9=$DL68),1,0)*'4. Formulations'!$Q67</f>
        <v>0</v>
      </c>
      <c r="LZ68" s="38">
        <f>IF(AND(OR(ISBLANK(LZ$9),LZ$9=0)=FALSE,LZ$9=$DL68),1,0)*'4. Formulations'!$Q67</f>
        <v>0</v>
      </c>
      <c r="MA68" s="38">
        <f>IF(AND(OR(ISBLANK(MA$9),MA$9=0)=FALSE,MA$9=$DL68),1,0)*'4. Formulations'!$Q67</f>
        <v>0</v>
      </c>
      <c r="MB68" s="38">
        <f>IF(AND(OR(ISBLANK(MB$9),MB$9=0)=FALSE,MB$9=$DL68),1,0)*'4. Formulations'!$Q67</f>
        <v>0</v>
      </c>
      <c r="MC68" s="38">
        <f>IF(AND(OR(ISBLANK(MC$9),MC$9=0)=FALSE,MC$9=$DL68),1,0)*'4. Formulations'!$Q67</f>
        <v>0</v>
      </c>
      <c r="MD68" s="38">
        <f>IF(AND(OR(ISBLANK(MD$9),MD$9=0)=FALSE,MD$9=$DL68),1,0)*'4. Formulations'!$Q67</f>
        <v>0</v>
      </c>
      <c r="ME68" s="38">
        <f>IF(AND(OR(ISBLANK(ME$9),ME$9=0)=FALSE,ME$9=$DL68),1,0)*'4. Formulations'!$Q67</f>
        <v>0</v>
      </c>
      <c r="MF68" s="38">
        <f>IF(AND(OR(ISBLANK(MF$9),MF$9=0)=FALSE,MF$9=$DL68),1,0)*'4. Formulations'!$Q67</f>
        <v>0</v>
      </c>
    </row>
    <row r="69" spans="2:344" outlineLevel="1" x14ac:dyDescent="0.3">
      <c r="B69" s="2"/>
      <c r="C69" s="129" t="str">
        <f>IF('2. Protocols'!C68&amp;"+"&amp;'2. Protocols'!E68&amp;"+"&amp;'2. Protocols'!G68="++","",'2. Protocols'!C68&amp;"+"&amp;'2. Protocols'!E68&amp;"+"&amp;'2. Protocols'!G68)</f>
        <v/>
      </c>
      <c r="D69" s="18"/>
      <c r="F69" s="114" t="str">
        <f>IFERROR('2. Protocols'!J68*'1. General Inputs'!$L$6,"")</f>
        <v/>
      </c>
      <c r="G69" s="114" t="str">
        <f>IFERROR(MAX(F69*(1+'1. General Inputs'!$BA$16+HLOOKUP(G$7,'1. General Inputs'!$BC$10:$BE$12,ROWS('1. General Inputs'!$BA$10:$BA$12),0))+(G$76*(CHOOSE(G$7,'2. Protocols'!$O68,'2. Protocols'!$P68,'2. Protocols'!$Q68))+'3. ARV Substitutions'!L91),0),"")</f>
        <v/>
      </c>
      <c r="H69" s="114" t="str">
        <f>IFERROR(MAX(G69*(1+'1. General Inputs'!$BA$16+HLOOKUP(H$7,'1. General Inputs'!$BC$10:$BE$12,ROWS('1. General Inputs'!$BA$10:$BA$12),0))+(H$76*(CHOOSE(H$7,'2. Protocols'!$O68,'2. Protocols'!$P68,'2. Protocols'!$Q68))+'3. ARV Substitutions'!M91),0),"")</f>
        <v/>
      </c>
      <c r="I69" s="114" t="str">
        <f>IFERROR(MAX(H69*(1+'1. General Inputs'!$BA$16+HLOOKUP(I$7,'1. General Inputs'!$BC$10:$BE$12,ROWS('1. General Inputs'!$BA$10:$BA$12),0))+(I$76*(CHOOSE(I$7,'2. Protocols'!$O68,'2. Protocols'!$P68,'2. Protocols'!$Q68))+'3. ARV Substitutions'!N91),0),"")</f>
        <v/>
      </c>
      <c r="J69" s="114" t="str">
        <f>IFERROR(MAX(I69*(1+'1. General Inputs'!$BA$16+HLOOKUP(J$7,'1. General Inputs'!$BC$10:$BE$12,ROWS('1. General Inputs'!$BA$10:$BA$12),0))+(J$76*(CHOOSE(J$7,'2. Protocols'!$O68,'2. Protocols'!$P68,'2. Protocols'!$Q68))+'3. ARV Substitutions'!O91),0),"")</f>
        <v/>
      </c>
      <c r="K69" s="114" t="str">
        <f>IFERROR(MAX(J69*(1+'1. General Inputs'!$BA$16+HLOOKUP(K$7,'1. General Inputs'!$BC$10:$BE$12,ROWS('1. General Inputs'!$BA$10:$BA$12),0))+(K$76*(CHOOSE(K$7,'2. Protocols'!$O68,'2. Protocols'!$P68,'2. Protocols'!$Q68))+'3. ARV Substitutions'!P91),0),"")</f>
        <v/>
      </c>
      <c r="L69" s="114" t="str">
        <f>IFERROR(MAX(K69*(1+'1. General Inputs'!$BA$16+HLOOKUP(L$7,'1. General Inputs'!$BC$10:$BE$12,ROWS('1. General Inputs'!$BA$10:$BA$12),0))+(L$76*(CHOOSE(L$7,'2. Protocols'!$O68,'2. Protocols'!$P68,'2. Protocols'!$Q68))+'3. ARV Substitutions'!Q91),0),"")</f>
        <v/>
      </c>
      <c r="M69" s="114" t="str">
        <f>IFERROR(MAX(L69*(1+'1. General Inputs'!$BA$16+HLOOKUP(M$7,'1. General Inputs'!$BC$10:$BE$12,ROWS('1. General Inputs'!$BA$10:$BA$12),0))+(M$76*(CHOOSE(M$7,'2. Protocols'!$O68,'2. Protocols'!$P68,'2. Protocols'!$Q68))+'3. ARV Substitutions'!R91),0),"")</f>
        <v/>
      </c>
      <c r="N69" s="114" t="str">
        <f>IFERROR(MAX(M69*(1+'1. General Inputs'!$BA$16+HLOOKUP(N$7,'1. General Inputs'!$BC$10:$BE$12,ROWS('1. General Inputs'!$BA$10:$BA$12),0))+(N$76*(CHOOSE(N$7,'2. Protocols'!$O68,'2. Protocols'!$P68,'2. Protocols'!$Q68))+'3. ARV Substitutions'!S91),0),"")</f>
        <v/>
      </c>
      <c r="O69" s="114" t="str">
        <f>IFERROR(MAX(N69*(1+'1. General Inputs'!$BA$16+HLOOKUP(O$7,'1. General Inputs'!$BC$10:$BE$12,ROWS('1. General Inputs'!$BA$10:$BA$12),0))+(O$76*(CHOOSE(O$7,'2. Protocols'!$O68,'2. Protocols'!$P68,'2. Protocols'!$Q68))+'3. ARV Substitutions'!T91),0),"")</f>
        <v/>
      </c>
      <c r="P69" s="114" t="str">
        <f>IFERROR(MAX(O69*(1+'1. General Inputs'!$BA$16+HLOOKUP(P$7,'1. General Inputs'!$BC$10:$BE$12,ROWS('1. General Inputs'!$BA$10:$BA$12),0))+(P$76*(CHOOSE(P$7,'2. Protocols'!$O68,'2. Protocols'!$P68,'2. Protocols'!$Q68))+'3. ARV Substitutions'!U91),0),"")</f>
        <v/>
      </c>
      <c r="Q69" s="114" t="str">
        <f>IFERROR(MAX(P69*(1+'1. General Inputs'!$BA$16+HLOOKUP(Q$7,'1. General Inputs'!$BC$10:$BE$12,ROWS('1. General Inputs'!$BA$10:$BA$12),0))+(Q$76*(CHOOSE(Q$7,'2. Protocols'!$O68,'2. Protocols'!$P68,'2. Protocols'!$Q68))+'3. ARV Substitutions'!V91),0),"")</f>
        <v/>
      </c>
      <c r="R69" s="114" t="str">
        <f>IFERROR(MAX(Q69*(1+'1. General Inputs'!$BA$16+HLOOKUP(R$7,'1. General Inputs'!$BC$10:$BE$12,ROWS('1. General Inputs'!$BA$10:$BA$12),0))+(R$76*(CHOOSE(R$7,'2. Protocols'!$O68,'2. Protocols'!$P68,'2. Protocols'!$Q68))+'3. ARV Substitutions'!W91),0),"")</f>
        <v/>
      </c>
      <c r="S69" s="114" t="str">
        <f>IFERROR(MAX(R69*(1+'1. General Inputs'!$BA$16+HLOOKUP(S$7,'1. General Inputs'!$BC$10:$BE$12,ROWS('1. General Inputs'!$BA$10:$BA$12),0))+(S$76*(CHOOSE(S$7,'2. Protocols'!$O68,'2. Protocols'!$P68,'2. Protocols'!$Q68))+'3. ARV Substitutions'!X91),0),"")</f>
        <v/>
      </c>
      <c r="T69" s="114" t="str">
        <f>IFERROR(MAX(S69*(1+'1. General Inputs'!$BA$16+HLOOKUP(T$7,'1. General Inputs'!$BC$10:$BE$12,ROWS('1. General Inputs'!$BA$10:$BA$12),0))+(T$76*(CHOOSE(T$7,'2. Protocols'!$O68,'2. Protocols'!$P68,'2. Protocols'!$Q68))+'3. ARV Substitutions'!Y91),0),"")</f>
        <v/>
      </c>
      <c r="U69" s="114" t="str">
        <f>IFERROR(MAX(T69*(1+'1. General Inputs'!$BA$16+HLOOKUP(U$7,'1. General Inputs'!$BC$10:$BE$12,ROWS('1. General Inputs'!$BA$10:$BA$12),0))+(U$76*(CHOOSE(U$7,'2. Protocols'!$O68,'2. Protocols'!$P68,'2. Protocols'!$Q68))+'3. ARV Substitutions'!Z91),0),"")</f>
        <v/>
      </c>
      <c r="V69" s="114" t="str">
        <f>IFERROR(MAX(U69*(1+'1. General Inputs'!$BA$16+HLOOKUP(V$7,'1. General Inputs'!$BC$10:$BE$12,ROWS('1. General Inputs'!$BA$10:$BA$12),0))+(V$76*(CHOOSE(V$7,'2. Protocols'!$O68,'2. Protocols'!$P68,'2. Protocols'!$Q68))+'3. ARV Substitutions'!AA91),0),"")</f>
        <v/>
      </c>
      <c r="W69" s="114" t="str">
        <f>IFERROR(MAX(V69*(1+'1. General Inputs'!$BA$16+HLOOKUP(W$7,'1. General Inputs'!$BC$10:$BE$12,ROWS('1. General Inputs'!$BA$10:$BA$12),0))+(W$76*(CHOOSE(W$7,'2. Protocols'!$O68,'2. Protocols'!$P68,'2. Protocols'!$Q68))+'3. ARV Substitutions'!AB91),0),"")</f>
        <v/>
      </c>
      <c r="X69" s="114" t="str">
        <f>IFERROR(MAX(W69*(1+'1. General Inputs'!$BA$16+HLOOKUP(X$7,'1. General Inputs'!$BC$10:$BE$12,ROWS('1. General Inputs'!$BA$10:$BA$12),0))+(X$76*(CHOOSE(X$7,'2. Protocols'!$O68,'2. Protocols'!$P68,'2. Protocols'!$Q68))+'3. ARV Substitutions'!AC91),0),"")</f>
        <v/>
      </c>
      <c r="Y69" s="114" t="str">
        <f>IFERROR(MAX(X69*(1+'1. General Inputs'!$BA$16+HLOOKUP(Y$7,'1. General Inputs'!$BC$10:$BE$12,ROWS('1. General Inputs'!$BA$10:$BA$12),0))+(Y$76*(CHOOSE(Y$7,'2. Protocols'!$O68,'2. Protocols'!$P68,'2. Protocols'!$Q68))+'3. ARV Substitutions'!AD91),0),"")</f>
        <v/>
      </c>
      <c r="Z69" s="114" t="str">
        <f>IFERROR(MAX(Y69*(1+'1. General Inputs'!$BA$16+HLOOKUP(Z$7,'1. General Inputs'!$BC$10:$BE$12,ROWS('1. General Inputs'!$BA$10:$BA$12),0))+(Z$76*(CHOOSE(Z$7,'2. Protocols'!$O68,'2. Protocols'!$P68,'2. Protocols'!$Q68))+'3. ARV Substitutions'!AE91),0),"")</f>
        <v/>
      </c>
      <c r="AA69" s="114" t="str">
        <f>IFERROR(MAX(Z69*(1+'1. General Inputs'!$BA$16+HLOOKUP(AA$7,'1. General Inputs'!$BC$10:$BE$12,ROWS('1. General Inputs'!$BA$10:$BA$12),0))+(AA$76*(CHOOSE(AA$7,'2. Protocols'!$O68,'2. Protocols'!$P68,'2. Protocols'!$Q68))+'3. ARV Substitutions'!AF91),0),"")</f>
        <v/>
      </c>
      <c r="AB69" s="114" t="str">
        <f>IFERROR(MAX(AA69*(1+'1. General Inputs'!$BA$16+HLOOKUP(AB$7,'1. General Inputs'!$BC$10:$BE$12,ROWS('1. General Inputs'!$BA$10:$BA$12),0))+(AB$76*(CHOOSE(AB$7,'2. Protocols'!$O68,'2. Protocols'!$P68,'2. Protocols'!$Q68))+'3. ARV Substitutions'!AG91),0),"")</f>
        <v/>
      </c>
      <c r="AC69" s="114" t="str">
        <f>IFERROR(MAX(AB69*(1+'1. General Inputs'!$BA$16+HLOOKUP(AC$7,'1. General Inputs'!$BC$10:$BE$12,ROWS('1. General Inputs'!$BA$10:$BA$12),0))+(AC$76*(CHOOSE(AC$7,'2. Protocols'!$O68,'2. Protocols'!$P68,'2. Protocols'!$Q68))+'3. ARV Substitutions'!AH91),0),"")</f>
        <v/>
      </c>
      <c r="AD69" s="114" t="str">
        <f>IFERROR(MAX(AC69*(1+'1. General Inputs'!$BA$16+HLOOKUP(AD$7,'1. General Inputs'!$BC$10:$BE$12,ROWS('1. General Inputs'!$BA$10:$BA$12),0))+(AD$76*(CHOOSE(AD$7,'2. Protocols'!$O68,'2. Protocols'!$P68,'2. Protocols'!$Q68))+'3. ARV Substitutions'!AI91),0),"")</f>
        <v/>
      </c>
      <c r="AE69" s="114" t="str">
        <f>IFERROR(MAX(AD69*(1+'1. General Inputs'!$BA$16+HLOOKUP(AE$7,'1. General Inputs'!$BC$10:$BE$12,ROWS('1. General Inputs'!$BA$10:$BA$12),0))+(AE$76*(CHOOSE(AE$7,'2. Protocols'!$O68,'2. Protocols'!$P68,'2. Protocols'!$Q68))+'3. ARV Substitutions'!AJ91),0),"")</f>
        <v/>
      </c>
      <c r="AF69" s="114" t="str">
        <f>IFERROR(MAX(AE69*(1+'1. General Inputs'!$BA$16+HLOOKUP(AF$7,'1. General Inputs'!$BC$10:$BE$12,ROWS('1. General Inputs'!$BA$10:$BA$12),0))+(AF$76*(CHOOSE(AF$7,'2. Protocols'!$O68,'2. Protocols'!$P68,'2. Protocols'!$Q68))+'3. ARV Substitutions'!AK91),0),"")</f>
        <v/>
      </c>
      <c r="AG69" s="114" t="str">
        <f>IFERROR(MAX(AF69*(1+'1. General Inputs'!$BA$16+HLOOKUP(AG$7,'1. General Inputs'!$BC$10:$BE$12,ROWS('1. General Inputs'!$BA$10:$BA$12),0))+(AG$76*(CHOOSE(AG$7,'2. Protocols'!$O68,'2. Protocols'!$P68,'2. Protocols'!$Q68))+'3. ARV Substitutions'!AL91),0),"")</f>
        <v/>
      </c>
      <c r="AH69" s="114" t="str">
        <f>IFERROR(MAX(AG69*(1+'1. General Inputs'!$BA$16+HLOOKUP(AH$7,'1. General Inputs'!$BC$10:$BE$12,ROWS('1. General Inputs'!$BA$10:$BA$12),0))+(AH$76*(CHOOSE(AH$7,'2. Protocols'!$O68,'2. Protocols'!$P68,'2. Protocols'!$Q68))+'3. ARV Substitutions'!AM91),0),"")</f>
        <v/>
      </c>
      <c r="AI69" s="114" t="str">
        <f>IFERROR(MAX(AH69*(1+'1. General Inputs'!$BA$16+HLOOKUP(AI$7,'1. General Inputs'!$BC$10:$BE$12,ROWS('1. General Inputs'!$BA$10:$BA$12),0))+(AI$76*(CHOOSE(AI$7,'2. Protocols'!$O68,'2. Protocols'!$P68,'2. Protocols'!$Q68))+'3. ARV Substitutions'!AN91),0),"")</f>
        <v/>
      </c>
      <c r="AJ69" s="114" t="str">
        <f>IFERROR(MAX(AI69*(1+'1. General Inputs'!$BA$16+HLOOKUP(AJ$7,'1. General Inputs'!$BC$10:$BE$12,ROWS('1. General Inputs'!$BA$10:$BA$12),0))+(AJ$76*(CHOOSE(AJ$7,'2. Protocols'!$O68,'2. Protocols'!$P68,'2. Protocols'!$Q68))+'3. ARV Substitutions'!AO91),0),"")</f>
        <v/>
      </c>
      <c r="AK69" s="114" t="str">
        <f>IFERROR(MAX(AJ69*(1+'1. General Inputs'!$BA$16+HLOOKUP(AK$7,'1. General Inputs'!$BC$10:$BE$12,ROWS('1. General Inputs'!$BA$10:$BA$12),0))+(AK$76*(CHOOSE(AK$7,'2. Protocols'!$O68,'2. Protocols'!$P68,'2. Protocols'!$Q68))+'3. ARV Substitutions'!AP91),0),"")</f>
        <v/>
      </c>
      <c r="AL69" s="114" t="str">
        <f>IFERROR(MAX(AK69*(1+'1. General Inputs'!$BA$16+HLOOKUP(AL$7,'1. General Inputs'!$BC$10:$BE$12,ROWS('1. General Inputs'!$BA$10:$BA$12),0))+(AL$76*(CHOOSE(AL$7,'2. Protocols'!$O68,'2. Protocols'!$P68,'2. Protocols'!$Q68))+'3. ARV Substitutions'!AQ91),0),"")</f>
        <v/>
      </c>
      <c r="AM69" s="114" t="str">
        <f>IFERROR(MAX(AL69*(1+'1. General Inputs'!$BA$16+HLOOKUP(AM$7,'1. General Inputs'!$BC$10:$BE$12,ROWS('1. General Inputs'!$BA$10:$BA$12),0))+(AM$76*(CHOOSE(AM$7,'2. Protocols'!$O68,'2. Protocols'!$P68,'2. Protocols'!$Q68))+'3. ARV Substitutions'!AR91),0),"")</f>
        <v/>
      </c>
      <c r="AN69" s="114" t="str">
        <f>IFERROR(MAX(AM69*(1+'1. General Inputs'!$BA$16+HLOOKUP(AN$7,'1. General Inputs'!$BC$10:$BE$12,ROWS('1. General Inputs'!$BA$10:$BA$12),0))+(AN$76*(CHOOSE(AN$7,'2. Protocols'!$O68,'2. Protocols'!$P68,'2. Protocols'!$Q68))+'3. ARV Substitutions'!AS91),0),"")</f>
        <v/>
      </c>
      <c r="AO69" s="114" t="str">
        <f>IFERROR(MAX(AN69*(1+'1. General Inputs'!$BA$16+HLOOKUP(AO$7,'1. General Inputs'!$BC$10:$BE$12,ROWS('1. General Inputs'!$BA$10:$BA$12),0))+(AO$76*(CHOOSE(AO$7,'2. Protocols'!$O68,'2. Protocols'!$P68,'2. Protocols'!$Q68))+'3. ARV Substitutions'!AT91),0),"")</f>
        <v/>
      </c>
      <c r="AP69" s="114" t="str">
        <f>IFERROR(MAX(AO69*(1+'1. General Inputs'!$BA$16+HLOOKUP(AP$7,'1. General Inputs'!$BC$10:$BE$12,ROWS('1. General Inputs'!$BA$10:$BA$12),0))+(AP$76*(CHOOSE(AP$7,'2. Protocols'!$O68,'2. Protocols'!$P68,'2. Protocols'!$Q68))+'3. ARV Substitutions'!AU91),0),"")</f>
        <v/>
      </c>
      <c r="BZ69" s="88" t="e">
        <f t="shared" si="49"/>
        <v>#VALUE!</v>
      </c>
      <c r="CA69" s="88" t="e">
        <f t="shared" si="50"/>
        <v>#VALUE!</v>
      </c>
      <c r="CB69" s="88" t="e">
        <f t="shared" si="51"/>
        <v>#VALUE!</v>
      </c>
      <c r="CC69" s="88" t="e">
        <f t="shared" si="52"/>
        <v>#VALUE!</v>
      </c>
      <c r="CD69" s="88" t="e">
        <f t="shared" si="84"/>
        <v>#VALUE!</v>
      </c>
      <c r="CE69" s="88" t="e">
        <f t="shared" si="53"/>
        <v>#VALUE!</v>
      </c>
      <c r="CF69" s="88" t="e">
        <f t="shared" si="54"/>
        <v>#VALUE!</v>
      </c>
      <c r="CG69" s="88" t="e">
        <f t="shared" si="55"/>
        <v>#VALUE!</v>
      </c>
      <c r="CH69" s="88" t="e">
        <f t="shared" si="56"/>
        <v>#VALUE!</v>
      </c>
      <c r="CI69" s="88" t="e">
        <f t="shared" si="57"/>
        <v>#VALUE!</v>
      </c>
      <c r="CJ69" s="88" t="e">
        <f t="shared" si="58"/>
        <v>#VALUE!</v>
      </c>
      <c r="CK69" s="88" t="e">
        <f t="shared" si="59"/>
        <v>#VALUE!</v>
      </c>
      <c r="CL69" s="88" t="e">
        <f t="shared" si="60"/>
        <v>#VALUE!</v>
      </c>
      <c r="CM69" s="88" t="e">
        <f t="shared" si="61"/>
        <v>#VALUE!</v>
      </c>
      <c r="CN69" s="88" t="e">
        <f t="shared" si="62"/>
        <v>#VALUE!</v>
      </c>
      <c r="CO69" s="88" t="e">
        <f t="shared" si="63"/>
        <v>#VALUE!</v>
      </c>
      <c r="CP69" s="88" t="e">
        <f t="shared" si="64"/>
        <v>#VALUE!</v>
      </c>
      <c r="CQ69" s="88" t="e">
        <f t="shared" si="65"/>
        <v>#VALUE!</v>
      </c>
      <c r="CR69" s="88" t="e">
        <f t="shared" si="66"/>
        <v>#VALUE!</v>
      </c>
      <c r="CS69" s="88" t="e">
        <f t="shared" si="67"/>
        <v>#VALUE!</v>
      </c>
      <c r="CT69" s="88" t="e">
        <f t="shared" si="68"/>
        <v>#VALUE!</v>
      </c>
      <c r="CU69" s="88" t="e">
        <f t="shared" si="69"/>
        <v>#VALUE!</v>
      </c>
      <c r="CV69" s="88" t="e">
        <f t="shared" si="70"/>
        <v>#VALUE!</v>
      </c>
      <c r="CW69" s="88" t="e">
        <f t="shared" si="71"/>
        <v>#VALUE!</v>
      </c>
      <c r="CX69" s="88" t="e">
        <f t="shared" si="72"/>
        <v>#VALUE!</v>
      </c>
      <c r="CY69" s="88" t="e">
        <f t="shared" si="73"/>
        <v>#VALUE!</v>
      </c>
      <c r="CZ69" s="88" t="e">
        <f t="shared" si="74"/>
        <v>#VALUE!</v>
      </c>
      <c r="DA69" s="88" t="e">
        <f t="shared" si="75"/>
        <v>#VALUE!</v>
      </c>
      <c r="DB69" s="88" t="e">
        <f t="shared" si="76"/>
        <v>#VALUE!</v>
      </c>
      <c r="DC69" s="88" t="e">
        <f t="shared" si="77"/>
        <v>#VALUE!</v>
      </c>
      <c r="DD69" s="88" t="e">
        <f t="shared" si="78"/>
        <v>#VALUE!</v>
      </c>
      <c r="DE69" s="88" t="e">
        <f t="shared" si="79"/>
        <v>#VALUE!</v>
      </c>
      <c r="DF69" s="88" t="e">
        <f t="shared" si="80"/>
        <v>#VALUE!</v>
      </c>
      <c r="DG69" s="88" t="e">
        <f t="shared" si="81"/>
        <v>#VALUE!</v>
      </c>
      <c r="DH69" s="88" t="e">
        <f t="shared" si="82"/>
        <v>#VALUE!</v>
      </c>
      <c r="DI69" s="88" t="e">
        <f t="shared" si="83"/>
        <v>#VALUE!</v>
      </c>
      <c r="DK69" s="27" t="str">
        <f>CONCATENATE('2. Protocols'!C68, '2. Protocols'!D68, '2. Protocols'!E68)</f>
        <v>+</v>
      </c>
      <c r="DL69" s="27" t="str">
        <f>CONCATENATE('2. Protocols'!C68, '2. Protocols'!D68, '2. Protocols'!E68, '2. Protocols'!F68, '2. Protocols'!G68,)</f>
        <v>++</v>
      </c>
      <c r="DN69" s="38">
        <f>IF(AND(OR(ISBLANK(DN$9),DN$9=0)=FALSE,OR(DN$9='2. Protocols'!$C68,DN$9='2. Protocols'!$E68,DN$9='2. Protocols'!$G68)),1,0)*'4. Formulations'!$I68</f>
        <v>0</v>
      </c>
      <c r="DO69" s="38">
        <f>IF(AND(OR(ISBLANK(DO$9),DO$9=0)=FALSE,OR(DO$9='2. Protocols'!$C68,DO$9='2. Protocols'!$E68,DO$9='2. Protocols'!$G68)),1,0)*'4. Formulations'!$I68</f>
        <v>0</v>
      </c>
      <c r="DP69" s="38">
        <f>IF(AND(OR(ISBLANK(DP$9),DP$9=0)=FALSE,OR(DP$9='2. Protocols'!$C68,DP$9='2. Protocols'!$E68,DP$9='2. Protocols'!$G68)),1,0)*'4. Formulations'!$I68</f>
        <v>0</v>
      </c>
      <c r="DQ69" s="38">
        <f>IF(AND(OR(ISBLANK(DQ$9),DQ$9=0)=FALSE,OR(DQ$9='2. Protocols'!$C68,DQ$9='2. Protocols'!$E68,DQ$9='2. Protocols'!$G68)),1,0)*'4. Formulations'!$I68</f>
        <v>0</v>
      </c>
      <c r="DR69" s="38">
        <f>IF(AND(OR(ISBLANK(DR$9),DR$9=0)=FALSE,OR(DR$9='2. Protocols'!$C68,DR$9='2. Protocols'!$E68,DR$9='2. Protocols'!$G68)),1,0)*'4. Formulations'!$I68</f>
        <v>0</v>
      </c>
      <c r="DS69" s="38">
        <f>IF(AND(OR(ISBLANK(DS$9),DS$9=0)=FALSE,OR(DS$9='2. Protocols'!$C68,DS$9='2. Protocols'!$E68,DS$9='2. Protocols'!$G68)),1,0)*'4. Formulations'!$I68</f>
        <v>0</v>
      </c>
      <c r="DT69" s="38">
        <f>IF(AND(OR(ISBLANK(DT$9),DT$9=0)=FALSE,OR(DT$9='2. Protocols'!$C68,DT$9='2. Protocols'!$E68,DT$9='2. Protocols'!$G68)),1,0)*'4. Formulations'!$I68</f>
        <v>0</v>
      </c>
      <c r="DU69" s="38">
        <f>IF(AND(OR(ISBLANK(DU$9),DU$9=0)=FALSE,OR(DU$9='2. Protocols'!$C68,DU$9='2. Protocols'!$E68,DU$9='2. Protocols'!$G68)),1,0)*'4. Formulations'!$I68</f>
        <v>0</v>
      </c>
      <c r="DV69" s="38">
        <f>IF(AND(OR(ISBLANK(DV$9),DV$9=0)=FALSE,OR(DV$9='2. Protocols'!$C68,DV$9='2. Protocols'!$E68,DV$9='2. Protocols'!$G68)),1,0)*'4. Formulations'!$I68</f>
        <v>0</v>
      </c>
      <c r="DW69" s="38">
        <f>IF(AND(OR(ISBLANK(DW$9),DW$9=0)=FALSE,OR(DW$9='2. Protocols'!$C68,DW$9='2. Protocols'!$E68,DW$9='2. Protocols'!$G68)),1,0)*'4. Formulations'!$I68</f>
        <v>0</v>
      </c>
      <c r="DX69" s="38">
        <f>IF(AND(OR(ISBLANK(DX$9),DX$9=0)=FALSE,OR(DX$9='2. Protocols'!$C68,DX$9='2. Protocols'!$E68,DX$9='2. Protocols'!$G68)),1,0)*'4. Formulations'!$I68</f>
        <v>0</v>
      </c>
      <c r="DY69" s="38">
        <f>IF(AND(OR(ISBLANK(DY$9),DY$9=0)=FALSE,OR(DY$9='2. Protocols'!$C68,DY$9='2. Protocols'!$E68,DY$9='2. Protocols'!$G68)),1,0)*'4. Formulations'!$I68</f>
        <v>0</v>
      </c>
      <c r="DZ69" s="38">
        <f>IF(AND(OR(ISBLANK(DZ$9),DZ$9=0)=FALSE,OR(DZ$9='2. Protocols'!$C68,DZ$9='2. Protocols'!$E68,DZ$9='2. Protocols'!$G68)),1,0)*'4. Formulations'!$I68</f>
        <v>0</v>
      </c>
      <c r="EA69" s="38">
        <f>IF(AND(OR(ISBLANK(EA$9),EA$9=0)=FALSE,OR(EA$9='2. Protocols'!$C68,EA$9='2. Protocols'!$E68,EA$9='2. Protocols'!$G68)),1,0)*'4. Formulations'!$I68</f>
        <v>0</v>
      </c>
      <c r="EB69" s="38">
        <f>IF(AND(OR(ISBLANK(EB$9),EB$9=0)=FALSE,OR(EB$9='2. Protocols'!$C68,EB$9='2. Protocols'!$E68,EB$9='2. Protocols'!$G68)),1,0)*'4. Formulations'!$I68</f>
        <v>0</v>
      </c>
      <c r="EC69" s="38">
        <f>IF(AND(OR(ISBLANK(EC$9),EC$9=0)=FALSE,OR(EC$9='2. Protocols'!$C68,EC$9='2. Protocols'!$E68,EC$9='2. Protocols'!$G68)),1,0)*'4. Formulations'!$I68</f>
        <v>0</v>
      </c>
      <c r="ED69" s="38">
        <f>IF(AND(OR(ISBLANK(ED$9),ED$9=0)=FALSE,OR(ED$9='2. Protocols'!$C68,ED$9='2. Protocols'!$E68,ED$9='2. Protocols'!$G68)),1,0)*'4. Formulations'!$I68</f>
        <v>0</v>
      </c>
      <c r="EE69" s="38">
        <f>IF(AND(OR(ISBLANK(EE$9),EE$9=0)=FALSE,OR(EE$9='2. Protocols'!$C68,EE$9='2. Protocols'!$E68,EE$9='2. Protocols'!$G68)),1,0)*'4. Formulations'!$I68</f>
        <v>0</v>
      </c>
      <c r="EF69" s="38">
        <f>IF(AND(OR(ISBLANK(EF$9),EF$9=0)=FALSE,OR(EF$9='2. Protocols'!$C68,EF$9='2. Protocols'!$E68,EF$9='2. Protocols'!$G68)),1,0)*'4. Formulations'!$I68</f>
        <v>0</v>
      </c>
      <c r="EG69" s="38">
        <f>IF(AND(OR(ISBLANK(EG$9),EG$9=0)=FALSE,OR(EG$9='2. Protocols'!$C68,EG$9='2. Protocols'!$E68,EG$9='2. Protocols'!$G68)),1,0)*'4. Formulations'!$I68</f>
        <v>0</v>
      </c>
      <c r="EH69" s="38">
        <f>IF(AND(OR(ISBLANK(EH$9),EH$9=0)=FALSE,OR(EH$9='2. Protocols'!$C68,EH$9='2. Protocols'!$E68,EH$9='2. Protocols'!$G68)),1,0)*'4. Formulations'!$I68</f>
        <v>0</v>
      </c>
      <c r="EI69" s="38">
        <f>IF(AND(OR(ISBLANK(EI$9),EI$9=0)=FALSE,OR(EI$9='2. Protocols'!$C68,EI$9='2. Protocols'!$E68,EI$9='2. Protocols'!$G68)),1,0)*'4. Formulations'!$I68</f>
        <v>0</v>
      </c>
      <c r="EK69" s="38">
        <f>IF(AND(OR(ISBLANK(EK$9),EK$9=0)=FALSE,EK$9=$DK69),1,0)*'4. Formulations'!$J68</f>
        <v>0</v>
      </c>
      <c r="EL69" s="38">
        <f>IF(AND(OR(ISBLANK(EL$9),EL$9=0)=FALSE,EL$9=$DK69),1,0)*'4. Formulations'!$J68</f>
        <v>0</v>
      </c>
      <c r="EM69" s="38">
        <f>IF(AND(OR(ISBLANK(EM$9),EM$9=0)=FALSE,EM$9=$DK69),1,0)*'4. Formulations'!$J68</f>
        <v>0</v>
      </c>
      <c r="EN69" s="38">
        <f>IF(AND(OR(ISBLANK(EN$9),EN$9=0)=FALSE,EN$9=$DK69),1,0)*'4. Formulations'!$J68</f>
        <v>0</v>
      </c>
      <c r="EO69" s="38">
        <f>IF(AND(OR(ISBLANK(EO$9),EO$9=0)=FALSE,EO$9=$DK69),1,0)*'4. Formulations'!$J68</f>
        <v>0</v>
      </c>
      <c r="EP69" s="38">
        <f>IF(AND(OR(ISBLANK(EP$9),EP$9=0)=FALSE,EP$9=$DK69),1,0)*'4. Formulations'!$J68</f>
        <v>0</v>
      </c>
      <c r="EQ69" s="38">
        <f>IF(AND(OR(ISBLANK(EQ$9),EQ$9=0)=FALSE,EQ$9=$DK69),1,0)*'4. Formulations'!$J68</f>
        <v>0</v>
      </c>
      <c r="ER69" s="38">
        <f>IF(AND(OR(ISBLANK(ER$9),ER$9=0)=FALSE,ER$9=$DK69),1,0)*'4. Formulations'!$J68</f>
        <v>0</v>
      </c>
      <c r="ES69" s="38">
        <f>IF(AND(OR(ISBLANK(ES$9),ES$9=0)=FALSE,ES$9=$DK69),1,0)*'4. Formulations'!$J68</f>
        <v>0</v>
      </c>
      <c r="ET69" s="38">
        <f>IF(AND(OR(ISBLANK(ET$9),ET$9=0)=FALSE,ET$9=$DK69),1,0)*'4. Formulations'!$J68</f>
        <v>0</v>
      </c>
      <c r="EU69" s="38">
        <f>IF(AND(OR(ISBLANK(EU$9),EU$9=0)=FALSE,EU$9=$DK69),1,0)*'4. Formulations'!$J68</f>
        <v>0</v>
      </c>
      <c r="EV69" s="38">
        <f>IF(AND(OR(ISBLANK(EV$9),EV$9=0)=FALSE,EV$9=$DK69),1,0)*'4. Formulations'!$J68</f>
        <v>0</v>
      </c>
      <c r="EW69" s="38">
        <f>IF(AND(OR(ISBLANK(EW$9),EW$9=0)=FALSE,EW$9=$DK69),1,0)*'4. Formulations'!$J68</f>
        <v>0</v>
      </c>
      <c r="EY69" s="38">
        <f>IF(AND(OR(ISBLANK(EY$9),EY$9=0)=FALSE,SUM($EK69:$EW69)&gt;0,EY$9='2. Protocols'!$G68),1,0)*'4. Formulations'!$J68</f>
        <v>0</v>
      </c>
      <c r="EZ69" s="38">
        <f>IF(AND(OR(ISBLANK(EZ$9),EZ$9=0)=FALSE,SUM($EK69:$EW69)&gt;0,EZ$9='2. Protocols'!$G68),1,0)*'4. Formulations'!$J68</f>
        <v>0</v>
      </c>
      <c r="FA69" s="38">
        <f>IF(AND(OR(ISBLANK(FA$9),FA$9=0)=FALSE,SUM($EK69:$EW69)&gt;0,FA$9='2. Protocols'!$G68),1,0)*'4. Formulations'!$J68</f>
        <v>0</v>
      </c>
      <c r="FB69" s="38">
        <f>IF(AND(OR(ISBLANK(FB$9),FB$9=0)=FALSE,SUM($EK69:$EW69)&gt;0,FB$9='2. Protocols'!$G68),1,0)*'4. Formulations'!$J68</f>
        <v>0</v>
      </c>
      <c r="FC69" s="38">
        <f>IF(AND(OR(ISBLANK(FC$9),FC$9=0)=FALSE,SUM($EK69:$EW69)&gt;0,FC$9='2. Protocols'!$G68),1,0)*'4. Formulations'!$J68</f>
        <v>0</v>
      </c>
      <c r="FD69" s="38">
        <f>IF(AND(OR(ISBLANK(FD$9),FD$9=0)=FALSE,SUM($EK69:$EW69)&gt;0,FD$9='2. Protocols'!$G68),1,0)*'4. Formulations'!$J68</f>
        <v>0</v>
      </c>
      <c r="FE69" s="38">
        <f>IF(AND(OR(ISBLANK(FE$9),FE$9=0)=FALSE,SUM($EK69:$EW69)&gt;0,FE$9='2. Protocols'!$G68),1,0)*'4. Formulations'!$J68</f>
        <v>0</v>
      </c>
      <c r="FF69" s="38">
        <f>IF(AND(OR(ISBLANK(FF$9),FF$9=0)=FALSE,SUM($EK69:$EW69)&gt;0,FF$9='2. Protocols'!$G68),1,0)*'4. Formulations'!$J68</f>
        <v>0</v>
      </c>
      <c r="FG69" s="38">
        <f>IF(AND(OR(ISBLANK(FG$9),FG$9=0)=FALSE,SUM($EK69:$EW69)&gt;0,FG$9='2. Protocols'!$G68),1,0)*'4. Formulations'!$J68</f>
        <v>0</v>
      </c>
      <c r="FH69" s="38">
        <f>IF(AND(OR(ISBLANK(FH$9),FH$9=0)=FALSE,SUM($EK69:$EW69)&gt;0,FH$9='2. Protocols'!$G68),1,0)*'4. Formulations'!$J68</f>
        <v>0</v>
      </c>
      <c r="FI69" s="38">
        <f>IF(AND(OR(ISBLANK(FI$9),FI$9=0)=FALSE,SUM($EK69:$EW69)&gt;0,FI$9='2. Protocols'!$G68),1,0)*'4. Formulations'!$J68</f>
        <v>0</v>
      </c>
      <c r="FJ69" s="38">
        <f>IF(AND(OR(ISBLANK(FJ$9),FJ$9=0)=FALSE,SUM($EK69:$EW69)&gt;0,FJ$9='2. Protocols'!$G68),1,0)*'4. Formulations'!$J68</f>
        <v>0</v>
      </c>
      <c r="FK69" s="38">
        <f>IF(AND(OR(ISBLANK(FK$9),FK$9=0)=FALSE,SUM($EK69:$EW69)&gt;0,FK$9='2. Protocols'!$G68),1,0)*'4. Formulations'!$J68</f>
        <v>0</v>
      </c>
      <c r="FL69" s="38">
        <f>IF(AND(OR(ISBLANK(FL$9),FL$9=0)=FALSE,SUM($EK69:$EW69)&gt;0,FL$9='2. Protocols'!$G68),1,0)*'4. Formulations'!$J68</f>
        <v>0</v>
      </c>
      <c r="FM69" s="38">
        <f>IF(AND(OR(ISBLANK(FM$9),FM$9=0)=FALSE,SUM($EK69:$EW69)&gt;0,FM$9='2. Protocols'!$G68),1,0)*'4. Formulations'!$J68</f>
        <v>0</v>
      </c>
      <c r="FN69" s="38">
        <f>IF(AND(OR(ISBLANK(FN$9),FN$9=0)=FALSE,SUM($EK69:$EW69)&gt;0,FN$9='2. Protocols'!$G68),1,0)*'4. Formulations'!$J68</f>
        <v>0</v>
      </c>
      <c r="FO69" s="38">
        <f>IF(AND(OR(ISBLANK(FO$9),FO$9=0)=FALSE,SUM($EK69:$EW69)&gt;0,FO$9='2. Protocols'!$G68),1,0)*'4. Formulations'!$J68</f>
        <v>0</v>
      </c>
      <c r="FP69" s="38">
        <f>IF(AND(OR(ISBLANK(FP$9),FP$9=0)=FALSE,SUM($EK69:$EW69)&gt;0,FP$9='2. Protocols'!$G68),1,0)*'4. Formulations'!$J68</f>
        <v>0</v>
      </c>
      <c r="FQ69" s="38">
        <f>IF(AND(OR(ISBLANK(FQ$9),FQ$9=0)=FALSE,SUM($EK69:$EW69)&gt;0,FQ$9='2. Protocols'!$G68),1,0)*'4. Formulations'!$J68</f>
        <v>0</v>
      </c>
      <c r="FR69" s="38">
        <f>IF(AND(OR(ISBLANK(FR$9),FR$9=0)=FALSE,SUM($EK69:$EW69)&gt;0,FR$9='2. Protocols'!$G68),1,0)*'4. Formulations'!$J68</f>
        <v>0</v>
      </c>
      <c r="FS69" s="38">
        <f>IF(AND(OR(ISBLANK(FS$9),FS$9=0)=FALSE,SUM($EK69:$EW69)&gt;0,FS$9='2. Protocols'!$G68),1,0)*'4. Formulations'!$J68</f>
        <v>0</v>
      </c>
      <c r="FT69" s="38">
        <f>IF(AND(OR(ISBLANK(FT$9),FT$9=0)=FALSE,SUM($EK69:$EW69)&gt;0,FT$9='2. Protocols'!$G68),1,0)*'4. Formulations'!$J68</f>
        <v>0</v>
      </c>
      <c r="FV69" s="38">
        <f>IF(AND(OR(ISBLANK(EY$9),EY$9=0)=FALSE,FV$9=$DL69),1,0)*'4. Formulations'!$K68</f>
        <v>0</v>
      </c>
      <c r="FW69" s="38">
        <f>IF(AND(OR(ISBLANK(EZ$9),EZ$9=0)=FALSE,FW$9=$DL69),1,0)*'4. Formulations'!$K68</f>
        <v>0</v>
      </c>
      <c r="FX69" s="38">
        <f>IF(AND(OR(ISBLANK(FA$9),FA$9=0)=FALSE,FX$9=$DL69),1,0)*'4. Formulations'!$K68</f>
        <v>0</v>
      </c>
      <c r="FY69" s="38">
        <f>IF(AND(OR(ISBLANK(FB$9),FB$9=0)=FALSE,FY$9=$DL69),1,0)*'4. Formulations'!$K68</f>
        <v>0</v>
      </c>
      <c r="FZ69" s="38">
        <f>IF(AND(OR(ISBLANK(FC$9),FC$9=0)=FALSE,FZ$9=$DL69),1,0)*'4. Formulations'!$K68</f>
        <v>0</v>
      </c>
      <c r="GA69" s="38">
        <f>IF(AND(OR(ISBLANK(FD$9),FD$9=0)=FALSE,GA$9=$DL69),1,0)*'4. Formulations'!$K68</f>
        <v>0</v>
      </c>
      <c r="GB69" s="38">
        <f>IF(AND(OR(ISBLANK(FE$9),FE$9=0)=FALSE,GB$9=$DL69),1,0)*'4. Formulations'!$K68</f>
        <v>0</v>
      </c>
      <c r="GC69" s="38">
        <f>IF(AND(OR(ISBLANK(FF$9),FF$9=0)=FALSE,GC$9=$DL69),1,0)*'4. Formulations'!$K68</f>
        <v>0</v>
      </c>
      <c r="GD69" s="38">
        <f>IF(AND(OR(ISBLANK(FG$9),FG$9=0)=FALSE,GD$9=$DL69),1,0)*'4. Formulations'!$K68</f>
        <v>0</v>
      </c>
      <c r="GE69" s="38">
        <f>IF(AND(OR(ISBLANK(FH$9),FH$9=0)=FALSE,GE$9=$DL69),1,0)*'4. Formulations'!$K68</f>
        <v>0</v>
      </c>
      <c r="GF69" s="38">
        <f>IF(AND(OR(ISBLANK(FI$9),FI$9=0)=FALSE,GF$9=$DL69),1,0)*'4. Formulations'!$K68</f>
        <v>0</v>
      </c>
      <c r="GG69" s="38">
        <f>IF(AND(OR(ISBLANK(FJ$9),FJ$9=0)=FALSE,GG$9=$DL69),1,0)*'4. Formulations'!$K68</f>
        <v>0</v>
      </c>
      <c r="GH69" s="38">
        <f>IF(AND(OR(ISBLANK(FK$9),FK$9=0)=FALSE,GH$9=$DL69),1,0)*'4. Formulations'!$K68</f>
        <v>0</v>
      </c>
      <c r="GI69" s="38">
        <f>IF(AND(OR(ISBLANK(FL$9),FL$9=0)=FALSE,GI$9=$DL69),1,0)*'4. Formulations'!$K68</f>
        <v>0</v>
      </c>
      <c r="GJ69" s="38">
        <f>IF(AND(OR(ISBLANK(FM$9),FM$9=0)=FALSE,GJ$9=$DL69),1,0)*'4. Formulations'!$K68</f>
        <v>0</v>
      </c>
      <c r="GL69" s="38">
        <f>IF(AND(OR(ISBLANK(GL$9),GL$9=0)=FALSE,OR(GL$9='2. Protocols'!$C68,GL$9='2. Protocols'!$E68,GL$9='2. Protocols'!$G68)),1,0)*'4. Formulations'!$L68</f>
        <v>0</v>
      </c>
      <c r="GM69" s="38">
        <f>IF(AND(OR(ISBLANK(GM$9),GM$9=0)=FALSE,OR(GM$9='2. Protocols'!$C68,GM$9='2. Protocols'!$E68,GM$9='2. Protocols'!$G68)),1,0)*'4. Formulations'!$L68</f>
        <v>0</v>
      </c>
      <c r="GN69" s="38">
        <f>IF(AND(OR(ISBLANK(GN$9),GN$9=0)=FALSE,OR(GN$9='2. Protocols'!$C68,GN$9='2. Protocols'!$E68,GN$9='2. Protocols'!$G68)),1,0)*'4. Formulations'!$L68</f>
        <v>0</v>
      </c>
      <c r="GO69" s="38">
        <f>IF(AND(OR(ISBLANK(GO$9),GO$9=0)=FALSE,OR(GO$9='2. Protocols'!$C68,GO$9='2. Protocols'!$E68,GO$9='2. Protocols'!$G68)),1,0)*'4. Formulations'!$L68</f>
        <v>0</v>
      </c>
      <c r="GP69" s="38">
        <f>IF(AND(OR(ISBLANK(GP$9),GP$9=0)=FALSE,OR(GP$9='2. Protocols'!$C68,GP$9='2. Protocols'!$E68,GP$9='2. Protocols'!$G68)),1,0)*'4. Formulations'!$L68</f>
        <v>0</v>
      </c>
      <c r="GQ69" s="38">
        <f>IF(AND(OR(ISBLANK(GQ$9),GQ$9=0)=FALSE,OR(GQ$9='2. Protocols'!$C68,GQ$9='2. Protocols'!$E68,GQ$9='2. Protocols'!$G68)),1,0)*'4. Formulations'!$L68</f>
        <v>0</v>
      </c>
      <c r="GR69" s="38">
        <f>IF(AND(OR(ISBLANK(GR$9),GR$9=0)=FALSE,OR(GR$9='2. Protocols'!$C68,GR$9='2. Protocols'!$E68,GR$9='2. Protocols'!$G68)),1,0)*'4. Formulations'!$L68</f>
        <v>0</v>
      </c>
      <c r="GS69" s="38">
        <f>IF(AND(OR(ISBLANK(GS$9),GS$9=0)=FALSE,OR(GS$9='2. Protocols'!$C68,GS$9='2. Protocols'!$E68,GS$9='2. Protocols'!$G68)),1,0)*'4. Formulations'!$L68</f>
        <v>0</v>
      </c>
      <c r="GT69" s="38">
        <f>IF(AND(OR(ISBLANK(GT$9),GT$9=0)=FALSE,OR(GT$9='2. Protocols'!$C68,GT$9='2. Protocols'!$E68,GT$9='2. Protocols'!$G68)),1,0)*'4. Formulations'!$L68</f>
        <v>0</v>
      </c>
      <c r="GU69" s="38">
        <f>IF(AND(OR(ISBLANK(GU$9),GU$9=0)=FALSE,OR(GU$9='2. Protocols'!$C68,GU$9='2. Protocols'!$E68,GU$9='2. Protocols'!$G68)),1,0)*'4. Formulations'!$L68</f>
        <v>0</v>
      </c>
      <c r="GV69" s="38">
        <f>IF(AND(OR(ISBLANK(GV$9),GV$9=0)=FALSE,OR(GV$9='2. Protocols'!$C68,GV$9='2. Protocols'!$E68,GV$9='2. Protocols'!$G68)),1,0)*'4. Formulations'!$L68</f>
        <v>0</v>
      </c>
      <c r="GW69" s="38">
        <f>IF(AND(OR(ISBLANK(GW$9),GW$9=0)=FALSE,OR(GW$9='2. Protocols'!$C68,GW$9='2. Protocols'!$E68,GW$9='2. Protocols'!$G68)),1,0)*'4. Formulations'!$L68</f>
        <v>0</v>
      </c>
      <c r="GX69" s="38">
        <f>IF(AND(OR(ISBLANK(GX$9),GX$9=0)=FALSE,OR(GX$9='2. Protocols'!$C68,GX$9='2. Protocols'!$E68,GX$9='2. Protocols'!$G68)),1,0)*'4. Formulations'!$L68</f>
        <v>0</v>
      </c>
      <c r="GY69" s="38">
        <f>IF(AND(OR(ISBLANK(GY$9),GY$9=0)=FALSE,OR(GY$9='2. Protocols'!$C68,GY$9='2. Protocols'!$E68,GY$9='2. Protocols'!$G68)),1,0)*'4. Formulations'!$L68</f>
        <v>0</v>
      </c>
      <c r="GZ69" s="38">
        <f>IF(AND(OR(ISBLANK(GZ$9),GZ$9=0)=FALSE,OR(GZ$9='2. Protocols'!$C68,GZ$9='2. Protocols'!$E68,GZ$9='2. Protocols'!$G68)),1,0)*'4. Formulations'!$L68</f>
        <v>0</v>
      </c>
      <c r="HA69" s="38">
        <f>IF(AND(OR(ISBLANK(HA$9),HA$9=0)=FALSE,OR(HA$9='2. Protocols'!$C68,HA$9='2. Protocols'!$E68,HA$9='2. Protocols'!$G68)),1,0)*'4. Formulations'!$L68</f>
        <v>0</v>
      </c>
      <c r="HB69" s="38">
        <f>IF(AND(OR(ISBLANK(HB$9),HB$9=0)=FALSE,OR(HB$9='2. Protocols'!$C68,HB$9='2. Protocols'!$E68,HB$9='2. Protocols'!$G68)),1,0)*'4. Formulations'!$L68</f>
        <v>0</v>
      </c>
      <c r="HC69" s="38">
        <f>IF(AND(OR(ISBLANK(HC$9),HC$9=0)=FALSE,OR(HC$9='2. Protocols'!$C68,HC$9='2. Protocols'!$E68,HC$9='2. Protocols'!$G68)),1,0)*'4. Formulations'!$L68</f>
        <v>0</v>
      </c>
      <c r="HD69" s="38">
        <f>IF(AND(OR(ISBLANK(HD$9),HD$9=0)=FALSE,OR(HD$9='2. Protocols'!$C68,HD$9='2. Protocols'!$E68,HD$9='2. Protocols'!$G68)),1,0)*'4. Formulations'!$L68</f>
        <v>0</v>
      </c>
      <c r="HE69" s="38">
        <f>IF(AND(OR(ISBLANK(HE$9),HE$9=0)=FALSE,OR(HE$9='2. Protocols'!$C68,HE$9='2. Protocols'!$E68,HE$9='2. Protocols'!$G68)),1,0)*'4. Formulations'!$L68</f>
        <v>0</v>
      </c>
      <c r="HF69" s="38">
        <f>IF(AND(OR(ISBLANK(HF$9),HF$9=0)=FALSE,OR(HF$9='2. Protocols'!$C68,HF$9='2. Protocols'!$E68,HF$9='2. Protocols'!$G68)),1,0)*'4. Formulations'!$L68</f>
        <v>0</v>
      </c>
      <c r="HG69" s="38">
        <f>IF(AND(OR(ISBLANK(HG$9),HG$9=0)=FALSE,OR(HG$9='2. Protocols'!$C68,HG$9='2. Protocols'!$E68,HG$9='2. Protocols'!$G68)),1,0)*'4. Formulations'!$L68</f>
        <v>0</v>
      </c>
      <c r="HI69" s="38">
        <f>IF(AND(OR(ISBLANK(HI$9),HI$9=0)=FALSE,HI$9=$DK69),1,0)*'4. Formulations'!$M68</f>
        <v>0</v>
      </c>
      <c r="HJ69" s="38">
        <f>IF(AND(OR(ISBLANK(HJ$9),HJ$9=0)=FALSE,HJ$9=$DK69),1,0)*'4. Formulations'!$M68</f>
        <v>0</v>
      </c>
      <c r="HK69" s="38">
        <f>IF(AND(OR(ISBLANK(HK$9),HK$9=0)=FALSE,HK$9=$DK69),1,0)*'4. Formulations'!$M68</f>
        <v>0</v>
      </c>
      <c r="HL69" s="38">
        <f>IF(AND(OR(ISBLANK(HL$9),HL$9=0)=FALSE,HL$9=$DK69),1,0)*'4. Formulations'!$M68</f>
        <v>0</v>
      </c>
      <c r="HM69" s="38">
        <f>IF(AND(OR(ISBLANK(HM$9),HM$9=0)=FALSE,HM$9=$DK69),1,0)*'4. Formulations'!$M68</f>
        <v>0</v>
      </c>
      <c r="HN69" s="38">
        <f>IF(AND(OR(ISBLANK(HN$9),HN$9=0)=FALSE,HN$9=$DK69),1,0)*'4. Formulations'!$M68</f>
        <v>0</v>
      </c>
      <c r="HO69" s="38">
        <f>IF(AND(OR(ISBLANK(HO$9),HO$9=0)=FALSE,HO$9=$DK69),1,0)*'4. Formulations'!$M68</f>
        <v>0</v>
      </c>
      <c r="HP69" s="38">
        <f>IF(AND(OR(ISBLANK(HP$9),HP$9=0)=FALSE,HP$9=$DK69),1,0)*'4. Formulations'!$M68</f>
        <v>0</v>
      </c>
      <c r="HQ69" s="38">
        <f>IF(AND(OR(ISBLANK(HQ$9),HQ$9=0)=FALSE,HQ$9=$DK69),1,0)*'4. Formulations'!$M68</f>
        <v>0</v>
      </c>
      <c r="HR69" s="38">
        <f>IF(AND(OR(ISBLANK(HR$9),HR$9=0)=FALSE,HR$9=$DK69),1,0)*'4. Formulations'!$M68</f>
        <v>0</v>
      </c>
      <c r="HS69" s="38">
        <f>IF(AND(OR(ISBLANK(HS$9),HS$9=0)=FALSE,HS$9=$DK69),1,0)*'4. Formulations'!$M68</f>
        <v>0</v>
      </c>
      <c r="HT69" s="38">
        <f>IF(AND(OR(ISBLANK(HT$9),HT$9=0)=FALSE,HT$9=$DK69),1,0)*'4. Formulations'!$M68</f>
        <v>0</v>
      </c>
      <c r="HU69" s="38">
        <f>IF(AND(OR(ISBLANK(HU$9),HU$9=0)=FALSE,HU$9=$DK69),1,0)*'4. Formulations'!$M68</f>
        <v>0</v>
      </c>
      <c r="HW69" s="38">
        <f>IF(AND(OR(ISBLANK(HW$9),HW$9=0)=FALSE,SUM($HI69:$HU69)&gt;0,HW$9='2. Protocols'!$G68),1,0)*'4. Formulations'!$M68</f>
        <v>0</v>
      </c>
      <c r="HX69" s="38">
        <f>IF(AND(OR(ISBLANK(HX$9),HX$9=0)=FALSE,SUM($HI69:$HU69)&gt;0,HX$9='2. Protocols'!$G68),1,0)*'4. Formulations'!$M68</f>
        <v>0</v>
      </c>
      <c r="HY69" s="38">
        <f>IF(AND(OR(ISBLANK(HY$9),HY$9=0)=FALSE,SUM($HI69:$HU69)&gt;0,HY$9='2. Protocols'!$G68),1,0)*'4. Formulations'!$M68</f>
        <v>0</v>
      </c>
      <c r="HZ69" s="38">
        <f>IF(AND(OR(ISBLANK(HZ$9),HZ$9=0)=FALSE,SUM($HI69:$HU69)&gt;0,HZ$9='2. Protocols'!$G68),1,0)*'4. Formulations'!$M68</f>
        <v>0</v>
      </c>
      <c r="IA69" s="38">
        <f>IF(AND(OR(ISBLANK(IA$9),IA$9=0)=FALSE,SUM($HI69:$HU69)&gt;0,IA$9='2. Protocols'!$G68),1,0)*'4. Formulations'!$M68</f>
        <v>0</v>
      </c>
      <c r="IB69" s="38">
        <f>IF(AND(OR(ISBLANK(IB$9),IB$9=0)=FALSE,SUM($HI69:$HU69)&gt;0,IB$9='2. Protocols'!$G68),1,0)*'4. Formulations'!$M68</f>
        <v>0</v>
      </c>
      <c r="IC69" s="38">
        <f>IF(AND(OR(ISBLANK(IC$9),IC$9=0)=FALSE,SUM($HI69:$HU69)&gt;0,IC$9='2. Protocols'!$G68),1,0)*'4. Formulations'!$M68</f>
        <v>0</v>
      </c>
      <c r="ID69" s="38">
        <f>IF(AND(OR(ISBLANK(ID$9),ID$9=0)=FALSE,SUM($HI69:$HU69)&gt;0,ID$9='2. Protocols'!$G68),1,0)*'4. Formulations'!$M68</f>
        <v>0</v>
      </c>
      <c r="IE69" s="38">
        <f>IF(AND(OR(ISBLANK(IE$9),IE$9=0)=FALSE,SUM($HI69:$HU69)&gt;0,IE$9='2. Protocols'!$G68),1,0)*'4. Formulations'!$M68</f>
        <v>0</v>
      </c>
      <c r="IF69" s="38">
        <f>IF(AND(OR(ISBLANK(IF$9),IF$9=0)=FALSE,SUM($HI69:$HU69)&gt;0,IF$9='2. Protocols'!$G68),1,0)*'4. Formulations'!$M68</f>
        <v>0</v>
      </c>
      <c r="IG69" s="38">
        <f>IF(AND(OR(ISBLANK(IG$9),IG$9=0)=FALSE,SUM($HI69:$HU69)&gt;0,IG$9='2. Protocols'!$G68),1,0)*'4. Formulations'!$M68</f>
        <v>0</v>
      </c>
      <c r="IH69" s="38">
        <f>IF(AND(OR(ISBLANK(IH$9),IH$9=0)=FALSE,SUM($HI69:$HU69)&gt;0,IH$9='2. Protocols'!$G68),1,0)*'4. Formulations'!$M68</f>
        <v>0</v>
      </c>
      <c r="II69" s="38">
        <f>IF(AND(OR(ISBLANK(II$9),II$9=0)=FALSE,SUM($HI69:$HU69)&gt;0,II$9='2. Protocols'!$G68),1,0)*'4. Formulations'!$M68</f>
        <v>0</v>
      </c>
      <c r="IJ69" s="38">
        <f>IF(AND(OR(ISBLANK(IJ$9),IJ$9=0)=FALSE,SUM($HI69:$HU69)&gt;0,IJ$9='2. Protocols'!$G68),1,0)*'4. Formulations'!$M68</f>
        <v>0</v>
      </c>
      <c r="IK69" s="38">
        <f>IF(AND(OR(ISBLANK(IK$9),IK$9=0)=FALSE,SUM($HI69:$HU69)&gt;0,IK$9='2. Protocols'!$G68),1,0)*'4. Formulations'!$M68</f>
        <v>0</v>
      </c>
      <c r="IL69" s="38">
        <f>IF(AND(OR(ISBLANK(IL$9),IL$9=0)=FALSE,SUM($HI69:$HU69)&gt;0,IL$9='2. Protocols'!$G68),1,0)*'4. Formulations'!$M68</f>
        <v>0</v>
      </c>
      <c r="IM69" s="38">
        <f>IF(AND(OR(ISBLANK(IM$9),IM$9=0)=FALSE,SUM($HI69:$HU69)&gt;0,IM$9='2. Protocols'!$G68),1,0)*'4. Formulations'!$M68</f>
        <v>0</v>
      </c>
      <c r="IN69" s="38">
        <f>IF(AND(OR(ISBLANK(IN$9),IN$9=0)=FALSE,SUM($HI69:$HU69)&gt;0,IN$9='2. Protocols'!$G68),1,0)*'4. Formulations'!$M68</f>
        <v>0</v>
      </c>
      <c r="IO69" s="38">
        <f>IF(AND(OR(ISBLANK(IO$9),IO$9=0)=FALSE,SUM($HI69:$HU69)&gt;0,IO$9='2. Protocols'!$G68),1,0)*'4. Formulations'!$M68</f>
        <v>0</v>
      </c>
      <c r="IP69" s="38">
        <f>IF(AND(OR(ISBLANK(IP$9),IP$9=0)=FALSE,SUM($HI69:$HU69)&gt;0,IP$9='2. Protocols'!$G68),1,0)*'4. Formulations'!$M68</f>
        <v>0</v>
      </c>
      <c r="IQ69" s="38">
        <f>IF(AND(OR(ISBLANK(IQ$9),IQ$9=0)=FALSE,SUM($HI69:$HU69)&gt;0,IQ$9='2. Protocols'!$G68),1,0)*'4. Formulations'!$M68</f>
        <v>0</v>
      </c>
      <c r="IR69" s="38">
        <f>IF(AND(OR(ISBLANK(IR$9),IR$9=0)=FALSE,SUM($HI69:$HU69)&gt;0,IR$9='2. Protocols'!$G68),1,0)*'4. Formulations'!$M68</f>
        <v>0</v>
      </c>
      <c r="IT69" s="38">
        <f>IF(AND(OR(ISBLANK(IT$9),IT$9=0)=FALSE,IT$9=$DL69),1,0)*'4. Formulations'!$N68</f>
        <v>0</v>
      </c>
      <c r="IU69" s="38">
        <f>IF(AND(OR(ISBLANK(IU$9),IU$9=0)=FALSE,IU$9=$DL69),1,0)*'4. Formulations'!$N68</f>
        <v>0</v>
      </c>
      <c r="IV69" s="38">
        <f>IF(AND(OR(ISBLANK(IV$9),IV$9=0)=FALSE,IV$9=$DL69),1,0)*'4. Formulations'!$N68</f>
        <v>0</v>
      </c>
      <c r="IW69" s="38">
        <f>IF(AND(OR(ISBLANK(IW$9),IW$9=0)=FALSE,IW$9=$DL69),1,0)*'4. Formulations'!$N68</f>
        <v>0</v>
      </c>
      <c r="IX69" s="38">
        <f>IF(AND(OR(ISBLANK(IX$9),IX$9=0)=FALSE,IX$9=$DL69),1,0)*'4. Formulations'!$N68</f>
        <v>0</v>
      </c>
      <c r="IY69" s="38">
        <f>IF(AND(OR(ISBLANK(IY$9),IY$9=0)=FALSE,IY$9=$DL69),1,0)*'4. Formulations'!$N68</f>
        <v>0</v>
      </c>
      <c r="IZ69" s="38">
        <f>IF(AND(OR(ISBLANK(IZ$9),IZ$9=0)=FALSE,IZ$9=$DL69),1,0)*'4. Formulations'!$N68</f>
        <v>0</v>
      </c>
      <c r="JA69" s="38">
        <f>IF(AND(OR(ISBLANK(JA$9),JA$9=0)=FALSE,JA$9=$DL69),1,0)*'4. Formulations'!$N68</f>
        <v>0</v>
      </c>
      <c r="JB69" s="38">
        <f>IF(AND(OR(ISBLANK(JB$9),JB$9=0)=FALSE,JB$9=$DL69),1,0)*'4. Formulations'!$N68</f>
        <v>0</v>
      </c>
      <c r="JC69" s="38">
        <f>IF(AND(OR(ISBLANK(JC$9),JC$9=0)=FALSE,JC$9=$DL69),1,0)*'4. Formulations'!$N68</f>
        <v>0</v>
      </c>
      <c r="JD69" s="38">
        <f>IF(AND(OR(ISBLANK(JD$9),JD$9=0)=FALSE,JD$9=$DL69),1,0)*'4. Formulations'!$N68</f>
        <v>0</v>
      </c>
      <c r="JE69" s="38">
        <f>IF(AND(OR(ISBLANK(JE$9),JE$9=0)=FALSE,JE$9=$DL69),1,0)*'4. Formulations'!$N68</f>
        <v>0</v>
      </c>
      <c r="JF69" s="38">
        <f>IF(AND(OR(ISBLANK(JF$9),JF$9=0)=FALSE,JF$9=$DL69),1,0)*'4. Formulations'!$N68</f>
        <v>0</v>
      </c>
      <c r="JG69" s="38">
        <f>IF(AND(OR(ISBLANK(JG$9),JG$9=0)=FALSE,JG$9=$DL69),1,0)*'4. Formulations'!$N68</f>
        <v>0</v>
      </c>
      <c r="JH69" s="38">
        <f>IF(AND(OR(ISBLANK(JH$9),JH$9=0)=FALSE,JH$9=$DL69),1,0)*'4. Formulations'!$N68</f>
        <v>0</v>
      </c>
      <c r="JJ69" s="38">
        <f>IF(AND(OR(ISBLANK(JJ$9),JJ$9=0)=FALSE,OR(JJ$9='2. Protocols'!$C68,JJ$9='2. Protocols'!$E68,JJ$9='2. Protocols'!$G68)),1,0)*'4. Formulations'!$O68</f>
        <v>0</v>
      </c>
      <c r="JK69" s="38">
        <f>IF(AND(OR(ISBLANK(JK$9),JK$9=0)=FALSE,OR(JK$9='2. Protocols'!$C68,JK$9='2. Protocols'!$E68,JK$9='2. Protocols'!$G68)),1,0)*'4. Formulations'!$O68</f>
        <v>0</v>
      </c>
      <c r="JL69" s="38">
        <f>IF(AND(OR(ISBLANK(JL$9),JL$9=0)=FALSE,OR(JL$9='2. Protocols'!$C68,JL$9='2. Protocols'!$E68,JL$9='2. Protocols'!$G68)),1,0)*'4. Formulations'!$O68</f>
        <v>0</v>
      </c>
      <c r="JM69" s="38">
        <f>IF(AND(OR(ISBLANK(JM$9),JM$9=0)=FALSE,OR(JM$9='2. Protocols'!$C68,JM$9='2. Protocols'!$E68,JM$9='2. Protocols'!$G68)),1,0)*'4. Formulations'!$O68</f>
        <v>0</v>
      </c>
      <c r="JN69" s="38">
        <f>IF(AND(OR(ISBLANK(JN$9),JN$9=0)=FALSE,OR(JN$9='2. Protocols'!$C68,JN$9='2. Protocols'!$E68,JN$9='2. Protocols'!$G68)),1,0)*'4. Formulations'!$O68</f>
        <v>0</v>
      </c>
      <c r="JO69" s="38">
        <f>IF(AND(OR(ISBLANK(JO$9),JO$9=0)=FALSE,OR(JO$9='2. Protocols'!$C68,JO$9='2. Protocols'!$E68,JO$9='2. Protocols'!$G68)),1,0)*'4. Formulations'!$O68</f>
        <v>0</v>
      </c>
      <c r="JP69" s="38">
        <f>IF(AND(OR(ISBLANK(JP$9),JP$9=0)=FALSE,OR(JP$9='2. Protocols'!$C68,JP$9='2. Protocols'!$E68,JP$9='2. Protocols'!$G68)),1,0)*'4. Formulations'!$O68</f>
        <v>0</v>
      </c>
      <c r="JQ69" s="38">
        <f>IF(AND(OR(ISBLANK(JQ$9),JQ$9=0)=FALSE,OR(JQ$9='2. Protocols'!$C68,JQ$9='2. Protocols'!$E68,JQ$9='2. Protocols'!$G68)),1,0)*'4. Formulations'!$O68</f>
        <v>0</v>
      </c>
      <c r="JR69" s="38">
        <f>IF(AND(OR(ISBLANK(JR$9),JR$9=0)=FALSE,OR(JR$9='2. Protocols'!$C68,JR$9='2. Protocols'!$E68,JR$9='2. Protocols'!$G68)),1,0)*'4. Formulations'!$O68</f>
        <v>0</v>
      </c>
      <c r="JS69" s="38">
        <f>IF(AND(OR(ISBLANK(JS$9),JS$9=0)=FALSE,OR(JS$9='2. Protocols'!$C68,JS$9='2. Protocols'!$E68,JS$9='2. Protocols'!$G68)),1,0)*'4. Formulations'!$O68</f>
        <v>0</v>
      </c>
      <c r="JT69" s="38">
        <f>IF(AND(OR(ISBLANK(JT$9),JT$9=0)=FALSE,OR(JT$9='2. Protocols'!$C68,JT$9='2. Protocols'!$E68,JT$9='2. Protocols'!$G68)),1,0)*'4. Formulations'!$O68</f>
        <v>0</v>
      </c>
      <c r="JU69" s="38">
        <f>IF(AND(OR(ISBLANK(JU$9),JU$9=0)=FALSE,OR(JU$9='2. Protocols'!$C68,JU$9='2. Protocols'!$E68,JU$9='2. Protocols'!$G68)),1,0)*'4. Formulations'!$O68</f>
        <v>0</v>
      </c>
      <c r="JV69" s="38">
        <f>IF(AND(OR(ISBLANK(JV$9),JV$9=0)=FALSE,OR(JV$9='2. Protocols'!$C68,JV$9='2. Protocols'!$E68,JV$9='2. Protocols'!$G68)),1,0)*'4. Formulations'!$O68</f>
        <v>0</v>
      </c>
      <c r="JW69" s="38">
        <f>IF(AND(OR(ISBLANK(JW$9),JW$9=0)=FALSE,OR(JW$9='2. Protocols'!$C68,JW$9='2. Protocols'!$E68,JW$9='2. Protocols'!$G68)),1,0)*'4. Formulations'!$O68</f>
        <v>0</v>
      </c>
      <c r="JX69" s="38">
        <f>IF(AND(OR(ISBLANK(JX$9),JX$9=0)=FALSE,OR(JX$9='2. Protocols'!$C68,JX$9='2. Protocols'!$E68,JX$9='2. Protocols'!$G68)),1,0)*'4. Formulations'!$O68</f>
        <v>0</v>
      </c>
      <c r="JY69" s="38">
        <f>IF(AND(OR(ISBLANK(JY$9),JY$9=0)=FALSE,OR(JY$9='2. Protocols'!$C68,JY$9='2. Protocols'!$E68,JY$9='2. Protocols'!$G68)),1,0)*'4. Formulations'!$O68</f>
        <v>0</v>
      </c>
      <c r="JZ69" s="38">
        <f>IF(AND(OR(ISBLANK(JZ$9),JZ$9=0)=FALSE,OR(JZ$9='2. Protocols'!$C68,JZ$9='2. Protocols'!$E68,JZ$9='2. Protocols'!$G68)),1,0)*'4. Formulations'!$O68</f>
        <v>0</v>
      </c>
      <c r="KA69" s="38">
        <f>IF(AND(OR(ISBLANK(KA$9),KA$9=0)=FALSE,OR(KA$9='2. Protocols'!$C68,KA$9='2. Protocols'!$E68,KA$9='2. Protocols'!$G68)),1,0)*'4. Formulations'!$O68</f>
        <v>0</v>
      </c>
      <c r="KB69" s="38">
        <f>IF(AND(OR(ISBLANK(KB$9),KB$9=0)=FALSE,OR(KB$9='2. Protocols'!$C68,KB$9='2. Protocols'!$E68,KB$9='2. Protocols'!$G68)),1,0)*'4. Formulations'!$O68</f>
        <v>0</v>
      </c>
      <c r="KC69" s="38">
        <f>IF(AND(OR(ISBLANK(KC$9),KC$9=0)=FALSE,OR(KC$9='2. Protocols'!$C68,KC$9='2. Protocols'!$E68,KC$9='2. Protocols'!$G68)),1,0)*'4. Formulations'!$O68</f>
        <v>0</v>
      </c>
      <c r="KD69" s="38">
        <f>IF(AND(OR(ISBLANK(KD$9),KD$9=0)=FALSE,OR(KD$9='2. Protocols'!$C68,KD$9='2. Protocols'!$E68,KD$9='2. Protocols'!$G68)),1,0)*'4. Formulations'!$O68</f>
        <v>0</v>
      </c>
      <c r="KE69" s="38">
        <f>IF(AND(OR(ISBLANK(KE$9),KE$9=0)=FALSE,OR(KE$9='2. Protocols'!$C68,KE$9='2. Protocols'!$E68,KE$9='2. Protocols'!$G68)),1,0)*'4. Formulations'!$O68</f>
        <v>0</v>
      </c>
      <c r="KG69" s="38">
        <f>IF(AND(OR(ISBLANK(KG$9),KG$9=0)=FALSE,KG$9=$DK69),1,0)*'4. Formulations'!$P68</f>
        <v>0</v>
      </c>
      <c r="KH69" s="38">
        <f>IF(AND(OR(ISBLANK(KH$9),KH$9=0)=FALSE,KH$9=$DK69),1,0)*'4. Formulations'!$P68</f>
        <v>0</v>
      </c>
      <c r="KI69" s="38">
        <f>IF(AND(OR(ISBLANK(KI$9),KI$9=0)=FALSE,KI$9=$DK69),1,0)*'4. Formulations'!$P68</f>
        <v>0</v>
      </c>
      <c r="KJ69" s="38">
        <f>IF(AND(OR(ISBLANK(KJ$9),KJ$9=0)=FALSE,KJ$9=$DK69),1,0)*'4. Formulations'!$P68</f>
        <v>0</v>
      </c>
      <c r="KK69" s="38">
        <f>IF(AND(OR(ISBLANK(KK$9),KK$9=0)=FALSE,KK$9=$DK69),1,0)*'4. Formulations'!$P68</f>
        <v>0</v>
      </c>
      <c r="KL69" s="38">
        <f>IF(AND(OR(ISBLANK(KL$9),KL$9=0)=FALSE,KL$9=$DK69),1,0)*'4. Formulations'!$P68</f>
        <v>0</v>
      </c>
      <c r="KM69" s="38">
        <f>IF(AND(OR(ISBLANK(KM$9),KM$9=0)=FALSE,KM$9=$DK69),1,0)*'4. Formulations'!$P68</f>
        <v>0</v>
      </c>
      <c r="KN69" s="38">
        <f>IF(AND(OR(ISBLANK(KN$9),KN$9=0)=FALSE,KN$9=$DK69),1,0)*'4. Formulations'!$P68</f>
        <v>0</v>
      </c>
      <c r="KO69" s="38">
        <f>IF(AND(OR(ISBLANK(KO$9),KO$9=0)=FALSE,KO$9=$DK69),1,0)*'4. Formulations'!$P68</f>
        <v>0</v>
      </c>
      <c r="KP69" s="38">
        <f>IF(AND(OR(ISBLANK(KP$9),KP$9=0)=FALSE,KP$9=$DK69),1,0)*'4. Formulations'!$P68</f>
        <v>0</v>
      </c>
      <c r="KQ69" s="38">
        <f>IF(AND(OR(ISBLANK(KQ$9),KQ$9=0)=FALSE,KQ$9=$DK69),1,0)*'4. Formulations'!$P68</f>
        <v>0</v>
      </c>
      <c r="KR69" s="38">
        <f>IF(AND(OR(ISBLANK(KR$9),KR$9=0)=FALSE,KR$9=$DK69),1,0)*'4. Formulations'!$P68</f>
        <v>0</v>
      </c>
      <c r="KS69" s="38">
        <f>IF(AND(OR(ISBLANK(KS$9),KS$9=0)=FALSE,KS$9=$DK69),1,0)*'4. Formulations'!$P68</f>
        <v>0</v>
      </c>
      <c r="KU69" s="38">
        <f>IF(AND(OR(ISBLANK(KU$9),KU$9=0)=FALSE,SUM($KG69:$KS69)&gt;0,KU$9='2. Protocols'!$G68),1,0)*'4. Formulations'!$P68</f>
        <v>0</v>
      </c>
      <c r="KV69" s="38">
        <f>IF(AND(OR(ISBLANK(KV$9),KV$9=0)=FALSE,SUM($KG69:$KS69)&gt;0,KV$9='2. Protocols'!$G68),1,0)*'4. Formulations'!$P68</f>
        <v>0</v>
      </c>
      <c r="KW69" s="38">
        <f>IF(AND(OR(ISBLANK(KW$9),KW$9=0)=FALSE,SUM($KG69:$KS69)&gt;0,KW$9='2. Protocols'!$G68),1,0)*'4. Formulations'!$P68</f>
        <v>0</v>
      </c>
      <c r="KX69" s="38">
        <f>IF(AND(OR(ISBLANK(KX$9),KX$9=0)=FALSE,SUM($KG69:$KS69)&gt;0,KX$9='2. Protocols'!$G68),1,0)*'4. Formulations'!$P68</f>
        <v>0</v>
      </c>
      <c r="KY69" s="38">
        <f>IF(AND(OR(ISBLANK(KY$9),KY$9=0)=FALSE,SUM($KG69:$KS69)&gt;0,KY$9='2. Protocols'!$G68),1,0)*'4. Formulations'!$P68</f>
        <v>0</v>
      </c>
      <c r="KZ69" s="38">
        <f>IF(AND(OR(ISBLANK(KZ$9),KZ$9=0)=FALSE,SUM($KG69:$KS69)&gt;0,KZ$9='2. Protocols'!$G68),1,0)*'4. Formulations'!$P68</f>
        <v>0</v>
      </c>
      <c r="LA69" s="38">
        <f>IF(AND(OR(ISBLANK(LA$9),LA$9=0)=FALSE,SUM($KG69:$KS69)&gt;0,LA$9='2. Protocols'!$G68),1,0)*'4. Formulations'!$P68</f>
        <v>0</v>
      </c>
      <c r="LB69" s="38">
        <f>IF(AND(OR(ISBLANK(LB$9),LB$9=0)=FALSE,SUM($KG69:$KS69)&gt;0,LB$9='2. Protocols'!$G68),1,0)*'4. Formulations'!$P68</f>
        <v>0</v>
      </c>
      <c r="LC69" s="38">
        <f>IF(AND(OR(ISBLANK(LC$9),LC$9=0)=FALSE,SUM($KG69:$KS69)&gt;0,LC$9='2. Protocols'!$G68),1,0)*'4. Formulations'!$P68</f>
        <v>0</v>
      </c>
      <c r="LD69" s="38">
        <f>IF(AND(OR(ISBLANK(LD$9),LD$9=0)=FALSE,SUM($KG69:$KS69)&gt;0,LD$9='2. Protocols'!$G68),1,0)*'4. Formulations'!$P68</f>
        <v>0</v>
      </c>
      <c r="LE69" s="38">
        <f>IF(AND(OR(ISBLANK(LE$9),LE$9=0)=FALSE,SUM($KG69:$KS69)&gt;0,LE$9='2. Protocols'!$G68),1,0)*'4. Formulations'!$P68</f>
        <v>0</v>
      </c>
      <c r="LF69" s="38">
        <f>IF(AND(OR(ISBLANK(LF$9),LF$9=0)=FALSE,SUM($KG69:$KS69)&gt;0,LF$9='2. Protocols'!$G68),1,0)*'4. Formulations'!$P68</f>
        <v>0</v>
      </c>
      <c r="LG69" s="38">
        <f>IF(AND(OR(ISBLANK(LG$9),LG$9=0)=FALSE,SUM($KG69:$KS69)&gt;0,LG$9='2. Protocols'!$G68),1,0)*'4. Formulations'!$P68</f>
        <v>0</v>
      </c>
      <c r="LH69" s="38">
        <f>IF(AND(OR(ISBLANK(LH$9),LH$9=0)=FALSE,SUM($KG69:$KS69)&gt;0,LH$9='2. Protocols'!$G68),1,0)*'4. Formulations'!$P68</f>
        <v>0</v>
      </c>
      <c r="LI69" s="38">
        <f>IF(AND(OR(ISBLANK(LI$9),LI$9=0)=FALSE,SUM($KG69:$KS69)&gt;0,LI$9='2. Protocols'!$G68),1,0)*'4. Formulations'!$P68</f>
        <v>0</v>
      </c>
      <c r="LJ69" s="38">
        <f>IF(AND(OR(ISBLANK(LJ$9),LJ$9=0)=FALSE,SUM($KG69:$KS69)&gt;0,LJ$9='2. Protocols'!$G68),1,0)*'4. Formulations'!$P68</f>
        <v>0</v>
      </c>
      <c r="LK69" s="38">
        <f>IF(AND(OR(ISBLANK(LK$9),LK$9=0)=FALSE,SUM($KG69:$KS69)&gt;0,LK$9='2. Protocols'!$G68),1,0)*'4. Formulations'!$P68</f>
        <v>0</v>
      </c>
      <c r="LL69" s="38">
        <f>IF(AND(OR(ISBLANK(LL$9),LL$9=0)=FALSE,SUM($KG69:$KS69)&gt;0,LL$9='2. Protocols'!$G68),1,0)*'4. Formulations'!$P68</f>
        <v>0</v>
      </c>
      <c r="LM69" s="38">
        <f>IF(AND(OR(ISBLANK(LM$9),LM$9=0)=FALSE,SUM($KG69:$KS69)&gt;0,LM$9='2. Protocols'!$G68),1,0)*'4. Formulations'!$P68</f>
        <v>0</v>
      </c>
      <c r="LN69" s="38">
        <f>IF(AND(OR(ISBLANK(LN$9),LN$9=0)=FALSE,SUM($KG69:$KS69)&gt;0,LN$9='2. Protocols'!$G68),1,0)*'4. Formulations'!$P68</f>
        <v>0</v>
      </c>
      <c r="LO69" s="38">
        <f>IF(AND(OR(ISBLANK(LO$9),LO$9=0)=FALSE,SUM($KG69:$KS69)&gt;0,LO$9='2. Protocols'!$G68),1,0)*'4. Formulations'!$P68</f>
        <v>0</v>
      </c>
      <c r="LP69" s="38">
        <f>IF(AND(OR(ISBLANK(LP$9),LP$9=0)=FALSE,SUM($KG69:$KS69)&gt;0,LP$9='2. Protocols'!$G68),1,0)*'4. Formulations'!$P68</f>
        <v>0</v>
      </c>
      <c r="LR69" s="38">
        <f>IF(AND(OR(ISBLANK(LR$9),LR$9=0)=FALSE,LR$9=$DL69),1,0)*'4. Formulations'!$Q68</f>
        <v>0</v>
      </c>
      <c r="LS69" s="38">
        <f>IF(AND(OR(ISBLANK(LS$9),LS$9=0)=FALSE,LS$9=$DL69),1,0)*'4. Formulations'!$Q68</f>
        <v>0</v>
      </c>
      <c r="LT69" s="38">
        <f>IF(AND(OR(ISBLANK(LT$9),LT$9=0)=FALSE,LT$9=$DL69),1,0)*'4. Formulations'!$Q68</f>
        <v>0</v>
      </c>
      <c r="LU69" s="38">
        <f>IF(AND(OR(ISBLANK(LU$9),LU$9=0)=FALSE,LU$9=$DL69),1,0)*'4. Formulations'!$Q68</f>
        <v>0</v>
      </c>
      <c r="LV69" s="38">
        <f>IF(AND(OR(ISBLANK(LV$9),LV$9=0)=FALSE,LV$9=$DL69),1,0)*'4. Formulations'!$Q68</f>
        <v>0</v>
      </c>
      <c r="LW69" s="38">
        <f>IF(AND(OR(ISBLANK(LW$9),LW$9=0)=FALSE,LW$9=$DL69),1,0)*'4. Formulations'!$Q68</f>
        <v>0</v>
      </c>
      <c r="LX69" s="38">
        <f>IF(AND(OR(ISBLANK(LX$9),LX$9=0)=FALSE,LX$9=$DL69),1,0)*'4. Formulations'!$Q68</f>
        <v>0</v>
      </c>
      <c r="LY69" s="38">
        <f>IF(AND(OR(ISBLANK(LY$9),LY$9=0)=FALSE,LY$9=$DL69),1,0)*'4. Formulations'!$Q68</f>
        <v>0</v>
      </c>
      <c r="LZ69" s="38">
        <f>IF(AND(OR(ISBLANK(LZ$9),LZ$9=0)=FALSE,LZ$9=$DL69),1,0)*'4. Formulations'!$Q68</f>
        <v>0</v>
      </c>
      <c r="MA69" s="38">
        <f>IF(AND(OR(ISBLANK(MA$9),MA$9=0)=FALSE,MA$9=$DL69),1,0)*'4. Formulations'!$Q68</f>
        <v>0</v>
      </c>
      <c r="MB69" s="38">
        <f>IF(AND(OR(ISBLANK(MB$9),MB$9=0)=FALSE,MB$9=$DL69),1,0)*'4. Formulations'!$Q68</f>
        <v>0</v>
      </c>
      <c r="MC69" s="38">
        <f>IF(AND(OR(ISBLANK(MC$9),MC$9=0)=FALSE,MC$9=$DL69),1,0)*'4. Formulations'!$Q68</f>
        <v>0</v>
      </c>
      <c r="MD69" s="38">
        <f>IF(AND(OR(ISBLANK(MD$9),MD$9=0)=FALSE,MD$9=$DL69),1,0)*'4. Formulations'!$Q68</f>
        <v>0</v>
      </c>
      <c r="ME69" s="38">
        <f>IF(AND(OR(ISBLANK(ME$9),ME$9=0)=FALSE,ME$9=$DL69),1,0)*'4. Formulations'!$Q68</f>
        <v>0</v>
      </c>
      <c r="MF69" s="38">
        <f>IF(AND(OR(ISBLANK(MF$9),MF$9=0)=FALSE,MF$9=$DL69),1,0)*'4. Formulations'!$Q68</f>
        <v>0</v>
      </c>
    </row>
    <row r="70" spans="2:344" outlineLevel="1" x14ac:dyDescent="0.3">
      <c r="B70" s="2"/>
      <c r="C70" s="129" t="str">
        <f>IF('2. Protocols'!C69&amp;"+"&amp;'2. Protocols'!E69&amp;"+"&amp;'2. Protocols'!G69="++","",'2. Protocols'!C69&amp;"+"&amp;'2. Protocols'!E69&amp;"+"&amp;'2. Protocols'!G69)</f>
        <v/>
      </c>
      <c r="D70" s="18"/>
      <c r="F70" s="114" t="str">
        <f>IFERROR('2. Protocols'!J69*'1. General Inputs'!$L$6,"")</f>
        <v/>
      </c>
      <c r="G70" s="114" t="str">
        <f>IFERROR(MAX(F70*(1+'1. General Inputs'!$BA$16+HLOOKUP(G$7,'1. General Inputs'!$BC$10:$BE$12,ROWS('1. General Inputs'!$BA$10:$BA$12),0))+(G$76*(CHOOSE(G$7,'2. Protocols'!$O69,'2. Protocols'!$P69,'2. Protocols'!$Q69))+'3. ARV Substitutions'!L92),0),"")</f>
        <v/>
      </c>
      <c r="H70" s="114" t="str">
        <f>IFERROR(MAX(G70*(1+'1. General Inputs'!$BA$16+HLOOKUP(H$7,'1. General Inputs'!$BC$10:$BE$12,ROWS('1. General Inputs'!$BA$10:$BA$12),0))+(H$76*(CHOOSE(H$7,'2. Protocols'!$O69,'2. Protocols'!$P69,'2. Protocols'!$Q69))+'3. ARV Substitutions'!M92),0),"")</f>
        <v/>
      </c>
      <c r="I70" s="114" t="str">
        <f>IFERROR(MAX(H70*(1+'1. General Inputs'!$BA$16+HLOOKUP(I$7,'1. General Inputs'!$BC$10:$BE$12,ROWS('1. General Inputs'!$BA$10:$BA$12),0))+(I$76*(CHOOSE(I$7,'2. Protocols'!$O69,'2. Protocols'!$P69,'2. Protocols'!$Q69))+'3. ARV Substitutions'!N92),0),"")</f>
        <v/>
      </c>
      <c r="J70" s="114" t="str">
        <f>IFERROR(MAX(I70*(1+'1. General Inputs'!$BA$16+HLOOKUP(J$7,'1. General Inputs'!$BC$10:$BE$12,ROWS('1. General Inputs'!$BA$10:$BA$12),0))+(J$76*(CHOOSE(J$7,'2. Protocols'!$O69,'2. Protocols'!$P69,'2. Protocols'!$Q69))+'3. ARV Substitutions'!O92),0),"")</f>
        <v/>
      </c>
      <c r="K70" s="114" t="str">
        <f>IFERROR(MAX(J70*(1+'1. General Inputs'!$BA$16+HLOOKUP(K$7,'1. General Inputs'!$BC$10:$BE$12,ROWS('1. General Inputs'!$BA$10:$BA$12),0))+(K$76*(CHOOSE(K$7,'2. Protocols'!$O69,'2. Protocols'!$P69,'2. Protocols'!$Q69))+'3. ARV Substitutions'!P92),0),"")</f>
        <v/>
      </c>
      <c r="L70" s="114" t="str">
        <f>IFERROR(MAX(K70*(1+'1. General Inputs'!$BA$16+HLOOKUP(L$7,'1. General Inputs'!$BC$10:$BE$12,ROWS('1. General Inputs'!$BA$10:$BA$12),0))+(L$76*(CHOOSE(L$7,'2. Protocols'!$O69,'2. Protocols'!$P69,'2. Protocols'!$Q69))+'3. ARV Substitutions'!Q92),0),"")</f>
        <v/>
      </c>
      <c r="M70" s="114" t="str">
        <f>IFERROR(MAX(L70*(1+'1. General Inputs'!$BA$16+HLOOKUP(M$7,'1. General Inputs'!$BC$10:$BE$12,ROWS('1. General Inputs'!$BA$10:$BA$12),0))+(M$76*(CHOOSE(M$7,'2. Protocols'!$O69,'2. Protocols'!$P69,'2. Protocols'!$Q69))+'3. ARV Substitutions'!R92),0),"")</f>
        <v/>
      </c>
      <c r="N70" s="114" t="str">
        <f>IFERROR(MAX(M70*(1+'1. General Inputs'!$BA$16+HLOOKUP(N$7,'1. General Inputs'!$BC$10:$BE$12,ROWS('1. General Inputs'!$BA$10:$BA$12),0))+(N$76*(CHOOSE(N$7,'2. Protocols'!$O69,'2. Protocols'!$P69,'2. Protocols'!$Q69))+'3. ARV Substitutions'!S92),0),"")</f>
        <v/>
      </c>
      <c r="O70" s="114" t="str">
        <f>IFERROR(MAX(N70*(1+'1. General Inputs'!$BA$16+HLOOKUP(O$7,'1. General Inputs'!$BC$10:$BE$12,ROWS('1. General Inputs'!$BA$10:$BA$12),0))+(O$76*(CHOOSE(O$7,'2. Protocols'!$O69,'2. Protocols'!$P69,'2. Protocols'!$Q69))+'3. ARV Substitutions'!T92),0),"")</f>
        <v/>
      </c>
      <c r="P70" s="114" t="str">
        <f>IFERROR(MAX(O70*(1+'1. General Inputs'!$BA$16+HLOOKUP(P$7,'1. General Inputs'!$BC$10:$BE$12,ROWS('1. General Inputs'!$BA$10:$BA$12),0))+(P$76*(CHOOSE(P$7,'2. Protocols'!$O69,'2. Protocols'!$P69,'2. Protocols'!$Q69))+'3. ARV Substitutions'!U92),0),"")</f>
        <v/>
      </c>
      <c r="Q70" s="114" t="str">
        <f>IFERROR(MAX(P70*(1+'1. General Inputs'!$BA$16+HLOOKUP(Q$7,'1. General Inputs'!$BC$10:$BE$12,ROWS('1. General Inputs'!$BA$10:$BA$12),0))+(Q$76*(CHOOSE(Q$7,'2. Protocols'!$O69,'2. Protocols'!$P69,'2. Protocols'!$Q69))+'3. ARV Substitutions'!V92),0),"")</f>
        <v/>
      </c>
      <c r="R70" s="114" t="str">
        <f>IFERROR(MAX(Q70*(1+'1. General Inputs'!$BA$16+HLOOKUP(R$7,'1. General Inputs'!$BC$10:$BE$12,ROWS('1. General Inputs'!$BA$10:$BA$12),0))+(R$76*(CHOOSE(R$7,'2. Protocols'!$O69,'2. Protocols'!$P69,'2. Protocols'!$Q69))+'3. ARV Substitutions'!W92),0),"")</f>
        <v/>
      </c>
      <c r="S70" s="114" t="str">
        <f>IFERROR(MAX(R70*(1+'1. General Inputs'!$BA$16+HLOOKUP(S$7,'1. General Inputs'!$BC$10:$BE$12,ROWS('1. General Inputs'!$BA$10:$BA$12),0))+(S$76*(CHOOSE(S$7,'2. Protocols'!$O69,'2. Protocols'!$P69,'2. Protocols'!$Q69))+'3. ARV Substitutions'!X92),0),"")</f>
        <v/>
      </c>
      <c r="T70" s="114" t="str">
        <f>IFERROR(MAX(S70*(1+'1. General Inputs'!$BA$16+HLOOKUP(T$7,'1. General Inputs'!$BC$10:$BE$12,ROWS('1. General Inputs'!$BA$10:$BA$12),0))+(T$76*(CHOOSE(T$7,'2. Protocols'!$O69,'2. Protocols'!$P69,'2. Protocols'!$Q69))+'3. ARV Substitutions'!Y92),0),"")</f>
        <v/>
      </c>
      <c r="U70" s="114" t="str">
        <f>IFERROR(MAX(T70*(1+'1. General Inputs'!$BA$16+HLOOKUP(U$7,'1. General Inputs'!$BC$10:$BE$12,ROWS('1. General Inputs'!$BA$10:$BA$12),0))+(U$76*(CHOOSE(U$7,'2. Protocols'!$O69,'2. Protocols'!$P69,'2. Protocols'!$Q69))+'3. ARV Substitutions'!Z92),0),"")</f>
        <v/>
      </c>
      <c r="V70" s="114" t="str">
        <f>IFERROR(MAX(U70*(1+'1. General Inputs'!$BA$16+HLOOKUP(V$7,'1. General Inputs'!$BC$10:$BE$12,ROWS('1. General Inputs'!$BA$10:$BA$12),0))+(V$76*(CHOOSE(V$7,'2. Protocols'!$O69,'2. Protocols'!$P69,'2. Protocols'!$Q69))+'3. ARV Substitutions'!AA92),0),"")</f>
        <v/>
      </c>
      <c r="W70" s="114" t="str">
        <f>IFERROR(MAX(V70*(1+'1. General Inputs'!$BA$16+HLOOKUP(W$7,'1. General Inputs'!$BC$10:$BE$12,ROWS('1. General Inputs'!$BA$10:$BA$12),0))+(W$76*(CHOOSE(W$7,'2. Protocols'!$O69,'2. Protocols'!$P69,'2. Protocols'!$Q69))+'3. ARV Substitutions'!AB92),0),"")</f>
        <v/>
      </c>
      <c r="X70" s="114" t="str">
        <f>IFERROR(MAX(W70*(1+'1. General Inputs'!$BA$16+HLOOKUP(X$7,'1. General Inputs'!$BC$10:$BE$12,ROWS('1. General Inputs'!$BA$10:$BA$12),0))+(X$76*(CHOOSE(X$7,'2. Protocols'!$O69,'2. Protocols'!$P69,'2. Protocols'!$Q69))+'3. ARV Substitutions'!AC92),0),"")</f>
        <v/>
      </c>
      <c r="Y70" s="114" t="str">
        <f>IFERROR(MAX(X70*(1+'1. General Inputs'!$BA$16+HLOOKUP(Y$7,'1. General Inputs'!$BC$10:$BE$12,ROWS('1. General Inputs'!$BA$10:$BA$12),0))+(Y$76*(CHOOSE(Y$7,'2. Protocols'!$O69,'2. Protocols'!$P69,'2. Protocols'!$Q69))+'3. ARV Substitutions'!AD92),0),"")</f>
        <v/>
      </c>
      <c r="Z70" s="114" t="str">
        <f>IFERROR(MAX(Y70*(1+'1. General Inputs'!$BA$16+HLOOKUP(Z$7,'1. General Inputs'!$BC$10:$BE$12,ROWS('1. General Inputs'!$BA$10:$BA$12),0))+(Z$76*(CHOOSE(Z$7,'2. Protocols'!$O69,'2. Protocols'!$P69,'2. Protocols'!$Q69))+'3. ARV Substitutions'!AE92),0),"")</f>
        <v/>
      </c>
      <c r="AA70" s="114" t="str">
        <f>IFERROR(MAX(Z70*(1+'1. General Inputs'!$BA$16+HLOOKUP(AA$7,'1. General Inputs'!$BC$10:$BE$12,ROWS('1. General Inputs'!$BA$10:$BA$12),0))+(AA$76*(CHOOSE(AA$7,'2. Protocols'!$O69,'2. Protocols'!$P69,'2. Protocols'!$Q69))+'3. ARV Substitutions'!AF92),0),"")</f>
        <v/>
      </c>
      <c r="AB70" s="114" t="str">
        <f>IFERROR(MAX(AA70*(1+'1. General Inputs'!$BA$16+HLOOKUP(AB$7,'1. General Inputs'!$BC$10:$BE$12,ROWS('1. General Inputs'!$BA$10:$BA$12),0))+(AB$76*(CHOOSE(AB$7,'2. Protocols'!$O69,'2. Protocols'!$P69,'2. Protocols'!$Q69))+'3. ARV Substitutions'!AG92),0),"")</f>
        <v/>
      </c>
      <c r="AC70" s="114" t="str">
        <f>IFERROR(MAX(AB70*(1+'1. General Inputs'!$BA$16+HLOOKUP(AC$7,'1. General Inputs'!$BC$10:$BE$12,ROWS('1. General Inputs'!$BA$10:$BA$12),0))+(AC$76*(CHOOSE(AC$7,'2. Protocols'!$O69,'2. Protocols'!$P69,'2. Protocols'!$Q69))+'3. ARV Substitutions'!AH92),0),"")</f>
        <v/>
      </c>
      <c r="AD70" s="114" t="str">
        <f>IFERROR(MAX(AC70*(1+'1. General Inputs'!$BA$16+HLOOKUP(AD$7,'1. General Inputs'!$BC$10:$BE$12,ROWS('1. General Inputs'!$BA$10:$BA$12),0))+(AD$76*(CHOOSE(AD$7,'2. Protocols'!$O69,'2. Protocols'!$P69,'2. Protocols'!$Q69))+'3. ARV Substitutions'!AI92),0),"")</f>
        <v/>
      </c>
      <c r="AE70" s="114" t="str">
        <f>IFERROR(MAX(AD70*(1+'1. General Inputs'!$BA$16+HLOOKUP(AE$7,'1. General Inputs'!$BC$10:$BE$12,ROWS('1. General Inputs'!$BA$10:$BA$12),0))+(AE$76*(CHOOSE(AE$7,'2. Protocols'!$O69,'2. Protocols'!$P69,'2. Protocols'!$Q69))+'3. ARV Substitutions'!AJ92),0),"")</f>
        <v/>
      </c>
      <c r="AF70" s="114" t="str">
        <f>IFERROR(MAX(AE70*(1+'1. General Inputs'!$BA$16+HLOOKUP(AF$7,'1. General Inputs'!$BC$10:$BE$12,ROWS('1. General Inputs'!$BA$10:$BA$12),0))+(AF$76*(CHOOSE(AF$7,'2. Protocols'!$O69,'2. Protocols'!$P69,'2. Protocols'!$Q69))+'3. ARV Substitutions'!AK92),0),"")</f>
        <v/>
      </c>
      <c r="AG70" s="114" t="str">
        <f>IFERROR(MAX(AF70*(1+'1. General Inputs'!$BA$16+HLOOKUP(AG$7,'1. General Inputs'!$BC$10:$BE$12,ROWS('1. General Inputs'!$BA$10:$BA$12),0))+(AG$76*(CHOOSE(AG$7,'2. Protocols'!$O69,'2. Protocols'!$P69,'2. Protocols'!$Q69))+'3. ARV Substitutions'!AL92),0),"")</f>
        <v/>
      </c>
      <c r="AH70" s="114" t="str">
        <f>IFERROR(MAX(AG70*(1+'1. General Inputs'!$BA$16+HLOOKUP(AH$7,'1. General Inputs'!$BC$10:$BE$12,ROWS('1. General Inputs'!$BA$10:$BA$12),0))+(AH$76*(CHOOSE(AH$7,'2. Protocols'!$O69,'2. Protocols'!$P69,'2. Protocols'!$Q69))+'3. ARV Substitutions'!AM92),0),"")</f>
        <v/>
      </c>
      <c r="AI70" s="114" t="str">
        <f>IFERROR(MAX(AH70*(1+'1. General Inputs'!$BA$16+HLOOKUP(AI$7,'1. General Inputs'!$BC$10:$BE$12,ROWS('1. General Inputs'!$BA$10:$BA$12),0))+(AI$76*(CHOOSE(AI$7,'2. Protocols'!$O69,'2. Protocols'!$P69,'2. Protocols'!$Q69))+'3. ARV Substitutions'!AN92),0),"")</f>
        <v/>
      </c>
      <c r="AJ70" s="114" t="str">
        <f>IFERROR(MAX(AI70*(1+'1. General Inputs'!$BA$16+HLOOKUP(AJ$7,'1. General Inputs'!$BC$10:$BE$12,ROWS('1. General Inputs'!$BA$10:$BA$12),0))+(AJ$76*(CHOOSE(AJ$7,'2. Protocols'!$O69,'2. Protocols'!$P69,'2. Protocols'!$Q69))+'3. ARV Substitutions'!AO92),0),"")</f>
        <v/>
      </c>
      <c r="AK70" s="114" t="str">
        <f>IFERROR(MAX(AJ70*(1+'1. General Inputs'!$BA$16+HLOOKUP(AK$7,'1. General Inputs'!$BC$10:$BE$12,ROWS('1. General Inputs'!$BA$10:$BA$12),0))+(AK$76*(CHOOSE(AK$7,'2. Protocols'!$O69,'2. Protocols'!$P69,'2. Protocols'!$Q69))+'3. ARV Substitutions'!AP92),0),"")</f>
        <v/>
      </c>
      <c r="AL70" s="114" t="str">
        <f>IFERROR(MAX(AK70*(1+'1. General Inputs'!$BA$16+HLOOKUP(AL$7,'1. General Inputs'!$BC$10:$BE$12,ROWS('1. General Inputs'!$BA$10:$BA$12),0))+(AL$76*(CHOOSE(AL$7,'2. Protocols'!$O69,'2. Protocols'!$P69,'2. Protocols'!$Q69))+'3. ARV Substitutions'!AQ92),0),"")</f>
        <v/>
      </c>
      <c r="AM70" s="114" t="str">
        <f>IFERROR(MAX(AL70*(1+'1. General Inputs'!$BA$16+HLOOKUP(AM$7,'1. General Inputs'!$BC$10:$BE$12,ROWS('1. General Inputs'!$BA$10:$BA$12),0))+(AM$76*(CHOOSE(AM$7,'2. Protocols'!$O69,'2. Protocols'!$P69,'2. Protocols'!$Q69))+'3. ARV Substitutions'!AR92),0),"")</f>
        <v/>
      </c>
      <c r="AN70" s="114" t="str">
        <f>IFERROR(MAX(AM70*(1+'1. General Inputs'!$BA$16+HLOOKUP(AN$7,'1. General Inputs'!$BC$10:$BE$12,ROWS('1. General Inputs'!$BA$10:$BA$12),0))+(AN$76*(CHOOSE(AN$7,'2. Protocols'!$O69,'2. Protocols'!$P69,'2. Protocols'!$Q69))+'3. ARV Substitutions'!AS92),0),"")</f>
        <v/>
      </c>
      <c r="AO70" s="114" t="str">
        <f>IFERROR(MAX(AN70*(1+'1. General Inputs'!$BA$16+HLOOKUP(AO$7,'1. General Inputs'!$BC$10:$BE$12,ROWS('1. General Inputs'!$BA$10:$BA$12),0))+(AO$76*(CHOOSE(AO$7,'2. Protocols'!$O69,'2. Protocols'!$P69,'2. Protocols'!$Q69))+'3. ARV Substitutions'!AT92),0),"")</f>
        <v/>
      </c>
      <c r="AP70" s="114" t="str">
        <f>IFERROR(MAX(AO70*(1+'1. General Inputs'!$BA$16+HLOOKUP(AP$7,'1. General Inputs'!$BC$10:$BE$12,ROWS('1. General Inputs'!$BA$10:$BA$12),0))+(AP$76*(CHOOSE(AP$7,'2. Protocols'!$O69,'2. Protocols'!$P69,'2. Protocols'!$Q69))+'3. ARV Substitutions'!AU92),0),"")</f>
        <v/>
      </c>
      <c r="BZ70" s="88" t="e">
        <f t="shared" si="49"/>
        <v>#VALUE!</v>
      </c>
      <c r="CA70" s="88" t="e">
        <f t="shared" si="50"/>
        <v>#VALUE!</v>
      </c>
      <c r="CB70" s="88" t="e">
        <f t="shared" si="51"/>
        <v>#VALUE!</v>
      </c>
      <c r="CC70" s="88" t="e">
        <f t="shared" si="52"/>
        <v>#VALUE!</v>
      </c>
      <c r="CD70" s="88" t="e">
        <f t="shared" si="84"/>
        <v>#VALUE!</v>
      </c>
      <c r="CE70" s="88" t="e">
        <f t="shared" si="53"/>
        <v>#VALUE!</v>
      </c>
      <c r="CF70" s="88" t="e">
        <f t="shared" si="54"/>
        <v>#VALUE!</v>
      </c>
      <c r="CG70" s="88" t="e">
        <f t="shared" si="55"/>
        <v>#VALUE!</v>
      </c>
      <c r="CH70" s="88" t="e">
        <f t="shared" si="56"/>
        <v>#VALUE!</v>
      </c>
      <c r="CI70" s="88" t="e">
        <f t="shared" si="57"/>
        <v>#VALUE!</v>
      </c>
      <c r="CJ70" s="88" t="e">
        <f t="shared" si="58"/>
        <v>#VALUE!</v>
      </c>
      <c r="CK70" s="88" t="e">
        <f t="shared" si="59"/>
        <v>#VALUE!</v>
      </c>
      <c r="CL70" s="88" t="e">
        <f t="shared" si="60"/>
        <v>#VALUE!</v>
      </c>
      <c r="CM70" s="88" t="e">
        <f t="shared" si="61"/>
        <v>#VALUE!</v>
      </c>
      <c r="CN70" s="88" t="e">
        <f t="shared" si="62"/>
        <v>#VALUE!</v>
      </c>
      <c r="CO70" s="88" t="e">
        <f t="shared" si="63"/>
        <v>#VALUE!</v>
      </c>
      <c r="CP70" s="88" t="e">
        <f t="shared" si="64"/>
        <v>#VALUE!</v>
      </c>
      <c r="CQ70" s="88" t="e">
        <f t="shared" si="65"/>
        <v>#VALUE!</v>
      </c>
      <c r="CR70" s="88" t="e">
        <f t="shared" si="66"/>
        <v>#VALUE!</v>
      </c>
      <c r="CS70" s="88" t="e">
        <f t="shared" si="67"/>
        <v>#VALUE!</v>
      </c>
      <c r="CT70" s="88" t="e">
        <f t="shared" si="68"/>
        <v>#VALUE!</v>
      </c>
      <c r="CU70" s="88" t="e">
        <f t="shared" si="69"/>
        <v>#VALUE!</v>
      </c>
      <c r="CV70" s="88" t="e">
        <f t="shared" si="70"/>
        <v>#VALUE!</v>
      </c>
      <c r="CW70" s="88" t="e">
        <f t="shared" si="71"/>
        <v>#VALUE!</v>
      </c>
      <c r="CX70" s="88" t="e">
        <f t="shared" si="72"/>
        <v>#VALUE!</v>
      </c>
      <c r="CY70" s="88" t="e">
        <f t="shared" si="73"/>
        <v>#VALUE!</v>
      </c>
      <c r="CZ70" s="88" t="e">
        <f t="shared" si="74"/>
        <v>#VALUE!</v>
      </c>
      <c r="DA70" s="88" t="e">
        <f t="shared" si="75"/>
        <v>#VALUE!</v>
      </c>
      <c r="DB70" s="88" t="e">
        <f t="shared" si="76"/>
        <v>#VALUE!</v>
      </c>
      <c r="DC70" s="88" t="e">
        <f t="shared" si="77"/>
        <v>#VALUE!</v>
      </c>
      <c r="DD70" s="88" t="e">
        <f t="shared" si="78"/>
        <v>#VALUE!</v>
      </c>
      <c r="DE70" s="88" t="e">
        <f t="shared" si="79"/>
        <v>#VALUE!</v>
      </c>
      <c r="DF70" s="88" t="e">
        <f t="shared" si="80"/>
        <v>#VALUE!</v>
      </c>
      <c r="DG70" s="88" t="e">
        <f t="shared" si="81"/>
        <v>#VALUE!</v>
      </c>
      <c r="DH70" s="88" t="e">
        <f t="shared" si="82"/>
        <v>#VALUE!</v>
      </c>
      <c r="DI70" s="88" t="e">
        <f t="shared" si="83"/>
        <v>#VALUE!</v>
      </c>
      <c r="DK70" s="27" t="str">
        <f>CONCATENATE('2. Protocols'!C69, '2. Protocols'!D69, '2. Protocols'!E69)</f>
        <v>+</v>
      </c>
      <c r="DL70" s="27" t="str">
        <f>CONCATENATE('2. Protocols'!C69, '2. Protocols'!D69, '2. Protocols'!E69, '2. Protocols'!F69, '2. Protocols'!G69,)</f>
        <v>++</v>
      </c>
      <c r="DN70" s="38">
        <f>IF(AND(OR(ISBLANK(DN$9),DN$9=0)=FALSE,OR(DN$9='2. Protocols'!$C69,DN$9='2. Protocols'!$E69,DN$9='2. Protocols'!$G69)),1,0)*'4. Formulations'!$I69</f>
        <v>0</v>
      </c>
      <c r="DO70" s="38">
        <f>IF(AND(OR(ISBLANK(DO$9),DO$9=0)=FALSE,OR(DO$9='2. Protocols'!$C69,DO$9='2. Protocols'!$E69,DO$9='2. Protocols'!$G69)),1,0)*'4. Formulations'!$I69</f>
        <v>0</v>
      </c>
      <c r="DP70" s="38">
        <f>IF(AND(OR(ISBLANK(DP$9),DP$9=0)=FALSE,OR(DP$9='2. Protocols'!$C69,DP$9='2. Protocols'!$E69,DP$9='2. Protocols'!$G69)),1,0)*'4. Formulations'!$I69</f>
        <v>0</v>
      </c>
      <c r="DQ70" s="38">
        <f>IF(AND(OR(ISBLANK(DQ$9),DQ$9=0)=FALSE,OR(DQ$9='2. Protocols'!$C69,DQ$9='2. Protocols'!$E69,DQ$9='2. Protocols'!$G69)),1,0)*'4. Formulations'!$I69</f>
        <v>0</v>
      </c>
      <c r="DR70" s="38">
        <f>IF(AND(OR(ISBLANK(DR$9),DR$9=0)=FALSE,OR(DR$9='2. Protocols'!$C69,DR$9='2. Protocols'!$E69,DR$9='2. Protocols'!$G69)),1,0)*'4. Formulations'!$I69</f>
        <v>0</v>
      </c>
      <c r="DS70" s="38">
        <f>IF(AND(OR(ISBLANK(DS$9),DS$9=0)=FALSE,OR(DS$9='2. Protocols'!$C69,DS$9='2. Protocols'!$E69,DS$9='2. Protocols'!$G69)),1,0)*'4. Formulations'!$I69</f>
        <v>0</v>
      </c>
      <c r="DT70" s="38">
        <f>IF(AND(OR(ISBLANK(DT$9),DT$9=0)=FALSE,OR(DT$9='2. Protocols'!$C69,DT$9='2. Protocols'!$E69,DT$9='2. Protocols'!$G69)),1,0)*'4. Formulations'!$I69</f>
        <v>0</v>
      </c>
      <c r="DU70" s="38">
        <f>IF(AND(OR(ISBLANK(DU$9),DU$9=0)=FALSE,OR(DU$9='2. Protocols'!$C69,DU$9='2. Protocols'!$E69,DU$9='2. Protocols'!$G69)),1,0)*'4. Formulations'!$I69</f>
        <v>0</v>
      </c>
      <c r="DV70" s="38">
        <f>IF(AND(OR(ISBLANK(DV$9),DV$9=0)=FALSE,OR(DV$9='2. Protocols'!$C69,DV$9='2. Protocols'!$E69,DV$9='2. Protocols'!$G69)),1,0)*'4. Formulations'!$I69</f>
        <v>0</v>
      </c>
      <c r="DW70" s="38">
        <f>IF(AND(OR(ISBLANK(DW$9),DW$9=0)=FALSE,OR(DW$9='2. Protocols'!$C69,DW$9='2. Protocols'!$E69,DW$9='2. Protocols'!$G69)),1,0)*'4. Formulations'!$I69</f>
        <v>0</v>
      </c>
      <c r="DX70" s="38">
        <f>IF(AND(OR(ISBLANK(DX$9),DX$9=0)=FALSE,OR(DX$9='2. Protocols'!$C69,DX$9='2. Protocols'!$E69,DX$9='2. Protocols'!$G69)),1,0)*'4. Formulations'!$I69</f>
        <v>0</v>
      </c>
      <c r="DY70" s="38">
        <f>IF(AND(OR(ISBLANK(DY$9),DY$9=0)=FALSE,OR(DY$9='2. Protocols'!$C69,DY$9='2. Protocols'!$E69,DY$9='2. Protocols'!$G69)),1,0)*'4. Formulations'!$I69</f>
        <v>0</v>
      </c>
      <c r="DZ70" s="38">
        <f>IF(AND(OR(ISBLANK(DZ$9),DZ$9=0)=FALSE,OR(DZ$9='2. Protocols'!$C69,DZ$9='2. Protocols'!$E69,DZ$9='2. Protocols'!$G69)),1,0)*'4. Formulations'!$I69</f>
        <v>0</v>
      </c>
      <c r="EA70" s="38">
        <f>IF(AND(OR(ISBLANK(EA$9),EA$9=0)=FALSE,OR(EA$9='2. Protocols'!$C69,EA$9='2. Protocols'!$E69,EA$9='2. Protocols'!$G69)),1,0)*'4. Formulations'!$I69</f>
        <v>0</v>
      </c>
      <c r="EB70" s="38">
        <f>IF(AND(OR(ISBLANK(EB$9),EB$9=0)=FALSE,OR(EB$9='2. Protocols'!$C69,EB$9='2. Protocols'!$E69,EB$9='2. Protocols'!$G69)),1,0)*'4. Formulations'!$I69</f>
        <v>0</v>
      </c>
      <c r="EC70" s="38">
        <f>IF(AND(OR(ISBLANK(EC$9),EC$9=0)=FALSE,OR(EC$9='2. Protocols'!$C69,EC$9='2. Protocols'!$E69,EC$9='2. Protocols'!$G69)),1,0)*'4. Formulations'!$I69</f>
        <v>0</v>
      </c>
      <c r="ED70" s="38">
        <f>IF(AND(OR(ISBLANK(ED$9),ED$9=0)=FALSE,OR(ED$9='2. Protocols'!$C69,ED$9='2. Protocols'!$E69,ED$9='2. Protocols'!$G69)),1,0)*'4. Formulations'!$I69</f>
        <v>0</v>
      </c>
      <c r="EE70" s="38">
        <f>IF(AND(OR(ISBLANK(EE$9),EE$9=0)=FALSE,OR(EE$9='2. Protocols'!$C69,EE$9='2. Protocols'!$E69,EE$9='2. Protocols'!$G69)),1,0)*'4. Formulations'!$I69</f>
        <v>0</v>
      </c>
      <c r="EF70" s="38">
        <f>IF(AND(OR(ISBLANK(EF$9),EF$9=0)=FALSE,OR(EF$9='2. Protocols'!$C69,EF$9='2. Protocols'!$E69,EF$9='2. Protocols'!$G69)),1,0)*'4. Formulations'!$I69</f>
        <v>0</v>
      </c>
      <c r="EG70" s="38">
        <f>IF(AND(OR(ISBLANK(EG$9),EG$9=0)=FALSE,OR(EG$9='2. Protocols'!$C69,EG$9='2. Protocols'!$E69,EG$9='2. Protocols'!$G69)),1,0)*'4. Formulations'!$I69</f>
        <v>0</v>
      </c>
      <c r="EH70" s="38">
        <f>IF(AND(OR(ISBLANK(EH$9),EH$9=0)=FALSE,OR(EH$9='2. Protocols'!$C69,EH$9='2. Protocols'!$E69,EH$9='2. Protocols'!$G69)),1,0)*'4. Formulations'!$I69</f>
        <v>0</v>
      </c>
      <c r="EI70" s="38">
        <f>IF(AND(OR(ISBLANK(EI$9),EI$9=0)=FALSE,OR(EI$9='2. Protocols'!$C69,EI$9='2. Protocols'!$E69,EI$9='2. Protocols'!$G69)),1,0)*'4. Formulations'!$I69</f>
        <v>0</v>
      </c>
      <c r="EK70" s="38">
        <f>IF(AND(OR(ISBLANK(EK$9),EK$9=0)=FALSE,EK$9=$DK70),1,0)*'4. Formulations'!$J69</f>
        <v>0</v>
      </c>
      <c r="EL70" s="38">
        <f>IF(AND(OR(ISBLANK(EL$9),EL$9=0)=FALSE,EL$9=$DK70),1,0)*'4. Formulations'!$J69</f>
        <v>0</v>
      </c>
      <c r="EM70" s="38">
        <f>IF(AND(OR(ISBLANK(EM$9),EM$9=0)=FALSE,EM$9=$DK70),1,0)*'4. Formulations'!$J69</f>
        <v>0</v>
      </c>
      <c r="EN70" s="38">
        <f>IF(AND(OR(ISBLANK(EN$9),EN$9=0)=FALSE,EN$9=$DK70),1,0)*'4. Formulations'!$J69</f>
        <v>0</v>
      </c>
      <c r="EO70" s="38">
        <f>IF(AND(OR(ISBLANK(EO$9),EO$9=0)=FALSE,EO$9=$DK70),1,0)*'4. Formulations'!$J69</f>
        <v>0</v>
      </c>
      <c r="EP70" s="38">
        <f>IF(AND(OR(ISBLANK(EP$9),EP$9=0)=FALSE,EP$9=$DK70),1,0)*'4. Formulations'!$J69</f>
        <v>0</v>
      </c>
      <c r="EQ70" s="38">
        <f>IF(AND(OR(ISBLANK(EQ$9),EQ$9=0)=FALSE,EQ$9=$DK70),1,0)*'4. Formulations'!$J69</f>
        <v>0</v>
      </c>
      <c r="ER70" s="38">
        <f>IF(AND(OR(ISBLANK(ER$9),ER$9=0)=FALSE,ER$9=$DK70),1,0)*'4. Formulations'!$J69</f>
        <v>0</v>
      </c>
      <c r="ES70" s="38">
        <f>IF(AND(OR(ISBLANK(ES$9),ES$9=0)=FALSE,ES$9=$DK70),1,0)*'4. Formulations'!$J69</f>
        <v>0</v>
      </c>
      <c r="ET70" s="38">
        <f>IF(AND(OR(ISBLANK(ET$9),ET$9=0)=FALSE,ET$9=$DK70),1,0)*'4. Formulations'!$J69</f>
        <v>0</v>
      </c>
      <c r="EU70" s="38">
        <f>IF(AND(OR(ISBLANK(EU$9),EU$9=0)=FALSE,EU$9=$DK70),1,0)*'4. Formulations'!$J69</f>
        <v>0</v>
      </c>
      <c r="EV70" s="38">
        <f>IF(AND(OR(ISBLANK(EV$9),EV$9=0)=FALSE,EV$9=$DK70),1,0)*'4. Formulations'!$J69</f>
        <v>0</v>
      </c>
      <c r="EW70" s="38">
        <f>IF(AND(OR(ISBLANK(EW$9),EW$9=0)=FALSE,EW$9=$DK70),1,0)*'4. Formulations'!$J69</f>
        <v>0</v>
      </c>
      <c r="EY70" s="38">
        <f>IF(AND(OR(ISBLANK(EY$9),EY$9=0)=FALSE,SUM($EK70:$EW70)&gt;0,EY$9='2. Protocols'!$G69),1,0)*'4. Formulations'!$J69</f>
        <v>0</v>
      </c>
      <c r="EZ70" s="38">
        <f>IF(AND(OR(ISBLANK(EZ$9),EZ$9=0)=FALSE,SUM($EK70:$EW70)&gt;0,EZ$9='2. Protocols'!$G69),1,0)*'4. Formulations'!$J69</f>
        <v>0</v>
      </c>
      <c r="FA70" s="38">
        <f>IF(AND(OR(ISBLANK(FA$9),FA$9=0)=FALSE,SUM($EK70:$EW70)&gt;0,FA$9='2. Protocols'!$G69),1,0)*'4. Formulations'!$J69</f>
        <v>0</v>
      </c>
      <c r="FB70" s="38">
        <f>IF(AND(OR(ISBLANK(FB$9),FB$9=0)=FALSE,SUM($EK70:$EW70)&gt;0,FB$9='2. Protocols'!$G69),1,0)*'4. Formulations'!$J69</f>
        <v>0</v>
      </c>
      <c r="FC70" s="38">
        <f>IF(AND(OR(ISBLANK(FC$9),FC$9=0)=FALSE,SUM($EK70:$EW70)&gt;0,FC$9='2. Protocols'!$G69),1,0)*'4. Formulations'!$J69</f>
        <v>0</v>
      </c>
      <c r="FD70" s="38">
        <f>IF(AND(OR(ISBLANK(FD$9),FD$9=0)=FALSE,SUM($EK70:$EW70)&gt;0,FD$9='2. Protocols'!$G69),1,0)*'4. Formulations'!$J69</f>
        <v>0</v>
      </c>
      <c r="FE70" s="38">
        <f>IF(AND(OR(ISBLANK(FE$9),FE$9=0)=FALSE,SUM($EK70:$EW70)&gt;0,FE$9='2. Protocols'!$G69),1,0)*'4. Formulations'!$J69</f>
        <v>0</v>
      </c>
      <c r="FF70" s="38">
        <f>IF(AND(OR(ISBLANK(FF$9),FF$9=0)=FALSE,SUM($EK70:$EW70)&gt;0,FF$9='2. Protocols'!$G69),1,0)*'4. Formulations'!$J69</f>
        <v>0</v>
      </c>
      <c r="FG70" s="38">
        <f>IF(AND(OR(ISBLANK(FG$9),FG$9=0)=FALSE,SUM($EK70:$EW70)&gt;0,FG$9='2. Protocols'!$G69),1,0)*'4. Formulations'!$J69</f>
        <v>0</v>
      </c>
      <c r="FH70" s="38">
        <f>IF(AND(OR(ISBLANK(FH$9),FH$9=0)=FALSE,SUM($EK70:$EW70)&gt;0,FH$9='2. Protocols'!$G69),1,0)*'4. Formulations'!$J69</f>
        <v>0</v>
      </c>
      <c r="FI70" s="38">
        <f>IF(AND(OR(ISBLANK(FI$9),FI$9=0)=FALSE,SUM($EK70:$EW70)&gt;0,FI$9='2. Protocols'!$G69),1,0)*'4. Formulations'!$J69</f>
        <v>0</v>
      </c>
      <c r="FJ70" s="38">
        <f>IF(AND(OR(ISBLANK(FJ$9),FJ$9=0)=FALSE,SUM($EK70:$EW70)&gt;0,FJ$9='2. Protocols'!$G69),1,0)*'4. Formulations'!$J69</f>
        <v>0</v>
      </c>
      <c r="FK70" s="38">
        <f>IF(AND(OR(ISBLANK(FK$9),FK$9=0)=FALSE,SUM($EK70:$EW70)&gt;0,FK$9='2. Protocols'!$G69),1,0)*'4. Formulations'!$J69</f>
        <v>0</v>
      </c>
      <c r="FL70" s="38">
        <f>IF(AND(OR(ISBLANK(FL$9),FL$9=0)=FALSE,SUM($EK70:$EW70)&gt;0,FL$9='2. Protocols'!$G69),1,0)*'4. Formulations'!$J69</f>
        <v>0</v>
      </c>
      <c r="FM70" s="38">
        <f>IF(AND(OR(ISBLANK(FM$9),FM$9=0)=FALSE,SUM($EK70:$EW70)&gt;0,FM$9='2. Protocols'!$G69),1,0)*'4. Formulations'!$J69</f>
        <v>0</v>
      </c>
      <c r="FN70" s="38">
        <f>IF(AND(OR(ISBLANK(FN$9),FN$9=0)=FALSE,SUM($EK70:$EW70)&gt;0,FN$9='2. Protocols'!$G69),1,0)*'4. Formulations'!$J69</f>
        <v>0</v>
      </c>
      <c r="FO70" s="38">
        <f>IF(AND(OR(ISBLANK(FO$9),FO$9=0)=FALSE,SUM($EK70:$EW70)&gt;0,FO$9='2. Protocols'!$G69),1,0)*'4. Formulations'!$J69</f>
        <v>0</v>
      </c>
      <c r="FP70" s="38">
        <f>IF(AND(OR(ISBLANK(FP$9),FP$9=0)=FALSE,SUM($EK70:$EW70)&gt;0,FP$9='2. Protocols'!$G69),1,0)*'4. Formulations'!$J69</f>
        <v>0</v>
      </c>
      <c r="FQ70" s="38">
        <f>IF(AND(OR(ISBLANK(FQ$9),FQ$9=0)=FALSE,SUM($EK70:$EW70)&gt;0,FQ$9='2. Protocols'!$G69),1,0)*'4. Formulations'!$J69</f>
        <v>0</v>
      </c>
      <c r="FR70" s="38">
        <f>IF(AND(OR(ISBLANK(FR$9),FR$9=0)=FALSE,SUM($EK70:$EW70)&gt;0,FR$9='2. Protocols'!$G69),1,0)*'4. Formulations'!$J69</f>
        <v>0</v>
      </c>
      <c r="FS70" s="38">
        <f>IF(AND(OR(ISBLANK(FS$9),FS$9=0)=FALSE,SUM($EK70:$EW70)&gt;0,FS$9='2. Protocols'!$G69),1,0)*'4. Formulations'!$J69</f>
        <v>0</v>
      </c>
      <c r="FT70" s="38">
        <f>IF(AND(OR(ISBLANK(FT$9),FT$9=0)=FALSE,SUM($EK70:$EW70)&gt;0,FT$9='2. Protocols'!$G69),1,0)*'4. Formulations'!$J69</f>
        <v>0</v>
      </c>
      <c r="FV70" s="38">
        <f>IF(AND(OR(ISBLANK(EY$9),EY$9=0)=FALSE,FV$9=$DL70),1,0)*'4. Formulations'!$K69</f>
        <v>0</v>
      </c>
      <c r="FW70" s="38">
        <f>IF(AND(OR(ISBLANK(EZ$9),EZ$9=0)=FALSE,FW$9=$DL70),1,0)*'4. Formulations'!$K69</f>
        <v>0</v>
      </c>
      <c r="FX70" s="38">
        <f>IF(AND(OR(ISBLANK(FA$9),FA$9=0)=FALSE,FX$9=$DL70),1,0)*'4. Formulations'!$K69</f>
        <v>0</v>
      </c>
      <c r="FY70" s="38">
        <f>IF(AND(OR(ISBLANK(FB$9),FB$9=0)=FALSE,FY$9=$DL70),1,0)*'4. Formulations'!$K69</f>
        <v>0</v>
      </c>
      <c r="FZ70" s="38">
        <f>IF(AND(OR(ISBLANK(FC$9),FC$9=0)=FALSE,FZ$9=$DL70),1,0)*'4. Formulations'!$K69</f>
        <v>0</v>
      </c>
      <c r="GA70" s="38">
        <f>IF(AND(OR(ISBLANK(FD$9),FD$9=0)=FALSE,GA$9=$DL70),1,0)*'4. Formulations'!$K69</f>
        <v>0</v>
      </c>
      <c r="GB70" s="38">
        <f>IF(AND(OR(ISBLANK(FE$9),FE$9=0)=FALSE,GB$9=$DL70),1,0)*'4. Formulations'!$K69</f>
        <v>0</v>
      </c>
      <c r="GC70" s="38">
        <f>IF(AND(OR(ISBLANK(FF$9),FF$9=0)=FALSE,GC$9=$DL70),1,0)*'4. Formulations'!$K69</f>
        <v>0</v>
      </c>
      <c r="GD70" s="38">
        <f>IF(AND(OR(ISBLANK(FG$9),FG$9=0)=FALSE,GD$9=$DL70),1,0)*'4. Formulations'!$K69</f>
        <v>0</v>
      </c>
      <c r="GE70" s="38">
        <f>IF(AND(OR(ISBLANK(FH$9),FH$9=0)=FALSE,GE$9=$DL70),1,0)*'4. Formulations'!$K69</f>
        <v>0</v>
      </c>
      <c r="GF70" s="38">
        <f>IF(AND(OR(ISBLANK(FI$9),FI$9=0)=FALSE,GF$9=$DL70),1,0)*'4. Formulations'!$K69</f>
        <v>0</v>
      </c>
      <c r="GG70" s="38">
        <f>IF(AND(OR(ISBLANK(FJ$9),FJ$9=0)=FALSE,GG$9=$DL70),1,0)*'4. Formulations'!$K69</f>
        <v>0</v>
      </c>
      <c r="GH70" s="38">
        <f>IF(AND(OR(ISBLANK(FK$9),FK$9=0)=FALSE,GH$9=$DL70),1,0)*'4. Formulations'!$K69</f>
        <v>0</v>
      </c>
      <c r="GI70" s="38">
        <f>IF(AND(OR(ISBLANK(FL$9),FL$9=0)=FALSE,GI$9=$DL70),1,0)*'4. Formulations'!$K69</f>
        <v>0</v>
      </c>
      <c r="GJ70" s="38">
        <f>IF(AND(OR(ISBLANK(FM$9),FM$9=0)=FALSE,GJ$9=$DL70),1,0)*'4. Formulations'!$K69</f>
        <v>0</v>
      </c>
      <c r="GL70" s="38">
        <f>IF(AND(OR(ISBLANK(GL$9),GL$9=0)=FALSE,OR(GL$9='2. Protocols'!$C69,GL$9='2. Protocols'!$E69,GL$9='2. Protocols'!$G69)),1,0)*'4. Formulations'!$L69</f>
        <v>0</v>
      </c>
      <c r="GM70" s="38">
        <f>IF(AND(OR(ISBLANK(GM$9),GM$9=0)=FALSE,OR(GM$9='2. Protocols'!$C69,GM$9='2. Protocols'!$E69,GM$9='2. Protocols'!$G69)),1,0)*'4. Formulations'!$L69</f>
        <v>0</v>
      </c>
      <c r="GN70" s="38">
        <f>IF(AND(OR(ISBLANK(GN$9),GN$9=0)=FALSE,OR(GN$9='2. Protocols'!$C69,GN$9='2. Protocols'!$E69,GN$9='2. Protocols'!$G69)),1,0)*'4. Formulations'!$L69</f>
        <v>0</v>
      </c>
      <c r="GO70" s="38">
        <f>IF(AND(OR(ISBLANK(GO$9),GO$9=0)=FALSE,OR(GO$9='2. Protocols'!$C69,GO$9='2. Protocols'!$E69,GO$9='2. Protocols'!$G69)),1,0)*'4. Formulations'!$L69</f>
        <v>0</v>
      </c>
      <c r="GP70" s="38">
        <f>IF(AND(OR(ISBLANK(GP$9),GP$9=0)=FALSE,OR(GP$9='2. Protocols'!$C69,GP$9='2. Protocols'!$E69,GP$9='2. Protocols'!$G69)),1,0)*'4. Formulations'!$L69</f>
        <v>0</v>
      </c>
      <c r="GQ70" s="38">
        <f>IF(AND(OR(ISBLANK(GQ$9),GQ$9=0)=FALSE,OR(GQ$9='2. Protocols'!$C69,GQ$9='2. Protocols'!$E69,GQ$9='2. Protocols'!$G69)),1,0)*'4. Formulations'!$L69</f>
        <v>0</v>
      </c>
      <c r="GR70" s="38">
        <f>IF(AND(OR(ISBLANK(GR$9),GR$9=0)=FALSE,OR(GR$9='2. Protocols'!$C69,GR$9='2. Protocols'!$E69,GR$9='2. Protocols'!$G69)),1,0)*'4. Formulations'!$L69</f>
        <v>0</v>
      </c>
      <c r="GS70" s="38">
        <f>IF(AND(OR(ISBLANK(GS$9),GS$9=0)=FALSE,OR(GS$9='2. Protocols'!$C69,GS$9='2. Protocols'!$E69,GS$9='2. Protocols'!$G69)),1,0)*'4. Formulations'!$L69</f>
        <v>0</v>
      </c>
      <c r="GT70" s="38">
        <f>IF(AND(OR(ISBLANK(GT$9),GT$9=0)=FALSE,OR(GT$9='2. Protocols'!$C69,GT$9='2. Protocols'!$E69,GT$9='2. Protocols'!$G69)),1,0)*'4. Formulations'!$L69</f>
        <v>0</v>
      </c>
      <c r="GU70" s="38">
        <f>IF(AND(OR(ISBLANK(GU$9),GU$9=0)=FALSE,OR(GU$9='2. Protocols'!$C69,GU$9='2. Protocols'!$E69,GU$9='2. Protocols'!$G69)),1,0)*'4. Formulations'!$L69</f>
        <v>0</v>
      </c>
      <c r="GV70" s="38">
        <f>IF(AND(OR(ISBLANK(GV$9),GV$9=0)=FALSE,OR(GV$9='2. Protocols'!$C69,GV$9='2. Protocols'!$E69,GV$9='2. Protocols'!$G69)),1,0)*'4. Formulations'!$L69</f>
        <v>0</v>
      </c>
      <c r="GW70" s="38">
        <f>IF(AND(OR(ISBLANK(GW$9),GW$9=0)=FALSE,OR(GW$9='2. Protocols'!$C69,GW$9='2. Protocols'!$E69,GW$9='2. Protocols'!$G69)),1,0)*'4. Formulations'!$L69</f>
        <v>0</v>
      </c>
      <c r="GX70" s="38">
        <f>IF(AND(OR(ISBLANK(GX$9),GX$9=0)=FALSE,OR(GX$9='2. Protocols'!$C69,GX$9='2. Protocols'!$E69,GX$9='2. Protocols'!$G69)),1,0)*'4. Formulations'!$L69</f>
        <v>0</v>
      </c>
      <c r="GY70" s="38">
        <f>IF(AND(OR(ISBLANK(GY$9),GY$9=0)=FALSE,OR(GY$9='2. Protocols'!$C69,GY$9='2. Protocols'!$E69,GY$9='2. Protocols'!$G69)),1,0)*'4. Formulations'!$L69</f>
        <v>0</v>
      </c>
      <c r="GZ70" s="38">
        <f>IF(AND(OR(ISBLANK(GZ$9),GZ$9=0)=FALSE,OR(GZ$9='2. Protocols'!$C69,GZ$9='2. Protocols'!$E69,GZ$9='2. Protocols'!$G69)),1,0)*'4. Formulations'!$L69</f>
        <v>0</v>
      </c>
      <c r="HA70" s="38">
        <f>IF(AND(OR(ISBLANK(HA$9),HA$9=0)=FALSE,OR(HA$9='2. Protocols'!$C69,HA$9='2. Protocols'!$E69,HA$9='2. Protocols'!$G69)),1,0)*'4. Formulations'!$L69</f>
        <v>0</v>
      </c>
      <c r="HB70" s="38">
        <f>IF(AND(OR(ISBLANK(HB$9),HB$9=0)=FALSE,OR(HB$9='2. Protocols'!$C69,HB$9='2. Protocols'!$E69,HB$9='2. Protocols'!$G69)),1,0)*'4. Formulations'!$L69</f>
        <v>0</v>
      </c>
      <c r="HC70" s="38">
        <f>IF(AND(OR(ISBLANK(HC$9),HC$9=0)=FALSE,OR(HC$9='2. Protocols'!$C69,HC$9='2. Protocols'!$E69,HC$9='2. Protocols'!$G69)),1,0)*'4. Formulations'!$L69</f>
        <v>0</v>
      </c>
      <c r="HD70" s="38">
        <f>IF(AND(OR(ISBLANK(HD$9),HD$9=0)=FALSE,OR(HD$9='2. Protocols'!$C69,HD$9='2. Protocols'!$E69,HD$9='2. Protocols'!$G69)),1,0)*'4. Formulations'!$L69</f>
        <v>0</v>
      </c>
      <c r="HE70" s="38">
        <f>IF(AND(OR(ISBLANK(HE$9),HE$9=0)=FALSE,OR(HE$9='2. Protocols'!$C69,HE$9='2. Protocols'!$E69,HE$9='2. Protocols'!$G69)),1,0)*'4. Formulations'!$L69</f>
        <v>0</v>
      </c>
      <c r="HF70" s="38">
        <f>IF(AND(OR(ISBLANK(HF$9),HF$9=0)=FALSE,OR(HF$9='2. Protocols'!$C69,HF$9='2. Protocols'!$E69,HF$9='2. Protocols'!$G69)),1,0)*'4. Formulations'!$L69</f>
        <v>0</v>
      </c>
      <c r="HG70" s="38">
        <f>IF(AND(OR(ISBLANK(HG$9),HG$9=0)=FALSE,OR(HG$9='2. Protocols'!$C69,HG$9='2. Protocols'!$E69,HG$9='2. Protocols'!$G69)),1,0)*'4. Formulations'!$L69</f>
        <v>0</v>
      </c>
      <c r="HI70" s="38">
        <f>IF(AND(OR(ISBLANK(HI$9),HI$9=0)=FALSE,HI$9=$DK70),1,0)*'4. Formulations'!$M69</f>
        <v>0</v>
      </c>
      <c r="HJ70" s="38">
        <f>IF(AND(OR(ISBLANK(HJ$9),HJ$9=0)=FALSE,HJ$9=$DK70),1,0)*'4. Formulations'!$M69</f>
        <v>0</v>
      </c>
      <c r="HK70" s="38">
        <f>IF(AND(OR(ISBLANK(HK$9),HK$9=0)=FALSE,HK$9=$DK70),1,0)*'4. Formulations'!$M69</f>
        <v>0</v>
      </c>
      <c r="HL70" s="38">
        <f>IF(AND(OR(ISBLANK(HL$9),HL$9=0)=FALSE,HL$9=$DK70),1,0)*'4. Formulations'!$M69</f>
        <v>0</v>
      </c>
      <c r="HM70" s="38">
        <f>IF(AND(OR(ISBLANK(HM$9),HM$9=0)=FALSE,HM$9=$DK70),1,0)*'4. Formulations'!$M69</f>
        <v>0</v>
      </c>
      <c r="HN70" s="38">
        <f>IF(AND(OR(ISBLANK(HN$9),HN$9=0)=FALSE,HN$9=$DK70),1,0)*'4. Formulations'!$M69</f>
        <v>0</v>
      </c>
      <c r="HO70" s="38">
        <f>IF(AND(OR(ISBLANK(HO$9),HO$9=0)=FALSE,HO$9=$DK70),1,0)*'4. Formulations'!$M69</f>
        <v>0</v>
      </c>
      <c r="HP70" s="38">
        <f>IF(AND(OR(ISBLANK(HP$9),HP$9=0)=FALSE,HP$9=$DK70),1,0)*'4. Formulations'!$M69</f>
        <v>0</v>
      </c>
      <c r="HQ70" s="38">
        <f>IF(AND(OR(ISBLANK(HQ$9),HQ$9=0)=FALSE,HQ$9=$DK70),1,0)*'4. Formulations'!$M69</f>
        <v>0</v>
      </c>
      <c r="HR70" s="38">
        <f>IF(AND(OR(ISBLANK(HR$9),HR$9=0)=FALSE,HR$9=$DK70),1,0)*'4. Formulations'!$M69</f>
        <v>0</v>
      </c>
      <c r="HS70" s="38">
        <f>IF(AND(OR(ISBLANK(HS$9),HS$9=0)=FALSE,HS$9=$DK70),1,0)*'4. Formulations'!$M69</f>
        <v>0</v>
      </c>
      <c r="HT70" s="38">
        <f>IF(AND(OR(ISBLANK(HT$9),HT$9=0)=FALSE,HT$9=$DK70),1,0)*'4. Formulations'!$M69</f>
        <v>0</v>
      </c>
      <c r="HU70" s="38">
        <f>IF(AND(OR(ISBLANK(HU$9),HU$9=0)=FALSE,HU$9=$DK70),1,0)*'4. Formulations'!$M69</f>
        <v>0</v>
      </c>
      <c r="HW70" s="38">
        <f>IF(AND(OR(ISBLANK(HW$9),HW$9=0)=FALSE,SUM($HI70:$HU70)&gt;0,HW$9='2. Protocols'!$G69),1,0)*'4. Formulations'!$M69</f>
        <v>0</v>
      </c>
      <c r="HX70" s="38">
        <f>IF(AND(OR(ISBLANK(HX$9),HX$9=0)=FALSE,SUM($HI70:$HU70)&gt;0,HX$9='2. Protocols'!$G69),1,0)*'4. Formulations'!$M69</f>
        <v>0</v>
      </c>
      <c r="HY70" s="38">
        <f>IF(AND(OR(ISBLANK(HY$9),HY$9=0)=FALSE,SUM($HI70:$HU70)&gt;0,HY$9='2. Protocols'!$G69),1,0)*'4. Formulations'!$M69</f>
        <v>0</v>
      </c>
      <c r="HZ70" s="38">
        <f>IF(AND(OR(ISBLANK(HZ$9),HZ$9=0)=FALSE,SUM($HI70:$HU70)&gt;0,HZ$9='2. Protocols'!$G69),1,0)*'4. Formulations'!$M69</f>
        <v>0</v>
      </c>
      <c r="IA70" s="38">
        <f>IF(AND(OR(ISBLANK(IA$9),IA$9=0)=FALSE,SUM($HI70:$HU70)&gt;0,IA$9='2. Protocols'!$G69),1,0)*'4. Formulations'!$M69</f>
        <v>0</v>
      </c>
      <c r="IB70" s="38">
        <f>IF(AND(OR(ISBLANK(IB$9),IB$9=0)=FALSE,SUM($HI70:$HU70)&gt;0,IB$9='2. Protocols'!$G69),1,0)*'4. Formulations'!$M69</f>
        <v>0</v>
      </c>
      <c r="IC70" s="38">
        <f>IF(AND(OR(ISBLANK(IC$9),IC$9=0)=FALSE,SUM($HI70:$HU70)&gt;0,IC$9='2. Protocols'!$G69),1,0)*'4. Formulations'!$M69</f>
        <v>0</v>
      </c>
      <c r="ID70" s="38">
        <f>IF(AND(OR(ISBLANK(ID$9),ID$9=0)=FALSE,SUM($HI70:$HU70)&gt;0,ID$9='2. Protocols'!$G69),1,0)*'4. Formulations'!$M69</f>
        <v>0</v>
      </c>
      <c r="IE70" s="38">
        <f>IF(AND(OR(ISBLANK(IE$9),IE$9=0)=FALSE,SUM($HI70:$HU70)&gt;0,IE$9='2. Protocols'!$G69),1,0)*'4. Formulations'!$M69</f>
        <v>0</v>
      </c>
      <c r="IF70" s="38">
        <f>IF(AND(OR(ISBLANK(IF$9),IF$9=0)=FALSE,SUM($HI70:$HU70)&gt;0,IF$9='2. Protocols'!$G69),1,0)*'4. Formulations'!$M69</f>
        <v>0</v>
      </c>
      <c r="IG70" s="38">
        <f>IF(AND(OR(ISBLANK(IG$9),IG$9=0)=FALSE,SUM($HI70:$HU70)&gt;0,IG$9='2. Protocols'!$G69),1,0)*'4. Formulations'!$M69</f>
        <v>0</v>
      </c>
      <c r="IH70" s="38">
        <f>IF(AND(OR(ISBLANK(IH$9),IH$9=0)=FALSE,SUM($HI70:$HU70)&gt;0,IH$9='2. Protocols'!$G69),1,0)*'4. Formulations'!$M69</f>
        <v>0</v>
      </c>
      <c r="II70" s="38">
        <f>IF(AND(OR(ISBLANK(II$9),II$9=0)=FALSE,SUM($HI70:$HU70)&gt;0,II$9='2. Protocols'!$G69),1,0)*'4. Formulations'!$M69</f>
        <v>0</v>
      </c>
      <c r="IJ70" s="38">
        <f>IF(AND(OR(ISBLANK(IJ$9),IJ$9=0)=FALSE,SUM($HI70:$HU70)&gt;0,IJ$9='2. Protocols'!$G69),1,0)*'4. Formulations'!$M69</f>
        <v>0</v>
      </c>
      <c r="IK70" s="38">
        <f>IF(AND(OR(ISBLANK(IK$9),IK$9=0)=FALSE,SUM($HI70:$HU70)&gt;0,IK$9='2. Protocols'!$G69),1,0)*'4. Formulations'!$M69</f>
        <v>0</v>
      </c>
      <c r="IL70" s="38">
        <f>IF(AND(OR(ISBLANK(IL$9),IL$9=0)=FALSE,SUM($HI70:$HU70)&gt;0,IL$9='2. Protocols'!$G69),1,0)*'4. Formulations'!$M69</f>
        <v>0</v>
      </c>
      <c r="IM70" s="38">
        <f>IF(AND(OR(ISBLANK(IM$9),IM$9=0)=FALSE,SUM($HI70:$HU70)&gt;0,IM$9='2. Protocols'!$G69),1,0)*'4. Formulations'!$M69</f>
        <v>0</v>
      </c>
      <c r="IN70" s="38">
        <f>IF(AND(OR(ISBLANK(IN$9),IN$9=0)=FALSE,SUM($HI70:$HU70)&gt;0,IN$9='2. Protocols'!$G69),1,0)*'4. Formulations'!$M69</f>
        <v>0</v>
      </c>
      <c r="IO70" s="38">
        <f>IF(AND(OR(ISBLANK(IO$9),IO$9=0)=FALSE,SUM($HI70:$HU70)&gt;0,IO$9='2. Protocols'!$G69),1,0)*'4. Formulations'!$M69</f>
        <v>0</v>
      </c>
      <c r="IP70" s="38">
        <f>IF(AND(OR(ISBLANK(IP$9),IP$9=0)=FALSE,SUM($HI70:$HU70)&gt;0,IP$9='2. Protocols'!$G69),1,0)*'4. Formulations'!$M69</f>
        <v>0</v>
      </c>
      <c r="IQ70" s="38">
        <f>IF(AND(OR(ISBLANK(IQ$9),IQ$9=0)=FALSE,SUM($HI70:$HU70)&gt;0,IQ$9='2. Protocols'!$G69),1,0)*'4. Formulations'!$M69</f>
        <v>0</v>
      </c>
      <c r="IR70" s="38">
        <f>IF(AND(OR(ISBLANK(IR$9),IR$9=0)=FALSE,SUM($HI70:$HU70)&gt;0,IR$9='2. Protocols'!$G69),1,0)*'4. Formulations'!$M69</f>
        <v>0</v>
      </c>
      <c r="IT70" s="38">
        <f>IF(AND(OR(ISBLANK(IT$9),IT$9=0)=FALSE,IT$9=$DL70),1,0)*'4. Formulations'!$N69</f>
        <v>0</v>
      </c>
      <c r="IU70" s="38">
        <f>IF(AND(OR(ISBLANK(IU$9),IU$9=0)=FALSE,IU$9=$DL70),1,0)*'4. Formulations'!$N69</f>
        <v>0</v>
      </c>
      <c r="IV70" s="38">
        <f>IF(AND(OR(ISBLANK(IV$9),IV$9=0)=FALSE,IV$9=$DL70),1,0)*'4. Formulations'!$N69</f>
        <v>0</v>
      </c>
      <c r="IW70" s="38">
        <f>IF(AND(OR(ISBLANK(IW$9),IW$9=0)=FALSE,IW$9=$DL70),1,0)*'4. Formulations'!$N69</f>
        <v>0</v>
      </c>
      <c r="IX70" s="38">
        <f>IF(AND(OR(ISBLANK(IX$9),IX$9=0)=FALSE,IX$9=$DL70),1,0)*'4. Formulations'!$N69</f>
        <v>0</v>
      </c>
      <c r="IY70" s="38">
        <f>IF(AND(OR(ISBLANK(IY$9),IY$9=0)=FALSE,IY$9=$DL70),1,0)*'4. Formulations'!$N69</f>
        <v>0</v>
      </c>
      <c r="IZ70" s="38">
        <f>IF(AND(OR(ISBLANK(IZ$9),IZ$9=0)=FALSE,IZ$9=$DL70),1,0)*'4. Formulations'!$N69</f>
        <v>0</v>
      </c>
      <c r="JA70" s="38">
        <f>IF(AND(OR(ISBLANK(JA$9),JA$9=0)=FALSE,JA$9=$DL70),1,0)*'4. Formulations'!$N69</f>
        <v>0</v>
      </c>
      <c r="JB70" s="38">
        <f>IF(AND(OR(ISBLANK(JB$9),JB$9=0)=FALSE,JB$9=$DL70),1,0)*'4. Formulations'!$N69</f>
        <v>0</v>
      </c>
      <c r="JC70" s="38">
        <f>IF(AND(OR(ISBLANK(JC$9),JC$9=0)=FALSE,JC$9=$DL70),1,0)*'4. Formulations'!$N69</f>
        <v>0</v>
      </c>
      <c r="JD70" s="38">
        <f>IF(AND(OR(ISBLANK(JD$9),JD$9=0)=FALSE,JD$9=$DL70),1,0)*'4. Formulations'!$N69</f>
        <v>0</v>
      </c>
      <c r="JE70" s="38">
        <f>IF(AND(OR(ISBLANK(JE$9),JE$9=0)=FALSE,JE$9=$DL70),1,0)*'4. Formulations'!$N69</f>
        <v>0</v>
      </c>
      <c r="JF70" s="38">
        <f>IF(AND(OR(ISBLANK(JF$9),JF$9=0)=FALSE,JF$9=$DL70),1,0)*'4. Formulations'!$N69</f>
        <v>0</v>
      </c>
      <c r="JG70" s="38">
        <f>IF(AND(OR(ISBLANK(JG$9),JG$9=0)=FALSE,JG$9=$DL70),1,0)*'4. Formulations'!$N69</f>
        <v>0</v>
      </c>
      <c r="JH70" s="38">
        <f>IF(AND(OR(ISBLANK(JH$9),JH$9=0)=FALSE,JH$9=$DL70),1,0)*'4. Formulations'!$N69</f>
        <v>0</v>
      </c>
      <c r="JJ70" s="38">
        <f>IF(AND(OR(ISBLANK(JJ$9),JJ$9=0)=FALSE,OR(JJ$9='2. Protocols'!$C69,JJ$9='2. Protocols'!$E69,JJ$9='2. Protocols'!$G69)),1,0)*'4. Formulations'!$O69</f>
        <v>0</v>
      </c>
      <c r="JK70" s="38">
        <f>IF(AND(OR(ISBLANK(JK$9),JK$9=0)=FALSE,OR(JK$9='2. Protocols'!$C69,JK$9='2. Protocols'!$E69,JK$9='2. Protocols'!$G69)),1,0)*'4. Formulations'!$O69</f>
        <v>0</v>
      </c>
      <c r="JL70" s="38">
        <f>IF(AND(OR(ISBLANK(JL$9),JL$9=0)=FALSE,OR(JL$9='2. Protocols'!$C69,JL$9='2. Protocols'!$E69,JL$9='2. Protocols'!$G69)),1,0)*'4. Formulations'!$O69</f>
        <v>0</v>
      </c>
      <c r="JM70" s="38">
        <f>IF(AND(OR(ISBLANK(JM$9),JM$9=0)=FALSE,OR(JM$9='2. Protocols'!$C69,JM$9='2. Protocols'!$E69,JM$9='2. Protocols'!$G69)),1,0)*'4. Formulations'!$O69</f>
        <v>0</v>
      </c>
      <c r="JN70" s="38">
        <f>IF(AND(OR(ISBLANK(JN$9),JN$9=0)=FALSE,OR(JN$9='2. Protocols'!$C69,JN$9='2. Protocols'!$E69,JN$9='2. Protocols'!$G69)),1,0)*'4. Formulations'!$O69</f>
        <v>0</v>
      </c>
      <c r="JO70" s="38">
        <f>IF(AND(OR(ISBLANK(JO$9),JO$9=0)=FALSE,OR(JO$9='2. Protocols'!$C69,JO$9='2. Protocols'!$E69,JO$9='2. Protocols'!$G69)),1,0)*'4. Formulations'!$O69</f>
        <v>0</v>
      </c>
      <c r="JP70" s="38">
        <f>IF(AND(OR(ISBLANK(JP$9),JP$9=0)=FALSE,OR(JP$9='2. Protocols'!$C69,JP$9='2. Protocols'!$E69,JP$9='2. Protocols'!$G69)),1,0)*'4. Formulations'!$O69</f>
        <v>0</v>
      </c>
      <c r="JQ70" s="38">
        <f>IF(AND(OR(ISBLANK(JQ$9),JQ$9=0)=FALSE,OR(JQ$9='2. Protocols'!$C69,JQ$9='2. Protocols'!$E69,JQ$9='2. Protocols'!$G69)),1,0)*'4. Formulations'!$O69</f>
        <v>0</v>
      </c>
      <c r="JR70" s="38">
        <f>IF(AND(OR(ISBLANK(JR$9),JR$9=0)=FALSE,OR(JR$9='2. Protocols'!$C69,JR$9='2. Protocols'!$E69,JR$9='2. Protocols'!$G69)),1,0)*'4. Formulations'!$O69</f>
        <v>0</v>
      </c>
      <c r="JS70" s="38">
        <f>IF(AND(OR(ISBLANK(JS$9),JS$9=0)=FALSE,OR(JS$9='2. Protocols'!$C69,JS$9='2. Protocols'!$E69,JS$9='2. Protocols'!$G69)),1,0)*'4. Formulations'!$O69</f>
        <v>0</v>
      </c>
      <c r="JT70" s="38">
        <f>IF(AND(OR(ISBLANK(JT$9),JT$9=0)=FALSE,OR(JT$9='2. Protocols'!$C69,JT$9='2. Protocols'!$E69,JT$9='2. Protocols'!$G69)),1,0)*'4. Formulations'!$O69</f>
        <v>0</v>
      </c>
      <c r="JU70" s="38">
        <f>IF(AND(OR(ISBLANK(JU$9),JU$9=0)=FALSE,OR(JU$9='2. Protocols'!$C69,JU$9='2. Protocols'!$E69,JU$9='2. Protocols'!$G69)),1,0)*'4. Formulations'!$O69</f>
        <v>0</v>
      </c>
      <c r="JV70" s="38">
        <f>IF(AND(OR(ISBLANK(JV$9),JV$9=0)=FALSE,OR(JV$9='2. Protocols'!$C69,JV$9='2. Protocols'!$E69,JV$9='2. Protocols'!$G69)),1,0)*'4. Formulations'!$O69</f>
        <v>0</v>
      </c>
      <c r="JW70" s="38">
        <f>IF(AND(OR(ISBLANK(JW$9),JW$9=0)=FALSE,OR(JW$9='2. Protocols'!$C69,JW$9='2. Protocols'!$E69,JW$9='2. Protocols'!$G69)),1,0)*'4. Formulations'!$O69</f>
        <v>0</v>
      </c>
      <c r="JX70" s="38">
        <f>IF(AND(OR(ISBLANK(JX$9),JX$9=0)=FALSE,OR(JX$9='2. Protocols'!$C69,JX$9='2. Protocols'!$E69,JX$9='2. Protocols'!$G69)),1,0)*'4. Formulations'!$O69</f>
        <v>0</v>
      </c>
      <c r="JY70" s="38">
        <f>IF(AND(OR(ISBLANK(JY$9),JY$9=0)=FALSE,OR(JY$9='2. Protocols'!$C69,JY$9='2. Protocols'!$E69,JY$9='2. Protocols'!$G69)),1,0)*'4. Formulations'!$O69</f>
        <v>0</v>
      </c>
      <c r="JZ70" s="38">
        <f>IF(AND(OR(ISBLANK(JZ$9),JZ$9=0)=FALSE,OR(JZ$9='2. Protocols'!$C69,JZ$9='2. Protocols'!$E69,JZ$9='2. Protocols'!$G69)),1,0)*'4. Formulations'!$O69</f>
        <v>0</v>
      </c>
      <c r="KA70" s="38">
        <f>IF(AND(OR(ISBLANK(KA$9),KA$9=0)=FALSE,OR(KA$9='2. Protocols'!$C69,KA$9='2. Protocols'!$E69,KA$9='2. Protocols'!$G69)),1,0)*'4. Formulations'!$O69</f>
        <v>0</v>
      </c>
      <c r="KB70" s="38">
        <f>IF(AND(OR(ISBLANK(KB$9),KB$9=0)=FALSE,OR(KB$9='2. Protocols'!$C69,KB$9='2. Protocols'!$E69,KB$9='2. Protocols'!$G69)),1,0)*'4. Formulations'!$O69</f>
        <v>0</v>
      </c>
      <c r="KC70" s="38">
        <f>IF(AND(OR(ISBLANK(KC$9),KC$9=0)=FALSE,OR(KC$9='2. Protocols'!$C69,KC$9='2. Protocols'!$E69,KC$9='2. Protocols'!$G69)),1,0)*'4. Formulations'!$O69</f>
        <v>0</v>
      </c>
      <c r="KD70" s="38">
        <f>IF(AND(OR(ISBLANK(KD$9),KD$9=0)=FALSE,OR(KD$9='2. Protocols'!$C69,KD$9='2. Protocols'!$E69,KD$9='2. Protocols'!$G69)),1,0)*'4. Formulations'!$O69</f>
        <v>0</v>
      </c>
      <c r="KE70" s="38">
        <f>IF(AND(OR(ISBLANK(KE$9),KE$9=0)=FALSE,OR(KE$9='2. Protocols'!$C69,KE$9='2. Protocols'!$E69,KE$9='2. Protocols'!$G69)),1,0)*'4. Formulations'!$O69</f>
        <v>0</v>
      </c>
      <c r="KG70" s="38">
        <f>IF(AND(OR(ISBLANK(KG$9),KG$9=0)=FALSE,KG$9=$DK70),1,0)*'4. Formulations'!$P69</f>
        <v>0</v>
      </c>
      <c r="KH70" s="38">
        <f>IF(AND(OR(ISBLANK(KH$9),KH$9=0)=FALSE,KH$9=$DK70),1,0)*'4. Formulations'!$P69</f>
        <v>0</v>
      </c>
      <c r="KI70" s="38">
        <f>IF(AND(OR(ISBLANK(KI$9),KI$9=0)=FALSE,KI$9=$DK70),1,0)*'4. Formulations'!$P69</f>
        <v>0</v>
      </c>
      <c r="KJ70" s="38">
        <f>IF(AND(OR(ISBLANK(KJ$9),KJ$9=0)=FALSE,KJ$9=$DK70),1,0)*'4. Formulations'!$P69</f>
        <v>0</v>
      </c>
      <c r="KK70" s="38">
        <f>IF(AND(OR(ISBLANK(KK$9),KK$9=0)=FALSE,KK$9=$DK70),1,0)*'4. Formulations'!$P69</f>
        <v>0</v>
      </c>
      <c r="KL70" s="38">
        <f>IF(AND(OR(ISBLANK(KL$9),KL$9=0)=FALSE,KL$9=$DK70),1,0)*'4. Formulations'!$P69</f>
        <v>0</v>
      </c>
      <c r="KM70" s="38">
        <f>IF(AND(OR(ISBLANK(KM$9),KM$9=0)=FALSE,KM$9=$DK70),1,0)*'4. Formulations'!$P69</f>
        <v>0</v>
      </c>
      <c r="KN70" s="38">
        <f>IF(AND(OR(ISBLANK(KN$9),KN$9=0)=FALSE,KN$9=$DK70),1,0)*'4. Formulations'!$P69</f>
        <v>0</v>
      </c>
      <c r="KO70" s="38">
        <f>IF(AND(OR(ISBLANK(KO$9),KO$9=0)=FALSE,KO$9=$DK70),1,0)*'4. Formulations'!$P69</f>
        <v>0</v>
      </c>
      <c r="KP70" s="38">
        <f>IF(AND(OR(ISBLANK(KP$9),KP$9=0)=FALSE,KP$9=$DK70),1,0)*'4. Formulations'!$P69</f>
        <v>0</v>
      </c>
      <c r="KQ70" s="38">
        <f>IF(AND(OR(ISBLANK(KQ$9),KQ$9=0)=FALSE,KQ$9=$DK70),1,0)*'4. Formulations'!$P69</f>
        <v>0</v>
      </c>
      <c r="KR70" s="38">
        <f>IF(AND(OR(ISBLANK(KR$9),KR$9=0)=FALSE,KR$9=$DK70),1,0)*'4. Formulations'!$P69</f>
        <v>0</v>
      </c>
      <c r="KS70" s="38">
        <f>IF(AND(OR(ISBLANK(KS$9),KS$9=0)=FALSE,KS$9=$DK70),1,0)*'4. Formulations'!$P69</f>
        <v>0</v>
      </c>
      <c r="KU70" s="38">
        <f>IF(AND(OR(ISBLANK(KU$9),KU$9=0)=FALSE,SUM($KG70:$KS70)&gt;0,KU$9='2. Protocols'!$G69),1,0)*'4. Formulations'!$P69</f>
        <v>0</v>
      </c>
      <c r="KV70" s="38">
        <f>IF(AND(OR(ISBLANK(KV$9),KV$9=0)=FALSE,SUM($KG70:$KS70)&gt;0,KV$9='2. Protocols'!$G69),1,0)*'4. Formulations'!$P69</f>
        <v>0</v>
      </c>
      <c r="KW70" s="38">
        <f>IF(AND(OR(ISBLANK(KW$9),KW$9=0)=FALSE,SUM($KG70:$KS70)&gt;0,KW$9='2. Protocols'!$G69),1,0)*'4. Formulations'!$P69</f>
        <v>0</v>
      </c>
      <c r="KX70" s="38">
        <f>IF(AND(OR(ISBLANK(KX$9),KX$9=0)=FALSE,SUM($KG70:$KS70)&gt;0,KX$9='2. Protocols'!$G69),1,0)*'4. Formulations'!$P69</f>
        <v>0</v>
      </c>
      <c r="KY70" s="38">
        <f>IF(AND(OR(ISBLANK(KY$9),KY$9=0)=FALSE,SUM($KG70:$KS70)&gt;0,KY$9='2. Protocols'!$G69),1,0)*'4. Formulations'!$P69</f>
        <v>0</v>
      </c>
      <c r="KZ70" s="38">
        <f>IF(AND(OR(ISBLANK(KZ$9),KZ$9=0)=FALSE,SUM($KG70:$KS70)&gt;0,KZ$9='2. Protocols'!$G69),1,0)*'4. Formulations'!$P69</f>
        <v>0</v>
      </c>
      <c r="LA70" s="38">
        <f>IF(AND(OR(ISBLANK(LA$9),LA$9=0)=FALSE,SUM($KG70:$KS70)&gt;0,LA$9='2. Protocols'!$G69),1,0)*'4. Formulations'!$P69</f>
        <v>0</v>
      </c>
      <c r="LB70" s="38">
        <f>IF(AND(OR(ISBLANK(LB$9),LB$9=0)=FALSE,SUM($KG70:$KS70)&gt;0,LB$9='2. Protocols'!$G69),1,0)*'4. Formulations'!$P69</f>
        <v>0</v>
      </c>
      <c r="LC70" s="38">
        <f>IF(AND(OR(ISBLANK(LC$9),LC$9=0)=FALSE,SUM($KG70:$KS70)&gt;0,LC$9='2. Protocols'!$G69),1,0)*'4. Formulations'!$P69</f>
        <v>0</v>
      </c>
      <c r="LD70" s="38">
        <f>IF(AND(OR(ISBLANK(LD$9),LD$9=0)=FALSE,SUM($KG70:$KS70)&gt;0,LD$9='2. Protocols'!$G69),1,0)*'4. Formulations'!$P69</f>
        <v>0</v>
      </c>
      <c r="LE70" s="38">
        <f>IF(AND(OR(ISBLANK(LE$9),LE$9=0)=FALSE,SUM($KG70:$KS70)&gt;0,LE$9='2. Protocols'!$G69),1,0)*'4. Formulations'!$P69</f>
        <v>0</v>
      </c>
      <c r="LF70" s="38">
        <f>IF(AND(OR(ISBLANK(LF$9),LF$9=0)=FALSE,SUM($KG70:$KS70)&gt;0,LF$9='2. Protocols'!$G69),1,0)*'4. Formulations'!$P69</f>
        <v>0</v>
      </c>
      <c r="LG70" s="38">
        <f>IF(AND(OR(ISBLANK(LG$9),LG$9=0)=FALSE,SUM($KG70:$KS70)&gt;0,LG$9='2. Protocols'!$G69),1,0)*'4. Formulations'!$P69</f>
        <v>0</v>
      </c>
      <c r="LH70" s="38">
        <f>IF(AND(OR(ISBLANK(LH$9),LH$9=0)=FALSE,SUM($KG70:$KS70)&gt;0,LH$9='2. Protocols'!$G69),1,0)*'4. Formulations'!$P69</f>
        <v>0</v>
      </c>
      <c r="LI70" s="38">
        <f>IF(AND(OR(ISBLANK(LI$9),LI$9=0)=FALSE,SUM($KG70:$KS70)&gt;0,LI$9='2. Protocols'!$G69),1,0)*'4. Formulations'!$P69</f>
        <v>0</v>
      </c>
      <c r="LJ70" s="38">
        <f>IF(AND(OR(ISBLANK(LJ$9),LJ$9=0)=FALSE,SUM($KG70:$KS70)&gt;0,LJ$9='2. Protocols'!$G69),1,0)*'4. Formulations'!$P69</f>
        <v>0</v>
      </c>
      <c r="LK70" s="38">
        <f>IF(AND(OR(ISBLANK(LK$9),LK$9=0)=FALSE,SUM($KG70:$KS70)&gt;0,LK$9='2. Protocols'!$G69),1,0)*'4. Formulations'!$P69</f>
        <v>0</v>
      </c>
      <c r="LL70" s="38">
        <f>IF(AND(OR(ISBLANK(LL$9),LL$9=0)=FALSE,SUM($KG70:$KS70)&gt;0,LL$9='2. Protocols'!$G69),1,0)*'4. Formulations'!$P69</f>
        <v>0</v>
      </c>
      <c r="LM70" s="38">
        <f>IF(AND(OR(ISBLANK(LM$9),LM$9=0)=FALSE,SUM($KG70:$KS70)&gt;0,LM$9='2. Protocols'!$G69),1,0)*'4. Formulations'!$P69</f>
        <v>0</v>
      </c>
      <c r="LN70" s="38">
        <f>IF(AND(OR(ISBLANK(LN$9),LN$9=0)=FALSE,SUM($KG70:$KS70)&gt;0,LN$9='2. Protocols'!$G69),1,0)*'4. Formulations'!$P69</f>
        <v>0</v>
      </c>
      <c r="LO70" s="38">
        <f>IF(AND(OR(ISBLANK(LO$9),LO$9=0)=FALSE,SUM($KG70:$KS70)&gt;0,LO$9='2. Protocols'!$G69),1,0)*'4. Formulations'!$P69</f>
        <v>0</v>
      </c>
      <c r="LP70" s="38">
        <f>IF(AND(OR(ISBLANK(LP$9),LP$9=0)=FALSE,SUM($KG70:$KS70)&gt;0,LP$9='2. Protocols'!$G69),1,0)*'4. Formulations'!$P69</f>
        <v>0</v>
      </c>
      <c r="LR70" s="38">
        <f>IF(AND(OR(ISBLANK(LR$9),LR$9=0)=FALSE,LR$9=$DL70),1,0)*'4. Formulations'!$Q69</f>
        <v>0</v>
      </c>
      <c r="LS70" s="38">
        <f>IF(AND(OR(ISBLANK(LS$9),LS$9=0)=FALSE,LS$9=$DL70),1,0)*'4. Formulations'!$Q69</f>
        <v>0</v>
      </c>
      <c r="LT70" s="38">
        <f>IF(AND(OR(ISBLANK(LT$9),LT$9=0)=FALSE,LT$9=$DL70),1,0)*'4. Formulations'!$Q69</f>
        <v>0</v>
      </c>
      <c r="LU70" s="38">
        <f>IF(AND(OR(ISBLANK(LU$9),LU$9=0)=FALSE,LU$9=$DL70),1,0)*'4. Formulations'!$Q69</f>
        <v>0</v>
      </c>
      <c r="LV70" s="38">
        <f>IF(AND(OR(ISBLANK(LV$9),LV$9=0)=FALSE,LV$9=$DL70),1,0)*'4. Formulations'!$Q69</f>
        <v>0</v>
      </c>
      <c r="LW70" s="38">
        <f>IF(AND(OR(ISBLANK(LW$9),LW$9=0)=FALSE,LW$9=$DL70),1,0)*'4. Formulations'!$Q69</f>
        <v>0</v>
      </c>
      <c r="LX70" s="38">
        <f>IF(AND(OR(ISBLANK(LX$9),LX$9=0)=FALSE,LX$9=$DL70),1,0)*'4. Formulations'!$Q69</f>
        <v>0</v>
      </c>
      <c r="LY70" s="38">
        <f>IF(AND(OR(ISBLANK(LY$9),LY$9=0)=FALSE,LY$9=$DL70),1,0)*'4. Formulations'!$Q69</f>
        <v>0</v>
      </c>
      <c r="LZ70" s="38">
        <f>IF(AND(OR(ISBLANK(LZ$9),LZ$9=0)=FALSE,LZ$9=$DL70),1,0)*'4. Formulations'!$Q69</f>
        <v>0</v>
      </c>
      <c r="MA70" s="38">
        <f>IF(AND(OR(ISBLANK(MA$9),MA$9=0)=FALSE,MA$9=$DL70),1,0)*'4. Formulations'!$Q69</f>
        <v>0</v>
      </c>
      <c r="MB70" s="38">
        <f>IF(AND(OR(ISBLANK(MB$9),MB$9=0)=FALSE,MB$9=$DL70),1,0)*'4. Formulations'!$Q69</f>
        <v>0</v>
      </c>
      <c r="MC70" s="38">
        <f>IF(AND(OR(ISBLANK(MC$9),MC$9=0)=FALSE,MC$9=$DL70),1,0)*'4. Formulations'!$Q69</f>
        <v>0</v>
      </c>
      <c r="MD70" s="38">
        <f>IF(AND(OR(ISBLANK(MD$9),MD$9=0)=FALSE,MD$9=$DL70),1,0)*'4. Formulations'!$Q69</f>
        <v>0</v>
      </c>
      <c r="ME70" s="38">
        <f>IF(AND(OR(ISBLANK(ME$9),ME$9=0)=FALSE,ME$9=$DL70),1,0)*'4. Formulations'!$Q69</f>
        <v>0</v>
      </c>
      <c r="MF70" s="38">
        <f>IF(AND(OR(ISBLANK(MF$9),MF$9=0)=FALSE,MF$9=$DL70),1,0)*'4. Formulations'!$Q69</f>
        <v>0</v>
      </c>
    </row>
    <row r="71" spans="2:344" outlineLevel="1" x14ac:dyDescent="0.3">
      <c r="B71" s="2"/>
      <c r="C71" s="129" t="str">
        <f>IF('2. Protocols'!C70&amp;"+"&amp;'2. Protocols'!E70&amp;"+"&amp;'2. Protocols'!G70="++","",'2. Protocols'!C70&amp;"+"&amp;'2. Protocols'!E70&amp;"+"&amp;'2. Protocols'!G70)</f>
        <v/>
      </c>
      <c r="D71" s="18"/>
      <c r="F71" s="114" t="str">
        <f>IFERROR('2. Protocols'!J70*'1. General Inputs'!$L$6,"")</f>
        <v/>
      </c>
      <c r="G71" s="114" t="str">
        <f>IFERROR(MAX(F71*(1+'1. General Inputs'!$BA$16+HLOOKUP(G$7,'1. General Inputs'!$BC$10:$BE$12,ROWS('1. General Inputs'!$BA$10:$BA$12),0))+(G$76*(CHOOSE(G$7,'2. Protocols'!$O70,'2. Protocols'!$P70,'2. Protocols'!$Q70))+'3. ARV Substitutions'!L93),0),"")</f>
        <v/>
      </c>
      <c r="H71" s="114" t="str">
        <f>IFERROR(MAX(G71*(1+'1. General Inputs'!$BA$16+HLOOKUP(H$7,'1. General Inputs'!$BC$10:$BE$12,ROWS('1. General Inputs'!$BA$10:$BA$12),0))+(H$76*(CHOOSE(H$7,'2. Protocols'!$O70,'2. Protocols'!$P70,'2. Protocols'!$Q70))+'3. ARV Substitutions'!M93),0),"")</f>
        <v/>
      </c>
      <c r="I71" s="114" t="str">
        <f>IFERROR(MAX(H71*(1+'1. General Inputs'!$BA$16+HLOOKUP(I$7,'1. General Inputs'!$BC$10:$BE$12,ROWS('1. General Inputs'!$BA$10:$BA$12),0))+(I$76*(CHOOSE(I$7,'2. Protocols'!$O70,'2. Protocols'!$P70,'2. Protocols'!$Q70))+'3. ARV Substitutions'!N93),0),"")</f>
        <v/>
      </c>
      <c r="J71" s="114" t="str">
        <f>IFERROR(MAX(I71*(1+'1. General Inputs'!$BA$16+HLOOKUP(J$7,'1. General Inputs'!$BC$10:$BE$12,ROWS('1. General Inputs'!$BA$10:$BA$12),0))+(J$76*(CHOOSE(J$7,'2. Protocols'!$O70,'2. Protocols'!$P70,'2. Protocols'!$Q70))+'3. ARV Substitutions'!O93),0),"")</f>
        <v/>
      </c>
      <c r="K71" s="114" t="str">
        <f>IFERROR(MAX(J71*(1+'1. General Inputs'!$BA$16+HLOOKUP(K$7,'1. General Inputs'!$BC$10:$BE$12,ROWS('1. General Inputs'!$BA$10:$BA$12),0))+(K$76*(CHOOSE(K$7,'2. Protocols'!$O70,'2. Protocols'!$P70,'2. Protocols'!$Q70))+'3. ARV Substitutions'!P93),0),"")</f>
        <v/>
      </c>
      <c r="L71" s="114" t="str">
        <f>IFERROR(MAX(K71*(1+'1. General Inputs'!$BA$16+HLOOKUP(L$7,'1. General Inputs'!$BC$10:$BE$12,ROWS('1. General Inputs'!$BA$10:$BA$12),0))+(L$76*(CHOOSE(L$7,'2. Protocols'!$O70,'2. Protocols'!$P70,'2. Protocols'!$Q70))+'3. ARV Substitutions'!Q93),0),"")</f>
        <v/>
      </c>
      <c r="M71" s="114" t="str">
        <f>IFERROR(MAX(L71*(1+'1. General Inputs'!$BA$16+HLOOKUP(M$7,'1. General Inputs'!$BC$10:$BE$12,ROWS('1. General Inputs'!$BA$10:$BA$12),0))+(M$76*(CHOOSE(M$7,'2. Protocols'!$O70,'2. Protocols'!$P70,'2. Protocols'!$Q70))+'3. ARV Substitutions'!R93),0),"")</f>
        <v/>
      </c>
      <c r="N71" s="114" t="str">
        <f>IFERROR(MAX(M71*(1+'1. General Inputs'!$BA$16+HLOOKUP(N$7,'1. General Inputs'!$BC$10:$BE$12,ROWS('1. General Inputs'!$BA$10:$BA$12),0))+(N$76*(CHOOSE(N$7,'2. Protocols'!$O70,'2. Protocols'!$P70,'2. Protocols'!$Q70))+'3. ARV Substitutions'!S93),0),"")</f>
        <v/>
      </c>
      <c r="O71" s="114" t="str">
        <f>IFERROR(MAX(N71*(1+'1. General Inputs'!$BA$16+HLOOKUP(O$7,'1. General Inputs'!$BC$10:$BE$12,ROWS('1. General Inputs'!$BA$10:$BA$12),0))+(O$76*(CHOOSE(O$7,'2. Protocols'!$O70,'2. Protocols'!$P70,'2. Protocols'!$Q70))+'3. ARV Substitutions'!T93),0),"")</f>
        <v/>
      </c>
      <c r="P71" s="114" t="str">
        <f>IFERROR(MAX(O71*(1+'1. General Inputs'!$BA$16+HLOOKUP(P$7,'1. General Inputs'!$BC$10:$BE$12,ROWS('1. General Inputs'!$BA$10:$BA$12),0))+(P$76*(CHOOSE(P$7,'2. Protocols'!$O70,'2. Protocols'!$P70,'2. Protocols'!$Q70))+'3. ARV Substitutions'!U93),0),"")</f>
        <v/>
      </c>
      <c r="Q71" s="114" t="str">
        <f>IFERROR(MAX(P71*(1+'1. General Inputs'!$BA$16+HLOOKUP(Q$7,'1. General Inputs'!$BC$10:$BE$12,ROWS('1. General Inputs'!$BA$10:$BA$12),0))+(Q$76*(CHOOSE(Q$7,'2. Protocols'!$O70,'2. Protocols'!$P70,'2. Protocols'!$Q70))+'3. ARV Substitutions'!V93),0),"")</f>
        <v/>
      </c>
      <c r="R71" s="114" t="str">
        <f>IFERROR(MAX(Q71*(1+'1. General Inputs'!$BA$16+HLOOKUP(R$7,'1. General Inputs'!$BC$10:$BE$12,ROWS('1. General Inputs'!$BA$10:$BA$12),0))+(R$76*(CHOOSE(R$7,'2. Protocols'!$O70,'2. Protocols'!$P70,'2. Protocols'!$Q70))+'3. ARV Substitutions'!W93),0),"")</f>
        <v/>
      </c>
      <c r="S71" s="114" t="str">
        <f>IFERROR(MAX(R71*(1+'1. General Inputs'!$BA$16+HLOOKUP(S$7,'1. General Inputs'!$BC$10:$BE$12,ROWS('1. General Inputs'!$BA$10:$BA$12),0))+(S$76*(CHOOSE(S$7,'2. Protocols'!$O70,'2. Protocols'!$P70,'2. Protocols'!$Q70))+'3. ARV Substitutions'!X93),0),"")</f>
        <v/>
      </c>
      <c r="T71" s="114" t="str">
        <f>IFERROR(MAX(S71*(1+'1. General Inputs'!$BA$16+HLOOKUP(T$7,'1. General Inputs'!$BC$10:$BE$12,ROWS('1. General Inputs'!$BA$10:$BA$12),0))+(T$76*(CHOOSE(T$7,'2. Protocols'!$O70,'2. Protocols'!$P70,'2. Protocols'!$Q70))+'3. ARV Substitutions'!Y93),0),"")</f>
        <v/>
      </c>
      <c r="U71" s="114" t="str">
        <f>IFERROR(MAX(T71*(1+'1. General Inputs'!$BA$16+HLOOKUP(U$7,'1. General Inputs'!$BC$10:$BE$12,ROWS('1. General Inputs'!$BA$10:$BA$12),0))+(U$76*(CHOOSE(U$7,'2. Protocols'!$O70,'2. Protocols'!$P70,'2. Protocols'!$Q70))+'3. ARV Substitutions'!Z93),0),"")</f>
        <v/>
      </c>
      <c r="V71" s="114" t="str">
        <f>IFERROR(MAX(U71*(1+'1. General Inputs'!$BA$16+HLOOKUP(V$7,'1. General Inputs'!$BC$10:$BE$12,ROWS('1. General Inputs'!$BA$10:$BA$12),0))+(V$76*(CHOOSE(V$7,'2. Protocols'!$O70,'2. Protocols'!$P70,'2. Protocols'!$Q70))+'3. ARV Substitutions'!AA93),0),"")</f>
        <v/>
      </c>
      <c r="W71" s="114" t="str">
        <f>IFERROR(MAX(V71*(1+'1. General Inputs'!$BA$16+HLOOKUP(W$7,'1. General Inputs'!$BC$10:$BE$12,ROWS('1. General Inputs'!$BA$10:$BA$12),0))+(W$76*(CHOOSE(W$7,'2. Protocols'!$O70,'2. Protocols'!$P70,'2. Protocols'!$Q70))+'3. ARV Substitutions'!AB93),0),"")</f>
        <v/>
      </c>
      <c r="X71" s="114" t="str">
        <f>IFERROR(MAX(W71*(1+'1. General Inputs'!$BA$16+HLOOKUP(X$7,'1. General Inputs'!$BC$10:$BE$12,ROWS('1. General Inputs'!$BA$10:$BA$12),0))+(X$76*(CHOOSE(X$7,'2. Protocols'!$O70,'2. Protocols'!$P70,'2. Protocols'!$Q70))+'3. ARV Substitutions'!AC93),0),"")</f>
        <v/>
      </c>
      <c r="Y71" s="114" t="str">
        <f>IFERROR(MAX(X71*(1+'1. General Inputs'!$BA$16+HLOOKUP(Y$7,'1. General Inputs'!$BC$10:$BE$12,ROWS('1. General Inputs'!$BA$10:$BA$12),0))+(Y$76*(CHOOSE(Y$7,'2. Protocols'!$O70,'2. Protocols'!$P70,'2. Protocols'!$Q70))+'3. ARV Substitutions'!AD93),0),"")</f>
        <v/>
      </c>
      <c r="Z71" s="114" t="str">
        <f>IFERROR(MAX(Y71*(1+'1. General Inputs'!$BA$16+HLOOKUP(Z$7,'1. General Inputs'!$BC$10:$BE$12,ROWS('1. General Inputs'!$BA$10:$BA$12),0))+(Z$76*(CHOOSE(Z$7,'2. Protocols'!$O70,'2. Protocols'!$P70,'2. Protocols'!$Q70))+'3. ARV Substitutions'!AE93),0),"")</f>
        <v/>
      </c>
      <c r="AA71" s="114" t="str">
        <f>IFERROR(MAX(Z71*(1+'1. General Inputs'!$BA$16+HLOOKUP(AA$7,'1. General Inputs'!$BC$10:$BE$12,ROWS('1. General Inputs'!$BA$10:$BA$12),0))+(AA$76*(CHOOSE(AA$7,'2. Protocols'!$O70,'2. Protocols'!$P70,'2. Protocols'!$Q70))+'3. ARV Substitutions'!AF93),0),"")</f>
        <v/>
      </c>
      <c r="AB71" s="114" t="str">
        <f>IFERROR(MAX(AA71*(1+'1. General Inputs'!$BA$16+HLOOKUP(AB$7,'1. General Inputs'!$BC$10:$BE$12,ROWS('1. General Inputs'!$BA$10:$BA$12),0))+(AB$76*(CHOOSE(AB$7,'2. Protocols'!$O70,'2. Protocols'!$P70,'2. Protocols'!$Q70))+'3. ARV Substitutions'!AG93),0),"")</f>
        <v/>
      </c>
      <c r="AC71" s="114" t="str">
        <f>IFERROR(MAX(AB71*(1+'1. General Inputs'!$BA$16+HLOOKUP(AC$7,'1. General Inputs'!$BC$10:$BE$12,ROWS('1. General Inputs'!$BA$10:$BA$12),0))+(AC$76*(CHOOSE(AC$7,'2. Protocols'!$O70,'2. Protocols'!$P70,'2. Protocols'!$Q70))+'3. ARV Substitutions'!AH93),0),"")</f>
        <v/>
      </c>
      <c r="AD71" s="114" t="str">
        <f>IFERROR(MAX(AC71*(1+'1. General Inputs'!$BA$16+HLOOKUP(AD$7,'1. General Inputs'!$BC$10:$BE$12,ROWS('1. General Inputs'!$BA$10:$BA$12),0))+(AD$76*(CHOOSE(AD$7,'2. Protocols'!$O70,'2. Protocols'!$P70,'2. Protocols'!$Q70))+'3. ARV Substitutions'!AI93),0),"")</f>
        <v/>
      </c>
      <c r="AE71" s="114" t="str">
        <f>IFERROR(MAX(AD71*(1+'1. General Inputs'!$BA$16+HLOOKUP(AE$7,'1. General Inputs'!$BC$10:$BE$12,ROWS('1. General Inputs'!$BA$10:$BA$12),0))+(AE$76*(CHOOSE(AE$7,'2. Protocols'!$O70,'2. Protocols'!$P70,'2. Protocols'!$Q70))+'3. ARV Substitutions'!AJ93),0),"")</f>
        <v/>
      </c>
      <c r="AF71" s="114" t="str">
        <f>IFERROR(MAX(AE71*(1+'1. General Inputs'!$BA$16+HLOOKUP(AF$7,'1. General Inputs'!$BC$10:$BE$12,ROWS('1. General Inputs'!$BA$10:$BA$12),0))+(AF$76*(CHOOSE(AF$7,'2. Protocols'!$O70,'2. Protocols'!$P70,'2. Protocols'!$Q70))+'3. ARV Substitutions'!AK93),0),"")</f>
        <v/>
      </c>
      <c r="AG71" s="114" t="str">
        <f>IFERROR(MAX(AF71*(1+'1. General Inputs'!$BA$16+HLOOKUP(AG$7,'1. General Inputs'!$BC$10:$BE$12,ROWS('1. General Inputs'!$BA$10:$BA$12),0))+(AG$76*(CHOOSE(AG$7,'2. Protocols'!$O70,'2. Protocols'!$P70,'2. Protocols'!$Q70))+'3. ARV Substitutions'!AL93),0),"")</f>
        <v/>
      </c>
      <c r="AH71" s="114" t="str">
        <f>IFERROR(MAX(AG71*(1+'1. General Inputs'!$BA$16+HLOOKUP(AH$7,'1. General Inputs'!$BC$10:$BE$12,ROWS('1. General Inputs'!$BA$10:$BA$12),0))+(AH$76*(CHOOSE(AH$7,'2. Protocols'!$O70,'2. Protocols'!$P70,'2. Protocols'!$Q70))+'3. ARV Substitutions'!AM93),0),"")</f>
        <v/>
      </c>
      <c r="AI71" s="114" t="str">
        <f>IFERROR(MAX(AH71*(1+'1. General Inputs'!$BA$16+HLOOKUP(AI$7,'1. General Inputs'!$BC$10:$BE$12,ROWS('1. General Inputs'!$BA$10:$BA$12),0))+(AI$76*(CHOOSE(AI$7,'2. Protocols'!$O70,'2. Protocols'!$P70,'2. Protocols'!$Q70))+'3. ARV Substitutions'!AN93),0),"")</f>
        <v/>
      </c>
      <c r="AJ71" s="114" t="str">
        <f>IFERROR(MAX(AI71*(1+'1. General Inputs'!$BA$16+HLOOKUP(AJ$7,'1. General Inputs'!$BC$10:$BE$12,ROWS('1. General Inputs'!$BA$10:$BA$12),0))+(AJ$76*(CHOOSE(AJ$7,'2. Protocols'!$O70,'2. Protocols'!$P70,'2. Protocols'!$Q70))+'3. ARV Substitutions'!AO93),0),"")</f>
        <v/>
      </c>
      <c r="AK71" s="114" t="str">
        <f>IFERROR(MAX(AJ71*(1+'1. General Inputs'!$BA$16+HLOOKUP(AK$7,'1. General Inputs'!$BC$10:$BE$12,ROWS('1. General Inputs'!$BA$10:$BA$12),0))+(AK$76*(CHOOSE(AK$7,'2. Protocols'!$O70,'2. Protocols'!$P70,'2. Protocols'!$Q70))+'3. ARV Substitutions'!AP93),0),"")</f>
        <v/>
      </c>
      <c r="AL71" s="114" t="str">
        <f>IFERROR(MAX(AK71*(1+'1. General Inputs'!$BA$16+HLOOKUP(AL$7,'1. General Inputs'!$BC$10:$BE$12,ROWS('1. General Inputs'!$BA$10:$BA$12),0))+(AL$76*(CHOOSE(AL$7,'2. Protocols'!$O70,'2. Protocols'!$P70,'2. Protocols'!$Q70))+'3. ARV Substitutions'!AQ93),0),"")</f>
        <v/>
      </c>
      <c r="AM71" s="114" t="str">
        <f>IFERROR(MAX(AL71*(1+'1. General Inputs'!$BA$16+HLOOKUP(AM$7,'1. General Inputs'!$BC$10:$BE$12,ROWS('1. General Inputs'!$BA$10:$BA$12),0))+(AM$76*(CHOOSE(AM$7,'2. Protocols'!$O70,'2. Protocols'!$P70,'2. Protocols'!$Q70))+'3. ARV Substitutions'!AR93),0),"")</f>
        <v/>
      </c>
      <c r="AN71" s="114" t="str">
        <f>IFERROR(MAX(AM71*(1+'1. General Inputs'!$BA$16+HLOOKUP(AN$7,'1. General Inputs'!$BC$10:$BE$12,ROWS('1. General Inputs'!$BA$10:$BA$12),0))+(AN$76*(CHOOSE(AN$7,'2. Protocols'!$O70,'2. Protocols'!$P70,'2. Protocols'!$Q70))+'3. ARV Substitutions'!AS93),0),"")</f>
        <v/>
      </c>
      <c r="AO71" s="114" t="str">
        <f>IFERROR(MAX(AN71*(1+'1. General Inputs'!$BA$16+HLOOKUP(AO$7,'1. General Inputs'!$BC$10:$BE$12,ROWS('1. General Inputs'!$BA$10:$BA$12),0))+(AO$76*(CHOOSE(AO$7,'2. Protocols'!$O70,'2. Protocols'!$P70,'2. Protocols'!$Q70))+'3. ARV Substitutions'!AT93),0),"")</f>
        <v/>
      </c>
      <c r="AP71" s="114" t="str">
        <f>IFERROR(MAX(AO71*(1+'1. General Inputs'!$BA$16+HLOOKUP(AP$7,'1. General Inputs'!$BC$10:$BE$12,ROWS('1. General Inputs'!$BA$10:$BA$12),0))+(AP$76*(CHOOSE(AP$7,'2. Protocols'!$O70,'2. Protocols'!$P70,'2. Protocols'!$Q70))+'3. ARV Substitutions'!AU93),0),"")</f>
        <v/>
      </c>
      <c r="BZ71" s="88" t="e">
        <f t="shared" si="49"/>
        <v>#VALUE!</v>
      </c>
      <c r="CA71" s="88" t="e">
        <f t="shared" si="50"/>
        <v>#VALUE!</v>
      </c>
      <c r="CB71" s="88" t="e">
        <f t="shared" si="51"/>
        <v>#VALUE!</v>
      </c>
      <c r="CC71" s="88" t="e">
        <f t="shared" si="52"/>
        <v>#VALUE!</v>
      </c>
      <c r="CD71" s="88" t="e">
        <f t="shared" si="84"/>
        <v>#VALUE!</v>
      </c>
      <c r="CE71" s="88" t="e">
        <f t="shared" si="53"/>
        <v>#VALUE!</v>
      </c>
      <c r="CF71" s="88" t="e">
        <f t="shared" si="54"/>
        <v>#VALUE!</v>
      </c>
      <c r="CG71" s="88" t="e">
        <f t="shared" si="55"/>
        <v>#VALUE!</v>
      </c>
      <c r="CH71" s="88" t="e">
        <f t="shared" si="56"/>
        <v>#VALUE!</v>
      </c>
      <c r="CI71" s="88" t="e">
        <f t="shared" si="57"/>
        <v>#VALUE!</v>
      </c>
      <c r="CJ71" s="88" t="e">
        <f t="shared" si="58"/>
        <v>#VALUE!</v>
      </c>
      <c r="CK71" s="88" t="e">
        <f t="shared" si="59"/>
        <v>#VALUE!</v>
      </c>
      <c r="CL71" s="88" t="e">
        <f t="shared" si="60"/>
        <v>#VALUE!</v>
      </c>
      <c r="CM71" s="88" t="e">
        <f t="shared" si="61"/>
        <v>#VALUE!</v>
      </c>
      <c r="CN71" s="88" t="e">
        <f t="shared" si="62"/>
        <v>#VALUE!</v>
      </c>
      <c r="CO71" s="88" t="e">
        <f t="shared" si="63"/>
        <v>#VALUE!</v>
      </c>
      <c r="CP71" s="88" t="e">
        <f t="shared" si="64"/>
        <v>#VALUE!</v>
      </c>
      <c r="CQ71" s="88" t="e">
        <f t="shared" si="65"/>
        <v>#VALUE!</v>
      </c>
      <c r="CR71" s="88" t="e">
        <f t="shared" si="66"/>
        <v>#VALUE!</v>
      </c>
      <c r="CS71" s="88" t="e">
        <f t="shared" si="67"/>
        <v>#VALUE!</v>
      </c>
      <c r="CT71" s="88" t="e">
        <f t="shared" si="68"/>
        <v>#VALUE!</v>
      </c>
      <c r="CU71" s="88" t="e">
        <f t="shared" si="69"/>
        <v>#VALUE!</v>
      </c>
      <c r="CV71" s="88" t="e">
        <f t="shared" si="70"/>
        <v>#VALUE!</v>
      </c>
      <c r="CW71" s="88" t="e">
        <f t="shared" si="71"/>
        <v>#VALUE!</v>
      </c>
      <c r="CX71" s="88" t="e">
        <f t="shared" si="72"/>
        <v>#VALUE!</v>
      </c>
      <c r="CY71" s="88" t="e">
        <f t="shared" si="73"/>
        <v>#VALUE!</v>
      </c>
      <c r="CZ71" s="88" t="e">
        <f t="shared" si="74"/>
        <v>#VALUE!</v>
      </c>
      <c r="DA71" s="88" t="e">
        <f t="shared" si="75"/>
        <v>#VALUE!</v>
      </c>
      <c r="DB71" s="88" t="e">
        <f t="shared" si="76"/>
        <v>#VALUE!</v>
      </c>
      <c r="DC71" s="88" t="e">
        <f t="shared" si="77"/>
        <v>#VALUE!</v>
      </c>
      <c r="DD71" s="88" t="e">
        <f t="shared" si="78"/>
        <v>#VALUE!</v>
      </c>
      <c r="DE71" s="88" t="e">
        <f t="shared" si="79"/>
        <v>#VALUE!</v>
      </c>
      <c r="DF71" s="88" t="e">
        <f t="shared" si="80"/>
        <v>#VALUE!</v>
      </c>
      <c r="DG71" s="88" t="e">
        <f t="shared" si="81"/>
        <v>#VALUE!</v>
      </c>
      <c r="DH71" s="88" t="e">
        <f t="shared" si="82"/>
        <v>#VALUE!</v>
      </c>
      <c r="DI71" s="88" t="e">
        <f t="shared" si="83"/>
        <v>#VALUE!</v>
      </c>
      <c r="DK71" s="27" t="str">
        <f>CONCATENATE('2. Protocols'!C70, '2. Protocols'!D70, '2. Protocols'!E70)</f>
        <v>+</v>
      </c>
      <c r="DL71" s="27" t="str">
        <f>CONCATENATE('2. Protocols'!C70, '2. Protocols'!D70, '2. Protocols'!E70, '2. Protocols'!F70, '2. Protocols'!G70,)</f>
        <v>++</v>
      </c>
      <c r="DN71" s="38">
        <f>IF(AND(OR(ISBLANK(DN$9),DN$9=0)=FALSE,OR(DN$9='2. Protocols'!$C70,DN$9='2. Protocols'!$E70,DN$9='2. Protocols'!$G70)),1,0)*'4. Formulations'!$I70</f>
        <v>0</v>
      </c>
      <c r="DO71" s="38">
        <f>IF(AND(OR(ISBLANK(DO$9),DO$9=0)=FALSE,OR(DO$9='2. Protocols'!$C70,DO$9='2. Protocols'!$E70,DO$9='2. Protocols'!$G70)),1,0)*'4. Formulations'!$I70</f>
        <v>0</v>
      </c>
      <c r="DP71" s="38">
        <f>IF(AND(OR(ISBLANK(DP$9),DP$9=0)=FALSE,OR(DP$9='2. Protocols'!$C70,DP$9='2. Protocols'!$E70,DP$9='2. Protocols'!$G70)),1,0)*'4. Formulations'!$I70</f>
        <v>0</v>
      </c>
      <c r="DQ71" s="38">
        <f>IF(AND(OR(ISBLANK(DQ$9),DQ$9=0)=FALSE,OR(DQ$9='2. Protocols'!$C70,DQ$9='2. Protocols'!$E70,DQ$9='2. Protocols'!$G70)),1,0)*'4. Formulations'!$I70</f>
        <v>0</v>
      </c>
      <c r="DR71" s="38">
        <f>IF(AND(OR(ISBLANK(DR$9),DR$9=0)=FALSE,OR(DR$9='2. Protocols'!$C70,DR$9='2. Protocols'!$E70,DR$9='2. Protocols'!$G70)),1,0)*'4. Formulations'!$I70</f>
        <v>0</v>
      </c>
      <c r="DS71" s="38">
        <f>IF(AND(OR(ISBLANK(DS$9),DS$9=0)=FALSE,OR(DS$9='2. Protocols'!$C70,DS$9='2. Protocols'!$E70,DS$9='2. Protocols'!$G70)),1,0)*'4. Formulations'!$I70</f>
        <v>0</v>
      </c>
      <c r="DT71" s="38">
        <f>IF(AND(OR(ISBLANK(DT$9),DT$9=0)=FALSE,OR(DT$9='2. Protocols'!$C70,DT$9='2. Protocols'!$E70,DT$9='2. Protocols'!$G70)),1,0)*'4. Formulations'!$I70</f>
        <v>0</v>
      </c>
      <c r="DU71" s="38">
        <f>IF(AND(OR(ISBLANK(DU$9),DU$9=0)=FALSE,OR(DU$9='2. Protocols'!$C70,DU$9='2. Protocols'!$E70,DU$9='2. Protocols'!$G70)),1,0)*'4. Formulations'!$I70</f>
        <v>0</v>
      </c>
      <c r="DV71" s="38">
        <f>IF(AND(OR(ISBLANK(DV$9),DV$9=0)=FALSE,OR(DV$9='2. Protocols'!$C70,DV$9='2. Protocols'!$E70,DV$9='2. Protocols'!$G70)),1,0)*'4. Formulations'!$I70</f>
        <v>0</v>
      </c>
      <c r="DW71" s="38">
        <f>IF(AND(OR(ISBLANK(DW$9),DW$9=0)=FALSE,OR(DW$9='2. Protocols'!$C70,DW$9='2. Protocols'!$E70,DW$9='2. Protocols'!$G70)),1,0)*'4. Formulations'!$I70</f>
        <v>0</v>
      </c>
      <c r="DX71" s="38">
        <f>IF(AND(OR(ISBLANK(DX$9),DX$9=0)=FALSE,OR(DX$9='2. Protocols'!$C70,DX$9='2. Protocols'!$E70,DX$9='2. Protocols'!$G70)),1,0)*'4. Formulations'!$I70</f>
        <v>0</v>
      </c>
      <c r="DY71" s="38">
        <f>IF(AND(OR(ISBLANK(DY$9),DY$9=0)=FALSE,OR(DY$9='2. Protocols'!$C70,DY$9='2. Protocols'!$E70,DY$9='2. Protocols'!$G70)),1,0)*'4. Formulations'!$I70</f>
        <v>0</v>
      </c>
      <c r="DZ71" s="38">
        <f>IF(AND(OR(ISBLANK(DZ$9),DZ$9=0)=FALSE,OR(DZ$9='2. Protocols'!$C70,DZ$9='2. Protocols'!$E70,DZ$9='2. Protocols'!$G70)),1,0)*'4. Formulations'!$I70</f>
        <v>0</v>
      </c>
      <c r="EA71" s="38">
        <f>IF(AND(OR(ISBLANK(EA$9),EA$9=0)=FALSE,OR(EA$9='2. Protocols'!$C70,EA$9='2. Protocols'!$E70,EA$9='2. Protocols'!$G70)),1,0)*'4. Formulations'!$I70</f>
        <v>0</v>
      </c>
      <c r="EB71" s="38">
        <f>IF(AND(OR(ISBLANK(EB$9),EB$9=0)=FALSE,OR(EB$9='2. Protocols'!$C70,EB$9='2. Protocols'!$E70,EB$9='2. Protocols'!$G70)),1,0)*'4. Formulations'!$I70</f>
        <v>0</v>
      </c>
      <c r="EC71" s="38">
        <f>IF(AND(OR(ISBLANK(EC$9),EC$9=0)=FALSE,OR(EC$9='2. Protocols'!$C70,EC$9='2. Protocols'!$E70,EC$9='2. Protocols'!$G70)),1,0)*'4. Formulations'!$I70</f>
        <v>0</v>
      </c>
      <c r="ED71" s="38">
        <f>IF(AND(OR(ISBLANK(ED$9),ED$9=0)=FALSE,OR(ED$9='2. Protocols'!$C70,ED$9='2. Protocols'!$E70,ED$9='2. Protocols'!$G70)),1,0)*'4. Formulations'!$I70</f>
        <v>0</v>
      </c>
      <c r="EE71" s="38">
        <f>IF(AND(OR(ISBLANK(EE$9),EE$9=0)=FALSE,OR(EE$9='2. Protocols'!$C70,EE$9='2. Protocols'!$E70,EE$9='2. Protocols'!$G70)),1,0)*'4. Formulations'!$I70</f>
        <v>0</v>
      </c>
      <c r="EF71" s="38">
        <f>IF(AND(OR(ISBLANK(EF$9),EF$9=0)=FALSE,OR(EF$9='2. Protocols'!$C70,EF$9='2. Protocols'!$E70,EF$9='2. Protocols'!$G70)),1,0)*'4. Formulations'!$I70</f>
        <v>0</v>
      </c>
      <c r="EG71" s="38">
        <f>IF(AND(OR(ISBLANK(EG$9),EG$9=0)=FALSE,OR(EG$9='2. Protocols'!$C70,EG$9='2. Protocols'!$E70,EG$9='2. Protocols'!$G70)),1,0)*'4. Formulations'!$I70</f>
        <v>0</v>
      </c>
      <c r="EH71" s="38">
        <f>IF(AND(OR(ISBLANK(EH$9),EH$9=0)=FALSE,OR(EH$9='2. Protocols'!$C70,EH$9='2. Protocols'!$E70,EH$9='2. Protocols'!$G70)),1,0)*'4. Formulations'!$I70</f>
        <v>0</v>
      </c>
      <c r="EI71" s="38">
        <f>IF(AND(OR(ISBLANK(EI$9),EI$9=0)=FALSE,OR(EI$9='2. Protocols'!$C70,EI$9='2. Protocols'!$E70,EI$9='2. Protocols'!$G70)),1,0)*'4. Formulations'!$I70</f>
        <v>0</v>
      </c>
      <c r="EK71" s="38">
        <f>IF(AND(OR(ISBLANK(EK$9),EK$9=0)=FALSE,EK$9=$DK71),1,0)*'4. Formulations'!$J70</f>
        <v>0</v>
      </c>
      <c r="EL71" s="38">
        <f>IF(AND(OR(ISBLANK(EL$9),EL$9=0)=FALSE,EL$9=$DK71),1,0)*'4. Formulations'!$J70</f>
        <v>0</v>
      </c>
      <c r="EM71" s="38">
        <f>IF(AND(OR(ISBLANK(EM$9),EM$9=0)=FALSE,EM$9=$DK71),1,0)*'4. Formulations'!$J70</f>
        <v>0</v>
      </c>
      <c r="EN71" s="38">
        <f>IF(AND(OR(ISBLANK(EN$9),EN$9=0)=FALSE,EN$9=$DK71),1,0)*'4. Formulations'!$J70</f>
        <v>0</v>
      </c>
      <c r="EO71" s="38">
        <f>IF(AND(OR(ISBLANK(EO$9),EO$9=0)=FALSE,EO$9=$DK71),1,0)*'4. Formulations'!$J70</f>
        <v>0</v>
      </c>
      <c r="EP71" s="38">
        <f>IF(AND(OR(ISBLANK(EP$9),EP$9=0)=FALSE,EP$9=$DK71),1,0)*'4. Formulations'!$J70</f>
        <v>0</v>
      </c>
      <c r="EQ71" s="38">
        <f>IF(AND(OR(ISBLANK(EQ$9),EQ$9=0)=FALSE,EQ$9=$DK71),1,0)*'4. Formulations'!$J70</f>
        <v>0</v>
      </c>
      <c r="ER71" s="38">
        <f>IF(AND(OR(ISBLANK(ER$9),ER$9=0)=FALSE,ER$9=$DK71),1,0)*'4. Formulations'!$J70</f>
        <v>0</v>
      </c>
      <c r="ES71" s="38">
        <f>IF(AND(OR(ISBLANK(ES$9),ES$9=0)=FALSE,ES$9=$DK71),1,0)*'4. Formulations'!$J70</f>
        <v>0</v>
      </c>
      <c r="ET71" s="38">
        <f>IF(AND(OR(ISBLANK(ET$9),ET$9=0)=FALSE,ET$9=$DK71),1,0)*'4. Formulations'!$J70</f>
        <v>0</v>
      </c>
      <c r="EU71" s="38">
        <f>IF(AND(OR(ISBLANK(EU$9),EU$9=0)=FALSE,EU$9=$DK71),1,0)*'4. Formulations'!$J70</f>
        <v>0</v>
      </c>
      <c r="EV71" s="38">
        <f>IF(AND(OR(ISBLANK(EV$9),EV$9=0)=FALSE,EV$9=$DK71),1,0)*'4. Formulations'!$J70</f>
        <v>0</v>
      </c>
      <c r="EW71" s="38">
        <f>IF(AND(OR(ISBLANK(EW$9),EW$9=0)=FALSE,EW$9=$DK71),1,0)*'4. Formulations'!$J70</f>
        <v>0</v>
      </c>
      <c r="EY71" s="38">
        <f>IF(AND(OR(ISBLANK(EY$9),EY$9=0)=FALSE,SUM($EK71:$EW71)&gt;0,EY$9='2. Protocols'!$G70),1,0)*'4. Formulations'!$J70</f>
        <v>0</v>
      </c>
      <c r="EZ71" s="38">
        <f>IF(AND(OR(ISBLANK(EZ$9),EZ$9=0)=FALSE,SUM($EK71:$EW71)&gt;0,EZ$9='2. Protocols'!$G70),1,0)*'4. Formulations'!$J70</f>
        <v>0</v>
      </c>
      <c r="FA71" s="38">
        <f>IF(AND(OR(ISBLANK(FA$9),FA$9=0)=FALSE,SUM($EK71:$EW71)&gt;0,FA$9='2. Protocols'!$G70),1,0)*'4. Formulations'!$J70</f>
        <v>0</v>
      </c>
      <c r="FB71" s="38">
        <f>IF(AND(OR(ISBLANK(FB$9),FB$9=0)=FALSE,SUM($EK71:$EW71)&gt;0,FB$9='2. Protocols'!$G70),1,0)*'4. Formulations'!$J70</f>
        <v>0</v>
      </c>
      <c r="FC71" s="38">
        <f>IF(AND(OR(ISBLANK(FC$9),FC$9=0)=FALSE,SUM($EK71:$EW71)&gt;0,FC$9='2. Protocols'!$G70),1,0)*'4. Formulations'!$J70</f>
        <v>0</v>
      </c>
      <c r="FD71" s="38">
        <f>IF(AND(OR(ISBLANK(FD$9),FD$9=0)=FALSE,SUM($EK71:$EW71)&gt;0,FD$9='2. Protocols'!$G70),1,0)*'4. Formulations'!$J70</f>
        <v>0</v>
      </c>
      <c r="FE71" s="38">
        <f>IF(AND(OR(ISBLANK(FE$9),FE$9=0)=FALSE,SUM($EK71:$EW71)&gt;0,FE$9='2. Protocols'!$G70),1,0)*'4. Formulations'!$J70</f>
        <v>0</v>
      </c>
      <c r="FF71" s="38">
        <f>IF(AND(OR(ISBLANK(FF$9),FF$9=0)=FALSE,SUM($EK71:$EW71)&gt;0,FF$9='2. Protocols'!$G70),1,0)*'4. Formulations'!$J70</f>
        <v>0</v>
      </c>
      <c r="FG71" s="38">
        <f>IF(AND(OR(ISBLANK(FG$9),FG$9=0)=FALSE,SUM($EK71:$EW71)&gt;0,FG$9='2. Protocols'!$G70),1,0)*'4. Formulations'!$J70</f>
        <v>0</v>
      </c>
      <c r="FH71" s="38">
        <f>IF(AND(OR(ISBLANK(FH$9),FH$9=0)=FALSE,SUM($EK71:$EW71)&gt;0,FH$9='2. Protocols'!$G70),1,0)*'4. Formulations'!$J70</f>
        <v>0</v>
      </c>
      <c r="FI71" s="38">
        <f>IF(AND(OR(ISBLANK(FI$9),FI$9=0)=FALSE,SUM($EK71:$EW71)&gt;0,FI$9='2. Protocols'!$G70),1,0)*'4. Formulations'!$J70</f>
        <v>0</v>
      </c>
      <c r="FJ71" s="38">
        <f>IF(AND(OR(ISBLANK(FJ$9),FJ$9=0)=FALSE,SUM($EK71:$EW71)&gt;0,FJ$9='2. Protocols'!$G70),1,0)*'4. Formulations'!$J70</f>
        <v>0</v>
      </c>
      <c r="FK71" s="38">
        <f>IF(AND(OR(ISBLANK(FK$9),FK$9=0)=FALSE,SUM($EK71:$EW71)&gt;0,FK$9='2. Protocols'!$G70),1,0)*'4. Formulations'!$J70</f>
        <v>0</v>
      </c>
      <c r="FL71" s="38">
        <f>IF(AND(OR(ISBLANK(FL$9),FL$9=0)=FALSE,SUM($EK71:$EW71)&gt;0,FL$9='2. Protocols'!$G70),1,0)*'4. Formulations'!$J70</f>
        <v>0</v>
      </c>
      <c r="FM71" s="38">
        <f>IF(AND(OR(ISBLANK(FM$9),FM$9=0)=FALSE,SUM($EK71:$EW71)&gt;0,FM$9='2. Protocols'!$G70),1,0)*'4. Formulations'!$J70</f>
        <v>0</v>
      </c>
      <c r="FN71" s="38">
        <f>IF(AND(OR(ISBLANK(FN$9),FN$9=0)=FALSE,SUM($EK71:$EW71)&gt;0,FN$9='2. Protocols'!$G70),1,0)*'4. Formulations'!$J70</f>
        <v>0</v>
      </c>
      <c r="FO71" s="38">
        <f>IF(AND(OR(ISBLANK(FO$9),FO$9=0)=FALSE,SUM($EK71:$EW71)&gt;0,FO$9='2. Protocols'!$G70),1,0)*'4. Formulations'!$J70</f>
        <v>0</v>
      </c>
      <c r="FP71" s="38">
        <f>IF(AND(OR(ISBLANK(FP$9),FP$9=0)=FALSE,SUM($EK71:$EW71)&gt;0,FP$9='2. Protocols'!$G70),1,0)*'4. Formulations'!$J70</f>
        <v>0</v>
      </c>
      <c r="FQ71" s="38">
        <f>IF(AND(OR(ISBLANK(FQ$9),FQ$9=0)=FALSE,SUM($EK71:$EW71)&gt;0,FQ$9='2. Protocols'!$G70),1,0)*'4. Formulations'!$J70</f>
        <v>0</v>
      </c>
      <c r="FR71" s="38">
        <f>IF(AND(OR(ISBLANK(FR$9),FR$9=0)=FALSE,SUM($EK71:$EW71)&gt;0,FR$9='2. Protocols'!$G70),1,0)*'4. Formulations'!$J70</f>
        <v>0</v>
      </c>
      <c r="FS71" s="38">
        <f>IF(AND(OR(ISBLANK(FS$9),FS$9=0)=FALSE,SUM($EK71:$EW71)&gt;0,FS$9='2. Protocols'!$G70),1,0)*'4. Formulations'!$J70</f>
        <v>0</v>
      </c>
      <c r="FT71" s="38">
        <f>IF(AND(OR(ISBLANK(FT$9),FT$9=0)=FALSE,SUM($EK71:$EW71)&gt;0,FT$9='2. Protocols'!$G70),1,0)*'4. Formulations'!$J70</f>
        <v>0</v>
      </c>
      <c r="FV71" s="38">
        <f>IF(AND(OR(ISBLANK(EY$9),EY$9=0)=FALSE,FV$9=$DL71),1,0)*'4. Formulations'!$K70</f>
        <v>0</v>
      </c>
      <c r="FW71" s="38">
        <f>IF(AND(OR(ISBLANK(EZ$9),EZ$9=0)=FALSE,FW$9=$DL71),1,0)*'4. Formulations'!$K70</f>
        <v>0</v>
      </c>
      <c r="FX71" s="38">
        <f>IF(AND(OR(ISBLANK(FA$9),FA$9=0)=FALSE,FX$9=$DL71),1,0)*'4. Formulations'!$K70</f>
        <v>0</v>
      </c>
      <c r="FY71" s="38">
        <f>IF(AND(OR(ISBLANK(FB$9),FB$9=0)=FALSE,FY$9=$DL71),1,0)*'4. Formulations'!$K70</f>
        <v>0</v>
      </c>
      <c r="FZ71" s="38">
        <f>IF(AND(OR(ISBLANK(FC$9),FC$9=0)=FALSE,FZ$9=$DL71),1,0)*'4. Formulations'!$K70</f>
        <v>0</v>
      </c>
      <c r="GA71" s="38">
        <f>IF(AND(OR(ISBLANK(FD$9),FD$9=0)=FALSE,GA$9=$DL71),1,0)*'4. Formulations'!$K70</f>
        <v>0</v>
      </c>
      <c r="GB71" s="38">
        <f>IF(AND(OR(ISBLANK(FE$9),FE$9=0)=FALSE,GB$9=$DL71),1,0)*'4. Formulations'!$K70</f>
        <v>0</v>
      </c>
      <c r="GC71" s="38">
        <f>IF(AND(OR(ISBLANK(FF$9),FF$9=0)=FALSE,GC$9=$DL71),1,0)*'4. Formulations'!$K70</f>
        <v>0</v>
      </c>
      <c r="GD71" s="38">
        <f>IF(AND(OR(ISBLANK(FG$9),FG$9=0)=FALSE,GD$9=$DL71),1,0)*'4. Formulations'!$K70</f>
        <v>0</v>
      </c>
      <c r="GE71" s="38">
        <f>IF(AND(OR(ISBLANK(FH$9),FH$9=0)=FALSE,GE$9=$DL71),1,0)*'4. Formulations'!$K70</f>
        <v>0</v>
      </c>
      <c r="GF71" s="38">
        <f>IF(AND(OR(ISBLANK(FI$9),FI$9=0)=FALSE,GF$9=$DL71),1,0)*'4. Formulations'!$K70</f>
        <v>0</v>
      </c>
      <c r="GG71" s="38">
        <f>IF(AND(OR(ISBLANK(FJ$9),FJ$9=0)=FALSE,GG$9=$DL71),1,0)*'4. Formulations'!$K70</f>
        <v>0</v>
      </c>
      <c r="GH71" s="38">
        <f>IF(AND(OR(ISBLANK(FK$9),FK$9=0)=FALSE,GH$9=$DL71),1,0)*'4. Formulations'!$K70</f>
        <v>0</v>
      </c>
      <c r="GI71" s="38">
        <f>IF(AND(OR(ISBLANK(FL$9),FL$9=0)=FALSE,GI$9=$DL71),1,0)*'4. Formulations'!$K70</f>
        <v>0</v>
      </c>
      <c r="GJ71" s="38">
        <f>IF(AND(OR(ISBLANK(FM$9),FM$9=0)=FALSE,GJ$9=$DL71),1,0)*'4. Formulations'!$K70</f>
        <v>0</v>
      </c>
      <c r="GL71" s="38">
        <f>IF(AND(OR(ISBLANK(GL$9),GL$9=0)=FALSE,OR(GL$9='2. Protocols'!$C70,GL$9='2. Protocols'!$E70,GL$9='2. Protocols'!$G70)),1,0)*'4. Formulations'!$L70</f>
        <v>0</v>
      </c>
      <c r="GM71" s="38">
        <f>IF(AND(OR(ISBLANK(GM$9),GM$9=0)=FALSE,OR(GM$9='2. Protocols'!$C70,GM$9='2. Protocols'!$E70,GM$9='2. Protocols'!$G70)),1,0)*'4. Formulations'!$L70</f>
        <v>0</v>
      </c>
      <c r="GN71" s="38">
        <f>IF(AND(OR(ISBLANK(GN$9),GN$9=0)=FALSE,OR(GN$9='2. Protocols'!$C70,GN$9='2. Protocols'!$E70,GN$9='2. Protocols'!$G70)),1,0)*'4. Formulations'!$L70</f>
        <v>0</v>
      </c>
      <c r="GO71" s="38">
        <f>IF(AND(OR(ISBLANK(GO$9),GO$9=0)=FALSE,OR(GO$9='2. Protocols'!$C70,GO$9='2. Protocols'!$E70,GO$9='2. Protocols'!$G70)),1,0)*'4. Formulations'!$L70</f>
        <v>0</v>
      </c>
      <c r="GP71" s="38">
        <f>IF(AND(OR(ISBLANK(GP$9),GP$9=0)=FALSE,OR(GP$9='2. Protocols'!$C70,GP$9='2. Protocols'!$E70,GP$9='2. Protocols'!$G70)),1,0)*'4. Formulations'!$L70</f>
        <v>0</v>
      </c>
      <c r="GQ71" s="38">
        <f>IF(AND(OR(ISBLANK(GQ$9),GQ$9=0)=FALSE,OR(GQ$9='2. Protocols'!$C70,GQ$9='2. Protocols'!$E70,GQ$9='2. Protocols'!$G70)),1,0)*'4. Formulations'!$L70</f>
        <v>0</v>
      </c>
      <c r="GR71" s="38">
        <f>IF(AND(OR(ISBLANK(GR$9),GR$9=0)=FALSE,OR(GR$9='2. Protocols'!$C70,GR$9='2. Protocols'!$E70,GR$9='2. Protocols'!$G70)),1,0)*'4. Formulations'!$L70</f>
        <v>0</v>
      </c>
      <c r="GS71" s="38">
        <f>IF(AND(OR(ISBLANK(GS$9),GS$9=0)=FALSE,OR(GS$9='2. Protocols'!$C70,GS$9='2. Protocols'!$E70,GS$9='2. Protocols'!$G70)),1,0)*'4. Formulations'!$L70</f>
        <v>0</v>
      </c>
      <c r="GT71" s="38">
        <f>IF(AND(OR(ISBLANK(GT$9),GT$9=0)=FALSE,OR(GT$9='2. Protocols'!$C70,GT$9='2. Protocols'!$E70,GT$9='2. Protocols'!$G70)),1,0)*'4. Formulations'!$L70</f>
        <v>0</v>
      </c>
      <c r="GU71" s="38">
        <f>IF(AND(OR(ISBLANK(GU$9),GU$9=0)=FALSE,OR(GU$9='2. Protocols'!$C70,GU$9='2. Protocols'!$E70,GU$9='2. Protocols'!$G70)),1,0)*'4. Formulations'!$L70</f>
        <v>0</v>
      </c>
      <c r="GV71" s="38">
        <f>IF(AND(OR(ISBLANK(GV$9),GV$9=0)=FALSE,OR(GV$9='2. Protocols'!$C70,GV$9='2. Protocols'!$E70,GV$9='2. Protocols'!$G70)),1,0)*'4. Formulations'!$L70</f>
        <v>0</v>
      </c>
      <c r="GW71" s="38">
        <f>IF(AND(OR(ISBLANK(GW$9),GW$9=0)=FALSE,OR(GW$9='2. Protocols'!$C70,GW$9='2. Protocols'!$E70,GW$9='2. Protocols'!$G70)),1,0)*'4. Formulations'!$L70</f>
        <v>0</v>
      </c>
      <c r="GX71" s="38">
        <f>IF(AND(OR(ISBLANK(GX$9),GX$9=0)=FALSE,OR(GX$9='2. Protocols'!$C70,GX$9='2. Protocols'!$E70,GX$9='2. Protocols'!$G70)),1,0)*'4. Formulations'!$L70</f>
        <v>0</v>
      </c>
      <c r="GY71" s="38">
        <f>IF(AND(OR(ISBLANK(GY$9),GY$9=0)=FALSE,OR(GY$9='2. Protocols'!$C70,GY$9='2. Protocols'!$E70,GY$9='2. Protocols'!$G70)),1,0)*'4. Formulations'!$L70</f>
        <v>0</v>
      </c>
      <c r="GZ71" s="38">
        <f>IF(AND(OR(ISBLANK(GZ$9),GZ$9=0)=FALSE,OR(GZ$9='2. Protocols'!$C70,GZ$9='2. Protocols'!$E70,GZ$9='2. Protocols'!$G70)),1,0)*'4. Formulations'!$L70</f>
        <v>0</v>
      </c>
      <c r="HA71" s="38">
        <f>IF(AND(OR(ISBLANK(HA$9),HA$9=0)=FALSE,OR(HA$9='2. Protocols'!$C70,HA$9='2. Protocols'!$E70,HA$9='2. Protocols'!$G70)),1,0)*'4. Formulations'!$L70</f>
        <v>0</v>
      </c>
      <c r="HB71" s="38">
        <f>IF(AND(OR(ISBLANK(HB$9),HB$9=0)=FALSE,OR(HB$9='2. Protocols'!$C70,HB$9='2. Protocols'!$E70,HB$9='2. Protocols'!$G70)),1,0)*'4. Formulations'!$L70</f>
        <v>0</v>
      </c>
      <c r="HC71" s="38">
        <f>IF(AND(OR(ISBLANK(HC$9),HC$9=0)=FALSE,OR(HC$9='2. Protocols'!$C70,HC$9='2. Protocols'!$E70,HC$9='2. Protocols'!$G70)),1,0)*'4. Formulations'!$L70</f>
        <v>0</v>
      </c>
      <c r="HD71" s="38">
        <f>IF(AND(OR(ISBLANK(HD$9),HD$9=0)=FALSE,OR(HD$9='2. Protocols'!$C70,HD$9='2. Protocols'!$E70,HD$9='2. Protocols'!$G70)),1,0)*'4. Formulations'!$L70</f>
        <v>0</v>
      </c>
      <c r="HE71" s="38">
        <f>IF(AND(OR(ISBLANK(HE$9),HE$9=0)=FALSE,OR(HE$9='2. Protocols'!$C70,HE$9='2. Protocols'!$E70,HE$9='2. Protocols'!$G70)),1,0)*'4. Formulations'!$L70</f>
        <v>0</v>
      </c>
      <c r="HF71" s="38">
        <f>IF(AND(OR(ISBLANK(HF$9),HF$9=0)=FALSE,OR(HF$9='2. Protocols'!$C70,HF$9='2. Protocols'!$E70,HF$9='2. Protocols'!$G70)),1,0)*'4. Formulations'!$L70</f>
        <v>0</v>
      </c>
      <c r="HG71" s="38">
        <f>IF(AND(OR(ISBLANK(HG$9),HG$9=0)=FALSE,OR(HG$9='2. Protocols'!$C70,HG$9='2. Protocols'!$E70,HG$9='2. Protocols'!$G70)),1,0)*'4. Formulations'!$L70</f>
        <v>0</v>
      </c>
      <c r="HI71" s="38">
        <f>IF(AND(OR(ISBLANK(HI$9),HI$9=0)=FALSE,HI$9=$DK71),1,0)*'4. Formulations'!$M70</f>
        <v>0</v>
      </c>
      <c r="HJ71" s="38">
        <f>IF(AND(OR(ISBLANK(HJ$9),HJ$9=0)=FALSE,HJ$9=$DK71),1,0)*'4. Formulations'!$M70</f>
        <v>0</v>
      </c>
      <c r="HK71" s="38">
        <f>IF(AND(OR(ISBLANK(HK$9),HK$9=0)=FALSE,HK$9=$DK71),1,0)*'4. Formulations'!$M70</f>
        <v>0</v>
      </c>
      <c r="HL71" s="38">
        <f>IF(AND(OR(ISBLANK(HL$9),HL$9=0)=FALSE,HL$9=$DK71),1,0)*'4. Formulations'!$M70</f>
        <v>0</v>
      </c>
      <c r="HM71" s="38">
        <f>IF(AND(OR(ISBLANK(HM$9),HM$9=0)=FALSE,HM$9=$DK71),1,0)*'4. Formulations'!$M70</f>
        <v>0</v>
      </c>
      <c r="HN71" s="38">
        <f>IF(AND(OR(ISBLANK(HN$9),HN$9=0)=FALSE,HN$9=$DK71),1,0)*'4. Formulations'!$M70</f>
        <v>0</v>
      </c>
      <c r="HO71" s="38">
        <f>IF(AND(OR(ISBLANK(HO$9),HO$9=0)=FALSE,HO$9=$DK71),1,0)*'4. Formulations'!$M70</f>
        <v>0</v>
      </c>
      <c r="HP71" s="38">
        <f>IF(AND(OR(ISBLANK(HP$9),HP$9=0)=FALSE,HP$9=$DK71),1,0)*'4. Formulations'!$M70</f>
        <v>0</v>
      </c>
      <c r="HQ71" s="38">
        <f>IF(AND(OR(ISBLANK(HQ$9),HQ$9=0)=FALSE,HQ$9=$DK71),1,0)*'4. Formulations'!$M70</f>
        <v>0</v>
      </c>
      <c r="HR71" s="38">
        <f>IF(AND(OR(ISBLANK(HR$9),HR$9=0)=FALSE,HR$9=$DK71),1,0)*'4. Formulations'!$M70</f>
        <v>0</v>
      </c>
      <c r="HS71" s="38">
        <f>IF(AND(OR(ISBLANK(HS$9),HS$9=0)=FALSE,HS$9=$DK71),1,0)*'4. Formulations'!$M70</f>
        <v>0</v>
      </c>
      <c r="HT71" s="38">
        <f>IF(AND(OR(ISBLANK(HT$9),HT$9=0)=FALSE,HT$9=$DK71),1,0)*'4. Formulations'!$M70</f>
        <v>0</v>
      </c>
      <c r="HU71" s="38">
        <f>IF(AND(OR(ISBLANK(HU$9),HU$9=0)=FALSE,HU$9=$DK71),1,0)*'4. Formulations'!$M70</f>
        <v>0</v>
      </c>
      <c r="HW71" s="38">
        <f>IF(AND(OR(ISBLANK(HW$9),HW$9=0)=FALSE,SUM($HI71:$HU71)&gt;0,HW$9='2. Protocols'!$G70),1,0)*'4. Formulations'!$M70</f>
        <v>0</v>
      </c>
      <c r="HX71" s="38">
        <f>IF(AND(OR(ISBLANK(HX$9),HX$9=0)=FALSE,SUM($HI71:$HU71)&gt;0,HX$9='2. Protocols'!$G70),1,0)*'4. Formulations'!$M70</f>
        <v>0</v>
      </c>
      <c r="HY71" s="38">
        <f>IF(AND(OR(ISBLANK(HY$9),HY$9=0)=FALSE,SUM($HI71:$HU71)&gt;0,HY$9='2. Protocols'!$G70),1,0)*'4. Formulations'!$M70</f>
        <v>0</v>
      </c>
      <c r="HZ71" s="38">
        <f>IF(AND(OR(ISBLANK(HZ$9),HZ$9=0)=FALSE,SUM($HI71:$HU71)&gt;0,HZ$9='2. Protocols'!$G70),1,0)*'4. Formulations'!$M70</f>
        <v>0</v>
      </c>
      <c r="IA71" s="38">
        <f>IF(AND(OR(ISBLANK(IA$9),IA$9=0)=FALSE,SUM($HI71:$HU71)&gt;0,IA$9='2. Protocols'!$G70),1,0)*'4. Formulations'!$M70</f>
        <v>0</v>
      </c>
      <c r="IB71" s="38">
        <f>IF(AND(OR(ISBLANK(IB$9),IB$9=0)=FALSE,SUM($HI71:$HU71)&gt;0,IB$9='2. Protocols'!$G70),1,0)*'4. Formulations'!$M70</f>
        <v>0</v>
      </c>
      <c r="IC71" s="38">
        <f>IF(AND(OR(ISBLANK(IC$9),IC$9=0)=FALSE,SUM($HI71:$HU71)&gt;0,IC$9='2. Protocols'!$G70),1,0)*'4. Formulations'!$M70</f>
        <v>0</v>
      </c>
      <c r="ID71" s="38">
        <f>IF(AND(OR(ISBLANK(ID$9),ID$9=0)=FALSE,SUM($HI71:$HU71)&gt;0,ID$9='2. Protocols'!$G70),1,0)*'4. Formulations'!$M70</f>
        <v>0</v>
      </c>
      <c r="IE71" s="38">
        <f>IF(AND(OR(ISBLANK(IE$9),IE$9=0)=FALSE,SUM($HI71:$HU71)&gt;0,IE$9='2. Protocols'!$G70),1,0)*'4. Formulations'!$M70</f>
        <v>0</v>
      </c>
      <c r="IF71" s="38">
        <f>IF(AND(OR(ISBLANK(IF$9),IF$9=0)=FALSE,SUM($HI71:$HU71)&gt;0,IF$9='2. Protocols'!$G70),1,0)*'4. Formulations'!$M70</f>
        <v>0</v>
      </c>
      <c r="IG71" s="38">
        <f>IF(AND(OR(ISBLANK(IG$9),IG$9=0)=FALSE,SUM($HI71:$HU71)&gt;0,IG$9='2. Protocols'!$G70),1,0)*'4. Formulations'!$M70</f>
        <v>0</v>
      </c>
      <c r="IH71" s="38">
        <f>IF(AND(OR(ISBLANK(IH$9),IH$9=0)=FALSE,SUM($HI71:$HU71)&gt;0,IH$9='2. Protocols'!$G70),1,0)*'4. Formulations'!$M70</f>
        <v>0</v>
      </c>
      <c r="II71" s="38">
        <f>IF(AND(OR(ISBLANK(II$9),II$9=0)=FALSE,SUM($HI71:$HU71)&gt;0,II$9='2. Protocols'!$G70),1,0)*'4. Formulations'!$M70</f>
        <v>0</v>
      </c>
      <c r="IJ71" s="38">
        <f>IF(AND(OR(ISBLANK(IJ$9),IJ$9=0)=FALSE,SUM($HI71:$HU71)&gt;0,IJ$9='2. Protocols'!$G70),1,0)*'4. Formulations'!$M70</f>
        <v>0</v>
      </c>
      <c r="IK71" s="38">
        <f>IF(AND(OR(ISBLANK(IK$9),IK$9=0)=FALSE,SUM($HI71:$HU71)&gt;0,IK$9='2. Protocols'!$G70),1,0)*'4. Formulations'!$M70</f>
        <v>0</v>
      </c>
      <c r="IL71" s="38">
        <f>IF(AND(OR(ISBLANK(IL$9),IL$9=0)=FALSE,SUM($HI71:$HU71)&gt;0,IL$9='2. Protocols'!$G70),1,0)*'4. Formulations'!$M70</f>
        <v>0</v>
      </c>
      <c r="IM71" s="38">
        <f>IF(AND(OR(ISBLANK(IM$9),IM$9=0)=FALSE,SUM($HI71:$HU71)&gt;0,IM$9='2. Protocols'!$G70),1,0)*'4. Formulations'!$M70</f>
        <v>0</v>
      </c>
      <c r="IN71" s="38">
        <f>IF(AND(OR(ISBLANK(IN$9),IN$9=0)=FALSE,SUM($HI71:$HU71)&gt;0,IN$9='2. Protocols'!$G70),1,0)*'4. Formulations'!$M70</f>
        <v>0</v>
      </c>
      <c r="IO71" s="38">
        <f>IF(AND(OR(ISBLANK(IO$9),IO$9=0)=FALSE,SUM($HI71:$HU71)&gt;0,IO$9='2. Protocols'!$G70),1,0)*'4. Formulations'!$M70</f>
        <v>0</v>
      </c>
      <c r="IP71" s="38">
        <f>IF(AND(OR(ISBLANK(IP$9),IP$9=0)=FALSE,SUM($HI71:$HU71)&gt;0,IP$9='2. Protocols'!$G70),1,0)*'4. Formulations'!$M70</f>
        <v>0</v>
      </c>
      <c r="IQ71" s="38">
        <f>IF(AND(OR(ISBLANK(IQ$9),IQ$9=0)=FALSE,SUM($HI71:$HU71)&gt;0,IQ$9='2. Protocols'!$G70),1,0)*'4. Formulations'!$M70</f>
        <v>0</v>
      </c>
      <c r="IR71" s="38">
        <f>IF(AND(OR(ISBLANK(IR$9),IR$9=0)=FALSE,SUM($HI71:$HU71)&gt;0,IR$9='2. Protocols'!$G70),1,0)*'4. Formulations'!$M70</f>
        <v>0</v>
      </c>
      <c r="IT71" s="38">
        <f>IF(AND(OR(ISBLANK(IT$9),IT$9=0)=FALSE,IT$9=$DL71),1,0)*'4. Formulations'!$N70</f>
        <v>0</v>
      </c>
      <c r="IU71" s="38">
        <f>IF(AND(OR(ISBLANK(IU$9),IU$9=0)=FALSE,IU$9=$DL71),1,0)*'4. Formulations'!$N70</f>
        <v>0</v>
      </c>
      <c r="IV71" s="38">
        <f>IF(AND(OR(ISBLANK(IV$9),IV$9=0)=FALSE,IV$9=$DL71),1,0)*'4. Formulations'!$N70</f>
        <v>0</v>
      </c>
      <c r="IW71" s="38">
        <f>IF(AND(OR(ISBLANK(IW$9),IW$9=0)=FALSE,IW$9=$DL71),1,0)*'4. Formulations'!$N70</f>
        <v>0</v>
      </c>
      <c r="IX71" s="38">
        <f>IF(AND(OR(ISBLANK(IX$9),IX$9=0)=FALSE,IX$9=$DL71),1,0)*'4. Formulations'!$N70</f>
        <v>0</v>
      </c>
      <c r="IY71" s="38">
        <f>IF(AND(OR(ISBLANK(IY$9),IY$9=0)=FALSE,IY$9=$DL71),1,0)*'4. Formulations'!$N70</f>
        <v>0</v>
      </c>
      <c r="IZ71" s="38">
        <f>IF(AND(OR(ISBLANK(IZ$9),IZ$9=0)=FALSE,IZ$9=$DL71),1,0)*'4. Formulations'!$N70</f>
        <v>0</v>
      </c>
      <c r="JA71" s="38">
        <f>IF(AND(OR(ISBLANK(JA$9),JA$9=0)=FALSE,JA$9=$DL71),1,0)*'4. Formulations'!$N70</f>
        <v>0</v>
      </c>
      <c r="JB71" s="38">
        <f>IF(AND(OR(ISBLANK(JB$9),JB$9=0)=FALSE,JB$9=$DL71),1,0)*'4. Formulations'!$N70</f>
        <v>0</v>
      </c>
      <c r="JC71" s="38">
        <f>IF(AND(OR(ISBLANK(JC$9),JC$9=0)=FALSE,JC$9=$DL71),1,0)*'4. Formulations'!$N70</f>
        <v>0</v>
      </c>
      <c r="JD71" s="38">
        <f>IF(AND(OR(ISBLANK(JD$9),JD$9=0)=FALSE,JD$9=$DL71),1,0)*'4. Formulations'!$N70</f>
        <v>0</v>
      </c>
      <c r="JE71" s="38">
        <f>IF(AND(OR(ISBLANK(JE$9),JE$9=0)=FALSE,JE$9=$DL71),1,0)*'4. Formulations'!$N70</f>
        <v>0</v>
      </c>
      <c r="JF71" s="38">
        <f>IF(AND(OR(ISBLANK(JF$9),JF$9=0)=FALSE,JF$9=$DL71),1,0)*'4. Formulations'!$N70</f>
        <v>0</v>
      </c>
      <c r="JG71" s="38">
        <f>IF(AND(OR(ISBLANK(JG$9),JG$9=0)=FALSE,JG$9=$DL71),1,0)*'4. Formulations'!$N70</f>
        <v>0</v>
      </c>
      <c r="JH71" s="38">
        <f>IF(AND(OR(ISBLANK(JH$9),JH$9=0)=FALSE,JH$9=$DL71),1,0)*'4. Formulations'!$N70</f>
        <v>0</v>
      </c>
      <c r="JJ71" s="38">
        <f>IF(AND(OR(ISBLANK(JJ$9),JJ$9=0)=FALSE,OR(JJ$9='2. Protocols'!$C70,JJ$9='2. Protocols'!$E70,JJ$9='2. Protocols'!$G70)),1,0)*'4. Formulations'!$O70</f>
        <v>0</v>
      </c>
      <c r="JK71" s="38">
        <f>IF(AND(OR(ISBLANK(JK$9),JK$9=0)=FALSE,OR(JK$9='2. Protocols'!$C70,JK$9='2. Protocols'!$E70,JK$9='2. Protocols'!$G70)),1,0)*'4. Formulations'!$O70</f>
        <v>0</v>
      </c>
      <c r="JL71" s="38">
        <f>IF(AND(OR(ISBLANK(JL$9),JL$9=0)=FALSE,OR(JL$9='2. Protocols'!$C70,JL$9='2. Protocols'!$E70,JL$9='2. Protocols'!$G70)),1,0)*'4. Formulations'!$O70</f>
        <v>0</v>
      </c>
      <c r="JM71" s="38">
        <f>IF(AND(OR(ISBLANK(JM$9),JM$9=0)=FALSE,OR(JM$9='2. Protocols'!$C70,JM$9='2. Protocols'!$E70,JM$9='2. Protocols'!$G70)),1,0)*'4. Formulations'!$O70</f>
        <v>0</v>
      </c>
      <c r="JN71" s="38">
        <f>IF(AND(OR(ISBLANK(JN$9),JN$9=0)=FALSE,OR(JN$9='2. Protocols'!$C70,JN$9='2. Protocols'!$E70,JN$9='2. Protocols'!$G70)),1,0)*'4. Formulations'!$O70</f>
        <v>0</v>
      </c>
      <c r="JO71" s="38">
        <f>IF(AND(OR(ISBLANK(JO$9),JO$9=0)=FALSE,OR(JO$9='2. Protocols'!$C70,JO$9='2. Protocols'!$E70,JO$9='2. Protocols'!$G70)),1,0)*'4. Formulations'!$O70</f>
        <v>0</v>
      </c>
      <c r="JP71" s="38">
        <f>IF(AND(OR(ISBLANK(JP$9),JP$9=0)=FALSE,OR(JP$9='2. Protocols'!$C70,JP$9='2. Protocols'!$E70,JP$9='2. Protocols'!$G70)),1,0)*'4. Formulations'!$O70</f>
        <v>0</v>
      </c>
      <c r="JQ71" s="38">
        <f>IF(AND(OR(ISBLANK(JQ$9),JQ$9=0)=FALSE,OR(JQ$9='2. Protocols'!$C70,JQ$9='2. Protocols'!$E70,JQ$9='2. Protocols'!$G70)),1,0)*'4. Formulations'!$O70</f>
        <v>0</v>
      </c>
      <c r="JR71" s="38">
        <f>IF(AND(OR(ISBLANK(JR$9),JR$9=0)=FALSE,OR(JR$9='2. Protocols'!$C70,JR$9='2. Protocols'!$E70,JR$9='2. Protocols'!$G70)),1,0)*'4. Formulations'!$O70</f>
        <v>0</v>
      </c>
      <c r="JS71" s="38">
        <f>IF(AND(OR(ISBLANK(JS$9),JS$9=0)=FALSE,OR(JS$9='2. Protocols'!$C70,JS$9='2. Protocols'!$E70,JS$9='2. Protocols'!$G70)),1,0)*'4. Formulations'!$O70</f>
        <v>0</v>
      </c>
      <c r="JT71" s="38">
        <f>IF(AND(OR(ISBLANK(JT$9),JT$9=0)=FALSE,OR(JT$9='2. Protocols'!$C70,JT$9='2. Protocols'!$E70,JT$9='2. Protocols'!$G70)),1,0)*'4. Formulations'!$O70</f>
        <v>0</v>
      </c>
      <c r="JU71" s="38">
        <f>IF(AND(OR(ISBLANK(JU$9),JU$9=0)=FALSE,OR(JU$9='2. Protocols'!$C70,JU$9='2. Protocols'!$E70,JU$9='2. Protocols'!$G70)),1,0)*'4. Formulations'!$O70</f>
        <v>0</v>
      </c>
      <c r="JV71" s="38">
        <f>IF(AND(OR(ISBLANK(JV$9),JV$9=0)=FALSE,OR(JV$9='2. Protocols'!$C70,JV$9='2. Protocols'!$E70,JV$9='2. Protocols'!$G70)),1,0)*'4. Formulations'!$O70</f>
        <v>0</v>
      </c>
      <c r="JW71" s="38">
        <f>IF(AND(OR(ISBLANK(JW$9),JW$9=0)=FALSE,OR(JW$9='2. Protocols'!$C70,JW$9='2. Protocols'!$E70,JW$9='2. Protocols'!$G70)),1,0)*'4. Formulations'!$O70</f>
        <v>0</v>
      </c>
      <c r="JX71" s="38">
        <f>IF(AND(OR(ISBLANK(JX$9),JX$9=0)=FALSE,OR(JX$9='2. Protocols'!$C70,JX$9='2. Protocols'!$E70,JX$9='2. Protocols'!$G70)),1,0)*'4. Formulations'!$O70</f>
        <v>0</v>
      </c>
      <c r="JY71" s="38">
        <f>IF(AND(OR(ISBLANK(JY$9),JY$9=0)=FALSE,OR(JY$9='2. Protocols'!$C70,JY$9='2. Protocols'!$E70,JY$9='2. Protocols'!$G70)),1,0)*'4. Formulations'!$O70</f>
        <v>0</v>
      </c>
      <c r="JZ71" s="38">
        <f>IF(AND(OR(ISBLANK(JZ$9),JZ$9=0)=FALSE,OR(JZ$9='2. Protocols'!$C70,JZ$9='2. Protocols'!$E70,JZ$9='2. Protocols'!$G70)),1,0)*'4. Formulations'!$O70</f>
        <v>0</v>
      </c>
      <c r="KA71" s="38">
        <f>IF(AND(OR(ISBLANK(KA$9),KA$9=0)=FALSE,OR(KA$9='2. Protocols'!$C70,KA$9='2. Protocols'!$E70,KA$9='2. Protocols'!$G70)),1,0)*'4. Formulations'!$O70</f>
        <v>0</v>
      </c>
      <c r="KB71" s="38">
        <f>IF(AND(OR(ISBLANK(KB$9),KB$9=0)=FALSE,OR(KB$9='2. Protocols'!$C70,KB$9='2. Protocols'!$E70,KB$9='2. Protocols'!$G70)),1,0)*'4. Formulations'!$O70</f>
        <v>0</v>
      </c>
      <c r="KC71" s="38">
        <f>IF(AND(OR(ISBLANK(KC$9),KC$9=0)=FALSE,OR(KC$9='2. Protocols'!$C70,KC$9='2. Protocols'!$E70,KC$9='2. Protocols'!$G70)),1,0)*'4. Formulations'!$O70</f>
        <v>0</v>
      </c>
      <c r="KD71" s="38">
        <f>IF(AND(OR(ISBLANK(KD$9),KD$9=0)=FALSE,OR(KD$9='2. Protocols'!$C70,KD$9='2. Protocols'!$E70,KD$9='2. Protocols'!$G70)),1,0)*'4. Formulations'!$O70</f>
        <v>0</v>
      </c>
      <c r="KE71" s="38">
        <f>IF(AND(OR(ISBLANK(KE$9),KE$9=0)=FALSE,OR(KE$9='2. Protocols'!$C70,KE$9='2. Protocols'!$E70,KE$9='2. Protocols'!$G70)),1,0)*'4. Formulations'!$O70</f>
        <v>0</v>
      </c>
      <c r="KG71" s="38">
        <f>IF(AND(OR(ISBLANK(KG$9),KG$9=0)=FALSE,KG$9=$DK71),1,0)*'4. Formulations'!$P70</f>
        <v>0</v>
      </c>
      <c r="KH71" s="38">
        <f>IF(AND(OR(ISBLANK(KH$9),KH$9=0)=FALSE,KH$9=$DK71),1,0)*'4. Formulations'!$P70</f>
        <v>0</v>
      </c>
      <c r="KI71" s="38">
        <f>IF(AND(OR(ISBLANK(KI$9),KI$9=0)=FALSE,KI$9=$DK71),1,0)*'4. Formulations'!$P70</f>
        <v>0</v>
      </c>
      <c r="KJ71" s="38">
        <f>IF(AND(OR(ISBLANK(KJ$9),KJ$9=0)=FALSE,KJ$9=$DK71),1,0)*'4. Formulations'!$P70</f>
        <v>0</v>
      </c>
      <c r="KK71" s="38">
        <f>IF(AND(OR(ISBLANK(KK$9),KK$9=0)=FALSE,KK$9=$DK71),1,0)*'4. Formulations'!$P70</f>
        <v>0</v>
      </c>
      <c r="KL71" s="38">
        <f>IF(AND(OR(ISBLANK(KL$9),KL$9=0)=FALSE,KL$9=$DK71),1,0)*'4. Formulations'!$P70</f>
        <v>0</v>
      </c>
      <c r="KM71" s="38">
        <f>IF(AND(OR(ISBLANK(KM$9),KM$9=0)=FALSE,KM$9=$DK71),1,0)*'4. Formulations'!$P70</f>
        <v>0</v>
      </c>
      <c r="KN71" s="38">
        <f>IF(AND(OR(ISBLANK(KN$9),KN$9=0)=FALSE,KN$9=$DK71),1,0)*'4. Formulations'!$P70</f>
        <v>0</v>
      </c>
      <c r="KO71" s="38">
        <f>IF(AND(OR(ISBLANK(KO$9),KO$9=0)=FALSE,KO$9=$DK71),1,0)*'4. Formulations'!$P70</f>
        <v>0</v>
      </c>
      <c r="KP71" s="38">
        <f>IF(AND(OR(ISBLANK(KP$9),KP$9=0)=FALSE,KP$9=$DK71),1,0)*'4. Formulations'!$P70</f>
        <v>0</v>
      </c>
      <c r="KQ71" s="38">
        <f>IF(AND(OR(ISBLANK(KQ$9),KQ$9=0)=FALSE,KQ$9=$DK71),1,0)*'4. Formulations'!$P70</f>
        <v>0</v>
      </c>
      <c r="KR71" s="38">
        <f>IF(AND(OR(ISBLANK(KR$9),KR$9=0)=FALSE,KR$9=$DK71),1,0)*'4. Formulations'!$P70</f>
        <v>0</v>
      </c>
      <c r="KS71" s="38">
        <f>IF(AND(OR(ISBLANK(KS$9),KS$9=0)=FALSE,KS$9=$DK71),1,0)*'4. Formulations'!$P70</f>
        <v>0</v>
      </c>
      <c r="KU71" s="38">
        <f>IF(AND(OR(ISBLANK(KU$9),KU$9=0)=FALSE,SUM($KG71:$KS71)&gt;0,KU$9='2. Protocols'!$G70),1,0)*'4. Formulations'!$P70</f>
        <v>0</v>
      </c>
      <c r="KV71" s="38">
        <f>IF(AND(OR(ISBLANK(KV$9),KV$9=0)=FALSE,SUM($KG71:$KS71)&gt;0,KV$9='2. Protocols'!$G70),1,0)*'4. Formulations'!$P70</f>
        <v>0</v>
      </c>
      <c r="KW71" s="38">
        <f>IF(AND(OR(ISBLANK(KW$9),KW$9=0)=FALSE,SUM($KG71:$KS71)&gt;0,KW$9='2. Protocols'!$G70),1,0)*'4. Formulations'!$P70</f>
        <v>0</v>
      </c>
      <c r="KX71" s="38">
        <f>IF(AND(OR(ISBLANK(KX$9),KX$9=0)=FALSE,SUM($KG71:$KS71)&gt;0,KX$9='2. Protocols'!$G70),1,0)*'4. Formulations'!$P70</f>
        <v>0</v>
      </c>
      <c r="KY71" s="38">
        <f>IF(AND(OR(ISBLANK(KY$9),KY$9=0)=FALSE,SUM($KG71:$KS71)&gt;0,KY$9='2. Protocols'!$G70),1,0)*'4. Formulations'!$P70</f>
        <v>0</v>
      </c>
      <c r="KZ71" s="38">
        <f>IF(AND(OR(ISBLANK(KZ$9),KZ$9=0)=FALSE,SUM($KG71:$KS71)&gt;0,KZ$9='2. Protocols'!$G70),1,0)*'4. Formulations'!$P70</f>
        <v>0</v>
      </c>
      <c r="LA71" s="38">
        <f>IF(AND(OR(ISBLANK(LA$9),LA$9=0)=FALSE,SUM($KG71:$KS71)&gt;0,LA$9='2. Protocols'!$G70),1,0)*'4. Formulations'!$P70</f>
        <v>0</v>
      </c>
      <c r="LB71" s="38">
        <f>IF(AND(OR(ISBLANK(LB$9),LB$9=0)=FALSE,SUM($KG71:$KS71)&gt;0,LB$9='2. Protocols'!$G70),1,0)*'4. Formulations'!$P70</f>
        <v>0</v>
      </c>
      <c r="LC71" s="38">
        <f>IF(AND(OR(ISBLANK(LC$9),LC$9=0)=FALSE,SUM($KG71:$KS71)&gt;0,LC$9='2. Protocols'!$G70),1,0)*'4. Formulations'!$P70</f>
        <v>0</v>
      </c>
      <c r="LD71" s="38">
        <f>IF(AND(OR(ISBLANK(LD$9),LD$9=0)=FALSE,SUM($KG71:$KS71)&gt;0,LD$9='2. Protocols'!$G70),1,0)*'4. Formulations'!$P70</f>
        <v>0</v>
      </c>
      <c r="LE71" s="38">
        <f>IF(AND(OR(ISBLANK(LE$9),LE$9=0)=FALSE,SUM($KG71:$KS71)&gt;0,LE$9='2. Protocols'!$G70),1,0)*'4. Formulations'!$P70</f>
        <v>0</v>
      </c>
      <c r="LF71" s="38">
        <f>IF(AND(OR(ISBLANK(LF$9),LF$9=0)=FALSE,SUM($KG71:$KS71)&gt;0,LF$9='2. Protocols'!$G70),1,0)*'4. Formulations'!$P70</f>
        <v>0</v>
      </c>
      <c r="LG71" s="38">
        <f>IF(AND(OR(ISBLANK(LG$9),LG$9=0)=FALSE,SUM($KG71:$KS71)&gt;0,LG$9='2. Protocols'!$G70),1,0)*'4. Formulations'!$P70</f>
        <v>0</v>
      </c>
      <c r="LH71" s="38">
        <f>IF(AND(OR(ISBLANK(LH$9),LH$9=0)=FALSE,SUM($KG71:$KS71)&gt;0,LH$9='2. Protocols'!$G70),1,0)*'4. Formulations'!$P70</f>
        <v>0</v>
      </c>
      <c r="LI71" s="38">
        <f>IF(AND(OR(ISBLANK(LI$9),LI$9=0)=FALSE,SUM($KG71:$KS71)&gt;0,LI$9='2. Protocols'!$G70),1,0)*'4. Formulations'!$P70</f>
        <v>0</v>
      </c>
      <c r="LJ71" s="38">
        <f>IF(AND(OR(ISBLANK(LJ$9),LJ$9=0)=FALSE,SUM($KG71:$KS71)&gt;0,LJ$9='2. Protocols'!$G70),1,0)*'4. Formulations'!$P70</f>
        <v>0</v>
      </c>
      <c r="LK71" s="38">
        <f>IF(AND(OR(ISBLANK(LK$9),LK$9=0)=FALSE,SUM($KG71:$KS71)&gt;0,LK$9='2. Protocols'!$G70),1,0)*'4. Formulations'!$P70</f>
        <v>0</v>
      </c>
      <c r="LL71" s="38">
        <f>IF(AND(OR(ISBLANK(LL$9),LL$9=0)=FALSE,SUM($KG71:$KS71)&gt;0,LL$9='2. Protocols'!$G70),1,0)*'4. Formulations'!$P70</f>
        <v>0</v>
      </c>
      <c r="LM71" s="38">
        <f>IF(AND(OR(ISBLANK(LM$9),LM$9=0)=FALSE,SUM($KG71:$KS71)&gt;0,LM$9='2. Protocols'!$G70),1,0)*'4. Formulations'!$P70</f>
        <v>0</v>
      </c>
      <c r="LN71" s="38">
        <f>IF(AND(OR(ISBLANK(LN$9),LN$9=0)=FALSE,SUM($KG71:$KS71)&gt;0,LN$9='2. Protocols'!$G70),1,0)*'4. Formulations'!$P70</f>
        <v>0</v>
      </c>
      <c r="LO71" s="38">
        <f>IF(AND(OR(ISBLANK(LO$9),LO$9=0)=FALSE,SUM($KG71:$KS71)&gt;0,LO$9='2. Protocols'!$G70),1,0)*'4. Formulations'!$P70</f>
        <v>0</v>
      </c>
      <c r="LP71" s="38">
        <f>IF(AND(OR(ISBLANK(LP$9),LP$9=0)=FALSE,SUM($KG71:$KS71)&gt;0,LP$9='2. Protocols'!$G70),1,0)*'4. Formulations'!$P70</f>
        <v>0</v>
      </c>
      <c r="LR71" s="38">
        <f>IF(AND(OR(ISBLANK(LR$9),LR$9=0)=FALSE,LR$9=$DL71),1,0)*'4. Formulations'!$Q70</f>
        <v>0</v>
      </c>
      <c r="LS71" s="38">
        <f>IF(AND(OR(ISBLANK(LS$9),LS$9=0)=FALSE,LS$9=$DL71),1,0)*'4. Formulations'!$Q70</f>
        <v>0</v>
      </c>
      <c r="LT71" s="38">
        <f>IF(AND(OR(ISBLANK(LT$9),LT$9=0)=FALSE,LT$9=$DL71),1,0)*'4. Formulations'!$Q70</f>
        <v>0</v>
      </c>
      <c r="LU71" s="38">
        <f>IF(AND(OR(ISBLANK(LU$9),LU$9=0)=FALSE,LU$9=$DL71),1,0)*'4. Formulations'!$Q70</f>
        <v>0</v>
      </c>
      <c r="LV71" s="38">
        <f>IF(AND(OR(ISBLANK(LV$9),LV$9=0)=FALSE,LV$9=$DL71),1,0)*'4. Formulations'!$Q70</f>
        <v>0</v>
      </c>
      <c r="LW71" s="38">
        <f>IF(AND(OR(ISBLANK(LW$9),LW$9=0)=FALSE,LW$9=$DL71),1,0)*'4. Formulations'!$Q70</f>
        <v>0</v>
      </c>
      <c r="LX71" s="38">
        <f>IF(AND(OR(ISBLANK(LX$9),LX$9=0)=FALSE,LX$9=$DL71),1,0)*'4. Formulations'!$Q70</f>
        <v>0</v>
      </c>
      <c r="LY71" s="38">
        <f>IF(AND(OR(ISBLANK(LY$9),LY$9=0)=FALSE,LY$9=$DL71),1,0)*'4. Formulations'!$Q70</f>
        <v>0</v>
      </c>
      <c r="LZ71" s="38">
        <f>IF(AND(OR(ISBLANK(LZ$9),LZ$9=0)=FALSE,LZ$9=$DL71),1,0)*'4. Formulations'!$Q70</f>
        <v>0</v>
      </c>
      <c r="MA71" s="38">
        <f>IF(AND(OR(ISBLANK(MA$9),MA$9=0)=FALSE,MA$9=$DL71),1,0)*'4. Formulations'!$Q70</f>
        <v>0</v>
      </c>
      <c r="MB71" s="38">
        <f>IF(AND(OR(ISBLANK(MB$9),MB$9=0)=FALSE,MB$9=$DL71),1,0)*'4. Formulations'!$Q70</f>
        <v>0</v>
      </c>
      <c r="MC71" s="38">
        <f>IF(AND(OR(ISBLANK(MC$9),MC$9=0)=FALSE,MC$9=$DL71),1,0)*'4. Formulations'!$Q70</f>
        <v>0</v>
      </c>
      <c r="MD71" s="38">
        <f>IF(AND(OR(ISBLANK(MD$9),MD$9=0)=FALSE,MD$9=$DL71),1,0)*'4. Formulations'!$Q70</f>
        <v>0</v>
      </c>
      <c r="ME71" s="38">
        <f>IF(AND(OR(ISBLANK(ME$9),ME$9=0)=FALSE,ME$9=$DL71),1,0)*'4. Formulations'!$Q70</f>
        <v>0</v>
      </c>
      <c r="MF71" s="38">
        <f>IF(AND(OR(ISBLANK(MF$9),MF$9=0)=FALSE,MF$9=$DL71),1,0)*'4. Formulations'!$Q70</f>
        <v>0</v>
      </c>
    </row>
    <row r="72" spans="2:344" x14ac:dyDescent="0.3">
      <c r="B72" s="2"/>
      <c r="C72" s="129" t="str">
        <f>IF('2. Protocols'!C71&amp;"+"&amp;'2. Protocols'!E71&amp;"+"&amp;'2. Protocols'!G71="++","",'2. Protocols'!C71&amp;"+"&amp;'2. Protocols'!E71&amp;"+"&amp;'2. Protocols'!G71)</f>
        <v/>
      </c>
      <c r="D72" s="18"/>
      <c r="F72" s="114" t="str">
        <f>IFERROR('2. Protocols'!J71*'1. General Inputs'!$L$6,"")</f>
        <v/>
      </c>
      <c r="G72" s="114" t="str">
        <f>IFERROR(MAX(F72+((F72*'1. General Inputs'!$BA$16)+(F72*'1. General Inputs'!$BC$12)),0),"")</f>
        <v/>
      </c>
      <c r="H72" s="114" t="str">
        <f>IFERROR(MAX(G72+((G72*'1. General Inputs'!$BA$16)+(G72*'1. General Inputs'!$BC$12)),0),"")</f>
        <v/>
      </c>
      <c r="I72" s="114" t="str">
        <f>IFERROR(MAX(H72+((H72*'1. General Inputs'!$BA$16)+(H72*'1. General Inputs'!$BC$12)),0),"")</f>
        <v/>
      </c>
      <c r="J72" s="114" t="str">
        <f>IFERROR(MAX(I72+((I72*'1. General Inputs'!$BA$16)+(I72*'1. General Inputs'!$BC$12)),0),"")</f>
        <v/>
      </c>
      <c r="K72" s="114" t="str">
        <f>IFERROR(MAX(J72+((J72*'1. General Inputs'!$BA$16)+(J72*'1. General Inputs'!$BC$12)),0),"")</f>
        <v/>
      </c>
      <c r="L72" s="114" t="str">
        <f>IFERROR(MAX(K72+((K72*'1. General Inputs'!$BA$16)+(K72*'1. General Inputs'!$BC$12)),0),"")</f>
        <v/>
      </c>
      <c r="M72" s="114" t="str">
        <f>IFERROR(MAX(L72+((L72*'1. General Inputs'!$BA$16)+(L72*'1. General Inputs'!$BC$12)),0),"")</f>
        <v/>
      </c>
      <c r="N72" s="114" t="str">
        <f>IFERROR(MAX(M72+((M72*'1. General Inputs'!$BA$16)+(M72*'1. General Inputs'!$BC$12)),0),"")</f>
        <v/>
      </c>
      <c r="O72" s="114" t="str">
        <f>IFERROR(MAX(N72+((N72*'1. General Inputs'!$BA$16)+(N72*'1. General Inputs'!$BC$12)),0),"")</f>
        <v/>
      </c>
      <c r="P72" s="114" t="str">
        <f>IFERROR(MAX(O72+((O72*'1. General Inputs'!$BA$16)+(O72*'1. General Inputs'!$BC$12)),0),"")</f>
        <v/>
      </c>
      <c r="Q72" s="114" t="str">
        <f>IFERROR(MAX(P72+((P72*'1. General Inputs'!$BA$16)+(P72*'1. General Inputs'!$BC$12)),0),"")</f>
        <v/>
      </c>
      <c r="R72" s="114" t="str">
        <f>IFERROR(MAX(Q72+((Q72*'1. General Inputs'!$BA$16)+(Q72*'1. General Inputs'!$BC$12)),0),"")</f>
        <v/>
      </c>
      <c r="S72" s="114" t="str">
        <f>IFERROR(MAX(R72+((R72*'1. General Inputs'!$BA$16)+(R72*'1. General Inputs'!$BD$12)),0),"")</f>
        <v/>
      </c>
      <c r="T72" s="114" t="str">
        <f>IFERROR(MAX(S72+((S72*'1. General Inputs'!$BA$16)+(S72*'1. General Inputs'!$BD$12)),0),"")</f>
        <v/>
      </c>
      <c r="U72" s="114" t="str">
        <f>IFERROR(MAX(T72+((T72*'1. General Inputs'!$BA$16)+(T72*'1. General Inputs'!$BD$12)),0),"")</f>
        <v/>
      </c>
      <c r="V72" s="114" t="str">
        <f>IFERROR(MAX(U72+((U72*'1. General Inputs'!$BA$16)+(U72*'1. General Inputs'!$BD$12)),0),"")</f>
        <v/>
      </c>
      <c r="W72" s="114" t="str">
        <f>IFERROR(MAX(V72+((V72*'1. General Inputs'!$BA$16)+(V72*'1. General Inputs'!$BD$12)),0),"")</f>
        <v/>
      </c>
      <c r="X72" s="114" t="str">
        <f>IFERROR(MAX(W72+((W72*'1. General Inputs'!$BA$16)+(W72*'1. General Inputs'!$BD$12)),0),"")</f>
        <v/>
      </c>
      <c r="Y72" s="114" t="str">
        <f>IFERROR(MAX(X72+((X72*'1. General Inputs'!$BA$16)+(X72*'1. General Inputs'!$BD$12)),0),"")</f>
        <v/>
      </c>
      <c r="Z72" s="114" t="str">
        <f>IFERROR(MAX(Y72+((Y72*'1. General Inputs'!$BA$16)+(Y72*'1. General Inputs'!$BD$12)),0),"")</f>
        <v/>
      </c>
      <c r="AA72" s="114" t="str">
        <f>IFERROR(MAX(Z72+((Z72*'1. General Inputs'!$BA$16)+(Z72*'1. General Inputs'!$BD$12)),0),"")</f>
        <v/>
      </c>
      <c r="AB72" s="114" t="str">
        <f>IFERROR(MAX(AA72+((AA72*'1. General Inputs'!$BA$16)+(AA72*'1. General Inputs'!$BD$12)),0),"")</f>
        <v/>
      </c>
      <c r="AC72" s="114" t="str">
        <f>IFERROR(MAX(AB72+((AB72*'1. General Inputs'!$BA$16)+(AB72*'1. General Inputs'!$BD$12)),0),"")</f>
        <v/>
      </c>
      <c r="AD72" s="114" t="str">
        <f>IFERROR(MAX(AC72+((AC72*'1. General Inputs'!$BA$16)+(AC72*'1. General Inputs'!$BD$12)),0),"")</f>
        <v/>
      </c>
      <c r="AE72" s="114" t="str">
        <f>IFERROR(MAX(AD72+((AD72*'1. General Inputs'!$BA$16)+(AD72*'1. General Inputs'!$BE$12)),0),"")</f>
        <v/>
      </c>
      <c r="AF72" s="114" t="str">
        <f>IFERROR(MAX(AE72+((AE72*'1. General Inputs'!$BA$16)+(AE72*'1. General Inputs'!$BE$12)),0),"")</f>
        <v/>
      </c>
      <c r="AG72" s="114" t="str">
        <f>IFERROR(MAX(AF72+((AF72*'1. General Inputs'!$BA$16)+(AF72*'1. General Inputs'!$BE$12)),0),"")</f>
        <v/>
      </c>
      <c r="AH72" s="114" t="str">
        <f>IFERROR(MAX(AG72+((AG72*'1. General Inputs'!$BA$16)+(AG72*'1. General Inputs'!$BE$12)),0),"")</f>
        <v/>
      </c>
      <c r="AI72" s="114" t="str">
        <f>IFERROR(MAX(AH72+((AH72*'1. General Inputs'!$BA$16)+(AH72*'1. General Inputs'!$BE$12)),0),"")</f>
        <v/>
      </c>
      <c r="AJ72" s="114" t="str">
        <f>IFERROR(MAX(AI72+((AI72*'1. General Inputs'!$BA$16)+(AI72*'1. General Inputs'!$BE$12)),0),"")</f>
        <v/>
      </c>
      <c r="AK72" s="114" t="str">
        <f>IFERROR(MAX(AJ72+((AJ72*'1. General Inputs'!$BA$16)+(AJ72*'1. General Inputs'!$BE$12)),0),"")</f>
        <v/>
      </c>
      <c r="AL72" s="114" t="str">
        <f>IFERROR(MAX(AK72+((AK72*'1. General Inputs'!$BA$16)+(AK72*'1. General Inputs'!$BE$12)),0),"")</f>
        <v/>
      </c>
      <c r="AM72" s="114" t="str">
        <f>IFERROR(MAX(AL72+((AL72*'1. General Inputs'!$BA$16)+(AL72*'1. General Inputs'!$BE$12)),0),"")</f>
        <v/>
      </c>
      <c r="AN72" s="114" t="str">
        <f>IFERROR(MAX(AM72+((AM72*'1. General Inputs'!$BA$16)+(AM72*'1. General Inputs'!$BE$12)),0),"")</f>
        <v/>
      </c>
      <c r="AO72" s="114" t="str">
        <f>IFERROR(MAX(AN72+((AN72*'1. General Inputs'!$BA$16)+(AN72*'1. General Inputs'!$BE$12)),0),"")</f>
        <v/>
      </c>
      <c r="AP72" s="114" t="str">
        <f>IFERROR(MAX(AO72+((AO72*'1. General Inputs'!$BA$16)+(AO72*'1. General Inputs'!$BE$12)),0),"")</f>
        <v/>
      </c>
      <c r="BZ72" s="88" t="e">
        <f t="shared" si="49"/>
        <v>#VALUE!</v>
      </c>
      <c r="CA72" s="88" t="e">
        <f t="shared" si="50"/>
        <v>#VALUE!</v>
      </c>
      <c r="CB72" s="88" t="e">
        <f t="shared" si="51"/>
        <v>#VALUE!</v>
      </c>
      <c r="CC72" s="88" t="e">
        <f t="shared" si="52"/>
        <v>#VALUE!</v>
      </c>
      <c r="CD72" s="88" t="e">
        <f t="shared" si="84"/>
        <v>#VALUE!</v>
      </c>
      <c r="CE72" s="88" t="e">
        <f t="shared" si="53"/>
        <v>#VALUE!</v>
      </c>
      <c r="CF72" s="88" t="e">
        <f t="shared" si="54"/>
        <v>#VALUE!</v>
      </c>
      <c r="CG72" s="88" t="e">
        <f t="shared" si="55"/>
        <v>#VALUE!</v>
      </c>
      <c r="CH72" s="88" t="e">
        <f t="shared" si="56"/>
        <v>#VALUE!</v>
      </c>
      <c r="CI72" s="88" t="e">
        <f t="shared" si="57"/>
        <v>#VALUE!</v>
      </c>
      <c r="CJ72" s="88" t="e">
        <f t="shared" si="58"/>
        <v>#VALUE!</v>
      </c>
      <c r="CK72" s="88" t="e">
        <f t="shared" si="59"/>
        <v>#VALUE!</v>
      </c>
      <c r="CL72" s="88" t="e">
        <f t="shared" si="60"/>
        <v>#VALUE!</v>
      </c>
      <c r="CM72" s="88" t="e">
        <f t="shared" si="61"/>
        <v>#VALUE!</v>
      </c>
      <c r="CN72" s="88" t="e">
        <f t="shared" si="62"/>
        <v>#VALUE!</v>
      </c>
      <c r="CO72" s="88" t="e">
        <f t="shared" si="63"/>
        <v>#VALUE!</v>
      </c>
      <c r="CP72" s="88" t="e">
        <f t="shared" si="64"/>
        <v>#VALUE!</v>
      </c>
      <c r="CQ72" s="88" t="e">
        <f t="shared" si="65"/>
        <v>#VALUE!</v>
      </c>
      <c r="CR72" s="88" t="e">
        <f t="shared" si="66"/>
        <v>#VALUE!</v>
      </c>
      <c r="CS72" s="88" t="e">
        <f t="shared" si="67"/>
        <v>#VALUE!</v>
      </c>
      <c r="CT72" s="88" t="e">
        <f t="shared" si="68"/>
        <v>#VALUE!</v>
      </c>
      <c r="CU72" s="88" t="e">
        <f t="shared" si="69"/>
        <v>#VALUE!</v>
      </c>
      <c r="CV72" s="88" t="e">
        <f t="shared" si="70"/>
        <v>#VALUE!</v>
      </c>
      <c r="CW72" s="88" t="e">
        <f t="shared" si="71"/>
        <v>#VALUE!</v>
      </c>
      <c r="CX72" s="88" t="e">
        <f t="shared" si="72"/>
        <v>#VALUE!</v>
      </c>
      <c r="CY72" s="88" t="e">
        <f t="shared" si="73"/>
        <v>#VALUE!</v>
      </c>
      <c r="CZ72" s="88" t="e">
        <f t="shared" si="74"/>
        <v>#VALUE!</v>
      </c>
      <c r="DA72" s="88" t="e">
        <f t="shared" si="75"/>
        <v>#VALUE!</v>
      </c>
      <c r="DB72" s="88" t="e">
        <f t="shared" si="76"/>
        <v>#VALUE!</v>
      </c>
      <c r="DC72" s="88" t="e">
        <f t="shared" si="77"/>
        <v>#VALUE!</v>
      </c>
      <c r="DD72" s="88" t="e">
        <f t="shared" si="78"/>
        <v>#VALUE!</v>
      </c>
      <c r="DE72" s="88" t="e">
        <f t="shared" si="79"/>
        <v>#VALUE!</v>
      </c>
      <c r="DF72" s="88" t="e">
        <f t="shared" si="80"/>
        <v>#VALUE!</v>
      </c>
      <c r="DG72" s="88" t="e">
        <f t="shared" si="81"/>
        <v>#VALUE!</v>
      </c>
      <c r="DH72" s="88" t="e">
        <f t="shared" si="82"/>
        <v>#VALUE!</v>
      </c>
      <c r="DI72" s="88" t="e">
        <f t="shared" si="83"/>
        <v>#VALUE!</v>
      </c>
      <c r="DK72" s="27" t="str">
        <f>CONCATENATE('2. Protocols'!C71, '2. Protocols'!D71, '2. Protocols'!E71)</f>
        <v>+</v>
      </c>
      <c r="DL72" s="27" t="str">
        <f>CONCATENATE('2. Protocols'!C71, '2. Protocols'!D71, '2. Protocols'!E71, '2. Protocols'!F71, '2. Protocols'!G71,)</f>
        <v>++</v>
      </c>
      <c r="DN72" s="38">
        <f>IF(AND(OR(ISBLANK(DN$9),DN$9=0)=FALSE,OR(DN$9='2. Protocols'!$C71,DN$9='2. Protocols'!$E71,DN$9='2. Protocols'!$G71)),1,0)*'4. Formulations'!$I71</f>
        <v>0</v>
      </c>
      <c r="DO72" s="38">
        <f>IF(AND(OR(ISBLANK(DO$9),DO$9=0)=FALSE,OR(DO$9='2. Protocols'!$C71,DO$9='2. Protocols'!$E71,DO$9='2. Protocols'!$G71)),1,0)*'4. Formulations'!$I71</f>
        <v>0</v>
      </c>
      <c r="DP72" s="38">
        <f>IF(AND(OR(ISBLANK(DP$9),DP$9=0)=FALSE,OR(DP$9='2. Protocols'!$C71,DP$9='2. Protocols'!$E71,DP$9='2. Protocols'!$G71)),1,0)*'4. Formulations'!$I71</f>
        <v>0</v>
      </c>
      <c r="DQ72" s="38">
        <f>IF(AND(OR(ISBLANK(DQ$9),DQ$9=0)=FALSE,OR(DQ$9='2. Protocols'!$C71,DQ$9='2. Protocols'!$E71,DQ$9='2. Protocols'!$G71)),1,0)*'4. Formulations'!$I71</f>
        <v>0</v>
      </c>
      <c r="DR72" s="38">
        <f>IF(AND(OR(ISBLANK(DR$9),DR$9=0)=FALSE,OR(DR$9='2. Protocols'!$C71,DR$9='2. Protocols'!$E71,DR$9='2. Protocols'!$G71)),1,0)*'4. Formulations'!$I71</f>
        <v>0</v>
      </c>
      <c r="DS72" s="38">
        <f>IF(AND(OR(ISBLANK(DS$9),DS$9=0)=FALSE,OR(DS$9='2. Protocols'!$C71,DS$9='2. Protocols'!$E71,DS$9='2. Protocols'!$G71)),1,0)*'4. Formulations'!$I71</f>
        <v>0</v>
      </c>
      <c r="DT72" s="38">
        <f>IF(AND(OR(ISBLANK(DT$9),DT$9=0)=FALSE,OR(DT$9='2. Protocols'!$C71,DT$9='2. Protocols'!$E71,DT$9='2. Protocols'!$G71)),1,0)*'4. Formulations'!$I71</f>
        <v>0</v>
      </c>
      <c r="DU72" s="38">
        <f>IF(AND(OR(ISBLANK(DU$9),DU$9=0)=FALSE,OR(DU$9='2. Protocols'!$C71,DU$9='2. Protocols'!$E71,DU$9='2. Protocols'!$G71)),1,0)*'4. Formulations'!$I71</f>
        <v>0</v>
      </c>
      <c r="DV72" s="38">
        <f>IF(AND(OR(ISBLANK(DV$9),DV$9=0)=FALSE,OR(DV$9='2. Protocols'!$C71,DV$9='2. Protocols'!$E71,DV$9='2. Protocols'!$G71)),1,0)*'4. Formulations'!$I71</f>
        <v>0</v>
      </c>
      <c r="DW72" s="38">
        <f>IF(AND(OR(ISBLANK(DW$9),DW$9=0)=FALSE,OR(DW$9='2. Protocols'!$C71,DW$9='2. Protocols'!$E71,DW$9='2. Protocols'!$G71)),1,0)*'4. Formulations'!$I71</f>
        <v>0</v>
      </c>
      <c r="DX72" s="38">
        <f>IF(AND(OR(ISBLANK(DX$9),DX$9=0)=FALSE,OR(DX$9='2. Protocols'!$C71,DX$9='2. Protocols'!$E71,DX$9='2. Protocols'!$G71)),1,0)*'4. Formulations'!$I71</f>
        <v>0</v>
      </c>
      <c r="DY72" s="38">
        <f>IF(AND(OR(ISBLANK(DY$9),DY$9=0)=FALSE,OR(DY$9='2. Protocols'!$C71,DY$9='2. Protocols'!$E71,DY$9='2. Protocols'!$G71)),1,0)*'4. Formulations'!$I71</f>
        <v>0</v>
      </c>
      <c r="DZ72" s="38">
        <f>IF(AND(OR(ISBLANK(DZ$9),DZ$9=0)=FALSE,OR(DZ$9='2. Protocols'!$C71,DZ$9='2. Protocols'!$E71,DZ$9='2. Protocols'!$G71)),1,0)*'4. Formulations'!$I71</f>
        <v>0</v>
      </c>
      <c r="EA72" s="38">
        <f>IF(AND(OR(ISBLANK(EA$9),EA$9=0)=FALSE,OR(EA$9='2. Protocols'!$C71,EA$9='2. Protocols'!$E71,EA$9='2. Protocols'!$G71)),1,0)*'4. Formulations'!$I71</f>
        <v>0</v>
      </c>
      <c r="EB72" s="38">
        <f>IF(AND(OR(ISBLANK(EB$9),EB$9=0)=FALSE,OR(EB$9='2. Protocols'!$C71,EB$9='2. Protocols'!$E71,EB$9='2. Protocols'!$G71)),1,0)*'4. Formulations'!$I71</f>
        <v>0</v>
      </c>
      <c r="EC72" s="38">
        <f>IF(AND(OR(ISBLANK(EC$9),EC$9=0)=FALSE,OR(EC$9='2. Protocols'!$C71,EC$9='2. Protocols'!$E71,EC$9='2. Protocols'!$G71)),1,0)*'4. Formulations'!$I71</f>
        <v>0</v>
      </c>
      <c r="ED72" s="38">
        <f>IF(AND(OR(ISBLANK(ED$9),ED$9=0)=FALSE,OR(ED$9='2. Protocols'!$C71,ED$9='2. Protocols'!$E71,ED$9='2. Protocols'!$G71)),1,0)*'4. Formulations'!$I71</f>
        <v>0</v>
      </c>
      <c r="EE72" s="38">
        <f>IF(AND(OR(ISBLANK(EE$9),EE$9=0)=FALSE,OR(EE$9='2. Protocols'!$C71,EE$9='2. Protocols'!$E71,EE$9='2. Protocols'!$G71)),1,0)*'4. Formulations'!$I71</f>
        <v>0</v>
      </c>
      <c r="EF72" s="38">
        <f>IF(AND(OR(ISBLANK(EF$9),EF$9=0)=FALSE,OR(EF$9='2. Protocols'!$C71,EF$9='2. Protocols'!$E71,EF$9='2. Protocols'!$G71)),1,0)*'4. Formulations'!$I71</f>
        <v>0</v>
      </c>
      <c r="EG72" s="38">
        <f>IF(AND(OR(ISBLANK(EG$9),EG$9=0)=FALSE,OR(EG$9='2. Protocols'!$C71,EG$9='2. Protocols'!$E71,EG$9='2. Protocols'!$G71)),1,0)*'4. Formulations'!$I71</f>
        <v>0</v>
      </c>
      <c r="EH72" s="38">
        <f>IF(AND(OR(ISBLANK(EH$9),EH$9=0)=FALSE,OR(EH$9='2. Protocols'!$C71,EH$9='2. Protocols'!$E71,EH$9='2. Protocols'!$G71)),1,0)*'4. Formulations'!$I71</f>
        <v>0</v>
      </c>
      <c r="EI72" s="38">
        <f>IF(AND(OR(ISBLANK(EI$9),EI$9=0)=FALSE,OR(EI$9='2. Protocols'!$C71,EI$9='2. Protocols'!$E71,EI$9='2. Protocols'!$G71)),1,0)*'4. Formulations'!$I71</f>
        <v>0</v>
      </c>
      <c r="EK72" s="38">
        <f>IF(AND(OR(ISBLANK(EK$9),EK$9=0)=FALSE,EK$9=$DK72),1,0)*'4. Formulations'!$J71</f>
        <v>0</v>
      </c>
      <c r="EL72" s="38">
        <f>IF(AND(OR(ISBLANK(EL$9),EL$9=0)=FALSE,EL$9=$DK72),1,0)*'4. Formulations'!$J71</f>
        <v>0</v>
      </c>
      <c r="EM72" s="38">
        <f>IF(AND(OR(ISBLANK(EM$9),EM$9=0)=FALSE,EM$9=$DK72),1,0)*'4. Formulations'!$J71</f>
        <v>0</v>
      </c>
      <c r="EN72" s="38">
        <f>IF(AND(OR(ISBLANK(EN$9),EN$9=0)=FALSE,EN$9=$DK72),1,0)*'4. Formulations'!$J71</f>
        <v>0</v>
      </c>
      <c r="EO72" s="38">
        <f>IF(AND(OR(ISBLANK(EO$9),EO$9=0)=FALSE,EO$9=$DK72),1,0)*'4. Formulations'!$J71</f>
        <v>0</v>
      </c>
      <c r="EP72" s="38">
        <f>IF(AND(OR(ISBLANK(EP$9),EP$9=0)=FALSE,EP$9=$DK72),1,0)*'4. Formulations'!$J71</f>
        <v>0</v>
      </c>
      <c r="EQ72" s="38">
        <f>IF(AND(OR(ISBLANK(EQ$9),EQ$9=0)=FALSE,EQ$9=$DK72),1,0)*'4. Formulations'!$J71</f>
        <v>0</v>
      </c>
      <c r="ER72" s="38">
        <f>IF(AND(OR(ISBLANK(ER$9),ER$9=0)=FALSE,ER$9=$DK72),1,0)*'4. Formulations'!$J71</f>
        <v>0</v>
      </c>
      <c r="ES72" s="38">
        <f>IF(AND(OR(ISBLANK(ES$9),ES$9=0)=FALSE,ES$9=$DK72),1,0)*'4. Formulations'!$J71</f>
        <v>0</v>
      </c>
      <c r="ET72" s="38">
        <f>IF(AND(OR(ISBLANK(ET$9),ET$9=0)=FALSE,ET$9=$DK72),1,0)*'4. Formulations'!$J71</f>
        <v>0</v>
      </c>
      <c r="EU72" s="38">
        <f>IF(AND(OR(ISBLANK(EU$9),EU$9=0)=FALSE,EU$9=$DK72),1,0)*'4. Formulations'!$J71</f>
        <v>0</v>
      </c>
      <c r="EV72" s="38">
        <f>IF(AND(OR(ISBLANK(EV$9),EV$9=0)=FALSE,EV$9=$DK72),1,0)*'4. Formulations'!$J71</f>
        <v>0</v>
      </c>
      <c r="EW72" s="38">
        <f>IF(AND(OR(ISBLANK(EW$9),EW$9=0)=FALSE,EW$9=$DK72),1,0)*'4. Formulations'!$J71</f>
        <v>0</v>
      </c>
      <c r="EY72" s="38">
        <f>IF(AND(OR(ISBLANK(EY$9),EY$9=0)=FALSE,SUM($EK72:$EW72)&gt;0,EY$9='2. Protocols'!$G71),1,0)*'4. Formulations'!$J71</f>
        <v>0</v>
      </c>
      <c r="EZ72" s="38">
        <f>IF(AND(OR(ISBLANK(EZ$9),EZ$9=0)=FALSE,SUM($EK72:$EW72)&gt;0,EZ$9='2. Protocols'!$G71),1,0)*'4. Formulations'!$J71</f>
        <v>0</v>
      </c>
      <c r="FA72" s="38">
        <f>IF(AND(OR(ISBLANK(FA$9),FA$9=0)=FALSE,SUM($EK72:$EW72)&gt;0,FA$9='2. Protocols'!$G71),1,0)*'4. Formulations'!$J71</f>
        <v>0</v>
      </c>
      <c r="FB72" s="38">
        <f>IF(AND(OR(ISBLANK(FB$9),FB$9=0)=FALSE,SUM($EK72:$EW72)&gt;0,FB$9='2. Protocols'!$G71),1,0)*'4. Formulations'!$J71</f>
        <v>0</v>
      </c>
      <c r="FC72" s="38">
        <f>IF(AND(OR(ISBLANK(FC$9),FC$9=0)=FALSE,SUM($EK72:$EW72)&gt;0,FC$9='2. Protocols'!$G71),1,0)*'4. Formulations'!$J71</f>
        <v>0</v>
      </c>
      <c r="FD72" s="38">
        <f>IF(AND(OR(ISBLANK(FD$9),FD$9=0)=FALSE,SUM($EK72:$EW72)&gt;0,FD$9='2. Protocols'!$G71),1,0)*'4. Formulations'!$J71</f>
        <v>0</v>
      </c>
      <c r="FE72" s="38">
        <f>IF(AND(OR(ISBLANK(FE$9),FE$9=0)=FALSE,SUM($EK72:$EW72)&gt;0,FE$9='2. Protocols'!$G71),1,0)*'4. Formulations'!$J71</f>
        <v>0</v>
      </c>
      <c r="FF72" s="38">
        <f>IF(AND(OR(ISBLANK(FF$9),FF$9=0)=FALSE,SUM($EK72:$EW72)&gt;0,FF$9='2. Protocols'!$G71),1,0)*'4. Formulations'!$J71</f>
        <v>0</v>
      </c>
      <c r="FG72" s="38">
        <f>IF(AND(OR(ISBLANK(FG$9),FG$9=0)=FALSE,SUM($EK72:$EW72)&gt;0,FG$9='2. Protocols'!$G71),1,0)*'4. Formulations'!$J71</f>
        <v>0</v>
      </c>
      <c r="FH72" s="38">
        <f>IF(AND(OR(ISBLANK(FH$9),FH$9=0)=FALSE,SUM($EK72:$EW72)&gt;0,FH$9='2. Protocols'!$G71),1,0)*'4. Formulations'!$J71</f>
        <v>0</v>
      </c>
      <c r="FI72" s="38">
        <f>IF(AND(OR(ISBLANK(FI$9),FI$9=0)=FALSE,SUM($EK72:$EW72)&gt;0,FI$9='2. Protocols'!$G71),1,0)*'4. Formulations'!$J71</f>
        <v>0</v>
      </c>
      <c r="FJ72" s="38">
        <f>IF(AND(OR(ISBLANK(FJ$9),FJ$9=0)=FALSE,SUM($EK72:$EW72)&gt;0,FJ$9='2. Protocols'!$G71),1,0)*'4. Formulations'!$J71</f>
        <v>0</v>
      </c>
      <c r="FK72" s="38">
        <f>IF(AND(OR(ISBLANK(FK$9),FK$9=0)=FALSE,SUM($EK72:$EW72)&gt;0,FK$9='2. Protocols'!$G71),1,0)*'4. Formulations'!$J71</f>
        <v>0</v>
      </c>
      <c r="FL72" s="38">
        <f>IF(AND(OR(ISBLANK(FL$9),FL$9=0)=FALSE,SUM($EK72:$EW72)&gt;0,FL$9='2. Protocols'!$G71),1,0)*'4. Formulations'!$J71</f>
        <v>0</v>
      </c>
      <c r="FM72" s="38">
        <f>IF(AND(OR(ISBLANK(FM$9),FM$9=0)=FALSE,SUM($EK72:$EW72)&gt;0,FM$9='2. Protocols'!$G71),1,0)*'4. Formulations'!$J71</f>
        <v>0</v>
      </c>
      <c r="FN72" s="38">
        <f>IF(AND(OR(ISBLANK(FN$9),FN$9=0)=FALSE,SUM($EK72:$EW72)&gt;0,FN$9='2. Protocols'!$G71),1,0)*'4. Formulations'!$J71</f>
        <v>0</v>
      </c>
      <c r="FO72" s="38">
        <f>IF(AND(OR(ISBLANK(FO$9),FO$9=0)=FALSE,SUM($EK72:$EW72)&gt;0,FO$9='2. Protocols'!$G71),1,0)*'4. Formulations'!$J71</f>
        <v>0</v>
      </c>
      <c r="FP72" s="38">
        <f>IF(AND(OR(ISBLANK(FP$9),FP$9=0)=FALSE,SUM($EK72:$EW72)&gt;0,FP$9='2. Protocols'!$G71),1,0)*'4. Formulations'!$J71</f>
        <v>0</v>
      </c>
      <c r="FQ72" s="38">
        <f>IF(AND(OR(ISBLANK(FQ$9),FQ$9=0)=FALSE,SUM($EK72:$EW72)&gt;0,FQ$9='2. Protocols'!$G71),1,0)*'4. Formulations'!$J71</f>
        <v>0</v>
      </c>
      <c r="FR72" s="38">
        <f>IF(AND(OR(ISBLANK(FR$9),FR$9=0)=FALSE,SUM($EK72:$EW72)&gt;0,FR$9='2. Protocols'!$G71),1,0)*'4. Formulations'!$J71</f>
        <v>0</v>
      </c>
      <c r="FS72" s="38">
        <f>IF(AND(OR(ISBLANK(FS$9),FS$9=0)=FALSE,SUM($EK72:$EW72)&gt;0,FS$9='2. Protocols'!$G71),1,0)*'4. Formulations'!$J71</f>
        <v>0</v>
      </c>
      <c r="FT72" s="38">
        <f>IF(AND(OR(ISBLANK(FT$9),FT$9=0)=FALSE,SUM($EK72:$EW72)&gt;0,FT$9='2. Protocols'!$G71),1,0)*'4. Formulations'!$J71</f>
        <v>0</v>
      </c>
      <c r="FV72" s="38">
        <f>IF(AND(OR(ISBLANK(EY$9),EY$9=0)=FALSE,FV$9=$DL72),1,0)*'4. Formulations'!$K71</f>
        <v>0</v>
      </c>
      <c r="FW72" s="38">
        <f>IF(AND(OR(ISBLANK(EZ$9),EZ$9=0)=FALSE,FW$9=$DL72),1,0)*'4. Formulations'!$K71</f>
        <v>0</v>
      </c>
      <c r="FX72" s="38">
        <f>IF(AND(OR(ISBLANK(FA$9),FA$9=0)=FALSE,FX$9=$DL72),1,0)*'4. Formulations'!$K71</f>
        <v>0</v>
      </c>
      <c r="FY72" s="38">
        <f>IF(AND(OR(ISBLANK(FB$9),FB$9=0)=FALSE,FY$9=$DL72),1,0)*'4. Formulations'!$K71</f>
        <v>0</v>
      </c>
      <c r="FZ72" s="38">
        <f>IF(AND(OR(ISBLANK(FC$9),FC$9=0)=FALSE,FZ$9=$DL72),1,0)*'4. Formulations'!$K71</f>
        <v>0</v>
      </c>
      <c r="GA72" s="38">
        <f>IF(AND(OR(ISBLANK(FD$9),FD$9=0)=FALSE,GA$9=$DL72),1,0)*'4. Formulations'!$K71</f>
        <v>0</v>
      </c>
      <c r="GB72" s="38">
        <f>IF(AND(OR(ISBLANK(FE$9),FE$9=0)=FALSE,GB$9=$DL72),1,0)*'4. Formulations'!$K71</f>
        <v>0</v>
      </c>
      <c r="GC72" s="38">
        <f>IF(AND(OR(ISBLANK(FF$9),FF$9=0)=FALSE,GC$9=$DL72),1,0)*'4. Formulations'!$K71</f>
        <v>0</v>
      </c>
      <c r="GD72" s="38">
        <f>IF(AND(OR(ISBLANK(FG$9),FG$9=0)=FALSE,GD$9=$DL72),1,0)*'4. Formulations'!$K71</f>
        <v>0</v>
      </c>
      <c r="GE72" s="38">
        <f>IF(AND(OR(ISBLANK(FH$9),FH$9=0)=FALSE,GE$9=$DL72),1,0)*'4. Formulations'!$K71</f>
        <v>0</v>
      </c>
      <c r="GF72" s="38">
        <f>IF(AND(OR(ISBLANK(FI$9),FI$9=0)=FALSE,GF$9=$DL72),1,0)*'4. Formulations'!$K71</f>
        <v>0</v>
      </c>
      <c r="GG72" s="38">
        <f>IF(AND(OR(ISBLANK(FJ$9),FJ$9=0)=FALSE,GG$9=$DL72),1,0)*'4. Formulations'!$K71</f>
        <v>0</v>
      </c>
      <c r="GH72" s="38">
        <f>IF(AND(OR(ISBLANK(FK$9),FK$9=0)=FALSE,GH$9=$DL72),1,0)*'4. Formulations'!$K71</f>
        <v>0</v>
      </c>
      <c r="GI72" s="38">
        <f>IF(AND(OR(ISBLANK(FL$9),FL$9=0)=FALSE,GI$9=$DL72),1,0)*'4. Formulations'!$K71</f>
        <v>0</v>
      </c>
      <c r="GJ72" s="38">
        <f>IF(AND(OR(ISBLANK(FM$9),FM$9=0)=FALSE,GJ$9=$DL72),1,0)*'4. Formulations'!$K71</f>
        <v>0</v>
      </c>
      <c r="GL72" s="38">
        <f>IF(AND(OR(ISBLANK(GL$9),GL$9=0)=FALSE,OR(GL$9='2. Protocols'!$C71,GL$9='2. Protocols'!$E71,GL$9='2. Protocols'!$G71)),1,0)*'4. Formulations'!$L71</f>
        <v>0</v>
      </c>
      <c r="GM72" s="38">
        <f>IF(AND(OR(ISBLANK(GM$9),GM$9=0)=FALSE,OR(GM$9='2. Protocols'!$C71,GM$9='2. Protocols'!$E71,GM$9='2. Protocols'!$G71)),1,0)*'4. Formulations'!$L71</f>
        <v>0</v>
      </c>
      <c r="GN72" s="38">
        <f>IF(AND(OR(ISBLANK(GN$9),GN$9=0)=FALSE,OR(GN$9='2. Protocols'!$C71,GN$9='2. Protocols'!$E71,GN$9='2. Protocols'!$G71)),1,0)*'4. Formulations'!$L71</f>
        <v>0</v>
      </c>
      <c r="GO72" s="38">
        <f>IF(AND(OR(ISBLANK(GO$9),GO$9=0)=FALSE,OR(GO$9='2. Protocols'!$C71,GO$9='2. Protocols'!$E71,GO$9='2. Protocols'!$G71)),1,0)*'4. Formulations'!$L71</f>
        <v>0</v>
      </c>
      <c r="GP72" s="38">
        <f>IF(AND(OR(ISBLANK(GP$9),GP$9=0)=FALSE,OR(GP$9='2. Protocols'!$C71,GP$9='2. Protocols'!$E71,GP$9='2. Protocols'!$G71)),1,0)*'4. Formulations'!$L71</f>
        <v>0</v>
      </c>
      <c r="GQ72" s="38">
        <f>IF(AND(OR(ISBLANK(GQ$9),GQ$9=0)=FALSE,OR(GQ$9='2. Protocols'!$C71,GQ$9='2. Protocols'!$E71,GQ$9='2. Protocols'!$G71)),1,0)*'4. Formulations'!$L71</f>
        <v>0</v>
      </c>
      <c r="GR72" s="38">
        <f>IF(AND(OR(ISBLANK(GR$9),GR$9=0)=FALSE,OR(GR$9='2. Protocols'!$C71,GR$9='2. Protocols'!$E71,GR$9='2. Protocols'!$G71)),1,0)*'4. Formulations'!$L71</f>
        <v>0</v>
      </c>
      <c r="GS72" s="38">
        <f>IF(AND(OR(ISBLANK(GS$9),GS$9=0)=FALSE,OR(GS$9='2. Protocols'!$C71,GS$9='2. Protocols'!$E71,GS$9='2. Protocols'!$G71)),1,0)*'4. Formulations'!$L71</f>
        <v>0</v>
      </c>
      <c r="GT72" s="38">
        <f>IF(AND(OR(ISBLANK(GT$9),GT$9=0)=FALSE,OR(GT$9='2. Protocols'!$C71,GT$9='2. Protocols'!$E71,GT$9='2. Protocols'!$G71)),1,0)*'4. Formulations'!$L71</f>
        <v>0</v>
      </c>
      <c r="GU72" s="38">
        <f>IF(AND(OR(ISBLANK(GU$9),GU$9=0)=FALSE,OR(GU$9='2. Protocols'!$C71,GU$9='2. Protocols'!$E71,GU$9='2. Protocols'!$G71)),1,0)*'4. Formulations'!$L71</f>
        <v>0</v>
      </c>
      <c r="GV72" s="38">
        <f>IF(AND(OR(ISBLANK(GV$9),GV$9=0)=FALSE,OR(GV$9='2. Protocols'!$C71,GV$9='2. Protocols'!$E71,GV$9='2. Protocols'!$G71)),1,0)*'4. Formulations'!$L71</f>
        <v>0</v>
      </c>
      <c r="GW72" s="38">
        <f>IF(AND(OR(ISBLANK(GW$9),GW$9=0)=FALSE,OR(GW$9='2. Protocols'!$C71,GW$9='2. Protocols'!$E71,GW$9='2. Protocols'!$G71)),1,0)*'4. Formulations'!$L71</f>
        <v>0</v>
      </c>
      <c r="GX72" s="38">
        <f>IF(AND(OR(ISBLANK(GX$9),GX$9=0)=FALSE,OR(GX$9='2. Protocols'!$C71,GX$9='2. Protocols'!$E71,GX$9='2. Protocols'!$G71)),1,0)*'4. Formulations'!$L71</f>
        <v>0</v>
      </c>
      <c r="GY72" s="38">
        <f>IF(AND(OR(ISBLANK(GY$9),GY$9=0)=FALSE,OR(GY$9='2. Protocols'!$C71,GY$9='2. Protocols'!$E71,GY$9='2. Protocols'!$G71)),1,0)*'4. Formulations'!$L71</f>
        <v>0</v>
      </c>
      <c r="GZ72" s="38">
        <f>IF(AND(OR(ISBLANK(GZ$9),GZ$9=0)=FALSE,OR(GZ$9='2. Protocols'!$C71,GZ$9='2. Protocols'!$E71,GZ$9='2. Protocols'!$G71)),1,0)*'4. Formulations'!$L71</f>
        <v>0</v>
      </c>
      <c r="HA72" s="38">
        <f>IF(AND(OR(ISBLANK(HA$9),HA$9=0)=FALSE,OR(HA$9='2. Protocols'!$C71,HA$9='2. Protocols'!$E71,HA$9='2. Protocols'!$G71)),1,0)*'4. Formulations'!$L71</f>
        <v>0</v>
      </c>
      <c r="HB72" s="38">
        <f>IF(AND(OR(ISBLANK(HB$9),HB$9=0)=FALSE,OR(HB$9='2. Protocols'!$C71,HB$9='2. Protocols'!$E71,HB$9='2. Protocols'!$G71)),1,0)*'4. Formulations'!$L71</f>
        <v>0</v>
      </c>
      <c r="HC72" s="38">
        <f>IF(AND(OR(ISBLANK(HC$9),HC$9=0)=FALSE,OR(HC$9='2. Protocols'!$C71,HC$9='2. Protocols'!$E71,HC$9='2. Protocols'!$G71)),1,0)*'4. Formulations'!$L71</f>
        <v>0</v>
      </c>
      <c r="HD72" s="38">
        <f>IF(AND(OR(ISBLANK(HD$9),HD$9=0)=FALSE,OR(HD$9='2. Protocols'!$C71,HD$9='2. Protocols'!$E71,HD$9='2. Protocols'!$G71)),1,0)*'4. Formulations'!$L71</f>
        <v>0</v>
      </c>
      <c r="HE72" s="38">
        <f>IF(AND(OR(ISBLANK(HE$9),HE$9=0)=FALSE,OR(HE$9='2. Protocols'!$C71,HE$9='2. Protocols'!$E71,HE$9='2. Protocols'!$G71)),1,0)*'4. Formulations'!$L71</f>
        <v>0</v>
      </c>
      <c r="HF72" s="38">
        <f>IF(AND(OR(ISBLANK(HF$9),HF$9=0)=FALSE,OR(HF$9='2. Protocols'!$C71,HF$9='2. Protocols'!$E71,HF$9='2. Protocols'!$G71)),1,0)*'4. Formulations'!$L71</f>
        <v>0</v>
      </c>
      <c r="HG72" s="38">
        <f>IF(AND(OR(ISBLANK(HG$9),HG$9=0)=FALSE,OR(HG$9='2. Protocols'!$C71,HG$9='2. Protocols'!$E71,HG$9='2. Protocols'!$G71)),1,0)*'4. Formulations'!$L71</f>
        <v>0</v>
      </c>
      <c r="HI72" s="38">
        <f>IF(AND(OR(ISBLANK(HI$9),HI$9=0)=FALSE,HI$9=$DK72),1,0)*'4. Formulations'!$M71</f>
        <v>0</v>
      </c>
      <c r="HJ72" s="38">
        <f>IF(AND(OR(ISBLANK(HJ$9),HJ$9=0)=FALSE,HJ$9=$DK72),1,0)*'4. Formulations'!$M71</f>
        <v>0</v>
      </c>
      <c r="HK72" s="38">
        <f>IF(AND(OR(ISBLANK(HK$9),HK$9=0)=FALSE,HK$9=$DK72),1,0)*'4. Formulations'!$M71</f>
        <v>0</v>
      </c>
      <c r="HL72" s="38">
        <f>IF(AND(OR(ISBLANK(HL$9),HL$9=0)=FALSE,HL$9=$DK72),1,0)*'4. Formulations'!$M71</f>
        <v>0</v>
      </c>
      <c r="HM72" s="38">
        <f>IF(AND(OR(ISBLANK(HM$9),HM$9=0)=FALSE,HM$9=$DK72),1,0)*'4. Formulations'!$M71</f>
        <v>0</v>
      </c>
      <c r="HN72" s="38">
        <f>IF(AND(OR(ISBLANK(HN$9),HN$9=0)=FALSE,HN$9=$DK72),1,0)*'4. Formulations'!$M71</f>
        <v>0</v>
      </c>
      <c r="HO72" s="38">
        <f>IF(AND(OR(ISBLANK(HO$9),HO$9=0)=FALSE,HO$9=$DK72),1,0)*'4. Formulations'!$M71</f>
        <v>0</v>
      </c>
      <c r="HP72" s="38">
        <f>IF(AND(OR(ISBLANK(HP$9),HP$9=0)=FALSE,HP$9=$DK72),1,0)*'4. Formulations'!$M71</f>
        <v>0</v>
      </c>
      <c r="HQ72" s="38">
        <f>IF(AND(OR(ISBLANK(HQ$9),HQ$9=0)=FALSE,HQ$9=$DK72),1,0)*'4. Formulations'!$M71</f>
        <v>0</v>
      </c>
      <c r="HR72" s="38">
        <f>IF(AND(OR(ISBLANK(HR$9),HR$9=0)=FALSE,HR$9=$DK72),1,0)*'4. Formulations'!$M71</f>
        <v>0</v>
      </c>
      <c r="HS72" s="38">
        <f>IF(AND(OR(ISBLANK(HS$9),HS$9=0)=FALSE,HS$9=$DK72),1,0)*'4. Formulations'!$M71</f>
        <v>0</v>
      </c>
      <c r="HT72" s="38">
        <f>IF(AND(OR(ISBLANK(HT$9),HT$9=0)=FALSE,HT$9=$DK72),1,0)*'4. Formulations'!$M71</f>
        <v>0</v>
      </c>
      <c r="HU72" s="38">
        <f>IF(AND(OR(ISBLANK(HU$9),HU$9=0)=FALSE,HU$9=$DK72),1,0)*'4. Formulations'!$M71</f>
        <v>0</v>
      </c>
      <c r="HW72" s="38">
        <f>IF(AND(OR(ISBLANK(HW$9),HW$9=0)=FALSE,SUM($HI72:$HU72)&gt;0,HW$9='2. Protocols'!$G71),1,0)*'4. Formulations'!$M71</f>
        <v>0</v>
      </c>
      <c r="HX72" s="38">
        <f>IF(AND(OR(ISBLANK(HX$9),HX$9=0)=FALSE,SUM($HI72:$HU72)&gt;0,HX$9='2. Protocols'!$G71),1,0)*'4. Formulations'!$M71</f>
        <v>0</v>
      </c>
      <c r="HY72" s="38">
        <f>IF(AND(OR(ISBLANK(HY$9),HY$9=0)=FALSE,SUM($HI72:$HU72)&gt;0,HY$9='2. Protocols'!$G71),1,0)*'4. Formulations'!$M71</f>
        <v>0</v>
      </c>
      <c r="HZ72" s="38">
        <f>IF(AND(OR(ISBLANK(HZ$9),HZ$9=0)=FALSE,SUM($HI72:$HU72)&gt;0,HZ$9='2. Protocols'!$G71),1,0)*'4. Formulations'!$M71</f>
        <v>0</v>
      </c>
      <c r="IA72" s="38">
        <f>IF(AND(OR(ISBLANK(IA$9),IA$9=0)=FALSE,SUM($HI72:$HU72)&gt;0,IA$9='2. Protocols'!$G71),1,0)*'4. Formulations'!$M71</f>
        <v>0</v>
      </c>
      <c r="IB72" s="38">
        <f>IF(AND(OR(ISBLANK(IB$9),IB$9=0)=FALSE,SUM($HI72:$HU72)&gt;0,IB$9='2. Protocols'!$G71),1,0)*'4. Formulations'!$M71</f>
        <v>0</v>
      </c>
      <c r="IC72" s="38">
        <f>IF(AND(OR(ISBLANK(IC$9),IC$9=0)=FALSE,SUM($HI72:$HU72)&gt;0,IC$9='2. Protocols'!$G71),1,0)*'4. Formulations'!$M71</f>
        <v>0</v>
      </c>
      <c r="ID72" s="38">
        <f>IF(AND(OR(ISBLANK(ID$9),ID$9=0)=FALSE,SUM($HI72:$HU72)&gt;0,ID$9='2. Protocols'!$G71),1,0)*'4. Formulations'!$M71</f>
        <v>0</v>
      </c>
      <c r="IE72" s="38">
        <f>IF(AND(OR(ISBLANK(IE$9),IE$9=0)=FALSE,SUM($HI72:$HU72)&gt;0,IE$9='2. Protocols'!$G71),1,0)*'4. Formulations'!$M71</f>
        <v>0</v>
      </c>
      <c r="IF72" s="38">
        <f>IF(AND(OR(ISBLANK(IF$9),IF$9=0)=FALSE,SUM($HI72:$HU72)&gt;0,IF$9='2. Protocols'!$G71),1,0)*'4. Formulations'!$M71</f>
        <v>0</v>
      </c>
      <c r="IG72" s="38">
        <f>IF(AND(OR(ISBLANK(IG$9),IG$9=0)=FALSE,SUM($HI72:$HU72)&gt;0,IG$9='2. Protocols'!$G71),1,0)*'4. Formulations'!$M71</f>
        <v>0</v>
      </c>
      <c r="IH72" s="38">
        <f>IF(AND(OR(ISBLANK(IH$9),IH$9=0)=FALSE,SUM($HI72:$HU72)&gt;0,IH$9='2. Protocols'!$G71),1,0)*'4. Formulations'!$M71</f>
        <v>0</v>
      </c>
      <c r="II72" s="38">
        <f>IF(AND(OR(ISBLANK(II$9),II$9=0)=FALSE,SUM($HI72:$HU72)&gt;0,II$9='2. Protocols'!$G71),1,0)*'4. Formulations'!$M71</f>
        <v>0</v>
      </c>
      <c r="IJ72" s="38">
        <f>IF(AND(OR(ISBLANK(IJ$9),IJ$9=0)=FALSE,SUM($HI72:$HU72)&gt;0,IJ$9='2. Protocols'!$G71),1,0)*'4. Formulations'!$M71</f>
        <v>0</v>
      </c>
      <c r="IK72" s="38">
        <f>IF(AND(OR(ISBLANK(IK$9),IK$9=0)=FALSE,SUM($HI72:$HU72)&gt;0,IK$9='2. Protocols'!$G71),1,0)*'4. Formulations'!$M71</f>
        <v>0</v>
      </c>
      <c r="IL72" s="38">
        <f>IF(AND(OR(ISBLANK(IL$9),IL$9=0)=FALSE,SUM($HI72:$HU72)&gt;0,IL$9='2. Protocols'!$G71),1,0)*'4. Formulations'!$M71</f>
        <v>0</v>
      </c>
      <c r="IM72" s="38">
        <f>IF(AND(OR(ISBLANK(IM$9),IM$9=0)=FALSE,SUM($HI72:$HU72)&gt;0,IM$9='2. Protocols'!$G71),1,0)*'4. Formulations'!$M71</f>
        <v>0</v>
      </c>
      <c r="IN72" s="38">
        <f>IF(AND(OR(ISBLANK(IN$9),IN$9=0)=FALSE,SUM($HI72:$HU72)&gt;0,IN$9='2. Protocols'!$G71),1,0)*'4. Formulations'!$M71</f>
        <v>0</v>
      </c>
      <c r="IO72" s="38">
        <f>IF(AND(OR(ISBLANK(IO$9),IO$9=0)=FALSE,SUM($HI72:$HU72)&gt;0,IO$9='2. Protocols'!$G71),1,0)*'4. Formulations'!$M71</f>
        <v>0</v>
      </c>
      <c r="IP72" s="38">
        <f>IF(AND(OR(ISBLANK(IP$9),IP$9=0)=FALSE,SUM($HI72:$HU72)&gt;0,IP$9='2. Protocols'!$G71),1,0)*'4. Formulations'!$M71</f>
        <v>0</v>
      </c>
      <c r="IQ72" s="38">
        <f>IF(AND(OR(ISBLANK(IQ$9),IQ$9=0)=FALSE,SUM($HI72:$HU72)&gt;0,IQ$9='2. Protocols'!$G71),1,0)*'4. Formulations'!$M71</f>
        <v>0</v>
      </c>
      <c r="IR72" s="38">
        <f>IF(AND(OR(ISBLANK(IR$9),IR$9=0)=FALSE,SUM($HI72:$HU72)&gt;0,IR$9='2. Protocols'!$G71),1,0)*'4. Formulations'!$M71</f>
        <v>0</v>
      </c>
      <c r="IT72" s="38">
        <f>IF(AND(OR(ISBLANK(IT$9),IT$9=0)=FALSE,IT$9=$DL72),1,0)*'4. Formulations'!$N71</f>
        <v>0</v>
      </c>
      <c r="IU72" s="38">
        <f>IF(AND(OR(ISBLANK(IU$9),IU$9=0)=FALSE,IU$9=$DL72),1,0)*'4. Formulations'!$N71</f>
        <v>0</v>
      </c>
      <c r="IV72" s="38">
        <f>IF(AND(OR(ISBLANK(IV$9),IV$9=0)=FALSE,IV$9=$DL72),1,0)*'4. Formulations'!$N71</f>
        <v>0</v>
      </c>
      <c r="IW72" s="38">
        <f>IF(AND(OR(ISBLANK(IW$9),IW$9=0)=FALSE,IW$9=$DL72),1,0)*'4. Formulations'!$N71</f>
        <v>0</v>
      </c>
      <c r="IX72" s="38">
        <f>IF(AND(OR(ISBLANK(IX$9),IX$9=0)=FALSE,IX$9=$DL72),1,0)*'4. Formulations'!$N71</f>
        <v>0</v>
      </c>
      <c r="IY72" s="38">
        <f>IF(AND(OR(ISBLANK(IY$9),IY$9=0)=FALSE,IY$9=$DL72),1,0)*'4. Formulations'!$N71</f>
        <v>0</v>
      </c>
      <c r="IZ72" s="38">
        <f>IF(AND(OR(ISBLANK(IZ$9),IZ$9=0)=FALSE,IZ$9=$DL72),1,0)*'4. Formulations'!$N71</f>
        <v>0</v>
      </c>
      <c r="JA72" s="38">
        <f>IF(AND(OR(ISBLANK(JA$9),JA$9=0)=FALSE,JA$9=$DL72),1,0)*'4. Formulations'!$N71</f>
        <v>0</v>
      </c>
      <c r="JB72" s="38">
        <f>IF(AND(OR(ISBLANK(JB$9),JB$9=0)=FALSE,JB$9=$DL72),1,0)*'4. Formulations'!$N71</f>
        <v>0</v>
      </c>
      <c r="JC72" s="38">
        <f>IF(AND(OR(ISBLANK(JC$9),JC$9=0)=FALSE,JC$9=$DL72),1,0)*'4. Formulations'!$N71</f>
        <v>0</v>
      </c>
      <c r="JD72" s="38">
        <f>IF(AND(OR(ISBLANK(JD$9),JD$9=0)=FALSE,JD$9=$DL72),1,0)*'4. Formulations'!$N71</f>
        <v>0</v>
      </c>
      <c r="JE72" s="38">
        <f>IF(AND(OR(ISBLANK(JE$9),JE$9=0)=FALSE,JE$9=$DL72),1,0)*'4. Formulations'!$N71</f>
        <v>0</v>
      </c>
      <c r="JF72" s="38">
        <f>IF(AND(OR(ISBLANK(JF$9),JF$9=0)=FALSE,JF$9=$DL72),1,0)*'4. Formulations'!$N71</f>
        <v>0</v>
      </c>
      <c r="JG72" s="38">
        <f>IF(AND(OR(ISBLANK(JG$9),JG$9=0)=FALSE,JG$9=$DL72),1,0)*'4. Formulations'!$N71</f>
        <v>0</v>
      </c>
      <c r="JH72" s="38">
        <f>IF(AND(OR(ISBLANK(JH$9),JH$9=0)=FALSE,JH$9=$DL72),1,0)*'4. Formulations'!$N71</f>
        <v>0</v>
      </c>
      <c r="JJ72" s="38">
        <f>IF(AND(OR(ISBLANK(JJ$9),JJ$9=0)=FALSE,OR(JJ$9='2. Protocols'!$C71,JJ$9='2. Protocols'!$E71,JJ$9='2. Protocols'!$G71)),1,0)*'4. Formulations'!$O71</f>
        <v>0</v>
      </c>
      <c r="JK72" s="38">
        <f>IF(AND(OR(ISBLANK(JK$9),JK$9=0)=FALSE,OR(JK$9='2. Protocols'!$C71,JK$9='2. Protocols'!$E71,JK$9='2. Protocols'!$G71)),1,0)*'4. Formulations'!$O71</f>
        <v>0</v>
      </c>
      <c r="JL72" s="38">
        <f>IF(AND(OR(ISBLANK(JL$9),JL$9=0)=FALSE,OR(JL$9='2. Protocols'!$C71,JL$9='2. Protocols'!$E71,JL$9='2. Protocols'!$G71)),1,0)*'4. Formulations'!$O71</f>
        <v>0</v>
      </c>
      <c r="JM72" s="38">
        <f>IF(AND(OR(ISBLANK(JM$9),JM$9=0)=FALSE,OR(JM$9='2. Protocols'!$C71,JM$9='2. Protocols'!$E71,JM$9='2. Protocols'!$G71)),1,0)*'4. Formulations'!$O71</f>
        <v>0</v>
      </c>
      <c r="JN72" s="38">
        <f>IF(AND(OR(ISBLANK(JN$9),JN$9=0)=FALSE,OR(JN$9='2. Protocols'!$C71,JN$9='2. Protocols'!$E71,JN$9='2. Protocols'!$G71)),1,0)*'4. Formulations'!$O71</f>
        <v>0</v>
      </c>
      <c r="JO72" s="38">
        <f>IF(AND(OR(ISBLANK(JO$9),JO$9=0)=FALSE,OR(JO$9='2. Protocols'!$C71,JO$9='2. Protocols'!$E71,JO$9='2. Protocols'!$G71)),1,0)*'4. Formulations'!$O71</f>
        <v>0</v>
      </c>
      <c r="JP72" s="38">
        <f>IF(AND(OR(ISBLANK(JP$9),JP$9=0)=FALSE,OR(JP$9='2. Protocols'!$C71,JP$9='2. Protocols'!$E71,JP$9='2. Protocols'!$G71)),1,0)*'4. Formulations'!$O71</f>
        <v>0</v>
      </c>
      <c r="JQ72" s="38">
        <f>IF(AND(OR(ISBLANK(JQ$9),JQ$9=0)=FALSE,OR(JQ$9='2. Protocols'!$C71,JQ$9='2. Protocols'!$E71,JQ$9='2. Protocols'!$G71)),1,0)*'4. Formulations'!$O71</f>
        <v>0</v>
      </c>
      <c r="JR72" s="38">
        <f>IF(AND(OR(ISBLANK(JR$9),JR$9=0)=FALSE,OR(JR$9='2. Protocols'!$C71,JR$9='2. Protocols'!$E71,JR$9='2. Protocols'!$G71)),1,0)*'4. Formulations'!$O71</f>
        <v>0</v>
      </c>
      <c r="JS72" s="38">
        <f>IF(AND(OR(ISBLANK(JS$9),JS$9=0)=FALSE,OR(JS$9='2. Protocols'!$C71,JS$9='2. Protocols'!$E71,JS$9='2. Protocols'!$G71)),1,0)*'4. Formulations'!$O71</f>
        <v>0</v>
      </c>
      <c r="JT72" s="38">
        <f>IF(AND(OR(ISBLANK(JT$9),JT$9=0)=FALSE,OR(JT$9='2. Protocols'!$C71,JT$9='2. Protocols'!$E71,JT$9='2. Protocols'!$G71)),1,0)*'4. Formulations'!$O71</f>
        <v>0</v>
      </c>
      <c r="JU72" s="38">
        <f>IF(AND(OR(ISBLANK(JU$9),JU$9=0)=FALSE,OR(JU$9='2. Protocols'!$C71,JU$9='2. Protocols'!$E71,JU$9='2. Protocols'!$G71)),1,0)*'4. Formulations'!$O71</f>
        <v>0</v>
      </c>
      <c r="JV72" s="38">
        <f>IF(AND(OR(ISBLANK(JV$9),JV$9=0)=FALSE,OR(JV$9='2. Protocols'!$C71,JV$9='2. Protocols'!$E71,JV$9='2. Protocols'!$G71)),1,0)*'4. Formulations'!$O71</f>
        <v>0</v>
      </c>
      <c r="JW72" s="38">
        <f>IF(AND(OR(ISBLANK(JW$9),JW$9=0)=FALSE,OR(JW$9='2. Protocols'!$C71,JW$9='2. Protocols'!$E71,JW$9='2. Protocols'!$G71)),1,0)*'4. Formulations'!$O71</f>
        <v>0</v>
      </c>
      <c r="JX72" s="38">
        <f>IF(AND(OR(ISBLANK(JX$9),JX$9=0)=FALSE,OR(JX$9='2. Protocols'!$C71,JX$9='2. Protocols'!$E71,JX$9='2. Protocols'!$G71)),1,0)*'4. Formulations'!$O71</f>
        <v>0</v>
      </c>
      <c r="JY72" s="38">
        <f>IF(AND(OR(ISBLANK(JY$9),JY$9=0)=FALSE,OR(JY$9='2. Protocols'!$C71,JY$9='2. Protocols'!$E71,JY$9='2. Protocols'!$G71)),1,0)*'4. Formulations'!$O71</f>
        <v>0</v>
      </c>
      <c r="JZ72" s="38">
        <f>IF(AND(OR(ISBLANK(JZ$9),JZ$9=0)=FALSE,OR(JZ$9='2. Protocols'!$C71,JZ$9='2. Protocols'!$E71,JZ$9='2. Protocols'!$G71)),1,0)*'4. Formulations'!$O71</f>
        <v>0</v>
      </c>
      <c r="KA72" s="38">
        <f>IF(AND(OR(ISBLANK(KA$9),KA$9=0)=FALSE,OR(KA$9='2. Protocols'!$C71,KA$9='2. Protocols'!$E71,KA$9='2. Protocols'!$G71)),1,0)*'4. Formulations'!$O71</f>
        <v>0</v>
      </c>
      <c r="KB72" s="38">
        <f>IF(AND(OR(ISBLANK(KB$9),KB$9=0)=FALSE,OR(KB$9='2. Protocols'!$C71,KB$9='2. Protocols'!$E71,KB$9='2. Protocols'!$G71)),1,0)*'4. Formulations'!$O71</f>
        <v>0</v>
      </c>
      <c r="KC72" s="38">
        <f>IF(AND(OR(ISBLANK(KC$9),KC$9=0)=FALSE,OR(KC$9='2. Protocols'!$C71,KC$9='2. Protocols'!$E71,KC$9='2. Protocols'!$G71)),1,0)*'4. Formulations'!$O71</f>
        <v>0</v>
      </c>
      <c r="KD72" s="38">
        <f>IF(AND(OR(ISBLANK(KD$9),KD$9=0)=FALSE,OR(KD$9='2. Protocols'!$C71,KD$9='2. Protocols'!$E71,KD$9='2. Protocols'!$G71)),1,0)*'4. Formulations'!$O71</f>
        <v>0</v>
      </c>
      <c r="KE72" s="38">
        <f>IF(AND(OR(ISBLANK(KE$9),KE$9=0)=FALSE,OR(KE$9='2. Protocols'!$C71,KE$9='2. Protocols'!$E71,KE$9='2. Protocols'!$G71)),1,0)*'4. Formulations'!$O71</f>
        <v>0</v>
      </c>
      <c r="KG72" s="38">
        <f>IF(AND(OR(ISBLANK(KG$9),KG$9=0)=FALSE,KG$9=$DK72),1,0)*'4. Formulations'!$P71</f>
        <v>0</v>
      </c>
      <c r="KH72" s="38">
        <f>IF(AND(OR(ISBLANK(KH$9),KH$9=0)=FALSE,KH$9=$DK72),1,0)*'4. Formulations'!$P71</f>
        <v>0</v>
      </c>
      <c r="KI72" s="38">
        <f>IF(AND(OR(ISBLANK(KI$9),KI$9=0)=FALSE,KI$9=$DK72),1,0)*'4. Formulations'!$P71</f>
        <v>0</v>
      </c>
      <c r="KJ72" s="38">
        <f>IF(AND(OR(ISBLANK(KJ$9),KJ$9=0)=FALSE,KJ$9=$DK72),1,0)*'4. Formulations'!$P71</f>
        <v>0</v>
      </c>
      <c r="KK72" s="38">
        <f>IF(AND(OR(ISBLANK(KK$9),KK$9=0)=FALSE,KK$9=$DK72),1,0)*'4. Formulations'!$P71</f>
        <v>0</v>
      </c>
      <c r="KL72" s="38">
        <f>IF(AND(OR(ISBLANK(KL$9),KL$9=0)=FALSE,KL$9=$DK72),1,0)*'4. Formulations'!$P71</f>
        <v>0</v>
      </c>
      <c r="KM72" s="38">
        <f>IF(AND(OR(ISBLANK(KM$9),KM$9=0)=FALSE,KM$9=$DK72),1,0)*'4. Formulations'!$P71</f>
        <v>0</v>
      </c>
      <c r="KN72" s="38">
        <f>IF(AND(OR(ISBLANK(KN$9),KN$9=0)=FALSE,KN$9=$DK72),1,0)*'4. Formulations'!$P71</f>
        <v>0</v>
      </c>
      <c r="KO72" s="38">
        <f>IF(AND(OR(ISBLANK(KO$9),KO$9=0)=FALSE,KO$9=$DK72),1,0)*'4. Formulations'!$P71</f>
        <v>0</v>
      </c>
      <c r="KP72" s="38">
        <f>IF(AND(OR(ISBLANK(KP$9),KP$9=0)=FALSE,KP$9=$DK72),1,0)*'4. Formulations'!$P71</f>
        <v>0</v>
      </c>
      <c r="KQ72" s="38">
        <f>IF(AND(OR(ISBLANK(KQ$9),KQ$9=0)=FALSE,KQ$9=$DK72),1,0)*'4. Formulations'!$P71</f>
        <v>0</v>
      </c>
      <c r="KR72" s="38">
        <f>IF(AND(OR(ISBLANK(KR$9),KR$9=0)=FALSE,KR$9=$DK72),1,0)*'4. Formulations'!$P71</f>
        <v>0</v>
      </c>
      <c r="KS72" s="38">
        <f>IF(AND(OR(ISBLANK(KS$9),KS$9=0)=FALSE,KS$9=$DK72),1,0)*'4. Formulations'!$P71</f>
        <v>0</v>
      </c>
      <c r="KU72" s="38">
        <f>IF(AND(OR(ISBLANK(KU$9),KU$9=0)=FALSE,SUM($KG72:$KS72)&gt;0,KU$9='2. Protocols'!$G71),1,0)*'4. Formulations'!$P71</f>
        <v>0</v>
      </c>
      <c r="KV72" s="38">
        <f>IF(AND(OR(ISBLANK(KV$9),KV$9=0)=FALSE,SUM($KG72:$KS72)&gt;0,KV$9='2. Protocols'!$G71),1,0)*'4. Formulations'!$P71</f>
        <v>0</v>
      </c>
      <c r="KW72" s="38">
        <f>IF(AND(OR(ISBLANK(KW$9),KW$9=0)=FALSE,SUM($KG72:$KS72)&gt;0,KW$9='2. Protocols'!$G71),1,0)*'4. Formulations'!$P71</f>
        <v>0</v>
      </c>
      <c r="KX72" s="38">
        <f>IF(AND(OR(ISBLANK(KX$9),KX$9=0)=FALSE,SUM($KG72:$KS72)&gt;0,KX$9='2. Protocols'!$G71),1,0)*'4. Formulations'!$P71</f>
        <v>0</v>
      </c>
      <c r="KY72" s="38">
        <f>IF(AND(OR(ISBLANK(KY$9),KY$9=0)=FALSE,SUM($KG72:$KS72)&gt;0,KY$9='2. Protocols'!$G71),1,0)*'4. Formulations'!$P71</f>
        <v>0</v>
      </c>
      <c r="KZ72" s="38">
        <f>IF(AND(OR(ISBLANK(KZ$9),KZ$9=0)=FALSE,SUM($KG72:$KS72)&gt;0,KZ$9='2. Protocols'!$G71),1,0)*'4. Formulations'!$P71</f>
        <v>0</v>
      </c>
      <c r="LA72" s="38">
        <f>IF(AND(OR(ISBLANK(LA$9),LA$9=0)=FALSE,SUM($KG72:$KS72)&gt;0,LA$9='2. Protocols'!$G71),1,0)*'4. Formulations'!$P71</f>
        <v>0</v>
      </c>
      <c r="LB72" s="38">
        <f>IF(AND(OR(ISBLANK(LB$9),LB$9=0)=FALSE,SUM($KG72:$KS72)&gt;0,LB$9='2. Protocols'!$G71),1,0)*'4. Formulations'!$P71</f>
        <v>0</v>
      </c>
      <c r="LC72" s="38">
        <f>IF(AND(OR(ISBLANK(LC$9),LC$9=0)=FALSE,SUM($KG72:$KS72)&gt;0,LC$9='2. Protocols'!$G71),1,0)*'4. Formulations'!$P71</f>
        <v>0</v>
      </c>
      <c r="LD72" s="38">
        <f>IF(AND(OR(ISBLANK(LD$9),LD$9=0)=FALSE,SUM($KG72:$KS72)&gt;0,LD$9='2. Protocols'!$G71),1,0)*'4. Formulations'!$P71</f>
        <v>0</v>
      </c>
      <c r="LE72" s="38">
        <f>IF(AND(OR(ISBLANK(LE$9),LE$9=0)=FALSE,SUM($KG72:$KS72)&gt;0,LE$9='2. Protocols'!$G71),1,0)*'4. Formulations'!$P71</f>
        <v>0</v>
      </c>
      <c r="LF72" s="38">
        <f>IF(AND(OR(ISBLANK(LF$9),LF$9=0)=FALSE,SUM($KG72:$KS72)&gt;0,LF$9='2. Protocols'!$G71),1,0)*'4. Formulations'!$P71</f>
        <v>0</v>
      </c>
      <c r="LG72" s="38">
        <f>IF(AND(OR(ISBLANK(LG$9),LG$9=0)=FALSE,SUM($KG72:$KS72)&gt;0,LG$9='2. Protocols'!$G71),1,0)*'4. Formulations'!$P71</f>
        <v>0</v>
      </c>
      <c r="LH72" s="38">
        <f>IF(AND(OR(ISBLANK(LH$9),LH$9=0)=FALSE,SUM($KG72:$KS72)&gt;0,LH$9='2. Protocols'!$G71),1,0)*'4. Formulations'!$P71</f>
        <v>0</v>
      </c>
      <c r="LI72" s="38">
        <f>IF(AND(OR(ISBLANK(LI$9),LI$9=0)=FALSE,SUM($KG72:$KS72)&gt;0,LI$9='2. Protocols'!$G71),1,0)*'4. Formulations'!$P71</f>
        <v>0</v>
      </c>
      <c r="LJ72" s="38">
        <f>IF(AND(OR(ISBLANK(LJ$9),LJ$9=0)=FALSE,SUM($KG72:$KS72)&gt;0,LJ$9='2. Protocols'!$G71),1,0)*'4. Formulations'!$P71</f>
        <v>0</v>
      </c>
      <c r="LK72" s="38">
        <f>IF(AND(OR(ISBLANK(LK$9),LK$9=0)=FALSE,SUM($KG72:$KS72)&gt;0,LK$9='2. Protocols'!$G71),1,0)*'4. Formulations'!$P71</f>
        <v>0</v>
      </c>
      <c r="LL72" s="38">
        <f>IF(AND(OR(ISBLANK(LL$9),LL$9=0)=FALSE,SUM($KG72:$KS72)&gt;0,LL$9='2. Protocols'!$G71),1,0)*'4. Formulations'!$P71</f>
        <v>0</v>
      </c>
      <c r="LM72" s="38">
        <f>IF(AND(OR(ISBLANK(LM$9),LM$9=0)=FALSE,SUM($KG72:$KS72)&gt;0,LM$9='2. Protocols'!$G71),1,0)*'4. Formulations'!$P71</f>
        <v>0</v>
      </c>
      <c r="LN72" s="38">
        <f>IF(AND(OR(ISBLANK(LN$9),LN$9=0)=FALSE,SUM($KG72:$KS72)&gt;0,LN$9='2. Protocols'!$G71),1,0)*'4. Formulations'!$P71</f>
        <v>0</v>
      </c>
      <c r="LO72" s="38">
        <f>IF(AND(OR(ISBLANK(LO$9),LO$9=0)=FALSE,SUM($KG72:$KS72)&gt;0,LO$9='2. Protocols'!$G71),1,0)*'4. Formulations'!$P71</f>
        <v>0</v>
      </c>
      <c r="LP72" s="38">
        <f>IF(AND(OR(ISBLANK(LP$9),LP$9=0)=FALSE,SUM($KG72:$KS72)&gt;0,LP$9='2. Protocols'!$G71),1,0)*'4. Formulations'!$P71</f>
        <v>0</v>
      </c>
      <c r="LR72" s="38">
        <f>IF(AND(OR(ISBLANK(LR$9),LR$9=0)=FALSE,LR$9=$DL72),1,0)*'4. Formulations'!$Q71</f>
        <v>0</v>
      </c>
      <c r="LS72" s="38">
        <f>IF(AND(OR(ISBLANK(LS$9),LS$9=0)=FALSE,LS$9=$DL72),1,0)*'4. Formulations'!$Q71</f>
        <v>0</v>
      </c>
      <c r="LT72" s="38">
        <f>IF(AND(OR(ISBLANK(LT$9),LT$9=0)=FALSE,LT$9=$DL72),1,0)*'4. Formulations'!$Q71</f>
        <v>0</v>
      </c>
      <c r="LU72" s="38">
        <f>IF(AND(OR(ISBLANK(LU$9),LU$9=0)=FALSE,LU$9=$DL72),1,0)*'4. Formulations'!$Q71</f>
        <v>0</v>
      </c>
      <c r="LV72" s="38">
        <f>IF(AND(OR(ISBLANK(LV$9),LV$9=0)=FALSE,LV$9=$DL72),1,0)*'4. Formulations'!$Q71</f>
        <v>0</v>
      </c>
      <c r="LW72" s="38">
        <f>IF(AND(OR(ISBLANK(LW$9),LW$9=0)=FALSE,LW$9=$DL72),1,0)*'4. Formulations'!$Q71</f>
        <v>0</v>
      </c>
      <c r="LX72" s="38">
        <f>IF(AND(OR(ISBLANK(LX$9),LX$9=0)=FALSE,LX$9=$DL72),1,0)*'4. Formulations'!$Q71</f>
        <v>0</v>
      </c>
      <c r="LY72" s="38">
        <f>IF(AND(OR(ISBLANK(LY$9),LY$9=0)=FALSE,LY$9=$DL72),1,0)*'4. Formulations'!$Q71</f>
        <v>0</v>
      </c>
      <c r="LZ72" s="38">
        <f>IF(AND(OR(ISBLANK(LZ$9),LZ$9=0)=FALSE,LZ$9=$DL72),1,0)*'4. Formulations'!$Q71</f>
        <v>0</v>
      </c>
      <c r="MA72" s="38">
        <f>IF(AND(OR(ISBLANK(MA$9),MA$9=0)=FALSE,MA$9=$DL72),1,0)*'4. Formulations'!$Q71</f>
        <v>0</v>
      </c>
      <c r="MB72" s="38">
        <f>IF(AND(OR(ISBLANK(MB$9),MB$9=0)=FALSE,MB$9=$DL72),1,0)*'4. Formulations'!$Q71</f>
        <v>0</v>
      </c>
      <c r="MC72" s="38">
        <f>IF(AND(OR(ISBLANK(MC$9),MC$9=0)=FALSE,MC$9=$DL72),1,0)*'4. Formulations'!$Q71</f>
        <v>0</v>
      </c>
      <c r="MD72" s="38">
        <f>IF(AND(OR(ISBLANK(MD$9),MD$9=0)=FALSE,MD$9=$DL72),1,0)*'4. Formulations'!$Q71</f>
        <v>0</v>
      </c>
      <c r="ME72" s="38">
        <f>IF(AND(OR(ISBLANK(ME$9),ME$9=0)=FALSE,ME$9=$DL72),1,0)*'4. Formulations'!$Q71</f>
        <v>0</v>
      </c>
      <c r="MF72" s="38">
        <f>IF(AND(OR(ISBLANK(MF$9),MF$9=0)=FALSE,MF$9=$DL72),1,0)*'4. Formulations'!$Q71</f>
        <v>0</v>
      </c>
    </row>
    <row r="73" spans="2:344" x14ac:dyDescent="0.3">
      <c r="B73" s="2"/>
      <c r="C73" s="129" t="str">
        <f>IF('2. Protocols'!C72&amp;"+"&amp;'2. Protocols'!E72&amp;"+"&amp;'2. Protocols'!G72="++","",'2. Protocols'!C72&amp;"+"&amp;'2. Protocols'!E72&amp;"+"&amp;'2. Protocols'!G72)</f>
        <v/>
      </c>
      <c r="D73" s="18"/>
      <c r="F73" s="114" t="str">
        <f>IFERROR('2. Protocols'!J72*'1. General Inputs'!$L$6,"")</f>
        <v/>
      </c>
      <c r="G73" s="114" t="str">
        <f>IFERROR(MAX(F73+((F73*'1. General Inputs'!$BA$16)+(F73*'1. General Inputs'!$BC$12)),0),"")</f>
        <v/>
      </c>
      <c r="H73" s="114" t="str">
        <f>IFERROR(MAX(G73+((G73*'1. General Inputs'!$BA$16)+(G73*'1. General Inputs'!$BC$12)),0),"")</f>
        <v/>
      </c>
      <c r="I73" s="114" t="str">
        <f>IFERROR(MAX(H73+((H73*'1. General Inputs'!$BA$16)+(H73*'1. General Inputs'!$BC$12)),0),"")</f>
        <v/>
      </c>
      <c r="J73" s="114" t="str">
        <f>IFERROR(MAX(I73+((I73*'1. General Inputs'!$BA$16)+(I73*'1. General Inputs'!$BC$12)),0),"")</f>
        <v/>
      </c>
      <c r="K73" s="114" t="str">
        <f>IFERROR(MAX(J73+((J73*'1. General Inputs'!$BA$16)+(J73*'1. General Inputs'!$BC$12)),0),"")</f>
        <v/>
      </c>
      <c r="L73" s="114" t="str">
        <f>IFERROR(MAX(K73+((K73*'1. General Inputs'!$BA$16)+(K73*'1. General Inputs'!$BC$12)),0),"")</f>
        <v/>
      </c>
      <c r="M73" s="114" t="str">
        <f>IFERROR(MAX(L73+((L73*'1. General Inputs'!$BA$16)+(L73*'1. General Inputs'!$BC$12)),0),"")</f>
        <v/>
      </c>
      <c r="N73" s="114" t="str">
        <f>IFERROR(MAX(M73+((M73*'1. General Inputs'!$BA$16)+(M73*'1. General Inputs'!$BC$12)),0),"")</f>
        <v/>
      </c>
      <c r="O73" s="114" t="str">
        <f>IFERROR(MAX(N73+((N73*'1. General Inputs'!$BA$16)+(N73*'1. General Inputs'!$BC$12)),0),"")</f>
        <v/>
      </c>
      <c r="P73" s="114" t="str">
        <f>IFERROR(MAX(O73+((O73*'1. General Inputs'!$BA$16)+(O73*'1. General Inputs'!$BC$12)),0),"")</f>
        <v/>
      </c>
      <c r="Q73" s="114" t="str">
        <f>IFERROR(MAX(P73+((P73*'1. General Inputs'!$BA$16)+(P73*'1. General Inputs'!$BC$12)),0),"")</f>
        <v/>
      </c>
      <c r="R73" s="114" t="str">
        <f>IFERROR(MAX(Q73+((Q73*'1. General Inputs'!$BA$16)+(Q73*'1. General Inputs'!$BC$12)),0),"")</f>
        <v/>
      </c>
      <c r="S73" s="114" t="str">
        <f>IFERROR(MAX(R73+((R73*'1. General Inputs'!$BA$16)+(R73*'1. General Inputs'!$BD$12)),0),"")</f>
        <v/>
      </c>
      <c r="T73" s="114" t="str">
        <f>IFERROR(MAX(S73+((S73*'1. General Inputs'!$BA$16)+(S73*'1. General Inputs'!$BD$12)),0),"")</f>
        <v/>
      </c>
      <c r="U73" s="114" t="str">
        <f>IFERROR(MAX(T73+((T73*'1. General Inputs'!$BA$16)+(T73*'1. General Inputs'!$BD$12)),0),"")</f>
        <v/>
      </c>
      <c r="V73" s="114" t="str">
        <f>IFERROR(MAX(U73+((U73*'1. General Inputs'!$BA$16)+(U73*'1. General Inputs'!$BD$12)),0),"")</f>
        <v/>
      </c>
      <c r="W73" s="114" t="str">
        <f>IFERROR(MAX(V73+((V73*'1. General Inputs'!$BA$16)+(V73*'1. General Inputs'!$BD$12)),0),"")</f>
        <v/>
      </c>
      <c r="X73" s="114" t="str">
        <f>IFERROR(MAX(W73+((W73*'1. General Inputs'!$BA$16)+(W73*'1. General Inputs'!$BD$12)),0),"")</f>
        <v/>
      </c>
      <c r="Y73" s="114" t="str">
        <f>IFERROR(MAX(X73+((X73*'1. General Inputs'!$BA$16)+(X73*'1. General Inputs'!$BD$12)),0),"")</f>
        <v/>
      </c>
      <c r="Z73" s="114" t="str">
        <f>IFERROR(MAX(Y73+((Y73*'1. General Inputs'!$BA$16)+(Y73*'1. General Inputs'!$BD$12)),0),"")</f>
        <v/>
      </c>
      <c r="AA73" s="114" t="str">
        <f>IFERROR(MAX(Z73+((Z73*'1. General Inputs'!$BA$16)+(Z73*'1. General Inputs'!$BD$12)),0),"")</f>
        <v/>
      </c>
      <c r="AB73" s="114" t="str">
        <f>IFERROR(MAX(AA73+((AA73*'1. General Inputs'!$BA$16)+(AA73*'1. General Inputs'!$BD$12)),0),"")</f>
        <v/>
      </c>
      <c r="AC73" s="114" t="str">
        <f>IFERROR(MAX(AB73+((AB73*'1. General Inputs'!$BA$16)+(AB73*'1. General Inputs'!$BD$12)),0),"")</f>
        <v/>
      </c>
      <c r="AD73" s="114" t="str">
        <f>IFERROR(MAX(AC73+((AC73*'1. General Inputs'!$BA$16)+(AC73*'1. General Inputs'!$BD$12)),0),"")</f>
        <v/>
      </c>
      <c r="AE73" s="114" t="str">
        <f>IFERROR(MAX(AD73+((AD73*'1. General Inputs'!$BA$16)+(AD73*'1. General Inputs'!$BE$12)),0),"")</f>
        <v/>
      </c>
      <c r="AF73" s="114" t="str">
        <f>IFERROR(MAX(AE73+((AE73*'1. General Inputs'!$BA$16)+(AE73*'1. General Inputs'!$BE$12)),0),"")</f>
        <v/>
      </c>
      <c r="AG73" s="114" t="str">
        <f>IFERROR(MAX(AF73+((AF73*'1. General Inputs'!$BA$16)+(AF73*'1. General Inputs'!$BE$12)),0),"")</f>
        <v/>
      </c>
      <c r="AH73" s="114" t="str">
        <f>IFERROR(MAX(AG73+((AG73*'1. General Inputs'!$BA$16)+(AG73*'1. General Inputs'!$BE$12)),0),"")</f>
        <v/>
      </c>
      <c r="AI73" s="114" t="str">
        <f>IFERROR(MAX(AH73+((AH73*'1. General Inputs'!$BA$16)+(AH73*'1. General Inputs'!$BE$12)),0),"")</f>
        <v/>
      </c>
      <c r="AJ73" s="114" t="str">
        <f>IFERROR(MAX(AI73+((AI73*'1. General Inputs'!$BA$16)+(AI73*'1. General Inputs'!$BE$12)),0),"")</f>
        <v/>
      </c>
      <c r="AK73" s="114" t="str">
        <f>IFERROR(MAX(AJ73+((AJ73*'1. General Inputs'!$BA$16)+(AJ73*'1. General Inputs'!$BE$12)),0),"")</f>
        <v/>
      </c>
      <c r="AL73" s="114" t="str">
        <f>IFERROR(MAX(AK73+((AK73*'1. General Inputs'!$BA$16)+(AK73*'1. General Inputs'!$BE$12)),0),"")</f>
        <v/>
      </c>
      <c r="AM73" s="114" t="str">
        <f>IFERROR(MAX(AL73+((AL73*'1. General Inputs'!$BA$16)+(AL73*'1. General Inputs'!$BE$12)),0),"")</f>
        <v/>
      </c>
      <c r="AN73" s="114" t="str">
        <f>IFERROR(MAX(AM73+((AM73*'1. General Inputs'!$BA$16)+(AM73*'1. General Inputs'!$BE$12)),0),"")</f>
        <v/>
      </c>
      <c r="AO73" s="114" t="str">
        <f>IFERROR(MAX(AN73+((AN73*'1. General Inputs'!$BA$16)+(AN73*'1. General Inputs'!$BE$12)),0),"")</f>
        <v/>
      </c>
      <c r="AP73" s="114" t="str">
        <f>IFERROR(MAX(AO73+((AO73*'1. General Inputs'!$BA$16)+(AO73*'1. General Inputs'!$BE$12)),0),"")</f>
        <v/>
      </c>
      <c r="BZ73" s="88" t="e">
        <f t="shared" si="49"/>
        <v>#VALUE!</v>
      </c>
      <c r="CA73" s="88" t="e">
        <f t="shared" si="50"/>
        <v>#VALUE!</v>
      </c>
      <c r="CB73" s="88" t="e">
        <f t="shared" si="51"/>
        <v>#VALUE!</v>
      </c>
      <c r="CC73" s="88" t="e">
        <f t="shared" si="52"/>
        <v>#VALUE!</v>
      </c>
      <c r="CD73" s="88" t="e">
        <f t="shared" si="84"/>
        <v>#VALUE!</v>
      </c>
      <c r="CE73" s="88" t="e">
        <f t="shared" si="53"/>
        <v>#VALUE!</v>
      </c>
      <c r="CF73" s="88" t="e">
        <f t="shared" si="54"/>
        <v>#VALUE!</v>
      </c>
      <c r="CG73" s="88" t="e">
        <f t="shared" si="55"/>
        <v>#VALUE!</v>
      </c>
      <c r="CH73" s="88" t="e">
        <f t="shared" si="56"/>
        <v>#VALUE!</v>
      </c>
      <c r="CI73" s="88" t="e">
        <f t="shared" si="57"/>
        <v>#VALUE!</v>
      </c>
      <c r="CJ73" s="88" t="e">
        <f t="shared" si="58"/>
        <v>#VALUE!</v>
      </c>
      <c r="CK73" s="88" t="e">
        <f t="shared" si="59"/>
        <v>#VALUE!</v>
      </c>
      <c r="CL73" s="88" t="e">
        <f t="shared" si="60"/>
        <v>#VALUE!</v>
      </c>
      <c r="CM73" s="88" t="e">
        <f t="shared" si="61"/>
        <v>#VALUE!</v>
      </c>
      <c r="CN73" s="88" t="e">
        <f t="shared" si="62"/>
        <v>#VALUE!</v>
      </c>
      <c r="CO73" s="88" t="e">
        <f t="shared" si="63"/>
        <v>#VALUE!</v>
      </c>
      <c r="CP73" s="88" t="e">
        <f t="shared" si="64"/>
        <v>#VALUE!</v>
      </c>
      <c r="CQ73" s="88" t="e">
        <f t="shared" si="65"/>
        <v>#VALUE!</v>
      </c>
      <c r="CR73" s="88" t="e">
        <f t="shared" si="66"/>
        <v>#VALUE!</v>
      </c>
      <c r="CS73" s="88" t="e">
        <f t="shared" si="67"/>
        <v>#VALUE!</v>
      </c>
      <c r="CT73" s="88" t="e">
        <f t="shared" si="68"/>
        <v>#VALUE!</v>
      </c>
      <c r="CU73" s="88" t="e">
        <f t="shared" si="69"/>
        <v>#VALUE!</v>
      </c>
      <c r="CV73" s="88" t="e">
        <f t="shared" si="70"/>
        <v>#VALUE!</v>
      </c>
      <c r="CW73" s="88" t="e">
        <f t="shared" si="71"/>
        <v>#VALUE!</v>
      </c>
      <c r="CX73" s="88" t="e">
        <f t="shared" si="72"/>
        <v>#VALUE!</v>
      </c>
      <c r="CY73" s="88" t="e">
        <f t="shared" si="73"/>
        <v>#VALUE!</v>
      </c>
      <c r="CZ73" s="88" t="e">
        <f t="shared" si="74"/>
        <v>#VALUE!</v>
      </c>
      <c r="DA73" s="88" t="e">
        <f t="shared" si="75"/>
        <v>#VALUE!</v>
      </c>
      <c r="DB73" s="88" t="e">
        <f t="shared" si="76"/>
        <v>#VALUE!</v>
      </c>
      <c r="DC73" s="88" t="e">
        <f t="shared" si="77"/>
        <v>#VALUE!</v>
      </c>
      <c r="DD73" s="88" t="e">
        <f t="shared" si="78"/>
        <v>#VALUE!</v>
      </c>
      <c r="DE73" s="88" t="e">
        <f t="shared" si="79"/>
        <v>#VALUE!</v>
      </c>
      <c r="DF73" s="88" t="e">
        <f t="shared" si="80"/>
        <v>#VALUE!</v>
      </c>
      <c r="DG73" s="88" t="e">
        <f t="shared" si="81"/>
        <v>#VALUE!</v>
      </c>
      <c r="DH73" s="88" t="e">
        <f t="shared" si="82"/>
        <v>#VALUE!</v>
      </c>
      <c r="DI73" s="88" t="e">
        <f t="shared" si="83"/>
        <v>#VALUE!</v>
      </c>
      <c r="DK73" s="27" t="str">
        <f>CONCATENATE('2. Protocols'!C72, '2. Protocols'!D72, '2. Protocols'!E72)</f>
        <v>+</v>
      </c>
      <c r="DL73" s="27" t="str">
        <f>CONCATENATE('2. Protocols'!C72, '2. Protocols'!D72, '2. Protocols'!E72, '2. Protocols'!F72, '2. Protocols'!G72,)</f>
        <v>++</v>
      </c>
      <c r="DN73" s="38">
        <f>IF(AND(OR(ISBLANK(DN$9),DN$9=0)=FALSE,OR(DN$9='2. Protocols'!$C72,DN$9='2. Protocols'!$E72,DN$9='2. Protocols'!$G72)),1,0)*'4. Formulations'!$I72</f>
        <v>0</v>
      </c>
      <c r="DO73" s="38">
        <f>IF(AND(OR(ISBLANK(DO$9),DO$9=0)=FALSE,OR(DO$9='2. Protocols'!$C72,DO$9='2. Protocols'!$E72,DO$9='2. Protocols'!$G72)),1,0)*'4. Formulations'!$I72</f>
        <v>0</v>
      </c>
      <c r="DP73" s="38">
        <f>IF(AND(OR(ISBLANK(DP$9),DP$9=0)=FALSE,OR(DP$9='2. Protocols'!$C72,DP$9='2. Protocols'!$E72,DP$9='2. Protocols'!$G72)),1,0)*'4. Formulations'!$I72</f>
        <v>0</v>
      </c>
      <c r="DQ73" s="38">
        <f>IF(AND(OR(ISBLANK(DQ$9),DQ$9=0)=FALSE,OR(DQ$9='2. Protocols'!$C72,DQ$9='2. Protocols'!$E72,DQ$9='2. Protocols'!$G72)),1,0)*'4. Formulations'!$I72</f>
        <v>0</v>
      </c>
      <c r="DR73" s="38">
        <f>IF(AND(OR(ISBLANK(DR$9),DR$9=0)=FALSE,OR(DR$9='2. Protocols'!$C72,DR$9='2. Protocols'!$E72,DR$9='2. Protocols'!$G72)),1,0)*'4. Formulations'!$I72</f>
        <v>0</v>
      </c>
      <c r="DS73" s="38">
        <f>IF(AND(OR(ISBLANK(DS$9),DS$9=0)=FALSE,OR(DS$9='2. Protocols'!$C72,DS$9='2. Protocols'!$E72,DS$9='2. Protocols'!$G72)),1,0)*'4. Formulations'!$I72</f>
        <v>0</v>
      </c>
      <c r="DT73" s="38">
        <f>IF(AND(OR(ISBLANK(DT$9),DT$9=0)=FALSE,OR(DT$9='2. Protocols'!$C72,DT$9='2. Protocols'!$E72,DT$9='2. Protocols'!$G72)),1,0)*'4. Formulations'!$I72</f>
        <v>0</v>
      </c>
      <c r="DU73" s="38">
        <f>IF(AND(OR(ISBLANK(DU$9),DU$9=0)=FALSE,OR(DU$9='2. Protocols'!$C72,DU$9='2. Protocols'!$E72,DU$9='2. Protocols'!$G72)),1,0)*'4. Formulations'!$I72</f>
        <v>0</v>
      </c>
      <c r="DV73" s="38">
        <f>IF(AND(OR(ISBLANK(DV$9),DV$9=0)=FALSE,OR(DV$9='2. Protocols'!$C72,DV$9='2. Protocols'!$E72,DV$9='2. Protocols'!$G72)),1,0)*'4. Formulations'!$I72</f>
        <v>0</v>
      </c>
      <c r="DW73" s="38">
        <f>IF(AND(OR(ISBLANK(DW$9),DW$9=0)=FALSE,OR(DW$9='2. Protocols'!$C72,DW$9='2. Protocols'!$E72,DW$9='2. Protocols'!$G72)),1,0)*'4. Formulations'!$I72</f>
        <v>0</v>
      </c>
      <c r="DX73" s="38">
        <f>IF(AND(OR(ISBLANK(DX$9),DX$9=0)=FALSE,OR(DX$9='2. Protocols'!$C72,DX$9='2. Protocols'!$E72,DX$9='2. Protocols'!$G72)),1,0)*'4. Formulations'!$I72</f>
        <v>0</v>
      </c>
      <c r="DY73" s="38">
        <f>IF(AND(OR(ISBLANK(DY$9),DY$9=0)=FALSE,OR(DY$9='2. Protocols'!$C72,DY$9='2. Protocols'!$E72,DY$9='2. Protocols'!$G72)),1,0)*'4. Formulations'!$I72</f>
        <v>0</v>
      </c>
      <c r="DZ73" s="38">
        <f>IF(AND(OR(ISBLANK(DZ$9),DZ$9=0)=FALSE,OR(DZ$9='2. Protocols'!$C72,DZ$9='2. Protocols'!$E72,DZ$9='2. Protocols'!$G72)),1,0)*'4. Formulations'!$I72</f>
        <v>0</v>
      </c>
      <c r="EA73" s="38">
        <f>IF(AND(OR(ISBLANK(EA$9),EA$9=0)=FALSE,OR(EA$9='2. Protocols'!$C72,EA$9='2. Protocols'!$E72,EA$9='2. Protocols'!$G72)),1,0)*'4. Formulations'!$I72</f>
        <v>0</v>
      </c>
      <c r="EB73" s="38">
        <f>IF(AND(OR(ISBLANK(EB$9),EB$9=0)=FALSE,OR(EB$9='2. Protocols'!$C72,EB$9='2. Protocols'!$E72,EB$9='2. Protocols'!$G72)),1,0)*'4. Formulations'!$I72</f>
        <v>0</v>
      </c>
      <c r="EC73" s="38">
        <f>IF(AND(OR(ISBLANK(EC$9),EC$9=0)=FALSE,OR(EC$9='2. Protocols'!$C72,EC$9='2. Protocols'!$E72,EC$9='2. Protocols'!$G72)),1,0)*'4. Formulations'!$I72</f>
        <v>0</v>
      </c>
      <c r="ED73" s="38">
        <f>IF(AND(OR(ISBLANK(ED$9),ED$9=0)=FALSE,OR(ED$9='2. Protocols'!$C72,ED$9='2. Protocols'!$E72,ED$9='2. Protocols'!$G72)),1,0)*'4. Formulations'!$I72</f>
        <v>0</v>
      </c>
      <c r="EE73" s="38">
        <f>IF(AND(OR(ISBLANK(EE$9),EE$9=0)=FALSE,OR(EE$9='2. Protocols'!$C72,EE$9='2. Protocols'!$E72,EE$9='2. Protocols'!$G72)),1,0)*'4. Formulations'!$I72</f>
        <v>0</v>
      </c>
      <c r="EF73" s="38">
        <f>IF(AND(OR(ISBLANK(EF$9),EF$9=0)=FALSE,OR(EF$9='2. Protocols'!$C72,EF$9='2. Protocols'!$E72,EF$9='2. Protocols'!$G72)),1,0)*'4. Formulations'!$I72</f>
        <v>0</v>
      </c>
      <c r="EG73" s="38">
        <f>IF(AND(OR(ISBLANK(EG$9),EG$9=0)=FALSE,OR(EG$9='2. Protocols'!$C72,EG$9='2. Protocols'!$E72,EG$9='2. Protocols'!$G72)),1,0)*'4. Formulations'!$I72</f>
        <v>0</v>
      </c>
      <c r="EH73" s="38">
        <f>IF(AND(OR(ISBLANK(EH$9),EH$9=0)=FALSE,OR(EH$9='2. Protocols'!$C72,EH$9='2. Protocols'!$E72,EH$9='2. Protocols'!$G72)),1,0)*'4. Formulations'!$I72</f>
        <v>0</v>
      </c>
      <c r="EI73" s="38">
        <f>IF(AND(OR(ISBLANK(EI$9),EI$9=0)=FALSE,OR(EI$9='2. Protocols'!$C72,EI$9='2. Protocols'!$E72,EI$9='2. Protocols'!$G72)),1,0)*'4. Formulations'!$I72</f>
        <v>0</v>
      </c>
      <c r="EK73" s="38">
        <f>IF(AND(OR(ISBLANK(EK$9),EK$9=0)=FALSE,EK$9=$DK73),1,0)*'4. Formulations'!$J72</f>
        <v>0</v>
      </c>
      <c r="EL73" s="38">
        <f>IF(AND(OR(ISBLANK(EL$9),EL$9=0)=FALSE,EL$9=$DK73),1,0)*'4. Formulations'!$J72</f>
        <v>0</v>
      </c>
      <c r="EM73" s="38">
        <f>IF(AND(OR(ISBLANK(EM$9),EM$9=0)=FALSE,EM$9=$DK73),1,0)*'4. Formulations'!$J72</f>
        <v>0</v>
      </c>
      <c r="EN73" s="38">
        <f>IF(AND(OR(ISBLANK(EN$9),EN$9=0)=FALSE,EN$9=$DK73),1,0)*'4. Formulations'!$J72</f>
        <v>0</v>
      </c>
      <c r="EO73" s="38">
        <f>IF(AND(OR(ISBLANK(EO$9),EO$9=0)=FALSE,EO$9=$DK73),1,0)*'4. Formulations'!$J72</f>
        <v>0</v>
      </c>
      <c r="EP73" s="38">
        <f>IF(AND(OR(ISBLANK(EP$9),EP$9=0)=FALSE,EP$9=$DK73),1,0)*'4. Formulations'!$J72</f>
        <v>0</v>
      </c>
      <c r="EQ73" s="38">
        <f>IF(AND(OR(ISBLANK(EQ$9),EQ$9=0)=FALSE,EQ$9=$DK73),1,0)*'4. Formulations'!$J72</f>
        <v>0</v>
      </c>
      <c r="ER73" s="38">
        <f>IF(AND(OR(ISBLANK(ER$9),ER$9=0)=FALSE,ER$9=$DK73),1,0)*'4. Formulations'!$J72</f>
        <v>0</v>
      </c>
      <c r="ES73" s="38">
        <f>IF(AND(OR(ISBLANK(ES$9),ES$9=0)=FALSE,ES$9=$DK73),1,0)*'4. Formulations'!$J72</f>
        <v>0</v>
      </c>
      <c r="ET73" s="38">
        <f>IF(AND(OR(ISBLANK(ET$9),ET$9=0)=FALSE,ET$9=$DK73),1,0)*'4. Formulations'!$J72</f>
        <v>0</v>
      </c>
      <c r="EU73" s="38">
        <f>IF(AND(OR(ISBLANK(EU$9),EU$9=0)=FALSE,EU$9=$DK73),1,0)*'4. Formulations'!$J72</f>
        <v>0</v>
      </c>
      <c r="EV73" s="38">
        <f>IF(AND(OR(ISBLANK(EV$9),EV$9=0)=FALSE,EV$9=$DK73),1,0)*'4. Formulations'!$J72</f>
        <v>0</v>
      </c>
      <c r="EW73" s="38">
        <f>IF(AND(OR(ISBLANK(EW$9),EW$9=0)=FALSE,EW$9=$DK73),1,0)*'4. Formulations'!$J72</f>
        <v>0</v>
      </c>
      <c r="EY73" s="38">
        <f>IF(AND(OR(ISBLANK(EY$9),EY$9=0)=FALSE,SUM($EK73:$EW73)&gt;0,EY$9='2. Protocols'!$G72),1,0)*'4. Formulations'!$J72</f>
        <v>0</v>
      </c>
      <c r="EZ73" s="38">
        <f>IF(AND(OR(ISBLANK(EZ$9),EZ$9=0)=FALSE,SUM($EK73:$EW73)&gt;0,EZ$9='2. Protocols'!$G72),1,0)*'4. Formulations'!$J72</f>
        <v>0</v>
      </c>
      <c r="FA73" s="38">
        <f>IF(AND(OR(ISBLANK(FA$9),FA$9=0)=FALSE,SUM($EK73:$EW73)&gt;0,FA$9='2. Protocols'!$G72),1,0)*'4. Formulations'!$J72</f>
        <v>0</v>
      </c>
      <c r="FB73" s="38">
        <f>IF(AND(OR(ISBLANK(FB$9),FB$9=0)=FALSE,SUM($EK73:$EW73)&gt;0,FB$9='2. Protocols'!$G72),1,0)*'4. Formulations'!$J72</f>
        <v>0</v>
      </c>
      <c r="FC73" s="38">
        <f>IF(AND(OR(ISBLANK(FC$9),FC$9=0)=FALSE,SUM($EK73:$EW73)&gt;0,FC$9='2. Protocols'!$G72),1,0)*'4. Formulations'!$J72</f>
        <v>0</v>
      </c>
      <c r="FD73" s="38">
        <f>IF(AND(OR(ISBLANK(FD$9),FD$9=0)=FALSE,SUM($EK73:$EW73)&gt;0,FD$9='2. Protocols'!$G72),1,0)*'4. Formulations'!$J72</f>
        <v>0</v>
      </c>
      <c r="FE73" s="38">
        <f>IF(AND(OR(ISBLANK(FE$9),FE$9=0)=FALSE,SUM($EK73:$EW73)&gt;0,FE$9='2. Protocols'!$G72),1,0)*'4. Formulations'!$J72</f>
        <v>0</v>
      </c>
      <c r="FF73" s="38">
        <f>IF(AND(OR(ISBLANK(FF$9),FF$9=0)=FALSE,SUM($EK73:$EW73)&gt;0,FF$9='2. Protocols'!$G72),1,0)*'4. Formulations'!$J72</f>
        <v>0</v>
      </c>
      <c r="FG73" s="38">
        <f>IF(AND(OR(ISBLANK(FG$9),FG$9=0)=FALSE,SUM($EK73:$EW73)&gt;0,FG$9='2. Protocols'!$G72),1,0)*'4. Formulations'!$J72</f>
        <v>0</v>
      </c>
      <c r="FH73" s="38">
        <f>IF(AND(OR(ISBLANK(FH$9),FH$9=0)=FALSE,SUM($EK73:$EW73)&gt;0,FH$9='2. Protocols'!$G72),1,0)*'4. Formulations'!$J72</f>
        <v>0</v>
      </c>
      <c r="FI73" s="38">
        <f>IF(AND(OR(ISBLANK(FI$9),FI$9=0)=FALSE,SUM($EK73:$EW73)&gt;0,FI$9='2. Protocols'!$G72),1,0)*'4. Formulations'!$J72</f>
        <v>0</v>
      </c>
      <c r="FJ73" s="38">
        <f>IF(AND(OR(ISBLANK(FJ$9),FJ$9=0)=FALSE,SUM($EK73:$EW73)&gt;0,FJ$9='2. Protocols'!$G72),1,0)*'4. Formulations'!$J72</f>
        <v>0</v>
      </c>
      <c r="FK73" s="38">
        <f>IF(AND(OR(ISBLANK(FK$9),FK$9=0)=FALSE,SUM($EK73:$EW73)&gt;0,FK$9='2. Protocols'!$G72),1,0)*'4. Formulations'!$J72</f>
        <v>0</v>
      </c>
      <c r="FL73" s="38">
        <f>IF(AND(OR(ISBLANK(FL$9),FL$9=0)=FALSE,SUM($EK73:$EW73)&gt;0,FL$9='2. Protocols'!$G72),1,0)*'4. Formulations'!$J72</f>
        <v>0</v>
      </c>
      <c r="FM73" s="38">
        <f>IF(AND(OR(ISBLANK(FM$9),FM$9=0)=FALSE,SUM($EK73:$EW73)&gt;0,FM$9='2. Protocols'!$G72),1,0)*'4. Formulations'!$J72</f>
        <v>0</v>
      </c>
      <c r="FN73" s="38">
        <f>IF(AND(OR(ISBLANK(FN$9),FN$9=0)=FALSE,SUM($EK73:$EW73)&gt;0,FN$9='2. Protocols'!$G72),1,0)*'4. Formulations'!$J72</f>
        <v>0</v>
      </c>
      <c r="FO73" s="38">
        <f>IF(AND(OR(ISBLANK(FO$9),FO$9=0)=FALSE,SUM($EK73:$EW73)&gt;0,FO$9='2. Protocols'!$G72),1,0)*'4. Formulations'!$J72</f>
        <v>0</v>
      </c>
      <c r="FP73" s="38">
        <f>IF(AND(OR(ISBLANK(FP$9),FP$9=0)=FALSE,SUM($EK73:$EW73)&gt;0,FP$9='2. Protocols'!$G72),1,0)*'4. Formulations'!$J72</f>
        <v>0</v>
      </c>
      <c r="FQ73" s="38">
        <f>IF(AND(OR(ISBLANK(FQ$9),FQ$9=0)=FALSE,SUM($EK73:$EW73)&gt;0,FQ$9='2. Protocols'!$G72),1,0)*'4. Formulations'!$J72</f>
        <v>0</v>
      </c>
      <c r="FR73" s="38">
        <f>IF(AND(OR(ISBLANK(FR$9),FR$9=0)=FALSE,SUM($EK73:$EW73)&gt;0,FR$9='2. Protocols'!$G72),1,0)*'4. Formulations'!$J72</f>
        <v>0</v>
      </c>
      <c r="FS73" s="38">
        <f>IF(AND(OR(ISBLANK(FS$9),FS$9=0)=FALSE,SUM($EK73:$EW73)&gt;0,FS$9='2. Protocols'!$G72),1,0)*'4. Formulations'!$J72</f>
        <v>0</v>
      </c>
      <c r="FT73" s="38">
        <f>IF(AND(OR(ISBLANK(FT$9),FT$9=0)=FALSE,SUM($EK73:$EW73)&gt;0,FT$9='2. Protocols'!$G72),1,0)*'4. Formulations'!$J72</f>
        <v>0</v>
      </c>
      <c r="FV73" s="38">
        <f>IF(AND(OR(ISBLANK(EY$9),EY$9=0)=FALSE,FV$9=$DL73),1,0)*'4. Formulations'!$K72</f>
        <v>0</v>
      </c>
      <c r="FW73" s="38">
        <f>IF(AND(OR(ISBLANK(EZ$9),EZ$9=0)=FALSE,FW$9=$DL73),1,0)*'4. Formulations'!$K72</f>
        <v>0</v>
      </c>
      <c r="FX73" s="38">
        <f>IF(AND(OR(ISBLANK(FA$9),FA$9=0)=FALSE,FX$9=$DL73),1,0)*'4. Formulations'!$K72</f>
        <v>0</v>
      </c>
      <c r="FY73" s="38">
        <f>IF(AND(OR(ISBLANK(FB$9),FB$9=0)=FALSE,FY$9=$DL73),1,0)*'4. Formulations'!$K72</f>
        <v>0</v>
      </c>
      <c r="FZ73" s="38">
        <f>IF(AND(OR(ISBLANK(FC$9),FC$9=0)=FALSE,FZ$9=$DL73),1,0)*'4. Formulations'!$K72</f>
        <v>0</v>
      </c>
      <c r="GA73" s="38">
        <f>IF(AND(OR(ISBLANK(FD$9),FD$9=0)=FALSE,GA$9=$DL73),1,0)*'4. Formulations'!$K72</f>
        <v>0</v>
      </c>
      <c r="GB73" s="38">
        <f>IF(AND(OR(ISBLANK(FE$9),FE$9=0)=FALSE,GB$9=$DL73),1,0)*'4. Formulations'!$K72</f>
        <v>0</v>
      </c>
      <c r="GC73" s="38">
        <f>IF(AND(OR(ISBLANK(FF$9),FF$9=0)=FALSE,GC$9=$DL73),1,0)*'4. Formulations'!$K72</f>
        <v>0</v>
      </c>
      <c r="GD73" s="38">
        <f>IF(AND(OR(ISBLANK(FG$9),FG$9=0)=FALSE,GD$9=$DL73),1,0)*'4. Formulations'!$K72</f>
        <v>0</v>
      </c>
      <c r="GE73" s="38">
        <f>IF(AND(OR(ISBLANK(FH$9),FH$9=0)=FALSE,GE$9=$DL73),1,0)*'4. Formulations'!$K72</f>
        <v>0</v>
      </c>
      <c r="GF73" s="38">
        <f>IF(AND(OR(ISBLANK(FI$9),FI$9=0)=FALSE,GF$9=$DL73),1,0)*'4. Formulations'!$K72</f>
        <v>0</v>
      </c>
      <c r="GG73" s="38">
        <f>IF(AND(OR(ISBLANK(FJ$9),FJ$9=0)=FALSE,GG$9=$DL73),1,0)*'4. Formulations'!$K72</f>
        <v>0</v>
      </c>
      <c r="GH73" s="38">
        <f>IF(AND(OR(ISBLANK(FK$9),FK$9=0)=FALSE,GH$9=$DL73),1,0)*'4. Formulations'!$K72</f>
        <v>0</v>
      </c>
      <c r="GI73" s="38">
        <f>IF(AND(OR(ISBLANK(FL$9),FL$9=0)=FALSE,GI$9=$DL73),1,0)*'4. Formulations'!$K72</f>
        <v>0</v>
      </c>
      <c r="GJ73" s="38">
        <f>IF(AND(OR(ISBLANK(FM$9),FM$9=0)=FALSE,GJ$9=$DL73),1,0)*'4. Formulations'!$K72</f>
        <v>0</v>
      </c>
      <c r="GL73" s="38">
        <f>IF(AND(OR(ISBLANK(GL$9),GL$9=0)=FALSE,OR(GL$9='2. Protocols'!$C72,GL$9='2. Protocols'!$E72,GL$9='2. Protocols'!$G72)),1,0)*'4. Formulations'!$L72</f>
        <v>0</v>
      </c>
      <c r="GM73" s="38">
        <f>IF(AND(OR(ISBLANK(GM$9),GM$9=0)=FALSE,OR(GM$9='2. Protocols'!$C72,GM$9='2. Protocols'!$E72,GM$9='2. Protocols'!$G72)),1,0)*'4. Formulations'!$L72</f>
        <v>0</v>
      </c>
      <c r="GN73" s="38">
        <f>IF(AND(OR(ISBLANK(GN$9),GN$9=0)=FALSE,OR(GN$9='2. Protocols'!$C72,GN$9='2. Protocols'!$E72,GN$9='2. Protocols'!$G72)),1,0)*'4. Formulations'!$L72</f>
        <v>0</v>
      </c>
      <c r="GO73" s="38">
        <f>IF(AND(OR(ISBLANK(GO$9),GO$9=0)=FALSE,OR(GO$9='2. Protocols'!$C72,GO$9='2. Protocols'!$E72,GO$9='2. Protocols'!$G72)),1,0)*'4. Formulations'!$L72</f>
        <v>0</v>
      </c>
      <c r="GP73" s="38">
        <f>IF(AND(OR(ISBLANK(GP$9),GP$9=0)=FALSE,OR(GP$9='2. Protocols'!$C72,GP$9='2. Protocols'!$E72,GP$9='2. Protocols'!$G72)),1,0)*'4. Formulations'!$L72</f>
        <v>0</v>
      </c>
      <c r="GQ73" s="38">
        <f>IF(AND(OR(ISBLANK(GQ$9),GQ$9=0)=FALSE,OR(GQ$9='2. Protocols'!$C72,GQ$9='2. Protocols'!$E72,GQ$9='2. Protocols'!$G72)),1,0)*'4. Formulations'!$L72</f>
        <v>0</v>
      </c>
      <c r="GR73" s="38">
        <f>IF(AND(OR(ISBLANK(GR$9),GR$9=0)=FALSE,OR(GR$9='2. Protocols'!$C72,GR$9='2. Protocols'!$E72,GR$9='2. Protocols'!$G72)),1,0)*'4. Formulations'!$L72</f>
        <v>0</v>
      </c>
      <c r="GS73" s="38">
        <f>IF(AND(OR(ISBLANK(GS$9),GS$9=0)=FALSE,OR(GS$9='2. Protocols'!$C72,GS$9='2. Protocols'!$E72,GS$9='2. Protocols'!$G72)),1,0)*'4. Formulations'!$L72</f>
        <v>0</v>
      </c>
      <c r="GT73" s="38">
        <f>IF(AND(OR(ISBLANK(GT$9),GT$9=0)=FALSE,OR(GT$9='2. Protocols'!$C72,GT$9='2. Protocols'!$E72,GT$9='2. Protocols'!$G72)),1,0)*'4. Formulations'!$L72</f>
        <v>0</v>
      </c>
      <c r="GU73" s="38">
        <f>IF(AND(OR(ISBLANK(GU$9),GU$9=0)=FALSE,OR(GU$9='2. Protocols'!$C72,GU$9='2. Protocols'!$E72,GU$9='2. Protocols'!$G72)),1,0)*'4. Formulations'!$L72</f>
        <v>0</v>
      </c>
      <c r="GV73" s="38">
        <f>IF(AND(OR(ISBLANK(GV$9),GV$9=0)=FALSE,OR(GV$9='2. Protocols'!$C72,GV$9='2. Protocols'!$E72,GV$9='2. Protocols'!$G72)),1,0)*'4. Formulations'!$L72</f>
        <v>0</v>
      </c>
      <c r="GW73" s="38">
        <f>IF(AND(OR(ISBLANK(GW$9),GW$9=0)=FALSE,OR(GW$9='2. Protocols'!$C72,GW$9='2. Protocols'!$E72,GW$9='2. Protocols'!$G72)),1,0)*'4. Formulations'!$L72</f>
        <v>0</v>
      </c>
      <c r="GX73" s="38">
        <f>IF(AND(OR(ISBLANK(GX$9),GX$9=0)=FALSE,OR(GX$9='2. Protocols'!$C72,GX$9='2. Protocols'!$E72,GX$9='2. Protocols'!$G72)),1,0)*'4. Formulations'!$L72</f>
        <v>0</v>
      </c>
      <c r="GY73" s="38">
        <f>IF(AND(OR(ISBLANK(GY$9),GY$9=0)=FALSE,OR(GY$9='2. Protocols'!$C72,GY$9='2. Protocols'!$E72,GY$9='2. Protocols'!$G72)),1,0)*'4. Formulations'!$L72</f>
        <v>0</v>
      </c>
      <c r="GZ73" s="38">
        <f>IF(AND(OR(ISBLANK(GZ$9),GZ$9=0)=FALSE,OR(GZ$9='2. Protocols'!$C72,GZ$9='2. Protocols'!$E72,GZ$9='2. Protocols'!$G72)),1,0)*'4. Formulations'!$L72</f>
        <v>0</v>
      </c>
      <c r="HA73" s="38">
        <f>IF(AND(OR(ISBLANK(HA$9),HA$9=0)=FALSE,OR(HA$9='2. Protocols'!$C72,HA$9='2. Protocols'!$E72,HA$9='2. Protocols'!$G72)),1,0)*'4. Formulations'!$L72</f>
        <v>0</v>
      </c>
      <c r="HB73" s="38">
        <f>IF(AND(OR(ISBLANK(HB$9),HB$9=0)=FALSE,OR(HB$9='2. Protocols'!$C72,HB$9='2. Protocols'!$E72,HB$9='2. Protocols'!$G72)),1,0)*'4. Formulations'!$L72</f>
        <v>0</v>
      </c>
      <c r="HC73" s="38">
        <f>IF(AND(OR(ISBLANK(HC$9),HC$9=0)=FALSE,OR(HC$9='2. Protocols'!$C72,HC$9='2. Protocols'!$E72,HC$9='2. Protocols'!$G72)),1,0)*'4. Formulations'!$L72</f>
        <v>0</v>
      </c>
      <c r="HD73" s="38">
        <f>IF(AND(OR(ISBLANK(HD$9),HD$9=0)=FALSE,OR(HD$9='2. Protocols'!$C72,HD$9='2. Protocols'!$E72,HD$9='2. Protocols'!$G72)),1,0)*'4. Formulations'!$L72</f>
        <v>0</v>
      </c>
      <c r="HE73" s="38">
        <f>IF(AND(OR(ISBLANK(HE$9),HE$9=0)=FALSE,OR(HE$9='2. Protocols'!$C72,HE$9='2. Protocols'!$E72,HE$9='2. Protocols'!$G72)),1,0)*'4. Formulations'!$L72</f>
        <v>0</v>
      </c>
      <c r="HF73" s="38">
        <f>IF(AND(OR(ISBLANK(HF$9),HF$9=0)=FALSE,OR(HF$9='2. Protocols'!$C72,HF$9='2. Protocols'!$E72,HF$9='2. Protocols'!$G72)),1,0)*'4. Formulations'!$L72</f>
        <v>0</v>
      </c>
      <c r="HG73" s="38">
        <f>IF(AND(OR(ISBLANK(HG$9),HG$9=0)=FALSE,OR(HG$9='2. Protocols'!$C72,HG$9='2. Protocols'!$E72,HG$9='2. Protocols'!$G72)),1,0)*'4. Formulations'!$L72</f>
        <v>0</v>
      </c>
      <c r="HI73" s="38">
        <f>IF(AND(OR(ISBLANK(HI$9),HI$9=0)=FALSE,HI$9=$DK73),1,0)*'4. Formulations'!$M72</f>
        <v>0</v>
      </c>
      <c r="HJ73" s="38">
        <f>IF(AND(OR(ISBLANK(HJ$9),HJ$9=0)=FALSE,HJ$9=$DK73),1,0)*'4. Formulations'!$M72</f>
        <v>0</v>
      </c>
      <c r="HK73" s="38">
        <f>IF(AND(OR(ISBLANK(HK$9),HK$9=0)=FALSE,HK$9=$DK73),1,0)*'4. Formulations'!$M72</f>
        <v>0</v>
      </c>
      <c r="HL73" s="38">
        <f>IF(AND(OR(ISBLANK(HL$9),HL$9=0)=FALSE,HL$9=$DK73),1,0)*'4. Formulations'!$M72</f>
        <v>0</v>
      </c>
      <c r="HM73" s="38">
        <f>IF(AND(OR(ISBLANK(HM$9),HM$9=0)=FALSE,HM$9=$DK73),1,0)*'4. Formulations'!$M72</f>
        <v>0</v>
      </c>
      <c r="HN73" s="38">
        <f>IF(AND(OR(ISBLANK(HN$9),HN$9=0)=FALSE,HN$9=$DK73),1,0)*'4. Formulations'!$M72</f>
        <v>0</v>
      </c>
      <c r="HO73" s="38">
        <f>IF(AND(OR(ISBLANK(HO$9),HO$9=0)=FALSE,HO$9=$DK73),1,0)*'4. Formulations'!$M72</f>
        <v>0</v>
      </c>
      <c r="HP73" s="38">
        <f>IF(AND(OR(ISBLANK(HP$9),HP$9=0)=FALSE,HP$9=$DK73),1,0)*'4. Formulations'!$M72</f>
        <v>0</v>
      </c>
      <c r="HQ73" s="38">
        <f>IF(AND(OR(ISBLANK(HQ$9),HQ$9=0)=FALSE,HQ$9=$DK73),1,0)*'4. Formulations'!$M72</f>
        <v>0</v>
      </c>
      <c r="HR73" s="38">
        <f>IF(AND(OR(ISBLANK(HR$9),HR$9=0)=FALSE,HR$9=$DK73),1,0)*'4. Formulations'!$M72</f>
        <v>0</v>
      </c>
      <c r="HS73" s="38">
        <f>IF(AND(OR(ISBLANK(HS$9),HS$9=0)=FALSE,HS$9=$DK73),1,0)*'4. Formulations'!$M72</f>
        <v>0</v>
      </c>
      <c r="HT73" s="38">
        <f>IF(AND(OR(ISBLANK(HT$9),HT$9=0)=FALSE,HT$9=$DK73),1,0)*'4. Formulations'!$M72</f>
        <v>0</v>
      </c>
      <c r="HU73" s="38">
        <f>IF(AND(OR(ISBLANK(HU$9),HU$9=0)=FALSE,HU$9=$DK73),1,0)*'4. Formulations'!$M72</f>
        <v>0</v>
      </c>
      <c r="HW73" s="38">
        <f>IF(AND(OR(ISBLANK(HW$9),HW$9=0)=FALSE,SUM($HI73:$HU73)&gt;0,HW$9='2. Protocols'!$G72),1,0)*'4. Formulations'!$M72</f>
        <v>0</v>
      </c>
      <c r="HX73" s="38">
        <f>IF(AND(OR(ISBLANK(HX$9),HX$9=0)=FALSE,SUM($HI73:$HU73)&gt;0,HX$9='2. Protocols'!$G72),1,0)*'4. Formulations'!$M72</f>
        <v>0</v>
      </c>
      <c r="HY73" s="38">
        <f>IF(AND(OR(ISBLANK(HY$9),HY$9=0)=FALSE,SUM($HI73:$HU73)&gt;0,HY$9='2. Protocols'!$G72),1,0)*'4. Formulations'!$M72</f>
        <v>0</v>
      </c>
      <c r="HZ73" s="38">
        <f>IF(AND(OR(ISBLANK(HZ$9),HZ$9=0)=FALSE,SUM($HI73:$HU73)&gt;0,HZ$9='2. Protocols'!$G72),1,0)*'4. Formulations'!$M72</f>
        <v>0</v>
      </c>
      <c r="IA73" s="38">
        <f>IF(AND(OR(ISBLANK(IA$9),IA$9=0)=FALSE,SUM($HI73:$HU73)&gt;0,IA$9='2. Protocols'!$G72),1,0)*'4. Formulations'!$M72</f>
        <v>0</v>
      </c>
      <c r="IB73" s="38">
        <f>IF(AND(OR(ISBLANK(IB$9),IB$9=0)=FALSE,SUM($HI73:$HU73)&gt;0,IB$9='2. Protocols'!$G72),1,0)*'4. Formulations'!$M72</f>
        <v>0</v>
      </c>
      <c r="IC73" s="38">
        <f>IF(AND(OR(ISBLANK(IC$9),IC$9=0)=FALSE,SUM($HI73:$HU73)&gt;0,IC$9='2. Protocols'!$G72),1,0)*'4. Formulations'!$M72</f>
        <v>0</v>
      </c>
      <c r="ID73" s="38">
        <f>IF(AND(OR(ISBLANK(ID$9),ID$9=0)=FALSE,SUM($HI73:$HU73)&gt;0,ID$9='2. Protocols'!$G72),1,0)*'4. Formulations'!$M72</f>
        <v>0</v>
      </c>
      <c r="IE73" s="38">
        <f>IF(AND(OR(ISBLANK(IE$9),IE$9=0)=FALSE,SUM($HI73:$HU73)&gt;0,IE$9='2. Protocols'!$G72),1,0)*'4. Formulations'!$M72</f>
        <v>0</v>
      </c>
      <c r="IF73" s="38">
        <f>IF(AND(OR(ISBLANK(IF$9),IF$9=0)=FALSE,SUM($HI73:$HU73)&gt;0,IF$9='2. Protocols'!$G72),1,0)*'4. Formulations'!$M72</f>
        <v>0</v>
      </c>
      <c r="IG73" s="38">
        <f>IF(AND(OR(ISBLANK(IG$9),IG$9=0)=FALSE,SUM($HI73:$HU73)&gt;0,IG$9='2. Protocols'!$G72),1,0)*'4. Formulations'!$M72</f>
        <v>0</v>
      </c>
      <c r="IH73" s="38">
        <f>IF(AND(OR(ISBLANK(IH$9),IH$9=0)=FALSE,SUM($HI73:$HU73)&gt;0,IH$9='2. Protocols'!$G72),1,0)*'4. Formulations'!$M72</f>
        <v>0</v>
      </c>
      <c r="II73" s="38">
        <f>IF(AND(OR(ISBLANK(II$9),II$9=0)=FALSE,SUM($HI73:$HU73)&gt;0,II$9='2. Protocols'!$G72),1,0)*'4. Formulations'!$M72</f>
        <v>0</v>
      </c>
      <c r="IJ73" s="38">
        <f>IF(AND(OR(ISBLANK(IJ$9),IJ$9=0)=FALSE,SUM($HI73:$HU73)&gt;0,IJ$9='2. Protocols'!$G72),1,0)*'4. Formulations'!$M72</f>
        <v>0</v>
      </c>
      <c r="IK73" s="38">
        <f>IF(AND(OR(ISBLANK(IK$9),IK$9=0)=FALSE,SUM($HI73:$HU73)&gt;0,IK$9='2. Protocols'!$G72),1,0)*'4. Formulations'!$M72</f>
        <v>0</v>
      </c>
      <c r="IL73" s="38">
        <f>IF(AND(OR(ISBLANK(IL$9),IL$9=0)=FALSE,SUM($HI73:$HU73)&gt;0,IL$9='2. Protocols'!$G72),1,0)*'4. Formulations'!$M72</f>
        <v>0</v>
      </c>
      <c r="IM73" s="38">
        <f>IF(AND(OR(ISBLANK(IM$9),IM$9=0)=FALSE,SUM($HI73:$HU73)&gt;0,IM$9='2. Protocols'!$G72),1,0)*'4. Formulations'!$M72</f>
        <v>0</v>
      </c>
      <c r="IN73" s="38">
        <f>IF(AND(OR(ISBLANK(IN$9),IN$9=0)=FALSE,SUM($HI73:$HU73)&gt;0,IN$9='2. Protocols'!$G72),1,0)*'4. Formulations'!$M72</f>
        <v>0</v>
      </c>
      <c r="IO73" s="38">
        <f>IF(AND(OR(ISBLANK(IO$9),IO$9=0)=FALSE,SUM($HI73:$HU73)&gt;0,IO$9='2. Protocols'!$G72),1,0)*'4. Formulations'!$M72</f>
        <v>0</v>
      </c>
      <c r="IP73" s="38">
        <f>IF(AND(OR(ISBLANK(IP$9),IP$9=0)=FALSE,SUM($HI73:$HU73)&gt;0,IP$9='2. Protocols'!$G72),1,0)*'4. Formulations'!$M72</f>
        <v>0</v>
      </c>
      <c r="IQ73" s="38">
        <f>IF(AND(OR(ISBLANK(IQ$9),IQ$9=0)=FALSE,SUM($HI73:$HU73)&gt;0,IQ$9='2. Protocols'!$G72),1,0)*'4. Formulations'!$M72</f>
        <v>0</v>
      </c>
      <c r="IR73" s="38">
        <f>IF(AND(OR(ISBLANK(IR$9),IR$9=0)=FALSE,SUM($HI73:$HU73)&gt;0,IR$9='2. Protocols'!$G72),1,0)*'4. Formulations'!$M72</f>
        <v>0</v>
      </c>
      <c r="IT73" s="38">
        <f>IF(AND(OR(ISBLANK(IT$9),IT$9=0)=FALSE,IT$9=$DL73),1,0)*'4. Formulations'!$N72</f>
        <v>0</v>
      </c>
      <c r="IU73" s="38">
        <f>IF(AND(OR(ISBLANK(IU$9),IU$9=0)=FALSE,IU$9=$DL73),1,0)*'4. Formulations'!$N72</f>
        <v>0</v>
      </c>
      <c r="IV73" s="38">
        <f>IF(AND(OR(ISBLANK(IV$9),IV$9=0)=FALSE,IV$9=$DL73),1,0)*'4. Formulations'!$N72</f>
        <v>0</v>
      </c>
      <c r="IW73" s="38">
        <f>IF(AND(OR(ISBLANK(IW$9),IW$9=0)=FALSE,IW$9=$DL73),1,0)*'4. Formulations'!$N72</f>
        <v>0</v>
      </c>
      <c r="IX73" s="38">
        <f>IF(AND(OR(ISBLANK(IX$9),IX$9=0)=FALSE,IX$9=$DL73),1,0)*'4. Formulations'!$N72</f>
        <v>0</v>
      </c>
      <c r="IY73" s="38">
        <f>IF(AND(OR(ISBLANK(IY$9),IY$9=0)=FALSE,IY$9=$DL73),1,0)*'4. Formulations'!$N72</f>
        <v>0</v>
      </c>
      <c r="IZ73" s="38">
        <f>IF(AND(OR(ISBLANK(IZ$9),IZ$9=0)=FALSE,IZ$9=$DL73),1,0)*'4. Formulations'!$N72</f>
        <v>0</v>
      </c>
      <c r="JA73" s="38">
        <f>IF(AND(OR(ISBLANK(JA$9),JA$9=0)=FALSE,JA$9=$DL73),1,0)*'4. Formulations'!$N72</f>
        <v>0</v>
      </c>
      <c r="JB73" s="38">
        <f>IF(AND(OR(ISBLANK(JB$9),JB$9=0)=FALSE,JB$9=$DL73),1,0)*'4. Formulations'!$N72</f>
        <v>0</v>
      </c>
      <c r="JC73" s="38">
        <f>IF(AND(OR(ISBLANK(JC$9),JC$9=0)=FALSE,JC$9=$DL73),1,0)*'4. Formulations'!$N72</f>
        <v>0</v>
      </c>
      <c r="JD73" s="38">
        <f>IF(AND(OR(ISBLANK(JD$9),JD$9=0)=FALSE,JD$9=$DL73),1,0)*'4. Formulations'!$N72</f>
        <v>0</v>
      </c>
      <c r="JE73" s="38">
        <f>IF(AND(OR(ISBLANK(JE$9),JE$9=0)=FALSE,JE$9=$DL73),1,0)*'4. Formulations'!$N72</f>
        <v>0</v>
      </c>
      <c r="JF73" s="38">
        <f>IF(AND(OR(ISBLANK(JF$9),JF$9=0)=FALSE,JF$9=$DL73),1,0)*'4. Formulations'!$N72</f>
        <v>0</v>
      </c>
      <c r="JG73" s="38">
        <f>IF(AND(OR(ISBLANK(JG$9),JG$9=0)=FALSE,JG$9=$DL73),1,0)*'4. Formulations'!$N72</f>
        <v>0</v>
      </c>
      <c r="JH73" s="38">
        <f>IF(AND(OR(ISBLANK(JH$9),JH$9=0)=FALSE,JH$9=$DL73),1,0)*'4. Formulations'!$N72</f>
        <v>0</v>
      </c>
      <c r="JJ73" s="38">
        <f>IF(AND(OR(ISBLANK(JJ$9),JJ$9=0)=FALSE,OR(JJ$9='2. Protocols'!$C72,JJ$9='2. Protocols'!$E72,JJ$9='2. Protocols'!$G72)),1,0)*'4. Formulations'!$O72</f>
        <v>0</v>
      </c>
      <c r="JK73" s="38">
        <f>IF(AND(OR(ISBLANK(JK$9),JK$9=0)=FALSE,OR(JK$9='2. Protocols'!$C72,JK$9='2. Protocols'!$E72,JK$9='2. Protocols'!$G72)),1,0)*'4. Formulations'!$O72</f>
        <v>0</v>
      </c>
      <c r="JL73" s="38">
        <f>IF(AND(OR(ISBLANK(JL$9),JL$9=0)=FALSE,OR(JL$9='2. Protocols'!$C72,JL$9='2. Protocols'!$E72,JL$9='2. Protocols'!$G72)),1,0)*'4. Formulations'!$O72</f>
        <v>0</v>
      </c>
      <c r="JM73" s="38">
        <f>IF(AND(OR(ISBLANK(JM$9),JM$9=0)=FALSE,OR(JM$9='2. Protocols'!$C72,JM$9='2. Protocols'!$E72,JM$9='2. Protocols'!$G72)),1,0)*'4. Formulations'!$O72</f>
        <v>0</v>
      </c>
      <c r="JN73" s="38">
        <f>IF(AND(OR(ISBLANK(JN$9),JN$9=0)=FALSE,OR(JN$9='2. Protocols'!$C72,JN$9='2. Protocols'!$E72,JN$9='2. Protocols'!$G72)),1,0)*'4. Formulations'!$O72</f>
        <v>0</v>
      </c>
      <c r="JO73" s="38">
        <f>IF(AND(OR(ISBLANK(JO$9),JO$9=0)=FALSE,OR(JO$9='2. Protocols'!$C72,JO$9='2. Protocols'!$E72,JO$9='2. Protocols'!$G72)),1,0)*'4. Formulations'!$O72</f>
        <v>0</v>
      </c>
      <c r="JP73" s="38">
        <f>IF(AND(OR(ISBLANK(JP$9),JP$9=0)=FALSE,OR(JP$9='2. Protocols'!$C72,JP$9='2. Protocols'!$E72,JP$9='2. Protocols'!$G72)),1,0)*'4. Formulations'!$O72</f>
        <v>0</v>
      </c>
      <c r="JQ73" s="38">
        <f>IF(AND(OR(ISBLANK(JQ$9),JQ$9=0)=FALSE,OR(JQ$9='2. Protocols'!$C72,JQ$9='2. Protocols'!$E72,JQ$9='2. Protocols'!$G72)),1,0)*'4. Formulations'!$O72</f>
        <v>0</v>
      </c>
      <c r="JR73" s="38">
        <f>IF(AND(OR(ISBLANK(JR$9),JR$9=0)=FALSE,OR(JR$9='2. Protocols'!$C72,JR$9='2. Protocols'!$E72,JR$9='2. Protocols'!$G72)),1,0)*'4. Formulations'!$O72</f>
        <v>0</v>
      </c>
      <c r="JS73" s="38">
        <f>IF(AND(OR(ISBLANK(JS$9),JS$9=0)=FALSE,OR(JS$9='2. Protocols'!$C72,JS$9='2. Protocols'!$E72,JS$9='2. Protocols'!$G72)),1,0)*'4. Formulations'!$O72</f>
        <v>0</v>
      </c>
      <c r="JT73" s="38">
        <f>IF(AND(OR(ISBLANK(JT$9),JT$9=0)=FALSE,OR(JT$9='2. Protocols'!$C72,JT$9='2. Protocols'!$E72,JT$9='2. Protocols'!$G72)),1,0)*'4. Formulations'!$O72</f>
        <v>0</v>
      </c>
      <c r="JU73" s="38">
        <f>IF(AND(OR(ISBLANK(JU$9),JU$9=0)=FALSE,OR(JU$9='2. Protocols'!$C72,JU$9='2. Protocols'!$E72,JU$9='2. Protocols'!$G72)),1,0)*'4. Formulations'!$O72</f>
        <v>0</v>
      </c>
      <c r="JV73" s="38">
        <f>IF(AND(OR(ISBLANK(JV$9),JV$9=0)=FALSE,OR(JV$9='2. Protocols'!$C72,JV$9='2. Protocols'!$E72,JV$9='2. Protocols'!$G72)),1,0)*'4. Formulations'!$O72</f>
        <v>0</v>
      </c>
      <c r="JW73" s="38">
        <f>IF(AND(OR(ISBLANK(JW$9),JW$9=0)=FALSE,OR(JW$9='2. Protocols'!$C72,JW$9='2. Protocols'!$E72,JW$9='2. Protocols'!$G72)),1,0)*'4. Formulations'!$O72</f>
        <v>0</v>
      </c>
      <c r="JX73" s="38">
        <f>IF(AND(OR(ISBLANK(JX$9),JX$9=0)=FALSE,OR(JX$9='2. Protocols'!$C72,JX$9='2. Protocols'!$E72,JX$9='2. Protocols'!$G72)),1,0)*'4. Formulations'!$O72</f>
        <v>0</v>
      </c>
      <c r="JY73" s="38">
        <f>IF(AND(OR(ISBLANK(JY$9),JY$9=0)=FALSE,OR(JY$9='2. Protocols'!$C72,JY$9='2. Protocols'!$E72,JY$9='2. Protocols'!$G72)),1,0)*'4. Formulations'!$O72</f>
        <v>0</v>
      </c>
      <c r="JZ73" s="38">
        <f>IF(AND(OR(ISBLANK(JZ$9),JZ$9=0)=FALSE,OR(JZ$9='2. Protocols'!$C72,JZ$9='2. Protocols'!$E72,JZ$9='2. Protocols'!$G72)),1,0)*'4. Formulations'!$O72</f>
        <v>0</v>
      </c>
      <c r="KA73" s="38">
        <f>IF(AND(OR(ISBLANK(KA$9),KA$9=0)=FALSE,OR(KA$9='2. Protocols'!$C72,KA$9='2. Protocols'!$E72,KA$9='2. Protocols'!$G72)),1,0)*'4. Formulations'!$O72</f>
        <v>0</v>
      </c>
      <c r="KB73" s="38">
        <f>IF(AND(OR(ISBLANK(KB$9),KB$9=0)=FALSE,OR(KB$9='2. Protocols'!$C72,KB$9='2. Protocols'!$E72,KB$9='2. Protocols'!$G72)),1,0)*'4. Formulations'!$O72</f>
        <v>0</v>
      </c>
      <c r="KC73" s="38">
        <f>IF(AND(OR(ISBLANK(KC$9),KC$9=0)=FALSE,OR(KC$9='2. Protocols'!$C72,KC$9='2. Protocols'!$E72,KC$9='2. Protocols'!$G72)),1,0)*'4. Formulations'!$O72</f>
        <v>0</v>
      </c>
      <c r="KD73" s="38">
        <f>IF(AND(OR(ISBLANK(KD$9),KD$9=0)=FALSE,OR(KD$9='2. Protocols'!$C72,KD$9='2. Protocols'!$E72,KD$9='2. Protocols'!$G72)),1,0)*'4. Formulations'!$O72</f>
        <v>0</v>
      </c>
      <c r="KE73" s="38">
        <f>IF(AND(OR(ISBLANK(KE$9),KE$9=0)=FALSE,OR(KE$9='2. Protocols'!$C72,KE$9='2. Protocols'!$E72,KE$9='2. Protocols'!$G72)),1,0)*'4. Formulations'!$O72</f>
        <v>0</v>
      </c>
      <c r="KG73" s="38">
        <f>IF(AND(OR(ISBLANK(KG$9),KG$9=0)=FALSE,KG$9=$DK73),1,0)*'4. Formulations'!$P72</f>
        <v>0</v>
      </c>
      <c r="KH73" s="38">
        <f>IF(AND(OR(ISBLANK(KH$9),KH$9=0)=FALSE,KH$9=$DK73),1,0)*'4. Formulations'!$P72</f>
        <v>0</v>
      </c>
      <c r="KI73" s="38">
        <f>IF(AND(OR(ISBLANK(KI$9),KI$9=0)=FALSE,KI$9=$DK73),1,0)*'4. Formulations'!$P72</f>
        <v>0</v>
      </c>
      <c r="KJ73" s="38">
        <f>IF(AND(OR(ISBLANK(KJ$9),KJ$9=0)=FALSE,KJ$9=$DK73),1,0)*'4. Formulations'!$P72</f>
        <v>0</v>
      </c>
      <c r="KK73" s="38">
        <f>IF(AND(OR(ISBLANK(KK$9),KK$9=0)=FALSE,KK$9=$DK73),1,0)*'4. Formulations'!$P72</f>
        <v>0</v>
      </c>
      <c r="KL73" s="38">
        <f>IF(AND(OR(ISBLANK(KL$9),KL$9=0)=FALSE,KL$9=$DK73),1,0)*'4. Formulations'!$P72</f>
        <v>0</v>
      </c>
      <c r="KM73" s="38">
        <f>IF(AND(OR(ISBLANK(KM$9),KM$9=0)=FALSE,KM$9=$DK73),1,0)*'4. Formulations'!$P72</f>
        <v>0</v>
      </c>
      <c r="KN73" s="38">
        <f>IF(AND(OR(ISBLANK(KN$9),KN$9=0)=FALSE,KN$9=$DK73),1,0)*'4. Formulations'!$P72</f>
        <v>0</v>
      </c>
      <c r="KO73" s="38">
        <f>IF(AND(OR(ISBLANK(KO$9),KO$9=0)=FALSE,KO$9=$DK73),1,0)*'4. Formulations'!$P72</f>
        <v>0</v>
      </c>
      <c r="KP73" s="38">
        <f>IF(AND(OR(ISBLANK(KP$9),KP$9=0)=FALSE,KP$9=$DK73),1,0)*'4. Formulations'!$P72</f>
        <v>0</v>
      </c>
      <c r="KQ73" s="38">
        <f>IF(AND(OR(ISBLANK(KQ$9),KQ$9=0)=FALSE,KQ$9=$DK73),1,0)*'4. Formulations'!$P72</f>
        <v>0</v>
      </c>
      <c r="KR73" s="38">
        <f>IF(AND(OR(ISBLANK(KR$9),KR$9=0)=FALSE,KR$9=$DK73),1,0)*'4. Formulations'!$P72</f>
        <v>0</v>
      </c>
      <c r="KS73" s="38">
        <f>IF(AND(OR(ISBLANK(KS$9),KS$9=0)=FALSE,KS$9=$DK73),1,0)*'4. Formulations'!$P72</f>
        <v>0</v>
      </c>
      <c r="KU73" s="38">
        <f>IF(AND(OR(ISBLANK(KU$9),KU$9=0)=FALSE,SUM($KG73:$KS73)&gt;0,KU$9='2. Protocols'!$G72),1,0)*'4. Formulations'!$P72</f>
        <v>0</v>
      </c>
      <c r="KV73" s="38">
        <f>IF(AND(OR(ISBLANK(KV$9),KV$9=0)=FALSE,SUM($KG73:$KS73)&gt;0,KV$9='2. Protocols'!$G72),1,0)*'4. Formulations'!$P72</f>
        <v>0</v>
      </c>
      <c r="KW73" s="38">
        <f>IF(AND(OR(ISBLANK(KW$9),KW$9=0)=FALSE,SUM($KG73:$KS73)&gt;0,KW$9='2. Protocols'!$G72),1,0)*'4. Formulations'!$P72</f>
        <v>0</v>
      </c>
      <c r="KX73" s="38">
        <f>IF(AND(OR(ISBLANK(KX$9),KX$9=0)=FALSE,SUM($KG73:$KS73)&gt;0,KX$9='2. Protocols'!$G72),1,0)*'4. Formulations'!$P72</f>
        <v>0</v>
      </c>
      <c r="KY73" s="38">
        <f>IF(AND(OR(ISBLANK(KY$9),KY$9=0)=FALSE,SUM($KG73:$KS73)&gt;0,KY$9='2. Protocols'!$G72),1,0)*'4. Formulations'!$P72</f>
        <v>0</v>
      </c>
      <c r="KZ73" s="38">
        <f>IF(AND(OR(ISBLANK(KZ$9),KZ$9=0)=FALSE,SUM($KG73:$KS73)&gt;0,KZ$9='2. Protocols'!$G72),1,0)*'4. Formulations'!$P72</f>
        <v>0</v>
      </c>
      <c r="LA73" s="38">
        <f>IF(AND(OR(ISBLANK(LA$9),LA$9=0)=FALSE,SUM($KG73:$KS73)&gt;0,LA$9='2. Protocols'!$G72),1,0)*'4. Formulations'!$P72</f>
        <v>0</v>
      </c>
      <c r="LB73" s="38">
        <f>IF(AND(OR(ISBLANK(LB$9),LB$9=0)=FALSE,SUM($KG73:$KS73)&gt;0,LB$9='2. Protocols'!$G72),1,0)*'4. Formulations'!$P72</f>
        <v>0</v>
      </c>
      <c r="LC73" s="38">
        <f>IF(AND(OR(ISBLANK(LC$9),LC$9=0)=FALSE,SUM($KG73:$KS73)&gt;0,LC$9='2. Protocols'!$G72),1,0)*'4. Formulations'!$P72</f>
        <v>0</v>
      </c>
      <c r="LD73" s="38">
        <f>IF(AND(OR(ISBLANK(LD$9),LD$9=0)=FALSE,SUM($KG73:$KS73)&gt;0,LD$9='2. Protocols'!$G72),1,0)*'4. Formulations'!$P72</f>
        <v>0</v>
      </c>
      <c r="LE73" s="38">
        <f>IF(AND(OR(ISBLANK(LE$9),LE$9=0)=FALSE,SUM($KG73:$KS73)&gt;0,LE$9='2. Protocols'!$G72),1,0)*'4. Formulations'!$P72</f>
        <v>0</v>
      </c>
      <c r="LF73" s="38">
        <f>IF(AND(OR(ISBLANK(LF$9),LF$9=0)=FALSE,SUM($KG73:$KS73)&gt;0,LF$9='2. Protocols'!$G72),1,0)*'4. Formulations'!$P72</f>
        <v>0</v>
      </c>
      <c r="LG73" s="38">
        <f>IF(AND(OR(ISBLANK(LG$9),LG$9=0)=FALSE,SUM($KG73:$KS73)&gt;0,LG$9='2. Protocols'!$G72),1,0)*'4. Formulations'!$P72</f>
        <v>0</v>
      </c>
      <c r="LH73" s="38">
        <f>IF(AND(OR(ISBLANK(LH$9),LH$9=0)=FALSE,SUM($KG73:$KS73)&gt;0,LH$9='2. Protocols'!$G72),1,0)*'4. Formulations'!$P72</f>
        <v>0</v>
      </c>
      <c r="LI73" s="38">
        <f>IF(AND(OR(ISBLANK(LI$9),LI$9=0)=FALSE,SUM($KG73:$KS73)&gt;0,LI$9='2. Protocols'!$G72),1,0)*'4. Formulations'!$P72</f>
        <v>0</v>
      </c>
      <c r="LJ73" s="38">
        <f>IF(AND(OR(ISBLANK(LJ$9),LJ$9=0)=FALSE,SUM($KG73:$KS73)&gt;0,LJ$9='2. Protocols'!$G72),1,0)*'4. Formulations'!$P72</f>
        <v>0</v>
      </c>
      <c r="LK73" s="38">
        <f>IF(AND(OR(ISBLANK(LK$9),LK$9=0)=FALSE,SUM($KG73:$KS73)&gt;0,LK$9='2. Protocols'!$G72),1,0)*'4. Formulations'!$P72</f>
        <v>0</v>
      </c>
      <c r="LL73" s="38">
        <f>IF(AND(OR(ISBLANK(LL$9),LL$9=0)=FALSE,SUM($KG73:$KS73)&gt;0,LL$9='2. Protocols'!$G72),1,0)*'4. Formulations'!$P72</f>
        <v>0</v>
      </c>
      <c r="LM73" s="38">
        <f>IF(AND(OR(ISBLANK(LM$9),LM$9=0)=FALSE,SUM($KG73:$KS73)&gt;0,LM$9='2. Protocols'!$G72),1,0)*'4. Formulations'!$P72</f>
        <v>0</v>
      </c>
      <c r="LN73" s="38">
        <f>IF(AND(OR(ISBLANK(LN$9),LN$9=0)=FALSE,SUM($KG73:$KS73)&gt;0,LN$9='2. Protocols'!$G72),1,0)*'4. Formulations'!$P72</f>
        <v>0</v>
      </c>
      <c r="LO73" s="38">
        <f>IF(AND(OR(ISBLANK(LO$9),LO$9=0)=FALSE,SUM($KG73:$KS73)&gt;0,LO$9='2. Protocols'!$G72),1,0)*'4. Formulations'!$P72</f>
        <v>0</v>
      </c>
      <c r="LP73" s="38">
        <f>IF(AND(OR(ISBLANK(LP$9),LP$9=0)=FALSE,SUM($KG73:$KS73)&gt;0,LP$9='2. Protocols'!$G72),1,0)*'4. Formulations'!$P72</f>
        <v>0</v>
      </c>
      <c r="LR73" s="38">
        <f>IF(AND(OR(ISBLANK(LR$9),LR$9=0)=FALSE,LR$9=$DL73),1,0)*'4. Formulations'!$Q72</f>
        <v>0</v>
      </c>
      <c r="LS73" s="38">
        <f>IF(AND(OR(ISBLANK(LS$9),LS$9=0)=FALSE,LS$9=$DL73),1,0)*'4. Formulations'!$Q72</f>
        <v>0</v>
      </c>
      <c r="LT73" s="38">
        <f>IF(AND(OR(ISBLANK(LT$9),LT$9=0)=FALSE,LT$9=$DL73),1,0)*'4. Formulations'!$Q72</f>
        <v>0</v>
      </c>
      <c r="LU73" s="38">
        <f>IF(AND(OR(ISBLANK(LU$9),LU$9=0)=FALSE,LU$9=$DL73),1,0)*'4. Formulations'!$Q72</f>
        <v>0</v>
      </c>
      <c r="LV73" s="38">
        <f>IF(AND(OR(ISBLANK(LV$9),LV$9=0)=FALSE,LV$9=$DL73),1,0)*'4. Formulations'!$Q72</f>
        <v>0</v>
      </c>
      <c r="LW73" s="38">
        <f>IF(AND(OR(ISBLANK(LW$9),LW$9=0)=FALSE,LW$9=$DL73),1,0)*'4. Formulations'!$Q72</f>
        <v>0</v>
      </c>
      <c r="LX73" s="38">
        <f>IF(AND(OR(ISBLANK(LX$9),LX$9=0)=FALSE,LX$9=$DL73),1,0)*'4. Formulations'!$Q72</f>
        <v>0</v>
      </c>
      <c r="LY73" s="38">
        <f>IF(AND(OR(ISBLANK(LY$9),LY$9=0)=FALSE,LY$9=$DL73),1,0)*'4. Formulations'!$Q72</f>
        <v>0</v>
      </c>
      <c r="LZ73" s="38">
        <f>IF(AND(OR(ISBLANK(LZ$9),LZ$9=0)=FALSE,LZ$9=$DL73),1,0)*'4. Formulations'!$Q72</f>
        <v>0</v>
      </c>
      <c r="MA73" s="38">
        <f>IF(AND(OR(ISBLANK(MA$9),MA$9=0)=FALSE,MA$9=$DL73),1,0)*'4. Formulations'!$Q72</f>
        <v>0</v>
      </c>
      <c r="MB73" s="38">
        <f>IF(AND(OR(ISBLANK(MB$9),MB$9=0)=FALSE,MB$9=$DL73),1,0)*'4. Formulations'!$Q72</f>
        <v>0</v>
      </c>
      <c r="MC73" s="38">
        <f>IF(AND(OR(ISBLANK(MC$9),MC$9=0)=FALSE,MC$9=$DL73),1,0)*'4. Formulations'!$Q72</f>
        <v>0</v>
      </c>
      <c r="MD73" s="38">
        <f>IF(AND(OR(ISBLANK(MD$9),MD$9=0)=FALSE,MD$9=$DL73),1,0)*'4. Formulations'!$Q72</f>
        <v>0</v>
      </c>
      <c r="ME73" s="38">
        <f>IF(AND(OR(ISBLANK(ME$9),ME$9=0)=FALSE,ME$9=$DL73),1,0)*'4. Formulations'!$Q72</f>
        <v>0</v>
      </c>
      <c r="MF73" s="38">
        <f>IF(AND(OR(ISBLANK(MF$9),MF$9=0)=FALSE,MF$9=$DL73),1,0)*'4. Formulations'!$Q72</f>
        <v>0</v>
      </c>
    </row>
    <row r="74" spans="2:344" x14ac:dyDescent="0.3">
      <c r="B74" s="2"/>
      <c r="C74" s="130" t="s">
        <v>18</v>
      </c>
      <c r="D74" s="24"/>
      <c r="F74" s="134">
        <f>IFERROR(SUM(F44:F71),"")</f>
        <v>0</v>
      </c>
      <c r="G74" s="134">
        <f t="shared" ref="G74:AP74" si="85">IFERROR(SUM(G44:G71),"")</f>
        <v>0</v>
      </c>
      <c r="H74" s="134">
        <f t="shared" si="85"/>
        <v>0</v>
      </c>
      <c r="I74" s="134">
        <f t="shared" si="85"/>
        <v>0</v>
      </c>
      <c r="J74" s="134">
        <f t="shared" si="85"/>
        <v>0</v>
      </c>
      <c r="K74" s="134">
        <f t="shared" si="85"/>
        <v>0</v>
      </c>
      <c r="L74" s="134">
        <f t="shared" si="85"/>
        <v>0</v>
      </c>
      <c r="M74" s="134">
        <f t="shared" si="85"/>
        <v>0</v>
      </c>
      <c r="N74" s="134">
        <f t="shared" si="85"/>
        <v>0</v>
      </c>
      <c r="O74" s="134">
        <f t="shared" si="85"/>
        <v>0</v>
      </c>
      <c r="P74" s="134">
        <f t="shared" si="85"/>
        <v>0</v>
      </c>
      <c r="Q74" s="134">
        <f t="shared" si="85"/>
        <v>0</v>
      </c>
      <c r="R74" s="134">
        <f t="shared" si="85"/>
        <v>0</v>
      </c>
      <c r="S74" s="134">
        <f t="shared" si="85"/>
        <v>0</v>
      </c>
      <c r="T74" s="134">
        <f t="shared" si="85"/>
        <v>0</v>
      </c>
      <c r="U74" s="134">
        <f t="shared" si="85"/>
        <v>0</v>
      </c>
      <c r="V74" s="134">
        <f t="shared" si="85"/>
        <v>0</v>
      </c>
      <c r="W74" s="134">
        <f t="shared" si="85"/>
        <v>0</v>
      </c>
      <c r="X74" s="134">
        <f t="shared" si="85"/>
        <v>0</v>
      </c>
      <c r="Y74" s="134">
        <f t="shared" si="85"/>
        <v>0</v>
      </c>
      <c r="Z74" s="134">
        <f t="shared" si="85"/>
        <v>0</v>
      </c>
      <c r="AA74" s="134">
        <f t="shared" si="85"/>
        <v>0</v>
      </c>
      <c r="AB74" s="134">
        <f t="shared" si="85"/>
        <v>0</v>
      </c>
      <c r="AC74" s="134">
        <f t="shared" si="85"/>
        <v>0</v>
      </c>
      <c r="AD74" s="134">
        <f t="shared" si="85"/>
        <v>0</v>
      </c>
      <c r="AE74" s="134">
        <f t="shared" si="85"/>
        <v>0</v>
      </c>
      <c r="AF74" s="134">
        <f t="shared" si="85"/>
        <v>0</v>
      </c>
      <c r="AG74" s="134">
        <f t="shared" si="85"/>
        <v>0</v>
      </c>
      <c r="AH74" s="134">
        <f t="shared" si="85"/>
        <v>0</v>
      </c>
      <c r="AI74" s="134">
        <f t="shared" si="85"/>
        <v>0</v>
      </c>
      <c r="AJ74" s="134">
        <f t="shared" si="85"/>
        <v>0</v>
      </c>
      <c r="AK74" s="134">
        <f t="shared" si="85"/>
        <v>0</v>
      </c>
      <c r="AL74" s="134">
        <f t="shared" si="85"/>
        <v>0</v>
      </c>
      <c r="AM74" s="134">
        <f t="shared" si="85"/>
        <v>0</v>
      </c>
      <c r="AN74" s="134">
        <f t="shared" si="85"/>
        <v>0</v>
      </c>
      <c r="AO74" s="134">
        <f t="shared" si="85"/>
        <v>0</v>
      </c>
      <c r="AP74" s="134">
        <f t="shared" si="85"/>
        <v>0</v>
      </c>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c r="DG74" s="87"/>
      <c r="DH74" s="87"/>
      <c r="DI74" s="87"/>
    </row>
    <row r="75" spans="2:344" x14ac:dyDescent="0.3">
      <c r="B75" s="2"/>
      <c r="C75" s="131" t="s">
        <v>76</v>
      </c>
      <c r="D75" s="14"/>
      <c r="F75" s="28" t="str">
        <f>IFERROR(F74/SUM(F$40,F$74,F$108),"")</f>
        <v/>
      </c>
      <c r="G75" s="28" t="str">
        <f>IFERROR(G74/SUM(G$40,G$74,G$108),"")</f>
        <v/>
      </c>
      <c r="H75" s="28" t="str">
        <f t="shared" ref="H75:AP75" si="86">IFERROR(H74/SUM(H$40,H$74,H$108),"")</f>
        <v/>
      </c>
      <c r="I75" s="28" t="str">
        <f t="shared" si="86"/>
        <v/>
      </c>
      <c r="J75" s="28" t="str">
        <f t="shared" si="86"/>
        <v/>
      </c>
      <c r="K75" s="28" t="str">
        <f t="shared" si="86"/>
        <v/>
      </c>
      <c r="L75" s="28" t="str">
        <f t="shared" si="86"/>
        <v/>
      </c>
      <c r="M75" s="28" t="str">
        <f t="shared" si="86"/>
        <v/>
      </c>
      <c r="N75" s="28" t="str">
        <f t="shared" si="86"/>
        <v/>
      </c>
      <c r="O75" s="28" t="str">
        <f t="shared" si="86"/>
        <v/>
      </c>
      <c r="P75" s="28" t="str">
        <f t="shared" si="86"/>
        <v/>
      </c>
      <c r="Q75" s="28" t="str">
        <f t="shared" si="86"/>
        <v/>
      </c>
      <c r="R75" s="28" t="str">
        <f t="shared" si="86"/>
        <v/>
      </c>
      <c r="S75" s="28" t="str">
        <f t="shared" si="86"/>
        <v/>
      </c>
      <c r="T75" s="28" t="str">
        <f t="shared" si="86"/>
        <v/>
      </c>
      <c r="U75" s="28" t="str">
        <f t="shared" si="86"/>
        <v/>
      </c>
      <c r="V75" s="28" t="str">
        <f t="shared" si="86"/>
        <v/>
      </c>
      <c r="W75" s="28" t="str">
        <f t="shared" si="86"/>
        <v/>
      </c>
      <c r="X75" s="28" t="str">
        <f t="shared" si="86"/>
        <v/>
      </c>
      <c r="Y75" s="28" t="str">
        <f t="shared" si="86"/>
        <v/>
      </c>
      <c r="Z75" s="28" t="str">
        <f t="shared" si="86"/>
        <v/>
      </c>
      <c r="AA75" s="28" t="str">
        <f t="shared" si="86"/>
        <v/>
      </c>
      <c r="AB75" s="28" t="str">
        <f t="shared" si="86"/>
        <v/>
      </c>
      <c r="AC75" s="28" t="str">
        <f t="shared" si="86"/>
        <v/>
      </c>
      <c r="AD75" s="28" t="str">
        <f t="shared" si="86"/>
        <v/>
      </c>
      <c r="AE75" s="28" t="str">
        <f t="shared" si="86"/>
        <v/>
      </c>
      <c r="AF75" s="28" t="str">
        <f t="shared" si="86"/>
        <v/>
      </c>
      <c r="AG75" s="28" t="str">
        <f t="shared" si="86"/>
        <v/>
      </c>
      <c r="AH75" s="28" t="str">
        <f t="shared" si="86"/>
        <v/>
      </c>
      <c r="AI75" s="28" t="str">
        <f t="shared" si="86"/>
        <v/>
      </c>
      <c r="AJ75" s="28" t="str">
        <f t="shared" si="86"/>
        <v/>
      </c>
      <c r="AK75" s="28" t="str">
        <f t="shared" si="86"/>
        <v/>
      </c>
      <c r="AL75" s="28" t="str">
        <f t="shared" si="86"/>
        <v/>
      </c>
      <c r="AM75" s="28" t="str">
        <f t="shared" si="86"/>
        <v/>
      </c>
      <c r="AN75" s="28" t="str">
        <f t="shared" si="86"/>
        <v/>
      </c>
      <c r="AO75" s="28" t="str">
        <f t="shared" si="86"/>
        <v/>
      </c>
      <c r="AP75" s="28" t="str">
        <f t="shared" si="86"/>
        <v/>
      </c>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c r="DG75" s="87"/>
      <c r="DH75" s="87"/>
      <c r="DI75" s="87"/>
    </row>
    <row r="76" spans="2:344" x14ac:dyDescent="0.3">
      <c r="B76" s="2"/>
      <c r="C76" s="131" t="s">
        <v>77</v>
      </c>
      <c r="D76" s="14"/>
      <c r="G76" s="29">
        <f>F40*'1. General Inputs'!$AW$12*-1</f>
        <v>0</v>
      </c>
      <c r="H76" s="29">
        <f>G40*'1. General Inputs'!$AW$12*-1</f>
        <v>0</v>
      </c>
      <c r="I76" s="29">
        <f>H40*'1. General Inputs'!$AW$12*-1</f>
        <v>0</v>
      </c>
      <c r="J76" s="29">
        <f>I40*'1. General Inputs'!$AW$12*-1</f>
        <v>0</v>
      </c>
      <c r="K76" s="29">
        <f>J40*'1. General Inputs'!$AW$12*-1</f>
        <v>0</v>
      </c>
      <c r="L76" s="29">
        <f>K40*'1. General Inputs'!$AW$12*-1</f>
        <v>0</v>
      </c>
      <c r="M76" s="29">
        <f>L40*'1. General Inputs'!$AW$12*-1</f>
        <v>0</v>
      </c>
      <c r="N76" s="29">
        <f>M40*'1. General Inputs'!$AW$12*-1</f>
        <v>0</v>
      </c>
      <c r="O76" s="29">
        <f>N40*'1. General Inputs'!$AW$12*-1</f>
        <v>0</v>
      </c>
      <c r="P76" s="29">
        <f>O40*'1. General Inputs'!$AW$12*-1</f>
        <v>0</v>
      </c>
      <c r="Q76" s="29">
        <f>P40*'1. General Inputs'!$AW$12*-1</f>
        <v>0</v>
      </c>
      <c r="R76" s="29">
        <f>Q40*'1. General Inputs'!$AW$12*-1</f>
        <v>0</v>
      </c>
      <c r="S76" s="29">
        <f>R40*'1. General Inputs'!$AX$12*-1</f>
        <v>0</v>
      </c>
      <c r="T76" s="29">
        <f>S40*'1. General Inputs'!$AX$12*-1</f>
        <v>0</v>
      </c>
      <c r="U76" s="29">
        <f>T40*'1. General Inputs'!$AX$12*-1</f>
        <v>0</v>
      </c>
      <c r="V76" s="29">
        <f>U40*'1. General Inputs'!$AX$12*-1</f>
        <v>0</v>
      </c>
      <c r="W76" s="29">
        <f>V40*'1. General Inputs'!$AX$12*-1</f>
        <v>0</v>
      </c>
      <c r="X76" s="29">
        <f>W40*'1. General Inputs'!$AX$12*-1</f>
        <v>0</v>
      </c>
      <c r="Y76" s="29">
        <f>X40*'1. General Inputs'!$AX$12*-1</f>
        <v>0</v>
      </c>
      <c r="Z76" s="29">
        <f>Y40*'1. General Inputs'!$AX$12*-1</f>
        <v>0</v>
      </c>
      <c r="AA76" s="29">
        <f>Z40*'1. General Inputs'!$AX$12*-1</f>
        <v>0</v>
      </c>
      <c r="AB76" s="29">
        <f>AA40*'1. General Inputs'!$AX$12*-1</f>
        <v>0</v>
      </c>
      <c r="AC76" s="29">
        <f>AB40*'1. General Inputs'!$AX$12*-1</f>
        <v>0</v>
      </c>
      <c r="AD76" s="29">
        <f>AC40*'1. General Inputs'!$AX$12*-1</f>
        <v>0</v>
      </c>
      <c r="AE76" s="29">
        <f>AD40*'1. General Inputs'!$AY$12*-1</f>
        <v>0</v>
      </c>
      <c r="AF76" s="29">
        <f>AE40*'1. General Inputs'!$AY$12*-1</f>
        <v>0</v>
      </c>
      <c r="AG76" s="29">
        <f>AF40*'1. General Inputs'!$AY$12*-1</f>
        <v>0</v>
      </c>
      <c r="AH76" s="29">
        <f>AG40*'1. General Inputs'!$AY$12*-1</f>
        <v>0</v>
      </c>
      <c r="AI76" s="29">
        <f>AH40*'1. General Inputs'!$AY$12*-1</f>
        <v>0</v>
      </c>
      <c r="AJ76" s="29">
        <f>AI40*'1. General Inputs'!$AY$12*-1</f>
        <v>0</v>
      </c>
      <c r="AK76" s="29">
        <f>AJ40*'1. General Inputs'!$AY$12*-1</f>
        <v>0</v>
      </c>
      <c r="AL76" s="29">
        <f>AK40*'1. General Inputs'!$AY$12*-1</f>
        <v>0</v>
      </c>
      <c r="AM76" s="29">
        <f>AL40*'1. General Inputs'!$AY$12*-1</f>
        <v>0</v>
      </c>
      <c r="AN76" s="29">
        <f>AM40*'1. General Inputs'!$AY$12*-1</f>
        <v>0</v>
      </c>
      <c r="AO76" s="29">
        <f>AN40*'1. General Inputs'!$AY$12*-1</f>
        <v>0</v>
      </c>
      <c r="AP76" s="29">
        <f>AO40*'1. General Inputs'!$AY$12*-1</f>
        <v>0</v>
      </c>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c r="DG76" s="87"/>
      <c r="DH76" s="87"/>
      <c r="DI76" s="87"/>
    </row>
    <row r="77" spans="2:344" ht="18" x14ac:dyDescent="0.35">
      <c r="B77" s="2"/>
      <c r="C77" s="132" t="s">
        <v>20</v>
      </c>
      <c r="D77" s="9"/>
      <c r="F77" s="20"/>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BZ77" s="100"/>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row>
    <row r="78" spans="2:344" x14ac:dyDescent="0.3">
      <c r="B78" s="2"/>
      <c r="C78" s="129" t="str">
        <f>IF('2. Protocols'!C77&amp;"+"&amp;'2. Protocols'!E77&amp;"+"&amp;'2. Protocols'!G77="++","",'2. Protocols'!C77&amp;"+"&amp;'2. Protocols'!E77&amp;"+"&amp;'2. Protocols'!G77)</f>
        <v/>
      </c>
      <c r="D78" s="18"/>
      <c r="F78" s="114">
        <f>IFERROR('2. Protocols'!J77*'1. General Inputs'!$N$6,"")</f>
        <v>0</v>
      </c>
      <c r="G78" s="114">
        <f>IFERROR(MAX(F78*(1+'1. General Inputs'!$BE$16)+(G$110*CHOOSE(G$7,'2. Protocols'!$S77,'2. Protocols'!$T77,'2. Protocols'!$U77))+'3. ARV Substitutions'!L98,0),"")</f>
        <v>0</v>
      </c>
      <c r="H78" s="114">
        <f>IFERROR(MAX(G78*(1+'1. General Inputs'!$BE$16)+(H$110*CHOOSE(H$7,'2. Protocols'!$S77,'2. Protocols'!$T77,'2. Protocols'!$U77))+'3. ARV Substitutions'!M98,0),"")</f>
        <v>0</v>
      </c>
      <c r="I78" s="114">
        <f>IFERROR(MAX(H78*(1+'1. General Inputs'!$BE$16)+(I$110*CHOOSE(I$7,'2. Protocols'!$S77,'2. Protocols'!$T77,'2. Protocols'!$U77))+'3. ARV Substitutions'!N98,0),"")</f>
        <v>0</v>
      </c>
      <c r="J78" s="114">
        <f>IFERROR(MAX(I78*(1+'1. General Inputs'!$BE$16)+(J$110*CHOOSE(J$7,'2. Protocols'!$S77,'2. Protocols'!$T77,'2. Protocols'!$U77))+'3. ARV Substitutions'!O98,0),"")</f>
        <v>0</v>
      </c>
      <c r="K78" s="114">
        <f>IFERROR(MAX(J78*(1+'1. General Inputs'!$BE$16)+(K$110*CHOOSE(K$7,'2. Protocols'!$S77,'2. Protocols'!$T77,'2. Protocols'!$U77))+'3. ARV Substitutions'!P98,0),"")</f>
        <v>0</v>
      </c>
      <c r="L78" s="114">
        <f>IFERROR(MAX(K78*(1+'1. General Inputs'!$BE$16)+(L$110*CHOOSE(L$7,'2. Protocols'!$S77,'2. Protocols'!$T77,'2. Protocols'!$U77))+'3. ARV Substitutions'!Q98,0),"")</f>
        <v>0</v>
      </c>
      <c r="M78" s="114">
        <f>IFERROR(MAX(L78*(1+'1. General Inputs'!$BE$16)+(M$110*CHOOSE(M$7,'2. Protocols'!$S77,'2. Protocols'!$T77,'2. Protocols'!$U77))+'3. ARV Substitutions'!R98,0),"")</f>
        <v>0</v>
      </c>
      <c r="N78" s="114">
        <f>IFERROR(MAX(M78*(1+'1. General Inputs'!$BE$16)+(N$110*CHOOSE(N$7,'2. Protocols'!$S77,'2. Protocols'!$T77,'2. Protocols'!$U77))+'3. ARV Substitutions'!S98,0),"")</f>
        <v>0</v>
      </c>
      <c r="O78" s="114">
        <f>IFERROR(MAX(N78*(1+'1. General Inputs'!$BE$16)+(O$110*CHOOSE(O$7,'2. Protocols'!$S77,'2. Protocols'!$T77,'2. Protocols'!$U77))+'3. ARV Substitutions'!T98,0),"")</f>
        <v>0</v>
      </c>
      <c r="P78" s="114">
        <f>IFERROR(MAX(O78*(1+'1. General Inputs'!$BE$16)+(P$110*CHOOSE(P$7,'2. Protocols'!$S77,'2. Protocols'!$T77,'2. Protocols'!$U77))+'3. ARV Substitutions'!U98,0),"")</f>
        <v>0</v>
      </c>
      <c r="Q78" s="114">
        <f>IFERROR(MAX(P78*(1+'1. General Inputs'!$BE$16)+(Q$110*CHOOSE(Q$7,'2. Protocols'!$S77,'2. Protocols'!$T77,'2. Protocols'!$U77))+'3. ARV Substitutions'!V98,0),"")</f>
        <v>0</v>
      </c>
      <c r="R78" s="114">
        <f>IFERROR(MAX(Q78*(1+'1. General Inputs'!$BE$16)+(R$110*CHOOSE(R$7,'2. Protocols'!$S77,'2. Protocols'!$T77,'2. Protocols'!$U77))+'3. ARV Substitutions'!W98,0),"")</f>
        <v>0</v>
      </c>
      <c r="S78" s="114">
        <f>IFERROR(MAX(R78*(1+'1. General Inputs'!$BE$16)+(S$110*CHOOSE(S$7,'2. Protocols'!$S77,'2. Protocols'!$T77,'2. Protocols'!$U77))+'3. ARV Substitutions'!X98,0),"")</f>
        <v>0</v>
      </c>
      <c r="T78" s="114">
        <f>IFERROR(MAX(S78*(1+'1. General Inputs'!$BE$16)+(T$110*CHOOSE(T$7,'2. Protocols'!$S77,'2. Protocols'!$T77,'2. Protocols'!$U77))+'3. ARV Substitutions'!Y98,0),"")</f>
        <v>0</v>
      </c>
      <c r="U78" s="114">
        <f>IFERROR(MAX(T78*(1+'1. General Inputs'!$BE$16)+(U$110*CHOOSE(U$7,'2. Protocols'!$S77,'2. Protocols'!$T77,'2. Protocols'!$U77))+'3. ARV Substitutions'!Z98,0),"")</f>
        <v>0</v>
      </c>
      <c r="V78" s="114">
        <f>IFERROR(MAX(U78*(1+'1. General Inputs'!$BE$16)+(V$110*CHOOSE(V$7,'2. Protocols'!$S77,'2. Protocols'!$T77,'2. Protocols'!$U77))+'3. ARV Substitutions'!AA98,0),"")</f>
        <v>0</v>
      </c>
      <c r="W78" s="114">
        <f>IFERROR(MAX(V78*(1+'1. General Inputs'!$BE$16)+(W$110*CHOOSE(W$7,'2. Protocols'!$S77,'2. Protocols'!$T77,'2. Protocols'!$U77))+'3. ARV Substitutions'!AB98,0),"")</f>
        <v>0</v>
      </c>
      <c r="X78" s="114">
        <f>IFERROR(MAX(W78*(1+'1. General Inputs'!$BE$16)+(X$110*CHOOSE(X$7,'2. Protocols'!$S77,'2. Protocols'!$T77,'2. Protocols'!$U77))+'3. ARV Substitutions'!AC98,0),"")</f>
        <v>0</v>
      </c>
      <c r="Y78" s="114">
        <f>IFERROR(MAX(X78*(1+'1. General Inputs'!$BE$16)+(Y$110*CHOOSE(Y$7,'2. Protocols'!$S77,'2. Protocols'!$T77,'2. Protocols'!$U77))+'3. ARV Substitutions'!AD98,0),"")</f>
        <v>0</v>
      </c>
      <c r="Z78" s="114">
        <f>IFERROR(MAX(Y78*(1+'1. General Inputs'!$BE$16)+(Z$110*CHOOSE(Z$7,'2. Protocols'!$S77,'2. Protocols'!$T77,'2. Protocols'!$U77))+'3. ARV Substitutions'!AE98,0),"")</f>
        <v>0</v>
      </c>
      <c r="AA78" s="114">
        <f>IFERROR(MAX(Z78*(1+'1. General Inputs'!$BE$16)+(AA$110*CHOOSE(AA$7,'2. Protocols'!$S77,'2. Protocols'!$T77,'2. Protocols'!$U77))+'3. ARV Substitutions'!AF98,0),"")</f>
        <v>0</v>
      </c>
      <c r="AB78" s="114">
        <f>IFERROR(MAX(AA78*(1+'1. General Inputs'!$BE$16)+(AB$110*CHOOSE(AB$7,'2. Protocols'!$S77,'2. Protocols'!$T77,'2. Protocols'!$U77))+'3. ARV Substitutions'!AG98,0),"")</f>
        <v>0</v>
      </c>
      <c r="AC78" s="114">
        <f>IFERROR(MAX(AB78*(1+'1. General Inputs'!$BE$16)+(AC$110*CHOOSE(AC$7,'2. Protocols'!$S77,'2. Protocols'!$T77,'2. Protocols'!$U77))+'3. ARV Substitutions'!AH98,0),"")</f>
        <v>0</v>
      </c>
      <c r="AD78" s="114">
        <f>IFERROR(MAX(AC78*(1+'1. General Inputs'!$BE$16)+(AD$110*CHOOSE(AD$7,'2. Protocols'!$S77,'2. Protocols'!$T77,'2. Protocols'!$U77))+'3. ARV Substitutions'!AI98,0),"")</f>
        <v>0</v>
      </c>
      <c r="AE78" s="114">
        <f>IFERROR(MAX(AD78*(1+'1. General Inputs'!$BE$16)+(AE$110*CHOOSE(AE$7,'2. Protocols'!$S77,'2. Protocols'!$T77,'2. Protocols'!$U77))+'3. ARV Substitutions'!AJ98,0),"")</f>
        <v>0</v>
      </c>
      <c r="AF78" s="114">
        <f>IFERROR(MAX(AE78*(1+'1. General Inputs'!$BE$16)+(AF$110*CHOOSE(AF$7,'2. Protocols'!$S77,'2. Protocols'!$T77,'2. Protocols'!$U77))+'3. ARV Substitutions'!AK98,0),"")</f>
        <v>0</v>
      </c>
      <c r="AG78" s="114">
        <f>IFERROR(MAX(AF78*(1+'1. General Inputs'!$BE$16)+(AG$110*CHOOSE(AG$7,'2. Protocols'!$S77,'2. Protocols'!$T77,'2. Protocols'!$U77))+'3. ARV Substitutions'!AL98,0),"")</f>
        <v>0</v>
      </c>
      <c r="AH78" s="114">
        <f>IFERROR(MAX(AG78*(1+'1. General Inputs'!$BE$16)+(AH$110*CHOOSE(AH$7,'2. Protocols'!$S77,'2. Protocols'!$T77,'2. Protocols'!$U77))+'3. ARV Substitutions'!AM98,0),"")</f>
        <v>0</v>
      </c>
      <c r="AI78" s="114">
        <f>IFERROR(MAX(AH78*(1+'1. General Inputs'!$BE$16)+(AI$110*CHOOSE(AI$7,'2. Protocols'!$S77,'2. Protocols'!$T77,'2. Protocols'!$U77))+'3. ARV Substitutions'!AN98,0),"")</f>
        <v>0</v>
      </c>
      <c r="AJ78" s="114">
        <f>IFERROR(MAX(AI78*(1+'1. General Inputs'!$BE$16)+(AJ$110*CHOOSE(AJ$7,'2. Protocols'!$S77,'2. Protocols'!$T77,'2. Protocols'!$U77))+'3. ARV Substitutions'!AO98,0),"")</f>
        <v>0</v>
      </c>
      <c r="AK78" s="114">
        <f>IFERROR(MAX(AJ78*(1+'1. General Inputs'!$BE$16)+(AK$110*CHOOSE(AK$7,'2. Protocols'!$S77,'2. Protocols'!$T77,'2. Protocols'!$U77))+'3. ARV Substitutions'!AP98,0),"")</f>
        <v>0</v>
      </c>
      <c r="AL78" s="114">
        <f>IFERROR(MAX(AK78*(1+'1. General Inputs'!$BE$16)+(AL$110*CHOOSE(AL$7,'2. Protocols'!$S77,'2. Protocols'!$T77,'2. Protocols'!$U77))+'3. ARV Substitutions'!AQ98,0),"")</f>
        <v>0</v>
      </c>
      <c r="AM78" s="114">
        <f>IFERROR(MAX(AL78*(1+'1. General Inputs'!$BE$16)+(AM$110*CHOOSE(AM$7,'2. Protocols'!$S77,'2. Protocols'!$T77,'2. Protocols'!$U77))+'3. ARV Substitutions'!AR98,0),"")</f>
        <v>0</v>
      </c>
      <c r="AN78" s="114">
        <f>IFERROR(MAX(AM78*(1+'1. General Inputs'!$BE$16)+(AN$110*CHOOSE(AN$7,'2. Protocols'!$S77,'2. Protocols'!$T77,'2. Protocols'!$U77))+'3. ARV Substitutions'!AS98,0),"")</f>
        <v>0</v>
      </c>
      <c r="AO78" s="114">
        <f>IFERROR(MAX(AN78*(1+'1. General Inputs'!$BE$16)+(AO$110*CHOOSE(AO$7,'2. Protocols'!$S77,'2. Protocols'!$T77,'2. Protocols'!$U77))+'3. ARV Substitutions'!AT98,0),"")</f>
        <v>0</v>
      </c>
      <c r="AP78" s="114">
        <f>IFERROR(MAX(AO78*(1+'1. General Inputs'!$BE$16)+(AP$110*CHOOSE(AP$7,'2. Protocols'!$S77,'2. Protocols'!$T77,'2. Protocols'!$U77))+'3. ARV Substitutions'!AU98,0),"")</f>
        <v>0</v>
      </c>
      <c r="BZ78" s="102">
        <f t="shared" ref="BZ78:BZ107" si="87">(F78+G78)/2</f>
        <v>0</v>
      </c>
      <c r="CA78" s="102">
        <f t="shared" ref="CA78:CA107" si="88">(G78+H78)/2</f>
        <v>0</v>
      </c>
      <c r="CB78" s="102">
        <f t="shared" ref="CB78:CB107" si="89">(H78+I78)/2</f>
        <v>0</v>
      </c>
      <c r="CC78" s="102">
        <f t="shared" ref="CC78:CC107" si="90">(I78+J78)/2</f>
        <v>0</v>
      </c>
      <c r="CD78" s="102">
        <f t="shared" ref="CD78:CD107" si="91">(J78+K78)/2</f>
        <v>0</v>
      </c>
      <c r="CE78" s="102">
        <f t="shared" ref="CE78:CE107" si="92">(K78+L78)/2</f>
        <v>0</v>
      </c>
      <c r="CF78" s="102">
        <f t="shared" ref="CF78:CF107" si="93">(L78+M78)/2</f>
        <v>0</v>
      </c>
      <c r="CG78" s="102">
        <f t="shared" ref="CG78:CG107" si="94">(M78+N78)/2</f>
        <v>0</v>
      </c>
      <c r="CH78" s="102">
        <f t="shared" ref="CH78:CH107" si="95">(N78+O78)/2</f>
        <v>0</v>
      </c>
      <c r="CI78" s="102">
        <f t="shared" ref="CI78:CI107" si="96">(O78+P78)/2</f>
        <v>0</v>
      </c>
      <c r="CJ78" s="102">
        <f t="shared" ref="CJ78:CJ107" si="97">(P78+Q78)/2</f>
        <v>0</v>
      </c>
      <c r="CK78" s="102">
        <f t="shared" ref="CK78:CK107" si="98">(Q78+R78)/2</f>
        <v>0</v>
      </c>
      <c r="CL78" s="102">
        <f t="shared" ref="CL78:CL107" si="99">(R78+S78)/2</f>
        <v>0</v>
      </c>
      <c r="CM78" s="102">
        <f t="shared" ref="CM78:CM107" si="100">(S78+T78)/2</f>
        <v>0</v>
      </c>
      <c r="CN78" s="102">
        <f t="shared" ref="CN78:CN107" si="101">(T78+U78)/2</f>
        <v>0</v>
      </c>
      <c r="CO78" s="102">
        <f t="shared" ref="CO78:CO107" si="102">(U78+V78)/2</f>
        <v>0</v>
      </c>
      <c r="CP78" s="102">
        <f t="shared" ref="CP78:CP107" si="103">(V78+W78)/2</f>
        <v>0</v>
      </c>
      <c r="CQ78" s="102">
        <f t="shared" ref="CQ78:CQ107" si="104">(W78+X78)/2</f>
        <v>0</v>
      </c>
      <c r="CR78" s="102">
        <f t="shared" ref="CR78:CR107" si="105">(X78+Y78)/2</f>
        <v>0</v>
      </c>
      <c r="CS78" s="102">
        <f t="shared" ref="CS78:CS107" si="106">(Y78+Z78)/2</f>
        <v>0</v>
      </c>
      <c r="CT78" s="102">
        <f t="shared" ref="CT78:CT107" si="107">(Z78+AA78)/2</f>
        <v>0</v>
      </c>
      <c r="CU78" s="102">
        <f t="shared" ref="CU78:CU107" si="108">(AA78+AB78)/2</f>
        <v>0</v>
      </c>
      <c r="CV78" s="102">
        <f t="shared" ref="CV78:CV107" si="109">(AB78+AC78)/2</f>
        <v>0</v>
      </c>
      <c r="CW78" s="102">
        <f t="shared" ref="CW78:CW107" si="110">(AC78+AD78)/2</f>
        <v>0</v>
      </c>
      <c r="CX78" s="102">
        <f t="shared" ref="CX78:CX107" si="111">(AD78+AE78)/2</f>
        <v>0</v>
      </c>
      <c r="CY78" s="102">
        <f t="shared" ref="CY78:CY107" si="112">(AE78+AF78)/2</f>
        <v>0</v>
      </c>
      <c r="CZ78" s="102">
        <f t="shared" ref="CZ78:CZ107" si="113">(AF78+AG78)/2</f>
        <v>0</v>
      </c>
      <c r="DA78" s="102">
        <f t="shared" ref="DA78:DA107" si="114">(AG78+AH78)/2</f>
        <v>0</v>
      </c>
      <c r="DB78" s="102">
        <f t="shared" ref="DB78:DB107" si="115">(AH78+AI78)/2</f>
        <v>0</v>
      </c>
      <c r="DC78" s="102">
        <f t="shared" ref="DC78:DC107" si="116">(AI78+AJ78)/2</f>
        <v>0</v>
      </c>
      <c r="DD78" s="102">
        <f t="shared" ref="DD78:DD107" si="117">(AJ78+AK78)/2</f>
        <v>0</v>
      </c>
      <c r="DE78" s="102">
        <f t="shared" ref="DE78:DE107" si="118">(AK78+AL78)/2</f>
        <v>0</v>
      </c>
      <c r="DF78" s="102">
        <f t="shared" ref="DF78:DF107" si="119">(AL78+AM78)/2</f>
        <v>0</v>
      </c>
      <c r="DG78" s="102">
        <f t="shared" ref="DG78:DG107" si="120">(AM78+AN78)/2</f>
        <v>0</v>
      </c>
      <c r="DH78" s="102">
        <f t="shared" ref="DH78:DH107" si="121">(AN78+AO78)/2</f>
        <v>0</v>
      </c>
      <c r="DI78" s="102">
        <f t="shared" ref="DI78:DI107" si="122">(AO78+AP78)/2</f>
        <v>0</v>
      </c>
      <c r="DK78" s="27" t="str">
        <f>CONCATENATE('2. Protocols'!C77, '2. Protocols'!D77, '2. Protocols'!E77)</f>
        <v>+</v>
      </c>
      <c r="DL78" s="27" t="str">
        <f>CONCATENATE('2. Protocols'!C77, '2. Protocols'!D77, '2. Protocols'!E77, '2. Protocols'!F77, '2. Protocols'!G77,)</f>
        <v>++</v>
      </c>
      <c r="DN78" s="38">
        <f>IF(AND(OR(ISBLANK(DN$9),DN$9=0)=FALSE,OR(DN$9='2. Protocols'!$C77,DN$9='2. Protocols'!$E77,DN$9='2. Protocols'!$G77)),1,0)*'4. Formulations'!$I77</f>
        <v>0</v>
      </c>
      <c r="DO78" s="38">
        <f>IF(AND(OR(ISBLANK(DO$9),DO$9=0)=FALSE,OR(DO$9='2. Protocols'!$C77,DO$9='2. Protocols'!$E77,DO$9='2. Protocols'!$G77)),1,0)*'4. Formulations'!$I77</f>
        <v>0</v>
      </c>
      <c r="DP78" s="38">
        <f>IF(AND(OR(ISBLANK(DP$9),DP$9=0)=FALSE,OR(DP$9='2. Protocols'!$C77,DP$9='2. Protocols'!$E77,DP$9='2. Protocols'!$G77)),1,0)*'4. Formulations'!$I77</f>
        <v>0</v>
      </c>
      <c r="DQ78" s="38">
        <f>IF(AND(OR(ISBLANK(DQ$9),DQ$9=0)=FALSE,OR(DQ$9='2. Protocols'!$C77,DQ$9='2. Protocols'!$E77,DQ$9='2. Protocols'!$G77)),1,0)*'4. Formulations'!$I77</f>
        <v>0</v>
      </c>
      <c r="DR78" s="38">
        <f>IF(AND(OR(ISBLANK(DR$9),DR$9=0)=FALSE,OR(DR$9='2. Protocols'!$C77,DR$9='2. Protocols'!$E77,DR$9='2. Protocols'!$G77)),1,0)*'4. Formulations'!$I77</f>
        <v>0</v>
      </c>
      <c r="DS78" s="38">
        <f>IF(AND(OR(ISBLANK(DS$9),DS$9=0)=FALSE,OR(DS$9='2. Protocols'!$C77,DS$9='2. Protocols'!$E77,DS$9='2. Protocols'!$G77)),1,0)*'4. Formulations'!$I77</f>
        <v>0</v>
      </c>
      <c r="DT78" s="38">
        <f>IF(AND(OR(ISBLANK(DT$9),DT$9=0)=FALSE,OR(DT$9='2. Protocols'!$C77,DT$9='2. Protocols'!$E77,DT$9='2. Protocols'!$G77)),1,0)*'4. Formulations'!$I77</f>
        <v>0</v>
      </c>
      <c r="DU78" s="38">
        <f>IF(AND(OR(ISBLANK(DU$9),DU$9=0)=FALSE,OR(DU$9='2. Protocols'!$C77,DU$9='2. Protocols'!$E77,DU$9='2. Protocols'!$G77)),1,0)*'4. Formulations'!$I77</f>
        <v>0</v>
      </c>
      <c r="DV78" s="38">
        <f>IF(AND(OR(ISBLANK(DV$9),DV$9=0)=FALSE,OR(DV$9='2. Protocols'!$C77,DV$9='2. Protocols'!$E77,DV$9='2. Protocols'!$G77)),1,0)*'4. Formulations'!$I77</f>
        <v>0</v>
      </c>
      <c r="DW78" s="38">
        <f>IF(AND(OR(ISBLANK(DW$9),DW$9=0)=FALSE,OR(DW$9='2. Protocols'!$C77,DW$9='2. Protocols'!$E77,DW$9='2. Protocols'!$G77)),1,0)*'4. Formulations'!$I77</f>
        <v>0</v>
      </c>
      <c r="DX78" s="38">
        <f>IF(AND(OR(ISBLANK(DX$9),DX$9=0)=FALSE,OR(DX$9='2. Protocols'!$C77,DX$9='2. Protocols'!$E77,DX$9='2. Protocols'!$G77)),1,0)*'4. Formulations'!$I77</f>
        <v>0</v>
      </c>
      <c r="DY78" s="38">
        <f>IF(AND(OR(ISBLANK(DY$9),DY$9=0)=FALSE,OR(DY$9='2. Protocols'!$C77,DY$9='2. Protocols'!$E77,DY$9='2. Protocols'!$G77)),1,0)*'4. Formulations'!$I77</f>
        <v>0</v>
      </c>
      <c r="DZ78" s="38">
        <f>IF(AND(OR(ISBLANK(DZ$9),DZ$9=0)=FALSE,OR(DZ$9='2. Protocols'!$C77,DZ$9='2. Protocols'!$E77,DZ$9='2. Protocols'!$G77)),1,0)*'4. Formulations'!$I77</f>
        <v>0</v>
      </c>
      <c r="EA78" s="38">
        <f>IF(AND(OR(ISBLANK(EA$9),EA$9=0)=FALSE,OR(EA$9='2. Protocols'!$C77,EA$9='2. Protocols'!$E77,EA$9='2. Protocols'!$G77)),1,0)*'4. Formulations'!$I77</f>
        <v>0</v>
      </c>
      <c r="EB78" s="38">
        <f>IF(AND(OR(ISBLANK(EB$9),EB$9=0)=FALSE,OR(EB$9='2. Protocols'!$C77,EB$9='2. Protocols'!$E77,EB$9='2. Protocols'!$G77)),1,0)*'4. Formulations'!$I77</f>
        <v>0</v>
      </c>
      <c r="EC78" s="38">
        <f>IF(AND(OR(ISBLANK(EC$9),EC$9=0)=FALSE,OR(EC$9='2. Protocols'!$C77,EC$9='2. Protocols'!$E77,EC$9='2. Protocols'!$G77)),1,0)*'4. Formulations'!$I77</f>
        <v>0</v>
      </c>
      <c r="ED78" s="38">
        <f>IF(AND(OR(ISBLANK(ED$9),ED$9=0)=FALSE,OR(ED$9='2. Protocols'!$C77,ED$9='2. Protocols'!$E77,ED$9='2. Protocols'!$G77)),1,0)*'4. Formulations'!$I77</f>
        <v>0</v>
      </c>
      <c r="EE78" s="38">
        <f>IF(AND(OR(ISBLANK(EE$9),EE$9=0)=FALSE,OR(EE$9='2. Protocols'!$C77,EE$9='2. Protocols'!$E77,EE$9='2. Protocols'!$G77)),1,0)*'4. Formulations'!$I77</f>
        <v>0</v>
      </c>
      <c r="EF78" s="38">
        <f>IF(AND(OR(ISBLANK(EF$9),EF$9=0)=FALSE,OR(EF$9='2. Protocols'!$C77,EF$9='2. Protocols'!$E77,EF$9='2. Protocols'!$G77)),1,0)*'4. Formulations'!$I77</f>
        <v>0</v>
      </c>
      <c r="EG78" s="38">
        <f>IF(AND(OR(ISBLANK(EG$9),EG$9=0)=FALSE,OR(EG$9='2. Protocols'!$C77,EG$9='2. Protocols'!$E77,EG$9='2. Protocols'!$G77)),1,0)*'4. Formulations'!$I77</f>
        <v>0</v>
      </c>
      <c r="EH78" s="38">
        <f>IF(AND(OR(ISBLANK(EH$9),EH$9=0)=FALSE,OR(EH$9='2. Protocols'!$C77,EH$9='2. Protocols'!$E77,EH$9='2. Protocols'!$G77)),1,0)*'4. Formulations'!$I77</f>
        <v>0</v>
      </c>
      <c r="EI78" s="38">
        <f>IF(AND(OR(ISBLANK(EI$9),EI$9=0)=FALSE,OR(EI$9='2. Protocols'!$C77,EI$9='2. Protocols'!$E77,EI$9='2. Protocols'!$G77)),1,0)*'4. Formulations'!$I77</f>
        <v>0</v>
      </c>
      <c r="EK78" s="38">
        <f>IF(AND(OR(ISBLANK(EK$9),EK$9=0)=FALSE,EK$9=$DK78),1,0)*'4. Formulations'!$J77</f>
        <v>0</v>
      </c>
      <c r="EL78" s="38">
        <f>IF(AND(OR(ISBLANK(EL$9),EL$9=0)=FALSE,EL$9=$DK78),1,0)*'4. Formulations'!$J77</f>
        <v>0</v>
      </c>
      <c r="EM78" s="38">
        <f>IF(AND(OR(ISBLANK(EM$9),EM$9=0)=FALSE,EM$9=$DK78),1,0)*'4. Formulations'!$J77</f>
        <v>0</v>
      </c>
      <c r="EN78" s="38">
        <f>IF(AND(OR(ISBLANK(EN$9),EN$9=0)=FALSE,EN$9=$DK78),1,0)*'4. Formulations'!$J77</f>
        <v>0</v>
      </c>
      <c r="EO78" s="38">
        <f>IF(AND(OR(ISBLANK(EO$9),EO$9=0)=FALSE,EO$9=$DK78),1,0)*'4. Formulations'!$J77</f>
        <v>0</v>
      </c>
      <c r="EP78" s="38">
        <f>IF(AND(OR(ISBLANK(EP$9),EP$9=0)=FALSE,EP$9=$DK78),1,0)*'4. Formulations'!$J77</f>
        <v>0</v>
      </c>
      <c r="EQ78" s="38">
        <f>IF(AND(OR(ISBLANK(EQ$9),EQ$9=0)=FALSE,EQ$9=$DK78),1,0)*'4. Formulations'!$J77</f>
        <v>0</v>
      </c>
      <c r="ER78" s="38">
        <f>IF(AND(OR(ISBLANK(ER$9),ER$9=0)=FALSE,ER$9=$DK78),1,0)*'4. Formulations'!$J77</f>
        <v>0</v>
      </c>
      <c r="ES78" s="38">
        <f>IF(AND(OR(ISBLANK(ES$9),ES$9=0)=FALSE,ES$9=$DK78),1,0)*'4. Formulations'!$J77</f>
        <v>0</v>
      </c>
      <c r="ET78" s="38">
        <f>IF(AND(OR(ISBLANK(ET$9),ET$9=0)=FALSE,ET$9=$DK78),1,0)*'4. Formulations'!$J77</f>
        <v>0</v>
      </c>
      <c r="EU78" s="38">
        <f>IF(AND(OR(ISBLANK(EU$9),EU$9=0)=FALSE,EU$9=$DK78),1,0)*'4. Formulations'!$J77</f>
        <v>0</v>
      </c>
      <c r="EV78" s="38">
        <f>IF(AND(OR(ISBLANK(EV$9),EV$9=0)=FALSE,EV$9=$DK78),1,0)*'4. Formulations'!$J77</f>
        <v>0</v>
      </c>
      <c r="EW78" s="38">
        <f>IF(AND(OR(ISBLANK(EW$9),EW$9=0)=FALSE,EW$9=$DK78),1,0)*'4. Formulations'!$J77</f>
        <v>0</v>
      </c>
      <c r="EY78" s="38">
        <f>IF(AND(OR(ISBLANK(EY$9),EY$9=0)=FALSE,SUM($EK78:$EW78)&gt;0,EY$9='2. Protocols'!$G77),1,0)*'4. Formulations'!$J77</f>
        <v>0</v>
      </c>
      <c r="EZ78" s="38">
        <f>IF(AND(OR(ISBLANK(EZ$9),EZ$9=0)=FALSE,SUM($EK78:$EW78)&gt;0,EZ$9='2. Protocols'!$G77),1,0)*'4. Formulations'!$J77</f>
        <v>0</v>
      </c>
      <c r="FA78" s="38">
        <f>IF(AND(OR(ISBLANK(FA$9),FA$9=0)=FALSE,SUM($EK78:$EW78)&gt;0,FA$9='2. Protocols'!$G77),1,0)*'4. Formulations'!$J77</f>
        <v>0</v>
      </c>
      <c r="FB78" s="38">
        <f>IF(AND(OR(ISBLANK(FB$9),FB$9=0)=FALSE,SUM($EK78:$EW78)&gt;0,FB$9='2. Protocols'!$G77),1,0)*'4. Formulations'!$J77</f>
        <v>0</v>
      </c>
      <c r="FC78" s="38">
        <f>IF(AND(OR(ISBLANK(FC$9),FC$9=0)=FALSE,SUM($EK78:$EW78)&gt;0,FC$9='2. Protocols'!$G77),1,0)*'4. Formulations'!$J77</f>
        <v>0</v>
      </c>
      <c r="FD78" s="38">
        <f>IF(AND(OR(ISBLANK(FD$9),FD$9=0)=FALSE,SUM($EK78:$EW78)&gt;0,FD$9='2. Protocols'!$G77),1,0)*'4. Formulations'!$J77</f>
        <v>0</v>
      </c>
      <c r="FE78" s="38">
        <f>IF(AND(OR(ISBLANK(FE$9),FE$9=0)=FALSE,SUM($EK78:$EW78)&gt;0,FE$9='2. Protocols'!$G77),1,0)*'4. Formulations'!$J77</f>
        <v>0</v>
      </c>
      <c r="FF78" s="38">
        <f>IF(AND(OR(ISBLANK(FF$9),FF$9=0)=FALSE,SUM($EK78:$EW78)&gt;0,FF$9='2. Protocols'!$G77),1,0)*'4. Formulations'!$J77</f>
        <v>0</v>
      </c>
      <c r="FG78" s="38">
        <f>IF(AND(OR(ISBLANK(FG$9),FG$9=0)=FALSE,SUM($EK78:$EW78)&gt;0,FG$9='2. Protocols'!$G77),1,0)*'4. Formulations'!$J77</f>
        <v>0</v>
      </c>
      <c r="FH78" s="38">
        <f>IF(AND(OR(ISBLANK(FH$9),FH$9=0)=FALSE,SUM($EK78:$EW78)&gt;0,FH$9='2. Protocols'!$G77),1,0)*'4. Formulations'!$J77</f>
        <v>0</v>
      </c>
      <c r="FI78" s="38">
        <f>IF(AND(OR(ISBLANK(FI$9),FI$9=0)=FALSE,SUM($EK78:$EW78)&gt;0,FI$9='2. Protocols'!$G77),1,0)*'4. Formulations'!$J77</f>
        <v>0</v>
      </c>
      <c r="FJ78" s="38">
        <f>IF(AND(OR(ISBLANK(FJ$9),FJ$9=0)=FALSE,SUM($EK78:$EW78)&gt;0,FJ$9='2. Protocols'!$G77),1,0)*'4. Formulations'!$J77</f>
        <v>0</v>
      </c>
      <c r="FK78" s="38">
        <f>IF(AND(OR(ISBLANK(FK$9),FK$9=0)=FALSE,SUM($EK78:$EW78)&gt;0,FK$9='2. Protocols'!$G77),1,0)*'4. Formulations'!$J77</f>
        <v>0</v>
      </c>
      <c r="FL78" s="38">
        <f>IF(AND(OR(ISBLANK(FL$9),FL$9=0)=FALSE,SUM($EK78:$EW78)&gt;0,FL$9='2. Protocols'!$G77),1,0)*'4. Formulations'!$J77</f>
        <v>0</v>
      </c>
      <c r="FM78" s="38">
        <f>IF(AND(OR(ISBLANK(FM$9),FM$9=0)=FALSE,SUM($EK78:$EW78)&gt;0,FM$9='2. Protocols'!$G77),1,0)*'4. Formulations'!$J77</f>
        <v>0</v>
      </c>
      <c r="FN78" s="38">
        <f>IF(AND(OR(ISBLANK(FN$9),FN$9=0)=FALSE,SUM($EK78:$EW78)&gt;0,FN$9='2. Protocols'!$G77),1,0)*'4. Formulations'!$J77</f>
        <v>0</v>
      </c>
      <c r="FO78" s="38">
        <f>IF(AND(OR(ISBLANK(FO$9),FO$9=0)=FALSE,SUM($EK78:$EW78)&gt;0,FO$9='2. Protocols'!$G77),1,0)*'4. Formulations'!$J77</f>
        <v>0</v>
      </c>
      <c r="FP78" s="38">
        <f>IF(AND(OR(ISBLANK(FP$9),FP$9=0)=FALSE,SUM($EK78:$EW78)&gt;0,FP$9='2. Protocols'!$G77),1,0)*'4. Formulations'!$J77</f>
        <v>0</v>
      </c>
      <c r="FQ78" s="38">
        <f>IF(AND(OR(ISBLANK(FQ$9),FQ$9=0)=FALSE,SUM($EK78:$EW78)&gt;0,FQ$9='2. Protocols'!$G77),1,0)*'4. Formulations'!$J77</f>
        <v>0</v>
      </c>
      <c r="FR78" s="38">
        <f>IF(AND(OR(ISBLANK(FR$9),FR$9=0)=FALSE,SUM($EK78:$EW78)&gt;0,FR$9='2. Protocols'!$G77),1,0)*'4. Formulations'!$J77</f>
        <v>0</v>
      </c>
      <c r="FS78" s="38">
        <f>IF(AND(OR(ISBLANK(FS$9),FS$9=0)=FALSE,SUM($EK78:$EW78)&gt;0,FS$9='2. Protocols'!$G77),1,0)*'4. Formulations'!$J77</f>
        <v>0</v>
      </c>
      <c r="FT78" s="38">
        <f>IF(AND(OR(ISBLANK(FT$9),FT$9=0)=FALSE,SUM($EK78:$EW78)&gt;0,FT$9='2. Protocols'!$G77),1,0)*'4. Formulations'!$J77</f>
        <v>0</v>
      </c>
      <c r="FV78" s="38">
        <f>IF(AND(OR(ISBLANK(EY$9),EY$9=0)=FALSE,FV$9=$DL78),1,0)*'4. Formulations'!$K77</f>
        <v>0</v>
      </c>
      <c r="FW78" s="38">
        <f>IF(AND(OR(ISBLANK(EZ$9),EZ$9=0)=FALSE,FW$9=$DL78),1,0)*'4. Formulations'!$K77</f>
        <v>0</v>
      </c>
      <c r="FX78" s="38">
        <f>IF(AND(OR(ISBLANK(FA$9),FA$9=0)=FALSE,FX$9=$DL78),1,0)*'4. Formulations'!$K77</f>
        <v>0</v>
      </c>
      <c r="FY78" s="38">
        <f>IF(AND(OR(ISBLANK(FB$9),FB$9=0)=FALSE,FY$9=$DL78),1,0)*'4. Formulations'!$K77</f>
        <v>0</v>
      </c>
      <c r="FZ78" s="38">
        <f>IF(AND(OR(ISBLANK(FC$9),FC$9=0)=FALSE,FZ$9=$DL78),1,0)*'4. Formulations'!$K77</f>
        <v>0</v>
      </c>
      <c r="GA78" s="38">
        <f>IF(AND(OR(ISBLANK(FD$9),FD$9=0)=FALSE,GA$9=$DL78),1,0)*'4. Formulations'!$K77</f>
        <v>0</v>
      </c>
      <c r="GB78" s="38">
        <f>IF(AND(OR(ISBLANK(FE$9),FE$9=0)=FALSE,GB$9=$DL78),1,0)*'4. Formulations'!$K77</f>
        <v>0</v>
      </c>
      <c r="GC78" s="38">
        <f>IF(AND(OR(ISBLANK(FF$9),FF$9=0)=FALSE,GC$9=$DL78),1,0)*'4. Formulations'!$K77</f>
        <v>0</v>
      </c>
      <c r="GD78" s="38">
        <f>IF(AND(OR(ISBLANK(FG$9),FG$9=0)=FALSE,GD$9=$DL78),1,0)*'4. Formulations'!$K77</f>
        <v>0</v>
      </c>
      <c r="GE78" s="38">
        <f>IF(AND(OR(ISBLANK(FH$9),FH$9=0)=FALSE,GE$9=$DL78),1,0)*'4. Formulations'!$K77</f>
        <v>0</v>
      </c>
      <c r="GF78" s="38">
        <f>IF(AND(OR(ISBLANK(FI$9),FI$9=0)=FALSE,GF$9=$DL78),1,0)*'4. Formulations'!$K77</f>
        <v>0</v>
      </c>
      <c r="GG78" s="38">
        <f>IF(AND(OR(ISBLANK(FJ$9),FJ$9=0)=FALSE,GG$9=$DL78),1,0)*'4. Formulations'!$K77</f>
        <v>0</v>
      </c>
      <c r="GH78" s="38">
        <f>IF(AND(OR(ISBLANK(FK$9),FK$9=0)=FALSE,GH$9=$DL78),1,0)*'4. Formulations'!$K77</f>
        <v>0</v>
      </c>
      <c r="GI78" s="38">
        <f>IF(AND(OR(ISBLANK(FL$9),FL$9=0)=FALSE,GI$9=$DL78),1,0)*'4. Formulations'!$K77</f>
        <v>0</v>
      </c>
      <c r="GJ78" s="38">
        <f>IF(AND(OR(ISBLANK(FM$9),FM$9=0)=FALSE,GJ$9=$DL78),1,0)*'4. Formulations'!$K77</f>
        <v>0</v>
      </c>
      <c r="GL78" s="38">
        <f>IF(AND(OR(ISBLANK(GL$9),GL$9=0)=FALSE,OR(GL$9='2. Protocols'!$C77,GL$9='2. Protocols'!$E77,GL$9='2. Protocols'!$G77)),1,0)*'4. Formulations'!$L77</f>
        <v>0</v>
      </c>
      <c r="GM78" s="38">
        <f>IF(AND(OR(ISBLANK(GM$9),GM$9=0)=FALSE,OR(GM$9='2. Protocols'!$C77,GM$9='2. Protocols'!$E77,GM$9='2. Protocols'!$G77)),1,0)*'4. Formulations'!$L77</f>
        <v>0</v>
      </c>
      <c r="GN78" s="38">
        <f>IF(AND(OR(ISBLANK(GN$9),GN$9=0)=FALSE,OR(GN$9='2. Protocols'!$C77,GN$9='2. Protocols'!$E77,GN$9='2. Protocols'!$G77)),1,0)*'4. Formulations'!$L77</f>
        <v>0</v>
      </c>
      <c r="GO78" s="38">
        <f>IF(AND(OR(ISBLANK(GO$9),GO$9=0)=FALSE,OR(GO$9='2. Protocols'!$C77,GO$9='2. Protocols'!$E77,GO$9='2. Protocols'!$G77)),1,0)*'4. Formulations'!$L77</f>
        <v>0</v>
      </c>
      <c r="GP78" s="38">
        <f>IF(AND(OR(ISBLANK(GP$9),GP$9=0)=FALSE,OR(GP$9='2. Protocols'!$C77,GP$9='2. Protocols'!$E77,GP$9='2. Protocols'!$G77)),1,0)*'4. Formulations'!$L77</f>
        <v>0</v>
      </c>
      <c r="GQ78" s="38">
        <f>IF(AND(OR(ISBLANK(GQ$9),GQ$9=0)=FALSE,OR(GQ$9='2. Protocols'!$C77,GQ$9='2. Protocols'!$E77,GQ$9='2. Protocols'!$G77)),1,0)*'4. Formulations'!$L77</f>
        <v>0</v>
      </c>
      <c r="GR78" s="38">
        <f>IF(AND(OR(ISBLANK(GR$9),GR$9=0)=FALSE,OR(GR$9='2. Protocols'!$C77,GR$9='2. Protocols'!$E77,GR$9='2. Protocols'!$G77)),1,0)*'4. Formulations'!$L77</f>
        <v>0</v>
      </c>
      <c r="GS78" s="38">
        <f>IF(AND(OR(ISBLANK(GS$9),GS$9=0)=FALSE,OR(GS$9='2. Protocols'!$C77,GS$9='2. Protocols'!$E77,GS$9='2. Protocols'!$G77)),1,0)*'4. Formulations'!$L77</f>
        <v>0</v>
      </c>
      <c r="GT78" s="38">
        <f>IF(AND(OR(ISBLANK(GT$9),GT$9=0)=FALSE,OR(GT$9='2. Protocols'!$C77,GT$9='2. Protocols'!$E77,GT$9='2. Protocols'!$G77)),1,0)*'4. Formulations'!$L77</f>
        <v>0</v>
      </c>
      <c r="GU78" s="38">
        <f>IF(AND(OR(ISBLANK(GU$9),GU$9=0)=FALSE,OR(GU$9='2. Protocols'!$C77,GU$9='2. Protocols'!$E77,GU$9='2. Protocols'!$G77)),1,0)*'4. Formulations'!$L77</f>
        <v>0</v>
      </c>
      <c r="GV78" s="38">
        <f>IF(AND(OR(ISBLANK(GV$9),GV$9=0)=FALSE,OR(GV$9='2. Protocols'!$C77,GV$9='2. Protocols'!$E77,GV$9='2. Protocols'!$G77)),1,0)*'4. Formulations'!$L77</f>
        <v>0</v>
      </c>
      <c r="GW78" s="38">
        <f>IF(AND(OR(ISBLANK(GW$9),GW$9=0)=FALSE,OR(GW$9='2. Protocols'!$C77,GW$9='2. Protocols'!$E77,GW$9='2. Protocols'!$G77)),1,0)*'4. Formulations'!$L77</f>
        <v>0</v>
      </c>
      <c r="GX78" s="38">
        <f>IF(AND(OR(ISBLANK(GX$9),GX$9=0)=FALSE,OR(GX$9='2. Protocols'!$C77,GX$9='2. Protocols'!$E77,GX$9='2. Protocols'!$G77)),1,0)*'4. Formulations'!$L77</f>
        <v>0</v>
      </c>
      <c r="GY78" s="38">
        <f>IF(AND(OR(ISBLANK(GY$9),GY$9=0)=FALSE,OR(GY$9='2. Protocols'!$C77,GY$9='2. Protocols'!$E77,GY$9='2. Protocols'!$G77)),1,0)*'4. Formulations'!$L77</f>
        <v>0</v>
      </c>
      <c r="GZ78" s="38">
        <f>IF(AND(OR(ISBLANK(GZ$9),GZ$9=0)=FALSE,OR(GZ$9='2. Protocols'!$C77,GZ$9='2. Protocols'!$E77,GZ$9='2. Protocols'!$G77)),1,0)*'4. Formulations'!$L77</f>
        <v>0</v>
      </c>
      <c r="HA78" s="38">
        <f>IF(AND(OR(ISBLANK(HA$9),HA$9=0)=FALSE,OR(HA$9='2. Protocols'!$C77,HA$9='2. Protocols'!$E77,HA$9='2. Protocols'!$G77)),1,0)*'4. Formulations'!$L77</f>
        <v>0</v>
      </c>
      <c r="HB78" s="38">
        <f>IF(AND(OR(ISBLANK(HB$9),HB$9=0)=FALSE,OR(HB$9='2. Protocols'!$C77,HB$9='2. Protocols'!$E77,HB$9='2. Protocols'!$G77)),1,0)*'4. Formulations'!$L77</f>
        <v>0</v>
      </c>
      <c r="HC78" s="38">
        <f>IF(AND(OR(ISBLANK(HC$9),HC$9=0)=FALSE,OR(HC$9='2. Protocols'!$C77,HC$9='2. Protocols'!$E77,HC$9='2. Protocols'!$G77)),1,0)*'4. Formulations'!$L77</f>
        <v>0</v>
      </c>
      <c r="HD78" s="38">
        <f>IF(AND(OR(ISBLANK(HD$9),HD$9=0)=FALSE,OR(HD$9='2. Protocols'!$C77,HD$9='2. Protocols'!$E77,HD$9='2. Protocols'!$G77)),1,0)*'4. Formulations'!$L77</f>
        <v>0</v>
      </c>
      <c r="HE78" s="38">
        <f>IF(AND(OR(ISBLANK(HE$9),HE$9=0)=FALSE,OR(HE$9='2. Protocols'!$C77,HE$9='2. Protocols'!$E77,HE$9='2. Protocols'!$G77)),1,0)*'4. Formulations'!$L77</f>
        <v>0</v>
      </c>
      <c r="HF78" s="38">
        <f>IF(AND(OR(ISBLANK(HF$9),HF$9=0)=FALSE,OR(HF$9='2. Protocols'!$C77,HF$9='2. Protocols'!$E77,HF$9='2. Protocols'!$G77)),1,0)*'4. Formulations'!$L77</f>
        <v>0</v>
      </c>
      <c r="HG78" s="38">
        <f>IF(AND(OR(ISBLANK(HG$9),HG$9=0)=FALSE,OR(HG$9='2. Protocols'!$C77,HG$9='2. Protocols'!$E77,HG$9='2. Protocols'!$G77)),1,0)*'4. Formulations'!$L77</f>
        <v>0</v>
      </c>
      <c r="HI78" s="38">
        <f>IF(AND(OR(ISBLANK(HI$9),HI$9=0)=FALSE,HI$9=$DK78),1,0)*'4. Formulations'!$M77</f>
        <v>0</v>
      </c>
      <c r="HJ78" s="38">
        <f>IF(AND(OR(ISBLANK(HJ$9),HJ$9=0)=FALSE,HJ$9=$DK78),1,0)*'4. Formulations'!$M77</f>
        <v>0</v>
      </c>
      <c r="HK78" s="38">
        <f>IF(AND(OR(ISBLANK(HK$9),HK$9=0)=FALSE,HK$9=$DK78),1,0)*'4. Formulations'!$M77</f>
        <v>0</v>
      </c>
      <c r="HL78" s="38">
        <f>IF(AND(OR(ISBLANK(HL$9),HL$9=0)=FALSE,HL$9=$DK78),1,0)*'4. Formulations'!$M77</f>
        <v>0</v>
      </c>
      <c r="HM78" s="38">
        <f>IF(AND(OR(ISBLANK(HM$9),HM$9=0)=FALSE,HM$9=$DK78),1,0)*'4. Formulations'!$M77</f>
        <v>0</v>
      </c>
      <c r="HN78" s="38">
        <f>IF(AND(OR(ISBLANK(HN$9),HN$9=0)=FALSE,HN$9=$DK78),1,0)*'4. Formulations'!$M77</f>
        <v>0</v>
      </c>
      <c r="HO78" s="38">
        <f>IF(AND(OR(ISBLANK(HO$9),HO$9=0)=FALSE,HO$9=$DK78),1,0)*'4. Formulations'!$M77</f>
        <v>0</v>
      </c>
      <c r="HP78" s="38">
        <f>IF(AND(OR(ISBLANK(HP$9),HP$9=0)=FALSE,HP$9=$DK78),1,0)*'4. Formulations'!$M77</f>
        <v>0</v>
      </c>
      <c r="HQ78" s="38">
        <f>IF(AND(OR(ISBLANK(HQ$9),HQ$9=0)=FALSE,HQ$9=$DK78),1,0)*'4. Formulations'!$M77</f>
        <v>0</v>
      </c>
      <c r="HR78" s="38">
        <f>IF(AND(OR(ISBLANK(HR$9),HR$9=0)=FALSE,HR$9=$DK78),1,0)*'4. Formulations'!$M77</f>
        <v>0</v>
      </c>
      <c r="HS78" s="38">
        <f>IF(AND(OR(ISBLANK(HS$9),HS$9=0)=FALSE,HS$9=$DK78),1,0)*'4. Formulations'!$M77</f>
        <v>0</v>
      </c>
      <c r="HT78" s="38">
        <f>IF(AND(OR(ISBLANK(HT$9),HT$9=0)=FALSE,HT$9=$DK78),1,0)*'4. Formulations'!$M77</f>
        <v>0</v>
      </c>
      <c r="HU78" s="38">
        <f>IF(AND(OR(ISBLANK(HU$9),HU$9=0)=FALSE,HU$9=$DK78),1,0)*'4. Formulations'!$M77</f>
        <v>0</v>
      </c>
      <c r="HW78" s="38">
        <f>IF(AND(OR(ISBLANK(HW$9),HW$9=0)=FALSE,SUM($HI78:$HU78)&gt;0,HW$9='2. Protocols'!$G77),1,0)*'4. Formulations'!$M77</f>
        <v>0</v>
      </c>
      <c r="HX78" s="38">
        <f>IF(AND(OR(ISBLANK(HX$9),HX$9=0)=FALSE,SUM($HI78:$HU78)&gt;0,HX$9='2. Protocols'!$G77),1,0)*'4. Formulations'!$M77</f>
        <v>0</v>
      </c>
      <c r="HY78" s="38">
        <f>IF(AND(OR(ISBLANK(HY$9),HY$9=0)=FALSE,SUM($HI78:$HU78)&gt;0,HY$9='2. Protocols'!$G77),1,0)*'4. Formulations'!$M77</f>
        <v>0</v>
      </c>
      <c r="HZ78" s="38">
        <f>IF(AND(OR(ISBLANK(HZ$9),HZ$9=0)=FALSE,SUM($HI78:$HU78)&gt;0,HZ$9='2. Protocols'!$G77),1,0)*'4. Formulations'!$M77</f>
        <v>0</v>
      </c>
      <c r="IA78" s="38">
        <f>IF(AND(OR(ISBLANK(IA$9),IA$9=0)=FALSE,SUM($HI78:$HU78)&gt;0,IA$9='2. Protocols'!$G77),1,0)*'4. Formulations'!$M77</f>
        <v>0</v>
      </c>
      <c r="IB78" s="38">
        <f>IF(AND(OR(ISBLANK(IB$9),IB$9=0)=FALSE,SUM($HI78:$HU78)&gt;0,IB$9='2. Protocols'!$G77),1,0)*'4. Formulations'!$M77</f>
        <v>0</v>
      </c>
      <c r="IC78" s="38">
        <f>IF(AND(OR(ISBLANK(IC$9),IC$9=0)=FALSE,SUM($HI78:$HU78)&gt;0,IC$9='2. Protocols'!$G77),1,0)*'4. Formulations'!$M77</f>
        <v>0</v>
      </c>
      <c r="ID78" s="38">
        <f>IF(AND(OR(ISBLANK(ID$9),ID$9=0)=FALSE,SUM($HI78:$HU78)&gt;0,ID$9='2. Protocols'!$G77),1,0)*'4. Formulations'!$M77</f>
        <v>0</v>
      </c>
      <c r="IE78" s="38">
        <f>IF(AND(OR(ISBLANK(IE$9),IE$9=0)=FALSE,SUM($HI78:$HU78)&gt;0,IE$9='2. Protocols'!$G77),1,0)*'4. Formulations'!$M77</f>
        <v>0</v>
      </c>
      <c r="IF78" s="38">
        <f>IF(AND(OR(ISBLANK(IF$9),IF$9=0)=FALSE,SUM($HI78:$HU78)&gt;0,IF$9='2. Protocols'!$G77),1,0)*'4. Formulations'!$M77</f>
        <v>0</v>
      </c>
      <c r="IG78" s="38">
        <f>IF(AND(OR(ISBLANK(IG$9),IG$9=0)=FALSE,SUM($HI78:$HU78)&gt;0,IG$9='2. Protocols'!$G77),1,0)*'4. Formulations'!$M77</f>
        <v>0</v>
      </c>
      <c r="IH78" s="38">
        <f>IF(AND(OR(ISBLANK(IH$9),IH$9=0)=FALSE,SUM($HI78:$HU78)&gt;0,IH$9='2. Protocols'!$G77),1,0)*'4. Formulations'!$M77</f>
        <v>0</v>
      </c>
      <c r="II78" s="38">
        <f>IF(AND(OR(ISBLANK(II$9),II$9=0)=FALSE,SUM($HI78:$HU78)&gt;0,II$9='2. Protocols'!$G77),1,0)*'4. Formulations'!$M77</f>
        <v>0</v>
      </c>
      <c r="IJ78" s="38">
        <f>IF(AND(OR(ISBLANK(IJ$9),IJ$9=0)=FALSE,SUM($HI78:$HU78)&gt;0,IJ$9='2. Protocols'!$G77),1,0)*'4. Formulations'!$M77</f>
        <v>0</v>
      </c>
      <c r="IK78" s="38">
        <f>IF(AND(OR(ISBLANK(IK$9),IK$9=0)=FALSE,SUM($HI78:$HU78)&gt;0,IK$9='2. Protocols'!$G77),1,0)*'4. Formulations'!$M77</f>
        <v>0</v>
      </c>
      <c r="IL78" s="38">
        <f>IF(AND(OR(ISBLANK(IL$9),IL$9=0)=FALSE,SUM($HI78:$HU78)&gt;0,IL$9='2. Protocols'!$G77),1,0)*'4. Formulations'!$M77</f>
        <v>0</v>
      </c>
      <c r="IM78" s="38">
        <f>IF(AND(OR(ISBLANK(IM$9),IM$9=0)=FALSE,SUM($HI78:$HU78)&gt;0,IM$9='2. Protocols'!$G77),1,0)*'4. Formulations'!$M77</f>
        <v>0</v>
      </c>
      <c r="IN78" s="38">
        <f>IF(AND(OR(ISBLANK(IN$9),IN$9=0)=FALSE,SUM($HI78:$HU78)&gt;0,IN$9='2. Protocols'!$G77),1,0)*'4. Formulations'!$M77</f>
        <v>0</v>
      </c>
      <c r="IO78" s="38">
        <f>IF(AND(OR(ISBLANK(IO$9),IO$9=0)=FALSE,SUM($HI78:$HU78)&gt;0,IO$9='2. Protocols'!$G77),1,0)*'4. Formulations'!$M77</f>
        <v>0</v>
      </c>
      <c r="IP78" s="38">
        <f>IF(AND(OR(ISBLANK(IP$9),IP$9=0)=FALSE,SUM($HI78:$HU78)&gt;0,IP$9='2. Protocols'!$G77),1,0)*'4. Formulations'!$M77</f>
        <v>0</v>
      </c>
      <c r="IQ78" s="38">
        <f>IF(AND(OR(ISBLANK(IQ$9),IQ$9=0)=FALSE,SUM($HI78:$HU78)&gt;0,IQ$9='2. Protocols'!$G77),1,0)*'4. Formulations'!$M77</f>
        <v>0</v>
      </c>
      <c r="IR78" s="38">
        <f>IF(AND(OR(ISBLANK(IR$9),IR$9=0)=FALSE,SUM($HI78:$HU78)&gt;0,IR$9='2. Protocols'!$G77),1,0)*'4. Formulations'!$M77</f>
        <v>0</v>
      </c>
      <c r="IT78" s="38">
        <f>IF(AND(OR(ISBLANK(IT$9),IT$9=0)=FALSE,IT$9=$DL78),1,0)*'4. Formulations'!$N77</f>
        <v>0</v>
      </c>
      <c r="IU78" s="38">
        <f>IF(AND(OR(ISBLANK(IU$9),IU$9=0)=FALSE,IU$9=$DL78),1,0)*'4. Formulations'!$N77</f>
        <v>0</v>
      </c>
      <c r="IV78" s="38">
        <f>IF(AND(OR(ISBLANK(IV$9),IV$9=0)=FALSE,IV$9=$DL78),1,0)*'4. Formulations'!$N77</f>
        <v>0</v>
      </c>
      <c r="IW78" s="38">
        <f>IF(AND(OR(ISBLANK(IW$9),IW$9=0)=FALSE,IW$9=$DL78),1,0)*'4. Formulations'!$N77</f>
        <v>0</v>
      </c>
      <c r="IX78" s="38">
        <f>IF(AND(OR(ISBLANK(IX$9),IX$9=0)=FALSE,IX$9=$DL78),1,0)*'4. Formulations'!$N77</f>
        <v>0</v>
      </c>
      <c r="IY78" s="38">
        <f>IF(AND(OR(ISBLANK(IY$9),IY$9=0)=FALSE,IY$9=$DL78),1,0)*'4. Formulations'!$N77</f>
        <v>0</v>
      </c>
      <c r="IZ78" s="38">
        <f>IF(AND(OR(ISBLANK(IZ$9),IZ$9=0)=FALSE,IZ$9=$DL78),1,0)*'4. Formulations'!$N77</f>
        <v>0</v>
      </c>
      <c r="JA78" s="38">
        <f>IF(AND(OR(ISBLANK(JA$9),JA$9=0)=FALSE,JA$9=$DL78),1,0)*'4. Formulations'!$N77</f>
        <v>0</v>
      </c>
      <c r="JB78" s="38">
        <f>IF(AND(OR(ISBLANK(JB$9),JB$9=0)=FALSE,JB$9=$DL78),1,0)*'4. Formulations'!$N77</f>
        <v>0</v>
      </c>
      <c r="JC78" s="38">
        <f>IF(AND(OR(ISBLANK(JC$9),JC$9=0)=FALSE,JC$9=$DL78),1,0)*'4. Formulations'!$N77</f>
        <v>0</v>
      </c>
      <c r="JD78" s="38">
        <f>IF(AND(OR(ISBLANK(JD$9),JD$9=0)=FALSE,JD$9=$DL78),1,0)*'4. Formulations'!$N77</f>
        <v>0</v>
      </c>
      <c r="JE78" s="38">
        <f>IF(AND(OR(ISBLANK(JE$9),JE$9=0)=FALSE,JE$9=$DL78),1,0)*'4. Formulations'!$N77</f>
        <v>0</v>
      </c>
      <c r="JF78" s="38">
        <f>IF(AND(OR(ISBLANK(JF$9),JF$9=0)=FALSE,JF$9=$DL78),1,0)*'4. Formulations'!$N77</f>
        <v>0</v>
      </c>
      <c r="JG78" s="38">
        <f>IF(AND(OR(ISBLANK(JG$9),JG$9=0)=FALSE,JG$9=$DL78),1,0)*'4. Formulations'!$N77</f>
        <v>0</v>
      </c>
      <c r="JH78" s="38">
        <f>IF(AND(OR(ISBLANK(JH$9),JH$9=0)=FALSE,JH$9=$DL78),1,0)*'4. Formulations'!$N77</f>
        <v>0</v>
      </c>
      <c r="JJ78" s="38">
        <f>IF(AND(OR(ISBLANK(JJ$9),JJ$9=0)=FALSE,OR(JJ$9='2. Protocols'!$C77,JJ$9='2. Protocols'!$E77,JJ$9='2. Protocols'!$G77)),1,0)*'4. Formulations'!$O77</f>
        <v>0</v>
      </c>
      <c r="JK78" s="38">
        <f>IF(AND(OR(ISBLANK(JK$9),JK$9=0)=FALSE,OR(JK$9='2. Protocols'!$C77,JK$9='2. Protocols'!$E77,JK$9='2. Protocols'!$G77)),1,0)*'4. Formulations'!$O77</f>
        <v>0</v>
      </c>
      <c r="JL78" s="38">
        <f>IF(AND(OR(ISBLANK(JL$9),JL$9=0)=FALSE,OR(JL$9='2. Protocols'!$C77,JL$9='2. Protocols'!$E77,JL$9='2. Protocols'!$G77)),1,0)*'4. Formulations'!$O77</f>
        <v>0</v>
      </c>
      <c r="JM78" s="38">
        <f>IF(AND(OR(ISBLANK(JM$9),JM$9=0)=FALSE,OR(JM$9='2. Protocols'!$C77,JM$9='2. Protocols'!$E77,JM$9='2. Protocols'!$G77)),1,0)*'4. Formulations'!$O77</f>
        <v>0</v>
      </c>
      <c r="JN78" s="38">
        <f>IF(AND(OR(ISBLANK(JN$9),JN$9=0)=FALSE,OR(JN$9='2. Protocols'!$C77,JN$9='2. Protocols'!$E77,JN$9='2. Protocols'!$G77)),1,0)*'4. Formulations'!$O77</f>
        <v>0</v>
      </c>
      <c r="JO78" s="38">
        <f>IF(AND(OR(ISBLANK(JO$9),JO$9=0)=FALSE,OR(JO$9='2. Protocols'!$C77,JO$9='2. Protocols'!$E77,JO$9='2. Protocols'!$G77)),1,0)*'4. Formulations'!$O77</f>
        <v>0</v>
      </c>
      <c r="JP78" s="38">
        <f>IF(AND(OR(ISBLANK(JP$9),JP$9=0)=FALSE,OR(JP$9='2. Protocols'!$C77,JP$9='2. Protocols'!$E77,JP$9='2. Protocols'!$G77)),1,0)*'4. Formulations'!$O77</f>
        <v>0</v>
      </c>
      <c r="JQ78" s="38">
        <f>IF(AND(OR(ISBLANK(JQ$9),JQ$9=0)=FALSE,OR(JQ$9='2. Protocols'!$C77,JQ$9='2. Protocols'!$E77,JQ$9='2. Protocols'!$G77)),1,0)*'4. Formulations'!$O77</f>
        <v>0</v>
      </c>
      <c r="JR78" s="38">
        <f>IF(AND(OR(ISBLANK(JR$9),JR$9=0)=FALSE,OR(JR$9='2. Protocols'!$C77,JR$9='2. Protocols'!$E77,JR$9='2. Protocols'!$G77)),1,0)*'4. Formulations'!$O77</f>
        <v>0</v>
      </c>
      <c r="JS78" s="38">
        <f>IF(AND(OR(ISBLANK(JS$9),JS$9=0)=FALSE,OR(JS$9='2. Protocols'!$C77,JS$9='2. Protocols'!$E77,JS$9='2. Protocols'!$G77)),1,0)*'4. Formulations'!$O77</f>
        <v>0</v>
      </c>
      <c r="JT78" s="38">
        <f>IF(AND(OR(ISBLANK(JT$9),JT$9=0)=FALSE,OR(JT$9='2. Protocols'!$C77,JT$9='2. Protocols'!$E77,JT$9='2. Protocols'!$G77)),1,0)*'4. Formulations'!$O77</f>
        <v>0</v>
      </c>
      <c r="JU78" s="38">
        <f>IF(AND(OR(ISBLANK(JU$9),JU$9=0)=FALSE,OR(JU$9='2. Protocols'!$C77,JU$9='2. Protocols'!$E77,JU$9='2. Protocols'!$G77)),1,0)*'4. Formulations'!$O77</f>
        <v>0</v>
      </c>
      <c r="JV78" s="38">
        <f>IF(AND(OR(ISBLANK(JV$9),JV$9=0)=FALSE,OR(JV$9='2. Protocols'!$C77,JV$9='2. Protocols'!$E77,JV$9='2. Protocols'!$G77)),1,0)*'4. Formulations'!$O77</f>
        <v>0</v>
      </c>
      <c r="JW78" s="38">
        <f>IF(AND(OR(ISBLANK(JW$9),JW$9=0)=FALSE,OR(JW$9='2. Protocols'!$C77,JW$9='2. Protocols'!$E77,JW$9='2. Protocols'!$G77)),1,0)*'4. Formulations'!$O77</f>
        <v>0</v>
      </c>
      <c r="JX78" s="38">
        <f>IF(AND(OR(ISBLANK(JX$9),JX$9=0)=FALSE,OR(JX$9='2. Protocols'!$C77,JX$9='2. Protocols'!$E77,JX$9='2. Protocols'!$G77)),1,0)*'4. Formulations'!$O77</f>
        <v>0</v>
      </c>
      <c r="JY78" s="38">
        <f>IF(AND(OR(ISBLANK(JY$9),JY$9=0)=FALSE,OR(JY$9='2. Protocols'!$C77,JY$9='2. Protocols'!$E77,JY$9='2. Protocols'!$G77)),1,0)*'4. Formulations'!$O77</f>
        <v>0</v>
      </c>
      <c r="JZ78" s="38">
        <f>IF(AND(OR(ISBLANK(JZ$9),JZ$9=0)=FALSE,OR(JZ$9='2. Protocols'!$C77,JZ$9='2. Protocols'!$E77,JZ$9='2. Protocols'!$G77)),1,0)*'4. Formulations'!$O77</f>
        <v>0</v>
      </c>
      <c r="KA78" s="38">
        <f>IF(AND(OR(ISBLANK(KA$9),KA$9=0)=FALSE,OR(KA$9='2. Protocols'!$C77,KA$9='2. Protocols'!$E77,KA$9='2. Protocols'!$G77)),1,0)*'4. Formulations'!$O77</f>
        <v>0</v>
      </c>
      <c r="KB78" s="38">
        <f>IF(AND(OR(ISBLANK(KB$9),KB$9=0)=FALSE,OR(KB$9='2. Protocols'!$C77,KB$9='2. Protocols'!$E77,KB$9='2. Protocols'!$G77)),1,0)*'4. Formulations'!$O77</f>
        <v>0</v>
      </c>
      <c r="KC78" s="38">
        <f>IF(AND(OR(ISBLANK(KC$9),KC$9=0)=FALSE,OR(KC$9='2. Protocols'!$C77,KC$9='2. Protocols'!$E77,KC$9='2. Protocols'!$G77)),1,0)*'4. Formulations'!$O77</f>
        <v>0</v>
      </c>
      <c r="KD78" s="38">
        <f>IF(AND(OR(ISBLANK(KD$9),KD$9=0)=FALSE,OR(KD$9='2. Protocols'!$C77,KD$9='2. Protocols'!$E77,KD$9='2. Protocols'!$G77)),1,0)*'4. Formulations'!$O77</f>
        <v>0</v>
      </c>
      <c r="KE78" s="38">
        <f>IF(AND(OR(ISBLANK(KE$9),KE$9=0)=FALSE,OR(KE$9='2. Protocols'!$C77,KE$9='2. Protocols'!$E77,KE$9='2. Protocols'!$G77)),1,0)*'4. Formulations'!$O77</f>
        <v>0</v>
      </c>
      <c r="KG78" s="38">
        <f>IF(AND(OR(ISBLANK(KG$9),KG$9=0)=FALSE,KG$9=$DK78),1,0)*'4. Formulations'!$P77</f>
        <v>0</v>
      </c>
      <c r="KH78" s="38">
        <f>IF(AND(OR(ISBLANK(KH$9),KH$9=0)=FALSE,KH$9=$DK78),1,0)*'4. Formulations'!$P77</f>
        <v>0</v>
      </c>
      <c r="KI78" s="38">
        <f>IF(AND(OR(ISBLANK(KI$9),KI$9=0)=FALSE,KI$9=$DK78),1,0)*'4. Formulations'!$P77</f>
        <v>0</v>
      </c>
      <c r="KJ78" s="38">
        <f>IF(AND(OR(ISBLANK(KJ$9),KJ$9=0)=FALSE,KJ$9=$DK78),1,0)*'4. Formulations'!$P77</f>
        <v>0</v>
      </c>
      <c r="KK78" s="38">
        <f>IF(AND(OR(ISBLANK(KK$9),KK$9=0)=FALSE,KK$9=$DK78),1,0)*'4. Formulations'!$P77</f>
        <v>0</v>
      </c>
      <c r="KL78" s="38">
        <f>IF(AND(OR(ISBLANK(KL$9),KL$9=0)=FALSE,KL$9=$DK78),1,0)*'4. Formulations'!$P77</f>
        <v>0</v>
      </c>
      <c r="KM78" s="38">
        <f>IF(AND(OR(ISBLANK(KM$9),KM$9=0)=FALSE,KM$9=$DK78),1,0)*'4. Formulations'!$P77</f>
        <v>0</v>
      </c>
      <c r="KN78" s="38">
        <f>IF(AND(OR(ISBLANK(KN$9),KN$9=0)=FALSE,KN$9=$DK78),1,0)*'4. Formulations'!$P77</f>
        <v>0</v>
      </c>
      <c r="KO78" s="38">
        <f>IF(AND(OR(ISBLANK(KO$9),KO$9=0)=FALSE,KO$9=$DK78),1,0)*'4. Formulations'!$P77</f>
        <v>0</v>
      </c>
      <c r="KP78" s="38">
        <f>IF(AND(OR(ISBLANK(KP$9),KP$9=0)=FALSE,KP$9=$DK78),1,0)*'4. Formulations'!$P77</f>
        <v>0</v>
      </c>
      <c r="KQ78" s="38">
        <f>IF(AND(OR(ISBLANK(KQ$9),KQ$9=0)=FALSE,KQ$9=$DK78),1,0)*'4. Formulations'!$P77</f>
        <v>0</v>
      </c>
      <c r="KR78" s="38">
        <f>IF(AND(OR(ISBLANK(KR$9),KR$9=0)=FALSE,KR$9=$DK78),1,0)*'4. Formulations'!$P77</f>
        <v>0</v>
      </c>
      <c r="KS78" s="38">
        <f>IF(AND(OR(ISBLANK(KS$9),KS$9=0)=FALSE,KS$9=$DK78),1,0)*'4. Formulations'!$P77</f>
        <v>0</v>
      </c>
      <c r="KU78" s="38">
        <f>IF(AND(OR(ISBLANK(KU$9),KU$9=0)=FALSE,SUM($KG78:$KS78)&gt;0,KU$9='2. Protocols'!$G77),1,0)*'4. Formulations'!$P77</f>
        <v>0</v>
      </c>
      <c r="KV78" s="38">
        <f>IF(AND(OR(ISBLANK(KV$9),KV$9=0)=FALSE,SUM($KG78:$KS78)&gt;0,KV$9='2. Protocols'!$G77),1,0)*'4. Formulations'!$P77</f>
        <v>0</v>
      </c>
      <c r="KW78" s="38">
        <f>IF(AND(OR(ISBLANK(KW$9),KW$9=0)=FALSE,SUM($KG78:$KS78)&gt;0,KW$9='2. Protocols'!$G77),1,0)*'4. Formulations'!$P77</f>
        <v>0</v>
      </c>
      <c r="KX78" s="38">
        <f>IF(AND(OR(ISBLANK(KX$9),KX$9=0)=FALSE,SUM($KG78:$KS78)&gt;0,KX$9='2. Protocols'!$G77),1,0)*'4. Formulations'!$P77</f>
        <v>0</v>
      </c>
      <c r="KY78" s="38">
        <f>IF(AND(OR(ISBLANK(KY$9),KY$9=0)=FALSE,SUM($KG78:$KS78)&gt;0,KY$9='2. Protocols'!$G77),1,0)*'4. Formulations'!$P77</f>
        <v>0</v>
      </c>
      <c r="KZ78" s="38">
        <f>IF(AND(OR(ISBLANK(KZ$9),KZ$9=0)=FALSE,SUM($KG78:$KS78)&gt;0,KZ$9='2. Protocols'!$G77),1,0)*'4. Formulations'!$P77</f>
        <v>0</v>
      </c>
      <c r="LA78" s="38">
        <f>IF(AND(OR(ISBLANK(LA$9),LA$9=0)=FALSE,SUM($KG78:$KS78)&gt;0,LA$9='2. Protocols'!$G77),1,0)*'4. Formulations'!$P77</f>
        <v>0</v>
      </c>
      <c r="LB78" s="38">
        <f>IF(AND(OR(ISBLANK(LB$9),LB$9=0)=FALSE,SUM($KG78:$KS78)&gt;0,LB$9='2. Protocols'!$G77),1,0)*'4. Formulations'!$P77</f>
        <v>0</v>
      </c>
      <c r="LC78" s="38">
        <f>IF(AND(OR(ISBLANK(LC$9),LC$9=0)=FALSE,SUM($KG78:$KS78)&gt;0,LC$9='2. Protocols'!$G77),1,0)*'4. Formulations'!$P77</f>
        <v>0</v>
      </c>
      <c r="LD78" s="38">
        <f>IF(AND(OR(ISBLANK(LD$9),LD$9=0)=FALSE,SUM($KG78:$KS78)&gt;0,LD$9='2. Protocols'!$G77),1,0)*'4. Formulations'!$P77</f>
        <v>0</v>
      </c>
      <c r="LE78" s="38">
        <f>IF(AND(OR(ISBLANK(LE$9),LE$9=0)=FALSE,SUM($KG78:$KS78)&gt;0,LE$9='2. Protocols'!$G77),1,0)*'4. Formulations'!$P77</f>
        <v>0</v>
      </c>
      <c r="LF78" s="38">
        <f>IF(AND(OR(ISBLANK(LF$9),LF$9=0)=FALSE,SUM($KG78:$KS78)&gt;0,LF$9='2. Protocols'!$G77),1,0)*'4. Formulations'!$P77</f>
        <v>0</v>
      </c>
      <c r="LG78" s="38">
        <f>IF(AND(OR(ISBLANK(LG$9),LG$9=0)=FALSE,SUM($KG78:$KS78)&gt;0,LG$9='2. Protocols'!$G77),1,0)*'4. Formulations'!$P77</f>
        <v>0</v>
      </c>
      <c r="LH78" s="38">
        <f>IF(AND(OR(ISBLANK(LH$9),LH$9=0)=FALSE,SUM($KG78:$KS78)&gt;0,LH$9='2. Protocols'!$G77),1,0)*'4. Formulations'!$P77</f>
        <v>0</v>
      </c>
      <c r="LI78" s="38">
        <f>IF(AND(OR(ISBLANK(LI$9),LI$9=0)=FALSE,SUM($KG78:$KS78)&gt;0,LI$9='2. Protocols'!$G77),1,0)*'4. Formulations'!$P77</f>
        <v>0</v>
      </c>
      <c r="LJ78" s="38">
        <f>IF(AND(OR(ISBLANK(LJ$9),LJ$9=0)=FALSE,SUM($KG78:$KS78)&gt;0,LJ$9='2. Protocols'!$G77),1,0)*'4. Formulations'!$P77</f>
        <v>0</v>
      </c>
      <c r="LK78" s="38">
        <f>IF(AND(OR(ISBLANK(LK$9),LK$9=0)=FALSE,SUM($KG78:$KS78)&gt;0,LK$9='2. Protocols'!$G77),1,0)*'4. Formulations'!$P77</f>
        <v>0</v>
      </c>
      <c r="LL78" s="38">
        <f>IF(AND(OR(ISBLANK(LL$9),LL$9=0)=FALSE,SUM($KG78:$KS78)&gt;0,LL$9='2. Protocols'!$G77),1,0)*'4. Formulations'!$P77</f>
        <v>0</v>
      </c>
      <c r="LM78" s="38">
        <f>IF(AND(OR(ISBLANK(LM$9),LM$9=0)=FALSE,SUM($KG78:$KS78)&gt;0,LM$9='2. Protocols'!$G77),1,0)*'4. Formulations'!$P77</f>
        <v>0</v>
      </c>
      <c r="LN78" s="38">
        <f>IF(AND(OR(ISBLANK(LN$9),LN$9=0)=FALSE,SUM($KG78:$KS78)&gt;0,LN$9='2. Protocols'!$G77),1,0)*'4. Formulations'!$P77</f>
        <v>0</v>
      </c>
      <c r="LO78" s="38">
        <f>IF(AND(OR(ISBLANK(LO$9),LO$9=0)=FALSE,SUM($KG78:$KS78)&gt;0,LO$9='2. Protocols'!$G77),1,0)*'4. Formulations'!$P77</f>
        <v>0</v>
      </c>
      <c r="LP78" s="38">
        <f>IF(AND(OR(ISBLANK(LP$9),LP$9=0)=FALSE,SUM($KG78:$KS78)&gt;0,LP$9='2. Protocols'!$G77),1,0)*'4. Formulations'!$P77</f>
        <v>0</v>
      </c>
      <c r="LR78" s="38">
        <f>IF(AND(OR(ISBLANK(LR$9),LR$9=0)=FALSE,LR$9=$DL78),1,0)*'4. Formulations'!$Q77</f>
        <v>0</v>
      </c>
      <c r="LS78" s="38">
        <f>IF(AND(OR(ISBLANK(LS$9),LS$9=0)=FALSE,LS$9=$DL78),1,0)*'4. Formulations'!$Q77</f>
        <v>0</v>
      </c>
      <c r="LT78" s="38">
        <f>IF(AND(OR(ISBLANK(LT$9),LT$9=0)=FALSE,LT$9=$DL78),1,0)*'4. Formulations'!$Q77</f>
        <v>0</v>
      </c>
      <c r="LU78" s="38">
        <f>IF(AND(OR(ISBLANK(LU$9),LU$9=0)=FALSE,LU$9=$DL78),1,0)*'4. Formulations'!$Q77</f>
        <v>0</v>
      </c>
      <c r="LV78" s="38">
        <f>IF(AND(OR(ISBLANK(LV$9),LV$9=0)=FALSE,LV$9=$DL78),1,0)*'4. Formulations'!$Q77</f>
        <v>0</v>
      </c>
      <c r="LW78" s="38">
        <f>IF(AND(OR(ISBLANK(LW$9),LW$9=0)=FALSE,LW$9=$DL78),1,0)*'4. Formulations'!$Q77</f>
        <v>0</v>
      </c>
      <c r="LX78" s="38">
        <f>IF(AND(OR(ISBLANK(LX$9),LX$9=0)=FALSE,LX$9=$DL78),1,0)*'4. Formulations'!$Q77</f>
        <v>0</v>
      </c>
      <c r="LY78" s="38">
        <f>IF(AND(OR(ISBLANK(LY$9),LY$9=0)=FALSE,LY$9=$DL78),1,0)*'4. Formulations'!$Q77</f>
        <v>0</v>
      </c>
      <c r="LZ78" s="38">
        <f>IF(AND(OR(ISBLANK(LZ$9),LZ$9=0)=FALSE,LZ$9=$DL78),1,0)*'4. Formulations'!$Q77</f>
        <v>0</v>
      </c>
      <c r="MA78" s="38">
        <f>IF(AND(OR(ISBLANK(MA$9),MA$9=0)=FALSE,MA$9=$DL78),1,0)*'4. Formulations'!$Q77</f>
        <v>0</v>
      </c>
      <c r="MB78" s="38">
        <f>IF(AND(OR(ISBLANK(MB$9),MB$9=0)=FALSE,MB$9=$DL78),1,0)*'4. Formulations'!$Q77</f>
        <v>0</v>
      </c>
      <c r="MC78" s="38">
        <f>IF(AND(OR(ISBLANK(MC$9),MC$9=0)=FALSE,MC$9=$DL78),1,0)*'4. Formulations'!$Q77</f>
        <v>0</v>
      </c>
      <c r="MD78" s="38">
        <f>IF(AND(OR(ISBLANK(MD$9),MD$9=0)=FALSE,MD$9=$DL78),1,0)*'4. Formulations'!$Q77</f>
        <v>0</v>
      </c>
      <c r="ME78" s="38">
        <f>IF(AND(OR(ISBLANK(ME$9),ME$9=0)=FALSE,ME$9=$DL78),1,0)*'4. Formulations'!$Q77</f>
        <v>0</v>
      </c>
      <c r="MF78" s="38">
        <f>IF(AND(OR(ISBLANK(MF$9),MF$9=0)=FALSE,MF$9=$DL78),1,0)*'4. Formulations'!$Q77</f>
        <v>0</v>
      </c>
    </row>
    <row r="79" spans="2:344" x14ac:dyDescent="0.3">
      <c r="B79" s="2"/>
      <c r="C79" s="129" t="str">
        <f>IF('2. Protocols'!C78&amp;"+"&amp;'2. Protocols'!E78&amp;"+"&amp;'2. Protocols'!G78="++","",'2. Protocols'!C78&amp;"+"&amp;'2. Protocols'!E78&amp;"+"&amp;'2. Protocols'!G78)</f>
        <v/>
      </c>
      <c r="D79" s="18"/>
      <c r="F79" s="114">
        <f>IFERROR('2. Protocols'!J78*'1. General Inputs'!$N$6,"")</f>
        <v>0</v>
      </c>
      <c r="G79" s="114">
        <f>IFERROR(MAX(F79*(1+'1. General Inputs'!$BE$16)+(G$110*CHOOSE(G$7,'2. Protocols'!$S78,'2. Protocols'!$T78,'2. Protocols'!$U78))+'3. ARV Substitutions'!L99,0),"")</f>
        <v>0</v>
      </c>
      <c r="H79" s="114">
        <f>IFERROR(MAX(G79*(1+'1. General Inputs'!$BE$16)+(H$110*CHOOSE(H$7,'2. Protocols'!$S78,'2. Protocols'!$T78,'2. Protocols'!$U78))+'3. ARV Substitutions'!M99,0),"")</f>
        <v>0</v>
      </c>
      <c r="I79" s="114">
        <f>IFERROR(MAX(H79*(1+'1. General Inputs'!$BE$16)+(I$110*CHOOSE(I$7,'2. Protocols'!$S78,'2. Protocols'!$T78,'2. Protocols'!$U78))+'3. ARV Substitutions'!N99,0),"")</f>
        <v>0</v>
      </c>
      <c r="J79" s="114">
        <f>IFERROR(MAX(I79*(1+'1. General Inputs'!$BE$16)+(J$110*CHOOSE(J$7,'2. Protocols'!$S78,'2. Protocols'!$T78,'2. Protocols'!$U78))+'3. ARV Substitutions'!O99,0),"")</f>
        <v>0</v>
      </c>
      <c r="K79" s="114">
        <f>IFERROR(MAX(J79*(1+'1. General Inputs'!$BE$16)+(K$110*CHOOSE(K$7,'2. Protocols'!$S78,'2. Protocols'!$T78,'2. Protocols'!$U78))+'3. ARV Substitutions'!P99,0),"")</f>
        <v>0</v>
      </c>
      <c r="L79" s="114">
        <f>IFERROR(MAX(K79*(1+'1. General Inputs'!$BE$16)+(L$110*CHOOSE(L$7,'2. Protocols'!$S78,'2. Protocols'!$T78,'2. Protocols'!$U78))+'3. ARV Substitutions'!Q99,0),"")</f>
        <v>0</v>
      </c>
      <c r="M79" s="114">
        <f>IFERROR(MAX(L79*(1+'1. General Inputs'!$BE$16)+(M$110*CHOOSE(M$7,'2. Protocols'!$S78,'2. Protocols'!$T78,'2. Protocols'!$U78))+'3. ARV Substitutions'!R99,0),"")</f>
        <v>0</v>
      </c>
      <c r="N79" s="114">
        <f>IFERROR(MAX(M79*(1+'1. General Inputs'!$BE$16)+(N$110*CHOOSE(N$7,'2. Protocols'!$S78,'2. Protocols'!$T78,'2. Protocols'!$U78))+'3. ARV Substitutions'!S99,0),"")</f>
        <v>0</v>
      </c>
      <c r="O79" s="114">
        <f>IFERROR(MAX(N79*(1+'1. General Inputs'!$BE$16)+(O$110*CHOOSE(O$7,'2. Protocols'!$S78,'2. Protocols'!$T78,'2. Protocols'!$U78))+'3. ARV Substitutions'!T99,0),"")</f>
        <v>0</v>
      </c>
      <c r="P79" s="114">
        <f>IFERROR(MAX(O79*(1+'1. General Inputs'!$BE$16)+(P$110*CHOOSE(P$7,'2. Protocols'!$S78,'2. Protocols'!$T78,'2. Protocols'!$U78))+'3. ARV Substitutions'!U99,0),"")</f>
        <v>0</v>
      </c>
      <c r="Q79" s="114">
        <f>IFERROR(MAX(P79*(1+'1. General Inputs'!$BE$16)+(Q$110*CHOOSE(Q$7,'2. Protocols'!$S78,'2. Protocols'!$T78,'2. Protocols'!$U78))+'3. ARV Substitutions'!V99,0),"")</f>
        <v>0</v>
      </c>
      <c r="R79" s="114">
        <f>IFERROR(MAX(Q79*(1+'1. General Inputs'!$BE$16)+(R$110*CHOOSE(R$7,'2. Protocols'!$S78,'2. Protocols'!$T78,'2. Protocols'!$U78))+'3. ARV Substitutions'!W99,0),"")</f>
        <v>0</v>
      </c>
      <c r="S79" s="114">
        <f>IFERROR(MAX(R79*(1+'1. General Inputs'!$BE$16)+(S$110*CHOOSE(S$7,'2. Protocols'!$S78,'2. Protocols'!$T78,'2. Protocols'!$U78))+'3. ARV Substitutions'!X99,0),"")</f>
        <v>0</v>
      </c>
      <c r="T79" s="114">
        <f>IFERROR(MAX(S79*(1+'1. General Inputs'!$BE$16)+(T$110*CHOOSE(T$7,'2. Protocols'!$S78,'2. Protocols'!$T78,'2. Protocols'!$U78))+'3. ARV Substitutions'!Y99,0),"")</f>
        <v>0</v>
      </c>
      <c r="U79" s="114">
        <f>IFERROR(MAX(T79*(1+'1. General Inputs'!$BE$16)+(U$110*CHOOSE(U$7,'2. Protocols'!$S78,'2. Protocols'!$T78,'2. Protocols'!$U78))+'3. ARV Substitutions'!Z99,0),"")</f>
        <v>0</v>
      </c>
      <c r="V79" s="114">
        <f>IFERROR(MAX(U79*(1+'1. General Inputs'!$BE$16)+(V$110*CHOOSE(V$7,'2. Protocols'!$S78,'2. Protocols'!$T78,'2. Protocols'!$U78))+'3. ARV Substitutions'!AA99,0),"")</f>
        <v>0</v>
      </c>
      <c r="W79" s="114">
        <f>IFERROR(MAX(V79*(1+'1. General Inputs'!$BE$16)+(W$110*CHOOSE(W$7,'2. Protocols'!$S78,'2. Protocols'!$T78,'2. Protocols'!$U78))+'3. ARV Substitutions'!AB99,0),"")</f>
        <v>0</v>
      </c>
      <c r="X79" s="114">
        <f>IFERROR(MAX(W79*(1+'1. General Inputs'!$BE$16)+(X$110*CHOOSE(X$7,'2. Protocols'!$S78,'2. Protocols'!$T78,'2. Protocols'!$U78))+'3. ARV Substitutions'!AC99,0),"")</f>
        <v>0</v>
      </c>
      <c r="Y79" s="114">
        <f>IFERROR(MAX(X79*(1+'1. General Inputs'!$BE$16)+(Y$110*CHOOSE(Y$7,'2. Protocols'!$S78,'2. Protocols'!$T78,'2. Protocols'!$U78))+'3. ARV Substitutions'!AD99,0),"")</f>
        <v>0</v>
      </c>
      <c r="Z79" s="114">
        <f>IFERROR(MAX(Y79*(1+'1. General Inputs'!$BE$16)+(Z$110*CHOOSE(Z$7,'2. Protocols'!$S78,'2. Protocols'!$T78,'2. Protocols'!$U78))+'3. ARV Substitutions'!AE99,0),"")</f>
        <v>0</v>
      </c>
      <c r="AA79" s="114">
        <f>IFERROR(MAX(Z79*(1+'1. General Inputs'!$BE$16)+(AA$110*CHOOSE(AA$7,'2. Protocols'!$S78,'2. Protocols'!$T78,'2. Protocols'!$U78))+'3. ARV Substitutions'!AF99,0),"")</f>
        <v>0</v>
      </c>
      <c r="AB79" s="114">
        <f>IFERROR(MAX(AA79*(1+'1. General Inputs'!$BE$16)+(AB$110*CHOOSE(AB$7,'2. Protocols'!$S78,'2. Protocols'!$T78,'2. Protocols'!$U78))+'3. ARV Substitutions'!AG99,0),"")</f>
        <v>0</v>
      </c>
      <c r="AC79" s="114">
        <f>IFERROR(MAX(AB79*(1+'1. General Inputs'!$BE$16)+(AC$110*CHOOSE(AC$7,'2. Protocols'!$S78,'2. Protocols'!$T78,'2. Protocols'!$U78))+'3. ARV Substitutions'!AH99,0),"")</f>
        <v>0</v>
      </c>
      <c r="AD79" s="114">
        <f>IFERROR(MAX(AC79*(1+'1. General Inputs'!$BE$16)+(AD$110*CHOOSE(AD$7,'2. Protocols'!$S78,'2. Protocols'!$T78,'2. Protocols'!$U78))+'3. ARV Substitutions'!AI99,0),"")</f>
        <v>0</v>
      </c>
      <c r="AE79" s="114">
        <f>IFERROR(MAX(AD79*(1+'1. General Inputs'!$BE$16)+(AE$110*CHOOSE(AE$7,'2. Protocols'!$S78,'2. Protocols'!$T78,'2. Protocols'!$U78))+'3. ARV Substitutions'!AJ99,0),"")</f>
        <v>0</v>
      </c>
      <c r="AF79" s="114">
        <f>IFERROR(MAX(AE79*(1+'1. General Inputs'!$BE$16)+(AF$110*CHOOSE(AF$7,'2. Protocols'!$S78,'2. Protocols'!$T78,'2. Protocols'!$U78))+'3. ARV Substitutions'!AK99,0),"")</f>
        <v>0</v>
      </c>
      <c r="AG79" s="114">
        <f>IFERROR(MAX(AF79*(1+'1. General Inputs'!$BE$16)+(AG$110*CHOOSE(AG$7,'2. Protocols'!$S78,'2. Protocols'!$T78,'2. Protocols'!$U78))+'3. ARV Substitutions'!AL99,0),"")</f>
        <v>0</v>
      </c>
      <c r="AH79" s="114">
        <f>IFERROR(MAX(AG79*(1+'1. General Inputs'!$BE$16)+(AH$110*CHOOSE(AH$7,'2. Protocols'!$S78,'2. Protocols'!$T78,'2. Protocols'!$U78))+'3. ARV Substitutions'!AM99,0),"")</f>
        <v>0</v>
      </c>
      <c r="AI79" s="114">
        <f>IFERROR(MAX(AH79*(1+'1. General Inputs'!$BE$16)+(AI$110*CHOOSE(AI$7,'2. Protocols'!$S78,'2. Protocols'!$T78,'2. Protocols'!$U78))+'3. ARV Substitutions'!AN99,0),"")</f>
        <v>0</v>
      </c>
      <c r="AJ79" s="114">
        <f>IFERROR(MAX(AI79*(1+'1. General Inputs'!$BE$16)+(AJ$110*CHOOSE(AJ$7,'2. Protocols'!$S78,'2. Protocols'!$T78,'2. Protocols'!$U78))+'3. ARV Substitutions'!AO99,0),"")</f>
        <v>0</v>
      </c>
      <c r="AK79" s="114">
        <f>IFERROR(MAX(AJ79*(1+'1. General Inputs'!$BE$16)+(AK$110*CHOOSE(AK$7,'2. Protocols'!$S78,'2. Protocols'!$T78,'2. Protocols'!$U78))+'3. ARV Substitutions'!AP99,0),"")</f>
        <v>0</v>
      </c>
      <c r="AL79" s="114">
        <f>IFERROR(MAX(AK79*(1+'1. General Inputs'!$BE$16)+(AL$110*CHOOSE(AL$7,'2. Protocols'!$S78,'2. Protocols'!$T78,'2. Protocols'!$U78))+'3. ARV Substitutions'!AQ99,0),"")</f>
        <v>0</v>
      </c>
      <c r="AM79" s="114">
        <f>IFERROR(MAX(AL79*(1+'1. General Inputs'!$BE$16)+(AM$110*CHOOSE(AM$7,'2. Protocols'!$S78,'2. Protocols'!$T78,'2. Protocols'!$U78))+'3. ARV Substitutions'!AR99,0),"")</f>
        <v>0</v>
      </c>
      <c r="AN79" s="114">
        <f>IFERROR(MAX(AM79*(1+'1. General Inputs'!$BE$16)+(AN$110*CHOOSE(AN$7,'2. Protocols'!$S78,'2. Protocols'!$T78,'2. Protocols'!$U78))+'3. ARV Substitutions'!AS99,0),"")</f>
        <v>0</v>
      </c>
      <c r="AO79" s="114">
        <f>IFERROR(MAX(AN79*(1+'1. General Inputs'!$BE$16)+(AO$110*CHOOSE(AO$7,'2. Protocols'!$S78,'2. Protocols'!$T78,'2. Protocols'!$U78))+'3. ARV Substitutions'!AT99,0),"")</f>
        <v>0</v>
      </c>
      <c r="AP79" s="114">
        <f>IFERROR(MAX(AO79*(1+'1. General Inputs'!$BE$16)+(AP$110*CHOOSE(AP$7,'2. Protocols'!$S78,'2. Protocols'!$T78,'2. Protocols'!$U78))+'3. ARV Substitutions'!AU99,0),"")</f>
        <v>0</v>
      </c>
      <c r="BZ79" s="88">
        <f t="shared" si="87"/>
        <v>0</v>
      </c>
      <c r="CA79" s="88">
        <f t="shared" si="88"/>
        <v>0</v>
      </c>
      <c r="CB79" s="88">
        <f t="shared" si="89"/>
        <v>0</v>
      </c>
      <c r="CC79" s="88">
        <f t="shared" si="90"/>
        <v>0</v>
      </c>
      <c r="CD79" s="88">
        <f t="shared" si="91"/>
        <v>0</v>
      </c>
      <c r="CE79" s="88">
        <f t="shared" si="92"/>
        <v>0</v>
      </c>
      <c r="CF79" s="88">
        <f t="shared" si="93"/>
        <v>0</v>
      </c>
      <c r="CG79" s="88">
        <f t="shared" si="94"/>
        <v>0</v>
      </c>
      <c r="CH79" s="88">
        <f t="shared" si="95"/>
        <v>0</v>
      </c>
      <c r="CI79" s="88">
        <f t="shared" si="96"/>
        <v>0</v>
      </c>
      <c r="CJ79" s="88">
        <f t="shared" si="97"/>
        <v>0</v>
      </c>
      <c r="CK79" s="88">
        <f t="shared" si="98"/>
        <v>0</v>
      </c>
      <c r="CL79" s="88">
        <f t="shared" si="99"/>
        <v>0</v>
      </c>
      <c r="CM79" s="88">
        <f t="shared" si="100"/>
        <v>0</v>
      </c>
      <c r="CN79" s="88">
        <f t="shared" si="101"/>
        <v>0</v>
      </c>
      <c r="CO79" s="88">
        <f t="shared" si="102"/>
        <v>0</v>
      </c>
      <c r="CP79" s="88">
        <f t="shared" si="103"/>
        <v>0</v>
      </c>
      <c r="CQ79" s="88">
        <f t="shared" si="104"/>
        <v>0</v>
      </c>
      <c r="CR79" s="88">
        <f t="shared" si="105"/>
        <v>0</v>
      </c>
      <c r="CS79" s="88">
        <f t="shared" si="106"/>
        <v>0</v>
      </c>
      <c r="CT79" s="88">
        <f t="shared" si="107"/>
        <v>0</v>
      </c>
      <c r="CU79" s="88">
        <f t="shared" si="108"/>
        <v>0</v>
      </c>
      <c r="CV79" s="88">
        <f t="shared" si="109"/>
        <v>0</v>
      </c>
      <c r="CW79" s="88">
        <f t="shared" si="110"/>
        <v>0</v>
      </c>
      <c r="CX79" s="88">
        <f t="shared" si="111"/>
        <v>0</v>
      </c>
      <c r="CY79" s="88">
        <f t="shared" si="112"/>
        <v>0</v>
      </c>
      <c r="CZ79" s="88">
        <f t="shared" si="113"/>
        <v>0</v>
      </c>
      <c r="DA79" s="88">
        <f t="shared" si="114"/>
        <v>0</v>
      </c>
      <c r="DB79" s="88">
        <f t="shared" si="115"/>
        <v>0</v>
      </c>
      <c r="DC79" s="88">
        <f t="shared" si="116"/>
        <v>0</v>
      </c>
      <c r="DD79" s="88">
        <f t="shared" si="117"/>
        <v>0</v>
      </c>
      <c r="DE79" s="88">
        <f t="shared" si="118"/>
        <v>0</v>
      </c>
      <c r="DF79" s="88">
        <f t="shared" si="119"/>
        <v>0</v>
      </c>
      <c r="DG79" s="88">
        <f t="shared" si="120"/>
        <v>0</v>
      </c>
      <c r="DH79" s="88">
        <f t="shared" si="121"/>
        <v>0</v>
      </c>
      <c r="DI79" s="88">
        <f t="shared" si="122"/>
        <v>0</v>
      </c>
      <c r="DK79" s="27" t="str">
        <f>CONCATENATE('2. Protocols'!C78, '2. Protocols'!D78, '2. Protocols'!E78)</f>
        <v>+</v>
      </c>
      <c r="DL79" s="27" t="str">
        <f>CONCATENATE('2. Protocols'!C78, '2. Protocols'!D78, '2. Protocols'!E78, '2. Protocols'!F78, '2. Protocols'!G78,)</f>
        <v>++</v>
      </c>
      <c r="DN79" s="38">
        <f>IF(AND(OR(ISBLANK(DN$9),DN$9=0)=FALSE,OR(DN$9='2. Protocols'!$C78,DN$9='2. Protocols'!$E78,DN$9='2. Protocols'!$G78)),1,0)*'4. Formulations'!$I78</f>
        <v>0</v>
      </c>
      <c r="DO79" s="38">
        <f>IF(AND(OR(ISBLANK(DO$9),DO$9=0)=FALSE,OR(DO$9='2. Protocols'!$C78,DO$9='2. Protocols'!$E78,DO$9='2. Protocols'!$G78)),1,0)*'4. Formulations'!$I78</f>
        <v>0</v>
      </c>
      <c r="DP79" s="38">
        <f>IF(AND(OR(ISBLANK(DP$9),DP$9=0)=FALSE,OR(DP$9='2. Protocols'!$C78,DP$9='2. Protocols'!$E78,DP$9='2. Protocols'!$G78)),1,0)*'4. Formulations'!$I78</f>
        <v>0</v>
      </c>
      <c r="DQ79" s="38">
        <f>IF(AND(OR(ISBLANK(DQ$9),DQ$9=0)=FALSE,OR(DQ$9='2. Protocols'!$C78,DQ$9='2. Protocols'!$E78,DQ$9='2. Protocols'!$G78)),1,0)*'4. Formulations'!$I78</f>
        <v>0</v>
      </c>
      <c r="DR79" s="38">
        <f>IF(AND(OR(ISBLANK(DR$9),DR$9=0)=FALSE,OR(DR$9='2. Protocols'!$C78,DR$9='2. Protocols'!$E78,DR$9='2. Protocols'!$G78)),1,0)*'4. Formulations'!$I78</f>
        <v>0</v>
      </c>
      <c r="DS79" s="38">
        <f>IF(AND(OR(ISBLANK(DS$9),DS$9=0)=FALSE,OR(DS$9='2. Protocols'!$C78,DS$9='2. Protocols'!$E78,DS$9='2. Protocols'!$G78)),1,0)*'4. Formulations'!$I78</f>
        <v>0</v>
      </c>
      <c r="DT79" s="38">
        <f>IF(AND(OR(ISBLANK(DT$9),DT$9=0)=FALSE,OR(DT$9='2. Protocols'!$C78,DT$9='2. Protocols'!$E78,DT$9='2. Protocols'!$G78)),1,0)*'4. Formulations'!$I78</f>
        <v>0</v>
      </c>
      <c r="DU79" s="38">
        <f>IF(AND(OR(ISBLANK(DU$9),DU$9=0)=FALSE,OR(DU$9='2. Protocols'!$C78,DU$9='2. Protocols'!$E78,DU$9='2. Protocols'!$G78)),1,0)*'4. Formulations'!$I78</f>
        <v>0</v>
      </c>
      <c r="DV79" s="38">
        <f>IF(AND(OR(ISBLANK(DV$9),DV$9=0)=FALSE,OR(DV$9='2. Protocols'!$C78,DV$9='2. Protocols'!$E78,DV$9='2. Protocols'!$G78)),1,0)*'4. Formulations'!$I78</f>
        <v>0</v>
      </c>
      <c r="DW79" s="38">
        <f>IF(AND(OR(ISBLANK(DW$9),DW$9=0)=FALSE,OR(DW$9='2. Protocols'!$C78,DW$9='2. Protocols'!$E78,DW$9='2. Protocols'!$G78)),1,0)*'4. Formulations'!$I78</f>
        <v>0</v>
      </c>
      <c r="DX79" s="38">
        <f>IF(AND(OR(ISBLANK(DX$9),DX$9=0)=FALSE,OR(DX$9='2. Protocols'!$C78,DX$9='2. Protocols'!$E78,DX$9='2. Protocols'!$G78)),1,0)*'4. Formulations'!$I78</f>
        <v>0</v>
      </c>
      <c r="DY79" s="38">
        <f>IF(AND(OR(ISBLANK(DY$9),DY$9=0)=FALSE,OR(DY$9='2. Protocols'!$C78,DY$9='2. Protocols'!$E78,DY$9='2. Protocols'!$G78)),1,0)*'4. Formulations'!$I78</f>
        <v>0</v>
      </c>
      <c r="DZ79" s="38">
        <f>IF(AND(OR(ISBLANK(DZ$9),DZ$9=0)=FALSE,OR(DZ$9='2. Protocols'!$C78,DZ$9='2. Protocols'!$E78,DZ$9='2. Protocols'!$G78)),1,0)*'4. Formulations'!$I78</f>
        <v>0</v>
      </c>
      <c r="EA79" s="38">
        <f>IF(AND(OR(ISBLANK(EA$9),EA$9=0)=FALSE,OR(EA$9='2. Protocols'!$C78,EA$9='2. Protocols'!$E78,EA$9='2. Protocols'!$G78)),1,0)*'4. Formulations'!$I78</f>
        <v>0</v>
      </c>
      <c r="EB79" s="38">
        <f>IF(AND(OR(ISBLANK(EB$9),EB$9=0)=FALSE,OR(EB$9='2. Protocols'!$C78,EB$9='2. Protocols'!$E78,EB$9='2. Protocols'!$G78)),1,0)*'4. Formulations'!$I78</f>
        <v>0</v>
      </c>
      <c r="EC79" s="38">
        <f>IF(AND(OR(ISBLANK(EC$9),EC$9=0)=FALSE,OR(EC$9='2. Protocols'!$C78,EC$9='2. Protocols'!$E78,EC$9='2. Protocols'!$G78)),1,0)*'4. Formulations'!$I78</f>
        <v>0</v>
      </c>
      <c r="ED79" s="38">
        <f>IF(AND(OR(ISBLANK(ED$9),ED$9=0)=FALSE,OR(ED$9='2. Protocols'!$C78,ED$9='2. Protocols'!$E78,ED$9='2. Protocols'!$G78)),1,0)*'4. Formulations'!$I78</f>
        <v>0</v>
      </c>
      <c r="EE79" s="38">
        <f>IF(AND(OR(ISBLANK(EE$9),EE$9=0)=FALSE,OR(EE$9='2. Protocols'!$C78,EE$9='2. Protocols'!$E78,EE$9='2. Protocols'!$G78)),1,0)*'4. Formulations'!$I78</f>
        <v>0</v>
      </c>
      <c r="EF79" s="38">
        <f>IF(AND(OR(ISBLANK(EF$9),EF$9=0)=FALSE,OR(EF$9='2. Protocols'!$C78,EF$9='2. Protocols'!$E78,EF$9='2. Protocols'!$G78)),1,0)*'4. Formulations'!$I78</f>
        <v>0</v>
      </c>
      <c r="EG79" s="38">
        <f>IF(AND(OR(ISBLANK(EG$9),EG$9=0)=FALSE,OR(EG$9='2. Protocols'!$C78,EG$9='2. Protocols'!$E78,EG$9='2. Protocols'!$G78)),1,0)*'4. Formulations'!$I78</f>
        <v>0</v>
      </c>
      <c r="EH79" s="38">
        <f>IF(AND(OR(ISBLANK(EH$9),EH$9=0)=FALSE,OR(EH$9='2. Protocols'!$C78,EH$9='2. Protocols'!$E78,EH$9='2. Protocols'!$G78)),1,0)*'4. Formulations'!$I78</f>
        <v>0</v>
      </c>
      <c r="EI79" s="38">
        <f>IF(AND(OR(ISBLANK(EI$9),EI$9=0)=FALSE,OR(EI$9='2. Protocols'!$C78,EI$9='2. Protocols'!$E78,EI$9='2. Protocols'!$G78)),1,0)*'4. Formulations'!$I78</f>
        <v>0</v>
      </c>
      <c r="EK79" s="38">
        <f>IF(AND(OR(ISBLANK(EK$9),EK$9=0)=FALSE,EK$9=$DK79),1,0)*'4. Formulations'!$J78</f>
        <v>0</v>
      </c>
      <c r="EL79" s="38">
        <f>IF(AND(OR(ISBLANK(EL$9),EL$9=0)=FALSE,EL$9=$DK79),1,0)*'4. Formulations'!$J78</f>
        <v>0</v>
      </c>
      <c r="EM79" s="38">
        <f>IF(AND(OR(ISBLANK(EM$9),EM$9=0)=FALSE,EM$9=$DK79),1,0)*'4. Formulations'!$J78</f>
        <v>0</v>
      </c>
      <c r="EN79" s="38">
        <f>IF(AND(OR(ISBLANK(EN$9),EN$9=0)=FALSE,EN$9=$DK79),1,0)*'4. Formulations'!$J78</f>
        <v>0</v>
      </c>
      <c r="EO79" s="38">
        <f>IF(AND(OR(ISBLANK(EO$9),EO$9=0)=FALSE,EO$9=$DK79),1,0)*'4. Formulations'!$J78</f>
        <v>0</v>
      </c>
      <c r="EP79" s="38">
        <f>IF(AND(OR(ISBLANK(EP$9),EP$9=0)=FALSE,EP$9=$DK79),1,0)*'4. Formulations'!$J78</f>
        <v>0</v>
      </c>
      <c r="EQ79" s="38">
        <f>IF(AND(OR(ISBLANK(EQ$9),EQ$9=0)=FALSE,EQ$9=$DK79),1,0)*'4. Formulations'!$J78</f>
        <v>0</v>
      </c>
      <c r="ER79" s="38">
        <f>IF(AND(OR(ISBLANK(ER$9),ER$9=0)=FALSE,ER$9=$DK79),1,0)*'4. Formulations'!$J78</f>
        <v>0</v>
      </c>
      <c r="ES79" s="38">
        <f>IF(AND(OR(ISBLANK(ES$9),ES$9=0)=FALSE,ES$9=$DK79),1,0)*'4. Formulations'!$J78</f>
        <v>0</v>
      </c>
      <c r="ET79" s="38">
        <f>IF(AND(OR(ISBLANK(ET$9),ET$9=0)=FALSE,ET$9=$DK79),1,0)*'4. Formulations'!$J78</f>
        <v>0</v>
      </c>
      <c r="EU79" s="38">
        <f>IF(AND(OR(ISBLANK(EU$9),EU$9=0)=FALSE,EU$9=$DK79),1,0)*'4. Formulations'!$J78</f>
        <v>0</v>
      </c>
      <c r="EV79" s="38">
        <f>IF(AND(OR(ISBLANK(EV$9),EV$9=0)=FALSE,EV$9=$DK79),1,0)*'4. Formulations'!$J78</f>
        <v>0</v>
      </c>
      <c r="EW79" s="38">
        <f>IF(AND(OR(ISBLANK(EW$9),EW$9=0)=FALSE,EW$9=$DK79),1,0)*'4. Formulations'!$J78</f>
        <v>0</v>
      </c>
      <c r="EY79" s="38">
        <f>IF(AND(OR(ISBLANK(EY$9),EY$9=0)=FALSE,SUM($EK79:$EW79)&gt;0,EY$9='2. Protocols'!$G78),1,0)*'4. Formulations'!$J78</f>
        <v>0</v>
      </c>
      <c r="EZ79" s="38">
        <f>IF(AND(OR(ISBLANK(EZ$9),EZ$9=0)=FALSE,SUM($EK79:$EW79)&gt;0,EZ$9='2. Protocols'!$G78),1,0)*'4. Formulations'!$J78</f>
        <v>0</v>
      </c>
      <c r="FA79" s="38">
        <f>IF(AND(OR(ISBLANK(FA$9),FA$9=0)=FALSE,SUM($EK79:$EW79)&gt;0,FA$9='2. Protocols'!$G78),1,0)*'4. Formulations'!$J78</f>
        <v>0</v>
      </c>
      <c r="FB79" s="38">
        <f>IF(AND(OR(ISBLANK(FB$9),FB$9=0)=FALSE,SUM($EK79:$EW79)&gt;0,FB$9='2. Protocols'!$G78),1,0)*'4. Formulations'!$J78</f>
        <v>0</v>
      </c>
      <c r="FC79" s="38">
        <f>IF(AND(OR(ISBLANK(FC$9),FC$9=0)=FALSE,SUM($EK79:$EW79)&gt;0,FC$9='2. Protocols'!$G78),1,0)*'4. Formulations'!$J78</f>
        <v>0</v>
      </c>
      <c r="FD79" s="38">
        <f>IF(AND(OR(ISBLANK(FD$9),FD$9=0)=FALSE,SUM($EK79:$EW79)&gt;0,FD$9='2. Protocols'!$G78),1,0)*'4. Formulations'!$J78</f>
        <v>0</v>
      </c>
      <c r="FE79" s="38">
        <f>IF(AND(OR(ISBLANK(FE$9),FE$9=0)=FALSE,SUM($EK79:$EW79)&gt;0,FE$9='2. Protocols'!$G78),1,0)*'4. Formulations'!$J78</f>
        <v>0</v>
      </c>
      <c r="FF79" s="38">
        <f>IF(AND(OR(ISBLANK(FF$9),FF$9=0)=FALSE,SUM($EK79:$EW79)&gt;0,FF$9='2. Protocols'!$G78),1,0)*'4. Formulations'!$J78</f>
        <v>0</v>
      </c>
      <c r="FG79" s="38">
        <f>IF(AND(OR(ISBLANK(FG$9),FG$9=0)=FALSE,SUM($EK79:$EW79)&gt;0,FG$9='2. Protocols'!$G78),1,0)*'4. Formulations'!$J78</f>
        <v>0</v>
      </c>
      <c r="FH79" s="38">
        <f>IF(AND(OR(ISBLANK(FH$9),FH$9=0)=FALSE,SUM($EK79:$EW79)&gt;0,FH$9='2. Protocols'!$G78),1,0)*'4. Formulations'!$J78</f>
        <v>0</v>
      </c>
      <c r="FI79" s="38">
        <f>IF(AND(OR(ISBLANK(FI$9),FI$9=0)=FALSE,SUM($EK79:$EW79)&gt;0,FI$9='2. Protocols'!$G78),1,0)*'4. Formulations'!$J78</f>
        <v>0</v>
      </c>
      <c r="FJ79" s="38">
        <f>IF(AND(OR(ISBLANK(FJ$9),FJ$9=0)=FALSE,SUM($EK79:$EW79)&gt;0,FJ$9='2. Protocols'!$G78),1,0)*'4. Formulations'!$J78</f>
        <v>0</v>
      </c>
      <c r="FK79" s="38">
        <f>IF(AND(OR(ISBLANK(FK$9),FK$9=0)=FALSE,SUM($EK79:$EW79)&gt;0,FK$9='2. Protocols'!$G78),1,0)*'4. Formulations'!$J78</f>
        <v>0</v>
      </c>
      <c r="FL79" s="38">
        <f>IF(AND(OR(ISBLANK(FL$9),FL$9=0)=FALSE,SUM($EK79:$EW79)&gt;0,FL$9='2. Protocols'!$G78),1,0)*'4. Formulations'!$J78</f>
        <v>0</v>
      </c>
      <c r="FM79" s="38">
        <f>IF(AND(OR(ISBLANK(FM$9),FM$9=0)=FALSE,SUM($EK79:$EW79)&gt;0,FM$9='2. Protocols'!$G78),1,0)*'4. Formulations'!$J78</f>
        <v>0</v>
      </c>
      <c r="FN79" s="38">
        <f>IF(AND(OR(ISBLANK(FN$9),FN$9=0)=FALSE,SUM($EK79:$EW79)&gt;0,FN$9='2. Protocols'!$G78),1,0)*'4. Formulations'!$J78</f>
        <v>0</v>
      </c>
      <c r="FO79" s="38">
        <f>IF(AND(OR(ISBLANK(FO$9),FO$9=0)=FALSE,SUM($EK79:$EW79)&gt;0,FO$9='2. Protocols'!$G78),1,0)*'4. Formulations'!$J78</f>
        <v>0</v>
      </c>
      <c r="FP79" s="38">
        <f>IF(AND(OR(ISBLANK(FP$9),FP$9=0)=FALSE,SUM($EK79:$EW79)&gt;0,FP$9='2. Protocols'!$G78),1,0)*'4. Formulations'!$J78</f>
        <v>0</v>
      </c>
      <c r="FQ79" s="38">
        <f>IF(AND(OR(ISBLANK(FQ$9),FQ$9=0)=FALSE,SUM($EK79:$EW79)&gt;0,FQ$9='2. Protocols'!$G78),1,0)*'4. Formulations'!$J78</f>
        <v>0</v>
      </c>
      <c r="FR79" s="38">
        <f>IF(AND(OR(ISBLANK(FR$9),FR$9=0)=FALSE,SUM($EK79:$EW79)&gt;0,FR$9='2. Protocols'!$G78),1,0)*'4. Formulations'!$J78</f>
        <v>0</v>
      </c>
      <c r="FS79" s="38">
        <f>IF(AND(OR(ISBLANK(FS$9),FS$9=0)=FALSE,SUM($EK79:$EW79)&gt;0,FS$9='2. Protocols'!$G78),1,0)*'4. Formulations'!$J78</f>
        <v>0</v>
      </c>
      <c r="FT79" s="38">
        <f>IF(AND(OR(ISBLANK(FT$9),FT$9=0)=FALSE,SUM($EK79:$EW79)&gt;0,FT$9='2. Protocols'!$G78),1,0)*'4. Formulations'!$J78</f>
        <v>0</v>
      </c>
      <c r="FV79" s="38">
        <f>IF(AND(OR(ISBLANK(EY$9),EY$9=0)=FALSE,FV$9=$DL79),1,0)*'4. Formulations'!$K78</f>
        <v>0</v>
      </c>
      <c r="FW79" s="38">
        <f>IF(AND(OR(ISBLANK(EZ$9),EZ$9=0)=FALSE,FW$9=$DL79),1,0)*'4. Formulations'!$K78</f>
        <v>0</v>
      </c>
      <c r="FX79" s="38">
        <f>IF(AND(OR(ISBLANK(FA$9),FA$9=0)=FALSE,FX$9=$DL79),1,0)*'4. Formulations'!$K78</f>
        <v>0</v>
      </c>
      <c r="FY79" s="38">
        <f>IF(AND(OR(ISBLANK(FB$9),FB$9=0)=FALSE,FY$9=$DL79),1,0)*'4. Formulations'!$K78</f>
        <v>0</v>
      </c>
      <c r="FZ79" s="38">
        <f>IF(AND(OR(ISBLANK(FC$9),FC$9=0)=FALSE,FZ$9=$DL79),1,0)*'4. Formulations'!$K78</f>
        <v>0</v>
      </c>
      <c r="GA79" s="38">
        <f>IF(AND(OR(ISBLANK(FD$9),FD$9=0)=FALSE,GA$9=$DL79),1,0)*'4. Formulations'!$K78</f>
        <v>0</v>
      </c>
      <c r="GB79" s="38">
        <f>IF(AND(OR(ISBLANK(FE$9),FE$9=0)=FALSE,GB$9=$DL79),1,0)*'4. Formulations'!$K78</f>
        <v>0</v>
      </c>
      <c r="GC79" s="38">
        <f>IF(AND(OR(ISBLANK(FF$9),FF$9=0)=FALSE,GC$9=$DL79),1,0)*'4. Formulations'!$K78</f>
        <v>0</v>
      </c>
      <c r="GD79" s="38">
        <f>IF(AND(OR(ISBLANK(FG$9),FG$9=0)=FALSE,GD$9=$DL79),1,0)*'4. Formulations'!$K78</f>
        <v>0</v>
      </c>
      <c r="GE79" s="38">
        <f>IF(AND(OR(ISBLANK(FH$9),FH$9=0)=FALSE,GE$9=$DL79),1,0)*'4. Formulations'!$K78</f>
        <v>0</v>
      </c>
      <c r="GF79" s="38">
        <f>IF(AND(OR(ISBLANK(FI$9),FI$9=0)=FALSE,GF$9=$DL79),1,0)*'4. Formulations'!$K78</f>
        <v>0</v>
      </c>
      <c r="GG79" s="38">
        <f>IF(AND(OR(ISBLANK(FJ$9),FJ$9=0)=FALSE,GG$9=$DL79),1,0)*'4. Formulations'!$K78</f>
        <v>0</v>
      </c>
      <c r="GH79" s="38">
        <f>IF(AND(OR(ISBLANK(FK$9),FK$9=0)=FALSE,GH$9=$DL79),1,0)*'4. Formulations'!$K78</f>
        <v>0</v>
      </c>
      <c r="GI79" s="38">
        <f>IF(AND(OR(ISBLANK(FL$9),FL$9=0)=FALSE,GI$9=$DL79),1,0)*'4. Formulations'!$K78</f>
        <v>0</v>
      </c>
      <c r="GJ79" s="38">
        <f>IF(AND(OR(ISBLANK(FM$9),FM$9=0)=FALSE,GJ$9=$DL79),1,0)*'4. Formulations'!$K78</f>
        <v>0</v>
      </c>
      <c r="GL79" s="38">
        <f>IF(AND(OR(ISBLANK(GL$9),GL$9=0)=FALSE,OR(GL$9='2. Protocols'!$C78,GL$9='2. Protocols'!$E78,GL$9='2. Protocols'!$G78)),1,0)*'4. Formulations'!$L78</f>
        <v>0</v>
      </c>
      <c r="GM79" s="38">
        <f>IF(AND(OR(ISBLANK(GM$9),GM$9=0)=FALSE,OR(GM$9='2. Protocols'!$C78,GM$9='2. Protocols'!$E78,GM$9='2. Protocols'!$G78)),1,0)*'4. Formulations'!$L78</f>
        <v>0</v>
      </c>
      <c r="GN79" s="38">
        <f>IF(AND(OR(ISBLANK(GN$9),GN$9=0)=FALSE,OR(GN$9='2. Protocols'!$C78,GN$9='2. Protocols'!$E78,GN$9='2. Protocols'!$G78)),1,0)*'4. Formulations'!$L78</f>
        <v>0</v>
      </c>
      <c r="GO79" s="38">
        <f>IF(AND(OR(ISBLANK(GO$9),GO$9=0)=FALSE,OR(GO$9='2. Protocols'!$C78,GO$9='2. Protocols'!$E78,GO$9='2. Protocols'!$G78)),1,0)*'4. Formulations'!$L78</f>
        <v>0</v>
      </c>
      <c r="GP79" s="38">
        <f>IF(AND(OR(ISBLANK(GP$9),GP$9=0)=FALSE,OR(GP$9='2. Protocols'!$C78,GP$9='2. Protocols'!$E78,GP$9='2. Protocols'!$G78)),1,0)*'4. Formulations'!$L78</f>
        <v>0</v>
      </c>
      <c r="GQ79" s="38">
        <f>IF(AND(OR(ISBLANK(GQ$9),GQ$9=0)=FALSE,OR(GQ$9='2. Protocols'!$C78,GQ$9='2. Protocols'!$E78,GQ$9='2. Protocols'!$G78)),1,0)*'4. Formulations'!$L78</f>
        <v>0</v>
      </c>
      <c r="GR79" s="38">
        <f>IF(AND(OR(ISBLANK(GR$9),GR$9=0)=FALSE,OR(GR$9='2. Protocols'!$C78,GR$9='2. Protocols'!$E78,GR$9='2. Protocols'!$G78)),1,0)*'4. Formulations'!$L78</f>
        <v>0</v>
      </c>
      <c r="GS79" s="38">
        <f>IF(AND(OR(ISBLANK(GS$9),GS$9=0)=FALSE,OR(GS$9='2. Protocols'!$C78,GS$9='2. Protocols'!$E78,GS$9='2. Protocols'!$G78)),1,0)*'4. Formulations'!$L78</f>
        <v>0</v>
      </c>
      <c r="GT79" s="38">
        <f>IF(AND(OR(ISBLANK(GT$9),GT$9=0)=FALSE,OR(GT$9='2. Protocols'!$C78,GT$9='2. Protocols'!$E78,GT$9='2. Protocols'!$G78)),1,0)*'4. Formulations'!$L78</f>
        <v>0</v>
      </c>
      <c r="GU79" s="38">
        <f>IF(AND(OR(ISBLANK(GU$9),GU$9=0)=FALSE,OR(GU$9='2. Protocols'!$C78,GU$9='2. Protocols'!$E78,GU$9='2. Protocols'!$G78)),1,0)*'4. Formulations'!$L78</f>
        <v>0</v>
      </c>
      <c r="GV79" s="38">
        <f>IF(AND(OR(ISBLANK(GV$9),GV$9=0)=FALSE,OR(GV$9='2. Protocols'!$C78,GV$9='2. Protocols'!$E78,GV$9='2. Protocols'!$G78)),1,0)*'4. Formulations'!$L78</f>
        <v>0</v>
      </c>
      <c r="GW79" s="38">
        <f>IF(AND(OR(ISBLANK(GW$9),GW$9=0)=FALSE,OR(GW$9='2. Protocols'!$C78,GW$9='2. Protocols'!$E78,GW$9='2. Protocols'!$G78)),1,0)*'4. Formulations'!$L78</f>
        <v>0</v>
      </c>
      <c r="GX79" s="38">
        <f>IF(AND(OR(ISBLANK(GX$9),GX$9=0)=FALSE,OR(GX$9='2. Protocols'!$C78,GX$9='2. Protocols'!$E78,GX$9='2. Protocols'!$G78)),1,0)*'4. Formulations'!$L78</f>
        <v>0</v>
      </c>
      <c r="GY79" s="38">
        <f>IF(AND(OR(ISBLANK(GY$9),GY$9=0)=FALSE,OR(GY$9='2. Protocols'!$C78,GY$9='2. Protocols'!$E78,GY$9='2. Protocols'!$G78)),1,0)*'4. Formulations'!$L78</f>
        <v>0</v>
      </c>
      <c r="GZ79" s="38">
        <f>IF(AND(OR(ISBLANK(GZ$9),GZ$9=0)=FALSE,OR(GZ$9='2. Protocols'!$C78,GZ$9='2. Protocols'!$E78,GZ$9='2. Protocols'!$G78)),1,0)*'4. Formulations'!$L78</f>
        <v>0</v>
      </c>
      <c r="HA79" s="38">
        <f>IF(AND(OR(ISBLANK(HA$9),HA$9=0)=FALSE,OR(HA$9='2. Protocols'!$C78,HA$9='2. Protocols'!$E78,HA$9='2. Protocols'!$G78)),1,0)*'4. Formulations'!$L78</f>
        <v>0</v>
      </c>
      <c r="HB79" s="38">
        <f>IF(AND(OR(ISBLANK(HB$9),HB$9=0)=FALSE,OR(HB$9='2. Protocols'!$C78,HB$9='2. Protocols'!$E78,HB$9='2. Protocols'!$G78)),1,0)*'4. Formulations'!$L78</f>
        <v>0</v>
      </c>
      <c r="HC79" s="38">
        <f>IF(AND(OR(ISBLANK(HC$9),HC$9=0)=FALSE,OR(HC$9='2. Protocols'!$C78,HC$9='2. Protocols'!$E78,HC$9='2. Protocols'!$G78)),1,0)*'4. Formulations'!$L78</f>
        <v>0</v>
      </c>
      <c r="HD79" s="38">
        <f>IF(AND(OR(ISBLANK(HD$9),HD$9=0)=FALSE,OR(HD$9='2. Protocols'!$C78,HD$9='2. Protocols'!$E78,HD$9='2. Protocols'!$G78)),1,0)*'4. Formulations'!$L78</f>
        <v>0</v>
      </c>
      <c r="HE79" s="38">
        <f>IF(AND(OR(ISBLANK(HE$9),HE$9=0)=FALSE,OR(HE$9='2. Protocols'!$C78,HE$9='2. Protocols'!$E78,HE$9='2. Protocols'!$G78)),1,0)*'4. Formulations'!$L78</f>
        <v>0</v>
      </c>
      <c r="HF79" s="38">
        <f>IF(AND(OR(ISBLANK(HF$9),HF$9=0)=FALSE,OR(HF$9='2. Protocols'!$C78,HF$9='2. Protocols'!$E78,HF$9='2. Protocols'!$G78)),1,0)*'4. Formulations'!$L78</f>
        <v>0</v>
      </c>
      <c r="HG79" s="38">
        <f>IF(AND(OR(ISBLANK(HG$9),HG$9=0)=FALSE,OR(HG$9='2. Protocols'!$C78,HG$9='2. Protocols'!$E78,HG$9='2. Protocols'!$G78)),1,0)*'4. Formulations'!$L78</f>
        <v>0</v>
      </c>
      <c r="HI79" s="38">
        <f>IF(AND(OR(ISBLANK(HI$9),HI$9=0)=FALSE,HI$9=$DK79),1,0)*'4. Formulations'!$M78</f>
        <v>0</v>
      </c>
      <c r="HJ79" s="38">
        <f>IF(AND(OR(ISBLANK(HJ$9),HJ$9=0)=FALSE,HJ$9=$DK79),1,0)*'4. Formulations'!$M78</f>
        <v>0</v>
      </c>
      <c r="HK79" s="38">
        <f>IF(AND(OR(ISBLANK(HK$9),HK$9=0)=FALSE,HK$9=$DK79),1,0)*'4. Formulations'!$M78</f>
        <v>0</v>
      </c>
      <c r="HL79" s="38">
        <f>IF(AND(OR(ISBLANK(HL$9),HL$9=0)=FALSE,HL$9=$DK79),1,0)*'4. Formulations'!$M78</f>
        <v>0</v>
      </c>
      <c r="HM79" s="38">
        <f>IF(AND(OR(ISBLANK(HM$9),HM$9=0)=FALSE,HM$9=$DK79),1,0)*'4. Formulations'!$M78</f>
        <v>0</v>
      </c>
      <c r="HN79" s="38">
        <f>IF(AND(OR(ISBLANK(HN$9),HN$9=0)=FALSE,HN$9=$DK79),1,0)*'4. Formulations'!$M78</f>
        <v>0</v>
      </c>
      <c r="HO79" s="38">
        <f>IF(AND(OR(ISBLANK(HO$9),HO$9=0)=FALSE,HO$9=$DK79),1,0)*'4. Formulations'!$M78</f>
        <v>0</v>
      </c>
      <c r="HP79" s="38">
        <f>IF(AND(OR(ISBLANK(HP$9),HP$9=0)=FALSE,HP$9=$DK79),1,0)*'4. Formulations'!$M78</f>
        <v>0</v>
      </c>
      <c r="HQ79" s="38">
        <f>IF(AND(OR(ISBLANK(HQ$9),HQ$9=0)=FALSE,HQ$9=$DK79),1,0)*'4. Formulations'!$M78</f>
        <v>0</v>
      </c>
      <c r="HR79" s="38">
        <f>IF(AND(OR(ISBLANK(HR$9),HR$9=0)=FALSE,HR$9=$DK79),1,0)*'4. Formulations'!$M78</f>
        <v>0</v>
      </c>
      <c r="HS79" s="38">
        <f>IF(AND(OR(ISBLANK(HS$9),HS$9=0)=FALSE,HS$9=$DK79),1,0)*'4. Formulations'!$M78</f>
        <v>0</v>
      </c>
      <c r="HT79" s="38">
        <f>IF(AND(OR(ISBLANK(HT$9),HT$9=0)=FALSE,HT$9=$DK79),1,0)*'4. Formulations'!$M78</f>
        <v>0</v>
      </c>
      <c r="HU79" s="38">
        <f>IF(AND(OR(ISBLANK(HU$9),HU$9=0)=FALSE,HU$9=$DK79),1,0)*'4. Formulations'!$M78</f>
        <v>0</v>
      </c>
      <c r="HW79" s="38">
        <f>IF(AND(OR(ISBLANK(HW$9),HW$9=0)=FALSE,SUM($HI79:$HU79)&gt;0,HW$9='2. Protocols'!$G78),1,0)*'4. Formulations'!$M78</f>
        <v>0</v>
      </c>
      <c r="HX79" s="38">
        <f>IF(AND(OR(ISBLANK(HX$9),HX$9=0)=FALSE,SUM($HI79:$HU79)&gt;0,HX$9='2. Protocols'!$G78),1,0)*'4. Formulations'!$M78</f>
        <v>0</v>
      </c>
      <c r="HY79" s="38">
        <f>IF(AND(OR(ISBLANK(HY$9),HY$9=0)=FALSE,SUM($HI79:$HU79)&gt;0,HY$9='2. Protocols'!$G78),1,0)*'4. Formulations'!$M78</f>
        <v>0</v>
      </c>
      <c r="HZ79" s="38">
        <f>IF(AND(OR(ISBLANK(HZ$9),HZ$9=0)=FALSE,SUM($HI79:$HU79)&gt;0,HZ$9='2. Protocols'!$G78),1,0)*'4. Formulations'!$M78</f>
        <v>0</v>
      </c>
      <c r="IA79" s="38">
        <f>IF(AND(OR(ISBLANK(IA$9),IA$9=0)=FALSE,SUM($HI79:$HU79)&gt;0,IA$9='2. Protocols'!$G78),1,0)*'4. Formulations'!$M78</f>
        <v>0</v>
      </c>
      <c r="IB79" s="38">
        <f>IF(AND(OR(ISBLANK(IB$9),IB$9=0)=FALSE,SUM($HI79:$HU79)&gt;0,IB$9='2. Protocols'!$G78),1,0)*'4. Formulations'!$M78</f>
        <v>0</v>
      </c>
      <c r="IC79" s="38">
        <f>IF(AND(OR(ISBLANK(IC$9),IC$9=0)=FALSE,SUM($HI79:$HU79)&gt;0,IC$9='2. Protocols'!$G78),1,0)*'4. Formulations'!$M78</f>
        <v>0</v>
      </c>
      <c r="ID79" s="38">
        <f>IF(AND(OR(ISBLANK(ID$9),ID$9=0)=FALSE,SUM($HI79:$HU79)&gt;0,ID$9='2. Protocols'!$G78),1,0)*'4. Formulations'!$M78</f>
        <v>0</v>
      </c>
      <c r="IE79" s="38">
        <f>IF(AND(OR(ISBLANK(IE$9),IE$9=0)=FALSE,SUM($HI79:$HU79)&gt;0,IE$9='2. Protocols'!$G78),1,0)*'4. Formulations'!$M78</f>
        <v>0</v>
      </c>
      <c r="IF79" s="38">
        <f>IF(AND(OR(ISBLANK(IF$9),IF$9=0)=FALSE,SUM($HI79:$HU79)&gt;0,IF$9='2. Protocols'!$G78),1,0)*'4. Formulations'!$M78</f>
        <v>0</v>
      </c>
      <c r="IG79" s="38">
        <f>IF(AND(OR(ISBLANK(IG$9),IG$9=0)=FALSE,SUM($HI79:$HU79)&gt;0,IG$9='2. Protocols'!$G78),1,0)*'4. Formulations'!$M78</f>
        <v>0</v>
      </c>
      <c r="IH79" s="38">
        <f>IF(AND(OR(ISBLANK(IH$9),IH$9=0)=FALSE,SUM($HI79:$HU79)&gt;0,IH$9='2. Protocols'!$G78),1,0)*'4. Formulations'!$M78</f>
        <v>0</v>
      </c>
      <c r="II79" s="38">
        <f>IF(AND(OR(ISBLANK(II$9),II$9=0)=FALSE,SUM($HI79:$HU79)&gt;0,II$9='2. Protocols'!$G78),1,0)*'4. Formulations'!$M78</f>
        <v>0</v>
      </c>
      <c r="IJ79" s="38">
        <f>IF(AND(OR(ISBLANK(IJ$9),IJ$9=0)=FALSE,SUM($HI79:$HU79)&gt;0,IJ$9='2. Protocols'!$G78),1,0)*'4. Formulations'!$M78</f>
        <v>0</v>
      </c>
      <c r="IK79" s="38">
        <f>IF(AND(OR(ISBLANK(IK$9),IK$9=0)=FALSE,SUM($HI79:$HU79)&gt;0,IK$9='2. Protocols'!$G78),1,0)*'4. Formulations'!$M78</f>
        <v>0</v>
      </c>
      <c r="IL79" s="38">
        <f>IF(AND(OR(ISBLANK(IL$9),IL$9=0)=FALSE,SUM($HI79:$HU79)&gt;0,IL$9='2. Protocols'!$G78),1,0)*'4. Formulations'!$M78</f>
        <v>0</v>
      </c>
      <c r="IM79" s="38">
        <f>IF(AND(OR(ISBLANK(IM$9),IM$9=0)=FALSE,SUM($HI79:$HU79)&gt;0,IM$9='2. Protocols'!$G78),1,0)*'4. Formulations'!$M78</f>
        <v>0</v>
      </c>
      <c r="IN79" s="38">
        <f>IF(AND(OR(ISBLANK(IN$9),IN$9=0)=FALSE,SUM($HI79:$HU79)&gt;0,IN$9='2. Protocols'!$G78),1,0)*'4. Formulations'!$M78</f>
        <v>0</v>
      </c>
      <c r="IO79" s="38">
        <f>IF(AND(OR(ISBLANK(IO$9),IO$9=0)=FALSE,SUM($HI79:$HU79)&gt;0,IO$9='2. Protocols'!$G78),1,0)*'4. Formulations'!$M78</f>
        <v>0</v>
      </c>
      <c r="IP79" s="38">
        <f>IF(AND(OR(ISBLANK(IP$9),IP$9=0)=FALSE,SUM($HI79:$HU79)&gt;0,IP$9='2. Protocols'!$G78),1,0)*'4. Formulations'!$M78</f>
        <v>0</v>
      </c>
      <c r="IQ79" s="38">
        <f>IF(AND(OR(ISBLANK(IQ$9),IQ$9=0)=FALSE,SUM($HI79:$HU79)&gt;0,IQ$9='2. Protocols'!$G78),1,0)*'4. Formulations'!$M78</f>
        <v>0</v>
      </c>
      <c r="IR79" s="38">
        <f>IF(AND(OR(ISBLANK(IR$9),IR$9=0)=FALSE,SUM($HI79:$HU79)&gt;0,IR$9='2. Protocols'!$G78),1,0)*'4. Formulations'!$M78</f>
        <v>0</v>
      </c>
      <c r="IT79" s="38">
        <f>IF(AND(OR(ISBLANK(IT$9),IT$9=0)=FALSE,IT$9=$DL79),1,0)*'4. Formulations'!$N78</f>
        <v>0</v>
      </c>
      <c r="IU79" s="38">
        <f>IF(AND(OR(ISBLANK(IU$9),IU$9=0)=FALSE,IU$9=$DL79),1,0)*'4. Formulations'!$N78</f>
        <v>0</v>
      </c>
      <c r="IV79" s="38">
        <f>IF(AND(OR(ISBLANK(IV$9),IV$9=0)=FALSE,IV$9=$DL79),1,0)*'4. Formulations'!$N78</f>
        <v>0</v>
      </c>
      <c r="IW79" s="38">
        <f>IF(AND(OR(ISBLANK(IW$9),IW$9=0)=FALSE,IW$9=$DL79),1,0)*'4. Formulations'!$N78</f>
        <v>0</v>
      </c>
      <c r="IX79" s="38">
        <f>IF(AND(OR(ISBLANK(IX$9),IX$9=0)=FALSE,IX$9=$DL79),1,0)*'4. Formulations'!$N78</f>
        <v>0</v>
      </c>
      <c r="IY79" s="38">
        <f>IF(AND(OR(ISBLANK(IY$9),IY$9=0)=FALSE,IY$9=$DL79),1,0)*'4. Formulations'!$N78</f>
        <v>0</v>
      </c>
      <c r="IZ79" s="38">
        <f>IF(AND(OR(ISBLANK(IZ$9),IZ$9=0)=FALSE,IZ$9=$DL79),1,0)*'4. Formulations'!$N78</f>
        <v>0</v>
      </c>
      <c r="JA79" s="38">
        <f>IF(AND(OR(ISBLANK(JA$9),JA$9=0)=FALSE,JA$9=$DL79),1,0)*'4. Formulations'!$N78</f>
        <v>0</v>
      </c>
      <c r="JB79" s="38">
        <f>IF(AND(OR(ISBLANK(JB$9),JB$9=0)=FALSE,JB$9=$DL79),1,0)*'4. Formulations'!$N78</f>
        <v>0</v>
      </c>
      <c r="JC79" s="38">
        <f>IF(AND(OR(ISBLANK(JC$9),JC$9=0)=FALSE,JC$9=$DL79),1,0)*'4. Formulations'!$N78</f>
        <v>0</v>
      </c>
      <c r="JD79" s="38">
        <f>IF(AND(OR(ISBLANK(JD$9),JD$9=0)=FALSE,JD$9=$DL79),1,0)*'4. Formulations'!$N78</f>
        <v>0</v>
      </c>
      <c r="JE79" s="38">
        <f>IF(AND(OR(ISBLANK(JE$9),JE$9=0)=FALSE,JE$9=$DL79),1,0)*'4. Formulations'!$N78</f>
        <v>0</v>
      </c>
      <c r="JF79" s="38">
        <f>IF(AND(OR(ISBLANK(JF$9),JF$9=0)=FALSE,JF$9=$DL79),1,0)*'4. Formulations'!$N78</f>
        <v>0</v>
      </c>
      <c r="JG79" s="38">
        <f>IF(AND(OR(ISBLANK(JG$9),JG$9=0)=FALSE,JG$9=$DL79),1,0)*'4. Formulations'!$N78</f>
        <v>0</v>
      </c>
      <c r="JH79" s="38">
        <f>IF(AND(OR(ISBLANK(JH$9),JH$9=0)=FALSE,JH$9=$DL79),1,0)*'4. Formulations'!$N78</f>
        <v>0</v>
      </c>
      <c r="JJ79" s="38">
        <f>IF(AND(OR(ISBLANK(JJ$9),JJ$9=0)=FALSE,OR(JJ$9='2. Protocols'!$C78,JJ$9='2. Protocols'!$E78,JJ$9='2. Protocols'!$G78)),1,0)*'4. Formulations'!$O78</f>
        <v>0</v>
      </c>
      <c r="JK79" s="38">
        <f>IF(AND(OR(ISBLANK(JK$9),JK$9=0)=FALSE,OR(JK$9='2. Protocols'!$C78,JK$9='2. Protocols'!$E78,JK$9='2. Protocols'!$G78)),1,0)*'4. Formulations'!$O78</f>
        <v>0</v>
      </c>
      <c r="JL79" s="38">
        <f>IF(AND(OR(ISBLANK(JL$9),JL$9=0)=FALSE,OR(JL$9='2. Protocols'!$C78,JL$9='2. Protocols'!$E78,JL$9='2. Protocols'!$G78)),1,0)*'4. Formulations'!$O78</f>
        <v>0</v>
      </c>
      <c r="JM79" s="38">
        <f>IF(AND(OR(ISBLANK(JM$9),JM$9=0)=FALSE,OR(JM$9='2. Protocols'!$C78,JM$9='2. Protocols'!$E78,JM$9='2. Protocols'!$G78)),1,0)*'4. Formulations'!$O78</f>
        <v>0</v>
      </c>
      <c r="JN79" s="38">
        <f>IF(AND(OR(ISBLANK(JN$9),JN$9=0)=FALSE,OR(JN$9='2. Protocols'!$C78,JN$9='2. Protocols'!$E78,JN$9='2. Protocols'!$G78)),1,0)*'4. Formulations'!$O78</f>
        <v>0</v>
      </c>
      <c r="JO79" s="38">
        <f>IF(AND(OR(ISBLANK(JO$9),JO$9=0)=FALSE,OR(JO$9='2. Protocols'!$C78,JO$9='2. Protocols'!$E78,JO$9='2. Protocols'!$G78)),1,0)*'4. Formulations'!$O78</f>
        <v>0</v>
      </c>
      <c r="JP79" s="38">
        <f>IF(AND(OR(ISBLANK(JP$9),JP$9=0)=FALSE,OR(JP$9='2. Protocols'!$C78,JP$9='2. Protocols'!$E78,JP$9='2. Protocols'!$G78)),1,0)*'4. Formulations'!$O78</f>
        <v>0</v>
      </c>
      <c r="JQ79" s="38">
        <f>IF(AND(OR(ISBLANK(JQ$9),JQ$9=0)=FALSE,OR(JQ$9='2. Protocols'!$C78,JQ$9='2. Protocols'!$E78,JQ$9='2. Protocols'!$G78)),1,0)*'4. Formulations'!$O78</f>
        <v>0</v>
      </c>
      <c r="JR79" s="38">
        <f>IF(AND(OR(ISBLANK(JR$9),JR$9=0)=FALSE,OR(JR$9='2. Protocols'!$C78,JR$9='2. Protocols'!$E78,JR$9='2. Protocols'!$G78)),1,0)*'4. Formulations'!$O78</f>
        <v>0</v>
      </c>
      <c r="JS79" s="38">
        <f>IF(AND(OR(ISBLANK(JS$9),JS$9=0)=FALSE,OR(JS$9='2. Protocols'!$C78,JS$9='2. Protocols'!$E78,JS$9='2. Protocols'!$G78)),1,0)*'4. Formulations'!$O78</f>
        <v>0</v>
      </c>
      <c r="JT79" s="38">
        <f>IF(AND(OR(ISBLANK(JT$9),JT$9=0)=FALSE,OR(JT$9='2. Protocols'!$C78,JT$9='2. Protocols'!$E78,JT$9='2. Protocols'!$G78)),1,0)*'4. Formulations'!$O78</f>
        <v>0</v>
      </c>
      <c r="JU79" s="38">
        <f>IF(AND(OR(ISBLANK(JU$9),JU$9=0)=FALSE,OR(JU$9='2. Protocols'!$C78,JU$9='2. Protocols'!$E78,JU$9='2. Protocols'!$G78)),1,0)*'4. Formulations'!$O78</f>
        <v>0</v>
      </c>
      <c r="JV79" s="38">
        <f>IF(AND(OR(ISBLANK(JV$9),JV$9=0)=FALSE,OR(JV$9='2. Protocols'!$C78,JV$9='2. Protocols'!$E78,JV$9='2. Protocols'!$G78)),1,0)*'4. Formulations'!$O78</f>
        <v>0</v>
      </c>
      <c r="JW79" s="38">
        <f>IF(AND(OR(ISBLANK(JW$9),JW$9=0)=FALSE,OR(JW$9='2. Protocols'!$C78,JW$9='2. Protocols'!$E78,JW$9='2. Protocols'!$G78)),1,0)*'4. Formulations'!$O78</f>
        <v>0</v>
      </c>
      <c r="JX79" s="38">
        <f>IF(AND(OR(ISBLANK(JX$9),JX$9=0)=FALSE,OR(JX$9='2. Protocols'!$C78,JX$9='2. Protocols'!$E78,JX$9='2. Protocols'!$G78)),1,0)*'4. Formulations'!$O78</f>
        <v>0</v>
      </c>
      <c r="JY79" s="38">
        <f>IF(AND(OR(ISBLANK(JY$9),JY$9=0)=FALSE,OR(JY$9='2. Protocols'!$C78,JY$9='2. Protocols'!$E78,JY$9='2. Protocols'!$G78)),1,0)*'4. Formulations'!$O78</f>
        <v>0</v>
      </c>
      <c r="JZ79" s="38">
        <f>IF(AND(OR(ISBLANK(JZ$9),JZ$9=0)=FALSE,OR(JZ$9='2. Protocols'!$C78,JZ$9='2. Protocols'!$E78,JZ$9='2. Protocols'!$G78)),1,0)*'4. Formulations'!$O78</f>
        <v>0</v>
      </c>
      <c r="KA79" s="38">
        <f>IF(AND(OR(ISBLANK(KA$9),KA$9=0)=FALSE,OR(KA$9='2. Protocols'!$C78,KA$9='2. Protocols'!$E78,KA$9='2. Protocols'!$G78)),1,0)*'4. Formulations'!$O78</f>
        <v>0</v>
      </c>
      <c r="KB79" s="38">
        <f>IF(AND(OR(ISBLANK(KB$9),KB$9=0)=FALSE,OR(KB$9='2. Protocols'!$C78,KB$9='2. Protocols'!$E78,KB$9='2. Protocols'!$G78)),1,0)*'4. Formulations'!$O78</f>
        <v>0</v>
      </c>
      <c r="KC79" s="38">
        <f>IF(AND(OR(ISBLANK(KC$9),KC$9=0)=FALSE,OR(KC$9='2. Protocols'!$C78,KC$9='2. Protocols'!$E78,KC$9='2. Protocols'!$G78)),1,0)*'4. Formulations'!$O78</f>
        <v>0</v>
      </c>
      <c r="KD79" s="38">
        <f>IF(AND(OR(ISBLANK(KD$9),KD$9=0)=FALSE,OR(KD$9='2. Protocols'!$C78,KD$9='2. Protocols'!$E78,KD$9='2. Protocols'!$G78)),1,0)*'4. Formulations'!$O78</f>
        <v>0</v>
      </c>
      <c r="KE79" s="38">
        <f>IF(AND(OR(ISBLANK(KE$9),KE$9=0)=FALSE,OR(KE$9='2. Protocols'!$C78,KE$9='2. Protocols'!$E78,KE$9='2. Protocols'!$G78)),1,0)*'4. Formulations'!$O78</f>
        <v>0</v>
      </c>
      <c r="KG79" s="38">
        <f>IF(AND(OR(ISBLANK(KG$9),KG$9=0)=FALSE,KG$9=$DK79),1,0)*'4. Formulations'!$P78</f>
        <v>0</v>
      </c>
      <c r="KH79" s="38">
        <f>IF(AND(OR(ISBLANK(KH$9),KH$9=0)=FALSE,KH$9=$DK79),1,0)*'4. Formulations'!$P78</f>
        <v>0</v>
      </c>
      <c r="KI79" s="38">
        <f>IF(AND(OR(ISBLANK(KI$9),KI$9=0)=FALSE,KI$9=$DK79),1,0)*'4. Formulations'!$P78</f>
        <v>0</v>
      </c>
      <c r="KJ79" s="38">
        <f>IF(AND(OR(ISBLANK(KJ$9),KJ$9=0)=FALSE,KJ$9=$DK79),1,0)*'4. Formulations'!$P78</f>
        <v>0</v>
      </c>
      <c r="KK79" s="38">
        <f>IF(AND(OR(ISBLANK(KK$9),KK$9=0)=FALSE,KK$9=$DK79),1,0)*'4. Formulations'!$P78</f>
        <v>0</v>
      </c>
      <c r="KL79" s="38">
        <f>IF(AND(OR(ISBLANK(KL$9),KL$9=0)=FALSE,KL$9=$DK79),1,0)*'4. Formulations'!$P78</f>
        <v>0</v>
      </c>
      <c r="KM79" s="38">
        <f>IF(AND(OR(ISBLANK(KM$9),KM$9=0)=FALSE,KM$9=$DK79),1,0)*'4. Formulations'!$P78</f>
        <v>0</v>
      </c>
      <c r="KN79" s="38">
        <f>IF(AND(OR(ISBLANK(KN$9),KN$9=0)=FALSE,KN$9=$DK79),1,0)*'4. Formulations'!$P78</f>
        <v>0</v>
      </c>
      <c r="KO79" s="38">
        <f>IF(AND(OR(ISBLANK(KO$9),KO$9=0)=FALSE,KO$9=$DK79),1,0)*'4. Formulations'!$P78</f>
        <v>0</v>
      </c>
      <c r="KP79" s="38">
        <f>IF(AND(OR(ISBLANK(KP$9),KP$9=0)=FALSE,KP$9=$DK79),1,0)*'4. Formulations'!$P78</f>
        <v>0</v>
      </c>
      <c r="KQ79" s="38">
        <f>IF(AND(OR(ISBLANK(KQ$9),KQ$9=0)=FALSE,KQ$9=$DK79),1,0)*'4. Formulations'!$P78</f>
        <v>0</v>
      </c>
      <c r="KR79" s="38">
        <f>IF(AND(OR(ISBLANK(KR$9),KR$9=0)=FALSE,KR$9=$DK79),1,0)*'4. Formulations'!$P78</f>
        <v>0</v>
      </c>
      <c r="KS79" s="38">
        <f>IF(AND(OR(ISBLANK(KS$9),KS$9=0)=FALSE,KS$9=$DK79),1,0)*'4. Formulations'!$P78</f>
        <v>0</v>
      </c>
      <c r="KU79" s="38">
        <f>IF(AND(OR(ISBLANK(KU$9),KU$9=0)=FALSE,SUM($KG79:$KS79)&gt;0,KU$9='2. Protocols'!$G78),1,0)*'4. Formulations'!$P78</f>
        <v>0</v>
      </c>
      <c r="KV79" s="38">
        <f>IF(AND(OR(ISBLANK(KV$9),KV$9=0)=FALSE,SUM($KG79:$KS79)&gt;0,KV$9='2. Protocols'!$G78),1,0)*'4. Formulations'!$P78</f>
        <v>0</v>
      </c>
      <c r="KW79" s="38">
        <f>IF(AND(OR(ISBLANK(KW$9),KW$9=0)=FALSE,SUM($KG79:$KS79)&gt;0,KW$9='2. Protocols'!$G78),1,0)*'4. Formulations'!$P78</f>
        <v>0</v>
      </c>
      <c r="KX79" s="38">
        <f>IF(AND(OR(ISBLANK(KX$9),KX$9=0)=FALSE,SUM($KG79:$KS79)&gt;0,KX$9='2. Protocols'!$G78),1,0)*'4. Formulations'!$P78</f>
        <v>0</v>
      </c>
      <c r="KY79" s="38">
        <f>IF(AND(OR(ISBLANK(KY$9),KY$9=0)=FALSE,SUM($KG79:$KS79)&gt;0,KY$9='2. Protocols'!$G78),1,0)*'4. Formulations'!$P78</f>
        <v>0</v>
      </c>
      <c r="KZ79" s="38">
        <f>IF(AND(OR(ISBLANK(KZ$9),KZ$9=0)=FALSE,SUM($KG79:$KS79)&gt;0,KZ$9='2. Protocols'!$G78),1,0)*'4. Formulations'!$P78</f>
        <v>0</v>
      </c>
      <c r="LA79" s="38">
        <f>IF(AND(OR(ISBLANK(LA$9),LA$9=0)=FALSE,SUM($KG79:$KS79)&gt;0,LA$9='2. Protocols'!$G78),1,0)*'4. Formulations'!$P78</f>
        <v>0</v>
      </c>
      <c r="LB79" s="38">
        <f>IF(AND(OR(ISBLANK(LB$9),LB$9=0)=FALSE,SUM($KG79:$KS79)&gt;0,LB$9='2. Protocols'!$G78),1,0)*'4. Formulations'!$P78</f>
        <v>0</v>
      </c>
      <c r="LC79" s="38">
        <f>IF(AND(OR(ISBLANK(LC$9),LC$9=0)=FALSE,SUM($KG79:$KS79)&gt;0,LC$9='2. Protocols'!$G78),1,0)*'4. Formulations'!$P78</f>
        <v>0</v>
      </c>
      <c r="LD79" s="38">
        <f>IF(AND(OR(ISBLANK(LD$9),LD$9=0)=FALSE,SUM($KG79:$KS79)&gt;0,LD$9='2. Protocols'!$G78),1,0)*'4. Formulations'!$P78</f>
        <v>0</v>
      </c>
      <c r="LE79" s="38">
        <f>IF(AND(OR(ISBLANK(LE$9),LE$9=0)=FALSE,SUM($KG79:$KS79)&gt;0,LE$9='2. Protocols'!$G78),1,0)*'4. Formulations'!$P78</f>
        <v>0</v>
      </c>
      <c r="LF79" s="38">
        <f>IF(AND(OR(ISBLANK(LF$9),LF$9=0)=FALSE,SUM($KG79:$KS79)&gt;0,LF$9='2. Protocols'!$G78),1,0)*'4. Formulations'!$P78</f>
        <v>0</v>
      </c>
      <c r="LG79" s="38">
        <f>IF(AND(OR(ISBLANK(LG$9),LG$9=0)=FALSE,SUM($KG79:$KS79)&gt;0,LG$9='2. Protocols'!$G78),1,0)*'4. Formulations'!$P78</f>
        <v>0</v>
      </c>
      <c r="LH79" s="38">
        <f>IF(AND(OR(ISBLANK(LH$9),LH$9=0)=FALSE,SUM($KG79:$KS79)&gt;0,LH$9='2. Protocols'!$G78),1,0)*'4. Formulations'!$P78</f>
        <v>0</v>
      </c>
      <c r="LI79" s="38">
        <f>IF(AND(OR(ISBLANK(LI$9),LI$9=0)=FALSE,SUM($KG79:$KS79)&gt;0,LI$9='2. Protocols'!$G78),1,0)*'4. Formulations'!$P78</f>
        <v>0</v>
      </c>
      <c r="LJ79" s="38">
        <f>IF(AND(OR(ISBLANK(LJ$9),LJ$9=0)=FALSE,SUM($KG79:$KS79)&gt;0,LJ$9='2. Protocols'!$G78),1,0)*'4. Formulations'!$P78</f>
        <v>0</v>
      </c>
      <c r="LK79" s="38">
        <f>IF(AND(OR(ISBLANK(LK$9),LK$9=0)=FALSE,SUM($KG79:$KS79)&gt;0,LK$9='2. Protocols'!$G78),1,0)*'4. Formulations'!$P78</f>
        <v>0</v>
      </c>
      <c r="LL79" s="38">
        <f>IF(AND(OR(ISBLANK(LL$9),LL$9=0)=FALSE,SUM($KG79:$KS79)&gt;0,LL$9='2. Protocols'!$G78),1,0)*'4. Formulations'!$P78</f>
        <v>0</v>
      </c>
      <c r="LM79" s="38">
        <f>IF(AND(OR(ISBLANK(LM$9),LM$9=0)=FALSE,SUM($KG79:$KS79)&gt;0,LM$9='2. Protocols'!$G78),1,0)*'4. Formulations'!$P78</f>
        <v>0</v>
      </c>
      <c r="LN79" s="38">
        <f>IF(AND(OR(ISBLANK(LN$9),LN$9=0)=FALSE,SUM($KG79:$KS79)&gt;0,LN$9='2. Protocols'!$G78),1,0)*'4. Formulations'!$P78</f>
        <v>0</v>
      </c>
      <c r="LO79" s="38">
        <f>IF(AND(OR(ISBLANK(LO$9),LO$9=0)=FALSE,SUM($KG79:$KS79)&gt;0,LO$9='2. Protocols'!$G78),1,0)*'4. Formulations'!$P78</f>
        <v>0</v>
      </c>
      <c r="LP79" s="38">
        <f>IF(AND(OR(ISBLANK(LP$9),LP$9=0)=FALSE,SUM($KG79:$KS79)&gt;0,LP$9='2. Protocols'!$G78),1,0)*'4. Formulations'!$P78</f>
        <v>0</v>
      </c>
      <c r="LR79" s="38">
        <f>IF(AND(OR(ISBLANK(LR$9),LR$9=0)=FALSE,LR$9=$DL79),1,0)*'4. Formulations'!$Q78</f>
        <v>0</v>
      </c>
      <c r="LS79" s="38">
        <f>IF(AND(OR(ISBLANK(LS$9),LS$9=0)=FALSE,LS$9=$DL79),1,0)*'4. Formulations'!$Q78</f>
        <v>0</v>
      </c>
      <c r="LT79" s="38">
        <f>IF(AND(OR(ISBLANK(LT$9),LT$9=0)=FALSE,LT$9=$DL79),1,0)*'4. Formulations'!$Q78</f>
        <v>0</v>
      </c>
      <c r="LU79" s="38">
        <f>IF(AND(OR(ISBLANK(LU$9),LU$9=0)=FALSE,LU$9=$DL79),1,0)*'4. Formulations'!$Q78</f>
        <v>0</v>
      </c>
      <c r="LV79" s="38">
        <f>IF(AND(OR(ISBLANK(LV$9),LV$9=0)=FALSE,LV$9=$DL79),1,0)*'4. Formulations'!$Q78</f>
        <v>0</v>
      </c>
      <c r="LW79" s="38">
        <f>IF(AND(OR(ISBLANK(LW$9),LW$9=0)=FALSE,LW$9=$DL79),1,0)*'4. Formulations'!$Q78</f>
        <v>0</v>
      </c>
      <c r="LX79" s="38">
        <f>IF(AND(OR(ISBLANK(LX$9),LX$9=0)=FALSE,LX$9=$DL79),1,0)*'4. Formulations'!$Q78</f>
        <v>0</v>
      </c>
      <c r="LY79" s="38">
        <f>IF(AND(OR(ISBLANK(LY$9),LY$9=0)=FALSE,LY$9=$DL79),1,0)*'4. Formulations'!$Q78</f>
        <v>0</v>
      </c>
      <c r="LZ79" s="38">
        <f>IF(AND(OR(ISBLANK(LZ$9),LZ$9=0)=FALSE,LZ$9=$DL79),1,0)*'4. Formulations'!$Q78</f>
        <v>0</v>
      </c>
      <c r="MA79" s="38">
        <f>IF(AND(OR(ISBLANK(MA$9),MA$9=0)=FALSE,MA$9=$DL79),1,0)*'4. Formulations'!$Q78</f>
        <v>0</v>
      </c>
      <c r="MB79" s="38">
        <f>IF(AND(OR(ISBLANK(MB$9),MB$9=0)=FALSE,MB$9=$DL79),1,0)*'4. Formulations'!$Q78</f>
        <v>0</v>
      </c>
      <c r="MC79" s="38">
        <f>IF(AND(OR(ISBLANK(MC$9),MC$9=0)=FALSE,MC$9=$DL79),1,0)*'4. Formulations'!$Q78</f>
        <v>0</v>
      </c>
      <c r="MD79" s="38">
        <f>IF(AND(OR(ISBLANK(MD$9),MD$9=0)=FALSE,MD$9=$DL79),1,0)*'4. Formulations'!$Q78</f>
        <v>0</v>
      </c>
      <c r="ME79" s="38">
        <f>IF(AND(OR(ISBLANK(ME$9),ME$9=0)=FALSE,ME$9=$DL79),1,0)*'4. Formulations'!$Q78</f>
        <v>0</v>
      </c>
      <c r="MF79" s="38">
        <f>IF(AND(OR(ISBLANK(MF$9),MF$9=0)=FALSE,MF$9=$DL79),1,0)*'4. Formulations'!$Q78</f>
        <v>0</v>
      </c>
    </row>
    <row r="80" spans="2:344" x14ac:dyDescent="0.3">
      <c r="B80" s="2"/>
      <c r="C80" s="129" t="str">
        <f>IF('2. Protocols'!C79&amp;"+"&amp;'2. Protocols'!E79&amp;"+"&amp;'2. Protocols'!G79="++","",'2. Protocols'!C79&amp;"+"&amp;'2. Protocols'!E79&amp;"+"&amp;'2. Protocols'!G79)</f>
        <v/>
      </c>
      <c r="D80" s="18"/>
      <c r="F80" s="114">
        <f>IFERROR('2. Protocols'!J79*'1. General Inputs'!$N$6,"")</f>
        <v>0</v>
      </c>
      <c r="G80" s="114">
        <f>IFERROR(MAX(F80*(1+'1. General Inputs'!$BE$16)+(G$110*CHOOSE(G$7,'2. Protocols'!$S79,'2. Protocols'!$T79,'2. Protocols'!$U79))+'3. ARV Substitutions'!L100,0),"")</f>
        <v>0</v>
      </c>
      <c r="H80" s="114">
        <f>IFERROR(MAX(G80*(1+'1. General Inputs'!$BE$16)+(H$110*CHOOSE(H$7,'2. Protocols'!$S79,'2. Protocols'!$T79,'2. Protocols'!$U79))+'3. ARV Substitutions'!M100,0),"")</f>
        <v>0</v>
      </c>
      <c r="I80" s="114">
        <f>IFERROR(MAX(H80*(1+'1. General Inputs'!$BE$16)+(I$110*CHOOSE(I$7,'2. Protocols'!$S79,'2. Protocols'!$T79,'2. Protocols'!$U79))+'3. ARV Substitutions'!N100,0),"")</f>
        <v>0</v>
      </c>
      <c r="J80" s="114">
        <f>IFERROR(MAX(I80*(1+'1. General Inputs'!$BE$16)+(J$110*CHOOSE(J$7,'2. Protocols'!$S79,'2. Protocols'!$T79,'2. Protocols'!$U79))+'3. ARV Substitutions'!O100,0),"")</f>
        <v>0</v>
      </c>
      <c r="K80" s="114">
        <f>IFERROR(MAX(J80*(1+'1. General Inputs'!$BE$16)+(K$110*CHOOSE(K$7,'2. Protocols'!$S79,'2. Protocols'!$T79,'2. Protocols'!$U79))+'3. ARV Substitutions'!P100,0),"")</f>
        <v>0</v>
      </c>
      <c r="L80" s="114">
        <f>IFERROR(MAX(K80*(1+'1. General Inputs'!$BE$16)+(L$110*CHOOSE(L$7,'2. Protocols'!$S79,'2. Protocols'!$T79,'2. Protocols'!$U79))+'3. ARV Substitutions'!Q100,0),"")</f>
        <v>0</v>
      </c>
      <c r="M80" s="114">
        <f>IFERROR(MAX(L80*(1+'1. General Inputs'!$BE$16)+(M$110*CHOOSE(M$7,'2. Protocols'!$S79,'2. Protocols'!$T79,'2. Protocols'!$U79))+'3. ARV Substitutions'!R100,0),"")</f>
        <v>0</v>
      </c>
      <c r="N80" s="114">
        <f>IFERROR(MAX(M80*(1+'1. General Inputs'!$BE$16)+(N$110*CHOOSE(N$7,'2. Protocols'!$S79,'2. Protocols'!$T79,'2. Protocols'!$U79))+'3. ARV Substitutions'!S100,0),"")</f>
        <v>0</v>
      </c>
      <c r="O80" s="114">
        <f>IFERROR(MAX(N80*(1+'1. General Inputs'!$BE$16)+(O$110*CHOOSE(O$7,'2. Protocols'!$S79,'2. Protocols'!$T79,'2. Protocols'!$U79))+'3. ARV Substitutions'!T100,0),"")</f>
        <v>0</v>
      </c>
      <c r="P80" s="114">
        <f>IFERROR(MAX(O80*(1+'1. General Inputs'!$BE$16)+(P$110*CHOOSE(P$7,'2. Protocols'!$S79,'2. Protocols'!$T79,'2. Protocols'!$U79))+'3. ARV Substitutions'!U100,0),"")</f>
        <v>0</v>
      </c>
      <c r="Q80" s="114">
        <f>IFERROR(MAX(P80*(1+'1. General Inputs'!$BE$16)+(Q$110*CHOOSE(Q$7,'2. Protocols'!$S79,'2. Protocols'!$T79,'2. Protocols'!$U79))+'3. ARV Substitutions'!V100,0),"")</f>
        <v>0</v>
      </c>
      <c r="R80" s="114">
        <f>IFERROR(MAX(Q80*(1+'1. General Inputs'!$BE$16)+(R$110*CHOOSE(R$7,'2. Protocols'!$S79,'2. Protocols'!$T79,'2. Protocols'!$U79))+'3. ARV Substitutions'!W100,0),"")</f>
        <v>0</v>
      </c>
      <c r="S80" s="114">
        <f>IFERROR(MAX(R80*(1+'1. General Inputs'!$BE$16)+(S$110*CHOOSE(S$7,'2. Protocols'!$S79,'2. Protocols'!$T79,'2. Protocols'!$U79))+'3. ARV Substitutions'!X100,0),"")</f>
        <v>0</v>
      </c>
      <c r="T80" s="114">
        <f>IFERROR(MAX(S80*(1+'1. General Inputs'!$BE$16)+(T$110*CHOOSE(T$7,'2. Protocols'!$S79,'2. Protocols'!$T79,'2. Protocols'!$U79))+'3. ARV Substitutions'!Y100,0),"")</f>
        <v>0</v>
      </c>
      <c r="U80" s="114">
        <f>IFERROR(MAX(T80*(1+'1. General Inputs'!$BE$16)+(U$110*CHOOSE(U$7,'2. Protocols'!$S79,'2. Protocols'!$T79,'2. Protocols'!$U79))+'3. ARV Substitutions'!Z100,0),"")</f>
        <v>0</v>
      </c>
      <c r="V80" s="114">
        <f>IFERROR(MAX(U80*(1+'1. General Inputs'!$BE$16)+(V$110*CHOOSE(V$7,'2. Protocols'!$S79,'2. Protocols'!$T79,'2. Protocols'!$U79))+'3. ARV Substitutions'!AA100,0),"")</f>
        <v>0</v>
      </c>
      <c r="W80" s="114">
        <f>IFERROR(MAX(V80*(1+'1. General Inputs'!$BE$16)+(W$110*CHOOSE(W$7,'2. Protocols'!$S79,'2. Protocols'!$T79,'2. Protocols'!$U79))+'3. ARV Substitutions'!AB100,0),"")</f>
        <v>0</v>
      </c>
      <c r="X80" s="114">
        <f>IFERROR(MAX(W80*(1+'1. General Inputs'!$BE$16)+(X$110*CHOOSE(X$7,'2. Protocols'!$S79,'2. Protocols'!$T79,'2. Protocols'!$U79))+'3. ARV Substitutions'!AC100,0),"")</f>
        <v>0</v>
      </c>
      <c r="Y80" s="114">
        <f>IFERROR(MAX(X80*(1+'1. General Inputs'!$BE$16)+(Y$110*CHOOSE(Y$7,'2. Protocols'!$S79,'2. Protocols'!$T79,'2. Protocols'!$U79))+'3. ARV Substitutions'!AD100,0),"")</f>
        <v>0</v>
      </c>
      <c r="Z80" s="114">
        <f>IFERROR(MAX(Y80*(1+'1. General Inputs'!$BE$16)+(Z$110*CHOOSE(Z$7,'2. Protocols'!$S79,'2. Protocols'!$T79,'2. Protocols'!$U79))+'3. ARV Substitutions'!AE100,0),"")</f>
        <v>0</v>
      </c>
      <c r="AA80" s="114">
        <f>IFERROR(MAX(Z80*(1+'1. General Inputs'!$BE$16)+(AA$110*CHOOSE(AA$7,'2. Protocols'!$S79,'2. Protocols'!$T79,'2. Protocols'!$U79))+'3. ARV Substitutions'!AF100,0),"")</f>
        <v>0</v>
      </c>
      <c r="AB80" s="114">
        <f>IFERROR(MAX(AA80*(1+'1. General Inputs'!$BE$16)+(AB$110*CHOOSE(AB$7,'2. Protocols'!$S79,'2. Protocols'!$T79,'2. Protocols'!$U79))+'3. ARV Substitutions'!AG100,0),"")</f>
        <v>0</v>
      </c>
      <c r="AC80" s="114">
        <f>IFERROR(MAX(AB80*(1+'1. General Inputs'!$BE$16)+(AC$110*CHOOSE(AC$7,'2. Protocols'!$S79,'2. Protocols'!$T79,'2. Protocols'!$U79))+'3. ARV Substitutions'!AH100,0),"")</f>
        <v>0</v>
      </c>
      <c r="AD80" s="114">
        <f>IFERROR(MAX(AC80*(1+'1. General Inputs'!$BE$16)+(AD$110*CHOOSE(AD$7,'2. Protocols'!$S79,'2. Protocols'!$T79,'2. Protocols'!$U79))+'3. ARV Substitutions'!AI100,0),"")</f>
        <v>0</v>
      </c>
      <c r="AE80" s="114">
        <f>IFERROR(MAX(AD80*(1+'1. General Inputs'!$BE$16)+(AE$110*CHOOSE(AE$7,'2. Protocols'!$S79,'2. Protocols'!$T79,'2. Protocols'!$U79))+'3. ARV Substitutions'!AJ100,0),"")</f>
        <v>0</v>
      </c>
      <c r="AF80" s="114">
        <f>IFERROR(MAX(AE80*(1+'1. General Inputs'!$BE$16)+(AF$110*CHOOSE(AF$7,'2. Protocols'!$S79,'2. Protocols'!$T79,'2. Protocols'!$U79))+'3. ARV Substitutions'!AK100,0),"")</f>
        <v>0</v>
      </c>
      <c r="AG80" s="114">
        <f>IFERROR(MAX(AF80*(1+'1. General Inputs'!$BE$16)+(AG$110*CHOOSE(AG$7,'2. Protocols'!$S79,'2. Protocols'!$T79,'2. Protocols'!$U79))+'3. ARV Substitutions'!AL100,0),"")</f>
        <v>0</v>
      </c>
      <c r="AH80" s="114">
        <f>IFERROR(MAX(AG80*(1+'1. General Inputs'!$BE$16)+(AH$110*CHOOSE(AH$7,'2. Protocols'!$S79,'2. Protocols'!$T79,'2. Protocols'!$U79))+'3. ARV Substitutions'!AM100,0),"")</f>
        <v>0</v>
      </c>
      <c r="AI80" s="114">
        <f>IFERROR(MAX(AH80*(1+'1. General Inputs'!$BE$16)+(AI$110*CHOOSE(AI$7,'2. Protocols'!$S79,'2. Protocols'!$T79,'2. Protocols'!$U79))+'3. ARV Substitutions'!AN100,0),"")</f>
        <v>0</v>
      </c>
      <c r="AJ80" s="114">
        <f>IFERROR(MAX(AI80*(1+'1. General Inputs'!$BE$16)+(AJ$110*CHOOSE(AJ$7,'2. Protocols'!$S79,'2. Protocols'!$T79,'2. Protocols'!$U79))+'3. ARV Substitutions'!AO100,0),"")</f>
        <v>0</v>
      </c>
      <c r="AK80" s="114">
        <f>IFERROR(MAX(AJ80*(1+'1. General Inputs'!$BE$16)+(AK$110*CHOOSE(AK$7,'2. Protocols'!$S79,'2. Protocols'!$T79,'2. Protocols'!$U79))+'3. ARV Substitutions'!AP100,0),"")</f>
        <v>0</v>
      </c>
      <c r="AL80" s="114">
        <f>IFERROR(MAX(AK80*(1+'1. General Inputs'!$BE$16)+(AL$110*CHOOSE(AL$7,'2. Protocols'!$S79,'2. Protocols'!$T79,'2. Protocols'!$U79))+'3. ARV Substitutions'!AQ100,0),"")</f>
        <v>0</v>
      </c>
      <c r="AM80" s="114">
        <f>IFERROR(MAX(AL80*(1+'1. General Inputs'!$BE$16)+(AM$110*CHOOSE(AM$7,'2. Protocols'!$S79,'2. Protocols'!$T79,'2. Protocols'!$U79))+'3. ARV Substitutions'!AR100,0),"")</f>
        <v>0</v>
      </c>
      <c r="AN80" s="114">
        <f>IFERROR(MAX(AM80*(1+'1. General Inputs'!$BE$16)+(AN$110*CHOOSE(AN$7,'2. Protocols'!$S79,'2. Protocols'!$T79,'2. Protocols'!$U79))+'3. ARV Substitutions'!AS100,0),"")</f>
        <v>0</v>
      </c>
      <c r="AO80" s="114">
        <f>IFERROR(MAX(AN80*(1+'1. General Inputs'!$BE$16)+(AO$110*CHOOSE(AO$7,'2. Protocols'!$S79,'2. Protocols'!$T79,'2. Protocols'!$U79))+'3. ARV Substitutions'!AT100,0),"")</f>
        <v>0</v>
      </c>
      <c r="AP80" s="114">
        <f>IFERROR(MAX(AO80*(1+'1. General Inputs'!$BE$16)+(AP$110*CHOOSE(AP$7,'2. Protocols'!$S79,'2. Protocols'!$T79,'2. Protocols'!$U79))+'3. ARV Substitutions'!AU100,0),"")</f>
        <v>0</v>
      </c>
      <c r="BZ80" s="88">
        <f t="shared" si="87"/>
        <v>0</v>
      </c>
      <c r="CA80" s="88">
        <f t="shared" si="88"/>
        <v>0</v>
      </c>
      <c r="CB80" s="88">
        <f t="shared" si="89"/>
        <v>0</v>
      </c>
      <c r="CC80" s="88">
        <f t="shared" si="90"/>
        <v>0</v>
      </c>
      <c r="CD80" s="88">
        <f t="shared" si="91"/>
        <v>0</v>
      </c>
      <c r="CE80" s="88">
        <f t="shared" si="92"/>
        <v>0</v>
      </c>
      <c r="CF80" s="88">
        <f t="shared" si="93"/>
        <v>0</v>
      </c>
      <c r="CG80" s="88">
        <f t="shared" si="94"/>
        <v>0</v>
      </c>
      <c r="CH80" s="88">
        <f t="shared" si="95"/>
        <v>0</v>
      </c>
      <c r="CI80" s="88">
        <f t="shared" si="96"/>
        <v>0</v>
      </c>
      <c r="CJ80" s="88">
        <f t="shared" si="97"/>
        <v>0</v>
      </c>
      <c r="CK80" s="88">
        <f t="shared" si="98"/>
        <v>0</v>
      </c>
      <c r="CL80" s="88">
        <f t="shared" si="99"/>
        <v>0</v>
      </c>
      <c r="CM80" s="88">
        <f t="shared" si="100"/>
        <v>0</v>
      </c>
      <c r="CN80" s="88">
        <f t="shared" si="101"/>
        <v>0</v>
      </c>
      <c r="CO80" s="88">
        <f t="shared" si="102"/>
        <v>0</v>
      </c>
      <c r="CP80" s="88">
        <f t="shared" si="103"/>
        <v>0</v>
      </c>
      <c r="CQ80" s="88">
        <f t="shared" si="104"/>
        <v>0</v>
      </c>
      <c r="CR80" s="88">
        <f t="shared" si="105"/>
        <v>0</v>
      </c>
      <c r="CS80" s="88">
        <f t="shared" si="106"/>
        <v>0</v>
      </c>
      <c r="CT80" s="88">
        <f t="shared" si="107"/>
        <v>0</v>
      </c>
      <c r="CU80" s="88">
        <f t="shared" si="108"/>
        <v>0</v>
      </c>
      <c r="CV80" s="88">
        <f t="shared" si="109"/>
        <v>0</v>
      </c>
      <c r="CW80" s="88">
        <f t="shared" si="110"/>
        <v>0</v>
      </c>
      <c r="CX80" s="88">
        <f t="shared" si="111"/>
        <v>0</v>
      </c>
      <c r="CY80" s="88">
        <f t="shared" si="112"/>
        <v>0</v>
      </c>
      <c r="CZ80" s="88">
        <f t="shared" si="113"/>
        <v>0</v>
      </c>
      <c r="DA80" s="88">
        <f t="shared" si="114"/>
        <v>0</v>
      </c>
      <c r="DB80" s="88">
        <f t="shared" si="115"/>
        <v>0</v>
      </c>
      <c r="DC80" s="88">
        <f t="shared" si="116"/>
        <v>0</v>
      </c>
      <c r="DD80" s="88">
        <f t="shared" si="117"/>
        <v>0</v>
      </c>
      <c r="DE80" s="88">
        <f t="shared" si="118"/>
        <v>0</v>
      </c>
      <c r="DF80" s="88">
        <f t="shared" si="119"/>
        <v>0</v>
      </c>
      <c r="DG80" s="88">
        <f t="shared" si="120"/>
        <v>0</v>
      </c>
      <c r="DH80" s="88">
        <f t="shared" si="121"/>
        <v>0</v>
      </c>
      <c r="DI80" s="88">
        <f t="shared" si="122"/>
        <v>0</v>
      </c>
      <c r="DK80" s="27" t="str">
        <f>CONCATENATE('2. Protocols'!C79, '2. Protocols'!D79, '2. Protocols'!E79)</f>
        <v>+</v>
      </c>
      <c r="DL80" s="27" t="str">
        <f>CONCATENATE('2. Protocols'!C79, '2. Protocols'!D79, '2. Protocols'!E79, '2. Protocols'!F79, '2. Protocols'!G79,)</f>
        <v>++</v>
      </c>
      <c r="DN80" s="38">
        <f>IF(AND(OR(ISBLANK(DN$9),DN$9=0)=FALSE,OR(DN$9='2. Protocols'!$C79,DN$9='2. Protocols'!$E79,DN$9='2. Protocols'!$G79)),1,0)*'4. Formulations'!$I79</f>
        <v>0</v>
      </c>
      <c r="DO80" s="38">
        <f>IF(AND(OR(ISBLANK(DO$9),DO$9=0)=FALSE,OR(DO$9='2. Protocols'!$C79,DO$9='2. Protocols'!$E79,DO$9='2. Protocols'!$G79)),1,0)*'4. Formulations'!$I79</f>
        <v>0</v>
      </c>
      <c r="DP80" s="38">
        <f>IF(AND(OR(ISBLANK(DP$9),DP$9=0)=FALSE,OR(DP$9='2. Protocols'!$C79,DP$9='2. Protocols'!$E79,DP$9='2. Protocols'!$G79)),1,0)*'4. Formulations'!$I79</f>
        <v>0</v>
      </c>
      <c r="DQ80" s="38">
        <f>IF(AND(OR(ISBLANK(DQ$9),DQ$9=0)=FALSE,OR(DQ$9='2. Protocols'!$C79,DQ$9='2. Protocols'!$E79,DQ$9='2. Protocols'!$G79)),1,0)*'4. Formulations'!$I79</f>
        <v>0</v>
      </c>
      <c r="DR80" s="38">
        <f>IF(AND(OR(ISBLANK(DR$9),DR$9=0)=FALSE,OR(DR$9='2. Protocols'!$C79,DR$9='2. Protocols'!$E79,DR$9='2. Protocols'!$G79)),1,0)*'4. Formulations'!$I79</f>
        <v>0</v>
      </c>
      <c r="DS80" s="38">
        <f>IF(AND(OR(ISBLANK(DS$9),DS$9=0)=FALSE,OR(DS$9='2. Protocols'!$C79,DS$9='2. Protocols'!$E79,DS$9='2. Protocols'!$G79)),1,0)*'4. Formulations'!$I79</f>
        <v>0</v>
      </c>
      <c r="DT80" s="38">
        <f>IF(AND(OR(ISBLANK(DT$9),DT$9=0)=FALSE,OR(DT$9='2. Protocols'!$C79,DT$9='2. Protocols'!$E79,DT$9='2. Protocols'!$G79)),1,0)*'4. Formulations'!$I79</f>
        <v>0</v>
      </c>
      <c r="DU80" s="38">
        <f>IF(AND(OR(ISBLANK(DU$9),DU$9=0)=FALSE,OR(DU$9='2. Protocols'!$C79,DU$9='2. Protocols'!$E79,DU$9='2. Protocols'!$G79)),1,0)*'4. Formulations'!$I79</f>
        <v>0</v>
      </c>
      <c r="DV80" s="38">
        <f>IF(AND(OR(ISBLANK(DV$9),DV$9=0)=FALSE,OR(DV$9='2. Protocols'!$C79,DV$9='2. Protocols'!$E79,DV$9='2. Protocols'!$G79)),1,0)*'4. Formulations'!$I79</f>
        <v>0</v>
      </c>
      <c r="DW80" s="38">
        <f>IF(AND(OR(ISBLANK(DW$9),DW$9=0)=FALSE,OR(DW$9='2. Protocols'!$C79,DW$9='2. Protocols'!$E79,DW$9='2. Protocols'!$G79)),1,0)*'4. Formulations'!$I79</f>
        <v>0</v>
      </c>
      <c r="DX80" s="38">
        <f>IF(AND(OR(ISBLANK(DX$9),DX$9=0)=FALSE,OR(DX$9='2. Protocols'!$C79,DX$9='2. Protocols'!$E79,DX$9='2. Protocols'!$G79)),1,0)*'4. Formulations'!$I79</f>
        <v>0</v>
      </c>
      <c r="DY80" s="38">
        <f>IF(AND(OR(ISBLANK(DY$9),DY$9=0)=FALSE,OR(DY$9='2. Protocols'!$C79,DY$9='2. Protocols'!$E79,DY$9='2. Protocols'!$G79)),1,0)*'4. Formulations'!$I79</f>
        <v>0</v>
      </c>
      <c r="DZ80" s="38">
        <f>IF(AND(OR(ISBLANK(DZ$9),DZ$9=0)=FALSE,OR(DZ$9='2. Protocols'!$C79,DZ$9='2. Protocols'!$E79,DZ$9='2. Protocols'!$G79)),1,0)*'4. Formulations'!$I79</f>
        <v>0</v>
      </c>
      <c r="EA80" s="38">
        <f>IF(AND(OR(ISBLANK(EA$9),EA$9=0)=FALSE,OR(EA$9='2. Protocols'!$C79,EA$9='2. Protocols'!$E79,EA$9='2. Protocols'!$G79)),1,0)*'4. Formulations'!$I79</f>
        <v>0</v>
      </c>
      <c r="EB80" s="38">
        <f>IF(AND(OR(ISBLANK(EB$9),EB$9=0)=FALSE,OR(EB$9='2. Protocols'!$C79,EB$9='2. Protocols'!$E79,EB$9='2. Protocols'!$G79)),1,0)*'4. Formulations'!$I79</f>
        <v>0</v>
      </c>
      <c r="EC80" s="38">
        <f>IF(AND(OR(ISBLANK(EC$9),EC$9=0)=FALSE,OR(EC$9='2. Protocols'!$C79,EC$9='2. Protocols'!$E79,EC$9='2. Protocols'!$G79)),1,0)*'4. Formulations'!$I79</f>
        <v>0</v>
      </c>
      <c r="ED80" s="38">
        <f>IF(AND(OR(ISBLANK(ED$9),ED$9=0)=FALSE,OR(ED$9='2. Protocols'!$C79,ED$9='2. Protocols'!$E79,ED$9='2. Protocols'!$G79)),1,0)*'4. Formulations'!$I79</f>
        <v>0</v>
      </c>
      <c r="EE80" s="38">
        <f>IF(AND(OR(ISBLANK(EE$9),EE$9=0)=FALSE,OR(EE$9='2. Protocols'!$C79,EE$9='2. Protocols'!$E79,EE$9='2. Protocols'!$G79)),1,0)*'4. Formulations'!$I79</f>
        <v>0</v>
      </c>
      <c r="EF80" s="38">
        <f>IF(AND(OR(ISBLANK(EF$9),EF$9=0)=FALSE,OR(EF$9='2. Protocols'!$C79,EF$9='2. Protocols'!$E79,EF$9='2. Protocols'!$G79)),1,0)*'4. Formulations'!$I79</f>
        <v>0</v>
      </c>
      <c r="EG80" s="38">
        <f>IF(AND(OR(ISBLANK(EG$9),EG$9=0)=FALSE,OR(EG$9='2. Protocols'!$C79,EG$9='2. Protocols'!$E79,EG$9='2. Protocols'!$G79)),1,0)*'4. Formulations'!$I79</f>
        <v>0</v>
      </c>
      <c r="EH80" s="38">
        <f>IF(AND(OR(ISBLANK(EH$9),EH$9=0)=FALSE,OR(EH$9='2. Protocols'!$C79,EH$9='2. Protocols'!$E79,EH$9='2. Protocols'!$G79)),1,0)*'4. Formulations'!$I79</f>
        <v>0</v>
      </c>
      <c r="EI80" s="38">
        <f>IF(AND(OR(ISBLANK(EI$9),EI$9=0)=FALSE,OR(EI$9='2. Protocols'!$C79,EI$9='2. Protocols'!$E79,EI$9='2. Protocols'!$G79)),1,0)*'4. Formulations'!$I79</f>
        <v>0</v>
      </c>
      <c r="EK80" s="38">
        <f>IF(AND(OR(ISBLANK(EK$9),EK$9=0)=FALSE,EK$9=$DK80),1,0)*'4. Formulations'!$J79</f>
        <v>0</v>
      </c>
      <c r="EL80" s="38">
        <f>IF(AND(OR(ISBLANK(EL$9),EL$9=0)=FALSE,EL$9=$DK80),1,0)*'4. Formulations'!$J79</f>
        <v>0</v>
      </c>
      <c r="EM80" s="38">
        <f>IF(AND(OR(ISBLANK(EM$9),EM$9=0)=FALSE,EM$9=$DK80),1,0)*'4. Formulations'!$J79</f>
        <v>0</v>
      </c>
      <c r="EN80" s="38">
        <f>IF(AND(OR(ISBLANK(EN$9),EN$9=0)=FALSE,EN$9=$DK80),1,0)*'4. Formulations'!$J79</f>
        <v>0</v>
      </c>
      <c r="EO80" s="38">
        <f>IF(AND(OR(ISBLANK(EO$9),EO$9=0)=FALSE,EO$9=$DK80),1,0)*'4. Formulations'!$J79</f>
        <v>0</v>
      </c>
      <c r="EP80" s="38">
        <f>IF(AND(OR(ISBLANK(EP$9),EP$9=0)=FALSE,EP$9=$DK80),1,0)*'4. Formulations'!$J79</f>
        <v>0</v>
      </c>
      <c r="EQ80" s="38">
        <f>IF(AND(OR(ISBLANK(EQ$9),EQ$9=0)=FALSE,EQ$9=$DK80),1,0)*'4. Formulations'!$J79</f>
        <v>0</v>
      </c>
      <c r="ER80" s="38">
        <f>IF(AND(OR(ISBLANK(ER$9),ER$9=0)=FALSE,ER$9=$DK80),1,0)*'4. Formulations'!$J79</f>
        <v>0</v>
      </c>
      <c r="ES80" s="38">
        <f>IF(AND(OR(ISBLANK(ES$9),ES$9=0)=FALSE,ES$9=$DK80),1,0)*'4. Formulations'!$J79</f>
        <v>0</v>
      </c>
      <c r="ET80" s="38">
        <f>IF(AND(OR(ISBLANK(ET$9),ET$9=0)=FALSE,ET$9=$DK80),1,0)*'4. Formulations'!$J79</f>
        <v>0</v>
      </c>
      <c r="EU80" s="38">
        <f>IF(AND(OR(ISBLANK(EU$9),EU$9=0)=FALSE,EU$9=$DK80),1,0)*'4. Formulations'!$J79</f>
        <v>0</v>
      </c>
      <c r="EV80" s="38">
        <f>IF(AND(OR(ISBLANK(EV$9),EV$9=0)=FALSE,EV$9=$DK80),1,0)*'4. Formulations'!$J79</f>
        <v>0</v>
      </c>
      <c r="EW80" s="38">
        <f>IF(AND(OR(ISBLANK(EW$9),EW$9=0)=FALSE,EW$9=$DK80),1,0)*'4. Formulations'!$J79</f>
        <v>0</v>
      </c>
      <c r="EY80" s="38">
        <f>IF(AND(OR(ISBLANK(EY$9),EY$9=0)=FALSE,SUM($EK80:$EW80)&gt;0,EY$9='2. Protocols'!$G79),1,0)*'4. Formulations'!$J79</f>
        <v>0</v>
      </c>
      <c r="EZ80" s="38">
        <f>IF(AND(OR(ISBLANK(EZ$9),EZ$9=0)=FALSE,SUM($EK80:$EW80)&gt;0,EZ$9='2. Protocols'!$G79),1,0)*'4. Formulations'!$J79</f>
        <v>0</v>
      </c>
      <c r="FA80" s="38">
        <f>IF(AND(OR(ISBLANK(FA$9),FA$9=0)=FALSE,SUM($EK80:$EW80)&gt;0,FA$9='2. Protocols'!$G79),1,0)*'4. Formulations'!$J79</f>
        <v>0</v>
      </c>
      <c r="FB80" s="38">
        <f>IF(AND(OR(ISBLANK(FB$9),FB$9=0)=FALSE,SUM($EK80:$EW80)&gt;0,FB$9='2. Protocols'!$G79),1,0)*'4. Formulations'!$J79</f>
        <v>0</v>
      </c>
      <c r="FC80" s="38">
        <f>IF(AND(OR(ISBLANK(FC$9),FC$9=0)=FALSE,SUM($EK80:$EW80)&gt;0,FC$9='2. Protocols'!$G79),1,0)*'4. Formulations'!$J79</f>
        <v>0</v>
      </c>
      <c r="FD80" s="38">
        <f>IF(AND(OR(ISBLANK(FD$9),FD$9=0)=FALSE,SUM($EK80:$EW80)&gt;0,FD$9='2. Protocols'!$G79),1,0)*'4. Formulations'!$J79</f>
        <v>0</v>
      </c>
      <c r="FE80" s="38">
        <f>IF(AND(OR(ISBLANK(FE$9),FE$9=0)=FALSE,SUM($EK80:$EW80)&gt;0,FE$9='2. Protocols'!$G79),1,0)*'4. Formulations'!$J79</f>
        <v>0</v>
      </c>
      <c r="FF80" s="38">
        <f>IF(AND(OR(ISBLANK(FF$9),FF$9=0)=FALSE,SUM($EK80:$EW80)&gt;0,FF$9='2. Protocols'!$G79),1,0)*'4. Formulations'!$J79</f>
        <v>0</v>
      </c>
      <c r="FG80" s="38">
        <f>IF(AND(OR(ISBLANK(FG$9),FG$9=0)=FALSE,SUM($EK80:$EW80)&gt;0,FG$9='2. Protocols'!$G79),1,0)*'4. Formulations'!$J79</f>
        <v>0</v>
      </c>
      <c r="FH80" s="38">
        <f>IF(AND(OR(ISBLANK(FH$9),FH$9=0)=FALSE,SUM($EK80:$EW80)&gt;0,FH$9='2. Protocols'!$G79),1,0)*'4. Formulations'!$J79</f>
        <v>0</v>
      </c>
      <c r="FI80" s="38">
        <f>IF(AND(OR(ISBLANK(FI$9),FI$9=0)=FALSE,SUM($EK80:$EW80)&gt;0,FI$9='2. Protocols'!$G79),1,0)*'4. Formulations'!$J79</f>
        <v>0</v>
      </c>
      <c r="FJ80" s="38">
        <f>IF(AND(OR(ISBLANK(FJ$9),FJ$9=0)=FALSE,SUM($EK80:$EW80)&gt;0,FJ$9='2. Protocols'!$G79),1,0)*'4. Formulations'!$J79</f>
        <v>0</v>
      </c>
      <c r="FK80" s="38">
        <f>IF(AND(OR(ISBLANK(FK$9),FK$9=0)=FALSE,SUM($EK80:$EW80)&gt;0,FK$9='2. Protocols'!$G79),1,0)*'4. Formulations'!$J79</f>
        <v>0</v>
      </c>
      <c r="FL80" s="38">
        <f>IF(AND(OR(ISBLANK(FL$9),FL$9=0)=FALSE,SUM($EK80:$EW80)&gt;0,FL$9='2. Protocols'!$G79),1,0)*'4. Formulations'!$J79</f>
        <v>0</v>
      </c>
      <c r="FM80" s="38">
        <f>IF(AND(OR(ISBLANK(FM$9),FM$9=0)=FALSE,SUM($EK80:$EW80)&gt;0,FM$9='2. Protocols'!$G79),1,0)*'4. Formulations'!$J79</f>
        <v>0</v>
      </c>
      <c r="FN80" s="38">
        <f>IF(AND(OR(ISBLANK(FN$9),FN$9=0)=FALSE,SUM($EK80:$EW80)&gt;0,FN$9='2. Protocols'!$G79),1,0)*'4. Formulations'!$J79</f>
        <v>0</v>
      </c>
      <c r="FO80" s="38">
        <f>IF(AND(OR(ISBLANK(FO$9),FO$9=0)=FALSE,SUM($EK80:$EW80)&gt;0,FO$9='2. Protocols'!$G79),1,0)*'4. Formulations'!$J79</f>
        <v>0</v>
      </c>
      <c r="FP80" s="38">
        <f>IF(AND(OR(ISBLANK(FP$9),FP$9=0)=FALSE,SUM($EK80:$EW80)&gt;0,FP$9='2. Protocols'!$G79),1,0)*'4. Formulations'!$J79</f>
        <v>0</v>
      </c>
      <c r="FQ80" s="38">
        <f>IF(AND(OR(ISBLANK(FQ$9),FQ$9=0)=FALSE,SUM($EK80:$EW80)&gt;0,FQ$9='2. Protocols'!$G79),1,0)*'4. Formulations'!$J79</f>
        <v>0</v>
      </c>
      <c r="FR80" s="38">
        <f>IF(AND(OR(ISBLANK(FR$9),FR$9=0)=FALSE,SUM($EK80:$EW80)&gt;0,FR$9='2. Protocols'!$G79),1,0)*'4. Formulations'!$J79</f>
        <v>0</v>
      </c>
      <c r="FS80" s="38">
        <f>IF(AND(OR(ISBLANK(FS$9),FS$9=0)=FALSE,SUM($EK80:$EW80)&gt;0,FS$9='2. Protocols'!$G79),1,0)*'4. Formulations'!$J79</f>
        <v>0</v>
      </c>
      <c r="FT80" s="38">
        <f>IF(AND(OR(ISBLANK(FT$9),FT$9=0)=FALSE,SUM($EK80:$EW80)&gt;0,FT$9='2. Protocols'!$G79),1,0)*'4. Formulations'!$J79</f>
        <v>0</v>
      </c>
      <c r="FV80" s="38">
        <f>IF(AND(OR(ISBLANK(EY$9),EY$9=0)=FALSE,FV$9=$DL80),1,0)*'4. Formulations'!$K79</f>
        <v>0</v>
      </c>
      <c r="FW80" s="38">
        <f>IF(AND(OR(ISBLANK(EZ$9),EZ$9=0)=FALSE,FW$9=$DL80),1,0)*'4. Formulations'!$K79</f>
        <v>0</v>
      </c>
      <c r="FX80" s="38">
        <f>IF(AND(OR(ISBLANK(FA$9),FA$9=0)=FALSE,FX$9=$DL80),1,0)*'4. Formulations'!$K79</f>
        <v>0</v>
      </c>
      <c r="FY80" s="38">
        <f>IF(AND(OR(ISBLANK(FB$9),FB$9=0)=FALSE,FY$9=$DL80),1,0)*'4. Formulations'!$K79</f>
        <v>0</v>
      </c>
      <c r="FZ80" s="38">
        <f>IF(AND(OR(ISBLANK(FC$9),FC$9=0)=FALSE,FZ$9=$DL80),1,0)*'4. Formulations'!$K79</f>
        <v>0</v>
      </c>
      <c r="GA80" s="38">
        <f>IF(AND(OR(ISBLANK(FD$9),FD$9=0)=FALSE,GA$9=$DL80),1,0)*'4. Formulations'!$K79</f>
        <v>0</v>
      </c>
      <c r="GB80" s="38">
        <f>IF(AND(OR(ISBLANK(FE$9),FE$9=0)=FALSE,GB$9=$DL80),1,0)*'4. Formulations'!$K79</f>
        <v>0</v>
      </c>
      <c r="GC80" s="38">
        <f>IF(AND(OR(ISBLANK(FF$9),FF$9=0)=FALSE,GC$9=$DL80),1,0)*'4. Formulations'!$K79</f>
        <v>0</v>
      </c>
      <c r="GD80" s="38">
        <f>IF(AND(OR(ISBLANK(FG$9),FG$9=0)=FALSE,GD$9=$DL80),1,0)*'4. Formulations'!$K79</f>
        <v>0</v>
      </c>
      <c r="GE80" s="38">
        <f>IF(AND(OR(ISBLANK(FH$9),FH$9=0)=FALSE,GE$9=$DL80),1,0)*'4. Formulations'!$K79</f>
        <v>0</v>
      </c>
      <c r="GF80" s="38">
        <f>IF(AND(OR(ISBLANK(FI$9),FI$9=0)=FALSE,GF$9=$DL80),1,0)*'4. Formulations'!$K79</f>
        <v>0</v>
      </c>
      <c r="GG80" s="38">
        <f>IF(AND(OR(ISBLANK(FJ$9),FJ$9=0)=FALSE,GG$9=$DL80),1,0)*'4. Formulations'!$K79</f>
        <v>0</v>
      </c>
      <c r="GH80" s="38">
        <f>IF(AND(OR(ISBLANK(FK$9),FK$9=0)=FALSE,GH$9=$DL80),1,0)*'4. Formulations'!$K79</f>
        <v>0</v>
      </c>
      <c r="GI80" s="38">
        <f>IF(AND(OR(ISBLANK(FL$9),FL$9=0)=FALSE,GI$9=$DL80),1,0)*'4. Formulations'!$K79</f>
        <v>0</v>
      </c>
      <c r="GJ80" s="38">
        <f>IF(AND(OR(ISBLANK(FM$9),FM$9=0)=FALSE,GJ$9=$DL80),1,0)*'4. Formulations'!$K79</f>
        <v>0</v>
      </c>
      <c r="GL80" s="38">
        <f>IF(AND(OR(ISBLANK(GL$9),GL$9=0)=FALSE,OR(GL$9='2. Protocols'!$C79,GL$9='2. Protocols'!$E79,GL$9='2. Protocols'!$G79)),1,0)*'4. Formulations'!$L79</f>
        <v>0</v>
      </c>
      <c r="GM80" s="38">
        <f>IF(AND(OR(ISBLANK(GM$9),GM$9=0)=FALSE,OR(GM$9='2. Protocols'!$C79,GM$9='2. Protocols'!$E79,GM$9='2. Protocols'!$G79)),1,0)*'4. Formulations'!$L79</f>
        <v>0</v>
      </c>
      <c r="GN80" s="38">
        <f>IF(AND(OR(ISBLANK(GN$9),GN$9=0)=FALSE,OR(GN$9='2. Protocols'!$C79,GN$9='2. Protocols'!$E79,GN$9='2. Protocols'!$G79)),1,0)*'4. Formulations'!$L79</f>
        <v>0</v>
      </c>
      <c r="GO80" s="38">
        <f>IF(AND(OR(ISBLANK(GO$9),GO$9=0)=FALSE,OR(GO$9='2. Protocols'!$C79,GO$9='2. Protocols'!$E79,GO$9='2. Protocols'!$G79)),1,0)*'4. Formulations'!$L79</f>
        <v>0</v>
      </c>
      <c r="GP80" s="38">
        <f>IF(AND(OR(ISBLANK(GP$9),GP$9=0)=FALSE,OR(GP$9='2. Protocols'!$C79,GP$9='2. Protocols'!$E79,GP$9='2. Protocols'!$G79)),1,0)*'4. Formulations'!$L79</f>
        <v>0</v>
      </c>
      <c r="GQ80" s="38">
        <f>IF(AND(OR(ISBLANK(GQ$9),GQ$9=0)=FALSE,OR(GQ$9='2. Protocols'!$C79,GQ$9='2. Protocols'!$E79,GQ$9='2. Protocols'!$G79)),1,0)*'4. Formulations'!$L79</f>
        <v>0</v>
      </c>
      <c r="GR80" s="38">
        <f>IF(AND(OR(ISBLANK(GR$9),GR$9=0)=FALSE,OR(GR$9='2. Protocols'!$C79,GR$9='2. Protocols'!$E79,GR$9='2. Protocols'!$G79)),1,0)*'4. Formulations'!$L79</f>
        <v>0</v>
      </c>
      <c r="GS80" s="38">
        <f>IF(AND(OR(ISBLANK(GS$9),GS$9=0)=FALSE,OR(GS$9='2. Protocols'!$C79,GS$9='2. Protocols'!$E79,GS$9='2. Protocols'!$G79)),1,0)*'4. Formulations'!$L79</f>
        <v>0</v>
      </c>
      <c r="GT80" s="38">
        <f>IF(AND(OR(ISBLANK(GT$9),GT$9=0)=FALSE,OR(GT$9='2. Protocols'!$C79,GT$9='2. Protocols'!$E79,GT$9='2. Protocols'!$G79)),1,0)*'4. Formulations'!$L79</f>
        <v>0</v>
      </c>
      <c r="GU80" s="38">
        <f>IF(AND(OR(ISBLANK(GU$9),GU$9=0)=FALSE,OR(GU$9='2. Protocols'!$C79,GU$9='2. Protocols'!$E79,GU$9='2. Protocols'!$G79)),1,0)*'4. Formulations'!$L79</f>
        <v>0</v>
      </c>
      <c r="GV80" s="38">
        <f>IF(AND(OR(ISBLANK(GV$9),GV$9=0)=FALSE,OR(GV$9='2. Protocols'!$C79,GV$9='2. Protocols'!$E79,GV$9='2. Protocols'!$G79)),1,0)*'4. Formulations'!$L79</f>
        <v>0</v>
      </c>
      <c r="GW80" s="38">
        <f>IF(AND(OR(ISBLANK(GW$9),GW$9=0)=FALSE,OR(GW$9='2. Protocols'!$C79,GW$9='2. Protocols'!$E79,GW$9='2. Protocols'!$G79)),1,0)*'4. Formulations'!$L79</f>
        <v>0</v>
      </c>
      <c r="GX80" s="38">
        <f>IF(AND(OR(ISBLANK(GX$9),GX$9=0)=FALSE,OR(GX$9='2. Protocols'!$C79,GX$9='2. Protocols'!$E79,GX$9='2. Protocols'!$G79)),1,0)*'4. Formulations'!$L79</f>
        <v>0</v>
      </c>
      <c r="GY80" s="38">
        <f>IF(AND(OR(ISBLANK(GY$9),GY$9=0)=FALSE,OR(GY$9='2. Protocols'!$C79,GY$9='2. Protocols'!$E79,GY$9='2. Protocols'!$G79)),1,0)*'4. Formulations'!$L79</f>
        <v>0</v>
      </c>
      <c r="GZ80" s="38">
        <f>IF(AND(OR(ISBLANK(GZ$9),GZ$9=0)=FALSE,OR(GZ$9='2. Protocols'!$C79,GZ$9='2. Protocols'!$E79,GZ$9='2. Protocols'!$G79)),1,0)*'4. Formulations'!$L79</f>
        <v>0</v>
      </c>
      <c r="HA80" s="38">
        <f>IF(AND(OR(ISBLANK(HA$9),HA$9=0)=FALSE,OR(HA$9='2. Protocols'!$C79,HA$9='2. Protocols'!$E79,HA$9='2. Protocols'!$G79)),1,0)*'4. Formulations'!$L79</f>
        <v>0</v>
      </c>
      <c r="HB80" s="38">
        <f>IF(AND(OR(ISBLANK(HB$9),HB$9=0)=FALSE,OR(HB$9='2. Protocols'!$C79,HB$9='2. Protocols'!$E79,HB$9='2. Protocols'!$G79)),1,0)*'4. Formulations'!$L79</f>
        <v>0</v>
      </c>
      <c r="HC80" s="38">
        <f>IF(AND(OR(ISBLANK(HC$9),HC$9=0)=FALSE,OR(HC$9='2. Protocols'!$C79,HC$9='2. Protocols'!$E79,HC$9='2. Protocols'!$G79)),1,0)*'4. Formulations'!$L79</f>
        <v>0</v>
      </c>
      <c r="HD80" s="38">
        <f>IF(AND(OR(ISBLANK(HD$9),HD$9=0)=FALSE,OR(HD$9='2. Protocols'!$C79,HD$9='2. Protocols'!$E79,HD$9='2. Protocols'!$G79)),1,0)*'4. Formulations'!$L79</f>
        <v>0</v>
      </c>
      <c r="HE80" s="38">
        <f>IF(AND(OR(ISBLANK(HE$9),HE$9=0)=FALSE,OR(HE$9='2. Protocols'!$C79,HE$9='2. Protocols'!$E79,HE$9='2. Protocols'!$G79)),1,0)*'4. Formulations'!$L79</f>
        <v>0</v>
      </c>
      <c r="HF80" s="38">
        <f>IF(AND(OR(ISBLANK(HF$9),HF$9=0)=FALSE,OR(HF$9='2. Protocols'!$C79,HF$9='2. Protocols'!$E79,HF$9='2. Protocols'!$G79)),1,0)*'4. Formulations'!$L79</f>
        <v>0</v>
      </c>
      <c r="HG80" s="38">
        <f>IF(AND(OR(ISBLANK(HG$9),HG$9=0)=FALSE,OR(HG$9='2. Protocols'!$C79,HG$9='2. Protocols'!$E79,HG$9='2. Protocols'!$G79)),1,0)*'4. Formulations'!$L79</f>
        <v>0</v>
      </c>
      <c r="HI80" s="38">
        <f>IF(AND(OR(ISBLANK(HI$9),HI$9=0)=FALSE,HI$9=$DK80),1,0)*'4. Formulations'!$M79</f>
        <v>0</v>
      </c>
      <c r="HJ80" s="38">
        <f>IF(AND(OR(ISBLANK(HJ$9),HJ$9=0)=FALSE,HJ$9=$DK80),1,0)*'4. Formulations'!$M79</f>
        <v>0</v>
      </c>
      <c r="HK80" s="38">
        <f>IF(AND(OR(ISBLANK(HK$9),HK$9=0)=FALSE,HK$9=$DK80),1,0)*'4. Formulations'!$M79</f>
        <v>0</v>
      </c>
      <c r="HL80" s="38">
        <f>IF(AND(OR(ISBLANK(HL$9),HL$9=0)=FALSE,HL$9=$DK80),1,0)*'4. Formulations'!$M79</f>
        <v>0</v>
      </c>
      <c r="HM80" s="38">
        <f>IF(AND(OR(ISBLANK(HM$9),HM$9=0)=FALSE,HM$9=$DK80),1,0)*'4. Formulations'!$M79</f>
        <v>0</v>
      </c>
      <c r="HN80" s="38">
        <f>IF(AND(OR(ISBLANK(HN$9),HN$9=0)=FALSE,HN$9=$DK80),1,0)*'4. Formulations'!$M79</f>
        <v>0</v>
      </c>
      <c r="HO80" s="38">
        <f>IF(AND(OR(ISBLANK(HO$9),HO$9=0)=FALSE,HO$9=$DK80),1,0)*'4. Formulations'!$M79</f>
        <v>0</v>
      </c>
      <c r="HP80" s="38">
        <f>IF(AND(OR(ISBLANK(HP$9),HP$9=0)=FALSE,HP$9=$DK80),1,0)*'4. Formulations'!$M79</f>
        <v>0</v>
      </c>
      <c r="HQ80" s="38">
        <f>IF(AND(OR(ISBLANK(HQ$9),HQ$9=0)=FALSE,HQ$9=$DK80),1,0)*'4. Formulations'!$M79</f>
        <v>0</v>
      </c>
      <c r="HR80" s="38">
        <f>IF(AND(OR(ISBLANK(HR$9),HR$9=0)=FALSE,HR$9=$DK80),1,0)*'4. Formulations'!$M79</f>
        <v>0</v>
      </c>
      <c r="HS80" s="38">
        <f>IF(AND(OR(ISBLANK(HS$9),HS$9=0)=FALSE,HS$9=$DK80),1,0)*'4. Formulations'!$M79</f>
        <v>0</v>
      </c>
      <c r="HT80" s="38">
        <f>IF(AND(OR(ISBLANK(HT$9),HT$9=0)=FALSE,HT$9=$DK80),1,0)*'4. Formulations'!$M79</f>
        <v>0</v>
      </c>
      <c r="HU80" s="38">
        <f>IF(AND(OR(ISBLANK(HU$9),HU$9=0)=FALSE,HU$9=$DK80),1,0)*'4. Formulations'!$M79</f>
        <v>0</v>
      </c>
      <c r="HW80" s="38">
        <f>IF(AND(OR(ISBLANK(HW$9),HW$9=0)=FALSE,SUM($HI80:$HU80)&gt;0,HW$9='2. Protocols'!$G79),1,0)*'4. Formulations'!$M79</f>
        <v>0</v>
      </c>
      <c r="HX80" s="38">
        <f>IF(AND(OR(ISBLANK(HX$9),HX$9=0)=FALSE,SUM($HI80:$HU80)&gt;0,HX$9='2. Protocols'!$G79),1,0)*'4. Formulations'!$M79</f>
        <v>0</v>
      </c>
      <c r="HY80" s="38">
        <f>IF(AND(OR(ISBLANK(HY$9),HY$9=0)=FALSE,SUM($HI80:$HU80)&gt;0,HY$9='2. Protocols'!$G79),1,0)*'4. Formulations'!$M79</f>
        <v>0</v>
      </c>
      <c r="HZ80" s="38">
        <f>IF(AND(OR(ISBLANK(HZ$9),HZ$9=0)=FALSE,SUM($HI80:$HU80)&gt;0,HZ$9='2. Protocols'!$G79),1,0)*'4. Formulations'!$M79</f>
        <v>0</v>
      </c>
      <c r="IA80" s="38">
        <f>IF(AND(OR(ISBLANK(IA$9),IA$9=0)=FALSE,SUM($HI80:$HU80)&gt;0,IA$9='2. Protocols'!$G79),1,0)*'4. Formulations'!$M79</f>
        <v>0</v>
      </c>
      <c r="IB80" s="38">
        <f>IF(AND(OR(ISBLANK(IB$9),IB$9=0)=FALSE,SUM($HI80:$HU80)&gt;0,IB$9='2. Protocols'!$G79),1,0)*'4. Formulations'!$M79</f>
        <v>0</v>
      </c>
      <c r="IC80" s="38">
        <f>IF(AND(OR(ISBLANK(IC$9),IC$9=0)=FALSE,SUM($HI80:$HU80)&gt;0,IC$9='2. Protocols'!$G79),1,0)*'4. Formulations'!$M79</f>
        <v>0</v>
      </c>
      <c r="ID80" s="38">
        <f>IF(AND(OR(ISBLANK(ID$9),ID$9=0)=FALSE,SUM($HI80:$HU80)&gt;0,ID$9='2. Protocols'!$G79),1,0)*'4. Formulations'!$M79</f>
        <v>0</v>
      </c>
      <c r="IE80" s="38">
        <f>IF(AND(OR(ISBLANK(IE$9),IE$9=0)=FALSE,SUM($HI80:$HU80)&gt;0,IE$9='2. Protocols'!$G79),1,0)*'4. Formulations'!$M79</f>
        <v>0</v>
      </c>
      <c r="IF80" s="38">
        <f>IF(AND(OR(ISBLANK(IF$9),IF$9=0)=FALSE,SUM($HI80:$HU80)&gt;0,IF$9='2. Protocols'!$G79),1,0)*'4. Formulations'!$M79</f>
        <v>0</v>
      </c>
      <c r="IG80" s="38">
        <f>IF(AND(OR(ISBLANK(IG$9),IG$9=0)=FALSE,SUM($HI80:$HU80)&gt;0,IG$9='2. Protocols'!$G79),1,0)*'4. Formulations'!$M79</f>
        <v>0</v>
      </c>
      <c r="IH80" s="38">
        <f>IF(AND(OR(ISBLANK(IH$9),IH$9=0)=FALSE,SUM($HI80:$HU80)&gt;0,IH$9='2. Protocols'!$G79),1,0)*'4. Formulations'!$M79</f>
        <v>0</v>
      </c>
      <c r="II80" s="38">
        <f>IF(AND(OR(ISBLANK(II$9),II$9=0)=FALSE,SUM($HI80:$HU80)&gt;0,II$9='2. Protocols'!$G79),1,0)*'4. Formulations'!$M79</f>
        <v>0</v>
      </c>
      <c r="IJ80" s="38">
        <f>IF(AND(OR(ISBLANK(IJ$9),IJ$9=0)=FALSE,SUM($HI80:$HU80)&gt;0,IJ$9='2. Protocols'!$G79),1,0)*'4. Formulations'!$M79</f>
        <v>0</v>
      </c>
      <c r="IK80" s="38">
        <f>IF(AND(OR(ISBLANK(IK$9),IK$9=0)=FALSE,SUM($HI80:$HU80)&gt;0,IK$9='2. Protocols'!$G79),1,0)*'4. Formulations'!$M79</f>
        <v>0</v>
      </c>
      <c r="IL80" s="38">
        <f>IF(AND(OR(ISBLANK(IL$9),IL$9=0)=FALSE,SUM($HI80:$HU80)&gt;0,IL$9='2. Protocols'!$G79),1,0)*'4. Formulations'!$M79</f>
        <v>0</v>
      </c>
      <c r="IM80" s="38">
        <f>IF(AND(OR(ISBLANK(IM$9),IM$9=0)=FALSE,SUM($HI80:$HU80)&gt;0,IM$9='2. Protocols'!$G79),1,0)*'4. Formulations'!$M79</f>
        <v>0</v>
      </c>
      <c r="IN80" s="38">
        <f>IF(AND(OR(ISBLANK(IN$9),IN$9=0)=FALSE,SUM($HI80:$HU80)&gt;0,IN$9='2. Protocols'!$G79),1,0)*'4. Formulations'!$M79</f>
        <v>0</v>
      </c>
      <c r="IO80" s="38">
        <f>IF(AND(OR(ISBLANK(IO$9),IO$9=0)=FALSE,SUM($HI80:$HU80)&gt;0,IO$9='2. Protocols'!$G79),1,0)*'4. Formulations'!$M79</f>
        <v>0</v>
      </c>
      <c r="IP80" s="38">
        <f>IF(AND(OR(ISBLANK(IP$9),IP$9=0)=FALSE,SUM($HI80:$HU80)&gt;0,IP$9='2. Protocols'!$G79),1,0)*'4. Formulations'!$M79</f>
        <v>0</v>
      </c>
      <c r="IQ80" s="38">
        <f>IF(AND(OR(ISBLANK(IQ$9),IQ$9=0)=FALSE,SUM($HI80:$HU80)&gt;0,IQ$9='2. Protocols'!$G79),1,0)*'4. Formulations'!$M79</f>
        <v>0</v>
      </c>
      <c r="IR80" s="38">
        <f>IF(AND(OR(ISBLANK(IR$9),IR$9=0)=FALSE,SUM($HI80:$HU80)&gt;0,IR$9='2. Protocols'!$G79),1,0)*'4. Formulations'!$M79</f>
        <v>0</v>
      </c>
      <c r="IT80" s="38">
        <f>IF(AND(OR(ISBLANK(IT$9),IT$9=0)=FALSE,IT$9=$DL80),1,0)*'4. Formulations'!$N79</f>
        <v>0</v>
      </c>
      <c r="IU80" s="38">
        <f>IF(AND(OR(ISBLANK(IU$9),IU$9=0)=FALSE,IU$9=$DL80),1,0)*'4. Formulations'!$N79</f>
        <v>0</v>
      </c>
      <c r="IV80" s="38">
        <f>IF(AND(OR(ISBLANK(IV$9),IV$9=0)=FALSE,IV$9=$DL80),1,0)*'4. Formulations'!$N79</f>
        <v>0</v>
      </c>
      <c r="IW80" s="38">
        <f>IF(AND(OR(ISBLANK(IW$9),IW$9=0)=FALSE,IW$9=$DL80),1,0)*'4. Formulations'!$N79</f>
        <v>0</v>
      </c>
      <c r="IX80" s="38">
        <f>IF(AND(OR(ISBLANK(IX$9),IX$9=0)=FALSE,IX$9=$DL80),1,0)*'4. Formulations'!$N79</f>
        <v>0</v>
      </c>
      <c r="IY80" s="38">
        <f>IF(AND(OR(ISBLANK(IY$9),IY$9=0)=FALSE,IY$9=$DL80),1,0)*'4. Formulations'!$N79</f>
        <v>0</v>
      </c>
      <c r="IZ80" s="38">
        <f>IF(AND(OR(ISBLANK(IZ$9),IZ$9=0)=FALSE,IZ$9=$DL80),1,0)*'4. Formulations'!$N79</f>
        <v>0</v>
      </c>
      <c r="JA80" s="38">
        <f>IF(AND(OR(ISBLANK(JA$9),JA$9=0)=FALSE,JA$9=$DL80),1,0)*'4. Formulations'!$N79</f>
        <v>0</v>
      </c>
      <c r="JB80" s="38">
        <f>IF(AND(OR(ISBLANK(JB$9),JB$9=0)=FALSE,JB$9=$DL80),1,0)*'4. Formulations'!$N79</f>
        <v>0</v>
      </c>
      <c r="JC80" s="38">
        <f>IF(AND(OR(ISBLANK(JC$9),JC$9=0)=FALSE,JC$9=$DL80),1,0)*'4. Formulations'!$N79</f>
        <v>0</v>
      </c>
      <c r="JD80" s="38">
        <f>IF(AND(OR(ISBLANK(JD$9),JD$9=0)=FALSE,JD$9=$DL80),1,0)*'4. Formulations'!$N79</f>
        <v>0</v>
      </c>
      <c r="JE80" s="38">
        <f>IF(AND(OR(ISBLANK(JE$9),JE$9=0)=FALSE,JE$9=$DL80),1,0)*'4. Formulations'!$N79</f>
        <v>0</v>
      </c>
      <c r="JF80" s="38">
        <f>IF(AND(OR(ISBLANK(JF$9),JF$9=0)=FALSE,JF$9=$DL80),1,0)*'4. Formulations'!$N79</f>
        <v>0</v>
      </c>
      <c r="JG80" s="38">
        <f>IF(AND(OR(ISBLANK(JG$9),JG$9=0)=FALSE,JG$9=$DL80),1,0)*'4. Formulations'!$N79</f>
        <v>0</v>
      </c>
      <c r="JH80" s="38">
        <f>IF(AND(OR(ISBLANK(JH$9),JH$9=0)=FALSE,JH$9=$DL80),1,0)*'4. Formulations'!$N79</f>
        <v>0</v>
      </c>
      <c r="JJ80" s="38">
        <f>IF(AND(OR(ISBLANK(JJ$9),JJ$9=0)=FALSE,OR(JJ$9='2. Protocols'!$C79,JJ$9='2. Protocols'!$E79,JJ$9='2. Protocols'!$G79)),1,0)*'4. Formulations'!$O79</f>
        <v>0</v>
      </c>
      <c r="JK80" s="38">
        <f>IF(AND(OR(ISBLANK(JK$9),JK$9=0)=FALSE,OR(JK$9='2. Protocols'!$C79,JK$9='2. Protocols'!$E79,JK$9='2. Protocols'!$G79)),1,0)*'4. Formulations'!$O79</f>
        <v>0</v>
      </c>
      <c r="JL80" s="38">
        <f>IF(AND(OR(ISBLANK(JL$9),JL$9=0)=FALSE,OR(JL$9='2. Protocols'!$C79,JL$9='2. Protocols'!$E79,JL$9='2. Protocols'!$G79)),1,0)*'4. Formulations'!$O79</f>
        <v>0</v>
      </c>
      <c r="JM80" s="38">
        <f>IF(AND(OR(ISBLANK(JM$9),JM$9=0)=FALSE,OR(JM$9='2. Protocols'!$C79,JM$9='2. Protocols'!$E79,JM$9='2. Protocols'!$G79)),1,0)*'4. Formulations'!$O79</f>
        <v>0</v>
      </c>
      <c r="JN80" s="38">
        <f>IF(AND(OR(ISBLANK(JN$9),JN$9=0)=FALSE,OR(JN$9='2. Protocols'!$C79,JN$9='2. Protocols'!$E79,JN$9='2. Protocols'!$G79)),1,0)*'4. Formulations'!$O79</f>
        <v>0</v>
      </c>
      <c r="JO80" s="38">
        <f>IF(AND(OR(ISBLANK(JO$9),JO$9=0)=FALSE,OR(JO$9='2. Protocols'!$C79,JO$9='2. Protocols'!$E79,JO$9='2. Protocols'!$G79)),1,0)*'4. Formulations'!$O79</f>
        <v>0</v>
      </c>
      <c r="JP80" s="38">
        <f>IF(AND(OR(ISBLANK(JP$9),JP$9=0)=FALSE,OR(JP$9='2. Protocols'!$C79,JP$9='2. Protocols'!$E79,JP$9='2. Protocols'!$G79)),1,0)*'4. Formulations'!$O79</f>
        <v>0</v>
      </c>
      <c r="JQ80" s="38">
        <f>IF(AND(OR(ISBLANK(JQ$9),JQ$9=0)=FALSE,OR(JQ$9='2. Protocols'!$C79,JQ$9='2. Protocols'!$E79,JQ$9='2. Protocols'!$G79)),1,0)*'4. Formulations'!$O79</f>
        <v>0</v>
      </c>
      <c r="JR80" s="38">
        <f>IF(AND(OR(ISBLANK(JR$9),JR$9=0)=FALSE,OR(JR$9='2. Protocols'!$C79,JR$9='2. Protocols'!$E79,JR$9='2. Protocols'!$G79)),1,0)*'4. Formulations'!$O79</f>
        <v>0</v>
      </c>
      <c r="JS80" s="38">
        <f>IF(AND(OR(ISBLANK(JS$9),JS$9=0)=FALSE,OR(JS$9='2. Protocols'!$C79,JS$9='2. Protocols'!$E79,JS$9='2. Protocols'!$G79)),1,0)*'4. Formulations'!$O79</f>
        <v>0</v>
      </c>
      <c r="JT80" s="38">
        <f>IF(AND(OR(ISBLANK(JT$9),JT$9=0)=FALSE,OR(JT$9='2. Protocols'!$C79,JT$9='2. Protocols'!$E79,JT$9='2. Protocols'!$G79)),1,0)*'4. Formulations'!$O79</f>
        <v>0</v>
      </c>
      <c r="JU80" s="38">
        <f>IF(AND(OR(ISBLANK(JU$9),JU$9=0)=FALSE,OR(JU$9='2. Protocols'!$C79,JU$9='2. Protocols'!$E79,JU$9='2. Protocols'!$G79)),1,0)*'4. Formulations'!$O79</f>
        <v>0</v>
      </c>
      <c r="JV80" s="38">
        <f>IF(AND(OR(ISBLANK(JV$9),JV$9=0)=FALSE,OR(JV$9='2. Protocols'!$C79,JV$9='2. Protocols'!$E79,JV$9='2. Protocols'!$G79)),1,0)*'4. Formulations'!$O79</f>
        <v>0</v>
      </c>
      <c r="JW80" s="38">
        <f>IF(AND(OR(ISBLANK(JW$9),JW$9=0)=FALSE,OR(JW$9='2. Protocols'!$C79,JW$9='2. Protocols'!$E79,JW$9='2. Protocols'!$G79)),1,0)*'4. Formulations'!$O79</f>
        <v>0</v>
      </c>
      <c r="JX80" s="38">
        <f>IF(AND(OR(ISBLANK(JX$9),JX$9=0)=FALSE,OR(JX$9='2. Protocols'!$C79,JX$9='2. Protocols'!$E79,JX$9='2. Protocols'!$G79)),1,0)*'4. Formulations'!$O79</f>
        <v>0</v>
      </c>
      <c r="JY80" s="38">
        <f>IF(AND(OR(ISBLANK(JY$9),JY$9=0)=FALSE,OR(JY$9='2. Protocols'!$C79,JY$9='2. Protocols'!$E79,JY$9='2. Protocols'!$G79)),1,0)*'4. Formulations'!$O79</f>
        <v>0</v>
      </c>
      <c r="JZ80" s="38">
        <f>IF(AND(OR(ISBLANK(JZ$9),JZ$9=0)=FALSE,OR(JZ$9='2. Protocols'!$C79,JZ$9='2. Protocols'!$E79,JZ$9='2. Protocols'!$G79)),1,0)*'4. Formulations'!$O79</f>
        <v>0</v>
      </c>
      <c r="KA80" s="38">
        <f>IF(AND(OR(ISBLANK(KA$9),KA$9=0)=FALSE,OR(KA$9='2. Protocols'!$C79,KA$9='2. Protocols'!$E79,KA$9='2. Protocols'!$G79)),1,0)*'4. Formulations'!$O79</f>
        <v>0</v>
      </c>
      <c r="KB80" s="38">
        <f>IF(AND(OR(ISBLANK(KB$9),KB$9=0)=FALSE,OR(KB$9='2. Protocols'!$C79,KB$9='2. Protocols'!$E79,KB$9='2. Protocols'!$G79)),1,0)*'4. Formulations'!$O79</f>
        <v>0</v>
      </c>
      <c r="KC80" s="38">
        <f>IF(AND(OR(ISBLANK(KC$9),KC$9=0)=FALSE,OR(KC$9='2. Protocols'!$C79,KC$9='2. Protocols'!$E79,KC$9='2. Protocols'!$G79)),1,0)*'4. Formulations'!$O79</f>
        <v>0</v>
      </c>
      <c r="KD80" s="38">
        <f>IF(AND(OR(ISBLANK(KD$9),KD$9=0)=FALSE,OR(KD$9='2. Protocols'!$C79,KD$9='2. Protocols'!$E79,KD$9='2. Protocols'!$G79)),1,0)*'4. Formulations'!$O79</f>
        <v>0</v>
      </c>
      <c r="KE80" s="38">
        <f>IF(AND(OR(ISBLANK(KE$9),KE$9=0)=FALSE,OR(KE$9='2. Protocols'!$C79,KE$9='2. Protocols'!$E79,KE$9='2. Protocols'!$G79)),1,0)*'4. Formulations'!$O79</f>
        <v>0</v>
      </c>
      <c r="KG80" s="38">
        <f>IF(AND(OR(ISBLANK(KG$9),KG$9=0)=FALSE,KG$9=$DK80),1,0)*'4. Formulations'!$P79</f>
        <v>0</v>
      </c>
      <c r="KH80" s="38">
        <f>IF(AND(OR(ISBLANK(KH$9),KH$9=0)=FALSE,KH$9=$DK80),1,0)*'4. Formulations'!$P79</f>
        <v>0</v>
      </c>
      <c r="KI80" s="38">
        <f>IF(AND(OR(ISBLANK(KI$9),KI$9=0)=FALSE,KI$9=$DK80),1,0)*'4. Formulations'!$P79</f>
        <v>0</v>
      </c>
      <c r="KJ80" s="38">
        <f>IF(AND(OR(ISBLANK(KJ$9),KJ$9=0)=FALSE,KJ$9=$DK80),1,0)*'4. Formulations'!$P79</f>
        <v>0</v>
      </c>
      <c r="KK80" s="38">
        <f>IF(AND(OR(ISBLANK(KK$9),KK$9=0)=FALSE,KK$9=$DK80),1,0)*'4. Formulations'!$P79</f>
        <v>0</v>
      </c>
      <c r="KL80" s="38">
        <f>IF(AND(OR(ISBLANK(KL$9),KL$9=0)=FALSE,KL$9=$DK80),1,0)*'4. Formulations'!$P79</f>
        <v>0</v>
      </c>
      <c r="KM80" s="38">
        <f>IF(AND(OR(ISBLANK(KM$9),KM$9=0)=FALSE,KM$9=$DK80),1,0)*'4. Formulations'!$P79</f>
        <v>0</v>
      </c>
      <c r="KN80" s="38">
        <f>IF(AND(OR(ISBLANK(KN$9),KN$9=0)=FALSE,KN$9=$DK80),1,0)*'4. Formulations'!$P79</f>
        <v>0</v>
      </c>
      <c r="KO80" s="38">
        <f>IF(AND(OR(ISBLANK(KO$9),KO$9=0)=FALSE,KO$9=$DK80),1,0)*'4. Formulations'!$P79</f>
        <v>0</v>
      </c>
      <c r="KP80" s="38">
        <f>IF(AND(OR(ISBLANK(KP$9),KP$9=0)=FALSE,KP$9=$DK80),1,0)*'4. Formulations'!$P79</f>
        <v>0</v>
      </c>
      <c r="KQ80" s="38">
        <f>IF(AND(OR(ISBLANK(KQ$9),KQ$9=0)=FALSE,KQ$9=$DK80),1,0)*'4. Formulations'!$P79</f>
        <v>0</v>
      </c>
      <c r="KR80" s="38">
        <f>IF(AND(OR(ISBLANK(KR$9),KR$9=0)=FALSE,KR$9=$DK80),1,0)*'4. Formulations'!$P79</f>
        <v>0</v>
      </c>
      <c r="KS80" s="38">
        <f>IF(AND(OR(ISBLANK(KS$9),KS$9=0)=FALSE,KS$9=$DK80),1,0)*'4. Formulations'!$P79</f>
        <v>0</v>
      </c>
      <c r="KU80" s="38">
        <f>IF(AND(OR(ISBLANK(KU$9),KU$9=0)=FALSE,SUM($KG80:$KS80)&gt;0,KU$9='2. Protocols'!$G79),1,0)*'4. Formulations'!$P79</f>
        <v>0</v>
      </c>
      <c r="KV80" s="38">
        <f>IF(AND(OR(ISBLANK(KV$9),KV$9=0)=FALSE,SUM($KG80:$KS80)&gt;0,KV$9='2. Protocols'!$G79),1,0)*'4. Formulations'!$P79</f>
        <v>0</v>
      </c>
      <c r="KW80" s="38">
        <f>IF(AND(OR(ISBLANK(KW$9),KW$9=0)=FALSE,SUM($KG80:$KS80)&gt;0,KW$9='2. Protocols'!$G79),1,0)*'4. Formulations'!$P79</f>
        <v>0</v>
      </c>
      <c r="KX80" s="38">
        <f>IF(AND(OR(ISBLANK(KX$9),KX$9=0)=FALSE,SUM($KG80:$KS80)&gt;0,KX$9='2. Protocols'!$G79),1,0)*'4. Formulations'!$P79</f>
        <v>0</v>
      </c>
      <c r="KY80" s="38">
        <f>IF(AND(OR(ISBLANK(KY$9),KY$9=0)=FALSE,SUM($KG80:$KS80)&gt;0,KY$9='2. Protocols'!$G79),1,0)*'4. Formulations'!$P79</f>
        <v>0</v>
      </c>
      <c r="KZ80" s="38">
        <f>IF(AND(OR(ISBLANK(KZ$9),KZ$9=0)=FALSE,SUM($KG80:$KS80)&gt;0,KZ$9='2. Protocols'!$G79),1,0)*'4. Formulations'!$P79</f>
        <v>0</v>
      </c>
      <c r="LA80" s="38">
        <f>IF(AND(OR(ISBLANK(LA$9),LA$9=0)=FALSE,SUM($KG80:$KS80)&gt;0,LA$9='2. Protocols'!$G79),1,0)*'4. Formulations'!$P79</f>
        <v>0</v>
      </c>
      <c r="LB80" s="38">
        <f>IF(AND(OR(ISBLANK(LB$9),LB$9=0)=FALSE,SUM($KG80:$KS80)&gt;0,LB$9='2. Protocols'!$G79),1,0)*'4. Formulations'!$P79</f>
        <v>0</v>
      </c>
      <c r="LC80" s="38">
        <f>IF(AND(OR(ISBLANK(LC$9),LC$9=0)=FALSE,SUM($KG80:$KS80)&gt;0,LC$9='2. Protocols'!$G79),1,0)*'4. Formulations'!$P79</f>
        <v>0</v>
      </c>
      <c r="LD80" s="38">
        <f>IF(AND(OR(ISBLANK(LD$9),LD$9=0)=FALSE,SUM($KG80:$KS80)&gt;0,LD$9='2. Protocols'!$G79),1,0)*'4. Formulations'!$P79</f>
        <v>0</v>
      </c>
      <c r="LE80" s="38">
        <f>IF(AND(OR(ISBLANK(LE$9),LE$9=0)=FALSE,SUM($KG80:$KS80)&gt;0,LE$9='2. Protocols'!$G79),1,0)*'4. Formulations'!$P79</f>
        <v>0</v>
      </c>
      <c r="LF80" s="38">
        <f>IF(AND(OR(ISBLANK(LF$9),LF$9=0)=FALSE,SUM($KG80:$KS80)&gt;0,LF$9='2. Protocols'!$G79),1,0)*'4. Formulations'!$P79</f>
        <v>0</v>
      </c>
      <c r="LG80" s="38">
        <f>IF(AND(OR(ISBLANK(LG$9),LG$9=0)=FALSE,SUM($KG80:$KS80)&gt;0,LG$9='2. Protocols'!$G79),1,0)*'4. Formulations'!$P79</f>
        <v>0</v>
      </c>
      <c r="LH80" s="38">
        <f>IF(AND(OR(ISBLANK(LH$9),LH$9=0)=FALSE,SUM($KG80:$KS80)&gt;0,LH$9='2. Protocols'!$G79),1,0)*'4. Formulations'!$P79</f>
        <v>0</v>
      </c>
      <c r="LI80" s="38">
        <f>IF(AND(OR(ISBLANK(LI$9),LI$9=0)=FALSE,SUM($KG80:$KS80)&gt;0,LI$9='2. Protocols'!$G79),1,0)*'4. Formulations'!$P79</f>
        <v>0</v>
      </c>
      <c r="LJ80" s="38">
        <f>IF(AND(OR(ISBLANK(LJ$9),LJ$9=0)=FALSE,SUM($KG80:$KS80)&gt;0,LJ$9='2. Protocols'!$G79),1,0)*'4. Formulations'!$P79</f>
        <v>0</v>
      </c>
      <c r="LK80" s="38">
        <f>IF(AND(OR(ISBLANK(LK$9),LK$9=0)=FALSE,SUM($KG80:$KS80)&gt;0,LK$9='2. Protocols'!$G79),1,0)*'4. Formulations'!$P79</f>
        <v>0</v>
      </c>
      <c r="LL80" s="38">
        <f>IF(AND(OR(ISBLANK(LL$9),LL$9=0)=FALSE,SUM($KG80:$KS80)&gt;0,LL$9='2. Protocols'!$G79),1,0)*'4. Formulations'!$P79</f>
        <v>0</v>
      </c>
      <c r="LM80" s="38">
        <f>IF(AND(OR(ISBLANK(LM$9),LM$9=0)=FALSE,SUM($KG80:$KS80)&gt;0,LM$9='2. Protocols'!$G79),1,0)*'4. Formulations'!$P79</f>
        <v>0</v>
      </c>
      <c r="LN80" s="38">
        <f>IF(AND(OR(ISBLANK(LN$9),LN$9=0)=FALSE,SUM($KG80:$KS80)&gt;0,LN$9='2. Protocols'!$G79),1,0)*'4. Formulations'!$P79</f>
        <v>0</v>
      </c>
      <c r="LO80" s="38">
        <f>IF(AND(OR(ISBLANK(LO$9),LO$9=0)=FALSE,SUM($KG80:$KS80)&gt;0,LO$9='2. Protocols'!$G79),1,0)*'4. Formulations'!$P79</f>
        <v>0</v>
      </c>
      <c r="LP80" s="38">
        <f>IF(AND(OR(ISBLANK(LP$9),LP$9=0)=FALSE,SUM($KG80:$KS80)&gt;0,LP$9='2. Protocols'!$G79),1,0)*'4. Formulations'!$P79</f>
        <v>0</v>
      </c>
      <c r="LR80" s="38">
        <f>IF(AND(OR(ISBLANK(LR$9),LR$9=0)=FALSE,LR$9=$DL80),1,0)*'4. Formulations'!$Q79</f>
        <v>0</v>
      </c>
      <c r="LS80" s="38">
        <f>IF(AND(OR(ISBLANK(LS$9),LS$9=0)=FALSE,LS$9=$DL80),1,0)*'4. Formulations'!$Q79</f>
        <v>0</v>
      </c>
      <c r="LT80" s="38">
        <f>IF(AND(OR(ISBLANK(LT$9),LT$9=0)=FALSE,LT$9=$DL80),1,0)*'4. Formulations'!$Q79</f>
        <v>0</v>
      </c>
      <c r="LU80" s="38">
        <f>IF(AND(OR(ISBLANK(LU$9),LU$9=0)=FALSE,LU$9=$DL80),1,0)*'4. Formulations'!$Q79</f>
        <v>0</v>
      </c>
      <c r="LV80" s="38">
        <f>IF(AND(OR(ISBLANK(LV$9),LV$9=0)=FALSE,LV$9=$DL80),1,0)*'4. Formulations'!$Q79</f>
        <v>0</v>
      </c>
      <c r="LW80" s="38">
        <f>IF(AND(OR(ISBLANK(LW$9),LW$9=0)=FALSE,LW$9=$DL80),1,0)*'4. Formulations'!$Q79</f>
        <v>0</v>
      </c>
      <c r="LX80" s="38">
        <f>IF(AND(OR(ISBLANK(LX$9),LX$9=0)=FALSE,LX$9=$DL80),1,0)*'4. Formulations'!$Q79</f>
        <v>0</v>
      </c>
      <c r="LY80" s="38">
        <f>IF(AND(OR(ISBLANK(LY$9),LY$9=0)=FALSE,LY$9=$DL80),1,0)*'4. Formulations'!$Q79</f>
        <v>0</v>
      </c>
      <c r="LZ80" s="38">
        <f>IF(AND(OR(ISBLANK(LZ$9),LZ$9=0)=FALSE,LZ$9=$DL80),1,0)*'4. Formulations'!$Q79</f>
        <v>0</v>
      </c>
      <c r="MA80" s="38">
        <f>IF(AND(OR(ISBLANK(MA$9),MA$9=0)=FALSE,MA$9=$DL80),1,0)*'4. Formulations'!$Q79</f>
        <v>0</v>
      </c>
      <c r="MB80" s="38">
        <f>IF(AND(OR(ISBLANK(MB$9),MB$9=0)=FALSE,MB$9=$DL80),1,0)*'4. Formulations'!$Q79</f>
        <v>0</v>
      </c>
      <c r="MC80" s="38">
        <f>IF(AND(OR(ISBLANK(MC$9),MC$9=0)=FALSE,MC$9=$DL80),1,0)*'4. Formulations'!$Q79</f>
        <v>0</v>
      </c>
      <c r="MD80" s="38">
        <f>IF(AND(OR(ISBLANK(MD$9),MD$9=0)=FALSE,MD$9=$DL80),1,0)*'4. Formulations'!$Q79</f>
        <v>0</v>
      </c>
      <c r="ME80" s="38">
        <f>IF(AND(OR(ISBLANK(ME$9),ME$9=0)=FALSE,ME$9=$DL80),1,0)*'4. Formulations'!$Q79</f>
        <v>0</v>
      </c>
      <c r="MF80" s="38">
        <f>IF(AND(OR(ISBLANK(MF$9),MF$9=0)=FALSE,MF$9=$DL80),1,0)*'4. Formulations'!$Q79</f>
        <v>0</v>
      </c>
    </row>
    <row r="81" spans="2:344" x14ac:dyDescent="0.3">
      <c r="B81" s="2"/>
      <c r="C81" s="129" t="str">
        <f>IF('2. Protocols'!C80&amp;"+"&amp;'2. Protocols'!E80&amp;"+"&amp;'2. Protocols'!G80="++","",'2. Protocols'!C80&amp;"+"&amp;'2. Protocols'!E80&amp;"+"&amp;'2. Protocols'!G80)</f>
        <v/>
      </c>
      <c r="D81" s="18"/>
      <c r="F81" s="114">
        <f>IFERROR('2. Protocols'!J80*'1. General Inputs'!$N$6,"")</f>
        <v>0</v>
      </c>
      <c r="G81" s="114">
        <f>IFERROR(MAX(F81*(1+'1. General Inputs'!$BE$16)+(G$110*CHOOSE(G$7,'2. Protocols'!$S80,'2. Protocols'!$T80,'2. Protocols'!$U80))+'3. ARV Substitutions'!L101,0),"")</f>
        <v>0</v>
      </c>
      <c r="H81" s="114">
        <f>IFERROR(MAX(G81*(1+'1. General Inputs'!$BE$16)+(H$110*CHOOSE(H$7,'2. Protocols'!$S80,'2. Protocols'!$T80,'2. Protocols'!$U80))+'3. ARV Substitutions'!M101,0),"")</f>
        <v>0</v>
      </c>
      <c r="I81" s="114">
        <f>IFERROR(MAX(H81*(1+'1. General Inputs'!$BE$16)+(I$110*CHOOSE(I$7,'2. Protocols'!$S80,'2. Protocols'!$T80,'2. Protocols'!$U80))+'3. ARV Substitutions'!N101,0),"")</f>
        <v>0</v>
      </c>
      <c r="J81" s="114">
        <f>IFERROR(MAX(I81*(1+'1. General Inputs'!$BE$16)+(J$110*CHOOSE(J$7,'2. Protocols'!$S80,'2. Protocols'!$T80,'2. Protocols'!$U80))+'3. ARV Substitutions'!O101,0),"")</f>
        <v>0</v>
      </c>
      <c r="K81" s="114">
        <f>IFERROR(MAX(J81*(1+'1. General Inputs'!$BE$16)+(K$110*CHOOSE(K$7,'2. Protocols'!$S80,'2. Protocols'!$T80,'2. Protocols'!$U80))+'3. ARV Substitutions'!P101,0),"")</f>
        <v>0</v>
      </c>
      <c r="L81" s="114">
        <f>IFERROR(MAX(K81*(1+'1. General Inputs'!$BE$16)+(L$110*CHOOSE(L$7,'2. Protocols'!$S80,'2. Protocols'!$T80,'2. Protocols'!$U80))+'3. ARV Substitutions'!Q101,0),"")</f>
        <v>0</v>
      </c>
      <c r="M81" s="114">
        <f>IFERROR(MAX(L81*(1+'1. General Inputs'!$BE$16)+(M$110*CHOOSE(M$7,'2. Protocols'!$S80,'2. Protocols'!$T80,'2. Protocols'!$U80))+'3. ARV Substitutions'!R101,0),"")</f>
        <v>0</v>
      </c>
      <c r="N81" s="114">
        <f>IFERROR(MAX(M81*(1+'1. General Inputs'!$BE$16)+(N$110*CHOOSE(N$7,'2. Protocols'!$S80,'2. Protocols'!$T80,'2. Protocols'!$U80))+'3. ARV Substitutions'!S101,0),"")</f>
        <v>0</v>
      </c>
      <c r="O81" s="114">
        <f>IFERROR(MAX(N81*(1+'1. General Inputs'!$BE$16)+(O$110*CHOOSE(O$7,'2. Protocols'!$S80,'2. Protocols'!$T80,'2. Protocols'!$U80))+'3. ARV Substitutions'!T101,0),"")</f>
        <v>0</v>
      </c>
      <c r="P81" s="114">
        <f>IFERROR(MAX(O81*(1+'1. General Inputs'!$BE$16)+(P$110*CHOOSE(P$7,'2. Protocols'!$S80,'2. Protocols'!$T80,'2. Protocols'!$U80))+'3. ARV Substitutions'!U101,0),"")</f>
        <v>0</v>
      </c>
      <c r="Q81" s="114">
        <f>IFERROR(MAX(P81*(1+'1. General Inputs'!$BE$16)+(Q$110*CHOOSE(Q$7,'2. Protocols'!$S80,'2. Protocols'!$T80,'2. Protocols'!$U80))+'3. ARV Substitutions'!V101,0),"")</f>
        <v>0</v>
      </c>
      <c r="R81" s="114">
        <f>IFERROR(MAX(Q81*(1+'1. General Inputs'!$BE$16)+(R$110*CHOOSE(R$7,'2. Protocols'!$S80,'2. Protocols'!$T80,'2. Protocols'!$U80))+'3. ARV Substitutions'!W101,0),"")</f>
        <v>0</v>
      </c>
      <c r="S81" s="114">
        <f>IFERROR(MAX(R81*(1+'1. General Inputs'!$BE$16)+(S$110*CHOOSE(S$7,'2. Protocols'!$S80,'2. Protocols'!$T80,'2. Protocols'!$U80))+'3. ARV Substitutions'!X101,0),"")</f>
        <v>0</v>
      </c>
      <c r="T81" s="114">
        <f>IFERROR(MAX(S81*(1+'1. General Inputs'!$BE$16)+(T$110*CHOOSE(T$7,'2. Protocols'!$S80,'2. Protocols'!$T80,'2. Protocols'!$U80))+'3. ARV Substitutions'!Y101,0),"")</f>
        <v>0</v>
      </c>
      <c r="U81" s="114">
        <f>IFERROR(MAX(T81*(1+'1. General Inputs'!$BE$16)+(U$110*CHOOSE(U$7,'2. Protocols'!$S80,'2. Protocols'!$T80,'2. Protocols'!$U80))+'3. ARV Substitutions'!Z101,0),"")</f>
        <v>0</v>
      </c>
      <c r="V81" s="114">
        <f>IFERROR(MAX(U81*(1+'1. General Inputs'!$BE$16)+(V$110*CHOOSE(V$7,'2. Protocols'!$S80,'2. Protocols'!$T80,'2. Protocols'!$U80))+'3. ARV Substitutions'!AA101,0),"")</f>
        <v>0</v>
      </c>
      <c r="W81" s="114">
        <f>IFERROR(MAX(V81*(1+'1. General Inputs'!$BE$16)+(W$110*CHOOSE(W$7,'2. Protocols'!$S80,'2. Protocols'!$T80,'2. Protocols'!$U80))+'3. ARV Substitutions'!AB101,0),"")</f>
        <v>0</v>
      </c>
      <c r="X81" s="114">
        <f>IFERROR(MAX(W81*(1+'1. General Inputs'!$BE$16)+(X$110*CHOOSE(X$7,'2. Protocols'!$S80,'2. Protocols'!$T80,'2. Protocols'!$U80))+'3. ARV Substitutions'!AC101,0),"")</f>
        <v>0</v>
      </c>
      <c r="Y81" s="114">
        <f>IFERROR(MAX(X81*(1+'1. General Inputs'!$BE$16)+(Y$110*CHOOSE(Y$7,'2. Protocols'!$S80,'2. Protocols'!$T80,'2. Protocols'!$U80))+'3. ARV Substitutions'!AD101,0),"")</f>
        <v>0</v>
      </c>
      <c r="Z81" s="114">
        <f>IFERROR(MAX(Y81*(1+'1. General Inputs'!$BE$16)+(Z$110*CHOOSE(Z$7,'2. Protocols'!$S80,'2. Protocols'!$T80,'2. Protocols'!$U80))+'3. ARV Substitutions'!AE101,0),"")</f>
        <v>0</v>
      </c>
      <c r="AA81" s="114">
        <f>IFERROR(MAX(Z81*(1+'1. General Inputs'!$BE$16)+(AA$110*CHOOSE(AA$7,'2. Protocols'!$S80,'2. Protocols'!$T80,'2. Protocols'!$U80))+'3. ARV Substitutions'!AF101,0),"")</f>
        <v>0</v>
      </c>
      <c r="AB81" s="114">
        <f>IFERROR(MAX(AA81*(1+'1. General Inputs'!$BE$16)+(AB$110*CHOOSE(AB$7,'2. Protocols'!$S80,'2. Protocols'!$T80,'2. Protocols'!$U80))+'3. ARV Substitutions'!AG101,0),"")</f>
        <v>0</v>
      </c>
      <c r="AC81" s="114">
        <f>IFERROR(MAX(AB81*(1+'1. General Inputs'!$BE$16)+(AC$110*CHOOSE(AC$7,'2. Protocols'!$S80,'2. Protocols'!$T80,'2. Protocols'!$U80))+'3. ARV Substitutions'!AH101,0),"")</f>
        <v>0</v>
      </c>
      <c r="AD81" s="114">
        <f>IFERROR(MAX(AC81*(1+'1. General Inputs'!$BE$16)+(AD$110*CHOOSE(AD$7,'2. Protocols'!$S80,'2. Protocols'!$T80,'2. Protocols'!$U80))+'3. ARV Substitutions'!AI101,0),"")</f>
        <v>0</v>
      </c>
      <c r="AE81" s="114">
        <f>IFERROR(MAX(AD81*(1+'1. General Inputs'!$BE$16)+(AE$110*CHOOSE(AE$7,'2. Protocols'!$S80,'2. Protocols'!$T80,'2. Protocols'!$U80))+'3. ARV Substitutions'!AJ101,0),"")</f>
        <v>0</v>
      </c>
      <c r="AF81" s="114">
        <f>IFERROR(MAX(AE81*(1+'1. General Inputs'!$BE$16)+(AF$110*CHOOSE(AF$7,'2. Protocols'!$S80,'2. Protocols'!$T80,'2. Protocols'!$U80))+'3. ARV Substitutions'!AK101,0),"")</f>
        <v>0</v>
      </c>
      <c r="AG81" s="114">
        <f>IFERROR(MAX(AF81*(1+'1. General Inputs'!$BE$16)+(AG$110*CHOOSE(AG$7,'2. Protocols'!$S80,'2. Protocols'!$T80,'2. Protocols'!$U80))+'3. ARV Substitutions'!AL101,0),"")</f>
        <v>0</v>
      </c>
      <c r="AH81" s="114">
        <f>IFERROR(MAX(AG81*(1+'1. General Inputs'!$BE$16)+(AH$110*CHOOSE(AH$7,'2. Protocols'!$S80,'2. Protocols'!$T80,'2. Protocols'!$U80))+'3. ARV Substitutions'!AM101,0),"")</f>
        <v>0</v>
      </c>
      <c r="AI81" s="114">
        <f>IFERROR(MAX(AH81*(1+'1. General Inputs'!$BE$16)+(AI$110*CHOOSE(AI$7,'2. Protocols'!$S80,'2. Protocols'!$T80,'2. Protocols'!$U80))+'3. ARV Substitutions'!AN101,0),"")</f>
        <v>0</v>
      </c>
      <c r="AJ81" s="114">
        <f>IFERROR(MAX(AI81*(1+'1. General Inputs'!$BE$16)+(AJ$110*CHOOSE(AJ$7,'2. Protocols'!$S80,'2. Protocols'!$T80,'2. Protocols'!$U80))+'3. ARV Substitutions'!AO101,0),"")</f>
        <v>0</v>
      </c>
      <c r="AK81" s="114">
        <f>IFERROR(MAX(AJ81*(1+'1. General Inputs'!$BE$16)+(AK$110*CHOOSE(AK$7,'2. Protocols'!$S80,'2. Protocols'!$T80,'2. Protocols'!$U80))+'3. ARV Substitutions'!AP101,0),"")</f>
        <v>0</v>
      </c>
      <c r="AL81" s="114">
        <f>IFERROR(MAX(AK81*(1+'1. General Inputs'!$BE$16)+(AL$110*CHOOSE(AL$7,'2. Protocols'!$S80,'2. Protocols'!$T80,'2. Protocols'!$U80))+'3. ARV Substitutions'!AQ101,0),"")</f>
        <v>0</v>
      </c>
      <c r="AM81" s="114">
        <f>IFERROR(MAX(AL81*(1+'1. General Inputs'!$BE$16)+(AM$110*CHOOSE(AM$7,'2. Protocols'!$S80,'2. Protocols'!$T80,'2. Protocols'!$U80))+'3. ARV Substitutions'!AR101,0),"")</f>
        <v>0</v>
      </c>
      <c r="AN81" s="114">
        <f>IFERROR(MAX(AM81*(1+'1. General Inputs'!$BE$16)+(AN$110*CHOOSE(AN$7,'2. Protocols'!$S80,'2. Protocols'!$T80,'2. Protocols'!$U80))+'3. ARV Substitutions'!AS101,0),"")</f>
        <v>0</v>
      </c>
      <c r="AO81" s="114">
        <f>IFERROR(MAX(AN81*(1+'1. General Inputs'!$BE$16)+(AO$110*CHOOSE(AO$7,'2. Protocols'!$S80,'2. Protocols'!$T80,'2. Protocols'!$U80))+'3. ARV Substitutions'!AT101,0),"")</f>
        <v>0</v>
      </c>
      <c r="AP81" s="114">
        <f>IFERROR(MAX(AO81*(1+'1. General Inputs'!$BE$16)+(AP$110*CHOOSE(AP$7,'2. Protocols'!$S80,'2. Protocols'!$T80,'2. Protocols'!$U80))+'3. ARV Substitutions'!AU101,0),"")</f>
        <v>0</v>
      </c>
      <c r="BZ81" s="88">
        <f t="shared" si="87"/>
        <v>0</v>
      </c>
      <c r="CA81" s="88">
        <f t="shared" si="88"/>
        <v>0</v>
      </c>
      <c r="CB81" s="88">
        <f t="shared" si="89"/>
        <v>0</v>
      </c>
      <c r="CC81" s="88">
        <f t="shared" si="90"/>
        <v>0</v>
      </c>
      <c r="CD81" s="88">
        <f t="shared" si="91"/>
        <v>0</v>
      </c>
      <c r="CE81" s="88">
        <f t="shared" si="92"/>
        <v>0</v>
      </c>
      <c r="CF81" s="88">
        <f t="shared" si="93"/>
        <v>0</v>
      </c>
      <c r="CG81" s="88">
        <f t="shared" si="94"/>
        <v>0</v>
      </c>
      <c r="CH81" s="88">
        <f t="shared" si="95"/>
        <v>0</v>
      </c>
      <c r="CI81" s="88">
        <f t="shared" si="96"/>
        <v>0</v>
      </c>
      <c r="CJ81" s="88">
        <f t="shared" si="97"/>
        <v>0</v>
      </c>
      <c r="CK81" s="88">
        <f t="shared" si="98"/>
        <v>0</v>
      </c>
      <c r="CL81" s="88">
        <f t="shared" si="99"/>
        <v>0</v>
      </c>
      <c r="CM81" s="88">
        <f t="shared" si="100"/>
        <v>0</v>
      </c>
      <c r="CN81" s="88">
        <f t="shared" si="101"/>
        <v>0</v>
      </c>
      <c r="CO81" s="88">
        <f t="shared" si="102"/>
        <v>0</v>
      </c>
      <c r="CP81" s="88">
        <f t="shared" si="103"/>
        <v>0</v>
      </c>
      <c r="CQ81" s="88">
        <f t="shared" si="104"/>
        <v>0</v>
      </c>
      <c r="CR81" s="88">
        <f t="shared" si="105"/>
        <v>0</v>
      </c>
      <c r="CS81" s="88">
        <f t="shared" si="106"/>
        <v>0</v>
      </c>
      <c r="CT81" s="88">
        <f t="shared" si="107"/>
        <v>0</v>
      </c>
      <c r="CU81" s="88">
        <f t="shared" si="108"/>
        <v>0</v>
      </c>
      <c r="CV81" s="88">
        <f t="shared" si="109"/>
        <v>0</v>
      </c>
      <c r="CW81" s="88">
        <f t="shared" si="110"/>
        <v>0</v>
      </c>
      <c r="CX81" s="88">
        <f t="shared" si="111"/>
        <v>0</v>
      </c>
      <c r="CY81" s="88">
        <f t="shared" si="112"/>
        <v>0</v>
      </c>
      <c r="CZ81" s="88">
        <f t="shared" si="113"/>
        <v>0</v>
      </c>
      <c r="DA81" s="88">
        <f t="shared" si="114"/>
        <v>0</v>
      </c>
      <c r="DB81" s="88">
        <f t="shared" si="115"/>
        <v>0</v>
      </c>
      <c r="DC81" s="88">
        <f t="shared" si="116"/>
        <v>0</v>
      </c>
      <c r="DD81" s="88">
        <f t="shared" si="117"/>
        <v>0</v>
      </c>
      <c r="DE81" s="88">
        <f t="shared" si="118"/>
        <v>0</v>
      </c>
      <c r="DF81" s="88">
        <f t="shared" si="119"/>
        <v>0</v>
      </c>
      <c r="DG81" s="88">
        <f t="shared" si="120"/>
        <v>0</v>
      </c>
      <c r="DH81" s="88">
        <f t="shared" si="121"/>
        <v>0</v>
      </c>
      <c r="DI81" s="88">
        <f t="shared" si="122"/>
        <v>0</v>
      </c>
      <c r="DK81" s="27" t="str">
        <f>CONCATENATE('2. Protocols'!C80, '2. Protocols'!D80, '2. Protocols'!E80)</f>
        <v>+</v>
      </c>
      <c r="DL81" s="27" t="str">
        <f>CONCATENATE('2. Protocols'!C80, '2. Protocols'!D80, '2. Protocols'!E80, '2. Protocols'!F80, '2. Protocols'!G80,)</f>
        <v>++</v>
      </c>
      <c r="DN81" s="38">
        <f>IF(AND(OR(ISBLANK(DN$9),DN$9=0)=FALSE,OR(DN$9='2. Protocols'!$C80,DN$9='2. Protocols'!$E80,DN$9='2. Protocols'!$G80)),1,0)*'4. Formulations'!$I80</f>
        <v>0</v>
      </c>
      <c r="DO81" s="38">
        <f>IF(AND(OR(ISBLANK(DO$9),DO$9=0)=FALSE,OR(DO$9='2. Protocols'!$C80,DO$9='2. Protocols'!$E80,DO$9='2. Protocols'!$G80)),1,0)*'4. Formulations'!$I80</f>
        <v>0</v>
      </c>
      <c r="DP81" s="38">
        <f>IF(AND(OR(ISBLANK(DP$9),DP$9=0)=FALSE,OR(DP$9='2. Protocols'!$C80,DP$9='2. Protocols'!$E80,DP$9='2. Protocols'!$G80)),1,0)*'4. Formulations'!$I80</f>
        <v>0</v>
      </c>
      <c r="DQ81" s="38">
        <f>IF(AND(OR(ISBLANK(DQ$9),DQ$9=0)=FALSE,OR(DQ$9='2. Protocols'!$C80,DQ$9='2. Protocols'!$E80,DQ$9='2. Protocols'!$G80)),1,0)*'4. Formulations'!$I80</f>
        <v>0</v>
      </c>
      <c r="DR81" s="38">
        <f>IF(AND(OR(ISBLANK(DR$9),DR$9=0)=FALSE,OR(DR$9='2. Protocols'!$C80,DR$9='2. Protocols'!$E80,DR$9='2. Protocols'!$G80)),1,0)*'4. Formulations'!$I80</f>
        <v>0</v>
      </c>
      <c r="DS81" s="38">
        <f>IF(AND(OR(ISBLANK(DS$9),DS$9=0)=FALSE,OR(DS$9='2. Protocols'!$C80,DS$9='2. Protocols'!$E80,DS$9='2. Protocols'!$G80)),1,0)*'4. Formulations'!$I80</f>
        <v>0</v>
      </c>
      <c r="DT81" s="38">
        <f>IF(AND(OR(ISBLANK(DT$9),DT$9=0)=FALSE,OR(DT$9='2. Protocols'!$C80,DT$9='2. Protocols'!$E80,DT$9='2. Protocols'!$G80)),1,0)*'4. Formulations'!$I80</f>
        <v>0</v>
      </c>
      <c r="DU81" s="38">
        <f>IF(AND(OR(ISBLANK(DU$9),DU$9=0)=FALSE,OR(DU$9='2. Protocols'!$C80,DU$9='2. Protocols'!$E80,DU$9='2. Protocols'!$G80)),1,0)*'4. Formulations'!$I80</f>
        <v>0</v>
      </c>
      <c r="DV81" s="38">
        <f>IF(AND(OR(ISBLANK(DV$9),DV$9=0)=FALSE,OR(DV$9='2. Protocols'!$C80,DV$9='2. Protocols'!$E80,DV$9='2. Protocols'!$G80)),1,0)*'4. Formulations'!$I80</f>
        <v>0</v>
      </c>
      <c r="DW81" s="38">
        <f>IF(AND(OR(ISBLANK(DW$9),DW$9=0)=FALSE,OR(DW$9='2. Protocols'!$C80,DW$9='2. Protocols'!$E80,DW$9='2. Protocols'!$G80)),1,0)*'4. Formulations'!$I80</f>
        <v>0</v>
      </c>
      <c r="DX81" s="38">
        <f>IF(AND(OR(ISBLANK(DX$9),DX$9=0)=FALSE,OR(DX$9='2. Protocols'!$C80,DX$9='2. Protocols'!$E80,DX$9='2. Protocols'!$G80)),1,0)*'4. Formulations'!$I80</f>
        <v>0</v>
      </c>
      <c r="DY81" s="38">
        <f>IF(AND(OR(ISBLANK(DY$9),DY$9=0)=FALSE,OR(DY$9='2. Protocols'!$C80,DY$9='2. Protocols'!$E80,DY$9='2. Protocols'!$G80)),1,0)*'4. Formulations'!$I80</f>
        <v>0</v>
      </c>
      <c r="DZ81" s="38">
        <f>IF(AND(OR(ISBLANK(DZ$9),DZ$9=0)=FALSE,OR(DZ$9='2. Protocols'!$C80,DZ$9='2. Protocols'!$E80,DZ$9='2. Protocols'!$G80)),1,0)*'4. Formulations'!$I80</f>
        <v>0</v>
      </c>
      <c r="EA81" s="38">
        <f>IF(AND(OR(ISBLANK(EA$9),EA$9=0)=FALSE,OR(EA$9='2. Protocols'!$C80,EA$9='2. Protocols'!$E80,EA$9='2. Protocols'!$G80)),1,0)*'4. Formulations'!$I80</f>
        <v>0</v>
      </c>
      <c r="EB81" s="38">
        <f>IF(AND(OR(ISBLANK(EB$9),EB$9=0)=FALSE,OR(EB$9='2. Protocols'!$C80,EB$9='2. Protocols'!$E80,EB$9='2. Protocols'!$G80)),1,0)*'4. Formulations'!$I80</f>
        <v>0</v>
      </c>
      <c r="EC81" s="38">
        <f>IF(AND(OR(ISBLANK(EC$9),EC$9=0)=FALSE,OR(EC$9='2. Protocols'!$C80,EC$9='2. Protocols'!$E80,EC$9='2. Protocols'!$G80)),1,0)*'4. Formulations'!$I80</f>
        <v>0</v>
      </c>
      <c r="ED81" s="38">
        <f>IF(AND(OR(ISBLANK(ED$9),ED$9=0)=FALSE,OR(ED$9='2. Protocols'!$C80,ED$9='2. Protocols'!$E80,ED$9='2. Protocols'!$G80)),1,0)*'4. Formulations'!$I80</f>
        <v>0</v>
      </c>
      <c r="EE81" s="38">
        <f>IF(AND(OR(ISBLANK(EE$9),EE$9=0)=FALSE,OR(EE$9='2. Protocols'!$C80,EE$9='2. Protocols'!$E80,EE$9='2. Protocols'!$G80)),1,0)*'4. Formulations'!$I80</f>
        <v>0</v>
      </c>
      <c r="EF81" s="38">
        <f>IF(AND(OR(ISBLANK(EF$9),EF$9=0)=FALSE,OR(EF$9='2. Protocols'!$C80,EF$9='2. Protocols'!$E80,EF$9='2. Protocols'!$G80)),1,0)*'4. Formulations'!$I80</f>
        <v>0</v>
      </c>
      <c r="EG81" s="38">
        <f>IF(AND(OR(ISBLANK(EG$9),EG$9=0)=FALSE,OR(EG$9='2. Protocols'!$C80,EG$9='2. Protocols'!$E80,EG$9='2. Protocols'!$G80)),1,0)*'4. Formulations'!$I80</f>
        <v>0</v>
      </c>
      <c r="EH81" s="38">
        <f>IF(AND(OR(ISBLANK(EH$9),EH$9=0)=FALSE,OR(EH$9='2. Protocols'!$C80,EH$9='2. Protocols'!$E80,EH$9='2. Protocols'!$G80)),1,0)*'4. Formulations'!$I80</f>
        <v>0</v>
      </c>
      <c r="EI81" s="38">
        <f>IF(AND(OR(ISBLANK(EI$9),EI$9=0)=FALSE,OR(EI$9='2. Protocols'!$C80,EI$9='2. Protocols'!$E80,EI$9='2. Protocols'!$G80)),1,0)*'4. Formulations'!$I80</f>
        <v>0</v>
      </c>
      <c r="EK81" s="38">
        <f>IF(AND(OR(ISBLANK(EK$9),EK$9=0)=FALSE,EK$9=$DK81),1,0)*'4. Formulations'!$J80</f>
        <v>0</v>
      </c>
      <c r="EL81" s="38">
        <f>IF(AND(OR(ISBLANK(EL$9),EL$9=0)=FALSE,EL$9=$DK81),1,0)*'4. Formulations'!$J80</f>
        <v>0</v>
      </c>
      <c r="EM81" s="38">
        <f>IF(AND(OR(ISBLANK(EM$9),EM$9=0)=FALSE,EM$9=$DK81),1,0)*'4. Formulations'!$J80</f>
        <v>0</v>
      </c>
      <c r="EN81" s="38">
        <f>IF(AND(OR(ISBLANK(EN$9),EN$9=0)=FALSE,EN$9=$DK81),1,0)*'4. Formulations'!$J80</f>
        <v>0</v>
      </c>
      <c r="EO81" s="38">
        <f>IF(AND(OR(ISBLANK(EO$9),EO$9=0)=FALSE,EO$9=$DK81),1,0)*'4. Formulations'!$J80</f>
        <v>0</v>
      </c>
      <c r="EP81" s="38">
        <f>IF(AND(OR(ISBLANK(EP$9),EP$9=0)=FALSE,EP$9=$DK81),1,0)*'4. Formulations'!$J80</f>
        <v>0</v>
      </c>
      <c r="EQ81" s="38">
        <f>IF(AND(OR(ISBLANK(EQ$9),EQ$9=0)=FALSE,EQ$9=$DK81),1,0)*'4. Formulations'!$J80</f>
        <v>0</v>
      </c>
      <c r="ER81" s="38">
        <f>IF(AND(OR(ISBLANK(ER$9),ER$9=0)=FALSE,ER$9=$DK81),1,0)*'4. Formulations'!$J80</f>
        <v>0</v>
      </c>
      <c r="ES81" s="38">
        <f>IF(AND(OR(ISBLANK(ES$9),ES$9=0)=FALSE,ES$9=$DK81),1,0)*'4. Formulations'!$J80</f>
        <v>0</v>
      </c>
      <c r="ET81" s="38">
        <f>IF(AND(OR(ISBLANK(ET$9),ET$9=0)=FALSE,ET$9=$DK81),1,0)*'4. Formulations'!$J80</f>
        <v>0</v>
      </c>
      <c r="EU81" s="38">
        <f>IF(AND(OR(ISBLANK(EU$9),EU$9=0)=FALSE,EU$9=$DK81),1,0)*'4. Formulations'!$J80</f>
        <v>0</v>
      </c>
      <c r="EV81" s="38">
        <f>IF(AND(OR(ISBLANK(EV$9),EV$9=0)=FALSE,EV$9=$DK81),1,0)*'4. Formulations'!$J80</f>
        <v>0</v>
      </c>
      <c r="EW81" s="38">
        <f>IF(AND(OR(ISBLANK(EW$9),EW$9=0)=FALSE,EW$9=$DK81),1,0)*'4. Formulations'!$J80</f>
        <v>0</v>
      </c>
      <c r="EY81" s="38">
        <f>IF(AND(OR(ISBLANK(EY$9),EY$9=0)=FALSE,SUM($EK81:$EW81)&gt;0,EY$9='2. Protocols'!$G80),1,0)*'4. Formulations'!$J80</f>
        <v>0</v>
      </c>
      <c r="EZ81" s="38">
        <f>IF(AND(OR(ISBLANK(EZ$9),EZ$9=0)=FALSE,SUM($EK81:$EW81)&gt;0,EZ$9='2. Protocols'!$G80),1,0)*'4. Formulations'!$J80</f>
        <v>0</v>
      </c>
      <c r="FA81" s="38">
        <f>IF(AND(OR(ISBLANK(FA$9),FA$9=0)=FALSE,SUM($EK81:$EW81)&gt;0,FA$9='2. Protocols'!$G80),1,0)*'4. Formulations'!$J80</f>
        <v>0</v>
      </c>
      <c r="FB81" s="38">
        <f>IF(AND(OR(ISBLANK(FB$9),FB$9=0)=FALSE,SUM($EK81:$EW81)&gt;0,FB$9='2. Protocols'!$G80),1,0)*'4. Formulations'!$J80</f>
        <v>0</v>
      </c>
      <c r="FC81" s="38">
        <f>IF(AND(OR(ISBLANK(FC$9),FC$9=0)=FALSE,SUM($EK81:$EW81)&gt;0,FC$9='2. Protocols'!$G80),1,0)*'4. Formulations'!$J80</f>
        <v>0</v>
      </c>
      <c r="FD81" s="38">
        <f>IF(AND(OR(ISBLANK(FD$9),FD$9=0)=FALSE,SUM($EK81:$EW81)&gt;0,FD$9='2. Protocols'!$G80),1,0)*'4. Formulations'!$J80</f>
        <v>0</v>
      </c>
      <c r="FE81" s="38">
        <f>IF(AND(OR(ISBLANK(FE$9),FE$9=0)=FALSE,SUM($EK81:$EW81)&gt;0,FE$9='2. Protocols'!$G80),1,0)*'4. Formulations'!$J80</f>
        <v>0</v>
      </c>
      <c r="FF81" s="38">
        <f>IF(AND(OR(ISBLANK(FF$9),FF$9=0)=FALSE,SUM($EK81:$EW81)&gt;0,FF$9='2. Protocols'!$G80),1,0)*'4. Formulations'!$J80</f>
        <v>0</v>
      </c>
      <c r="FG81" s="38">
        <f>IF(AND(OR(ISBLANK(FG$9),FG$9=0)=FALSE,SUM($EK81:$EW81)&gt;0,FG$9='2. Protocols'!$G80),1,0)*'4. Formulations'!$J80</f>
        <v>0</v>
      </c>
      <c r="FH81" s="38">
        <f>IF(AND(OR(ISBLANK(FH$9),FH$9=0)=FALSE,SUM($EK81:$EW81)&gt;0,FH$9='2. Protocols'!$G80),1,0)*'4. Formulations'!$J80</f>
        <v>0</v>
      </c>
      <c r="FI81" s="38">
        <f>IF(AND(OR(ISBLANK(FI$9),FI$9=0)=FALSE,SUM($EK81:$EW81)&gt;0,FI$9='2. Protocols'!$G80),1,0)*'4. Formulations'!$J80</f>
        <v>0</v>
      </c>
      <c r="FJ81" s="38">
        <f>IF(AND(OR(ISBLANK(FJ$9),FJ$9=0)=FALSE,SUM($EK81:$EW81)&gt;0,FJ$9='2. Protocols'!$G80),1,0)*'4. Formulations'!$J80</f>
        <v>0</v>
      </c>
      <c r="FK81" s="38">
        <f>IF(AND(OR(ISBLANK(FK$9),FK$9=0)=FALSE,SUM($EK81:$EW81)&gt;0,FK$9='2. Protocols'!$G80),1,0)*'4. Formulations'!$J80</f>
        <v>0</v>
      </c>
      <c r="FL81" s="38">
        <f>IF(AND(OR(ISBLANK(FL$9),FL$9=0)=FALSE,SUM($EK81:$EW81)&gt;0,FL$9='2. Protocols'!$G80),1,0)*'4. Formulations'!$J80</f>
        <v>0</v>
      </c>
      <c r="FM81" s="38">
        <f>IF(AND(OR(ISBLANK(FM$9),FM$9=0)=FALSE,SUM($EK81:$EW81)&gt;0,FM$9='2. Protocols'!$G80),1,0)*'4. Formulations'!$J80</f>
        <v>0</v>
      </c>
      <c r="FN81" s="38">
        <f>IF(AND(OR(ISBLANK(FN$9),FN$9=0)=FALSE,SUM($EK81:$EW81)&gt;0,FN$9='2. Protocols'!$G80),1,0)*'4. Formulations'!$J80</f>
        <v>0</v>
      </c>
      <c r="FO81" s="38">
        <f>IF(AND(OR(ISBLANK(FO$9),FO$9=0)=FALSE,SUM($EK81:$EW81)&gt;0,FO$9='2. Protocols'!$G80),1,0)*'4. Formulations'!$J80</f>
        <v>0</v>
      </c>
      <c r="FP81" s="38">
        <f>IF(AND(OR(ISBLANK(FP$9),FP$9=0)=FALSE,SUM($EK81:$EW81)&gt;0,FP$9='2. Protocols'!$G80),1,0)*'4. Formulations'!$J80</f>
        <v>0</v>
      </c>
      <c r="FQ81" s="38">
        <f>IF(AND(OR(ISBLANK(FQ$9),FQ$9=0)=FALSE,SUM($EK81:$EW81)&gt;0,FQ$9='2. Protocols'!$G80),1,0)*'4. Formulations'!$J80</f>
        <v>0</v>
      </c>
      <c r="FR81" s="38">
        <f>IF(AND(OR(ISBLANK(FR$9),FR$9=0)=FALSE,SUM($EK81:$EW81)&gt;0,FR$9='2. Protocols'!$G80),1,0)*'4. Formulations'!$J80</f>
        <v>0</v>
      </c>
      <c r="FS81" s="38">
        <f>IF(AND(OR(ISBLANK(FS$9),FS$9=0)=FALSE,SUM($EK81:$EW81)&gt;0,FS$9='2. Protocols'!$G80),1,0)*'4. Formulations'!$J80</f>
        <v>0</v>
      </c>
      <c r="FT81" s="38">
        <f>IF(AND(OR(ISBLANK(FT$9),FT$9=0)=FALSE,SUM($EK81:$EW81)&gt;0,FT$9='2. Protocols'!$G80),1,0)*'4. Formulations'!$J80</f>
        <v>0</v>
      </c>
      <c r="FV81" s="38">
        <f>IF(AND(OR(ISBLANK(EY$9),EY$9=0)=FALSE,FV$9=$DL81),1,0)*'4. Formulations'!$K80</f>
        <v>0</v>
      </c>
      <c r="FW81" s="38">
        <f>IF(AND(OR(ISBLANK(EZ$9),EZ$9=0)=FALSE,FW$9=$DL81),1,0)*'4. Formulations'!$K80</f>
        <v>0</v>
      </c>
      <c r="FX81" s="38">
        <f>IF(AND(OR(ISBLANK(FA$9),FA$9=0)=FALSE,FX$9=$DL81),1,0)*'4. Formulations'!$K80</f>
        <v>0</v>
      </c>
      <c r="FY81" s="38">
        <f>IF(AND(OR(ISBLANK(FB$9),FB$9=0)=FALSE,FY$9=$DL81),1,0)*'4. Formulations'!$K80</f>
        <v>0</v>
      </c>
      <c r="FZ81" s="38">
        <f>IF(AND(OR(ISBLANK(FC$9),FC$9=0)=FALSE,FZ$9=$DL81),1,0)*'4. Formulations'!$K80</f>
        <v>0</v>
      </c>
      <c r="GA81" s="38">
        <f>IF(AND(OR(ISBLANK(FD$9),FD$9=0)=FALSE,GA$9=$DL81),1,0)*'4. Formulations'!$K80</f>
        <v>0</v>
      </c>
      <c r="GB81" s="38">
        <f>IF(AND(OR(ISBLANK(FE$9),FE$9=0)=FALSE,GB$9=$DL81),1,0)*'4. Formulations'!$K80</f>
        <v>0</v>
      </c>
      <c r="GC81" s="38">
        <f>IF(AND(OR(ISBLANK(FF$9),FF$9=0)=FALSE,GC$9=$DL81),1,0)*'4. Formulations'!$K80</f>
        <v>0</v>
      </c>
      <c r="GD81" s="38">
        <f>IF(AND(OR(ISBLANK(FG$9),FG$9=0)=FALSE,GD$9=$DL81),1,0)*'4. Formulations'!$K80</f>
        <v>0</v>
      </c>
      <c r="GE81" s="38">
        <f>IF(AND(OR(ISBLANK(FH$9),FH$9=0)=FALSE,GE$9=$DL81),1,0)*'4. Formulations'!$K80</f>
        <v>0</v>
      </c>
      <c r="GF81" s="38">
        <f>IF(AND(OR(ISBLANK(FI$9),FI$9=0)=FALSE,GF$9=$DL81),1,0)*'4. Formulations'!$K80</f>
        <v>0</v>
      </c>
      <c r="GG81" s="38">
        <f>IF(AND(OR(ISBLANK(FJ$9),FJ$9=0)=FALSE,GG$9=$DL81),1,0)*'4. Formulations'!$K80</f>
        <v>0</v>
      </c>
      <c r="GH81" s="38">
        <f>IF(AND(OR(ISBLANK(FK$9),FK$9=0)=FALSE,GH$9=$DL81),1,0)*'4. Formulations'!$K80</f>
        <v>0</v>
      </c>
      <c r="GI81" s="38">
        <f>IF(AND(OR(ISBLANK(FL$9),FL$9=0)=FALSE,GI$9=$DL81),1,0)*'4. Formulations'!$K80</f>
        <v>0</v>
      </c>
      <c r="GJ81" s="38">
        <f>IF(AND(OR(ISBLANK(FM$9),FM$9=0)=FALSE,GJ$9=$DL81),1,0)*'4. Formulations'!$K80</f>
        <v>0</v>
      </c>
      <c r="GL81" s="38">
        <f>IF(AND(OR(ISBLANK(GL$9),GL$9=0)=FALSE,OR(GL$9='2. Protocols'!$C80,GL$9='2. Protocols'!$E80,GL$9='2. Protocols'!$G80)),1,0)*'4. Formulations'!$L80</f>
        <v>0</v>
      </c>
      <c r="GM81" s="38">
        <f>IF(AND(OR(ISBLANK(GM$9),GM$9=0)=FALSE,OR(GM$9='2. Protocols'!$C80,GM$9='2. Protocols'!$E80,GM$9='2. Protocols'!$G80)),1,0)*'4. Formulations'!$L80</f>
        <v>0</v>
      </c>
      <c r="GN81" s="38">
        <f>IF(AND(OR(ISBLANK(GN$9),GN$9=0)=FALSE,OR(GN$9='2. Protocols'!$C80,GN$9='2. Protocols'!$E80,GN$9='2. Protocols'!$G80)),1,0)*'4. Formulations'!$L80</f>
        <v>0</v>
      </c>
      <c r="GO81" s="38">
        <f>IF(AND(OR(ISBLANK(GO$9),GO$9=0)=FALSE,OR(GO$9='2. Protocols'!$C80,GO$9='2. Protocols'!$E80,GO$9='2. Protocols'!$G80)),1,0)*'4. Formulations'!$L80</f>
        <v>0</v>
      </c>
      <c r="GP81" s="38">
        <f>IF(AND(OR(ISBLANK(GP$9),GP$9=0)=FALSE,OR(GP$9='2. Protocols'!$C80,GP$9='2. Protocols'!$E80,GP$9='2. Protocols'!$G80)),1,0)*'4. Formulations'!$L80</f>
        <v>0</v>
      </c>
      <c r="GQ81" s="38">
        <f>IF(AND(OR(ISBLANK(GQ$9),GQ$9=0)=FALSE,OR(GQ$9='2. Protocols'!$C80,GQ$9='2. Protocols'!$E80,GQ$9='2. Protocols'!$G80)),1,0)*'4. Formulations'!$L80</f>
        <v>0</v>
      </c>
      <c r="GR81" s="38">
        <f>IF(AND(OR(ISBLANK(GR$9),GR$9=0)=FALSE,OR(GR$9='2. Protocols'!$C80,GR$9='2. Protocols'!$E80,GR$9='2. Protocols'!$G80)),1,0)*'4. Formulations'!$L80</f>
        <v>0</v>
      </c>
      <c r="GS81" s="38">
        <f>IF(AND(OR(ISBLANK(GS$9),GS$9=0)=FALSE,OR(GS$9='2. Protocols'!$C80,GS$9='2. Protocols'!$E80,GS$9='2. Protocols'!$G80)),1,0)*'4. Formulations'!$L80</f>
        <v>0</v>
      </c>
      <c r="GT81" s="38">
        <f>IF(AND(OR(ISBLANK(GT$9),GT$9=0)=FALSE,OR(GT$9='2. Protocols'!$C80,GT$9='2. Protocols'!$E80,GT$9='2. Protocols'!$G80)),1,0)*'4. Formulations'!$L80</f>
        <v>0</v>
      </c>
      <c r="GU81" s="38">
        <f>IF(AND(OR(ISBLANK(GU$9),GU$9=0)=FALSE,OR(GU$9='2. Protocols'!$C80,GU$9='2. Protocols'!$E80,GU$9='2. Protocols'!$G80)),1,0)*'4. Formulations'!$L80</f>
        <v>0</v>
      </c>
      <c r="GV81" s="38">
        <f>IF(AND(OR(ISBLANK(GV$9),GV$9=0)=FALSE,OR(GV$9='2. Protocols'!$C80,GV$9='2. Protocols'!$E80,GV$9='2. Protocols'!$G80)),1,0)*'4. Formulations'!$L80</f>
        <v>0</v>
      </c>
      <c r="GW81" s="38">
        <f>IF(AND(OR(ISBLANK(GW$9),GW$9=0)=FALSE,OR(GW$9='2. Protocols'!$C80,GW$9='2. Protocols'!$E80,GW$9='2. Protocols'!$G80)),1,0)*'4. Formulations'!$L80</f>
        <v>0</v>
      </c>
      <c r="GX81" s="38">
        <f>IF(AND(OR(ISBLANK(GX$9),GX$9=0)=FALSE,OR(GX$9='2. Protocols'!$C80,GX$9='2. Protocols'!$E80,GX$9='2. Protocols'!$G80)),1,0)*'4. Formulations'!$L80</f>
        <v>0</v>
      </c>
      <c r="GY81" s="38">
        <f>IF(AND(OR(ISBLANK(GY$9),GY$9=0)=FALSE,OR(GY$9='2. Protocols'!$C80,GY$9='2. Protocols'!$E80,GY$9='2. Protocols'!$G80)),1,0)*'4. Formulations'!$L80</f>
        <v>0</v>
      </c>
      <c r="GZ81" s="38">
        <f>IF(AND(OR(ISBLANK(GZ$9),GZ$9=0)=FALSE,OR(GZ$9='2. Protocols'!$C80,GZ$9='2. Protocols'!$E80,GZ$9='2. Protocols'!$G80)),1,0)*'4. Formulations'!$L80</f>
        <v>0</v>
      </c>
      <c r="HA81" s="38">
        <f>IF(AND(OR(ISBLANK(HA$9),HA$9=0)=FALSE,OR(HA$9='2. Protocols'!$C80,HA$9='2. Protocols'!$E80,HA$9='2. Protocols'!$G80)),1,0)*'4. Formulations'!$L80</f>
        <v>0</v>
      </c>
      <c r="HB81" s="38">
        <f>IF(AND(OR(ISBLANK(HB$9),HB$9=0)=FALSE,OR(HB$9='2. Protocols'!$C80,HB$9='2. Protocols'!$E80,HB$9='2. Protocols'!$G80)),1,0)*'4. Formulations'!$L80</f>
        <v>0</v>
      </c>
      <c r="HC81" s="38">
        <f>IF(AND(OR(ISBLANK(HC$9),HC$9=0)=FALSE,OR(HC$9='2. Protocols'!$C80,HC$9='2. Protocols'!$E80,HC$9='2. Protocols'!$G80)),1,0)*'4. Formulations'!$L80</f>
        <v>0</v>
      </c>
      <c r="HD81" s="38">
        <f>IF(AND(OR(ISBLANK(HD$9),HD$9=0)=FALSE,OR(HD$9='2. Protocols'!$C80,HD$9='2. Protocols'!$E80,HD$9='2. Protocols'!$G80)),1,0)*'4. Formulations'!$L80</f>
        <v>0</v>
      </c>
      <c r="HE81" s="38">
        <f>IF(AND(OR(ISBLANK(HE$9),HE$9=0)=FALSE,OR(HE$9='2. Protocols'!$C80,HE$9='2. Protocols'!$E80,HE$9='2. Protocols'!$G80)),1,0)*'4. Formulations'!$L80</f>
        <v>0</v>
      </c>
      <c r="HF81" s="38">
        <f>IF(AND(OR(ISBLANK(HF$9),HF$9=0)=FALSE,OR(HF$9='2. Protocols'!$C80,HF$9='2. Protocols'!$E80,HF$9='2. Protocols'!$G80)),1,0)*'4. Formulations'!$L80</f>
        <v>0</v>
      </c>
      <c r="HG81" s="38">
        <f>IF(AND(OR(ISBLANK(HG$9),HG$9=0)=FALSE,OR(HG$9='2. Protocols'!$C80,HG$9='2. Protocols'!$E80,HG$9='2. Protocols'!$G80)),1,0)*'4. Formulations'!$L80</f>
        <v>0</v>
      </c>
      <c r="HI81" s="38">
        <f>IF(AND(OR(ISBLANK(HI$9),HI$9=0)=FALSE,HI$9=$DK81),1,0)*'4. Formulations'!$M80</f>
        <v>0</v>
      </c>
      <c r="HJ81" s="38">
        <f>IF(AND(OR(ISBLANK(HJ$9),HJ$9=0)=FALSE,HJ$9=$DK81),1,0)*'4. Formulations'!$M80</f>
        <v>0</v>
      </c>
      <c r="HK81" s="38">
        <f>IF(AND(OR(ISBLANK(HK$9),HK$9=0)=FALSE,HK$9=$DK81),1,0)*'4. Formulations'!$M80</f>
        <v>0</v>
      </c>
      <c r="HL81" s="38">
        <f>IF(AND(OR(ISBLANK(HL$9),HL$9=0)=FALSE,HL$9=$DK81),1,0)*'4. Formulations'!$M80</f>
        <v>0</v>
      </c>
      <c r="HM81" s="38">
        <f>IF(AND(OR(ISBLANK(HM$9),HM$9=0)=FALSE,HM$9=$DK81),1,0)*'4. Formulations'!$M80</f>
        <v>0</v>
      </c>
      <c r="HN81" s="38">
        <f>IF(AND(OR(ISBLANK(HN$9),HN$9=0)=FALSE,HN$9=$DK81),1,0)*'4. Formulations'!$M80</f>
        <v>0</v>
      </c>
      <c r="HO81" s="38">
        <f>IF(AND(OR(ISBLANK(HO$9),HO$9=0)=FALSE,HO$9=$DK81),1,0)*'4. Formulations'!$M80</f>
        <v>0</v>
      </c>
      <c r="HP81" s="38">
        <f>IF(AND(OR(ISBLANK(HP$9),HP$9=0)=FALSE,HP$9=$DK81),1,0)*'4. Formulations'!$M80</f>
        <v>0</v>
      </c>
      <c r="HQ81" s="38">
        <f>IF(AND(OR(ISBLANK(HQ$9),HQ$9=0)=FALSE,HQ$9=$DK81),1,0)*'4. Formulations'!$M80</f>
        <v>0</v>
      </c>
      <c r="HR81" s="38">
        <f>IF(AND(OR(ISBLANK(HR$9),HR$9=0)=FALSE,HR$9=$DK81),1,0)*'4. Formulations'!$M80</f>
        <v>0</v>
      </c>
      <c r="HS81" s="38">
        <f>IF(AND(OR(ISBLANK(HS$9),HS$9=0)=FALSE,HS$9=$DK81),1,0)*'4. Formulations'!$M80</f>
        <v>0</v>
      </c>
      <c r="HT81" s="38">
        <f>IF(AND(OR(ISBLANK(HT$9),HT$9=0)=FALSE,HT$9=$DK81),1,0)*'4. Formulations'!$M80</f>
        <v>0</v>
      </c>
      <c r="HU81" s="38">
        <f>IF(AND(OR(ISBLANK(HU$9),HU$9=0)=FALSE,HU$9=$DK81),1,0)*'4. Formulations'!$M80</f>
        <v>0</v>
      </c>
      <c r="HW81" s="38">
        <f>IF(AND(OR(ISBLANK(HW$9),HW$9=0)=FALSE,SUM($HI81:$HU81)&gt;0,HW$9='2. Protocols'!$G80),1,0)*'4. Formulations'!$M80</f>
        <v>0</v>
      </c>
      <c r="HX81" s="38">
        <f>IF(AND(OR(ISBLANK(HX$9),HX$9=0)=FALSE,SUM($HI81:$HU81)&gt;0,HX$9='2. Protocols'!$G80),1,0)*'4. Formulations'!$M80</f>
        <v>0</v>
      </c>
      <c r="HY81" s="38">
        <f>IF(AND(OR(ISBLANK(HY$9),HY$9=0)=FALSE,SUM($HI81:$HU81)&gt;0,HY$9='2. Protocols'!$G80),1,0)*'4. Formulations'!$M80</f>
        <v>0</v>
      </c>
      <c r="HZ81" s="38">
        <f>IF(AND(OR(ISBLANK(HZ$9),HZ$9=0)=FALSE,SUM($HI81:$HU81)&gt;0,HZ$9='2. Protocols'!$G80),1,0)*'4. Formulations'!$M80</f>
        <v>0</v>
      </c>
      <c r="IA81" s="38">
        <f>IF(AND(OR(ISBLANK(IA$9),IA$9=0)=FALSE,SUM($HI81:$HU81)&gt;0,IA$9='2. Protocols'!$G80),1,0)*'4. Formulations'!$M80</f>
        <v>0</v>
      </c>
      <c r="IB81" s="38">
        <f>IF(AND(OR(ISBLANK(IB$9),IB$9=0)=FALSE,SUM($HI81:$HU81)&gt;0,IB$9='2. Protocols'!$G80),1,0)*'4. Formulations'!$M80</f>
        <v>0</v>
      </c>
      <c r="IC81" s="38">
        <f>IF(AND(OR(ISBLANK(IC$9),IC$9=0)=FALSE,SUM($HI81:$HU81)&gt;0,IC$9='2. Protocols'!$G80),1,0)*'4. Formulations'!$M80</f>
        <v>0</v>
      </c>
      <c r="ID81" s="38">
        <f>IF(AND(OR(ISBLANK(ID$9),ID$9=0)=FALSE,SUM($HI81:$HU81)&gt;0,ID$9='2. Protocols'!$G80),1,0)*'4. Formulations'!$M80</f>
        <v>0</v>
      </c>
      <c r="IE81" s="38">
        <f>IF(AND(OR(ISBLANK(IE$9),IE$9=0)=FALSE,SUM($HI81:$HU81)&gt;0,IE$9='2. Protocols'!$G80),1,0)*'4. Formulations'!$M80</f>
        <v>0</v>
      </c>
      <c r="IF81" s="38">
        <f>IF(AND(OR(ISBLANK(IF$9),IF$9=0)=FALSE,SUM($HI81:$HU81)&gt;0,IF$9='2. Protocols'!$G80),1,0)*'4. Formulations'!$M80</f>
        <v>0</v>
      </c>
      <c r="IG81" s="38">
        <f>IF(AND(OR(ISBLANK(IG$9),IG$9=0)=FALSE,SUM($HI81:$HU81)&gt;0,IG$9='2. Protocols'!$G80),1,0)*'4. Formulations'!$M80</f>
        <v>0</v>
      </c>
      <c r="IH81" s="38">
        <f>IF(AND(OR(ISBLANK(IH$9),IH$9=0)=FALSE,SUM($HI81:$HU81)&gt;0,IH$9='2. Protocols'!$G80),1,0)*'4. Formulations'!$M80</f>
        <v>0</v>
      </c>
      <c r="II81" s="38">
        <f>IF(AND(OR(ISBLANK(II$9),II$9=0)=FALSE,SUM($HI81:$HU81)&gt;0,II$9='2. Protocols'!$G80),1,0)*'4. Formulations'!$M80</f>
        <v>0</v>
      </c>
      <c r="IJ81" s="38">
        <f>IF(AND(OR(ISBLANK(IJ$9),IJ$9=0)=FALSE,SUM($HI81:$HU81)&gt;0,IJ$9='2. Protocols'!$G80),1,0)*'4. Formulations'!$M80</f>
        <v>0</v>
      </c>
      <c r="IK81" s="38">
        <f>IF(AND(OR(ISBLANK(IK$9),IK$9=0)=FALSE,SUM($HI81:$HU81)&gt;0,IK$9='2. Protocols'!$G80),1,0)*'4. Formulations'!$M80</f>
        <v>0</v>
      </c>
      <c r="IL81" s="38">
        <f>IF(AND(OR(ISBLANK(IL$9),IL$9=0)=FALSE,SUM($HI81:$HU81)&gt;0,IL$9='2. Protocols'!$G80),1,0)*'4. Formulations'!$M80</f>
        <v>0</v>
      </c>
      <c r="IM81" s="38">
        <f>IF(AND(OR(ISBLANK(IM$9),IM$9=0)=FALSE,SUM($HI81:$HU81)&gt;0,IM$9='2. Protocols'!$G80),1,0)*'4. Formulations'!$M80</f>
        <v>0</v>
      </c>
      <c r="IN81" s="38">
        <f>IF(AND(OR(ISBLANK(IN$9),IN$9=0)=FALSE,SUM($HI81:$HU81)&gt;0,IN$9='2. Protocols'!$G80),1,0)*'4. Formulations'!$M80</f>
        <v>0</v>
      </c>
      <c r="IO81" s="38">
        <f>IF(AND(OR(ISBLANK(IO$9),IO$9=0)=FALSE,SUM($HI81:$HU81)&gt;0,IO$9='2. Protocols'!$G80),1,0)*'4. Formulations'!$M80</f>
        <v>0</v>
      </c>
      <c r="IP81" s="38">
        <f>IF(AND(OR(ISBLANK(IP$9),IP$9=0)=FALSE,SUM($HI81:$HU81)&gt;0,IP$9='2. Protocols'!$G80),1,0)*'4. Formulations'!$M80</f>
        <v>0</v>
      </c>
      <c r="IQ81" s="38">
        <f>IF(AND(OR(ISBLANK(IQ$9),IQ$9=0)=FALSE,SUM($HI81:$HU81)&gt;0,IQ$9='2. Protocols'!$G80),1,0)*'4. Formulations'!$M80</f>
        <v>0</v>
      </c>
      <c r="IR81" s="38">
        <f>IF(AND(OR(ISBLANK(IR$9),IR$9=0)=FALSE,SUM($HI81:$HU81)&gt;0,IR$9='2. Protocols'!$G80),1,0)*'4. Formulations'!$M80</f>
        <v>0</v>
      </c>
      <c r="IT81" s="38">
        <f>IF(AND(OR(ISBLANK(IT$9),IT$9=0)=FALSE,IT$9=$DL81),1,0)*'4. Formulations'!$N80</f>
        <v>0</v>
      </c>
      <c r="IU81" s="38">
        <f>IF(AND(OR(ISBLANK(IU$9),IU$9=0)=FALSE,IU$9=$DL81),1,0)*'4. Formulations'!$N80</f>
        <v>0</v>
      </c>
      <c r="IV81" s="38">
        <f>IF(AND(OR(ISBLANK(IV$9),IV$9=0)=FALSE,IV$9=$DL81),1,0)*'4. Formulations'!$N80</f>
        <v>0</v>
      </c>
      <c r="IW81" s="38">
        <f>IF(AND(OR(ISBLANK(IW$9),IW$9=0)=FALSE,IW$9=$DL81),1,0)*'4. Formulations'!$N80</f>
        <v>0</v>
      </c>
      <c r="IX81" s="38">
        <f>IF(AND(OR(ISBLANK(IX$9),IX$9=0)=FALSE,IX$9=$DL81),1,0)*'4. Formulations'!$N80</f>
        <v>0</v>
      </c>
      <c r="IY81" s="38">
        <f>IF(AND(OR(ISBLANK(IY$9),IY$9=0)=FALSE,IY$9=$DL81),1,0)*'4. Formulations'!$N80</f>
        <v>0</v>
      </c>
      <c r="IZ81" s="38">
        <f>IF(AND(OR(ISBLANK(IZ$9),IZ$9=0)=FALSE,IZ$9=$DL81),1,0)*'4. Formulations'!$N80</f>
        <v>0</v>
      </c>
      <c r="JA81" s="38">
        <f>IF(AND(OR(ISBLANK(JA$9),JA$9=0)=FALSE,JA$9=$DL81),1,0)*'4. Formulations'!$N80</f>
        <v>0</v>
      </c>
      <c r="JB81" s="38">
        <f>IF(AND(OR(ISBLANK(JB$9),JB$9=0)=FALSE,JB$9=$DL81),1,0)*'4. Formulations'!$N80</f>
        <v>0</v>
      </c>
      <c r="JC81" s="38">
        <f>IF(AND(OR(ISBLANK(JC$9),JC$9=0)=FALSE,JC$9=$DL81),1,0)*'4. Formulations'!$N80</f>
        <v>0</v>
      </c>
      <c r="JD81" s="38">
        <f>IF(AND(OR(ISBLANK(JD$9),JD$9=0)=FALSE,JD$9=$DL81),1,0)*'4. Formulations'!$N80</f>
        <v>0</v>
      </c>
      <c r="JE81" s="38">
        <f>IF(AND(OR(ISBLANK(JE$9),JE$9=0)=FALSE,JE$9=$DL81),1,0)*'4. Formulations'!$N80</f>
        <v>0</v>
      </c>
      <c r="JF81" s="38">
        <f>IF(AND(OR(ISBLANK(JF$9),JF$9=0)=FALSE,JF$9=$DL81),1,0)*'4. Formulations'!$N80</f>
        <v>0</v>
      </c>
      <c r="JG81" s="38">
        <f>IF(AND(OR(ISBLANK(JG$9),JG$9=0)=FALSE,JG$9=$DL81),1,0)*'4. Formulations'!$N80</f>
        <v>0</v>
      </c>
      <c r="JH81" s="38">
        <f>IF(AND(OR(ISBLANK(JH$9),JH$9=0)=FALSE,JH$9=$DL81),1,0)*'4. Formulations'!$N80</f>
        <v>0</v>
      </c>
      <c r="JJ81" s="38">
        <f>IF(AND(OR(ISBLANK(JJ$9),JJ$9=0)=FALSE,OR(JJ$9='2. Protocols'!$C80,JJ$9='2. Protocols'!$E80,JJ$9='2. Protocols'!$G80)),1,0)*'4. Formulations'!$O80</f>
        <v>0</v>
      </c>
      <c r="JK81" s="38">
        <f>IF(AND(OR(ISBLANK(JK$9),JK$9=0)=FALSE,OR(JK$9='2. Protocols'!$C80,JK$9='2. Protocols'!$E80,JK$9='2. Protocols'!$G80)),1,0)*'4. Formulations'!$O80</f>
        <v>0</v>
      </c>
      <c r="JL81" s="38">
        <f>IF(AND(OR(ISBLANK(JL$9),JL$9=0)=FALSE,OR(JL$9='2. Protocols'!$C80,JL$9='2. Protocols'!$E80,JL$9='2. Protocols'!$G80)),1,0)*'4. Formulations'!$O80</f>
        <v>0</v>
      </c>
      <c r="JM81" s="38">
        <f>IF(AND(OR(ISBLANK(JM$9),JM$9=0)=FALSE,OR(JM$9='2. Protocols'!$C80,JM$9='2. Protocols'!$E80,JM$9='2. Protocols'!$G80)),1,0)*'4. Formulations'!$O80</f>
        <v>0</v>
      </c>
      <c r="JN81" s="38">
        <f>IF(AND(OR(ISBLANK(JN$9),JN$9=0)=FALSE,OR(JN$9='2. Protocols'!$C80,JN$9='2. Protocols'!$E80,JN$9='2. Protocols'!$G80)),1,0)*'4. Formulations'!$O80</f>
        <v>0</v>
      </c>
      <c r="JO81" s="38">
        <f>IF(AND(OR(ISBLANK(JO$9),JO$9=0)=FALSE,OR(JO$9='2. Protocols'!$C80,JO$9='2. Protocols'!$E80,JO$9='2. Protocols'!$G80)),1,0)*'4. Formulations'!$O80</f>
        <v>0</v>
      </c>
      <c r="JP81" s="38">
        <f>IF(AND(OR(ISBLANK(JP$9),JP$9=0)=FALSE,OR(JP$9='2. Protocols'!$C80,JP$9='2. Protocols'!$E80,JP$9='2. Protocols'!$G80)),1,0)*'4. Formulations'!$O80</f>
        <v>0</v>
      </c>
      <c r="JQ81" s="38">
        <f>IF(AND(OR(ISBLANK(JQ$9),JQ$9=0)=FALSE,OR(JQ$9='2. Protocols'!$C80,JQ$9='2. Protocols'!$E80,JQ$9='2. Protocols'!$G80)),1,0)*'4. Formulations'!$O80</f>
        <v>0</v>
      </c>
      <c r="JR81" s="38">
        <f>IF(AND(OR(ISBLANK(JR$9),JR$9=0)=FALSE,OR(JR$9='2. Protocols'!$C80,JR$9='2. Protocols'!$E80,JR$9='2. Protocols'!$G80)),1,0)*'4. Formulations'!$O80</f>
        <v>0</v>
      </c>
      <c r="JS81" s="38">
        <f>IF(AND(OR(ISBLANK(JS$9),JS$9=0)=FALSE,OR(JS$9='2. Protocols'!$C80,JS$9='2. Protocols'!$E80,JS$9='2. Protocols'!$G80)),1,0)*'4. Formulations'!$O80</f>
        <v>0</v>
      </c>
      <c r="JT81" s="38">
        <f>IF(AND(OR(ISBLANK(JT$9),JT$9=0)=FALSE,OR(JT$9='2. Protocols'!$C80,JT$9='2. Protocols'!$E80,JT$9='2. Protocols'!$G80)),1,0)*'4. Formulations'!$O80</f>
        <v>0</v>
      </c>
      <c r="JU81" s="38">
        <f>IF(AND(OR(ISBLANK(JU$9),JU$9=0)=FALSE,OR(JU$9='2. Protocols'!$C80,JU$9='2. Protocols'!$E80,JU$9='2. Protocols'!$G80)),1,0)*'4. Formulations'!$O80</f>
        <v>0</v>
      </c>
      <c r="JV81" s="38">
        <f>IF(AND(OR(ISBLANK(JV$9),JV$9=0)=FALSE,OR(JV$9='2. Protocols'!$C80,JV$9='2. Protocols'!$E80,JV$9='2. Protocols'!$G80)),1,0)*'4. Formulations'!$O80</f>
        <v>0</v>
      </c>
      <c r="JW81" s="38">
        <f>IF(AND(OR(ISBLANK(JW$9),JW$9=0)=FALSE,OR(JW$9='2. Protocols'!$C80,JW$9='2. Protocols'!$E80,JW$9='2. Protocols'!$G80)),1,0)*'4. Formulations'!$O80</f>
        <v>0</v>
      </c>
      <c r="JX81" s="38">
        <f>IF(AND(OR(ISBLANK(JX$9),JX$9=0)=FALSE,OR(JX$9='2. Protocols'!$C80,JX$9='2. Protocols'!$E80,JX$9='2. Protocols'!$G80)),1,0)*'4. Formulations'!$O80</f>
        <v>0</v>
      </c>
      <c r="JY81" s="38">
        <f>IF(AND(OR(ISBLANK(JY$9),JY$9=0)=FALSE,OR(JY$9='2. Protocols'!$C80,JY$9='2. Protocols'!$E80,JY$9='2. Protocols'!$G80)),1,0)*'4. Formulations'!$O80</f>
        <v>0</v>
      </c>
      <c r="JZ81" s="38">
        <f>IF(AND(OR(ISBLANK(JZ$9),JZ$9=0)=FALSE,OR(JZ$9='2. Protocols'!$C80,JZ$9='2. Protocols'!$E80,JZ$9='2. Protocols'!$G80)),1,0)*'4. Formulations'!$O80</f>
        <v>0</v>
      </c>
      <c r="KA81" s="38">
        <f>IF(AND(OR(ISBLANK(KA$9),KA$9=0)=FALSE,OR(KA$9='2. Protocols'!$C80,KA$9='2. Protocols'!$E80,KA$9='2. Protocols'!$G80)),1,0)*'4. Formulations'!$O80</f>
        <v>0</v>
      </c>
      <c r="KB81" s="38">
        <f>IF(AND(OR(ISBLANK(KB$9),KB$9=0)=FALSE,OR(KB$9='2. Protocols'!$C80,KB$9='2. Protocols'!$E80,KB$9='2. Protocols'!$G80)),1,0)*'4. Formulations'!$O80</f>
        <v>0</v>
      </c>
      <c r="KC81" s="38">
        <f>IF(AND(OR(ISBLANK(KC$9),KC$9=0)=FALSE,OR(KC$9='2. Protocols'!$C80,KC$9='2. Protocols'!$E80,KC$9='2. Protocols'!$G80)),1,0)*'4. Formulations'!$O80</f>
        <v>0</v>
      </c>
      <c r="KD81" s="38">
        <f>IF(AND(OR(ISBLANK(KD$9),KD$9=0)=FALSE,OR(KD$9='2. Protocols'!$C80,KD$9='2. Protocols'!$E80,KD$9='2. Protocols'!$G80)),1,0)*'4. Formulations'!$O80</f>
        <v>0</v>
      </c>
      <c r="KE81" s="38">
        <f>IF(AND(OR(ISBLANK(KE$9),KE$9=0)=FALSE,OR(KE$9='2. Protocols'!$C80,KE$9='2. Protocols'!$E80,KE$9='2. Protocols'!$G80)),1,0)*'4. Formulations'!$O80</f>
        <v>0</v>
      </c>
      <c r="KG81" s="38">
        <f>IF(AND(OR(ISBLANK(KG$9),KG$9=0)=FALSE,KG$9=$DK81),1,0)*'4. Formulations'!$P80</f>
        <v>0</v>
      </c>
      <c r="KH81" s="38">
        <f>IF(AND(OR(ISBLANK(KH$9),KH$9=0)=FALSE,KH$9=$DK81),1,0)*'4. Formulations'!$P80</f>
        <v>0</v>
      </c>
      <c r="KI81" s="38">
        <f>IF(AND(OR(ISBLANK(KI$9),KI$9=0)=FALSE,KI$9=$DK81),1,0)*'4. Formulations'!$P80</f>
        <v>0</v>
      </c>
      <c r="KJ81" s="38">
        <f>IF(AND(OR(ISBLANK(KJ$9),KJ$9=0)=FALSE,KJ$9=$DK81),1,0)*'4. Formulations'!$P80</f>
        <v>0</v>
      </c>
      <c r="KK81" s="38">
        <f>IF(AND(OR(ISBLANK(KK$9),KK$9=0)=FALSE,KK$9=$DK81),1,0)*'4. Formulations'!$P80</f>
        <v>0</v>
      </c>
      <c r="KL81" s="38">
        <f>IF(AND(OR(ISBLANK(KL$9),KL$9=0)=FALSE,KL$9=$DK81),1,0)*'4. Formulations'!$P80</f>
        <v>0</v>
      </c>
      <c r="KM81" s="38">
        <f>IF(AND(OR(ISBLANK(KM$9),KM$9=0)=FALSE,KM$9=$DK81),1,0)*'4. Formulations'!$P80</f>
        <v>0</v>
      </c>
      <c r="KN81" s="38">
        <f>IF(AND(OR(ISBLANK(KN$9),KN$9=0)=FALSE,KN$9=$DK81),1,0)*'4. Formulations'!$P80</f>
        <v>0</v>
      </c>
      <c r="KO81" s="38">
        <f>IF(AND(OR(ISBLANK(KO$9),KO$9=0)=FALSE,KO$9=$DK81),1,0)*'4. Formulations'!$P80</f>
        <v>0</v>
      </c>
      <c r="KP81" s="38">
        <f>IF(AND(OR(ISBLANK(KP$9),KP$9=0)=FALSE,KP$9=$DK81),1,0)*'4. Formulations'!$P80</f>
        <v>0</v>
      </c>
      <c r="KQ81" s="38">
        <f>IF(AND(OR(ISBLANK(KQ$9),KQ$9=0)=FALSE,KQ$9=$DK81),1,0)*'4. Formulations'!$P80</f>
        <v>0</v>
      </c>
      <c r="KR81" s="38">
        <f>IF(AND(OR(ISBLANK(KR$9),KR$9=0)=FALSE,KR$9=$DK81),1,0)*'4. Formulations'!$P80</f>
        <v>0</v>
      </c>
      <c r="KS81" s="38">
        <f>IF(AND(OR(ISBLANK(KS$9),KS$9=0)=FALSE,KS$9=$DK81),1,0)*'4. Formulations'!$P80</f>
        <v>0</v>
      </c>
      <c r="KU81" s="38">
        <f>IF(AND(OR(ISBLANK(KU$9),KU$9=0)=FALSE,SUM($KG81:$KS81)&gt;0,KU$9='2. Protocols'!$G80),1,0)*'4. Formulations'!$P80</f>
        <v>0</v>
      </c>
      <c r="KV81" s="38">
        <f>IF(AND(OR(ISBLANK(KV$9),KV$9=0)=FALSE,SUM($KG81:$KS81)&gt;0,KV$9='2. Protocols'!$G80),1,0)*'4. Formulations'!$P80</f>
        <v>0</v>
      </c>
      <c r="KW81" s="38">
        <f>IF(AND(OR(ISBLANK(KW$9),KW$9=0)=FALSE,SUM($KG81:$KS81)&gt;0,KW$9='2. Protocols'!$G80),1,0)*'4. Formulations'!$P80</f>
        <v>0</v>
      </c>
      <c r="KX81" s="38">
        <f>IF(AND(OR(ISBLANK(KX$9),KX$9=0)=FALSE,SUM($KG81:$KS81)&gt;0,KX$9='2. Protocols'!$G80),1,0)*'4. Formulations'!$P80</f>
        <v>0</v>
      </c>
      <c r="KY81" s="38">
        <f>IF(AND(OR(ISBLANK(KY$9),KY$9=0)=FALSE,SUM($KG81:$KS81)&gt;0,KY$9='2. Protocols'!$G80),1,0)*'4. Formulations'!$P80</f>
        <v>0</v>
      </c>
      <c r="KZ81" s="38">
        <f>IF(AND(OR(ISBLANK(KZ$9),KZ$9=0)=FALSE,SUM($KG81:$KS81)&gt;0,KZ$9='2. Protocols'!$G80),1,0)*'4. Formulations'!$P80</f>
        <v>0</v>
      </c>
      <c r="LA81" s="38">
        <f>IF(AND(OR(ISBLANK(LA$9),LA$9=0)=FALSE,SUM($KG81:$KS81)&gt;0,LA$9='2. Protocols'!$G80),1,0)*'4. Formulations'!$P80</f>
        <v>0</v>
      </c>
      <c r="LB81" s="38">
        <f>IF(AND(OR(ISBLANK(LB$9),LB$9=0)=FALSE,SUM($KG81:$KS81)&gt;0,LB$9='2. Protocols'!$G80),1,0)*'4. Formulations'!$P80</f>
        <v>0</v>
      </c>
      <c r="LC81" s="38">
        <f>IF(AND(OR(ISBLANK(LC$9),LC$9=0)=FALSE,SUM($KG81:$KS81)&gt;0,LC$9='2. Protocols'!$G80),1,0)*'4. Formulations'!$P80</f>
        <v>0</v>
      </c>
      <c r="LD81" s="38">
        <f>IF(AND(OR(ISBLANK(LD$9),LD$9=0)=FALSE,SUM($KG81:$KS81)&gt;0,LD$9='2. Protocols'!$G80),1,0)*'4. Formulations'!$P80</f>
        <v>0</v>
      </c>
      <c r="LE81" s="38">
        <f>IF(AND(OR(ISBLANK(LE$9),LE$9=0)=FALSE,SUM($KG81:$KS81)&gt;0,LE$9='2. Protocols'!$G80),1,0)*'4. Formulations'!$P80</f>
        <v>0</v>
      </c>
      <c r="LF81" s="38">
        <f>IF(AND(OR(ISBLANK(LF$9),LF$9=0)=FALSE,SUM($KG81:$KS81)&gt;0,LF$9='2. Protocols'!$G80),1,0)*'4. Formulations'!$P80</f>
        <v>0</v>
      </c>
      <c r="LG81" s="38">
        <f>IF(AND(OR(ISBLANK(LG$9),LG$9=0)=FALSE,SUM($KG81:$KS81)&gt;0,LG$9='2. Protocols'!$G80),1,0)*'4. Formulations'!$P80</f>
        <v>0</v>
      </c>
      <c r="LH81" s="38">
        <f>IF(AND(OR(ISBLANK(LH$9),LH$9=0)=FALSE,SUM($KG81:$KS81)&gt;0,LH$9='2. Protocols'!$G80),1,0)*'4. Formulations'!$P80</f>
        <v>0</v>
      </c>
      <c r="LI81" s="38">
        <f>IF(AND(OR(ISBLANK(LI$9),LI$9=0)=FALSE,SUM($KG81:$KS81)&gt;0,LI$9='2. Protocols'!$G80),1,0)*'4. Formulations'!$P80</f>
        <v>0</v>
      </c>
      <c r="LJ81" s="38">
        <f>IF(AND(OR(ISBLANK(LJ$9),LJ$9=0)=FALSE,SUM($KG81:$KS81)&gt;0,LJ$9='2. Protocols'!$G80),1,0)*'4. Formulations'!$P80</f>
        <v>0</v>
      </c>
      <c r="LK81" s="38">
        <f>IF(AND(OR(ISBLANK(LK$9),LK$9=0)=FALSE,SUM($KG81:$KS81)&gt;0,LK$9='2. Protocols'!$G80),1,0)*'4. Formulations'!$P80</f>
        <v>0</v>
      </c>
      <c r="LL81" s="38">
        <f>IF(AND(OR(ISBLANK(LL$9),LL$9=0)=FALSE,SUM($KG81:$KS81)&gt;0,LL$9='2. Protocols'!$G80),1,0)*'4. Formulations'!$P80</f>
        <v>0</v>
      </c>
      <c r="LM81" s="38">
        <f>IF(AND(OR(ISBLANK(LM$9),LM$9=0)=FALSE,SUM($KG81:$KS81)&gt;0,LM$9='2. Protocols'!$G80),1,0)*'4. Formulations'!$P80</f>
        <v>0</v>
      </c>
      <c r="LN81" s="38">
        <f>IF(AND(OR(ISBLANK(LN$9),LN$9=0)=FALSE,SUM($KG81:$KS81)&gt;0,LN$9='2. Protocols'!$G80),1,0)*'4. Formulations'!$P80</f>
        <v>0</v>
      </c>
      <c r="LO81" s="38">
        <f>IF(AND(OR(ISBLANK(LO$9),LO$9=0)=FALSE,SUM($KG81:$KS81)&gt;0,LO$9='2. Protocols'!$G80),1,0)*'4. Formulations'!$P80</f>
        <v>0</v>
      </c>
      <c r="LP81" s="38">
        <f>IF(AND(OR(ISBLANK(LP$9),LP$9=0)=FALSE,SUM($KG81:$KS81)&gt;0,LP$9='2. Protocols'!$G80),1,0)*'4. Formulations'!$P80</f>
        <v>0</v>
      </c>
      <c r="LR81" s="38">
        <f>IF(AND(OR(ISBLANK(LR$9),LR$9=0)=FALSE,LR$9=$DL81),1,0)*'4. Formulations'!$Q80</f>
        <v>0</v>
      </c>
      <c r="LS81" s="38">
        <f>IF(AND(OR(ISBLANK(LS$9),LS$9=0)=FALSE,LS$9=$DL81),1,0)*'4. Formulations'!$Q80</f>
        <v>0</v>
      </c>
      <c r="LT81" s="38">
        <f>IF(AND(OR(ISBLANK(LT$9),LT$9=0)=FALSE,LT$9=$DL81),1,0)*'4. Formulations'!$Q80</f>
        <v>0</v>
      </c>
      <c r="LU81" s="38">
        <f>IF(AND(OR(ISBLANK(LU$9),LU$9=0)=FALSE,LU$9=$DL81),1,0)*'4. Formulations'!$Q80</f>
        <v>0</v>
      </c>
      <c r="LV81" s="38">
        <f>IF(AND(OR(ISBLANK(LV$9),LV$9=0)=FALSE,LV$9=$DL81),1,0)*'4. Formulations'!$Q80</f>
        <v>0</v>
      </c>
      <c r="LW81" s="38">
        <f>IF(AND(OR(ISBLANK(LW$9),LW$9=0)=FALSE,LW$9=$DL81),1,0)*'4. Formulations'!$Q80</f>
        <v>0</v>
      </c>
      <c r="LX81" s="38">
        <f>IF(AND(OR(ISBLANK(LX$9),LX$9=0)=FALSE,LX$9=$DL81),1,0)*'4. Formulations'!$Q80</f>
        <v>0</v>
      </c>
      <c r="LY81" s="38">
        <f>IF(AND(OR(ISBLANK(LY$9),LY$9=0)=FALSE,LY$9=$DL81),1,0)*'4. Formulations'!$Q80</f>
        <v>0</v>
      </c>
      <c r="LZ81" s="38">
        <f>IF(AND(OR(ISBLANK(LZ$9),LZ$9=0)=FALSE,LZ$9=$DL81),1,0)*'4. Formulations'!$Q80</f>
        <v>0</v>
      </c>
      <c r="MA81" s="38">
        <f>IF(AND(OR(ISBLANK(MA$9),MA$9=0)=FALSE,MA$9=$DL81),1,0)*'4. Formulations'!$Q80</f>
        <v>0</v>
      </c>
      <c r="MB81" s="38">
        <f>IF(AND(OR(ISBLANK(MB$9),MB$9=0)=FALSE,MB$9=$DL81),1,0)*'4. Formulations'!$Q80</f>
        <v>0</v>
      </c>
      <c r="MC81" s="38">
        <f>IF(AND(OR(ISBLANK(MC$9),MC$9=0)=FALSE,MC$9=$DL81),1,0)*'4. Formulations'!$Q80</f>
        <v>0</v>
      </c>
      <c r="MD81" s="38">
        <f>IF(AND(OR(ISBLANK(MD$9),MD$9=0)=FALSE,MD$9=$DL81),1,0)*'4. Formulations'!$Q80</f>
        <v>0</v>
      </c>
      <c r="ME81" s="38">
        <f>IF(AND(OR(ISBLANK(ME$9),ME$9=0)=FALSE,ME$9=$DL81),1,0)*'4. Formulations'!$Q80</f>
        <v>0</v>
      </c>
      <c r="MF81" s="38">
        <f>IF(AND(OR(ISBLANK(MF$9),MF$9=0)=FALSE,MF$9=$DL81),1,0)*'4. Formulations'!$Q80</f>
        <v>0</v>
      </c>
    </row>
    <row r="82" spans="2:344" outlineLevel="1" x14ac:dyDescent="0.3">
      <c r="B82" s="2"/>
      <c r="C82" s="129" t="str">
        <f>IF('2. Protocols'!C81&amp;"+"&amp;'2. Protocols'!E81&amp;"+"&amp;'2. Protocols'!G81="++","",'2. Protocols'!C81&amp;"+"&amp;'2. Protocols'!E81&amp;"+"&amp;'2. Protocols'!G81)</f>
        <v/>
      </c>
      <c r="D82" s="18"/>
      <c r="F82" s="114">
        <f>IFERROR('2. Protocols'!J81*'1. General Inputs'!$N$6,"")</f>
        <v>0</v>
      </c>
      <c r="G82" s="114">
        <f>IFERROR(MAX(F82*(1+'1. General Inputs'!$BE$16)+(G$110*CHOOSE(G$7,'2. Protocols'!$S81,'2. Protocols'!$T81,'2. Protocols'!$U81))+'3. ARV Substitutions'!L102,0),"")</f>
        <v>0</v>
      </c>
      <c r="H82" s="114">
        <f>IFERROR(MAX(G82*(1+'1. General Inputs'!$BE$16)+(H$110*CHOOSE(H$7,'2. Protocols'!$S81,'2. Protocols'!$T81,'2. Protocols'!$U81))+'3. ARV Substitutions'!M102,0),"")</f>
        <v>0</v>
      </c>
      <c r="I82" s="114">
        <f>IFERROR(MAX(H82*(1+'1. General Inputs'!$BE$16)+(I$110*CHOOSE(I$7,'2. Protocols'!$S81,'2. Protocols'!$T81,'2. Protocols'!$U81))+'3. ARV Substitutions'!N102,0),"")</f>
        <v>0</v>
      </c>
      <c r="J82" s="114">
        <f>IFERROR(MAX(I82*(1+'1. General Inputs'!$BE$16)+(J$110*CHOOSE(J$7,'2. Protocols'!$S81,'2. Protocols'!$T81,'2. Protocols'!$U81))+'3. ARV Substitutions'!O102,0),"")</f>
        <v>0</v>
      </c>
      <c r="K82" s="114">
        <f>IFERROR(MAX(J82*(1+'1. General Inputs'!$BE$16)+(K$110*CHOOSE(K$7,'2. Protocols'!$S81,'2. Protocols'!$T81,'2. Protocols'!$U81))+'3. ARV Substitutions'!P102,0),"")</f>
        <v>0</v>
      </c>
      <c r="L82" s="114">
        <f>IFERROR(MAX(K82*(1+'1. General Inputs'!$BE$16)+(L$110*CHOOSE(L$7,'2. Protocols'!$S81,'2. Protocols'!$T81,'2. Protocols'!$U81))+'3. ARV Substitutions'!Q102,0),"")</f>
        <v>0</v>
      </c>
      <c r="M82" s="114">
        <f>IFERROR(MAX(L82*(1+'1. General Inputs'!$BE$16)+(M$110*CHOOSE(M$7,'2. Protocols'!$S81,'2. Protocols'!$T81,'2. Protocols'!$U81))+'3. ARV Substitutions'!R102,0),"")</f>
        <v>0</v>
      </c>
      <c r="N82" s="114">
        <f>IFERROR(MAX(M82*(1+'1. General Inputs'!$BE$16)+(N$110*CHOOSE(N$7,'2. Protocols'!$S81,'2. Protocols'!$T81,'2. Protocols'!$U81))+'3. ARV Substitutions'!S102,0),"")</f>
        <v>0</v>
      </c>
      <c r="O82" s="114">
        <f>IFERROR(MAX(N82*(1+'1. General Inputs'!$BE$16)+(O$110*CHOOSE(O$7,'2. Protocols'!$S81,'2. Protocols'!$T81,'2. Protocols'!$U81))+'3. ARV Substitutions'!T102,0),"")</f>
        <v>0</v>
      </c>
      <c r="P82" s="114">
        <f>IFERROR(MAX(O82*(1+'1. General Inputs'!$BE$16)+(P$110*CHOOSE(P$7,'2. Protocols'!$S81,'2. Protocols'!$T81,'2. Protocols'!$U81))+'3. ARV Substitutions'!U102,0),"")</f>
        <v>0</v>
      </c>
      <c r="Q82" s="114">
        <f>IFERROR(MAX(P82*(1+'1. General Inputs'!$BE$16)+(Q$110*CHOOSE(Q$7,'2. Protocols'!$S81,'2. Protocols'!$T81,'2. Protocols'!$U81))+'3. ARV Substitutions'!V102,0),"")</f>
        <v>0</v>
      </c>
      <c r="R82" s="114">
        <f>IFERROR(MAX(Q82*(1+'1. General Inputs'!$BE$16)+(R$110*CHOOSE(R$7,'2. Protocols'!$S81,'2. Protocols'!$T81,'2. Protocols'!$U81))+'3. ARV Substitutions'!W102,0),"")</f>
        <v>0</v>
      </c>
      <c r="S82" s="114">
        <f>IFERROR(MAX(R82*(1+'1. General Inputs'!$BE$16)+(S$110*CHOOSE(S$7,'2. Protocols'!$S81,'2. Protocols'!$T81,'2. Protocols'!$U81))+'3. ARV Substitutions'!X102,0),"")</f>
        <v>0</v>
      </c>
      <c r="T82" s="114">
        <f>IFERROR(MAX(S82*(1+'1. General Inputs'!$BE$16)+(T$110*CHOOSE(T$7,'2. Protocols'!$S81,'2. Protocols'!$T81,'2. Protocols'!$U81))+'3. ARV Substitutions'!Y102,0),"")</f>
        <v>0</v>
      </c>
      <c r="U82" s="114">
        <f>IFERROR(MAX(T82*(1+'1. General Inputs'!$BE$16)+(U$110*CHOOSE(U$7,'2. Protocols'!$S81,'2. Protocols'!$T81,'2. Protocols'!$U81))+'3. ARV Substitutions'!Z102,0),"")</f>
        <v>0</v>
      </c>
      <c r="V82" s="114">
        <f>IFERROR(MAX(U82*(1+'1. General Inputs'!$BE$16)+(V$110*CHOOSE(V$7,'2. Protocols'!$S81,'2. Protocols'!$T81,'2. Protocols'!$U81))+'3. ARV Substitutions'!AA102,0),"")</f>
        <v>0</v>
      </c>
      <c r="W82" s="114">
        <f>IFERROR(MAX(V82*(1+'1. General Inputs'!$BE$16)+(W$110*CHOOSE(W$7,'2. Protocols'!$S81,'2. Protocols'!$T81,'2. Protocols'!$U81))+'3. ARV Substitutions'!AB102,0),"")</f>
        <v>0</v>
      </c>
      <c r="X82" s="114">
        <f>IFERROR(MAX(W82*(1+'1. General Inputs'!$BE$16)+(X$110*CHOOSE(X$7,'2. Protocols'!$S81,'2. Protocols'!$T81,'2. Protocols'!$U81))+'3. ARV Substitutions'!AC102,0),"")</f>
        <v>0</v>
      </c>
      <c r="Y82" s="114">
        <f>IFERROR(MAX(X82*(1+'1. General Inputs'!$BE$16)+(Y$110*CHOOSE(Y$7,'2. Protocols'!$S81,'2. Protocols'!$T81,'2. Protocols'!$U81))+'3. ARV Substitutions'!AD102,0),"")</f>
        <v>0</v>
      </c>
      <c r="Z82" s="114">
        <f>IFERROR(MAX(Y82*(1+'1. General Inputs'!$BE$16)+(Z$110*CHOOSE(Z$7,'2. Protocols'!$S81,'2. Protocols'!$T81,'2. Protocols'!$U81))+'3. ARV Substitutions'!AE102,0),"")</f>
        <v>0</v>
      </c>
      <c r="AA82" s="114">
        <f>IFERROR(MAX(Z82*(1+'1. General Inputs'!$BE$16)+(AA$110*CHOOSE(AA$7,'2. Protocols'!$S81,'2. Protocols'!$T81,'2. Protocols'!$U81))+'3. ARV Substitutions'!AF102,0),"")</f>
        <v>0</v>
      </c>
      <c r="AB82" s="114">
        <f>IFERROR(MAX(AA82*(1+'1. General Inputs'!$BE$16)+(AB$110*CHOOSE(AB$7,'2. Protocols'!$S81,'2. Protocols'!$T81,'2. Protocols'!$U81))+'3. ARV Substitutions'!AG102,0),"")</f>
        <v>0</v>
      </c>
      <c r="AC82" s="114">
        <f>IFERROR(MAX(AB82*(1+'1. General Inputs'!$BE$16)+(AC$110*CHOOSE(AC$7,'2. Protocols'!$S81,'2. Protocols'!$T81,'2. Protocols'!$U81))+'3. ARV Substitutions'!AH102,0),"")</f>
        <v>0</v>
      </c>
      <c r="AD82" s="114">
        <f>IFERROR(MAX(AC82*(1+'1. General Inputs'!$BE$16)+(AD$110*CHOOSE(AD$7,'2. Protocols'!$S81,'2. Protocols'!$T81,'2. Protocols'!$U81))+'3. ARV Substitutions'!AI102,0),"")</f>
        <v>0</v>
      </c>
      <c r="AE82" s="114">
        <f>IFERROR(MAX(AD82*(1+'1. General Inputs'!$BE$16)+(AE$110*CHOOSE(AE$7,'2. Protocols'!$S81,'2. Protocols'!$T81,'2. Protocols'!$U81))+'3. ARV Substitutions'!AJ102,0),"")</f>
        <v>0</v>
      </c>
      <c r="AF82" s="114">
        <f>IFERROR(MAX(AE82*(1+'1. General Inputs'!$BE$16)+(AF$110*CHOOSE(AF$7,'2. Protocols'!$S81,'2. Protocols'!$T81,'2. Protocols'!$U81))+'3. ARV Substitutions'!AK102,0),"")</f>
        <v>0</v>
      </c>
      <c r="AG82" s="114">
        <f>IFERROR(MAX(AF82*(1+'1. General Inputs'!$BE$16)+(AG$110*CHOOSE(AG$7,'2. Protocols'!$S81,'2. Protocols'!$T81,'2. Protocols'!$U81))+'3. ARV Substitutions'!AL102,0),"")</f>
        <v>0</v>
      </c>
      <c r="AH82" s="114">
        <f>IFERROR(MAX(AG82*(1+'1. General Inputs'!$BE$16)+(AH$110*CHOOSE(AH$7,'2. Protocols'!$S81,'2. Protocols'!$T81,'2. Protocols'!$U81))+'3. ARV Substitutions'!AM102,0),"")</f>
        <v>0</v>
      </c>
      <c r="AI82" s="114">
        <f>IFERROR(MAX(AH82*(1+'1. General Inputs'!$BE$16)+(AI$110*CHOOSE(AI$7,'2. Protocols'!$S81,'2. Protocols'!$T81,'2. Protocols'!$U81))+'3. ARV Substitutions'!AN102,0),"")</f>
        <v>0</v>
      </c>
      <c r="AJ82" s="114">
        <f>IFERROR(MAX(AI82*(1+'1. General Inputs'!$BE$16)+(AJ$110*CHOOSE(AJ$7,'2. Protocols'!$S81,'2. Protocols'!$T81,'2. Protocols'!$U81))+'3. ARV Substitutions'!AO102,0),"")</f>
        <v>0</v>
      </c>
      <c r="AK82" s="114">
        <f>IFERROR(MAX(AJ82*(1+'1. General Inputs'!$BE$16)+(AK$110*CHOOSE(AK$7,'2. Protocols'!$S81,'2. Protocols'!$T81,'2. Protocols'!$U81))+'3. ARV Substitutions'!AP102,0),"")</f>
        <v>0</v>
      </c>
      <c r="AL82" s="114">
        <f>IFERROR(MAX(AK82*(1+'1. General Inputs'!$BE$16)+(AL$110*CHOOSE(AL$7,'2. Protocols'!$S81,'2. Protocols'!$T81,'2. Protocols'!$U81))+'3. ARV Substitutions'!AQ102,0),"")</f>
        <v>0</v>
      </c>
      <c r="AM82" s="114">
        <f>IFERROR(MAX(AL82*(1+'1. General Inputs'!$BE$16)+(AM$110*CHOOSE(AM$7,'2. Protocols'!$S81,'2. Protocols'!$T81,'2. Protocols'!$U81))+'3. ARV Substitutions'!AR102,0),"")</f>
        <v>0</v>
      </c>
      <c r="AN82" s="114">
        <f>IFERROR(MAX(AM82*(1+'1. General Inputs'!$BE$16)+(AN$110*CHOOSE(AN$7,'2. Protocols'!$S81,'2. Protocols'!$T81,'2. Protocols'!$U81))+'3. ARV Substitutions'!AS102,0),"")</f>
        <v>0</v>
      </c>
      <c r="AO82" s="114">
        <f>IFERROR(MAX(AN82*(1+'1. General Inputs'!$BE$16)+(AO$110*CHOOSE(AO$7,'2. Protocols'!$S81,'2. Protocols'!$T81,'2. Protocols'!$U81))+'3. ARV Substitutions'!AT102,0),"")</f>
        <v>0</v>
      </c>
      <c r="AP82" s="114">
        <f>IFERROR(MAX(AO82*(1+'1. General Inputs'!$BE$16)+(AP$110*CHOOSE(AP$7,'2. Protocols'!$S81,'2. Protocols'!$T81,'2. Protocols'!$U81))+'3. ARV Substitutions'!AU102,0),"")</f>
        <v>0</v>
      </c>
      <c r="BZ82" s="88">
        <f t="shared" si="87"/>
        <v>0</v>
      </c>
      <c r="CA82" s="88">
        <f t="shared" si="88"/>
        <v>0</v>
      </c>
      <c r="CB82" s="88">
        <f t="shared" si="89"/>
        <v>0</v>
      </c>
      <c r="CC82" s="88">
        <f t="shared" si="90"/>
        <v>0</v>
      </c>
      <c r="CD82" s="88">
        <f t="shared" si="91"/>
        <v>0</v>
      </c>
      <c r="CE82" s="88">
        <f t="shared" si="92"/>
        <v>0</v>
      </c>
      <c r="CF82" s="88">
        <f t="shared" si="93"/>
        <v>0</v>
      </c>
      <c r="CG82" s="88">
        <f t="shared" si="94"/>
        <v>0</v>
      </c>
      <c r="CH82" s="88">
        <f t="shared" si="95"/>
        <v>0</v>
      </c>
      <c r="CI82" s="88">
        <f t="shared" si="96"/>
        <v>0</v>
      </c>
      <c r="CJ82" s="88">
        <f t="shared" si="97"/>
        <v>0</v>
      </c>
      <c r="CK82" s="88">
        <f t="shared" si="98"/>
        <v>0</v>
      </c>
      <c r="CL82" s="88">
        <f t="shared" si="99"/>
        <v>0</v>
      </c>
      <c r="CM82" s="88">
        <f t="shared" si="100"/>
        <v>0</v>
      </c>
      <c r="CN82" s="88">
        <f t="shared" si="101"/>
        <v>0</v>
      </c>
      <c r="CO82" s="88">
        <f t="shared" si="102"/>
        <v>0</v>
      </c>
      <c r="CP82" s="88">
        <f t="shared" si="103"/>
        <v>0</v>
      </c>
      <c r="CQ82" s="88">
        <f t="shared" si="104"/>
        <v>0</v>
      </c>
      <c r="CR82" s="88">
        <f t="shared" si="105"/>
        <v>0</v>
      </c>
      <c r="CS82" s="88">
        <f t="shared" si="106"/>
        <v>0</v>
      </c>
      <c r="CT82" s="88">
        <f t="shared" si="107"/>
        <v>0</v>
      </c>
      <c r="CU82" s="88">
        <f t="shared" si="108"/>
        <v>0</v>
      </c>
      <c r="CV82" s="88">
        <f t="shared" si="109"/>
        <v>0</v>
      </c>
      <c r="CW82" s="88">
        <f t="shared" si="110"/>
        <v>0</v>
      </c>
      <c r="CX82" s="88">
        <f t="shared" si="111"/>
        <v>0</v>
      </c>
      <c r="CY82" s="88">
        <f t="shared" si="112"/>
        <v>0</v>
      </c>
      <c r="CZ82" s="88">
        <f t="shared" si="113"/>
        <v>0</v>
      </c>
      <c r="DA82" s="88">
        <f t="shared" si="114"/>
        <v>0</v>
      </c>
      <c r="DB82" s="88">
        <f t="shared" si="115"/>
        <v>0</v>
      </c>
      <c r="DC82" s="88">
        <f t="shared" si="116"/>
        <v>0</v>
      </c>
      <c r="DD82" s="88">
        <f t="shared" si="117"/>
        <v>0</v>
      </c>
      <c r="DE82" s="88">
        <f t="shared" si="118"/>
        <v>0</v>
      </c>
      <c r="DF82" s="88">
        <f t="shared" si="119"/>
        <v>0</v>
      </c>
      <c r="DG82" s="88">
        <f t="shared" si="120"/>
        <v>0</v>
      </c>
      <c r="DH82" s="88">
        <f t="shared" si="121"/>
        <v>0</v>
      </c>
      <c r="DI82" s="88">
        <f t="shared" si="122"/>
        <v>0</v>
      </c>
      <c r="DK82" s="27" t="str">
        <f>CONCATENATE('2. Protocols'!C81, '2. Protocols'!D81, '2. Protocols'!E81)</f>
        <v>+</v>
      </c>
      <c r="DL82" s="27" t="str">
        <f>CONCATENATE('2. Protocols'!C81, '2. Protocols'!D81, '2. Protocols'!E81, '2. Protocols'!F81, '2. Protocols'!G81,)</f>
        <v>++</v>
      </c>
      <c r="DN82" s="38">
        <f>IF(AND(OR(ISBLANK(DN$9),DN$9=0)=FALSE,OR(DN$9='2. Protocols'!$C81,DN$9='2. Protocols'!$E81,DN$9='2. Protocols'!$G81)),1,0)*'4. Formulations'!$I81</f>
        <v>0</v>
      </c>
      <c r="DO82" s="38">
        <f>IF(AND(OR(ISBLANK(DO$9),DO$9=0)=FALSE,OR(DO$9='2. Protocols'!$C81,DO$9='2. Protocols'!$E81,DO$9='2. Protocols'!$G81)),1,0)*'4. Formulations'!$I81</f>
        <v>0</v>
      </c>
      <c r="DP82" s="38">
        <f>IF(AND(OR(ISBLANK(DP$9),DP$9=0)=FALSE,OR(DP$9='2. Protocols'!$C81,DP$9='2. Protocols'!$E81,DP$9='2. Protocols'!$G81)),1,0)*'4. Formulations'!$I81</f>
        <v>0</v>
      </c>
      <c r="DQ82" s="38">
        <f>IF(AND(OR(ISBLANK(DQ$9),DQ$9=0)=FALSE,OR(DQ$9='2. Protocols'!$C81,DQ$9='2. Protocols'!$E81,DQ$9='2. Protocols'!$G81)),1,0)*'4. Formulations'!$I81</f>
        <v>0</v>
      </c>
      <c r="DR82" s="38">
        <f>IF(AND(OR(ISBLANK(DR$9),DR$9=0)=FALSE,OR(DR$9='2. Protocols'!$C81,DR$9='2. Protocols'!$E81,DR$9='2. Protocols'!$G81)),1,0)*'4. Formulations'!$I81</f>
        <v>0</v>
      </c>
      <c r="DS82" s="38">
        <f>IF(AND(OR(ISBLANK(DS$9),DS$9=0)=FALSE,OR(DS$9='2. Protocols'!$C81,DS$9='2. Protocols'!$E81,DS$9='2. Protocols'!$G81)),1,0)*'4. Formulations'!$I81</f>
        <v>0</v>
      </c>
      <c r="DT82" s="38">
        <f>IF(AND(OR(ISBLANK(DT$9),DT$9=0)=FALSE,OR(DT$9='2. Protocols'!$C81,DT$9='2. Protocols'!$E81,DT$9='2. Protocols'!$G81)),1,0)*'4. Formulations'!$I81</f>
        <v>0</v>
      </c>
      <c r="DU82" s="38">
        <f>IF(AND(OR(ISBLANK(DU$9),DU$9=0)=FALSE,OR(DU$9='2. Protocols'!$C81,DU$9='2. Protocols'!$E81,DU$9='2. Protocols'!$G81)),1,0)*'4. Formulations'!$I81</f>
        <v>0</v>
      </c>
      <c r="DV82" s="38">
        <f>IF(AND(OR(ISBLANK(DV$9),DV$9=0)=FALSE,OR(DV$9='2. Protocols'!$C81,DV$9='2. Protocols'!$E81,DV$9='2. Protocols'!$G81)),1,0)*'4. Formulations'!$I81</f>
        <v>0</v>
      </c>
      <c r="DW82" s="38">
        <f>IF(AND(OR(ISBLANK(DW$9),DW$9=0)=FALSE,OR(DW$9='2. Protocols'!$C81,DW$9='2. Protocols'!$E81,DW$9='2. Protocols'!$G81)),1,0)*'4. Formulations'!$I81</f>
        <v>0</v>
      </c>
      <c r="DX82" s="38">
        <f>IF(AND(OR(ISBLANK(DX$9),DX$9=0)=FALSE,OR(DX$9='2. Protocols'!$C81,DX$9='2. Protocols'!$E81,DX$9='2. Protocols'!$G81)),1,0)*'4. Formulations'!$I81</f>
        <v>0</v>
      </c>
      <c r="DY82" s="38">
        <f>IF(AND(OR(ISBLANK(DY$9),DY$9=0)=FALSE,OR(DY$9='2. Protocols'!$C81,DY$9='2. Protocols'!$E81,DY$9='2. Protocols'!$G81)),1,0)*'4. Formulations'!$I81</f>
        <v>0</v>
      </c>
      <c r="DZ82" s="38">
        <f>IF(AND(OR(ISBLANK(DZ$9),DZ$9=0)=FALSE,OR(DZ$9='2. Protocols'!$C81,DZ$9='2. Protocols'!$E81,DZ$9='2. Protocols'!$G81)),1,0)*'4. Formulations'!$I81</f>
        <v>0</v>
      </c>
      <c r="EA82" s="38">
        <f>IF(AND(OR(ISBLANK(EA$9),EA$9=0)=FALSE,OR(EA$9='2. Protocols'!$C81,EA$9='2. Protocols'!$E81,EA$9='2. Protocols'!$G81)),1,0)*'4. Formulations'!$I81</f>
        <v>0</v>
      </c>
      <c r="EB82" s="38">
        <f>IF(AND(OR(ISBLANK(EB$9),EB$9=0)=FALSE,OR(EB$9='2. Protocols'!$C81,EB$9='2. Protocols'!$E81,EB$9='2. Protocols'!$G81)),1,0)*'4. Formulations'!$I81</f>
        <v>0</v>
      </c>
      <c r="EC82" s="38">
        <f>IF(AND(OR(ISBLANK(EC$9),EC$9=0)=FALSE,OR(EC$9='2. Protocols'!$C81,EC$9='2. Protocols'!$E81,EC$9='2. Protocols'!$G81)),1,0)*'4. Formulations'!$I81</f>
        <v>0</v>
      </c>
      <c r="ED82" s="38">
        <f>IF(AND(OR(ISBLANK(ED$9),ED$9=0)=FALSE,OR(ED$9='2. Protocols'!$C81,ED$9='2. Protocols'!$E81,ED$9='2. Protocols'!$G81)),1,0)*'4. Formulations'!$I81</f>
        <v>0</v>
      </c>
      <c r="EE82" s="38">
        <f>IF(AND(OR(ISBLANK(EE$9),EE$9=0)=FALSE,OR(EE$9='2. Protocols'!$C81,EE$9='2. Protocols'!$E81,EE$9='2. Protocols'!$G81)),1,0)*'4. Formulations'!$I81</f>
        <v>0</v>
      </c>
      <c r="EF82" s="38">
        <f>IF(AND(OR(ISBLANK(EF$9),EF$9=0)=FALSE,OR(EF$9='2. Protocols'!$C81,EF$9='2. Protocols'!$E81,EF$9='2. Protocols'!$G81)),1,0)*'4. Formulations'!$I81</f>
        <v>0</v>
      </c>
      <c r="EG82" s="38">
        <f>IF(AND(OR(ISBLANK(EG$9),EG$9=0)=FALSE,OR(EG$9='2. Protocols'!$C81,EG$9='2. Protocols'!$E81,EG$9='2. Protocols'!$G81)),1,0)*'4. Formulations'!$I81</f>
        <v>0</v>
      </c>
      <c r="EH82" s="38">
        <f>IF(AND(OR(ISBLANK(EH$9),EH$9=0)=FALSE,OR(EH$9='2. Protocols'!$C81,EH$9='2. Protocols'!$E81,EH$9='2. Protocols'!$G81)),1,0)*'4. Formulations'!$I81</f>
        <v>0</v>
      </c>
      <c r="EI82" s="38">
        <f>IF(AND(OR(ISBLANK(EI$9),EI$9=0)=FALSE,OR(EI$9='2. Protocols'!$C81,EI$9='2. Protocols'!$E81,EI$9='2. Protocols'!$G81)),1,0)*'4. Formulations'!$I81</f>
        <v>0</v>
      </c>
      <c r="EK82" s="38">
        <f>IF(AND(OR(ISBLANK(EK$9),EK$9=0)=FALSE,EK$9=$DK82),1,0)*'4. Formulations'!$J81</f>
        <v>0</v>
      </c>
      <c r="EL82" s="38">
        <f>IF(AND(OR(ISBLANK(EL$9),EL$9=0)=FALSE,EL$9=$DK82),1,0)*'4. Formulations'!$J81</f>
        <v>0</v>
      </c>
      <c r="EM82" s="38">
        <f>IF(AND(OR(ISBLANK(EM$9),EM$9=0)=FALSE,EM$9=$DK82),1,0)*'4. Formulations'!$J81</f>
        <v>0</v>
      </c>
      <c r="EN82" s="38">
        <f>IF(AND(OR(ISBLANK(EN$9),EN$9=0)=FALSE,EN$9=$DK82),1,0)*'4. Formulations'!$J81</f>
        <v>0</v>
      </c>
      <c r="EO82" s="38">
        <f>IF(AND(OR(ISBLANK(EO$9),EO$9=0)=FALSE,EO$9=$DK82),1,0)*'4. Formulations'!$J81</f>
        <v>0</v>
      </c>
      <c r="EP82" s="38">
        <f>IF(AND(OR(ISBLANK(EP$9),EP$9=0)=FALSE,EP$9=$DK82),1,0)*'4. Formulations'!$J81</f>
        <v>0</v>
      </c>
      <c r="EQ82" s="38">
        <f>IF(AND(OR(ISBLANK(EQ$9),EQ$9=0)=FALSE,EQ$9=$DK82),1,0)*'4. Formulations'!$J81</f>
        <v>0</v>
      </c>
      <c r="ER82" s="38">
        <f>IF(AND(OR(ISBLANK(ER$9),ER$9=0)=FALSE,ER$9=$DK82),1,0)*'4. Formulations'!$J81</f>
        <v>0</v>
      </c>
      <c r="ES82" s="38">
        <f>IF(AND(OR(ISBLANK(ES$9),ES$9=0)=FALSE,ES$9=$DK82),1,0)*'4. Formulations'!$J81</f>
        <v>0</v>
      </c>
      <c r="ET82" s="38">
        <f>IF(AND(OR(ISBLANK(ET$9),ET$9=0)=FALSE,ET$9=$DK82),1,0)*'4. Formulations'!$J81</f>
        <v>0</v>
      </c>
      <c r="EU82" s="38">
        <f>IF(AND(OR(ISBLANK(EU$9),EU$9=0)=FALSE,EU$9=$DK82),1,0)*'4. Formulations'!$J81</f>
        <v>0</v>
      </c>
      <c r="EV82" s="38">
        <f>IF(AND(OR(ISBLANK(EV$9),EV$9=0)=FALSE,EV$9=$DK82),1,0)*'4. Formulations'!$J81</f>
        <v>0</v>
      </c>
      <c r="EW82" s="38">
        <f>IF(AND(OR(ISBLANK(EW$9),EW$9=0)=FALSE,EW$9=$DK82),1,0)*'4. Formulations'!$J81</f>
        <v>0</v>
      </c>
      <c r="EY82" s="38">
        <f>IF(AND(OR(ISBLANK(EY$9),EY$9=0)=FALSE,SUM($EK82:$EW82)&gt;0,EY$9='2. Protocols'!$G81),1,0)*'4. Formulations'!$J81</f>
        <v>0</v>
      </c>
      <c r="EZ82" s="38">
        <f>IF(AND(OR(ISBLANK(EZ$9),EZ$9=0)=FALSE,SUM($EK82:$EW82)&gt;0,EZ$9='2. Protocols'!$G81),1,0)*'4. Formulations'!$J81</f>
        <v>0</v>
      </c>
      <c r="FA82" s="38">
        <f>IF(AND(OR(ISBLANK(FA$9),FA$9=0)=FALSE,SUM($EK82:$EW82)&gt;0,FA$9='2. Protocols'!$G81),1,0)*'4. Formulations'!$J81</f>
        <v>0</v>
      </c>
      <c r="FB82" s="38">
        <f>IF(AND(OR(ISBLANK(FB$9),FB$9=0)=FALSE,SUM($EK82:$EW82)&gt;0,FB$9='2. Protocols'!$G81),1,0)*'4. Formulations'!$J81</f>
        <v>0</v>
      </c>
      <c r="FC82" s="38">
        <f>IF(AND(OR(ISBLANK(FC$9),FC$9=0)=FALSE,SUM($EK82:$EW82)&gt;0,FC$9='2. Protocols'!$G81),1,0)*'4. Formulations'!$J81</f>
        <v>0</v>
      </c>
      <c r="FD82" s="38">
        <f>IF(AND(OR(ISBLANK(FD$9),FD$9=0)=FALSE,SUM($EK82:$EW82)&gt;0,FD$9='2. Protocols'!$G81),1,0)*'4. Formulations'!$J81</f>
        <v>0</v>
      </c>
      <c r="FE82" s="38">
        <f>IF(AND(OR(ISBLANK(FE$9),FE$9=0)=FALSE,SUM($EK82:$EW82)&gt;0,FE$9='2. Protocols'!$G81),1,0)*'4. Formulations'!$J81</f>
        <v>0</v>
      </c>
      <c r="FF82" s="38">
        <f>IF(AND(OR(ISBLANK(FF$9),FF$9=0)=FALSE,SUM($EK82:$EW82)&gt;0,FF$9='2. Protocols'!$G81),1,0)*'4. Formulations'!$J81</f>
        <v>0</v>
      </c>
      <c r="FG82" s="38">
        <f>IF(AND(OR(ISBLANK(FG$9),FG$9=0)=FALSE,SUM($EK82:$EW82)&gt;0,FG$9='2. Protocols'!$G81),1,0)*'4. Formulations'!$J81</f>
        <v>0</v>
      </c>
      <c r="FH82" s="38">
        <f>IF(AND(OR(ISBLANK(FH$9),FH$9=0)=FALSE,SUM($EK82:$EW82)&gt;0,FH$9='2. Protocols'!$G81),1,0)*'4. Formulations'!$J81</f>
        <v>0</v>
      </c>
      <c r="FI82" s="38">
        <f>IF(AND(OR(ISBLANK(FI$9),FI$9=0)=FALSE,SUM($EK82:$EW82)&gt;0,FI$9='2. Protocols'!$G81),1,0)*'4. Formulations'!$J81</f>
        <v>0</v>
      </c>
      <c r="FJ82" s="38">
        <f>IF(AND(OR(ISBLANK(FJ$9),FJ$9=0)=FALSE,SUM($EK82:$EW82)&gt;0,FJ$9='2. Protocols'!$G81),1,0)*'4. Formulations'!$J81</f>
        <v>0</v>
      </c>
      <c r="FK82" s="38">
        <f>IF(AND(OR(ISBLANK(FK$9),FK$9=0)=FALSE,SUM($EK82:$EW82)&gt;0,FK$9='2. Protocols'!$G81),1,0)*'4. Formulations'!$J81</f>
        <v>0</v>
      </c>
      <c r="FL82" s="38">
        <f>IF(AND(OR(ISBLANK(FL$9),FL$9=0)=FALSE,SUM($EK82:$EW82)&gt;0,FL$9='2. Protocols'!$G81),1,0)*'4. Formulations'!$J81</f>
        <v>0</v>
      </c>
      <c r="FM82" s="38">
        <f>IF(AND(OR(ISBLANK(FM$9),FM$9=0)=FALSE,SUM($EK82:$EW82)&gt;0,FM$9='2. Protocols'!$G81),1,0)*'4. Formulations'!$J81</f>
        <v>0</v>
      </c>
      <c r="FN82" s="38">
        <f>IF(AND(OR(ISBLANK(FN$9),FN$9=0)=FALSE,SUM($EK82:$EW82)&gt;0,FN$9='2. Protocols'!$G81),1,0)*'4. Formulations'!$J81</f>
        <v>0</v>
      </c>
      <c r="FO82" s="38">
        <f>IF(AND(OR(ISBLANK(FO$9),FO$9=0)=FALSE,SUM($EK82:$EW82)&gt;0,FO$9='2. Protocols'!$G81),1,0)*'4. Formulations'!$J81</f>
        <v>0</v>
      </c>
      <c r="FP82" s="38">
        <f>IF(AND(OR(ISBLANK(FP$9),FP$9=0)=FALSE,SUM($EK82:$EW82)&gt;0,FP$9='2. Protocols'!$G81),1,0)*'4. Formulations'!$J81</f>
        <v>0</v>
      </c>
      <c r="FQ82" s="38">
        <f>IF(AND(OR(ISBLANK(FQ$9),FQ$9=0)=FALSE,SUM($EK82:$EW82)&gt;0,FQ$9='2. Protocols'!$G81),1,0)*'4. Formulations'!$J81</f>
        <v>0</v>
      </c>
      <c r="FR82" s="38">
        <f>IF(AND(OR(ISBLANK(FR$9),FR$9=0)=FALSE,SUM($EK82:$EW82)&gt;0,FR$9='2. Protocols'!$G81),1,0)*'4. Formulations'!$J81</f>
        <v>0</v>
      </c>
      <c r="FS82" s="38">
        <f>IF(AND(OR(ISBLANK(FS$9),FS$9=0)=FALSE,SUM($EK82:$EW82)&gt;0,FS$9='2. Protocols'!$G81),1,0)*'4. Formulations'!$J81</f>
        <v>0</v>
      </c>
      <c r="FT82" s="38">
        <f>IF(AND(OR(ISBLANK(FT$9),FT$9=0)=FALSE,SUM($EK82:$EW82)&gt;0,FT$9='2. Protocols'!$G81),1,0)*'4. Formulations'!$J81</f>
        <v>0</v>
      </c>
      <c r="FV82" s="38">
        <f>IF(AND(OR(ISBLANK(EY$9),EY$9=0)=FALSE,FV$9=$DL82),1,0)*'4. Formulations'!$K81</f>
        <v>0</v>
      </c>
      <c r="FW82" s="38">
        <f>IF(AND(OR(ISBLANK(EZ$9),EZ$9=0)=FALSE,FW$9=$DL82),1,0)*'4. Formulations'!$K81</f>
        <v>0</v>
      </c>
      <c r="FX82" s="38">
        <f>IF(AND(OR(ISBLANK(FA$9),FA$9=0)=FALSE,FX$9=$DL82),1,0)*'4. Formulations'!$K81</f>
        <v>0</v>
      </c>
      <c r="FY82" s="38">
        <f>IF(AND(OR(ISBLANK(FB$9),FB$9=0)=FALSE,FY$9=$DL82),1,0)*'4. Formulations'!$K81</f>
        <v>0</v>
      </c>
      <c r="FZ82" s="38">
        <f>IF(AND(OR(ISBLANK(FC$9),FC$9=0)=FALSE,FZ$9=$DL82),1,0)*'4. Formulations'!$K81</f>
        <v>0</v>
      </c>
      <c r="GA82" s="38">
        <f>IF(AND(OR(ISBLANK(FD$9),FD$9=0)=FALSE,GA$9=$DL82),1,0)*'4. Formulations'!$K81</f>
        <v>0</v>
      </c>
      <c r="GB82" s="38">
        <f>IF(AND(OR(ISBLANK(FE$9),FE$9=0)=FALSE,GB$9=$DL82),1,0)*'4. Formulations'!$K81</f>
        <v>0</v>
      </c>
      <c r="GC82" s="38">
        <f>IF(AND(OR(ISBLANK(FF$9),FF$9=0)=FALSE,GC$9=$DL82),1,0)*'4. Formulations'!$K81</f>
        <v>0</v>
      </c>
      <c r="GD82" s="38">
        <f>IF(AND(OR(ISBLANK(FG$9),FG$9=0)=FALSE,GD$9=$DL82),1,0)*'4. Formulations'!$K81</f>
        <v>0</v>
      </c>
      <c r="GE82" s="38">
        <f>IF(AND(OR(ISBLANK(FH$9),FH$9=0)=FALSE,GE$9=$DL82),1,0)*'4. Formulations'!$K81</f>
        <v>0</v>
      </c>
      <c r="GF82" s="38">
        <f>IF(AND(OR(ISBLANK(FI$9),FI$9=0)=FALSE,GF$9=$DL82),1,0)*'4. Formulations'!$K81</f>
        <v>0</v>
      </c>
      <c r="GG82" s="38">
        <f>IF(AND(OR(ISBLANK(FJ$9),FJ$9=0)=FALSE,GG$9=$DL82),1,0)*'4. Formulations'!$K81</f>
        <v>0</v>
      </c>
      <c r="GH82" s="38">
        <f>IF(AND(OR(ISBLANK(FK$9),FK$9=0)=FALSE,GH$9=$DL82),1,0)*'4. Formulations'!$K81</f>
        <v>0</v>
      </c>
      <c r="GI82" s="38">
        <f>IF(AND(OR(ISBLANK(FL$9),FL$9=0)=FALSE,GI$9=$DL82),1,0)*'4. Formulations'!$K81</f>
        <v>0</v>
      </c>
      <c r="GJ82" s="38">
        <f>IF(AND(OR(ISBLANK(FM$9),FM$9=0)=FALSE,GJ$9=$DL82),1,0)*'4. Formulations'!$K81</f>
        <v>0</v>
      </c>
      <c r="GL82" s="38">
        <f>IF(AND(OR(ISBLANK(GL$9),GL$9=0)=FALSE,OR(GL$9='2. Protocols'!$C81,GL$9='2. Protocols'!$E81,GL$9='2. Protocols'!$G81)),1,0)*'4. Formulations'!$L81</f>
        <v>0</v>
      </c>
      <c r="GM82" s="38">
        <f>IF(AND(OR(ISBLANK(GM$9),GM$9=0)=FALSE,OR(GM$9='2. Protocols'!$C81,GM$9='2. Protocols'!$E81,GM$9='2. Protocols'!$G81)),1,0)*'4. Formulations'!$L81</f>
        <v>0</v>
      </c>
      <c r="GN82" s="38">
        <f>IF(AND(OR(ISBLANK(GN$9),GN$9=0)=FALSE,OR(GN$9='2. Protocols'!$C81,GN$9='2. Protocols'!$E81,GN$9='2. Protocols'!$G81)),1,0)*'4. Formulations'!$L81</f>
        <v>0</v>
      </c>
      <c r="GO82" s="38">
        <f>IF(AND(OR(ISBLANK(GO$9),GO$9=0)=FALSE,OR(GO$9='2. Protocols'!$C81,GO$9='2. Protocols'!$E81,GO$9='2. Protocols'!$G81)),1,0)*'4. Formulations'!$L81</f>
        <v>0</v>
      </c>
      <c r="GP82" s="38">
        <f>IF(AND(OR(ISBLANK(GP$9),GP$9=0)=FALSE,OR(GP$9='2. Protocols'!$C81,GP$9='2. Protocols'!$E81,GP$9='2. Protocols'!$G81)),1,0)*'4. Formulations'!$L81</f>
        <v>0</v>
      </c>
      <c r="GQ82" s="38">
        <f>IF(AND(OR(ISBLANK(GQ$9),GQ$9=0)=FALSE,OR(GQ$9='2. Protocols'!$C81,GQ$9='2. Protocols'!$E81,GQ$9='2. Protocols'!$G81)),1,0)*'4. Formulations'!$L81</f>
        <v>0</v>
      </c>
      <c r="GR82" s="38">
        <f>IF(AND(OR(ISBLANK(GR$9),GR$9=0)=FALSE,OR(GR$9='2. Protocols'!$C81,GR$9='2. Protocols'!$E81,GR$9='2. Protocols'!$G81)),1,0)*'4. Formulations'!$L81</f>
        <v>0</v>
      </c>
      <c r="GS82" s="38">
        <f>IF(AND(OR(ISBLANK(GS$9),GS$9=0)=FALSE,OR(GS$9='2. Protocols'!$C81,GS$9='2. Protocols'!$E81,GS$9='2. Protocols'!$G81)),1,0)*'4. Formulations'!$L81</f>
        <v>0</v>
      </c>
      <c r="GT82" s="38">
        <f>IF(AND(OR(ISBLANK(GT$9),GT$9=0)=FALSE,OR(GT$9='2. Protocols'!$C81,GT$9='2. Protocols'!$E81,GT$9='2. Protocols'!$G81)),1,0)*'4. Formulations'!$L81</f>
        <v>0</v>
      </c>
      <c r="GU82" s="38">
        <f>IF(AND(OR(ISBLANK(GU$9),GU$9=0)=FALSE,OR(GU$9='2. Protocols'!$C81,GU$9='2. Protocols'!$E81,GU$9='2. Protocols'!$G81)),1,0)*'4. Formulations'!$L81</f>
        <v>0</v>
      </c>
      <c r="GV82" s="38">
        <f>IF(AND(OR(ISBLANK(GV$9),GV$9=0)=FALSE,OR(GV$9='2. Protocols'!$C81,GV$9='2. Protocols'!$E81,GV$9='2. Protocols'!$G81)),1,0)*'4. Formulations'!$L81</f>
        <v>0</v>
      </c>
      <c r="GW82" s="38">
        <f>IF(AND(OR(ISBLANK(GW$9),GW$9=0)=FALSE,OR(GW$9='2. Protocols'!$C81,GW$9='2. Protocols'!$E81,GW$9='2. Protocols'!$G81)),1,0)*'4. Formulations'!$L81</f>
        <v>0</v>
      </c>
      <c r="GX82" s="38">
        <f>IF(AND(OR(ISBLANK(GX$9),GX$9=0)=FALSE,OR(GX$9='2. Protocols'!$C81,GX$9='2. Protocols'!$E81,GX$9='2. Protocols'!$G81)),1,0)*'4. Formulations'!$L81</f>
        <v>0</v>
      </c>
      <c r="GY82" s="38">
        <f>IF(AND(OR(ISBLANK(GY$9),GY$9=0)=FALSE,OR(GY$9='2. Protocols'!$C81,GY$9='2. Protocols'!$E81,GY$9='2. Protocols'!$G81)),1,0)*'4. Formulations'!$L81</f>
        <v>0</v>
      </c>
      <c r="GZ82" s="38">
        <f>IF(AND(OR(ISBLANK(GZ$9),GZ$9=0)=FALSE,OR(GZ$9='2. Protocols'!$C81,GZ$9='2. Protocols'!$E81,GZ$9='2. Protocols'!$G81)),1,0)*'4. Formulations'!$L81</f>
        <v>0</v>
      </c>
      <c r="HA82" s="38">
        <f>IF(AND(OR(ISBLANK(HA$9),HA$9=0)=FALSE,OR(HA$9='2. Protocols'!$C81,HA$9='2. Protocols'!$E81,HA$9='2. Protocols'!$G81)),1,0)*'4. Formulations'!$L81</f>
        <v>0</v>
      </c>
      <c r="HB82" s="38">
        <f>IF(AND(OR(ISBLANK(HB$9),HB$9=0)=FALSE,OR(HB$9='2. Protocols'!$C81,HB$9='2. Protocols'!$E81,HB$9='2. Protocols'!$G81)),1,0)*'4. Formulations'!$L81</f>
        <v>0</v>
      </c>
      <c r="HC82" s="38">
        <f>IF(AND(OR(ISBLANK(HC$9),HC$9=0)=FALSE,OR(HC$9='2. Protocols'!$C81,HC$9='2. Protocols'!$E81,HC$9='2. Protocols'!$G81)),1,0)*'4. Formulations'!$L81</f>
        <v>0</v>
      </c>
      <c r="HD82" s="38">
        <f>IF(AND(OR(ISBLANK(HD$9),HD$9=0)=FALSE,OR(HD$9='2. Protocols'!$C81,HD$9='2. Protocols'!$E81,HD$9='2. Protocols'!$G81)),1,0)*'4. Formulations'!$L81</f>
        <v>0</v>
      </c>
      <c r="HE82" s="38">
        <f>IF(AND(OR(ISBLANK(HE$9),HE$9=0)=FALSE,OR(HE$9='2. Protocols'!$C81,HE$9='2. Protocols'!$E81,HE$9='2. Protocols'!$G81)),1,0)*'4. Formulations'!$L81</f>
        <v>0</v>
      </c>
      <c r="HF82" s="38">
        <f>IF(AND(OR(ISBLANK(HF$9),HF$9=0)=FALSE,OR(HF$9='2. Protocols'!$C81,HF$9='2. Protocols'!$E81,HF$9='2. Protocols'!$G81)),1,0)*'4. Formulations'!$L81</f>
        <v>0</v>
      </c>
      <c r="HG82" s="38">
        <f>IF(AND(OR(ISBLANK(HG$9),HG$9=0)=FALSE,OR(HG$9='2. Protocols'!$C81,HG$9='2. Protocols'!$E81,HG$9='2. Protocols'!$G81)),1,0)*'4. Formulations'!$L81</f>
        <v>0</v>
      </c>
      <c r="HI82" s="38">
        <f>IF(AND(OR(ISBLANK(HI$9),HI$9=0)=FALSE,HI$9=$DK82),1,0)*'4. Formulations'!$M81</f>
        <v>0</v>
      </c>
      <c r="HJ82" s="38">
        <f>IF(AND(OR(ISBLANK(HJ$9),HJ$9=0)=FALSE,HJ$9=$DK82),1,0)*'4. Formulations'!$M81</f>
        <v>0</v>
      </c>
      <c r="HK82" s="38">
        <f>IF(AND(OR(ISBLANK(HK$9),HK$9=0)=FALSE,HK$9=$DK82),1,0)*'4. Formulations'!$M81</f>
        <v>0</v>
      </c>
      <c r="HL82" s="38">
        <f>IF(AND(OR(ISBLANK(HL$9),HL$9=0)=FALSE,HL$9=$DK82),1,0)*'4. Formulations'!$M81</f>
        <v>0</v>
      </c>
      <c r="HM82" s="38">
        <f>IF(AND(OR(ISBLANK(HM$9),HM$9=0)=FALSE,HM$9=$DK82),1,0)*'4. Formulations'!$M81</f>
        <v>0</v>
      </c>
      <c r="HN82" s="38">
        <f>IF(AND(OR(ISBLANK(HN$9),HN$9=0)=FALSE,HN$9=$DK82),1,0)*'4. Formulations'!$M81</f>
        <v>0</v>
      </c>
      <c r="HO82" s="38">
        <f>IF(AND(OR(ISBLANK(HO$9),HO$9=0)=FALSE,HO$9=$DK82),1,0)*'4. Formulations'!$M81</f>
        <v>0</v>
      </c>
      <c r="HP82" s="38">
        <f>IF(AND(OR(ISBLANK(HP$9),HP$9=0)=FALSE,HP$9=$DK82),1,0)*'4. Formulations'!$M81</f>
        <v>0</v>
      </c>
      <c r="HQ82" s="38">
        <f>IF(AND(OR(ISBLANK(HQ$9),HQ$9=0)=FALSE,HQ$9=$DK82),1,0)*'4. Formulations'!$M81</f>
        <v>0</v>
      </c>
      <c r="HR82" s="38">
        <f>IF(AND(OR(ISBLANK(HR$9),HR$9=0)=FALSE,HR$9=$DK82),1,0)*'4. Formulations'!$M81</f>
        <v>0</v>
      </c>
      <c r="HS82" s="38">
        <f>IF(AND(OR(ISBLANK(HS$9),HS$9=0)=FALSE,HS$9=$DK82),1,0)*'4. Formulations'!$M81</f>
        <v>0</v>
      </c>
      <c r="HT82" s="38">
        <f>IF(AND(OR(ISBLANK(HT$9),HT$9=0)=FALSE,HT$9=$DK82),1,0)*'4. Formulations'!$M81</f>
        <v>0</v>
      </c>
      <c r="HU82" s="38">
        <f>IF(AND(OR(ISBLANK(HU$9),HU$9=0)=FALSE,HU$9=$DK82),1,0)*'4. Formulations'!$M81</f>
        <v>0</v>
      </c>
      <c r="HW82" s="38">
        <f>IF(AND(OR(ISBLANK(HW$9),HW$9=0)=FALSE,SUM($HI82:$HU82)&gt;0,HW$9='2. Protocols'!$G81),1,0)*'4. Formulations'!$M81</f>
        <v>0</v>
      </c>
      <c r="HX82" s="38">
        <f>IF(AND(OR(ISBLANK(HX$9),HX$9=0)=FALSE,SUM($HI82:$HU82)&gt;0,HX$9='2. Protocols'!$G81),1,0)*'4. Formulations'!$M81</f>
        <v>0</v>
      </c>
      <c r="HY82" s="38">
        <f>IF(AND(OR(ISBLANK(HY$9),HY$9=0)=FALSE,SUM($HI82:$HU82)&gt;0,HY$9='2. Protocols'!$G81),1,0)*'4. Formulations'!$M81</f>
        <v>0</v>
      </c>
      <c r="HZ82" s="38">
        <f>IF(AND(OR(ISBLANK(HZ$9),HZ$9=0)=FALSE,SUM($HI82:$HU82)&gt;0,HZ$9='2. Protocols'!$G81),1,0)*'4. Formulations'!$M81</f>
        <v>0</v>
      </c>
      <c r="IA82" s="38">
        <f>IF(AND(OR(ISBLANK(IA$9),IA$9=0)=FALSE,SUM($HI82:$HU82)&gt;0,IA$9='2. Protocols'!$G81),1,0)*'4. Formulations'!$M81</f>
        <v>0</v>
      </c>
      <c r="IB82" s="38">
        <f>IF(AND(OR(ISBLANK(IB$9),IB$9=0)=FALSE,SUM($HI82:$HU82)&gt;0,IB$9='2. Protocols'!$G81),1,0)*'4. Formulations'!$M81</f>
        <v>0</v>
      </c>
      <c r="IC82" s="38">
        <f>IF(AND(OR(ISBLANK(IC$9),IC$9=0)=FALSE,SUM($HI82:$HU82)&gt;0,IC$9='2. Protocols'!$G81),1,0)*'4. Formulations'!$M81</f>
        <v>0</v>
      </c>
      <c r="ID82" s="38">
        <f>IF(AND(OR(ISBLANK(ID$9),ID$9=0)=FALSE,SUM($HI82:$HU82)&gt;0,ID$9='2. Protocols'!$G81),1,0)*'4. Formulations'!$M81</f>
        <v>0</v>
      </c>
      <c r="IE82" s="38">
        <f>IF(AND(OR(ISBLANK(IE$9),IE$9=0)=FALSE,SUM($HI82:$HU82)&gt;0,IE$9='2. Protocols'!$G81),1,0)*'4. Formulations'!$M81</f>
        <v>0</v>
      </c>
      <c r="IF82" s="38">
        <f>IF(AND(OR(ISBLANK(IF$9),IF$9=0)=FALSE,SUM($HI82:$HU82)&gt;0,IF$9='2. Protocols'!$G81),1,0)*'4. Formulations'!$M81</f>
        <v>0</v>
      </c>
      <c r="IG82" s="38">
        <f>IF(AND(OR(ISBLANK(IG$9),IG$9=0)=FALSE,SUM($HI82:$HU82)&gt;0,IG$9='2. Protocols'!$G81),1,0)*'4. Formulations'!$M81</f>
        <v>0</v>
      </c>
      <c r="IH82" s="38">
        <f>IF(AND(OR(ISBLANK(IH$9),IH$9=0)=FALSE,SUM($HI82:$HU82)&gt;0,IH$9='2. Protocols'!$G81),1,0)*'4. Formulations'!$M81</f>
        <v>0</v>
      </c>
      <c r="II82" s="38">
        <f>IF(AND(OR(ISBLANK(II$9),II$9=0)=FALSE,SUM($HI82:$HU82)&gt;0,II$9='2. Protocols'!$G81),1,0)*'4. Formulations'!$M81</f>
        <v>0</v>
      </c>
      <c r="IJ82" s="38">
        <f>IF(AND(OR(ISBLANK(IJ$9),IJ$9=0)=FALSE,SUM($HI82:$HU82)&gt;0,IJ$9='2. Protocols'!$G81),1,0)*'4. Formulations'!$M81</f>
        <v>0</v>
      </c>
      <c r="IK82" s="38">
        <f>IF(AND(OR(ISBLANK(IK$9),IK$9=0)=FALSE,SUM($HI82:$HU82)&gt;0,IK$9='2. Protocols'!$G81),1,0)*'4. Formulations'!$M81</f>
        <v>0</v>
      </c>
      <c r="IL82" s="38">
        <f>IF(AND(OR(ISBLANK(IL$9),IL$9=0)=FALSE,SUM($HI82:$HU82)&gt;0,IL$9='2. Protocols'!$G81),1,0)*'4. Formulations'!$M81</f>
        <v>0</v>
      </c>
      <c r="IM82" s="38">
        <f>IF(AND(OR(ISBLANK(IM$9),IM$9=0)=FALSE,SUM($HI82:$HU82)&gt;0,IM$9='2. Protocols'!$G81),1,0)*'4. Formulations'!$M81</f>
        <v>0</v>
      </c>
      <c r="IN82" s="38">
        <f>IF(AND(OR(ISBLANK(IN$9),IN$9=0)=FALSE,SUM($HI82:$HU82)&gt;0,IN$9='2. Protocols'!$G81),1,0)*'4. Formulations'!$M81</f>
        <v>0</v>
      </c>
      <c r="IO82" s="38">
        <f>IF(AND(OR(ISBLANK(IO$9),IO$9=0)=FALSE,SUM($HI82:$HU82)&gt;0,IO$9='2. Protocols'!$G81),1,0)*'4. Formulations'!$M81</f>
        <v>0</v>
      </c>
      <c r="IP82" s="38">
        <f>IF(AND(OR(ISBLANK(IP$9),IP$9=0)=FALSE,SUM($HI82:$HU82)&gt;0,IP$9='2. Protocols'!$G81),1,0)*'4. Formulations'!$M81</f>
        <v>0</v>
      </c>
      <c r="IQ82" s="38">
        <f>IF(AND(OR(ISBLANK(IQ$9),IQ$9=0)=FALSE,SUM($HI82:$HU82)&gt;0,IQ$9='2. Protocols'!$G81),1,0)*'4. Formulations'!$M81</f>
        <v>0</v>
      </c>
      <c r="IR82" s="38">
        <f>IF(AND(OR(ISBLANK(IR$9),IR$9=0)=FALSE,SUM($HI82:$HU82)&gt;0,IR$9='2. Protocols'!$G81),1,0)*'4. Formulations'!$M81</f>
        <v>0</v>
      </c>
      <c r="IT82" s="38">
        <f>IF(AND(OR(ISBLANK(IT$9),IT$9=0)=FALSE,IT$9=$DL82),1,0)*'4. Formulations'!$N81</f>
        <v>0</v>
      </c>
      <c r="IU82" s="38">
        <f>IF(AND(OR(ISBLANK(IU$9),IU$9=0)=FALSE,IU$9=$DL82),1,0)*'4. Formulations'!$N81</f>
        <v>0</v>
      </c>
      <c r="IV82" s="38">
        <f>IF(AND(OR(ISBLANK(IV$9),IV$9=0)=FALSE,IV$9=$DL82),1,0)*'4. Formulations'!$N81</f>
        <v>0</v>
      </c>
      <c r="IW82" s="38">
        <f>IF(AND(OR(ISBLANK(IW$9),IW$9=0)=FALSE,IW$9=$DL82),1,0)*'4. Formulations'!$N81</f>
        <v>0</v>
      </c>
      <c r="IX82" s="38">
        <f>IF(AND(OR(ISBLANK(IX$9),IX$9=0)=FALSE,IX$9=$DL82),1,0)*'4. Formulations'!$N81</f>
        <v>0</v>
      </c>
      <c r="IY82" s="38">
        <f>IF(AND(OR(ISBLANK(IY$9),IY$9=0)=FALSE,IY$9=$DL82),1,0)*'4. Formulations'!$N81</f>
        <v>0</v>
      </c>
      <c r="IZ82" s="38">
        <f>IF(AND(OR(ISBLANK(IZ$9),IZ$9=0)=FALSE,IZ$9=$DL82),1,0)*'4. Formulations'!$N81</f>
        <v>0</v>
      </c>
      <c r="JA82" s="38">
        <f>IF(AND(OR(ISBLANK(JA$9),JA$9=0)=FALSE,JA$9=$DL82),1,0)*'4. Formulations'!$N81</f>
        <v>0</v>
      </c>
      <c r="JB82" s="38">
        <f>IF(AND(OR(ISBLANK(JB$9),JB$9=0)=FALSE,JB$9=$DL82),1,0)*'4. Formulations'!$N81</f>
        <v>0</v>
      </c>
      <c r="JC82" s="38">
        <f>IF(AND(OR(ISBLANK(JC$9),JC$9=0)=FALSE,JC$9=$DL82),1,0)*'4. Formulations'!$N81</f>
        <v>0</v>
      </c>
      <c r="JD82" s="38">
        <f>IF(AND(OR(ISBLANK(JD$9),JD$9=0)=FALSE,JD$9=$DL82),1,0)*'4. Formulations'!$N81</f>
        <v>0</v>
      </c>
      <c r="JE82" s="38">
        <f>IF(AND(OR(ISBLANK(JE$9),JE$9=0)=FALSE,JE$9=$DL82),1,0)*'4. Formulations'!$N81</f>
        <v>0</v>
      </c>
      <c r="JF82" s="38">
        <f>IF(AND(OR(ISBLANK(JF$9),JF$9=0)=FALSE,JF$9=$DL82),1,0)*'4. Formulations'!$N81</f>
        <v>0</v>
      </c>
      <c r="JG82" s="38">
        <f>IF(AND(OR(ISBLANK(JG$9),JG$9=0)=FALSE,JG$9=$DL82),1,0)*'4. Formulations'!$N81</f>
        <v>0</v>
      </c>
      <c r="JH82" s="38">
        <f>IF(AND(OR(ISBLANK(JH$9),JH$9=0)=FALSE,JH$9=$DL82),1,0)*'4. Formulations'!$N81</f>
        <v>0</v>
      </c>
      <c r="JJ82" s="38">
        <f>IF(AND(OR(ISBLANK(JJ$9),JJ$9=0)=FALSE,OR(JJ$9='2. Protocols'!$C81,JJ$9='2. Protocols'!$E81,JJ$9='2. Protocols'!$G81)),1,0)*'4. Formulations'!$O81</f>
        <v>0</v>
      </c>
      <c r="JK82" s="38">
        <f>IF(AND(OR(ISBLANK(JK$9),JK$9=0)=FALSE,OR(JK$9='2. Protocols'!$C81,JK$9='2. Protocols'!$E81,JK$9='2. Protocols'!$G81)),1,0)*'4. Formulations'!$O81</f>
        <v>0</v>
      </c>
      <c r="JL82" s="38">
        <f>IF(AND(OR(ISBLANK(JL$9),JL$9=0)=FALSE,OR(JL$9='2. Protocols'!$C81,JL$9='2. Protocols'!$E81,JL$9='2. Protocols'!$G81)),1,0)*'4. Formulations'!$O81</f>
        <v>0</v>
      </c>
      <c r="JM82" s="38">
        <f>IF(AND(OR(ISBLANK(JM$9),JM$9=0)=FALSE,OR(JM$9='2. Protocols'!$C81,JM$9='2. Protocols'!$E81,JM$9='2. Protocols'!$G81)),1,0)*'4. Formulations'!$O81</f>
        <v>0</v>
      </c>
      <c r="JN82" s="38">
        <f>IF(AND(OR(ISBLANK(JN$9),JN$9=0)=FALSE,OR(JN$9='2. Protocols'!$C81,JN$9='2. Protocols'!$E81,JN$9='2. Protocols'!$G81)),1,0)*'4. Formulations'!$O81</f>
        <v>0</v>
      </c>
      <c r="JO82" s="38">
        <f>IF(AND(OR(ISBLANK(JO$9),JO$9=0)=FALSE,OR(JO$9='2. Protocols'!$C81,JO$9='2. Protocols'!$E81,JO$9='2. Protocols'!$G81)),1,0)*'4. Formulations'!$O81</f>
        <v>0</v>
      </c>
      <c r="JP82" s="38">
        <f>IF(AND(OR(ISBLANK(JP$9),JP$9=0)=FALSE,OR(JP$9='2. Protocols'!$C81,JP$9='2. Protocols'!$E81,JP$9='2. Protocols'!$G81)),1,0)*'4. Formulations'!$O81</f>
        <v>0</v>
      </c>
      <c r="JQ82" s="38">
        <f>IF(AND(OR(ISBLANK(JQ$9),JQ$9=0)=FALSE,OR(JQ$9='2. Protocols'!$C81,JQ$9='2. Protocols'!$E81,JQ$9='2. Protocols'!$G81)),1,0)*'4. Formulations'!$O81</f>
        <v>0</v>
      </c>
      <c r="JR82" s="38">
        <f>IF(AND(OR(ISBLANK(JR$9),JR$9=0)=FALSE,OR(JR$9='2. Protocols'!$C81,JR$9='2. Protocols'!$E81,JR$9='2. Protocols'!$G81)),1,0)*'4. Formulations'!$O81</f>
        <v>0</v>
      </c>
      <c r="JS82" s="38">
        <f>IF(AND(OR(ISBLANK(JS$9),JS$9=0)=FALSE,OR(JS$9='2. Protocols'!$C81,JS$9='2. Protocols'!$E81,JS$9='2. Protocols'!$G81)),1,0)*'4. Formulations'!$O81</f>
        <v>0</v>
      </c>
      <c r="JT82" s="38">
        <f>IF(AND(OR(ISBLANK(JT$9),JT$9=0)=FALSE,OR(JT$9='2. Protocols'!$C81,JT$9='2. Protocols'!$E81,JT$9='2. Protocols'!$G81)),1,0)*'4. Formulations'!$O81</f>
        <v>0</v>
      </c>
      <c r="JU82" s="38">
        <f>IF(AND(OR(ISBLANK(JU$9),JU$9=0)=FALSE,OR(JU$9='2. Protocols'!$C81,JU$9='2. Protocols'!$E81,JU$9='2. Protocols'!$G81)),1,0)*'4. Formulations'!$O81</f>
        <v>0</v>
      </c>
      <c r="JV82" s="38">
        <f>IF(AND(OR(ISBLANK(JV$9),JV$9=0)=FALSE,OR(JV$9='2. Protocols'!$C81,JV$9='2. Protocols'!$E81,JV$9='2. Protocols'!$G81)),1,0)*'4. Formulations'!$O81</f>
        <v>0</v>
      </c>
      <c r="JW82" s="38">
        <f>IF(AND(OR(ISBLANK(JW$9),JW$9=0)=FALSE,OR(JW$9='2. Protocols'!$C81,JW$9='2. Protocols'!$E81,JW$9='2. Protocols'!$G81)),1,0)*'4. Formulations'!$O81</f>
        <v>0</v>
      </c>
      <c r="JX82" s="38">
        <f>IF(AND(OR(ISBLANK(JX$9),JX$9=0)=FALSE,OR(JX$9='2. Protocols'!$C81,JX$9='2. Protocols'!$E81,JX$9='2. Protocols'!$G81)),1,0)*'4. Formulations'!$O81</f>
        <v>0</v>
      </c>
      <c r="JY82" s="38">
        <f>IF(AND(OR(ISBLANK(JY$9),JY$9=0)=FALSE,OR(JY$9='2. Protocols'!$C81,JY$9='2. Protocols'!$E81,JY$9='2. Protocols'!$G81)),1,0)*'4. Formulations'!$O81</f>
        <v>0</v>
      </c>
      <c r="JZ82" s="38">
        <f>IF(AND(OR(ISBLANK(JZ$9),JZ$9=0)=FALSE,OR(JZ$9='2. Protocols'!$C81,JZ$9='2. Protocols'!$E81,JZ$9='2. Protocols'!$G81)),1,0)*'4. Formulations'!$O81</f>
        <v>0</v>
      </c>
      <c r="KA82" s="38">
        <f>IF(AND(OR(ISBLANK(KA$9),KA$9=0)=FALSE,OR(KA$9='2. Protocols'!$C81,KA$9='2. Protocols'!$E81,KA$9='2. Protocols'!$G81)),1,0)*'4. Formulations'!$O81</f>
        <v>0</v>
      </c>
      <c r="KB82" s="38">
        <f>IF(AND(OR(ISBLANK(KB$9),KB$9=0)=FALSE,OR(KB$9='2. Protocols'!$C81,KB$9='2. Protocols'!$E81,KB$9='2. Protocols'!$G81)),1,0)*'4. Formulations'!$O81</f>
        <v>0</v>
      </c>
      <c r="KC82" s="38">
        <f>IF(AND(OR(ISBLANK(KC$9),KC$9=0)=FALSE,OR(KC$9='2. Protocols'!$C81,KC$9='2. Protocols'!$E81,KC$9='2. Protocols'!$G81)),1,0)*'4. Formulations'!$O81</f>
        <v>0</v>
      </c>
      <c r="KD82" s="38">
        <f>IF(AND(OR(ISBLANK(KD$9),KD$9=0)=FALSE,OR(KD$9='2. Protocols'!$C81,KD$9='2. Protocols'!$E81,KD$9='2. Protocols'!$G81)),1,0)*'4. Formulations'!$O81</f>
        <v>0</v>
      </c>
      <c r="KE82" s="38">
        <f>IF(AND(OR(ISBLANK(KE$9),KE$9=0)=FALSE,OR(KE$9='2. Protocols'!$C81,KE$9='2. Protocols'!$E81,KE$9='2. Protocols'!$G81)),1,0)*'4. Formulations'!$O81</f>
        <v>0</v>
      </c>
      <c r="KG82" s="38">
        <f>IF(AND(OR(ISBLANK(KG$9),KG$9=0)=FALSE,KG$9=$DK82),1,0)*'4. Formulations'!$P81</f>
        <v>0</v>
      </c>
      <c r="KH82" s="38">
        <f>IF(AND(OR(ISBLANK(KH$9),KH$9=0)=FALSE,KH$9=$DK82),1,0)*'4. Formulations'!$P81</f>
        <v>0</v>
      </c>
      <c r="KI82" s="38">
        <f>IF(AND(OR(ISBLANK(KI$9),KI$9=0)=FALSE,KI$9=$DK82),1,0)*'4. Formulations'!$P81</f>
        <v>0</v>
      </c>
      <c r="KJ82" s="38">
        <f>IF(AND(OR(ISBLANK(KJ$9),KJ$9=0)=FALSE,KJ$9=$DK82),1,0)*'4. Formulations'!$P81</f>
        <v>0</v>
      </c>
      <c r="KK82" s="38">
        <f>IF(AND(OR(ISBLANK(KK$9),KK$9=0)=FALSE,KK$9=$DK82),1,0)*'4. Formulations'!$P81</f>
        <v>0</v>
      </c>
      <c r="KL82" s="38">
        <f>IF(AND(OR(ISBLANK(KL$9),KL$9=0)=FALSE,KL$9=$DK82),1,0)*'4. Formulations'!$P81</f>
        <v>0</v>
      </c>
      <c r="KM82" s="38">
        <f>IF(AND(OR(ISBLANK(KM$9),KM$9=0)=FALSE,KM$9=$DK82),1,0)*'4. Formulations'!$P81</f>
        <v>0</v>
      </c>
      <c r="KN82" s="38">
        <f>IF(AND(OR(ISBLANK(KN$9),KN$9=0)=FALSE,KN$9=$DK82),1,0)*'4. Formulations'!$P81</f>
        <v>0</v>
      </c>
      <c r="KO82" s="38">
        <f>IF(AND(OR(ISBLANK(KO$9),KO$9=0)=FALSE,KO$9=$DK82),1,0)*'4. Formulations'!$P81</f>
        <v>0</v>
      </c>
      <c r="KP82" s="38">
        <f>IF(AND(OR(ISBLANK(KP$9),KP$9=0)=FALSE,KP$9=$DK82),1,0)*'4. Formulations'!$P81</f>
        <v>0</v>
      </c>
      <c r="KQ82" s="38">
        <f>IF(AND(OR(ISBLANK(KQ$9),KQ$9=0)=FALSE,KQ$9=$DK82),1,0)*'4. Formulations'!$P81</f>
        <v>0</v>
      </c>
      <c r="KR82" s="38">
        <f>IF(AND(OR(ISBLANK(KR$9),KR$9=0)=FALSE,KR$9=$DK82),1,0)*'4. Formulations'!$P81</f>
        <v>0</v>
      </c>
      <c r="KS82" s="38">
        <f>IF(AND(OR(ISBLANK(KS$9),KS$9=0)=FALSE,KS$9=$DK82),1,0)*'4. Formulations'!$P81</f>
        <v>0</v>
      </c>
      <c r="KU82" s="38">
        <f>IF(AND(OR(ISBLANK(KU$9),KU$9=0)=FALSE,SUM($KG82:$KS82)&gt;0,KU$9='2. Protocols'!$G81),1,0)*'4. Formulations'!$P81</f>
        <v>0</v>
      </c>
      <c r="KV82" s="38">
        <f>IF(AND(OR(ISBLANK(KV$9),KV$9=0)=FALSE,SUM($KG82:$KS82)&gt;0,KV$9='2. Protocols'!$G81),1,0)*'4. Formulations'!$P81</f>
        <v>0</v>
      </c>
      <c r="KW82" s="38">
        <f>IF(AND(OR(ISBLANK(KW$9),KW$9=0)=FALSE,SUM($KG82:$KS82)&gt;0,KW$9='2. Protocols'!$G81),1,0)*'4. Formulations'!$P81</f>
        <v>0</v>
      </c>
      <c r="KX82" s="38">
        <f>IF(AND(OR(ISBLANK(KX$9),KX$9=0)=FALSE,SUM($KG82:$KS82)&gt;0,KX$9='2. Protocols'!$G81),1,0)*'4. Formulations'!$P81</f>
        <v>0</v>
      </c>
      <c r="KY82" s="38">
        <f>IF(AND(OR(ISBLANK(KY$9),KY$9=0)=FALSE,SUM($KG82:$KS82)&gt;0,KY$9='2. Protocols'!$G81),1,0)*'4. Formulations'!$P81</f>
        <v>0</v>
      </c>
      <c r="KZ82" s="38">
        <f>IF(AND(OR(ISBLANK(KZ$9),KZ$9=0)=FALSE,SUM($KG82:$KS82)&gt;0,KZ$9='2. Protocols'!$G81),1,0)*'4. Formulations'!$P81</f>
        <v>0</v>
      </c>
      <c r="LA82" s="38">
        <f>IF(AND(OR(ISBLANK(LA$9),LA$9=0)=FALSE,SUM($KG82:$KS82)&gt;0,LA$9='2. Protocols'!$G81),1,0)*'4. Formulations'!$P81</f>
        <v>0</v>
      </c>
      <c r="LB82" s="38">
        <f>IF(AND(OR(ISBLANK(LB$9),LB$9=0)=FALSE,SUM($KG82:$KS82)&gt;0,LB$9='2. Protocols'!$G81),1,0)*'4. Formulations'!$P81</f>
        <v>0</v>
      </c>
      <c r="LC82" s="38">
        <f>IF(AND(OR(ISBLANK(LC$9),LC$9=0)=FALSE,SUM($KG82:$KS82)&gt;0,LC$9='2. Protocols'!$G81),1,0)*'4. Formulations'!$P81</f>
        <v>0</v>
      </c>
      <c r="LD82" s="38">
        <f>IF(AND(OR(ISBLANK(LD$9),LD$9=0)=FALSE,SUM($KG82:$KS82)&gt;0,LD$9='2. Protocols'!$G81),1,0)*'4. Formulations'!$P81</f>
        <v>0</v>
      </c>
      <c r="LE82" s="38">
        <f>IF(AND(OR(ISBLANK(LE$9),LE$9=0)=FALSE,SUM($KG82:$KS82)&gt;0,LE$9='2. Protocols'!$G81),1,0)*'4. Formulations'!$P81</f>
        <v>0</v>
      </c>
      <c r="LF82" s="38">
        <f>IF(AND(OR(ISBLANK(LF$9),LF$9=0)=FALSE,SUM($KG82:$KS82)&gt;0,LF$9='2. Protocols'!$G81),1,0)*'4. Formulations'!$P81</f>
        <v>0</v>
      </c>
      <c r="LG82" s="38">
        <f>IF(AND(OR(ISBLANK(LG$9),LG$9=0)=FALSE,SUM($KG82:$KS82)&gt;0,LG$9='2. Protocols'!$G81),1,0)*'4. Formulations'!$P81</f>
        <v>0</v>
      </c>
      <c r="LH82" s="38">
        <f>IF(AND(OR(ISBLANK(LH$9),LH$9=0)=FALSE,SUM($KG82:$KS82)&gt;0,LH$9='2. Protocols'!$G81),1,0)*'4. Formulations'!$P81</f>
        <v>0</v>
      </c>
      <c r="LI82" s="38">
        <f>IF(AND(OR(ISBLANK(LI$9),LI$9=0)=FALSE,SUM($KG82:$KS82)&gt;0,LI$9='2. Protocols'!$G81),1,0)*'4. Formulations'!$P81</f>
        <v>0</v>
      </c>
      <c r="LJ82" s="38">
        <f>IF(AND(OR(ISBLANK(LJ$9),LJ$9=0)=FALSE,SUM($KG82:$KS82)&gt;0,LJ$9='2. Protocols'!$G81),1,0)*'4. Formulations'!$P81</f>
        <v>0</v>
      </c>
      <c r="LK82" s="38">
        <f>IF(AND(OR(ISBLANK(LK$9),LK$9=0)=FALSE,SUM($KG82:$KS82)&gt;0,LK$9='2. Protocols'!$G81),1,0)*'4. Formulations'!$P81</f>
        <v>0</v>
      </c>
      <c r="LL82" s="38">
        <f>IF(AND(OR(ISBLANK(LL$9),LL$9=0)=FALSE,SUM($KG82:$KS82)&gt;0,LL$9='2. Protocols'!$G81),1,0)*'4. Formulations'!$P81</f>
        <v>0</v>
      </c>
      <c r="LM82" s="38">
        <f>IF(AND(OR(ISBLANK(LM$9),LM$9=0)=FALSE,SUM($KG82:$KS82)&gt;0,LM$9='2. Protocols'!$G81),1,0)*'4. Formulations'!$P81</f>
        <v>0</v>
      </c>
      <c r="LN82" s="38">
        <f>IF(AND(OR(ISBLANK(LN$9),LN$9=0)=FALSE,SUM($KG82:$KS82)&gt;0,LN$9='2. Protocols'!$G81),1,0)*'4. Formulations'!$P81</f>
        <v>0</v>
      </c>
      <c r="LO82" s="38">
        <f>IF(AND(OR(ISBLANK(LO$9),LO$9=0)=FALSE,SUM($KG82:$KS82)&gt;0,LO$9='2. Protocols'!$G81),1,0)*'4. Formulations'!$P81</f>
        <v>0</v>
      </c>
      <c r="LP82" s="38">
        <f>IF(AND(OR(ISBLANK(LP$9),LP$9=0)=FALSE,SUM($KG82:$KS82)&gt;0,LP$9='2. Protocols'!$G81),1,0)*'4. Formulations'!$P81</f>
        <v>0</v>
      </c>
      <c r="LR82" s="38">
        <f>IF(AND(OR(ISBLANK(LR$9),LR$9=0)=FALSE,LR$9=$DL82),1,0)*'4. Formulations'!$Q81</f>
        <v>0</v>
      </c>
      <c r="LS82" s="38">
        <f>IF(AND(OR(ISBLANK(LS$9),LS$9=0)=FALSE,LS$9=$DL82),1,0)*'4. Formulations'!$Q81</f>
        <v>0</v>
      </c>
      <c r="LT82" s="38">
        <f>IF(AND(OR(ISBLANK(LT$9),LT$9=0)=FALSE,LT$9=$DL82),1,0)*'4. Formulations'!$Q81</f>
        <v>0</v>
      </c>
      <c r="LU82" s="38">
        <f>IF(AND(OR(ISBLANK(LU$9),LU$9=0)=FALSE,LU$9=$DL82),1,0)*'4. Formulations'!$Q81</f>
        <v>0</v>
      </c>
      <c r="LV82" s="38">
        <f>IF(AND(OR(ISBLANK(LV$9),LV$9=0)=FALSE,LV$9=$DL82),1,0)*'4. Formulations'!$Q81</f>
        <v>0</v>
      </c>
      <c r="LW82" s="38">
        <f>IF(AND(OR(ISBLANK(LW$9),LW$9=0)=FALSE,LW$9=$DL82),1,0)*'4. Formulations'!$Q81</f>
        <v>0</v>
      </c>
      <c r="LX82" s="38">
        <f>IF(AND(OR(ISBLANK(LX$9),LX$9=0)=FALSE,LX$9=$DL82),1,0)*'4. Formulations'!$Q81</f>
        <v>0</v>
      </c>
      <c r="LY82" s="38">
        <f>IF(AND(OR(ISBLANK(LY$9),LY$9=0)=FALSE,LY$9=$DL82),1,0)*'4. Formulations'!$Q81</f>
        <v>0</v>
      </c>
      <c r="LZ82" s="38">
        <f>IF(AND(OR(ISBLANK(LZ$9),LZ$9=0)=FALSE,LZ$9=$DL82),1,0)*'4. Formulations'!$Q81</f>
        <v>0</v>
      </c>
      <c r="MA82" s="38">
        <f>IF(AND(OR(ISBLANK(MA$9),MA$9=0)=FALSE,MA$9=$DL82),1,0)*'4. Formulations'!$Q81</f>
        <v>0</v>
      </c>
      <c r="MB82" s="38">
        <f>IF(AND(OR(ISBLANK(MB$9),MB$9=0)=FALSE,MB$9=$DL82),1,0)*'4. Formulations'!$Q81</f>
        <v>0</v>
      </c>
      <c r="MC82" s="38">
        <f>IF(AND(OR(ISBLANK(MC$9),MC$9=0)=FALSE,MC$9=$DL82),1,0)*'4. Formulations'!$Q81</f>
        <v>0</v>
      </c>
      <c r="MD82" s="38">
        <f>IF(AND(OR(ISBLANK(MD$9),MD$9=0)=FALSE,MD$9=$DL82),1,0)*'4. Formulations'!$Q81</f>
        <v>0</v>
      </c>
      <c r="ME82" s="38">
        <f>IF(AND(OR(ISBLANK(ME$9),ME$9=0)=FALSE,ME$9=$DL82),1,0)*'4. Formulations'!$Q81</f>
        <v>0</v>
      </c>
      <c r="MF82" s="38">
        <f>IF(AND(OR(ISBLANK(MF$9),MF$9=0)=FALSE,MF$9=$DL82),1,0)*'4. Formulations'!$Q81</f>
        <v>0</v>
      </c>
    </row>
    <row r="83" spans="2:344" outlineLevel="1" x14ac:dyDescent="0.3">
      <c r="B83" s="2"/>
      <c r="C83" s="129" t="str">
        <f>IF('2. Protocols'!C82&amp;"+"&amp;'2. Protocols'!E82&amp;"+"&amp;'2. Protocols'!G82="++","",'2. Protocols'!C82&amp;"+"&amp;'2. Protocols'!E82&amp;"+"&amp;'2. Protocols'!G82)</f>
        <v/>
      </c>
      <c r="D83" s="18"/>
      <c r="F83" s="114">
        <f>IFERROR('2. Protocols'!J82*'1. General Inputs'!$N$6,"")</f>
        <v>0</v>
      </c>
      <c r="G83" s="114">
        <f>IFERROR(MAX(F83*(1+'1. General Inputs'!$BE$16)+(G$110*CHOOSE(G$7,'2. Protocols'!$S82,'2. Protocols'!$T82,'2. Protocols'!$U82))+'3. ARV Substitutions'!L103,0),"")</f>
        <v>0</v>
      </c>
      <c r="H83" s="114">
        <f>IFERROR(MAX(G83*(1+'1. General Inputs'!$BE$16)+(H$110*CHOOSE(H$7,'2. Protocols'!$S82,'2. Protocols'!$T82,'2. Protocols'!$U82))+'3. ARV Substitutions'!M103,0),"")</f>
        <v>0</v>
      </c>
      <c r="I83" s="114">
        <f>IFERROR(MAX(H83*(1+'1. General Inputs'!$BE$16)+(I$110*CHOOSE(I$7,'2. Protocols'!$S82,'2. Protocols'!$T82,'2. Protocols'!$U82))+'3. ARV Substitutions'!N103,0),"")</f>
        <v>0</v>
      </c>
      <c r="J83" s="114">
        <f>IFERROR(MAX(I83*(1+'1. General Inputs'!$BE$16)+(J$110*CHOOSE(J$7,'2. Protocols'!$S82,'2. Protocols'!$T82,'2. Protocols'!$U82))+'3. ARV Substitutions'!O103,0),"")</f>
        <v>0</v>
      </c>
      <c r="K83" s="114">
        <f>IFERROR(MAX(J83*(1+'1. General Inputs'!$BE$16)+(K$110*CHOOSE(K$7,'2. Protocols'!$S82,'2. Protocols'!$T82,'2. Protocols'!$U82))+'3. ARV Substitutions'!P103,0),"")</f>
        <v>0</v>
      </c>
      <c r="L83" s="114">
        <f>IFERROR(MAX(K83*(1+'1. General Inputs'!$BE$16)+(L$110*CHOOSE(L$7,'2. Protocols'!$S82,'2. Protocols'!$T82,'2. Protocols'!$U82))+'3. ARV Substitutions'!Q103,0),"")</f>
        <v>0</v>
      </c>
      <c r="M83" s="114">
        <f>IFERROR(MAX(L83*(1+'1. General Inputs'!$BE$16)+(M$110*CHOOSE(M$7,'2. Protocols'!$S82,'2. Protocols'!$T82,'2. Protocols'!$U82))+'3. ARV Substitutions'!R103,0),"")</f>
        <v>0</v>
      </c>
      <c r="N83" s="114">
        <f>IFERROR(MAX(M83*(1+'1. General Inputs'!$BE$16)+(N$110*CHOOSE(N$7,'2. Protocols'!$S82,'2. Protocols'!$T82,'2. Protocols'!$U82))+'3. ARV Substitutions'!S103,0),"")</f>
        <v>0</v>
      </c>
      <c r="O83" s="114">
        <f>IFERROR(MAX(N83*(1+'1. General Inputs'!$BE$16)+(O$110*CHOOSE(O$7,'2. Protocols'!$S82,'2. Protocols'!$T82,'2. Protocols'!$U82))+'3. ARV Substitutions'!T103,0),"")</f>
        <v>0</v>
      </c>
      <c r="P83" s="114">
        <f>IFERROR(MAX(O83*(1+'1. General Inputs'!$BE$16)+(P$110*CHOOSE(P$7,'2. Protocols'!$S82,'2. Protocols'!$T82,'2. Protocols'!$U82))+'3. ARV Substitutions'!U103,0),"")</f>
        <v>0</v>
      </c>
      <c r="Q83" s="114">
        <f>IFERROR(MAX(P83*(1+'1. General Inputs'!$BE$16)+(Q$110*CHOOSE(Q$7,'2. Protocols'!$S82,'2. Protocols'!$T82,'2. Protocols'!$U82))+'3. ARV Substitutions'!V103,0),"")</f>
        <v>0</v>
      </c>
      <c r="R83" s="114">
        <f>IFERROR(MAX(Q83*(1+'1. General Inputs'!$BE$16)+(R$110*CHOOSE(R$7,'2. Protocols'!$S82,'2. Protocols'!$T82,'2. Protocols'!$U82))+'3. ARV Substitutions'!W103,0),"")</f>
        <v>0</v>
      </c>
      <c r="S83" s="114">
        <f>IFERROR(MAX(R83*(1+'1. General Inputs'!$BE$16)+(S$110*CHOOSE(S$7,'2. Protocols'!$S82,'2. Protocols'!$T82,'2. Protocols'!$U82))+'3. ARV Substitutions'!X103,0),"")</f>
        <v>0</v>
      </c>
      <c r="T83" s="114">
        <f>IFERROR(MAX(S83*(1+'1. General Inputs'!$BE$16)+(T$110*CHOOSE(T$7,'2. Protocols'!$S82,'2. Protocols'!$T82,'2. Protocols'!$U82))+'3. ARV Substitutions'!Y103,0),"")</f>
        <v>0</v>
      </c>
      <c r="U83" s="114">
        <f>IFERROR(MAX(T83*(1+'1. General Inputs'!$BE$16)+(U$110*CHOOSE(U$7,'2. Protocols'!$S82,'2. Protocols'!$T82,'2. Protocols'!$U82))+'3. ARV Substitutions'!Z103,0),"")</f>
        <v>0</v>
      </c>
      <c r="V83" s="114">
        <f>IFERROR(MAX(U83*(1+'1. General Inputs'!$BE$16)+(V$110*CHOOSE(V$7,'2. Protocols'!$S82,'2. Protocols'!$T82,'2. Protocols'!$U82))+'3. ARV Substitutions'!AA103,0),"")</f>
        <v>0</v>
      </c>
      <c r="W83" s="114">
        <f>IFERROR(MAX(V83*(1+'1. General Inputs'!$BE$16)+(W$110*CHOOSE(W$7,'2. Protocols'!$S82,'2. Protocols'!$T82,'2. Protocols'!$U82))+'3. ARV Substitutions'!AB103,0),"")</f>
        <v>0</v>
      </c>
      <c r="X83" s="114">
        <f>IFERROR(MAX(W83*(1+'1. General Inputs'!$BE$16)+(X$110*CHOOSE(X$7,'2. Protocols'!$S82,'2. Protocols'!$T82,'2. Protocols'!$U82))+'3. ARV Substitutions'!AC103,0),"")</f>
        <v>0</v>
      </c>
      <c r="Y83" s="114">
        <f>IFERROR(MAX(X83*(1+'1. General Inputs'!$BE$16)+(Y$110*CHOOSE(Y$7,'2. Protocols'!$S82,'2. Protocols'!$T82,'2. Protocols'!$U82))+'3. ARV Substitutions'!AD103,0),"")</f>
        <v>0</v>
      </c>
      <c r="Z83" s="114">
        <f>IFERROR(MAX(Y83*(1+'1. General Inputs'!$BE$16)+(Z$110*CHOOSE(Z$7,'2. Protocols'!$S82,'2. Protocols'!$T82,'2. Protocols'!$U82))+'3. ARV Substitutions'!AE103,0),"")</f>
        <v>0</v>
      </c>
      <c r="AA83" s="114">
        <f>IFERROR(MAX(Z83*(1+'1. General Inputs'!$BE$16)+(AA$110*CHOOSE(AA$7,'2. Protocols'!$S82,'2. Protocols'!$T82,'2. Protocols'!$U82))+'3. ARV Substitutions'!AF103,0),"")</f>
        <v>0</v>
      </c>
      <c r="AB83" s="114">
        <f>IFERROR(MAX(AA83*(1+'1. General Inputs'!$BE$16)+(AB$110*CHOOSE(AB$7,'2. Protocols'!$S82,'2. Protocols'!$T82,'2. Protocols'!$U82))+'3. ARV Substitutions'!AG103,0),"")</f>
        <v>0</v>
      </c>
      <c r="AC83" s="114">
        <f>IFERROR(MAX(AB83*(1+'1. General Inputs'!$BE$16)+(AC$110*CHOOSE(AC$7,'2. Protocols'!$S82,'2. Protocols'!$T82,'2. Protocols'!$U82))+'3. ARV Substitutions'!AH103,0),"")</f>
        <v>0</v>
      </c>
      <c r="AD83" s="114">
        <f>IFERROR(MAX(AC83*(1+'1. General Inputs'!$BE$16)+(AD$110*CHOOSE(AD$7,'2. Protocols'!$S82,'2. Protocols'!$T82,'2. Protocols'!$U82))+'3. ARV Substitutions'!AI103,0),"")</f>
        <v>0</v>
      </c>
      <c r="AE83" s="114">
        <f>IFERROR(MAX(AD83*(1+'1. General Inputs'!$BE$16)+(AE$110*CHOOSE(AE$7,'2. Protocols'!$S82,'2. Protocols'!$T82,'2. Protocols'!$U82))+'3. ARV Substitutions'!AJ103,0),"")</f>
        <v>0</v>
      </c>
      <c r="AF83" s="114">
        <f>IFERROR(MAX(AE83*(1+'1. General Inputs'!$BE$16)+(AF$110*CHOOSE(AF$7,'2. Protocols'!$S82,'2. Protocols'!$T82,'2. Protocols'!$U82))+'3. ARV Substitutions'!AK103,0),"")</f>
        <v>0</v>
      </c>
      <c r="AG83" s="114">
        <f>IFERROR(MAX(AF83*(1+'1. General Inputs'!$BE$16)+(AG$110*CHOOSE(AG$7,'2. Protocols'!$S82,'2. Protocols'!$T82,'2. Protocols'!$U82))+'3. ARV Substitutions'!AL103,0),"")</f>
        <v>0</v>
      </c>
      <c r="AH83" s="114">
        <f>IFERROR(MAX(AG83*(1+'1. General Inputs'!$BE$16)+(AH$110*CHOOSE(AH$7,'2. Protocols'!$S82,'2. Protocols'!$T82,'2. Protocols'!$U82))+'3. ARV Substitutions'!AM103,0),"")</f>
        <v>0</v>
      </c>
      <c r="AI83" s="114">
        <f>IFERROR(MAX(AH83*(1+'1. General Inputs'!$BE$16)+(AI$110*CHOOSE(AI$7,'2. Protocols'!$S82,'2. Protocols'!$T82,'2. Protocols'!$U82))+'3. ARV Substitutions'!AN103,0),"")</f>
        <v>0</v>
      </c>
      <c r="AJ83" s="114">
        <f>IFERROR(MAX(AI83*(1+'1. General Inputs'!$BE$16)+(AJ$110*CHOOSE(AJ$7,'2. Protocols'!$S82,'2. Protocols'!$T82,'2. Protocols'!$U82))+'3. ARV Substitutions'!AO103,0),"")</f>
        <v>0</v>
      </c>
      <c r="AK83" s="114">
        <f>IFERROR(MAX(AJ83*(1+'1. General Inputs'!$BE$16)+(AK$110*CHOOSE(AK$7,'2. Protocols'!$S82,'2. Protocols'!$T82,'2. Protocols'!$U82))+'3. ARV Substitutions'!AP103,0),"")</f>
        <v>0</v>
      </c>
      <c r="AL83" s="114">
        <f>IFERROR(MAX(AK83*(1+'1. General Inputs'!$BE$16)+(AL$110*CHOOSE(AL$7,'2. Protocols'!$S82,'2. Protocols'!$T82,'2. Protocols'!$U82))+'3. ARV Substitutions'!AQ103,0),"")</f>
        <v>0</v>
      </c>
      <c r="AM83" s="114">
        <f>IFERROR(MAX(AL83*(1+'1. General Inputs'!$BE$16)+(AM$110*CHOOSE(AM$7,'2. Protocols'!$S82,'2. Protocols'!$T82,'2. Protocols'!$U82))+'3. ARV Substitutions'!AR103,0),"")</f>
        <v>0</v>
      </c>
      <c r="AN83" s="114">
        <f>IFERROR(MAX(AM83*(1+'1. General Inputs'!$BE$16)+(AN$110*CHOOSE(AN$7,'2. Protocols'!$S82,'2. Protocols'!$T82,'2. Protocols'!$U82))+'3. ARV Substitutions'!AS103,0),"")</f>
        <v>0</v>
      </c>
      <c r="AO83" s="114">
        <f>IFERROR(MAX(AN83*(1+'1. General Inputs'!$BE$16)+(AO$110*CHOOSE(AO$7,'2. Protocols'!$S82,'2. Protocols'!$T82,'2. Protocols'!$U82))+'3. ARV Substitutions'!AT103,0),"")</f>
        <v>0</v>
      </c>
      <c r="AP83" s="114">
        <f>IFERROR(MAX(AO83*(1+'1. General Inputs'!$BE$16)+(AP$110*CHOOSE(AP$7,'2. Protocols'!$S82,'2. Protocols'!$T82,'2. Protocols'!$U82))+'3. ARV Substitutions'!AU103,0),"")</f>
        <v>0</v>
      </c>
      <c r="BZ83" s="88">
        <f t="shared" si="87"/>
        <v>0</v>
      </c>
      <c r="CA83" s="88">
        <f t="shared" si="88"/>
        <v>0</v>
      </c>
      <c r="CB83" s="88">
        <f t="shared" si="89"/>
        <v>0</v>
      </c>
      <c r="CC83" s="88">
        <f t="shared" si="90"/>
        <v>0</v>
      </c>
      <c r="CD83" s="88">
        <f t="shared" si="91"/>
        <v>0</v>
      </c>
      <c r="CE83" s="88">
        <f t="shared" si="92"/>
        <v>0</v>
      </c>
      <c r="CF83" s="88">
        <f t="shared" si="93"/>
        <v>0</v>
      </c>
      <c r="CG83" s="88">
        <f t="shared" si="94"/>
        <v>0</v>
      </c>
      <c r="CH83" s="88">
        <f t="shared" si="95"/>
        <v>0</v>
      </c>
      <c r="CI83" s="88">
        <f t="shared" si="96"/>
        <v>0</v>
      </c>
      <c r="CJ83" s="88">
        <f t="shared" si="97"/>
        <v>0</v>
      </c>
      <c r="CK83" s="88">
        <f t="shared" si="98"/>
        <v>0</v>
      </c>
      <c r="CL83" s="88">
        <f t="shared" si="99"/>
        <v>0</v>
      </c>
      <c r="CM83" s="88">
        <f t="shared" si="100"/>
        <v>0</v>
      </c>
      <c r="CN83" s="88">
        <f t="shared" si="101"/>
        <v>0</v>
      </c>
      <c r="CO83" s="88">
        <f t="shared" si="102"/>
        <v>0</v>
      </c>
      <c r="CP83" s="88">
        <f t="shared" si="103"/>
        <v>0</v>
      </c>
      <c r="CQ83" s="88">
        <f t="shared" si="104"/>
        <v>0</v>
      </c>
      <c r="CR83" s="88">
        <f t="shared" si="105"/>
        <v>0</v>
      </c>
      <c r="CS83" s="88">
        <f t="shared" si="106"/>
        <v>0</v>
      </c>
      <c r="CT83" s="88">
        <f t="shared" si="107"/>
        <v>0</v>
      </c>
      <c r="CU83" s="88">
        <f t="shared" si="108"/>
        <v>0</v>
      </c>
      <c r="CV83" s="88">
        <f t="shared" si="109"/>
        <v>0</v>
      </c>
      <c r="CW83" s="88">
        <f t="shared" si="110"/>
        <v>0</v>
      </c>
      <c r="CX83" s="88">
        <f t="shared" si="111"/>
        <v>0</v>
      </c>
      <c r="CY83" s="88">
        <f t="shared" si="112"/>
        <v>0</v>
      </c>
      <c r="CZ83" s="88">
        <f t="shared" si="113"/>
        <v>0</v>
      </c>
      <c r="DA83" s="88">
        <f t="shared" si="114"/>
        <v>0</v>
      </c>
      <c r="DB83" s="88">
        <f t="shared" si="115"/>
        <v>0</v>
      </c>
      <c r="DC83" s="88">
        <f t="shared" si="116"/>
        <v>0</v>
      </c>
      <c r="DD83" s="88">
        <f t="shared" si="117"/>
        <v>0</v>
      </c>
      <c r="DE83" s="88">
        <f t="shared" si="118"/>
        <v>0</v>
      </c>
      <c r="DF83" s="88">
        <f t="shared" si="119"/>
        <v>0</v>
      </c>
      <c r="DG83" s="88">
        <f t="shared" si="120"/>
        <v>0</v>
      </c>
      <c r="DH83" s="88">
        <f t="shared" si="121"/>
        <v>0</v>
      </c>
      <c r="DI83" s="88">
        <f t="shared" si="122"/>
        <v>0</v>
      </c>
      <c r="DK83" s="27" t="str">
        <f>CONCATENATE('2. Protocols'!C82, '2. Protocols'!D82, '2. Protocols'!E82)</f>
        <v>+</v>
      </c>
      <c r="DL83" s="27" t="str">
        <f>CONCATENATE('2. Protocols'!C82, '2. Protocols'!D82, '2. Protocols'!E82, '2. Protocols'!F82, '2. Protocols'!G82,)</f>
        <v>++</v>
      </c>
      <c r="DN83" s="38">
        <f>IF(AND(OR(ISBLANK(DN$9),DN$9=0)=FALSE,OR(DN$9='2. Protocols'!$C82,DN$9='2. Protocols'!$E82,DN$9='2. Protocols'!$G82)),1,0)*'4. Formulations'!$I82</f>
        <v>0</v>
      </c>
      <c r="DO83" s="38">
        <f>IF(AND(OR(ISBLANK(DO$9),DO$9=0)=FALSE,OR(DO$9='2. Protocols'!$C82,DO$9='2. Protocols'!$E82,DO$9='2. Protocols'!$G82)),1,0)*'4. Formulations'!$I82</f>
        <v>0</v>
      </c>
      <c r="DP83" s="38">
        <f>IF(AND(OR(ISBLANK(DP$9),DP$9=0)=FALSE,OR(DP$9='2. Protocols'!$C82,DP$9='2. Protocols'!$E82,DP$9='2. Protocols'!$G82)),1,0)*'4. Formulations'!$I82</f>
        <v>0</v>
      </c>
      <c r="DQ83" s="38">
        <f>IF(AND(OR(ISBLANK(DQ$9),DQ$9=0)=FALSE,OR(DQ$9='2. Protocols'!$C82,DQ$9='2. Protocols'!$E82,DQ$9='2. Protocols'!$G82)),1,0)*'4. Formulations'!$I82</f>
        <v>0</v>
      </c>
      <c r="DR83" s="38">
        <f>IF(AND(OR(ISBLANK(DR$9),DR$9=0)=FALSE,OR(DR$9='2. Protocols'!$C82,DR$9='2. Protocols'!$E82,DR$9='2. Protocols'!$G82)),1,0)*'4. Formulations'!$I82</f>
        <v>0</v>
      </c>
      <c r="DS83" s="38">
        <f>IF(AND(OR(ISBLANK(DS$9),DS$9=0)=FALSE,OR(DS$9='2. Protocols'!$C82,DS$9='2. Protocols'!$E82,DS$9='2. Protocols'!$G82)),1,0)*'4. Formulations'!$I82</f>
        <v>0</v>
      </c>
      <c r="DT83" s="38">
        <f>IF(AND(OR(ISBLANK(DT$9),DT$9=0)=FALSE,OR(DT$9='2. Protocols'!$C82,DT$9='2. Protocols'!$E82,DT$9='2. Protocols'!$G82)),1,0)*'4. Formulations'!$I82</f>
        <v>0</v>
      </c>
      <c r="DU83" s="38">
        <f>IF(AND(OR(ISBLANK(DU$9),DU$9=0)=FALSE,OR(DU$9='2. Protocols'!$C82,DU$9='2. Protocols'!$E82,DU$9='2. Protocols'!$G82)),1,0)*'4. Formulations'!$I82</f>
        <v>0</v>
      </c>
      <c r="DV83" s="38">
        <f>IF(AND(OR(ISBLANK(DV$9),DV$9=0)=FALSE,OR(DV$9='2. Protocols'!$C82,DV$9='2. Protocols'!$E82,DV$9='2. Protocols'!$G82)),1,0)*'4. Formulations'!$I82</f>
        <v>0</v>
      </c>
      <c r="DW83" s="38">
        <f>IF(AND(OR(ISBLANK(DW$9),DW$9=0)=FALSE,OR(DW$9='2. Protocols'!$C82,DW$9='2. Protocols'!$E82,DW$9='2. Protocols'!$G82)),1,0)*'4. Formulations'!$I82</f>
        <v>0</v>
      </c>
      <c r="DX83" s="38">
        <f>IF(AND(OR(ISBLANK(DX$9),DX$9=0)=FALSE,OR(DX$9='2. Protocols'!$C82,DX$9='2. Protocols'!$E82,DX$9='2. Protocols'!$G82)),1,0)*'4. Formulations'!$I82</f>
        <v>0</v>
      </c>
      <c r="DY83" s="38">
        <f>IF(AND(OR(ISBLANK(DY$9),DY$9=0)=FALSE,OR(DY$9='2. Protocols'!$C82,DY$9='2. Protocols'!$E82,DY$9='2. Protocols'!$G82)),1,0)*'4. Formulations'!$I82</f>
        <v>0</v>
      </c>
      <c r="DZ83" s="38">
        <f>IF(AND(OR(ISBLANK(DZ$9),DZ$9=0)=FALSE,OR(DZ$9='2. Protocols'!$C82,DZ$9='2. Protocols'!$E82,DZ$9='2. Protocols'!$G82)),1,0)*'4. Formulations'!$I82</f>
        <v>0</v>
      </c>
      <c r="EA83" s="38">
        <f>IF(AND(OR(ISBLANK(EA$9),EA$9=0)=FALSE,OR(EA$9='2. Protocols'!$C82,EA$9='2. Protocols'!$E82,EA$9='2. Protocols'!$G82)),1,0)*'4. Formulations'!$I82</f>
        <v>0</v>
      </c>
      <c r="EB83" s="38">
        <f>IF(AND(OR(ISBLANK(EB$9),EB$9=0)=FALSE,OR(EB$9='2. Protocols'!$C82,EB$9='2. Protocols'!$E82,EB$9='2. Protocols'!$G82)),1,0)*'4. Formulations'!$I82</f>
        <v>0</v>
      </c>
      <c r="EC83" s="38">
        <f>IF(AND(OR(ISBLANK(EC$9),EC$9=0)=FALSE,OR(EC$9='2. Protocols'!$C82,EC$9='2. Protocols'!$E82,EC$9='2. Protocols'!$G82)),1,0)*'4. Formulations'!$I82</f>
        <v>0</v>
      </c>
      <c r="ED83" s="38">
        <f>IF(AND(OR(ISBLANK(ED$9),ED$9=0)=FALSE,OR(ED$9='2. Protocols'!$C82,ED$9='2. Protocols'!$E82,ED$9='2. Protocols'!$G82)),1,0)*'4. Formulations'!$I82</f>
        <v>0</v>
      </c>
      <c r="EE83" s="38">
        <f>IF(AND(OR(ISBLANK(EE$9),EE$9=0)=FALSE,OR(EE$9='2. Protocols'!$C82,EE$9='2. Protocols'!$E82,EE$9='2. Protocols'!$G82)),1,0)*'4. Formulations'!$I82</f>
        <v>0</v>
      </c>
      <c r="EF83" s="38">
        <f>IF(AND(OR(ISBLANK(EF$9),EF$9=0)=FALSE,OR(EF$9='2. Protocols'!$C82,EF$9='2. Protocols'!$E82,EF$9='2. Protocols'!$G82)),1,0)*'4. Formulations'!$I82</f>
        <v>0</v>
      </c>
      <c r="EG83" s="38">
        <f>IF(AND(OR(ISBLANK(EG$9),EG$9=0)=FALSE,OR(EG$9='2. Protocols'!$C82,EG$9='2. Protocols'!$E82,EG$9='2. Protocols'!$G82)),1,0)*'4. Formulations'!$I82</f>
        <v>0</v>
      </c>
      <c r="EH83" s="38">
        <f>IF(AND(OR(ISBLANK(EH$9),EH$9=0)=FALSE,OR(EH$9='2. Protocols'!$C82,EH$9='2. Protocols'!$E82,EH$9='2. Protocols'!$G82)),1,0)*'4. Formulations'!$I82</f>
        <v>0</v>
      </c>
      <c r="EI83" s="38">
        <f>IF(AND(OR(ISBLANK(EI$9),EI$9=0)=FALSE,OR(EI$9='2. Protocols'!$C82,EI$9='2. Protocols'!$E82,EI$9='2. Protocols'!$G82)),1,0)*'4. Formulations'!$I82</f>
        <v>0</v>
      </c>
      <c r="EK83" s="38">
        <f>IF(AND(OR(ISBLANK(EK$9),EK$9=0)=FALSE,EK$9=$DK83),1,0)*'4. Formulations'!$J82</f>
        <v>0</v>
      </c>
      <c r="EL83" s="38">
        <f>IF(AND(OR(ISBLANK(EL$9),EL$9=0)=FALSE,EL$9=$DK83),1,0)*'4. Formulations'!$J82</f>
        <v>0</v>
      </c>
      <c r="EM83" s="38">
        <f>IF(AND(OR(ISBLANK(EM$9),EM$9=0)=FALSE,EM$9=$DK83),1,0)*'4. Formulations'!$J82</f>
        <v>0</v>
      </c>
      <c r="EN83" s="38">
        <f>IF(AND(OR(ISBLANK(EN$9),EN$9=0)=FALSE,EN$9=$DK83),1,0)*'4. Formulations'!$J82</f>
        <v>0</v>
      </c>
      <c r="EO83" s="38">
        <f>IF(AND(OR(ISBLANK(EO$9),EO$9=0)=FALSE,EO$9=$DK83),1,0)*'4. Formulations'!$J82</f>
        <v>0</v>
      </c>
      <c r="EP83" s="38">
        <f>IF(AND(OR(ISBLANK(EP$9),EP$9=0)=FALSE,EP$9=$DK83),1,0)*'4. Formulations'!$J82</f>
        <v>0</v>
      </c>
      <c r="EQ83" s="38">
        <f>IF(AND(OR(ISBLANK(EQ$9),EQ$9=0)=FALSE,EQ$9=$DK83),1,0)*'4. Formulations'!$J82</f>
        <v>0</v>
      </c>
      <c r="ER83" s="38">
        <f>IF(AND(OR(ISBLANK(ER$9),ER$9=0)=FALSE,ER$9=$DK83),1,0)*'4. Formulations'!$J82</f>
        <v>0</v>
      </c>
      <c r="ES83" s="38">
        <f>IF(AND(OR(ISBLANK(ES$9),ES$9=0)=FALSE,ES$9=$DK83),1,0)*'4. Formulations'!$J82</f>
        <v>0</v>
      </c>
      <c r="ET83" s="38">
        <f>IF(AND(OR(ISBLANK(ET$9),ET$9=0)=FALSE,ET$9=$DK83),1,0)*'4. Formulations'!$J82</f>
        <v>0</v>
      </c>
      <c r="EU83" s="38">
        <f>IF(AND(OR(ISBLANK(EU$9),EU$9=0)=FALSE,EU$9=$DK83),1,0)*'4. Formulations'!$J82</f>
        <v>0</v>
      </c>
      <c r="EV83" s="38">
        <f>IF(AND(OR(ISBLANK(EV$9),EV$9=0)=FALSE,EV$9=$DK83),1,0)*'4. Formulations'!$J82</f>
        <v>0</v>
      </c>
      <c r="EW83" s="38">
        <f>IF(AND(OR(ISBLANK(EW$9),EW$9=0)=FALSE,EW$9=$DK83),1,0)*'4. Formulations'!$J82</f>
        <v>0</v>
      </c>
      <c r="EY83" s="38">
        <f>IF(AND(OR(ISBLANK(EY$9),EY$9=0)=FALSE,SUM($EK83:$EW83)&gt;0,EY$9='2. Protocols'!$G82),1,0)*'4. Formulations'!$J82</f>
        <v>0</v>
      </c>
      <c r="EZ83" s="38">
        <f>IF(AND(OR(ISBLANK(EZ$9),EZ$9=0)=FALSE,SUM($EK83:$EW83)&gt;0,EZ$9='2. Protocols'!$G82),1,0)*'4. Formulations'!$J82</f>
        <v>0</v>
      </c>
      <c r="FA83" s="38">
        <f>IF(AND(OR(ISBLANK(FA$9),FA$9=0)=FALSE,SUM($EK83:$EW83)&gt;0,FA$9='2. Protocols'!$G82),1,0)*'4. Formulations'!$J82</f>
        <v>0</v>
      </c>
      <c r="FB83" s="38">
        <f>IF(AND(OR(ISBLANK(FB$9),FB$9=0)=FALSE,SUM($EK83:$EW83)&gt;0,FB$9='2. Protocols'!$G82),1,0)*'4. Formulations'!$J82</f>
        <v>0</v>
      </c>
      <c r="FC83" s="38">
        <f>IF(AND(OR(ISBLANK(FC$9),FC$9=0)=FALSE,SUM($EK83:$EW83)&gt;0,FC$9='2. Protocols'!$G82),1,0)*'4. Formulations'!$J82</f>
        <v>0</v>
      </c>
      <c r="FD83" s="38">
        <f>IF(AND(OR(ISBLANK(FD$9),FD$9=0)=FALSE,SUM($EK83:$EW83)&gt;0,FD$9='2. Protocols'!$G82),1,0)*'4. Formulations'!$J82</f>
        <v>0</v>
      </c>
      <c r="FE83" s="38">
        <f>IF(AND(OR(ISBLANK(FE$9),FE$9=0)=FALSE,SUM($EK83:$EW83)&gt;0,FE$9='2. Protocols'!$G82),1,0)*'4. Formulations'!$J82</f>
        <v>0</v>
      </c>
      <c r="FF83" s="38">
        <f>IF(AND(OR(ISBLANK(FF$9),FF$9=0)=FALSE,SUM($EK83:$EW83)&gt;0,FF$9='2. Protocols'!$G82),1,0)*'4. Formulations'!$J82</f>
        <v>0</v>
      </c>
      <c r="FG83" s="38">
        <f>IF(AND(OR(ISBLANK(FG$9),FG$9=0)=FALSE,SUM($EK83:$EW83)&gt;0,FG$9='2. Protocols'!$G82),1,0)*'4. Formulations'!$J82</f>
        <v>0</v>
      </c>
      <c r="FH83" s="38">
        <f>IF(AND(OR(ISBLANK(FH$9),FH$9=0)=FALSE,SUM($EK83:$EW83)&gt;0,FH$9='2. Protocols'!$G82),1,0)*'4. Formulations'!$J82</f>
        <v>0</v>
      </c>
      <c r="FI83" s="38">
        <f>IF(AND(OR(ISBLANK(FI$9),FI$9=0)=FALSE,SUM($EK83:$EW83)&gt;0,FI$9='2. Protocols'!$G82),1,0)*'4. Formulations'!$J82</f>
        <v>0</v>
      </c>
      <c r="FJ83" s="38">
        <f>IF(AND(OR(ISBLANK(FJ$9),FJ$9=0)=FALSE,SUM($EK83:$EW83)&gt;0,FJ$9='2. Protocols'!$G82),1,0)*'4. Formulations'!$J82</f>
        <v>0</v>
      </c>
      <c r="FK83" s="38">
        <f>IF(AND(OR(ISBLANK(FK$9),FK$9=0)=FALSE,SUM($EK83:$EW83)&gt;0,FK$9='2. Protocols'!$G82),1,0)*'4. Formulations'!$J82</f>
        <v>0</v>
      </c>
      <c r="FL83" s="38">
        <f>IF(AND(OR(ISBLANK(FL$9),FL$9=0)=FALSE,SUM($EK83:$EW83)&gt;0,FL$9='2. Protocols'!$G82),1,0)*'4. Formulations'!$J82</f>
        <v>0</v>
      </c>
      <c r="FM83" s="38">
        <f>IF(AND(OR(ISBLANK(FM$9),FM$9=0)=FALSE,SUM($EK83:$EW83)&gt;0,FM$9='2. Protocols'!$G82),1,0)*'4. Formulations'!$J82</f>
        <v>0</v>
      </c>
      <c r="FN83" s="38">
        <f>IF(AND(OR(ISBLANK(FN$9),FN$9=0)=FALSE,SUM($EK83:$EW83)&gt;0,FN$9='2. Protocols'!$G82),1,0)*'4. Formulations'!$J82</f>
        <v>0</v>
      </c>
      <c r="FO83" s="38">
        <f>IF(AND(OR(ISBLANK(FO$9),FO$9=0)=FALSE,SUM($EK83:$EW83)&gt;0,FO$9='2. Protocols'!$G82),1,0)*'4. Formulations'!$J82</f>
        <v>0</v>
      </c>
      <c r="FP83" s="38">
        <f>IF(AND(OR(ISBLANK(FP$9),FP$9=0)=FALSE,SUM($EK83:$EW83)&gt;0,FP$9='2. Protocols'!$G82),1,0)*'4. Formulations'!$J82</f>
        <v>0</v>
      </c>
      <c r="FQ83" s="38">
        <f>IF(AND(OR(ISBLANK(FQ$9),FQ$9=0)=FALSE,SUM($EK83:$EW83)&gt;0,FQ$9='2. Protocols'!$G82),1,0)*'4. Formulations'!$J82</f>
        <v>0</v>
      </c>
      <c r="FR83" s="38">
        <f>IF(AND(OR(ISBLANK(FR$9),FR$9=0)=FALSE,SUM($EK83:$EW83)&gt;0,FR$9='2. Protocols'!$G82),1,0)*'4. Formulations'!$J82</f>
        <v>0</v>
      </c>
      <c r="FS83" s="38">
        <f>IF(AND(OR(ISBLANK(FS$9),FS$9=0)=FALSE,SUM($EK83:$EW83)&gt;0,FS$9='2. Protocols'!$G82),1,0)*'4. Formulations'!$J82</f>
        <v>0</v>
      </c>
      <c r="FT83" s="38">
        <f>IF(AND(OR(ISBLANK(FT$9),FT$9=0)=FALSE,SUM($EK83:$EW83)&gt;0,FT$9='2. Protocols'!$G82),1,0)*'4. Formulations'!$J82</f>
        <v>0</v>
      </c>
      <c r="FV83" s="38">
        <f>IF(AND(OR(ISBLANK(EY$9),EY$9=0)=FALSE,FV$9=$DL83),1,0)*'4. Formulations'!$K82</f>
        <v>0</v>
      </c>
      <c r="FW83" s="38">
        <f>IF(AND(OR(ISBLANK(EZ$9),EZ$9=0)=FALSE,FW$9=$DL83),1,0)*'4. Formulations'!$K82</f>
        <v>0</v>
      </c>
      <c r="FX83" s="38">
        <f>IF(AND(OR(ISBLANK(FA$9),FA$9=0)=FALSE,FX$9=$DL83),1,0)*'4. Formulations'!$K82</f>
        <v>0</v>
      </c>
      <c r="FY83" s="38">
        <f>IF(AND(OR(ISBLANK(FB$9),FB$9=0)=FALSE,FY$9=$DL83),1,0)*'4. Formulations'!$K82</f>
        <v>0</v>
      </c>
      <c r="FZ83" s="38">
        <f>IF(AND(OR(ISBLANK(FC$9),FC$9=0)=FALSE,FZ$9=$DL83),1,0)*'4. Formulations'!$K82</f>
        <v>0</v>
      </c>
      <c r="GA83" s="38">
        <f>IF(AND(OR(ISBLANK(FD$9),FD$9=0)=FALSE,GA$9=$DL83),1,0)*'4. Formulations'!$K82</f>
        <v>0</v>
      </c>
      <c r="GB83" s="38">
        <f>IF(AND(OR(ISBLANK(FE$9),FE$9=0)=FALSE,GB$9=$DL83),1,0)*'4. Formulations'!$K82</f>
        <v>0</v>
      </c>
      <c r="GC83" s="38">
        <f>IF(AND(OR(ISBLANK(FF$9),FF$9=0)=FALSE,GC$9=$DL83),1,0)*'4. Formulations'!$K82</f>
        <v>0</v>
      </c>
      <c r="GD83" s="38">
        <f>IF(AND(OR(ISBLANK(FG$9),FG$9=0)=FALSE,GD$9=$DL83),1,0)*'4. Formulations'!$K82</f>
        <v>0</v>
      </c>
      <c r="GE83" s="38">
        <f>IF(AND(OR(ISBLANK(FH$9),FH$9=0)=FALSE,GE$9=$DL83),1,0)*'4. Formulations'!$K82</f>
        <v>0</v>
      </c>
      <c r="GF83" s="38">
        <f>IF(AND(OR(ISBLANK(FI$9),FI$9=0)=FALSE,GF$9=$DL83),1,0)*'4. Formulations'!$K82</f>
        <v>0</v>
      </c>
      <c r="GG83" s="38">
        <f>IF(AND(OR(ISBLANK(FJ$9),FJ$9=0)=FALSE,GG$9=$DL83),1,0)*'4. Formulations'!$K82</f>
        <v>0</v>
      </c>
      <c r="GH83" s="38">
        <f>IF(AND(OR(ISBLANK(FK$9),FK$9=0)=FALSE,GH$9=$DL83),1,0)*'4. Formulations'!$K82</f>
        <v>0</v>
      </c>
      <c r="GI83" s="38">
        <f>IF(AND(OR(ISBLANK(FL$9),FL$9=0)=FALSE,GI$9=$DL83),1,0)*'4. Formulations'!$K82</f>
        <v>0</v>
      </c>
      <c r="GJ83" s="38">
        <f>IF(AND(OR(ISBLANK(FM$9),FM$9=0)=FALSE,GJ$9=$DL83),1,0)*'4. Formulations'!$K82</f>
        <v>0</v>
      </c>
      <c r="GL83" s="38">
        <f>IF(AND(OR(ISBLANK(GL$9),GL$9=0)=FALSE,OR(GL$9='2. Protocols'!$C82,GL$9='2. Protocols'!$E82,GL$9='2. Protocols'!$G82)),1,0)*'4. Formulations'!$L82</f>
        <v>0</v>
      </c>
      <c r="GM83" s="38">
        <f>IF(AND(OR(ISBLANK(GM$9),GM$9=0)=FALSE,OR(GM$9='2. Protocols'!$C82,GM$9='2. Protocols'!$E82,GM$9='2. Protocols'!$G82)),1,0)*'4. Formulations'!$L82</f>
        <v>0</v>
      </c>
      <c r="GN83" s="38">
        <f>IF(AND(OR(ISBLANK(GN$9),GN$9=0)=FALSE,OR(GN$9='2. Protocols'!$C82,GN$9='2. Protocols'!$E82,GN$9='2. Protocols'!$G82)),1,0)*'4. Formulations'!$L82</f>
        <v>0</v>
      </c>
      <c r="GO83" s="38">
        <f>IF(AND(OR(ISBLANK(GO$9),GO$9=0)=FALSE,OR(GO$9='2. Protocols'!$C82,GO$9='2. Protocols'!$E82,GO$9='2. Protocols'!$G82)),1,0)*'4. Formulations'!$L82</f>
        <v>0</v>
      </c>
      <c r="GP83" s="38">
        <f>IF(AND(OR(ISBLANK(GP$9),GP$9=0)=FALSE,OR(GP$9='2. Protocols'!$C82,GP$9='2. Protocols'!$E82,GP$9='2. Protocols'!$G82)),1,0)*'4. Formulations'!$L82</f>
        <v>0</v>
      </c>
      <c r="GQ83" s="38">
        <f>IF(AND(OR(ISBLANK(GQ$9),GQ$9=0)=FALSE,OR(GQ$9='2. Protocols'!$C82,GQ$9='2. Protocols'!$E82,GQ$9='2. Protocols'!$G82)),1,0)*'4. Formulations'!$L82</f>
        <v>0</v>
      </c>
      <c r="GR83" s="38">
        <f>IF(AND(OR(ISBLANK(GR$9),GR$9=0)=FALSE,OR(GR$9='2. Protocols'!$C82,GR$9='2. Protocols'!$E82,GR$9='2. Protocols'!$G82)),1,0)*'4. Formulations'!$L82</f>
        <v>0</v>
      </c>
      <c r="GS83" s="38">
        <f>IF(AND(OR(ISBLANK(GS$9),GS$9=0)=FALSE,OR(GS$9='2. Protocols'!$C82,GS$9='2. Protocols'!$E82,GS$9='2. Protocols'!$G82)),1,0)*'4. Formulations'!$L82</f>
        <v>0</v>
      </c>
      <c r="GT83" s="38">
        <f>IF(AND(OR(ISBLANK(GT$9),GT$9=0)=FALSE,OR(GT$9='2. Protocols'!$C82,GT$9='2. Protocols'!$E82,GT$9='2. Protocols'!$G82)),1,0)*'4. Formulations'!$L82</f>
        <v>0</v>
      </c>
      <c r="GU83" s="38">
        <f>IF(AND(OR(ISBLANK(GU$9),GU$9=0)=FALSE,OR(GU$9='2. Protocols'!$C82,GU$9='2. Protocols'!$E82,GU$9='2. Protocols'!$G82)),1,0)*'4. Formulations'!$L82</f>
        <v>0</v>
      </c>
      <c r="GV83" s="38">
        <f>IF(AND(OR(ISBLANK(GV$9),GV$9=0)=FALSE,OR(GV$9='2. Protocols'!$C82,GV$9='2. Protocols'!$E82,GV$9='2. Protocols'!$G82)),1,0)*'4. Formulations'!$L82</f>
        <v>0</v>
      </c>
      <c r="GW83" s="38">
        <f>IF(AND(OR(ISBLANK(GW$9),GW$9=0)=FALSE,OR(GW$9='2. Protocols'!$C82,GW$9='2. Protocols'!$E82,GW$9='2. Protocols'!$G82)),1,0)*'4. Formulations'!$L82</f>
        <v>0</v>
      </c>
      <c r="GX83" s="38">
        <f>IF(AND(OR(ISBLANK(GX$9),GX$9=0)=FALSE,OR(GX$9='2. Protocols'!$C82,GX$9='2. Protocols'!$E82,GX$9='2. Protocols'!$G82)),1,0)*'4. Formulations'!$L82</f>
        <v>0</v>
      </c>
      <c r="GY83" s="38">
        <f>IF(AND(OR(ISBLANK(GY$9),GY$9=0)=FALSE,OR(GY$9='2. Protocols'!$C82,GY$9='2. Protocols'!$E82,GY$9='2. Protocols'!$G82)),1,0)*'4. Formulations'!$L82</f>
        <v>0</v>
      </c>
      <c r="GZ83" s="38">
        <f>IF(AND(OR(ISBLANK(GZ$9),GZ$9=0)=FALSE,OR(GZ$9='2. Protocols'!$C82,GZ$9='2. Protocols'!$E82,GZ$9='2. Protocols'!$G82)),1,0)*'4. Formulations'!$L82</f>
        <v>0</v>
      </c>
      <c r="HA83" s="38">
        <f>IF(AND(OR(ISBLANK(HA$9),HA$9=0)=FALSE,OR(HA$9='2. Protocols'!$C82,HA$9='2. Protocols'!$E82,HA$9='2. Protocols'!$G82)),1,0)*'4. Formulations'!$L82</f>
        <v>0</v>
      </c>
      <c r="HB83" s="38">
        <f>IF(AND(OR(ISBLANK(HB$9),HB$9=0)=FALSE,OR(HB$9='2. Protocols'!$C82,HB$9='2. Protocols'!$E82,HB$9='2. Protocols'!$G82)),1,0)*'4. Formulations'!$L82</f>
        <v>0</v>
      </c>
      <c r="HC83" s="38">
        <f>IF(AND(OR(ISBLANK(HC$9),HC$9=0)=FALSE,OR(HC$9='2. Protocols'!$C82,HC$9='2. Protocols'!$E82,HC$9='2. Protocols'!$G82)),1,0)*'4. Formulations'!$L82</f>
        <v>0</v>
      </c>
      <c r="HD83" s="38">
        <f>IF(AND(OR(ISBLANK(HD$9),HD$9=0)=FALSE,OR(HD$9='2. Protocols'!$C82,HD$9='2. Protocols'!$E82,HD$9='2. Protocols'!$G82)),1,0)*'4. Formulations'!$L82</f>
        <v>0</v>
      </c>
      <c r="HE83" s="38">
        <f>IF(AND(OR(ISBLANK(HE$9),HE$9=0)=FALSE,OR(HE$9='2. Protocols'!$C82,HE$9='2. Protocols'!$E82,HE$9='2. Protocols'!$G82)),1,0)*'4. Formulations'!$L82</f>
        <v>0</v>
      </c>
      <c r="HF83" s="38">
        <f>IF(AND(OR(ISBLANK(HF$9),HF$9=0)=FALSE,OR(HF$9='2. Protocols'!$C82,HF$9='2. Protocols'!$E82,HF$9='2. Protocols'!$G82)),1,0)*'4. Formulations'!$L82</f>
        <v>0</v>
      </c>
      <c r="HG83" s="38">
        <f>IF(AND(OR(ISBLANK(HG$9),HG$9=0)=FALSE,OR(HG$9='2. Protocols'!$C82,HG$9='2. Protocols'!$E82,HG$9='2. Protocols'!$G82)),1,0)*'4. Formulations'!$L82</f>
        <v>0</v>
      </c>
      <c r="HI83" s="38">
        <f>IF(AND(OR(ISBLANK(HI$9),HI$9=0)=FALSE,HI$9=$DK83),1,0)*'4. Formulations'!$M82</f>
        <v>0</v>
      </c>
      <c r="HJ83" s="38">
        <f>IF(AND(OR(ISBLANK(HJ$9),HJ$9=0)=FALSE,HJ$9=$DK83),1,0)*'4. Formulations'!$M82</f>
        <v>0</v>
      </c>
      <c r="HK83" s="38">
        <f>IF(AND(OR(ISBLANK(HK$9),HK$9=0)=FALSE,HK$9=$DK83),1,0)*'4. Formulations'!$M82</f>
        <v>0</v>
      </c>
      <c r="HL83" s="38">
        <f>IF(AND(OR(ISBLANK(HL$9),HL$9=0)=FALSE,HL$9=$DK83),1,0)*'4. Formulations'!$M82</f>
        <v>0</v>
      </c>
      <c r="HM83" s="38">
        <f>IF(AND(OR(ISBLANK(HM$9),HM$9=0)=FALSE,HM$9=$DK83),1,0)*'4. Formulations'!$M82</f>
        <v>0</v>
      </c>
      <c r="HN83" s="38">
        <f>IF(AND(OR(ISBLANK(HN$9),HN$9=0)=FALSE,HN$9=$DK83),1,0)*'4. Formulations'!$M82</f>
        <v>0</v>
      </c>
      <c r="HO83" s="38">
        <f>IF(AND(OR(ISBLANK(HO$9),HO$9=0)=FALSE,HO$9=$DK83),1,0)*'4. Formulations'!$M82</f>
        <v>0</v>
      </c>
      <c r="HP83" s="38">
        <f>IF(AND(OR(ISBLANK(HP$9),HP$9=0)=FALSE,HP$9=$DK83),1,0)*'4. Formulations'!$M82</f>
        <v>0</v>
      </c>
      <c r="HQ83" s="38">
        <f>IF(AND(OR(ISBLANK(HQ$9),HQ$9=0)=FALSE,HQ$9=$DK83),1,0)*'4. Formulations'!$M82</f>
        <v>0</v>
      </c>
      <c r="HR83" s="38">
        <f>IF(AND(OR(ISBLANK(HR$9),HR$9=0)=FALSE,HR$9=$DK83),1,0)*'4. Formulations'!$M82</f>
        <v>0</v>
      </c>
      <c r="HS83" s="38">
        <f>IF(AND(OR(ISBLANK(HS$9),HS$9=0)=FALSE,HS$9=$DK83),1,0)*'4. Formulations'!$M82</f>
        <v>0</v>
      </c>
      <c r="HT83" s="38">
        <f>IF(AND(OR(ISBLANK(HT$9),HT$9=0)=FALSE,HT$9=$DK83),1,0)*'4. Formulations'!$M82</f>
        <v>0</v>
      </c>
      <c r="HU83" s="38">
        <f>IF(AND(OR(ISBLANK(HU$9),HU$9=0)=FALSE,HU$9=$DK83),1,0)*'4. Formulations'!$M82</f>
        <v>0</v>
      </c>
      <c r="HW83" s="38">
        <f>IF(AND(OR(ISBLANK(HW$9),HW$9=0)=FALSE,SUM($HI83:$HU83)&gt;0,HW$9='2. Protocols'!$G82),1,0)*'4. Formulations'!$M82</f>
        <v>0</v>
      </c>
      <c r="HX83" s="38">
        <f>IF(AND(OR(ISBLANK(HX$9),HX$9=0)=FALSE,SUM($HI83:$HU83)&gt;0,HX$9='2. Protocols'!$G82),1,0)*'4. Formulations'!$M82</f>
        <v>0</v>
      </c>
      <c r="HY83" s="38">
        <f>IF(AND(OR(ISBLANK(HY$9),HY$9=0)=FALSE,SUM($HI83:$HU83)&gt;0,HY$9='2. Protocols'!$G82),1,0)*'4. Formulations'!$M82</f>
        <v>0</v>
      </c>
      <c r="HZ83" s="38">
        <f>IF(AND(OR(ISBLANK(HZ$9),HZ$9=0)=FALSE,SUM($HI83:$HU83)&gt;0,HZ$9='2. Protocols'!$G82),1,0)*'4. Formulations'!$M82</f>
        <v>0</v>
      </c>
      <c r="IA83" s="38">
        <f>IF(AND(OR(ISBLANK(IA$9),IA$9=0)=FALSE,SUM($HI83:$HU83)&gt;0,IA$9='2. Protocols'!$G82),1,0)*'4. Formulations'!$M82</f>
        <v>0</v>
      </c>
      <c r="IB83" s="38">
        <f>IF(AND(OR(ISBLANK(IB$9),IB$9=0)=FALSE,SUM($HI83:$HU83)&gt;0,IB$9='2. Protocols'!$G82),1,0)*'4. Formulations'!$M82</f>
        <v>0</v>
      </c>
      <c r="IC83" s="38">
        <f>IF(AND(OR(ISBLANK(IC$9),IC$9=0)=FALSE,SUM($HI83:$HU83)&gt;0,IC$9='2. Protocols'!$G82),1,0)*'4. Formulations'!$M82</f>
        <v>0</v>
      </c>
      <c r="ID83" s="38">
        <f>IF(AND(OR(ISBLANK(ID$9),ID$9=0)=FALSE,SUM($HI83:$HU83)&gt;0,ID$9='2. Protocols'!$G82),1,0)*'4. Formulations'!$M82</f>
        <v>0</v>
      </c>
      <c r="IE83" s="38">
        <f>IF(AND(OR(ISBLANK(IE$9),IE$9=0)=FALSE,SUM($HI83:$HU83)&gt;0,IE$9='2. Protocols'!$G82),1,0)*'4. Formulations'!$M82</f>
        <v>0</v>
      </c>
      <c r="IF83" s="38">
        <f>IF(AND(OR(ISBLANK(IF$9),IF$9=0)=FALSE,SUM($HI83:$HU83)&gt;0,IF$9='2. Protocols'!$G82),1,0)*'4. Formulations'!$M82</f>
        <v>0</v>
      </c>
      <c r="IG83" s="38">
        <f>IF(AND(OR(ISBLANK(IG$9),IG$9=0)=FALSE,SUM($HI83:$HU83)&gt;0,IG$9='2. Protocols'!$G82),1,0)*'4. Formulations'!$M82</f>
        <v>0</v>
      </c>
      <c r="IH83" s="38">
        <f>IF(AND(OR(ISBLANK(IH$9),IH$9=0)=FALSE,SUM($HI83:$HU83)&gt;0,IH$9='2. Protocols'!$G82),1,0)*'4. Formulations'!$M82</f>
        <v>0</v>
      </c>
      <c r="II83" s="38">
        <f>IF(AND(OR(ISBLANK(II$9),II$9=0)=FALSE,SUM($HI83:$HU83)&gt;0,II$9='2. Protocols'!$G82),1,0)*'4. Formulations'!$M82</f>
        <v>0</v>
      </c>
      <c r="IJ83" s="38">
        <f>IF(AND(OR(ISBLANK(IJ$9),IJ$9=0)=FALSE,SUM($HI83:$HU83)&gt;0,IJ$9='2. Protocols'!$G82),1,0)*'4. Formulations'!$M82</f>
        <v>0</v>
      </c>
      <c r="IK83" s="38">
        <f>IF(AND(OR(ISBLANK(IK$9),IK$9=0)=FALSE,SUM($HI83:$HU83)&gt;0,IK$9='2. Protocols'!$G82),1,0)*'4. Formulations'!$M82</f>
        <v>0</v>
      </c>
      <c r="IL83" s="38">
        <f>IF(AND(OR(ISBLANK(IL$9),IL$9=0)=FALSE,SUM($HI83:$HU83)&gt;0,IL$9='2. Protocols'!$G82),1,0)*'4. Formulations'!$M82</f>
        <v>0</v>
      </c>
      <c r="IM83" s="38">
        <f>IF(AND(OR(ISBLANK(IM$9),IM$9=0)=FALSE,SUM($HI83:$HU83)&gt;0,IM$9='2. Protocols'!$G82),1,0)*'4. Formulations'!$M82</f>
        <v>0</v>
      </c>
      <c r="IN83" s="38">
        <f>IF(AND(OR(ISBLANK(IN$9),IN$9=0)=FALSE,SUM($HI83:$HU83)&gt;0,IN$9='2. Protocols'!$G82),1,0)*'4. Formulations'!$M82</f>
        <v>0</v>
      </c>
      <c r="IO83" s="38">
        <f>IF(AND(OR(ISBLANK(IO$9),IO$9=0)=FALSE,SUM($HI83:$HU83)&gt;0,IO$9='2. Protocols'!$G82),1,0)*'4. Formulations'!$M82</f>
        <v>0</v>
      </c>
      <c r="IP83" s="38">
        <f>IF(AND(OR(ISBLANK(IP$9),IP$9=0)=FALSE,SUM($HI83:$HU83)&gt;0,IP$9='2. Protocols'!$G82),1,0)*'4. Formulations'!$M82</f>
        <v>0</v>
      </c>
      <c r="IQ83" s="38">
        <f>IF(AND(OR(ISBLANK(IQ$9),IQ$9=0)=FALSE,SUM($HI83:$HU83)&gt;0,IQ$9='2. Protocols'!$G82),1,0)*'4. Formulations'!$M82</f>
        <v>0</v>
      </c>
      <c r="IR83" s="38">
        <f>IF(AND(OR(ISBLANK(IR$9),IR$9=0)=FALSE,SUM($HI83:$HU83)&gt;0,IR$9='2. Protocols'!$G82),1,0)*'4. Formulations'!$M82</f>
        <v>0</v>
      </c>
      <c r="IT83" s="38">
        <f>IF(AND(OR(ISBLANK(IT$9),IT$9=0)=FALSE,IT$9=$DL83),1,0)*'4. Formulations'!$N82</f>
        <v>0</v>
      </c>
      <c r="IU83" s="38">
        <f>IF(AND(OR(ISBLANK(IU$9),IU$9=0)=FALSE,IU$9=$DL83),1,0)*'4. Formulations'!$N82</f>
        <v>0</v>
      </c>
      <c r="IV83" s="38">
        <f>IF(AND(OR(ISBLANK(IV$9),IV$9=0)=FALSE,IV$9=$DL83),1,0)*'4. Formulations'!$N82</f>
        <v>0</v>
      </c>
      <c r="IW83" s="38">
        <f>IF(AND(OR(ISBLANK(IW$9),IW$9=0)=FALSE,IW$9=$DL83),1,0)*'4. Formulations'!$N82</f>
        <v>0</v>
      </c>
      <c r="IX83" s="38">
        <f>IF(AND(OR(ISBLANK(IX$9),IX$9=0)=FALSE,IX$9=$DL83),1,0)*'4. Formulations'!$N82</f>
        <v>0</v>
      </c>
      <c r="IY83" s="38">
        <f>IF(AND(OR(ISBLANK(IY$9),IY$9=0)=FALSE,IY$9=$DL83),1,0)*'4. Formulations'!$N82</f>
        <v>0</v>
      </c>
      <c r="IZ83" s="38">
        <f>IF(AND(OR(ISBLANK(IZ$9),IZ$9=0)=FALSE,IZ$9=$DL83),1,0)*'4. Formulations'!$N82</f>
        <v>0</v>
      </c>
      <c r="JA83" s="38">
        <f>IF(AND(OR(ISBLANK(JA$9),JA$9=0)=FALSE,JA$9=$DL83),1,0)*'4. Formulations'!$N82</f>
        <v>0</v>
      </c>
      <c r="JB83" s="38">
        <f>IF(AND(OR(ISBLANK(JB$9),JB$9=0)=FALSE,JB$9=$DL83),1,0)*'4. Formulations'!$N82</f>
        <v>0</v>
      </c>
      <c r="JC83" s="38">
        <f>IF(AND(OR(ISBLANK(JC$9),JC$9=0)=FALSE,JC$9=$DL83),1,0)*'4. Formulations'!$N82</f>
        <v>0</v>
      </c>
      <c r="JD83" s="38">
        <f>IF(AND(OR(ISBLANK(JD$9),JD$9=0)=FALSE,JD$9=$DL83),1,0)*'4. Formulations'!$N82</f>
        <v>0</v>
      </c>
      <c r="JE83" s="38">
        <f>IF(AND(OR(ISBLANK(JE$9),JE$9=0)=FALSE,JE$9=$DL83),1,0)*'4. Formulations'!$N82</f>
        <v>0</v>
      </c>
      <c r="JF83" s="38">
        <f>IF(AND(OR(ISBLANK(JF$9),JF$9=0)=FALSE,JF$9=$DL83),1,0)*'4. Formulations'!$N82</f>
        <v>0</v>
      </c>
      <c r="JG83" s="38">
        <f>IF(AND(OR(ISBLANK(JG$9),JG$9=0)=FALSE,JG$9=$DL83),1,0)*'4. Formulations'!$N82</f>
        <v>0</v>
      </c>
      <c r="JH83" s="38">
        <f>IF(AND(OR(ISBLANK(JH$9),JH$9=0)=FALSE,JH$9=$DL83),1,0)*'4. Formulations'!$N82</f>
        <v>0</v>
      </c>
      <c r="JJ83" s="38">
        <f>IF(AND(OR(ISBLANK(JJ$9),JJ$9=0)=FALSE,OR(JJ$9='2. Protocols'!$C82,JJ$9='2. Protocols'!$E82,JJ$9='2. Protocols'!$G82)),1,0)*'4. Formulations'!$O82</f>
        <v>0</v>
      </c>
      <c r="JK83" s="38">
        <f>IF(AND(OR(ISBLANK(JK$9),JK$9=0)=FALSE,OR(JK$9='2. Protocols'!$C82,JK$9='2. Protocols'!$E82,JK$9='2. Protocols'!$G82)),1,0)*'4. Formulations'!$O82</f>
        <v>0</v>
      </c>
      <c r="JL83" s="38">
        <f>IF(AND(OR(ISBLANK(JL$9),JL$9=0)=FALSE,OR(JL$9='2. Protocols'!$C82,JL$9='2. Protocols'!$E82,JL$9='2. Protocols'!$G82)),1,0)*'4. Formulations'!$O82</f>
        <v>0</v>
      </c>
      <c r="JM83" s="38">
        <f>IF(AND(OR(ISBLANK(JM$9),JM$9=0)=FALSE,OR(JM$9='2. Protocols'!$C82,JM$9='2. Protocols'!$E82,JM$9='2. Protocols'!$G82)),1,0)*'4. Formulations'!$O82</f>
        <v>0</v>
      </c>
      <c r="JN83" s="38">
        <f>IF(AND(OR(ISBLANK(JN$9),JN$9=0)=FALSE,OR(JN$9='2. Protocols'!$C82,JN$9='2. Protocols'!$E82,JN$9='2. Protocols'!$G82)),1,0)*'4. Formulations'!$O82</f>
        <v>0</v>
      </c>
      <c r="JO83" s="38">
        <f>IF(AND(OR(ISBLANK(JO$9),JO$9=0)=FALSE,OR(JO$9='2. Protocols'!$C82,JO$9='2. Protocols'!$E82,JO$9='2. Protocols'!$G82)),1,0)*'4. Formulations'!$O82</f>
        <v>0</v>
      </c>
      <c r="JP83" s="38">
        <f>IF(AND(OR(ISBLANK(JP$9),JP$9=0)=FALSE,OR(JP$9='2. Protocols'!$C82,JP$9='2. Protocols'!$E82,JP$9='2. Protocols'!$G82)),1,0)*'4. Formulations'!$O82</f>
        <v>0</v>
      </c>
      <c r="JQ83" s="38">
        <f>IF(AND(OR(ISBLANK(JQ$9),JQ$9=0)=FALSE,OR(JQ$9='2. Protocols'!$C82,JQ$9='2. Protocols'!$E82,JQ$9='2. Protocols'!$G82)),1,0)*'4. Formulations'!$O82</f>
        <v>0</v>
      </c>
      <c r="JR83" s="38">
        <f>IF(AND(OR(ISBLANK(JR$9),JR$9=0)=FALSE,OR(JR$9='2. Protocols'!$C82,JR$9='2. Protocols'!$E82,JR$9='2. Protocols'!$G82)),1,0)*'4. Formulations'!$O82</f>
        <v>0</v>
      </c>
      <c r="JS83" s="38">
        <f>IF(AND(OR(ISBLANK(JS$9),JS$9=0)=FALSE,OR(JS$9='2. Protocols'!$C82,JS$9='2. Protocols'!$E82,JS$9='2. Protocols'!$G82)),1,0)*'4. Formulations'!$O82</f>
        <v>0</v>
      </c>
      <c r="JT83" s="38">
        <f>IF(AND(OR(ISBLANK(JT$9),JT$9=0)=FALSE,OR(JT$9='2. Protocols'!$C82,JT$9='2. Protocols'!$E82,JT$9='2. Protocols'!$G82)),1,0)*'4. Formulations'!$O82</f>
        <v>0</v>
      </c>
      <c r="JU83" s="38">
        <f>IF(AND(OR(ISBLANK(JU$9),JU$9=0)=FALSE,OR(JU$9='2. Protocols'!$C82,JU$9='2. Protocols'!$E82,JU$9='2. Protocols'!$G82)),1,0)*'4. Formulations'!$O82</f>
        <v>0</v>
      </c>
      <c r="JV83" s="38">
        <f>IF(AND(OR(ISBLANK(JV$9),JV$9=0)=FALSE,OR(JV$9='2. Protocols'!$C82,JV$9='2. Protocols'!$E82,JV$9='2. Protocols'!$G82)),1,0)*'4. Formulations'!$O82</f>
        <v>0</v>
      </c>
      <c r="JW83" s="38">
        <f>IF(AND(OR(ISBLANK(JW$9),JW$9=0)=FALSE,OR(JW$9='2. Protocols'!$C82,JW$9='2. Protocols'!$E82,JW$9='2. Protocols'!$G82)),1,0)*'4. Formulations'!$O82</f>
        <v>0</v>
      </c>
      <c r="JX83" s="38">
        <f>IF(AND(OR(ISBLANK(JX$9),JX$9=0)=FALSE,OR(JX$9='2. Protocols'!$C82,JX$9='2. Protocols'!$E82,JX$9='2. Protocols'!$G82)),1,0)*'4. Formulations'!$O82</f>
        <v>0</v>
      </c>
      <c r="JY83" s="38">
        <f>IF(AND(OR(ISBLANK(JY$9),JY$9=0)=FALSE,OR(JY$9='2. Protocols'!$C82,JY$9='2. Protocols'!$E82,JY$9='2. Protocols'!$G82)),1,0)*'4. Formulations'!$O82</f>
        <v>0</v>
      </c>
      <c r="JZ83" s="38">
        <f>IF(AND(OR(ISBLANK(JZ$9),JZ$9=0)=FALSE,OR(JZ$9='2. Protocols'!$C82,JZ$9='2. Protocols'!$E82,JZ$9='2. Protocols'!$G82)),1,0)*'4. Formulations'!$O82</f>
        <v>0</v>
      </c>
      <c r="KA83" s="38">
        <f>IF(AND(OR(ISBLANK(KA$9),KA$9=0)=FALSE,OR(KA$9='2. Protocols'!$C82,KA$9='2. Protocols'!$E82,KA$9='2. Protocols'!$G82)),1,0)*'4. Formulations'!$O82</f>
        <v>0</v>
      </c>
      <c r="KB83" s="38">
        <f>IF(AND(OR(ISBLANK(KB$9),KB$9=0)=FALSE,OR(KB$9='2. Protocols'!$C82,KB$9='2. Protocols'!$E82,KB$9='2. Protocols'!$G82)),1,0)*'4. Formulations'!$O82</f>
        <v>0</v>
      </c>
      <c r="KC83" s="38">
        <f>IF(AND(OR(ISBLANK(KC$9),KC$9=0)=FALSE,OR(KC$9='2. Protocols'!$C82,KC$9='2. Protocols'!$E82,KC$9='2. Protocols'!$G82)),1,0)*'4. Formulations'!$O82</f>
        <v>0</v>
      </c>
      <c r="KD83" s="38">
        <f>IF(AND(OR(ISBLANK(KD$9),KD$9=0)=FALSE,OR(KD$9='2. Protocols'!$C82,KD$9='2. Protocols'!$E82,KD$9='2. Protocols'!$G82)),1,0)*'4. Formulations'!$O82</f>
        <v>0</v>
      </c>
      <c r="KE83" s="38">
        <f>IF(AND(OR(ISBLANK(KE$9),KE$9=0)=FALSE,OR(KE$9='2. Protocols'!$C82,KE$9='2. Protocols'!$E82,KE$9='2. Protocols'!$G82)),1,0)*'4. Formulations'!$O82</f>
        <v>0</v>
      </c>
      <c r="KG83" s="38">
        <f>IF(AND(OR(ISBLANK(KG$9),KG$9=0)=FALSE,KG$9=$DK83),1,0)*'4. Formulations'!$P82</f>
        <v>0</v>
      </c>
      <c r="KH83" s="38">
        <f>IF(AND(OR(ISBLANK(KH$9),KH$9=0)=FALSE,KH$9=$DK83),1,0)*'4. Formulations'!$P82</f>
        <v>0</v>
      </c>
      <c r="KI83" s="38">
        <f>IF(AND(OR(ISBLANK(KI$9),KI$9=0)=FALSE,KI$9=$DK83),1,0)*'4. Formulations'!$P82</f>
        <v>0</v>
      </c>
      <c r="KJ83" s="38">
        <f>IF(AND(OR(ISBLANK(KJ$9),KJ$9=0)=FALSE,KJ$9=$DK83),1,0)*'4. Formulations'!$P82</f>
        <v>0</v>
      </c>
      <c r="KK83" s="38">
        <f>IF(AND(OR(ISBLANK(KK$9),KK$9=0)=FALSE,KK$9=$DK83),1,0)*'4. Formulations'!$P82</f>
        <v>0</v>
      </c>
      <c r="KL83" s="38">
        <f>IF(AND(OR(ISBLANK(KL$9),KL$9=0)=FALSE,KL$9=$DK83),1,0)*'4. Formulations'!$P82</f>
        <v>0</v>
      </c>
      <c r="KM83" s="38">
        <f>IF(AND(OR(ISBLANK(KM$9),KM$9=0)=FALSE,KM$9=$DK83),1,0)*'4. Formulations'!$P82</f>
        <v>0</v>
      </c>
      <c r="KN83" s="38">
        <f>IF(AND(OR(ISBLANK(KN$9),KN$9=0)=FALSE,KN$9=$DK83),1,0)*'4. Formulations'!$P82</f>
        <v>0</v>
      </c>
      <c r="KO83" s="38">
        <f>IF(AND(OR(ISBLANK(KO$9),KO$9=0)=FALSE,KO$9=$DK83),1,0)*'4. Formulations'!$P82</f>
        <v>0</v>
      </c>
      <c r="KP83" s="38">
        <f>IF(AND(OR(ISBLANK(KP$9),KP$9=0)=FALSE,KP$9=$DK83),1,0)*'4. Formulations'!$P82</f>
        <v>0</v>
      </c>
      <c r="KQ83" s="38">
        <f>IF(AND(OR(ISBLANK(KQ$9),KQ$9=0)=FALSE,KQ$9=$DK83),1,0)*'4. Formulations'!$P82</f>
        <v>0</v>
      </c>
      <c r="KR83" s="38">
        <f>IF(AND(OR(ISBLANK(KR$9),KR$9=0)=FALSE,KR$9=$DK83),1,0)*'4. Formulations'!$P82</f>
        <v>0</v>
      </c>
      <c r="KS83" s="38">
        <f>IF(AND(OR(ISBLANK(KS$9),KS$9=0)=FALSE,KS$9=$DK83),1,0)*'4. Formulations'!$P82</f>
        <v>0</v>
      </c>
      <c r="KU83" s="38">
        <f>IF(AND(OR(ISBLANK(KU$9),KU$9=0)=FALSE,SUM($KG83:$KS83)&gt;0,KU$9='2. Protocols'!$G82),1,0)*'4. Formulations'!$P82</f>
        <v>0</v>
      </c>
      <c r="KV83" s="38">
        <f>IF(AND(OR(ISBLANK(KV$9),KV$9=0)=FALSE,SUM($KG83:$KS83)&gt;0,KV$9='2. Protocols'!$G82),1,0)*'4. Formulations'!$P82</f>
        <v>0</v>
      </c>
      <c r="KW83" s="38">
        <f>IF(AND(OR(ISBLANK(KW$9),KW$9=0)=FALSE,SUM($KG83:$KS83)&gt;0,KW$9='2. Protocols'!$G82),1,0)*'4. Formulations'!$P82</f>
        <v>0</v>
      </c>
      <c r="KX83" s="38">
        <f>IF(AND(OR(ISBLANK(KX$9),KX$9=0)=FALSE,SUM($KG83:$KS83)&gt;0,KX$9='2. Protocols'!$G82),1,0)*'4. Formulations'!$P82</f>
        <v>0</v>
      </c>
      <c r="KY83" s="38">
        <f>IF(AND(OR(ISBLANK(KY$9),KY$9=0)=FALSE,SUM($KG83:$KS83)&gt;0,KY$9='2. Protocols'!$G82),1,0)*'4. Formulations'!$P82</f>
        <v>0</v>
      </c>
      <c r="KZ83" s="38">
        <f>IF(AND(OR(ISBLANK(KZ$9),KZ$9=0)=FALSE,SUM($KG83:$KS83)&gt;0,KZ$9='2. Protocols'!$G82),1,0)*'4. Formulations'!$P82</f>
        <v>0</v>
      </c>
      <c r="LA83" s="38">
        <f>IF(AND(OR(ISBLANK(LA$9),LA$9=0)=FALSE,SUM($KG83:$KS83)&gt;0,LA$9='2. Protocols'!$G82),1,0)*'4. Formulations'!$P82</f>
        <v>0</v>
      </c>
      <c r="LB83" s="38">
        <f>IF(AND(OR(ISBLANK(LB$9),LB$9=0)=FALSE,SUM($KG83:$KS83)&gt;0,LB$9='2. Protocols'!$G82),1,0)*'4. Formulations'!$P82</f>
        <v>0</v>
      </c>
      <c r="LC83" s="38">
        <f>IF(AND(OR(ISBLANK(LC$9),LC$9=0)=FALSE,SUM($KG83:$KS83)&gt;0,LC$9='2. Protocols'!$G82),1,0)*'4. Formulations'!$P82</f>
        <v>0</v>
      </c>
      <c r="LD83" s="38">
        <f>IF(AND(OR(ISBLANK(LD$9),LD$9=0)=FALSE,SUM($KG83:$KS83)&gt;0,LD$9='2. Protocols'!$G82),1,0)*'4. Formulations'!$P82</f>
        <v>0</v>
      </c>
      <c r="LE83" s="38">
        <f>IF(AND(OR(ISBLANK(LE$9),LE$9=0)=FALSE,SUM($KG83:$KS83)&gt;0,LE$9='2. Protocols'!$G82),1,0)*'4. Formulations'!$P82</f>
        <v>0</v>
      </c>
      <c r="LF83" s="38">
        <f>IF(AND(OR(ISBLANK(LF$9),LF$9=0)=FALSE,SUM($KG83:$KS83)&gt;0,LF$9='2. Protocols'!$G82),1,0)*'4. Formulations'!$P82</f>
        <v>0</v>
      </c>
      <c r="LG83" s="38">
        <f>IF(AND(OR(ISBLANK(LG$9),LG$9=0)=FALSE,SUM($KG83:$KS83)&gt;0,LG$9='2. Protocols'!$G82),1,0)*'4. Formulations'!$P82</f>
        <v>0</v>
      </c>
      <c r="LH83" s="38">
        <f>IF(AND(OR(ISBLANK(LH$9),LH$9=0)=FALSE,SUM($KG83:$KS83)&gt;0,LH$9='2. Protocols'!$G82),1,0)*'4. Formulations'!$P82</f>
        <v>0</v>
      </c>
      <c r="LI83" s="38">
        <f>IF(AND(OR(ISBLANK(LI$9),LI$9=0)=FALSE,SUM($KG83:$KS83)&gt;0,LI$9='2. Protocols'!$G82),1,0)*'4. Formulations'!$P82</f>
        <v>0</v>
      </c>
      <c r="LJ83" s="38">
        <f>IF(AND(OR(ISBLANK(LJ$9),LJ$9=0)=FALSE,SUM($KG83:$KS83)&gt;0,LJ$9='2. Protocols'!$G82),1,0)*'4. Formulations'!$P82</f>
        <v>0</v>
      </c>
      <c r="LK83" s="38">
        <f>IF(AND(OR(ISBLANK(LK$9),LK$9=0)=FALSE,SUM($KG83:$KS83)&gt;0,LK$9='2. Protocols'!$G82),1,0)*'4. Formulations'!$P82</f>
        <v>0</v>
      </c>
      <c r="LL83" s="38">
        <f>IF(AND(OR(ISBLANK(LL$9),LL$9=0)=FALSE,SUM($KG83:$KS83)&gt;0,LL$9='2. Protocols'!$G82),1,0)*'4. Formulations'!$P82</f>
        <v>0</v>
      </c>
      <c r="LM83" s="38">
        <f>IF(AND(OR(ISBLANK(LM$9),LM$9=0)=FALSE,SUM($KG83:$KS83)&gt;0,LM$9='2. Protocols'!$G82),1,0)*'4. Formulations'!$P82</f>
        <v>0</v>
      </c>
      <c r="LN83" s="38">
        <f>IF(AND(OR(ISBLANK(LN$9),LN$9=0)=FALSE,SUM($KG83:$KS83)&gt;0,LN$9='2. Protocols'!$G82),1,0)*'4. Formulations'!$P82</f>
        <v>0</v>
      </c>
      <c r="LO83" s="38">
        <f>IF(AND(OR(ISBLANK(LO$9),LO$9=0)=FALSE,SUM($KG83:$KS83)&gt;0,LO$9='2. Protocols'!$G82),1,0)*'4. Formulations'!$P82</f>
        <v>0</v>
      </c>
      <c r="LP83" s="38">
        <f>IF(AND(OR(ISBLANK(LP$9),LP$9=0)=FALSE,SUM($KG83:$KS83)&gt;0,LP$9='2. Protocols'!$G82),1,0)*'4. Formulations'!$P82</f>
        <v>0</v>
      </c>
      <c r="LR83" s="38">
        <f>IF(AND(OR(ISBLANK(LR$9),LR$9=0)=FALSE,LR$9=$DL83),1,0)*'4. Formulations'!$Q82</f>
        <v>0</v>
      </c>
      <c r="LS83" s="38">
        <f>IF(AND(OR(ISBLANK(LS$9),LS$9=0)=FALSE,LS$9=$DL83),1,0)*'4. Formulations'!$Q82</f>
        <v>0</v>
      </c>
      <c r="LT83" s="38">
        <f>IF(AND(OR(ISBLANK(LT$9),LT$9=0)=FALSE,LT$9=$DL83),1,0)*'4. Formulations'!$Q82</f>
        <v>0</v>
      </c>
      <c r="LU83" s="38">
        <f>IF(AND(OR(ISBLANK(LU$9),LU$9=0)=FALSE,LU$9=$DL83),1,0)*'4. Formulations'!$Q82</f>
        <v>0</v>
      </c>
      <c r="LV83" s="38">
        <f>IF(AND(OR(ISBLANK(LV$9),LV$9=0)=FALSE,LV$9=$DL83),1,0)*'4. Formulations'!$Q82</f>
        <v>0</v>
      </c>
      <c r="LW83" s="38">
        <f>IF(AND(OR(ISBLANK(LW$9),LW$9=0)=FALSE,LW$9=$DL83),1,0)*'4. Formulations'!$Q82</f>
        <v>0</v>
      </c>
      <c r="LX83" s="38">
        <f>IF(AND(OR(ISBLANK(LX$9),LX$9=0)=FALSE,LX$9=$DL83),1,0)*'4. Formulations'!$Q82</f>
        <v>0</v>
      </c>
      <c r="LY83" s="38">
        <f>IF(AND(OR(ISBLANK(LY$9),LY$9=0)=FALSE,LY$9=$DL83),1,0)*'4. Formulations'!$Q82</f>
        <v>0</v>
      </c>
      <c r="LZ83" s="38">
        <f>IF(AND(OR(ISBLANK(LZ$9),LZ$9=0)=FALSE,LZ$9=$DL83),1,0)*'4. Formulations'!$Q82</f>
        <v>0</v>
      </c>
      <c r="MA83" s="38">
        <f>IF(AND(OR(ISBLANK(MA$9),MA$9=0)=FALSE,MA$9=$DL83),1,0)*'4. Formulations'!$Q82</f>
        <v>0</v>
      </c>
      <c r="MB83" s="38">
        <f>IF(AND(OR(ISBLANK(MB$9),MB$9=0)=FALSE,MB$9=$DL83),1,0)*'4. Formulations'!$Q82</f>
        <v>0</v>
      </c>
      <c r="MC83" s="38">
        <f>IF(AND(OR(ISBLANK(MC$9),MC$9=0)=FALSE,MC$9=$DL83),1,0)*'4. Formulations'!$Q82</f>
        <v>0</v>
      </c>
      <c r="MD83" s="38">
        <f>IF(AND(OR(ISBLANK(MD$9),MD$9=0)=FALSE,MD$9=$DL83),1,0)*'4. Formulations'!$Q82</f>
        <v>0</v>
      </c>
      <c r="ME83" s="38">
        <f>IF(AND(OR(ISBLANK(ME$9),ME$9=0)=FALSE,ME$9=$DL83),1,0)*'4. Formulations'!$Q82</f>
        <v>0</v>
      </c>
      <c r="MF83" s="38">
        <f>IF(AND(OR(ISBLANK(MF$9),MF$9=0)=FALSE,MF$9=$DL83),1,0)*'4. Formulations'!$Q82</f>
        <v>0</v>
      </c>
    </row>
    <row r="84" spans="2:344" outlineLevel="1" x14ac:dyDescent="0.3">
      <c r="B84" s="2"/>
      <c r="C84" s="129" t="str">
        <f>IF('2. Protocols'!C83&amp;"+"&amp;'2. Protocols'!E83&amp;"+"&amp;'2. Protocols'!G83="++","",'2. Protocols'!C83&amp;"+"&amp;'2. Protocols'!E83&amp;"+"&amp;'2. Protocols'!G83)</f>
        <v/>
      </c>
      <c r="D84" s="18"/>
      <c r="F84" s="114">
        <f>IFERROR('2. Protocols'!J83*'1. General Inputs'!$N$6,"")</f>
        <v>0</v>
      </c>
      <c r="G84" s="114">
        <f>IFERROR(MAX(F84*(1+'1. General Inputs'!$BE$16)+(G$110*CHOOSE(G$7,'2. Protocols'!$S83,'2. Protocols'!$T83,'2. Protocols'!$U83))+'3. ARV Substitutions'!L104,0),"")</f>
        <v>0</v>
      </c>
      <c r="H84" s="114">
        <f>IFERROR(MAX(G84*(1+'1. General Inputs'!$BE$16)+(H$110*CHOOSE(H$7,'2. Protocols'!$S83,'2. Protocols'!$T83,'2. Protocols'!$U83))+'3. ARV Substitutions'!M104,0),"")</f>
        <v>0</v>
      </c>
      <c r="I84" s="114">
        <f>IFERROR(MAX(H84*(1+'1. General Inputs'!$BE$16)+(I$110*CHOOSE(I$7,'2. Protocols'!$S83,'2. Protocols'!$T83,'2. Protocols'!$U83))+'3. ARV Substitutions'!N104,0),"")</f>
        <v>0</v>
      </c>
      <c r="J84" s="114">
        <f>IFERROR(MAX(I84*(1+'1. General Inputs'!$BE$16)+(J$110*CHOOSE(J$7,'2. Protocols'!$S83,'2. Protocols'!$T83,'2. Protocols'!$U83))+'3. ARV Substitutions'!O104,0),"")</f>
        <v>0</v>
      </c>
      <c r="K84" s="114">
        <f>IFERROR(MAX(J84*(1+'1. General Inputs'!$BE$16)+(K$110*CHOOSE(K$7,'2. Protocols'!$S83,'2. Protocols'!$T83,'2. Protocols'!$U83))+'3. ARV Substitutions'!P104,0),"")</f>
        <v>0</v>
      </c>
      <c r="L84" s="114">
        <f>IFERROR(MAX(K84*(1+'1. General Inputs'!$BE$16)+(L$110*CHOOSE(L$7,'2. Protocols'!$S83,'2. Protocols'!$T83,'2. Protocols'!$U83))+'3. ARV Substitutions'!Q104,0),"")</f>
        <v>0</v>
      </c>
      <c r="M84" s="114">
        <f>IFERROR(MAX(L84*(1+'1. General Inputs'!$BE$16)+(M$110*CHOOSE(M$7,'2. Protocols'!$S83,'2. Protocols'!$T83,'2. Protocols'!$U83))+'3. ARV Substitutions'!R104,0),"")</f>
        <v>0</v>
      </c>
      <c r="N84" s="114">
        <f>IFERROR(MAX(M84*(1+'1. General Inputs'!$BE$16)+(N$110*CHOOSE(N$7,'2. Protocols'!$S83,'2. Protocols'!$T83,'2. Protocols'!$U83))+'3. ARV Substitutions'!S104,0),"")</f>
        <v>0</v>
      </c>
      <c r="O84" s="114">
        <f>IFERROR(MAX(N84*(1+'1. General Inputs'!$BE$16)+(O$110*CHOOSE(O$7,'2. Protocols'!$S83,'2. Protocols'!$T83,'2. Protocols'!$U83))+'3. ARV Substitutions'!T104,0),"")</f>
        <v>0</v>
      </c>
      <c r="P84" s="114">
        <f>IFERROR(MAX(O84*(1+'1. General Inputs'!$BE$16)+(P$110*CHOOSE(P$7,'2. Protocols'!$S83,'2. Protocols'!$T83,'2. Protocols'!$U83))+'3. ARV Substitutions'!U104,0),"")</f>
        <v>0</v>
      </c>
      <c r="Q84" s="114">
        <f>IFERROR(MAX(P84*(1+'1. General Inputs'!$BE$16)+(Q$110*CHOOSE(Q$7,'2. Protocols'!$S83,'2. Protocols'!$T83,'2. Protocols'!$U83))+'3. ARV Substitutions'!V104,0),"")</f>
        <v>0</v>
      </c>
      <c r="R84" s="114">
        <f>IFERROR(MAX(Q84*(1+'1. General Inputs'!$BE$16)+(R$110*CHOOSE(R$7,'2. Protocols'!$S83,'2. Protocols'!$T83,'2. Protocols'!$U83))+'3. ARV Substitutions'!W104,0),"")</f>
        <v>0</v>
      </c>
      <c r="S84" s="114">
        <f>IFERROR(MAX(R84*(1+'1. General Inputs'!$BE$16)+(S$110*CHOOSE(S$7,'2. Protocols'!$S83,'2. Protocols'!$T83,'2. Protocols'!$U83))+'3. ARV Substitutions'!X104,0),"")</f>
        <v>0</v>
      </c>
      <c r="T84" s="114">
        <f>IFERROR(MAX(S84*(1+'1. General Inputs'!$BE$16)+(T$110*CHOOSE(T$7,'2. Protocols'!$S83,'2. Protocols'!$T83,'2. Protocols'!$U83))+'3. ARV Substitutions'!Y104,0),"")</f>
        <v>0</v>
      </c>
      <c r="U84" s="114">
        <f>IFERROR(MAX(T84*(1+'1. General Inputs'!$BE$16)+(U$110*CHOOSE(U$7,'2. Protocols'!$S83,'2. Protocols'!$T83,'2. Protocols'!$U83))+'3. ARV Substitutions'!Z104,0),"")</f>
        <v>0</v>
      </c>
      <c r="V84" s="114">
        <f>IFERROR(MAX(U84*(1+'1. General Inputs'!$BE$16)+(V$110*CHOOSE(V$7,'2. Protocols'!$S83,'2. Protocols'!$T83,'2. Protocols'!$U83))+'3. ARV Substitutions'!AA104,0),"")</f>
        <v>0</v>
      </c>
      <c r="W84" s="114">
        <f>IFERROR(MAX(V84*(1+'1. General Inputs'!$BE$16)+(W$110*CHOOSE(W$7,'2. Protocols'!$S83,'2. Protocols'!$T83,'2. Protocols'!$U83))+'3. ARV Substitutions'!AB104,0),"")</f>
        <v>0</v>
      </c>
      <c r="X84" s="114">
        <f>IFERROR(MAX(W84*(1+'1. General Inputs'!$BE$16)+(X$110*CHOOSE(X$7,'2. Protocols'!$S83,'2. Protocols'!$T83,'2. Protocols'!$U83))+'3. ARV Substitutions'!AC104,0),"")</f>
        <v>0</v>
      </c>
      <c r="Y84" s="114">
        <f>IFERROR(MAX(X84*(1+'1. General Inputs'!$BE$16)+(Y$110*CHOOSE(Y$7,'2. Protocols'!$S83,'2. Protocols'!$T83,'2. Protocols'!$U83))+'3. ARV Substitutions'!AD104,0),"")</f>
        <v>0</v>
      </c>
      <c r="Z84" s="114">
        <f>IFERROR(MAX(Y84*(1+'1. General Inputs'!$BE$16)+(Z$110*CHOOSE(Z$7,'2. Protocols'!$S83,'2. Protocols'!$T83,'2. Protocols'!$U83))+'3. ARV Substitutions'!AE104,0),"")</f>
        <v>0</v>
      </c>
      <c r="AA84" s="114">
        <f>IFERROR(MAX(Z84*(1+'1. General Inputs'!$BE$16)+(AA$110*CHOOSE(AA$7,'2. Protocols'!$S83,'2. Protocols'!$T83,'2. Protocols'!$U83))+'3. ARV Substitutions'!AF104,0),"")</f>
        <v>0</v>
      </c>
      <c r="AB84" s="114">
        <f>IFERROR(MAX(AA84*(1+'1. General Inputs'!$BE$16)+(AB$110*CHOOSE(AB$7,'2. Protocols'!$S83,'2. Protocols'!$T83,'2. Protocols'!$U83))+'3. ARV Substitutions'!AG104,0),"")</f>
        <v>0</v>
      </c>
      <c r="AC84" s="114">
        <f>IFERROR(MAX(AB84*(1+'1. General Inputs'!$BE$16)+(AC$110*CHOOSE(AC$7,'2. Protocols'!$S83,'2. Protocols'!$T83,'2. Protocols'!$U83))+'3. ARV Substitutions'!AH104,0),"")</f>
        <v>0</v>
      </c>
      <c r="AD84" s="114">
        <f>IFERROR(MAX(AC84*(1+'1. General Inputs'!$BE$16)+(AD$110*CHOOSE(AD$7,'2. Protocols'!$S83,'2. Protocols'!$T83,'2. Protocols'!$U83))+'3. ARV Substitutions'!AI104,0),"")</f>
        <v>0</v>
      </c>
      <c r="AE84" s="114">
        <f>IFERROR(MAX(AD84*(1+'1. General Inputs'!$BE$16)+(AE$110*CHOOSE(AE$7,'2. Protocols'!$S83,'2. Protocols'!$T83,'2. Protocols'!$U83))+'3. ARV Substitutions'!AJ104,0),"")</f>
        <v>0</v>
      </c>
      <c r="AF84" s="114">
        <f>IFERROR(MAX(AE84*(1+'1. General Inputs'!$BE$16)+(AF$110*CHOOSE(AF$7,'2. Protocols'!$S83,'2. Protocols'!$T83,'2. Protocols'!$U83))+'3. ARV Substitutions'!AK104,0),"")</f>
        <v>0</v>
      </c>
      <c r="AG84" s="114">
        <f>IFERROR(MAX(AF84*(1+'1. General Inputs'!$BE$16)+(AG$110*CHOOSE(AG$7,'2. Protocols'!$S83,'2. Protocols'!$T83,'2. Protocols'!$U83))+'3. ARV Substitutions'!AL104,0),"")</f>
        <v>0</v>
      </c>
      <c r="AH84" s="114">
        <f>IFERROR(MAX(AG84*(1+'1. General Inputs'!$BE$16)+(AH$110*CHOOSE(AH$7,'2. Protocols'!$S83,'2. Protocols'!$T83,'2. Protocols'!$U83))+'3. ARV Substitutions'!AM104,0),"")</f>
        <v>0</v>
      </c>
      <c r="AI84" s="114">
        <f>IFERROR(MAX(AH84*(1+'1. General Inputs'!$BE$16)+(AI$110*CHOOSE(AI$7,'2. Protocols'!$S83,'2. Protocols'!$T83,'2. Protocols'!$U83))+'3. ARV Substitutions'!AN104,0),"")</f>
        <v>0</v>
      </c>
      <c r="AJ84" s="114">
        <f>IFERROR(MAX(AI84*(1+'1. General Inputs'!$BE$16)+(AJ$110*CHOOSE(AJ$7,'2. Protocols'!$S83,'2. Protocols'!$T83,'2. Protocols'!$U83))+'3. ARV Substitutions'!AO104,0),"")</f>
        <v>0</v>
      </c>
      <c r="AK84" s="114">
        <f>IFERROR(MAX(AJ84*(1+'1. General Inputs'!$BE$16)+(AK$110*CHOOSE(AK$7,'2. Protocols'!$S83,'2. Protocols'!$T83,'2. Protocols'!$U83))+'3. ARV Substitutions'!AP104,0),"")</f>
        <v>0</v>
      </c>
      <c r="AL84" s="114">
        <f>IFERROR(MAX(AK84*(1+'1. General Inputs'!$BE$16)+(AL$110*CHOOSE(AL$7,'2. Protocols'!$S83,'2. Protocols'!$T83,'2. Protocols'!$U83))+'3. ARV Substitutions'!AQ104,0),"")</f>
        <v>0</v>
      </c>
      <c r="AM84" s="114">
        <f>IFERROR(MAX(AL84*(1+'1. General Inputs'!$BE$16)+(AM$110*CHOOSE(AM$7,'2. Protocols'!$S83,'2. Protocols'!$T83,'2. Protocols'!$U83))+'3. ARV Substitutions'!AR104,0),"")</f>
        <v>0</v>
      </c>
      <c r="AN84" s="114">
        <f>IFERROR(MAX(AM84*(1+'1. General Inputs'!$BE$16)+(AN$110*CHOOSE(AN$7,'2. Protocols'!$S83,'2. Protocols'!$T83,'2. Protocols'!$U83))+'3. ARV Substitutions'!AS104,0),"")</f>
        <v>0</v>
      </c>
      <c r="AO84" s="114">
        <f>IFERROR(MAX(AN84*(1+'1. General Inputs'!$BE$16)+(AO$110*CHOOSE(AO$7,'2. Protocols'!$S83,'2. Protocols'!$T83,'2. Protocols'!$U83))+'3. ARV Substitutions'!AT104,0),"")</f>
        <v>0</v>
      </c>
      <c r="AP84" s="114">
        <f>IFERROR(MAX(AO84*(1+'1. General Inputs'!$BE$16)+(AP$110*CHOOSE(AP$7,'2. Protocols'!$S83,'2. Protocols'!$T83,'2. Protocols'!$U83))+'3. ARV Substitutions'!AU104,0),"")</f>
        <v>0</v>
      </c>
      <c r="BZ84" s="88">
        <f t="shared" si="87"/>
        <v>0</v>
      </c>
      <c r="CA84" s="88">
        <f t="shared" si="88"/>
        <v>0</v>
      </c>
      <c r="CB84" s="88">
        <f t="shared" si="89"/>
        <v>0</v>
      </c>
      <c r="CC84" s="88">
        <f t="shared" si="90"/>
        <v>0</v>
      </c>
      <c r="CD84" s="88">
        <f t="shared" si="91"/>
        <v>0</v>
      </c>
      <c r="CE84" s="88">
        <f t="shared" si="92"/>
        <v>0</v>
      </c>
      <c r="CF84" s="88">
        <f t="shared" si="93"/>
        <v>0</v>
      </c>
      <c r="CG84" s="88">
        <f t="shared" si="94"/>
        <v>0</v>
      </c>
      <c r="CH84" s="88">
        <f t="shared" si="95"/>
        <v>0</v>
      </c>
      <c r="CI84" s="88">
        <f t="shared" si="96"/>
        <v>0</v>
      </c>
      <c r="CJ84" s="88">
        <f t="shared" si="97"/>
        <v>0</v>
      </c>
      <c r="CK84" s="88">
        <f t="shared" si="98"/>
        <v>0</v>
      </c>
      <c r="CL84" s="88">
        <f t="shared" si="99"/>
        <v>0</v>
      </c>
      <c r="CM84" s="88">
        <f t="shared" si="100"/>
        <v>0</v>
      </c>
      <c r="CN84" s="88">
        <f t="shared" si="101"/>
        <v>0</v>
      </c>
      <c r="CO84" s="88">
        <f t="shared" si="102"/>
        <v>0</v>
      </c>
      <c r="CP84" s="88">
        <f t="shared" si="103"/>
        <v>0</v>
      </c>
      <c r="CQ84" s="88">
        <f t="shared" si="104"/>
        <v>0</v>
      </c>
      <c r="CR84" s="88">
        <f t="shared" si="105"/>
        <v>0</v>
      </c>
      <c r="CS84" s="88">
        <f t="shared" si="106"/>
        <v>0</v>
      </c>
      <c r="CT84" s="88">
        <f t="shared" si="107"/>
        <v>0</v>
      </c>
      <c r="CU84" s="88">
        <f t="shared" si="108"/>
        <v>0</v>
      </c>
      <c r="CV84" s="88">
        <f t="shared" si="109"/>
        <v>0</v>
      </c>
      <c r="CW84" s="88">
        <f t="shared" si="110"/>
        <v>0</v>
      </c>
      <c r="CX84" s="88">
        <f t="shared" si="111"/>
        <v>0</v>
      </c>
      <c r="CY84" s="88">
        <f t="shared" si="112"/>
        <v>0</v>
      </c>
      <c r="CZ84" s="88">
        <f t="shared" si="113"/>
        <v>0</v>
      </c>
      <c r="DA84" s="88">
        <f t="shared" si="114"/>
        <v>0</v>
      </c>
      <c r="DB84" s="88">
        <f t="shared" si="115"/>
        <v>0</v>
      </c>
      <c r="DC84" s="88">
        <f t="shared" si="116"/>
        <v>0</v>
      </c>
      <c r="DD84" s="88">
        <f t="shared" si="117"/>
        <v>0</v>
      </c>
      <c r="DE84" s="88">
        <f t="shared" si="118"/>
        <v>0</v>
      </c>
      <c r="DF84" s="88">
        <f t="shared" si="119"/>
        <v>0</v>
      </c>
      <c r="DG84" s="88">
        <f t="shared" si="120"/>
        <v>0</v>
      </c>
      <c r="DH84" s="88">
        <f t="shared" si="121"/>
        <v>0</v>
      </c>
      <c r="DI84" s="88">
        <f t="shared" si="122"/>
        <v>0</v>
      </c>
      <c r="DK84" s="27" t="str">
        <f>CONCATENATE('2. Protocols'!C83, '2. Protocols'!D83, '2. Protocols'!E83)</f>
        <v>+</v>
      </c>
      <c r="DL84" s="27" t="str">
        <f>CONCATENATE('2. Protocols'!C83, '2. Protocols'!D83, '2. Protocols'!E83, '2. Protocols'!F83, '2. Protocols'!G83,)</f>
        <v>++</v>
      </c>
      <c r="DN84" s="38">
        <f>IF(AND(OR(ISBLANK(DN$9),DN$9=0)=FALSE,OR(DN$9='2. Protocols'!$C83,DN$9='2. Protocols'!$E83,DN$9='2. Protocols'!$G83)),1,0)*'4. Formulations'!$I83</f>
        <v>0</v>
      </c>
      <c r="DO84" s="38">
        <f>IF(AND(OR(ISBLANK(DO$9),DO$9=0)=FALSE,OR(DO$9='2. Protocols'!$C83,DO$9='2. Protocols'!$E83,DO$9='2. Protocols'!$G83)),1,0)*'4. Formulations'!$I83</f>
        <v>0</v>
      </c>
      <c r="DP84" s="38">
        <f>IF(AND(OR(ISBLANK(DP$9),DP$9=0)=FALSE,OR(DP$9='2. Protocols'!$C83,DP$9='2. Protocols'!$E83,DP$9='2. Protocols'!$G83)),1,0)*'4. Formulations'!$I83</f>
        <v>0</v>
      </c>
      <c r="DQ84" s="38">
        <f>IF(AND(OR(ISBLANK(DQ$9),DQ$9=0)=FALSE,OR(DQ$9='2. Protocols'!$C83,DQ$9='2. Protocols'!$E83,DQ$9='2. Protocols'!$G83)),1,0)*'4. Formulations'!$I83</f>
        <v>0</v>
      </c>
      <c r="DR84" s="38">
        <f>IF(AND(OR(ISBLANK(DR$9),DR$9=0)=FALSE,OR(DR$9='2. Protocols'!$C83,DR$9='2. Protocols'!$E83,DR$9='2. Protocols'!$G83)),1,0)*'4. Formulations'!$I83</f>
        <v>0</v>
      </c>
      <c r="DS84" s="38">
        <f>IF(AND(OR(ISBLANK(DS$9),DS$9=0)=FALSE,OR(DS$9='2. Protocols'!$C83,DS$9='2. Protocols'!$E83,DS$9='2. Protocols'!$G83)),1,0)*'4. Formulations'!$I83</f>
        <v>0</v>
      </c>
      <c r="DT84" s="38">
        <f>IF(AND(OR(ISBLANK(DT$9),DT$9=0)=FALSE,OR(DT$9='2. Protocols'!$C83,DT$9='2. Protocols'!$E83,DT$9='2. Protocols'!$G83)),1,0)*'4. Formulations'!$I83</f>
        <v>0</v>
      </c>
      <c r="DU84" s="38">
        <f>IF(AND(OR(ISBLANK(DU$9),DU$9=0)=FALSE,OR(DU$9='2. Protocols'!$C83,DU$9='2. Protocols'!$E83,DU$9='2. Protocols'!$G83)),1,0)*'4. Formulations'!$I83</f>
        <v>0</v>
      </c>
      <c r="DV84" s="38">
        <f>IF(AND(OR(ISBLANK(DV$9),DV$9=0)=FALSE,OR(DV$9='2. Protocols'!$C83,DV$9='2. Protocols'!$E83,DV$9='2. Protocols'!$G83)),1,0)*'4. Formulations'!$I83</f>
        <v>0</v>
      </c>
      <c r="DW84" s="38">
        <f>IF(AND(OR(ISBLANK(DW$9),DW$9=0)=FALSE,OR(DW$9='2. Protocols'!$C83,DW$9='2. Protocols'!$E83,DW$9='2. Protocols'!$G83)),1,0)*'4. Formulations'!$I83</f>
        <v>0</v>
      </c>
      <c r="DX84" s="38">
        <f>IF(AND(OR(ISBLANK(DX$9),DX$9=0)=FALSE,OR(DX$9='2. Protocols'!$C83,DX$9='2. Protocols'!$E83,DX$9='2. Protocols'!$G83)),1,0)*'4. Formulations'!$I83</f>
        <v>0</v>
      </c>
      <c r="DY84" s="38">
        <f>IF(AND(OR(ISBLANK(DY$9),DY$9=0)=FALSE,OR(DY$9='2. Protocols'!$C83,DY$9='2. Protocols'!$E83,DY$9='2. Protocols'!$G83)),1,0)*'4. Formulations'!$I83</f>
        <v>0</v>
      </c>
      <c r="DZ84" s="38">
        <f>IF(AND(OR(ISBLANK(DZ$9),DZ$9=0)=FALSE,OR(DZ$9='2. Protocols'!$C83,DZ$9='2. Protocols'!$E83,DZ$9='2. Protocols'!$G83)),1,0)*'4. Formulations'!$I83</f>
        <v>0</v>
      </c>
      <c r="EA84" s="38">
        <f>IF(AND(OR(ISBLANK(EA$9),EA$9=0)=FALSE,OR(EA$9='2. Protocols'!$C83,EA$9='2. Protocols'!$E83,EA$9='2. Protocols'!$G83)),1,0)*'4. Formulations'!$I83</f>
        <v>0</v>
      </c>
      <c r="EB84" s="38">
        <f>IF(AND(OR(ISBLANK(EB$9),EB$9=0)=FALSE,OR(EB$9='2. Protocols'!$C83,EB$9='2. Protocols'!$E83,EB$9='2. Protocols'!$G83)),1,0)*'4. Formulations'!$I83</f>
        <v>0</v>
      </c>
      <c r="EC84" s="38">
        <f>IF(AND(OR(ISBLANK(EC$9),EC$9=0)=FALSE,OR(EC$9='2. Protocols'!$C83,EC$9='2. Protocols'!$E83,EC$9='2. Protocols'!$G83)),1,0)*'4. Formulations'!$I83</f>
        <v>0</v>
      </c>
      <c r="ED84" s="38">
        <f>IF(AND(OR(ISBLANK(ED$9),ED$9=0)=FALSE,OR(ED$9='2. Protocols'!$C83,ED$9='2. Protocols'!$E83,ED$9='2. Protocols'!$G83)),1,0)*'4. Formulations'!$I83</f>
        <v>0</v>
      </c>
      <c r="EE84" s="38">
        <f>IF(AND(OR(ISBLANK(EE$9),EE$9=0)=FALSE,OR(EE$9='2. Protocols'!$C83,EE$9='2. Protocols'!$E83,EE$9='2. Protocols'!$G83)),1,0)*'4. Formulations'!$I83</f>
        <v>0</v>
      </c>
      <c r="EF84" s="38">
        <f>IF(AND(OR(ISBLANK(EF$9),EF$9=0)=FALSE,OR(EF$9='2. Protocols'!$C83,EF$9='2. Protocols'!$E83,EF$9='2. Protocols'!$G83)),1,0)*'4. Formulations'!$I83</f>
        <v>0</v>
      </c>
      <c r="EG84" s="38">
        <f>IF(AND(OR(ISBLANK(EG$9),EG$9=0)=FALSE,OR(EG$9='2. Protocols'!$C83,EG$9='2. Protocols'!$E83,EG$9='2. Protocols'!$G83)),1,0)*'4. Formulations'!$I83</f>
        <v>0</v>
      </c>
      <c r="EH84" s="38">
        <f>IF(AND(OR(ISBLANK(EH$9),EH$9=0)=FALSE,OR(EH$9='2. Protocols'!$C83,EH$9='2. Protocols'!$E83,EH$9='2. Protocols'!$G83)),1,0)*'4. Formulations'!$I83</f>
        <v>0</v>
      </c>
      <c r="EI84" s="38">
        <f>IF(AND(OR(ISBLANK(EI$9),EI$9=0)=FALSE,OR(EI$9='2. Protocols'!$C83,EI$9='2. Protocols'!$E83,EI$9='2. Protocols'!$G83)),1,0)*'4. Formulations'!$I83</f>
        <v>0</v>
      </c>
      <c r="EK84" s="38">
        <f>IF(AND(OR(ISBLANK(EK$9),EK$9=0)=FALSE,EK$9=$DK84),1,0)*'4. Formulations'!$J83</f>
        <v>0</v>
      </c>
      <c r="EL84" s="38">
        <f>IF(AND(OR(ISBLANK(EL$9),EL$9=0)=FALSE,EL$9=$DK84),1,0)*'4. Formulations'!$J83</f>
        <v>0</v>
      </c>
      <c r="EM84" s="38">
        <f>IF(AND(OR(ISBLANK(EM$9),EM$9=0)=FALSE,EM$9=$DK84),1,0)*'4. Formulations'!$J83</f>
        <v>0</v>
      </c>
      <c r="EN84" s="38">
        <f>IF(AND(OR(ISBLANK(EN$9),EN$9=0)=FALSE,EN$9=$DK84),1,0)*'4. Formulations'!$J83</f>
        <v>0</v>
      </c>
      <c r="EO84" s="38">
        <f>IF(AND(OR(ISBLANK(EO$9),EO$9=0)=FALSE,EO$9=$DK84),1,0)*'4. Formulations'!$J83</f>
        <v>0</v>
      </c>
      <c r="EP84" s="38">
        <f>IF(AND(OR(ISBLANK(EP$9),EP$9=0)=FALSE,EP$9=$DK84),1,0)*'4. Formulations'!$J83</f>
        <v>0</v>
      </c>
      <c r="EQ84" s="38">
        <f>IF(AND(OR(ISBLANK(EQ$9),EQ$9=0)=FALSE,EQ$9=$DK84),1,0)*'4. Formulations'!$J83</f>
        <v>0</v>
      </c>
      <c r="ER84" s="38">
        <f>IF(AND(OR(ISBLANK(ER$9),ER$9=0)=FALSE,ER$9=$DK84),1,0)*'4. Formulations'!$J83</f>
        <v>0</v>
      </c>
      <c r="ES84" s="38">
        <f>IF(AND(OR(ISBLANK(ES$9),ES$9=0)=FALSE,ES$9=$DK84),1,0)*'4. Formulations'!$J83</f>
        <v>0</v>
      </c>
      <c r="ET84" s="38">
        <f>IF(AND(OR(ISBLANK(ET$9),ET$9=0)=FALSE,ET$9=$DK84),1,0)*'4. Formulations'!$J83</f>
        <v>0</v>
      </c>
      <c r="EU84" s="38">
        <f>IF(AND(OR(ISBLANK(EU$9),EU$9=0)=FALSE,EU$9=$DK84),1,0)*'4. Formulations'!$J83</f>
        <v>0</v>
      </c>
      <c r="EV84" s="38">
        <f>IF(AND(OR(ISBLANK(EV$9),EV$9=0)=FALSE,EV$9=$DK84),1,0)*'4. Formulations'!$J83</f>
        <v>0</v>
      </c>
      <c r="EW84" s="38">
        <f>IF(AND(OR(ISBLANK(EW$9),EW$9=0)=FALSE,EW$9=$DK84),1,0)*'4. Formulations'!$J83</f>
        <v>0</v>
      </c>
      <c r="EY84" s="38">
        <f>IF(AND(OR(ISBLANK(EY$9),EY$9=0)=FALSE,SUM($EK84:$EW84)&gt;0,EY$9='2. Protocols'!$G83),1,0)*'4. Formulations'!$J83</f>
        <v>0</v>
      </c>
      <c r="EZ84" s="38">
        <f>IF(AND(OR(ISBLANK(EZ$9),EZ$9=0)=FALSE,SUM($EK84:$EW84)&gt;0,EZ$9='2. Protocols'!$G83),1,0)*'4. Formulations'!$J83</f>
        <v>0</v>
      </c>
      <c r="FA84" s="38">
        <f>IF(AND(OR(ISBLANK(FA$9),FA$9=0)=FALSE,SUM($EK84:$EW84)&gt;0,FA$9='2. Protocols'!$G83),1,0)*'4. Formulations'!$J83</f>
        <v>0</v>
      </c>
      <c r="FB84" s="38">
        <f>IF(AND(OR(ISBLANK(FB$9),FB$9=0)=FALSE,SUM($EK84:$EW84)&gt;0,FB$9='2. Protocols'!$G83),1,0)*'4. Formulations'!$J83</f>
        <v>0</v>
      </c>
      <c r="FC84" s="38">
        <f>IF(AND(OR(ISBLANK(FC$9),FC$9=0)=FALSE,SUM($EK84:$EW84)&gt;0,FC$9='2. Protocols'!$G83),1,0)*'4. Formulations'!$J83</f>
        <v>0</v>
      </c>
      <c r="FD84" s="38">
        <f>IF(AND(OR(ISBLANK(FD$9),FD$9=0)=FALSE,SUM($EK84:$EW84)&gt;0,FD$9='2. Protocols'!$G83),1,0)*'4. Formulations'!$J83</f>
        <v>0</v>
      </c>
      <c r="FE84" s="38">
        <f>IF(AND(OR(ISBLANK(FE$9),FE$9=0)=FALSE,SUM($EK84:$EW84)&gt;0,FE$9='2. Protocols'!$G83),1,0)*'4. Formulations'!$J83</f>
        <v>0</v>
      </c>
      <c r="FF84" s="38">
        <f>IF(AND(OR(ISBLANK(FF$9),FF$9=0)=FALSE,SUM($EK84:$EW84)&gt;0,FF$9='2. Protocols'!$G83),1,0)*'4. Formulations'!$J83</f>
        <v>0</v>
      </c>
      <c r="FG84" s="38">
        <f>IF(AND(OR(ISBLANK(FG$9),FG$9=0)=FALSE,SUM($EK84:$EW84)&gt;0,FG$9='2. Protocols'!$G83),1,0)*'4. Formulations'!$J83</f>
        <v>0</v>
      </c>
      <c r="FH84" s="38">
        <f>IF(AND(OR(ISBLANK(FH$9),FH$9=0)=FALSE,SUM($EK84:$EW84)&gt;0,FH$9='2. Protocols'!$G83),1,0)*'4. Formulations'!$J83</f>
        <v>0</v>
      </c>
      <c r="FI84" s="38">
        <f>IF(AND(OR(ISBLANK(FI$9),FI$9=0)=FALSE,SUM($EK84:$EW84)&gt;0,FI$9='2. Protocols'!$G83),1,0)*'4. Formulations'!$J83</f>
        <v>0</v>
      </c>
      <c r="FJ84" s="38">
        <f>IF(AND(OR(ISBLANK(FJ$9),FJ$9=0)=FALSE,SUM($EK84:$EW84)&gt;0,FJ$9='2. Protocols'!$G83),1,0)*'4. Formulations'!$J83</f>
        <v>0</v>
      </c>
      <c r="FK84" s="38">
        <f>IF(AND(OR(ISBLANK(FK$9),FK$9=0)=FALSE,SUM($EK84:$EW84)&gt;0,FK$9='2. Protocols'!$G83),1,0)*'4. Formulations'!$J83</f>
        <v>0</v>
      </c>
      <c r="FL84" s="38">
        <f>IF(AND(OR(ISBLANK(FL$9),FL$9=0)=FALSE,SUM($EK84:$EW84)&gt;0,FL$9='2. Protocols'!$G83),1,0)*'4. Formulations'!$J83</f>
        <v>0</v>
      </c>
      <c r="FM84" s="38">
        <f>IF(AND(OR(ISBLANK(FM$9),FM$9=0)=FALSE,SUM($EK84:$EW84)&gt;0,FM$9='2. Protocols'!$G83),1,0)*'4. Formulations'!$J83</f>
        <v>0</v>
      </c>
      <c r="FN84" s="38">
        <f>IF(AND(OR(ISBLANK(FN$9),FN$9=0)=FALSE,SUM($EK84:$EW84)&gt;0,FN$9='2. Protocols'!$G83),1,0)*'4. Formulations'!$J83</f>
        <v>0</v>
      </c>
      <c r="FO84" s="38">
        <f>IF(AND(OR(ISBLANK(FO$9),FO$9=0)=FALSE,SUM($EK84:$EW84)&gt;0,FO$9='2. Protocols'!$G83),1,0)*'4. Formulations'!$J83</f>
        <v>0</v>
      </c>
      <c r="FP84" s="38">
        <f>IF(AND(OR(ISBLANK(FP$9),FP$9=0)=FALSE,SUM($EK84:$EW84)&gt;0,FP$9='2. Protocols'!$G83),1,0)*'4. Formulations'!$J83</f>
        <v>0</v>
      </c>
      <c r="FQ84" s="38">
        <f>IF(AND(OR(ISBLANK(FQ$9),FQ$9=0)=FALSE,SUM($EK84:$EW84)&gt;0,FQ$9='2. Protocols'!$G83),1,0)*'4. Formulations'!$J83</f>
        <v>0</v>
      </c>
      <c r="FR84" s="38">
        <f>IF(AND(OR(ISBLANK(FR$9),FR$9=0)=FALSE,SUM($EK84:$EW84)&gt;0,FR$9='2. Protocols'!$G83),1,0)*'4. Formulations'!$J83</f>
        <v>0</v>
      </c>
      <c r="FS84" s="38">
        <f>IF(AND(OR(ISBLANK(FS$9),FS$9=0)=FALSE,SUM($EK84:$EW84)&gt;0,FS$9='2. Protocols'!$G83),1,0)*'4. Formulations'!$J83</f>
        <v>0</v>
      </c>
      <c r="FT84" s="38">
        <f>IF(AND(OR(ISBLANK(FT$9),FT$9=0)=FALSE,SUM($EK84:$EW84)&gt;0,FT$9='2. Protocols'!$G83),1,0)*'4. Formulations'!$J83</f>
        <v>0</v>
      </c>
      <c r="FV84" s="38">
        <f>IF(AND(OR(ISBLANK(EY$9),EY$9=0)=FALSE,FV$9=$DL84),1,0)*'4. Formulations'!$K83</f>
        <v>0</v>
      </c>
      <c r="FW84" s="38">
        <f>IF(AND(OR(ISBLANK(EZ$9),EZ$9=0)=FALSE,FW$9=$DL84),1,0)*'4. Formulations'!$K83</f>
        <v>0</v>
      </c>
      <c r="FX84" s="38">
        <f>IF(AND(OR(ISBLANK(FA$9),FA$9=0)=FALSE,FX$9=$DL84),1,0)*'4. Formulations'!$K83</f>
        <v>0</v>
      </c>
      <c r="FY84" s="38">
        <f>IF(AND(OR(ISBLANK(FB$9),FB$9=0)=FALSE,FY$9=$DL84),1,0)*'4. Formulations'!$K83</f>
        <v>0</v>
      </c>
      <c r="FZ84" s="38">
        <f>IF(AND(OR(ISBLANK(FC$9),FC$9=0)=FALSE,FZ$9=$DL84),1,0)*'4. Formulations'!$K83</f>
        <v>0</v>
      </c>
      <c r="GA84" s="38">
        <f>IF(AND(OR(ISBLANK(FD$9),FD$9=0)=FALSE,GA$9=$DL84),1,0)*'4. Formulations'!$K83</f>
        <v>0</v>
      </c>
      <c r="GB84" s="38">
        <f>IF(AND(OR(ISBLANK(FE$9),FE$9=0)=FALSE,GB$9=$DL84),1,0)*'4. Formulations'!$K83</f>
        <v>0</v>
      </c>
      <c r="GC84" s="38">
        <f>IF(AND(OR(ISBLANK(FF$9),FF$9=0)=FALSE,GC$9=$DL84),1,0)*'4. Formulations'!$K83</f>
        <v>0</v>
      </c>
      <c r="GD84" s="38">
        <f>IF(AND(OR(ISBLANK(FG$9),FG$9=0)=FALSE,GD$9=$DL84),1,0)*'4. Formulations'!$K83</f>
        <v>0</v>
      </c>
      <c r="GE84" s="38">
        <f>IF(AND(OR(ISBLANK(FH$9),FH$9=0)=FALSE,GE$9=$DL84),1,0)*'4. Formulations'!$K83</f>
        <v>0</v>
      </c>
      <c r="GF84" s="38">
        <f>IF(AND(OR(ISBLANK(FI$9),FI$9=0)=FALSE,GF$9=$DL84),1,0)*'4. Formulations'!$K83</f>
        <v>0</v>
      </c>
      <c r="GG84" s="38">
        <f>IF(AND(OR(ISBLANK(FJ$9),FJ$9=0)=FALSE,GG$9=$DL84),1,0)*'4. Formulations'!$K83</f>
        <v>0</v>
      </c>
      <c r="GH84" s="38">
        <f>IF(AND(OR(ISBLANK(FK$9),FK$9=0)=FALSE,GH$9=$DL84),1,0)*'4. Formulations'!$K83</f>
        <v>0</v>
      </c>
      <c r="GI84" s="38">
        <f>IF(AND(OR(ISBLANK(FL$9),FL$9=0)=FALSE,GI$9=$DL84),1,0)*'4. Formulations'!$K83</f>
        <v>0</v>
      </c>
      <c r="GJ84" s="38">
        <f>IF(AND(OR(ISBLANK(FM$9),FM$9=0)=FALSE,GJ$9=$DL84),1,0)*'4. Formulations'!$K83</f>
        <v>0</v>
      </c>
      <c r="GL84" s="38">
        <f>IF(AND(OR(ISBLANK(GL$9),GL$9=0)=FALSE,OR(GL$9='2. Protocols'!$C83,GL$9='2. Protocols'!$E83,GL$9='2. Protocols'!$G83)),1,0)*'4. Formulations'!$L83</f>
        <v>0</v>
      </c>
      <c r="GM84" s="38">
        <f>IF(AND(OR(ISBLANK(GM$9),GM$9=0)=FALSE,OR(GM$9='2. Protocols'!$C83,GM$9='2. Protocols'!$E83,GM$9='2. Protocols'!$G83)),1,0)*'4. Formulations'!$L83</f>
        <v>0</v>
      </c>
      <c r="GN84" s="38">
        <f>IF(AND(OR(ISBLANK(GN$9),GN$9=0)=FALSE,OR(GN$9='2. Protocols'!$C83,GN$9='2. Protocols'!$E83,GN$9='2. Protocols'!$G83)),1,0)*'4. Formulations'!$L83</f>
        <v>0</v>
      </c>
      <c r="GO84" s="38">
        <f>IF(AND(OR(ISBLANK(GO$9),GO$9=0)=FALSE,OR(GO$9='2. Protocols'!$C83,GO$9='2. Protocols'!$E83,GO$9='2. Protocols'!$G83)),1,0)*'4. Formulations'!$L83</f>
        <v>0</v>
      </c>
      <c r="GP84" s="38">
        <f>IF(AND(OR(ISBLANK(GP$9),GP$9=0)=FALSE,OR(GP$9='2. Protocols'!$C83,GP$9='2. Protocols'!$E83,GP$9='2. Protocols'!$G83)),1,0)*'4. Formulations'!$L83</f>
        <v>0</v>
      </c>
      <c r="GQ84" s="38">
        <f>IF(AND(OR(ISBLANK(GQ$9),GQ$9=0)=FALSE,OR(GQ$9='2. Protocols'!$C83,GQ$9='2. Protocols'!$E83,GQ$9='2. Protocols'!$G83)),1,0)*'4. Formulations'!$L83</f>
        <v>0</v>
      </c>
      <c r="GR84" s="38">
        <f>IF(AND(OR(ISBLANK(GR$9),GR$9=0)=FALSE,OR(GR$9='2. Protocols'!$C83,GR$9='2. Protocols'!$E83,GR$9='2. Protocols'!$G83)),1,0)*'4. Formulations'!$L83</f>
        <v>0</v>
      </c>
      <c r="GS84" s="38">
        <f>IF(AND(OR(ISBLANK(GS$9),GS$9=0)=FALSE,OR(GS$9='2. Protocols'!$C83,GS$9='2. Protocols'!$E83,GS$9='2. Protocols'!$G83)),1,0)*'4. Formulations'!$L83</f>
        <v>0</v>
      </c>
      <c r="GT84" s="38">
        <f>IF(AND(OR(ISBLANK(GT$9),GT$9=0)=FALSE,OR(GT$9='2. Protocols'!$C83,GT$9='2. Protocols'!$E83,GT$9='2. Protocols'!$G83)),1,0)*'4. Formulations'!$L83</f>
        <v>0</v>
      </c>
      <c r="GU84" s="38">
        <f>IF(AND(OR(ISBLANK(GU$9),GU$9=0)=FALSE,OR(GU$9='2. Protocols'!$C83,GU$9='2. Protocols'!$E83,GU$9='2. Protocols'!$G83)),1,0)*'4. Formulations'!$L83</f>
        <v>0</v>
      </c>
      <c r="GV84" s="38">
        <f>IF(AND(OR(ISBLANK(GV$9),GV$9=0)=FALSE,OR(GV$9='2. Protocols'!$C83,GV$9='2. Protocols'!$E83,GV$9='2. Protocols'!$G83)),1,0)*'4. Formulations'!$L83</f>
        <v>0</v>
      </c>
      <c r="GW84" s="38">
        <f>IF(AND(OR(ISBLANK(GW$9),GW$9=0)=FALSE,OR(GW$9='2. Protocols'!$C83,GW$9='2. Protocols'!$E83,GW$9='2. Protocols'!$G83)),1,0)*'4. Formulations'!$L83</f>
        <v>0</v>
      </c>
      <c r="GX84" s="38">
        <f>IF(AND(OR(ISBLANK(GX$9),GX$9=0)=FALSE,OR(GX$9='2. Protocols'!$C83,GX$9='2. Protocols'!$E83,GX$9='2. Protocols'!$G83)),1,0)*'4. Formulations'!$L83</f>
        <v>0</v>
      </c>
      <c r="GY84" s="38">
        <f>IF(AND(OR(ISBLANK(GY$9),GY$9=0)=FALSE,OR(GY$9='2. Protocols'!$C83,GY$9='2. Protocols'!$E83,GY$9='2. Protocols'!$G83)),1,0)*'4. Formulations'!$L83</f>
        <v>0</v>
      </c>
      <c r="GZ84" s="38">
        <f>IF(AND(OR(ISBLANK(GZ$9),GZ$9=0)=FALSE,OR(GZ$9='2. Protocols'!$C83,GZ$9='2. Protocols'!$E83,GZ$9='2. Protocols'!$G83)),1,0)*'4. Formulations'!$L83</f>
        <v>0</v>
      </c>
      <c r="HA84" s="38">
        <f>IF(AND(OR(ISBLANK(HA$9),HA$9=0)=FALSE,OR(HA$9='2. Protocols'!$C83,HA$9='2. Protocols'!$E83,HA$9='2. Protocols'!$G83)),1,0)*'4. Formulations'!$L83</f>
        <v>0</v>
      </c>
      <c r="HB84" s="38">
        <f>IF(AND(OR(ISBLANK(HB$9),HB$9=0)=FALSE,OR(HB$9='2. Protocols'!$C83,HB$9='2. Protocols'!$E83,HB$9='2. Protocols'!$G83)),1,0)*'4. Formulations'!$L83</f>
        <v>0</v>
      </c>
      <c r="HC84" s="38">
        <f>IF(AND(OR(ISBLANK(HC$9),HC$9=0)=FALSE,OR(HC$9='2. Protocols'!$C83,HC$9='2. Protocols'!$E83,HC$9='2. Protocols'!$G83)),1,0)*'4. Formulations'!$L83</f>
        <v>0</v>
      </c>
      <c r="HD84" s="38">
        <f>IF(AND(OR(ISBLANK(HD$9),HD$9=0)=FALSE,OR(HD$9='2. Protocols'!$C83,HD$9='2. Protocols'!$E83,HD$9='2. Protocols'!$G83)),1,0)*'4. Formulations'!$L83</f>
        <v>0</v>
      </c>
      <c r="HE84" s="38">
        <f>IF(AND(OR(ISBLANK(HE$9),HE$9=0)=FALSE,OR(HE$9='2. Protocols'!$C83,HE$9='2. Protocols'!$E83,HE$9='2. Protocols'!$G83)),1,0)*'4. Formulations'!$L83</f>
        <v>0</v>
      </c>
      <c r="HF84" s="38">
        <f>IF(AND(OR(ISBLANK(HF$9),HF$9=0)=FALSE,OR(HF$9='2. Protocols'!$C83,HF$9='2. Protocols'!$E83,HF$9='2. Protocols'!$G83)),1,0)*'4. Formulations'!$L83</f>
        <v>0</v>
      </c>
      <c r="HG84" s="38">
        <f>IF(AND(OR(ISBLANK(HG$9),HG$9=0)=FALSE,OR(HG$9='2. Protocols'!$C83,HG$9='2. Protocols'!$E83,HG$9='2. Protocols'!$G83)),1,0)*'4. Formulations'!$L83</f>
        <v>0</v>
      </c>
      <c r="HI84" s="38">
        <f>IF(AND(OR(ISBLANK(HI$9),HI$9=0)=FALSE,HI$9=$DK84),1,0)*'4. Formulations'!$M83</f>
        <v>0</v>
      </c>
      <c r="HJ84" s="38">
        <f>IF(AND(OR(ISBLANK(HJ$9),HJ$9=0)=FALSE,HJ$9=$DK84),1,0)*'4. Formulations'!$M83</f>
        <v>0</v>
      </c>
      <c r="HK84" s="38">
        <f>IF(AND(OR(ISBLANK(HK$9),HK$9=0)=FALSE,HK$9=$DK84),1,0)*'4. Formulations'!$M83</f>
        <v>0</v>
      </c>
      <c r="HL84" s="38">
        <f>IF(AND(OR(ISBLANK(HL$9),HL$9=0)=FALSE,HL$9=$DK84),1,0)*'4. Formulations'!$M83</f>
        <v>0</v>
      </c>
      <c r="HM84" s="38">
        <f>IF(AND(OR(ISBLANK(HM$9),HM$9=0)=FALSE,HM$9=$DK84),1,0)*'4. Formulations'!$M83</f>
        <v>0</v>
      </c>
      <c r="HN84" s="38">
        <f>IF(AND(OR(ISBLANK(HN$9),HN$9=0)=FALSE,HN$9=$DK84),1,0)*'4. Formulations'!$M83</f>
        <v>0</v>
      </c>
      <c r="HO84" s="38">
        <f>IF(AND(OR(ISBLANK(HO$9),HO$9=0)=FALSE,HO$9=$DK84),1,0)*'4. Formulations'!$M83</f>
        <v>0</v>
      </c>
      <c r="HP84" s="38">
        <f>IF(AND(OR(ISBLANK(HP$9),HP$9=0)=FALSE,HP$9=$DK84),1,0)*'4. Formulations'!$M83</f>
        <v>0</v>
      </c>
      <c r="HQ84" s="38">
        <f>IF(AND(OR(ISBLANK(HQ$9),HQ$9=0)=FALSE,HQ$9=$DK84),1,0)*'4. Formulations'!$M83</f>
        <v>0</v>
      </c>
      <c r="HR84" s="38">
        <f>IF(AND(OR(ISBLANK(HR$9),HR$9=0)=FALSE,HR$9=$DK84),1,0)*'4. Formulations'!$M83</f>
        <v>0</v>
      </c>
      <c r="HS84" s="38">
        <f>IF(AND(OR(ISBLANK(HS$9),HS$9=0)=FALSE,HS$9=$DK84),1,0)*'4. Formulations'!$M83</f>
        <v>0</v>
      </c>
      <c r="HT84" s="38">
        <f>IF(AND(OR(ISBLANK(HT$9),HT$9=0)=FALSE,HT$9=$DK84),1,0)*'4. Formulations'!$M83</f>
        <v>0</v>
      </c>
      <c r="HU84" s="38">
        <f>IF(AND(OR(ISBLANK(HU$9),HU$9=0)=FALSE,HU$9=$DK84),1,0)*'4. Formulations'!$M83</f>
        <v>0</v>
      </c>
      <c r="HW84" s="38">
        <f>IF(AND(OR(ISBLANK(HW$9),HW$9=0)=FALSE,SUM($HI84:$HU84)&gt;0,HW$9='2. Protocols'!$G83),1,0)*'4. Formulations'!$M83</f>
        <v>0</v>
      </c>
      <c r="HX84" s="38">
        <f>IF(AND(OR(ISBLANK(HX$9),HX$9=0)=FALSE,SUM($HI84:$HU84)&gt;0,HX$9='2. Protocols'!$G83),1,0)*'4. Formulations'!$M83</f>
        <v>0</v>
      </c>
      <c r="HY84" s="38">
        <f>IF(AND(OR(ISBLANK(HY$9),HY$9=0)=FALSE,SUM($HI84:$HU84)&gt;0,HY$9='2. Protocols'!$G83),1,0)*'4. Formulations'!$M83</f>
        <v>0</v>
      </c>
      <c r="HZ84" s="38">
        <f>IF(AND(OR(ISBLANK(HZ$9),HZ$9=0)=FALSE,SUM($HI84:$HU84)&gt;0,HZ$9='2. Protocols'!$G83),1,0)*'4. Formulations'!$M83</f>
        <v>0</v>
      </c>
      <c r="IA84" s="38">
        <f>IF(AND(OR(ISBLANK(IA$9),IA$9=0)=FALSE,SUM($HI84:$HU84)&gt;0,IA$9='2. Protocols'!$G83),1,0)*'4. Formulations'!$M83</f>
        <v>0</v>
      </c>
      <c r="IB84" s="38">
        <f>IF(AND(OR(ISBLANK(IB$9),IB$9=0)=FALSE,SUM($HI84:$HU84)&gt;0,IB$9='2. Protocols'!$G83),1,0)*'4. Formulations'!$M83</f>
        <v>0</v>
      </c>
      <c r="IC84" s="38">
        <f>IF(AND(OR(ISBLANK(IC$9),IC$9=0)=FALSE,SUM($HI84:$HU84)&gt;0,IC$9='2. Protocols'!$G83),1,0)*'4. Formulations'!$M83</f>
        <v>0</v>
      </c>
      <c r="ID84" s="38">
        <f>IF(AND(OR(ISBLANK(ID$9),ID$9=0)=FALSE,SUM($HI84:$HU84)&gt;0,ID$9='2. Protocols'!$G83),1,0)*'4. Formulations'!$M83</f>
        <v>0</v>
      </c>
      <c r="IE84" s="38">
        <f>IF(AND(OR(ISBLANK(IE$9),IE$9=0)=FALSE,SUM($HI84:$HU84)&gt;0,IE$9='2. Protocols'!$G83),1,0)*'4. Formulations'!$M83</f>
        <v>0</v>
      </c>
      <c r="IF84" s="38">
        <f>IF(AND(OR(ISBLANK(IF$9),IF$9=0)=FALSE,SUM($HI84:$HU84)&gt;0,IF$9='2. Protocols'!$G83),1,0)*'4. Formulations'!$M83</f>
        <v>0</v>
      </c>
      <c r="IG84" s="38">
        <f>IF(AND(OR(ISBLANK(IG$9),IG$9=0)=FALSE,SUM($HI84:$HU84)&gt;0,IG$9='2. Protocols'!$G83),1,0)*'4. Formulations'!$M83</f>
        <v>0</v>
      </c>
      <c r="IH84" s="38">
        <f>IF(AND(OR(ISBLANK(IH$9),IH$9=0)=FALSE,SUM($HI84:$HU84)&gt;0,IH$9='2. Protocols'!$G83),1,0)*'4. Formulations'!$M83</f>
        <v>0</v>
      </c>
      <c r="II84" s="38">
        <f>IF(AND(OR(ISBLANK(II$9),II$9=0)=FALSE,SUM($HI84:$HU84)&gt;0,II$9='2. Protocols'!$G83),1,0)*'4. Formulations'!$M83</f>
        <v>0</v>
      </c>
      <c r="IJ84" s="38">
        <f>IF(AND(OR(ISBLANK(IJ$9),IJ$9=0)=FALSE,SUM($HI84:$HU84)&gt;0,IJ$9='2. Protocols'!$G83),1,0)*'4. Formulations'!$M83</f>
        <v>0</v>
      </c>
      <c r="IK84" s="38">
        <f>IF(AND(OR(ISBLANK(IK$9),IK$9=0)=FALSE,SUM($HI84:$HU84)&gt;0,IK$9='2. Protocols'!$G83),1,0)*'4. Formulations'!$M83</f>
        <v>0</v>
      </c>
      <c r="IL84" s="38">
        <f>IF(AND(OR(ISBLANK(IL$9),IL$9=0)=FALSE,SUM($HI84:$HU84)&gt;0,IL$9='2. Protocols'!$G83),1,0)*'4. Formulations'!$M83</f>
        <v>0</v>
      </c>
      <c r="IM84" s="38">
        <f>IF(AND(OR(ISBLANK(IM$9),IM$9=0)=FALSE,SUM($HI84:$HU84)&gt;0,IM$9='2. Protocols'!$G83),1,0)*'4. Formulations'!$M83</f>
        <v>0</v>
      </c>
      <c r="IN84" s="38">
        <f>IF(AND(OR(ISBLANK(IN$9),IN$9=0)=FALSE,SUM($HI84:$HU84)&gt;0,IN$9='2. Protocols'!$G83),1,0)*'4. Formulations'!$M83</f>
        <v>0</v>
      </c>
      <c r="IO84" s="38">
        <f>IF(AND(OR(ISBLANK(IO$9),IO$9=0)=FALSE,SUM($HI84:$HU84)&gt;0,IO$9='2. Protocols'!$G83),1,0)*'4. Formulations'!$M83</f>
        <v>0</v>
      </c>
      <c r="IP84" s="38">
        <f>IF(AND(OR(ISBLANK(IP$9),IP$9=0)=FALSE,SUM($HI84:$HU84)&gt;0,IP$9='2. Protocols'!$G83),1,0)*'4. Formulations'!$M83</f>
        <v>0</v>
      </c>
      <c r="IQ84" s="38">
        <f>IF(AND(OR(ISBLANK(IQ$9),IQ$9=0)=FALSE,SUM($HI84:$HU84)&gt;0,IQ$9='2. Protocols'!$G83),1,0)*'4. Formulations'!$M83</f>
        <v>0</v>
      </c>
      <c r="IR84" s="38">
        <f>IF(AND(OR(ISBLANK(IR$9),IR$9=0)=FALSE,SUM($HI84:$HU84)&gt;0,IR$9='2. Protocols'!$G83),1,0)*'4. Formulations'!$M83</f>
        <v>0</v>
      </c>
      <c r="IT84" s="38">
        <f>IF(AND(OR(ISBLANK(IT$9),IT$9=0)=FALSE,IT$9=$DL84),1,0)*'4. Formulations'!$N83</f>
        <v>0</v>
      </c>
      <c r="IU84" s="38">
        <f>IF(AND(OR(ISBLANK(IU$9),IU$9=0)=FALSE,IU$9=$DL84),1,0)*'4. Formulations'!$N83</f>
        <v>0</v>
      </c>
      <c r="IV84" s="38">
        <f>IF(AND(OR(ISBLANK(IV$9),IV$9=0)=FALSE,IV$9=$DL84),1,0)*'4. Formulations'!$N83</f>
        <v>0</v>
      </c>
      <c r="IW84" s="38">
        <f>IF(AND(OR(ISBLANK(IW$9),IW$9=0)=FALSE,IW$9=$DL84),1,0)*'4. Formulations'!$N83</f>
        <v>0</v>
      </c>
      <c r="IX84" s="38">
        <f>IF(AND(OR(ISBLANK(IX$9),IX$9=0)=FALSE,IX$9=$DL84),1,0)*'4. Formulations'!$N83</f>
        <v>0</v>
      </c>
      <c r="IY84" s="38">
        <f>IF(AND(OR(ISBLANK(IY$9),IY$9=0)=FALSE,IY$9=$DL84),1,0)*'4. Formulations'!$N83</f>
        <v>0</v>
      </c>
      <c r="IZ84" s="38">
        <f>IF(AND(OR(ISBLANK(IZ$9),IZ$9=0)=FALSE,IZ$9=$DL84),1,0)*'4. Formulations'!$N83</f>
        <v>0</v>
      </c>
      <c r="JA84" s="38">
        <f>IF(AND(OR(ISBLANK(JA$9),JA$9=0)=FALSE,JA$9=$DL84),1,0)*'4. Formulations'!$N83</f>
        <v>0</v>
      </c>
      <c r="JB84" s="38">
        <f>IF(AND(OR(ISBLANK(JB$9),JB$9=0)=FALSE,JB$9=$DL84),1,0)*'4. Formulations'!$N83</f>
        <v>0</v>
      </c>
      <c r="JC84" s="38">
        <f>IF(AND(OR(ISBLANK(JC$9),JC$9=0)=FALSE,JC$9=$DL84),1,0)*'4. Formulations'!$N83</f>
        <v>0</v>
      </c>
      <c r="JD84" s="38">
        <f>IF(AND(OR(ISBLANK(JD$9),JD$9=0)=FALSE,JD$9=$DL84),1,0)*'4. Formulations'!$N83</f>
        <v>0</v>
      </c>
      <c r="JE84" s="38">
        <f>IF(AND(OR(ISBLANK(JE$9),JE$9=0)=FALSE,JE$9=$DL84),1,0)*'4. Formulations'!$N83</f>
        <v>0</v>
      </c>
      <c r="JF84" s="38">
        <f>IF(AND(OR(ISBLANK(JF$9),JF$9=0)=FALSE,JF$9=$DL84),1,0)*'4. Formulations'!$N83</f>
        <v>0</v>
      </c>
      <c r="JG84" s="38">
        <f>IF(AND(OR(ISBLANK(JG$9),JG$9=0)=FALSE,JG$9=$DL84),1,0)*'4. Formulations'!$N83</f>
        <v>0</v>
      </c>
      <c r="JH84" s="38">
        <f>IF(AND(OR(ISBLANK(JH$9),JH$9=0)=FALSE,JH$9=$DL84),1,0)*'4. Formulations'!$N83</f>
        <v>0</v>
      </c>
      <c r="JJ84" s="38">
        <f>IF(AND(OR(ISBLANK(JJ$9),JJ$9=0)=FALSE,OR(JJ$9='2. Protocols'!$C83,JJ$9='2. Protocols'!$E83,JJ$9='2. Protocols'!$G83)),1,0)*'4. Formulations'!$O83</f>
        <v>0</v>
      </c>
      <c r="JK84" s="38">
        <f>IF(AND(OR(ISBLANK(JK$9),JK$9=0)=FALSE,OR(JK$9='2. Protocols'!$C83,JK$9='2. Protocols'!$E83,JK$9='2. Protocols'!$G83)),1,0)*'4. Formulations'!$O83</f>
        <v>0</v>
      </c>
      <c r="JL84" s="38">
        <f>IF(AND(OR(ISBLANK(JL$9),JL$9=0)=FALSE,OR(JL$9='2. Protocols'!$C83,JL$9='2. Protocols'!$E83,JL$9='2. Protocols'!$G83)),1,0)*'4. Formulations'!$O83</f>
        <v>0</v>
      </c>
      <c r="JM84" s="38">
        <f>IF(AND(OR(ISBLANK(JM$9),JM$9=0)=FALSE,OR(JM$9='2. Protocols'!$C83,JM$9='2. Protocols'!$E83,JM$9='2. Protocols'!$G83)),1,0)*'4. Formulations'!$O83</f>
        <v>0</v>
      </c>
      <c r="JN84" s="38">
        <f>IF(AND(OR(ISBLANK(JN$9),JN$9=0)=FALSE,OR(JN$9='2. Protocols'!$C83,JN$9='2. Protocols'!$E83,JN$9='2. Protocols'!$G83)),1,0)*'4. Formulations'!$O83</f>
        <v>0</v>
      </c>
      <c r="JO84" s="38">
        <f>IF(AND(OR(ISBLANK(JO$9),JO$9=0)=FALSE,OR(JO$9='2. Protocols'!$C83,JO$9='2. Protocols'!$E83,JO$9='2. Protocols'!$G83)),1,0)*'4. Formulations'!$O83</f>
        <v>0</v>
      </c>
      <c r="JP84" s="38">
        <f>IF(AND(OR(ISBLANK(JP$9),JP$9=0)=FALSE,OR(JP$9='2. Protocols'!$C83,JP$9='2. Protocols'!$E83,JP$9='2. Protocols'!$G83)),1,0)*'4. Formulations'!$O83</f>
        <v>0</v>
      </c>
      <c r="JQ84" s="38">
        <f>IF(AND(OR(ISBLANK(JQ$9),JQ$9=0)=FALSE,OR(JQ$9='2. Protocols'!$C83,JQ$9='2. Protocols'!$E83,JQ$9='2. Protocols'!$G83)),1,0)*'4. Formulations'!$O83</f>
        <v>0</v>
      </c>
      <c r="JR84" s="38">
        <f>IF(AND(OR(ISBLANK(JR$9),JR$9=0)=FALSE,OR(JR$9='2. Protocols'!$C83,JR$9='2. Protocols'!$E83,JR$9='2. Protocols'!$G83)),1,0)*'4. Formulations'!$O83</f>
        <v>0</v>
      </c>
      <c r="JS84" s="38">
        <f>IF(AND(OR(ISBLANK(JS$9),JS$9=0)=FALSE,OR(JS$9='2. Protocols'!$C83,JS$9='2. Protocols'!$E83,JS$9='2. Protocols'!$G83)),1,0)*'4. Formulations'!$O83</f>
        <v>0</v>
      </c>
      <c r="JT84" s="38">
        <f>IF(AND(OR(ISBLANK(JT$9),JT$9=0)=FALSE,OR(JT$9='2. Protocols'!$C83,JT$9='2. Protocols'!$E83,JT$9='2. Protocols'!$G83)),1,0)*'4. Formulations'!$O83</f>
        <v>0</v>
      </c>
      <c r="JU84" s="38">
        <f>IF(AND(OR(ISBLANK(JU$9),JU$9=0)=FALSE,OR(JU$9='2. Protocols'!$C83,JU$9='2. Protocols'!$E83,JU$9='2. Protocols'!$G83)),1,0)*'4. Formulations'!$O83</f>
        <v>0</v>
      </c>
      <c r="JV84" s="38">
        <f>IF(AND(OR(ISBLANK(JV$9),JV$9=0)=FALSE,OR(JV$9='2. Protocols'!$C83,JV$9='2. Protocols'!$E83,JV$9='2. Protocols'!$G83)),1,0)*'4. Formulations'!$O83</f>
        <v>0</v>
      </c>
      <c r="JW84" s="38">
        <f>IF(AND(OR(ISBLANK(JW$9),JW$9=0)=FALSE,OR(JW$9='2. Protocols'!$C83,JW$9='2. Protocols'!$E83,JW$9='2. Protocols'!$G83)),1,0)*'4. Formulations'!$O83</f>
        <v>0</v>
      </c>
      <c r="JX84" s="38">
        <f>IF(AND(OR(ISBLANK(JX$9),JX$9=0)=FALSE,OR(JX$9='2. Protocols'!$C83,JX$9='2. Protocols'!$E83,JX$9='2. Protocols'!$G83)),1,0)*'4. Formulations'!$O83</f>
        <v>0</v>
      </c>
      <c r="JY84" s="38">
        <f>IF(AND(OR(ISBLANK(JY$9),JY$9=0)=FALSE,OR(JY$9='2. Protocols'!$C83,JY$9='2. Protocols'!$E83,JY$9='2. Protocols'!$G83)),1,0)*'4. Formulations'!$O83</f>
        <v>0</v>
      </c>
      <c r="JZ84" s="38">
        <f>IF(AND(OR(ISBLANK(JZ$9),JZ$9=0)=FALSE,OR(JZ$9='2. Protocols'!$C83,JZ$9='2. Protocols'!$E83,JZ$9='2. Protocols'!$G83)),1,0)*'4. Formulations'!$O83</f>
        <v>0</v>
      </c>
      <c r="KA84" s="38">
        <f>IF(AND(OR(ISBLANK(KA$9),KA$9=0)=FALSE,OR(KA$9='2. Protocols'!$C83,KA$9='2. Protocols'!$E83,KA$9='2. Protocols'!$G83)),1,0)*'4. Formulations'!$O83</f>
        <v>0</v>
      </c>
      <c r="KB84" s="38">
        <f>IF(AND(OR(ISBLANK(KB$9),KB$9=0)=FALSE,OR(KB$9='2. Protocols'!$C83,KB$9='2. Protocols'!$E83,KB$9='2. Protocols'!$G83)),1,0)*'4. Formulations'!$O83</f>
        <v>0</v>
      </c>
      <c r="KC84" s="38">
        <f>IF(AND(OR(ISBLANK(KC$9),KC$9=0)=FALSE,OR(KC$9='2. Protocols'!$C83,KC$9='2. Protocols'!$E83,KC$9='2. Protocols'!$G83)),1,0)*'4. Formulations'!$O83</f>
        <v>0</v>
      </c>
      <c r="KD84" s="38">
        <f>IF(AND(OR(ISBLANK(KD$9),KD$9=0)=FALSE,OR(KD$9='2. Protocols'!$C83,KD$9='2. Protocols'!$E83,KD$9='2. Protocols'!$G83)),1,0)*'4. Formulations'!$O83</f>
        <v>0</v>
      </c>
      <c r="KE84" s="38">
        <f>IF(AND(OR(ISBLANK(KE$9),KE$9=0)=FALSE,OR(KE$9='2. Protocols'!$C83,KE$9='2. Protocols'!$E83,KE$9='2. Protocols'!$G83)),1,0)*'4. Formulations'!$O83</f>
        <v>0</v>
      </c>
      <c r="KG84" s="38">
        <f>IF(AND(OR(ISBLANK(KG$9),KG$9=0)=FALSE,KG$9=$DK84),1,0)*'4. Formulations'!$P83</f>
        <v>0</v>
      </c>
      <c r="KH84" s="38">
        <f>IF(AND(OR(ISBLANK(KH$9),KH$9=0)=FALSE,KH$9=$DK84),1,0)*'4. Formulations'!$P83</f>
        <v>0</v>
      </c>
      <c r="KI84" s="38">
        <f>IF(AND(OR(ISBLANK(KI$9),KI$9=0)=FALSE,KI$9=$DK84),1,0)*'4. Formulations'!$P83</f>
        <v>0</v>
      </c>
      <c r="KJ84" s="38">
        <f>IF(AND(OR(ISBLANK(KJ$9),KJ$9=0)=FALSE,KJ$9=$DK84),1,0)*'4. Formulations'!$P83</f>
        <v>0</v>
      </c>
      <c r="KK84" s="38">
        <f>IF(AND(OR(ISBLANK(KK$9),KK$9=0)=FALSE,KK$9=$DK84),1,0)*'4. Formulations'!$P83</f>
        <v>0</v>
      </c>
      <c r="KL84" s="38">
        <f>IF(AND(OR(ISBLANK(KL$9),KL$9=0)=FALSE,KL$9=$DK84),1,0)*'4. Formulations'!$P83</f>
        <v>0</v>
      </c>
      <c r="KM84" s="38">
        <f>IF(AND(OR(ISBLANK(KM$9),KM$9=0)=FALSE,KM$9=$DK84),1,0)*'4. Formulations'!$P83</f>
        <v>0</v>
      </c>
      <c r="KN84" s="38">
        <f>IF(AND(OR(ISBLANK(KN$9),KN$9=0)=FALSE,KN$9=$DK84),1,0)*'4. Formulations'!$P83</f>
        <v>0</v>
      </c>
      <c r="KO84" s="38">
        <f>IF(AND(OR(ISBLANK(KO$9),KO$9=0)=FALSE,KO$9=$DK84),1,0)*'4. Formulations'!$P83</f>
        <v>0</v>
      </c>
      <c r="KP84" s="38">
        <f>IF(AND(OR(ISBLANK(KP$9),KP$9=0)=FALSE,KP$9=$DK84),1,0)*'4. Formulations'!$P83</f>
        <v>0</v>
      </c>
      <c r="KQ84" s="38">
        <f>IF(AND(OR(ISBLANK(KQ$9),KQ$9=0)=FALSE,KQ$9=$DK84),1,0)*'4. Formulations'!$P83</f>
        <v>0</v>
      </c>
      <c r="KR84" s="38">
        <f>IF(AND(OR(ISBLANK(KR$9),KR$9=0)=FALSE,KR$9=$DK84),1,0)*'4. Formulations'!$P83</f>
        <v>0</v>
      </c>
      <c r="KS84" s="38">
        <f>IF(AND(OR(ISBLANK(KS$9),KS$9=0)=FALSE,KS$9=$DK84),1,0)*'4. Formulations'!$P83</f>
        <v>0</v>
      </c>
      <c r="KU84" s="38">
        <f>IF(AND(OR(ISBLANK(KU$9),KU$9=0)=FALSE,SUM($KG84:$KS84)&gt;0,KU$9='2. Protocols'!$G83),1,0)*'4. Formulations'!$P83</f>
        <v>0</v>
      </c>
      <c r="KV84" s="38">
        <f>IF(AND(OR(ISBLANK(KV$9),KV$9=0)=FALSE,SUM($KG84:$KS84)&gt;0,KV$9='2. Protocols'!$G83),1,0)*'4. Formulations'!$P83</f>
        <v>0</v>
      </c>
      <c r="KW84" s="38">
        <f>IF(AND(OR(ISBLANK(KW$9),KW$9=0)=FALSE,SUM($KG84:$KS84)&gt;0,KW$9='2. Protocols'!$G83),1,0)*'4. Formulations'!$P83</f>
        <v>0</v>
      </c>
      <c r="KX84" s="38">
        <f>IF(AND(OR(ISBLANK(KX$9),KX$9=0)=FALSE,SUM($KG84:$KS84)&gt;0,KX$9='2. Protocols'!$G83),1,0)*'4. Formulations'!$P83</f>
        <v>0</v>
      </c>
      <c r="KY84" s="38">
        <f>IF(AND(OR(ISBLANK(KY$9),KY$9=0)=FALSE,SUM($KG84:$KS84)&gt;0,KY$9='2. Protocols'!$G83),1,0)*'4. Formulations'!$P83</f>
        <v>0</v>
      </c>
      <c r="KZ84" s="38">
        <f>IF(AND(OR(ISBLANK(KZ$9),KZ$9=0)=FALSE,SUM($KG84:$KS84)&gt;0,KZ$9='2. Protocols'!$G83),1,0)*'4. Formulations'!$P83</f>
        <v>0</v>
      </c>
      <c r="LA84" s="38">
        <f>IF(AND(OR(ISBLANK(LA$9),LA$9=0)=FALSE,SUM($KG84:$KS84)&gt;0,LA$9='2. Protocols'!$G83),1,0)*'4. Formulations'!$P83</f>
        <v>0</v>
      </c>
      <c r="LB84" s="38">
        <f>IF(AND(OR(ISBLANK(LB$9),LB$9=0)=FALSE,SUM($KG84:$KS84)&gt;0,LB$9='2. Protocols'!$G83),1,0)*'4. Formulations'!$P83</f>
        <v>0</v>
      </c>
      <c r="LC84" s="38">
        <f>IF(AND(OR(ISBLANK(LC$9),LC$9=0)=FALSE,SUM($KG84:$KS84)&gt;0,LC$9='2. Protocols'!$G83),1,0)*'4. Formulations'!$P83</f>
        <v>0</v>
      </c>
      <c r="LD84" s="38">
        <f>IF(AND(OR(ISBLANK(LD$9),LD$9=0)=FALSE,SUM($KG84:$KS84)&gt;0,LD$9='2. Protocols'!$G83),1,0)*'4. Formulations'!$P83</f>
        <v>0</v>
      </c>
      <c r="LE84" s="38">
        <f>IF(AND(OR(ISBLANK(LE$9),LE$9=0)=FALSE,SUM($KG84:$KS84)&gt;0,LE$9='2. Protocols'!$G83),1,0)*'4. Formulations'!$P83</f>
        <v>0</v>
      </c>
      <c r="LF84" s="38">
        <f>IF(AND(OR(ISBLANK(LF$9),LF$9=0)=FALSE,SUM($KG84:$KS84)&gt;0,LF$9='2. Protocols'!$G83),1,0)*'4. Formulations'!$P83</f>
        <v>0</v>
      </c>
      <c r="LG84" s="38">
        <f>IF(AND(OR(ISBLANK(LG$9),LG$9=0)=FALSE,SUM($KG84:$KS84)&gt;0,LG$9='2. Protocols'!$G83),1,0)*'4. Formulations'!$P83</f>
        <v>0</v>
      </c>
      <c r="LH84" s="38">
        <f>IF(AND(OR(ISBLANK(LH$9),LH$9=0)=FALSE,SUM($KG84:$KS84)&gt;0,LH$9='2. Protocols'!$G83),1,0)*'4. Formulations'!$P83</f>
        <v>0</v>
      </c>
      <c r="LI84" s="38">
        <f>IF(AND(OR(ISBLANK(LI$9),LI$9=0)=FALSE,SUM($KG84:$KS84)&gt;0,LI$9='2. Protocols'!$G83),1,0)*'4. Formulations'!$P83</f>
        <v>0</v>
      </c>
      <c r="LJ84" s="38">
        <f>IF(AND(OR(ISBLANK(LJ$9),LJ$9=0)=FALSE,SUM($KG84:$KS84)&gt;0,LJ$9='2. Protocols'!$G83),1,0)*'4. Formulations'!$P83</f>
        <v>0</v>
      </c>
      <c r="LK84" s="38">
        <f>IF(AND(OR(ISBLANK(LK$9),LK$9=0)=FALSE,SUM($KG84:$KS84)&gt;0,LK$9='2. Protocols'!$G83),1,0)*'4. Formulations'!$P83</f>
        <v>0</v>
      </c>
      <c r="LL84" s="38">
        <f>IF(AND(OR(ISBLANK(LL$9),LL$9=0)=FALSE,SUM($KG84:$KS84)&gt;0,LL$9='2. Protocols'!$G83),1,0)*'4. Formulations'!$P83</f>
        <v>0</v>
      </c>
      <c r="LM84" s="38">
        <f>IF(AND(OR(ISBLANK(LM$9),LM$9=0)=FALSE,SUM($KG84:$KS84)&gt;0,LM$9='2. Protocols'!$G83),1,0)*'4. Formulations'!$P83</f>
        <v>0</v>
      </c>
      <c r="LN84" s="38">
        <f>IF(AND(OR(ISBLANK(LN$9),LN$9=0)=FALSE,SUM($KG84:$KS84)&gt;0,LN$9='2. Protocols'!$G83),1,0)*'4. Formulations'!$P83</f>
        <v>0</v>
      </c>
      <c r="LO84" s="38">
        <f>IF(AND(OR(ISBLANK(LO$9),LO$9=0)=FALSE,SUM($KG84:$KS84)&gt;0,LO$9='2. Protocols'!$G83),1,0)*'4. Formulations'!$P83</f>
        <v>0</v>
      </c>
      <c r="LP84" s="38">
        <f>IF(AND(OR(ISBLANK(LP$9),LP$9=0)=FALSE,SUM($KG84:$KS84)&gt;0,LP$9='2. Protocols'!$G83),1,0)*'4. Formulations'!$P83</f>
        <v>0</v>
      </c>
      <c r="LR84" s="38">
        <f>IF(AND(OR(ISBLANK(LR$9),LR$9=0)=FALSE,LR$9=$DL84),1,0)*'4. Formulations'!$Q83</f>
        <v>0</v>
      </c>
      <c r="LS84" s="38">
        <f>IF(AND(OR(ISBLANK(LS$9),LS$9=0)=FALSE,LS$9=$DL84),1,0)*'4. Formulations'!$Q83</f>
        <v>0</v>
      </c>
      <c r="LT84" s="38">
        <f>IF(AND(OR(ISBLANK(LT$9),LT$9=0)=FALSE,LT$9=$DL84),1,0)*'4. Formulations'!$Q83</f>
        <v>0</v>
      </c>
      <c r="LU84" s="38">
        <f>IF(AND(OR(ISBLANK(LU$9),LU$9=0)=FALSE,LU$9=$DL84),1,0)*'4. Formulations'!$Q83</f>
        <v>0</v>
      </c>
      <c r="LV84" s="38">
        <f>IF(AND(OR(ISBLANK(LV$9),LV$9=0)=FALSE,LV$9=$DL84),1,0)*'4. Formulations'!$Q83</f>
        <v>0</v>
      </c>
      <c r="LW84" s="38">
        <f>IF(AND(OR(ISBLANK(LW$9),LW$9=0)=FALSE,LW$9=$DL84),1,0)*'4. Formulations'!$Q83</f>
        <v>0</v>
      </c>
      <c r="LX84" s="38">
        <f>IF(AND(OR(ISBLANK(LX$9),LX$9=0)=FALSE,LX$9=$DL84),1,0)*'4. Formulations'!$Q83</f>
        <v>0</v>
      </c>
      <c r="LY84" s="38">
        <f>IF(AND(OR(ISBLANK(LY$9),LY$9=0)=FALSE,LY$9=$DL84),1,0)*'4. Formulations'!$Q83</f>
        <v>0</v>
      </c>
      <c r="LZ84" s="38">
        <f>IF(AND(OR(ISBLANK(LZ$9),LZ$9=0)=FALSE,LZ$9=$DL84),1,0)*'4. Formulations'!$Q83</f>
        <v>0</v>
      </c>
      <c r="MA84" s="38">
        <f>IF(AND(OR(ISBLANK(MA$9),MA$9=0)=FALSE,MA$9=$DL84),1,0)*'4. Formulations'!$Q83</f>
        <v>0</v>
      </c>
      <c r="MB84" s="38">
        <f>IF(AND(OR(ISBLANK(MB$9),MB$9=0)=FALSE,MB$9=$DL84),1,0)*'4. Formulations'!$Q83</f>
        <v>0</v>
      </c>
      <c r="MC84" s="38">
        <f>IF(AND(OR(ISBLANK(MC$9),MC$9=0)=FALSE,MC$9=$DL84),1,0)*'4. Formulations'!$Q83</f>
        <v>0</v>
      </c>
      <c r="MD84" s="38">
        <f>IF(AND(OR(ISBLANK(MD$9),MD$9=0)=FALSE,MD$9=$DL84),1,0)*'4. Formulations'!$Q83</f>
        <v>0</v>
      </c>
      <c r="ME84" s="38">
        <f>IF(AND(OR(ISBLANK(ME$9),ME$9=0)=FALSE,ME$9=$DL84),1,0)*'4. Formulations'!$Q83</f>
        <v>0</v>
      </c>
      <c r="MF84" s="38">
        <f>IF(AND(OR(ISBLANK(MF$9),MF$9=0)=FALSE,MF$9=$DL84),1,0)*'4. Formulations'!$Q83</f>
        <v>0</v>
      </c>
    </row>
    <row r="85" spans="2:344" outlineLevel="1" x14ac:dyDescent="0.3">
      <c r="B85" s="2"/>
      <c r="C85" s="129" t="str">
        <f>IF('2. Protocols'!C84&amp;"+"&amp;'2. Protocols'!E84&amp;"+"&amp;'2. Protocols'!G84="++","",'2. Protocols'!C84&amp;"+"&amp;'2. Protocols'!E84&amp;"+"&amp;'2. Protocols'!G84)</f>
        <v/>
      </c>
      <c r="D85" s="18"/>
      <c r="F85" s="114">
        <f>IFERROR('2. Protocols'!J84*'1. General Inputs'!$N$6,"")</f>
        <v>0</v>
      </c>
      <c r="G85" s="114">
        <f>IFERROR(MAX(F85*(1+'1. General Inputs'!$BE$16)+(G$110*CHOOSE(G$7,'2. Protocols'!$S84,'2. Protocols'!$T84,'2. Protocols'!$U84))+'3. ARV Substitutions'!L105,0),"")</f>
        <v>0</v>
      </c>
      <c r="H85" s="114">
        <f>IFERROR(MAX(G85*(1+'1. General Inputs'!$BE$16)+(H$110*CHOOSE(H$7,'2. Protocols'!$S84,'2. Protocols'!$T84,'2. Protocols'!$U84))+'3. ARV Substitutions'!M105,0),"")</f>
        <v>0</v>
      </c>
      <c r="I85" s="114">
        <f>IFERROR(MAX(H85*(1+'1. General Inputs'!$BE$16)+(I$110*CHOOSE(I$7,'2. Protocols'!$S84,'2. Protocols'!$T84,'2. Protocols'!$U84))+'3. ARV Substitutions'!N105,0),"")</f>
        <v>0</v>
      </c>
      <c r="J85" s="114">
        <f>IFERROR(MAX(I85*(1+'1. General Inputs'!$BE$16)+(J$110*CHOOSE(J$7,'2. Protocols'!$S84,'2. Protocols'!$T84,'2. Protocols'!$U84))+'3. ARV Substitutions'!O105,0),"")</f>
        <v>0</v>
      </c>
      <c r="K85" s="114">
        <f>IFERROR(MAX(J85*(1+'1. General Inputs'!$BE$16)+(K$110*CHOOSE(K$7,'2. Protocols'!$S84,'2. Protocols'!$T84,'2. Protocols'!$U84))+'3. ARV Substitutions'!P105,0),"")</f>
        <v>0</v>
      </c>
      <c r="L85" s="114">
        <f>IFERROR(MAX(K85*(1+'1. General Inputs'!$BE$16)+(L$110*CHOOSE(L$7,'2. Protocols'!$S84,'2. Protocols'!$T84,'2. Protocols'!$U84))+'3. ARV Substitutions'!Q105,0),"")</f>
        <v>0</v>
      </c>
      <c r="M85" s="114">
        <f>IFERROR(MAX(L85*(1+'1. General Inputs'!$BE$16)+(M$110*CHOOSE(M$7,'2. Protocols'!$S84,'2. Protocols'!$T84,'2. Protocols'!$U84))+'3. ARV Substitutions'!R105,0),"")</f>
        <v>0</v>
      </c>
      <c r="N85" s="114">
        <f>IFERROR(MAX(M85*(1+'1. General Inputs'!$BE$16)+(N$110*CHOOSE(N$7,'2. Protocols'!$S84,'2. Protocols'!$T84,'2. Protocols'!$U84))+'3. ARV Substitutions'!S105,0),"")</f>
        <v>0</v>
      </c>
      <c r="O85" s="114">
        <f>IFERROR(MAX(N85*(1+'1. General Inputs'!$BE$16)+(O$110*CHOOSE(O$7,'2. Protocols'!$S84,'2. Protocols'!$T84,'2. Protocols'!$U84))+'3. ARV Substitutions'!T105,0),"")</f>
        <v>0</v>
      </c>
      <c r="P85" s="114">
        <f>IFERROR(MAX(O85*(1+'1. General Inputs'!$BE$16)+(P$110*CHOOSE(P$7,'2. Protocols'!$S84,'2. Protocols'!$T84,'2. Protocols'!$U84))+'3. ARV Substitutions'!U105,0),"")</f>
        <v>0</v>
      </c>
      <c r="Q85" s="114">
        <f>IFERROR(MAX(P85*(1+'1. General Inputs'!$BE$16)+(Q$110*CHOOSE(Q$7,'2. Protocols'!$S84,'2. Protocols'!$T84,'2. Protocols'!$U84))+'3. ARV Substitutions'!V105,0),"")</f>
        <v>0</v>
      </c>
      <c r="R85" s="114">
        <f>IFERROR(MAX(Q85*(1+'1. General Inputs'!$BE$16)+(R$110*CHOOSE(R$7,'2. Protocols'!$S84,'2. Protocols'!$T84,'2. Protocols'!$U84))+'3. ARV Substitutions'!W105,0),"")</f>
        <v>0</v>
      </c>
      <c r="S85" s="114">
        <f>IFERROR(MAX(R85*(1+'1. General Inputs'!$BE$16)+(S$110*CHOOSE(S$7,'2. Protocols'!$S84,'2. Protocols'!$T84,'2. Protocols'!$U84))+'3. ARV Substitutions'!X105,0),"")</f>
        <v>0</v>
      </c>
      <c r="T85" s="114">
        <f>IFERROR(MAX(S85*(1+'1. General Inputs'!$BE$16)+(T$110*CHOOSE(T$7,'2. Protocols'!$S84,'2. Protocols'!$T84,'2. Protocols'!$U84))+'3. ARV Substitutions'!Y105,0),"")</f>
        <v>0</v>
      </c>
      <c r="U85" s="114">
        <f>IFERROR(MAX(T85*(1+'1. General Inputs'!$BE$16)+(U$110*CHOOSE(U$7,'2. Protocols'!$S84,'2. Protocols'!$T84,'2. Protocols'!$U84))+'3. ARV Substitutions'!Z105,0),"")</f>
        <v>0</v>
      </c>
      <c r="V85" s="114">
        <f>IFERROR(MAX(U85*(1+'1. General Inputs'!$BE$16)+(V$110*CHOOSE(V$7,'2. Protocols'!$S84,'2. Protocols'!$T84,'2. Protocols'!$U84))+'3. ARV Substitutions'!AA105,0),"")</f>
        <v>0</v>
      </c>
      <c r="W85" s="114">
        <f>IFERROR(MAX(V85*(1+'1. General Inputs'!$BE$16)+(W$110*CHOOSE(W$7,'2. Protocols'!$S84,'2. Protocols'!$T84,'2. Protocols'!$U84))+'3. ARV Substitutions'!AB105,0),"")</f>
        <v>0</v>
      </c>
      <c r="X85" s="114">
        <f>IFERROR(MAX(W85*(1+'1. General Inputs'!$BE$16)+(X$110*CHOOSE(X$7,'2. Protocols'!$S84,'2. Protocols'!$T84,'2. Protocols'!$U84))+'3. ARV Substitutions'!AC105,0),"")</f>
        <v>0</v>
      </c>
      <c r="Y85" s="114">
        <f>IFERROR(MAX(X85*(1+'1. General Inputs'!$BE$16)+(Y$110*CHOOSE(Y$7,'2. Protocols'!$S84,'2. Protocols'!$T84,'2. Protocols'!$U84))+'3. ARV Substitutions'!AD105,0),"")</f>
        <v>0</v>
      </c>
      <c r="Z85" s="114">
        <f>IFERROR(MAX(Y85*(1+'1. General Inputs'!$BE$16)+(Z$110*CHOOSE(Z$7,'2. Protocols'!$S84,'2. Protocols'!$T84,'2. Protocols'!$U84))+'3. ARV Substitutions'!AE105,0),"")</f>
        <v>0</v>
      </c>
      <c r="AA85" s="114">
        <f>IFERROR(MAX(Z85*(1+'1. General Inputs'!$BE$16)+(AA$110*CHOOSE(AA$7,'2. Protocols'!$S84,'2. Protocols'!$T84,'2. Protocols'!$U84))+'3. ARV Substitutions'!AF105,0),"")</f>
        <v>0</v>
      </c>
      <c r="AB85" s="114">
        <f>IFERROR(MAX(AA85*(1+'1. General Inputs'!$BE$16)+(AB$110*CHOOSE(AB$7,'2. Protocols'!$S84,'2. Protocols'!$T84,'2. Protocols'!$U84))+'3. ARV Substitutions'!AG105,0),"")</f>
        <v>0</v>
      </c>
      <c r="AC85" s="114">
        <f>IFERROR(MAX(AB85*(1+'1. General Inputs'!$BE$16)+(AC$110*CHOOSE(AC$7,'2. Protocols'!$S84,'2. Protocols'!$T84,'2. Protocols'!$U84))+'3. ARV Substitutions'!AH105,0),"")</f>
        <v>0</v>
      </c>
      <c r="AD85" s="114">
        <f>IFERROR(MAX(AC85*(1+'1. General Inputs'!$BE$16)+(AD$110*CHOOSE(AD$7,'2. Protocols'!$S84,'2. Protocols'!$T84,'2. Protocols'!$U84))+'3. ARV Substitutions'!AI105,0),"")</f>
        <v>0</v>
      </c>
      <c r="AE85" s="114">
        <f>IFERROR(MAX(AD85*(1+'1. General Inputs'!$BE$16)+(AE$110*CHOOSE(AE$7,'2. Protocols'!$S84,'2. Protocols'!$T84,'2. Protocols'!$U84))+'3. ARV Substitutions'!AJ105,0),"")</f>
        <v>0</v>
      </c>
      <c r="AF85" s="114">
        <f>IFERROR(MAX(AE85*(1+'1. General Inputs'!$BE$16)+(AF$110*CHOOSE(AF$7,'2. Protocols'!$S84,'2. Protocols'!$T84,'2. Protocols'!$U84))+'3. ARV Substitutions'!AK105,0),"")</f>
        <v>0</v>
      </c>
      <c r="AG85" s="114">
        <f>IFERROR(MAX(AF85*(1+'1. General Inputs'!$BE$16)+(AG$110*CHOOSE(AG$7,'2. Protocols'!$S84,'2. Protocols'!$T84,'2. Protocols'!$U84))+'3. ARV Substitutions'!AL105,0),"")</f>
        <v>0</v>
      </c>
      <c r="AH85" s="114">
        <f>IFERROR(MAX(AG85*(1+'1. General Inputs'!$BE$16)+(AH$110*CHOOSE(AH$7,'2. Protocols'!$S84,'2. Protocols'!$T84,'2. Protocols'!$U84))+'3. ARV Substitutions'!AM105,0),"")</f>
        <v>0</v>
      </c>
      <c r="AI85" s="114">
        <f>IFERROR(MAX(AH85*(1+'1. General Inputs'!$BE$16)+(AI$110*CHOOSE(AI$7,'2. Protocols'!$S84,'2. Protocols'!$T84,'2. Protocols'!$U84))+'3. ARV Substitutions'!AN105,0),"")</f>
        <v>0</v>
      </c>
      <c r="AJ85" s="114">
        <f>IFERROR(MAX(AI85*(1+'1. General Inputs'!$BE$16)+(AJ$110*CHOOSE(AJ$7,'2. Protocols'!$S84,'2. Protocols'!$T84,'2. Protocols'!$U84))+'3. ARV Substitutions'!AO105,0),"")</f>
        <v>0</v>
      </c>
      <c r="AK85" s="114">
        <f>IFERROR(MAX(AJ85*(1+'1. General Inputs'!$BE$16)+(AK$110*CHOOSE(AK$7,'2. Protocols'!$S84,'2. Protocols'!$T84,'2. Protocols'!$U84))+'3. ARV Substitutions'!AP105,0),"")</f>
        <v>0</v>
      </c>
      <c r="AL85" s="114">
        <f>IFERROR(MAX(AK85*(1+'1. General Inputs'!$BE$16)+(AL$110*CHOOSE(AL$7,'2. Protocols'!$S84,'2. Protocols'!$T84,'2. Protocols'!$U84))+'3. ARV Substitutions'!AQ105,0),"")</f>
        <v>0</v>
      </c>
      <c r="AM85" s="114">
        <f>IFERROR(MAX(AL85*(1+'1. General Inputs'!$BE$16)+(AM$110*CHOOSE(AM$7,'2. Protocols'!$S84,'2. Protocols'!$T84,'2. Protocols'!$U84))+'3. ARV Substitutions'!AR105,0),"")</f>
        <v>0</v>
      </c>
      <c r="AN85" s="114">
        <f>IFERROR(MAX(AM85*(1+'1. General Inputs'!$BE$16)+(AN$110*CHOOSE(AN$7,'2. Protocols'!$S84,'2. Protocols'!$T84,'2. Protocols'!$U84))+'3. ARV Substitutions'!AS105,0),"")</f>
        <v>0</v>
      </c>
      <c r="AO85" s="114">
        <f>IFERROR(MAX(AN85*(1+'1. General Inputs'!$BE$16)+(AO$110*CHOOSE(AO$7,'2. Protocols'!$S84,'2. Protocols'!$T84,'2. Protocols'!$U84))+'3. ARV Substitutions'!AT105,0),"")</f>
        <v>0</v>
      </c>
      <c r="AP85" s="114">
        <f>IFERROR(MAX(AO85*(1+'1. General Inputs'!$BE$16)+(AP$110*CHOOSE(AP$7,'2. Protocols'!$S84,'2. Protocols'!$T84,'2. Protocols'!$U84))+'3. ARV Substitutions'!AU105,0),"")</f>
        <v>0</v>
      </c>
      <c r="BZ85" s="88">
        <f t="shared" si="87"/>
        <v>0</v>
      </c>
      <c r="CA85" s="88">
        <f t="shared" si="88"/>
        <v>0</v>
      </c>
      <c r="CB85" s="88">
        <f t="shared" si="89"/>
        <v>0</v>
      </c>
      <c r="CC85" s="88">
        <f t="shared" si="90"/>
        <v>0</v>
      </c>
      <c r="CD85" s="88">
        <f t="shared" si="91"/>
        <v>0</v>
      </c>
      <c r="CE85" s="88">
        <f t="shared" si="92"/>
        <v>0</v>
      </c>
      <c r="CF85" s="88">
        <f t="shared" si="93"/>
        <v>0</v>
      </c>
      <c r="CG85" s="88">
        <f t="shared" si="94"/>
        <v>0</v>
      </c>
      <c r="CH85" s="88">
        <f t="shared" si="95"/>
        <v>0</v>
      </c>
      <c r="CI85" s="88">
        <f t="shared" si="96"/>
        <v>0</v>
      </c>
      <c r="CJ85" s="88">
        <f t="shared" si="97"/>
        <v>0</v>
      </c>
      <c r="CK85" s="88">
        <f t="shared" si="98"/>
        <v>0</v>
      </c>
      <c r="CL85" s="88">
        <f t="shared" si="99"/>
        <v>0</v>
      </c>
      <c r="CM85" s="88">
        <f t="shared" si="100"/>
        <v>0</v>
      </c>
      <c r="CN85" s="88">
        <f t="shared" si="101"/>
        <v>0</v>
      </c>
      <c r="CO85" s="88">
        <f t="shared" si="102"/>
        <v>0</v>
      </c>
      <c r="CP85" s="88">
        <f t="shared" si="103"/>
        <v>0</v>
      </c>
      <c r="CQ85" s="88">
        <f t="shared" si="104"/>
        <v>0</v>
      </c>
      <c r="CR85" s="88">
        <f t="shared" si="105"/>
        <v>0</v>
      </c>
      <c r="CS85" s="88">
        <f t="shared" si="106"/>
        <v>0</v>
      </c>
      <c r="CT85" s="88">
        <f t="shared" si="107"/>
        <v>0</v>
      </c>
      <c r="CU85" s="88">
        <f t="shared" si="108"/>
        <v>0</v>
      </c>
      <c r="CV85" s="88">
        <f t="shared" si="109"/>
        <v>0</v>
      </c>
      <c r="CW85" s="88">
        <f t="shared" si="110"/>
        <v>0</v>
      </c>
      <c r="CX85" s="88">
        <f t="shared" si="111"/>
        <v>0</v>
      </c>
      <c r="CY85" s="88">
        <f t="shared" si="112"/>
        <v>0</v>
      </c>
      <c r="CZ85" s="88">
        <f t="shared" si="113"/>
        <v>0</v>
      </c>
      <c r="DA85" s="88">
        <f t="shared" si="114"/>
        <v>0</v>
      </c>
      <c r="DB85" s="88">
        <f t="shared" si="115"/>
        <v>0</v>
      </c>
      <c r="DC85" s="88">
        <f t="shared" si="116"/>
        <v>0</v>
      </c>
      <c r="DD85" s="88">
        <f t="shared" si="117"/>
        <v>0</v>
      </c>
      <c r="DE85" s="88">
        <f t="shared" si="118"/>
        <v>0</v>
      </c>
      <c r="DF85" s="88">
        <f t="shared" si="119"/>
        <v>0</v>
      </c>
      <c r="DG85" s="88">
        <f t="shared" si="120"/>
        <v>0</v>
      </c>
      <c r="DH85" s="88">
        <f t="shared" si="121"/>
        <v>0</v>
      </c>
      <c r="DI85" s="88">
        <f t="shared" si="122"/>
        <v>0</v>
      </c>
      <c r="DK85" s="27" t="str">
        <f>CONCATENATE('2. Protocols'!C84, '2. Protocols'!D84, '2. Protocols'!E84)</f>
        <v>+</v>
      </c>
      <c r="DL85" s="27" t="str">
        <f>CONCATENATE('2. Protocols'!C84, '2. Protocols'!D84, '2. Protocols'!E84, '2. Protocols'!F84, '2. Protocols'!G84,)</f>
        <v>++</v>
      </c>
      <c r="DN85" s="38">
        <f>IF(AND(OR(ISBLANK(DN$9),DN$9=0)=FALSE,OR(DN$9='2. Protocols'!$C84,DN$9='2. Protocols'!$E84,DN$9='2. Protocols'!$G84)),1,0)*'4. Formulations'!$I84</f>
        <v>0</v>
      </c>
      <c r="DO85" s="38">
        <f>IF(AND(OR(ISBLANK(DO$9),DO$9=0)=FALSE,OR(DO$9='2. Protocols'!$C84,DO$9='2. Protocols'!$E84,DO$9='2. Protocols'!$G84)),1,0)*'4. Formulations'!$I84</f>
        <v>0</v>
      </c>
      <c r="DP85" s="38">
        <f>IF(AND(OR(ISBLANK(DP$9),DP$9=0)=FALSE,OR(DP$9='2. Protocols'!$C84,DP$9='2. Protocols'!$E84,DP$9='2. Protocols'!$G84)),1,0)*'4. Formulations'!$I84</f>
        <v>0</v>
      </c>
      <c r="DQ85" s="38">
        <f>IF(AND(OR(ISBLANK(DQ$9),DQ$9=0)=FALSE,OR(DQ$9='2. Protocols'!$C84,DQ$9='2. Protocols'!$E84,DQ$9='2. Protocols'!$G84)),1,0)*'4. Formulations'!$I84</f>
        <v>0</v>
      </c>
      <c r="DR85" s="38">
        <f>IF(AND(OR(ISBLANK(DR$9),DR$9=0)=FALSE,OR(DR$9='2. Protocols'!$C84,DR$9='2. Protocols'!$E84,DR$9='2. Protocols'!$G84)),1,0)*'4. Formulations'!$I84</f>
        <v>0</v>
      </c>
      <c r="DS85" s="38">
        <f>IF(AND(OR(ISBLANK(DS$9),DS$9=0)=FALSE,OR(DS$9='2. Protocols'!$C84,DS$9='2. Protocols'!$E84,DS$9='2. Protocols'!$G84)),1,0)*'4. Formulations'!$I84</f>
        <v>0</v>
      </c>
      <c r="DT85" s="38">
        <f>IF(AND(OR(ISBLANK(DT$9),DT$9=0)=FALSE,OR(DT$9='2. Protocols'!$C84,DT$9='2. Protocols'!$E84,DT$9='2. Protocols'!$G84)),1,0)*'4. Formulations'!$I84</f>
        <v>0</v>
      </c>
      <c r="DU85" s="38">
        <f>IF(AND(OR(ISBLANK(DU$9),DU$9=0)=FALSE,OR(DU$9='2. Protocols'!$C84,DU$9='2. Protocols'!$E84,DU$9='2. Protocols'!$G84)),1,0)*'4. Formulations'!$I84</f>
        <v>0</v>
      </c>
      <c r="DV85" s="38">
        <f>IF(AND(OR(ISBLANK(DV$9),DV$9=0)=FALSE,OR(DV$9='2. Protocols'!$C84,DV$9='2. Protocols'!$E84,DV$9='2. Protocols'!$G84)),1,0)*'4. Formulations'!$I84</f>
        <v>0</v>
      </c>
      <c r="DW85" s="38">
        <f>IF(AND(OR(ISBLANK(DW$9),DW$9=0)=FALSE,OR(DW$9='2. Protocols'!$C84,DW$9='2. Protocols'!$E84,DW$9='2. Protocols'!$G84)),1,0)*'4. Formulations'!$I84</f>
        <v>0</v>
      </c>
      <c r="DX85" s="38">
        <f>IF(AND(OR(ISBLANK(DX$9),DX$9=0)=FALSE,OR(DX$9='2. Protocols'!$C84,DX$9='2. Protocols'!$E84,DX$9='2. Protocols'!$G84)),1,0)*'4. Formulations'!$I84</f>
        <v>0</v>
      </c>
      <c r="DY85" s="38">
        <f>IF(AND(OR(ISBLANK(DY$9),DY$9=0)=FALSE,OR(DY$9='2. Protocols'!$C84,DY$9='2. Protocols'!$E84,DY$9='2. Protocols'!$G84)),1,0)*'4. Formulations'!$I84</f>
        <v>0</v>
      </c>
      <c r="DZ85" s="38">
        <f>IF(AND(OR(ISBLANK(DZ$9),DZ$9=0)=FALSE,OR(DZ$9='2. Protocols'!$C84,DZ$9='2. Protocols'!$E84,DZ$9='2. Protocols'!$G84)),1,0)*'4. Formulations'!$I84</f>
        <v>0</v>
      </c>
      <c r="EA85" s="38">
        <f>IF(AND(OR(ISBLANK(EA$9),EA$9=0)=FALSE,OR(EA$9='2. Protocols'!$C84,EA$9='2. Protocols'!$E84,EA$9='2. Protocols'!$G84)),1,0)*'4. Formulations'!$I84</f>
        <v>0</v>
      </c>
      <c r="EB85" s="38">
        <f>IF(AND(OR(ISBLANK(EB$9),EB$9=0)=FALSE,OR(EB$9='2. Protocols'!$C84,EB$9='2. Protocols'!$E84,EB$9='2. Protocols'!$G84)),1,0)*'4. Formulations'!$I84</f>
        <v>0</v>
      </c>
      <c r="EC85" s="38">
        <f>IF(AND(OR(ISBLANK(EC$9),EC$9=0)=FALSE,OR(EC$9='2. Protocols'!$C84,EC$9='2. Protocols'!$E84,EC$9='2. Protocols'!$G84)),1,0)*'4. Formulations'!$I84</f>
        <v>0</v>
      </c>
      <c r="ED85" s="38">
        <f>IF(AND(OR(ISBLANK(ED$9),ED$9=0)=FALSE,OR(ED$9='2. Protocols'!$C84,ED$9='2. Protocols'!$E84,ED$9='2. Protocols'!$G84)),1,0)*'4. Formulations'!$I84</f>
        <v>0</v>
      </c>
      <c r="EE85" s="38">
        <f>IF(AND(OR(ISBLANK(EE$9),EE$9=0)=FALSE,OR(EE$9='2. Protocols'!$C84,EE$9='2. Protocols'!$E84,EE$9='2. Protocols'!$G84)),1,0)*'4. Formulations'!$I84</f>
        <v>0</v>
      </c>
      <c r="EF85" s="38">
        <f>IF(AND(OR(ISBLANK(EF$9),EF$9=0)=FALSE,OR(EF$9='2. Protocols'!$C84,EF$9='2. Protocols'!$E84,EF$9='2. Protocols'!$G84)),1,0)*'4. Formulations'!$I84</f>
        <v>0</v>
      </c>
      <c r="EG85" s="38">
        <f>IF(AND(OR(ISBLANK(EG$9),EG$9=0)=FALSE,OR(EG$9='2. Protocols'!$C84,EG$9='2. Protocols'!$E84,EG$9='2. Protocols'!$G84)),1,0)*'4. Formulations'!$I84</f>
        <v>0</v>
      </c>
      <c r="EH85" s="38">
        <f>IF(AND(OR(ISBLANK(EH$9),EH$9=0)=FALSE,OR(EH$9='2. Protocols'!$C84,EH$9='2. Protocols'!$E84,EH$9='2. Protocols'!$G84)),1,0)*'4. Formulations'!$I84</f>
        <v>0</v>
      </c>
      <c r="EI85" s="38">
        <f>IF(AND(OR(ISBLANK(EI$9),EI$9=0)=FALSE,OR(EI$9='2. Protocols'!$C84,EI$9='2. Protocols'!$E84,EI$9='2. Protocols'!$G84)),1,0)*'4. Formulations'!$I84</f>
        <v>0</v>
      </c>
      <c r="EK85" s="38">
        <f>IF(AND(OR(ISBLANK(EK$9),EK$9=0)=FALSE,EK$9=$DK85),1,0)*'4. Formulations'!$J84</f>
        <v>0</v>
      </c>
      <c r="EL85" s="38">
        <f>IF(AND(OR(ISBLANK(EL$9),EL$9=0)=FALSE,EL$9=$DK85),1,0)*'4. Formulations'!$J84</f>
        <v>0</v>
      </c>
      <c r="EM85" s="38">
        <f>IF(AND(OR(ISBLANK(EM$9),EM$9=0)=FALSE,EM$9=$DK85),1,0)*'4. Formulations'!$J84</f>
        <v>0</v>
      </c>
      <c r="EN85" s="38">
        <f>IF(AND(OR(ISBLANK(EN$9),EN$9=0)=FALSE,EN$9=$DK85),1,0)*'4. Formulations'!$J84</f>
        <v>0</v>
      </c>
      <c r="EO85" s="38">
        <f>IF(AND(OR(ISBLANK(EO$9),EO$9=0)=FALSE,EO$9=$DK85),1,0)*'4. Formulations'!$J84</f>
        <v>0</v>
      </c>
      <c r="EP85" s="38">
        <f>IF(AND(OR(ISBLANK(EP$9),EP$9=0)=FALSE,EP$9=$DK85),1,0)*'4. Formulations'!$J84</f>
        <v>0</v>
      </c>
      <c r="EQ85" s="38">
        <f>IF(AND(OR(ISBLANK(EQ$9),EQ$9=0)=FALSE,EQ$9=$DK85),1,0)*'4. Formulations'!$J84</f>
        <v>0</v>
      </c>
      <c r="ER85" s="38">
        <f>IF(AND(OR(ISBLANK(ER$9),ER$9=0)=FALSE,ER$9=$DK85),1,0)*'4. Formulations'!$J84</f>
        <v>0</v>
      </c>
      <c r="ES85" s="38">
        <f>IF(AND(OR(ISBLANK(ES$9),ES$9=0)=FALSE,ES$9=$DK85),1,0)*'4. Formulations'!$J84</f>
        <v>0</v>
      </c>
      <c r="ET85" s="38">
        <f>IF(AND(OR(ISBLANK(ET$9),ET$9=0)=FALSE,ET$9=$DK85),1,0)*'4. Formulations'!$J84</f>
        <v>0</v>
      </c>
      <c r="EU85" s="38">
        <f>IF(AND(OR(ISBLANK(EU$9),EU$9=0)=FALSE,EU$9=$DK85),1,0)*'4. Formulations'!$J84</f>
        <v>0</v>
      </c>
      <c r="EV85" s="38">
        <f>IF(AND(OR(ISBLANK(EV$9),EV$9=0)=FALSE,EV$9=$DK85),1,0)*'4. Formulations'!$J84</f>
        <v>0</v>
      </c>
      <c r="EW85" s="38">
        <f>IF(AND(OR(ISBLANK(EW$9),EW$9=0)=FALSE,EW$9=$DK85),1,0)*'4. Formulations'!$J84</f>
        <v>0</v>
      </c>
      <c r="EY85" s="38">
        <f>IF(AND(OR(ISBLANK(EY$9),EY$9=0)=FALSE,SUM($EK85:$EW85)&gt;0,EY$9='2. Protocols'!$G84),1,0)*'4. Formulations'!$J84</f>
        <v>0</v>
      </c>
      <c r="EZ85" s="38">
        <f>IF(AND(OR(ISBLANK(EZ$9),EZ$9=0)=FALSE,SUM($EK85:$EW85)&gt;0,EZ$9='2. Protocols'!$G84),1,0)*'4. Formulations'!$J84</f>
        <v>0</v>
      </c>
      <c r="FA85" s="38">
        <f>IF(AND(OR(ISBLANK(FA$9),FA$9=0)=FALSE,SUM($EK85:$EW85)&gt;0,FA$9='2. Protocols'!$G84),1,0)*'4. Formulations'!$J84</f>
        <v>0</v>
      </c>
      <c r="FB85" s="38">
        <f>IF(AND(OR(ISBLANK(FB$9),FB$9=0)=FALSE,SUM($EK85:$EW85)&gt;0,FB$9='2. Protocols'!$G84),1,0)*'4. Formulations'!$J84</f>
        <v>0</v>
      </c>
      <c r="FC85" s="38">
        <f>IF(AND(OR(ISBLANK(FC$9),FC$9=0)=FALSE,SUM($EK85:$EW85)&gt;0,FC$9='2. Protocols'!$G84),1,0)*'4. Formulations'!$J84</f>
        <v>0</v>
      </c>
      <c r="FD85" s="38">
        <f>IF(AND(OR(ISBLANK(FD$9),FD$9=0)=FALSE,SUM($EK85:$EW85)&gt;0,FD$9='2. Protocols'!$G84),1,0)*'4. Formulations'!$J84</f>
        <v>0</v>
      </c>
      <c r="FE85" s="38">
        <f>IF(AND(OR(ISBLANK(FE$9),FE$9=0)=FALSE,SUM($EK85:$EW85)&gt;0,FE$9='2. Protocols'!$G84),1,0)*'4. Formulations'!$J84</f>
        <v>0</v>
      </c>
      <c r="FF85" s="38">
        <f>IF(AND(OR(ISBLANK(FF$9),FF$9=0)=FALSE,SUM($EK85:$EW85)&gt;0,FF$9='2. Protocols'!$G84),1,0)*'4. Formulations'!$J84</f>
        <v>0</v>
      </c>
      <c r="FG85" s="38">
        <f>IF(AND(OR(ISBLANK(FG$9),FG$9=0)=FALSE,SUM($EK85:$EW85)&gt;0,FG$9='2. Protocols'!$G84),1,0)*'4. Formulations'!$J84</f>
        <v>0</v>
      </c>
      <c r="FH85" s="38">
        <f>IF(AND(OR(ISBLANK(FH$9),FH$9=0)=FALSE,SUM($EK85:$EW85)&gt;0,FH$9='2. Protocols'!$G84),1,0)*'4. Formulations'!$J84</f>
        <v>0</v>
      </c>
      <c r="FI85" s="38">
        <f>IF(AND(OR(ISBLANK(FI$9),FI$9=0)=FALSE,SUM($EK85:$EW85)&gt;0,FI$9='2. Protocols'!$G84),1,0)*'4. Formulations'!$J84</f>
        <v>0</v>
      </c>
      <c r="FJ85" s="38">
        <f>IF(AND(OR(ISBLANK(FJ$9),FJ$9=0)=FALSE,SUM($EK85:$EW85)&gt;0,FJ$9='2. Protocols'!$G84),1,0)*'4. Formulations'!$J84</f>
        <v>0</v>
      </c>
      <c r="FK85" s="38">
        <f>IF(AND(OR(ISBLANK(FK$9),FK$9=0)=FALSE,SUM($EK85:$EW85)&gt;0,FK$9='2. Protocols'!$G84),1,0)*'4. Formulations'!$J84</f>
        <v>0</v>
      </c>
      <c r="FL85" s="38">
        <f>IF(AND(OR(ISBLANK(FL$9),FL$9=0)=FALSE,SUM($EK85:$EW85)&gt;0,FL$9='2. Protocols'!$G84),1,0)*'4. Formulations'!$J84</f>
        <v>0</v>
      </c>
      <c r="FM85" s="38">
        <f>IF(AND(OR(ISBLANK(FM$9),FM$9=0)=FALSE,SUM($EK85:$EW85)&gt;0,FM$9='2. Protocols'!$G84),1,0)*'4. Formulations'!$J84</f>
        <v>0</v>
      </c>
      <c r="FN85" s="38">
        <f>IF(AND(OR(ISBLANK(FN$9),FN$9=0)=FALSE,SUM($EK85:$EW85)&gt;0,FN$9='2. Protocols'!$G84),1,0)*'4. Formulations'!$J84</f>
        <v>0</v>
      </c>
      <c r="FO85" s="38">
        <f>IF(AND(OR(ISBLANK(FO$9),FO$9=0)=FALSE,SUM($EK85:$EW85)&gt;0,FO$9='2. Protocols'!$G84),1,0)*'4. Formulations'!$J84</f>
        <v>0</v>
      </c>
      <c r="FP85" s="38">
        <f>IF(AND(OR(ISBLANK(FP$9),FP$9=0)=FALSE,SUM($EK85:$EW85)&gt;0,FP$9='2. Protocols'!$G84),1,0)*'4. Formulations'!$J84</f>
        <v>0</v>
      </c>
      <c r="FQ85" s="38">
        <f>IF(AND(OR(ISBLANK(FQ$9),FQ$9=0)=FALSE,SUM($EK85:$EW85)&gt;0,FQ$9='2. Protocols'!$G84),1,0)*'4. Formulations'!$J84</f>
        <v>0</v>
      </c>
      <c r="FR85" s="38">
        <f>IF(AND(OR(ISBLANK(FR$9),FR$9=0)=FALSE,SUM($EK85:$EW85)&gt;0,FR$9='2. Protocols'!$G84),1,0)*'4. Formulations'!$J84</f>
        <v>0</v>
      </c>
      <c r="FS85" s="38">
        <f>IF(AND(OR(ISBLANK(FS$9),FS$9=0)=FALSE,SUM($EK85:$EW85)&gt;0,FS$9='2. Protocols'!$G84),1,0)*'4. Formulations'!$J84</f>
        <v>0</v>
      </c>
      <c r="FT85" s="38">
        <f>IF(AND(OR(ISBLANK(FT$9),FT$9=0)=FALSE,SUM($EK85:$EW85)&gt;0,FT$9='2. Protocols'!$G84),1,0)*'4. Formulations'!$J84</f>
        <v>0</v>
      </c>
      <c r="FV85" s="38">
        <f>IF(AND(OR(ISBLANK(EY$9),EY$9=0)=FALSE,FV$9=$DL85),1,0)*'4. Formulations'!$K84</f>
        <v>0</v>
      </c>
      <c r="FW85" s="38">
        <f>IF(AND(OR(ISBLANK(EZ$9),EZ$9=0)=FALSE,FW$9=$DL85),1,0)*'4. Formulations'!$K84</f>
        <v>0</v>
      </c>
      <c r="FX85" s="38">
        <f>IF(AND(OR(ISBLANK(FA$9),FA$9=0)=FALSE,FX$9=$DL85),1,0)*'4. Formulations'!$K84</f>
        <v>0</v>
      </c>
      <c r="FY85" s="38">
        <f>IF(AND(OR(ISBLANK(FB$9),FB$9=0)=FALSE,FY$9=$DL85),1,0)*'4. Formulations'!$K84</f>
        <v>0</v>
      </c>
      <c r="FZ85" s="38">
        <f>IF(AND(OR(ISBLANK(FC$9),FC$9=0)=FALSE,FZ$9=$DL85),1,0)*'4. Formulations'!$K84</f>
        <v>0</v>
      </c>
      <c r="GA85" s="38">
        <f>IF(AND(OR(ISBLANK(FD$9),FD$9=0)=FALSE,GA$9=$DL85),1,0)*'4. Formulations'!$K84</f>
        <v>0</v>
      </c>
      <c r="GB85" s="38">
        <f>IF(AND(OR(ISBLANK(FE$9),FE$9=0)=FALSE,GB$9=$DL85),1,0)*'4. Formulations'!$K84</f>
        <v>0</v>
      </c>
      <c r="GC85" s="38">
        <f>IF(AND(OR(ISBLANK(FF$9),FF$9=0)=FALSE,GC$9=$DL85),1,0)*'4. Formulations'!$K84</f>
        <v>0</v>
      </c>
      <c r="GD85" s="38">
        <f>IF(AND(OR(ISBLANK(FG$9),FG$9=0)=FALSE,GD$9=$DL85),1,0)*'4. Formulations'!$K84</f>
        <v>0</v>
      </c>
      <c r="GE85" s="38">
        <f>IF(AND(OR(ISBLANK(FH$9),FH$9=0)=FALSE,GE$9=$DL85),1,0)*'4. Formulations'!$K84</f>
        <v>0</v>
      </c>
      <c r="GF85" s="38">
        <f>IF(AND(OR(ISBLANK(FI$9),FI$9=0)=FALSE,GF$9=$DL85),1,0)*'4. Formulations'!$K84</f>
        <v>0</v>
      </c>
      <c r="GG85" s="38">
        <f>IF(AND(OR(ISBLANK(FJ$9),FJ$9=0)=FALSE,GG$9=$DL85),1,0)*'4. Formulations'!$K84</f>
        <v>0</v>
      </c>
      <c r="GH85" s="38">
        <f>IF(AND(OR(ISBLANK(FK$9),FK$9=0)=FALSE,GH$9=$DL85),1,0)*'4. Formulations'!$K84</f>
        <v>0</v>
      </c>
      <c r="GI85" s="38">
        <f>IF(AND(OR(ISBLANK(FL$9),FL$9=0)=FALSE,GI$9=$DL85),1,0)*'4. Formulations'!$K84</f>
        <v>0</v>
      </c>
      <c r="GJ85" s="38">
        <f>IF(AND(OR(ISBLANK(FM$9),FM$9=0)=FALSE,GJ$9=$DL85),1,0)*'4. Formulations'!$K84</f>
        <v>0</v>
      </c>
      <c r="GL85" s="38">
        <f>IF(AND(OR(ISBLANK(GL$9),GL$9=0)=FALSE,OR(GL$9='2. Protocols'!$C84,GL$9='2. Protocols'!$E84,GL$9='2. Protocols'!$G84)),1,0)*'4. Formulations'!$L84</f>
        <v>0</v>
      </c>
      <c r="GM85" s="38">
        <f>IF(AND(OR(ISBLANK(GM$9),GM$9=0)=FALSE,OR(GM$9='2. Protocols'!$C84,GM$9='2. Protocols'!$E84,GM$9='2. Protocols'!$G84)),1,0)*'4. Formulations'!$L84</f>
        <v>0</v>
      </c>
      <c r="GN85" s="38">
        <f>IF(AND(OR(ISBLANK(GN$9),GN$9=0)=FALSE,OR(GN$9='2. Protocols'!$C84,GN$9='2. Protocols'!$E84,GN$9='2. Protocols'!$G84)),1,0)*'4. Formulations'!$L84</f>
        <v>0</v>
      </c>
      <c r="GO85" s="38">
        <f>IF(AND(OR(ISBLANK(GO$9),GO$9=0)=FALSE,OR(GO$9='2. Protocols'!$C84,GO$9='2. Protocols'!$E84,GO$9='2. Protocols'!$G84)),1,0)*'4. Formulations'!$L84</f>
        <v>0</v>
      </c>
      <c r="GP85" s="38">
        <f>IF(AND(OR(ISBLANK(GP$9),GP$9=0)=FALSE,OR(GP$9='2. Protocols'!$C84,GP$9='2. Protocols'!$E84,GP$9='2. Protocols'!$G84)),1,0)*'4. Formulations'!$L84</f>
        <v>0</v>
      </c>
      <c r="GQ85" s="38">
        <f>IF(AND(OR(ISBLANK(GQ$9),GQ$9=0)=FALSE,OR(GQ$9='2. Protocols'!$C84,GQ$9='2. Protocols'!$E84,GQ$9='2. Protocols'!$G84)),1,0)*'4. Formulations'!$L84</f>
        <v>0</v>
      </c>
      <c r="GR85" s="38">
        <f>IF(AND(OR(ISBLANK(GR$9),GR$9=0)=FALSE,OR(GR$9='2. Protocols'!$C84,GR$9='2. Protocols'!$E84,GR$9='2. Protocols'!$G84)),1,0)*'4. Formulations'!$L84</f>
        <v>0</v>
      </c>
      <c r="GS85" s="38">
        <f>IF(AND(OR(ISBLANK(GS$9),GS$9=0)=FALSE,OR(GS$9='2. Protocols'!$C84,GS$9='2. Protocols'!$E84,GS$9='2. Protocols'!$G84)),1,0)*'4. Formulations'!$L84</f>
        <v>0</v>
      </c>
      <c r="GT85" s="38">
        <f>IF(AND(OR(ISBLANK(GT$9),GT$9=0)=FALSE,OR(GT$9='2. Protocols'!$C84,GT$9='2. Protocols'!$E84,GT$9='2. Protocols'!$G84)),1,0)*'4. Formulations'!$L84</f>
        <v>0</v>
      </c>
      <c r="GU85" s="38">
        <f>IF(AND(OR(ISBLANK(GU$9),GU$9=0)=FALSE,OR(GU$9='2. Protocols'!$C84,GU$9='2. Protocols'!$E84,GU$9='2. Protocols'!$G84)),1,0)*'4. Formulations'!$L84</f>
        <v>0</v>
      </c>
      <c r="GV85" s="38">
        <f>IF(AND(OR(ISBLANK(GV$9),GV$9=0)=FALSE,OR(GV$9='2. Protocols'!$C84,GV$9='2. Protocols'!$E84,GV$9='2. Protocols'!$G84)),1,0)*'4. Formulations'!$L84</f>
        <v>0</v>
      </c>
      <c r="GW85" s="38">
        <f>IF(AND(OR(ISBLANK(GW$9),GW$9=0)=FALSE,OR(GW$9='2. Protocols'!$C84,GW$9='2. Protocols'!$E84,GW$9='2. Protocols'!$G84)),1,0)*'4. Formulations'!$L84</f>
        <v>0</v>
      </c>
      <c r="GX85" s="38">
        <f>IF(AND(OR(ISBLANK(GX$9),GX$9=0)=FALSE,OR(GX$9='2. Protocols'!$C84,GX$9='2. Protocols'!$E84,GX$9='2. Protocols'!$G84)),1,0)*'4. Formulations'!$L84</f>
        <v>0</v>
      </c>
      <c r="GY85" s="38">
        <f>IF(AND(OR(ISBLANK(GY$9),GY$9=0)=FALSE,OR(GY$9='2. Protocols'!$C84,GY$9='2. Protocols'!$E84,GY$9='2. Protocols'!$G84)),1,0)*'4. Formulations'!$L84</f>
        <v>0</v>
      </c>
      <c r="GZ85" s="38">
        <f>IF(AND(OR(ISBLANK(GZ$9),GZ$9=0)=FALSE,OR(GZ$9='2. Protocols'!$C84,GZ$9='2. Protocols'!$E84,GZ$9='2. Protocols'!$G84)),1,0)*'4. Formulations'!$L84</f>
        <v>0</v>
      </c>
      <c r="HA85" s="38">
        <f>IF(AND(OR(ISBLANK(HA$9),HA$9=0)=FALSE,OR(HA$9='2. Protocols'!$C84,HA$9='2. Protocols'!$E84,HA$9='2. Protocols'!$G84)),1,0)*'4. Formulations'!$L84</f>
        <v>0</v>
      </c>
      <c r="HB85" s="38">
        <f>IF(AND(OR(ISBLANK(HB$9),HB$9=0)=FALSE,OR(HB$9='2. Protocols'!$C84,HB$9='2. Protocols'!$E84,HB$9='2. Protocols'!$G84)),1,0)*'4. Formulations'!$L84</f>
        <v>0</v>
      </c>
      <c r="HC85" s="38">
        <f>IF(AND(OR(ISBLANK(HC$9),HC$9=0)=FALSE,OR(HC$9='2. Protocols'!$C84,HC$9='2. Protocols'!$E84,HC$9='2. Protocols'!$G84)),1,0)*'4. Formulations'!$L84</f>
        <v>0</v>
      </c>
      <c r="HD85" s="38">
        <f>IF(AND(OR(ISBLANK(HD$9),HD$9=0)=FALSE,OR(HD$9='2. Protocols'!$C84,HD$9='2. Protocols'!$E84,HD$9='2. Protocols'!$G84)),1,0)*'4. Formulations'!$L84</f>
        <v>0</v>
      </c>
      <c r="HE85" s="38">
        <f>IF(AND(OR(ISBLANK(HE$9),HE$9=0)=FALSE,OR(HE$9='2. Protocols'!$C84,HE$9='2. Protocols'!$E84,HE$9='2. Protocols'!$G84)),1,0)*'4. Formulations'!$L84</f>
        <v>0</v>
      </c>
      <c r="HF85" s="38">
        <f>IF(AND(OR(ISBLANK(HF$9),HF$9=0)=FALSE,OR(HF$9='2. Protocols'!$C84,HF$9='2. Protocols'!$E84,HF$9='2. Protocols'!$G84)),1,0)*'4. Formulations'!$L84</f>
        <v>0</v>
      </c>
      <c r="HG85" s="38">
        <f>IF(AND(OR(ISBLANK(HG$9),HG$9=0)=FALSE,OR(HG$9='2. Protocols'!$C84,HG$9='2. Protocols'!$E84,HG$9='2. Protocols'!$G84)),1,0)*'4. Formulations'!$L84</f>
        <v>0</v>
      </c>
      <c r="HI85" s="38">
        <f>IF(AND(OR(ISBLANK(HI$9),HI$9=0)=FALSE,HI$9=$DK85),1,0)*'4. Formulations'!$M84</f>
        <v>0</v>
      </c>
      <c r="HJ85" s="38">
        <f>IF(AND(OR(ISBLANK(HJ$9),HJ$9=0)=FALSE,HJ$9=$DK85),1,0)*'4. Formulations'!$M84</f>
        <v>0</v>
      </c>
      <c r="HK85" s="38">
        <f>IF(AND(OR(ISBLANK(HK$9),HK$9=0)=FALSE,HK$9=$DK85),1,0)*'4. Formulations'!$M84</f>
        <v>0</v>
      </c>
      <c r="HL85" s="38">
        <f>IF(AND(OR(ISBLANK(HL$9),HL$9=0)=FALSE,HL$9=$DK85),1,0)*'4. Formulations'!$M84</f>
        <v>0</v>
      </c>
      <c r="HM85" s="38">
        <f>IF(AND(OR(ISBLANK(HM$9),HM$9=0)=FALSE,HM$9=$DK85),1,0)*'4. Formulations'!$M84</f>
        <v>0</v>
      </c>
      <c r="HN85" s="38">
        <f>IF(AND(OR(ISBLANK(HN$9),HN$9=0)=FALSE,HN$9=$DK85),1,0)*'4. Formulations'!$M84</f>
        <v>0</v>
      </c>
      <c r="HO85" s="38">
        <f>IF(AND(OR(ISBLANK(HO$9),HO$9=0)=FALSE,HO$9=$DK85),1,0)*'4. Formulations'!$M84</f>
        <v>0</v>
      </c>
      <c r="HP85" s="38">
        <f>IF(AND(OR(ISBLANK(HP$9),HP$9=0)=FALSE,HP$9=$DK85),1,0)*'4. Formulations'!$M84</f>
        <v>0</v>
      </c>
      <c r="HQ85" s="38">
        <f>IF(AND(OR(ISBLANK(HQ$9),HQ$9=0)=FALSE,HQ$9=$DK85),1,0)*'4. Formulations'!$M84</f>
        <v>0</v>
      </c>
      <c r="HR85" s="38">
        <f>IF(AND(OR(ISBLANK(HR$9),HR$9=0)=FALSE,HR$9=$DK85),1,0)*'4. Formulations'!$M84</f>
        <v>0</v>
      </c>
      <c r="HS85" s="38">
        <f>IF(AND(OR(ISBLANK(HS$9),HS$9=0)=FALSE,HS$9=$DK85),1,0)*'4. Formulations'!$M84</f>
        <v>0</v>
      </c>
      <c r="HT85" s="38">
        <f>IF(AND(OR(ISBLANK(HT$9),HT$9=0)=FALSE,HT$9=$DK85),1,0)*'4. Formulations'!$M84</f>
        <v>0</v>
      </c>
      <c r="HU85" s="38">
        <f>IF(AND(OR(ISBLANK(HU$9),HU$9=0)=FALSE,HU$9=$DK85),1,0)*'4. Formulations'!$M84</f>
        <v>0</v>
      </c>
      <c r="HW85" s="38">
        <f>IF(AND(OR(ISBLANK(HW$9),HW$9=0)=FALSE,SUM($HI85:$HU85)&gt;0,HW$9='2. Protocols'!$G84),1,0)*'4. Formulations'!$M84</f>
        <v>0</v>
      </c>
      <c r="HX85" s="38">
        <f>IF(AND(OR(ISBLANK(HX$9),HX$9=0)=FALSE,SUM($HI85:$HU85)&gt;0,HX$9='2. Protocols'!$G84),1,0)*'4. Formulations'!$M84</f>
        <v>0</v>
      </c>
      <c r="HY85" s="38">
        <f>IF(AND(OR(ISBLANK(HY$9),HY$9=0)=FALSE,SUM($HI85:$HU85)&gt;0,HY$9='2. Protocols'!$G84),1,0)*'4. Formulations'!$M84</f>
        <v>0</v>
      </c>
      <c r="HZ85" s="38">
        <f>IF(AND(OR(ISBLANK(HZ$9),HZ$9=0)=FALSE,SUM($HI85:$HU85)&gt;0,HZ$9='2. Protocols'!$G84),1,0)*'4. Formulations'!$M84</f>
        <v>0</v>
      </c>
      <c r="IA85" s="38">
        <f>IF(AND(OR(ISBLANK(IA$9),IA$9=0)=FALSE,SUM($HI85:$HU85)&gt;0,IA$9='2. Protocols'!$G84),1,0)*'4. Formulations'!$M84</f>
        <v>0</v>
      </c>
      <c r="IB85" s="38">
        <f>IF(AND(OR(ISBLANK(IB$9),IB$9=0)=FALSE,SUM($HI85:$HU85)&gt;0,IB$9='2. Protocols'!$G84),1,0)*'4. Formulations'!$M84</f>
        <v>0</v>
      </c>
      <c r="IC85" s="38">
        <f>IF(AND(OR(ISBLANK(IC$9),IC$9=0)=FALSE,SUM($HI85:$HU85)&gt;0,IC$9='2. Protocols'!$G84),1,0)*'4. Formulations'!$M84</f>
        <v>0</v>
      </c>
      <c r="ID85" s="38">
        <f>IF(AND(OR(ISBLANK(ID$9),ID$9=0)=FALSE,SUM($HI85:$HU85)&gt;0,ID$9='2. Protocols'!$G84),1,0)*'4. Formulations'!$M84</f>
        <v>0</v>
      </c>
      <c r="IE85" s="38">
        <f>IF(AND(OR(ISBLANK(IE$9),IE$9=0)=FALSE,SUM($HI85:$HU85)&gt;0,IE$9='2. Protocols'!$G84),1,0)*'4. Formulations'!$M84</f>
        <v>0</v>
      </c>
      <c r="IF85" s="38">
        <f>IF(AND(OR(ISBLANK(IF$9),IF$9=0)=FALSE,SUM($HI85:$HU85)&gt;0,IF$9='2. Protocols'!$G84),1,0)*'4. Formulations'!$M84</f>
        <v>0</v>
      </c>
      <c r="IG85" s="38">
        <f>IF(AND(OR(ISBLANK(IG$9),IG$9=0)=FALSE,SUM($HI85:$HU85)&gt;0,IG$9='2. Protocols'!$G84),1,0)*'4. Formulations'!$M84</f>
        <v>0</v>
      </c>
      <c r="IH85" s="38">
        <f>IF(AND(OR(ISBLANK(IH$9),IH$9=0)=FALSE,SUM($HI85:$HU85)&gt;0,IH$9='2. Protocols'!$G84),1,0)*'4. Formulations'!$M84</f>
        <v>0</v>
      </c>
      <c r="II85" s="38">
        <f>IF(AND(OR(ISBLANK(II$9),II$9=0)=FALSE,SUM($HI85:$HU85)&gt;0,II$9='2. Protocols'!$G84),1,0)*'4. Formulations'!$M84</f>
        <v>0</v>
      </c>
      <c r="IJ85" s="38">
        <f>IF(AND(OR(ISBLANK(IJ$9),IJ$9=0)=FALSE,SUM($HI85:$HU85)&gt;0,IJ$9='2. Protocols'!$G84),1,0)*'4. Formulations'!$M84</f>
        <v>0</v>
      </c>
      <c r="IK85" s="38">
        <f>IF(AND(OR(ISBLANK(IK$9),IK$9=0)=FALSE,SUM($HI85:$HU85)&gt;0,IK$9='2. Protocols'!$G84),1,0)*'4. Formulations'!$M84</f>
        <v>0</v>
      </c>
      <c r="IL85" s="38">
        <f>IF(AND(OR(ISBLANK(IL$9),IL$9=0)=FALSE,SUM($HI85:$HU85)&gt;0,IL$9='2. Protocols'!$G84),1,0)*'4. Formulations'!$M84</f>
        <v>0</v>
      </c>
      <c r="IM85" s="38">
        <f>IF(AND(OR(ISBLANK(IM$9),IM$9=0)=FALSE,SUM($HI85:$HU85)&gt;0,IM$9='2. Protocols'!$G84),1,0)*'4. Formulations'!$M84</f>
        <v>0</v>
      </c>
      <c r="IN85" s="38">
        <f>IF(AND(OR(ISBLANK(IN$9),IN$9=0)=FALSE,SUM($HI85:$HU85)&gt;0,IN$9='2. Protocols'!$G84),1,0)*'4. Formulations'!$M84</f>
        <v>0</v>
      </c>
      <c r="IO85" s="38">
        <f>IF(AND(OR(ISBLANK(IO$9),IO$9=0)=FALSE,SUM($HI85:$HU85)&gt;0,IO$9='2. Protocols'!$G84),1,0)*'4. Formulations'!$M84</f>
        <v>0</v>
      </c>
      <c r="IP85" s="38">
        <f>IF(AND(OR(ISBLANK(IP$9),IP$9=0)=FALSE,SUM($HI85:$HU85)&gt;0,IP$9='2. Protocols'!$G84),1,0)*'4. Formulations'!$M84</f>
        <v>0</v>
      </c>
      <c r="IQ85" s="38">
        <f>IF(AND(OR(ISBLANK(IQ$9),IQ$9=0)=FALSE,SUM($HI85:$HU85)&gt;0,IQ$9='2. Protocols'!$G84),1,0)*'4. Formulations'!$M84</f>
        <v>0</v>
      </c>
      <c r="IR85" s="38">
        <f>IF(AND(OR(ISBLANK(IR$9),IR$9=0)=FALSE,SUM($HI85:$HU85)&gt;0,IR$9='2. Protocols'!$G84),1,0)*'4. Formulations'!$M84</f>
        <v>0</v>
      </c>
      <c r="IT85" s="38">
        <f>IF(AND(OR(ISBLANK(IT$9),IT$9=0)=FALSE,IT$9=$DL85),1,0)*'4. Formulations'!$N84</f>
        <v>0</v>
      </c>
      <c r="IU85" s="38">
        <f>IF(AND(OR(ISBLANK(IU$9),IU$9=0)=FALSE,IU$9=$DL85),1,0)*'4. Formulations'!$N84</f>
        <v>0</v>
      </c>
      <c r="IV85" s="38">
        <f>IF(AND(OR(ISBLANK(IV$9),IV$9=0)=FALSE,IV$9=$DL85),1,0)*'4. Formulations'!$N84</f>
        <v>0</v>
      </c>
      <c r="IW85" s="38">
        <f>IF(AND(OR(ISBLANK(IW$9),IW$9=0)=FALSE,IW$9=$DL85),1,0)*'4. Formulations'!$N84</f>
        <v>0</v>
      </c>
      <c r="IX85" s="38">
        <f>IF(AND(OR(ISBLANK(IX$9),IX$9=0)=FALSE,IX$9=$DL85),1,0)*'4. Formulations'!$N84</f>
        <v>0</v>
      </c>
      <c r="IY85" s="38">
        <f>IF(AND(OR(ISBLANK(IY$9),IY$9=0)=FALSE,IY$9=$DL85),1,0)*'4. Formulations'!$N84</f>
        <v>0</v>
      </c>
      <c r="IZ85" s="38">
        <f>IF(AND(OR(ISBLANK(IZ$9),IZ$9=0)=FALSE,IZ$9=$DL85),1,0)*'4. Formulations'!$N84</f>
        <v>0</v>
      </c>
      <c r="JA85" s="38">
        <f>IF(AND(OR(ISBLANK(JA$9),JA$9=0)=FALSE,JA$9=$DL85),1,0)*'4. Formulations'!$N84</f>
        <v>0</v>
      </c>
      <c r="JB85" s="38">
        <f>IF(AND(OR(ISBLANK(JB$9),JB$9=0)=FALSE,JB$9=$DL85),1,0)*'4. Formulations'!$N84</f>
        <v>0</v>
      </c>
      <c r="JC85" s="38">
        <f>IF(AND(OR(ISBLANK(JC$9),JC$9=0)=FALSE,JC$9=$DL85),1,0)*'4. Formulations'!$N84</f>
        <v>0</v>
      </c>
      <c r="JD85" s="38">
        <f>IF(AND(OR(ISBLANK(JD$9),JD$9=0)=FALSE,JD$9=$DL85),1,0)*'4. Formulations'!$N84</f>
        <v>0</v>
      </c>
      <c r="JE85" s="38">
        <f>IF(AND(OR(ISBLANK(JE$9),JE$9=0)=FALSE,JE$9=$DL85),1,0)*'4. Formulations'!$N84</f>
        <v>0</v>
      </c>
      <c r="JF85" s="38">
        <f>IF(AND(OR(ISBLANK(JF$9),JF$9=0)=FALSE,JF$9=$DL85),1,0)*'4. Formulations'!$N84</f>
        <v>0</v>
      </c>
      <c r="JG85" s="38">
        <f>IF(AND(OR(ISBLANK(JG$9),JG$9=0)=FALSE,JG$9=$DL85),1,0)*'4. Formulations'!$N84</f>
        <v>0</v>
      </c>
      <c r="JH85" s="38">
        <f>IF(AND(OR(ISBLANK(JH$9),JH$9=0)=FALSE,JH$9=$DL85),1,0)*'4. Formulations'!$N84</f>
        <v>0</v>
      </c>
      <c r="JJ85" s="38">
        <f>IF(AND(OR(ISBLANK(JJ$9),JJ$9=0)=FALSE,OR(JJ$9='2. Protocols'!$C84,JJ$9='2. Protocols'!$E84,JJ$9='2. Protocols'!$G84)),1,0)*'4. Formulations'!$O84</f>
        <v>0</v>
      </c>
      <c r="JK85" s="38">
        <f>IF(AND(OR(ISBLANK(JK$9),JK$9=0)=FALSE,OR(JK$9='2. Protocols'!$C84,JK$9='2. Protocols'!$E84,JK$9='2. Protocols'!$G84)),1,0)*'4. Formulations'!$O84</f>
        <v>0</v>
      </c>
      <c r="JL85" s="38">
        <f>IF(AND(OR(ISBLANK(JL$9),JL$9=0)=FALSE,OR(JL$9='2. Protocols'!$C84,JL$9='2. Protocols'!$E84,JL$9='2. Protocols'!$G84)),1,0)*'4. Formulations'!$O84</f>
        <v>0</v>
      </c>
      <c r="JM85" s="38">
        <f>IF(AND(OR(ISBLANK(JM$9),JM$9=0)=FALSE,OR(JM$9='2. Protocols'!$C84,JM$9='2. Protocols'!$E84,JM$9='2. Protocols'!$G84)),1,0)*'4. Formulations'!$O84</f>
        <v>0</v>
      </c>
      <c r="JN85" s="38">
        <f>IF(AND(OR(ISBLANK(JN$9),JN$9=0)=FALSE,OR(JN$9='2. Protocols'!$C84,JN$9='2. Protocols'!$E84,JN$9='2. Protocols'!$G84)),1,0)*'4. Formulations'!$O84</f>
        <v>0</v>
      </c>
      <c r="JO85" s="38">
        <f>IF(AND(OR(ISBLANK(JO$9),JO$9=0)=FALSE,OR(JO$9='2. Protocols'!$C84,JO$9='2. Protocols'!$E84,JO$9='2. Protocols'!$G84)),1,0)*'4. Formulations'!$O84</f>
        <v>0</v>
      </c>
      <c r="JP85" s="38">
        <f>IF(AND(OR(ISBLANK(JP$9),JP$9=0)=FALSE,OR(JP$9='2. Protocols'!$C84,JP$9='2. Protocols'!$E84,JP$9='2. Protocols'!$G84)),1,0)*'4. Formulations'!$O84</f>
        <v>0</v>
      </c>
      <c r="JQ85" s="38">
        <f>IF(AND(OR(ISBLANK(JQ$9),JQ$9=0)=FALSE,OR(JQ$9='2. Protocols'!$C84,JQ$9='2. Protocols'!$E84,JQ$9='2. Protocols'!$G84)),1,0)*'4. Formulations'!$O84</f>
        <v>0</v>
      </c>
      <c r="JR85" s="38">
        <f>IF(AND(OR(ISBLANK(JR$9),JR$9=0)=FALSE,OR(JR$9='2. Protocols'!$C84,JR$9='2. Protocols'!$E84,JR$9='2. Protocols'!$G84)),1,0)*'4. Formulations'!$O84</f>
        <v>0</v>
      </c>
      <c r="JS85" s="38">
        <f>IF(AND(OR(ISBLANK(JS$9),JS$9=0)=FALSE,OR(JS$9='2. Protocols'!$C84,JS$9='2. Protocols'!$E84,JS$9='2. Protocols'!$G84)),1,0)*'4. Formulations'!$O84</f>
        <v>0</v>
      </c>
      <c r="JT85" s="38">
        <f>IF(AND(OR(ISBLANK(JT$9),JT$9=0)=FALSE,OR(JT$9='2. Protocols'!$C84,JT$9='2. Protocols'!$E84,JT$9='2. Protocols'!$G84)),1,0)*'4. Formulations'!$O84</f>
        <v>0</v>
      </c>
      <c r="JU85" s="38">
        <f>IF(AND(OR(ISBLANK(JU$9),JU$9=0)=FALSE,OR(JU$9='2. Protocols'!$C84,JU$9='2. Protocols'!$E84,JU$9='2. Protocols'!$G84)),1,0)*'4. Formulations'!$O84</f>
        <v>0</v>
      </c>
      <c r="JV85" s="38">
        <f>IF(AND(OR(ISBLANK(JV$9),JV$9=0)=FALSE,OR(JV$9='2. Protocols'!$C84,JV$9='2. Protocols'!$E84,JV$9='2. Protocols'!$G84)),1,0)*'4. Formulations'!$O84</f>
        <v>0</v>
      </c>
      <c r="JW85" s="38">
        <f>IF(AND(OR(ISBLANK(JW$9),JW$9=0)=FALSE,OR(JW$9='2. Protocols'!$C84,JW$9='2. Protocols'!$E84,JW$9='2. Protocols'!$G84)),1,0)*'4. Formulations'!$O84</f>
        <v>0</v>
      </c>
      <c r="JX85" s="38">
        <f>IF(AND(OR(ISBLANK(JX$9),JX$9=0)=FALSE,OR(JX$9='2. Protocols'!$C84,JX$9='2. Protocols'!$E84,JX$9='2. Protocols'!$G84)),1,0)*'4. Formulations'!$O84</f>
        <v>0</v>
      </c>
      <c r="JY85" s="38">
        <f>IF(AND(OR(ISBLANK(JY$9),JY$9=0)=FALSE,OR(JY$9='2. Protocols'!$C84,JY$9='2. Protocols'!$E84,JY$9='2. Protocols'!$G84)),1,0)*'4. Formulations'!$O84</f>
        <v>0</v>
      </c>
      <c r="JZ85" s="38">
        <f>IF(AND(OR(ISBLANK(JZ$9),JZ$9=0)=FALSE,OR(JZ$9='2. Protocols'!$C84,JZ$9='2. Protocols'!$E84,JZ$9='2. Protocols'!$G84)),1,0)*'4. Formulations'!$O84</f>
        <v>0</v>
      </c>
      <c r="KA85" s="38">
        <f>IF(AND(OR(ISBLANK(KA$9),KA$9=0)=FALSE,OR(KA$9='2. Protocols'!$C84,KA$9='2. Protocols'!$E84,KA$9='2. Protocols'!$G84)),1,0)*'4. Formulations'!$O84</f>
        <v>0</v>
      </c>
      <c r="KB85" s="38">
        <f>IF(AND(OR(ISBLANK(KB$9),KB$9=0)=FALSE,OR(KB$9='2. Protocols'!$C84,KB$9='2. Protocols'!$E84,KB$9='2. Protocols'!$G84)),1,0)*'4. Formulations'!$O84</f>
        <v>0</v>
      </c>
      <c r="KC85" s="38">
        <f>IF(AND(OR(ISBLANK(KC$9),KC$9=0)=FALSE,OR(KC$9='2. Protocols'!$C84,KC$9='2. Protocols'!$E84,KC$9='2. Protocols'!$G84)),1,0)*'4. Formulations'!$O84</f>
        <v>0</v>
      </c>
      <c r="KD85" s="38">
        <f>IF(AND(OR(ISBLANK(KD$9),KD$9=0)=FALSE,OR(KD$9='2. Protocols'!$C84,KD$9='2. Protocols'!$E84,KD$9='2. Protocols'!$G84)),1,0)*'4. Formulations'!$O84</f>
        <v>0</v>
      </c>
      <c r="KE85" s="38">
        <f>IF(AND(OR(ISBLANK(KE$9),KE$9=0)=FALSE,OR(KE$9='2. Protocols'!$C84,KE$9='2. Protocols'!$E84,KE$9='2. Protocols'!$G84)),1,0)*'4. Formulations'!$O84</f>
        <v>0</v>
      </c>
      <c r="KG85" s="38">
        <f>IF(AND(OR(ISBLANK(KG$9),KG$9=0)=FALSE,KG$9=$DK85),1,0)*'4. Formulations'!$P84</f>
        <v>0</v>
      </c>
      <c r="KH85" s="38">
        <f>IF(AND(OR(ISBLANK(KH$9),KH$9=0)=FALSE,KH$9=$DK85),1,0)*'4. Formulations'!$P84</f>
        <v>0</v>
      </c>
      <c r="KI85" s="38">
        <f>IF(AND(OR(ISBLANK(KI$9),KI$9=0)=FALSE,KI$9=$DK85),1,0)*'4. Formulations'!$P84</f>
        <v>0</v>
      </c>
      <c r="KJ85" s="38">
        <f>IF(AND(OR(ISBLANK(KJ$9),KJ$9=0)=FALSE,KJ$9=$DK85),1,0)*'4. Formulations'!$P84</f>
        <v>0</v>
      </c>
      <c r="KK85" s="38">
        <f>IF(AND(OR(ISBLANK(KK$9),KK$9=0)=FALSE,KK$9=$DK85),1,0)*'4. Formulations'!$P84</f>
        <v>0</v>
      </c>
      <c r="KL85" s="38">
        <f>IF(AND(OR(ISBLANK(KL$9),KL$9=0)=FALSE,KL$9=$DK85),1,0)*'4. Formulations'!$P84</f>
        <v>0</v>
      </c>
      <c r="KM85" s="38">
        <f>IF(AND(OR(ISBLANK(KM$9),KM$9=0)=FALSE,KM$9=$DK85),1,0)*'4. Formulations'!$P84</f>
        <v>0</v>
      </c>
      <c r="KN85" s="38">
        <f>IF(AND(OR(ISBLANK(KN$9),KN$9=0)=FALSE,KN$9=$DK85),1,0)*'4. Formulations'!$P84</f>
        <v>0</v>
      </c>
      <c r="KO85" s="38">
        <f>IF(AND(OR(ISBLANK(KO$9),KO$9=0)=FALSE,KO$9=$DK85),1,0)*'4. Formulations'!$P84</f>
        <v>0</v>
      </c>
      <c r="KP85" s="38">
        <f>IF(AND(OR(ISBLANK(KP$9),KP$9=0)=FALSE,KP$9=$DK85),1,0)*'4. Formulations'!$P84</f>
        <v>0</v>
      </c>
      <c r="KQ85" s="38">
        <f>IF(AND(OR(ISBLANK(KQ$9),KQ$9=0)=FALSE,KQ$9=$DK85),1,0)*'4. Formulations'!$P84</f>
        <v>0</v>
      </c>
      <c r="KR85" s="38">
        <f>IF(AND(OR(ISBLANK(KR$9),KR$9=0)=FALSE,KR$9=$DK85),1,0)*'4. Formulations'!$P84</f>
        <v>0</v>
      </c>
      <c r="KS85" s="38">
        <f>IF(AND(OR(ISBLANK(KS$9),KS$9=0)=FALSE,KS$9=$DK85),1,0)*'4. Formulations'!$P84</f>
        <v>0</v>
      </c>
      <c r="KU85" s="38">
        <f>IF(AND(OR(ISBLANK(KU$9),KU$9=0)=FALSE,SUM($KG85:$KS85)&gt;0,KU$9='2. Protocols'!$G84),1,0)*'4. Formulations'!$P84</f>
        <v>0</v>
      </c>
      <c r="KV85" s="38">
        <f>IF(AND(OR(ISBLANK(KV$9),KV$9=0)=FALSE,SUM($KG85:$KS85)&gt;0,KV$9='2. Protocols'!$G84),1,0)*'4. Formulations'!$P84</f>
        <v>0</v>
      </c>
      <c r="KW85" s="38">
        <f>IF(AND(OR(ISBLANK(KW$9),KW$9=0)=FALSE,SUM($KG85:$KS85)&gt;0,KW$9='2. Protocols'!$G84),1,0)*'4. Formulations'!$P84</f>
        <v>0</v>
      </c>
      <c r="KX85" s="38">
        <f>IF(AND(OR(ISBLANK(KX$9),KX$9=0)=FALSE,SUM($KG85:$KS85)&gt;0,KX$9='2. Protocols'!$G84),1,0)*'4. Formulations'!$P84</f>
        <v>0</v>
      </c>
      <c r="KY85" s="38">
        <f>IF(AND(OR(ISBLANK(KY$9),KY$9=0)=FALSE,SUM($KG85:$KS85)&gt;0,KY$9='2. Protocols'!$G84),1,0)*'4. Formulations'!$P84</f>
        <v>0</v>
      </c>
      <c r="KZ85" s="38">
        <f>IF(AND(OR(ISBLANK(KZ$9),KZ$9=0)=FALSE,SUM($KG85:$KS85)&gt;0,KZ$9='2. Protocols'!$G84),1,0)*'4. Formulations'!$P84</f>
        <v>0</v>
      </c>
      <c r="LA85" s="38">
        <f>IF(AND(OR(ISBLANK(LA$9),LA$9=0)=FALSE,SUM($KG85:$KS85)&gt;0,LA$9='2. Protocols'!$G84),1,0)*'4. Formulations'!$P84</f>
        <v>0</v>
      </c>
      <c r="LB85" s="38">
        <f>IF(AND(OR(ISBLANK(LB$9),LB$9=0)=FALSE,SUM($KG85:$KS85)&gt;0,LB$9='2. Protocols'!$G84),1,0)*'4. Formulations'!$P84</f>
        <v>0</v>
      </c>
      <c r="LC85" s="38">
        <f>IF(AND(OR(ISBLANK(LC$9),LC$9=0)=FALSE,SUM($KG85:$KS85)&gt;0,LC$9='2. Protocols'!$G84),1,0)*'4. Formulations'!$P84</f>
        <v>0</v>
      </c>
      <c r="LD85" s="38">
        <f>IF(AND(OR(ISBLANK(LD$9),LD$9=0)=FALSE,SUM($KG85:$KS85)&gt;0,LD$9='2. Protocols'!$G84),1,0)*'4. Formulations'!$P84</f>
        <v>0</v>
      </c>
      <c r="LE85" s="38">
        <f>IF(AND(OR(ISBLANK(LE$9),LE$9=0)=FALSE,SUM($KG85:$KS85)&gt;0,LE$9='2. Protocols'!$G84),1,0)*'4. Formulations'!$P84</f>
        <v>0</v>
      </c>
      <c r="LF85" s="38">
        <f>IF(AND(OR(ISBLANK(LF$9),LF$9=0)=FALSE,SUM($KG85:$KS85)&gt;0,LF$9='2. Protocols'!$G84),1,0)*'4. Formulations'!$P84</f>
        <v>0</v>
      </c>
      <c r="LG85" s="38">
        <f>IF(AND(OR(ISBLANK(LG$9),LG$9=0)=FALSE,SUM($KG85:$KS85)&gt;0,LG$9='2. Protocols'!$G84),1,0)*'4. Formulations'!$P84</f>
        <v>0</v>
      </c>
      <c r="LH85" s="38">
        <f>IF(AND(OR(ISBLANK(LH$9),LH$9=0)=FALSE,SUM($KG85:$KS85)&gt;0,LH$9='2. Protocols'!$G84),1,0)*'4. Formulations'!$P84</f>
        <v>0</v>
      </c>
      <c r="LI85" s="38">
        <f>IF(AND(OR(ISBLANK(LI$9),LI$9=0)=FALSE,SUM($KG85:$KS85)&gt;0,LI$9='2. Protocols'!$G84),1,0)*'4. Formulations'!$P84</f>
        <v>0</v>
      </c>
      <c r="LJ85" s="38">
        <f>IF(AND(OR(ISBLANK(LJ$9),LJ$9=0)=FALSE,SUM($KG85:$KS85)&gt;0,LJ$9='2. Protocols'!$G84),1,0)*'4. Formulations'!$P84</f>
        <v>0</v>
      </c>
      <c r="LK85" s="38">
        <f>IF(AND(OR(ISBLANK(LK$9),LK$9=0)=FALSE,SUM($KG85:$KS85)&gt;0,LK$9='2. Protocols'!$G84),1,0)*'4. Formulations'!$P84</f>
        <v>0</v>
      </c>
      <c r="LL85" s="38">
        <f>IF(AND(OR(ISBLANK(LL$9),LL$9=0)=FALSE,SUM($KG85:$KS85)&gt;0,LL$9='2. Protocols'!$G84),1,0)*'4. Formulations'!$P84</f>
        <v>0</v>
      </c>
      <c r="LM85" s="38">
        <f>IF(AND(OR(ISBLANK(LM$9),LM$9=0)=FALSE,SUM($KG85:$KS85)&gt;0,LM$9='2. Protocols'!$G84),1,0)*'4. Formulations'!$P84</f>
        <v>0</v>
      </c>
      <c r="LN85" s="38">
        <f>IF(AND(OR(ISBLANK(LN$9),LN$9=0)=FALSE,SUM($KG85:$KS85)&gt;0,LN$9='2. Protocols'!$G84),1,0)*'4. Formulations'!$P84</f>
        <v>0</v>
      </c>
      <c r="LO85" s="38">
        <f>IF(AND(OR(ISBLANK(LO$9),LO$9=0)=FALSE,SUM($KG85:$KS85)&gt;0,LO$9='2. Protocols'!$G84),1,0)*'4. Formulations'!$P84</f>
        <v>0</v>
      </c>
      <c r="LP85" s="38">
        <f>IF(AND(OR(ISBLANK(LP$9),LP$9=0)=FALSE,SUM($KG85:$KS85)&gt;0,LP$9='2. Protocols'!$G84),1,0)*'4. Formulations'!$P84</f>
        <v>0</v>
      </c>
      <c r="LR85" s="38">
        <f>IF(AND(OR(ISBLANK(LR$9),LR$9=0)=FALSE,LR$9=$DL85),1,0)*'4. Formulations'!$Q84</f>
        <v>0</v>
      </c>
      <c r="LS85" s="38">
        <f>IF(AND(OR(ISBLANK(LS$9),LS$9=0)=FALSE,LS$9=$DL85),1,0)*'4. Formulations'!$Q84</f>
        <v>0</v>
      </c>
      <c r="LT85" s="38">
        <f>IF(AND(OR(ISBLANK(LT$9),LT$9=0)=FALSE,LT$9=$DL85),1,0)*'4. Formulations'!$Q84</f>
        <v>0</v>
      </c>
      <c r="LU85" s="38">
        <f>IF(AND(OR(ISBLANK(LU$9),LU$9=0)=FALSE,LU$9=$DL85),1,0)*'4. Formulations'!$Q84</f>
        <v>0</v>
      </c>
      <c r="LV85" s="38">
        <f>IF(AND(OR(ISBLANK(LV$9),LV$9=0)=FALSE,LV$9=$DL85),1,0)*'4. Formulations'!$Q84</f>
        <v>0</v>
      </c>
      <c r="LW85" s="38">
        <f>IF(AND(OR(ISBLANK(LW$9),LW$9=0)=FALSE,LW$9=$DL85),1,0)*'4. Formulations'!$Q84</f>
        <v>0</v>
      </c>
      <c r="LX85" s="38">
        <f>IF(AND(OR(ISBLANK(LX$9),LX$9=0)=FALSE,LX$9=$DL85),1,0)*'4. Formulations'!$Q84</f>
        <v>0</v>
      </c>
      <c r="LY85" s="38">
        <f>IF(AND(OR(ISBLANK(LY$9),LY$9=0)=FALSE,LY$9=$DL85),1,0)*'4. Formulations'!$Q84</f>
        <v>0</v>
      </c>
      <c r="LZ85" s="38">
        <f>IF(AND(OR(ISBLANK(LZ$9),LZ$9=0)=FALSE,LZ$9=$DL85),1,0)*'4. Formulations'!$Q84</f>
        <v>0</v>
      </c>
      <c r="MA85" s="38">
        <f>IF(AND(OR(ISBLANK(MA$9),MA$9=0)=FALSE,MA$9=$DL85),1,0)*'4. Formulations'!$Q84</f>
        <v>0</v>
      </c>
      <c r="MB85" s="38">
        <f>IF(AND(OR(ISBLANK(MB$9),MB$9=0)=FALSE,MB$9=$DL85),1,0)*'4. Formulations'!$Q84</f>
        <v>0</v>
      </c>
      <c r="MC85" s="38">
        <f>IF(AND(OR(ISBLANK(MC$9),MC$9=0)=FALSE,MC$9=$DL85),1,0)*'4. Formulations'!$Q84</f>
        <v>0</v>
      </c>
      <c r="MD85" s="38">
        <f>IF(AND(OR(ISBLANK(MD$9),MD$9=0)=FALSE,MD$9=$DL85),1,0)*'4. Formulations'!$Q84</f>
        <v>0</v>
      </c>
      <c r="ME85" s="38">
        <f>IF(AND(OR(ISBLANK(ME$9),ME$9=0)=FALSE,ME$9=$DL85),1,0)*'4. Formulations'!$Q84</f>
        <v>0</v>
      </c>
      <c r="MF85" s="38">
        <f>IF(AND(OR(ISBLANK(MF$9),MF$9=0)=FALSE,MF$9=$DL85),1,0)*'4. Formulations'!$Q84</f>
        <v>0</v>
      </c>
    </row>
    <row r="86" spans="2:344" outlineLevel="1" x14ac:dyDescent="0.3">
      <c r="B86" s="2"/>
      <c r="C86" s="129" t="str">
        <f>IF('2. Protocols'!C85&amp;"+"&amp;'2. Protocols'!E85&amp;"+"&amp;'2. Protocols'!G85="++","",'2. Protocols'!C85&amp;"+"&amp;'2. Protocols'!E85&amp;"+"&amp;'2. Protocols'!G85)</f>
        <v/>
      </c>
      <c r="D86" s="18"/>
      <c r="F86" s="114">
        <f>IFERROR('2. Protocols'!J85*'1. General Inputs'!$N$6,"")</f>
        <v>0</v>
      </c>
      <c r="G86" s="114">
        <f>IFERROR(MAX(F86*(1+'1. General Inputs'!$BE$16)+(G$110*CHOOSE(G$7,'2. Protocols'!$S85,'2. Protocols'!$T85,'2. Protocols'!$U85))+'3. ARV Substitutions'!L106,0),"")</f>
        <v>0</v>
      </c>
      <c r="H86" s="114">
        <f>IFERROR(MAX(G86*(1+'1. General Inputs'!$BE$16)+(H$110*CHOOSE(H$7,'2. Protocols'!$S85,'2. Protocols'!$T85,'2. Protocols'!$U85))+'3. ARV Substitutions'!M106,0),"")</f>
        <v>0</v>
      </c>
      <c r="I86" s="114">
        <f>IFERROR(MAX(H86*(1+'1. General Inputs'!$BE$16)+(I$110*CHOOSE(I$7,'2. Protocols'!$S85,'2. Protocols'!$T85,'2. Protocols'!$U85))+'3. ARV Substitutions'!N106,0),"")</f>
        <v>0</v>
      </c>
      <c r="J86" s="114">
        <f>IFERROR(MAX(I86*(1+'1. General Inputs'!$BE$16)+(J$110*CHOOSE(J$7,'2. Protocols'!$S85,'2. Protocols'!$T85,'2. Protocols'!$U85))+'3. ARV Substitutions'!O106,0),"")</f>
        <v>0</v>
      </c>
      <c r="K86" s="114">
        <f>IFERROR(MAX(J86*(1+'1. General Inputs'!$BE$16)+(K$110*CHOOSE(K$7,'2. Protocols'!$S85,'2. Protocols'!$T85,'2. Protocols'!$U85))+'3. ARV Substitutions'!P106,0),"")</f>
        <v>0</v>
      </c>
      <c r="L86" s="114">
        <f>IFERROR(MAX(K86*(1+'1. General Inputs'!$BE$16)+(L$110*CHOOSE(L$7,'2. Protocols'!$S85,'2. Protocols'!$T85,'2. Protocols'!$U85))+'3. ARV Substitutions'!Q106,0),"")</f>
        <v>0</v>
      </c>
      <c r="M86" s="114">
        <f>IFERROR(MAX(L86*(1+'1. General Inputs'!$BE$16)+(M$110*CHOOSE(M$7,'2. Protocols'!$S85,'2. Protocols'!$T85,'2. Protocols'!$U85))+'3. ARV Substitutions'!R106,0),"")</f>
        <v>0</v>
      </c>
      <c r="N86" s="114">
        <f>IFERROR(MAX(M86*(1+'1. General Inputs'!$BE$16)+(N$110*CHOOSE(N$7,'2. Protocols'!$S85,'2. Protocols'!$T85,'2. Protocols'!$U85))+'3. ARV Substitutions'!S106,0),"")</f>
        <v>0</v>
      </c>
      <c r="O86" s="114">
        <f>IFERROR(MAX(N86*(1+'1. General Inputs'!$BE$16)+(O$110*CHOOSE(O$7,'2. Protocols'!$S85,'2. Protocols'!$T85,'2. Protocols'!$U85))+'3. ARV Substitutions'!T106,0),"")</f>
        <v>0</v>
      </c>
      <c r="P86" s="114">
        <f>IFERROR(MAX(O86*(1+'1. General Inputs'!$BE$16)+(P$110*CHOOSE(P$7,'2. Protocols'!$S85,'2. Protocols'!$T85,'2. Protocols'!$U85))+'3. ARV Substitutions'!U106,0),"")</f>
        <v>0</v>
      </c>
      <c r="Q86" s="114">
        <f>IFERROR(MAX(P86*(1+'1. General Inputs'!$BE$16)+(Q$110*CHOOSE(Q$7,'2. Protocols'!$S85,'2. Protocols'!$T85,'2. Protocols'!$U85))+'3. ARV Substitutions'!V106,0),"")</f>
        <v>0</v>
      </c>
      <c r="R86" s="114">
        <f>IFERROR(MAX(Q86*(1+'1. General Inputs'!$BE$16)+(R$110*CHOOSE(R$7,'2. Protocols'!$S85,'2. Protocols'!$T85,'2. Protocols'!$U85))+'3. ARV Substitutions'!W106,0),"")</f>
        <v>0</v>
      </c>
      <c r="S86" s="114">
        <f>IFERROR(MAX(R86*(1+'1. General Inputs'!$BE$16)+(S$110*CHOOSE(S$7,'2. Protocols'!$S85,'2. Protocols'!$T85,'2. Protocols'!$U85))+'3. ARV Substitutions'!X106,0),"")</f>
        <v>0</v>
      </c>
      <c r="T86" s="114">
        <f>IFERROR(MAX(S86*(1+'1. General Inputs'!$BE$16)+(T$110*CHOOSE(T$7,'2. Protocols'!$S85,'2. Protocols'!$T85,'2. Protocols'!$U85))+'3. ARV Substitutions'!Y106,0),"")</f>
        <v>0</v>
      </c>
      <c r="U86" s="114">
        <f>IFERROR(MAX(T86*(1+'1. General Inputs'!$BE$16)+(U$110*CHOOSE(U$7,'2. Protocols'!$S85,'2. Protocols'!$T85,'2. Protocols'!$U85))+'3. ARV Substitutions'!Z106,0),"")</f>
        <v>0</v>
      </c>
      <c r="V86" s="114">
        <f>IFERROR(MAX(U86*(1+'1. General Inputs'!$BE$16)+(V$110*CHOOSE(V$7,'2. Protocols'!$S85,'2. Protocols'!$T85,'2. Protocols'!$U85))+'3. ARV Substitutions'!AA106,0),"")</f>
        <v>0</v>
      </c>
      <c r="W86" s="114">
        <f>IFERROR(MAX(V86*(1+'1. General Inputs'!$BE$16)+(W$110*CHOOSE(W$7,'2. Protocols'!$S85,'2. Protocols'!$T85,'2. Protocols'!$U85))+'3. ARV Substitutions'!AB106,0),"")</f>
        <v>0</v>
      </c>
      <c r="X86" s="114">
        <f>IFERROR(MAX(W86*(1+'1. General Inputs'!$BE$16)+(X$110*CHOOSE(X$7,'2. Protocols'!$S85,'2. Protocols'!$T85,'2. Protocols'!$U85))+'3. ARV Substitutions'!AC106,0),"")</f>
        <v>0</v>
      </c>
      <c r="Y86" s="114">
        <f>IFERROR(MAX(X86*(1+'1. General Inputs'!$BE$16)+(Y$110*CHOOSE(Y$7,'2. Protocols'!$S85,'2. Protocols'!$T85,'2. Protocols'!$U85))+'3. ARV Substitutions'!AD106,0),"")</f>
        <v>0</v>
      </c>
      <c r="Z86" s="114">
        <f>IFERROR(MAX(Y86*(1+'1. General Inputs'!$BE$16)+(Z$110*CHOOSE(Z$7,'2. Protocols'!$S85,'2. Protocols'!$T85,'2. Protocols'!$U85))+'3. ARV Substitutions'!AE106,0),"")</f>
        <v>0</v>
      </c>
      <c r="AA86" s="114">
        <f>IFERROR(MAX(Z86*(1+'1. General Inputs'!$BE$16)+(AA$110*CHOOSE(AA$7,'2. Protocols'!$S85,'2. Protocols'!$T85,'2. Protocols'!$U85))+'3. ARV Substitutions'!AF106,0),"")</f>
        <v>0</v>
      </c>
      <c r="AB86" s="114">
        <f>IFERROR(MAX(AA86*(1+'1. General Inputs'!$BE$16)+(AB$110*CHOOSE(AB$7,'2. Protocols'!$S85,'2. Protocols'!$T85,'2. Protocols'!$U85))+'3. ARV Substitutions'!AG106,0),"")</f>
        <v>0</v>
      </c>
      <c r="AC86" s="114">
        <f>IFERROR(MAX(AB86*(1+'1. General Inputs'!$BE$16)+(AC$110*CHOOSE(AC$7,'2. Protocols'!$S85,'2. Protocols'!$T85,'2. Protocols'!$U85))+'3. ARV Substitutions'!AH106,0),"")</f>
        <v>0</v>
      </c>
      <c r="AD86" s="114">
        <f>IFERROR(MAX(AC86*(1+'1. General Inputs'!$BE$16)+(AD$110*CHOOSE(AD$7,'2. Protocols'!$S85,'2. Protocols'!$T85,'2. Protocols'!$U85))+'3. ARV Substitutions'!AI106,0),"")</f>
        <v>0</v>
      </c>
      <c r="AE86" s="114">
        <f>IFERROR(MAX(AD86*(1+'1. General Inputs'!$BE$16)+(AE$110*CHOOSE(AE$7,'2. Protocols'!$S85,'2. Protocols'!$T85,'2. Protocols'!$U85))+'3. ARV Substitutions'!AJ106,0),"")</f>
        <v>0</v>
      </c>
      <c r="AF86" s="114">
        <f>IFERROR(MAX(AE86*(1+'1. General Inputs'!$BE$16)+(AF$110*CHOOSE(AF$7,'2. Protocols'!$S85,'2. Protocols'!$T85,'2. Protocols'!$U85))+'3. ARV Substitutions'!AK106,0),"")</f>
        <v>0</v>
      </c>
      <c r="AG86" s="114">
        <f>IFERROR(MAX(AF86*(1+'1. General Inputs'!$BE$16)+(AG$110*CHOOSE(AG$7,'2. Protocols'!$S85,'2. Protocols'!$T85,'2. Protocols'!$U85))+'3. ARV Substitutions'!AL106,0),"")</f>
        <v>0</v>
      </c>
      <c r="AH86" s="114">
        <f>IFERROR(MAX(AG86*(1+'1. General Inputs'!$BE$16)+(AH$110*CHOOSE(AH$7,'2. Protocols'!$S85,'2. Protocols'!$T85,'2. Protocols'!$U85))+'3. ARV Substitutions'!AM106,0),"")</f>
        <v>0</v>
      </c>
      <c r="AI86" s="114">
        <f>IFERROR(MAX(AH86*(1+'1. General Inputs'!$BE$16)+(AI$110*CHOOSE(AI$7,'2. Protocols'!$S85,'2. Protocols'!$T85,'2. Protocols'!$U85))+'3. ARV Substitutions'!AN106,0),"")</f>
        <v>0</v>
      </c>
      <c r="AJ86" s="114">
        <f>IFERROR(MAX(AI86*(1+'1. General Inputs'!$BE$16)+(AJ$110*CHOOSE(AJ$7,'2. Protocols'!$S85,'2. Protocols'!$T85,'2. Protocols'!$U85))+'3. ARV Substitutions'!AO106,0),"")</f>
        <v>0</v>
      </c>
      <c r="AK86" s="114">
        <f>IFERROR(MAX(AJ86*(1+'1. General Inputs'!$BE$16)+(AK$110*CHOOSE(AK$7,'2. Protocols'!$S85,'2. Protocols'!$T85,'2. Protocols'!$U85))+'3. ARV Substitutions'!AP106,0),"")</f>
        <v>0</v>
      </c>
      <c r="AL86" s="114">
        <f>IFERROR(MAX(AK86*(1+'1. General Inputs'!$BE$16)+(AL$110*CHOOSE(AL$7,'2. Protocols'!$S85,'2. Protocols'!$T85,'2. Protocols'!$U85))+'3. ARV Substitutions'!AQ106,0),"")</f>
        <v>0</v>
      </c>
      <c r="AM86" s="114">
        <f>IFERROR(MAX(AL86*(1+'1. General Inputs'!$BE$16)+(AM$110*CHOOSE(AM$7,'2. Protocols'!$S85,'2. Protocols'!$T85,'2. Protocols'!$U85))+'3. ARV Substitutions'!AR106,0),"")</f>
        <v>0</v>
      </c>
      <c r="AN86" s="114">
        <f>IFERROR(MAX(AM86*(1+'1. General Inputs'!$BE$16)+(AN$110*CHOOSE(AN$7,'2. Protocols'!$S85,'2. Protocols'!$T85,'2. Protocols'!$U85))+'3. ARV Substitutions'!AS106,0),"")</f>
        <v>0</v>
      </c>
      <c r="AO86" s="114">
        <f>IFERROR(MAX(AN86*(1+'1. General Inputs'!$BE$16)+(AO$110*CHOOSE(AO$7,'2. Protocols'!$S85,'2. Protocols'!$T85,'2. Protocols'!$U85))+'3. ARV Substitutions'!AT106,0),"")</f>
        <v>0</v>
      </c>
      <c r="AP86" s="114">
        <f>IFERROR(MAX(AO86*(1+'1. General Inputs'!$BE$16)+(AP$110*CHOOSE(AP$7,'2. Protocols'!$S85,'2. Protocols'!$T85,'2. Protocols'!$U85))+'3. ARV Substitutions'!AU106,0),"")</f>
        <v>0</v>
      </c>
      <c r="BZ86" s="88">
        <f t="shared" si="87"/>
        <v>0</v>
      </c>
      <c r="CA86" s="88">
        <f t="shared" si="88"/>
        <v>0</v>
      </c>
      <c r="CB86" s="88">
        <f t="shared" si="89"/>
        <v>0</v>
      </c>
      <c r="CC86" s="88">
        <f t="shared" si="90"/>
        <v>0</v>
      </c>
      <c r="CD86" s="88">
        <f t="shared" si="91"/>
        <v>0</v>
      </c>
      <c r="CE86" s="88">
        <f t="shared" si="92"/>
        <v>0</v>
      </c>
      <c r="CF86" s="88">
        <f t="shared" si="93"/>
        <v>0</v>
      </c>
      <c r="CG86" s="88">
        <f t="shared" si="94"/>
        <v>0</v>
      </c>
      <c r="CH86" s="88">
        <f t="shared" si="95"/>
        <v>0</v>
      </c>
      <c r="CI86" s="88">
        <f t="shared" si="96"/>
        <v>0</v>
      </c>
      <c r="CJ86" s="88">
        <f t="shared" si="97"/>
        <v>0</v>
      </c>
      <c r="CK86" s="88">
        <f t="shared" si="98"/>
        <v>0</v>
      </c>
      <c r="CL86" s="88">
        <f t="shared" si="99"/>
        <v>0</v>
      </c>
      <c r="CM86" s="88">
        <f t="shared" si="100"/>
        <v>0</v>
      </c>
      <c r="CN86" s="88">
        <f t="shared" si="101"/>
        <v>0</v>
      </c>
      <c r="CO86" s="88">
        <f t="shared" si="102"/>
        <v>0</v>
      </c>
      <c r="CP86" s="88">
        <f t="shared" si="103"/>
        <v>0</v>
      </c>
      <c r="CQ86" s="88">
        <f t="shared" si="104"/>
        <v>0</v>
      </c>
      <c r="CR86" s="88">
        <f t="shared" si="105"/>
        <v>0</v>
      </c>
      <c r="CS86" s="88">
        <f t="shared" si="106"/>
        <v>0</v>
      </c>
      <c r="CT86" s="88">
        <f t="shared" si="107"/>
        <v>0</v>
      </c>
      <c r="CU86" s="88">
        <f t="shared" si="108"/>
        <v>0</v>
      </c>
      <c r="CV86" s="88">
        <f t="shared" si="109"/>
        <v>0</v>
      </c>
      <c r="CW86" s="88">
        <f t="shared" si="110"/>
        <v>0</v>
      </c>
      <c r="CX86" s="88">
        <f t="shared" si="111"/>
        <v>0</v>
      </c>
      <c r="CY86" s="88">
        <f t="shared" si="112"/>
        <v>0</v>
      </c>
      <c r="CZ86" s="88">
        <f t="shared" si="113"/>
        <v>0</v>
      </c>
      <c r="DA86" s="88">
        <f t="shared" si="114"/>
        <v>0</v>
      </c>
      <c r="DB86" s="88">
        <f t="shared" si="115"/>
        <v>0</v>
      </c>
      <c r="DC86" s="88">
        <f t="shared" si="116"/>
        <v>0</v>
      </c>
      <c r="DD86" s="88">
        <f t="shared" si="117"/>
        <v>0</v>
      </c>
      <c r="DE86" s="88">
        <f t="shared" si="118"/>
        <v>0</v>
      </c>
      <c r="DF86" s="88">
        <f t="shared" si="119"/>
        <v>0</v>
      </c>
      <c r="DG86" s="88">
        <f t="shared" si="120"/>
        <v>0</v>
      </c>
      <c r="DH86" s="88">
        <f t="shared" si="121"/>
        <v>0</v>
      </c>
      <c r="DI86" s="88">
        <f t="shared" si="122"/>
        <v>0</v>
      </c>
      <c r="DK86" s="27" t="str">
        <f>CONCATENATE('2. Protocols'!C85, '2. Protocols'!D85, '2. Protocols'!E85)</f>
        <v>+</v>
      </c>
      <c r="DL86" s="27" t="str">
        <f>CONCATENATE('2. Protocols'!C85, '2. Protocols'!D85, '2. Protocols'!E85, '2. Protocols'!F85, '2. Protocols'!G85,)</f>
        <v>++</v>
      </c>
      <c r="DN86" s="38">
        <f>IF(AND(OR(ISBLANK(DN$9),DN$9=0)=FALSE,OR(DN$9='2. Protocols'!$C85,DN$9='2. Protocols'!$E85,DN$9='2. Protocols'!$G85)),1,0)*'4. Formulations'!$I85</f>
        <v>0</v>
      </c>
      <c r="DO86" s="38">
        <f>IF(AND(OR(ISBLANK(DO$9),DO$9=0)=FALSE,OR(DO$9='2. Protocols'!$C85,DO$9='2. Protocols'!$E85,DO$9='2. Protocols'!$G85)),1,0)*'4. Formulations'!$I85</f>
        <v>0</v>
      </c>
      <c r="DP86" s="38">
        <f>IF(AND(OR(ISBLANK(DP$9),DP$9=0)=FALSE,OR(DP$9='2. Protocols'!$C85,DP$9='2. Protocols'!$E85,DP$9='2. Protocols'!$G85)),1,0)*'4. Formulations'!$I85</f>
        <v>0</v>
      </c>
      <c r="DQ86" s="38">
        <f>IF(AND(OR(ISBLANK(DQ$9),DQ$9=0)=FALSE,OR(DQ$9='2. Protocols'!$C85,DQ$9='2. Protocols'!$E85,DQ$9='2. Protocols'!$G85)),1,0)*'4. Formulations'!$I85</f>
        <v>0</v>
      </c>
      <c r="DR86" s="38">
        <f>IF(AND(OR(ISBLANK(DR$9),DR$9=0)=FALSE,OR(DR$9='2. Protocols'!$C85,DR$9='2. Protocols'!$E85,DR$9='2. Protocols'!$G85)),1,0)*'4. Formulations'!$I85</f>
        <v>0</v>
      </c>
      <c r="DS86" s="38">
        <f>IF(AND(OR(ISBLANK(DS$9),DS$9=0)=FALSE,OR(DS$9='2. Protocols'!$C85,DS$9='2. Protocols'!$E85,DS$9='2. Protocols'!$G85)),1,0)*'4. Formulations'!$I85</f>
        <v>0</v>
      </c>
      <c r="DT86" s="38">
        <f>IF(AND(OR(ISBLANK(DT$9),DT$9=0)=FALSE,OR(DT$9='2. Protocols'!$C85,DT$9='2. Protocols'!$E85,DT$9='2. Protocols'!$G85)),1,0)*'4. Formulations'!$I85</f>
        <v>0</v>
      </c>
      <c r="DU86" s="38">
        <f>IF(AND(OR(ISBLANK(DU$9),DU$9=0)=FALSE,OR(DU$9='2. Protocols'!$C85,DU$9='2. Protocols'!$E85,DU$9='2. Protocols'!$G85)),1,0)*'4. Formulations'!$I85</f>
        <v>0</v>
      </c>
      <c r="DV86" s="38">
        <f>IF(AND(OR(ISBLANK(DV$9),DV$9=0)=FALSE,OR(DV$9='2. Protocols'!$C85,DV$9='2. Protocols'!$E85,DV$9='2. Protocols'!$G85)),1,0)*'4. Formulations'!$I85</f>
        <v>0</v>
      </c>
      <c r="DW86" s="38">
        <f>IF(AND(OR(ISBLANK(DW$9),DW$9=0)=FALSE,OR(DW$9='2. Protocols'!$C85,DW$9='2. Protocols'!$E85,DW$9='2. Protocols'!$G85)),1,0)*'4. Formulations'!$I85</f>
        <v>0</v>
      </c>
      <c r="DX86" s="38">
        <f>IF(AND(OR(ISBLANK(DX$9),DX$9=0)=FALSE,OR(DX$9='2. Protocols'!$C85,DX$9='2. Protocols'!$E85,DX$9='2. Protocols'!$G85)),1,0)*'4. Formulations'!$I85</f>
        <v>0</v>
      </c>
      <c r="DY86" s="38">
        <f>IF(AND(OR(ISBLANK(DY$9),DY$9=0)=FALSE,OR(DY$9='2. Protocols'!$C85,DY$9='2. Protocols'!$E85,DY$9='2. Protocols'!$G85)),1,0)*'4. Formulations'!$I85</f>
        <v>0</v>
      </c>
      <c r="DZ86" s="38">
        <f>IF(AND(OR(ISBLANK(DZ$9),DZ$9=0)=FALSE,OR(DZ$9='2. Protocols'!$C85,DZ$9='2. Protocols'!$E85,DZ$9='2. Protocols'!$G85)),1,0)*'4. Formulations'!$I85</f>
        <v>0</v>
      </c>
      <c r="EA86" s="38">
        <f>IF(AND(OR(ISBLANK(EA$9),EA$9=0)=FALSE,OR(EA$9='2. Protocols'!$C85,EA$9='2. Protocols'!$E85,EA$9='2. Protocols'!$G85)),1,0)*'4. Formulations'!$I85</f>
        <v>0</v>
      </c>
      <c r="EB86" s="38">
        <f>IF(AND(OR(ISBLANK(EB$9),EB$9=0)=FALSE,OR(EB$9='2. Protocols'!$C85,EB$9='2. Protocols'!$E85,EB$9='2. Protocols'!$G85)),1,0)*'4. Formulations'!$I85</f>
        <v>0</v>
      </c>
      <c r="EC86" s="38">
        <f>IF(AND(OR(ISBLANK(EC$9),EC$9=0)=FALSE,OR(EC$9='2. Protocols'!$C85,EC$9='2. Protocols'!$E85,EC$9='2. Protocols'!$G85)),1,0)*'4. Formulations'!$I85</f>
        <v>0</v>
      </c>
      <c r="ED86" s="38">
        <f>IF(AND(OR(ISBLANK(ED$9),ED$9=0)=FALSE,OR(ED$9='2. Protocols'!$C85,ED$9='2. Protocols'!$E85,ED$9='2. Protocols'!$G85)),1,0)*'4. Formulations'!$I85</f>
        <v>0</v>
      </c>
      <c r="EE86" s="38">
        <f>IF(AND(OR(ISBLANK(EE$9),EE$9=0)=FALSE,OR(EE$9='2. Protocols'!$C85,EE$9='2. Protocols'!$E85,EE$9='2. Protocols'!$G85)),1,0)*'4. Formulations'!$I85</f>
        <v>0</v>
      </c>
      <c r="EF86" s="38">
        <f>IF(AND(OR(ISBLANK(EF$9),EF$9=0)=FALSE,OR(EF$9='2. Protocols'!$C85,EF$9='2. Protocols'!$E85,EF$9='2. Protocols'!$G85)),1,0)*'4. Formulations'!$I85</f>
        <v>0</v>
      </c>
      <c r="EG86" s="38">
        <f>IF(AND(OR(ISBLANK(EG$9),EG$9=0)=FALSE,OR(EG$9='2. Protocols'!$C85,EG$9='2. Protocols'!$E85,EG$9='2. Protocols'!$G85)),1,0)*'4. Formulations'!$I85</f>
        <v>0</v>
      </c>
      <c r="EH86" s="38">
        <f>IF(AND(OR(ISBLANK(EH$9),EH$9=0)=FALSE,OR(EH$9='2. Protocols'!$C85,EH$9='2. Protocols'!$E85,EH$9='2. Protocols'!$G85)),1,0)*'4. Formulations'!$I85</f>
        <v>0</v>
      </c>
      <c r="EI86" s="38">
        <f>IF(AND(OR(ISBLANK(EI$9),EI$9=0)=FALSE,OR(EI$9='2. Protocols'!$C85,EI$9='2. Protocols'!$E85,EI$9='2. Protocols'!$G85)),1,0)*'4. Formulations'!$I85</f>
        <v>0</v>
      </c>
      <c r="EK86" s="38">
        <f>IF(AND(OR(ISBLANK(EK$9),EK$9=0)=FALSE,EK$9=$DK86),1,0)*'4. Formulations'!$J85</f>
        <v>0</v>
      </c>
      <c r="EL86" s="38">
        <f>IF(AND(OR(ISBLANK(EL$9),EL$9=0)=FALSE,EL$9=$DK86),1,0)*'4. Formulations'!$J85</f>
        <v>0</v>
      </c>
      <c r="EM86" s="38">
        <f>IF(AND(OR(ISBLANK(EM$9),EM$9=0)=FALSE,EM$9=$DK86),1,0)*'4. Formulations'!$J85</f>
        <v>0</v>
      </c>
      <c r="EN86" s="38">
        <f>IF(AND(OR(ISBLANK(EN$9),EN$9=0)=FALSE,EN$9=$DK86),1,0)*'4. Formulations'!$J85</f>
        <v>0</v>
      </c>
      <c r="EO86" s="38">
        <f>IF(AND(OR(ISBLANK(EO$9),EO$9=0)=FALSE,EO$9=$DK86),1,0)*'4. Formulations'!$J85</f>
        <v>0</v>
      </c>
      <c r="EP86" s="38">
        <f>IF(AND(OR(ISBLANK(EP$9),EP$9=0)=FALSE,EP$9=$DK86),1,0)*'4. Formulations'!$J85</f>
        <v>0</v>
      </c>
      <c r="EQ86" s="38">
        <f>IF(AND(OR(ISBLANK(EQ$9),EQ$9=0)=FALSE,EQ$9=$DK86),1,0)*'4. Formulations'!$J85</f>
        <v>0</v>
      </c>
      <c r="ER86" s="38">
        <f>IF(AND(OR(ISBLANK(ER$9),ER$9=0)=FALSE,ER$9=$DK86),1,0)*'4. Formulations'!$J85</f>
        <v>0</v>
      </c>
      <c r="ES86" s="38">
        <f>IF(AND(OR(ISBLANK(ES$9),ES$9=0)=FALSE,ES$9=$DK86),1,0)*'4. Formulations'!$J85</f>
        <v>0</v>
      </c>
      <c r="ET86" s="38">
        <f>IF(AND(OR(ISBLANK(ET$9),ET$9=0)=FALSE,ET$9=$DK86),1,0)*'4. Formulations'!$J85</f>
        <v>0</v>
      </c>
      <c r="EU86" s="38">
        <f>IF(AND(OR(ISBLANK(EU$9),EU$9=0)=FALSE,EU$9=$DK86),1,0)*'4. Formulations'!$J85</f>
        <v>0</v>
      </c>
      <c r="EV86" s="38">
        <f>IF(AND(OR(ISBLANK(EV$9),EV$9=0)=FALSE,EV$9=$DK86),1,0)*'4. Formulations'!$J85</f>
        <v>0</v>
      </c>
      <c r="EW86" s="38">
        <f>IF(AND(OR(ISBLANK(EW$9),EW$9=0)=FALSE,EW$9=$DK86),1,0)*'4. Formulations'!$J85</f>
        <v>0</v>
      </c>
      <c r="EY86" s="38">
        <f>IF(AND(OR(ISBLANK(EY$9),EY$9=0)=FALSE,SUM($EK86:$EW86)&gt;0,EY$9='2. Protocols'!$G85),1,0)*'4. Formulations'!$J85</f>
        <v>0</v>
      </c>
      <c r="EZ86" s="38">
        <f>IF(AND(OR(ISBLANK(EZ$9),EZ$9=0)=FALSE,SUM($EK86:$EW86)&gt;0,EZ$9='2. Protocols'!$G85),1,0)*'4. Formulations'!$J85</f>
        <v>0</v>
      </c>
      <c r="FA86" s="38">
        <f>IF(AND(OR(ISBLANK(FA$9),FA$9=0)=FALSE,SUM($EK86:$EW86)&gt;0,FA$9='2. Protocols'!$G85),1,0)*'4. Formulations'!$J85</f>
        <v>0</v>
      </c>
      <c r="FB86" s="38">
        <f>IF(AND(OR(ISBLANK(FB$9),FB$9=0)=FALSE,SUM($EK86:$EW86)&gt;0,FB$9='2. Protocols'!$G85),1,0)*'4. Formulations'!$J85</f>
        <v>0</v>
      </c>
      <c r="FC86" s="38">
        <f>IF(AND(OR(ISBLANK(FC$9),FC$9=0)=FALSE,SUM($EK86:$EW86)&gt;0,FC$9='2. Protocols'!$G85),1,0)*'4. Formulations'!$J85</f>
        <v>0</v>
      </c>
      <c r="FD86" s="38">
        <f>IF(AND(OR(ISBLANK(FD$9),FD$9=0)=FALSE,SUM($EK86:$EW86)&gt;0,FD$9='2. Protocols'!$G85),1,0)*'4. Formulations'!$J85</f>
        <v>0</v>
      </c>
      <c r="FE86" s="38">
        <f>IF(AND(OR(ISBLANK(FE$9),FE$9=0)=FALSE,SUM($EK86:$EW86)&gt;0,FE$9='2. Protocols'!$G85),1,0)*'4. Formulations'!$J85</f>
        <v>0</v>
      </c>
      <c r="FF86" s="38">
        <f>IF(AND(OR(ISBLANK(FF$9),FF$9=0)=FALSE,SUM($EK86:$EW86)&gt;0,FF$9='2. Protocols'!$G85),1,0)*'4. Formulations'!$J85</f>
        <v>0</v>
      </c>
      <c r="FG86" s="38">
        <f>IF(AND(OR(ISBLANK(FG$9),FG$9=0)=FALSE,SUM($EK86:$EW86)&gt;0,FG$9='2. Protocols'!$G85),1,0)*'4. Formulations'!$J85</f>
        <v>0</v>
      </c>
      <c r="FH86" s="38">
        <f>IF(AND(OR(ISBLANK(FH$9),FH$9=0)=FALSE,SUM($EK86:$EW86)&gt;0,FH$9='2. Protocols'!$G85),1,0)*'4. Formulations'!$J85</f>
        <v>0</v>
      </c>
      <c r="FI86" s="38">
        <f>IF(AND(OR(ISBLANK(FI$9),FI$9=0)=FALSE,SUM($EK86:$EW86)&gt;0,FI$9='2. Protocols'!$G85),1,0)*'4. Formulations'!$J85</f>
        <v>0</v>
      </c>
      <c r="FJ86" s="38">
        <f>IF(AND(OR(ISBLANK(FJ$9),FJ$9=0)=FALSE,SUM($EK86:$EW86)&gt;0,FJ$9='2. Protocols'!$G85),1,0)*'4. Formulations'!$J85</f>
        <v>0</v>
      </c>
      <c r="FK86" s="38">
        <f>IF(AND(OR(ISBLANK(FK$9),FK$9=0)=FALSE,SUM($EK86:$EW86)&gt;0,FK$9='2. Protocols'!$G85),1,0)*'4. Formulations'!$J85</f>
        <v>0</v>
      </c>
      <c r="FL86" s="38">
        <f>IF(AND(OR(ISBLANK(FL$9),FL$9=0)=FALSE,SUM($EK86:$EW86)&gt;0,FL$9='2. Protocols'!$G85),1,0)*'4. Formulations'!$J85</f>
        <v>0</v>
      </c>
      <c r="FM86" s="38">
        <f>IF(AND(OR(ISBLANK(FM$9),FM$9=0)=FALSE,SUM($EK86:$EW86)&gt;0,FM$9='2. Protocols'!$G85),1,0)*'4. Formulations'!$J85</f>
        <v>0</v>
      </c>
      <c r="FN86" s="38">
        <f>IF(AND(OR(ISBLANK(FN$9),FN$9=0)=FALSE,SUM($EK86:$EW86)&gt;0,FN$9='2. Protocols'!$G85),1,0)*'4. Formulations'!$J85</f>
        <v>0</v>
      </c>
      <c r="FO86" s="38">
        <f>IF(AND(OR(ISBLANK(FO$9),FO$9=0)=FALSE,SUM($EK86:$EW86)&gt;0,FO$9='2. Protocols'!$G85),1,0)*'4. Formulations'!$J85</f>
        <v>0</v>
      </c>
      <c r="FP86" s="38">
        <f>IF(AND(OR(ISBLANK(FP$9),FP$9=0)=FALSE,SUM($EK86:$EW86)&gt;0,FP$9='2. Protocols'!$G85),1,0)*'4. Formulations'!$J85</f>
        <v>0</v>
      </c>
      <c r="FQ86" s="38">
        <f>IF(AND(OR(ISBLANK(FQ$9),FQ$9=0)=FALSE,SUM($EK86:$EW86)&gt;0,FQ$9='2. Protocols'!$G85),1,0)*'4. Formulations'!$J85</f>
        <v>0</v>
      </c>
      <c r="FR86" s="38">
        <f>IF(AND(OR(ISBLANK(FR$9),FR$9=0)=FALSE,SUM($EK86:$EW86)&gt;0,FR$9='2. Protocols'!$G85),1,0)*'4. Formulations'!$J85</f>
        <v>0</v>
      </c>
      <c r="FS86" s="38">
        <f>IF(AND(OR(ISBLANK(FS$9),FS$9=0)=FALSE,SUM($EK86:$EW86)&gt;0,FS$9='2. Protocols'!$G85),1,0)*'4. Formulations'!$J85</f>
        <v>0</v>
      </c>
      <c r="FT86" s="38">
        <f>IF(AND(OR(ISBLANK(FT$9),FT$9=0)=FALSE,SUM($EK86:$EW86)&gt;0,FT$9='2. Protocols'!$G85),1,0)*'4. Formulations'!$J85</f>
        <v>0</v>
      </c>
      <c r="FV86" s="38">
        <f>IF(AND(OR(ISBLANK(EY$9),EY$9=0)=FALSE,FV$9=$DL86),1,0)*'4. Formulations'!$K85</f>
        <v>0</v>
      </c>
      <c r="FW86" s="38">
        <f>IF(AND(OR(ISBLANK(EZ$9),EZ$9=0)=FALSE,FW$9=$DL86),1,0)*'4. Formulations'!$K85</f>
        <v>0</v>
      </c>
      <c r="FX86" s="38">
        <f>IF(AND(OR(ISBLANK(FA$9),FA$9=0)=FALSE,FX$9=$DL86),1,0)*'4. Formulations'!$K85</f>
        <v>0</v>
      </c>
      <c r="FY86" s="38">
        <f>IF(AND(OR(ISBLANK(FB$9),FB$9=0)=FALSE,FY$9=$DL86),1,0)*'4. Formulations'!$K85</f>
        <v>0</v>
      </c>
      <c r="FZ86" s="38">
        <f>IF(AND(OR(ISBLANK(FC$9),FC$9=0)=FALSE,FZ$9=$DL86),1,0)*'4. Formulations'!$K85</f>
        <v>0</v>
      </c>
      <c r="GA86" s="38">
        <f>IF(AND(OR(ISBLANK(FD$9),FD$9=0)=FALSE,GA$9=$DL86),1,0)*'4. Formulations'!$K85</f>
        <v>0</v>
      </c>
      <c r="GB86" s="38">
        <f>IF(AND(OR(ISBLANK(FE$9),FE$9=0)=FALSE,GB$9=$DL86),1,0)*'4. Formulations'!$K85</f>
        <v>0</v>
      </c>
      <c r="GC86" s="38">
        <f>IF(AND(OR(ISBLANK(FF$9),FF$9=0)=FALSE,GC$9=$DL86),1,0)*'4. Formulations'!$K85</f>
        <v>0</v>
      </c>
      <c r="GD86" s="38">
        <f>IF(AND(OR(ISBLANK(FG$9),FG$9=0)=FALSE,GD$9=$DL86),1,0)*'4. Formulations'!$K85</f>
        <v>0</v>
      </c>
      <c r="GE86" s="38">
        <f>IF(AND(OR(ISBLANK(FH$9),FH$9=0)=FALSE,GE$9=$DL86),1,0)*'4. Formulations'!$K85</f>
        <v>0</v>
      </c>
      <c r="GF86" s="38">
        <f>IF(AND(OR(ISBLANK(FI$9),FI$9=0)=FALSE,GF$9=$DL86),1,0)*'4. Formulations'!$K85</f>
        <v>0</v>
      </c>
      <c r="GG86" s="38">
        <f>IF(AND(OR(ISBLANK(FJ$9),FJ$9=0)=FALSE,GG$9=$DL86),1,0)*'4. Formulations'!$K85</f>
        <v>0</v>
      </c>
      <c r="GH86" s="38">
        <f>IF(AND(OR(ISBLANK(FK$9),FK$9=0)=FALSE,GH$9=$DL86),1,0)*'4. Formulations'!$K85</f>
        <v>0</v>
      </c>
      <c r="GI86" s="38">
        <f>IF(AND(OR(ISBLANK(FL$9),FL$9=0)=FALSE,GI$9=$DL86),1,0)*'4. Formulations'!$K85</f>
        <v>0</v>
      </c>
      <c r="GJ86" s="38">
        <f>IF(AND(OR(ISBLANK(FM$9),FM$9=0)=FALSE,GJ$9=$DL86),1,0)*'4. Formulations'!$K85</f>
        <v>0</v>
      </c>
      <c r="GL86" s="38">
        <f>IF(AND(OR(ISBLANK(GL$9),GL$9=0)=FALSE,OR(GL$9='2. Protocols'!$C85,GL$9='2. Protocols'!$E85,GL$9='2. Protocols'!$G85)),1,0)*'4. Formulations'!$L85</f>
        <v>0</v>
      </c>
      <c r="GM86" s="38">
        <f>IF(AND(OR(ISBLANK(GM$9),GM$9=0)=FALSE,OR(GM$9='2. Protocols'!$C85,GM$9='2. Protocols'!$E85,GM$9='2. Protocols'!$G85)),1,0)*'4. Formulations'!$L85</f>
        <v>0</v>
      </c>
      <c r="GN86" s="38">
        <f>IF(AND(OR(ISBLANK(GN$9),GN$9=0)=FALSE,OR(GN$9='2. Protocols'!$C85,GN$9='2. Protocols'!$E85,GN$9='2. Protocols'!$G85)),1,0)*'4. Formulations'!$L85</f>
        <v>0</v>
      </c>
      <c r="GO86" s="38">
        <f>IF(AND(OR(ISBLANK(GO$9),GO$9=0)=FALSE,OR(GO$9='2. Protocols'!$C85,GO$9='2. Protocols'!$E85,GO$9='2. Protocols'!$G85)),1,0)*'4. Formulations'!$L85</f>
        <v>0</v>
      </c>
      <c r="GP86" s="38">
        <f>IF(AND(OR(ISBLANK(GP$9),GP$9=0)=FALSE,OR(GP$9='2. Protocols'!$C85,GP$9='2. Protocols'!$E85,GP$9='2. Protocols'!$G85)),1,0)*'4. Formulations'!$L85</f>
        <v>0</v>
      </c>
      <c r="GQ86" s="38">
        <f>IF(AND(OR(ISBLANK(GQ$9),GQ$9=0)=FALSE,OR(GQ$9='2. Protocols'!$C85,GQ$9='2. Protocols'!$E85,GQ$9='2. Protocols'!$G85)),1,0)*'4. Formulations'!$L85</f>
        <v>0</v>
      </c>
      <c r="GR86" s="38">
        <f>IF(AND(OR(ISBLANK(GR$9),GR$9=0)=FALSE,OR(GR$9='2. Protocols'!$C85,GR$9='2. Protocols'!$E85,GR$9='2. Protocols'!$G85)),1,0)*'4. Formulations'!$L85</f>
        <v>0</v>
      </c>
      <c r="GS86" s="38">
        <f>IF(AND(OR(ISBLANK(GS$9),GS$9=0)=FALSE,OR(GS$9='2. Protocols'!$C85,GS$9='2. Protocols'!$E85,GS$9='2. Protocols'!$G85)),1,0)*'4. Formulations'!$L85</f>
        <v>0</v>
      </c>
      <c r="GT86" s="38">
        <f>IF(AND(OR(ISBLANK(GT$9),GT$9=0)=FALSE,OR(GT$9='2. Protocols'!$C85,GT$9='2. Protocols'!$E85,GT$9='2. Protocols'!$G85)),1,0)*'4. Formulations'!$L85</f>
        <v>0</v>
      </c>
      <c r="GU86" s="38">
        <f>IF(AND(OR(ISBLANK(GU$9),GU$9=0)=FALSE,OR(GU$9='2. Protocols'!$C85,GU$9='2. Protocols'!$E85,GU$9='2. Protocols'!$G85)),1,0)*'4. Formulations'!$L85</f>
        <v>0</v>
      </c>
      <c r="GV86" s="38">
        <f>IF(AND(OR(ISBLANK(GV$9),GV$9=0)=FALSE,OR(GV$9='2. Protocols'!$C85,GV$9='2. Protocols'!$E85,GV$9='2. Protocols'!$G85)),1,0)*'4. Formulations'!$L85</f>
        <v>0</v>
      </c>
      <c r="GW86" s="38">
        <f>IF(AND(OR(ISBLANK(GW$9),GW$9=0)=FALSE,OR(GW$9='2. Protocols'!$C85,GW$9='2. Protocols'!$E85,GW$9='2. Protocols'!$G85)),1,0)*'4. Formulations'!$L85</f>
        <v>0</v>
      </c>
      <c r="GX86" s="38">
        <f>IF(AND(OR(ISBLANK(GX$9),GX$9=0)=FALSE,OR(GX$9='2. Protocols'!$C85,GX$9='2. Protocols'!$E85,GX$9='2. Protocols'!$G85)),1,0)*'4. Formulations'!$L85</f>
        <v>0</v>
      </c>
      <c r="GY86" s="38">
        <f>IF(AND(OR(ISBLANK(GY$9),GY$9=0)=FALSE,OR(GY$9='2. Protocols'!$C85,GY$9='2. Protocols'!$E85,GY$9='2. Protocols'!$G85)),1,0)*'4. Formulations'!$L85</f>
        <v>0</v>
      </c>
      <c r="GZ86" s="38">
        <f>IF(AND(OR(ISBLANK(GZ$9),GZ$9=0)=FALSE,OR(GZ$9='2. Protocols'!$C85,GZ$9='2. Protocols'!$E85,GZ$9='2. Protocols'!$G85)),1,0)*'4. Formulations'!$L85</f>
        <v>0</v>
      </c>
      <c r="HA86" s="38">
        <f>IF(AND(OR(ISBLANK(HA$9),HA$9=0)=FALSE,OR(HA$9='2. Protocols'!$C85,HA$9='2. Protocols'!$E85,HA$9='2. Protocols'!$G85)),1,0)*'4. Formulations'!$L85</f>
        <v>0</v>
      </c>
      <c r="HB86" s="38">
        <f>IF(AND(OR(ISBLANK(HB$9),HB$9=0)=FALSE,OR(HB$9='2. Protocols'!$C85,HB$9='2. Protocols'!$E85,HB$9='2. Protocols'!$G85)),1,0)*'4. Formulations'!$L85</f>
        <v>0</v>
      </c>
      <c r="HC86" s="38">
        <f>IF(AND(OR(ISBLANK(HC$9),HC$9=0)=FALSE,OR(HC$9='2. Protocols'!$C85,HC$9='2. Protocols'!$E85,HC$9='2. Protocols'!$G85)),1,0)*'4. Formulations'!$L85</f>
        <v>0</v>
      </c>
      <c r="HD86" s="38">
        <f>IF(AND(OR(ISBLANK(HD$9),HD$9=0)=FALSE,OR(HD$9='2. Protocols'!$C85,HD$9='2. Protocols'!$E85,HD$9='2. Protocols'!$G85)),1,0)*'4. Formulations'!$L85</f>
        <v>0</v>
      </c>
      <c r="HE86" s="38">
        <f>IF(AND(OR(ISBLANK(HE$9),HE$9=0)=FALSE,OR(HE$9='2. Protocols'!$C85,HE$9='2. Protocols'!$E85,HE$9='2. Protocols'!$G85)),1,0)*'4. Formulations'!$L85</f>
        <v>0</v>
      </c>
      <c r="HF86" s="38">
        <f>IF(AND(OR(ISBLANK(HF$9),HF$9=0)=FALSE,OR(HF$9='2. Protocols'!$C85,HF$9='2. Protocols'!$E85,HF$9='2. Protocols'!$G85)),1,0)*'4. Formulations'!$L85</f>
        <v>0</v>
      </c>
      <c r="HG86" s="38">
        <f>IF(AND(OR(ISBLANK(HG$9),HG$9=0)=FALSE,OR(HG$9='2. Protocols'!$C85,HG$9='2. Protocols'!$E85,HG$9='2. Protocols'!$G85)),1,0)*'4. Formulations'!$L85</f>
        <v>0</v>
      </c>
      <c r="HI86" s="38">
        <f>IF(AND(OR(ISBLANK(HI$9),HI$9=0)=FALSE,HI$9=$DK86),1,0)*'4. Formulations'!$M85</f>
        <v>0</v>
      </c>
      <c r="HJ86" s="38">
        <f>IF(AND(OR(ISBLANK(HJ$9),HJ$9=0)=FALSE,HJ$9=$DK86),1,0)*'4. Formulations'!$M85</f>
        <v>0</v>
      </c>
      <c r="HK86" s="38">
        <f>IF(AND(OR(ISBLANK(HK$9),HK$9=0)=FALSE,HK$9=$DK86),1,0)*'4. Formulations'!$M85</f>
        <v>0</v>
      </c>
      <c r="HL86" s="38">
        <f>IF(AND(OR(ISBLANK(HL$9),HL$9=0)=FALSE,HL$9=$DK86),1,0)*'4. Formulations'!$M85</f>
        <v>0</v>
      </c>
      <c r="HM86" s="38">
        <f>IF(AND(OR(ISBLANK(HM$9),HM$9=0)=FALSE,HM$9=$DK86),1,0)*'4. Formulations'!$M85</f>
        <v>0</v>
      </c>
      <c r="HN86" s="38">
        <f>IF(AND(OR(ISBLANK(HN$9),HN$9=0)=FALSE,HN$9=$DK86),1,0)*'4. Formulations'!$M85</f>
        <v>0</v>
      </c>
      <c r="HO86" s="38">
        <f>IF(AND(OR(ISBLANK(HO$9),HO$9=0)=FALSE,HO$9=$DK86),1,0)*'4. Formulations'!$M85</f>
        <v>0</v>
      </c>
      <c r="HP86" s="38">
        <f>IF(AND(OR(ISBLANK(HP$9),HP$9=0)=FALSE,HP$9=$DK86),1,0)*'4. Formulations'!$M85</f>
        <v>0</v>
      </c>
      <c r="HQ86" s="38">
        <f>IF(AND(OR(ISBLANK(HQ$9),HQ$9=0)=FALSE,HQ$9=$DK86),1,0)*'4. Formulations'!$M85</f>
        <v>0</v>
      </c>
      <c r="HR86" s="38">
        <f>IF(AND(OR(ISBLANK(HR$9),HR$9=0)=FALSE,HR$9=$DK86),1,0)*'4. Formulations'!$M85</f>
        <v>0</v>
      </c>
      <c r="HS86" s="38">
        <f>IF(AND(OR(ISBLANK(HS$9),HS$9=0)=FALSE,HS$9=$DK86),1,0)*'4. Formulations'!$M85</f>
        <v>0</v>
      </c>
      <c r="HT86" s="38">
        <f>IF(AND(OR(ISBLANK(HT$9),HT$9=0)=FALSE,HT$9=$DK86),1,0)*'4. Formulations'!$M85</f>
        <v>0</v>
      </c>
      <c r="HU86" s="38">
        <f>IF(AND(OR(ISBLANK(HU$9),HU$9=0)=FALSE,HU$9=$DK86),1,0)*'4. Formulations'!$M85</f>
        <v>0</v>
      </c>
      <c r="HW86" s="38">
        <f>IF(AND(OR(ISBLANK(HW$9),HW$9=0)=FALSE,SUM($HI86:$HU86)&gt;0,HW$9='2. Protocols'!$G85),1,0)*'4. Formulations'!$M85</f>
        <v>0</v>
      </c>
      <c r="HX86" s="38">
        <f>IF(AND(OR(ISBLANK(HX$9),HX$9=0)=FALSE,SUM($HI86:$HU86)&gt;0,HX$9='2. Protocols'!$G85),1,0)*'4. Formulations'!$M85</f>
        <v>0</v>
      </c>
      <c r="HY86" s="38">
        <f>IF(AND(OR(ISBLANK(HY$9),HY$9=0)=FALSE,SUM($HI86:$HU86)&gt;0,HY$9='2. Protocols'!$G85),1,0)*'4. Formulations'!$M85</f>
        <v>0</v>
      </c>
      <c r="HZ86" s="38">
        <f>IF(AND(OR(ISBLANK(HZ$9),HZ$9=0)=FALSE,SUM($HI86:$HU86)&gt;0,HZ$9='2. Protocols'!$G85),1,0)*'4. Formulations'!$M85</f>
        <v>0</v>
      </c>
      <c r="IA86" s="38">
        <f>IF(AND(OR(ISBLANK(IA$9),IA$9=0)=FALSE,SUM($HI86:$HU86)&gt;0,IA$9='2. Protocols'!$G85),1,0)*'4. Formulations'!$M85</f>
        <v>0</v>
      </c>
      <c r="IB86" s="38">
        <f>IF(AND(OR(ISBLANK(IB$9),IB$9=0)=FALSE,SUM($HI86:$HU86)&gt;0,IB$9='2. Protocols'!$G85),1,0)*'4. Formulations'!$M85</f>
        <v>0</v>
      </c>
      <c r="IC86" s="38">
        <f>IF(AND(OR(ISBLANK(IC$9),IC$9=0)=FALSE,SUM($HI86:$HU86)&gt;0,IC$9='2. Protocols'!$G85),1,0)*'4. Formulations'!$M85</f>
        <v>0</v>
      </c>
      <c r="ID86" s="38">
        <f>IF(AND(OR(ISBLANK(ID$9),ID$9=0)=FALSE,SUM($HI86:$HU86)&gt;0,ID$9='2. Protocols'!$G85),1,0)*'4. Formulations'!$M85</f>
        <v>0</v>
      </c>
      <c r="IE86" s="38">
        <f>IF(AND(OR(ISBLANK(IE$9),IE$9=0)=FALSE,SUM($HI86:$HU86)&gt;0,IE$9='2. Protocols'!$G85),1,0)*'4. Formulations'!$M85</f>
        <v>0</v>
      </c>
      <c r="IF86" s="38">
        <f>IF(AND(OR(ISBLANK(IF$9),IF$9=0)=FALSE,SUM($HI86:$HU86)&gt;0,IF$9='2. Protocols'!$G85),1,0)*'4. Formulations'!$M85</f>
        <v>0</v>
      </c>
      <c r="IG86" s="38">
        <f>IF(AND(OR(ISBLANK(IG$9),IG$9=0)=FALSE,SUM($HI86:$HU86)&gt;0,IG$9='2. Protocols'!$G85),1,0)*'4. Formulations'!$M85</f>
        <v>0</v>
      </c>
      <c r="IH86" s="38">
        <f>IF(AND(OR(ISBLANK(IH$9),IH$9=0)=FALSE,SUM($HI86:$HU86)&gt;0,IH$9='2. Protocols'!$G85),1,0)*'4. Formulations'!$M85</f>
        <v>0</v>
      </c>
      <c r="II86" s="38">
        <f>IF(AND(OR(ISBLANK(II$9),II$9=0)=FALSE,SUM($HI86:$HU86)&gt;0,II$9='2. Protocols'!$G85),1,0)*'4. Formulations'!$M85</f>
        <v>0</v>
      </c>
      <c r="IJ86" s="38">
        <f>IF(AND(OR(ISBLANK(IJ$9),IJ$9=0)=FALSE,SUM($HI86:$HU86)&gt;0,IJ$9='2. Protocols'!$G85),1,0)*'4. Formulations'!$M85</f>
        <v>0</v>
      </c>
      <c r="IK86" s="38">
        <f>IF(AND(OR(ISBLANK(IK$9),IK$9=0)=FALSE,SUM($HI86:$HU86)&gt;0,IK$9='2. Protocols'!$G85),1,0)*'4. Formulations'!$M85</f>
        <v>0</v>
      </c>
      <c r="IL86" s="38">
        <f>IF(AND(OR(ISBLANK(IL$9),IL$9=0)=FALSE,SUM($HI86:$HU86)&gt;0,IL$9='2. Protocols'!$G85),1,0)*'4. Formulations'!$M85</f>
        <v>0</v>
      </c>
      <c r="IM86" s="38">
        <f>IF(AND(OR(ISBLANK(IM$9),IM$9=0)=FALSE,SUM($HI86:$HU86)&gt;0,IM$9='2. Protocols'!$G85),1,0)*'4. Formulations'!$M85</f>
        <v>0</v>
      </c>
      <c r="IN86" s="38">
        <f>IF(AND(OR(ISBLANK(IN$9),IN$9=0)=FALSE,SUM($HI86:$HU86)&gt;0,IN$9='2. Protocols'!$G85),1,0)*'4. Formulations'!$M85</f>
        <v>0</v>
      </c>
      <c r="IO86" s="38">
        <f>IF(AND(OR(ISBLANK(IO$9),IO$9=0)=FALSE,SUM($HI86:$HU86)&gt;0,IO$9='2. Protocols'!$G85),1,0)*'4. Formulations'!$M85</f>
        <v>0</v>
      </c>
      <c r="IP86" s="38">
        <f>IF(AND(OR(ISBLANK(IP$9),IP$9=0)=FALSE,SUM($HI86:$HU86)&gt;0,IP$9='2. Protocols'!$G85),1,0)*'4. Formulations'!$M85</f>
        <v>0</v>
      </c>
      <c r="IQ86" s="38">
        <f>IF(AND(OR(ISBLANK(IQ$9),IQ$9=0)=FALSE,SUM($HI86:$HU86)&gt;0,IQ$9='2. Protocols'!$G85),1,0)*'4. Formulations'!$M85</f>
        <v>0</v>
      </c>
      <c r="IR86" s="38">
        <f>IF(AND(OR(ISBLANK(IR$9),IR$9=0)=FALSE,SUM($HI86:$HU86)&gt;0,IR$9='2. Protocols'!$G85),1,0)*'4. Formulations'!$M85</f>
        <v>0</v>
      </c>
      <c r="IT86" s="38">
        <f>IF(AND(OR(ISBLANK(IT$9),IT$9=0)=FALSE,IT$9=$DL86),1,0)*'4. Formulations'!$N85</f>
        <v>0</v>
      </c>
      <c r="IU86" s="38">
        <f>IF(AND(OR(ISBLANK(IU$9),IU$9=0)=FALSE,IU$9=$DL86),1,0)*'4. Formulations'!$N85</f>
        <v>0</v>
      </c>
      <c r="IV86" s="38">
        <f>IF(AND(OR(ISBLANK(IV$9),IV$9=0)=FALSE,IV$9=$DL86),1,0)*'4. Formulations'!$N85</f>
        <v>0</v>
      </c>
      <c r="IW86" s="38">
        <f>IF(AND(OR(ISBLANK(IW$9),IW$9=0)=FALSE,IW$9=$DL86),1,0)*'4. Formulations'!$N85</f>
        <v>0</v>
      </c>
      <c r="IX86" s="38">
        <f>IF(AND(OR(ISBLANK(IX$9),IX$9=0)=FALSE,IX$9=$DL86),1,0)*'4. Formulations'!$N85</f>
        <v>0</v>
      </c>
      <c r="IY86" s="38">
        <f>IF(AND(OR(ISBLANK(IY$9),IY$9=0)=FALSE,IY$9=$DL86),1,0)*'4. Formulations'!$N85</f>
        <v>0</v>
      </c>
      <c r="IZ86" s="38">
        <f>IF(AND(OR(ISBLANK(IZ$9),IZ$9=0)=FALSE,IZ$9=$DL86),1,0)*'4. Formulations'!$N85</f>
        <v>0</v>
      </c>
      <c r="JA86" s="38">
        <f>IF(AND(OR(ISBLANK(JA$9),JA$9=0)=FALSE,JA$9=$DL86),1,0)*'4. Formulations'!$N85</f>
        <v>0</v>
      </c>
      <c r="JB86" s="38">
        <f>IF(AND(OR(ISBLANK(JB$9),JB$9=0)=FALSE,JB$9=$DL86),1,0)*'4. Formulations'!$N85</f>
        <v>0</v>
      </c>
      <c r="JC86" s="38">
        <f>IF(AND(OR(ISBLANK(JC$9),JC$9=0)=FALSE,JC$9=$DL86),1,0)*'4. Formulations'!$N85</f>
        <v>0</v>
      </c>
      <c r="JD86" s="38">
        <f>IF(AND(OR(ISBLANK(JD$9),JD$9=0)=FALSE,JD$9=$DL86),1,0)*'4. Formulations'!$N85</f>
        <v>0</v>
      </c>
      <c r="JE86" s="38">
        <f>IF(AND(OR(ISBLANK(JE$9),JE$9=0)=FALSE,JE$9=$DL86),1,0)*'4. Formulations'!$N85</f>
        <v>0</v>
      </c>
      <c r="JF86" s="38">
        <f>IF(AND(OR(ISBLANK(JF$9),JF$9=0)=FALSE,JF$9=$DL86),1,0)*'4. Formulations'!$N85</f>
        <v>0</v>
      </c>
      <c r="JG86" s="38">
        <f>IF(AND(OR(ISBLANK(JG$9),JG$9=0)=FALSE,JG$9=$DL86),1,0)*'4. Formulations'!$N85</f>
        <v>0</v>
      </c>
      <c r="JH86" s="38">
        <f>IF(AND(OR(ISBLANK(JH$9),JH$9=0)=FALSE,JH$9=$DL86),1,0)*'4. Formulations'!$N85</f>
        <v>0</v>
      </c>
      <c r="JJ86" s="38">
        <f>IF(AND(OR(ISBLANK(JJ$9),JJ$9=0)=FALSE,OR(JJ$9='2. Protocols'!$C85,JJ$9='2. Protocols'!$E85,JJ$9='2. Protocols'!$G85)),1,0)*'4. Formulations'!$O85</f>
        <v>0</v>
      </c>
      <c r="JK86" s="38">
        <f>IF(AND(OR(ISBLANK(JK$9),JK$9=0)=FALSE,OR(JK$9='2. Protocols'!$C85,JK$9='2. Protocols'!$E85,JK$9='2. Protocols'!$G85)),1,0)*'4. Formulations'!$O85</f>
        <v>0</v>
      </c>
      <c r="JL86" s="38">
        <f>IF(AND(OR(ISBLANK(JL$9),JL$9=0)=FALSE,OR(JL$9='2. Protocols'!$C85,JL$9='2. Protocols'!$E85,JL$9='2. Protocols'!$G85)),1,0)*'4. Formulations'!$O85</f>
        <v>0</v>
      </c>
      <c r="JM86" s="38">
        <f>IF(AND(OR(ISBLANK(JM$9),JM$9=0)=FALSE,OR(JM$9='2. Protocols'!$C85,JM$9='2. Protocols'!$E85,JM$9='2. Protocols'!$G85)),1,0)*'4. Formulations'!$O85</f>
        <v>0</v>
      </c>
      <c r="JN86" s="38">
        <f>IF(AND(OR(ISBLANK(JN$9),JN$9=0)=FALSE,OR(JN$9='2. Protocols'!$C85,JN$9='2. Protocols'!$E85,JN$9='2. Protocols'!$G85)),1,0)*'4. Formulations'!$O85</f>
        <v>0</v>
      </c>
      <c r="JO86" s="38">
        <f>IF(AND(OR(ISBLANK(JO$9),JO$9=0)=FALSE,OR(JO$9='2. Protocols'!$C85,JO$9='2. Protocols'!$E85,JO$9='2. Protocols'!$G85)),1,0)*'4. Formulations'!$O85</f>
        <v>0</v>
      </c>
      <c r="JP86" s="38">
        <f>IF(AND(OR(ISBLANK(JP$9),JP$9=0)=FALSE,OR(JP$9='2. Protocols'!$C85,JP$9='2. Protocols'!$E85,JP$9='2. Protocols'!$G85)),1,0)*'4. Formulations'!$O85</f>
        <v>0</v>
      </c>
      <c r="JQ86" s="38">
        <f>IF(AND(OR(ISBLANK(JQ$9),JQ$9=0)=FALSE,OR(JQ$9='2. Protocols'!$C85,JQ$9='2. Protocols'!$E85,JQ$9='2. Protocols'!$G85)),1,0)*'4. Formulations'!$O85</f>
        <v>0</v>
      </c>
      <c r="JR86" s="38">
        <f>IF(AND(OR(ISBLANK(JR$9),JR$9=0)=FALSE,OR(JR$9='2. Protocols'!$C85,JR$9='2. Protocols'!$E85,JR$9='2. Protocols'!$G85)),1,0)*'4. Formulations'!$O85</f>
        <v>0</v>
      </c>
      <c r="JS86" s="38">
        <f>IF(AND(OR(ISBLANK(JS$9),JS$9=0)=FALSE,OR(JS$9='2. Protocols'!$C85,JS$9='2. Protocols'!$E85,JS$9='2. Protocols'!$G85)),1,0)*'4. Formulations'!$O85</f>
        <v>0</v>
      </c>
      <c r="JT86" s="38">
        <f>IF(AND(OR(ISBLANK(JT$9),JT$9=0)=FALSE,OR(JT$9='2. Protocols'!$C85,JT$9='2. Protocols'!$E85,JT$9='2. Protocols'!$G85)),1,0)*'4. Formulations'!$O85</f>
        <v>0</v>
      </c>
      <c r="JU86" s="38">
        <f>IF(AND(OR(ISBLANK(JU$9),JU$9=0)=FALSE,OR(JU$9='2. Protocols'!$C85,JU$9='2. Protocols'!$E85,JU$9='2. Protocols'!$G85)),1,0)*'4. Formulations'!$O85</f>
        <v>0</v>
      </c>
      <c r="JV86" s="38">
        <f>IF(AND(OR(ISBLANK(JV$9),JV$9=0)=FALSE,OR(JV$9='2. Protocols'!$C85,JV$9='2. Protocols'!$E85,JV$9='2. Protocols'!$G85)),1,0)*'4. Formulations'!$O85</f>
        <v>0</v>
      </c>
      <c r="JW86" s="38">
        <f>IF(AND(OR(ISBLANK(JW$9),JW$9=0)=FALSE,OR(JW$9='2. Protocols'!$C85,JW$9='2. Protocols'!$E85,JW$9='2. Protocols'!$G85)),1,0)*'4. Formulations'!$O85</f>
        <v>0</v>
      </c>
      <c r="JX86" s="38">
        <f>IF(AND(OR(ISBLANK(JX$9),JX$9=0)=FALSE,OR(JX$9='2. Protocols'!$C85,JX$9='2. Protocols'!$E85,JX$9='2. Protocols'!$G85)),1,0)*'4. Formulations'!$O85</f>
        <v>0</v>
      </c>
      <c r="JY86" s="38">
        <f>IF(AND(OR(ISBLANK(JY$9),JY$9=0)=FALSE,OR(JY$9='2. Protocols'!$C85,JY$9='2. Protocols'!$E85,JY$9='2. Protocols'!$G85)),1,0)*'4. Formulations'!$O85</f>
        <v>0</v>
      </c>
      <c r="JZ86" s="38">
        <f>IF(AND(OR(ISBLANK(JZ$9),JZ$9=0)=FALSE,OR(JZ$9='2. Protocols'!$C85,JZ$9='2. Protocols'!$E85,JZ$9='2. Protocols'!$G85)),1,0)*'4. Formulations'!$O85</f>
        <v>0</v>
      </c>
      <c r="KA86" s="38">
        <f>IF(AND(OR(ISBLANK(KA$9),KA$9=0)=FALSE,OR(KA$9='2. Protocols'!$C85,KA$9='2. Protocols'!$E85,KA$9='2. Protocols'!$G85)),1,0)*'4. Formulations'!$O85</f>
        <v>0</v>
      </c>
      <c r="KB86" s="38">
        <f>IF(AND(OR(ISBLANK(KB$9),KB$9=0)=FALSE,OR(KB$9='2. Protocols'!$C85,KB$9='2. Protocols'!$E85,KB$9='2. Protocols'!$G85)),1,0)*'4. Formulations'!$O85</f>
        <v>0</v>
      </c>
      <c r="KC86" s="38">
        <f>IF(AND(OR(ISBLANK(KC$9),KC$9=0)=FALSE,OR(KC$9='2. Protocols'!$C85,KC$9='2. Protocols'!$E85,KC$9='2. Protocols'!$G85)),1,0)*'4. Formulations'!$O85</f>
        <v>0</v>
      </c>
      <c r="KD86" s="38">
        <f>IF(AND(OR(ISBLANK(KD$9),KD$9=0)=FALSE,OR(KD$9='2. Protocols'!$C85,KD$9='2. Protocols'!$E85,KD$9='2. Protocols'!$G85)),1,0)*'4. Formulations'!$O85</f>
        <v>0</v>
      </c>
      <c r="KE86" s="38">
        <f>IF(AND(OR(ISBLANK(KE$9),KE$9=0)=FALSE,OR(KE$9='2. Protocols'!$C85,KE$9='2. Protocols'!$E85,KE$9='2. Protocols'!$G85)),1,0)*'4. Formulations'!$O85</f>
        <v>0</v>
      </c>
      <c r="KG86" s="38">
        <f>IF(AND(OR(ISBLANK(KG$9),KG$9=0)=FALSE,KG$9=$DK86),1,0)*'4. Formulations'!$P85</f>
        <v>0</v>
      </c>
      <c r="KH86" s="38">
        <f>IF(AND(OR(ISBLANK(KH$9),KH$9=0)=FALSE,KH$9=$DK86),1,0)*'4. Formulations'!$P85</f>
        <v>0</v>
      </c>
      <c r="KI86" s="38">
        <f>IF(AND(OR(ISBLANK(KI$9),KI$9=0)=FALSE,KI$9=$DK86),1,0)*'4. Formulations'!$P85</f>
        <v>0</v>
      </c>
      <c r="KJ86" s="38">
        <f>IF(AND(OR(ISBLANK(KJ$9),KJ$9=0)=FALSE,KJ$9=$DK86),1,0)*'4. Formulations'!$P85</f>
        <v>0</v>
      </c>
      <c r="KK86" s="38">
        <f>IF(AND(OR(ISBLANK(KK$9),KK$9=0)=FALSE,KK$9=$DK86),1,0)*'4. Formulations'!$P85</f>
        <v>0</v>
      </c>
      <c r="KL86" s="38">
        <f>IF(AND(OR(ISBLANK(KL$9),KL$9=0)=FALSE,KL$9=$DK86),1,0)*'4. Formulations'!$P85</f>
        <v>0</v>
      </c>
      <c r="KM86" s="38">
        <f>IF(AND(OR(ISBLANK(KM$9),KM$9=0)=FALSE,KM$9=$DK86),1,0)*'4. Formulations'!$P85</f>
        <v>0</v>
      </c>
      <c r="KN86" s="38">
        <f>IF(AND(OR(ISBLANK(KN$9),KN$9=0)=FALSE,KN$9=$DK86),1,0)*'4. Formulations'!$P85</f>
        <v>0</v>
      </c>
      <c r="KO86" s="38">
        <f>IF(AND(OR(ISBLANK(KO$9),KO$9=0)=FALSE,KO$9=$DK86),1,0)*'4. Formulations'!$P85</f>
        <v>0</v>
      </c>
      <c r="KP86" s="38">
        <f>IF(AND(OR(ISBLANK(KP$9),KP$9=0)=FALSE,KP$9=$DK86),1,0)*'4. Formulations'!$P85</f>
        <v>0</v>
      </c>
      <c r="KQ86" s="38">
        <f>IF(AND(OR(ISBLANK(KQ$9),KQ$9=0)=FALSE,KQ$9=$DK86),1,0)*'4. Formulations'!$P85</f>
        <v>0</v>
      </c>
      <c r="KR86" s="38">
        <f>IF(AND(OR(ISBLANK(KR$9),KR$9=0)=FALSE,KR$9=$DK86),1,0)*'4. Formulations'!$P85</f>
        <v>0</v>
      </c>
      <c r="KS86" s="38">
        <f>IF(AND(OR(ISBLANK(KS$9),KS$9=0)=FALSE,KS$9=$DK86),1,0)*'4. Formulations'!$P85</f>
        <v>0</v>
      </c>
      <c r="KU86" s="38">
        <f>IF(AND(OR(ISBLANK(KU$9),KU$9=0)=FALSE,SUM($KG86:$KS86)&gt;0,KU$9='2. Protocols'!$G85),1,0)*'4. Formulations'!$P85</f>
        <v>0</v>
      </c>
      <c r="KV86" s="38">
        <f>IF(AND(OR(ISBLANK(KV$9),KV$9=0)=FALSE,SUM($KG86:$KS86)&gt;0,KV$9='2. Protocols'!$G85),1,0)*'4. Formulations'!$P85</f>
        <v>0</v>
      </c>
      <c r="KW86" s="38">
        <f>IF(AND(OR(ISBLANK(KW$9),KW$9=0)=FALSE,SUM($KG86:$KS86)&gt;0,KW$9='2. Protocols'!$G85),1,0)*'4. Formulations'!$P85</f>
        <v>0</v>
      </c>
      <c r="KX86" s="38">
        <f>IF(AND(OR(ISBLANK(KX$9),KX$9=0)=FALSE,SUM($KG86:$KS86)&gt;0,KX$9='2. Protocols'!$G85),1,0)*'4. Formulations'!$P85</f>
        <v>0</v>
      </c>
      <c r="KY86" s="38">
        <f>IF(AND(OR(ISBLANK(KY$9),KY$9=0)=FALSE,SUM($KG86:$KS86)&gt;0,KY$9='2. Protocols'!$G85),1,0)*'4. Formulations'!$P85</f>
        <v>0</v>
      </c>
      <c r="KZ86" s="38">
        <f>IF(AND(OR(ISBLANK(KZ$9),KZ$9=0)=FALSE,SUM($KG86:$KS86)&gt;0,KZ$9='2. Protocols'!$G85),1,0)*'4. Formulations'!$P85</f>
        <v>0</v>
      </c>
      <c r="LA86" s="38">
        <f>IF(AND(OR(ISBLANK(LA$9),LA$9=0)=FALSE,SUM($KG86:$KS86)&gt;0,LA$9='2. Protocols'!$G85),1,0)*'4. Formulations'!$P85</f>
        <v>0</v>
      </c>
      <c r="LB86" s="38">
        <f>IF(AND(OR(ISBLANK(LB$9),LB$9=0)=FALSE,SUM($KG86:$KS86)&gt;0,LB$9='2. Protocols'!$G85),1,0)*'4. Formulations'!$P85</f>
        <v>0</v>
      </c>
      <c r="LC86" s="38">
        <f>IF(AND(OR(ISBLANK(LC$9),LC$9=0)=FALSE,SUM($KG86:$KS86)&gt;0,LC$9='2. Protocols'!$G85),1,0)*'4. Formulations'!$P85</f>
        <v>0</v>
      </c>
      <c r="LD86" s="38">
        <f>IF(AND(OR(ISBLANK(LD$9),LD$9=0)=FALSE,SUM($KG86:$KS86)&gt;0,LD$9='2. Protocols'!$G85),1,0)*'4. Formulations'!$P85</f>
        <v>0</v>
      </c>
      <c r="LE86" s="38">
        <f>IF(AND(OR(ISBLANK(LE$9),LE$9=0)=FALSE,SUM($KG86:$KS86)&gt;0,LE$9='2. Protocols'!$G85),1,0)*'4. Formulations'!$P85</f>
        <v>0</v>
      </c>
      <c r="LF86" s="38">
        <f>IF(AND(OR(ISBLANK(LF$9),LF$9=0)=FALSE,SUM($KG86:$KS86)&gt;0,LF$9='2. Protocols'!$G85),1,0)*'4. Formulations'!$P85</f>
        <v>0</v>
      </c>
      <c r="LG86" s="38">
        <f>IF(AND(OR(ISBLANK(LG$9),LG$9=0)=FALSE,SUM($KG86:$KS86)&gt;0,LG$9='2. Protocols'!$G85),1,0)*'4. Formulations'!$P85</f>
        <v>0</v>
      </c>
      <c r="LH86" s="38">
        <f>IF(AND(OR(ISBLANK(LH$9),LH$9=0)=FALSE,SUM($KG86:$KS86)&gt;0,LH$9='2. Protocols'!$G85),1,0)*'4. Formulations'!$P85</f>
        <v>0</v>
      </c>
      <c r="LI86" s="38">
        <f>IF(AND(OR(ISBLANK(LI$9),LI$9=0)=FALSE,SUM($KG86:$KS86)&gt;0,LI$9='2. Protocols'!$G85),1,0)*'4. Formulations'!$P85</f>
        <v>0</v>
      </c>
      <c r="LJ86" s="38">
        <f>IF(AND(OR(ISBLANK(LJ$9),LJ$9=0)=FALSE,SUM($KG86:$KS86)&gt;0,LJ$9='2. Protocols'!$G85),1,0)*'4. Formulations'!$P85</f>
        <v>0</v>
      </c>
      <c r="LK86" s="38">
        <f>IF(AND(OR(ISBLANK(LK$9),LK$9=0)=FALSE,SUM($KG86:$KS86)&gt;0,LK$9='2. Protocols'!$G85),1,0)*'4. Formulations'!$P85</f>
        <v>0</v>
      </c>
      <c r="LL86" s="38">
        <f>IF(AND(OR(ISBLANK(LL$9),LL$9=0)=FALSE,SUM($KG86:$KS86)&gt;0,LL$9='2. Protocols'!$G85),1,0)*'4. Formulations'!$P85</f>
        <v>0</v>
      </c>
      <c r="LM86" s="38">
        <f>IF(AND(OR(ISBLANK(LM$9),LM$9=0)=FALSE,SUM($KG86:$KS86)&gt;0,LM$9='2. Protocols'!$G85),1,0)*'4. Formulations'!$P85</f>
        <v>0</v>
      </c>
      <c r="LN86" s="38">
        <f>IF(AND(OR(ISBLANK(LN$9),LN$9=0)=FALSE,SUM($KG86:$KS86)&gt;0,LN$9='2. Protocols'!$G85),1,0)*'4. Formulations'!$P85</f>
        <v>0</v>
      </c>
      <c r="LO86" s="38">
        <f>IF(AND(OR(ISBLANK(LO$9),LO$9=0)=FALSE,SUM($KG86:$KS86)&gt;0,LO$9='2. Protocols'!$G85),1,0)*'4. Formulations'!$P85</f>
        <v>0</v>
      </c>
      <c r="LP86" s="38">
        <f>IF(AND(OR(ISBLANK(LP$9),LP$9=0)=FALSE,SUM($KG86:$KS86)&gt;0,LP$9='2. Protocols'!$G85),1,0)*'4. Formulations'!$P85</f>
        <v>0</v>
      </c>
      <c r="LR86" s="38">
        <f>IF(AND(OR(ISBLANK(LR$9),LR$9=0)=FALSE,LR$9=$DL86),1,0)*'4. Formulations'!$Q85</f>
        <v>0</v>
      </c>
      <c r="LS86" s="38">
        <f>IF(AND(OR(ISBLANK(LS$9),LS$9=0)=FALSE,LS$9=$DL86),1,0)*'4. Formulations'!$Q85</f>
        <v>0</v>
      </c>
      <c r="LT86" s="38">
        <f>IF(AND(OR(ISBLANK(LT$9),LT$9=0)=FALSE,LT$9=$DL86),1,0)*'4. Formulations'!$Q85</f>
        <v>0</v>
      </c>
      <c r="LU86" s="38">
        <f>IF(AND(OR(ISBLANK(LU$9),LU$9=0)=FALSE,LU$9=$DL86),1,0)*'4. Formulations'!$Q85</f>
        <v>0</v>
      </c>
      <c r="LV86" s="38">
        <f>IF(AND(OR(ISBLANK(LV$9),LV$9=0)=FALSE,LV$9=$DL86),1,0)*'4. Formulations'!$Q85</f>
        <v>0</v>
      </c>
      <c r="LW86" s="38">
        <f>IF(AND(OR(ISBLANK(LW$9),LW$9=0)=FALSE,LW$9=$DL86),1,0)*'4. Formulations'!$Q85</f>
        <v>0</v>
      </c>
      <c r="LX86" s="38">
        <f>IF(AND(OR(ISBLANK(LX$9),LX$9=0)=FALSE,LX$9=$DL86),1,0)*'4. Formulations'!$Q85</f>
        <v>0</v>
      </c>
      <c r="LY86" s="38">
        <f>IF(AND(OR(ISBLANK(LY$9),LY$9=0)=FALSE,LY$9=$DL86),1,0)*'4. Formulations'!$Q85</f>
        <v>0</v>
      </c>
      <c r="LZ86" s="38">
        <f>IF(AND(OR(ISBLANK(LZ$9),LZ$9=0)=FALSE,LZ$9=$DL86),1,0)*'4. Formulations'!$Q85</f>
        <v>0</v>
      </c>
      <c r="MA86" s="38">
        <f>IF(AND(OR(ISBLANK(MA$9),MA$9=0)=FALSE,MA$9=$DL86),1,0)*'4. Formulations'!$Q85</f>
        <v>0</v>
      </c>
      <c r="MB86" s="38">
        <f>IF(AND(OR(ISBLANK(MB$9),MB$9=0)=FALSE,MB$9=$DL86),1,0)*'4. Formulations'!$Q85</f>
        <v>0</v>
      </c>
      <c r="MC86" s="38">
        <f>IF(AND(OR(ISBLANK(MC$9),MC$9=0)=FALSE,MC$9=$DL86),1,0)*'4. Formulations'!$Q85</f>
        <v>0</v>
      </c>
      <c r="MD86" s="38">
        <f>IF(AND(OR(ISBLANK(MD$9),MD$9=0)=FALSE,MD$9=$DL86),1,0)*'4. Formulations'!$Q85</f>
        <v>0</v>
      </c>
      <c r="ME86" s="38">
        <f>IF(AND(OR(ISBLANK(ME$9),ME$9=0)=FALSE,ME$9=$DL86),1,0)*'4. Formulations'!$Q85</f>
        <v>0</v>
      </c>
      <c r="MF86" s="38">
        <f>IF(AND(OR(ISBLANK(MF$9),MF$9=0)=FALSE,MF$9=$DL86),1,0)*'4. Formulations'!$Q85</f>
        <v>0</v>
      </c>
    </row>
    <row r="87" spans="2:344" outlineLevel="1" x14ac:dyDescent="0.3">
      <c r="B87" s="2"/>
      <c r="C87" s="129" t="str">
        <f>IF('2. Protocols'!C86&amp;"+"&amp;'2. Protocols'!E86&amp;"+"&amp;'2. Protocols'!G86="++","",'2. Protocols'!C86&amp;"+"&amp;'2. Protocols'!E86&amp;"+"&amp;'2. Protocols'!G86)</f>
        <v/>
      </c>
      <c r="D87" s="18"/>
      <c r="F87" s="114">
        <f>IFERROR('2. Protocols'!J86*'1. General Inputs'!$N$6,"")</f>
        <v>0</v>
      </c>
      <c r="G87" s="114">
        <f>IFERROR(MAX(F87*(1+'1. General Inputs'!$BE$16)+(G$110*CHOOSE(G$7,'2. Protocols'!$S86,'2. Protocols'!$T86,'2. Protocols'!$U86))+'3. ARV Substitutions'!L107,0),"")</f>
        <v>0</v>
      </c>
      <c r="H87" s="114">
        <f>IFERROR(MAX(G87*(1+'1. General Inputs'!$BE$16)+(H$110*CHOOSE(H$7,'2. Protocols'!$S86,'2. Protocols'!$T86,'2. Protocols'!$U86))+'3. ARV Substitutions'!M107,0),"")</f>
        <v>0</v>
      </c>
      <c r="I87" s="114">
        <f>IFERROR(MAX(H87*(1+'1. General Inputs'!$BE$16)+(I$110*CHOOSE(I$7,'2. Protocols'!$S86,'2. Protocols'!$T86,'2. Protocols'!$U86))+'3. ARV Substitutions'!N107,0),"")</f>
        <v>0</v>
      </c>
      <c r="J87" s="114">
        <f>IFERROR(MAX(I87*(1+'1. General Inputs'!$BE$16)+(J$110*CHOOSE(J$7,'2. Protocols'!$S86,'2. Protocols'!$T86,'2. Protocols'!$U86))+'3. ARV Substitutions'!O107,0),"")</f>
        <v>0</v>
      </c>
      <c r="K87" s="114">
        <f>IFERROR(MAX(J87*(1+'1. General Inputs'!$BE$16)+(K$110*CHOOSE(K$7,'2. Protocols'!$S86,'2. Protocols'!$T86,'2. Protocols'!$U86))+'3. ARV Substitutions'!P107,0),"")</f>
        <v>0</v>
      </c>
      <c r="L87" s="114">
        <f>IFERROR(MAX(K87*(1+'1. General Inputs'!$BE$16)+(L$110*CHOOSE(L$7,'2. Protocols'!$S86,'2. Protocols'!$T86,'2. Protocols'!$U86))+'3. ARV Substitutions'!Q107,0),"")</f>
        <v>0</v>
      </c>
      <c r="M87" s="114">
        <f>IFERROR(MAX(L87*(1+'1. General Inputs'!$BE$16)+(M$110*CHOOSE(M$7,'2. Protocols'!$S86,'2. Protocols'!$T86,'2. Protocols'!$U86))+'3. ARV Substitutions'!R107,0),"")</f>
        <v>0</v>
      </c>
      <c r="N87" s="114">
        <f>IFERROR(MAX(M87*(1+'1. General Inputs'!$BE$16)+(N$110*CHOOSE(N$7,'2. Protocols'!$S86,'2. Protocols'!$T86,'2. Protocols'!$U86))+'3. ARV Substitutions'!S107,0),"")</f>
        <v>0</v>
      </c>
      <c r="O87" s="114">
        <f>IFERROR(MAX(N87*(1+'1. General Inputs'!$BE$16)+(O$110*CHOOSE(O$7,'2. Protocols'!$S86,'2. Protocols'!$T86,'2. Protocols'!$U86))+'3. ARV Substitutions'!T107,0),"")</f>
        <v>0</v>
      </c>
      <c r="P87" s="114">
        <f>IFERROR(MAX(O87*(1+'1. General Inputs'!$BE$16)+(P$110*CHOOSE(P$7,'2. Protocols'!$S86,'2. Protocols'!$T86,'2. Protocols'!$U86))+'3. ARV Substitutions'!U107,0),"")</f>
        <v>0</v>
      </c>
      <c r="Q87" s="114">
        <f>IFERROR(MAX(P87*(1+'1. General Inputs'!$BE$16)+(Q$110*CHOOSE(Q$7,'2. Protocols'!$S86,'2. Protocols'!$T86,'2. Protocols'!$U86))+'3. ARV Substitutions'!V107,0),"")</f>
        <v>0</v>
      </c>
      <c r="R87" s="114">
        <f>IFERROR(MAX(Q87*(1+'1. General Inputs'!$BE$16)+(R$110*CHOOSE(R$7,'2. Protocols'!$S86,'2. Protocols'!$T86,'2. Protocols'!$U86))+'3. ARV Substitutions'!W107,0),"")</f>
        <v>0</v>
      </c>
      <c r="S87" s="114">
        <f>IFERROR(MAX(R87*(1+'1. General Inputs'!$BE$16)+(S$110*CHOOSE(S$7,'2. Protocols'!$S86,'2. Protocols'!$T86,'2. Protocols'!$U86))+'3. ARV Substitutions'!X107,0),"")</f>
        <v>0</v>
      </c>
      <c r="T87" s="114">
        <f>IFERROR(MAX(S87*(1+'1. General Inputs'!$BE$16)+(T$110*CHOOSE(T$7,'2. Protocols'!$S86,'2. Protocols'!$T86,'2. Protocols'!$U86))+'3. ARV Substitutions'!Y107,0),"")</f>
        <v>0</v>
      </c>
      <c r="U87" s="114">
        <f>IFERROR(MAX(T87*(1+'1. General Inputs'!$BE$16)+(U$110*CHOOSE(U$7,'2. Protocols'!$S86,'2. Protocols'!$T86,'2. Protocols'!$U86))+'3. ARV Substitutions'!Z107,0),"")</f>
        <v>0</v>
      </c>
      <c r="V87" s="114">
        <f>IFERROR(MAX(U87*(1+'1. General Inputs'!$BE$16)+(V$110*CHOOSE(V$7,'2. Protocols'!$S86,'2. Protocols'!$T86,'2. Protocols'!$U86))+'3. ARV Substitutions'!AA107,0),"")</f>
        <v>0</v>
      </c>
      <c r="W87" s="114">
        <f>IFERROR(MAX(V87*(1+'1. General Inputs'!$BE$16)+(W$110*CHOOSE(W$7,'2. Protocols'!$S86,'2. Protocols'!$T86,'2. Protocols'!$U86))+'3. ARV Substitutions'!AB107,0),"")</f>
        <v>0</v>
      </c>
      <c r="X87" s="114">
        <f>IFERROR(MAX(W87*(1+'1. General Inputs'!$BE$16)+(X$110*CHOOSE(X$7,'2. Protocols'!$S86,'2. Protocols'!$T86,'2. Protocols'!$U86))+'3. ARV Substitutions'!AC107,0),"")</f>
        <v>0</v>
      </c>
      <c r="Y87" s="114">
        <f>IFERROR(MAX(X87*(1+'1. General Inputs'!$BE$16)+(Y$110*CHOOSE(Y$7,'2. Protocols'!$S86,'2. Protocols'!$T86,'2. Protocols'!$U86))+'3. ARV Substitutions'!AD107,0),"")</f>
        <v>0</v>
      </c>
      <c r="Z87" s="114">
        <f>IFERROR(MAX(Y87*(1+'1. General Inputs'!$BE$16)+(Z$110*CHOOSE(Z$7,'2. Protocols'!$S86,'2. Protocols'!$T86,'2. Protocols'!$U86))+'3. ARV Substitutions'!AE107,0),"")</f>
        <v>0</v>
      </c>
      <c r="AA87" s="114">
        <f>IFERROR(MAX(Z87*(1+'1. General Inputs'!$BE$16)+(AA$110*CHOOSE(AA$7,'2. Protocols'!$S86,'2. Protocols'!$T86,'2. Protocols'!$U86))+'3. ARV Substitutions'!AF107,0),"")</f>
        <v>0</v>
      </c>
      <c r="AB87" s="114">
        <f>IFERROR(MAX(AA87*(1+'1. General Inputs'!$BE$16)+(AB$110*CHOOSE(AB$7,'2. Protocols'!$S86,'2. Protocols'!$T86,'2. Protocols'!$U86))+'3. ARV Substitutions'!AG107,0),"")</f>
        <v>0</v>
      </c>
      <c r="AC87" s="114">
        <f>IFERROR(MAX(AB87*(1+'1. General Inputs'!$BE$16)+(AC$110*CHOOSE(AC$7,'2. Protocols'!$S86,'2. Protocols'!$T86,'2. Protocols'!$U86))+'3. ARV Substitutions'!AH107,0),"")</f>
        <v>0</v>
      </c>
      <c r="AD87" s="114">
        <f>IFERROR(MAX(AC87*(1+'1. General Inputs'!$BE$16)+(AD$110*CHOOSE(AD$7,'2. Protocols'!$S86,'2. Protocols'!$T86,'2. Protocols'!$U86))+'3. ARV Substitutions'!AI107,0),"")</f>
        <v>0</v>
      </c>
      <c r="AE87" s="114">
        <f>IFERROR(MAX(AD87*(1+'1. General Inputs'!$BE$16)+(AE$110*CHOOSE(AE$7,'2. Protocols'!$S86,'2. Protocols'!$T86,'2. Protocols'!$U86))+'3. ARV Substitutions'!AJ107,0),"")</f>
        <v>0</v>
      </c>
      <c r="AF87" s="114">
        <f>IFERROR(MAX(AE87*(1+'1. General Inputs'!$BE$16)+(AF$110*CHOOSE(AF$7,'2. Protocols'!$S86,'2. Protocols'!$T86,'2. Protocols'!$U86))+'3. ARV Substitutions'!AK107,0),"")</f>
        <v>0</v>
      </c>
      <c r="AG87" s="114">
        <f>IFERROR(MAX(AF87*(1+'1. General Inputs'!$BE$16)+(AG$110*CHOOSE(AG$7,'2. Protocols'!$S86,'2. Protocols'!$T86,'2. Protocols'!$U86))+'3. ARV Substitutions'!AL107,0),"")</f>
        <v>0</v>
      </c>
      <c r="AH87" s="114">
        <f>IFERROR(MAX(AG87*(1+'1. General Inputs'!$BE$16)+(AH$110*CHOOSE(AH$7,'2. Protocols'!$S86,'2. Protocols'!$T86,'2. Protocols'!$U86))+'3. ARV Substitutions'!AM107,0),"")</f>
        <v>0</v>
      </c>
      <c r="AI87" s="114">
        <f>IFERROR(MAX(AH87*(1+'1. General Inputs'!$BE$16)+(AI$110*CHOOSE(AI$7,'2. Protocols'!$S86,'2. Protocols'!$T86,'2. Protocols'!$U86))+'3. ARV Substitutions'!AN107,0),"")</f>
        <v>0</v>
      </c>
      <c r="AJ87" s="114">
        <f>IFERROR(MAX(AI87*(1+'1. General Inputs'!$BE$16)+(AJ$110*CHOOSE(AJ$7,'2. Protocols'!$S86,'2. Protocols'!$T86,'2. Protocols'!$U86))+'3. ARV Substitutions'!AO107,0),"")</f>
        <v>0</v>
      </c>
      <c r="AK87" s="114">
        <f>IFERROR(MAX(AJ87*(1+'1. General Inputs'!$BE$16)+(AK$110*CHOOSE(AK$7,'2. Protocols'!$S86,'2. Protocols'!$T86,'2. Protocols'!$U86))+'3. ARV Substitutions'!AP107,0),"")</f>
        <v>0</v>
      </c>
      <c r="AL87" s="114">
        <f>IFERROR(MAX(AK87*(1+'1. General Inputs'!$BE$16)+(AL$110*CHOOSE(AL$7,'2. Protocols'!$S86,'2. Protocols'!$T86,'2. Protocols'!$U86))+'3. ARV Substitutions'!AQ107,0),"")</f>
        <v>0</v>
      </c>
      <c r="AM87" s="114">
        <f>IFERROR(MAX(AL87*(1+'1. General Inputs'!$BE$16)+(AM$110*CHOOSE(AM$7,'2. Protocols'!$S86,'2. Protocols'!$T86,'2. Protocols'!$U86))+'3. ARV Substitutions'!AR107,0),"")</f>
        <v>0</v>
      </c>
      <c r="AN87" s="114">
        <f>IFERROR(MAX(AM87*(1+'1. General Inputs'!$BE$16)+(AN$110*CHOOSE(AN$7,'2. Protocols'!$S86,'2. Protocols'!$T86,'2. Protocols'!$U86))+'3. ARV Substitutions'!AS107,0),"")</f>
        <v>0</v>
      </c>
      <c r="AO87" s="114">
        <f>IFERROR(MAX(AN87*(1+'1. General Inputs'!$BE$16)+(AO$110*CHOOSE(AO$7,'2. Protocols'!$S86,'2. Protocols'!$T86,'2. Protocols'!$U86))+'3. ARV Substitutions'!AT107,0),"")</f>
        <v>0</v>
      </c>
      <c r="AP87" s="114">
        <f>IFERROR(MAX(AO87*(1+'1. General Inputs'!$BE$16)+(AP$110*CHOOSE(AP$7,'2. Protocols'!$S86,'2. Protocols'!$T86,'2. Protocols'!$U86))+'3. ARV Substitutions'!AU107,0),"")</f>
        <v>0</v>
      </c>
      <c r="BZ87" s="88">
        <f t="shared" si="87"/>
        <v>0</v>
      </c>
      <c r="CA87" s="88">
        <f t="shared" si="88"/>
        <v>0</v>
      </c>
      <c r="CB87" s="88">
        <f t="shared" si="89"/>
        <v>0</v>
      </c>
      <c r="CC87" s="88">
        <f t="shared" si="90"/>
        <v>0</v>
      </c>
      <c r="CD87" s="88">
        <f t="shared" si="91"/>
        <v>0</v>
      </c>
      <c r="CE87" s="88">
        <f t="shared" si="92"/>
        <v>0</v>
      </c>
      <c r="CF87" s="88">
        <f t="shared" si="93"/>
        <v>0</v>
      </c>
      <c r="CG87" s="88">
        <f t="shared" si="94"/>
        <v>0</v>
      </c>
      <c r="CH87" s="88">
        <f t="shared" si="95"/>
        <v>0</v>
      </c>
      <c r="CI87" s="88">
        <f t="shared" si="96"/>
        <v>0</v>
      </c>
      <c r="CJ87" s="88">
        <f t="shared" si="97"/>
        <v>0</v>
      </c>
      <c r="CK87" s="88">
        <f t="shared" si="98"/>
        <v>0</v>
      </c>
      <c r="CL87" s="88">
        <f t="shared" si="99"/>
        <v>0</v>
      </c>
      <c r="CM87" s="88">
        <f t="shared" si="100"/>
        <v>0</v>
      </c>
      <c r="CN87" s="88">
        <f t="shared" si="101"/>
        <v>0</v>
      </c>
      <c r="CO87" s="88">
        <f t="shared" si="102"/>
        <v>0</v>
      </c>
      <c r="CP87" s="88">
        <f t="shared" si="103"/>
        <v>0</v>
      </c>
      <c r="CQ87" s="88">
        <f t="shared" si="104"/>
        <v>0</v>
      </c>
      <c r="CR87" s="88">
        <f t="shared" si="105"/>
        <v>0</v>
      </c>
      <c r="CS87" s="88">
        <f t="shared" si="106"/>
        <v>0</v>
      </c>
      <c r="CT87" s="88">
        <f t="shared" si="107"/>
        <v>0</v>
      </c>
      <c r="CU87" s="88">
        <f t="shared" si="108"/>
        <v>0</v>
      </c>
      <c r="CV87" s="88">
        <f t="shared" si="109"/>
        <v>0</v>
      </c>
      <c r="CW87" s="88">
        <f t="shared" si="110"/>
        <v>0</v>
      </c>
      <c r="CX87" s="88">
        <f t="shared" si="111"/>
        <v>0</v>
      </c>
      <c r="CY87" s="88">
        <f t="shared" si="112"/>
        <v>0</v>
      </c>
      <c r="CZ87" s="88">
        <f t="shared" si="113"/>
        <v>0</v>
      </c>
      <c r="DA87" s="88">
        <f t="shared" si="114"/>
        <v>0</v>
      </c>
      <c r="DB87" s="88">
        <f t="shared" si="115"/>
        <v>0</v>
      </c>
      <c r="DC87" s="88">
        <f t="shared" si="116"/>
        <v>0</v>
      </c>
      <c r="DD87" s="88">
        <f t="shared" si="117"/>
        <v>0</v>
      </c>
      <c r="DE87" s="88">
        <f t="shared" si="118"/>
        <v>0</v>
      </c>
      <c r="DF87" s="88">
        <f t="shared" si="119"/>
        <v>0</v>
      </c>
      <c r="DG87" s="88">
        <f t="shared" si="120"/>
        <v>0</v>
      </c>
      <c r="DH87" s="88">
        <f t="shared" si="121"/>
        <v>0</v>
      </c>
      <c r="DI87" s="88">
        <f t="shared" si="122"/>
        <v>0</v>
      </c>
      <c r="DK87" s="27" t="str">
        <f>CONCATENATE('2. Protocols'!C86, '2. Protocols'!D86, '2. Protocols'!E86)</f>
        <v>+</v>
      </c>
      <c r="DL87" s="27" t="str">
        <f>CONCATENATE('2. Protocols'!C86, '2. Protocols'!D86, '2. Protocols'!E86, '2. Protocols'!F86, '2. Protocols'!G86,)</f>
        <v>++</v>
      </c>
      <c r="DN87" s="38">
        <f>IF(AND(OR(ISBLANK(DN$9),DN$9=0)=FALSE,OR(DN$9='2. Protocols'!$C86,DN$9='2. Protocols'!$E86,DN$9='2. Protocols'!$G86)),1,0)*'4. Formulations'!$I86</f>
        <v>0</v>
      </c>
      <c r="DO87" s="38">
        <f>IF(AND(OR(ISBLANK(DO$9),DO$9=0)=FALSE,OR(DO$9='2. Protocols'!$C86,DO$9='2. Protocols'!$E86,DO$9='2. Protocols'!$G86)),1,0)*'4. Formulations'!$I86</f>
        <v>0</v>
      </c>
      <c r="DP87" s="38">
        <f>IF(AND(OR(ISBLANK(DP$9),DP$9=0)=FALSE,OR(DP$9='2. Protocols'!$C86,DP$9='2. Protocols'!$E86,DP$9='2. Protocols'!$G86)),1,0)*'4. Formulations'!$I86</f>
        <v>0</v>
      </c>
      <c r="DQ87" s="38">
        <f>IF(AND(OR(ISBLANK(DQ$9),DQ$9=0)=FALSE,OR(DQ$9='2. Protocols'!$C86,DQ$9='2. Protocols'!$E86,DQ$9='2. Protocols'!$G86)),1,0)*'4. Formulations'!$I86</f>
        <v>0</v>
      </c>
      <c r="DR87" s="38">
        <f>IF(AND(OR(ISBLANK(DR$9),DR$9=0)=FALSE,OR(DR$9='2. Protocols'!$C86,DR$9='2. Protocols'!$E86,DR$9='2. Protocols'!$G86)),1,0)*'4. Formulations'!$I86</f>
        <v>0</v>
      </c>
      <c r="DS87" s="38">
        <f>IF(AND(OR(ISBLANK(DS$9),DS$9=0)=FALSE,OR(DS$9='2. Protocols'!$C86,DS$9='2. Protocols'!$E86,DS$9='2. Protocols'!$G86)),1,0)*'4. Formulations'!$I86</f>
        <v>0</v>
      </c>
      <c r="DT87" s="38">
        <f>IF(AND(OR(ISBLANK(DT$9),DT$9=0)=FALSE,OR(DT$9='2. Protocols'!$C86,DT$9='2. Protocols'!$E86,DT$9='2. Protocols'!$G86)),1,0)*'4. Formulations'!$I86</f>
        <v>0</v>
      </c>
      <c r="DU87" s="38">
        <f>IF(AND(OR(ISBLANK(DU$9),DU$9=0)=FALSE,OR(DU$9='2. Protocols'!$C86,DU$9='2. Protocols'!$E86,DU$9='2. Protocols'!$G86)),1,0)*'4. Formulations'!$I86</f>
        <v>0</v>
      </c>
      <c r="DV87" s="38">
        <f>IF(AND(OR(ISBLANK(DV$9),DV$9=0)=FALSE,OR(DV$9='2. Protocols'!$C86,DV$9='2. Protocols'!$E86,DV$9='2. Protocols'!$G86)),1,0)*'4. Formulations'!$I86</f>
        <v>0</v>
      </c>
      <c r="DW87" s="38">
        <f>IF(AND(OR(ISBLANK(DW$9),DW$9=0)=FALSE,OR(DW$9='2. Protocols'!$C86,DW$9='2. Protocols'!$E86,DW$9='2. Protocols'!$G86)),1,0)*'4. Formulations'!$I86</f>
        <v>0</v>
      </c>
      <c r="DX87" s="38">
        <f>IF(AND(OR(ISBLANK(DX$9),DX$9=0)=FALSE,OR(DX$9='2. Protocols'!$C86,DX$9='2. Protocols'!$E86,DX$9='2. Protocols'!$G86)),1,0)*'4. Formulations'!$I86</f>
        <v>0</v>
      </c>
      <c r="DY87" s="38">
        <f>IF(AND(OR(ISBLANK(DY$9),DY$9=0)=FALSE,OR(DY$9='2. Protocols'!$C86,DY$9='2. Protocols'!$E86,DY$9='2. Protocols'!$G86)),1,0)*'4. Formulations'!$I86</f>
        <v>0</v>
      </c>
      <c r="DZ87" s="38">
        <f>IF(AND(OR(ISBLANK(DZ$9),DZ$9=0)=FALSE,OR(DZ$9='2. Protocols'!$C86,DZ$9='2. Protocols'!$E86,DZ$9='2. Protocols'!$G86)),1,0)*'4. Formulations'!$I86</f>
        <v>0</v>
      </c>
      <c r="EA87" s="38">
        <f>IF(AND(OR(ISBLANK(EA$9),EA$9=0)=FALSE,OR(EA$9='2. Protocols'!$C86,EA$9='2. Protocols'!$E86,EA$9='2. Protocols'!$G86)),1,0)*'4. Formulations'!$I86</f>
        <v>0</v>
      </c>
      <c r="EB87" s="38">
        <f>IF(AND(OR(ISBLANK(EB$9),EB$9=0)=FALSE,OR(EB$9='2. Protocols'!$C86,EB$9='2. Protocols'!$E86,EB$9='2. Protocols'!$G86)),1,0)*'4. Formulations'!$I86</f>
        <v>0</v>
      </c>
      <c r="EC87" s="38">
        <f>IF(AND(OR(ISBLANK(EC$9),EC$9=0)=FALSE,OR(EC$9='2. Protocols'!$C86,EC$9='2. Protocols'!$E86,EC$9='2. Protocols'!$G86)),1,0)*'4. Formulations'!$I86</f>
        <v>0</v>
      </c>
      <c r="ED87" s="38">
        <f>IF(AND(OR(ISBLANK(ED$9),ED$9=0)=FALSE,OR(ED$9='2. Protocols'!$C86,ED$9='2. Protocols'!$E86,ED$9='2. Protocols'!$G86)),1,0)*'4. Formulations'!$I86</f>
        <v>0</v>
      </c>
      <c r="EE87" s="38">
        <f>IF(AND(OR(ISBLANK(EE$9),EE$9=0)=FALSE,OR(EE$9='2. Protocols'!$C86,EE$9='2. Protocols'!$E86,EE$9='2. Protocols'!$G86)),1,0)*'4. Formulations'!$I86</f>
        <v>0</v>
      </c>
      <c r="EF87" s="38">
        <f>IF(AND(OR(ISBLANK(EF$9),EF$9=0)=FALSE,OR(EF$9='2. Protocols'!$C86,EF$9='2. Protocols'!$E86,EF$9='2. Protocols'!$G86)),1,0)*'4. Formulations'!$I86</f>
        <v>0</v>
      </c>
      <c r="EG87" s="38">
        <f>IF(AND(OR(ISBLANK(EG$9),EG$9=0)=FALSE,OR(EG$9='2. Protocols'!$C86,EG$9='2. Protocols'!$E86,EG$9='2. Protocols'!$G86)),1,0)*'4. Formulations'!$I86</f>
        <v>0</v>
      </c>
      <c r="EH87" s="38">
        <f>IF(AND(OR(ISBLANK(EH$9),EH$9=0)=FALSE,OR(EH$9='2. Protocols'!$C86,EH$9='2. Protocols'!$E86,EH$9='2. Protocols'!$G86)),1,0)*'4. Formulations'!$I86</f>
        <v>0</v>
      </c>
      <c r="EI87" s="38">
        <f>IF(AND(OR(ISBLANK(EI$9),EI$9=0)=FALSE,OR(EI$9='2. Protocols'!$C86,EI$9='2. Protocols'!$E86,EI$9='2. Protocols'!$G86)),1,0)*'4. Formulations'!$I86</f>
        <v>0</v>
      </c>
      <c r="EK87" s="38">
        <f>IF(AND(OR(ISBLANK(EK$9),EK$9=0)=FALSE,EK$9=$DK87),1,0)*'4. Formulations'!$J86</f>
        <v>0</v>
      </c>
      <c r="EL87" s="38">
        <f>IF(AND(OR(ISBLANK(EL$9),EL$9=0)=FALSE,EL$9=$DK87),1,0)*'4. Formulations'!$J86</f>
        <v>0</v>
      </c>
      <c r="EM87" s="38">
        <f>IF(AND(OR(ISBLANK(EM$9),EM$9=0)=FALSE,EM$9=$DK87),1,0)*'4. Formulations'!$J86</f>
        <v>0</v>
      </c>
      <c r="EN87" s="38">
        <f>IF(AND(OR(ISBLANK(EN$9),EN$9=0)=FALSE,EN$9=$DK87),1,0)*'4. Formulations'!$J86</f>
        <v>0</v>
      </c>
      <c r="EO87" s="38">
        <f>IF(AND(OR(ISBLANK(EO$9),EO$9=0)=FALSE,EO$9=$DK87),1,0)*'4. Formulations'!$J86</f>
        <v>0</v>
      </c>
      <c r="EP87" s="38">
        <f>IF(AND(OR(ISBLANK(EP$9),EP$9=0)=FALSE,EP$9=$DK87),1,0)*'4. Formulations'!$J86</f>
        <v>0</v>
      </c>
      <c r="EQ87" s="38">
        <f>IF(AND(OR(ISBLANK(EQ$9),EQ$9=0)=FALSE,EQ$9=$DK87),1,0)*'4. Formulations'!$J86</f>
        <v>0</v>
      </c>
      <c r="ER87" s="38">
        <f>IF(AND(OR(ISBLANK(ER$9),ER$9=0)=FALSE,ER$9=$DK87),1,0)*'4. Formulations'!$J86</f>
        <v>0</v>
      </c>
      <c r="ES87" s="38">
        <f>IF(AND(OR(ISBLANK(ES$9),ES$9=0)=FALSE,ES$9=$DK87),1,0)*'4. Formulations'!$J86</f>
        <v>0</v>
      </c>
      <c r="ET87" s="38">
        <f>IF(AND(OR(ISBLANK(ET$9),ET$9=0)=FALSE,ET$9=$DK87),1,0)*'4. Formulations'!$J86</f>
        <v>0</v>
      </c>
      <c r="EU87" s="38">
        <f>IF(AND(OR(ISBLANK(EU$9),EU$9=0)=FALSE,EU$9=$DK87),1,0)*'4. Formulations'!$J86</f>
        <v>0</v>
      </c>
      <c r="EV87" s="38">
        <f>IF(AND(OR(ISBLANK(EV$9),EV$9=0)=FALSE,EV$9=$DK87),1,0)*'4. Formulations'!$J86</f>
        <v>0</v>
      </c>
      <c r="EW87" s="38">
        <f>IF(AND(OR(ISBLANK(EW$9),EW$9=0)=FALSE,EW$9=$DK87),1,0)*'4. Formulations'!$J86</f>
        <v>0</v>
      </c>
      <c r="EY87" s="38">
        <f>IF(AND(OR(ISBLANK(EY$9),EY$9=0)=FALSE,SUM($EK87:$EW87)&gt;0,EY$9='2. Protocols'!$G86),1,0)*'4. Formulations'!$J86</f>
        <v>0</v>
      </c>
      <c r="EZ87" s="38">
        <f>IF(AND(OR(ISBLANK(EZ$9),EZ$9=0)=FALSE,SUM($EK87:$EW87)&gt;0,EZ$9='2. Protocols'!$G86),1,0)*'4. Formulations'!$J86</f>
        <v>0</v>
      </c>
      <c r="FA87" s="38">
        <f>IF(AND(OR(ISBLANK(FA$9),FA$9=0)=FALSE,SUM($EK87:$EW87)&gt;0,FA$9='2. Protocols'!$G86),1,0)*'4. Formulations'!$J86</f>
        <v>0</v>
      </c>
      <c r="FB87" s="38">
        <f>IF(AND(OR(ISBLANK(FB$9),FB$9=0)=FALSE,SUM($EK87:$EW87)&gt;0,FB$9='2. Protocols'!$G86),1,0)*'4. Formulations'!$J86</f>
        <v>0</v>
      </c>
      <c r="FC87" s="38">
        <f>IF(AND(OR(ISBLANK(FC$9),FC$9=0)=FALSE,SUM($EK87:$EW87)&gt;0,FC$9='2. Protocols'!$G86),1,0)*'4. Formulations'!$J86</f>
        <v>0</v>
      </c>
      <c r="FD87" s="38">
        <f>IF(AND(OR(ISBLANK(FD$9),FD$9=0)=FALSE,SUM($EK87:$EW87)&gt;0,FD$9='2. Protocols'!$G86),1,0)*'4. Formulations'!$J86</f>
        <v>0</v>
      </c>
      <c r="FE87" s="38">
        <f>IF(AND(OR(ISBLANK(FE$9),FE$9=0)=FALSE,SUM($EK87:$EW87)&gt;0,FE$9='2. Protocols'!$G86),1,0)*'4. Formulations'!$J86</f>
        <v>0</v>
      </c>
      <c r="FF87" s="38">
        <f>IF(AND(OR(ISBLANK(FF$9),FF$9=0)=FALSE,SUM($EK87:$EW87)&gt;0,FF$9='2. Protocols'!$G86),1,0)*'4. Formulations'!$J86</f>
        <v>0</v>
      </c>
      <c r="FG87" s="38">
        <f>IF(AND(OR(ISBLANK(FG$9),FG$9=0)=FALSE,SUM($EK87:$EW87)&gt;0,FG$9='2. Protocols'!$G86),1,0)*'4. Formulations'!$J86</f>
        <v>0</v>
      </c>
      <c r="FH87" s="38">
        <f>IF(AND(OR(ISBLANK(FH$9),FH$9=0)=FALSE,SUM($EK87:$EW87)&gt;0,FH$9='2. Protocols'!$G86),1,0)*'4. Formulations'!$J86</f>
        <v>0</v>
      </c>
      <c r="FI87" s="38">
        <f>IF(AND(OR(ISBLANK(FI$9),FI$9=0)=FALSE,SUM($EK87:$EW87)&gt;0,FI$9='2. Protocols'!$G86),1,0)*'4. Formulations'!$J86</f>
        <v>0</v>
      </c>
      <c r="FJ87" s="38">
        <f>IF(AND(OR(ISBLANK(FJ$9),FJ$9=0)=FALSE,SUM($EK87:$EW87)&gt;0,FJ$9='2. Protocols'!$G86),1,0)*'4. Formulations'!$J86</f>
        <v>0</v>
      </c>
      <c r="FK87" s="38">
        <f>IF(AND(OR(ISBLANK(FK$9),FK$9=0)=FALSE,SUM($EK87:$EW87)&gt;0,FK$9='2. Protocols'!$G86),1,0)*'4. Formulations'!$J86</f>
        <v>0</v>
      </c>
      <c r="FL87" s="38">
        <f>IF(AND(OR(ISBLANK(FL$9),FL$9=0)=FALSE,SUM($EK87:$EW87)&gt;0,FL$9='2. Protocols'!$G86),1,0)*'4. Formulations'!$J86</f>
        <v>0</v>
      </c>
      <c r="FM87" s="38">
        <f>IF(AND(OR(ISBLANK(FM$9),FM$9=0)=FALSE,SUM($EK87:$EW87)&gt;0,FM$9='2. Protocols'!$G86),1,0)*'4. Formulations'!$J86</f>
        <v>0</v>
      </c>
      <c r="FN87" s="38">
        <f>IF(AND(OR(ISBLANK(FN$9),FN$9=0)=FALSE,SUM($EK87:$EW87)&gt;0,FN$9='2. Protocols'!$G86),1,0)*'4. Formulations'!$J86</f>
        <v>0</v>
      </c>
      <c r="FO87" s="38">
        <f>IF(AND(OR(ISBLANK(FO$9),FO$9=0)=FALSE,SUM($EK87:$EW87)&gt;0,FO$9='2. Protocols'!$G86),1,0)*'4. Formulations'!$J86</f>
        <v>0</v>
      </c>
      <c r="FP87" s="38">
        <f>IF(AND(OR(ISBLANK(FP$9),FP$9=0)=FALSE,SUM($EK87:$EW87)&gt;0,FP$9='2. Protocols'!$G86),1,0)*'4. Formulations'!$J86</f>
        <v>0</v>
      </c>
      <c r="FQ87" s="38">
        <f>IF(AND(OR(ISBLANK(FQ$9),FQ$9=0)=FALSE,SUM($EK87:$EW87)&gt;0,FQ$9='2. Protocols'!$G86),1,0)*'4. Formulations'!$J86</f>
        <v>0</v>
      </c>
      <c r="FR87" s="38">
        <f>IF(AND(OR(ISBLANK(FR$9),FR$9=0)=FALSE,SUM($EK87:$EW87)&gt;0,FR$9='2. Protocols'!$G86),1,0)*'4. Formulations'!$J86</f>
        <v>0</v>
      </c>
      <c r="FS87" s="38">
        <f>IF(AND(OR(ISBLANK(FS$9),FS$9=0)=FALSE,SUM($EK87:$EW87)&gt;0,FS$9='2. Protocols'!$G86),1,0)*'4. Formulations'!$J86</f>
        <v>0</v>
      </c>
      <c r="FT87" s="38">
        <f>IF(AND(OR(ISBLANK(FT$9),FT$9=0)=FALSE,SUM($EK87:$EW87)&gt;0,FT$9='2. Protocols'!$G86),1,0)*'4. Formulations'!$J86</f>
        <v>0</v>
      </c>
      <c r="FV87" s="38">
        <f>IF(AND(OR(ISBLANK(EY$9),EY$9=0)=FALSE,FV$9=$DL87),1,0)*'4. Formulations'!$K86</f>
        <v>0</v>
      </c>
      <c r="FW87" s="38">
        <f>IF(AND(OR(ISBLANK(EZ$9),EZ$9=0)=FALSE,FW$9=$DL87),1,0)*'4. Formulations'!$K86</f>
        <v>0</v>
      </c>
      <c r="FX87" s="38">
        <f>IF(AND(OR(ISBLANK(FA$9),FA$9=0)=FALSE,FX$9=$DL87),1,0)*'4. Formulations'!$K86</f>
        <v>0</v>
      </c>
      <c r="FY87" s="38">
        <f>IF(AND(OR(ISBLANK(FB$9),FB$9=0)=FALSE,FY$9=$DL87),1,0)*'4. Formulations'!$K86</f>
        <v>0</v>
      </c>
      <c r="FZ87" s="38">
        <f>IF(AND(OR(ISBLANK(FC$9),FC$9=0)=FALSE,FZ$9=$DL87),1,0)*'4. Formulations'!$K86</f>
        <v>0</v>
      </c>
      <c r="GA87" s="38">
        <f>IF(AND(OR(ISBLANK(FD$9),FD$9=0)=FALSE,GA$9=$DL87),1,0)*'4. Formulations'!$K86</f>
        <v>0</v>
      </c>
      <c r="GB87" s="38">
        <f>IF(AND(OR(ISBLANK(FE$9),FE$9=0)=FALSE,GB$9=$DL87),1,0)*'4. Formulations'!$K86</f>
        <v>0</v>
      </c>
      <c r="GC87" s="38">
        <f>IF(AND(OR(ISBLANK(FF$9),FF$9=0)=FALSE,GC$9=$DL87),1,0)*'4. Formulations'!$K86</f>
        <v>0</v>
      </c>
      <c r="GD87" s="38">
        <f>IF(AND(OR(ISBLANK(FG$9),FG$9=0)=FALSE,GD$9=$DL87),1,0)*'4. Formulations'!$K86</f>
        <v>0</v>
      </c>
      <c r="GE87" s="38">
        <f>IF(AND(OR(ISBLANK(FH$9),FH$9=0)=FALSE,GE$9=$DL87),1,0)*'4. Formulations'!$K86</f>
        <v>0</v>
      </c>
      <c r="GF87" s="38">
        <f>IF(AND(OR(ISBLANK(FI$9),FI$9=0)=FALSE,GF$9=$DL87),1,0)*'4. Formulations'!$K86</f>
        <v>0</v>
      </c>
      <c r="GG87" s="38">
        <f>IF(AND(OR(ISBLANK(FJ$9),FJ$9=0)=FALSE,GG$9=$DL87),1,0)*'4. Formulations'!$K86</f>
        <v>0</v>
      </c>
      <c r="GH87" s="38">
        <f>IF(AND(OR(ISBLANK(FK$9),FK$9=0)=FALSE,GH$9=$DL87),1,0)*'4. Formulations'!$K86</f>
        <v>0</v>
      </c>
      <c r="GI87" s="38">
        <f>IF(AND(OR(ISBLANK(FL$9),FL$9=0)=FALSE,GI$9=$DL87),1,0)*'4. Formulations'!$K86</f>
        <v>0</v>
      </c>
      <c r="GJ87" s="38">
        <f>IF(AND(OR(ISBLANK(FM$9),FM$9=0)=FALSE,GJ$9=$DL87),1,0)*'4. Formulations'!$K86</f>
        <v>0</v>
      </c>
      <c r="GL87" s="38">
        <f>IF(AND(OR(ISBLANK(GL$9),GL$9=0)=FALSE,OR(GL$9='2. Protocols'!$C86,GL$9='2. Protocols'!$E86,GL$9='2. Protocols'!$G86)),1,0)*'4. Formulations'!$L86</f>
        <v>0</v>
      </c>
      <c r="GM87" s="38">
        <f>IF(AND(OR(ISBLANK(GM$9),GM$9=0)=FALSE,OR(GM$9='2. Protocols'!$C86,GM$9='2. Protocols'!$E86,GM$9='2. Protocols'!$G86)),1,0)*'4. Formulations'!$L86</f>
        <v>0</v>
      </c>
      <c r="GN87" s="38">
        <f>IF(AND(OR(ISBLANK(GN$9),GN$9=0)=FALSE,OR(GN$9='2. Protocols'!$C86,GN$9='2. Protocols'!$E86,GN$9='2. Protocols'!$G86)),1,0)*'4. Formulations'!$L86</f>
        <v>0</v>
      </c>
      <c r="GO87" s="38">
        <f>IF(AND(OR(ISBLANK(GO$9),GO$9=0)=FALSE,OR(GO$9='2. Protocols'!$C86,GO$9='2. Protocols'!$E86,GO$9='2. Protocols'!$G86)),1,0)*'4. Formulations'!$L86</f>
        <v>0</v>
      </c>
      <c r="GP87" s="38">
        <f>IF(AND(OR(ISBLANK(GP$9),GP$9=0)=FALSE,OR(GP$9='2. Protocols'!$C86,GP$9='2. Protocols'!$E86,GP$9='2. Protocols'!$G86)),1,0)*'4. Formulations'!$L86</f>
        <v>0</v>
      </c>
      <c r="GQ87" s="38">
        <f>IF(AND(OR(ISBLANK(GQ$9),GQ$9=0)=FALSE,OR(GQ$9='2. Protocols'!$C86,GQ$9='2. Protocols'!$E86,GQ$9='2. Protocols'!$G86)),1,0)*'4. Formulations'!$L86</f>
        <v>0</v>
      </c>
      <c r="GR87" s="38">
        <f>IF(AND(OR(ISBLANK(GR$9),GR$9=0)=FALSE,OR(GR$9='2. Protocols'!$C86,GR$9='2. Protocols'!$E86,GR$9='2. Protocols'!$G86)),1,0)*'4. Formulations'!$L86</f>
        <v>0</v>
      </c>
      <c r="GS87" s="38">
        <f>IF(AND(OR(ISBLANK(GS$9),GS$9=0)=FALSE,OR(GS$9='2. Protocols'!$C86,GS$9='2. Protocols'!$E86,GS$9='2. Protocols'!$G86)),1,0)*'4. Formulations'!$L86</f>
        <v>0</v>
      </c>
      <c r="GT87" s="38">
        <f>IF(AND(OR(ISBLANK(GT$9),GT$9=0)=FALSE,OR(GT$9='2. Protocols'!$C86,GT$9='2. Protocols'!$E86,GT$9='2. Protocols'!$G86)),1,0)*'4. Formulations'!$L86</f>
        <v>0</v>
      </c>
      <c r="GU87" s="38">
        <f>IF(AND(OR(ISBLANK(GU$9),GU$9=0)=FALSE,OR(GU$9='2. Protocols'!$C86,GU$9='2. Protocols'!$E86,GU$9='2. Protocols'!$G86)),1,0)*'4. Formulations'!$L86</f>
        <v>0</v>
      </c>
      <c r="GV87" s="38">
        <f>IF(AND(OR(ISBLANK(GV$9),GV$9=0)=FALSE,OR(GV$9='2. Protocols'!$C86,GV$9='2. Protocols'!$E86,GV$9='2. Protocols'!$G86)),1,0)*'4. Formulations'!$L86</f>
        <v>0</v>
      </c>
      <c r="GW87" s="38">
        <f>IF(AND(OR(ISBLANK(GW$9),GW$9=0)=FALSE,OR(GW$9='2. Protocols'!$C86,GW$9='2. Protocols'!$E86,GW$9='2. Protocols'!$G86)),1,0)*'4. Formulations'!$L86</f>
        <v>0</v>
      </c>
      <c r="GX87" s="38">
        <f>IF(AND(OR(ISBLANK(GX$9),GX$9=0)=FALSE,OR(GX$9='2. Protocols'!$C86,GX$9='2. Protocols'!$E86,GX$9='2. Protocols'!$G86)),1,0)*'4. Formulations'!$L86</f>
        <v>0</v>
      </c>
      <c r="GY87" s="38">
        <f>IF(AND(OR(ISBLANK(GY$9),GY$9=0)=FALSE,OR(GY$9='2. Protocols'!$C86,GY$9='2. Protocols'!$E86,GY$9='2. Protocols'!$G86)),1,0)*'4. Formulations'!$L86</f>
        <v>0</v>
      </c>
      <c r="GZ87" s="38">
        <f>IF(AND(OR(ISBLANK(GZ$9),GZ$9=0)=FALSE,OR(GZ$9='2. Protocols'!$C86,GZ$9='2. Protocols'!$E86,GZ$9='2. Protocols'!$G86)),1,0)*'4. Formulations'!$L86</f>
        <v>0</v>
      </c>
      <c r="HA87" s="38">
        <f>IF(AND(OR(ISBLANK(HA$9),HA$9=0)=FALSE,OR(HA$9='2. Protocols'!$C86,HA$9='2. Protocols'!$E86,HA$9='2. Protocols'!$G86)),1,0)*'4. Formulations'!$L86</f>
        <v>0</v>
      </c>
      <c r="HB87" s="38">
        <f>IF(AND(OR(ISBLANK(HB$9),HB$9=0)=FALSE,OR(HB$9='2. Protocols'!$C86,HB$9='2. Protocols'!$E86,HB$9='2. Protocols'!$G86)),1,0)*'4. Formulations'!$L86</f>
        <v>0</v>
      </c>
      <c r="HC87" s="38">
        <f>IF(AND(OR(ISBLANK(HC$9),HC$9=0)=FALSE,OR(HC$9='2. Protocols'!$C86,HC$9='2. Protocols'!$E86,HC$9='2. Protocols'!$G86)),1,0)*'4. Formulations'!$L86</f>
        <v>0</v>
      </c>
      <c r="HD87" s="38">
        <f>IF(AND(OR(ISBLANK(HD$9),HD$9=0)=FALSE,OR(HD$9='2. Protocols'!$C86,HD$9='2. Protocols'!$E86,HD$9='2. Protocols'!$G86)),1,0)*'4. Formulations'!$L86</f>
        <v>0</v>
      </c>
      <c r="HE87" s="38">
        <f>IF(AND(OR(ISBLANK(HE$9),HE$9=0)=FALSE,OR(HE$9='2. Protocols'!$C86,HE$9='2. Protocols'!$E86,HE$9='2. Protocols'!$G86)),1,0)*'4. Formulations'!$L86</f>
        <v>0</v>
      </c>
      <c r="HF87" s="38">
        <f>IF(AND(OR(ISBLANK(HF$9),HF$9=0)=FALSE,OR(HF$9='2. Protocols'!$C86,HF$9='2. Protocols'!$E86,HF$9='2. Protocols'!$G86)),1,0)*'4. Formulations'!$L86</f>
        <v>0</v>
      </c>
      <c r="HG87" s="38">
        <f>IF(AND(OR(ISBLANK(HG$9),HG$9=0)=FALSE,OR(HG$9='2. Protocols'!$C86,HG$9='2. Protocols'!$E86,HG$9='2. Protocols'!$G86)),1,0)*'4. Formulations'!$L86</f>
        <v>0</v>
      </c>
      <c r="HI87" s="38">
        <f>IF(AND(OR(ISBLANK(HI$9),HI$9=0)=FALSE,HI$9=$DK87),1,0)*'4. Formulations'!$M86</f>
        <v>0</v>
      </c>
      <c r="HJ87" s="38">
        <f>IF(AND(OR(ISBLANK(HJ$9),HJ$9=0)=FALSE,HJ$9=$DK87),1,0)*'4. Formulations'!$M86</f>
        <v>0</v>
      </c>
      <c r="HK87" s="38">
        <f>IF(AND(OR(ISBLANK(HK$9),HK$9=0)=FALSE,HK$9=$DK87),1,0)*'4. Formulations'!$M86</f>
        <v>0</v>
      </c>
      <c r="HL87" s="38">
        <f>IF(AND(OR(ISBLANK(HL$9),HL$9=0)=FALSE,HL$9=$DK87),1,0)*'4. Formulations'!$M86</f>
        <v>0</v>
      </c>
      <c r="HM87" s="38">
        <f>IF(AND(OR(ISBLANK(HM$9),HM$9=0)=FALSE,HM$9=$DK87),1,0)*'4. Formulations'!$M86</f>
        <v>0</v>
      </c>
      <c r="HN87" s="38">
        <f>IF(AND(OR(ISBLANK(HN$9),HN$9=0)=FALSE,HN$9=$DK87),1,0)*'4. Formulations'!$M86</f>
        <v>0</v>
      </c>
      <c r="HO87" s="38">
        <f>IF(AND(OR(ISBLANK(HO$9),HO$9=0)=FALSE,HO$9=$DK87),1,0)*'4. Formulations'!$M86</f>
        <v>0</v>
      </c>
      <c r="HP87" s="38">
        <f>IF(AND(OR(ISBLANK(HP$9),HP$9=0)=FALSE,HP$9=$DK87),1,0)*'4. Formulations'!$M86</f>
        <v>0</v>
      </c>
      <c r="HQ87" s="38">
        <f>IF(AND(OR(ISBLANK(HQ$9),HQ$9=0)=FALSE,HQ$9=$DK87),1,0)*'4. Formulations'!$M86</f>
        <v>0</v>
      </c>
      <c r="HR87" s="38">
        <f>IF(AND(OR(ISBLANK(HR$9),HR$9=0)=FALSE,HR$9=$DK87),1,0)*'4. Formulations'!$M86</f>
        <v>0</v>
      </c>
      <c r="HS87" s="38">
        <f>IF(AND(OR(ISBLANK(HS$9),HS$9=0)=FALSE,HS$9=$DK87),1,0)*'4. Formulations'!$M86</f>
        <v>0</v>
      </c>
      <c r="HT87" s="38">
        <f>IF(AND(OR(ISBLANK(HT$9),HT$9=0)=FALSE,HT$9=$DK87),1,0)*'4. Formulations'!$M86</f>
        <v>0</v>
      </c>
      <c r="HU87" s="38">
        <f>IF(AND(OR(ISBLANK(HU$9),HU$9=0)=FALSE,HU$9=$DK87),1,0)*'4. Formulations'!$M86</f>
        <v>0</v>
      </c>
      <c r="HW87" s="38">
        <f>IF(AND(OR(ISBLANK(HW$9),HW$9=0)=FALSE,SUM($HI87:$HU87)&gt;0,HW$9='2. Protocols'!$G86),1,0)*'4. Formulations'!$M86</f>
        <v>0</v>
      </c>
      <c r="HX87" s="38">
        <f>IF(AND(OR(ISBLANK(HX$9),HX$9=0)=FALSE,SUM($HI87:$HU87)&gt;0,HX$9='2. Protocols'!$G86),1,0)*'4. Formulations'!$M86</f>
        <v>0</v>
      </c>
      <c r="HY87" s="38">
        <f>IF(AND(OR(ISBLANK(HY$9),HY$9=0)=FALSE,SUM($HI87:$HU87)&gt;0,HY$9='2. Protocols'!$G86),1,0)*'4. Formulations'!$M86</f>
        <v>0</v>
      </c>
      <c r="HZ87" s="38">
        <f>IF(AND(OR(ISBLANK(HZ$9),HZ$9=0)=FALSE,SUM($HI87:$HU87)&gt;0,HZ$9='2. Protocols'!$G86),1,0)*'4. Formulations'!$M86</f>
        <v>0</v>
      </c>
      <c r="IA87" s="38">
        <f>IF(AND(OR(ISBLANK(IA$9),IA$9=0)=FALSE,SUM($HI87:$HU87)&gt;0,IA$9='2. Protocols'!$G86),1,0)*'4. Formulations'!$M86</f>
        <v>0</v>
      </c>
      <c r="IB87" s="38">
        <f>IF(AND(OR(ISBLANK(IB$9),IB$9=0)=FALSE,SUM($HI87:$HU87)&gt;0,IB$9='2. Protocols'!$G86),1,0)*'4. Formulations'!$M86</f>
        <v>0</v>
      </c>
      <c r="IC87" s="38">
        <f>IF(AND(OR(ISBLANK(IC$9),IC$9=0)=FALSE,SUM($HI87:$HU87)&gt;0,IC$9='2. Protocols'!$G86),1,0)*'4. Formulations'!$M86</f>
        <v>0</v>
      </c>
      <c r="ID87" s="38">
        <f>IF(AND(OR(ISBLANK(ID$9),ID$9=0)=FALSE,SUM($HI87:$HU87)&gt;0,ID$9='2. Protocols'!$G86),1,0)*'4. Formulations'!$M86</f>
        <v>0</v>
      </c>
      <c r="IE87" s="38">
        <f>IF(AND(OR(ISBLANK(IE$9),IE$9=0)=FALSE,SUM($HI87:$HU87)&gt;0,IE$9='2. Protocols'!$G86),1,0)*'4. Formulations'!$M86</f>
        <v>0</v>
      </c>
      <c r="IF87" s="38">
        <f>IF(AND(OR(ISBLANK(IF$9),IF$9=0)=FALSE,SUM($HI87:$HU87)&gt;0,IF$9='2. Protocols'!$G86),1,0)*'4. Formulations'!$M86</f>
        <v>0</v>
      </c>
      <c r="IG87" s="38">
        <f>IF(AND(OR(ISBLANK(IG$9),IG$9=0)=FALSE,SUM($HI87:$HU87)&gt;0,IG$9='2. Protocols'!$G86),1,0)*'4. Formulations'!$M86</f>
        <v>0</v>
      </c>
      <c r="IH87" s="38">
        <f>IF(AND(OR(ISBLANK(IH$9),IH$9=0)=FALSE,SUM($HI87:$HU87)&gt;0,IH$9='2. Protocols'!$G86),1,0)*'4. Formulations'!$M86</f>
        <v>0</v>
      </c>
      <c r="II87" s="38">
        <f>IF(AND(OR(ISBLANK(II$9),II$9=0)=FALSE,SUM($HI87:$HU87)&gt;0,II$9='2. Protocols'!$G86),1,0)*'4. Formulations'!$M86</f>
        <v>0</v>
      </c>
      <c r="IJ87" s="38">
        <f>IF(AND(OR(ISBLANK(IJ$9),IJ$9=0)=FALSE,SUM($HI87:$HU87)&gt;0,IJ$9='2. Protocols'!$G86),1,0)*'4. Formulations'!$M86</f>
        <v>0</v>
      </c>
      <c r="IK87" s="38">
        <f>IF(AND(OR(ISBLANK(IK$9),IK$9=0)=FALSE,SUM($HI87:$HU87)&gt;0,IK$9='2. Protocols'!$G86),1,0)*'4. Formulations'!$M86</f>
        <v>0</v>
      </c>
      <c r="IL87" s="38">
        <f>IF(AND(OR(ISBLANK(IL$9),IL$9=0)=FALSE,SUM($HI87:$HU87)&gt;0,IL$9='2. Protocols'!$G86),1,0)*'4. Formulations'!$M86</f>
        <v>0</v>
      </c>
      <c r="IM87" s="38">
        <f>IF(AND(OR(ISBLANK(IM$9),IM$9=0)=FALSE,SUM($HI87:$HU87)&gt;0,IM$9='2. Protocols'!$G86),1,0)*'4. Formulations'!$M86</f>
        <v>0</v>
      </c>
      <c r="IN87" s="38">
        <f>IF(AND(OR(ISBLANK(IN$9),IN$9=0)=FALSE,SUM($HI87:$HU87)&gt;0,IN$9='2. Protocols'!$G86),1,0)*'4. Formulations'!$M86</f>
        <v>0</v>
      </c>
      <c r="IO87" s="38">
        <f>IF(AND(OR(ISBLANK(IO$9),IO$9=0)=FALSE,SUM($HI87:$HU87)&gt;0,IO$9='2. Protocols'!$G86),1,0)*'4. Formulations'!$M86</f>
        <v>0</v>
      </c>
      <c r="IP87" s="38">
        <f>IF(AND(OR(ISBLANK(IP$9),IP$9=0)=FALSE,SUM($HI87:$HU87)&gt;0,IP$9='2. Protocols'!$G86),1,0)*'4. Formulations'!$M86</f>
        <v>0</v>
      </c>
      <c r="IQ87" s="38">
        <f>IF(AND(OR(ISBLANK(IQ$9),IQ$9=0)=FALSE,SUM($HI87:$HU87)&gt;0,IQ$9='2. Protocols'!$G86),1,0)*'4. Formulations'!$M86</f>
        <v>0</v>
      </c>
      <c r="IR87" s="38">
        <f>IF(AND(OR(ISBLANK(IR$9),IR$9=0)=FALSE,SUM($HI87:$HU87)&gt;0,IR$9='2. Protocols'!$G86),1,0)*'4. Formulations'!$M86</f>
        <v>0</v>
      </c>
      <c r="IT87" s="38">
        <f>IF(AND(OR(ISBLANK(IT$9),IT$9=0)=FALSE,IT$9=$DL87),1,0)*'4. Formulations'!$N86</f>
        <v>0</v>
      </c>
      <c r="IU87" s="38">
        <f>IF(AND(OR(ISBLANK(IU$9),IU$9=0)=FALSE,IU$9=$DL87),1,0)*'4. Formulations'!$N86</f>
        <v>0</v>
      </c>
      <c r="IV87" s="38">
        <f>IF(AND(OR(ISBLANK(IV$9),IV$9=0)=FALSE,IV$9=$DL87),1,0)*'4. Formulations'!$N86</f>
        <v>0</v>
      </c>
      <c r="IW87" s="38">
        <f>IF(AND(OR(ISBLANK(IW$9),IW$9=0)=FALSE,IW$9=$DL87),1,0)*'4. Formulations'!$N86</f>
        <v>0</v>
      </c>
      <c r="IX87" s="38">
        <f>IF(AND(OR(ISBLANK(IX$9),IX$9=0)=FALSE,IX$9=$DL87),1,0)*'4. Formulations'!$N86</f>
        <v>0</v>
      </c>
      <c r="IY87" s="38">
        <f>IF(AND(OR(ISBLANK(IY$9),IY$9=0)=FALSE,IY$9=$DL87),1,0)*'4. Formulations'!$N86</f>
        <v>0</v>
      </c>
      <c r="IZ87" s="38">
        <f>IF(AND(OR(ISBLANK(IZ$9),IZ$9=0)=FALSE,IZ$9=$DL87),1,0)*'4. Formulations'!$N86</f>
        <v>0</v>
      </c>
      <c r="JA87" s="38">
        <f>IF(AND(OR(ISBLANK(JA$9),JA$9=0)=FALSE,JA$9=$DL87),1,0)*'4. Formulations'!$N86</f>
        <v>0</v>
      </c>
      <c r="JB87" s="38">
        <f>IF(AND(OR(ISBLANK(JB$9),JB$9=0)=FALSE,JB$9=$DL87),1,0)*'4. Formulations'!$N86</f>
        <v>0</v>
      </c>
      <c r="JC87" s="38">
        <f>IF(AND(OR(ISBLANK(JC$9),JC$9=0)=FALSE,JC$9=$DL87),1,0)*'4. Formulations'!$N86</f>
        <v>0</v>
      </c>
      <c r="JD87" s="38">
        <f>IF(AND(OR(ISBLANK(JD$9),JD$9=0)=FALSE,JD$9=$DL87),1,0)*'4. Formulations'!$N86</f>
        <v>0</v>
      </c>
      <c r="JE87" s="38">
        <f>IF(AND(OR(ISBLANK(JE$9),JE$9=0)=FALSE,JE$9=$DL87),1,0)*'4. Formulations'!$N86</f>
        <v>0</v>
      </c>
      <c r="JF87" s="38">
        <f>IF(AND(OR(ISBLANK(JF$9),JF$9=0)=FALSE,JF$9=$DL87),1,0)*'4. Formulations'!$N86</f>
        <v>0</v>
      </c>
      <c r="JG87" s="38">
        <f>IF(AND(OR(ISBLANK(JG$9),JG$9=0)=FALSE,JG$9=$DL87),1,0)*'4. Formulations'!$N86</f>
        <v>0</v>
      </c>
      <c r="JH87" s="38">
        <f>IF(AND(OR(ISBLANK(JH$9),JH$9=0)=FALSE,JH$9=$DL87),1,0)*'4. Formulations'!$N86</f>
        <v>0</v>
      </c>
      <c r="JJ87" s="38">
        <f>IF(AND(OR(ISBLANK(JJ$9),JJ$9=0)=FALSE,OR(JJ$9='2. Protocols'!$C86,JJ$9='2. Protocols'!$E86,JJ$9='2. Protocols'!$G86)),1,0)*'4. Formulations'!$O86</f>
        <v>0</v>
      </c>
      <c r="JK87" s="38">
        <f>IF(AND(OR(ISBLANK(JK$9),JK$9=0)=FALSE,OR(JK$9='2. Protocols'!$C86,JK$9='2. Protocols'!$E86,JK$9='2. Protocols'!$G86)),1,0)*'4. Formulations'!$O86</f>
        <v>0</v>
      </c>
      <c r="JL87" s="38">
        <f>IF(AND(OR(ISBLANK(JL$9),JL$9=0)=FALSE,OR(JL$9='2. Protocols'!$C86,JL$9='2. Protocols'!$E86,JL$9='2. Protocols'!$G86)),1,0)*'4. Formulations'!$O86</f>
        <v>0</v>
      </c>
      <c r="JM87" s="38">
        <f>IF(AND(OR(ISBLANK(JM$9),JM$9=0)=FALSE,OR(JM$9='2. Protocols'!$C86,JM$9='2. Protocols'!$E86,JM$9='2. Protocols'!$G86)),1,0)*'4. Formulations'!$O86</f>
        <v>0</v>
      </c>
      <c r="JN87" s="38">
        <f>IF(AND(OR(ISBLANK(JN$9),JN$9=0)=FALSE,OR(JN$9='2. Protocols'!$C86,JN$9='2. Protocols'!$E86,JN$9='2. Protocols'!$G86)),1,0)*'4. Formulations'!$O86</f>
        <v>0</v>
      </c>
      <c r="JO87" s="38">
        <f>IF(AND(OR(ISBLANK(JO$9),JO$9=0)=FALSE,OR(JO$9='2. Protocols'!$C86,JO$9='2. Protocols'!$E86,JO$9='2. Protocols'!$G86)),1,0)*'4. Formulations'!$O86</f>
        <v>0</v>
      </c>
      <c r="JP87" s="38">
        <f>IF(AND(OR(ISBLANK(JP$9),JP$9=0)=FALSE,OR(JP$9='2. Protocols'!$C86,JP$9='2. Protocols'!$E86,JP$9='2. Protocols'!$G86)),1,0)*'4. Formulations'!$O86</f>
        <v>0</v>
      </c>
      <c r="JQ87" s="38">
        <f>IF(AND(OR(ISBLANK(JQ$9),JQ$9=0)=FALSE,OR(JQ$9='2. Protocols'!$C86,JQ$9='2. Protocols'!$E86,JQ$9='2. Protocols'!$G86)),1,0)*'4. Formulations'!$O86</f>
        <v>0</v>
      </c>
      <c r="JR87" s="38">
        <f>IF(AND(OR(ISBLANK(JR$9),JR$9=0)=FALSE,OR(JR$9='2. Protocols'!$C86,JR$9='2. Protocols'!$E86,JR$9='2. Protocols'!$G86)),1,0)*'4. Formulations'!$O86</f>
        <v>0</v>
      </c>
      <c r="JS87" s="38">
        <f>IF(AND(OR(ISBLANK(JS$9),JS$9=0)=FALSE,OR(JS$9='2. Protocols'!$C86,JS$9='2. Protocols'!$E86,JS$9='2. Protocols'!$G86)),1,0)*'4. Formulations'!$O86</f>
        <v>0</v>
      </c>
      <c r="JT87" s="38">
        <f>IF(AND(OR(ISBLANK(JT$9),JT$9=0)=FALSE,OR(JT$9='2. Protocols'!$C86,JT$9='2. Protocols'!$E86,JT$9='2. Protocols'!$G86)),1,0)*'4. Formulations'!$O86</f>
        <v>0</v>
      </c>
      <c r="JU87" s="38">
        <f>IF(AND(OR(ISBLANK(JU$9),JU$9=0)=FALSE,OR(JU$9='2. Protocols'!$C86,JU$9='2. Protocols'!$E86,JU$9='2. Protocols'!$G86)),1,0)*'4. Formulations'!$O86</f>
        <v>0</v>
      </c>
      <c r="JV87" s="38">
        <f>IF(AND(OR(ISBLANK(JV$9),JV$9=0)=FALSE,OR(JV$9='2. Protocols'!$C86,JV$9='2. Protocols'!$E86,JV$9='2. Protocols'!$G86)),1,0)*'4. Formulations'!$O86</f>
        <v>0</v>
      </c>
      <c r="JW87" s="38">
        <f>IF(AND(OR(ISBLANK(JW$9),JW$9=0)=FALSE,OR(JW$9='2. Protocols'!$C86,JW$9='2. Protocols'!$E86,JW$9='2. Protocols'!$G86)),1,0)*'4. Formulations'!$O86</f>
        <v>0</v>
      </c>
      <c r="JX87" s="38">
        <f>IF(AND(OR(ISBLANK(JX$9),JX$9=0)=FALSE,OR(JX$9='2. Protocols'!$C86,JX$9='2. Protocols'!$E86,JX$9='2. Protocols'!$G86)),1,0)*'4. Formulations'!$O86</f>
        <v>0</v>
      </c>
      <c r="JY87" s="38">
        <f>IF(AND(OR(ISBLANK(JY$9),JY$9=0)=FALSE,OR(JY$9='2. Protocols'!$C86,JY$9='2. Protocols'!$E86,JY$9='2. Protocols'!$G86)),1,0)*'4. Formulations'!$O86</f>
        <v>0</v>
      </c>
      <c r="JZ87" s="38">
        <f>IF(AND(OR(ISBLANK(JZ$9),JZ$9=0)=FALSE,OR(JZ$9='2. Protocols'!$C86,JZ$9='2. Protocols'!$E86,JZ$9='2. Protocols'!$G86)),1,0)*'4. Formulations'!$O86</f>
        <v>0</v>
      </c>
      <c r="KA87" s="38">
        <f>IF(AND(OR(ISBLANK(KA$9),KA$9=0)=FALSE,OR(KA$9='2. Protocols'!$C86,KA$9='2. Protocols'!$E86,KA$9='2. Protocols'!$G86)),1,0)*'4. Formulations'!$O86</f>
        <v>0</v>
      </c>
      <c r="KB87" s="38">
        <f>IF(AND(OR(ISBLANK(KB$9),KB$9=0)=FALSE,OR(KB$9='2. Protocols'!$C86,KB$9='2. Protocols'!$E86,KB$9='2. Protocols'!$G86)),1,0)*'4. Formulations'!$O86</f>
        <v>0</v>
      </c>
      <c r="KC87" s="38">
        <f>IF(AND(OR(ISBLANK(KC$9),KC$9=0)=FALSE,OR(KC$9='2. Protocols'!$C86,KC$9='2. Protocols'!$E86,KC$9='2. Protocols'!$G86)),1,0)*'4. Formulations'!$O86</f>
        <v>0</v>
      </c>
      <c r="KD87" s="38">
        <f>IF(AND(OR(ISBLANK(KD$9),KD$9=0)=FALSE,OR(KD$9='2. Protocols'!$C86,KD$9='2. Protocols'!$E86,KD$9='2. Protocols'!$G86)),1,0)*'4. Formulations'!$O86</f>
        <v>0</v>
      </c>
      <c r="KE87" s="38">
        <f>IF(AND(OR(ISBLANK(KE$9),KE$9=0)=FALSE,OR(KE$9='2. Protocols'!$C86,KE$9='2. Protocols'!$E86,KE$9='2. Protocols'!$G86)),1,0)*'4. Formulations'!$O86</f>
        <v>0</v>
      </c>
      <c r="KG87" s="38">
        <f>IF(AND(OR(ISBLANK(KG$9),KG$9=0)=FALSE,KG$9=$DK87),1,0)*'4. Formulations'!$P86</f>
        <v>0</v>
      </c>
      <c r="KH87" s="38">
        <f>IF(AND(OR(ISBLANK(KH$9),KH$9=0)=FALSE,KH$9=$DK87),1,0)*'4. Formulations'!$P86</f>
        <v>0</v>
      </c>
      <c r="KI87" s="38">
        <f>IF(AND(OR(ISBLANK(KI$9),KI$9=0)=FALSE,KI$9=$DK87),1,0)*'4. Formulations'!$P86</f>
        <v>0</v>
      </c>
      <c r="KJ87" s="38">
        <f>IF(AND(OR(ISBLANK(KJ$9),KJ$9=0)=FALSE,KJ$9=$DK87),1,0)*'4. Formulations'!$P86</f>
        <v>0</v>
      </c>
      <c r="KK87" s="38">
        <f>IF(AND(OR(ISBLANK(KK$9),KK$9=0)=FALSE,KK$9=$DK87),1,0)*'4. Formulations'!$P86</f>
        <v>0</v>
      </c>
      <c r="KL87" s="38">
        <f>IF(AND(OR(ISBLANK(KL$9),KL$9=0)=FALSE,KL$9=$DK87),1,0)*'4. Formulations'!$P86</f>
        <v>0</v>
      </c>
      <c r="KM87" s="38">
        <f>IF(AND(OR(ISBLANK(KM$9),KM$9=0)=FALSE,KM$9=$DK87),1,0)*'4. Formulations'!$P86</f>
        <v>0</v>
      </c>
      <c r="KN87" s="38">
        <f>IF(AND(OR(ISBLANK(KN$9),KN$9=0)=FALSE,KN$9=$DK87),1,0)*'4. Formulations'!$P86</f>
        <v>0</v>
      </c>
      <c r="KO87" s="38">
        <f>IF(AND(OR(ISBLANK(KO$9),KO$9=0)=FALSE,KO$9=$DK87),1,0)*'4. Formulations'!$P86</f>
        <v>0</v>
      </c>
      <c r="KP87" s="38">
        <f>IF(AND(OR(ISBLANK(KP$9),KP$9=0)=FALSE,KP$9=$DK87),1,0)*'4. Formulations'!$P86</f>
        <v>0</v>
      </c>
      <c r="KQ87" s="38">
        <f>IF(AND(OR(ISBLANK(KQ$9),KQ$9=0)=FALSE,KQ$9=$DK87),1,0)*'4. Formulations'!$P86</f>
        <v>0</v>
      </c>
      <c r="KR87" s="38">
        <f>IF(AND(OR(ISBLANK(KR$9),KR$9=0)=FALSE,KR$9=$DK87),1,0)*'4. Formulations'!$P86</f>
        <v>0</v>
      </c>
      <c r="KS87" s="38">
        <f>IF(AND(OR(ISBLANK(KS$9),KS$9=0)=FALSE,KS$9=$DK87),1,0)*'4. Formulations'!$P86</f>
        <v>0</v>
      </c>
      <c r="KU87" s="38">
        <f>IF(AND(OR(ISBLANK(KU$9),KU$9=0)=FALSE,SUM($KG87:$KS87)&gt;0,KU$9='2. Protocols'!$G86),1,0)*'4. Formulations'!$P86</f>
        <v>0</v>
      </c>
      <c r="KV87" s="38">
        <f>IF(AND(OR(ISBLANK(KV$9),KV$9=0)=FALSE,SUM($KG87:$KS87)&gt;0,KV$9='2. Protocols'!$G86),1,0)*'4. Formulations'!$P86</f>
        <v>0</v>
      </c>
      <c r="KW87" s="38">
        <f>IF(AND(OR(ISBLANK(KW$9),KW$9=0)=FALSE,SUM($KG87:$KS87)&gt;0,KW$9='2. Protocols'!$G86),1,0)*'4. Formulations'!$P86</f>
        <v>0</v>
      </c>
      <c r="KX87" s="38">
        <f>IF(AND(OR(ISBLANK(KX$9),KX$9=0)=FALSE,SUM($KG87:$KS87)&gt;0,KX$9='2. Protocols'!$G86),1,0)*'4. Formulations'!$P86</f>
        <v>0</v>
      </c>
      <c r="KY87" s="38">
        <f>IF(AND(OR(ISBLANK(KY$9),KY$9=0)=FALSE,SUM($KG87:$KS87)&gt;0,KY$9='2. Protocols'!$G86),1,0)*'4. Formulations'!$P86</f>
        <v>0</v>
      </c>
      <c r="KZ87" s="38">
        <f>IF(AND(OR(ISBLANK(KZ$9),KZ$9=0)=FALSE,SUM($KG87:$KS87)&gt;0,KZ$9='2. Protocols'!$G86),1,0)*'4. Formulations'!$P86</f>
        <v>0</v>
      </c>
      <c r="LA87" s="38">
        <f>IF(AND(OR(ISBLANK(LA$9),LA$9=0)=FALSE,SUM($KG87:$KS87)&gt;0,LA$9='2. Protocols'!$G86),1,0)*'4. Formulations'!$P86</f>
        <v>0</v>
      </c>
      <c r="LB87" s="38">
        <f>IF(AND(OR(ISBLANK(LB$9),LB$9=0)=FALSE,SUM($KG87:$KS87)&gt;0,LB$9='2. Protocols'!$G86),1,0)*'4. Formulations'!$P86</f>
        <v>0</v>
      </c>
      <c r="LC87" s="38">
        <f>IF(AND(OR(ISBLANK(LC$9),LC$9=0)=FALSE,SUM($KG87:$KS87)&gt;0,LC$9='2. Protocols'!$G86),1,0)*'4. Formulations'!$P86</f>
        <v>0</v>
      </c>
      <c r="LD87" s="38">
        <f>IF(AND(OR(ISBLANK(LD$9),LD$9=0)=FALSE,SUM($KG87:$KS87)&gt;0,LD$9='2. Protocols'!$G86),1,0)*'4. Formulations'!$P86</f>
        <v>0</v>
      </c>
      <c r="LE87" s="38">
        <f>IF(AND(OR(ISBLANK(LE$9),LE$9=0)=FALSE,SUM($KG87:$KS87)&gt;0,LE$9='2. Protocols'!$G86),1,0)*'4. Formulations'!$P86</f>
        <v>0</v>
      </c>
      <c r="LF87" s="38">
        <f>IF(AND(OR(ISBLANK(LF$9),LF$9=0)=FALSE,SUM($KG87:$KS87)&gt;0,LF$9='2. Protocols'!$G86),1,0)*'4. Formulations'!$P86</f>
        <v>0</v>
      </c>
      <c r="LG87" s="38">
        <f>IF(AND(OR(ISBLANK(LG$9),LG$9=0)=FALSE,SUM($KG87:$KS87)&gt;0,LG$9='2. Protocols'!$G86),1,0)*'4. Formulations'!$P86</f>
        <v>0</v>
      </c>
      <c r="LH87" s="38">
        <f>IF(AND(OR(ISBLANK(LH$9),LH$9=0)=FALSE,SUM($KG87:$KS87)&gt;0,LH$9='2. Protocols'!$G86),1,0)*'4. Formulations'!$P86</f>
        <v>0</v>
      </c>
      <c r="LI87" s="38">
        <f>IF(AND(OR(ISBLANK(LI$9),LI$9=0)=FALSE,SUM($KG87:$KS87)&gt;0,LI$9='2. Protocols'!$G86),1,0)*'4. Formulations'!$P86</f>
        <v>0</v>
      </c>
      <c r="LJ87" s="38">
        <f>IF(AND(OR(ISBLANK(LJ$9),LJ$9=0)=FALSE,SUM($KG87:$KS87)&gt;0,LJ$9='2. Protocols'!$G86),1,0)*'4. Formulations'!$P86</f>
        <v>0</v>
      </c>
      <c r="LK87" s="38">
        <f>IF(AND(OR(ISBLANK(LK$9),LK$9=0)=FALSE,SUM($KG87:$KS87)&gt;0,LK$9='2. Protocols'!$G86),1,0)*'4. Formulations'!$P86</f>
        <v>0</v>
      </c>
      <c r="LL87" s="38">
        <f>IF(AND(OR(ISBLANK(LL$9),LL$9=0)=FALSE,SUM($KG87:$KS87)&gt;0,LL$9='2. Protocols'!$G86),1,0)*'4. Formulations'!$P86</f>
        <v>0</v>
      </c>
      <c r="LM87" s="38">
        <f>IF(AND(OR(ISBLANK(LM$9),LM$9=0)=FALSE,SUM($KG87:$KS87)&gt;0,LM$9='2. Protocols'!$G86),1,0)*'4. Formulations'!$P86</f>
        <v>0</v>
      </c>
      <c r="LN87" s="38">
        <f>IF(AND(OR(ISBLANK(LN$9),LN$9=0)=FALSE,SUM($KG87:$KS87)&gt;0,LN$9='2. Protocols'!$G86),1,0)*'4. Formulations'!$P86</f>
        <v>0</v>
      </c>
      <c r="LO87" s="38">
        <f>IF(AND(OR(ISBLANK(LO$9),LO$9=0)=FALSE,SUM($KG87:$KS87)&gt;0,LO$9='2. Protocols'!$G86),1,0)*'4. Formulations'!$P86</f>
        <v>0</v>
      </c>
      <c r="LP87" s="38">
        <f>IF(AND(OR(ISBLANK(LP$9),LP$9=0)=FALSE,SUM($KG87:$KS87)&gt;0,LP$9='2. Protocols'!$G86),1,0)*'4. Formulations'!$P86</f>
        <v>0</v>
      </c>
      <c r="LR87" s="38">
        <f>IF(AND(OR(ISBLANK(LR$9),LR$9=0)=FALSE,LR$9=$DL87),1,0)*'4. Formulations'!$Q86</f>
        <v>0</v>
      </c>
      <c r="LS87" s="38">
        <f>IF(AND(OR(ISBLANK(LS$9),LS$9=0)=FALSE,LS$9=$DL87),1,0)*'4. Formulations'!$Q86</f>
        <v>0</v>
      </c>
      <c r="LT87" s="38">
        <f>IF(AND(OR(ISBLANK(LT$9),LT$9=0)=FALSE,LT$9=$DL87),1,0)*'4. Formulations'!$Q86</f>
        <v>0</v>
      </c>
      <c r="LU87" s="38">
        <f>IF(AND(OR(ISBLANK(LU$9),LU$9=0)=FALSE,LU$9=$DL87),1,0)*'4. Formulations'!$Q86</f>
        <v>0</v>
      </c>
      <c r="LV87" s="38">
        <f>IF(AND(OR(ISBLANK(LV$9),LV$9=0)=FALSE,LV$9=$DL87),1,0)*'4. Formulations'!$Q86</f>
        <v>0</v>
      </c>
      <c r="LW87" s="38">
        <f>IF(AND(OR(ISBLANK(LW$9),LW$9=0)=FALSE,LW$9=$DL87),1,0)*'4. Formulations'!$Q86</f>
        <v>0</v>
      </c>
      <c r="LX87" s="38">
        <f>IF(AND(OR(ISBLANK(LX$9),LX$9=0)=FALSE,LX$9=$DL87),1,0)*'4. Formulations'!$Q86</f>
        <v>0</v>
      </c>
      <c r="LY87" s="38">
        <f>IF(AND(OR(ISBLANK(LY$9),LY$9=0)=FALSE,LY$9=$DL87),1,0)*'4. Formulations'!$Q86</f>
        <v>0</v>
      </c>
      <c r="LZ87" s="38">
        <f>IF(AND(OR(ISBLANK(LZ$9),LZ$9=0)=FALSE,LZ$9=$DL87),1,0)*'4. Formulations'!$Q86</f>
        <v>0</v>
      </c>
      <c r="MA87" s="38">
        <f>IF(AND(OR(ISBLANK(MA$9),MA$9=0)=FALSE,MA$9=$DL87),1,0)*'4. Formulations'!$Q86</f>
        <v>0</v>
      </c>
      <c r="MB87" s="38">
        <f>IF(AND(OR(ISBLANK(MB$9),MB$9=0)=FALSE,MB$9=$DL87),1,0)*'4. Formulations'!$Q86</f>
        <v>0</v>
      </c>
      <c r="MC87" s="38">
        <f>IF(AND(OR(ISBLANK(MC$9),MC$9=0)=FALSE,MC$9=$DL87),1,0)*'4. Formulations'!$Q86</f>
        <v>0</v>
      </c>
      <c r="MD87" s="38">
        <f>IF(AND(OR(ISBLANK(MD$9),MD$9=0)=FALSE,MD$9=$DL87),1,0)*'4. Formulations'!$Q86</f>
        <v>0</v>
      </c>
      <c r="ME87" s="38">
        <f>IF(AND(OR(ISBLANK(ME$9),ME$9=0)=FALSE,ME$9=$DL87),1,0)*'4. Formulations'!$Q86</f>
        <v>0</v>
      </c>
      <c r="MF87" s="38">
        <f>IF(AND(OR(ISBLANK(MF$9),MF$9=0)=FALSE,MF$9=$DL87),1,0)*'4. Formulations'!$Q86</f>
        <v>0</v>
      </c>
    </row>
    <row r="88" spans="2:344" outlineLevel="1" x14ac:dyDescent="0.3">
      <c r="B88" s="2"/>
      <c r="C88" s="129" t="str">
        <f>IF('2. Protocols'!C87&amp;"+"&amp;'2. Protocols'!E87&amp;"+"&amp;'2. Protocols'!G87="++","",'2. Protocols'!C87&amp;"+"&amp;'2. Protocols'!E87&amp;"+"&amp;'2. Protocols'!G87)</f>
        <v/>
      </c>
      <c r="D88" s="18"/>
      <c r="F88" s="114">
        <f>IFERROR('2. Protocols'!J87*'1. General Inputs'!$N$6,"")</f>
        <v>0</v>
      </c>
      <c r="G88" s="114">
        <f>IFERROR(MAX(F88*(1+'1. General Inputs'!$BE$16)+(G$110*CHOOSE(G$7,'2. Protocols'!$S87,'2. Protocols'!$T87,'2. Protocols'!$U87))+'3. ARV Substitutions'!L108,0),"")</f>
        <v>0</v>
      </c>
      <c r="H88" s="114">
        <f>IFERROR(MAX(G88*(1+'1. General Inputs'!$BE$16)+(H$110*CHOOSE(H$7,'2. Protocols'!$S87,'2. Protocols'!$T87,'2. Protocols'!$U87))+'3. ARV Substitutions'!M108,0),"")</f>
        <v>0</v>
      </c>
      <c r="I88" s="114">
        <f>IFERROR(MAX(H88*(1+'1. General Inputs'!$BE$16)+(I$110*CHOOSE(I$7,'2. Protocols'!$S87,'2. Protocols'!$T87,'2. Protocols'!$U87))+'3. ARV Substitutions'!N108,0),"")</f>
        <v>0</v>
      </c>
      <c r="J88" s="114">
        <f>IFERROR(MAX(I88*(1+'1. General Inputs'!$BE$16)+(J$110*CHOOSE(J$7,'2. Protocols'!$S87,'2. Protocols'!$T87,'2. Protocols'!$U87))+'3. ARV Substitutions'!O108,0),"")</f>
        <v>0</v>
      </c>
      <c r="K88" s="114">
        <f>IFERROR(MAX(J88*(1+'1. General Inputs'!$BE$16)+(K$110*CHOOSE(K$7,'2. Protocols'!$S87,'2. Protocols'!$T87,'2. Protocols'!$U87))+'3. ARV Substitutions'!P108,0),"")</f>
        <v>0</v>
      </c>
      <c r="L88" s="114">
        <f>IFERROR(MAX(K88*(1+'1. General Inputs'!$BE$16)+(L$110*CHOOSE(L$7,'2. Protocols'!$S87,'2. Protocols'!$T87,'2. Protocols'!$U87))+'3. ARV Substitutions'!Q108,0),"")</f>
        <v>0</v>
      </c>
      <c r="M88" s="114">
        <f>IFERROR(MAX(L88*(1+'1. General Inputs'!$BE$16)+(M$110*CHOOSE(M$7,'2. Protocols'!$S87,'2. Protocols'!$T87,'2. Protocols'!$U87))+'3. ARV Substitutions'!R108,0),"")</f>
        <v>0</v>
      </c>
      <c r="N88" s="114">
        <f>IFERROR(MAX(M88*(1+'1. General Inputs'!$BE$16)+(N$110*CHOOSE(N$7,'2. Protocols'!$S87,'2. Protocols'!$T87,'2. Protocols'!$U87))+'3. ARV Substitutions'!S108,0),"")</f>
        <v>0</v>
      </c>
      <c r="O88" s="114">
        <f>IFERROR(MAX(N88*(1+'1. General Inputs'!$BE$16)+(O$110*CHOOSE(O$7,'2. Protocols'!$S87,'2. Protocols'!$T87,'2. Protocols'!$U87))+'3. ARV Substitutions'!T108,0),"")</f>
        <v>0</v>
      </c>
      <c r="P88" s="114">
        <f>IFERROR(MAX(O88*(1+'1. General Inputs'!$BE$16)+(P$110*CHOOSE(P$7,'2. Protocols'!$S87,'2. Protocols'!$T87,'2. Protocols'!$U87))+'3. ARV Substitutions'!U108,0),"")</f>
        <v>0</v>
      </c>
      <c r="Q88" s="114">
        <f>IFERROR(MAX(P88*(1+'1. General Inputs'!$BE$16)+(Q$110*CHOOSE(Q$7,'2. Protocols'!$S87,'2. Protocols'!$T87,'2. Protocols'!$U87))+'3. ARV Substitutions'!V108,0),"")</f>
        <v>0</v>
      </c>
      <c r="R88" s="114">
        <f>IFERROR(MAX(Q88*(1+'1. General Inputs'!$BE$16)+(R$110*CHOOSE(R$7,'2. Protocols'!$S87,'2. Protocols'!$T87,'2. Protocols'!$U87))+'3. ARV Substitutions'!W108,0),"")</f>
        <v>0</v>
      </c>
      <c r="S88" s="114">
        <f>IFERROR(MAX(R88*(1+'1. General Inputs'!$BE$16)+(S$110*CHOOSE(S$7,'2. Protocols'!$S87,'2. Protocols'!$T87,'2. Protocols'!$U87))+'3. ARV Substitutions'!X108,0),"")</f>
        <v>0</v>
      </c>
      <c r="T88" s="114">
        <f>IFERROR(MAX(S88*(1+'1. General Inputs'!$BE$16)+(T$110*CHOOSE(T$7,'2. Protocols'!$S87,'2. Protocols'!$T87,'2. Protocols'!$U87))+'3. ARV Substitutions'!Y108,0),"")</f>
        <v>0</v>
      </c>
      <c r="U88" s="114">
        <f>IFERROR(MAX(T88*(1+'1. General Inputs'!$BE$16)+(U$110*CHOOSE(U$7,'2. Protocols'!$S87,'2. Protocols'!$T87,'2. Protocols'!$U87))+'3. ARV Substitutions'!Z108,0),"")</f>
        <v>0</v>
      </c>
      <c r="V88" s="114">
        <f>IFERROR(MAX(U88*(1+'1. General Inputs'!$BE$16)+(V$110*CHOOSE(V$7,'2. Protocols'!$S87,'2. Protocols'!$T87,'2. Protocols'!$U87))+'3. ARV Substitutions'!AA108,0),"")</f>
        <v>0</v>
      </c>
      <c r="W88" s="114">
        <f>IFERROR(MAX(V88*(1+'1. General Inputs'!$BE$16)+(W$110*CHOOSE(W$7,'2. Protocols'!$S87,'2. Protocols'!$T87,'2. Protocols'!$U87))+'3. ARV Substitutions'!AB108,0),"")</f>
        <v>0</v>
      </c>
      <c r="X88" s="114">
        <f>IFERROR(MAX(W88*(1+'1. General Inputs'!$BE$16)+(X$110*CHOOSE(X$7,'2. Protocols'!$S87,'2. Protocols'!$T87,'2. Protocols'!$U87))+'3. ARV Substitutions'!AC108,0),"")</f>
        <v>0</v>
      </c>
      <c r="Y88" s="114">
        <f>IFERROR(MAX(X88*(1+'1. General Inputs'!$BE$16)+(Y$110*CHOOSE(Y$7,'2. Protocols'!$S87,'2. Protocols'!$T87,'2. Protocols'!$U87))+'3. ARV Substitutions'!AD108,0),"")</f>
        <v>0</v>
      </c>
      <c r="Z88" s="114">
        <f>IFERROR(MAX(Y88*(1+'1. General Inputs'!$BE$16)+(Z$110*CHOOSE(Z$7,'2. Protocols'!$S87,'2. Protocols'!$T87,'2. Protocols'!$U87))+'3. ARV Substitutions'!AE108,0),"")</f>
        <v>0</v>
      </c>
      <c r="AA88" s="114">
        <f>IFERROR(MAX(Z88*(1+'1. General Inputs'!$BE$16)+(AA$110*CHOOSE(AA$7,'2. Protocols'!$S87,'2. Protocols'!$T87,'2. Protocols'!$U87))+'3. ARV Substitutions'!AF108,0),"")</f>
        <v>0</v>
      </c>
      <c r="AB88" s="114">
        <f>IFERROR(MAX(AA88*(1+'1. General Inputs'!$BE$16)+(AB$110*CHOOSE(AB$7,'2. Protocols'!$S87,'2. Protocols'!$T87,'2. Protocols'!$U87))+'3. ARV Substitutions'!AG108,0),"")</f>
        <v>0</v>
      </c>
      <c r="AC88" s="114">
        <f>IFERROR(MAX(AB88*(1+'1. General Inputs'!$BE$16)+(AC$110*CHOOSE(AC$7,'2. Protocols'!$S87,'2. Protocols'!$T87,'2. Protocols'!$U87))+'3. ARV Substitutions'!AH108,0),"")</f>
        <v>0</v>
      </c>
      <c r="AD88" s="114">
        <f>IFERROR(MAX(AC88*(1+'1. General Inputs'!$BE$16)+(AD$110*CHOOSE(AD$7,'2. Protocols'!$S87,'2. Protocols'!$T87,'2. Protocols'!$U87))+'3. ARV Substitutions'!AI108,0),"")</f>
        <v>0</v>
      </c>
      <c r="AE88" s="114">
        <f>IFERROR(MAX(AD88*(1+'1. General Inputs'!$BE$16)+(AE$110*CHOOSE(AE$7,'2. Protocols'!$S87,'2. Protocols'!$T87,'2. Protocols'!$U87))+'3. ARV Substitutions'!AJ108,0),"")</f>
        <v>0</v>
      </c>
      <c r="AF88" s="114">
        <f>IFERROR(MAX(AE88*(1+'1. General Inputs'!$BE$16)+(AF$110*CHOOSE(AF$7,'2. Protocols'!$S87,'2. Protocols'!$T87,'2. Protocols'!$U87))+'3. ARV Substitutions'!AK108,0),"")</f>
        <v>0</v>
      </c>
      <c r="AG88" s="114">
        <f>IFERROR(MAX(AF88*(1+'1. General Inputs'!$BE$16)+(AG$110*CHOOSE(AG$7,'2. Protocols'!$S87,'2. Protocols'!$T87,'2. Protocols'!$U87))+'3. ARV Substitutions'!AL108,0),"")</f>
        <v>0</v>
      </c>
      <c r="AH88" s="114">
        <f>IFERROR(MAX(AG88*(1+'1. General Inputs'!$BE$16)+(AH$110*CHOOSE(AH$7,'2. Protocols'!$S87,'2. Protocols'!$T87,'2. Protocols'!$U87))+'3. ARV Substitutions'!AM108,0),"")</f>
        <v>0</v>
      </c>
      <c r="AI88" s="114">
        <f>IFERROR(MAX(AH88*(1+'1. General Inputs'!$BE$16)+(AI$110*CHOOSE(AI$7,'2. Protocols'!$S87,'2. Protocols'!$T87,'2. Protocols'!$U87))+'3. ARV Substitutions'!AN108,0),"")</f>
        <v>0</v>
      </c>
      <c r="AJ88" s="114">
        <f>IFERROR(MAX(AI88*(1+'1. General Inputs'!$BE$16)+(AJ$110*CHOOSE(AJ$7,'2. Protocols'!$S87,'2. Protocols'!$T87,'2. Protocols'!$U87))+'3. ARV Substitutions'!AO108,0),"")</f>
        <v>0</v>
      </c>
      <c r="AK88" s="114">
        <f>IFERROR(MAX(AJ88*(1+'1. General Inputs'!$BE$16)+(AK$110*CHOOSE(AK$7,'2. Protocols'!$S87,'2. Protocols'!$T87,'2. Protocols'!$U87))+'3. ARV Substitutions'!AP108,0),"")</f>
        <v>0</v>
      </c>
      <c r="AL88" s="114">
        <f>IFERROR(MAX(AK88*(1+'1. General Inputs'!$BE$16)+(AL$110*CHOOSE(AL$7,'2. Protocols'!$S87,'2. Protocols'!$T87,'2. Protocols'!$U87))+'3. ARV Substitutions'!AQ108,0),"")</f>
        <v>0</v>
      </c>
      <c r="AM88" s="114">
        <f>IFERROR(MAX(AL88*(1+'1. General Inputs'!$BE$16)+(AM$110*CHOOSE(AM$7,'2. Protocols'!$S87,'2. Protocols'!$T87,'2. Protocols'!$U87))+'3. ARV Substitutions'!AR108,0),"")</f>
        <v>0</v>
      </c>
      <c r="AN88" s="114">
        <f>IFERROR(MAX(AM88*(1+'1. General Inputs'!$BE$16)+(AN$110*CHOOSE(AN$7,'2. Protocols'!$S87,'2. Protocols'!$T87,'2. Protocols'!$U87))+'3. ARV Substitutions'!AS108,0),"")</f>
        <v>0</v>
      </c>
      <c r="AO88" s="114">
        <f>IFERROR(MAX(AN88*(1+'1. General Inputs'!$BE$16)+(AO$110*CHOOSE(AO$7,'2. Protocols'!$S87,'2. Protocols'!$T87,'2. Protocols'!$U87))+'3. ARV Substitutions'!AT108,0),"")</f>
        <v>0</v>
      </c>
      <c r="AP88" s="114">
        <f>IFERROR(MAX(AO88*(1+'1. General Inputs'!$BE$16)+(AP$110*CHOOSE(AP$7,'2. Protocols'!$S87,'2. Protocols'!$T87,'2. Protocols'!$U87))+'3. ARV Substitutions'!AU108,0),"")</f>
        <v>0</v>
      </c>
      <c r="BZ88" s="88">
        <f t="shared" si="87"/>
        <v>0</v>
      </c>
      <c r="CA88" s="88">
        <f t="shared" si="88"/>
        <v>0</v>
      </c>
      <c r="CB88" s="88">
        <f t="shared" si="89"/>
        <v>0</v>
      </c>
      <c r="CC88" s="88">
        <f t="shared" si="90"/>
        <v>0</v>
      </c>
      <c r="CD88" s="88">
        <f t="shared" si="91"/>
        <v>0</v>
      </c>
      <c r="CE88" s="88">
        <f t="shared" si="92"/>
        <v>0</v>
      </c>
      <c r="CF88" s="88">
        <f t="shared" si="93"/>
        <v>0</v>
      </c>
      <c r="CG88" s="88">
        <f t="shared" si="94"/>
        <v>0</v>
      </c>
      <c r="CH88" s="88">
        <f t="shared" si="95"/>
        <v>0</v>
      </c>
      <c r="CI88" s="88">
        <f t="shared" si="96"/>
        <v>0</v>
      </c>
      <c r="CJ88" s="88">
        <f t="shared" si="97"/>
        <v>0</v>
      </c>
      <c r="CK88" s="88">
        <f t="shared" si="98"/>
        <v>0</v>
      </c>
      <c r="CL88" s="88">
        <f t="shared" si="99"/>
        <v>0</v>
      </c>
      <c r="CM88" s="88">
        <f t="shared" si="100"/>
        <v>0</v>
      </c>
      <c r="CN88" s="88">
        <f t="shared" si="101"/>
        <v>0</v>
      </c>
      <c r="CO88" s="88">
        <f t="shared" si="102"/>
        <v>0</v>
      </c>
      <c r="CP88" s="88">
        <f t="shared" si="103"/>
        <v>0</v>
      </c>
      <c r="CQ88" s="88">
        <f t="shared" si="104"/>
        <v>0</v>
      </c>
      <c r="CR88" s="88">
        <f t="shared" si="105"/>
        <v>0</v>
      </c>
      <c r="CS88" s="88">
        <f t="shared" si="106"/>
        <v>0</v>
      </c>
      <c r="CT88" s="88">
        <f t="shared" si="107"/>
        <v>0</v>
      </c>
      <c r="CU88" s="88">
        <f t="shared" si="108"/>
        <v>0</v>
      </c>
      <c r="CV88" s="88">
        <f t="shared" si="109"/>
        <v>0</v>
      </c>
      <c r="CW88" s="88">
        <f t="shared" si="110"/>
        <v>0</v>
      </c>
      <c r="CX88" s="88">
        <f t="shared" si="111"/>
        <v>0</v>
      </c>
      <c r="CY88" s="88">
        <f t="shared" si="112"/>
        <v>0</v>
      </c>
      <c r="CZ88" s="88">
        <f t="shared" si="113"/>
        <v>0</v>
      </c>
      <c r="DA88" s="88">
        <f t="shared" si="114"/>
        <v>0</v>
      </c>
      <c r="DB88" s="88">
        <f t="shared" si="115"/>
        <v>0</v>
      </c>
      <c r="DC88" s="88">
        <f t="shared" si="116"/>
        <v>0</v>
      </c>
      <c r="DD88" s="88">
        <f t="shared" si="117"/>
        <v>0</v>
      </c>
      <c r="DE88" s="88">
        <f t="shared" si="118"/>
        <v>0</v>
      </c>
      <c r="DF88" s="88">
        <f t="shared" si="119"/>
        <v>0</v>
      </c>
      <c r="DG88" s="88">
        <f t="shared" si="120"/>
        <v>0</v>
      </c>
      <c r="DH88" s="88">
        <f t="shared" si="121"/>
        <v>0</v>
      </c>
      <c r="DI88" s="88">
        <f t="shared" si="122"/>
        <v>0</v>
      </c>
      <c r="DK88" s="27" t="str">
        <f>CONCATENATE('2. Protocols'!C87, '2. Protocols'!D87, '2. Protocols'!E87)</f>
        <v>+</v>
      </c>
      <c r="DL88" s="27" t="str">
        <f>CONCATENATE('2. Protocols'!C87, '2. Protocols'!D87, '2. Protocols'!E87, '2. Protocols'!F87, '2. Protocols'!G87,)</f>
        <v>++</v>
      </c>
      <c r="DN88" s="38">
        <f>IF(AND(OR(ISBLANK(DN$9),DN$9=0)=FALSE,OR(DN$9='2. Protocols'!$C87,DN$9='2. Protocols'!$E87,DN$9='2. Protocols'!$G87)),1,0)*'4. Formulations'!$I87</f>
        <v>0</v>
      </c>
      <c r="DO88" s="38">
        <f>IF(AND(OR(ISBLANK(DO$9),DO$9=0)=FALSE,OR(DO$9='2. Protocols'!$C87,DO$9='2. Protocols'!$E87,DO$9='2. Protocols'!$G87)),1,0)*'4. Formulations'!$I87</f>
        <v>0</v>
      </c>
      <c r="DP88" s="38">
        <f>IF(AND(OR(ISBLANK(DP$9),DP$9=0)=FALSE,OR(DP$9='2. Protocols'!$C87,DP$9='2. Protocols'!$E87,DP$9='2. Protocols'!$G87)),1,0)*'4. Formulations'!$I87</f>
        <v>0</v>
      </c>
      <c r="DQ88" s="38">
        <f>IF(AND(OR(ISBLANK(DQ$9),DQ$9=0)=FALSE,OR(DQ$9='2. Protocols'!$C87,DQ$9='2. Protocols'!$E87,DQ$9='2. Protocols'!$G87)),1,0)*'4. Formulations'!$I87</f>
        <v>0</v>
      </c>
      <c r="DR88" s="38">
        <f>IF(AND(OR(ISBLANK(DR$9),DR$9=0)=FALSE,OR(DR$9='2. Protocols'!$C87,DR$9='2. Protocols'!$E87,DR$9='2. Protocols'!$G87)),1,0)*'4. Formulations'!$I87</f>
        <v>0</v>
      </c>
      <c r="DS88" s="38">
        <f>IF(AND(OR(ISBLANK(DS$9),DS$9=0)=FALSE,OR(DS$9='2. Protocols'!$C87,DS$9='2. Protocols'!$E87,DS$9='2. Protocols'!$G87)),1,0)*'4. Formulations'!$I87</f>
        <v>0</v>
      </c>
      <c r="DT88" s="38">
        <f>IF(AND(OR(ISBLANK(DT$9),DT$9=0)=FALSE,OR(DT$9='2. Protocols'!$C87,DT$9='2. Protocols'!$E87,DT$9='2. Protocols'!$G87)),1,0)*'4. Formulations'!$I87</f>
        <v>0</v>
      </c>
      <c r="DU88" s="38">
        <f>IF(AND(OR(ISBLANK(DU$9),DU$9=0)=FALSE,OR(DU$9='2. Protocols'!$C87,DU$9='2. Protocols'!$E87,DU$9='2. Protocols'!$G87)),1,0)*'4. Formulations'!$I87</f>
        <v>0</v>
      </c>
      <c r="DV88" s="38">
        <f>IF(AND(OR(ISBLANK(DV$9),DV$9=0)=FALSE,OR(DV$9='2. Protocols'!$C87,DV$9='2. Protocols'!$E87,DV$9='2. Protocols'!$G87)),1,0)*'4. Formulations'!$I87</f>
        <v>0</v>
      </c>
      <c r="DW88" s="38">
        <f>IF(AND(OR(ISBLANK(DW$9),DW$9=0)=FALSE,OR(DW$9='2. Protocols'!$C87,DW$9='2. Protocols'!$E87,DW$9='2. Protocols'!$G87)),1,0)*'4. Formulations'!$I87</f>
        <v>0</v>
      </c>
      <c r="DX88" s="38">
        <f>IF(AND(OR(ISBLANK(DX$9),DX$9=0)=FALSE,OR(DX$9='2. Protocols'!$C87,DX$9='2. Protocols'!$E87,DX$9='2. Protocols'!$G87)),1,0)*'4. Formulations'!$I87</f>
        <v>0</v>
      </c>
      <c r="DY88" s="38">
        <f>IF(AND(OR(ISBLANK(DY$9),DY$9=0)=FALSE,OR(DY$9='2. Protocols'!$C87,DY$9='2. Protocols'!$E87,DY$9='2. Protocols'!$G87)),1,0)*'4. Formulations'!$I87</f>
        <v>0</v>
      </c>
      <c r="DZ88" s="38">
        <f>IF(AND(OR(ISBLANK(DZ$9),DZ$9=0)=FALSE,OR(DZ$9='2. Protocols'!$C87,DZ$9='2. Protocols'!$E87,DZ$9='2. Protocols'!$G87)),1,0)*'4. Formulations'!$I87</f>
        <v>0</v>
      </c>
      <c r="EA88" s="38">
        <f>IF(AND(OR(ISBLANK(EA$9),EA$9=0)=FALSE,OR(EA$9='2. Protocols'!$C87,EA$9='2. Protocols'!$E87,EA$9='2. Protocols'!$G87)),1,0)*'4. Formulations'!$I87</f>
        <v>0</v>
      </c>
      <c r="EB88" s="38">
        <f>IF(AND(OR(ISBLANK(EB$9),EB$9=0)=FALSE,OR(EB$9='2. Protocols'!$C87,EB$9='2. Protocols'!$E87,EB$9='2. Protocols'!$G87)),1,0)*'4. Formulations'!$I87</f>
        <v>0</v>
      </c>
      <c r="EC88" s="38">
        <f>IF(AND(OR(ISBLANK(EC$9),EC$9=0)=FALSE,OR(EC$9='2. Protocols'!$C87,EC$9='2. Protocols'!$E87,EC$9='2. Protocols'!$G87)),1,0)*'4. Formulations'!$I87</f>
        <v>0</v>
      </c>
      <c r="ED88" s="38">
        <f>IF(AND(OR(ISBLANK(ED$9),ED$9=0)=FALSE,OR(ED$9='2. Protocols'!$C87,ED$9='2. Protocols'!$E87,ED$9='2. Protocols'!$G87)),1,0)*'4. Formulations'!$I87</f>
        <v>0</v>
      </c>
      <c r="EE88" s="38">
        <f>IF(AND(OR(ISBLANK(EE$9),EE$9=0)=FALSE,OR(EE$9='2. Protocols'!$C87,EE$9='2. Protocols'!$E87,EE$9='2. Protocols'!$G87)),1,0)*'4. Formulations'!$I87</f>
        <v>0</v>
      </c>
      <c r="EF88" s="38">
        <f>IF(AND(OR(ISBLANK(EF$9),EF$9=0)=FALSE,OR(EF$9='2. Protocols'!$C87,EF$9='2. Protocols'!$E87,EF$9='2. Protocols'!$G87)),1,0)*'4. Formulations'!$I87</f>
        <v>0</v>
      </c>
      <c r="EG88" s="38">
        <f>IF(AND(OR(ISBLANK(EG$9),EG$9=0)=FALSE,OR(EG$9='2. Protocols'!$C87,EG$9='2. Protocols'!$E87,EG$9='2. Protocols'!$G87)),1,0)*'4. Formulations'!$I87</f>
        <v>0</v>
      </c>
      <c r="EH88" s="38">
        <f>IF(AND(OR(ISBLANK(EH$9),EH$9=0)=FALSE,OR(EH$9='2. Protocols'!$C87,EH$9='2. Protocols'!$E87,EH$9='2. Protocols'!$G87)),1,0)*'4. Formulations'!$I87</f>
        <v>0</v>
      </c>
      <c r="EI88" s="38">
        <f>IF(AND(OR(ISBLANK(EI$9),EI$9=0)=FALSE,OR(EI$9='2. Protocols'!$C87,EI$9='2. Protocols'!$E87,EI$9='2. Protocols'!$G87)),1,0)*'4. Formulations'!$I87</f>
        <v>0</v>
      </c>
      <c r="EK88" s="38">
        <f>IF(AND(OR(ISBLANK(EK$9),EK$9=0)=FALSE,EK$9=$DK88),1,0)*'4. Formulations'!$J87</f>
        <v>0</v>
      </c>
      <c r="EL88" s="38">
        <f>IF(AND(OR(ISBLANK(EL$9),EL$9=0)=FALSE,EL$9=$DK88),1,0)*'4. Formulations'!$J87</f>
        <v>0</v>
      </c>
      <c r="EM88" s="38">
        <f>IF(AND(OR(ISBLANK(EM$9),EM$9=0)=FALSE,EM$9=$DK88),1,0)*'4. Formulations'!$J87</f>
        <v>0</v>
      </c>
      <c r="EN88" s="38">
        <f>IF(AND(OR(ISBLANK(EN$9),EN$9=0)=FALSE,EN$9=$DK88),1,0)*'4. Formulations'!$J87</f>
        <v>0</v>
      </c>
      <c r="EO88" s="38">
        <f>IF(AND(OR(ISBLANK(EO$9),EO$9=0)=FALSE,EO$9=$DK88),1,0)*'4. Formulations'!$J87</f>
        <v>0</v>
      </c>
      <c r="EP88" s="38">
        <f>IF(AND(OR(ISBLANK(EP$9),EP$9=0)=FALSE,EP$9=$DK88),1,0)*'4. Formulations'!$J87</f>
        <v>0</v>
      </c>
      <c r="EQ88" s="38">
        <f>IF(AND(OR(ISBLANK(EQ$9),EQ$9=0)=FALSE,EQ$9=$DK88),1,0)*'4. Formulations'!$J87</f>
        <v>0</v>
      </c>
      <c r="ER88" s="38">
        <f>IF(AND(OR(ISBLANK(ER$9),ER$9=0)=FALSE,ER$9=$DK88),1,0)*'4. Formulations'!$J87</f>
        <v>0</v>
      </c>
      <c r="ES88" s="38">
        <f>IF(AND(OR(ISBLANK(ES$9),ES$9=0)=FALSE,ES$9=$DK88),1,0)*'4. Formulations'!$J87</f>
        <v>0</v>
      </c>
      <c r="ET88" s="38">
        <f>IF(AND(OR(ISBLANK(ET$9),ET$9=0)=FALSE,ET$9=$DK88),1,0)*'4. Formulations'!$J87</f>
        <v>0</v>
      </c>
      <c r="EU88" s="38">
        <f>IF(AND(OR(ISBLANK(EU$9),EU$9=0)=FALSE,EU$9=$DK88),1,0)*'4. Formulations'!$J87</f>
        <v>0</v>
      </c>
      <c r="EV88" s="38">
        <f>IF(AND(OR(ISBLANK(EV$9),EV$9=0)=FALSE,EV$9=$DK88),1,0)*'4. Formulations'!$J87</f>
        <v>0</v>
      </c>
      <c r="EW88" s="38">
        <f>IF(AND(OR(ISBLANK(EW$9),EW$9=0)=FALSE,EW$9=$DK88),1,0)*'4. Formulations'!$J87</f>
        <v>0</v>
      </c>
      <c r="EY88" s="38">
        <f>IF(AND(OR(ISBLANK(EY$9),EY$9=0)=FALSE,SUM($EK88:$EW88)&gt;0,EY$9='2. Protocols'!$G87),1,0)*'4. Formulations'!$J87</f>
        <v>0</v>
      </c>
      <c r="EZ88" s="38">
        <f>IF(AND(OR(ISBLANK(EZ$9),EZ$9=0)=FALSE,SUM($EK88:$EW88)&gt;0,EZ$9='2. Protocols'!$G87),1,0)*'4. Formulations'!$J87</f>
        <v>0</v>
      </c>
      <c r="FA88" s="38">
        <f>IF(AND(OR(ISBLANK(FA$9),FA$9=0)=FALSE,SUM($EK88:$EW88)&gt;0,FA$9='2. Protocols'!$G87),1,0)*'4. Formulations'!$J87</f>
        <v>0</v>
      </c>
      <c r="FB88" s="38">
        <f>IF(AND(OR(ISBLANK(FB$9),FB$9=0)=FALSE,SUM($EK88:$EW88)&gt;0,FB$9='2. Protocols'!$G87),1,0)*'4. Formulations'!$J87</f>
        <v>0</v>
      </c>
      <c r="FC88" s="38">
        <f>IF(AND(OR(ISBLANK(FC$9),FC$9=0)=FALSE,SUM($EK88:$EW88)&gt;0,FC$9='2. Protocols'!$G87),1,0)*'4. Formulations'!$J87</f>
        <v>0</v>
      </c>
      <c r="FD88" s="38">
        <f>IF(AND(OR(ISBLANK(FD$9),FD$9=0)=FALSE,SUM($EK88:$EW88)&gt;0,FD$9='2. Protocols'!$G87),1,0)*'4. Formulations'!$J87</f>
        <v>0</v>
      </c>
      <c r="FE88" s="38">
        <f>IF(AND(OR(ISBLANK(FE$9),FE$9=0)=FALSE,SUM($EK88:$EW88)&gt;0,FE$9='2. Protocols'!$G87),1,0)*'4. Formulations'!$J87</f>
        <v>0</v>
      </c>
      <c r="FF88" s="38">
        <f>IF(AND(OR(ISBLANK(FF$9),FF$9=0)=FALSE,SUM($EK88:$EW88)&gt;0,FF$9='2. Protocols'!$G87),1,0)*'4. Formulations'!$J87</f>
        <v>0</v>
      </c>
      <c r="FG88" s="38">
        <f>IF(AND(OR(ISBLANK(FG$9),FG$9=0)=FALSE,SUM($EK88:$EW88)&gt;0,FG$9='2. Protocols'!$G87),1,0)*'4. Formulations'!$J87</f>
        <v>0</v>
      </c>
      <c r="FH88" s="38">
        <f>IF(AND(OR(ISBLANK(FH$9),FH$9=0)=FALSE,SUM($EK88:$EW88)&gt;0,FH$9='2. Protocols'!$G87),1,0)*'4. Formulations'!$J87</f>
        <v>0</v>
      </c>
      <c r="FI88" s="38">
        <f>IF(AND(OR(ISBLANK(FI$9),FI$9=0)=FALSE,SUM($EK88:$EW88)&gt;0,FI$9='2. Protocols'!$G87),1,0)*'4. Formulations'!$J87</f>
        <v>0</v>
      </c>
      <c r="FJ88" s="38">
        <f>IF(AND(OR(ISBLANK(FJ$9),FJ$9=0)=FALSE,SUM($EK88:$EW88)&gt;0,FJ$9='2. Protocols'!$G87),1,0)*'4. Formulations'!$J87</f>
        <v>0</v>
      </c>
      <c r="FK88" s="38">
        <f>IF(AND(OR(ISBLANK(FK$9),FK$9=0)=FALSE,SUM($EK88:$EW88)&gt;0,FK$9='2. Protocols'!$G87),1,0)*'4. Formulations'!$J87</f>
        <v>0</v>
      </c>
      <c r="FL88" s="38">
        <f>IF(AND(OR(ISBLANK(FL$9),FL$9=0)=FALSE,SUM($EK88:$EW88)&gt;0,FL$9='2. Protocols'!$G87),1,0)*'4. Formulations'!$J87</f>
        <v>0</v>
      </c>
      <c r="FM88" s="38">
        <f>IF(AND(OR(ISBLANK(FM$9),FM$9=0)=FALSE,SUM($EK88:$EW88)&gt;0,FM$9='2. Protocols'!$G87),1,0)*'4. Formulations'!$J87</f>
        <v>0</v>
      </c>
      <c r="FN88" s="38">
        <f>IF(AND(OR(ISBLANK(FN$9),FN$9=0)=FALSE,SUM($EK88:$EW88)&gt;0,FN$9='2. Protocols'!$G87),1,0)*'4. Formulations'!$J87</f>
        <v>0</v>
      </c>
      <c r="FO88" s="38">
        <f>IF(AND(OR(ISBLANK(FO$9),FO$9=0)=FALSE,SUM($EK88:$EW88)&gt;0,FO$9='2. Protocols'!$G87),1,0)*'4. Formulations'!$J87</f>
        <v>0</v>
      </c>
      <c r="FP88" s="38">
        <f>IF(AND(OR(ISBLANK(FP$9),FP$9=0)=FALSE,SUM($EK88:$EW88)&gt;0,FP$9='2. Protocols'!$G87),1,0)*'4. Formulations'!$J87</f>
        <v>0</v>
      </c>
      <c r="FQ88" s="38">
        <f>IF(AND(OR(ISBLANK(FQ$9),FQ$9=0)=FALSE,SUM($EK88:$EW88)&gt;0,FQ$9='2. Protocols'!$G87),1,0)*'4. Formulations'!$J87</f>
        <v>0</v>
      </c>
      <c r="FR88" s="38">
        <f>IF(AND(OR(ISBLANK(FR$9),FR$9=0)=FALSE,SUM($EK88:$EW88)&gt;0,FR$9='2. Protocols'!$G87),1,0)*'4. Formulations'!$J87</f>
        <v>0</v>
      </c>
      <c r="FS88" s="38">
        <f>IF(AND(OR(ISBLANK(FS$9),FS$9=0)=FALSE,SUM($EK88:$EW88)&gt;0,FS$9='2. Protocols'!$G87),1,0)*'4. Formulations'!$J87</f>
        <v>0</v>
      </c>
      <c r="FT88" s="38">
        <f>IF(AND(OR(ISBLANK(FT$9),FT$9=0)=FALSE,SUM($EK88:$EW88)&gt;0,FT$9='2. Protocols'!$G87),1,0)*'4. Formulations'!$J87</f>
        <v>0</v>
      </c>
      <c r="FV88" s="38">
        <f>IF(AND(OR(ISBLANK(EY$9),EY$9=0)=FALSE,FV$9=$DL88),1,0)*'4. Formulations'!$K87</f>
        <v>0</v>
      </c>
      <c r="FW88" s="38">
        <f>IF(AND(OR(ISBLANK(EZ$9),EZ$9=0)=FALSE,FW$9=$DL88),1,0)*'4. Formulations'!$K87</f>
        <v>0</v>
      </c>
      <c r="FX88" s="38">
        <f>IF(AND(OR(ISBLANK(FA$9),FA$9=0)=FALSE,FX$9=$DL88),1,0)*'4. Formulations'!$K87</f>
        <v>0</v>
      </c>
      <c r="FY88" s="38">
        <f>IF(AND(OR(ISBLANK(FB$9),FB$9=0)=FALSE,FY$9=$DL88),1,0)*'4. Formulations'!$K87</f>
        <v>0</v>
      </c>
      <c r="FZ88" s="38">
        <f>IF(AND(OR(ISBLANK(FC$9),FC$9=0)=FALSE,FZ$9=$DL88),1,0)*'4. Formulations'!$K87</f>
        <v>0</v>
      </c>
      <c r="GA88" s="38">
        <f>IF(AND(OR(ISBLANK(FD$9),FD$9=0)=FALSE,GA$9=$DL88),1,0)*'4. Formulations'!$K87</f>
        <v>0</v>
      </c>
      <c r="GB88" s="38">
        <f>IF(AND(OR(ISBLANK(FE$9),FE$9=0)=FALSE,GB$9=$DL88),1,0)*'4. Formulations'!$K87</f>
        <v>0</v>
      </c>
      <c r="GC88" s="38">
        <f>IF(AND(OR(ISBLANK(FF$9),FF$9=0)=FALSE,GC$9=$DL88),1,0)*'4. Formulations'!$K87</f>
        <v>0</v>
      </c>
      <c r="GD88" s="38">
        <f>IF(AND(OR(ISBLANK(FG$9),FG$9=0)=FALSE,GD$9=$DL88),1,0)*'4. Formulations'!$K87</f>
        <v>0</v>
      </c>
      <c r="GE88" s="38">
        <f>IF(AND(OR(ISBLANK(FH$9),FH$9=0)=FALSE,GE$9=$DL88),1,0)*'4. Formulations'!$K87</f>
        <v>0</v>
      </c>
      <c r="GF88" s="38">
        <f>IF(AND(OR(ISBLANK(FI$9),FI$9=0)=FALSE,GF$9=$DL88),1,0)*'4. Formulations'!$K87</f>
        <v>0</v>
      </c>
      <c r="GG88" s="38">
        <f>IF(AND(OR(ISBLANK(FJ$9),FJ$9=0)=FALSE,GG$9=$DL88),1,0)*'4. Formulations'!$K87</f>
        <v>0</v>
      </c>
      <c r="GH88" s="38">
        <f>IF(AND(OR(ISBLANK(FK$9),FK$9=0)=FALSE,GH$9=$DL88),1,0)*'4. Formulations'!$K87</f>
        <v>0</v>
      </c>
      <c r="GI88" s="38">
        <f>IF(AND(OR(ISBLANK(FL$9),FL$9=0)=FALSE,GI$9=$DL88),1,0)*'4. Formulations'!$K87</f>
        <v>0</v>
      </c>
      <c r="GJ88" s="38">
        <f>IF(AND(OR(ISBLANK(FM$9),FM$9=0)=FALSE,GJ$9=$DL88),1,0)*'4. Formulations'!$K87</f>
        <v>0</v>
      </c>
      <c r="GL88" s="38">
        <f>IF(AND(OR(ISBLANK(GL$9),GL$9=0)=FALSE,OR(GL$9='2. Protocols'!$C87,GL$9='2. Protocols'!$E87,GL$9='2. Protocols'!$G87)),1,0)*'4. Formulations'!$L87</f>
        <v>0</v>
      </c>
      <c r="GM88" s="38">
        <f>IF(AND(OR(ISBLANK(GM$9),GM$9=0)=FALSE,OR(GM$9='2. Protocols'!$C87,GM$9='2. Protocols'!$E87,GM$9='2. Protocols'!$G87)),1,0)*'4. Formulations'!$L87</f>
        <v>0</v>
      </c>
      <c r="GN88" s="38">
        <f>IF(AND(OR(ISBLANK(GN$9),GN$9=0)=FALSE,OR(GN$9='2. Protocols'!$C87,GN$9='2. Protocols'!$E87,GN$9='2. Protocols'!$G87)),1,0)*'4. Formulations'!$L87</f>
        <v>0</v>
      </c>
      <c r="GO88" s="38">
        <f>IF(AND(OR(ISBLANK(GO$9),GO$9=0)=FALSE,OR(GO$9='2. Protocols'!$C87,GO$9='2. Protocols'!$E87,GO$9='2. Protocols'!$G87)),1,0)*'4. Formulations'!$L87</f>
        <v>0</v>
      </c>
      <c r="GP88" s="38">
        <f>IF(AND(OR(ISBLANK(GP$9),GP$9=0)=FALSE,OR(GP$9='2. Protocols'!$C87,GP$9='2. Protocols'!$E87,GP$9='2. Protocols'!$G87)),1,0)*'4. Formulations'!$L87</f>
        <v>0</v>
      </c>
      <c r="GQ88" s="38">
        <f>IF(AND(OR(ISBLANK(GQ$9),GQ$9=0)=FALSE,OR(GQ$9='2. Protocols'!$C87,GQ$9='2. Protocols'!$E87,GQ$9='2. Protocols'!$G87)),1,0)*'4. Formulations'!$L87</f>
        <v>0</v>
      </c>
      <c r="GR88" s="38">
        <f>IF(AND(OR(ISBLANK(GR$9),GR$9=0)=FALSE,OR(GR$9='2. Protocols'!$C87,GR$9='2. Protocols'!$E87,GR$9='2. Protocols'!$G87)),1,0)*'4. Formulations'!$L87</f>
        <v>0</v>
      </c>
      <c r="GS88" s="38">
        <f>IF(AND(OR(ISBLANK(GS$9),GS$9=0)=FALSE,OR(GS$9='2. Protocols'!$C87,GS$9='2. Protocols'!$E87,GS$9='2. Protocols'!$G87)),1,0)*'4. Formulations'!$L87</f>
        <v>0</v>
      </c>
      <c r="GT88" s="38">
        <f>IF(AND(OR(ISBLANK(GT$9),GT$9=0)=FALSE,OR(GT$9='2. Protocols'!$C87,GT$9='2. Protocols'!$E87,GT$9='2. Protocols'!$G87)),1,0)*'4. Formulations'!$L87</f>
        <v>0</v>
      </c>
      <c r="GU88" s="38">
        <f>IF(AND(OR(ISBLANK(GU$9),GU$9=0)=FALSE,OR(GU$9='2. Protocols'!$C87,GU$9='2. Protocols'!$E87,GU$9='2. Protocols'!$G87)),1,0)*'4. Formulations'!$L87</f>
        <v>0</v>
      </c>
      <c r="GV88" s="38">
        <f>IF(AND(OR(ISBLANK(GV$9),GV$9=0)=FALSE,OR(GV$9='2. Protocols'!$C87,GV$9='2. Protocols'!$E87,GV$9='2. Protocols'!$G87)),1,0)*'4. Formulations'!$L87</f>
        <v>0</v>
      </c>
      <c r="GW88" s="38">
        <f>IF(AND(OR(ISBLANK(GW$9),GW$9=0)=FALSE,OR(GW$9='2. Protocols'!$C87,GW$9='2. Protocols'!$E87,GW$9='2. Protocols'!$G87)),1,0)*'4. Formulations'!$L87</f>
        <v>0</v>
      </c>
      <c r="GX88" s="38">
        <f>IF(AND(OR(ISBLANK(GX$9),GX$9=0)=FALSE,OR(GX$9='2. Protocols'!$C87,GX$9='2. Protocols'!$E87,GX$9='2. Protocols'!$G87)),1,0)*'4. Formulations'!$L87</f>
        <v>0</v>
      </c>
      <c r="GY88" s="38">
        <f>IF(AND(OR(ISBLANK(GY$9),GY$9=0)=FALSE,OR(GY$9='2. Protocols'!$C87,GY$9='2. Protocols'!$E87,GY$9='2. Protocols'!$G87)),1,0)*'4. Formulations'!$L87</f>
        <v>0</v>
      </c>
      <c r="GZ88" s="38">
        <f>IF(AND(OR(ISBLANK(GZ$9),GZ$9=0)=FALSE,OR(GZ$9='2. Protocols'!$C87,GZ$9='2. Protocols'!$E87,GZ$9='2. Protocols'!$G87)),1,0)*'4. Formulations'!$L87</f>
        <v>0</v>
      </c>
      <c r="HA88" s="38">
        <f>IF(AND(OR(ISBLANK(HA$9),HA$9=0)=FALSE,OR(HA$9='2. Protocols'!$C87,HA$9='2. Protocols'!$E87,HA$9='2. Protocols'!$G87)),1,0)*'4. Formulations'!$L87</f>
        <v>0</v>
      </c>
      <c r="HB88" s="38">
        <f>IF(AND(OR(ISBLANK(HB$9),HB$9=0)=FALSE,OR(HB$9='2. Protocols'!$C87,HB$9='2. Protocols'!$E87,HB$9='2. Protocols'!$G87)),1,0)*'4. Formulations'!$L87</f>
        <v>0</v>
      </c>
      <c r="HC88" s="38">
        <f>IF(AND(OR(ISBLANK(HC$9),HC$9=0)=FALSE,OR(HC$9='2. Protocols'!$C87,HC$9='2. Protocols'!$E87,HC$9='2. Protocols'!$G87)),1,0)*'4. Formulations'!$L87</f>
        <v>0</v>
      </c>
      <c r="HD88" s="38">
        <f>IF(AND(OR(ISBLANK(HD$9),HD$9=0)=FALSE,OR(HD$9='2. Protocols'!$C87,HD$9='2. Protocols'!$E87,HD$9='2. Protocols'!$G87)),1,0)*'4. Formulations'!$L87</f>
        <v>0</v>
      </c>
      <c r="HE88" s="38">
        <f>IF(AND(OR(ISBLANK(HE$9),HE$9=0)=FALSE,OR(HE$9='2. Protocols'!$C87,HE$9='2. Protocols'!$E87,HE$9='2. Protocols'!$G87)),1,0)*'4. Formulations'!$L87</f>
        <v>0</v>
      </c>
      <c r="HF88" s="38">
        <f>IF(AND(OR(ISBLANK(HF$9),HF$9=0)=FALSE,OR(HF$9='2. Protocols'!$C87,HF$9='2. Protocols'!$E87,HF$9='2. Protocols'!$G87)),1,0)*'4. Formulations'!$L87</f>
        <v>0</v>
      </c>
      <c r="HG88" s="38">
        <f>IF(AND(OR(ISBLANK(HG$9),HG$9=0)=FALSE,OR(HG$9='2. Protocols'!$C87,HG$9='2. Protocols'!$E87,HG$9='2. Protocols'!$G87)),1,0)*'4. Formulations'!$L87</f>
        <v>0</v>
      </c>
      <c r="HI88" s="38">
        <f>IF(AND(OR(ISBLANK(HI$9),HI$9=0)=FALSE,HI$9=$DK88),1,0)*'4. Formulations'!$M87</f>
        <v>0</v>
      </c>
      <c r="HJ88" s="38">
        <f>IF(AND(OR(ISBLANK(HJ$9),HJ$9=0)=FALSE,HJ$9=$DK88),1,0)*'4. Formulations'!$M87</f>
        <v>0</v>
      </c>
      <c r="HK88" s="38">
        <f>IF(AND(OR(ISBLANK(HK$9),HK$9=0)=FALSE,HK$9=$DK88),1,0)*'4. Formulations'!$M87</f>
        <v>0</v>
      </c>
      <c r="HL88" s="38">
        <f>IF(AND(OR(ISBLANK(HL$9),HL$9=0)=FALSE,HL$9=$DK88),1,0)*'4. Formulations'!$M87</f>
        <v>0</v>
      </c>
      <c r="HM88" s="38">
        <f>IF(AND(OR(ISBLANK(HM$9),HM$9=0)=FALSE,HM$9=$DK88),1,0)*'4. Formulations'!$M87</f>
        <v>0</v>
      </c>
      <c r="HN88" s="38">
        <f>IF(AND(OR(ISBLANK(HN$9),HN$9=0)=FALSE,HN$9=$DK88),1,0)*'4. Formulations'!$M87</f>
        <v>0</v>
      </c>
      <c r="HO88" s="38">
        <f>IF(AND(OR(ISBLANK(HO$9),HO$9=0)=FALSE,HO$9=$DK88),1,0)*'4. Formulations'!$M87</f>
        <v>0</v>
      </c>
      <c r="HP88" s="38">
        <f>IF(AND(OR(ISBLANK(HP$9),HP$9=0)=FALSE,HP$9=$DK88),1,0)*'4. Formulations'!$M87</f>
        <v>0</v>
      </c>
      <c r="HQ88" s="38">
        <f>IF(AND(OR(ISBLANK(HQ$9),HQ$9=0)=FALSE,HQ$9=$DK88),1,0)*'4. Formulations'!$M87</f>
        <v>0</v>
      </c>
      <c r="HR88" s="38">
        <f>IF(AND(OR(ISBLANK(HR$9),HR$9=0)=FALSE,HR$9=$DK88),1,0)*'4. Formulations'!$M87</f>
        <v>0</v>
      </c>
      <c r="HS88" s="38">
        <f>IF(AND(OR(ISBLANK(HS$9),HS$9=0)=FALSE,HS$9=$DK88),1,0)*'4. Formulations'!$M87</f>
        <v>0</v>
      </c>
      <c r="HT88" s="38">
        <f>IF(AND(OR(ISBLANK(HT$9),HT$9=0)=FALSE,HT$9=$DK88),1,0)*'4. Formulations'!$M87</f>
        <v>0</v>
      </c>
      <c r="HU88" s="38">
        <f>IF(AND(OR(ISBLANK(HU$9),HU$9=0)=FALSE,HU$9=$DK88),1,0)*'4. Formulations'!$M87</f>
        <v>0</v>
      </c>
      <c r="HW88" s="38">
        <f>IF(AND(OR(ISBLANK(HW$9),HW$9=0)=FALSE,SUM($HI88:$HU88)&gt;0,HW$9='2. Protocols'!$G87),1,0)*'4. Formulations'!$M87</f>
        <v>0</v>
      </c>
      <c r="HX88" s="38">
        <f>IF(AND(OR(ISBLANK(HX$9),HX$9=0)=FALSE,SUM($HI88:$HU88)&gt;0,HX$9='2. Protocols'!$G87),1,0)*'4. Formulations'!$M87</f>
        <v>0</v>
      </c>
      <c r="HY88" s="38">
        <f>IF(AND(OR(ISBLANK(HY$9),HY$9=0)=FALSE,SUM($HI88:$HU88)&gt;0,HY$9='2. Protocols'!$G87),1,0)*'4. Formulations'!$M87</f>
        <v>0</v>
      </c>
      <c r="HZ88" s="38">
        <f>IF(AND(OR(ISBLANK(HZ$9),HZ$9=0)=FALSE,SUM($HI88:$HU88)&gt;0,HZ$9='2. Protocols'!$G87),1,0)*'4. Formulations'!$M87</f>
        <v>0</v>
      </c>
      <c r="IA88" s="38">
        <f>IF(AND(OR(ISBLANK(IA$9),IA$9=0)=FALSE,SUM($HI88:$HU88)&gt;0,IA$9='2. Protocols'!$G87),1,0)*'4. Formulations'!$M87</f>
        <v>0</v>
      </c>
      <c r="IB88" s="38">
        <f>IF(AND(OR(ISBLANK(IB$9),IB$9=0)=FALSE,SUM($HI88:$HU88)&gt;0,IB$9='2. Protocols'!$G87),1,0)*'4. Formulations'!$M87</f>
        <v>0</v>
      </c>
      <c r="IC88" s="38">
        <f>IF(AND(OR(ISBLANK(IC$9),IC$9=0)=FALSE,SUM($HI88:$HU88)&gt;0,IC$9='2. Protocols'!$G87),1,0)*'4. Formulations'!$M87</f>
        <v>0</v>
      </c>
      <c r="ID88" s="38">
        <f>IF(AND(OR(ISBLANK(ID$9),ID$9=0)=FALSE,SUM($HI88:$HU88)&gt;0,ID$9='2. Protocols'!$G87),1,0)*'4. Formulations'!$M87</f>
        <v>0</v>
      </c>
      <c r="IE88" s="38">
        <f>IF(AND(OR(ISBLANK(IE$9),IE$9=0)=FALSE,SUM($HI88:$HU88)&gt;0,IE$9='2. Protocols'!$G87),1,0)*'4. Formulations'!$M87</f>
        <v>0</v>
      </c>
      <c r="IF88" s="38">
        <f>IF(AND(OR(ISBLANK(IF$9),IF$9=0)=FALSE,SUM($HI88:$HU88)&gt;0,IF$9='2. Protocols'!$G87),1,0)*'4. Formulations'!$M87</f>
        <v>0</v>
      </c>
      <c r="IG88" s="38">
        <f>IF(AND(OR(ISBLANK(IG$9),IG$9=0)=FALSE,SUM($HI88:$HU88)&gt;0,IG$9='2. Protocols'!$G87),1,0)*'4. Formulations'!$M87</f>
        <v>0</v>
      </c>
      <c r="IH88" s="38">
        <f>IF(AND(OR(ISBLANK(IH$9),IH$9=0)=FALSE,SUM($HI88:$HU88)&gt;0,IH$9='2. Protocols'!$G87),1,0)*'4. Formulations'!$M87</f>
        <v>0</v>
      </c>
      <c r="II88" s="38">
        <f>IF(AND(OR(ISBLANK(II$9),II$9=0)=FALSE,SUM($HI88:$HU88)&gt;0,II$9='2. Protocols'!$G87),1,0)*'4. Formulations'!$M87</f>
        <v>0</v>
      </c>
      <c r="IJ88" s="38">
        <f>IF(AND(OR(ISBLANK(IJ$9),IJ$9=0)=FALSE,SUM($HI88:$HU88)&gt;0,IJ$9='2. Protocols'!$G87),1,0)*'4. Formulations'!$M87</f>
        <v>0</v>
      </c>
      <c r="IK88" s="38">
        <f>IF(AND(OR(ISBLANK(IK$9),IK$9=0)=FALSE,SUM($HI88:$HU88)&gt;0,IK$9='2. Protocols'!$G87),1,0)*'4. Formulations'!$M87</f>
        <v>0</v>
      </c>
      <c r="IL88" s="38">
        <f>IF(AND(OR(ISBLANK(IL$9),IL$9=0)=FALSE,SUM($HI88:$HU88)&gt;0,IL$9='2. Protocols'!$G87),1,0)*'4. Formulations'!$M87</f>
        <v>0</v>
      </c>
      <c r="IM88" s="38">
        <f>IF(AND(OR(ISBLANK(IM$9),IM$9=0)=FALSE,SUM($HI88:$HU88)&gt;0,IM$9='2. Protocols'!$G87),1,0)*'4. Formulations'!$M87</f>
        <v>0</v>
      </c>
      <c r="IN88" s="38">
        <f>IF(AND(OR(ISBLANK(IN$9),IN$9=0)=FALSE,SUM($HI88:$HU88)&gt;0,IN$9='2. Protocols'!$G87),1,0)*'4. Formulations'!$M87</f>
        <v>0</v>
      </c>
      <c r="IO88" s="38">
        <f>IF(AND(OR(ISBLANK(IO$9),IO$9=0)=FALSE,SUM($HI88:$HU88)&gt;0,IO$9='2. Protocols'!$G87),1,0)*'4. Formulations'!$M87</f>
        <v>0</v>
      </c>
      <c r="IP88" s="38">
        <f>IF(AND(OR(ISBLANK(IP$9),IP$9=0)=FALSE,SUM($HI88:$HU88)&gt;0,IP$9='2. Protocols'!$G87),1,0)*'4. Formulations'!$M87</f>
        <v>0</v>
      </c>
      <c r="IQ88" s="38">
        <f>IF(AND(OR(ISBLANK(IQ$9),IQ$9=0)=FALSE,SUM($HI88:$HU88)&gt;0,IQ$9='2. Protocols'!$G87),1,0)*'4. Formulations'!$M87</f>
        <v>0</v>
      </c>
      <c r="IR88" s="38">
        <f>IF(AND(OR(ISBLANK(IR$9),IR$9=0)=FALSE,SUM($HI88:$HU88)&gt;0,IR$9='2. Protocols'!$G87),1,0)*'4. Formulations'!$M87</f>
        <v>0</v>
      </c>
      <c r="IT88" s="38">
        <f>IF(AND(OR(ISBLANK(IT$9),IT$9=0)=FALSE,IT$9=$DL88),1,0)*'4. Formulations'!$N87</f>
        <v>0</v>
      </c>
      <c r="IU88" s="38">
        <f>IF(AND(OR(ISBLANK(IU$9),IU$9=0)=FALSE,IU$9=$DL88),1,0)*'4. Formulations'!$N87</f>
        <v>0</v>
      </c>
      <c r="IV88" s="38">
        <f>IF(AND(OR(ISBLANK(IV$9),IV$9=0)=FALSE,IV$9=$DL88),1,0)*'4. Formulations'!$N87</f>
        <v>0</v>
      </c>
      <c r="IW88" s="38">
        <f>IF(AND(OR(ISBLANK(IW$9),IW$9=0)=FALSE,IW$9=$DL88),1,0)*'4. Formulations'!$N87</f>
        <v>0</v>
      </c>
      <c r="IX88" s="38">
        <f>IF(AND(OR(ISBLANK(IX$9),IX$9=0)=FALSE,IX$9=$DL88),1,0)*'4. Formulations'!$N87</f>
        <v>0</v>
      </c>
      <c r="IY88" s="38">
        <f>IF(AND(OR(ISBLANK(IY$9),IY$9=0)=FALSE,IY$9=$DL88),1,0)*'4. Formulations'!$N87</f>
        <v>0</v>
      </c>
      <c r="IZ88" s="38">
        <f>IF(AND(OR(ISBLANK(IZ$9),IZ$9=0)=FALSE,IZ$9=$DL88),1,0)*'4. Formulations'!$N87</f>
        <v>0</v>
      </c>
      <c r="JA88" s="38">
        <f>IF(AND(OR(ISBLANK(JA$9),JA$9=0)=FALSE,JA$9=$DL88),1,0)*'4. Formulations'!$N87</f>
        <v>0</v>
      </c>
      <c r="JB88" s="38">
        <f>IF(AND(OR(ISBLANK(JB$9),JB$9=0)=FALSE,JB$9=$DL88),1,0)*'4. Formulations'!$N87</f>
        <v>0</v>
      </c>
      <c r="JC88" s="38">
        <f>IF(AND(OR(ISBLANK(JC$9),JC$9=0)=FALSE,JC$9=$DL88),1,0)*'4. Formulations'!$N87</f>
        <v>0</v>
      </c>
      <c r="JD88" s="38">
        <f>IF(AND(OR(ISBLANK(JD$9),JD$9=0)=FALSE,JD$9=$DL88),1,0)*'4. Formulations'!$N87</f>
        <v>0</v>
      </c>
      <c r="JE88" s="38">
        <f>IF(AND(OR(ISBLANK(JE$9),JE$9=0)=FALSE,JE$9=$DL88),1,0)*'4. Formulations'!$N87</f>
        <v>0</v>
      </c>
      <c r="JF88" s="38">
        <f>IF(AND(OR(ISBLANK(JF$9),JF$9=0)=FALSE,JF$9=$DL88),1,0)*'4. Formulations'!$N87</f>
        <v>0</v>
      </c>
      <c r="JG88" s="38">
        <f>IF(AND(OR(ISBLANK(JG$9),JG$9=0)=FALSE,JG$9=$DL88),1,0)*'4. Formulations'!$N87</f>
        <v>0</v>
      </c>
      <c r="JH88" s="38">
        <f>IF(AND(OR(ISBLANK(JH$9),JH$9=0)=FALSE,JH$9=$DL88),1,0)*'4. Formulations'!$N87</f>
        <v>0</v>
      </c>
      <c r="JJ88" s="38">
        <f>IF(AND(OR(ISBLANK(JJ$9),JJ$9=0)=FALSE,OR(JJ$9='2. Protocols'!$C87,JJ$9='2. Protocols'!$E87,JJ$9='2. Protocols'!$G87)),1,0)*'4. Formulations'!$O87</f>
        <v>0</v>
      </c>
      <c r="JK88" s="38">
        <f>IF(AND(OR(ISBLANK(JK$9),JK$9=0)=FALSE,OR(JK$9='2. Protocols'!$C87,JK$9='2. Protocols'!$E87,JK$9='2. Protocols'!$G87)),1,0)*'4. Formulations'!$O87</f>
        <v>0</v>
      </c>
      <c r="JL88" s="38">
        <f>IF(AND(OR(ISBLANK(JL$9),JL$9=0)=FALSE,OR(JL$9='2. Protocols'!$C87,JL$9='2. Protocols'!$E87,JL$9='2. Protocols'!$G87)),1,0)*'4. Formulations'!$O87</f>
        <v>0</v>
      </c>
      <c r="JM88" s="38">
        <f>IF(AND(OR(ISBLANK(JM$9),JM$9=0)=FALSE,OR(JM$9='2. Protocols'!$C87,JM$9='2. Protocols'!$E87,JM$9='2. Protocols'!$G87)),1,0)*'4. Formulations'!$O87</f>
        <v>0</v>
      </c>
      <c r="JN88" s="38">
        <f>IF(AND(OR(ISBLANK(JN$9),JN$9=0)=FALSE,OR(JN$9='2. Protocols'!$C87,JN$9='2. Protocols'!$E87,JN$9='2. Protocols'!$G87)),1,0)*'4. Formulations'!$O87</f>
        <v>0</v>
      </c>
      <c r="JO88" s="38">
        <f>IF(AND(OR(ISBLANK(JO$9),JO$9=0)=FALSE,OR(JO$9='2. Protocols'!$C87,JO$9='2. Protocols'!$E87,JO$9='2. Protocols'!$G87)),1,0)*'4. Formulations'!$O87</f>
        <v>0</v>
      </c>
      <c r="JP88" s="38">
        <f>IF(AND(OR(ISBLANK(JP$9),JP$9=0)=FALSE,OR(JP$9='2. Protocols'!$C87,JP$9='2. Protocols'!$E87,JP$9='2. Protocols'!$G87)),1,0)*'4. Formulations'!$O87</f>
        <v>0</v>
      </c>
      <c r="JQ88" s="38">
        <f>IF(AND(OR(ISBLANK(JQ$9),JQ$9=0)=FALSE,OR(JQ$9='2. Protocols'!$C87,JQ$9='2. Protocols'!$E87,JQ$9='2. Protocols'!$G87)),1,0)*'4. Formulations'!$O87</f>
        <v>0</v>
      </c>
      <c r="JR88" s="38">
        <f>IF(AND(OR(ISBLANK(JR$9),JR$9=0)=FALSE,OR(JR$9='2. Protocols'!$C87,JR$9='2. Protocols'!$E87,JR$9='2. Protocols'!$G87)),1,0)*'4. Formulations'!$O87</f>
        <v>0</v>
      </c>
      <c r="JS88" s="38">
        <f>IF(AND(OR(ISBLANK(JS$9),JS$9=0)=FALSE,OR(JS$9='2. Protocols'!$C87,JS$9='2. Protocols'!$E87,JS$9='2. Protocols'!$G87)),1,0)*'4. Formulations'!$O87</f>
        <v>0</v>
      </c>
      <c r="JT88" s="38">
        <f>IF(AND(OR(ISBLANK(JT$9),JT$9=0)=FALSE,OR(JT$9='2. Protocols'!$C87,JT$9='2. Protocols'!$E87,JT$9='2. Protocols'!$G87)),1,0)*'4. Formulations'!$O87</f>
        <v>0</v>
      </c>
      <c r="JU88" s="38">
        <f>IF(AND(OR(ISBLANK(JU$9),JU$9=0)=FALSE,OR(JU$9='2. Protocols'!$C87,JU$9='2. Protocols'!$E87,JU$9='2. Protocols'!$G87)),1,0)*'4. Formulations'!$O87</f>
        <v>0</v>
      </c>
      <c r="JV88" s="38">
        <f>IF(AND(OR(ISBLANK(JV$9),JV$9=0)=FALSE,OR(JV$9='2. Protocols'!$C87,JV$9='2. Protocols'!$E87,JV$9='2. Protocols'!$G87)),1,0)*'4. Formulations'!$O87</f>
        <v>0</v>
      </c>
      <c r="JW88" s="38">
        <f>IF(AND(OR(ISBLANK(JW$9),JW$9=0)=FALSE,OR(JW$9='2. Protocols'!$C87,JW$9='2. Protocols'!$E87,JW$9='2. Protocols'!$G87)),1,0)*'4. Formulations'!$O87</f>
        <v>0</v>
      </c>
      <c r="JX88" s="38">
        <f>IF(AND(OR(ISBLANK(JX$9),JX$9=0)=FALSE,OR(JX$9='2. Protocols'!$C87,JX$9='2. Protocols'!$E87,JX$9='2. Protocols'!$G87)),1,0)*'4. Formulations'!$O87</f>
        <v>0</v>
      </c>
      <c r="JY88" s="38">
        <f>IF(AND(OR(ISBLANK(JY$9),JY$9=0)=FALSE,OR(JY$9='2. Protocols'!$C87,JY$9='2. Protocols'!$E87,JY$9='2. Protocols'!$G87)),1,0)*'4. Formulations'!$O87</f>
        <v>0</v>
      </c>
      <c r="JZ88" s="38">
        <f>IF(AND(OR(ISBLANK(JZ$9),JZ$9=0)=FALSE,OR(JZ$9='2. Protocols'!$C87,JZ$9='2. Protocols'!$E87,JZ$9='2. Protocols'!$G87)),1,0)*'4. Formulations'!$O87</f>
        <v>0</v>
      </c>
      <c r="KA88" s="38">
        <f>IF(AND(OR(ISBLANK(KA$9),KA$9=0)=FALSE,OR(KA$9='2. Protocols'!$C87,KA$9='2. Protocols'!$E87,KA$9='2. Protocols'!$G87)),1,0)*'4. Formulations'!$O87</f>
        <v>0</v>
      </c>
      <c r="KB88" s="38">
        <f>IF(AND(OR(ISBLANK(KB$9),KB$9=0)=FALSE,OR(KB$9='2. Protocols'!$C87,KB$9='2. Protocols'!$E87,KB$9='2. Protocols'!$G87)),1,0)*'4. Formulations'!$O87</f>
        <v>0</v>
      </c>
      <c r="KC88" s="38">
        <f>IF(AND(OR(ISBLANK(KC$9),KC$9=0)=FALSE,OR(KC$9='2. Protocols'!$C87,KC$9='2. Protocols'!$E87,KC$9='2. Protocols'!$G87)),1,0)*'4. Formulations'!$O87</f>
        <v>0</v>
      </c>
      <c r="KD88" s="38">
        <f>IF(AND(OR(ISBLANK(KD$9),KD$9=0)=FALSE,OR(KD$9='2. Protocols'!$C87,KD$9='2. Protocols'!$E87,KD$9='2. Protocols'!$G87)),1,0)*'4. Formulations'!$O87</f>
        <v>0</v>
      </c>
      <c r="KE88" s="38">
        <f>IF(AND(OR(ISBLANK(KE$9),KE$9=0)=FALSE,OR(KE$9='2. Protocols'!$C87,KE$9='2. Protocols'!$E87,KE$9='2. Protocols'!$G87)),1,0)*'4. Formulations'!$O87</f>
        <v>0</v>
      </c>
      <c r="KG88" s="38">
        <f>IF(AND(OR(ISBLANK(KG$9),KG$9=0)=FALSE,KG$9=$DK88),1,0)*'4. Formulations'!$P87</f>
        <v>0</v>
      </c>
      <c r="KH88" s="38">
        <f>IF(AND(OR(ISBLANK(KH$9),KH$9=0)=FALSE,KH$9=$DK88),1,0)*'4. Formulations'!$P87</f>
        <v>0</v>
      </c>
      <c r="KI88" s="38">
        <f>IF(AND(OR(ISBLANK(KI$9),KI$9=0)=FALSE,KI$9=$DK88),1,0)*'4. Formulations'!$P87</f>
        <v>0</v>
      </c>
      <c r="KJ88" s="38">
        <f>IF(AND(OR(ISBLANK(KJ$9),KJ$9=0)=FALSE,KJ$9=$DK88),1,0)*'4. Formulations'!$P87</f>
        <v>0</v>
      </c>
      <c r="KK88" s="38">
        <f>IF(AND(OR(ISBLANK(KK$9),KK$9=0)=FALSE,KK$9=$DK88),1,0)*'4. Formulations'!$P87</f>
        <v>0</v>
      </c>
      <c r="KL88" s="38">
        <f>IF(AND(OR(ISBLANK(KL$9),KL$9=0)=FALSE,KL$9=$DK88),1,0)*'4. Formulations'!$P87</f>
        <v>0</v>
      </c>
      <c r="KM88" s="38">
        <f>IF(AND(OR(ISBLANK(KM$9),KM$9=0)=FALSE,KM$9=$DK88),1,0)*'4. Formulations'!$P87</f>
        <v>0</v>
      </c>
      <c r="KN88" s="38">
        <f>IF(AND(OR(ISBLANK(KN$9),KN$9=0)=FALSE,KN$9=$DK88),1,0)*'4. Formulations'!$P87</f>
        <v>0</v>
      </c>
      <c r="KO88" s="38">
        <f>IF(AND(OR(ISBLANK(KO$9),KO$9=0)=FALSE,KO$9=$DK88),1,0)*'4. Formulations'!$P87</f>
        <v>0</v>
      </c>
      <c r="KP88" s="38">
        <f>IF(AND(OR(ISBLANK(KP$9),KP$9=0)=FALSE,KP$9=$DK88),1,0)*'4. Formulations'!$P87</f>
        <v>0</v>
      </c>
      <c r="KQ88" s="38">
        <f>IF(AND(OR(ISBLANK(KQ$9),KQ$9=0)=FALSE,KQ$9=$DK88),1,0)*'4. Formulations'!$P87</f>
        <v>0</v>
      </c>
      <c r="KR88" s="38">
        <f>IF(AND(OR(ISBLANK(KR$9),KR$9=0)=FALSE,KR$9=$DK88),1,0)*'4. Formulations'!$P87</f>
        <v>0</v>
      </c>
      <c r="KS88" s="38">
        <f>IF(AND(OR(ISBLANK(KS$9),KS$9=0)=FALSE,KS$9=$DK88),1,0)*'4. Formulations'!$P87</f>
        <v>0</v>
      </c>
      <c r="KU88" s="38">
        <f>IF(AND(OR(ISBLANK(KU$9),KU$9=0)=FALSE,SUM($KG88:$KS88)&gt;0,KU$9='2. Protocols'!$G87),1,0)*'4. Formulations'!$P87</f>
        <v>0</v>
      </c>
      <c r="KV88" s="38">
        <f>IF(AND(OR(ISBLANK(KV$9),KV$9=0)=FALSE,SUM($KG88:$KS88)&gt;0,KV$9='2. Protocols'!$G87),1,0)*'4. Formulations'!$P87</f>
        <v>0</v>
      </c>
      <c r="KW88" s="38">
        <f>IF(AND(OR(ISBLANK(KW$9),KW$9=0)=FALSE,SUM($KG88:$KS88)&gt;0,KW$9='2. Protocols'!$G87),1,0)*'4. Formulations'!$P87</f>
        <v>0</v>
      </c>
      <c r="KX88" s="38">
        <f>IF(AND(OR(ISBLANK(KX$9),KX$9=0)=FALSE,SUM($KG88:$KS88)&gt;0,KX$9='2. Protocols'!$G87),1,0)*'4. Formulations'!$P87</f>
        <v>0</v>
      </c>
      <c r="KY88" s="38">
        <f>IF(AND(OR(ISBLANK(KY$9),KY$9=0)=FALSE,SUM($KG88:$KS88)&gt;0,KY$9='2. Protocols'!$G87),1,0)*'4. Formulations'!$P87</f>
        <v>0</v>
      </c>
      <c r="KZ88" s="38">
        <f>IF(AND(OR(ISBLANK(KZ$9),KZ$9=0)=FALSE,SUM($KG88:$KS88)&gt;0,KZ$9='2. Protocols'!$G87),1,0)*'4. Formulations'!$P87</f>
        <v>0</v>
      </c>
      <c r="LA88" s="38">
        <f>IF(AND(OR(ISBLANK(LA$9),LA$9=0)=FALSE,SUM($KG88:$KS88)&gt;0,LA$9='2. Protocols'!$G87),1,0)*'4. Formulations'!$P87</f>
        <v>0</v>
      </c>
      <c r="LB88" s="38">
        <f>IF(AND(OR(ISBLANK(LB$9),LB$9=0)=FALSE,SUM($KG88:$KS88)&gt;0,LB$9='2. Protocols'!$G87),1,0)*'4. Formulations'!$P87</f>
        <v>0</v>
      </c>
      <c r="LC88" s="38">
        <f>IF(AND(OR(ISBLANK(LC$9),LC$9=0)=FALSE,SUM($KG88:$KS88)&gt;0,LC$9='2. Protocols'!$G87),1,0)*'4. Formulations'!$P87</f>
        <v>0</v>
      </c>
      <c r="LD88" s="38">
        <f>IF(AND(OR(ISBLANK(LD$9),LD$9=0)=FALSE,SUM($KG88:$KS88)&gt;0,LD$9='2. Protocols'!$G87),1,0)*'4. Formulations'!$P87</f>
        <v>0</v>
      </c>
      <c r="LE88" s="38">
        <f>IF(AND(OR(ISBLANK(LE$9),LE$9=0)=FALSE,SUM($KG88:$KS88)&gt;0,LE$9='2. Protocols'!$G87),1,0)*'4. Formulations'!$P87</f>
        <v>0</v>
      </c>
      <c r="LF88" s="38">
        <f>IF(AND(OR(ISBLANK(LF$9),LF$9=0)=FALSE,SUM($KG88:$KS88)&gt;0,LF$9='2. Protocols'!$G87),1,0)*'4. Formulations'!$P87</f>
        <v>0</v>
      </c>
      <c r="LG88" s="38">
        <f>IF(AND(OR(ISBLANK(LG$9),LG$9=0)=FALSE,SUM($KG88:$KS88)&gt;0,LG$9='2. Protocols'!$G87),1,0)*'4. Formulations'!$P87</f>
        <v>0</v>
      </c>
      <c r="LH88" s="38">
        <f>IF(AND(OR(ISBLANK(LH$9),LH$9=0)=FALSE,SUM($KG88:$KS88)&gt;0,LH$9='2. Protocols'!$G87),1,0)*'4. Formulations'!$P87</f>
        <v>0</v>
      </c>
      <c r="LI88" s="38">
        <f>IF(AND(OR(ISBLANK(LI$9),LI$9=0)=FALSE,SUM($KG88:$KS88)&gt;0,LI$9='2. Protocols'!$G87),1,0)*'4. Formulations'!$P87</f>
        <v>0</v>
      </c>
      <c r="LJ88" s="38">
        <f>IF(AND(OR(ISBLANK(LJ$9),LJ$9=0)=FALSE,SUM($KG88:$KS88)&gt;0,LJ$9='2. Protocols'!$G87),1,0)*'4. Formulations'!$P87</f>
        <v>0</v>
      </c>
      <c r="LK88" s="38">
        <f>IF(AND(OR(ISBLANK(LK$9),LK$9=0)=FALSE,SUM($KG88:$KS88)&gt;0,LK$9='2. Protocols'!$G87),1,0)*'4. Formulations'!$P87</f>
        <v>0</v>
      </c>
      <c r="LL88" s="38">
        <f>IF(AND(OR(ISBLANK(LL$9),LL$9=0)=FALSE,SUM($KG88:$KS88)&gt;0,LL$9='2. Protocols'!$G87),1,0)*'4. Formulations'!$P87</f>
        <v>0</v>
      </c>
      <c r="LM88" s="38">
        <f>IF(AND(OR(ISBLANK(LM$9),LM$9=0)=FALSE,SUM($KG88:$KS88)&gt;0,LM$9='2. Protocols'!$G87),1,0)*'4. Formulations'!$P87</f>
        <v>0</v>
      </c>
      <c r="LN88" s="38">
        <f>IF(AND(OR(ISBLANK(LN$9),LN$9=0)=FALSE,SUM($KG88:$KS88)&gt;0,LN$9='2. Protocols'!$G87),1,0)*'4. Formulations'!$P87</f>
        <v>0</v>
      </c>
      <c r="LO88" s="38">
        <f>IF(AND(OR(ISBLANK(LO$9),LO$9=0)=FALSE,SUM($KG88:$KS88)&gt;0,LO$9='2. Protocols'!$G87),1,0)*'4. Formulations'!$P87</f>
        <v>0</v>
      </c>
      <c r="LP88" s="38">
        <f>IF(AND(OR(ISBLANK(LP$9),LP$9=0)=FALSE,SUM($KG88:$KS88)&gt;0,LP$9='2. Protocols'!$G87),1,0)*'4. Formulations'!$P87</f>
        <v>0</v>
      </c>
      <c r="LR88" s="38">
        <f>IF(AND(OR(ISBLANK(LR$9),LR$9=0)=FALSE,LR$9=$DL88),1,0)*'4. Formulations'!$Q87</f>
        <v>0</v>
      </c>
      <c r="LS88" s="38">
        <f>IF(AND(OR(ISBLANK(LS$9),LS$9=0)=FALSE,LS$9=$DL88),1,0)*'4. Formulations'!$Q87</f>
        <v>0</v>
      </c>
      <c r="LT88" s="38">
        <f>IF(AND(OR(ISBLANK(LT$9),LT$9=0)=FALSE,LT$9=$DL88),1,0)*'4. Formulations'!$Q87</f>
        <v>0</v>
      </c>
      <c r="LU88" s="38">
        <f>IF(AND(OR(ISBLANK(LU$9),LU$9=0)=FALSE,LU$9=$DL88),1,0)*'4. Formulations'!$Q87</f>
        <v>0</v>
      </c>
      <c r="LV88" s="38">
        <f>IF(AND(OR(ISBLANK(LV$9),LV$9=0)=FALSE,LV$9=$DL88),1,0)*'4. Formulations'!$Q87</f>
        <v>0</v>
      </c>
      <c r="LW88" s="38">
        <f>IF(AND(OR(ISBLANK(LW$9),LW$9=0)=FALSE,LW$9=$DL88),1,0)*'4. Formulations'!$Q87</f>
        <v>0</v>
      </c>
      <c r="LX88" s="38">
        <f>IF(AND(OR(ISBLANK(LX$9),LX$9=0)=FALSE,LX$9=$DL88),1,0)*'4. Formulations'!$Q87</f>
        <v>0</v>
      </c>
      <c r="LY88" s="38">
        <f>IF(AND(OR(ISBLANK(LY$9),LY$9=0)=FALSE,LY$9=$DL88),1,0)*'4. Formulations'!$Q87</f>
        <v>0</v>
      </c>
      <c r="LZ88" s="38">
        <f>IF(AND(OR(ISBLANK(LZ$9),LZ$9=0)=FALSE,LZ$9=$DL88),1,0)*'4. Formulations'!$Q87</f>
        <v>0</v>
      </c>
      <c r="MA88" s="38">
        <f>IF(AND(OR(ISBLANK(MA$9),MA$9=0)=FALSE,MA$9=$DL88),1,0)*'4. Formulations'!$Q87</f>
        <v>0</v>
      </c>
      <c r="MB88" s="38">
        <f>IF(AND(OR(ISBLANK(MB$9),MB$9=0)=FALSE,MB$9=$DL88),1,0)*'4. Formulations'!$Q87</f>
        <v>0</v>
      </c>
      <c r="MC88" s="38">
        <f>IF(AND(OR(ISBLANK(MC$9),MC$9=0)=FALSE,MC$9=$DL88),1,0)*'4. Formulations'!$Q87</f>
        <v>0</v>
      </c>
      <c r="MD88" s="38">
        <f>IF(AND(OR(ISBLANK(MD$9),MD$9=0)=FALSE,MD$9=$DL88),1,0)*'4. Formulations'!$Q87</f>
        <v>0</v>
      </c>
      <c r="ME88" s="38">
        <f>IF(AND(OR(ISBLANK(ME$9),ME$9=0)=FALSE,ME$9=$DL88),1,0)*'4. Formulations'!$Q87</f>
        <v>0</v>
      </c>
      <c r="MF88" s="38">
        <f>IF(AND(OR(ISBLANK(MF$9),MF$9=0)=FALSE,MF$9=$DL88),1,0)*'4. Formulations'!$Q87</f>
        <v>0</v>
      </c>
    </row>
    <row r="89" spans="2:344" outlineLevel="1" x14ac:dyDescent="0.3">
      <c r="B89" s="2"/>
      <c r="C89" s="129" t="str">
        <f>IF('2. Protocols'!C88&amp;"+"&amp;'2. Protocols'!E88&amp;"+"&amp;'2. Protocols'!G88="++","",'2. Protocols'!C88&amp;"+"&amp;'2. Protocols'!E88&amp;"+"&amp;'2. Protocols'!G88)</f>
        <v/>
      </c>
      <c r="D89" s="18"/>
      <c r="F89" s="114">
        <f>IFERROR('2. Protocols'!J88*'1. General Inputs'!$N$6,"")</f>
        <v>0</v>
      </c>
      <c r="G89" s="114">
        <f>IFERROR(MAX(F89*(1+'1. General Inputs'!$BE$16)+(G$110*CHOOSE(G$7,'2. Protocols'!$S88,'2. Protocols'!$T88,'2. Protocols'!$U88))+'3. ARV Substitutions'!L109,0),"")</f>
        <v>0</v>
      </c>
      <c r="H89" s="114">
        <f>IFERROR(MAX(G89*(1+'1. General Inputs'!$BE$16)+(H$110*CHOOSE(H$7,'2. Protocols'!$S88,'2. Protocols'!$T88,'2. Protocols'!$U88))+'3. ARV Substitutions'!M109,0),"")</f>
        <v>0</v>
      </c>
      <c r="I89" s="114">
        <f>IFERROR(MAX(H89*(1+'1. General Inputs'!$BE$16)+(I$110*CHOOSE(I$7,'2. Protocols'!$S88,'2. Protocols'!$T88,'2. Protocols'!$U88))+'3. ARV Substitutions'!N109,0),"")</f>
        <v>0</v>
      </c>
      <c r="J89" s="114">
        <f>IFERROR(MAX(I89*(1+'1. General Inputs'!$BE$16)+(J$110*CHOOSE(J$7,'2. Protocols'!$S88,'2. Protocols'!$T88,'2. Protocols'!$U88))+'3. ARV Substitutions'!O109,0),"")</f>
        <v>0</v>
      </c>
      <c r="K89" s="114">
        <f>IFERROR(MAX(J89*(1+'1. General Inputs'!$BE$16)+(K$110*CHOOSE(K$7,'2. Protocols'!$S88,'2. Protocols'!$T88,'2. Protocols'!$U88))+'3. ARV Substitutions'!P109,0),"")</f>
        <v>0</v>
      </c>
      <c r="L89" s="114">
        <f>IFERROR(MAX(K89*(1+'1. General Inputs'!$BE$16)+(L$110*CHOOSE(L$7,'2. Protocols'!$S88,'2. Protocols'!$T88,'2. Protocols'!$U88))+'3. ARV Substitutions'!Q109,0),"")</f>
        <v>0</v>
      </c>
      <c r="M89" s="114">
        <f>IFERROR(MAX(L89*(1+'1. General Inputs'!$BE$16)+(M$110*CHOOSE(M$7,'2. Protocols'!$S88,'2. Protocols'!$T88,'2. Protocols'!$U88))+'3. ARV Substitutions'!R109,0),"")</f>
        <v>0</v>
      </c>
      <c r="N89" s="114">
        <f>IFERROR(MAX(M89*(1+'1. General Inputs'!$BE$16)+(N$110*CHOOSE(N$7,'2. Protocols'!$S88,'2. Protocols'!$T88,'2. Protocols'!$U88))+'3. ARV Substitutions'!S109,0),"")</f>
        <v>0</v>
      </c>
      <c r="O89" s="114">
        <f>IFERROR(MAX(N89*(1+'1. General Inputs'!$BE$16)+(O$110*CHOOSE(O$7,'2. Protocols'!$S88,'2. Protocols'!$T88,'2. Protocols'!$U88))+'3. ARV Substitutions'!T109,0),"")</f>
        <v>0</v>
      </c>
      <c r="P89" s="114">
        <f>IFERROR(MAX(O89*(1+'1. General Inputs'!$BE$16)+(P$110*CHOOSE(P$7,'2. Protocols'!$S88,'2. Protocols'!$T88,'2. Protocols'!$U88))+'3. ARV Substitutions'!U109,0),"")</f>
        <v>0</v>
      </c>
      <c r="Q89" s="114">
        <f>IFERROR(MAX(P89*(1+'1. General Inputs'!$BE$16)+(Q$110*CHOOSE(Q$7,'2. Protocols'!$S88,'2. Protocols'!$T88,'2. Protocols'!$U88))+'3. ARV Substitutions'!V109,0),"")</f>
        <v>0</v>
      </c>
      <c r="R89" s="114">
        <f>IFERROR(MAX(Q89*(1+'1. General Inputs'!$BE$16)+(R$110*CHOOSE(R$7,'2. Protocols'!$S88,'2. Protocols'!$T88,'2. Protocols'!$U88))+'3. ARV Substitutions'!W109,0),"")</f>
        <v>0</v>
      </c>
      <c r="S89" s="114">
        <f>IFERROR(MAX(R89*(1+'1. General Inputs'!$BE$16)+(S$110*CHOOSE(S$7,'2. Protocols'!$S88,'2. Protocols'!$T88,'2. Protocols'!$U88))+'3. ARV Substitutions'!X109,0),"")</f>
        <v>0</v>
      </c>
      <c r="T89" s="114">
        <f>IFERROR(MAX(S89*(1+'1. General Inputs'!$BE$16)+(T$110*CHOOSE(T$7,'2. Protocols'!$S88,'2. Protocols'!$T88,'2. Protocols'!$U88))+'3. ARV Substitutions'!Y109,0),"")</f>
        <v>0</v>
      </c>
      <c r="U89" s="114">
        <f>IFERROR(MAX(T89*(1+'1. General Inputs'!$BE$16)+(U$110*CHOOSE(U$7,'2. Protocols'!$S88,'2. Protocols'!$T88,'2. Protocols'!$U88))+'3. ARV Substitutions'!Z109,0),"")</f>
        <v>0</v>
      </c>
      <c r="V89" s="114">
        <f>IFERROR(MAX(U89*(1+'1. General Inputs'!$BE$16)+(V$110*CHOOSE(V$7,'2. Protocols'!$S88,'2. Protocols'!$T88,'2. Protocols'!$U88))+'3. ARV Substitutions'!AA109,0),"")</f>
        <v>0</v>
      </c>
      <c r="W89" s="114">
        <f>IFERROR(MAX(V89*(1+'1. General Inputs'!$BE$16)+(W$110*CHOOSE(W$7,'2. Protocols'!$S88,'2. Protocols'!$T88,'2. Protocols'!$U88))+'3. ARV Substitutions'!AB109,0),"")</f>
        <v>0</v>
      </c>
      <c r="X89" s="114">
        <f>IFERROR(MAX(W89*(1+'1. General Inputs'!$BE$16)+(X$110*CHOOSE(X$7,'2. Protocols'!$S88,'2. Protocols'!$T88,'2. Protocols'!$U88))+'3. ARV Substitutions'!AC109,0),"")</f>
        <v>0</v>
      </c>
      <c r="Y89" s="114">
        <f>IFERROR(MAX(X89*(1+'1. General Inputs'!$BE$16)+(Y$110*CHOOSE(Y$7,'2. Protocols'!$S88,'2. Protocols'!$T88,'2. Protocols'!$U88))+'3. ARV Substitutions'!AD109,0),"")</f>
        <v>0</v>
      </c>
      <c r="Z89" s="114">
        <f>IFERROR(MAX(Y89*(1+'1. General Inputs'!$BE$16)+(Z$110*CHOOSE(Z$7,'2. Protocols'!$S88,'2. Protocols'!$T88,'2. Protocols'!$U88))+'3. ARV Substitutions'!AE109,0),"")</f>
        <v>0</v>
      </c>
      <c r="AA89" s="114">
        <f>IFERROR(MAX(Z89*(1+'1. General Inputs'!$BE$16)+(AA$110*CHOOSE(AA$7,'2. Protocols'!$S88,'2. Protocols'!$T88,'2. Protocols'!$U88))+'3. ARV Substitutions'!AF109,0),"")</f>
        <v>0</v>
      </c>
      <c r="AB89" s="114">
        <f>IFERROR(MAX(AA89*(1+'1. General Inputs'!$BE$16)+(AB$110*CHOOSE(AB$7,'2. Protocols'!$S88,'2. Protocols'!$T88,'2. Protocols'!$U88))+'3. ARV Substitutions'!AG109,0),"")</f>
        <v>0</v>
      </c>
      <c r="AC89" s="114">
        <f>IFERROR(MAX(AB89*(1+'1. General Inputs'!$BE$16)+(AC$110*CHOOSE(AC$7,'2. Protocols'!$S88,'2. Protocols'!$T88,'2. Protocols'!$U88))+'3. ARV Substitutions'!AH109,0),"")</f>
        <v>0</v>
      </c>
      <c r="AD89" s="114">
        <f>IFERROR(MAX(AC89*(1+'1. General Inputs'!$BE$16)+(AD$110*CHOOSE(AD$7,'2. Protocols'!$S88,'2. Protocols'!$T88,'2. Protocols'!$U88))+'3. ARV Substitutions'!AI109,0),"")</f>
        <v>0</v>
      </c>
      <c r="AE89" s="114">
        <f>IFERROR(MAX(AD89*(1+'1. General Inputs'!$BE$16)+(AE$110*CHOOSE(AE$7,'2. Protocols'!$S88,'2. Protocols'!$T88,'2. Protocols'!$U88))+'3. ARV Substitutions'!AJ109,0),"")</f>
        <v>0</v>
      </c>
      <c r="AF89" s="114">
        <f>IFERROR(MAX(AE89*(1+'1. General Inputs'!$BE$16)+(AF$110*CHOOSE(AF$7,'2. Protocols'!$S88,'2. Protocols'!$T88,'2. Protocols'!$U88))+'3. ARV Substitutions'!AK109,0),"")</f>
        <v>0</v>
      </c>
      <c r="AG89" s="114">
        <f>IFERROR(MAX(AF89*(1+'1. General Inputs'!$BE$16)+(AG$110*CHOOSE(AG$7,'2. Protocols'!$S88,'2. Protocols'!$T88,'2. Protocols'!$U88))+'3. ARV Substitutions'!AL109,0),"")</f>
        <v>0</v>
      </c>
      <c r="AH89" s="114">
        <f>IFERROR(MAX(AG89*(1+'1. General Inputs'!$BE$16)+(AH$110*CHOOSE(AH$7,'2. Protocols'!$S88,'2. Protocols'!$T88,'2. Protocols'!$U88))+'3. ARV Substitutions'!AM109,0),"")</f>
        <v>0</v>
      </c>
      <c r="AI89" s="114">
        <f>IFERROR(MAX(AH89*(1+'1. General Inputs'!$BE$16)+(AI$110*CHOOSE(AI$7,'2. Protocols'!$S88,'2. Protocols'!$T88,'2. Protocols'!$U88))+'3. ARV Substitutions'!AN109,0),"")</f>
        <v>0</v>
      </c>
      <c r="AJ89" s="114">
        <f>IFERROR(MAX(AI89*(1+'1. General Inputs'!$BE$16)+(AJ$110*CHOOSE(AJ$7,'2. Protocols'!$S88,'2. Protocols'!$T88,'2. Protocols'!$U88))+'3. ARV Substitutions'!AO109,0),"")</f>
        <v>0</v>
      </c>
      <c r="AK89" s="114">
        <f>IFERROR(MAX(AJ89*(1+'1. General Inputs'!$BE$16)+(AK$110*CHOOSE(AK$7,'2. Protocols'!$S88,'2. Protocols'!$T88,'2. Protocols'!$U88))+'3. ARV Substitutions'!AP109,0),"")</f>
        <v>0</v>
      </c>
      <c r="AL89" s="114">
        <f>IFERROR(MAX(AK89*(1+'1. General Inputs'!$BE$16)+(AL$110*CHOOSE(AL$7,'2. Protocols'!$S88,'2. Protocols'!$T88,'2. Protocols'!$U88))+'3. ARV Substitutions'!AQ109,0),"")</f>
        <v>0</v>
      </c>
      <c r="AM89" s="114">
        <f>IFERROR(MAX(AL89*(1+'1. General Inputs'!$BE$16)+(AM$110*CHOOSE(AM$7,'2. Protocols'!$S88,'2. Protocols'!$T88,'2. Protocols'!$U88))+'3. ARV Substitutions'!AR109,0),"")</f>
        <v>0</v>
      </c>
      <c r="AN89" s="114">
        <f>IFERROR(MAX(AM89*(1+'1. General Inputs'!$BE$16)+(AN$110*CHOOSE(AN$7,'2. Protocols'!$S88,'2. Protocols'!$T88,'2. Protocols'!$U88))+'3. ARV Substitutions'!AS109,0),"")</f>
        <v>0</v>
      </c>
      <c r="AO89" s="114">
        <f>IFERROR(MAX(AN89*(1+'1. General Inputs'!$BE$16)+(AO$110*CHOOSE(AO$7,'2. Protocols'!$S88,'2. Protocols'!$T88,'2. Protocols'!$U88))+'3. ARV Substitutions'!AT109,0),"")</f>
        <v>0</v>
      </c>
      <c r="AP89" s="114">
        <f>IFERROR(MAX(AO89*(1+'1. General Inputs'!$BE$16)+(AP$110*CHOOSE(AP$7,'2. Protocols'!$S88,'2. Protocols'!$T88,'2. Protocols'!$U88))+'3. ARV Substitutions'!AU109,0),"")</f>
        <v>0</v>
      </c>
      <c r="BZ89" s="88">
        <f t="shared" si="87"/>
        <v>0</v>
      </c>
      <c r="CA89" s="88">
        <f t="shared" si="88"/>
        <v>0</v>
      </c>
      <c r="CB89" s="88">
        <f t="shared" si="89"/>
        <v>0</v>
      </c>
      <c r="CC89" s="88">
        <f t="shared" si="90"/>
        <v>0</v>
      </c>
      <c r="CD89" s="88">
        <f t="shared" si="91"/>
        <v>0</v>
      </c>
      <c r="CE89" s="88">
        <f t="shared" si="92"/>
        <v>0</v>
      </c>
      <c r="CF89" s="88">
        <f t="shared" si="93"/>
        <v>0</v>
      </c>
      <c r="CG89" s="88">
        <f t="shared" si="94"/>
        <v>0</v>
      </c>
      <c r="CH89" s="88">
        <f t="shared" si="95"/>
        <v>0</v>
      </c>
      <c r="CI89" s="88">
        <f t="shared" si="96"/>
        <v>0</v>
      </c>
      <c r="CJ89" s="88">
        <f t="shared" si="97"/>
        <v>0</v>
      </c>
      <c r="CK89" s="88">
        <f t="shared" si="98"/>
        <v>0</v>
      </c>
      <c r="CL89" s="88">
        <f t="shared" si="99"/>
        <v>0</v>
      </c>
      <c r="CM89" s="88">
        <f t="shared" si="100"/>
        <v>0</v>
      </c>
      <c r="CN89" s="88">
        <f t="shared" si="101"/>
        <v>0</v>
      </c>
      <c r="CO89" s="88">
        <f t="shared" si="102"/>
        <v>0</v>
      </c>
      <c r="CP89" s="88">
        <f t="shared" si="103"/>
        <v>0</v>
      </c>
      <c r="CQ89" s="88">
        <f t="shared" si="104"/>
        <v>0</v>
      </c>
      <c r="CR89" s="88">
        <f t="shared" si="105"/>
        <v>0</v>
      </c>
      <c r="CS89" s="88">
        <f t="shared" si="106"/>
        <v>0</v>
      </c>
      <c r="CT89" s="88">
        <f t="shared" si="107"/>
        <v>0</v>
      </c>
      <c r="CU89" s="88">
        <f t="shared" si="108"/>
        <v>0</v>
      </c>
      <c r="CV89" s="88">
        <f t="shared" si="109"/>
        <v>0</v>
      </c>
      <c r="CW89" s="88">
        <f t="shared" si="110"/>
        <v>0</v>
      </c>
      <c r="CX89" s="88">
        <f t="shared" si="111"/>
        <v>0</v>
      </c>
      <c r="CY89" s="88">
        <f t="shared" si="112"/>
        <v>0</v>
      </c>
      <c r="CZ89" s="88">
        <f t="shared" si="113"/>
        <v>0</v>
      </c>
      <c r="DA89" s="88">
        <f t="shared" si="114"/>
        <v>0</v>
      </c>
      <c r="DB89" s="88">
        <f t="shared" si="115"/>
        <v>0</v>
      </c>
      <c r="DC89" s="88">
        <f t="shared" si="116"/>
        <v>0</v>
      </c>
      <c r="DD89" s="88">
        <f t="shared" si="117"/>
        <v>0</v>
      </c>
      <c r="DE89" s="88">
        <f t="shared" si="118"/>
        <v>0</v>
      </c>
      <c r="DF89" s="88">
        <f t="shared" si="119"/>
        <v>0</v>
      </c>
      <c r="DG89" s="88">
        <f t="shared" si="120"/>
        <v>0</v>
      </c>
      <c r="DH89" s="88">
        <f t="shared" si="121"/>
        <v>0</v>
      </c>
      <c r="DI89" s="88">
        <f t="shared" si="122"/>
        <v>0</v>
      </c>
      <c r="DK89" s="27" t="str">
        <f>CONCATENATE('2. Protocols'!C88, '2. Protocols'!D88, '2. Protocols'!E88)</f>
        <v>+</v>
      </c>
      <c r="DL89" s="27" t="str">
        <f>CONCATENATE('2. Protocols'!C88, '2. Protocols'!D88, '2. Protocols'!E88, '2. Protocols'!F88, '2. Protocols'!G88,)</f>
        <v>++</v>
      </c>
      <c r="DN89" s="38">
        <f>IF(AND(OR(ISBLANK(DN$9),DN$9=0)=FALSE,OR(DN$9='2. Protocols'!$C88,DN$9='2. Protocols'!$E88,DN$9='2. Protocols'!$G88)),1,0)*'4. Formulations'!$I88</f>
        <v>0</v>
      </c>
      <c r="DO89" s="38">
        <f>IF(AND(OR(ISBLANK(DO$9),DO$9=0)=FALSE,OR(DO$9='2. Protocols'!$C88,DO$9='2. Protocols'!$E88,DO$9='2. Protocols'!$G88)),1,0)*'4. Formulations'!$I88</f>
        <v>0</v>
      </c>
      <c r="DP89" s="38">
        <f>IF(AND(OR(ISBLANK(DP$9),DP$9=0)=FALSE,OR(DP$9='2. Protocols'!$C88,DP$9='2. Protocols'!$E88,DP$9='2. Protocols'!$G88)),1,0)*'4. Formulations'!$I88</f>
        <v>0</v>
      </c>
      <c r="DQ89" s="38">
        <f>IF(AND(OR(ISBLANK(DQ$9),DQ$9=0)=FALSE,OR(DQ$9='2. Protocols'!$C88,DQ$9='2. Protocols'!$E88,DQ$9='2. Protocols'!$G88)),1,0)*'4. Formulations'!$I88</f>
        <v>0</v>
      </c>
      <c r="DR89" s="38">
        <f>IF(AND(OR(ISBLANK(DR$9),DR$9=0)=FALSE,OR(DR$9='2. Protocols'!$C88,DR$9='2. Protocols'!$E88,DR$9='2. Protocols'!$G88)),1,0)*'4. Formulations'!$I88</f>
        <v>0</v>
      </c>
      <c r="DS89" s="38">
        <f>IF(AND(OR(ISBLANK(DS$9),DS$9=0)=FALSE,OR(DS$9='2. Protocols'!$C88,DS$9='2. Protocols'!$E88,DS$9='2. Protocols'!$G88)),1,0)*'4. Formulations'!$I88</f>
        <v>0</v>
      </c>
      <c r="DT89" s="38">
        <f>IF(AND(OR(ISBLANK(DT$9),DT$9=0)=FALSE,OR(DT$9='2. Protocols'!$C88,DT$9='2. Protocols'!$E88,DT$9='2. Protocols'!$G88)),1,0)*'4. Formulations'!$I88</f>
        <v>0</v>
      </c>
      <c r="DU89" s="38">
        <f>IF(AND(OR(ISBLANK(DU$9),DU$9=0)=FALSE,OR(DU$9='2. Protocols'!$C88,DU$9='2. Protocols'!$E88,DU$9='2. Protocols'!$G88)),1,0)*'4. Formulations'!$I88</f>
        <v>0</v>
      </c>
      <c r="DV89" s="38">
        <f>IF(AND(OR(ISBLANK(DV$9),DV$9=0)=FALSE,OR(DV$9='2. Protocols'!$C88,DV$9='2. Protocols'!$E88,DV$9='2. Protocols'!$G88)),1,0)*'4. Formulations'!$I88</f>
        <v>0</v>
      </c>
      <c r="DW89" s="38">
        <f>IF(AND(OR(ISBLANK(DW$9),DW$9=0)=FALSE,OR(DW$9='2. Protocols'!$C88,DW$9='2. Protocols'!$E88,DW$9='2. Protocols'!$G88)),1,0)*'4. Formulations'!$I88</f>
        <v>0</v>
      </c>
      <c r="DX89" s="38">
        <f>IF(AND(OR(ISBLANK(DX$9),DX$9=0)=FALSE,OR(DX$9='2. Protocols'!$C88,DX$9='2. Protocols'!$E88,DX$9='2. Protocols'!$G88)),1,0)*'4. Formulations'!$I88</f>
        <v>0</v>
      </c>
      <c r="DY89" s="38">
        <f>IF(AND(OR(ISBLANK(DY$9),DY$9=0)=FALSE,OR(DY$9='2. Protocols'!$C88,DY$9='2. Protocols'!$E88,DY$9='2. Protocols'!$G88)),1,0)*'4. Formulations'!$I88</f>
        <v>0</v>
      </c>
      <c r="DZ89" s="38">
        <f>IF(AND(OR(ISBLANK(DZ$9),DZ$9=0)=FALSE,OR(DZ$9='2. Protocols'!$C88,DZ$9='2. Protocols'!$E88,DZ$9='2. Protocols'!$G88)),1,0)*'4. Formulations'!$I88</f>
        <v>0</v>
      </c>
      <c r="EA89" s="38">
        <f>IF(AND(OR(ISBLANK(EA$9),EA$9=0)=FALSE,OR(EA$9='2. Protocols'!$C88,EA$9='2. Protocols'!$E88,EA$9='2. Protocols'!$G88)),1,0)*'4. Formulations'!$I88</f>
        <v>0</v>
      </c>
      <c r="EB89" s="38">
        <f>IF(AND(OR(ISBLANK(EB$9),EB$9=0)=FALSE,OR(EB$9='2. Protocols'!$C88,EB$9='2. Protocols'!$E88,EB$9='2. Protocols'!$G88)),1,0)*'4. Formulations'!$I88</f>
        <v>0</v>
      </c>
      <c r="EC89" s="38">
        <f>IF(AND(OR(ISBLANK(EC$9),EC$9=0)=FALSE,OR(EC$9='2. Protocols'!$C88,EC$9='2. Protocols'!$E88,EC$9='2. Protocols'!$G88)),1,0)*'4. Formulations'!$I88</f>
        <v>0</v>
      </c>
      <c r="ED89" s="38">
        <f>IF(AND(OR(ISBLANK(ED$9),ED$9=0)=FALSE,OR(ED$9='2. Protocols'!$C88,ED$9='2. Protocols'!$E88,ED$9='2. Protocols'!$G88)),1,0)*'4. Formulations'!$I88</f>
        <v>0</v>
      </c>
      <c r="EE89" s="38">
        <f>IF(AND(OR(ISBLANK(EE$9),EE$9=0)=FALSE,OR(EE$9='2. Protocols'!$C88,EE$9='2. Protocols'!$E88,EE$9='2. Protocols'!$G88)),1,0)*'4. Formulations'!$I88</f>
        <v>0</v>
      </c>
      <c r="EF89" s="38">
        <f>IF(AND(OR(ISBLANK(EF$9),EF$9=0)=FALSE,OR(EF$9='2. Protocols'!$C88,EF$9='2. Protocols'!$E88,EF$9='2. Protocols'!$G88)),1,0)*'4. Formulations'!$I88</f>
        <v>0</v>
      </c>
      <c r="EG89" s="38">
        <f>IF(AND(OR(ISBLANK(EG$9),EG$9=0)=FALSE,OR(EG$9='2. Protocols'!$C88,EG$9='2. Protocols'!$E88,EG$9='2. Protocols'!$G88)),1,0)*'4. Formulations'!$I88</f>
        <v>0</v>
      </c>
      <c r="EH89" s="38">
        <f>IF(AND(OR(ISBLANK(EH$9),EH$9=0)=FALSE,OR(EH$9='2. Protocols'!$C88,EH$9='2. Protocols'!$E88,EH$9='2. Protocols'!$G88)),1,0)*'4. Formulations'!$I88</f>
        <v>0</v>
      </c>
      <c r="EI89" s="38">
        <f>IF(AND(OR(ISBLANK(EI$9),EI$9=0)=FALSE,OR(EI$9='2. Protocols'!$C88,EI$9='2. Protocols'!$E88,EI$9='2. Protocols'!$G88)),1,0)*'4. Formulations'!$I88</f>
        <v>0</v>
      </c>
      <c r="EK89" s="38">
        <f>IF(AND(OR(ISBLANK(EK$9),EK$9=0)=FALSE,EK$9=$DK89),1,0)*'4. Formulations'!$J88</f>
        <v>0</v>
      </c>
      <c r="EL89" s="38">
        <f>IF(AND(OR(ISBLANK(EL$9),EL$9=0)=FALSE,EL$9=$DK89),1,0)*'4. Formulations'!$J88</f>
        <v>0</v>
      </c>
      <c r="EM89" s="38">
        <f>IF(AND(OR(ISBLANK(EM$9),EM$9=0)=FALSE,EM$9=$DK89),1,0)*'4. Formulations'!$J88</f>
        <v>0</v>
      </c>
      <c r="EN89" s="38">
        <f>IF(AND(OR(ISBLANK(EN$9),EN$9=0)=FALSE,EN$9=$DK89),1,0)*'4. Formulations'!$J88</f>
        <v>0</v>
      </c>
      <c r="EO89" s="38">
        <f>IF(AND(OR(ISBLANK(EO$9),EO$9=0)=FALSE,EO$9=$DK89),1,0)*'4. Formulations'!$J88</f>
        <v>0</v>
      </c>
      <c r="EP89" s="38">
        <f>IF(AND(OR(ISBLANK(EP$9),EP$9=0)=FALSE,EP$9=$DK89),1,0)*'4. Formulations'!$J88</f>
        <v>0</v>
      </c>
      <c r="EQ89" s="38">
        <f>IF(AND(OR(ISBLANK(EQ$9),EQ$9=0)=FALSE,EQ$9=$DK89),1,0)*'4. Formulations'!$J88</f>
        <v>0</v>
      </c>
      <c r="ER89" s="38">
        <f>IF(AND(OR(ISBLANK(ER$9),ER$9=0)=FALSE,ER$9=$DK89),1,0)*'4. Formulations'!$J88</f>
        <v>0</v>
      </c>
      <c r="ES89" s="38">
        <f>IF(AND(OR(ISBLANK(ES$9),ES$9=0)=FALSE,ES$9=$DK89),1,0)*'4. Formulations'!$J88</f>
        <v>0</v>
      </c>
      <c r="ET89" s="38">
        <f>IF(AND(OR(ISBLANK(ET$9),ET$9=0)=FALSE,ET$9=$DK89),1,0)*'4. Formulations'!$J88</f>
        <v>0</v>
      </c>
      <c r="EU89" s="38">
        <f>IF(AND(OR(ISBLANK(EU$9),EU$9=0)=FALSE,EU$9=$DK89),1,0)*'4. Formulations'!$J88</f>
        <v>0</v>
      </c>
      <c r="EV89" s="38">
        <f>IF(AND(OR(ISBLANK(EV$9),EV$9=0)=FALSE,EV$9=$DK89),1,0)*'4. Formulations'!$J88</f>
        <v>0</v>
      </c>
      <c r="EW89" s="38">
        <f>IF(AND(OR(ISBLANK(EW$9),EW$9=0)=FALSE,EW$9=$DK89),1,0)*'4. Formulations'!$J88</f>
        <v>0</v>
      </c>
      <c r="EY89" s="38">
        <f>IF(AND(OR(ISBLANK(EY$9),EY$9=0)=FALSE,SUM($EK89:$EW89)&gt;0,EY$9='2. Protocols'!$G88),1,0)*'4. Formulations'!$J88</f>
        <v>0</v>
      </c>
      <c r="EZ89" s="38">
        <f>IF(AND(OR(ISBLANK(EZ$9),EZ$9=0)=FALSE,SUM($EK89:$EW89)&gt;0,EZ$9='2. Protocols'!$G88),1,0)*'4. Formulations'!$J88</f>
        <v>0</v>
      </c>
      <c r="FA89" s="38">
        <f>IF(AND(OR(ISBLANK(FA$9),FA$9=0)=FALSE,SUM($EK89:$EW89)&gt;0,FA$9='2. Protocols'!$G88),1,0)*'4. Formulations'!$J88</f>
        <v>0</v>
      </c>
      <c r="FB89" s="38">
        <f>IF(AND(OR(ISBLANK(FB$9),FB$9=0)=FALSE,SUM($EK89:$EW89)&gt;0,FB$9='2. Protocols'!$G88),1,0)*'4. Formulations'!$J88</f>
        <v>0</v>
      </c>
      <c r="FC89" s="38">
        <f>IF(AND(OR(ISBLANK(FC$9),FC$9=0)=FALSE,SUM($EK89:$EW89)&gt;0,FC$9='2. Protocols'!$G88),1,0)*'4. Formulations'!$J88</f>
        <v>0</v>
      </c>
      <c r="FD89" s="38">
        <f>IF(AND(OR(ISBLANK(FD$9),FD$9=0)=FALSE,SUM($EK89:$EW89)&gt;0,FD$9='2. Protocols'!$G88),1,0)*'4. Formulations'!$J88</f>
        <v>0</v>
      </c>
      <c r="FE89" s="38">
        <f>IF(AND(OR(ISBLANK(FE$9),FE$9=0)=FALSE,SUM($EK89:$EW89)&gt;0,FE$9='2. Protocols'!$G88),1,0)*'4. Formulations'!$J88</f>
        <v>0</v>
      </c>
      <c r="FF89" s="38">
        <f>IF(AND(OR(ISBLANK(FF$9),FF$9=0)=FALSE,SUM($EK89:$EW89)&gt;0,FF$9='2. Protocols'!$G88),1,0)*'4. Formulations'!$J88</f>
        <v>0</v>
      </c>
      <c r="FG89" s="38">
        <f>IF(AND(OR(ISBLANK(FG$9),FG$9=0)=FALSE,SUM($EK89:$EW89)&gt;0,FG$9='2. Protocols'!$G88),1,0)*'4. Formulations'!$J88</f>
        <v>0</v>
      </c>
      <c r="FH89" s="38">
        <f>IF(AND(OR(ISBLANK(FH$9),FH$9=0)=FALSE,SUM($EK89:$EW89)&gt;0,FH$9='2. Protocols'!$G88),1,0)*'4. Formulations'!$J88</f>
        <v>0</v>
      </c>
      <c r="FI89" s="38">
        <f>IF(AND(OR(ISBLANK(FI$9),FI$9=0)=FALSE,SUM($EK89:$EW89)&gt;0,FI$9='2. Protocols'!$G88),1,0)*'4. Formulations'!$J88</f>
        <v>0</v>
      </c>
      <c r="FJ89" s="38">
        <f>IF(AND(OR(ISBLANK(FJ$9),FJ$9=0)=FALSE,SUM($EK89:$EW89)&gt;0,FJ$9='2. Protocols'!$G88),1,0)*'4. Formulations'!$J88</f>
        <v>0</v>
      </c>
      <c r="FK89" s="38">
        <f>IF(AND(OR(ISBLANK(FK$9),FK$9=0)=FALSE,SUM($EK89:$EW89)&gt;0,FK$9='2. Protocols'!$G88),1,0)*'4. Formulations'!$J88</f>
        <v>0</v>
      </c>
      <c r="FL89" s="38">
        <f>IF(AND(OR(ISBLANK(FL$9),FL$9=0)=FALSE,SUM($EK89:$EW89)&gt;0,FL$9='2. Protocols'!$G88),1,0)*'4. Formulations'!$J88</f>
        <v>0</v>
      </c>
      <c r="FM89" s="38">
        <f>IF(AND(OR(ISBLANK(FM$9),FM$9=0)=FALSE,SUM($EK89:$EW89)&gt;0,FM$9='2. Protocols'!$G88),1,0)*'4. Formulations'!$J88</f>
        <v>0</v>
      </c>
      <c r="FN89" s="38">
        <f>IF(AND(OR(ISBLANK(FN$9),FN$9=0)=FALSE,SUM($EK89:$EW89)&gt;0,FN$9='2. Protocols'!$G88),1,0)*'4. Formulations'!$J88</f>
        <v>0</v>
      </c>
      <c r="FO89" s="38">
        <f>IF(AND(OR(ISBLANK(FO$9),FO$9=0)=FALSE,SUM($EK89:$EW89)&gt;0,FO$9='2. Protocols'!$G88),1,0)*'4. Formulations'!$J88</f>
        <v>0</v>
      </c>
      <c r="FP89" s="38">
        <f>IF(AND(OR(ISBLANK(FP$9),FP$9=0)=FALSE,SUM($EK89:$EW89)&gt;0,FP$9='2. Protocols'!$G88),1,0)*'4. Formulations'!$J88</f>
        <v>0</v>
      </c>
      <c r="FQ89" s="38">
        <f>IF(AND(OR(ISBLANK(FQ$9),FQ$9=0)=FALSE,SUM($EK89:$EW89)&gt;0,FQ$9='2. Protocols'!$G88),1,0)*'4. Formulations'!$J88</f>
        <v>0</v>
      </c>
      <c r="FR89" s="38">
        <f>IF(AND(OR(ISBLANK(FR$9),FR$9=0)=FALSE,SUM($EK89:$EW89)&gt;0,FR$9='2. Protocols'!$G88),1,0)*'4. Formulations'!$J88</f>
        <v>0</v>
      </c>
      <c r="FS89" s="38">
        <f>IF(AND(OR(ISBLANK(FS$9),FS$9=0)=FALSE,SUM($EK89:$EW89)&gt;0,FS$9='2. Protocols'!$G88),1,0)*'4. Formulations'!$J88</f>
        <v>0</v>
      </c>
      <c r="FT89" s="38">
        <f>IF(AND(OR(ISBLANK(FT$9),FT$9=0)=FALSE,SUM($EK89:$EW89)&gt;0,FT$9='2. Protocols'!$G88),1,0)*'4. Formulations'!$J88</f>
        <v>0</v>
      </c>
      <c r="FV89" s="38">
        <f>IF(AND(OR(ISBLANK(EY$9),EY$9=0)=FALSE,FV$9=$DL89),1,0)*'4. Formulations'!$K88</f>
        <v>0</v>
      </c>
      <c r="FW89" s="38">
        <f>IF(AND(OR(ISBLANK(EZ$9),EZ$9=0)=FALSE,FW$9=$DL89),1,0)*'4. Formulations'!$K88</f>
        <v>0</v>
      </c>
      <c r="FX89" s="38">
        <f>IF(AND(OR(ISBLANK(FA$9),FA$9=0)=FALSE,FX$9=$DL89),1,0)*'4. Formulations'!$K88</f>
        <v>0</v>
      </c>
      <c r="FY89" s="38">
        <f>IF(AND(OR(ISBLANK(FB$9),FB$9=0)=FALSE,FY$9=$DL89),1,0)*'4. Formulations'!$K88</f>
        <v>0</v>
      </c>
      <c r="FZ89" s="38">
        <f>IF(AND(OR(ISBLANK(FC$9),FC$9=0)=FALSE,FZ$9=$DL89),1,0)*'4. Formulations'!$K88</f>
        <v>0</v>
      </c>
      <c r="GA89" s="38">
        <f>IF(AND(OR(ISBLANK(FD$9),FD$9=0)=FALSE,GA$9=$DL89),1,0)*'4. Formulations'!$K88</f>
        <v>0</v>
      </c>
      <c r="GB89" s="38">
        <f>IF(AND(OR(ISBLANK(FE$9),FE$9=0)=FALSE,GB$9=$DL89),1,0)*'4. Formulations'!$K88</f>
        <v>0</v>
      </c>
      <c r="GC89" s="38">
        <f>IF(AND(OR(ISBLANK(FF$9),FF$9=0)=FALSE,GC$9=$DL89),1,0)*'4. Formulations'!$K88</f>
        <v>0</v>
      </c>
      <c r="GD89" s="38">
        <f>IF(AND(OR(ISBLANK(FG$9),FG$9=0)=FALSE,GD$9=$DL89),1,0)*'4. Formulations'!$K88</f>
        <v>0</v>
      </c>
      <c r="GE89" s="38">
        <f>IF(AND(OR(ISBLANK(FH$9),FH$9=0)=FALSE,GE$9=$DL89),1,0)*'4. Formulations'!$K88</f>
        <v>0</v>
      </c>
      <c r="GF89" s="38">
        <f>IF(AND(OR(ISBLANK(FI$9),FI$9=0)=FALSE,GF$9=$DL89),1,0)*'4. Formulations'!$K88</f>
        <v>0</v>
      </c>
      <c r="GG89" s="38">
        <f>IF(AND(OR(ISBLANK(FJ$9),FJ$9=0)=FALSE,GG$9=$DL89),1,0)*'4. Formulations'!$K88</f>
        <v>0</v>
      </c>
      <c r="GH89" s="38">
        <f>IF(AND(OR(ISBLANK(FK$9),FK$9=0)=FALSE,GH$9=$DL89),1,0)*'4. Formulations'!$K88</f>
        <v>0</v>
      </c>
      <c r="GI89" s="38">
        <f>IF(AND(OR(ISBLANK(FL$9),FL$9=0)=FALSE,GI$9=$DL89),1,0)*'4. Formulations'!$K88</f>
        <v>0</v>
      </c>
      <c r="GJ89" s="38">
        <f>IF(AND(OR(ISBLANK(FM$9),FM$9=0)=FALSE,GJ$9=$DL89),1,0)*'4. Formulations'!$K88</f>
        <v>0</v>
      </c>
      <c r="GL89" s="38">
        <f>IF(AND(OR(ISBLANK(GL$9),GL$9=0)=FALSE,OR(GL$9='2. Protocols'!$C88,GL$9='2. Protocols'!$E88,GL$9='2. Protocols'!$G88)),1,0)*'4. Formulations'!$L88</f>
        <v>0</v>
      </c>
      <c r="GM89" s="38">
        <f>IF(AND(OR(ISBLANK(GM$9),GM$9=0)=FALSE,OR(GM$9='2. Protocols'!$C88,GM$9='2. Protocols'!$E88,GM$9='2. Protocols'!$G88)),1,0)*'4. Formulations'!$L88</f>
        <v>0</v>
      </c>
      <c r="GN89" s="38">
        <f>IF(AND(OR(ISBLANK(GN$9),GN$9=0)=FALSE,OR(GN$9='2. Protocols'!$C88,GN$9='2. Protocols'!$E88,GN$9='2. Protocols'!$G88)),1,0)*'4. Formulations'!$L88</f>
        <v>0</v>
      </c>
      <c r="GO89" s="38">
        <f>IF(AND(OR(ISBLANK(GO$9),GO$9=0)=FALSE,OR(GO$9='2. Protocols'!$C88,GO$9='2. Protocols'!$E88,GO$9='2. Protocols'!$G88)),1,0)*'4. Formulations'!$L88</f>
        <v>0</v>
      </c>
      <c r="GP89" s="38">
        <f>IF(AND(OR(ISBLANK(GP$9),GP$9=0)=FALSE,OR(GP$9='2. Protocols'!$C88,GP$9='2. Protocols'!$E88,GP$9='2. Protocols'!$G88)),1,0)*'4. Formulations'!$L88</f>
        <v>0</v>
      </c>
      <c r="GQ89" s="38">
        <f>IF(AND(OR(ISBLANK(GQ$9),GQ$9=0)=FALSE,OR(GQ$9='2. Protocols'!$C88,GQ$9='2. Protocols'!$E88,GQ$9='2. Protocols'!$G88)),1,0)*'4. Formulations'!$L88</f>
        <v>0</v>
      </c>
      <c r="GR89" s="38">
        <f>IF(AND(OR(ISBLANK(GR$9),GR$9=0)=FALSE,OR(GR$9='2. Protocols'!$C88,GR$9='2. Protocols'!$E88,GR$9='2. Protocols'!$G88)),1,0)*'4. Formulations'!$L88</f>
        <v>0</v>
      </c>
      <c r="GS89" s="38">
        <f>IF(AND(OR(ISBLANK(GS$9),GS$9=0)=FALSE,OR(GS$9='2. Protocols'!$C88,GS$9='2. Protocols'!$E88,GS$9='2. Protocols'!$G88)),1,0)*'4. Formulations'!$L88</f>
        <v>0</v>
      </c>
      <c r="GT89" s="38">
        <f>IF(AND(OR(ISBLANK(GT$9),GT$9=0)=FALSE,OR(GT$9='2. Protocols'!$C88,GT$9='2. Protocols'!$E88,GT$9='2. Protocols'!$G88)),1,0)*'4. Formulations'!$L88</f>
        <v>0</v>
      </c>
      <c r="GU89" s="38">
        <f>IF(AND(OR(ISBLANK(GU$9),GU$9=0)=FALSE,OR(GU$9='2. Protocols'!$C88,GU$9='2. Protocols'!$E88,GU$9='2. Protocols'!$G88)),1,0)*'4. Formulations'!$L88</f>
        <v>0</v>
      </c>
      <c r="GV89" s="38">
        <f>IF(AND(OR(ISBLANK(GV$9),GV$9=0)=FALSE,OR(GV$9='2. Protocols'!$C88,GV$9='2. Protocols'!$E88,GV$9='2. Protocols'!$G88)),1,0)*'4. Formulations'!$L88</f>
        <v>0</v>
      </c>
      <c r="GW89" s="38">
        <f>IF(AND(OR(ISBLANK(GW$9),GW$9=0)=FALSE,OR(GW$9='2. Protocols'!$C88,GW$9='2. Protocols'!$E88,GW$9='2. Protocols'!$G88)),1,0)*'4. Formulations'!$L88</f>
        <v>0</v>
      </c>
      <c r="GX89" s="38">
        <f>IF(AND(OR(ISBLANK(GX$9),GX$9=0)=FALSE,OR(GX$9='2. Protocols'!$C88,GX$9='2. Protocols'!$E88,GX$9='2. Protocols'!$G88)),1,0)*'4. Formulations'!$L88</f>
        <v>0</v>
      </c>
      <c r="GY89" s="38">
        <f>IF(AND(OR(ISBLANK(GY$9),GY$9=0)=FALSE,OR(GY$9='2. Protocols'!$C88,GY$9='2. Protocols'!$E88,GY$9='2. Protocols'!$G88)),1,0)*'4. Formulations'!$L88</f>
        <v>0</v>
      </c>
      <c r="GZ89" s="38">
        <f>IF(AND(OR(ISBLANK(GZ$9),GZ$9=0)=FALSE,OR(GZ$9='2. Protocols'!$C88,GZ$9='2. Protocols'!$E88,GZ$9='2. Protocols'!$G88)),1,0)*'4. Formulations'!$L88</f>
        <v>0</v>
      </c>
      <c r="HA89" s="38">
        <f>IF(AND(OR(ISBLANK(HA$9),HA$9=0)=FALSE,OR(HA$9='2. Protocols'!$C88,HA$9='2. Protocols'!$E88,HA$9='2. Protocols'!$G88)),1,0)*'4. Formulations'!$L88</f>
        <v>0</v>
      </c>
      <c r="HB89" s="38">
        <f>IF(AND(OR(ISBLANK(HB$9),HB$9=0)=FALSE,OR(HB$9='2. Protocols'!$C88,HB$9='2. Protocols'!$E88,HB$9='2. Protocols'!$G88)),1,0)*'4. Formulations'!$L88</f>
        <v>0</v>
      </c>
      <c r="HC89" s="38">
        <f>IF(AND(OR(ISBLANK(HC$9),HC$9=0)=FALSE,OR(HC$9='2. Protocols'!$C88,HC$9='2. Protocols'!$E88,HC$9='2. Protocols'!$G88)),1,0)*'4. Formulations'!$L88</f>
        <v>0</v>
      </c>
      <c r="HD89" s="38">
        <f>IF(AND(OR(ISBLANK(HD$9),HD$9=0)=FALSE,OR(HD$9='2. Protocols'!$C88,HD$9='2. Protocols'!$E88,HD$9='2. Protocols'!$G88)),1,0)*'4. Formulations'!$L88</f>
        <v>0</v>
      </c>
      <c r="HE89" s="38">
        <f>IF(AND(OR(ISBLANK(HE$9),HE$9=0)=FALSE,OR(HE$9='2. Protocols'!$C88,HE$9='2. Protocols'!$E88,HE$9='2. Protocols'!$G88)),1,0)*'4. Formulations'!$L88</f>
        <v>0</v>
      </c>
      <c r="HF89" s="38">
        <f>IF(AND(OR(ISBLANK(HF$9),HF$9=0)=FALSE,OR(HF$9='2. Protocols'!$C88,HF$9='2. Protocols'!$E88,HF$9='2. Protocols'!$G88)),1,0)*'4. Formulations'!$L88</f>
        <v>0</v>
      </c>
      <c r="HG89" s="38">
        <f>IF(AND(OR(ISBLANK(HG$9),HG$9=0)=FALSE,OR(HG$9='2. Protocols'!$C88,HG$9='2. Protocols'!$E88,HG$9='2. Protocols'!$G88)),1,0)*'4. Formulations'!$L88</f>
        <v>0</v>
      </c>
      <c r="HI89" s="38">
        <f>IF(AND(OR(ISBLANK(HI$9),HI$9=0)=FALSE,HI$9=$DK89),1,0)*'4. Formulations'!$M88</f>
        <v>0</v>
      </c>
      <c r="HJ89" s="38">
        <f>IF(AND(OR(ISBLANK(HJ$9),HJ$9=0)=FALSE,HJ$9=$DK89),1,0)*'4. Formulations'!$M88</f>
        <v>0</v>
      </c>
      <c r="HK89" s="38">
        <f>IF(AND(OR(ISBLANK(HK$9),HK$9=0)=FALSE,HK$9=$DK89),1,0)*'4. Formulations'!$M88</f>
        <v>0</v>
      </c>
      <c r="HL89" s="38">
        <f>IF(AND(OR(ISBLANK(HL$9),HL$9=0)=FALSE,HL$9=$DK89),1,0)*'4. Formulations'!$M88</f>
        <v>0</v>
      </c>
      <c r="HM89" s="38">
        <f>IF(AND(OR(ISBLANK(HM$9),HM$9=0)=FALSE,HM$9=$DK89),1,0)*'4. Formulations'!$M88</f>
        <v>0</v>
      </c>
      <c r="HN89" s="38">
        <f>IF(AND(OR(ISBLANK(HN$9),HN$9=0)=FALSE,HN$9=$DK89),1,0)*'4. Formulations'!$M88</f>
        <v>0</v>
      </c>
      <c r="HO89" s="38">
        <f>IF(AND(OR(ISBLANK(HO$9),HO$9=0)=FALSE,HO$9=$DK89),1,0)*'4. Formulations'!$M88</f>
        <v>0</v>
      </c>
      <c r="HP89" s="38">
        <f>IF(AND(OR(ISBLANK(HP$9),HP$9=0)=FALSE,HP$9=$DK89),1,0)*'4. Formulations'!$M88</f>
        <v>0</v>
      </c>
      <c r="HQ89" s="38">
        <f>IF(AND(OR(ISBLANK(HQ$9),HQ$9=0)=FALSE,HQ$9=$DK89),1,0)*'4. Formulations'!$M88</f>
        <v>0</v>
      </c>
      <c r="HR89" s="38">
        <f>IF(AND(OR(ISBLANK(HR$9),HR$9=0)=FALSE,HR$9=$DK89),1,0)*'4. Formulations'!$M88</f>
        <v>0</v>
      </c>
      <c r="HS89" s="38">
        <f>IF(AND(OR(ISBLANK(HS$9),HS$9=0)=FALSE,HS$9=$DK89),1,0)*'4. Formulations'!$M88</f>
        <v>0</v>
      </c>
      <c r="HT89" s="38">
        <f>IF(AND(OR(ISBLANK(HT$9),HT$9=0)=FALSE,HT$9=$DK89),1,0)*'4. Formulations'!$M88</f>
        <v>0</v>
      </c>
      <c r="HU89" s="38">
        <f>IF(AND(OR(ISBLANK(HU$9),HU$9=0)=FALSE,HU$9=$DK89),1,0)*'4. Formulations'!$M88</f>
        <v>0</v>
      </c>
      <c r="HW89" s="38">
        <f>IF(AND(OR(ISBLANK(HW$9),HW$9=0)=FALSE,SUM($HI89:$HU89)&gt;0,HW$9='2. Protocols'!$G88),1,0)*'4. Formulations'!$M88</f>
        <v>0</v>
      </c>
      <c r="HX89" s="38">
        <f>IF(AND(OR(ISBLANK(HX$9),HX$9=0)=FALSE,SUM($HI89:$HU89)&gt;0,HX$9='2. Protocols'!$G88),1,0)*'4. Formulations'!$M88</f>
        <v>0</v>
      </c>
      <c r="HY89" s="38">
        <f>IF(AND(OR(ISBLANK(HY$9),HY$9=0)=FALSE,SUM($HI89:$HU89)&gt;0,HY$9='2. Protocols'!$G88),1,0)*'4. Formulations'!$M88</f>
        <v>0</v>
      </c>
      <c r="HZ89" s="38">
        <f>IF(AND(OR(ISBLANK(HZ$9),HZ$9=0)=FALSE,SUM($HI89:$HU89)&gt;0,HZ$9='2. Protocols'!$G88),1,0)*'4. Formulations'!$M88</f>
        <v>0</v>
      </c>
      <c r="IA89" s="38">
        <f>IF(AND(OR(ISBLANK(IA$9),IA$9=0)=FALSE,SUM($HI89:$HU89)&gt;0,IA$9='2. Protocols'!$G88),1,0)*'4. Formulations'!$M88</f>
        <v>0</v>
      </c>
      <c r="IB89" s="38">
        <f>IF(AND(OR(ISBLANK(IB$9),IB$9=0)=FALSE,SUM($HI89:$HU89)&gt;0,IB$9='2. Protocols'!$G88),1,0)*'4. Formulations'!$M88</f>
        <v>0</v>
      </c>
      <c r="IC89" s="38">
        <f>IF(AND(OR(ISBLANK(IC$9),IC$9=0)=FALSE,SUM($HI89:$HU89)&gt;0,IC$9='2. Protocols'!$G88),1,0)*'4. Formulations'!$M88</f>
        <v>0</v>
      </c>
      <c r="ID89" s="38">
        <f>IF(AND(OR(ISBLANK(ID$9),ID$9=0)=FALSE,SUM($HI89:$HU89)&gt;0,ID$9='2. Protocols'!$G88),1,0)*'4. Formulations'!$M88</f>
        <v>0</v>
      </c>
      <c r="IE89" s="38">
        <f>IF(AND(OR(ISBLANK(IE$9),IE$9=0)=FALSE,SUM($HI89:$HU89)&gt;0,IE$9='2. Protocols'!$G88),1,0)*'4. Formulations'!$M88</f>
        <v>0</v>
      </c>
      <c r="IF89" s="38">
        <f>IF(AND(OR(ISBLANK(IF$9),IF$9=0)=FALSE,SUM($HI89:$HU89)&gt;0,IF$9='2. Protocols'!$G88),1,0)*'4. Formulations'!$M88</f>
        <v>0</v>
      </c>
      <c r="IG89" s="38">
        <f>IF(AND(OR(ISBLANK(IG$9),IG$9=0)=FALSE,SUM($HI89:$HU89)&gt;0,IG$9='2. Protocols'!$G88),1,0)*'4. Formulations'!$M88</f>
        <v>0</v>
      </c>
      <c r="IH89" s="38">
        <f>IF(AND(OR(ISBLANK(IH$9),IH$9=0)=FALSE,SUM($HI89:$HU89)&gt;0,IH$9='2. Protocols'!$G88),1,0)*'4. Formulations'!$M88</f>
        <v>0</v>
      </c>
      <c r="II89" s="38">
        <f>IF(AND(OR(ISBLANK(II$9),II$9=0)=FALSE,SUM($HI89:$HU89)&gt;0,II$9='2. Protocols'!$G88),1,0)*'4. Formulations'!$M88</f>
        <v>0</v>
      </c>
      <c r="IJ89" s="38">
        <f>IF(AND(OR(ISBLANK(IJ$9),IJ$9=0)=FALSE,SUM($HI89:$HU89)&gt;0,IJ$9='2. Protocols'!$G88),1,0)*'4. Formulations'!$M88</f>
        <v>0</v>
      </c>
      <c r="IK89" s="38">
        <f>IF(AND(OR(ISBLANK(IK$9),IK$9=0)=FALSE,SUM($HI89:$HU89)&gt;0,IK$9='2. Protocols'!$G88),1,0)*'4. Formulations'!$M88</f>
        <v>0</v>
      </c>
      <c r="IL89" s="38">
        <f>IF(AND(OR(ISBLANK(IL$9),IL$9=0)=FALSE,SUM($HI89:$HU89)&gt;0,IL$9='2. Protocols'!$G88),1,0)*'4. Formulations'!$M88</f>
        <v>0</v>
      </c>
      <c r="IM89" s="38">
        <f>IF(AND(OR(ISBLANK(IM$9),IM$9=0)=FALSE,SUM($HI89:$HU89)&gt;0,IM$9='2. Protocols'!$G88),1,0)*'4. Formulations'!$M88</f>
        <v>0</v>
      </c>
      <c r="IN89" s="38">
        <f>IF(AND(OR(ISBLANK(IN$9),IN$9=0)=FALSE,SUM($HI89:$HU89)&gt;0,IN$9='2. Protocols'!$G88),1,0)*'4. Formulations'!$M88</f>
        <v>0</v>
      </c>
      <c r="IO89" s="38">
        <f>IF(AND(OR(ISBLANK(IO$9),IO$9=0)=FALSE,SUM($HI89:$HU89)&gt;0,IO$9='2. Protocols'!$G88),1,0)*'4. Formulations'!$M88</f>
        <v>0</v>
      </c>
      <c r="IP89" s="38">
        <f>IF(AND(OR(ISBLANK(IP$9),IP$9=0)=FALSE,SUM($HI89:$HU89)&gt;0,IP$9='2. Protocols'!$G88),1,0)*'4. Formulations'!$M88</f>
        <v>0</v>
      </c>
      <c r="IQ89" s="38">
        <f>IF(AND(OR(ISBLANK(IQ$9),IQ$9=0)=FALSE,SUM($HI89:$HU89)&gt;0,IQ$9='2. Protocols'!$G88),1,0)*'4. Formulations'!$M88</f>
        <v>0</v>
      </c>
      <c r="IR89" s="38">
        <f>IF(AND(OR(ISBLANK(IR$9),IR$9=0)=FALSE,SUM($HI89:$HU89)&gt;0,IR$9='2. Protocols'!$G88),1,0)*'4. Formulations'!$M88</f>
        <v>0</v>
      </c>
      <c r="IT89" s="38">
        <f>IF(AND(OR(ISBLANK(IT$9),IT$9=0)=FALSE,IT$9=$DL89),1,0)*'4. Formulations'!$N88</f>
        <v>0</v>
      </c>
      <c r="IU89" s="38">
        <f>IF(AND(OR(ISBLANK(IU$9),IU$9=0)=FALSE,IU$9=$DL89),1,0)*'4. Formulations'!$N88</f>
        <v>0</v>
      </c>
      <c r="IV89" s="38">
        <f>IF(AND(OR(ISBLANK(IV$9),IV$9=0)=FALSE,IV$9=$DL89),1,0)*'4. Formulations'!$N88</f>
        <v>0</v>
      </c>
      <c r="IW89" s="38">
        <f>IF(AND(OR(ISBLANK(IW$9),IW$9=0)=FALSE,IW$9=$DL89),1,0)*'4. Formulations'!$N88</f>
        <v>0</v>
      </c>
      <c r="IX89" s="38">
        <f>IF(AND(OR(ISBLANK(IX$9),IX$9=0)=FALSE,IX$9=$DL89),1,0)*'4. Formulations'!$N88</f>
        <v>0</v>
      </c>
      <c r="IY89" s="38">
        <f>IF(AND(OR(ISBLANK(IY$9),IY$9=0)=FALSE,IY$9=$DL89),1,0)*'4. Formulations'!$N88</f>
        <v>0</v>
      </c>
      <c r="IZ89" s="38">
        <f>IF(AND(OR(ISBLANK(IZ$9),IZ$9=0)=FALSE,IZ$9=$DL89),1,0)*'4. Formulations'!$N88</f>
        <v>0</v>
      </c>
      <c r="JA89" s="38">
        <f>IF(AND(OR(ISBLANK(JA$9),JA$9=0)=FALSE,JA$9=$DL89),1,0)*'4. Formulations'!$N88</f>
        <v>0</v>
      </c>
      <c r="JB89" s="38">
        <f>IF(AND(OR(ISBLANK(JB$9),JB$9=0)=FALSE,JB$9=$DL89),1,0)*'4. Formulations'!$N88</f>
        <v>0</v>
      </c>
      <c r="JC89" s="38">
        <f>IF(AND(OR(ISBLANK(JC$9),JC$9=0)=FALSE,JC$9=$DL89),1,0)*'4. Formulations'!$N88</f>
        <v>0</v>
      </c>
      <c r="JD89" s="38">
        <f>IF(AND(OR(ISBLANK(JD$9),JD$9=0)=FALSE,JD$9=$DL89),1,0)*'4. Formulations'!$N88</f>
        <v>0</v>
      </c>
      <c r="JE89" s="38">
        <f>IF(AND(OR(ISBLANK(JE$9),JE$9=0)=FALSE,JE$9=$DL89),1,0)*'4. Formulations'!$N88</f>
        <v>0</v>
      </c>
      <c r="JF89" s="38">
        <f>IF(AND(OR(ISBLANK(JF$9),JF$9=0)=FALSE,JF$9=$DL89),1,0)*'4. Formulations'!$N88</f>
        <v>0</v>
      </c>
      <c r="JG89" s="38">
        <f>IF(AND(OR(ISBLANK(JG$9),JG$9=0)=FALSE,JG$9=$DL89),1,0)*'4. Formulations'!$N88</f>
        <v>0</v>
      </c>
      <c r="JH89" s="38">
        <f>IF(AND(OR(ISBLANK(JH$9),JH$9=0)=FALSE,JH$9=$DL89),1,0)*'4. Formulations'!$N88</f>
        <v>0</v>
      </c>
      <c r="JJ89" s="38">
        <f>IF(AND(OR(ISBLANK(JJ$9),JJ$9=0)=FALSE,OR(JJ$9='2. Protocols'!$C88,JJ$9='2. Protocols'!$E88,JJ$9='2. Protocols'!$G88)),1,0)*'4. Formulations'!$O88</f>
        <v>0</v>
      </c>
      <c r="JK89" s="38">
        <f>IF(AND(OR(ISBLANK(JK$9),JK$9=0)=FALSE,OR(JK$9='2. Protocols'!$C88,JK$9='2. Protocols'!$E88,JK$9='2. Protocols'!$G88)),1,0)*'4. Formulations'!$O88</f>
        <v>0</v>
      </c>
      <c r="JL89" s="38">
        <f>IF(AND(OR(ISBLANK(JL$9),JL$9=0)=FALSE,OR(JL$9='2. Protocols'!$C88,JL$9='2. Protocols'!$E88,JL$9='2. Protocols'!$G88)),1,0)*'4. Formulations'!$O88</f>
        <v>0</v>
      </c>
      <c r="JM89" s="38">
        <f>IF(AND(OR(ISBLANK(JM$9),JM$9=0)=FALSE,OR(JM$9='2. Protocols'!$C88,JM$9='2. Protocols'!$E88,JM$9='2. Protocols'!$G88)),1,0)*'4. Formulations'!$O88</f>
        <v>0</v>
      </c>
      <c r="JN89" s="38">
        <f>IF(AND(OR(ISBLANK(JN$9),JN$9=0)=FALSE,OR(JN$9='2. Protocols'!$C88,JN$9='2. Protocols'!$E88,JN$9='2. Protocols'!$G88)),1,0)*'4. Formulations'!$O88</f>
        <v>0</v>
      </c>
      <c r="JO89" s="38">
        <f>IF(AND(OR(ISBLANK(JO$9),JO$9=0)=FALSE,OR(JO$9='2. Protocols'!$C88,JO$9='2. Protocols'!$E88,JO$9='2. Protocols'!$G88)),1,0)*'4. Formulations'!$O88</f>
        <v>0</v>
      </c>
      <c r="JP89" s="38">
        <f>IF(AND(OR(ISBLANK(JP$9),JP$9=0)=FALSE,OR(JP$9='2. Protocols'!$C88,JP$9='2. Protocols'!$E88,JP$9='2. Protocols'!$G88)),1,0)*'4. Formulations'!$O88</f>
        <v>0</v>
      </c>
      <c r="JQ89" s="38">
        <f>IF(AND(OR(ISBLANK(JQ$9),JQ$9=0)=FALSE,OR(JQ$9='2. Protocols'!$C88,JQ$9='2. Protocols'!$E88,JQ$9='2. Protocols'!$G88)),1,0)*'4. Formulations'!$O88</f>
        <v>0</v>
      </c>
      <c r="JR89" s="38">
        <f>IF(AND(OR(ISBLANK(JR$9),JR$9=0)=FALSE,OR(JR$9='2. Protocols'!$C88,JR$9='2. Protocols'!$E88,JR$9='2. Protocols'!$G88)),1,0)*'4. Formulations'!$O88</f>
        <v>0</v>
      </c>
      <c r="JS89" s="38">
        <f>IF(AND(OR(ISBLANK(JS$9),JS$9=0)=FALSE,OR(JS$9='2. Protocols'!$C88,JS$9='2. Protocols'!$E88,JS$9='2. Protocols'!$G88)),1,0)*'4. Formulations'!$O88</f>
        <v>0</v>
      </c>
      <c r="JT89" s="38">
        <f>IF(AND(OR(ISBLANK(JT$9),JT$9=0)=FALSE,OR(JT$9='2. Protocols'!$C88,JT$9='2. Protocols'!$E88,JT$9='2. Protocols'!$G88)),1,0)*'4. Formulations'!$O88</f>
        <v>0</v>
      </c>
      <c r="JU89" s="38">
        <f>IF(AND(OR(ISBLANK(JU$9),JU$9=0)=FALSE,OR(JU$9='2. Protocols'!$C88,JU$9='2. Protocols'!$E88,JU$9='2. Protocols'!$G88)),1,0)*'4. Formulations'!$O88</f>
        <v>0</v>
      </c>
      <c r="JV89" s="38">
        <f>IF(AND(OR(ISBLANK(JV$9),JV$9=0)=FALSE,OR(JV$9='2. Protocols'!$C88,JV$9='2. Protocols'!$E88,JV$9='2. Protocols'!$G88)),1,0)*'4. Formulations'!$O88</f>
        <v>0</v>
      </c>
      <c r="JW89" s="38">
        <f>IF(AND(OR(ISBLANK(JW$9),JW$9=0)=FALSE,OR(JW$9='2. Protocols'!$C88,JW$9='2. Protocols'!$E88,JW$9='2. Protocols'!$G88)),1,0)*'4. Formulations'!$O88</f>
        <v>0</v>
      </c>
      <c r="JX89" s="38">
        <f>IF(AND(OR(ISBLANK(JX$9),JX$9=0)=FALSE,OR(JX$9='2. Protocols'!$C88,JX$9='2. Protocols'!$E88,JX$9='2. Protocols'!$G88)),1,0)*'4. Formulations'!$O88</f>
        <v>0</v>
      </c>
      <c r="JY89" s="38">
        <f>IF(AND(OR(ISBLANK(JY$9),JY$9=0)=FALSE,OR(JY$9='2. Protocols'!$C88,JY$9='2. Protocols'!$E88,JY$9='2. Protocols'!$G88)),1,0)*'4. Formulations'!$O88</f>
        <v>0</v>
      </c>
      <c r="JZ89" s="38">
        <f>IF(AND(OR(ISBLANK(JZ$9),JZ$9=0)=FALSE,OR(JZ$9='2. Protocols'!$C88,JZ$9='2. Protocols'!$E88,JZ$9='2. Protocols'!$G88)),1,0)*'4. Formulations'!$O88</f>
        <v>0</v>
      </c>
      <c r="KA89" s="38">
        <f>IF(AND(OR(ISBLANK(KA$9),KA$9=0)=FALSE,OR(KA$9='2. Protocols'!$C88,KA$9='2. Protocols'!$E88,KA$9='2. Protocols'!$G88)),1,0)*'4. Formulations'!$O88</f>
        <v>0</v>
      </c>
      <c r="KB89" s="38">
        <f>IF(AND(OR(ISBLANK(KB$9),KB$9=0)=FALSE,OR(KB$9='2. Protocols'!$C88,KB$9='2. Protocols'!$E88,KB$9='2. Protocols'!$G88)),1,0)*'4. Formulations'!$O88</f>
        <v>0</v>
      </c>
      <c r="KC89" s="38">
        <f>IF(AND(OR(ISBLANK(KC$9),KC$9=0)=FALSE,OR(KC$9='2. Protocols'!$C88,KC$9='2. Protocols'!$E88,KC$9='2. Protocols'!$G88)),1,0)*'4. Formulations'!$O88</f>
        <v>0</v>
      </c>
      <c r="KD89" s="38">
        <f>IF(AND(OR(ISBLANK(KD$9),KD$9=0)=FALSE,OR(KD$9='2. Protocols'!$C88,KD$9='2. Protocols'!$E88,KD$9='2. Protocols'!$G88)),1,0)*'4. Formulations'!$O88</f>
        <v>0</v>
      </c>
      <c r="KE89" s="38">
        <f>IF(AND(OR(ISBLANK(KE$9),KE$9=0)=FALSE,OR(KE$9='2. Protocols'!$C88,KE$9='2. Protocols'!$E88,KE$9='2. Protocols'!$G88)),1,0)*'4. Formulations'!$O88</f>
        <v>0</v>
      </c>
      <c r="KG89" s="38">
        <f>IF(AND(OR(ISBLANK(KG$9),KG$9=0)=FALSE,KG$9=$DK89),1,0)*'4. Formulations'!$P88</f>
        <v>0</v>
      </c>
      <c r="KH89" s="38">
        <f>IF(AND(OR(ISBLANK(KH$9),KH$9=0)=FALSE,KH$9=$DK89),1,0)*'4. Formulations'!$P88</f>
        <v>0</v>
      </c>
      <c r="KI89" s="38">
        <f>IF(AND(OR(ISBLANK(KI$9),KI$9=0)=FALSE,KI$9=$DK89),1,0)*'4. Formulations'!$P88</f>
        <v>0</v>
      </c>
      <c r="KJ89" s="38">
        <f>IF(AND(OR(ISBLANK(KJ$9),KJ$9=0)=FALSE,KJ$9=$DK89),1,0)*'4. Formulations'!$P88</f>
        <v>0</v>
      </c>
      <c r="KK89" s="38">
        <f>IF(AND(OR(ISBLANK(KK$9),KK$9=0)=FALSE,KK$9=$DK89),1,0)*'4. Formulations'!$P88</f>
        <v>0</v>
      </c>
      <c r="KL89" s="38">
        <f>IF(AND(OR(ISBLANK(KL$9),KL$9=0)=FALSE,KL$9=$DK89),1,0)*'4. Formulations'!$P88</f>
        <v>0</v>
      </c>
      <c r="KM89" s="38">
        <f>IF(AND(OR(ISBLANK(KM$9),KM$9=0)=FALSE,KM$9=$DK89),1,0)*'4. Formulations'!$P88</f>
        <v>0</v>
      </c>
      <c r="KN89" s="38">
        <f>IF(AND(OR(ISBLANK(KN$9),KN$9=0)=FALSE,KN$9=$DK89),1,0)*'4. Formulations'!$P88</f>
        <v>0</v>
      </c>
      <c r="KO89" s="38">
        <f>IF(AND(OR(ISBLANK(KO$9),KO$9=0)=FALSE,KO$9=$DK89),1,0)*'4. Formulations'!$P88</f>
        <v>0</v>
      </c>
      <c r="KP89" s="38">
        <f>IF(AND(OR(ISBLANK(KP$9),KP$9=0)=FALSE,KP$9=$DK89),1,0)*'4. Formulations'!$P88</f>
        <v>0</v>
      </c>
      <c r="KQ89" s="38">
        <f>IF(AND(OR(ISBLANK(KQ$9),KQ$9=0)=FALSE,KQ$9=$DK89),1,0)*'4. Formulations'!$P88</f>
        <v>0</v>
      </c>
      <c r="KR89" s="38">
        <f>IF(AND(OR(ISBLANK(KR$9),KR$9=0)=FALSE,KR$9=$DK89),1,0)*'4. Formulations'!$P88</f>
        <v>0</v>
      </c>
      <c r="KS89" s="38">
        <f>IF(AND(OR(ISBLANK(KS$9),KS$9=0)=FALSE,KS$9=$DK89),1,0)*'4. Formulations'!$P88</f>
        <v>0</v>
      </c>
      <c r="KU89" s="38">
        <f>IF(AND(OR(ISBLANK(KU$9),KU$9=0)=FALSE,SUM($KG89:$KS89)&gt;0,KU$9='2. Protocols'!$G88),1,0)*'4. Formulations'!$P88</f>
        <v>0</v>
      </c>
      <c r="KV89" s="38">
        <f>IF(AND(OR(ISBLANK(KV$9),KV$9=0)=FALSE,SUM($KG89:$KS89)&gt;0,KV$9='2. Protocols'!$G88),1,0)*'4. Formulations'!$P88</f>
        <v>0</v>
      </c>
      <c r="KW89" s="38">
        <f>IF(AND(OR(ISBLANK(KW$9),KW$9=0)=FALSE,SUM($KG89:$KS89)&gt;0,KW$9='2. Protocols'!$G88),1,0)*'4. Formulations'!$P88</f>
        <v>0</v>
      </c>
      <c r="KX89" s="38">
        <f>IF(AND(OR(ISBLANK(KX$9),KX$9=0)=FALSE,SUM($KG89:$KS89)&gt;0,KX$9='2. Protocols'!$G88),1,0)*'4. Formulations'!$P88</f>
        <v>0</v>
      </c>
      <c r="KY89" s="38">
        <f>IF(AND(OR(ISBLANK(KY$9),KY$9=0)=FALSE,SUM($KG89:$KS89)&gt;0,KY$9='2. Protocols'!$G88),1,0)*'4. Formulations'!$P88</f>
        <v>0</v>
      </c>
      <c r="KZ89" s="38">
        <f>IF(AND(OR(ISBLANK(KZ$9),KZ$9=0)=FALSE,SUM($KG89:$KS89)&gt;0,KZ$9='2. Protocols'!$G88),1,0)*'4. Formulations'!$P88</f>
        <v>0</v>
      </c>
      <c r="LA89" s="38">
        <f>IF(AND(OR(ISBLANK(LA$9),LA$9=0)=FALSE,SUM($KG89:$KS89)&gt;0,LA$9='2. Protocols'!$G88),1,0)*'4. Formulations'!$P88</f>
        <v>0</v>
      </c>
      <c r="LB89" s="38">
        <f>IF(AND(OR(ISBLANK(LB$9),LB$9=0)=FALSE,SUM($KG89:$KS89)&gt;0,LB$9='2. Protocols'!$G88),1,0)*'4. Formulations'!$P88</f>
        <v>0</v>
      </c>
      <c r="LC89" s="38">
        <f>IF(AND(OR(ISBLANK(LC$9),LC$9=0)=FALSE,SUM($KG89:$KS89)&gt;0,LC$9='2. Protocols'!$G88),1,0)*'4. Formulations'!$P88</f>
        <v>0</v>
      </c>
      <c r="LD89" s="38">
        <f>IF(AND(OR(ISBLANK(LD$9),LD$9=0)=FALSE,SUM($KG89:$KS89)&gt;0,LD$9='2. Protocols'!$G88),1,0)*'4. Formulations'!$P88</f>
        <v>0</v>
      </c>
      <c r="LE89" s="38">
        <f>IF(AND(OR(ISBLANK(LE$9),LE$9=0)=FALSE,SUM($KG89:$KS89)&gt;0,LE$9='2. Protocols'!$G88),1,0)*'4. Formulations'!$P88</f>
        <v>0</v>
      </c>
      <c r="LF89" s="38">
        <f>IF(AND(OR(ISBLANK(LF$9),LF$9=0)=FALSE,SUM($KG89:$KS89)&gt;0,LF$9='2. Protocols'!$G88),1,0)*'4. Formulations'!$P88</f>
        <v>0</v>
      </c>
      <c r="LG89" s="38">
        <f>IF(AND(OR(ISBLANK(LG$9),LG$9=0)=FALSE,SUM($KG89:$KS89)&gt;0,LG$9='2. Protocols'!$G88),1,0)*'4. Formulations'!$P88</f>
        <v>0</v>
      </c>
      <c r="LH89" s="38">
        <f>IF(AND(OR(ISBLANK(LH$9),LH$9=0)=FALSE,SUM($KG89:$KS89)&gt;0,LH$9='2. Protocols'!$G88),1,0)*'4. Formulations'!$P88</f>
        <v>0</v>
      </c>
      <c r="LI89" s="38">
        <f>IF(AND(OR(ISBLANK(LI$9),LI$9=0)=FALSE,SUM($KG89:$KS89)&gt;0,LI$9='2. Protocols'!$G88),1,0)*'4. Formulations'!$P88</f>
        <v>0</v>
      </c>
      <c r="LJ89" s="38">
        <f>IF(AND(OR(ISBLANK(LJ$9),LJ$9=0)=FALSE,SUM($KG89:$KS89)&gt;0,LJ$9='2. Protocols'!$G88),1,0)*'4. Formulations'!$P88</f>
        <v>0</v>
      </c>
      <c r="LK89" s="38">
        <f>IF(AND(OR(ISBLANK(LK$9),LK$9=0)=FALSE,SUM($KG89:$KS89)&gt;0,LK$9='2. Protocols'!$G88),1,0)*'4. Formulations'!$P88</f>
        <v>0</v>
      </c>
      <c r="LL89" s="38">
        <f>IF(AND(OR(ISBLANK(LL$9),LL$9=0)=FALSE,SUM($KG89:$KS89)&gt;0,LL$9='2. Protocols'!$G88),1,0)*'4. Formulations'!$P88</f>
        <v>0</v>
      </c>
      <c r="LM89" s="38">
        <f>IF(AND(OR(ISBLANK(LM$9),LM$9=0)=FALSE,SUM($KG89:$KS89)&gt;0,LM$9='2. Protocols'!$G88),1,0)*'4. Formulations'!$P88</f>
        <v>0</v>
      </c>
      <c r="LN89" s="38">
        <f>IF(AND(OR(ISBLANK(LN$9),LN$9=0)=FALSE,SUM($KG89:$KS89)&gt;0,LN$9='2. Protocols'!$G88),1,0)*'4. Formulations'!$P88</f>
        <v>0</v>
      </c>
      <c r="LO89" s="38">
        <f>IF(AND(OR(ISBLANK(LO$9),LO$9=0)=FALSE,SUM($KG89:$KS89)&gt;0,LO$9='2. Protocols'!$G88),1,0)*'4. Formulations'!$P88</f>
        <v>0</v>
      </c>
      <c r="LP89" s="38">
        <f>IF(AND(OR(ISBLANK(LP$9),LP$9=0)=FALSE,SUM($KG89:$KS89)&gt;0,LP$9='2. Protocols'!$G88),1,0)*'4. Formulations'!$P88</f>
        <v>0</v>
      </c>
      <c r="LR89" s="38">
        <f>IF(AND(OR(ISBLANK(LR$9),LR$9=0)=FALSE,LR$9=$DL89),1,0)*'4. Formulations'!$Q88</f>
        <v>0</v>
      </c>
      <c r="LS89" s="38">
        <f>IF(AND(OR(ISBLANK(LS$9),LS$9=0)=FALSE,LS$9=$DL89),1,0)*'4. Formulations'!$Q88</f>
        <v>0</v>
      </c>
      <c r="LT89" s="38">
        <f>IF(AND(OR(ISBLANK(LT$9),LT$9=0)=FALSE,LT$9=$DL89),1,0)*'4. Formulations'!$Q88</f>
        <v>0</v>
      </c>
      <c r="LU89" s="38">
        <f>IF(AND(OR(ISBLANK(LU$9),LU$9=0)=FALSE,LU$9=$DL89),1,0)*'4. Formulations'!$Q88</f>
        <v>0</v>
      </c>
      <c r="LV89" s="38">
        <f>IF(AND(OR(ISBLANK(LV$9),LV$9=0)=FALSE,LV$9=$DL89),1,0)*'4. Formulations'!$Q88</f>
        <v>0</v>
      </c>
      <c r="LW89" s="38">
        <f>IF(AND(OR(ISBLANK(LW$9),LW$9=0)=FALSE,LW$9=$DL89),1,0)*'4. Formulations'!$Q88</f>
        <v>0</v>
      </c>
      <c r="LX89" s="38">
        <f>IF(AND(OR(ISBLANK(LX$9),LX$9=0)=FALSE,LX$9=$DL89),1,0)*'4. Formulations'!$Q88</f>
        <v>0</v>
      </c>
      <c r="LY89" s="38">
        <f>IF(AND(OR(ISBLANK(LY$9),LY$9=0)=FALSE,LY$9=$DL89),1,0)*'4. Formulations'!$Q88</f>
        <v>0</v>
      </c>
      <c r="LZ89" s="38">
        <f>IF(AND(OR(ISBLANK(LZ$9),LZ$9=0)=FALSE,LZ$9=$DL89),1,0)*'4. Formulations'!$Q88</f>
        <v>0</v>
      </c>
      <c r="MA89" s="38">
        <f>IF(AND(OR(ISBLANK(MA$9),MA$9=0)=FALSE,MA$9=$DL89),1,0)*'4. Formulations'!$Q88</f>
        <v>0</v>
      </c>
      <c r="MB89" s="38">
        <f>IF(AND(OR(ISBLANK(MB$9),MB$9=0)=FALSE,MB$9=$DL89),1,0)*'4. Formulations'!$Q88</f>
        <v>0</v>
      </c>
      <c r="MC89" s="38">
        <f>IF(AND(OR(ISBLANK(MC$9),MC$9=0)=FALSE,MC$9=$DL89),1,0)*'4. Formulations'!$Q88</f>
        <v>0</v>
      </c>
      <c r="MD89" s="38">
        <f>IF(AND(OR(ISBLANK(MD$9),MD$9=0)=FALSE,MD$9=$DL89),1,0)*'4. Formulations'!$Q88</f>
        <v>0</v>
      </c>
      <c r="ME89" s="38">
        <f>IF(AND(OR(ISBLANK(ME$9),ME$9=0)=FALSE,ME$9=$DL89),1,0)*'4. Formulations'!$Q88</f>
        <v>0</v>
      </c>
      <c r="MF89" s="38">
        <f>IF(AND(OR(ISBLANK(MF$9),MF$9=0)=FALSE,MF$9=$DL89),1,0)*'4. Formulations'!$Q88</f>
        <v>0</v>
      </c>
    </row>
    <row r="90" spans="2:344" outlineLevel="1" x14ac:dyDescent="0.3">
      <c r="B90" s="2"/>
      <c r="C90" s="129" t="str">
        <f>IF('2. Protocols'!C89&amp;"+"&amp;'2. Protocols'!E89&amp;"+"&amp;'2. Protocols'!G89="++","",'2. Protocols'!C89&amp;"+"&amp;'2. Protocols'!E89&amp;"+"&amp;'2. Protocols'!G89)</f>
        <v/>
      </c>
      <c r="D90" s="18"/>
      <c r="F90" s="114">
        <f>IFERROR('2. Protocols'!J89*'1. General Inputs'!$N$6,"")</f>
        <v>0</v>
      </c>
      <c r="G90" s="114">
        <f>IFERROR(MAX(F90*(1+'1. General Inputs'!$BE$16)+(G$110*CHOOSE(G$7,'2. Protocols'!$S89,'2. Protocols'!$T89,'2. Protocols'!$U89))+'3. ARV Substitutions'!L110,0),"")</f>
        <v>0</v>
      </c>
      <c r="H90" s="114">
        <f>IFERROR(MAX(G90*(1+'1. General Inputs'!$BE$16)+(H$110*CHOOSE(H$7,'2. Protocols'!$S89,'2. Protocols'!$T89,'2. Protocols'!$U89))+'3. ARV Substitutions'!M110,0),"")</f>
        <v>0</v>
      </c>
      <c r="I90" s="114">
        <f>IFERROR(MAX(H90*(1+'1. General Inputs'!$BE$16)+(I$110*CHOOSE(I$7,'2. Protocols'!$S89,'2. Protocols'!$T89,'2. Protocols'!$U89))+'3. ARV Substitutions'!N110,0),"")</f>
        <v>0</v>
      </c>
      <c r="J90" s="114">
        <f>IFERROR(MAX(I90*(1+'1. General Inputs'!$BE$16)+(J$110*CHOOSE(J$7,'2. Protocols'!$S89,'2. Protocols'!$T89,'2. Protocols'!$U89))+'3. ARV Substitutions'!O110,0),"")</f>
        <v>0</v>
      </c>
      <c r="K90" s="114">
        <f>IFERROR(MAX(J90*(1+'1. General Inputs'!$BE$16)+(K$110*CHOOSE(K$7,'2. Protocols'!$S89,'2. Protocols'!$T89,'2. Protocols'!$U89))+'3. ARV Substitutions'!P110,0),"")</f>
        <v>0</v>
      </c>
      <c r="L90" s="114">
        <f>IFERROR(MAX(K90*(1+'1. General Inputs'!$BE$16)+(L$110*CHOOSE(L$7,'2. Protocols'!$S89,'2. Protocols'!$T89,'2. Protocols'!$U89))+'3. ARV Substitutions'!Q110,0),"")</f>
        <v>0</v>
      </c>
      <c r="M90" s="114">
        <f>IFERROR(MAX(L90*(1+'1. General Inputs'!$BE$16)+(M$110*CHOOSE(M$7,'2. Protocols'!$S89,'2. Protocols'!$T89,'2. Protocols'!$U89))+'3. ARV Substitutions'!R110,0),"")</f>
        <v>0</v>
      </c>
      <c r="N90" s="114">
        <f>IFERROR(MAX(M90*(1+'1. General Inputs'!$BE$16)+(N$110*CHOOSE(N$7,'2. Protocols'!$S89,'2. Protocols'!$T89,'2. Protocols'!$U89))+'3. ARV Substitutions'!S110,0),"")</f>
        <v>0</v>
      </c>
      <c r="O90" s="114">
        <f>IFERROR(MAX(N90*(1+'1. General Inputs'!$BE$16)+(O$110*CHOOSE(O$7,'2. Protocols'!$S89,'2. Protocols'!$T89,'2. Protocols'!$U89))+'3. ARV Substitutions'!T110,0),"")</f>
        <v>0</v>
      </c>
      <c r="P90" s="114">
        <f>IFERROR(MAX(O90*(1+'1. General Inputs'!$BE$16)+(P$110*CHOOSE(P$7,'2. Protocols'!$S89,'2. Protocols'!$T89,'2. Protocols'!$U89))+'3. ARV Substitutions'!U110,0),"")</f>
        <v>0</v>
      </c>
      <c r="Q90" s="114">
        <f>IFERROR(MAX(P90*(1+'1. General Inputs'!$BE$16)+(Q$110*CHOOSE(Q$7,'2. Protocols'!$S89,'2. Protocols'!$T89,'2. Protocols'!$U89))+'3. ARV Substitutions'!V110,0),"")</f>
        <v>0</v>
      </c>
      <c r="R90" s="114">
        <f>IFERROR(MAX(Q90*(1+'1. General Inputs'!$BE$16)+(R$110*CHOOSE(R$7,'2. Protocols'!$S89,'2. Protocols'!$T89,'2. Protocols'!$U89))+'3. ARV Substitutions'!W110,0),"")</f>
        <v>0</v>
      </c>
      <c r="S90" s="114">
        <f>IFERROR(MAX(R90*(1+'1. General Inputs'!$BE$16)+(S$110*CHOOSE(S$7,'2. Protocols'!$S89,'2. Protocols'!$T89,'2. Protocols'!$U89))+'3. ARV Substitutions'!X110,0),"")</f>
        <v>0</v>
      </c>
      <c r="T90" s="114">
        <f>IFERROR(MAX(S90*(1+'1. General Inputs'!$BE$16)+(T$110*CHOOSE(T$7,'2. Protocols'!$S89,'2. Protocols'!$T89,'2. Protocols'!$U89))+'3. ARV Substitutions'!Y110,0),"")</f>
        <v>0</v>
      </c>
      <c r="U90" s="114">
        <f>IFERROR(MAX(T90*(1+'1. General Inputs'!$BE$16)+(U$110*CHOOSE(U$7,'2. Protocols'!$S89,'2. Protocols'!$T89,'2. Protocols'!$U89))+'3. ARV Substitutions'!Z110,0),"")</f>
        <v>0</v>
      </c>
      <c r="V90" s="114">
        <f>IFERROR(MAX(U90*(1+'1. General Inputs'!$BE$16)+(V$110*CHOOSE(V$7,'2. Protocols'!$S89,'2. Protocols'!$T89,'2. Protocols'!$U89))+'3. ARV Substitutions'!AA110,0),"")</f>
        <v>0</v>
      </c>
      <c r="W90" s="114">
        <f>IFERROR(MAX(V90*(1+'1. General Inputs'!$BE$16)+(W$110*CHOOSE(W$7,'2. Protocols'!$S89,'2. Protocols'!$T89,'2. Protocols'!$U89))+'3. ARV Substitutions'!AB110,0),"")</f>
        <v>0</v>
      </c>
      <c r="X90" s="114">
        <f>IFERROR(MAX(W90*(1+'1. General Inputs'!$BE$16)+(X$110*CHOOSE(X$7,'2. Protocols'!$S89,'2. Protocols'!$T89,'2. Protocols'!$U89))+'3. ARV Substitutions'!AC110,0),"")</f>
        <v>0</v>
      </c>
      <c r="Y90" s="114">
        <f>IFERROR(MAX(X90*(1+'1. General Inputs'!$BE$16)+(Y$110*CHOOSE(Y$7,'2. Protocols'!$S89,'2. Protocols'!$T89,'2. Protocols'!$U89))+'3. ARV Substitutions'!AD110,0),"")</f>
        <v>0</v>
      </c>
      <c r="Z90" s="114">
        <f>IFERROR(MAX(Y90*(1+'1. General Inputs'!$BE$16)+(Z$110*CHOOSE(Z$7,'2. Protocols'!$S89,'2. Protocols'!$T89,'2. Protocols'!$U89))+'3. ARV Substitutions'!AE110,0),"")</f>
        <v>0</v>
      </c>
      <c r="AA90" s="114">
        <f>IFERROR(MAX(Z90*(1+'1. General Inputs'!$BE$16)+(AA$110*CHOOSE(AA$7,'2. Protocols'!$S89,'2. Protocols'!$T89,'2. Protocols'!$U89))+'3. ARV Substitutions'!AF110,0),"")</f>
        <v>0</v>
      </c>
      <c r="AB90" s="114">
        <f>IFERROR(MAX(AA90*(1+'1. General Inputs'!$BE$16)+(AB$110*CHOOSE(AB$7,'2. Protocols'!$S89,'2. Protocols'!$T89,'2. Protocols'!$U89))+'3. ARV Substitutions'!AG110,0),"")</f>
        <v>0</v>
      </c>
      <c r="AC90" s="114">
        <f>IFERROR(MAX(AB90*(1+'1. General Inputs'!$BE$16)+(AC$110*CHOOSE(AC$7,'2. Protocols'!$S89,'2. Protocols'!$T89,'2. Protocols'!$U89))+'3. ARV Substitutions'!AH110,0),"")</f>
        <v>0</v>
      </c>
      <c r="AD90" s="114">
        <f>IFERROR(MAX(AC90*(1+'1. General Inputs'!$BE$16)+(AD$110*CHOOSE(AD$7,'2. Protocols'!$S89,'2. Protocols'!$T89,'2. Protocols'!$U89))+'3. ARV Substitutions'!AI110,0),"")</f>
        <v>0</v>
      </c>
      <c r="AE90" s="114">
        <f>IFERROR(MAX(AD90*(1+'1. General Inputs'!$BE$16)+(AE$110*CHOOSE(AE$7,'2. Protocols'!$S89,'2. Protocols'!$T89,'2. Protocols'!$U89))+'3. ARV Substitutions'!AJ110,0),"")</f>
        <v>0</v>
      </c>
      <c r="AF90" s="114">
        <f>IFERROR(MAX(AE90*(1+'1. General Inputs'!$BE$16)+(AF$110*CHOOSE(AF$7,'2. Protocols'!$S89,'2. Protocols'!$T89,'2. Protocols'!$U89))+'3. ARV Substitutions'!AK110,0),"")</f>
        <v>0</v>
      </c>
      <c r="AG90" s="114">
        <f>IFERROR(MAX(AF90*(1+'1. General Inputs'!$BE$16)+(AG$110*CHOOSE(AG$7,'2. Protocols'!$S89,'2. Protocols'!$T89,'2. Protocols'!$U89))+'3. ARV Substitutions'!AL110,0),"")</f>
        <v>0</v>
      </c>
      <c r="AH90" s="114">
        <f>IFERROR(MAX(AG90*(1+'1. General Inputs'!$BE$16)+(AH$110*CHOOSE(AH$7,'2. Protocols'!$S89,'2. Protocols'!$T89,'2. Protocols'!$U89))+'3. ARV Substitutions'!AM110,0),"")</f>
        <v>0</v>
      </c>
      <c r="AI90" s="114">
        <f>IFERROR(MAX(AH90*(1+'1. General Inputs'!$BE$16)+(AI$110*CHOOSE(AI$7,'2. Protocols'!$S89,'2. Protocols'!$T89,'2. Protocols'!$U89))+'3. ARV Substitutions'!AN110,0),"")</f>
        <v>0</v>
      </c>
      <c r="AJ90" s="114">
        <f>IFERROR(MAX(AI90*(1+'1. General Inputs'!$BE$16)+(AJ$110*CHOOSE(AJ$7,'2. Protocols'!$S89,'2. Protocols'!$T89,'2. Protocols'!$U89))+'3. ARV Substitutions'!AO110,0),"")</f>
        <v>0</v>
      </c>
      <c r="AK90" s="114">
        <f>IFERROR(MAX(AJ90*(1+'1. General Inputs'!$BE$16)+(AK$110*CHOOSE(AK$7,'2. Protocols'!$S89,'2. Protocols'!$T89,'2. Protocols'!$U89))+'3. ARV Substitutions'!AP110,0),"")</f>
        <v>0</v>
      </c>
      <c r="AL90" s="114">
        <f>IFERROR(MAX(AK90*(1+'1. General Inputs'!$BE$16)+(AL$110*CHOOSE(AL$7,'2. Protocols'!$S89,'2. Protocols'!$T89,'2. Protocols'!$U89))+'3. ARV Substitutions'!AQ110,0),"")</f>
        <v>0</v>
      </c>
      <c r="AM90" s="114">
        <f>IFERROR(MAX(AL90*(1+'1. General Inputs'!$BE$16)+(AM$110*CHOOSE(AM$7,'2. Protocols'!$S89,'2. Protocols'!$T89,'2. Protocols'!$U89))+'3. ARV Substitutions'!AR110,0),"")</f>
        <v>0</v>
      </c>
      <c r="AN90" s="114">
        <f>IFERROR(MAX(AM90*(1+'1. General Inputs'!$BE$16)+(AN$110*CHOOSE(AN$7,'2. Protocols'!$S89,'2. Protocols'!$T89,'2. Protocols'!$U89))+'3. ARV Substitutions'!AS110,0),"")</f>
        <v>0</v>
      </c>
      <c r="AO90" s="114">
        <f>IFERROR(MAX(AN90*(1+'1. General Inputs'!$BE$16)+(AO$110*CHOOSE(AO$7,'2. Protocols'!$S89,'2. Protocols'!$T89,'2. Protocols'!$U89))+'3. ARV Substitutions'!AT110,0),"")</f>
        <v>0</v>
      </c>
      <c r="AP90" s="114">
        <f>IFERROR(MAX(AO90*(1+'1. General Inputs'!$BE$16)+(AP$110*CHOOSE(AP$7,'2. Protocols'!$S89,'2. Protocols'!$T89,'2. Protocols'!$U89))+'3. ARV Substitutions'!AU110,0),"")</f>
        <v>0</v>
      </c>
      <c r="BZ90" s="88">
        <f t="shared" si="87"/>
        <v>0</v>
      </c>
      <c r="CA90" s="88">
        <f t="shared" si="88"/>
        <v>0</v>
      </c>
      <c r="CB90" s="88">
        <f t="shared" si="89"/>
        <v>0</v>
      </c>
      <c r="CC90" s="88">
        <f t="shared" si="90"/>
        <v>0</v>
      </c>
      <c r="CD90" s="88">
        <f t="shared" si="91"/>
        <v>0</v>
      </c>
      <c r="CE90" s="88">
        <f t="shared" si="92"/>
        <v>0</v>
      </c>
      <c r="CF90" s="88">
        <f t="shared" si="93"/>
        <v>0</v>
      </c>
      <c r="CG90" s="88">
        <f t="shared" si="94"/>
        <v>0</v>
      </c>
      <c r="CH90" s="88">
        <f t="shared" si="95"/>
        <v>0</v>
      </c>
      <c r="CI90" s="88">
        <f t="shared" si="96"/>
        <v>0</v>
      </c>
      <c r="CJ90" s="88">
        <f t="shared" si="97"/>
        <v>0</v>
      </c>
      <c r="CK90" s="88">
        <f t="shared" si="98"/>
        <v>0</v>
      </c>
      <c r="CL90" s="88">
        <f t="shared" si="99"/>
        <v>0</v>
      </c>
      <c r="CM90" s="88">
        <f t="shared" si="100"/>
        <v>0</v>
      </c>
      <c r="CN90" s="88">
        <f t="shared" si="101"/>
        <v>0</v>
      </c>
      <c r="CO90" s="88">
        <f t="shared" si="102"/>
        <v>0</v>
      </c>
      <c r="CP90" s="88">
        <f t="shared" si="103"/>
        <v>0</v>
      </c>
      <c r="CQ90" s="88">
        <f t="shared" si="104"/>
        <v>0</v>
      </c>
      <c r="CR90" s="88">
        <f t="shared" si="105"/>
        <v>0</v>
      </c>
      <c r="CS90" s="88">
        <f t="shared" si="106"/>
        <v>0</v>
      </c>
      <c r="CT90" s="88">
        <f t="shared" si="107"/>
        <v>0</v>
      </c>
      <c r="CU90" s="88">
        <f t="shared" si="108"/>
        <v>0</v>
      </c>
      <c r="CV90" s="88">
        <f t="shared" si="109"/>
        <v>0</v>
      </c>
      <c r="CW90" s="88">
        <f t="shared" si="110"/>
        <v>0</v>
      </c>
      <c r="CX90" s="88">
        <f t="shared" si="111"/>
        <v>0</v>
      </c>
      <c r="CY90" s="88">
        <f t="shared" si="112"/>
        <v>0</v>
      </c>
      <c r="CZ90" s="88">
        <f t="shared" si="113"/>
        <v>0</v>
      </c>
      <c r="DA90" s="88">
        <f t="shared" si="114"/>
        <v>0</v>
      </c>
      <c r="DB90" s="88">
        <f t="shared" si="115"/>
        <v>0</v>
      </c>
      <c r="DC90" s="88">
        <f t="shared" si="116"/>
        <v>0</v>
      </c>
      <c r="DD90" s="88">
        <f t="shared" si="117"/>
        <v>0</v>
      </c>
      <c r="DE90" s="88">
        <f t="shared" si="118"/>
        <v>0</v>
      </c>
      <c r="DF90" s="88">
        <f t="shared" si="119"/>
        <v>0</v>
      </c>
      <c r="DG90" s="88">
        <f t="shared" si="120"/>
        <v>0</v>
      </c>
      <c r="DH90" s="88">
        <f t="shared" si="121"/>
        <v>0</v>
      </c>
      <c r="DI90" s="88">
        <f t="shared" si="122"/>
        <v>0</v>
      </c>
      <c r="DK90" s="27" t="str">
        <f>CONCATENATE('2. Protocols'!C89, '2. Protocols'!D89, '2. Protocols'!E89)</f>
        <v>+</v>
      </c>
      <c r="DL90" s="27" t="str">
        <f>CONCATENATE('2. Protocols'!C89, '2. Protocols'!D89, '2. Protocols'!E89, '2. Protocols'!F89, '2. Protocols'!G89,)</f>
        <v>++</v>
      </c>
      <c r="DN90" s="38">
        <f>IF(AND(OR(ISBLANK(DN$9),DN$9=0)=FALSE,OR(DN$9='2. Protocols'!$C89,DN$9='2. Protocols'!$E89,DN$9='2. Protocols'!$G89)),1,0)*'4. Formulations'!$I89</f>
        <v>0</v>
      </c>
      <c r="DO90" s="38">
        <f>IF(AND(OR(ISBLANK(DO$9),DO$9=0)=FALSE,OR(DO$9='2. Protocols'!$C89,DO$9='2. Protocols'!$E89,DO$9='2. Protocols'!$G89)),1,0)*'4. Formulations'!$I89</f>
        <v>0</v>
      </c>
      <c r="DP90" s="38">
        <f>IF(AND(OR(ISBLANK(DP$9),DP$9=0)=FALSE,OR(DP$9='2. Protocols'!$C89,DP$9='2. Protocols'!$E89,DP$9='2. Protocols'!$G89)),1,0)*'4. Formulations'!$I89</f>
        <v>0</v>
      </c>
      <c r="DQ90" s="38">
        <f>IF(AND(OR(ISBLANK(DQ$9),DQ$9=0)=FALSE,OR(DQ$9='2. Protocols'!$C89,DQ$9='2. Protocols'!$E89,DQ$9='2. Protocols'!$G89)),1,0)*'4. Formulations'!$I89</f>
        <v>0</v>
      </c>
      <c r="DR90" s="38">
        <f>IF(AND(OR(ISBLANK(DR$9),DR$9=0)=FALSE,OR(DR$9='2. Protocols'!$C89,DR$9='2. Protocols'!$E89,DR$9='2. Protocols'!$G89)),1,0)*'4. Formulations'!$I89</f>
        <v>0</v>
      </c>
      <c r="DS90" s="38">
        <f>IF(AND(OR(ISBLANK(DS$9),DS$9=0)=FALSE,OR(DS$9='2. Protocols'!$C89,DS$9='2. Protocols'!$E89,DS$9='2. Protocols'!$G89)),1,0)*'4. Formulations'!$I89</f>
        <v>0</v>
      </c>
      <c r="DT90" s="38">
        <f>IF(AND(OR(ISBLANK(DT$9),DT$9=0)=FALSE,OR(DT$9='2. Protocols'!$C89,DT$9='2. Protocols'!$E89,DT$9='2. Protocols'!$G89)),1,0)*'4. Formulations'!$I89</f>
        <v>0</v>
      </c>
      <c r="DU90" s="38">
        <f>IF(AND(OR(ISBLANK(DU$9),DU$9=0)=FALSE,OR(DU$9='2. Protocols'!$C89,DU$9='2. Protocols'!$E89,DU$9='2. Protocols'!$G89)),1,0)*'4. Formulations'!$I89</f>
        <v>0</v>
      </c>
      <c r="DV90" s="38">
        <f>IF(AND(OR(ISBLANK(DV$9),DV$9=0)=FALSE,OR(DV$9='2. Protocols'!$C89,DV$9='2. Protocols'!$E89,DV$9='2. Protocols'!$G89)),1,0)*'4. Formulations'!$I89</f>
        <v>0</v>
      </c>
      <c r="DW90" s="38">
        <f>IF(AND(OR(ISBLANK(DW$9),DW$9=0)=FALSE,OR(DW$9='2. Protocols'!$C89,DW$9='2. Protocols'!$E89,DW$9='2. Protocols'!$G89)),1,0)*'4. Formulations'!$I89</f>
        <v>0</v>
      </c>
      <c r="DX90" s="38">
        <f>IF(AND(OR(ISBLANK(DX$9),DX$9=0)=FALSE,OR(DX$9='2. Protocols'!$C89,DX$9='2. Protocols'!$E89,DX$9='2. Protocols'!$G89)),1,0)*'4. Formulations'!$I89</f>
        <v>0</v>
      </c>
      <c r="DY90" s="38">
        <f>IF(AND(OR(ISBLANK(DY$9),DY$9=0)=FALSE,OR(DY$9='2. Protocols'!$C89,DY$9='2. Protocols'!$E89,DY$9='2. Protocols'!$G89)),1,0)*'4. Formulations'!$I89</f>
        <v>0</v>
      </c>
      <c r="DZ90" s="38">
        <f>IF(AND(OR(ISBLANK(DZ$9),DZ$9=0)=FALSE,OR(DZ$9='2. Protocols'!$C89,DZ$9='2. Protocols'!$E89,DZ$9='2. Protocols'!$G89)),1,0)*'4. Formulations'!$I89</f>
        <v>0</v>
      </c>
      <c r="EA90" s="38">
        <f>IF(AND(OR(ISBLANK(EA$9),EA$9=0)=FALSE,OR(EA$9='2. Protocols'!$C89,EA$9='2. Protocols'!$E89,EA$9='2. Protocols'!$G89)),1,0)*'4. Formulations'!$I89</f>
        <v>0</v>
      </c>
      <c r="EB90" s="38">
        <f>IF(AND(OR(ISBLANK(EB$9),EB$9=0)=FALSE,OR(EB$9='2. Protocols'!$C89,EB$9='2. Protocols'!$E89,EB$9='2. Protocols'!$G89)),1,0)*'4. Formulations'!$I89</f>
        <v>0</v>
      </c>
      <c r="EC90" s="38">
        <f>IF(AND(OR(ISBLANK(EC$9),EC$9=0)=FALSE,OR(EC$9='2. Protocols'!$C89,EC$9='2. Protocols'!$E89,EC$9='2. Protocols'!$G89)),1,0)*'4. Formulations'!$I89</f>
        <v>0</v>
      </c>
      <c r="ED90" s="38">
        <f>IF(AND(OR(ISBLANK(ED$9),ED$9=0)=FALSE,OR(ED$9='2. Protocols'!$C89,ED$9='2. Protocols'!$E89,ED$9='2. Protocols'!$G89)),1,0)*'4. Formulations'!$I89</f>
        <v>0</v>
      </c>
      <c r="EE90" s="38">
        <f>IF(AND(OR(ISBLANK(EE$9),EE$9=0)=FALSE,OR(EE$9='2. Protocols'!$C89,EE$9='2. Protocols'!$E89,EE$9='2. Protocols'!$G89)),1,0)*'4. Formulations'!$I89</f>
        <v>0</v>
      </c>
      <c r="EF90" s="38">
        <f>IF(AND(OR(ISBLANK(EF$9),EF$9=0)=FALSE,OR(EF$9='2. Protocols'!$C89,EF$9='2. Protocols'!$E89,EF$9='2. Protocols'!$G89)),1,0)*'4. Formulations'!$I89</f>
        <v>0</v>
      </c>
      <c r="EG90" s="38">
        <f>IF(AND(OR(ISBLANK(EG$9),EG$9=0)=FALSE,OR(EG$9='2. Protocols'!$C89,EG$9='2. Protocols'!$E89,EG$9='2. Protocols'!$G89)),1,0)*'4. Formulations'!$I89</f>
        <v>0</v>
      </c>
      <c r="EH90" s="38">
        <f>IF(AND(OR(ISBLANK(EH$9),EH$9=0)=FALSE,OR(EH$9='2. Protocols'!$C89,EH$9='2. Protocols'!$E89,EH$9='2. Protocols'!$G89)),1,0)*'4. Formulations'!$I89</f>
        <v>0</v>
      </c>
      <c r="EI90" s="38">
        <f>IF(AND(OR(ISBLANK(EI$9),EI$9=0)=FALSE,OR(EI$9='2. Protocols'!$C89,EI$9='2. Protocols'!$E89,EI$9='2. Protocols'!$G89)),1,0)*'4. Formulations'!$I89</f>
        <v>0</v>
      </c>
      <c r="EK90" s="38">
        <f>IF(AND(OR(ISBLANK(EK$9),EK$9=0)=FALSE,EK$9=$DK90),1,0)*'4. Formulations'!$J89</f>
        <v>0</v>
      </c>
      <c r="EL90" s="38">
        <f>IF(AND(OR(ISBLANK(EL$9),EL$9=0)=FALSE,EL$9=$DK90),1,0)*'4. Formulations'!$J89</f>
        <v>0</v>
      </c>
      <c r="EM90" s="38">
        <f>IF(AND(OR(ISBLANK(EM$9),EM$9=0)=FALSE,EM$9=$DK90),1,0)*'4. Formulations'!$J89</f>
        <v>0</v>
      </c>
      <c r="EN90" s="38">
        <f>IF(AND(OR(ISBLANK(EN$9),EN$9=0)=FALSE,EN$9=$DK90),1,0)*'4. Formulations'!$J89</f>
        <v>0</v>
      </c>
      <c r="EO90" s="38">
        <f>IF(AND(OR(ISBLANK(EO$9),EO$9=0)=FALSE,EO$9=$DK90),1,0)*'4. Formulations'!$J89</f>
        <v>0</v>
      </c>
      <c r="EP90" s="38">
        <f>IF(AND(OR(ISBLANK(EP$9),EP$9=0)=FALSE,EP$9=$DK90),1,0)*'4. Formulations'!$J89</f>
        <v>0</v>
      </c>
      <c r="EQ90" s="38">
        <f>IF(AND(OR(ISBLANK(EQ$9),EQ$9=0)=FALSE,EQ$9=$DK90),1,0)*'4. Formulations'!$J89</f>
        <v>0</v>
      </c>
      <c r="ER90" s="38">
        <f>IF(AND(OR(ISBLANK(ER$9),ER$9=0)=FALSE,ER$9=$DK90),1,0)*'4. Formulations'!$J89</f>
        <v>0</v>
      </c>
      <c r="ES90" s="38">
        <f>IF(AND(OR(ISBLANK(ES$9),ES$9=0)=FALSE,ES$9=$DK90),1,0)*'4. Formulations'!$J89</f>
        <v>0</v>
      </c>
      <c r="ET90" s="38">
        <f>IF(AND(OR(ISBLANK(ET$9),ET$9=0)=FALSE,ET$9=$DK90),1,0)*'4. Formulations'!$J89</f>
        <v>0</v>
      </c>
      <c r="EU90" s="38">
        <f>IF(AND(OR(ISBLANK(EU$9),EU$9=0)=FALSE,EU$9=$DK90),1,0)*'4. Formulations'!$J89</f>
        <v>0</v>
      </c>
      <c r="EV90" s="38">
        <f>IF(AND(OR(ISBLANK(EV$9),EV$9=0)=FALSE,EV$9=$DK90),1,0)*'4. Formulations'!$J89</f>
        <v>0</v>
      </c>
      <c r="EW90" s="38">
        <f>IF(AND(OR(ISBLANK(EW$9),EW$9=0)=FALSE,EW$9=$DK90),1,0)*'4. Formulations'!$J89</f>
        <v>0</v>
      </c>
      <c r="EY90" s="38">
        <f>IF(AND(OR(ISBLANK(EY$9),EY$9=0)=FALSE,SUM($EK90:$EW90)&gt;0,EY$9='2. Protocols'!$G89),1,0)*'4. Formulations'!$J89</f>
        <v>0</v>
      </c>
      <c r="EZ90" s="38">
        <f>IF(AND(OR(ISBLANK(EZ$9),EZ$9=0)=FALSE,SUM($EK90:$EW90)&gt;0,EZ$9='2. Protocols'!$G89),1,0)*'4. Formulations'!$J89</f>
        <v>0</v>
      </c>
      <c r="FA90" s="38">
        <f>IF(AND(OR(ISBLANK(FA$9),FA$9=0)=FALSE,SUM($EK90:$EW90)&gt;0,FA$9='2. Protocols'!$G89),1,0)*'4. Formulations'!$J89</f>
        <v>0</v>
      </c>
      <c r="FB90" s="38">
        <f>IF(AND(OR(ISBLANK(FB$9),FB$9=0)=FALSE,SUM($EK90:$EW90)&gt;0,FB$9='2. Protocols'!$G89),1,0)*'4. Formulations'!$J89</f>
        <v>0</v>
      </c>
      <c r="FC90" s="38">
        <f>IF(AND(OR(ISBLANK(FC$9),FC$9=0)=FALSE,SUM($EK90:$EW90)&gt;0,FC$9='2. Protocols'!$G89),1,0)*'4. Formulations'!$J89</f>
        <v>0</v>
      </c>
      <c r="FD90" s="38">
        <f>IF(AND(OR(ISBLANK(FD$9),FD$9=0)=FALSE,SUM($EK90:$EW90)&gt;0,FD$9='2. Protocols'!$G89),1,0)*'4. Formulations'!$J89</f>
        <v>0</v>
      </c>
      <c r="FE90" s="38">
        <f>IF(AND(OR(ISBLANK(FE$9),FE$9=0)=FALSE,SUM($EK90:$EW90)&gt;0,FE$9='2. Protocols'!$G89),1,0)*'4. Formulations'!$J89</f>
        <v>0</v>
      </c>
      <c r="FF90" s="38">
        <f>IF(AND(OR(ISBLANK(FF$9),FF$9=0)=FALSE,SUM($EK90:$EW90)&gt;0,FF$9='2. Protocols'!$G89),1,0)*'4. Formulations'!$J89</f>
        <v>0</v>
      </c>
      <c r="FG90" s="38">
        <f>IF(AND(OR(ISBLANK(FG$9),FG$9=0)=FALSE,SUM($EK90:$EW90)&gt;0,FG$9='2. Protocols'!$G89),1,0)*'4. Formulations'!$J89</f>
        <v>0</v>
      </c>
      <c r="FH90" s="38">
        <f>IF(AND(OR(ISBLANK(FH$9),FH$9=0)=FALSE,SUM($EK90:$EW90)&gt;0,FH$9='2. Protocols'!$G89),1,0)*'4. Formulations'!$J89</f>
        <v>0</v>
      </c>
      <c r="FI90" s="38">
        <f>IF(AND(OR(ISBLANK(FI$9),FI$9=0)=FALSE,SUM($EK90:$EW90)&gt;0,FI$9='2. Protocols'!$G89),1,0)*'4. Formulations'!$J89</f>
        <v>0</v>
      </c>
      <c r="FJ90" s="38">
        <f>IF(AND(OR(ISBLANK(FJ$9),FJ$9=0)=FALSE,SUM($EK90:$EW90)&gt;0,FJ$9='2. Protocols'!$G89),1,0)*'4. Formulations'!$J89</f>
        <v>0</v>
      </c>
      <c r="FK90" s="38">
        <f>IF(AND(OR(ISBLANK(FK$9),FK$9=0)=FALSE,SUM($EK90:$EW90)&gt;0,FK$9='2. Protocols'!$G89),1,0)*'4. Formulations'!$J89</f>
        <v>0</v>
      </c>
      <c r="FL90" s="38">
        <f>IF(AND(OR(ISBLANK(FL$9),FL$9=0)=FALSE,SUM($EK90:$EW90)&gt;0,FL$9='2. Protocols'!$G89),1,0)*'4. Formulations'!$J89</f>
        <v>0</v>
      </c>
      <c r="FM90" s="38">
        <f>IF(AND(OR(ISBLANK(FM$9),FM$9=0)=FALSE,SUM($EK90:$EW90)&gt;0,FM$9='2. Protocols'!$G89),1,0)*'4. Formulations'!$J89</f>
        <v>0</v>
      </c>
      <c r="FN90" s="38">
        <f>IF(AND(OR(ISBLANK(FN$9),FN$9=0)=FALSE,SUM($EK90:$EW90)&gt;0,FN$9='2. Protocols'!$G89),1,0)*'4. Formulations'!$J89</f>
        <v>0</v>
      </c>
      <c r="FO90" s="38">
        <f>IF(AND(OR(ISBLANK(FO$9),FO$9=0)=FALSE,SUM($EK90:$EW90)&gt;0,FO$9='2. Protocols'!$G89),1,0)*'4. Formulations'!$J89</f>
        <v>0</v>
      </c>
      <c r="FP90" s="38">
        <f>IF(AND(OR(ISBLANK(FP$9),FP$9=0)=FALSE,SUM($EK90:$EW90)&gt;0,FP$9='2. Protocols'!$G89),1,0)*'4. Formulations'!$J89</f>
        <v>0</v>
      </c>
      <c r="FQ90" s="38">
        <f>IF(AND(OR(ISBLANK(FQ$9),FQ$9=0)=FALSE,SUM($EK90:$EW90)&gt;0,FQ$9='2. Protocols'!$G89),1,0)*'4. Formulations'!$J89</f>
        <v>0</v>
      </c>
      <c r="FR90" s="38">
        <f>IF(AND(OR(ISBLANK(FR$9),FR$9=0)=FALSE,SUM($EK90:$EW90)&gt;0,FR$9='2. Protocols'!$G89),1,0)*'4. Formulations'!$J89</f>
        <v>0</v>
      </c>
      <c r="FS90" s="38">
        <f>IF(AND(OR(ISBLANK(FS$9),FS$9=0)=FALSE,SUM($EK90:$EW90)&gt;0,FS$9='2. Protocols'!$G89),1,0)*'4. Formulations'!$J89</f>
        <v>0</v>
      </c>
      <c r="FT90" s="38">
        <f>IF(AND(OR(ISBLANK(FT$9),FT$9=0)=FALSE,SUM($EK90:$EW90)&gt;0,FT$9='2. Protocols'!$G89),1,0)*'4. Formulations'!$J89</f>
        <v>0</v>
      </c>
      <c r="FV90" s="38">
        <f>IF(AND(OR(ISBLANK(EY$9),EY$9=0)=FALSE,FV$9=$DL90),1,0)*'4. Formulations'!$K89</f>
        <v>0</v>
      </c>
      <c r="FW90" s="38">
        <f>IF(AND(OR(ISBLANK(EZ$9),EZ$9=0)=FALSE,FW$9=$DL90),1,0)*'4. Formulations'!$K89</f>
        <v>0</v>
      </c>
      <c r="FX90" s="38">
        <f>IF(AND(OR(ISBLANK(FA$9),FA$9=0)=FALSE,FX$9=$DL90),1,0)*'4. Formulations'!$K89</f>
        <v>0</v>
      </c>
      <c r="FY90" s="38">
        <f>IF(AND(OR(ISBLANK(FB$9),FB$9=0)=FALSE,FY$9=$DL90),1,0)*'4. Formulations'!$K89</f>
        <v>0</v>
      </c>
      <c r="FZ90" s="38">
        <f>IF(AND(OR(ISBLANK(FC$9),FC$9=0)=FALSE,FZ$9=$DL90),1,0)*'4. Formulations'!$K89</f>
        <v>0</v>
      </c>
      <c r="GA90" s="38">
        <f>IF(AND(OR(ISBLANK(FD$9),FD$9=0)=FALSE,GA$9=$DL90),1,0)*'4. Formulations'!$K89</f>
        <v>0</v>
      </c>
      <c r="GB90" s="38">
        <f>IF(AND(OR(ISBLANK(FE$9),FE$9=0)=FALSE,GB$9=$DL90),1,0)*'4. Formulations'!$K89</f>
        <v>0</v>
      </c>
      <c r="GC90" s="38">
        <f>IF(AND(OR(ISBLANK(FF$9),FF$9=0)=FALSE,GC$9=$DL90),1,0)*'4. Formulations'!$K89</f>
        <v>0</v>
      </c>
      <c r="GD90" s="38">
        <f>IF(AND(OR(ISBLANK(FG$9),FG$9=0)=FALSE,GD$9=$DL90),1,0)*'4. Formulations'!$K89</f>
        <v>0</v>
      </c>
      <c r="GE90" s="38">
        <f>IF(AND(OR(ISBLANK(FH$9),FH$9=0)=FALSE,GE$9=$DL90),1,0)*'4. Formulations'!$K89</f>
        <v>0</v>
      </c>
      <c r="GF90" s="38">
        <f>IF(AND(OR(ISBLANK(FI$9),FI$9=0)=FALSE,GF$9=$DL90),1,0)*'4. Formulations'!$K89</f>
        <v>0</v>
      </c>
      <c r="GG90" s="38">
        <f>IF(AND(OR(ISBLANK(FJ$9),FJ$9=0)=FALSE,GG$9=$DL90),1,0)*'4. Formulations'!$K89</f>
        <v>0</v>
      </c>
      <c r="GH90" s="38">
        <f>IF(AND(OR(ISBLANK(FK$9),FK$9=0)=FALSE,GH$9=$DL90),1,0)*'4. Formulations'!$K89</f>
        <v>0</v>
      </c>
      <c r="GI90" s="38">
        <f>IF(AND(OR(ISBLANK(FL$9),FL$9=0)=FALSE,GI$9=$DL90),1,0)*'4. Formulations'!$K89</f>
        <v>0</v>
      </c>
      <c r="GJ90" s="38">
        <f>IF(AND(OR(ISBLANK(FM$9),FM$9=0)=FALSE,GJ$9=$DL90),1,0)*'4. Formulations'!$K89</f>
        <v>0</v>
      </c>
      <c r="GL90" s="38">
        <f>IF(AND(OR(ISBLANK(GL$9),GL$9=0)=FALSE,OR(GL$9='2. Protocols'!$C89,GL$9='2. Protocols'!$E89,GL$9='2. Protocols'!$G89)),1,0)*'4. Formulations'!$L89</f>
        <v>0</v>
      </c>
      <c r="GM90" s="38">
        <f>IF(AND(OR(ISBLANK(GM$9),GM$9=0)=FALSE,OR(GM$9='2. Protocols'!$C89,GM$9='2. Protocols'!$E89,GM$9='2. Protocols'!$G89)),1,0)*'4. Formulations'!$L89</f>
        <v>0</v>
      </c>
      <c r="GN90" s="38">
        <f>IF(AND(OR(ISBLANK(GN$9),GN$9=0)=FALSE,OR(GN$9='2. Protocols'!$C89,GN$9='2. Protocols'!$E89,GN$9='2. Protocols'!$G89)),1,0)*'4. Formulations'!$L89</f>
        <v>0</v>
      </c>
      <c r="GO90" s="38">
        <f>IF(AND(OR(ISBLANK(GO$9),GO$9=0)=FALSE,OR(GO$9='2. Protocols'!$C89,GO$9='2. Protocols'!$E89,GO$9='2. Protocols'!$G89)),1,0)*'4. Formulations'!$L89</f>
        <v>0</v>
      </c>
      <c r="GP90" s="38">
        <f>IF(AND(OR(ISBLANK(GP$9),GP$9=0)=FALSE,OR(GP$9='2. Protocols'!$C89,GP$9='2. Protocols'!$E89,GP$9='2. Protocols'!$G89)),1,0)*'4. Formulations'!$L89</f>
        <v>0</v>
      </c>
      <c r="GQ90" s="38">
        <f>IF(AND(OR(ISBLANK(GQ$9),GQ$9=0)=FALSE,OR(GQ$9='2. Protocols'!$C89,GQ$9='2. Protocols'!$E89,GQ$9='2. Protocols'!$G89)),1,0)*'4. Formulations'!$L89</f>
        <v>0</v>
      </c>
      <c r="GR90" s="38">
        <f>IF(AND(OR(ISBLANK(GR$9),GR$9=0)=FALSE,OR(GR$9='2. Protocols'!$C89,GR$9='2. Protocols'!$E89,GR$9='2. Protocols'!$G89)),1,0)*'4. Formulations'!$L89</f>
        <v>0</v>
      </c>
      <c r="GS90" s="38">
        <f>IF(AND(OR(ISBLANK(GS$9),GS$9=0)=FALSE,OR(GS$9='2. Protocols'!$C89,GS$9='2. Protocols'!$E89,GS$9='2. Protocols'!$G89)),1,0)*'4. Formulations'!$L89</f>
        <v>0</v>
      </c>
      <c r="GT90" s="38">
        <f>IF(AND(OR(ISBLANK(GT$9),GT$9=0)=FALSE,OR(GT$9='2. Protocols'!$C89,GT$9='2. Protocols'!$E89,GT$9='2. Protocols'!$G89)),1,0)*'4. Formulations'!$L89</f>
        <v>0</v>
      </c>
      <c r="GU90" s="38">
        <f>IF(AND(OR(ISBLANK(GU$9),GU$9=0)=FALSE,OR(GU$9='2. Protocols'!$C89,GU$9='2. Protocols'!$E89,GU$9='2. Protocols'!$G89)),1,0)*'4. Formulations'!$L89</f>
        <v>0</v>
      </c>
      <c r="GV90" s="38">
        <f>IF(AND(OR(ISBLANK(GV$9),GV$9=0)=FALSE,OR(GV$9='2. Protocols'!$C89,GV$9='2. Protocols'!$E89,GV$9='2. Protocols'!$G89)),1,0)*'4. Formulations'!$L89</f>
        <v>0</v>
      </c>
      <c r="GW90" s="38">
        <f>IF(AND(OR(ISBLANK(GW$9),GW$9=0)=FALSE,OR(GW$9='2. Protocols'!$C89,GW$9='2. Protocols'!$E89,GW$9='2. Protocols'!$G89)),1,0)*'4. Formulations'!$L89</f>
        <v>0</v>
      </c>
      <c r="GX90" s="38">
        <f>IF(AND(OR(ISBLANK(GX$9),GX$9=0)=FALSE,OR(GX$9='2. Protocols'!$C89,GX$9='2. Protocols'!$E89,GX$9='2. Protocols'!$G89)),1,0)*'4. Formulations'!$L89</f>
        <v>0</v>
      </c>
      <c r="GY90" s="38">
        <f>IF(AND(OR(ISBLANK(GY$9),GY$9=0)=FALSE,OR(GY$9='2. Protocols'!$C89,GY$9='2. Protocols'!$E89,GY$9='2. Protocols'!$G89)),1,0)*'4. Formulations'!$L89</f>
        <v>0</v>
      </c>
      <c r="GZ90" s="38">
        <f>IF(AND(OR(ISBLANK(GZ$9),GZ$9=0)=FALSE,OR(GZ$9='2. Protocols'!$C89,GZ$9='2. Protocols'!$E89,GZ$9='2. Protocols'!$G89)),1,0)*'4. Formulations'!$L89</f>
        <v>0</v>
      </c>
      <c r="HA90" s="38">
        <f>IF(AND(OR(ISBLANK(HA$9),HA$9=0)=FALSE,OR(HA$9='2. Protocols'!$C89,HA$9='2. Protocols'!$E89,HA$9='2. Protocols'!$G89)),1,0)*'4. Formulations'!$L89</f>
        <v>0</v>
      </c>
      <c r="HB90" s="38">
        <f>IF(AND(OR(ISBLANK(HB$9),HB$9=0)=FALSE,OR(HB$9='2. Protocols'!$C89,HB$9='2. Protocols'!$E89,HB$9='2. Protocols'!$G89)),1,0)*'4. Formulations'!$L89</f>
        <v>0</v>
      </c>
      <c r="HC90" s="38">
        <f>IF(AND(OR(ISBLANK(HC$9),HC$9=0)=FALSE,OR(HC$9='2. Protocols'!$C89,HC$9='2. Protocols'!$E89,HC$9='2. Protocols'!$G89)),1,0)*'4. Formulations'!$L89</f>
        <v>0</v>
      </c>
      <c r="HD90" s="38">
        <f>IF(AND(OR(ISBLANK(HD$9),HD$9=0)=FALSE,OR(HD$9='2. Protocols'!$C89,HD$9='2. Protocols'!$E89,HD$9='2. Protocols'!$G89)),1,0)*'4. Formulations'!$L89</f>
        <v>0</v>
      </c>
      <c r="HE90" s="38">
        <f>IF(AND(OR(ISBLANK(HE$9),HE$9=0)=FALSE,OR(HE$9='2. Protocols'!$C89,HE$9='2. Protocols'!$E89,HE$9='2. Protocols'!$G89)),1,0)*'4. Formulations'!$L89</f>
        <v>0</v>
      </c>
      <c r="HF90" s="38">
        <f>IF(AND(OR(ISBLANK(HF$9),HF$9=0)=FALSE,OR(HF$9='2. Protocols'!$C89,HF$9='2. Protocols'!$E89,HF$9='2. Protocols'!$G89)),1,0)*'4. Formulations'!$L89</f>
        <v>0</v>
      </c>
      <c r="HG90" s="38">
        <f>IF(AND(OR(ISBLANK(HG$9),HG$9=0)=FALSE,OR(HG$9='2. Protocols'!$C89,HG$9='2. Protocols'!$E89,HG$9='2. Protocols'!$G89)),1,0)*'4. Formulations'!$L89</f>
        <v>0</v>
      </c>
      <c r="HI90" s="38">
        <f>IF(AND(OR(ISBLANK(HI$9),HI$9=0)=FALSE,HI$9=$DK90),1,0)*'4. Formulations'!$M89</f>
        <v>0</v>
      </c>
      <c r="HJ90" s="38">
        <f>IF(AND(OR(ISBLANK(HJ$9),HJ$9=0)=FALSE,HJ$9=$DK90),1,0)*'4. Formulations'!$M89</f>
        <v>0</v>
      </c>
      <c r="HK90" s="38">
        <f>IF(AND(OR(ISBLANK(HK$9),HK$9=0)=FALSE,HK$9=$DK90),1,0)*'4. Formulations'!$M89</f>
        <v>0</v>
      </c>
      <c r="HL90" s="38">
        <f>IF(AND(OR(ISBLANK(HL$9),HL$9=0)=FALSE,HL$9=$DK90),1,0)*'4. Formulations'!$M89</f>
        <v>0</v>
      </c>
      <c r="HM90" s="38">
        <f>IF(AND(OR(ISBLANK(HM$9),HM$9=0)=FALSE,HM$9=$DK90),1,0)*'4. Formulations'!$M89</f>
        <v>0</v>
      </c>
      <c r="HN90" s="38">
        <f>IF(AND(OR(ISBLANK(HN$9),HN$9=0)=FALSE,HN$9=$DK90),1,0)*'4. Formulations'!$M89</f>
        <v>0</v>
      </c>
      <c r="HO90" s="38">
        <f>IF(AND(OR(ISBLANK(HO$9),HO$9=0)=FALSE,HO$9=$DK90),1,0)*'4. Formulations'!$M89</f>
        <v>0</v>
      </c>
      <c r="HP90" s="38">
        <f>IF(AND(OR(ISBLANK(HP$9),HP$9=0)=FALSE,HP$9=$DK90),1,0)*'4. Formulations'!$M89</f>
        <v>0</v>
      </c>
      <c r="HQ90" s="38">
        <f>IF(AND(OR(ISBLANK(HQ$9),HQ$9=0)=FALSE,HQ$9=$DK90),1,0)*'4. Formulations'!$M89</f>
        <v>0</v>
      </c>
      <c r="HR90" s="38">
        <f>IF(AND(OR(ISBLANK(HR$9),HR$9=0)=FALSE,HR$9=$DK90),1,0)*'4. Formulations'!$M89</f>
        <v>0</v>
      </c>
      <c r="HS90" s="38">
        <f>IF(AND(OR(ISBLANK(HS$9),HS$9=0)=FALSE,HS$9=$DK90),1,0)*'4. Formulations'!$M89</f>
        <v>0</v>
      </c>
      <c r="HT90" s="38">
        <f>IF(AND(OR(ISBLANK(HT$9),HT$9=0)=FALSE,HT$9=$DK90),1,0)*'4. Formulations'!$M89</f>
        <v>0</v>
      </c>
      <c r="HU90" s="38">
        <f>IF(AND(OR(ISBLANK(HU$9),HU$9=0)=FALSE,HU$9=$DK90),1,0)*'4. Formulations'!$M89</f>
        <v>0</v>
      </c>
      <c r="HW90" s="38">
        <f>IF(AND(OR(ISBLANK(HW$9),HW$9=0)=FALSE,SUM($HI90:$HU90)&gt;0,HW$9='2. Protocols'!$G89),1,0)*'4. Formulations'!$M89</f>
        <v>0</v>
      </c>
      <c r="HX90" s="38">
        <f>IF(AND(OR(ISBLANK(HX$9),HX$9=0)=FALSE,SUM($HI90:$HU90)&gt;0,HX$9='2. Protocols'!$G89),1,0)*'4. Formulations'!$M89</f>
        <v>0</v>
      </c>
      <c r="HY90" s="38">
        <f>IF(AND(OR(ISBLANK(HY$9),HY$9=0)=FALSE,SUM($HI90:$HU90)&gt;0,HY$9='2. Protocols'!$G89),1,0)*'4. Formulations'!$M89</f>
        <v>0</v>
      </c>
      <c r="HZ90" s="38">
        <f>IF(AND(OR(ISBLANK(HZ$9),HZ$9=0)=FALSE,SUM($HI90:$HU90)&gt;0,HZ$9='2. Protocols'!$G89),1,0)*'4. Formulations'!$M89</f>
        <v>0</v>
      </c>
      <c r="IA90" s="38">
        <f>IF(AND(OR(ISBLANK(IA$9),IA$9=0)=FALSE,SUM($HI90:$HU90)&gt;0,IA$9='2. Protocols'!$G89),1,0)*'4. Formulations'!$M89</f>
        <v>0</v>
      </c>
      <c r="IB90" s="38">
        <f>IF(AND(OR(ISBLANK(IB$9),IB$9=0)=FALSE,SUM($HI90:$HU90)&gt;0,IB$9='2. Protocols'!$G89),1,0)*'4. Formulations'!$M89</f>
        <v>0</v>
      </c>
      <c r="IC90" s="38">
        <f>IF(AND(OR(ISBLANK(IC$9),IC$9=0)=FALSE,SUM($HI90:$HU90)&gt;0,IC$9='2. Protocols'!$G89),1,0)*'4. Formulations'!$M89</f>
        <v>0</v>
      </c>
      <c r="ID90" s="38">
        <f>IF(AND(OR(ISBLANK(ID$9),ID$9=0)=FALSE,SUM($HI90:$HU90)&gt;0,ID$9='2. Protocols'!$G89),1,0)*'4. Formulations'!$M89</f>
        <v>0</v>
      </c>
      <c r="IE90" s="38">
        <f>IF(AND(OR(ISBLANK(IE$9),IE$9=0)=FALSE,SUM($HI90:$HU90)&gt;0,IE$9='2. Protocols'!$G89),1,0)*'4. Formulations'!$M89</f>
        <v>0</v>
      </c>
      <c r="IF90" s="38">
        <f>IF(AND(OR(ISBLANK(IF$9),IF$9=0)=FALSE,SUM($HI90:$HU90)&gt;0,IF$9='2. Protocols'!$G89),1,0)*'4. Formulations'!$M89</f>
        <v>0</v>
      </c>
      <c r="IG90" s="38">
        <f>IF(AND(OR(ISBLANK(IG$9),IG$9=0)=FALSE,SUM($HI90:$HU90)&gt;0,IG$9='2. Protocols'!$G89),1,0)*'4. Formulations'!$M89</f>
        <v>0</v>
      </c>
      <c r="IH90" s="38">
        <f>IF(AND(OR(ISBLANK(IH$9),IH$9=0)=FALSE,SUM($HI90:$HU90)&gt;0,IH$9='2. Protocols'!$G89),1,0)*'4. Formulations'!$M89</f>
        <v>0</v>
      </c>
      <c r="II90" s="38">
        <f>IF(AND(OR(ISBLANK(II$9),II$9=0)=FALSE,SUM($HI90:$HU90)&gt;0,II$9='2. Protocols'!$G89),1,0)*'4. Formulations'!$M89</f>
        <v>0</v>
      </c>
      <c r="IJ90" s="38">
        <f>IF(AND(OR(ISBLANK(IJ$9),IJ$9=0)=FALSE,SUM($HI90:$HU90)&gt;0,IJ$9='2. Protocols'!$G89),1,0)*'4. Formulations'!$M89</f>
        <v>0</v>
      </c>
      <c r="IK90" s="38">
        <f>IF(AND(OR(ISBLANK(IK$9),IK$9=0)=FALSE,SUM($HI90:$HU90)&gt;0,IK$9='2. Protocols'!$G89),1,0)*'4. Formulations'!$M89</f>
        <v>0</v>
      </c>
      <c r="IL90" s="38">
        <f>IF(AND(OR(ISBLANK(IL$9),IL$9=0)=FALSE,SUM($HI90:$HU90)&gt;0,IL$9='2. Protocols'!$G89),1,0)*'4. Formulations'!$M89</f>
        <v>0</v>
      </c>
      <c r="IM90" s="38">
        <f>IF(AND(OR(ISBLANK(IM$9),IM$9=0)=FALSE,SUM($HI90:$HU90)&gt;0,IM$9='2. Protocols'!$G89),1,0)*'4. Formulations'!$M89</f>
        <v>0</v>
      </c>
      <c r="IN90" s="38">
        <f>IF(AND(OR(ISBLANK(IN$9),IN$9=0)=FALSE,SUM($HI90:$HU90)&gt;0,IN$9='2. Protocols'!$G89),1,0)*'4. Formulations'!$M89</f>
        <v>0</v>
      </c>
      <c r="IO90" s="38">
        <f>IF(AND(OR(ISBLANK(IO$9),IO$9=0)=FALSE,SUM($HI90:$HU90)&gt;0,IO$9='2. Protocols'!$G89),1,0)*'4. Formulations'!$M89</f>
        <v>0</v>
      </c>
      <c r="IP90" s="38">
        <f>IF(AND(OR(ISBLANK(IP$9),IP$9=0)=FALSE,SUM($HI90:$HU90)&gt;0,IP$9='2. Protocols'!$G89),1,0)*'4. Formulations'!$M89</f>
        <v>0</v>
      </c>
      <c r="IQ90" s="38">
        <f>IF(AND(OR(ISBLANK(IQ$9),IQ$9=0)=FALSE,SUM($HI90:$HU90)&gt;0,IQ$9='2. Protocols'!$G89),1,0)*'4. Formulations'!$M89</f>
        <v>0</v>
      </c>
      <c r="IR90" s="38">
        <f>IF(AND(OR(ISBLANK(IR$9),IR$9=0)=FALSE,SUM($HI90:$HU90)&gt;0,IR$9='2. Protocols'!$G89),1,0)*'4. Formulations'!$M89</f>
        <v>0</v>
      </c>
      <c r="IT90" s="38">
        <f>IF(AND(OR(ISBLANK(IT$9),IT$9=0)=FALSE,IT$9=$DL90),1,0)*'4. Formulations'!$N89</f>
        <v>0</v>
      </c>
      <c r="IU90" s="38">
        <f>IF(AND(OR(ISBLANK(IU$9),IU$9=0)=FALSE,IU$9=$DL90),1,0)*'4. Formulations'!$N89</f>
        <v>0</v>
      </c>
      <c r="IV90" s="38">
        <f>IF(AND(OR(ISBLANK(IV$9),IV$9=0)=FALSE,IV$9=$DL90),1,0)*'4. Formulations'!$N89</f>
        <v>0</v>
      </c>
      <c r="IW90" s="38">
        <f>IF(AND(OR(ISBLANK(IW$9),IW$9=0)=FALSE,IW$9=$DL90),1,0)*'4. Formulations'!$N89</f>
        <v>0</v>
      </c>
      <c r="IX90" s="38">
        <f>IF(AND(OR(ISBLANK(IX$9),IX$9=0)=FALSE,IX$9=$DL90),1,0)*'4. Formulations'!$N89</f>
        <v>0</v>
      </c>
      <c r="IY90" s="38">
        <f>IF(AND(OR(ISBLANK(IY$9),IY$9=0)=FALSE,IY$9=$DL90),1,0)*'4. Formulations'!$N89</f>
        <v>0</v>
      </c>
      <c r="IZ90" s="38">
        <f>IF(AND(OR(ISBLANK(IZ$9),IZ$9=0)=FALSE,IZ$9=$DL90),1,0)*'4. Formulations'!$N89</f>
        <v>0</v>
      </c>
      <c r="JA90" s="38">
        <f>IF(AND(OR(ISBLANK(JA$9),JA$9=0)=FALSE,JA$9=$DL90),1,0)*'4. Formulations'!$N89</f>
        <v>0</v>
      </c>
      <c r="JB90" s="38">
        <f>IF(AND(OR(ISBLANK(JB$9),JB$9=0)=FALSE,JB$9=$DL90),1,0)*'4. Formulations'!$N89</f>
        <v>0</v>
      </c>
      <c r="JC90" s="38">
        <f>IF(AND(OR(ISBLANK(JC$9),JC$9=0)=FALSE,JC$9=$DL90),1,0)*'4. Formulations'!$N89</f>
        <v>0</v>
      </c>
      <c r="JD90" s="38">
        <f>IF(AND(OR(ISBLANK(JD$9),JD$9=0)=FALSE,JD$9=$DL90),1,0)*'4. Formulations'!$N89</f>
        <v>0</v>
      </c>
      <c r="JE90" s="38">
        <f>IF(AND(OR(ISBLANK(JE$9),JE$9=0)=FALSE,JE$9=$DL90),1,0)*'4. Formulations'!$N89</f>
        <v>0</v>
      </c>
      <c r="JF90" s="38">
        <f>IF(AND(OR(ISBLANK(JF$9),JF$9=0)=FALSE,JF$9=$DL90),1,0)*'4. Formulations'!$N89</f>
        <v>0</v>
      </c>
      <c r="JG90" s="38">
        <f>IF(AND(OR(ISBLANK(JG$9),JG$9=0)=FALSE,JG$9=$DL90),1,0)*'4. Formulations'!$N89</f>
        <v>0</v>
      </c>
      <c r="JH90" s="38">
        <f>IF(AND(OR(ISBLANK(JH$9),JH$9=0)=FALSE,JH$9=$DL90),1,0)*'4. Formulations'!$N89</f>
        <v>0</v>
      </c>
      <c r="JJ90" s="38">
        <f>IF(AND(OR(ISBLANK(JJ$9),JJ$9=0)=FALSE,OR(JJ$9='2. Protocols'!$C89,JJ$9='2. Protocols'!$E89,JJ$9='2. Protocols'!$G89)),1,0)*'4. Formulations'!$O89</f>
        <v>0</v>
      </c>
      <c r="JK90" s="38">
        <f>IF(AND(OR(ISBLANK(JK$9),JK$9=0)=FALSE,OR(JK$9='2. Protocols'!$C89,JK$9='2. Protocols'!$E89,JK$9='2. Protocols'!$G89)),1,0)*'4. Formulations'!$O89</f>
        <v>0</v>
      </c>
      <c r="JL90" s="38">
        <f>IF(AND(OR(ISBLANK(JL$9),JL$9=0)=FALSE,OR(JL$9='2. Protocols'!$C89,JL$9='2. Protocols'!$E89,JL$9='2. Protocols'!$G89)),1,0)*'4. Formulations'!$O89</f>
        <v>0</v>
      </c>
      <c r="JM90" s="38">
        <f>IF(AND(OR(ISBLANK(JM$9),JM$9=0)=FALSE,OR(JM$9='2. Protocols'!$C89,JM$9='2. Protocols'!$E89,JM$9='2. Protocols'!$G89)),1,0)*'4. Formulations'!$O89</f>
        <v>0</v>
      </c>
      <c r="JN90" s="38">
        <f>IF(AND(OR(ISBLANK(JN$9),JN$9=0)=FALSE,OR(JN$9='2. Protocols'!$C89,JN$9='2. Protocols'!$E89,JN$9='2. Protocols'!$G89)),1,0)*'4. Formulations'!$O89</f>
        <v>0</v>
      </c>
      <c r="JO90" s="38">
        <f>IF(AND(OR(ISBLANK(JO$9),JO$9=0)=FALSE,OR(JO$9='2. Protocols'!$C89,JO$9='2. Protocols'!$E89,JO$9='2. Protocols'!$G89)),1,0)*'4. Formulations'!$O89</f>
        <v>0</v>
      </c>
      <c r="JP90" s="38">
        <f>IF(AND(OR(ISBLANK(JP$9),JP$9=0)=FALSE,OR(JP$9='2. Protocols'!$C89,JP$9='2. Protocols'!$E89,JP$9='2. Protocols'!$G89)),1,0)*'4. Formulations'!$O89</f>
        <v>0</v>
      </c>
      <c r="JQ90" s="38">
        <f>IF(AND(OR(ISBLANK(JQ$9),JQ$9=0)=FALSE,OR(JQ$9='2. Protocols'!$C89,JQ$9='2. Protocols'!$E89,JQ$9='2. Protocols'!$G89)),1,0)*'4. Formulations'!$O89</f>
        <v>0</v>
      </c>
      <c r="JR90" s="38">
        <f>IF(AND(OR(ISBLANK(JR$9),JR$9=0)=FALSE,OR(JR$9='2. Protocols'!$C89,JR$9='2. Protocols'!$E89,JR$9='2. Protocols'!$G89)),1,0)*'4. Formulations'!$O89</f>
        <v>0</v>
      </c>
      <c r="JS90" s="38">
        <f>IF(AND(OR(ISBLANK(JS$9),JS$9=0)=FALSE,OR(JS$9='2. Protocols'!$C89,JS$9='2. Protocols'!$E89,JS$9='2. Protocols'!$G89)),1,0)*'4. Formulations'!$O89</f>
        <v>0</v>
      </c>
      <c r="JT90" s="38">
        <f>IF(AND(OR(ISBLANK(JT$9),JT$9=0)=FALSE,OR(JT$9='2. Protocols'!$C89,JT$9='2. Protocols'!$E89,JT$9='2. Protocols'!$G89)),1,0)*'4. Formulations'!$O89</f>
        <v>0</v>
      </c>
      <c r="JU90" s="38">
        <f>IF(AND(OR(ISBLANK(JU$9),JU$9=0)=FALSE,OR(JU$9='2. Protocols'!$C89,JU$9='2. Protocols'!$E89,JU$9='2. Protocols'!$G89)),1,0)*'4. Formulations'!$O89</f>
        <v>0</v>
      </c>
      <c r="JV90" s="38">
        <f>IF(AND(OR(ISBLANK(JV$9),JV$9=0)=FALSE,OR(JV$9='2. Protocols'!$C89,JV$9='2. Protocols'!$E89,JV$9='2. Protocols'!$G89)),1,0)*'4. Formulations'!$O89</f>
        <v>0</v>
      </c>
      <c r="JW90" s="38">
        <f>IF(AND(OR(ISBLANK(JW$9),JW$9=0)=FALSE,OR(JW$9='2. Protocols'!$C89,JW$9='2. Protocols'!$E89,JW$9='2. Protocols'!$G89)),1,0)*'4. Formulations'!$O89</f>
        <v>0</v>
      </c>
      <c r="JX90" s="38">
        <f>IF(AND(OR(ISBLANK(JX$9),JX$9=0)=FALSE,OR(JX$9='2. Protocols'!$C89,JX$9='2. Protocols'!$E89,JX$9='2. Protocols'!$G89)),1,0)*'4. Formulations'!$O89</f>
        <v>0</v>
      </c>
      <c r="JY90" s="38">
        <f>IF(AND(OR(ISBLANK(JY$9),JY$9=0)=FALSE,OR(JY$9='2. Protocols'!$C89,JY$9='2. Protocols'!$E89,JY$9='2. Protocols'!$G89)),1,0)*'4. Formulations'!$O89</f>
        <v>0</v>
      </c>
      <c r="JZ90" s="38">
        <f>IF(AND(OR(ISBLANK(JZ$9),JZ$9=0)=FALSE,OR(JZ$9='2. Protocols'!$C89,JZ$9='2. Protocols'!$E89,JZ$9='2. Protocols'!$G89)),1,0)*'4. Formulations'!$O89</f>
        <v>0</v>
      </c>
      <c r="KA90" s="38">
        <f>IF(AND(OR(ISBLANK(KA$9),KA$9=0)=FALSE,OR(KA$9='2. Protocols'!$C89,KA$9='2. Protocols'!$E89,KA$9='2. Protocols'!$G89)),1,0)*'4. Formulations'!$O89</f>
        <v>0</v>
      </c>
      <c r="KB90" s="38">
        <f>IF(AND(OR(ISBLANK(KB$9),KB$9=0)=FALSE,OR(KB$9='2. Protocols'!$C89,KB$9='2. Protocols'!$E89,KB$9='2. Protocols'!$G89)),1,0)*'4. Formulations'!$O89</f>
        <v>0</v>
      </c>
      <c r="KC90" s="38">
        <f>IF(AND(OR(ISBLANK(KC$9),KC$9=0)=FALSE,OR(KC$9='2. Protocols'!$C89,KC$9='2. Protocols'!$E89,KC$9='2. Protocols'!$G89)),1,0)*'4. Formulations'!$O89</f>
        <v>0</v>
      </c>
      <c r="KD90" s="38">
        <f>IF(AND(OR(ISBLANK(KD$9),KD$9=0)=FALSE,OR(KD$9='2. Protocols'!$C89,KD$9='2. Protocols'!$E89,KD$9='2. Protocols'!$G89)),1,0)*'4. Formulations'!$O89</f>
        <v>0</v>
      </c>
      <c r="KE90" s="38">
        <f>IF(AND(OR(ISBLANK(KE$9),KE$9=0)=FALSE,OR(KE$9='2. Protocols'!$C89,KE$9='2. Protocols'!$E89,KE$9='2. Protocols'!$G89)),1,0)*'4. Formulations'!$O89</f>
        <v>0</v>
      </c>
      <c r="KG90" s="38">
        <f>IF(AND(OR(ISBLANK(KG$9),KG$9=0)=FALSE,KG$9=$DK90),1,0)*'4. Formulations'!$P89</f>
        <v>0</v>
      </c>
      <c r="KH90" s="38">
        <f>IF(AND(OR(ISBLANK(KH$9),KH$9=0)=FALSE,KH$9=$DK90),1,0)*'4. Formulations'!$P89</f>
        <v>0</v>
      </c>
      <c r="KI90" s="38">
        <f>IF(AND(OR(ISBLANK(KI$9),KI$9=0)=FALSE,KI$9=$DK90),1,0)*'4. Formulations'!$P89</f>
        <v>0</v>
      </c>
      <c r="KJ90" s="38">
        <f>IF(AND(OR(ISBLANK(KJ$9),KJ$9=0)=FALSE,KJ$9=$DK90),1,0)*'4. Formulations'!$P89</f>
        <v>0</v>
      </c>
      <c r="KK90" s="38">
        <f>IF(AND(OR(ISBLANK(KK$9),KK$9=0)=FALSE,KK$9=$DK90),1,0)*'4. Formulations'!$P89</f>
        <v>0</v>
      </c>
      <c r="KL90" s="38">
        <f>IF(AND(OR(ISBLANK(KL$9),KL$9=0)=FALSE,KL$9=$DK90),1,0)*'4. Formulations'!$P89</f>
        <v>0</v>
      </c>
      <c r="KM90" s="38">
        <f>IF(AND(OR(ISBLANK(KM$9),KM$9=0)=FALSE,KM$9=$DK90),1,0)*'4. Formulations'!$P89</f>
        <v>0</v>
      </c>
      <c r="KN90" s="38">
        <f>IF(AND(OR(ISBLANK(KN$9),KN$9=0)=FALSE,KN$9=$DK90),1,0)*'4. Formulations'!$P89</f>
        <v>0</v>
      </c>
      <c r="KO90" s="38">
        <f>IF(AND(OR(ISBLANK(KO$9),KO$9=0)=FALSE,KO$9=$DK90),1,0)*'4. Formulations'!$P89</f>
        <v>0</v>
      </c>
      <c r="KP90" s="38">
        <f>IF(AND(OR(ISBLANK(KP$9),KP$9=0)=FALSE,KP$9=$DK90),1,0)*'4. Formulations'!$P89</f>
        <v>0</v>
      </c>
      <c r="KQ90" s="38">
        <f>IF(AND(OR(ISBLANK(KQ$9),KQ$9=0)=FALSE,KQ$9=$DK90),1,0)*'4. Formulations'!$P89</f>
        <v>0</v>
      </c>
      <c r="KR90" s="38">
        <f>IF(AND(OR(ISBLANK(KR$9),KR$9=0)=FALSE,KR$9=$DK90),1,0)*'4. Formulations'!$P89</f>
        <v>0</v>
      </c>
      <c r="KS90" s="38">
        <f>IF(AND(OR(ISBLANK(KS$9),KS$9=0)=FALSE,KS$9=$DK90),1,0)*'4. Formulations'!$P89</f>
        <v>0</v>
      </c>
      <c r="KU90" s="38">
        <f>IF(AND(OR(ISBLANK(KU$9),KU$9=0)=FALSE,SUM($KG90:$KS90)&gt;0,KU$9='2. Protocols'!$G89),1,0)*'4. Formulations'!$P89</f>
        <v>0</v>
      </c>
      <c r="KV90" s="38">
        <f>IF(AND(OR(ISBLANK(KV$9),KV$9=0)=FALSE,SUM($KG90:$KS90)&gt;0,KV$9='2. Protocols'!$G89),1,0)*'4. Formulations'!$P89</f>
        <v>0</v>
      </c>
      <c r="KW90" s="38">
        <f>IF(AND(OR(ISBLANK(KW$9),KW$9=0)=FALSE,SUM($KG90:$KS90)&gt;0,KW$9='2. Protocols'!$G89),1,0)*'4. Formulations'!$P89</f>
        <v>0</v>
      </c>
      <c r="KX90" s="38">
        <f>IF(AND(OR(ISBLANK(KX$9),KX$9=0)=FALSE,SUM($KG90:$KS90)&gt;0,KX$9='2. Protocols'!$G89),1,0)*'4. Formulations'!$P89</f>
        <v>0</v>
      </c>
      <c r="KY90" s="38">
        <f>IF(AND(OR(ISBLANK(KY$9),KY$9=0)=FALSE,SUM($KG90:$KS90)&gt;0,KY$9='2. Protocols'!$G89),1,0)*'4. Formulations'!$P89</f>
        <v>0</v>
      </c>
      <c r="KZ90" s="38">
        <f>IF(AND(OR(ISBLANK(KZ$9),KZ$9=0)=FALSE,SUM($KG90:$KS90)&gt;0,KZ$9='2. Protocols'!$G89),1,0)*'4. Formulations'!$P89</f>
        <v>0</v>
      </c>
      <c r="LA90" s="38">
        <f>IF(AND(OR(ISBLANK(LA$9),LA$9=0)=FALSE,SUM($KG90:$KS90)&gt;0,LA$9='2. Protocols'!$G89),1,0)*'4. Formulations'!$P89</f>
        <v>0</v>
      </c>
      <c r="LB90" s="38">
        <f>IF(AND(OR(ISBLANK(LB$9),LB$9=0)=FALSE,SUM($KG90:$KS90)&gt;0,LB$9='2. Protocols'!$G89),1,0)*'4. Formulations'!$P89</f>
        <v>0</v>
      </c>
      <c r="LC90" s="38">
        <f>IF(AND(OR(ISBLANK(LC$9),LC$9=0)=FALSE,SUM($KG90:$KS90)&gt;0,LC$9='2. Protocols'!$G89),1,0)*'4. Formulations'!$P89</f>
        <v>0</v>
      </c>
      <c r="LD90" s="38">
        <f>IF(AND(OR(ISBLANK(LD$9),LD$9=0)=FALSE,SUM($KG90:$KS90)&gt;0,LD$9='2. Protocols'!$G89),1,0)*'4. Formulations'!$P89</f>
        <v>0</v>
      </c>
      <c r="LE90" s="38">
        <f>IF(AND(OR(ISBLANK(LE$9),LE$9=0)=FALSE,SUM($KG90:$KS90)&gt;0,LE$9='2. Protocols'!$G89),1,0)*'4. Formulations'!$P89</f>
        <v>0</v>
      </c>
      <c r="LF90" s="38">
        <f>IF(AND(OR(ISBLANK(LF$9),LF$9=0)=FALSE,SUM($KG90:$KS90)&gt;0,LF$9='2. Protocols'!$G89),1,0)*'4. Formulations'!$P89</f>
        <v>0</v>
      </c>
      <c r="LG90" s="38">
        <f>IF(AND(OR(ISBLANK(LG$9),LG$9=0)=FALSE,SUM($KG90:$KS90)&gt;0,LG$9='2. Protocols'!$G89),1,0)*'4. Formulations'!$P89</f>
        <v>0</v>
      </c>
      <c r="LH90" s="38">
        <f>IF(AND(OR(ISBLANK(LH$9),LH$9=0)=FALSE,SUM($KG90:$KS90)&gt;0,LH$9='2. Protocols'!$G89),1,0)*'4. Formulations'!$P89</f>
        <v>0</v>
      </c>
      <c r="LI90" s="38">
        <f>IF(AND(OR(ISBLANK(LI$9),LI$9=0)=FALSE,SUM($KG90:$KS90)&gt;0,LI$9='2. Protocols'!$G89),1,0)*'4. Formulations'!$P89</f>
        <v>0</v>
      </c>
      <c r="LJ90" s="38">
        <f>IF(AND(OR(ISBLANK(LJ$9),LJ$9=0)=FALSE,SUM($KG90:$KS90)&gt;0,LJ$9='2. Protocols'!$G89),1,0)*'4. Formulations'!$P89</f>
        <v>0</v>
      </c>
      <c r="LK90" s="38">
        <f>IF(AND(OR(ISBLANK(LK$9),LK$9=0)=FALSE,SUM($KG90:$KS90)&gt;0,LK$9='2. Protocols'!$G89),1,0)*'4. Formulations'!$P89</f>
        <v>0</v>
      </c>
      <c r="LL90" s="38">
        <f>IF(AND(OR(ISBLANK(LL$9),LL$9=0)=FALSE,SUM($KG90:$KS90)&gt;0,LL$9='2. Protocols'!$G89),1,0)*'4. Formulations'!$P89</f>
        <v>0</v>
      </c>
      <c r="LM90" s="38">
        <f>IF(AND(OR(ISBLANK(LM$9),LM$9=0)=FALSE,SUM($KG90:$KS90)&gt;0,LM$9='2. Protocols'!$G89),1,0)*'4. Formulations'!$P89</f>
        <v>0</v>
      </c>
      <c r="LN90" s="38">
        <f>IF(AND(OR(ISBLANK(LN$9),LN$9=0)=FALSE,SUM($KG90:$KS90)&gt;0,LN$9='2. Protocols'!$G89),1,0)*'4. Formulations'!$P89</f>
        <v>0</v>
      </c>
      <c r="LO90" s="38">
        <f>IF(AND(OR(ISBLANK(LO$9),LO$9=0)=FALSE,SUM($KG90:$KS90)&gt;0,LO$9='2. Protocols'!$G89),1,0)*'4. Formulations'!$P89</f>
        <v>0</v>
      </c>
      <c r="LP90" s="38">
        <f>IF(AND(OR(ISBLANK(LP$9),LP$9=0)=FALSE,SUM($KG90:$KS90)&gt;0,LP$9='2. Protocols'!$G89),1,0)*'4. Formulations'!$P89</f>
        <v>0</v>
      </c>
      <c r="LR90" s="38">
        <f>IF(AND(OR(ISBLANK(LR$9),LR$9=0)=FALSE,LR$9=$DL90),1,0)*'4. Formulations'!$Q89</f>
        <v>0</v>
      </c>
      <c r="LS90" s="38">
        <f>IF(AND(OR(ISBLANK(LS$9),LS$9=0)=FALSE,LS$9=$DL90),1,0)*'4. Formulations'!$Q89</f>
        <v>0</v>
      </c>
      <c r="LT90" s="38">
        <f>IF(AND(OR(ISBLANK(LT$9),LT$9=0)=FALSE,LT$9=$DL90),1,0)*'4. Formulations'!$Q89</f>
        <v>0</v>
      </c>
      <c r="LU90" s="38">
        <f>IF(AND(OR(ISBLANK(LU$9),LU$9=0)=FALSE,LU$9=$DL90),1,0)*'4. Formulations'!$Q89</f>
        <v>0</v>
      </c>
      <c r="LV90" s="38">
        <f>IF(AND(OR(ISBLANK(LV$9),LV$9=0)=FALSE,LV$9=$DL90),1,0)*'4. Formulations'!$Q89</f>
        <v>0</v>
      </c>
      <c r="LW90" s="38">
        <f>IF(AND(OR(ISBLANK(LW$9),LW$9=0)=FALSE,LW$9=$DL90),1,0)*'4. Formulations'!$Q89</f>
        <v>0</v>
      </c>
      <c r="LX90" s="38">
        <f>IF(AND(OR(ISBLANK(LX$9),LX$9=0)=FALSE,LX$9=$DL90),1,0)*'4. Formulations'!$Q89</f>
        <v>0</v>
      </c>
      <c r="LY90" s="38">
        <f>IF(AND(OR(ISBLANK(LY$9),LY$9=0)=FALSE,LY$9=$DL90),1,0)*'4. Formulations'!$Q89</f>
        <v>0</v>
      </c>
      <c r="LZ90" s="38">
        <f>IF(AND(OR(ISBLANK(LZ$9),LZ$9=0)=FALSE,LZ$9=$DL90),1,0)*'4. Formulations'!$Q89</f>
        <v>0</v>
      </c>
      <c r="MA90" s="38">
        <f>IF(AND(OR(ISBLANK(MA$9),MA$9=0)=FALSE,MA$9=$DL90),1,0)*'4. Formulations'!$Q89</f>
        <v>0</v>
      </c>
      <c r="MB90" s="38">
        <f>IF(AND(OR(ISBLANK(MB$9),MB$9=0)=FALSE,MB$9=$DL90),1,0)*'4. Formulations'!$Q89</f>
        <v>0</v>
      </c>
      <c r="MC90" s="38">
        <f>IF(AND(OR(ISBLANK(MC$9),MC$9=0)=FALSE,MC$9=$DL90),1,0)*'4. Formulations'!$Q89</f>
        <v>0</v>
      </c>
      <c r="MD90" s="38">
        <f>IF(AND(OR(ISBLANK(MD$9),MD$9=0)=FALSE,MD$9=$DL90),1,0)*'4. Formulations'!$Q89</f>
        <v>0</v>
      </c>
      <c r="ME90" s="38">
        <f>IF(AND(OR(ISBLANK(ME$9),ME$9=0)=FALSE,ME$9=$DL90),1,0)*'4. Formulations'!$Q89</f>
        <v>0</v>
      </c>
      <c r="MF90" s="38">
        <f>IF(AND(OR(ISBLANK(MF$9),MF$9=0)=FALSE,MF$9=$DL90),1,0)*'4. Formulations'!$Q89</f>
        <v>0</v>
      </c>
    </row>
    <row r="91" spans="2:344" outlineLevel="1" x14ac:dyDescent="0.3">
      <c r="B91" s="2"/>
      <c r="C91" s="129" t="str">
        <f>IF('2. Protocols'!C90&amp;"+"&amp;'2. Protocols'!E90&amp;"+"&amp;'2. Protocols'!G90="++","",'2. Protocols'!C90&amp;"+"&amp;'2. Protocols'!E90&amp;"+"&amp;'2. Protocols'!G90)</f>
        <v/>
      </c>
      <c r="D91" s="18"/>
      <c r="F91" s="114">
        <f>IFERROR('2. Protocols'!J90*'1. General Inputs'!$N$6,"")</f>
        <v>0</v>
      </c>
      <c r="G91" s="114">
        <f>IFERROR(MAX(F91*(1+'1. General Inputs'!$BE$16)+(G$110*CHOOSE(G$7,'2. Protocols'!$S90,'2. Protocols'!$T90,'2. Protocols'!$U90))+'3. ARV Substitutions'!L111,0),"")</f>
        <v>0</v>
      </c>
      <c r="H91" s="114">
        <f>IFERROR(MAX(G91*(1+'1. General Inputs'!$BE$16)+(H$110*CHOOSE(H$7,'2. Protocols'!$S90,'2. Protocols'!$T90,'2. Protocols'!$U90))+'3. ARV Substitutions'!M111,0),"")</f>
        <v>0</v>
      </c>
      <c r="I91" s="114">
        <f>IFERROR(MAX(H91*(1+'1. General Inputs'!$BE$16)+(I$110*CHOOSE(I$7,'2. Protocols'!$S90,'2. Protocols'!$T90,'2. Protocols'!$U90))+'3. ARV Substitutions'!N111,0),"")</f>
        <v>0</v>
      </c>
      <c r="J91" s="114">
        <f>IFERROR(MAX(I91*(1+'1. General Inputs'!$BE$16)+(J$110*CHOOSE(J$7,'2. Protocols'!$S90,'2. Protocols'!$T90,'2. Protocols'!$U90))+'3. ARV Substitutions'!O111,0),"")</f>
        <v>0</v>
      </c>
      <c r="K91" s="114">
        <f>IFERROR(MAX(J91*(1+'1. General Inputs'!$BE$16)+(K$110*CHOOSE(K$7,'2. Protocols'!$S90,'2. Protocols'!$T90,'2. Protocols'!$U90))+'3. ARV Substitutions'!P111,0),"")</f>
        <v>0</v>
      </c>
      <c r="L91" s="114">
        <f>IFERROR(MAX(K91*(1+'1. General Inputs'!$BE$16)+(L$110*CHOOSE(L$7,'2. Protocols'!$S90,'2. Protocols'!$T90,'2. Protocols'!$U90))+'3. ARV Substitutions'!Q111,0),"")</f>
        <v>0</v>
      </c>
      <c r="M91" s="114">
        <f>IFERROR(MAX(L91*(1+'1. General Inputs'!$BE$16)+(M$110*CHOOSE(M$7,'2. Protocols'!$S90,'2. Protocols'!$T90,'2. Protocols'!$U90))+'3. ARV Substitutions'!R111,0),"")</f>
        <v>0</v>
      </c>
      <c r="N91" s="114">
        <f>IFERROR(MAX(M91*(1+'1. General Inputs'!$BE$16)+(N$110*CHOOSE(N$7,'2. Protocols'!$S90,'2. Protocols'!$T90,'2. Protocols'!$U90))+'3. ARV Substitutions'!S111,0),"")</f>
        <v>0</v>
      </c>
      <c r="O91" s="114">
        <f>IFERROR(MAX(N91*(1+'1. General Inputs'!$BE$16)+(O$110*CHOOSE(O$7,'2. Protocols'!$S90,'2. Protocols'!$T90,'2. Protocols'!$U90))+'3. ARV Substitutions'!T111,0),"")</f>
        <v>0</v>
      </c>
      <c r="P91" s="114">
        <f>IFERROR(MAX(O91*(1+'1. General Inputs'!$BE$16)+(P$110*CHOOSE(P$7,'2. Protocols'!$S90,'2. Protocols'!$T90,'2. Protocols'!$U90))+'3. ARV Substitutions'!U111,0),"")</f>
        <v>0</v>
      </c>
      <c r="Q91" s="114">
        <f>IFERROR(MAX(P91*(1+'1. General Inputs'!$BE$16)+(Q$110*CHOOSE(Q$7,'2. Protocols'!$S90,'2. Protocols'!$T90,'2. Protocols'!$U90))+'3. ARV Substitutions'!V111,0),"")</f>
        <v>0</v>
      </c>
      <c r="R91" s="114">
        <f>IFERROR(MAX(Q91*(1+'1. General Inputs'!$BE$16)+(R$110*CHOOSE(R$7,'2. Protocols'!$S90,'2. Protocols'!$T90,'2. Protocols'!$U90))+'3. ARV Substitutions'!W111,0),"")</f>
        <v>0</v>
      </c>
      <c r="S91" s="114">
        <f>IFERROR(MAX(R91*(1+'1. General Inputs'!$BE$16)+(S$110*CHOOSE(S$7,'2. Protocols'!$S90,'2. Protocols'!$T90,'2. Protocols'!$U90))+'3. ARV Substitutions'!X111,0),"")</f>
        <v>0</v>
      </c>
      <c r="T91" s="114">
        <f>IFERROR(MAX(S91*(1+'1. General Inputs'!$BE$16)+(T$110*CHOOSE(T$7,'2. Protocols'!$S90,'2. Protocols'!$T90,'2. Protocols'!$U90))+'3. ARV Substitutions'!Y111,0),"")</f>
        <v>0</v>
      </c>
      <c r="U91" s="114">
        <f>IFERROR(MAX(T91*(1+'1. General Inputs'!$BE$16)+(U$110*CHOOSE(U$7,'2. Protocols'!$S90,'2. Protocols'!$T90,'2. Protocols'!$U90))+'3. ARV Substitutions'!Z111,0),"")</f>
        <v>0</v>
      </c>
      <c r="V91" s="114">
        <f>IFERROR(MAX(U91*(1+'1. General Inputs'!$BE$16)+(V$110*CHOOSE(V$7,'2. Protocols'!$S90,'2. Protocols'!$T90,'2. Protocols'!$U90))+'3. ARV Substitutions'!AA111,0),"")</f>
        <v>0</v>
      </c>
      <c r="W91" s="114">
        <f>IFERROR(MAX(V91*(1+'1. General Inputs'!$BE$16)+(W$110*CHOOSE(W$7,'2. Protocols'!$S90,'2. Protocols'!$T90,'2. Protocols'!$U90))+'3. ARV Substitutions'!AB111,0),"")</f>
        <v>0</v>
      </c>
      <c r="X91" s="114">
        <f>IFERROR(MAX(W91*(1+'1. General Inputs'!$BE$16)+(X$110*CHOOSE(X$7,'2. Protocols'!$S90,'2. Protocols'!$T90,'2. Protocols'!$U90))+'3. ARV Substitutions'!AC111,0),"")</f>
        <v>0</v>
      </c>
      <c r="Y91" s="114">
        <f>IFERROR(MAX(X91*(1+'1. General Inputs'!$BE$16)+(Y$110*CHOOSE(Y$7,'2. Protocols'!$S90,'2. Protocols'!$T90,'2. Protocols'!$U90))+'3. ARV Substitutions'!AD111,0),"")</f>
        <v>0</v>
      </c>
      <c r="Z91" s="114">
        <f>IFERROR(MAX(Y91*(1+'1. General Inputs'!$BE$16)+(Z$110*CHOOSE(Z$7,'2. Protocols'!$S90,'2. Protocols'!$T90,'2. Protocols'!$U90))+'3. ARV Substitutions'!AE111,0),"")</f>
        <v>0</v>
      </c>
      <c r="AA91" s="114">
        <f>IFERROR(MAX(Z91*(1+'1. General Inputs'!$BE$16)+(AA$110*CHOOSE(AA$7,'2. Protocols'!$S90,'2. Protocols'!$T90,'2. Protocols'!$U90))+'3. ARV Substitutions'!AF111,0),"")</f>
        <v>0</v>
      </c>
      <c r="AB91" s="114">
        <f>IFERROR(MAX(AA91*(1+'1. General Inputs'!$BE$16)+(AB$110*CHOOSE(AB$7,'2. Protocols'!$S90,'2. Protocols'!$T90,'2. Protocols'!$U90))+'3. ARV Substitutions'!AG111,0),"")</f>
        <v>0</v>
      </c>
      <c r="AC91" s="114">
        <f>IFERROR(MAX(AB91*(1+'1. General Inputs'!$BE$16)+(AC$110*CHOOSE(AC$7,'2. Protocols'!$S90,'2. Protocols'!$T90,'2. Protocols'!$U90))+'3. ARV Substitutions'!AH111,0),"")</f>
        <v>0</v>
      </c>
      <c r="AD91" s="114">
        <f>IFERROR(MAX(AC91*(1+'1. General Inputs'!$BE$16)+(AD$110*CHOOSE(AD$7,'2. Protocols'!$S90,'2. Protocols'!$T90,'2. Protocols'!$U90))+'3. ARV Substitutions'!AI111,0),"")</f>
        <v>0</v>
      </c>
      <c r="AE91" s="114">
        <f>IFERROR(MAX(AD91*(1+'1. General Inputs'!$BE$16)+(AE$110*CHOOSE(AE$7,'2. Protocols'!$S90,'2. Protocols'!$T90,'2. Protocols'!$U90))+'3. ARV Substitutions'!AJ111,0),"")</f>
        <v>0</v>
      </c>
      <c r="AF91" s="114">
        <f>IFERROR(MAX(AE91*(1+'1. General Inputs'!$BE$16)+(AF$110*CHOOSE(AF$7,'2. Protocols'!$S90,'2. Protocols'!$T90,'2. Protocols'!$U90))+'3. ARV Substitutions'!AK111,0),"")</f>
        <v>0</v>
      </c>
      <c r="AG91" s="114">
        <f>IFERROR(MAX(AF91*(1+'1. General Inputs'!$BE$16)+(AG$110*CHOOSE(AG$7,'2. Protocols'!$S90,'2. Protocols'!$T90,'2. Protocols'!$U90))+'3. ARV Substitutions'!AL111,0),"")</f>
        <v>0</v>
      </c>
      <c r="AH91" s="114">
        <f>IFERROR(MAX(AG91*(1+'1. General Inputs'!$BE$16)+(AH$110*CHOOSE(AH$7,'2. Protocols'!$S90,'2. Protocols'!$T90,'2. Protocols'!$U90))+'3. ARV Substitutions'!AM111,0),"")</f>
        <v>0</v>
      </c>
      <c r="AI91" s="114">
        <f>IFERROR(MAX(AH91*(1+'1. General Inputs'!$BE$16)+(AI$110*CHOOSE(AI$7,'2. Protocols'!$S90,'2. Protocols'!$T90,'2. Protocols'!$U90))+'3. ARV Substitutions'!AN111,0),"")</f>
        <v>0</v>
      </c>
      <c r="AJ91" s="114">
        <f>IFERROR(MAX(AI91*(1+'1. General Inputs'!$BE$16)+(AJ$110*CHOOSE(AJ$7,'2. Protocols'!$S90,'2. Protocols'!$T90,'2. Protocols'!$U90))+'3. ARV Substitutions'!AO111,0),"")</f>
        <v>0</v>
      </c>
      <c r="AK91" s="114">
        <f>IFERROR(MAX(AJ91*(1+'1. General Inputs'!$BE$16)+(AK$110*CHOOSE(AK$7,'2. Protocols'!$S90,'2. Protocols'!$T90,'2. Protocols'!$U90))+'3. ARV Substitutions'!AP111,0),"")</f>
        <v>0</v>
      </c>
      <c r="AL91" s="114">
        <f>IFERROR(MAX(AK91*(1+'1. General Inputs'!$BE$16)+(AL$110*CHOOSE(AL$7,'2. Protocols'!$S90,'2. Protocols'!$T90,'2. Protocols'!$U90))+'3. ARV Substitutions'!AQ111,0),"")</f>
        <v>0</v>
      </c>
      <c r="AM91" s="114">
        <f>IFERROR(MAX(AL91*(1+'1. General Inputs'!$BE$16)+(AM$110*CHOOSE(AM$7,'2. Protocols'!$S90,'2. Protocols'!$T90,'2. Protocols'!$U90))+'3. ARV Substitutions'!AR111,0),"")</f>
        <v>0</v>
      </c>
      <c r="AN91" s="114">
        <f>IFERROR(MAX(AM91*(1+'1. General Inputs'!$BE$16)+(AN$110*CHOOSE(AN$7,'2. Protocols'!$S90,'2. Protocols'!$T90,'2. Protocols'!$U90))+'3. ARV Substitutions'!AS111,0),"")</f>
        <v>0</v>
      </c>
      <c r="AO91" s="114">
        <f>IFERROR(MAX(AN91*(1+'1. General Inputs'!$BE$16)+(AO$110*CHOOSE(AO$7,'2. Protocols'!$S90,'2. Protocols'!$T90,'2. Protocols'!$U90))+'3. ARV Substitutions'!AT111,0),"")</f>
        <v>0</v>
      </c>
      <c r="AP91" s="114">
        <f>IFERROR(MAX(AO91*(1+'1. General Inputs'!$BE$16)+(AP$110*CHOOSE(AP$7,'2. Protocols'!$S90,'2. Protocols'!$T90,'2. Protocols'!$U90))+'3. ARV Substitutions'!AU111,0),"")</f>
        <v>0</v>
      </c>
      <c r="BZ91" s="88">
        <f t="shared" si="87"/>
        <v>0</v>
      </c>
      <c r="CA91" s="88">
        <f t="shared" si="88"/>
        <v>0</v>
      </c>
      <c r="CB91" s="88">
        <f t="shared" si="89"/>
        <v>0</v>
      </c>
      <c r="CC91" s="88">
        <f t="shared" si="90"/>
        <v>0</v>
      </c>
      <c r="CD91" s="88">
        <f t="shared" si="91"/>
        <v>0</v>
      </c>
      <c r="CE91" s="88">
        <f t="shared" si="92"/>
        <v>0</v>
      </c>
      <c r="CF91" s="88">
        <f t="shared" si="93"/>
        <v>0</v>
      </c>
      <c r="CG91" s="88">
        <f t="shared" si="94"/>
        <v>0</v>
      </c>
      <c r="CH91" s="88">
        <f t="shared" si="95"/>
        <v>0</v>
      </c>
      <c r="CI91" s="88">
        <f t="shared" si="96"/>
        <v>0</v>
      </c>
      <c r="CJ91" s="88">
        <f t="shared" si="97"/>
        <v>0</v>
      </c>
      <c r="CK91" s="88">
        <f t="shared" si="98"/>
        <v>0</v>
      </c>
      <c r="CL91" s="88">
        <f t="shared" si="99"/>
        <v>0</v>
      </c>
      <c r="CM91" s="88">
        <f t="shared" si="100"/>
        <v>0</v>
      </c>
      <c r="CN91" s="88">
        <f t="shared" si="101"/>
        <v>0</v>
      </c>
      <c r="CO91" s="88">
        <f t="shared" si="102"/>
        <v>0</v>
      </c>
      <c r="CP91" s="88">
        <f t="shared" si="103"/>
        <v>0</v>
      </c>
      <c r="CQ91" s="88">
        <f t="shared" si="104"/>
        <v>0</v>
      </c>
      <c r="CR91" s="88">
        <f t="shared" si="105"/>
        <v>0</v>
      </c>
      <c r="CS91" s="88">
        <f t="shared" si="106"/>
        <v>0</v>
      </c>
      <c r="CT91" s="88">
        <f t="shared" si="107"/>
        <v>0</v>
      </c>
      <c r="CU91" s="88">
        <f t="shared" si="108"/>
        <v>0</v>
      </c>
      <c r="CV91" s="88">
        <f t="shared" si="109"/>
        <v>0</v>
      </c>
      <c r="CW91" s="88">
        <f t="shared" si="110"/>
        <v>0</v>
      </c>
      <c r="CX91" s="88">
        <f t="shared" si="111"/>
        <v>0</v>
      </c>
      <c r="CY91" s="88">
        <f t="shared" si="112"/>
        <v>0</v>
      </c>
      <c r="CZ91" s="88">
        <f t="shared" si="113"/>
        <v>0</v>
      </c>
      <c r="DA91" s="88">
        <f t="shared" si="114"/>
        <v>0</v>
      </c>
      <c r="DB91" s="88">
        <f t="shared" si="115"/>
        <v>0</v>
      </c>
      <c r="DC91" s="88">
        <f t="shared" si="116"/>
        <v>0</v>
      </c>
      <c r="DD91" s="88">
        <f t="shared" si="117"/>
        <v>0</v>
      </c>
      <c r="DE91" s="88">
        <f t="shared" si="118"/>
        <v>0</v>
      </c>
      <c r="DF91" s="88">
        <f t="shared" si="119"/>
        <v>0</v>
      </c>
      <c r="DG91" s="88">
        <f t="shared" si="120"/>
        <v>0</v>
      </c>
      <c r="DH91" s="88">
        <f t="shared" si="121"/>
        <v>0</v>
      </c>
      <c r="DI91" s="88">
        <f t="shared" si="122"/>
        <v>0</v>
      </c>
      <c r="DK91" s="27" t="str">
        <f>CONCATENATE('2. Protocols'!C90, '2. Protocols'!D90, '2. Protocols'!E90)</f>
        <v>+</v>
      </c>
      <c r="DL91" s="27" t="str">
        <f>CONCATENATE('2. Protocols'!C90, '2. Protocols'!D90, '2. Protocols'!E90, '2. Protocols'!F90, '2. Protocols'!G90,)</f>
        <v>++</v>
      </c>
      <c r="DN91" s="38">
        <f>IF(AND(OR(ISBLANK(DN$9),DN$9=0)=FALSE,OR(DN$9='2. Protocols'!$C90,DN$9='2. Protocols'!$E90,DN$9='2. Protocols'!$G90)),1,0)*'4. Formulations'!$I90</f>
        <v>0</v>
      </c>
      <c r="DO91" s="38">
        <f>IF(AND(OR(ISBLANK(DO$9),DO$9=0)=FALSE,OR(DO$9='2. Protocols'!$C90,DO$9='2. Protocols'!$E90,DO$9='2. Protocols'!$G90)),1,0)*'4. Formulations'!$I90</f>
        <v>0</v>
      </c>
      <c r="DP91" s="38">
        <f>IF(AND(OR(ISBLANK(DP$9),DP$9=0)=FALSE,OR(DP$9='2. Protocols'!$C90,DP$9='2. Protocols'!$E90,DP$9='2. Protocols'!$G90)),1,0)*'4. Formulations'!$I90</f>
        <v>0</v>
      </c>
      <c r="DQ91" s="38">
        <f>IF(AND(OR(ISBLANK(DQ$9),DQ$9=0)=FALSE,OR(DQ$9='2. Protocols'!$C90,DQ$9='2. Protocols'!$E90,DQ$9='2. Protocols'!$G90)),1,0)*'4. Formulations'!$I90</f>
        <v>0</v>
      </c>
      <c r="DR91" s="38">
        <f>IF(AND(OR(ISBLANK(DR$9),DR$9=0)=FALSE,OR(DR$9='2. Protocols'!$C90,DR$9='2. Protocols'!$E90,DR$9='2. Protocols'!$G90)),1,0)*'4. Formulations'!$I90</f>
        <v>0</v>
      </c>
      <c r="DS91" s="38">
        <f>IF(AND(OR(ISBLANK(DS$9),DS$9=0)=FALSE,OR(DS$9='2. Protocols'!$C90,DS$9='2. Protocols'!$E90,DS$9='2. Protocols'!$G90)),1,0)*'4. Formulations'!$I90</f>
        <v>0</v>
      </c>
      <c r="DT91" s="38">
        <f>IF(AND(OR(ISBLANK(DT$9),DT$9=0)=FALSE,OR(DT$9='2. Protocols'!$C90,DT$9='2. Protocols'!$E90,DT$9='2. Protocols'!$G90)),1,0)*'4. Formulations'!$I90</f>
        <v>0</v>
      </c>
      <c r="DU91" s="38">
        <f>IF(AND(OR(ISBLANK(DU$9),DU$9=0)=FALSE,OR(DU$9='2. Protocols'!$C90,DU$9='2. Protocols'!$E90,DU$9='2. Protocols'!$G90)),1,0)*'4. Formulations'!$I90</f>
        <v>0</v>
      </c>
      <c r="DV91" s="38">
        <f>IF(AND(OR(ISBLANK(DV$9),DV$9=0)=FALSE,OR(DV$9='2. Protocols'!$C90,DV$9='2. Protocols'!$E90,DV$9='2. Protocols'!$G90)),1,0)*'4. Formulations'!$I90</f>
        <v>0</v>
      </c>
      <c r="DW91" s="38">
        <f>IF(AND(OR(ISBLANK(DW$9),DW$9=0)=FALSE,OR(DW$9='2. Protocols'!$C90,DW$9='2. Protocols'!$E90,DW$9='2. Protocols'!$G90)),1,0)*'4. Formulations'!$I90</f>
        <v>0</v>
      </c>
      <c r="DX91" s="38">
        <f>IF(AND(OR(ISBLANK(DX$9),DX$9=0)=FALSE,OR(DX$9='2. Protocols'!$C90,DX$9='2. Protocols'!$E90,DX$9='2. Protocols'!$G90)),1,0)*'4. Formulations'!$I90</f>
        <v>0</v>
      </c>
      <c r="DY91" s="38">
        <f>IF(AND(OR(ISBLANK(DY$9),DY$9=0)=FALSE,OR(DY$9='2. Protocols'!$C90,DY$9='2. Protocols'!$E90,DY$9='2. Protocols'!$G90)),1,0)*'4. Formulations'!$I90</f>
        <v>0</v>
      </c>
      <c r="DZ91" s="38">
        <f>IF(AND(OR(ISBLANK(DZ$9),DZ$9=0)=FALSE,OR(DZ$9='2. Protocols'!$C90,DZ$9='2. Protocols'!$E90,DZ$9='2. Protocols'!$G90)),1,0)*'4. Formulations'!$I90</f>
        <v>0</v>
      </c>
      <c r="EA91" s="38">
        <f>IF(AND(OR(ISBLANK(EA$9),EA$9=0)=FALSE,OR(EA$9='2. Protocols'!$C90,EA$9='2. Protocols'!$E90,EA$9='2. Protocols'!$G90)),1,0)*'4. Formulations'!$I90</f>
        <v>0</v>
      </c>
      <c r="EB91" s="38">
        <f>IF(AND(OR(ISBLANK(EB$9),EB$9=0)=FALSE,OR(EB$9='2. Protocols'!$C90,EB$9='2. Protocols'!$E90,EB$9='2. Protocols'!$G90)),1,0)*'4. Formulations'!$I90</f>
        <v>0</v>
      </c>
      <c r="EC91" s="38">
        <f>IF(AND(OR(ISBLANK(EC$9),EC$9=0)=FALSE,OR(EC$9='2. Protocols'!$C90,EC$9='2. Protocols'!$E90,EC$9='2. Protocols'!$G90)),1,0)*'4. Formulations'!$I90</f>
        <v>0</v>
      </c>
      <c r="ED91" s="38">
        <f>IF(AND(OR(ISBLANK(ED$9),ED$9=0)=FALSE,OR(ED$9='2. Protocols'!$C90,ED$9='2. Protocols'!$E90,ED$9='2. Protocols'!$G90)),1,0)*'4. Formulations'!$I90</f>
        <v>0</v>
      </c>
      <c r="EE91" s="38">
        <f>IF(AND(OR(ISBLANK(EE$9),EE$9=0)=FALSE,OR(EE$9='2. Protocols'!$C90,EE$9='2. Protocols'!$E90,EE$9='2. Protocols'!$G90)),1,0)*'4. Formulations'!$I90</f>
        <v>0</v>
      </c>
      <c r="EF91" s="38">
        <f>IF(AND(OR(ISBLANK(EF$9),EF$9=0)=FALSE,OR(EF$9='2. Protocols'!$C90,EF$9='2. Protocols'!$E90,EF$9='2. Protocols'!$G90)),1,0)*'4. Formulations'!$I90</f>
        <v>0</v>
      </c>
      <c r="EG91" s="38">
        <f>IF(AND(OR(ISBLANK(EG$9),EG$9=0)=FALSE,OR(EG$9='2. Protocols'!$C90,EG$9='2. Protocols'!$E90,EG$9='2. Protocols'!$G90)),1,0)*'4. Formulations'!$I90</f>
        <v>0</v>
      </c>
      <c r="EH91" s="38">
        <f>IF(AND(OR(ISBLANK(EH$9),EH$9=0)=FALSE,OR(EH$9='2. Protocols'!$C90,EH$9='2. Protocols'!$E90,EH$9='2. Protocols'!$G90)),1,0)*'4. Formulations'!$I90</f>
        <v>0</v>
      </c>
      <c r="EI91" s="38">
        <f>IF(AND(OR(ISBLANK(EI$9),EI$9=0)=FALSE,OR(EI$9='2. Protocols'!$C90,EI$9='2. Protocols'!$E90,EI$9='2. Protocols'!$G90)),1,0)*'4. Formulations'!$I90</f>
        <v>0</v>
      </c>
      <c r="EK91" s="38">
        <f>IF(AND(OR(ISBLANK(EK$9),EK$9=0)=FALSE,EK$9=$DK91),1,0)*'4. Formulations'!$J90</f>
        <v>0</v>
      </c>
      <c r="EL91" s="38">
        <f>IF(AND(OR(ISBLANK(EL$9),EL$9=0)=FALSE,EL$9=$DK91),1,0)*'4. Formulations'!$J90</f>
        <v>0</v>
      </c>
      <c r="EM91" s="38">
        <f>IF(AND(OR(ISBLANK(EM$9),EM$9=0)=FALSE,EM$9=$DK91),1,0)*'4. Formulations'!$J90</f>
        <v>0</v>
      </c>
      <c r="EN91" s="38">
        <f>IF(AND(OR(ISBLANK(EN$9),EN$9=0)=FALSE,EN$9=$DK91),1,0)*'4. Formulations'!$J90</f>
        <v>0</v>
      </c>
      <c r="EO91" s="38">
        <f>IF(AND(OR(ISBLANK(EO$9),EO$9=0)=FALSE,EO$9=$DK91),1,0)*'4. Formulations'!$J90</f>
        <v>0</v>
      </c>
      <c r="EP91" s="38">
        <f>IF(AND(OR(ISBLANK(EP$9),EP$9=0)=FALSE,EP$9=$DK91),1,0)*'4. Formulations'!$J90</f>
        <v>0</v>
      </c>
      <c r="EQ91" s="38">
        <f>IF(AND(OR(ISBLANK(EQ$9),EQ$9=0)=FALSE,EQ$9=$DK91),1,0)*'4. Formulations'!$J90</f>
        <v>0</v>
      </c>
      <c r="ER91" s="38">
        <f>IF(AND(OR(ISBLANK(ER$9),ER$9=0)=FALSE,ER$9=$DK91),1,0)*'4. Formulations'!$J90</f>
        <v>0</v>
      </c>
      <c r="ES91" s="38">
        <f>IF(AND(OR(ISBLANK(ES$9),ES$9=0)=FALSE,ES$9=$DK91),1,0)*'4. Formulations'!$J90</f>
        <v>0</v>
      </c>
      <c r="ET91" s="38">
        <f>IF(AND(OR(ISBLANK(ET$9),ET$9=0)=FALSE,ET$9=$DK91),1,0)*'4. Formulations'!$J90</f>
        <v>0</v>
      </c>
      <c r="EU91" s="38">
        <f>IF(AND(OR(ISBLANK(EU$9),EU$9=0)=FALSE,EU$9=$DK91),1,0)*'4. Formulations'!$J90</f>
        <v>0</v>
      </c>
      <c r="EV91" s="38">
        <f>IF(AND(OR(ISBLANK(EV$9),EV$9=0)=FALSE,EV$9=$DK91),1,0)*'4. Formulations'!$J90</f>
        <v>0</v>
      </c>
      <c r="EW91" s="38">
        <f>IF(AND(OR(ISBLANK(EW$9),EW$9=0)=FALSE,EW$9=$DK91),1,0)*'4. Formulations'!$J90</f>
        <v>0</v>
      </c>
      <c r="EY91" s="38">
        <f>IF(AND(OR(ISBLANK(EY$9),EY$9=0)=FALSE,SUM($EK91:$EW91)&gt;0,EY$9='2. Protocols'!$G90),1,0)*'4. Formulations'!$J90</f>
        <v>0</v>
      </c>
      <c r="EZ91" s="38">
        <f>IF(AND(OR(ISBLANK(EZ$9),EZ$9=0)=FALSE,SUM($EK91:$EW91)&gt;0,EZ$9='2. Protocols'!$G90),1,0)*'4. Formulations'!$J90</f>
        <v>0</v>
      </c>
      <c r="FA91" s="38">
        <f>IF(AND(OR(ISBLANK(FA$9),FA$9=0)=FALSE,SUM($EK91:$EW91)&gt;0,FA$9='2. Protocols'!$G90),1,0)*'4. Formulations'!$J90</f>
        <v>0</v>
      </c>
      <c r="FB91" s="38">
        <f>IF(AND(OR(ISBLANK(FB$9),FB$9=0)=FALSE,SUM($EK91:$EW91)&gt;0,FB$9='2. Protocols'!$G90),1,0)*'4. Formulations'!$J90</f>
        <v>0</v>
      </c>
      <c r="FC91" s="38">
        <f>IF(AND(OR(ISBLANK(FC$9),FC$9=0)=FALSE,SUM($EK91:$EW91)&gt;0,FC$9='2. Protocols'!$G90),1,0)*'4. Formulations'!$J90</f>
        <v>0</v>
      </c>
      <c r="FD91" s="38">
        <f>IF(AND(OR(ISBLANK(FD$9),FD$9=0)=FALSE,SUM($EK91:$EW91)&gt;0,FD$9='2. Protocols'!$G90),1,0)*'4. Formulations'!$J90</f>
        <v>0</v>
      </c>
      <c r="FE91" s="38">
        <f>IF(AND(OR(ISBLANK(FE$9),FE$9=0)=FALSE,SUM($EK91:$EW91)&gt;0,FE$9='2. Protocols'!$G90),1,0)*'4. Formulations'!$J90</f>
        <v>0</v>
      </c>
      <c r="FF91" s="38">
        <f>IF(AND(OR(ISBLANK(FF$9),FF$9=0)=FALSE,SUM($EK91:$EW91)&gt;0,FF$9='2. Protocols'!$G90),1,0)*'4. Formulations'!$J90</f>
        <v>0</v>
      </c>
      <c r="FG91" s="38">
        <f>IF(AND(OR(ISBLANK(FG$9),FG$9=0)=FALSE,SUM($EK91:$EW91)&gt;0,FG$9='2. Protocols'!$G90),1,0)*'4. Formulations'!$J90</f>
        <v>0</v>
      </c>
      <c r="FH91" s="38">
        <f>IF(AND(OR(ISBLANK(FH$9),FH$9=0)=FALSE,SUM($EK91:$EW91)&gt;0,FH$9='2. Protocols'!$G90),1,0)*'4. Formulations'!$J90</f>
        <v>0</v>
      </c>
      <c r="FI91" s="38">
        <f>IF(AND(OR(ISBLANK(FI$9),FI$9=0)=FALSE,SUM($EK91:$EW91)&gt;0,FI$9='2. Protocols'!$G90),1,0)*'4. Formulations'!$J90</f>
        <v>0</v>
      </c>
      <c r="FJ91" s="38">
        <f>IF(AND(OR(ISBLANK(FJ$9),FJ$9=0)=FALSE,SUM($EK91:$EW91)&gt;0,FJ$9='2. Protocols'!$G90),1,0)*'4. Formulations'!$J90</f>
        <v>0</v>
      </c>
      <c r="FK91" s="38">
        <f>IF(AND(OR(ISBLANK(FK$9),FK$9=0)=FALSE,SUM($EK91:$EW91)&gt;0,FK$9='2. Protocols'!$G90),1,0)*'4. Formulations'!$J90</f>
        <v>0</v>
      </c>
      <c r="FL91" s="38">
        <f>IF(AND(OR(ISBLANK(FL$9),FL$9=0)=FALSE,SUM($EK91:$EW91)&gt;0,FL$9='2. Protocols'!$G90),1,0)*'4. Formulations'!$J90</f>
        <v>0</v>
      </c>
      <c r="FM91" s="38">
        <f>IF(AND(OR(ISBLANK(FM$9),FM$9=0)=FALSE,SUM($EK91:$EW91)&gt;0,FM$9='2. Protocols'!$G90),1,0)*'4. Formulations'!$J90</f>
        <v>0</v>
      </c>
      <c r="FN91" s="38">
        <f>IF(AND(OR(ISBLANK(FN$9),FN$9=0)=FALSE,SUM($EK91:$EW91)&gt;0,FN$9='2. Protocols'!$G90),1,0)*'4. Formulations'!$J90</f>
        <v>0</v>
      </c>
      <c r="FO91" s="38">
        <f>IF(AND(OR(ISBLANK(FO$9),FO$9=0)=FALSE,SUM($EK91:$EW91)&gt;0,FO$9='2. Protocols'!$G90),1,0)*'4. Formulations'!$J90</f>
        <v>0</v>
      </c>
      <c r="FP91" s="38">
        <f>IF(AND(OR(ISBLANK(FP$9),FP$9=0)=FALSE,SUM($EK91:$EW91)&gt;0,FP$9='2. Protocols'!$G90),1,0)*'4. Formulations'!$J90</f>
        <v>0</v>
      </c>
      <c r="FQ91" s="38">
        <f>IF(AND(OR(ISBLANK(FQ$9),FQ$9=0)=FALSE,SUM($EK91:$EW91)&gt;0,FQ$9='2. Protocols'!$G90),1,0)*'4. Formulations'!$J90</f>
        <v>0</v>
      </c>
      <c r="FR91" s="38">
        <f>IF(AND(OR(ISBLANK(FR$9),FR$9=0)=FALSE,SUM($EK91:$EW91)&gt;0,FR$9='2. Protocols'!$G90),1,0)*'4. Formulations'!$J90</f>
        <v>0</v>
      </c>
      <c r="FS91" s="38">
        <f>IF(AND(OR(ISBLANK(FS$9),FS$9=0)=FALSE,SUM($EK91:$EW91)&gt;0,FS$9='2. Protocols'!$G90),1,0)*'4. Formulations'!$J90</f>
        <v>0</v>
      </c>
      <c r="FT91" s="38">
        <f>IF(AND(OR(ISBLANK(FT$9),FT$9=0)=FALSE,SUM($EK91:$EW91)&gt;0,FT$9='2. Protocols'!$G90),1,0)*'4. Formulations'!$J90</f>
        <v>0</v>
      </c>
      <c r="FV91" s="38">
        <f>IF(AND(OR(ISBLANK(EY$9),EY$9=0)=FALSE,FV$9=$DL91),1,0)*'4. Formulations'!$K90</f>
        <v>0</v>
      </c>
      <c r="FW91" s="38">
        <f>IF(AND(OR(ISBLANK(EZ$9),EZ$9=0)=FALSE,FW$9=$DL91),1,0)*'4. Formulations'!$K90</f>
        <v>0</v>
      </c>
      <c r="FX91" s="38">
        <f>IF(AND(OR(ISBLANK(FA$9),FA$9=0)=FALSE,FX$9=$DL91),1,0)*'4. Formulations'!$K90</f>
        <v>0</v>
      </c>
      <c r="FY91" s="38">
        <f>IF(AND(OR(ISBLANK(FB$9),FB$9=0)=FALSE,FY$9=$DL91),1,0)*'4. Formulations'!$K90</f>
        <v>0</v>
      </c>
      <c r="FZ91" s="38">
        <f>IF(AND(OR(ISBLANK(FC$9),FC$9=0)=FALSE,FZ$9=$DL91),1,0)*'4. Formulations'!$K90</f>
        <v>0</v>
      </c>
      <c r="GA91" s="38">
        <f>IF(AND(OR(ISBLANK(FD$9),FD$9=0)=FALSE,GA$9=$DL91),1,0)*'4. Formulations'!$K90</f>
        <v>0</v>
      </c>
      <c r="GB91" s="38">
        <f>IF(AND(OR(ISBLANK(FE$9),FE$9=0)=FALSE,GB$9=$DL91),1,0)*'4. Formulations'!$K90</f>
        <v>0</v>
      </c>
      <c r="GC91" s="38">
        <f>IF(AND(OR(ISBLANK(FF$9),FF$9=0)=FALSE,GC$9=$DL91),1,0)*'4. Formulations'!$K90</f>
        <v>0</v>
      </c>
      <c r="GD91" s="38">
        <f>IF(AND(OR(ISBLANK(FG$9),FG$9=0)=FALSE,GD$9=$DL91),1,0)*'4. Formulations'!$K90</f>
        <v>0</v>
      </c>
      <c r="GE91" s="38">
        <f>IF(AND(OR(ISBLANK(FH$9),FH$9=0)=FALSE,GE$9=$DL91),1,0)*'4. Formulations'!$K90</f>
        <v>0</v>
      </c>
      <c r="GF91" s="38">
        <f>IF(AND(OR(ISBLANK(FI$9),FI$9=0)=FALSE,GF$9=$DL91),1,0)*'4. Formulations'!$K90</f>
        <v>0</v>
      </c>
      <c r="GG91" s="38">
        <f>IF(AND(OR(ISBLANK(FJ$9),FJ$9=0)=FALSE,GG$9=$DL91),1,0)*'4. Formulations'!$K90</f>
        <v>0</v>
      </c>
      <c r="GH91" s="38">
        <f>IF(AND(OR(ISBLANK(FK$9),FK$9=0)=FALSE,GH$9=$DL91),1,0)*'4. Formulations'!$K90</f>
        <v>0</v>
      </c>
      <c r="GI91" s="38">
        <f>IF(AND(OR(ISBLANK(FL$9),FL$9=0)=FALSE,GI$9=$DL91),1,0)*'4. Formulations'!$K90</f>
        <v>0</v>
      </c>
      <c r="GJ91" s="38">
        <f>IF(AND(OR(ISBLANK(FM$9),FM$9=0)=FALSE,GJ$9=$DL91),1,0)*'4. Formulations'!$K90</f>
        <v>0</v>
      </c>
      <c r="GL91" s="38">
        <f>IF(AND(OR(ISBLANK(GL$9),GL$9=0)=FALSE,OR(GL$9='2. Protocols'!$C90,GL$9='2. Protocols'!$E90,GL$9='2. Protocols'!$G90)),1,0)*'4. Formulations'!$L90</f>
        <v>0</v>
      </c>
      <c r="GM91" s="38">
        <f>IF(AND(OR(ISBLANK(GM$9),GM$9=0)=FALSE,OR(GM$9='2. Protocols'!$C90,GM$9='2. Protocols'!$E90,GM$9='2. Protocols'!$G90)),1,0)*'4. Formulations'!$L90</f>
        <v>0</v>
      </c>
      <c r="GN91" s="38">
        <f>IF(AND(OR(ISBLANK(GN$9),GN$9=0)=FALSE,OR(GN$9='2. Protocols'!$C90,GN$9='2. Protocols'!$E90,GN$9='2. Protocols'!$G90)),1,0)*'4. Formulations'!$L90</f>
        <v>0</v>
      </c>
      <c r="GO91" s="38">
        <f>IF(AND(OR(ISBLANK(GO$9),GO$9=0)=FALSE,OR(GO$9='2. Protocols'!$C90,GO$9='2. Protocols'!$E90,GO$9='2. Protocols'!$G90)),1,0)*'4. Formulations'!$L90</f>
        <v>0</v>
      </c>
      <c r="GP91" s="38">
        <f>IF(AND(OR(ISBLANK(GP$9),GP$9=0)=FALSE,OR(GP$9='2. Protocols'!$C90,GP$9='2. Protocols'!$E90,GP$9='2. Protocols'!$G90)),1,0)*'4. Formulations'!$L90</f>
        <v>0</v>
      </c>
      <c r="GQ91" s="38">
        <f>IF(AND(OR(ISBLANK(GQ$9),GQ$9=0)=FALSE,OR(GQ$9='2. Protocols'!$C90,GQ$9='2. Protocols'!$E90,GQ$9='2. Protocols'!$G90)),1,0)*'4. Formulations'!$L90</f>
        <v>0</v>
      </c>
      <c r="GR91" s="38">
        <f>IF(AND(OR(ISBLANK(GR$9),GR$9=0)=FALSE,OR(GR$9='2. Protocols'!$C90,GR$9='2. Protocols'!$E90,GR$9='2. Protocols'!$G90)),1,0)*'4. Formulations'!$L90</f>
        <v>0</v>
      </c>
      <c r="GS91" s="38">
        <f>IF(AND(OR(ISBLANK(GS$9),GS$9=0)=FALSE,OR(GS$9='2. Protocols'!$C90,GS$9='2. Protocols'!$E90,GS$9='2. Protocols'!$G90)),1,0)*'4. Formulations'!$L90</f>
        <v>0</v>
      </c>
      <c r="GT91" s="38">
        <f>IF(AND(OR(ISBLANK(GT$9),GT$9=0)=FALSE,OR(GT$9='2. Protocols'!$C90,GT$9='2. Protocols'!$E90,GT$9='2. Protocols'!$G90)),1,0)*'4. Formulations'!$L90</f>
        <v>0</v>
      </c>
      <c r="GU91" s="38">
        <f>IF(AND(OR(ISBLANK(GU$9),GU$9=0)=FALSE,OR(GU$9='2. Protocols'!$C90,GU$9='2. Protocols'!$E90,GU$9='2. Protocols'!$G90)),1,0)*'4. Formulations'!$L90</f>
        <v>0</v>
      </c>
      <c r="GV91" s="38">
        <f>IF(AND(OR(ISBLANK(GV$9),GV$9=0)=FALSE,OR(GV$9='2. Protocols'!$C90,GV$9='2. Protocols'!$E90,GV$9='2. Protocols'!$G90)),1,0)*'4. Formulations'!$L90</f>
        <v>0</v>
      </c>
      <c r="GW91" s="38">
        <f>IF(AND(OR(ISBLANK(GW$9),GW$9=0)=FALSE,OR(GW$9='2. Protocols'!$C90,GW$9='2. Protocols'!$E90,GW$9='2. Protocols'!$G90)),1,0)*'4. Formulations'!$L90</f>
        <v>0</v>
      </c>
      <c r="GX91" s="38">
        <f>IF(AND(OR(ISBLANK(GX$9),GX$9=0)=FALSE,OR(GX$9='2. Protocols'!$C90,GX$9='2. Protocols'!$E90,GX$9='2. Protocols'!$G90)),1,0)*'4. Formulations'!$L90</f>
        <v>0</v>
      </c>
      <c r="GY91" s="38">
        <f>IF(AND(OR(ISBLANK(GY$9),GY$9=0)=FALSE,OR(GY$9='2. Protocols'!$C90,GY$9='2. Protocols'!$E90,GY$9='2. Protocols'!$G90)),1,0)*'4. Formulations'!$L90</f>
        <v>0</v>
      </c>
      <c r="GZ91" s="38">
        <f>IF(AND(OR(ISBLANK(GZ$9),GZ$9=0)=FALSE,OR(GZ$9='2. Protocols'!$C90,GZ$9='2. Protocols'!$E90,GZ$9='2. Protocols'!$G90)),1,0)*'4. Formulations'!$L90</f>
        <v>0</v>
      </c>
      <c r="HA91" s="38">
        <f>IF(AND(OR(ISBLANK(HA$9),HA$9=0)=FALSE,OR(HA$9='2. Protocols'!$C90,HA$9='2. Protocols'!$E90,HA$9='2. Protocols'!$G90)),1,0)*'4. Formulations'!$L90</f>
        <v>0</v>
      </c>
      <c r="HB91" s="38">
        <f>IF(AND(OR(ISBLANK(HB$9),HB$9=0)=FALSE,OR(HB$9='2. Protocols'!$C90,HB$9='2. Protocols'!$E90,HB$9='2. Protocols'!$G90)),1,0)*'4. Formulations'!$L90</f>
        <v>0</v>
      </c>
      <c r="HC91" s="38">
        <f>IF(AND(OR(ISBLANK(HC$9),HC$9=0)=FALSE,OR(HC$9='2. Protocols'!$C90,HC$9='2. Protocols'!$E90,HC$9='2. Protocols'!$G90)),1,0)*'4. Formulations'!$L90</f>
        <v>0</v>
      </c>
      <c r="HD91" s="38">
        <f>IF(AND(OR(ISBLANK(HD$9),HD$9=0)=FALSE,OR(HD$9='2. Protocols'!$C90,HD$9='2. Protocols'!$E90,HD$9='2. Protocols'!$G90)),1,0)*'4. Formulations'!$L90</f>
        <v>0</v>
      </c>
      <c r="HE91" s="38">
        <f>IF(AND(OR(ISBLANK(HE$9),HE$9=0)=FALSE,OR(HE$9='2. Protocols'!$C90,HE$9='2. Protocols'!$E90,HE$9='2. Protocols'!$G90)),1,0)*'4. Formulations'!$L90</f>
        <v>0</v>
      </c>
      <c r="HF91" s="38">
        <f>IF(AND(OR(ISBLANK(HF$9),HF$9=0)=FALSE,OR(HF$9='2. Protocols'!$C90,HF$9='2. Protocols'!$E90,HF$9='2. Protocols'!$G90)),1,0)*'4. Formulations'!$L90</f>
        <v>0</v>
      </c>
      <c r="HG91" s="38">
        <f>IF(AND(OR(ISBLANK(HG$9),HG$9=0)=FALSE,OR(HG$9='2. Protocols'!$C90,HG$9='2. Protocols'!$E90,HG$9='2. Protocols'!$G90)),1,0)*'4. Formulations'!$L90</f>
        <v>0</v>
      </c>
      <c r="HI91" s="38">
        <f>IF(AND(OR(ISBLANK(HI$9),HI$9=0)=FALSE,HI$9=$DK91),1,0)*'4. Formulations'!$M90</f>
        <v>0</v>
      </c>
      <c r="HJ91" s="38">
        <f>IF(AND(OR(ISBLANK(HJ$9),HJ$9=0)=FALSE,HJ$9=$DK91),1,0)*'4. Formulations'!$M90</f>
        <v>0</v>
      </c>
      <c r="HK91" s="38">
        <f>IF(AND(OR(ISBLANK(HK$9),HK$9=0)=FALSE,HK$9=$DK91),1,0)*'4. Formulations'!$M90</f>
        <v>0</v>
      </c>
      <c r="HL91" s="38">
        <f>IF(AND(OR(ISBLANK(HL$9),HL$9=0)=FALSE,HL$9=$DK91),1,0)*'4. Formulations'!$M90</f>
        <v>0</v>
      </c>
      <c r="HM91" s="38">
        <f>IF(AND(OR(ISBLANK(HM$9),HM$9=0)=FALSE,HM$9=$DK91),1,0)*'4. Formulations'!$M90</f>
        <v>0</v>
      </c>
      <c r="HN91" s="38">
        <f>IF(AND(OR(ISBLANK(HN$9),HN$9=0)=FALSE,HN$9=$DK91),1,0)*'4. Formulations'!$M90</f>
        <v>0</v>
      </c>
      <c r="HO91" s="38">
        <f>IF(AND(OR(ISBLANK(HO$9),HO$9=0)=FALSE,HO$9=$DK91),1,0)*'4. Formulations'!$M90</f>
        <v>0</v>
      </c>
      <c r="HP91" s="38">
        <f>IF(AND(OR(ISBLANK(HP$9),HP$9=0)=FALSE,HP$9=$DK91),1,0)*'4. Formulations'!$M90</f>
        <v>0</v>
      </c>
      <c r="HQ91" s="38">
        <f>IF(AND(OR(ISBLANK(HQ$9),HQ$9=0)=FALSE,HQ$9=$DK91),1,0)*'4. Formulations'!$M90</f>
        <v>0</v>
      </c>
      <c r="HR91" s="38">
        <f>IF(AND(OR(ISBLANK(HR$9),HR$9=0)=FALSE,HR$9=$DK91),1,0)*'4. Formulations'!$M90</f>
        <v>0</v>
      </c>
      <c r="HS91" s="38">
        <f>IF(AND(OR(ISBLANK(HS$9),HS$9=0)=FALSE,HS$9=$DK91),1,0)*'4. Formulations'!$M90</f>
        <v>0</v>
      </c>
      <c r="HT91" s="38">
        <f>IF(AND(OR(ISBLANK(HT$9),HT$9=0)=FALSE,HT$9=$DK91),1,0)*'4. Formulations'!$M90</f>
        <v>0</v>
      </c>
      <c r="HU91" s="38">
        <f>IF(AND(OR(ISBLANK(HU$9),HU$9=0)=FALSE,HU$9=$DK91),1,0)*'4. Formulations'!$M90</f>
        <v>0</v>
      </c>
      <c r="HW91" s="38">
        <f>IF(AND(OR(ISBLANK(HW$9),HW$9=0)=FALSE,SUM($HI91:$HU91)&gt;0,HW$9='2. Protocols'!$G90),1,0)*'4. Formulations'!$M90</f>
        <v>0</v>
      </c>
      <c r="HX91" s="38">
        <f>IF(AND(OR(ISBLANK(HX$9),HX$9=0)=FALSE,SUM($HI91:$HU91)&gt;0,HX$9='2. Protocols'!$G90),1,0)*'4. Formulations'!$M90</f>
        <v>0</v>
      </c>
      <c r="HY91" s="38">
        <f>IF(AND(OR(ISBLANK(HY$9),HY$9=0)=FALSE,SUM($HI91:$HU91)&gt;0,HY$9='2. Protocols'!$G90),1,0)*'4. Formulations'!$M90</f>
        <v>0</v>
      </c>
      <c r="HZ91" s="38">
        <f>IF(AND(OR(ISBLANK(HZ$9),HZ$9=0)=FALSE,SUM($HI91:$HU91)&gt;0,HZ$9='2. Protocols'!$G90),1,0)*'4. Formulations'!$M90</f>
        <v>0</v>
      </c>
      <c r="IA91" s="38">
        <f>IF(AND(OR(ISBLANK(IA$9),IA$9=0)=FALSE,SUM($HI91:$HU91)&gt;0,IA$9='2. Protocols'!$G90),1,0)*'4. Formulations'!$M90</f>
        <v>0</v>
      </c>
      <c r="IB91" s="38">
        <f>IF(AND(OR(ISBLANK(IB$9),IB$9=0)=FALSE,SUM($HI91:$HU91)&gt;0,IB$9='2. Protocols'!$G90),1,0)*'4. Formulations'!$M90</f>
        <v>0</v>
      </c>
      <c r="IC91" s="38">
        <f>IF(AND(OR(ISBLANK(IC$9),IC$9=0)=FALSE,SUM($HI91:$HU91)&gt;0,IC$9='2. Protocols'!$G90),1,0)*'4. Formulations'!$M90</f>
        <v>0</v>
      </c>
      <c r="ID91" s="38">
        <f>IF(AND(OR(ISBLANK(ID$9),ID$9=0)=FALSE,SUM($HI91:$HU91)&gt;0,ID$9='2. Protocols'!$G90),1,0)*'4. Formulations'!$M90</f>
        <v>0</v>
      </c>
      <c r="IE91" s="38">
        <f>IF(AND(OR(ISBLANK(IE$9),IE$9=0)=FALSE,SUM($HI91:$HU91)&gt;0,IE$9='2. Protocols'!$G90),1,0)*'4. Formulations'!$M90</f>
        <v>0</v>
      </c>
      <c r="IF91" s="38">
        <f>IF(AND(OR(ISBLANK(IF$9),IF$9=0)=FALSE,SUM($HI91:$HU91)&gt;0,IF$9='2. Protocols'!$G90),1,0)*'4. Formulations'!$M90</f>
        <v>0</v>
      </c>
      <c r="IG91" s="38">
        <f>IF(AND(OR(ISBLANK(IG$9),IG$9=0)=FALSE,SUM($HI91:$HU91)&gt;0,IG$9='2. Protocols'!$G90),1,0)*'4. Formulations'!$M90</f>
        <v>0</v>
      </c>
      <c r="IH91" s="38">
        <f>IF(AND(OR(ISBLANK(IH$9),IH$9=0)=FALSE,SUM($HI91:$HU91)&gt;0,IH$9='2. Protocols'!$G90),1,0)*'4. Formulations'!$M90</f>
        <v>0</v>
      </c>
      <c r="II91" s="38">
        <f>IF(AND(OR(ISBLANK(II$9),II$9=0)=FALSE,SUM($HI91:$HU91)&gt;0,II$9='2. Protocols'!$G90),1,0)*'4. Formulations'!$M90</f>
        <v>0</v>
      </c>
      <c r="IJ91" s="38">
        <f>IF(AND(OR(ISBLANK(IJ$9),IJ$9=0)=FALSE,SUM($HI91:$HU91)&gt;0,IJ$9='2. Protocols'!$G90),1,0)*'4. Formulations'!$M90</f>
        <v>0</v>
      </c>
      <c r="IK91" s="38">
        <f>IF(AND(OR(ISBLANK(IK$9),IK$9=0)=FALSE,SUM($HI91:$HU91)&gt;0,IK$9='2. Protocols'!$G90),1,0)*'4. Formulations'!$M90</f>
        <v>0</v>
      </c>
      <c r="IL91" s="38">
        <f>IF(AND(OR(ISBLANK(IL$9),IL$9=0)=FALSE,SUM($HI91:$HU91)&gt;0,IL$9='2. Protocols'!$G90),1,0)*'4. Formulations'!$M90</f>
        <v>0</v>
      </c>
      <c r="IM91" s="38">
        <f>IF(AND(OR(ISBLANK(IM$9),IM$9=0)=FALSE,SUM($HI91:$HU91)&gt;0,IM$9='2. Protocols'!$G90),1,0)*'4. Formulations'!$M90</f>
        <v>0</v>
      </c>
      <c r="IN91" s="38">
        <f>IF(AND(OR(ISBLANK(IN$9),IN$9=0)=FALSE,SUM($HI91:$HU91)&gt;0,IN$9='2. Protocols'!$G90),1,0)*'4. Formulations'!$M90</f>
        <v>0</v>
      </c>
      <c r="IO91" s="38">
        <f>IF(AND(OR(ISBLANK(IO$9),IO$9=0)=FALSE,SUM($HI91:$HU91)&gt;0,IO$9='2. Protocols'!$G90),1,0)*'4. Formulations'!$M90</f>
        <v>0</v>
      </c>
      <c r="IP91" s="38">
        <f>IF(AND(OR(ISBLANK(IP$9),IP$9=0)=FALSE,SUM($HI91:$HU91)&gt;0,IP$9='2. Protocols'!$G90),1,0)*'4. Formulations'!$M90</f>
        <v>0</v>
      </c>
      <c r="IQ91" s="38">
        <f>IF(AND(OR(ISBLANK(IQ$9),IQ$9=0)=FALSE,SUM($HI91:$HU91)&gt;0,IQ$9='2. Protocols'!$G90),1,0)*'4. Formulations'!$M90</f>
        <v>0</v>
      </c>
      <c r="IR91" s="38">
        <f>IF(AND(OR(ISBLANK(IR$9),IR$9=0)=FALSE,SUM($HI91:$HU91)&gt;0,IR$9='2. Protocols'!$G90),1,0)*'4. Formulations'!$M90</f>
        <v>0</v>
      </c>
      <c r="IT91" s="38">
        <f>IF(AND(OR(ISBLANK(IT$9),IT$9=0)=FALSE,IT$9=$DL91),1,0)*'4. Formulations'!$N90</f>
        <v>0</v>
      </c>
      <c r="IU91" s="38">
        <f>IF(AND(OR(ISBLANK(IU$9),IU$9=0)=FALSE,IU$9=$DL91),1,0)*'4. Formulations'!$N90</f>
        <v>0</v>
      </c>
      <c r="IV91" s="38">
        <f>IF(AND(OR(ISBLANK(IV$9),IV$9=0)=FALSE,IV$9=$DL91),1,0)*'4. Formulations'!$N90</f>
        <v>0</v>
      </c>
      <c r="IW91" s="38">
        <f>IF(AND(OR(ISBLANK(IW$9),IW$9=0)=FALSE,IW$9=$DL91),1,0)*'4. Formulations'!$N90</f>
        <v>0</v>
      </c>
      <c r="IX91" s="38">
        <f>IF(AND(OR(ISBLANK(IX$9),IX$9=0)=FALSE,IX$9=$DL91),1,0)*'4. Formulations'!$N90</f>
        <v>0</v>
      </c>
      <c r="IY91" s="38">
        <f>IF(AND(OR(ISBLANK(IY$9),IY$9=0)=FALSE,IY$9=$DL91),1,0)*'4. Formulations'!$N90</f>
        <v>0</v>
      </c>
      <c r="IZ91" s="38">
        <f>IF(AND(OR(ISBLANK(IZ$9),IZ$9=0)=FALSE,IZ$9=$DL91),1,0)*'4. Formulations'!$N90</f>
        <v>0</v>
      </c>
      <c r="JA91" s="38">
        <f>IF(AND(OR(ISBLANK(JA$9),JA$9=0)=FALSE,JA$9=$DL91),1,0)*'4. Formulations'!$N90</f>
        <v>0</v>
      </c>
      <c r="JB91" s="38">
        <f>IF(AND(OR(ISBLANK(JB$9),JB$9=0)=FALSE,JB$9=$DL91),1,0)*'4. Formulations'!$N90</f>
        <v>0</v>
      </c>
      <c r="JC91" s="38">
        <f>IF(AND(OR(ISBLANK(JC$9),JC$9=0)=FALSE,JC$9=$DL91),1,0)*'4. Formulations'!$N90</f>
        <v>0</v>
      </c>
      <c r="JD91" s="38">
        <f>IF(AND(OR(ISBLANK(JD$9),JD$9=0)=FALSE,JD$9=$DL91),1,0)*'4. Formulations'!$N90</f>
        <v>0</v>
      </c>
      <c r="JE91" s="38">
        <f>IF(AND(OR(ISBLANK(JE$9),JE$9=0)=FALSE,JE$9=$DL91),1,0)*'4. Formulations'!$N90</f>
        <v>0</v>
      </c>
      <c r="JF91" s="38">
        <f>IF(AND(OR(ISBLANK(JF$9),JF$9=0)=FALSE,JF$9=$DL91),1,0)*'4. Formulations'!$N90</f>
        <v>0</v>
      </c>
      <c r="JG91" s="38">
        <f>IF(AND(OR(ISBLANK(JG$9),JG$9=0)=FALSE,JG$9=$DL91),1,0)*'4. Formulations'!$N90</f>
        <v>0</v>
      </c>
      <c r="JH91" s="38">
        <f>IF(AND(OR(ISBLANK(JH$9),JH$9=0)=FALSE,JH$9=$DL91),1,0)*'4. Formulations'!$N90</f>
        <v>0</v>
      </c>
      <c r="JJ91" s="38">
        <f>IF(AND(OR(ISBLANK(JJ$9),JJ$9=0)=FALSE,OR(JJ$9='2. Protocols'!$C90,JJ$9='2. Protocols'!$E90,JJ$9='2. Protocols'!$G90)),1,0)*'4. Formulations'!$O90</f>
        <v>0</v>
      </c>
      <c r="JK91" s="38">
        <f>IF(AND(OR(ISBLANK(JK$9),JK$9=0)=FALSE,OR(JK$9='2. Protocols'!$C90,JK$9='2. Protocols'!$E90,JK$9='2. Protocols'!$G90)),1,0)*'4. Formulations'!$O90</f>
        <v>0</v>
      </c>
      <c r="JL91" s="38">
        <f>IF(AND(OR(ISBLANK(JL$9),JL$9=0)=FALSE,OR(JL$9='2. Protocols'!$C90,JL$9='2. Protocols'!$E90,JL$9='2. Protocols'!$G90)),1,0)*'4. Formulations'!$O90</f>
        <v>0</v>
      </c>
      <c r="JM91" s="38">
        <f>IF(AND(OR(ISBLANK(JM$9),JM$9=0)=FALSE,OR(JM$9='2. Protocols'!$C90,JM$9='2. Protocols'!$E90,JM$9='2. Protocols'!$G90)),1,0)*'4. Formulations'!$O90</f>
        <v>0</v>
      </c>
      <c r="JN91" s="38">
        <f>IF(AND(OR(ISBLANK(JN$9),JN$9=0)=FALSE,OR(JN$9='2. Protocols'!$C90,JN$9='2. Protocols'!$E90,JN$9='2. Protocols'!$G90)),1,0)*'4. Formulations'!$O90</f>
        <v>0</v>
      </c>
      <c r="JO91" s="38">
        <f>IF(AND(OR(ISBLANK(JO$9),JO$9=0)=FALSE,OR(JO$9='2. Protocols'!$C90,JO$9='2. Protocols'!$E90,JO$9='2. Protocols'!$G90)),1,0)*'4. Formulations'!$O90</f>
        <v>0</v>
      </c>
      <c r="JP91" s="38">
        <f>IF(AND(OR(ISBLANK(JP$9),JP$9=0)=FALSE,OR(JP$9='2. Protocols'!$C90,JP$9='2. Protocols'!$E90,JP$9='2. Protocols'!$G90)),1,0)*'4. Formulations'!$O90</f>
        <v>0</v>
      </c>
      <c r="JQ91" s="38">
        <f>IF(AND(OR(ISBLANK(JQ$9),JQ$9=0)=FALSE,OR(JQ$9='2. Protocols'!$C90,JQ$9='2. Protocols'!$E90,JQ$9='2. Protocols'!$G90)),1,0)*'4. Formulations'!$O90</f>
        <v>0</v>
      </c>
      <c r="JR91" s="38">
        <f>IF(AND(OR(ISBLANK(JR$9),JR$9=0)=FALSE,OR(JR$9='2. Protocols'!$C90,JR$9='2. Protocols'!$E90,JR$9='2. Protocols'!$G90)),1,0)*'4. Formulations'!$O90</f>
        <v>0</v>
      </c>
      <c r="JS91" s="38">
        <f>IF(AND(OR(ISBLANK(JS$9),JS$9=0)=FALSE,OR(JS$9='2. Protocols'!$C90,JS$9='2. Protocols'!$E90,JS$9='2. Protocols'!$G90)),1,0)*'4. Formulations'!$O90</f>
        <v>0</v>
      </c>
      <c r="JT91" s="38">
        <f>IF(AND(OR(ISBLANK(JT$9),JT$9=0)=FALSE,OR(JT$9='2. Protocols'!$C90,JT$9='2. Protocols'!$E90,JT$9='2. Protocols'!$G90)),1,0)*'4. Formulations'!$O90</f>
        <v>0</v>
      </c>
      <c r="JU91" s="38">
        <f>IF(AND(OR(ISBLANK(JU$9),JU$9=0)=FALSE,OR(JU$9='2. Protocols'!$C90,JU$9='2. Protocols'!$E90,JU$9='2. Protocols'!$G90)),1,0)*'4. Formulations'!$O90</f>
        <v>0</v>
      </c>
      <c r="JV91" s="38">
        <f>IF(AND(OR(ISBLANK(JV$9),JV$9=0)=FALSE,OR(JV$9='2. Protocols'!$C90,JV$9='2. Protocols'!$E90,JV$9='2. Protocols'!$G90)),1,0)*'4. Formulations'!$O90</f>
        <v>0</v>
      </c>
      <c r="JW91" s="38">
        <f>IF(AND(OR(ISBLANK(JW$9),JW$9=0)=FALSE,OR(JW$9='2. Protocols'!$C90,JW$9='2. Protocols'!$E90,JW$9='2. Protocols'!$G90)),1,0)*'4. Formulations'!$O90</f>
        <v>0</v>
      </c>
      <c r="JX91" s="38">
        <f>IF(AND(OR(ISBLANK(JX$9),JX$9=0)=FALSE,OR(JX$9='2. Protocols'!$C90,JX$9='2. Protocols'!$E90,JX$9='2. Protocols'!$G90)),1,0)*'4. Formulations'!$O90</f>
        <v>0</v>
      </c>
      <c r="JY91" s="38">
        <f>IF(AND(OR(ISBLANK(JY$9),JY$9=0)=FALSE,OR(JY$9='2. Protocols'!$C90,JY$9='2. Protocols'!$E90,JY$9='2. Protocols'!$G90)),1,0)*'4. Formulations'!$O90</f>
        <v>0</v>
      </c>
      <c r="JZ91" s="38">
        <f>IF(AND(OR(ISBLANK(JZ$9),JZ$9=0)=FALSE,OR(JZ$9='2. Protocols'!$C90,JZ$9='2. Protocols'!$E90,JZ$9='2. Protocols'!$G90)),1,0)*'4. Formulations'!$O90</f>
        <v>0</v>
      </c>
      <c r="KA91" s="38">
        <f>IF(AND(OR(ISBLANK(KA$9),KA$9=0)=FALSE,OR(KA$9='2. Protocols'!$C90,KA$9='2. Protocols'!$E90,KA$9='2. Protocols'!$G90)),1,0)*'4. Formulations'!$O90</f>
        <v>0</v>
      </c>
      <c r="KB91" s="38">
        <f>IF(AND(OR(ISBLANK(KB$9),KB$9=0)=FALSE,OR(KB$9='2. Protocols'!$C90,KB$9='2. Protocols'!$E90,KB$9='2. Protocols'!$G90)),1,0)*'4. Formulations'!$O90</f>
        <v>0</v>
      </c>
      <c r="KC91" s="38">
        <f>IF(AND(OR(ISBLANK(KC$9),KC$9=0)=FALSE,OR(KC$9='2. Protocols'!$C90,KC$9='2. Protocols'!$E90,KC$9='2. Protocols'!$G90)),1,0)*'4. Formulations'!$O90</f>
        <v>0</v>
      </c>
      <c r="KD91" s="38">
        <f>IF(AND(OR(ISBLANK(KD$9),KD$9=0)=FALSE,OR(KD$9='2. Protocols'!$C90,KD$9='2. Protocols'!$E90,KD$9='2. Protocols'!$G90)),1,0)*'4. Formulations'!$O90</f>
        <v>0</v>
      </c>
      <c r="KE91" s="38">
        <f>IF(AND(OR(ISBLANK(KE$9),KE$9=0)=FALSE,OR(KE$9='2. Protocols'!$C90,KE$9='2. Protocols'!$E90,KE$9='2. Protocols'!$G90)),1,0)*'4. Formulations'!$O90</f>
        <v>0</v>
      </c>
      <c r="KG91" s="38">
        <f>IF(AND(OR(ISBLANK(KG$9),KG$9=0)=FALSE,KG$9=$DK91),1,0)*'4. Formulations'!$P90</f>
        <v>0</v>
      </c>
      <c r="KH91" s="38">
        <f>IF(AND(OR(ISBLANK(KH$9),KH$9=0)=FALSE,KH$9=$DK91),1,0)*'4. Formulations'!$P90</f>
        <v>0</v>
      </c>
      <c r="KI91" s="38">
        <f>IF(AND(OR(ISBLANK(KI$9),KI$9=0)=FALSE,KI$9=$DK91),1,0)*'4. Formulations'!$P90</f>
        <v>0</v>
      </c>
      <c r="KJ91" s="38">
        <f>IF(AND(OR(ISBLANK(KJ$9),KJ$9=0)=FALSE,KJ$9=$DK91),1,0)*'4. Formulations'!$P90</f>
        <v>0</v>
      </c>
      <c r="KK91" s="38">
        <f>IF(AND(OR(ISBLANK(KK$9),KK$9=0)=FALSE,KK$9=$DK91),1,0)*'4. Formulations'!$P90</f>
        <v>0</v>
      </c>
      <c r="KL91" s="38">
        <f>IF(AND(OR(ISBLANK(KL$9),KL$9=0)=FALSE,KL$9=$DK91),1,0)*'4. Formulations'!$P90</f>
        <v>0</v>
      </c>
      <c r="KM91" s="38">
        <f>IF(AND(OR(ISBLANK(KM$9),KM$9=0)=FALSE,KM$9=$DK91),1,0)*'4. Formulations'!$P90</f>
        <v>0</v>
      </c>
      <c r="KN91" s="38">
        <f>IF(AND(OR(ISBLANK(KN$9),KN$9=0)=FALSE,KN$9=$DK91),1,0)*'4. Formulations'!$P90</f>
        <v>0</v>
      </c>
      <c r="KO91" s="38">
        <f>IF(AND(OR(ISBLANK(KO$9),KO$9=0)=FALSE,KO$9=$DK91),1,0)*'4. Formulations'!$P90</f>
        <v>0</v>
      </c>
      <c r="KP91" s="38">
        <f>IF(AND(OR(ISBLANK(KP$9),KP$9=0)=FALSE,KP$9=$DK91),1,0)*'4. Formulations'!$P90</f>
        <v>0</v>
      </c>
      <c r="KQ91" s="38">
        <f>IF(AND(OR(ISBLANK(KQ$9),KQ$9=0)=FALSE,KQ$9=$DK91),1,0)*'4. Formulations'!$P90</f>
        <v>0</v>
      </c>
      <c r="KR91" s="38">
        <f>IF(AND(OR(ISBLANK(KR$9),KR$9=0)=FALSE,KR$9=$DK91),1,0)*'4. Formulations'!$P90</f>
        <v>0</v>
      </c>
      <c r="KS91" s="38">
        <f>IF(AND(OR(ISBLANK(KS$9),KS$9=0)=FALSE,KS$9=$DK91),1,0)*'4. Formulations'!$P90</f>
        <v>0</v>
      </c>
      <c r="KU91" s="38">
        <f>IF(AND(OR(ISBLANK(KU$9),KU$9=0)=FALSE,SUM($KG91:$KS91)&gt;0,KU$9='2. Protocols'!$G90),1,0)*'4. Formulations'!$P90</f>
        <v>0</v>
      </c>
      <c r="KV91" s="38">
        <f>IF(AND(OR(ISBLANK(KV$9),KV$9=0)=FALSE,SUM($KG91:$KS91)&gt;0,KV$9='2. Protocols'!$G90),1,0)*'4. Formulations'!$P90</f>
        <v>0</v>
      </c>
      <c r="KW91" s="38">
        <f>IF(AND(OR(ISBLANK(KW$9),KW$9=0)=FALSE,SUM($KG91:$KS91)&gt;0,KW$9='2. Protocols'!$G90),1,0)*'4. Formulations'!$P90</f>
        <v>0</v>
      </c>
      <c r="KX91" s="38">
        <f>IF(AND(OR(ISBLANK(KX$9),KX$9=0)=FALSE,SUM($KG91:$KS91)&gt;0,KX$9='2. Protocols'!$G90),1,0)*'4. Formulations'!$P90</f>
        <v>0</v>
      </c>
      <c r="KY91" s="38">
        <f>IF(AND(OR(ISBLANK(KY$9),KY$9=0)=FALSE,SUM($KG91:$KS91)&gt;0,KY$9='2. Protocols'!$G90),1,0)*'4. Formulations'!$P90</f>
        <v>0</v>
      </c>
      <c r="KZ91" s="38">
        <f>IF(AND(OR(ISBLANK(KZ$9),KZ$9=0)=FALSE,SUM($KG91:$KS91)&gt;0,KZ$9='2. Protocols'!$G90),1,0)*'4. Formulations'!$P90</f>
        <v>0</v>
      </c>
      <c r="LA91" s="38">
        <f>IF(AND(OR(ISBLANK(LA$9),LA$9=0)=FALSE,SUM($KG91:$KS91)&gt;0,LA$9='2. Protocols'!$G90),1,0)*'4. Formulations'!$P90</f>
        <v>0</v>
      </c>
      <c r="LB91" s="38">
        <f>IF(AND(OR(ISBLANK(LB$9),LB$9=0)=FALSE,SUM($KG91:$KS91)&gt;0,LB$9='2. Protocols'!$G90),1,0)*'4. Formulations'!$P90</f>
        <v>0</v>
      </c>
      <c r="LC91" s="38">
        <f>IF(AND(OR(ISBLANK(LC$9),LC$9=0)=FALSE,SUM($KG91:$KS91)&gt;0,LC$9='2. Protocols'!$G90),1,0)*'4. Formulations'!$P90</f>
        <v>0</v>
      </c>
      <c r="LD91" s="38">
        <f>IF(AND(OR(ISBLANK(LD$9),LD$9=0)=FALSE,SUM($KG91:$KS91)&gt;0,LD$9='2. Protocols'!$G90),1,0)*'4. Formulations'!$P90</f>
        <v>0</v>
      </c>
      <c r="LE91" s="38">
        <f>IF(AND(OR(ISBLANK(LE$9),LE$9=0)=FALSE,SUM($KG91:$KS91)&gt;0,LE$9='2. Protocols'!$G90),1,0)*'4. Formulations'!$P90</f>
        <v>0</v>
      </c>
      <c r="LF91" s="38">
        <f>IF(AND(OR(ISBLANK(LF$9),LF$9=0)=FALSE,SUM($KG91:$KS91)&gt;0,LF$9='2. Protocols'!$G90),1,0)*'4. Formulations'!$P90</f>
        <v>0</v>
      </c>
      <c r="LG91" s="38">
        <f>IF(AND(OR(ISBLANK(LG$9),LG$9=0)=FALSE,SUM($KG91:$KS91)&gt;0,LG$9='2. Protocols'!$G90),1,0)*'4. Formulations'!$P90</f>
        <v>0</v>
      </c>
      <c r="LH91" s="38">
        <f>IF(AND(OR(ISBLANK(LH$9),LH$9=0)=FALSE,SUM($KG91:$KS91)&gt;0,LH$9='2. Protocols'!$G90),1,0)*'4. Formulations'!$P90</f>
        <v>0</v>
      </c>
      <c r="LI91" s="38">
        <f>IF(AND(OR(ISBLANK(LI$9),LI$9=0)=FALSE,SUM($KG91:$KS91)&gt;0,LI$9='2. Protocols'!$G90),1,0)*'4. Formulations'!$P90</f>
        <v>0</v>
      </c>
      <c r="LJ91" s="38">
        <f>IF(AND(OR(ISBLANK(LJ$9),LJ$9=0)=FALSE,SUM($KG91:$KS91)&gt;0,LJ$9='2. Protocols'!$G90),1,0)*'4. Formulations'!$P90</f>
        <v>0</v>
      </c>
      <c r="LK91" s="38">
        <f>IF(AND(OR(ISBLANK(LK$9),LK$9=0)=FALSE,SUM($KG91:$KS91)&gt;0,LK$9='2. Protocols'!$G90),1,0)*'4. Formulations'!$P90</f>
        <v>0</v>
      </c>
      <c r="LL91" s="38">
        <f>IF(AND(OR(ISBLANK(LL$9),LL$9=0)=FALSE,SUM($KG91:$KS91)&gt;0,LL$9='2. Protocols'!$G90),1,0)*'4. Formulations'!$P90</f>
        <v>0</v>
      </c>
      <c r="LM91" s="38">
        <f>IF(AND(OR(ISBLANK(LM$9),LM$9=0)=FALSE,SUM($KG91:$KS91)&gt;0,LM$9='2. Protocols'!$G90),1,0)*'4. Formulations'!$P90</f>
        <v>0</v>
      </c>
      <c r="LN91" s="38">
        <f>IF(AND(OR(ISBLANK(LN$9),LN$9=0)=FALSE,SUM($KG91:$KS91)&gt;0,LN$9='2. Protocols'!$G90),1,0)*'4. Formulations'!$P90</f>
        <v>0</v>
      </c>
      <c r="LO91" s="38">
        <f>IF(AND(OR(ISBLANK(LO$9),LO$9=0)=FALSE,SUM($KG91:$KS91)&gt;0,LO$9='2. Protocols'!$G90),1,0)*'4. Formulations'!$P90</f>
        <v>0</v>
      </c>
      <c r="LP91" s="38">
        <f>IF(AND(OR(ISBLANK(LP$9),LP$9=0)=FALSE,SUM($KG91:$KS91)&gt;0,LP$9='2. Protocols'!$G90),1,0)*'4. Formulations'!$P90</f>
        <v>0</v>
      </c>
      <c r="LR91" s="38">
        <f>IF(AND(OR(ISBLANK(LR$9),LR$9=0)=FALSE,LR$9=$DL91),1,0)*'4. Formulations'!$Q90</f>
        <v>0</v>
      </c>
      <c r="LS91" s="38">
        <f>IF(AND(OR(ISBLANK(LS$9),LS$9=0)=FALSE,LS$9=$DL91),1,0)*'4. Formulations'!$Q90</f>
        <v>0</v>
      </c>
      <c r="LT91" s="38">
        <f>IF(AND(OR(ISBLANK(LT$9),LT$9=0)=FALSE,LT$9=$DL91),1,0)*'4. Formulations'!$Q90</f>
        <v>0</v>
      </c>
      <c r="LU91" s="38">
        <f>IF(AND(OR(ISBLANK(LU$9),LU$9=0)=FALSE,LU$9=$DL91),1,0)*'4. Formulations'!$Q90</f>
        <v>0</v>
      </c>
      <c r="LV91" s="38">
        <f>IF(AND(OR(ISBLANK(LV$9),LV$9=0)=FALSE,LV$9=$DL91),1,0)*'4. Formulations'!$Q90</f>
        <v>0</v>
      </c>
      <c r="LW91" s="38">
        <f>IF(AND(OR(ISBLANK(LW$9),LW$9=0)=FALSE,LW$9=$DL91),1,0)*'4. Formulations'!$Q90</f>
        <v>0</v>
      </c>
      <c r="LX91" s="38">
        <f>IF(AND(OR(ISBLANK(LX$9),LX$9=0)=FALSE,LX$9=$DL91),1,0)*'4. Formulations'!$Q90</f>
        <v>0</v>
      </c>
      <c r="LY91" s="38">
        <f>IF(AND(OR(ISBLANK(LY$9),LY$9=0)=FALSE,LY$9=$DL91),1,0)*'4. Formulations'!$Q90</f>
        <v>0</v>
      </c>
      <c r="LZ91" s="38">
        <f>IF(AND(OR(ISBLANK(LZ$9),LZ$9=0)=FALSE,LZ$9=$DL91),1,0)*'4. Formulations'!$Q90</f>
        <v>0</v>
      </c>
      <c r="MA91" s="38">
        <f>IF(AND(OR(ISBLANK(MA$9),MA$9=0)=FALSE,MA$9=$DL91),1,0)*'4. Formulations'!$Q90</f>
        <v>0</v>
      </c>
      <c r="MB91" s="38">
        <f>IF(AND(OR(ISBLANK(MB$9),MB$9=0)=FALSE,MB$9=$DL91),1,0)*'4. Formulations'!$Q90</f>
        <v>0</v>
      </c>
      <c r="MC91" s="38">
        <f>IF(AND(OR(ISBLANK(MC$9),MC$9=0)=FALSE,MC$9=$DL91),1,0)*'4. Formulations'!$Q90</f>
        <v>0</v>
      </c>
      <c r="MD91" s="38">
        <f>IF(AND(OR(ISBLANK(MD$9),MD$9=0)=FALSE,MD$9=$DL91),1,0)*'4. Formulations'!$Q90</f>
        <v>0</v>
      </c>
      <c r="ME91" s="38">
        <f>IF(AND(OR(ISBLANK(ME$9),ME$9=0)=FALSE,ME$9=$DL91),1,0)*'4. Formulations'!$Q90</f>
        <v>0</v>
      </c>
      <c r="MF91" s="38">
        <f>IF(AND(OR(ISBLANK(MF$9),MF$9=0)=FALSE,MF$9=$DL91),1,0)*'4. Formulations'!$Q90</f>
        <v>0</v>
      </c>
    </row>
    <row r="92" spans="2:344" outlineLevel="1" x14ac:dyDescent="0.3">
      <c r="B92" s="2"/>
      <c r="C92" s="129" t="str">
        <f>IF('2. Protocols'!C91&amp;"+"&amp;'2. Protocols'!E91&amp;"+"&amp;'2. Protocols'!G91="++","",'2. Protocols'!C91&amp;"+"&amp;'2. Protocols'!E91&amp;"+"&amp;'2. Protocols'!G91)</f>
        <v/>
      </c>
      <c r="D92" s="18"/>
      <c r="F92" s="114">
        <f>IFERROR('2. Protocols'!J91*'1. General Inputs'!$N$6,"")</f>
        <v>0</v>
      </c>
      <c r="G92" s="114">
        <f>IFERROR(MAX(F92*(1+'1. General Inputs'!$BE$16)+(G$110*CHOOSE(G$7,'2. Protocols'!$S91,'2. Protocols'!$T91,'2. Protocols'!$U91))+'3. ARV Substitutions'!L112,0),"")</f>
        <v>0</v>
      </c>
      <c r="H92" s="114">
        <f>IFERROR(MAX(G92*(1+'1. General Inputs'!$BE$16)+(H$110*CHOOSE(H$7,'2. Protocols'!$S91,'2. Protocols'!$T91,'2. Protocols'!$U91))+'3. ARV Substitutions'!M112,0),"")</f>
        <v>0</v>
      </c>
      <c r="I92" s="114">
        <f>IFERROR(MAX(H92*(1+'1. General Inputs'!$BE$16)+(I$110*CHOOSE(I$7,'2. Protocols'!$S91,'2. Protocols'!$T91,'2. Protocols'!$U91))+'3. ARV Substitutions'!N112,0),"")</f>
        <v>0</v>
      </c>
      <c r="J92" s="114">
        <f>IFERROR(MAX(I92*(1+'1. General Inputs'!$BE$16)+(J$110*CHOOSE(J$7,'2. Protocols'!$S91,'2. Protocols'!$T91,'2. Protocols'!$U91))+'3. ARV Substitutions'!O112,0),"")</f>
        <v>0</v>
      </c>
      <c r="K92" s="114">
        <f>IFERROR(MAX(J92*(1+'1. General Inputs'!$BE$16)+(K$110*CHOOSE(K$7,'2. Protocols'!$S91,'2. Protocols'!$T91,'2. Protocols'!$U91))+'3. ARV Substitutions'!P112,0),"")</f>
        <v>0</v>
      </c>
      <c r="L92" s="114">
        <f>IFERROR(MAX(K92*(1+'1. General Inputs'!$BE$16)+(L$110*CHOOSE(L$7,'2. Protocols'!$S91,'2. Protocols'!$T91,'2. Protocols'!$U91))+'3. ARV Substitutions'!Q112,0),"")</f>
        <v>0</v>
      </c>
      <c r="M92" s="114">
        <f>IFERROR(MAX(L92*(1+'1. General Inputs'!$BE$16)+(M$110*CHOOSE(M$7,'2. Protocols'!$S91,'2. Protocols'!$T91,'2. Protocols'!$U91))+'3. ARV Substitutions'!R112,0),"")</f>
        <v>0</v>
      </c>
      <c r="N92" s="114">
        <f>IFERROR(MAX(M92*(1+'1. General Inputs'!$BE$16)+(N$110*CHOOSE(N$7,'2. Protocols'!$S91,'2. Protocols'!$T91,'2. Protocols'!$U91))+'3. ARV Substitutions'!S112,0),"")</f>
        <v>0</v>
      </c>
      <c r="O92" s="114">
        <f>IFERROR(MAX(N92*(1+'1. General Inputs'!$BE$16)+(O$110*CHOOSE(O$7,'2. Protocols'!$S91,'2. Protocols'!$T91,'2. Protocols'!$U91))+'3. ARV Substitutions'!T112,0),"")</f>
        <v>0</v>
      </c>
      <c r="P92" s="114">
        <f>IFERROR(MAX(O92*(1+'1. General Inputs'!$BE$16)+(P$110*CHOOSE(P$7,'2. Protocols'!$S91,'2. Protocols'!$T91,'2. Protocols'!$U91))+'3. ARV Substitutions'!U112,0),"")</f>
        <v>0</v>
      </c>
      <c r="Q92" s="114">
        <f>IFERROR(MAX(P92*(1+'1. General Inputs'!$BE$16)+(Q$110*CHOOSE(Q$7,'2. Protocols'!$S91,'2. Protocols'!$T91,'2. Protocols'!$U91))+'3. ARV Substitutions'!V112,0),"")</f>
        <v>0</v>
      </c>
      <c r="R92" s="114">
        <f>IFERROR(MAX(Q92*(1+'1. General Inputs'!$BE$16)+(R$110*CHOOSE(R$7,'2. Protocols'!$S91,'2. Protocols'!$T91,'2. Protocols'!$U91))+'3. ARV Substitutions'!W112,0),"")</f>
        <v>0</v>
      </c>
      <c r="S92" s="114">
        <f>IFERROR(MAX(R92*(1+'1. General Inputs'!$BE$16)+(S$110*CHOOSE(S$7,'2. Protocols'!$S91,'2. Protocols'!$T91,'2. Protocols'!$U91))+'3. ARV Substitutions'!X112,0),"")</f>
        <v>0</v>
      </c>
      <c r="T92" s="114">
        <f>IFERROR(MAX(S92*(1+'1. General Inputs'!$BE$16)+(T$110*CHOOSE(T$7,'2. Protocols'!$S91,'2. Protocols'!$T91,'2. Protocols'!$U91))+'3. ARV Substitutions'!Y112,0),"")</f>
        <v>0</v>
      </c>
      <c r="U92" s="114">
        <f>IFERROR(MAX(T92*(1+'1. General Inputs'!$BE$16)+(U$110*CHOOSE(U$7,'2. Protocols'!$S91,'2. Protocols'!$T91,'2. Protocols'!$U91))+'3. ARV Substitutions'!Z112,0),"")</f>
        <v>0</v>
      </c>
      <c r="V92" s="114">
        <f>IFERROR(MAX(U92*(1+'1. General Inputs'!$BE$16)+(V$110*CHOOSE(V$7,'2. Protocols'!$S91,'2. Protocols'!$T91,'2. Protocols'!$U91))+'3. ARV Substitutions'!AA112,0),"")</f>
        <v>0</v>
      </c>
      <c r="W92" s="114">
        <f>IFERROR(MAX(V92*(1+'1. General Inputs'!$BE$16)+(W$110*CHOOSE(W$7,'2. Protocols'!$S91,'2. Protocols'!$T91,'2. Protocols'!$U91))+'3. ARV Substitutions'!AB112,0),"")</f>
        <v>0</v>
      </c>
      <c r="X92" s="114">
        <f>IFERROR(MAX(W92*(1+'1. General Inputs'!$BE$16)+(X$110*CHOOSE(X$7,'2. Protocols'!$S91,'2. Protocols'!$T91,'2. Protocols'!$U91))+'3. ARV Substitutions'!AC112,0),"")</f>
        <v>0</v>
      </c>
      <c r="Y92" s="114">
        <f>IFERROR(MAX(X92*(1+'1. General Inputs'!$BE$16)+(Y$110*CHOOSE(Y$7,'2. Protocols'!$S91,'2. Protocols'!$T91,'2. Protocols'!$U91))+'3. ARV Substitutions'!AD112,0),"")</f>
        <v>0</v>
      </c>
      <c r="Z92" s="114">
        <f>IFERROR(MAX(Y92*(1+'1. General Inputs'!$BE$16)+(Z$110*CHOOSE(Z$7,'2. Protocols'!$S91,'2. Protocols'!$T91,'2. Protocols'!$U91))+'3. ARV Substitutions'!AE112,0),"")</f>
        <v>0</v>
      </c>
      <c r="AA92" s="114">
        <f>IFERROR(MAX(Z92*(1+'1. General Inputs'!$BE$16)+(AA$110*CHOOSE(AA$7,'2. Protocols'!$S91,'2. Protocols'!$T91,'2. Protocols'!$U91))+'3. ARV Substitutions'!AF112,0),"")</f>
        <v>0</v>
      </c>
      <c r="AB92" s="114">
        <f>IFERROR(MAX(AA92*(1+'1. General Inputs'!$BE$16)+(AB$110*CHOOSE(AB$7,'2. Protocols'!$S91,'2. Protocols'!$T91,'2. Protocols'!$U91))+'3. ARV Substitutions'!AG112,0),"")</f>
        <v>0</v>
      </c>
      <c r="AC92" s="114">
        <f>IFERROR(MAX(AB92*(1+'1. General Inputs'!$BE$16)+(AC$110*CHOOSE(AC$7,'2. Protocols'!$S91,'2. Protocols'!$T91,'2. Protocols'!$U91))+'3. ARV Substitutions'!AH112,0),"")</f>
        <v>0</v>
      </c>
      <c r="AD92" s="114">
        <f>IFERROR(MAX(AC92*(1+'1. General Inputs'!$BE$16)+(AD$110*CHOOSE(AD$7,'2. Protocols'!$S91,'2. Protocols'!$T91,'2. Protocols'!$U91))+'3. ARV Substitutions'!AI112,0),"")</f>
        <v>0</v>
      </c>
      <c r="AE92" s="114">
        <f>IFERROR(MAX(AD92*(1+'1. General Inputs'!$BE$16)+(AE$110*CHOOSE(AE$7,'2. Protocols'!$S91,'2. Protocols'!$T91,'2. Protocols'!$U91))+'3. ARV Substitutions'!AJ112,0),"")</f>
        <v>0</v>
      </c>
      <c r="AF92" s="114">
        <f>IFERROR(MAX(AE92*(1+'1. General Inputs'!$BE$16)+(AF$110*CHOOSE(AF$7,'2. Protocols'!$S91,'2. Protocols'!$T91,'2. Protocols'!$U91))+'3. ARV Substitutions'!AK112,0),"")</f>
        <v>0</v>
      </c>
      <c r="AG92" s="114">
        <f>IFERROR(MAX(AF92*(1+'1. General Inputs'!$BE$16)+(AG$110*CHOOSE(AG$7,'2. Protocols'!$S91,'2. Protocols'!$T91,'2. Protocols'!$U91))+'3. ARV Substitutions'!AL112,0),"")</f>
        <v>0</v>
      </c>
      <c r="AH92" s="114">
        <f>IFERROR(MAX(AG92*(1+'1. General Inputs'!$BE$16)+(AH$110*CHOOSE(AH$7,'2. Protocols'!$S91,'2. Protocols'!$T91,'2. Protocols'!$U91))+'3. ARV Substitutions'!AM112,0),"")</f>
        <v>0</v>
      </c>
      <c r="AI92" s="114">
        <f>IFERROR(MAX(AH92*(1+'1. General Inputs'!$BE$16)+(AI$110*CHOOSE(AI$7,'2. Protocols'!$S91,'2. Protocols'!$T91,'2. Protocols'!$U91))+'3. ARV Substitutions'!AN112,0),"")</f>
        <v>0</v>
      </c>
      <c r="AJ92" s="114">
        <f>IFERROR(MAX(AI92*(1+'1. General Inputs'!$BE$16)+(AJ$110*CHOOSE(AJ$7,'2. Protocols'!$S91,'2. Protocols'!$T91,'2. Protocols'!$U91))+'3. ARV Substitutions'!AO112,0),"")</f>
        <v>0</v>
      </c>
      <c r="AK92" s="114">
        <f>IFERROR(MAX(AJ92*(1+'1. General Inputs'!$BE$16)+(AK$110*CHOOSE(AK$7,'2. Protocols'!$S91,'2. Protocols'!$T91,'2. Protocols'!$U91))+'3. ARV Substitutions'!AP112,0),"")</f>
        <v>0</v>
      </c>
      <c r="AL92" s="114">
        <f>IFERROR(MAX(AK92*(1+'1. General Inputs'!$BE$16)+(AL$110*CHOOSE(AL$7,'2. Protocols'!$S91,'2. Protocols'!$T91,'2. Protocols'!$U91))+'3. ARV Substitutions'!AQ112,0),"")</f>
        <v>0</v>
      </c>
      <c r="AM92" s="114">
        <f>IFERROR(MAX(AL92*(1+'1. General Inputs'!$BE$16)+(AM$110*CHOOSE(AM$7,'2. Protocols'!$S91,'2. Protocols'!$T91,'2. Protocols'!$U91))+'3. ARV Substitutions'!AR112,0),"")</f>
        <v>0</v>
      </c>
      <c r="AN92" s="114">
        <f>IFERROR(MAX(AM92*(1+'1. General Inputs'!$BE$16)+(AN$110*CHOOSE(AN$7,'2. Protocols'!$S91,'2. Protocols'!$T91,'2. Protocols'!$U91))+'3. ARV Substitutions'!AS112,0),"")</f>
        <v>0</v>
      </c>
      <c r="AO92" s="114">
        <f>IFERROR(MAX(AN92*(1+'1. General Inputs'!$BE$16)+(AO$110*CHOOSE(AO$7,'2. Protocols'!$S91,'2. Protocols'!$T91,'2. Protocols'!$U91))+'3. ARV Substitutions'!AT112,0),"")</f>
        <v>0</v>
      </c>
      <c r="AP92" s="114">
        <f>IFERROR(MAX(AO92*(1+'1. General Inputs'!$BE$16)+(AP$110*CHOOSE(AP$7,'2. Protocols'!$S91,'2. Protocols'!$T91,'2. Protocols'!$U91))+'3. ARV Substitutions'!AU112,0),"")</f>
        <v>0</v>
      </c>
      <c r="BZ92" s="88">
        <f t="shared" si="87"/>
        <v>0</v>
      </c>
      <c r="CA92" s="88">
        <f t="shared" si="88"/>
        <v>0</v>
      </c>
      <c r="CB92" s="88">
        <f t="shared" si="89"/>
        <v>0</v>
      </c>
      <c r="CC92" s="88">
        <f t="shared" si="90"/>
        <v>0</v>
      </c>
      <c r="CD92" s="88">
        <f t="shared" si="91"/>
        <v>0</v>
      </c>
      <c r="CE92" s="88">
        <f t="shared" si="92"/>
        <v>0</v>
      </c>
      <c r="CF92" s="88">
        <f t="shared" si="93"/>
        <v>0</v>
      </c>
      <c r="CG92" s="88">
        <f t="shared" si="94"/>
        <v>0</v>
      </c>
      <c r="CH92" s="88">
        <f t="shared" si="95"/>
        <v>0</v>
      </c>
      <c r="CI92" s="88">
        <f t="shared" si="96"/>
        <v>0</v>
      </c>
      <c r="CJ92" s="88">
        <f t="shared" si="97"/>
        <v>0</v>
      </c>
      <c r="CK92" s="88">
        <f t="shared" si="98"/>
        <v>0</v>
      </c>
      <c r="CL92" s="88">
        <f t="shared" si="99"/>
        <v>0</v>
      </c>
      <c r="CM92" s="88">
        <f t="shared" si="100"/>
        <v>0</v>
      </c>
      <c r="CN92" s="88">
        <f t="shared" si="101"/>
        <v>0</v>
      </c>
      <c r="CO92" s="88">
        <f t="shared" si="102"/>
        <v>0</v>
      </c>
      <c r="CP92" s="88">
        <f t="shared" si="103"/>
        <v>0</v>
      </c>
      <c r="CQ92" s="88">
        <f t="shared" si="104"/>
        <v>0</v>
      </c>
      <c r="CR92" s="88">
        <f t="shared" si="105"/>
        <v>0</v>
      </c>
      <c r="CS92" s="88">
        <f t="shared" si="106"/>
        <v>0</v>
      </c>
      <c r="CT92" s="88">
        <f t="shared" si="107"/>
        <v>0</v>
      </c>
      <c r="CU92" s="88">
        <f t="shared" si="108"/>
        <v>0</v>
      </c>
      <c r="CV92" s="88">
        <f t="shared" si="109"/>
        <v>0</v>
      </c>
      <c r="CW92" s="88">
        <f t="shared" si="110"/>
        <v>0</v>
      </c>
      <c r="CX92" s="88">
        <f t="shared" si="111"/>
        <v>0</v>
      </c>
      <c r="CY92" s="88">
        <f t="shared" si="112"/>
        <v>0</v>
      </c>
      <c r="CZ92" s="88">
        <f t="shared" si="113"/>
        <v>0</v>
      </c>
      <c r="DA92" s="88">
        <f t="shared" si="114"/>
        <v>0</v>
      </c>
      <c r="DB92" s="88">
        <f t="shared" si="115"/>
        <v>0</v>
      </c>
      <c r="DC92" s="88">
        <f t="shared" si="116"/>
        <v>0</v>
      </c>
      <c r="DD92" s="88">
        <f t="shared" si="117"/>
        <v>0</v>
      </c>
      <c r="DE92" s="88">
        <f t="shared" si="118"/>
        <v>0</v>
      </c>
      <c r="DF92" s="88">
        <f t="shared" si="119"/>
        <v>0</v>
      </c>
      <c r="DG92" s="88">
        <f t="shared" si="120"/>
        <v>0</v>
      </c>
      <c r="DH92" s="88">
        <f t="shared" si="121"/>
        <v>0</v>
      </c>
      <c r="DI92" s="88">
        <f t="shared" si="122"/>
        <v>0</v>
      </c>
      <c r="DK92" s="27" t="str">
        <f>CONCATENATE('2. Protocols'!C91, '2. Protocols'!D91, '2. Protocols'!E91)</f>
        <v>+</v>
      </c>
      <c r="DL92" s="27" t="str">
        <f>CONCATENATE('2. Protocols'!C91, '2. Protocols'!D91, '2. Protocols'!E91, '2. Protocols'!F91, '2. Protocols'!G91,)</f>
        <v>++</v>
      </c>
      <c r="DN92" s="38">
        <f>IF(AND(OR(ISBLANK(DN$9),DN$9=0)=FALSE,OR(DN$9='2. Protocols'!$C91,DN$9='2. Protocols'!$E91,DN$9='2. Protocols'!$G91)),1,0)*'4. Formulations'!$I91</f>
        <v>0</v>
      </c>
      <c r="DO92" s="38">
        <f>IF(AND(OR(ISBLANK(DO$9),DO$9=0)=FALSE,OR(DO$9='2. Protocols'!$C91,DO$9='2. Protocols'!$E91,DO$9='2. Protocols'!$G91)),1,0)*'4. Formulations'!$I91</f>
        <v>0</v>
      </c>
      <c r="DP92" s="38">
        <f>IF(AND(OR(ISBLANK(DP$9),DP$9=0)=FALSE,OR(DP$9='2. Protocols'!$C91,DP$9='2. Protocols'!$E91,DP$9='2. Protocols'!$G91)),1,0)*'4. Formulations'!$I91</f>
        <v>0</v>
      </c>
      <c r="DQ92" s="38">
        <f>IF(AND(OR(ISBLANK(DQ$9),DQ$9=0)=FALSE,OR(DQ$9='2. Protocols'!$C91,DQ$9='2. Protocols'!$E91,DQ$9='2. Protocols'!$G91)),1,0)*'4. Formulations'!$I91</f>
        <v>0</v>
      </c>
      <c r="DR92" s="38">
        <f>IF(AND(OR(ISBLANK(DR$9),DR$9=0)=FALSE,OR(DR$9='2. Protocols'!$C91,DR$9='2. Protocols'!$E91,DR$9='2. Protocols'!$G91)),1,0)*'4. Formulations'!$I91</f>
        <v>0</v>
      </c>
      <c r="DS92" s="38">
        <f>IF(AND(OR(ISBLANK(DS$9),DS$9=0)=FALSE,OR(DS$9='2. Protocols'!$C91,DS$9='2. Protocols'!$E91,DS$9='2. Protocols'!$G91)),1,0)*'4. Formulations'!$I91</f>
        <v>0</v>
      </c>
      <c r="DT92" s="38">
        <f>IF(AND(OR(ISBLANK(DT$9),DT$9=0)=FALSE,OR(DT$9='2. Protocols'!$C91,DT$9='2. Protocols'!$E91,DT$9='2. Protocols'!$G91)),1,0)*'4. Formulations'!$I91</f>
        <v>0</v>
      </c>
      <c r="DU92" s="38">
        <f>IF(AND(OR(ISBLANK(DU$9),DU$9=0)=FALSE,OR(DU$9='2. Protocols'!$C91,DU$9='2. Protocols'!$E91,DU$9='2. Protocols'!$G91)),1,0)*'4. Formulations'!$I91</f>
        <v>0</v>
      </c>
      <c r="DV92" s="38">
        <f>IF(AND(OR(ISBLANK(DV$9),DV$9=0)=FALSE,OR(DV$9='2. Protocols'!$C91,DV$9='2. Protocols'!$E91,DV$9='2. Protocols'!$G91)),1,0)*'4. Formulations'!$I91</f>
        <v>0</v>
      </c>
      <c r="DW92" s="38">
        <f>IF(AND(OR(ISBLANK(DW$9),DW$9=0)=FALSE,OR(DW$9='2. Protocols'!$C91,DW$9='2. Protocols'!$E91,DW$9='2. Protocols'!$G91)),1,0)*'4. Formulations'!$I91</f>
        <v>0</v>
      </c>
      <c r="DX92" s="38">
        <f>IF(AND(OR(ISBLANK(DX$9),DX$9=0)=FALSE,OR(DX$9='2. Protocols'!$C91,DX$9='2. Protocols'!$E91,DX$9='2. Protocols'!$G91)),1,0)*'4. Formulations'!$I91</f>
        <v>0</v>
      </c>
      <c r="DY92" s="38">
        <f>IF(AND(OR(ISBLANK(DY$9),DY$9=0)=FALSE,OR(DY$9='2. Protocols'!$C91,DY$9='2. Protocols'!$E91,DY$9='2. Protocols'!$G91)),1,0)*'4. Formulations'!$I91</f>
        <v>0</v>
      </c>
      <c r="DZ92" s="38">
        <f>IF(AND(OR(ISBLANK(DZ$9),DZ$9=0)=FALSE,OR(DZ$9='2. Protocols'!$C91,DZ$9='2. Protocols'!$E91,DZ$9='2. Protocols'!$G91)),1,0)*'4. Formulations'!$I91</f>
        <v>0</v>
      </c>
      <c r="EA92" s="38">
        <f>IF(AND(OR(ISBLANK(EA$9),EA$9=0)=FALSE,OR(EA$9='2. Protocols'!$C91,EA$9='2. Protocols'!$E91,EA$9='2. Protocols'!$G91)),1,0)*'4. Formulations'!$I91</f>
        <v>0</v>
      </c>
      <c r="EB92" s="38">
        <f>IF(AND(OR(ISBLANK(EB$9),EB$9=0)=FALSE,OR(EB$9='2. Protocols'!$C91,EB$9='2. Protocols'!$E91,EB$9='2. Protocols'!$G91)),1,0)*'4. Formulations'!$I91</f>
        <v>0</v>
      </c>
      <c r="EC92" s="38">
        <f>IF(AND(OR(ISBLANK(EC$9),EC$9=0)=FALSE,OR(EC$9='2. Protocols'!$C91,EC$9='2. Protocols'!$E91,EC$9='2. Protocols'!$G91)),1,0)*'4. Formulations'!$I91</f>
        <v>0</v>
      </c>
      <c r="ED92" s="38">
        <f>IF(AND(OR(ISBLANK(ED$9),ED$9=0)=FALSE,OR(ED$9='2. Protocols'!$C91,ED$9='2. Protocols'!$E91,ED$9='2. Protocols'!$G91)),1,0)*'4. Formulations'!$I91</f>
        <v>0</v>
      </c>
      <c r="EE92" s="38">
        <f>IF(AND(OR(ISBLANK(EE$9),EE$9=0)=FALSE,OR(EE$9='2. Protocols'!$C91,EE$9='2. Protocols'!$E91,EE$9='2. Protocols'!$G91)),1,0)*'4. Formulations'!$I91</f>
        <v>0</v>
      </c>
      <c r="EF92" s="38">
        <f>IF(AND(OR(ISBLANK(EF$9),EF$9=0)=FALSE,OR(EF$9='2. Protocols'!$C91,EF$9='2. Protocols'!$E91,EF$9='2. Protocols'!$G91)),1,0)*'4. Formulations'!$I91</f>
        <v>0</v>
      </c>
      <c r="EG92" s="38">
        <f>IF(AND(OR(ISBLANK(EG$9),EG$9=0)=FALSE,OR(EG$9='2. Protocols'!$C91,EG$9='2. Protocols'!$E91,EG$9='2. Protocols'!$G91)),1,0)*'4. Formulations'!$I91</f>
        <v>0</v>
      </c>
      <c r="EH92" s="38">
        <f>IF(AND(OR(ISBLANK(EH$9),EH$9=0)=FALSE,OR(EH$9='2. Protocols'!$C91,EH$9='2. Protocols'!$E91,EH$9='2. Protocols'!$G91)),1,0)*'4. Formulations'!$I91</f>
        <v>0</v>
      </c>
      <c r="EI92" s="38">
        <f>IF(AND(OR(ISBLANK(EI$9),EI$9=0)=FALSE,OR(EI$9='2. Protocols'!$C91,EI$9='2. Protocols'!$E91,EI$9='2. Protocols'!$G91)),1,0)*'4. Formulations'!$I91</f>
        <v>0</v>
      </c>
      <c r="EK92" s="38">
        <f>IF(AND(OR(ISBLANK(EK$9),EK$9=0)=FALSE,EK$9=$DK92),1,0)*'4. Formulations'!$J91</f>
        <v>0</v>
      </c>
      <c r="EL92" s="38">
        <f>IF(AND(OR(ISBLANK(EL$9),EL$9=0)=FALSE,EL$9=$DK92),1,0)*'4. Formulations'!$J91</f>
        <v>0</v>
      </c>
      <c r="EM92" s="38">
        <f>IF(AND(OR(ISBLANK(EM$9),EM$9=0)=FALSE,EM$9=$DK92),1,0)*'4. Formulations'!$J91</f>
        <v>0</v>
      </c>
      <c r="EN92" s="38">
        <f>IF(AND(OR(ISBLANK(EN$9),EN$9=0)=FALSE,EN$9=$DK92),1,0)*'4. Formulations'!$J91</f>
        <v>0</v>
      </c>
      <c r="EO92" s="38">
        <f>IF(AND(OR(ISBLANK(EO$9),EO$9=0)=FALSE,EO$9=$DK92),1,0)*'4. Formulations'!$J91</f>
        <v>0</v>
      </c>
      <c r="EP92" s="38">
        <f>IF(AND(OR(ISBLANK(EP$9),EP$9=0)=FALSE,EP$9=$DK92),1,0)*'4. Formulations'!$J91</f>
        <v>0</v>
      </c>
      <c r="EQ92" s="38">
        <f>IF(AND(OR(ISBLANK(EQ$9),EQ$9=0)=FALSE,EQ$9=$DK92),1,0)*'4. Formulations'!$J91</f>
        <v>0</v>
      </c>
      <c r="ER92" s="38">
        <f>IF(AND(OR(ISBLANK(ER$9),ER$9=0)=FALSE,ER$9=$DK92),1,0)*'4. Formulations'!$J91</f>
        <v>0</v>
      </c>
      <c r="ES92" s="38">
        <f>IF(AND(OR(ISBLANK(ES$9),ES$9=0)=FALSE,ES$9=$DK92),1,0)*'4. Formulations'!$J91</f>
        <v>0</v>
      </c>
      <c r="ET92" s="38">
        <f>IF(AND(OR(ISBLANK(ET$9),ET$9=0)=FALSE,ET$9=$DK92),1,0)*'4. Formulations'!$J91</f>
        <v>0</v>
      </c>
      <c r="EU92" s="38">
        <f>IF(AND(OR(ISBLANK(EU$9),EU$9=0)=FALSE,EU$9=$DK92),1,0)*'4. Formulations'!$J91</f>
        <v>0</v>
      </c>
      <c r="EV92" s="38">
        <f>IF(AND(OR(ISBLANK(EV$9),EV$9=0)=FALSE,EV$9=$DK92),1,0)*'4. Formulations'!$J91</f>
        <v>0</v>
      </c>
      <c r="EW92" s="38">
        <f>IF(AND(OR(ISBLANK(EW$9),EW$9=0)=FALSE,EW$9=$DK92),1,0)*'4. Formulations'!$J91</f>
        <v>0</v>
      </c>
      <c r="EY92" s="38">
        <f>IF(AND(OR(ISBLANK(EY$9),EY$9=0)=FALSE,SUM($EK92:$EW92)&gt;0,EY$9='2. Protocols'!$G91),1,0)*'4. Formulations'!$J91</f>
        <v>0</v>
      </c>
      <c r="EZ92" s="38">
        <f>IF(AND(OR(ISBLANK(EZ$9),EZ$9=0)=FALSE,SUM($EK92:$EW92)&gt;0,EZ$9='2. Protocols'!$G91),1,0)*'4. Formulations'!$J91</f>
        <v>0</v>
      </c>
      <c r="FA92" s="38">
        <f>IF(AND(OR(ISBLANK(FA$9),FA$9=0)=FALSE,SUM($EK92:$EW92)&gt;0,FA$9='2. Protocols'!$G91),1,0)*'4. Formulations'!$J91</f>
        <v>0</v>
      </c>
      <c r="FB92" s="38">
        <f>IF(AND(OR(ISBLANK(FB$9),FB$9=0)=FALSE,SUM($EK92:$EW92)&gt;0,FB$9='2. Protocols'!$G91),1,0)*'4. Formulations'!$J91</f>
        <v>0</v>
      </c>
      <c r="FC92" s="38">
        <f>IF(AND(OR(ISBLANK(FC$9),FC$9=0)=FALSE,SUM($EK92:$EW92)&gt;0,FC$9='2. Protocols'!$G91),1,0)*'4. Formulations'!$J91</f>
        <v>0</v>
      </c>
      <c r="FD92" s="38">
        <f>IF(AND(OR(ISBLANK(FD$9),FD$9=0)=FALSE,SUM($EK92:$EW92)&gt;0,FD$9='2. Protocols'!$G91),1,0)*'4. Formulations'!$J91</f>
        <v>0</v>
      </c>
      <c r="FE92" s="38">
        <f>IF(AND(OR(ISBLANK(FE$9),FE$9=0)=FALSE,SUM($EK92:$EW92)&gt;0,FE$9='2. Protocols'!$G91),1,0)*'4. Formulations'!$J91</f>
        <v>0</v>
      </c>
      <c r="FF92" s="38">
        <f>IF(AND(OR(ISBLANK(FF$9),FF$9=0)=FALSE,SUM($EK92:$EW92)&gt;0,FF$9='2. Protocols'!$G91),1,0)*'4. Formulations'!$J91</f>
        <v>0</v>
      </c>
      <c r="FG92" s="38">
        <f>IF(AND(OR(ISBLANK(FG$9),FG$9=0)=FALSE,SUM($EK92:$EW92)&gt;0,FG$9='2. Protocols'!$G91),1,0)*'4. Formulations'!$J91</f>
        <v>0</v>
      </c>
      <c r="FH92" s="38">
        <f>IF(AND(OR(ISBLANK(FH$9),FH$9=0)=FALSE,SUM($EK92:$EW92)&gt;0,FH$9='2. Protocols'!$G91),1,0)*'4. Formulations'!$J91</f>
        <v>0</v>
      </c>
      <c r="FI92" s="38">
        <f>IF(AND(OR(ISBLANK(FI$9),FI$9=0)=FALSE,SUM($EK92:$EW92)&gt;0,FI$9='2. Protocols'!$G91),1,0)*'4. Formulations'!$J91</f>
        <v>0</v>
      </c>
      <c r="FJ92" s="38">
        <f>IF(AND(OR(ISBLANK(FJ$9),FJ$9=0)=FALSE,SUM($EK92:$EW92)&gt;0,FJ$9='2. Protocols'!$G91),1,0)*'4. Formulations'!$J91</f>
        <v>0</v>
      </c>
      <c r="FK92" s="38">
        <f>IF(AND(OR(ISBLANK(FK$9),FK$9=0)=FALSE,SUM($EK92:$EW92)&gt;0,FK$9='2. Protocols'!$G91),1,0)*'4. Formulations'!$J91</f>
        <v>0</v>
      </c>
      <c r="FL92" s="38">
        <f>IF(AND(OR(ISBLANK(FL$9),FL$9=0)=FALSE,SUM($EK92:$EW92)&gt;0,FL$9='2. Protocols'!$G91),1,0)*'4. Formulations'!$J91</f>
        <v>0</v>
      </c>
      <c r="FM92" s="38">
        <f>IF(AND(OR(ISBLANK(FM$9),FM$9=0)=FALSE,SUM($EK92:$EW92)&gt;0,FM$9='2. Protocols'!$G91),1,0)*'4. Formulations'!$J91</f>
        <v>0</v>
      </c>
      <c r="FN92" s="38">
        <f>IF(AND(OR(ISBLANK(FN$9),FN$9=0)=FALSE,SUM($EK92:$EW92)&gt;0,FN$9='2. Protocols'!$G91),1,0)*'4. Formulations'!$J91</f>
        <v>0</v>
      </c>
      <c r="FO92" s="38">
        <f>IF(AND(OR(ISBLANK(FO$9),FO$9=0)=FALSE,SUM($EK92:$EW92)&gt;0,FO$9='2. Protocols'!$G91),1,0)*'4. Formulations'!$J91</f>
        <v>0</v>
      </c>
      <c r="FP92" s="38">
        <f>IF(AND(OR(ISBLANK(FP$9),FP$9=0)=FALSE,SUM($EK92:$EW92)&gt;0,FP$9='2. Protocols'!$G91),1,0)*'4. Formulations'!$J91</f>
        <v>0</v>
      </c>
      <c r="FQ92" s="38">
        <f>IF(AND(OR(ISBLANK(FQ$9),FQ$9=0)=FALSE,SUM($EK92:$EW92)&gt;0,FQ$9='2. Protocols'!$G91),1,0)*'4. Formulations'!$J91</f>
        <v>0</v>
      </c>
      <c r="FR92" s="38">
        <f>IF(AND(OR(ISBLANK(FR$9),FR$9=0)=FALSE,SUM($EK92:$EW92)&gt;0,FR$9='2. Protocols'!$G91),1,0)*'4. Formulations'!$J91</f>
        <v>0</v>
      </c>
      <c r="FS92" s="38">
        <f>IF(AND(OR(ISBLANK(FS$9),FS$9=0)=FALSE,SUM($EK92:$EW92)&gt;0,FS$9='2. Protocols'!$G91),1,0)*'4. Formulations'!$J91</f>
        <v>0</v>
      </c>
      <c r="FT92" s="38">
        <f>IF(AND(OR(ISBLANK(FT$9),FT$9=0)=FALSE,SUM($EK92:$EW92)&gt;0,FT$9='2. Protocols'!$G91),1,0)*'4. Formulations'!$J91</f>
        <v>0</v>
      </c>
      <c r="FV92" s="38">
        <f>IF(AND(OR(ISBLANK(EY$9),EY$9=0)=FALSE,FV$9=$DL92),1,0)*'4. Formulations'!$K91</f>
        <v>0</v>
      </c>
      <c r="FW92" s="38">
        <f>IF(AND(OR(ISBLANK(EZ$9),EZ$9=0)=FALSE,FW$9=$DL92),1,0)*'4. Formulations'!$K91</f>
        <v>0</v>
      </c>
      <c r="FX92" s="38">
        <f>IF(AND(OR(ISBLANK(FA$9),FA$9=0)=FALSE,FX$9=$DL92),1,0)*'4. Formulations'!$K91</f>
        <v>0</v>
      </c>
      <c r="FY92" s="38">
        <f>IF(AND(OR(ISBLANK(FB$9),FB$9=0)=FALSE,FY$9=$DL92),1,0)*'4. Formulations'!$K91</f>
        <v>0</v>
      </c>
      <c r="FZ92" s="38">
        <f>IF(AND(OR(ISBLANK(FC$9),FC$9=0)=FALSE,FZ$9=$DL92),1,0)*'4. Formulations'!$K91</f>
        <v>0</v>
      </c>
      <c r="GA92" s="38">
        <f>IF(AND(OR(ISBLANK(FD$9),FD$9=0)=FALSE,GA$9=$DL92),1,0)*'4. Formulations'!$K91</f>
        <v>0</v>
      </c>
      <c r="GB92" s="38">
        <f>IF(AND(OR(ISBLANK(FE$9),FE$9=0)=FALSE,GB$9=$DL92),1,0)*'4. Formulations'!$K91</f>
        <v>0</v>
      </c>
      <c r="GC92" s="38">
        <f>IF(AND(OR(ISBLANK(FF$9),FF$9=0)=FALSE,GC$9=$DL92),1,0)*'4. Formulations'!$K91</f>
        <v>0</v>
      </c>
      <c r="GD92" s="38">
        <f>IF(AND(OR(ISBLANK(FG$9),FG$9=0)=FALSE,GD$9=$DL92),1,0)*'4. Formulations'!$K91</f>
        <v>0</v>
      </c>
      <c r="GE92" s="38">
        <f>IF(AND(OR(ISBLANK(FH$9),FH$9=0)=FALSE,GE$9=$DL92),1,0)*'4. Formulations'!$K91</f>
        <v>0</v>
      </c>
      <c r="GF92" s="38">
        <f>IF(AND(OR(ISBLANK(FI$9),FI$9=0)=FALSE,GF$9=$DL92),1,0)*'4. Formulations'!$K91</f>
        <v>0</v>
      </c>
      <c r="GG92" s="38">
        <f>IF(AND(OR(ISBLANK(FJ$9),FJ$9=0)=FALSE,GG$9=$DL92),1,0)*'4. Formulations'!$K91</f>
        <v>0</v>
      </c>
      <c r="GH92" s="38">
        <f>IF(AND(OR(ISBLANK(FK$9),FK$9=0)=FALSE,GH$9=$DL92),1,0)*'4. Formulations'!$K91</f>
        <v>0</v>
      </c>
      <c r="GI92" s="38">
        <f>IF(AND(OR(ISBLANK(FL$9),FL$9=0)=FALSE,GI$9=$DL92),1,0)*'4. Formulations'!$K91</f>
        <v>0</v>
      </c>
      <c r="GJ92" s="38">
        <f>IF(AND(OR(ISBLANK(FM$9),FM$9=0)=FALSE,GJ$9=$DL92),1,0)*'4. Formulations'!$K91</f>
        <v>0</v>
      </c>
      <c r="GL92" s="38">
        <f>IF(AND(OR(ISBLANK(GL$9),GL$9=0)=FALSE,OR(GL$9='2. Protocols'!$C91,GL$9='2. Protocols'!$E91,GL$9='2. Protocols'!$G91)),1,0)*'4. Formulations'!$L91</f>
        <v>0</v>
      </c>
      <c r="GM92" s="38">
        <f>IF(AND(OR(ISBLANK(GM$9),GM$9=0)=FALSE,OR(GM$9='2. Protocols'!$C91,GM$9='2. Protocols'!$E91,GM$9='2. Protocols'!$G91)),1,0)*'4. Formulations'!$L91</f>
        <v>0</v>
      </c>
      <c r="GN92" s="38">
        <f>IF(AND(OR(ISBLANK(GN$9),GN$9=0)=FALSE,OR(GN$9='2. Protocols'!$C91,GN$9='2. Protocols'!$E91,GN$9='2. Protocols'!$G91)),1,0)*'4. Formulations'!$L91</f>
        <v>0</v>
      </c>
      <c r="GO92" s="38">
        <f>IF(AND(OR(ISBLANK(GO$9),GO$9=0)=FALSE,OR(GO$9='2. Protocols'!$C91,GO$9='2. Protocols'!$E91,GO$9='2. Protocols'!$G91)),1,0)*'4. Formulations'!$L91</f>
        <v>0</v>
      </c>
      <c r="GP92" s="38">
        <f>IF(AND(OR(ISBLANK(GP$9),GP$9=0)=FALSE,OR(GP$9='2. Protocols'!$C91,GP$9='2. Protocols'!$E91,GP$9='2. Protocols'!$G91)),1,0)*'4. Formulations'!$L91</f>
        <v>0</v>
      </c>
      <c r="GQ92" s="38">
        <f>IF(AND(OR(ISBLANK(GQ$9),GQ$9=0)=FALSE,OR(GQ$9='2. Protocols'!$C91,GQ$9='2. Protocols'!$E91,GQ$9='2. Protocols'!$G91)),1,0)*'4. Formulations'!$L91</f>
        <v>0</v>
      </c>
      <c r="GR92" s="38">
        <f>IF(AND(OR(ISBLANK(GR$9),GR$9=0)=FALSE,OR(GR$9='2. Protocols'!$C91,GR$9='2. Protocols'!$E91,GR$9='2. Protocols'!$G91)),1,0)*'4. Formulations'!$L91</f>
        <v>0</v>
      </c>
      <c r="GS92" s="38">
        <f>IF(AND(OR(ISBLANK(GS$9),GS$9=0)=FALSE,OR(GS$9='2. Protocols'!$C91,GS$9='2. Protocols'!$E91,GS$9='2. Protocols'!$G91)),1,0)*'4. Formulations'!$L91</f>
        <v>0</v>
      </c>
      <c r="GT92" s="38">
        <f>IF(AND(OR(ISBLANK(GT$9),GT$9=0)=FALSE,OR(GT$9='2. Protocols'!$C91,GT$9='2. Protocols'!$E91,GT$9='2. Protocols'!$G91)),1,0)*'4. Formulations'!$L91</f>
        <v>0</v>
      </c>
      <c r="GU92" s="38">
        <f>IF(AND(OR(ISBLANK(GU$9),GU$9=0)=FALSE,OR(GU$9='2. Protocols'!$C91,GU$9='2. Protocols'!$E91,GU$9='2. Protocols'!$G91)),1,0)*'4. Formulations'!$L91</f>
        <v>0</v>
      </c>
      <c r="GV92" s="38">
        <f>IF(AND(OR(ISBLANK(GV$9),GV$9=0)=FALSE,OR(GV$9='2. Protocols'!$C91,GV$9='2. Protocols'!$E91,GV$9='2. Protocols'!$G91)),1,0)*'4. Formulations'!$L91</f>
        <v>0</v>
      </c>
      <c r="GW92" s="38">
        <f>IF(AND(OR(ISBLANK(GW$9),GW$9=0)=FALSE,OR(GW$9='2. Protocols'!$C91,GW$9='2. Protocols'!$E91,GW$9='2. Protocols'!$G91)),1,0)*'4. Formulations'!$L91</f>
        <v>0</v>
      </c>
      <c r="GX92" s="38">
        <f>IF(AND(OR(ISBLANK(GX$9),GX$9=0)=FALSE,OR(GX$9='2. Protocols'!$C91,GX$9='2. Protocols'!$E91,GX$9='2. Protocols'!$G91)),1,0)*'4. Formulations'!$L91</f>
        <v>0</v>
      </c>
      <c r="GY92" s="38">
        <f>IF(AND(OR(ISBLANK(GY$9),GY$9=0)=FALSE,OR(GY$9='2. Protocols'!$C91,GY$9='2. Protocols'!$E91,GY$9='2. Protocols'!$G91)),1,0)*'4. Formulations'!$L91</f>
        <v>0</v>
      </c>
      <c r="GZ92" s="38">
        <f>IF(AND(OR(ISBLANK(GZ$9),GZ$9=0)=FALSE,OR(GZ$9='2. Protocols'!$C91,GZ$9='2. Protocols'!$E91,GZ$9='2. Protocols'!$G91)),1,0)*'4. Formulations'!$L91</f>
        <v>0</v>
      </c>
      <c r="HA92" s="38">
        <f>IF(AND(OR(ISBLANK(HA$9),HA$9=0)=FALSE,OR(HA$9='2. Protocols'!$C91,HA$9='2. Protocols'!$E91,HA$9='2. Protocols'!$G91)),1,0)*'4. Formulations'!$L91</f>
        <v>0</v>
      </c>
      <c r="HB92" s="38">
        <f>IF(AND(OR(ISBLANK(HB$9),HB$9=0)=FALSE,OR(HB$9='2. Protocols'!$C91,HB$9='2. Protocols'!$E91,HB$9='2. Protocols'!$G91)),1,0)*'4. Formulations'!$L91</f>
        <v>0</v>
      </c>
      <c r="HC92" s="38">
        <f>IF(AND(OR(ISBLANK(HC$9),HC$9=0)=FALSE,OR(HC$9='2. Protocols'!$C91,HC$9='2. Protocols'!$E91,HC$9='2. Protocols'!$G91)),1,0)*'4. Formulations'!$L91</f>
        <v>0</v>
      </c>
      <c r="HD92" s="38">
        <f>IF(AND(OR(ISBLANK(HD$9),HD$9=0)=FALSE,OR(HD$9='2. Protocols'!$C91,HD$9='2. Protocols'!$E91,HD$9='2. Protocols'!$G91)),1,0)*'4. Formulations'!$L91</f>
        <v>0</v>
      </c>
      <c r="HE92" s="38">
        <f>IF(AND(OR(ISBLANK(HE$9),HE$9=0)=FALSE,OR(HE$9='2. Protocols'!$C91,HE$9='2. Protocols'!$E91,HE$9='2. Protocols'!$G91)),1,0)*'4. Formulations'!$L91</f>
        <v>0</v>
      </c>
      <c r="HF92" s="38">
        <f>IF(AND(OR(ISBLANK(HF$9),HF$9=0)=FALSE,OR(HF$9='2. Protocols'!$C91,HF$9='2. Protocols'!$E91,HF$9='2. Protocols'!$G91)),1,0)*'4. Formulations'!$L91</f>
        <v>0</v>
      </c>
      <c r="HG92" s="38">
        <f>IF(AND(OR(ISBLANK(HG$9),HG$9=0)=FALSE,OR(HG$9='2. Protocols'!$C91,HG$9='2. Protocols'!$E91,HG$9='2. Protocols'!$G91)),1,0)*'4. Formulations'!$L91</f>
        <v>0</v>
      </c>
      <c r="HI92" s="38">
        <f>IF(AND(OR(ISBLANK(HI$9),HI$9=0)=FALSE,HI$9=$DK92),1,0)*'4. Formulations'!$M91</f>
        <v>0</v>
      </c>
      <c r="HJ92" s="38">
        <f>IF(AND(OR(ISBLANK(HJ$9),HJ$9=0)=FALSE,HJ$9=$DK92),1,0)*'4. Formulations'!$M91</f>
        <v>0</v>
      </c>
      <c r="HK92" s="38">
        <f>IF(AND(OR(ISBLANK(HK$9),HK$9=0)=FALSE,HK$9=$DK92),1,0)*'4. Formulations'!$M91</f>
        <v>0</v>
      </c>
      <c r="HL92" s="38">
        <f>IF(AND(OR(ISBLANK(HL$9),HL$9=0)=FALSE,HL$9=$DK92),1,0)*'4. Formulations'!$M91</f>
        <v>0</v>
      </c>
      <c r="HM92" s="38">
        <f>IF(AND(OR(ISBLANK(HM$9),HM$9=0)=FALSE,HM$9=$DK92),1,0)*'4. Formulations'!$M91</f>
        <v>0</v>
      </c>
      <c r="HN92" s="38">
        <f>IF(AND(OR(ISBLANK(HN$9),HN$9=0)=FALSE,HN$9=$DK92),1,0)*'4. Formulations'!$M91</f>
        <v>0</v>
      </c>
      <c r="HO92" s="38">
        <f>IF(AND(OR(ISBLANK(HO$9),HO$9=0)=FALSE,HO$9=$DK92),1,0)*'4. Formulations'!$M91</f>
        <v>0</v>
      </c>
      <c r="HP92" s="38">
        <f>IF(AND(OR(ISBLANK(HP$9),HP$9=0)=FALSE,HP$9=$DK92),1,0)*'4. Formulations'!$M91</f>
        <v>0</v>
      </c>
      <c r="HQ92" s="38">
        <f>IF(AND(OR(ISBLANK(HQ$9),HQ$9=0)=FALSE,HQ$9=$DK92),1,0)*'4. Formulations'!$M91</f>
        <v>0</v>
      </c>
      <c r="HR92" s="38">
        <f>IF(AND(OR(ISBLANK(HR$9),HR$9=0)=FALSE,HR$9=$DK92),1,0)*'4. Formulations'!$M91</f>
        <v>0</v>
      </c>
      <c r="HS92" s="38">
        <f>IF(AND(OR(ISBLANK(HS$9),HS$9=0)=FALSE,HS$9=$DK92),1,0)*'4. Formulations'!$M91</f>
        <v>0</v>
      </c>
      <c r="HT92" s="38">
        <f>IF(AND(OR(ISBLANK(HT$9),HT$9=0)=FALSE,HT$9=$DK92),1,0)*'4. Formulations'!$M91</f>
        <v>0</v>
      </c>
      <c r="HU92" s="38">
        <f>IF(AND(OR(ISBLANK(HU$9),HU$9=0)=FALSE,HU$9=$DK92),1,0)*'4. Formulations'!$M91</f>
        <v>0</v>
      </c>
      <c r="HW92" s="38">
        <f>IF(AND(OR(ISBLANK(HW$9),HW$9=0)=FALSE,SUM($HI92:$HU92)&gt;0,HW$9='2. Protocols'!$G91),1,0)*'4. Formulations'!$M91</f>
        <v>0</v>
      </c>
      <c r="HX92" s="38">
        <f>IF(AND(OR(ISBLANK(HX$9),HX$9=0)=FALSE,SUM($HI92:$HU92)&gt;0,HX$9='2. Protocols'!$G91),1,0)*'4. Formulations'!$M91</f>
        <v>0</v>
      </c>
      <c r="HY92" s="38">
        <f>IF(AND(OR(ISBLANK(HY$9),HY$9=0)=FALSE,SUM($HI92:$HU92)&gt;0,HY$9='2. Protocols'!$G91),1,0)*'4. Formulations'!$M91</f>
        <v>0</v>
      </c>
      <c r="HZ92" s="38">
        <f>IF(AND(OR(ISBLANK(HZ$9),HZ$9=0)=FALSE,SUM($HI92:$HU92)&gt;0,HZ$9='2. Protocols'!$G91),1,0)*'4. Formulations'!$M91</f>
        <v>0</v>
      </c>
      <c r="IA92" s="38">
        <f>IF(AND(OR(ISBLANK(IA$9),IA$9=0)=FALSE,SUM($HI92:$HU92)&gt;0,IA$9='2. Protocols'!$G91),1,0)*'4. Formulations'!$M91</f>
        <v>0</v>
      </c>
      <c r="IB92" s="38">
        <f>IF(AND(OR(ISBLANK(IB$9),IB$9=0)=FALSE,SUM($HI92:$HU92)&gt;0,IB$9='2. Protocols'!$G91),1,0)*'4. Formulations'!$M91</f>
        <v>0</v>
      </c>
      <c r="IC92" s="38">
        <f>IF(AND(OR(ISBLANK(IC$9),IC$9=0)=FALSE,SUM($HI92:$HU92)&gt;0,IC$9='2. Protocols'!$G91),1,0)*'4. Formulations'!$M91</f>
        <v>0</v>
      </c>
      <c r="ID92" s="38">
        <f>IF(AND(OR(ISBLANK(ID$9),ID$9=0)=FALSE,SUM($HI92:$HU92)&gt;0,ID$9='2. Protocols'!$G91),1,0)*'4. Formulations'!$M91</f>
        <v>0</v>
      </c>
      <c r="IE92" s="38">
        <f>IF(AND(OR(ISBLANK(IE$9),IE$9=0)=FALSE,SUM($HI92:$HU92)&gt;0,IE$9='2. Protocols'!$G91),1,0)*'4. Formulations'!$M91</f>
        <v>0</v>
      </c>
      <c r="IF92" s="38">
        <f>IF(AND(OR(ISBLANK(IF$9),IF$9=0)=FALSE,SUM($HI92:$HU92)&gt;0,IF$9='2. Protocols'!$G91),1,0)*'4. Formulations'!$M91</f>
        <v>0</v>
      </c>
      <c r="IG92" s="38">
        <f>IF(AND(OR(ISBLANK(IG$9),IG$9=0)=FALSE,SUM($HI92:$HU92)&gt;0,IG$9='2. Protocols'!$G91),1,0)*'4. Formulations'!$M91</f>
        <v>0</v>
      </c>
      <c r="IH92" s="38">
        <f>IF(AND(OR(ISBLANK(IH$9),IH$9=0)=FALSE,SUM($HI92:$HU92)&gt;0,IH$9='2. Protocols'!$G91),1,0)*'4. Formulations'!$M91</f>
        <v>0</v>
      </c>
      <c r="II92" s="38">
        <f>IF(AND(OR(ISBLANK(II$9),II$9=0)=FALSE,SUM($HI92:$HU92)&gt;0,II$9='2. Protocols'!$G91),1,0)*'4. Formulations'!$M91</f>
        <v>0</v>
      </c>
      <c r="IJ92" s="38">
        <f>IF(AND(OR(ISBLANK(IJ$9),IJ$9=0)=FALSE,SUM($HI92:$HU92)&gt;0,IJ$9='2. Protocols'!$G91),1,0)*'4. Formulations'!$M91</f>
        <v>0</v>
      </c>
      <c r="IK92" s="38">
        <f>IF(AND(OR(ISBLANK(IK$9),IK$9=0)=FALSE,SUM($HI92:$HU92)&gt;0,IK$9='2. Protocols'!$G91),1,0)*'4. Formulations'!$M91</f>
        <v>0</v>
      </c>
      <c r="IL92" s="38">
        <f>IF(AND(OR(ISBLANK(IL$9),IL$9=0)=FALSE,SUM($HI92:$HU92)&gt;0,IL$9='2. Protocols'!$G91),1,0)*'4. Formulations'!$M91</f>
        <v>0</v>
      </c>
      <c r="IM92" s="38">
        <f>IF(AND(OR(ISBLANK(IM$9),IM$9=0)=FALSE,SUM($HI92:$HU92)&gt;0,IM$9='2. Protocols'!$G91),1,0)*'4. Formulations'!$M91</f>
        <v>0</v>
      </c>
      <c r="IN92" s="38">
        <f>IF(AND(OR(ISBLANK(IN$9),IN$9=0)=FALSE,SUM($HI92:$HU92)&gt;0,IN$9='2. Protocols'!$G91),1,0)*'4. Formulations'!$M91</f>
        <v>0</v>
      </c>
      <c r="IO92" s="38">
        <f>IF(AND(OR(ISBLANK(IO$9),IO$9=0)=FALSE,SUM($HI92:$HU92)&gt;0,IO$9='2. Protocols'!$G91),1,0)*'4. Formulations'!$M91</f>
        <v>0</v>
      </c>
      <c r="IP92" s="38">
        <f>IF(AND(OR(ISBLANK(IP$9),IP$9=0)=FALSE,SUM($HI92:$HU92)&gt;0,IP$9='2. Protocols'!$G91),1,0)*'4. Formulations'!$M91</f>
        <v>0</v>
      </c>
      <c r="IQ92" s="38">
        <f>IF(AND(OR(ISBLANK(IQ$9),IQ$9=0)=FALSE,SUM($HI92:$HU92)&gt;0,IQ$9='2. Protocols'!$G91),1,0)*'4. Formulations'!$M91</f>
        <v>0</v>
      </c>
      <c r="IR92" s="38">
        <f>IF(AND(OR(ISBLANK(IR$9),IR$9=0)=FALSE,SUM($HI92:$HU92)&gt;0,IR$9='2. Protocols'!$G91),1,0)*'4. Formulations'!$M91</f>
        <v>0</v>
      </c>
      <c r="IT92" s="38">
        <f>IF(AND(OR(ISBLANK(IT$9),IT$9=0)=FALSE,IT$9=$DL92),1,0)*'4. Formulations'!$N91</f>
        <v>0</v>
      </c>
      <c r="IU92" s="38">
        <f>IF(AND(OR(ISBLANK(IU$9),IU$9=0)=FALSE,IU$9=$DL92),1,0)*'4. Formulations'!$N91</f>
        <v>0</v>
      </c>
      <c r="IV92" s="38">
        <f>IF(AND(OR(ISBLANK(IV$9),IV$9=0)=FALSE,IV$9=$DL92),1,0)*'4. Formulations'!$N91</f>
        <v>0</v>
      </c>
      <c r="IW92" s="38">
        <f>IF(AND(OR(ISBLANK(IW$9),IW$9=0)=FALSE,IW$9=$DL92),1,0)*'4. Formulations'!$N91</f>
        <v>0</v>
      </c>
      <c r="IX92" s="38">
        <f>IF(AND(OR(ISBLANK(IX$9),IX$9=0)=FALSE,IX$9=$DL92),1,0)*'4. Formulations'!$N91</f>
        <v>0</v>
      </c>
      <c r="IY92" s="38">
        <f>IF(AND(OR(ISBLANK(IY$9),IY$9=0)=FALSE,IY$9=$DL92),1,0)*'4. Formulations'!$N91</f>
        <v>0</v>
      </c>
      <c r="IZ92" s="38">
        <f>IF(AND(OR(ISBLANK(IZ$9),IZ$9=0)=FALSE,IZ$9=$DL92),1,0)*'4. Formulations'!$N91</f>
        <v>0</v>
      </c>
      <c r="JA92" s="38">
        <f>IF(AND(OR(ISBLANK(JA$9),JA$9=0)=FALSE,JA$9=$DL92),1,0)*'4. Formulations'!$N91</f>
        <v>0</v>
      </c>
      <c r="JB92" s="38">
        <f>IF(AND(OR(ISBLANK(JB$9),JB$9=0)=FALSE,JB$9=$DL92),1,0)*'4. Formulations'!$N91</f>
        <v>0</v>
      </c>
      <c r="JC92" s="38">
        <f>IF(AND(OR(ISBLANK(JC$9),JC$9=0)=FALSE,JC$9=$DL92),1,0)*'4. Formulations'!$N91</f>
        <v>0</v>
      </c>
      <c r="JD92" s="38">
        <f>IF(AND(OR(ISBLANK(JD$9),JD$9=0)=FALSE,JD$9=$DL92),1,0)*'4. Formulations'!$N91</f>
        <v>0</v>
      </c>
      <c r="JE92" s="38">
        <f>IF(AND(OR(ISBLANK(JE$9),JE$9=0)=FALSE,JE$9=$DL92),1,0)*'4. Formulations'!$N91</f>
        <v>0</v>
      </c>
      <c r="JF92" s="38">
        <f>IF(AND(OR(ISBLANK(JF$9),JF$9=0)=FALSE,JF$9=$DL92),1,0)*'4. Formulations'!$N91</f>
        <v>0</v>
      </c>
      <c r="JG92" s="38">
        <f>IF(AND(OR(ISBLANK(JG$9),JG$9=0)=FALSE,JG$9=$DL92),1,0)*'4. Formulations'!$N91</f>
        <v>0</v>
      </c>
      <c r="JH92" s="38">
        <f>IF(AND(OR(ISBLANK(JH$9),JH$9=0)=FALSE,JH$9=$DL92),1,0)*'4. Formulations'!$N91</f>
        <v>0</v>
      </c>
      <c r="JJ92" s="38">
        <f>IF(AND(OR(ISBLANK(JJ$9),JJ$9=0)=FALSE,OR(JJ$9='2. Protocols'!$C91,JJ$9='2. Protocols'!$E91,JJ$9='2. Protocols'!$G91)),1,0)*'4. Formulations'!$O91</f>
        <v>0</v>
      </c>
      <c r="JK92" s="38">
        <f>IF(AND(OR(ISBLANK(JK$9),JK$9=0)=FALSE,OR(JK$9='2. Protocols'!$C91,JK$9='2. Protocols'!$E91,JK$9='2. Protocols'!$G91)),1,0)*'4. Formulations'!$O91</f>
        <v>0</v>
      </c>
      <c r="JL92" s="38">
        <f>IF(AND(OR(ISBLANK(JL$9),JL$9=0)=FALSE,OR(JL$9='2. Protocols'!$C91,JL$9='2. Protocols'!$E91,JL$9='2. Protocols'!$G91)),1,0)*'4. Formulations'!$O91</f>
        <v>0</v>
      </c>
      <c r="JM92" s="38">
        <f>IF(AND(OR(ISBLANK(JM$9),JM$9=0)=FALSE,OR(JM$9='2. Protocols'!$C91,JM$9='2. Protocols'!$E91,JM$9='2. Protocols'!$G91)),1,0)*'4. Formulations'!$O91</f>
        <v>0</v>
      </c>
      <c r="JN92" s="38">
        <f>IF(AND(OR(ISBLANK(JN$9),JN$9=0)=FALSE,OR(JN$9='2. Protocols'!$C91,JN$9='2. Protocols'!$E91,JN$9='2. Protocols'!$G91)),1,0)*'4. Formulations'!$O91</f>
        <v>0</v>
      </c>
      <c r="JO92" s="38">
        <f>IF(AND(OR(ISBLANK(JO$9),JO$9=0)=FALSE,OR(JO$9='2. Protocols'!$C91,JO$9='2. Protocols'!$E91,JO$9='2. Protocols'!$G91)),1,0)*'4. Formulations'!$O91</f>
        <v>0</v>
      </c>
      <c r="JP92" s="38">
        <f>IF(AND(OR(ISBLANK(JP$9),JP$9=0)=FALSE,OR(JP$9='2. Protocols'!$C91,JP$9='2. Protocols'!$E91,JP$9='2. Protocols'!$G91)),1,0)*'4. Formulations'!$O91</f>
        <v>0</v>
      </c>
      <c r="JQ92" s="38">
        <f>IF(AND(OR(ISBLANK(JQ$9),JQ$9=0)=FALSE,OR(JQ$9='2. Protocols'!$C91,JQ$9='2. Protocols'!$E91,JQ$9='2. Protocols'!$G91)),1,0)*'4. Formulations'!$O91</f>
        <v>0</v>
      </c>
      <c r="JR92" s="38">
        <f>IF(AND(OR(ISBLANK(JR$9),JR$9=0)=FALSE,OR(JR$9='2. Protocols'!$C91,JR$9='2. Protocols'!$E91,JR$9='2. Protocols'!$G91)),1,0)*'4. Formulations'!$O91</f>
        <v>0</v>
      </c>
      <c r="JS92" s="38">
        <f>IF(AND(OR(ISBLANK(JS$9),JS$9=0)=FALSE,OR(JS$9='2. Protocols'!$C91,JS$9='2. Protocols'!$E91,JS$9='2. Protocols'!$G91)),1,0)*'4. Formulations'!$O91</f>
        <v>0</v>
      </c>
      <c r="JT92" s="38">
        <f>IF(AND(OR(ISBLANK(JT$9),JT$9=0)=FALSE,OR(JT$9='2. Protocols'!$C91,JT$9='2. Protocols'!$E91,JT$9='2. Protocols'!$G91)),1,0)*'4. Formulations'!$O91</f>
        <v>0</v>
      </c>
      <c r="JU92" s="38">
        <f>IF(AND(OR(ISBLANK(JU$9),JU$9=0)=FALSE,OR(JU$9='2. Protocols'!$C91,JU$9='2. Protocols'!$E91,JU$9='2. Protocols'!$G91)),1,0)*'4. Formulations'!$O91</f>
        <v>0</v>
      </c>
      <c r="JV92" s="38">
        <f>IF(AND(OR(ISBLANK(JV$9),JV$9=0)=FALSE,OR(JV$9='2. Protocols'!$C91,JV$9='2. Protocols'!$E91,JV$9='2. Protocols'!$G91)),1,0)*'4. Formulations'!$O91</f>
        <v>0</v>
      </c>
      <c r="JW92" s="38">
        <f>IF(AND(OR(ISBLANK(JW$9),JW$9=0)=FALSE,OR(JW$9='2. Protocols'!$C91,JW$9='2. Protocols'!$E91,JW$9='2. Protocols'!$G91)),1,0)*'4. Formulations'!$O91</f>
        <v>0</v>
      </c>
      <c r="JX92" s="38">
        <f>IF(AND(OR(ISBLANK(JX$9),JX$9=0)=FALSE,OR(JX$9='2. Protocols'!$C91,JX$9='2. Protocols'!$E91,JX$9='2. Protocols'!$G91)),1,0)*'4. Formulations'!$O91</f>
        <v>0</v>
      </c>
      <c r="JY92" s="38">
        <f>IF(AND(OR(ISBLANK(JY$9),JY$9=0)=FALSE,OR(JY$9='2. Protocols'!$C91,JY$9='2. Protocols'!$E91,JY$9='2. Protocols'!$G91)),1,0)*'4. Formulations'!$O91</f>
        <v>0</v>
      </c>
      <c r="JZ92" s="38">
        <f>IF(AND(OR(ISBLANK(JZ$9),JZ$9=0)=FALSE,OR(JZ$9='2. Protocols'!$C91,JZ$9='2. Protocols'!$E91,JZ$9='2. Protocols'!$G91)),1,0)*'4. Formulations'!$O91</f>
        <v>0</v>
      </c>
      <c r="KA92" s="38">
        <f>IF(AND(OR(ISBLANK(KA$9),KA$9=0)=FALSE,OR(KA$9='2. Protocols'!$C91,KA$9='2. Protocols'!$E91,KA$9='2. Protocols'!$G91)),1,0)*'4. Formulations'!$O91</f>
        <v>0</v>
      </c>
      <c r="KB92" s="38">
        <f>IF(AND(OR(ISBLANK(KB$9),KB$9=0)=FALSE,OR(KB$9='2. Protocols'!$C91,KB$9='2. Protocols'!$E91,KB$9='2. Protocols'!$G91)),1,0)*'4. Formulations'!$O91</f>
        <v>0</v>
      </c>
      <c r="KC92" s="38">
        <f>IF(AND(OR(ISBLANK(KC$9),KC$9=0)=FALSE,OR(KC$9='2. Protocols'!$C91,KC$9='2. Protocols'!$E91,KC$9='2. Protocols'!$G91)),1,0)*'4. Formulations'!$O91</f>
        <v>0</v>
      </c>
      <c r="KD92" s="38">
        <f>IF(AND(OR(ISBLANK(KD$9),KD$9=0)=FALSE,OR(KD$9='2. Protocols'!$C91,KD$9='2. Protocols'!$E91,KD$9='2. Protocols'!$G91)),1,0)*'4. Formulations'!$O91</f>
        <v>0</v>
      </c>
      <c r="KE92" s="38">
        <f>IF(AND(OR(ISBLANK(KE$9),KE$9=0)=FALSE,OR(KE$9='2. Protocols'!$C91,KE$9='2. Protocols'!$E91,KE$9='2. Protocols'!$G91)),1,0)*'4. Formulations'!$O91</f>
        <v>0</v>
      </c>
      <c r="KG92" s="38">
        <f>IF(AND(OR(ISBLANK(KG$9),KG$9=0)=FALSE,KG$9=$DK92),1,0)*'4. Formulations'!$P91</f>
        <v>0</v>
      </c>
      <c r="KH92" s="38">
        <f>IF(AND(OR(ISBLANK(KH$9),KH$9=0)=FALSE,KH$9=$DK92),1,0)*'4. Formulations'!$P91</f>
        <v>0</v>
      </c>
      <c r="KI92" s="38">
        <f>IF(AND(OR(ISBLANK(KI$9),KI$9=0)=FALSE,KI$9=$DK92),1,0)*'4. Formulations'!$P91</f>
        <v>0</v>
      </c>
      <c r="KJ92" s="38">
        <f>IF(AND(OR(ISBLANK(KJ$9),KJ$9=0)=FALSE,KJ$9=$DK92),1,0)*'4. Formulations'!$P91</f>
        <v>0</v>
      </c>
      <c r="KK92" s="38">
        <f>IF(AND(OR(ISBLANK(KK$9),KK$9=0)=FALSE,KK$9=$DK92),1,0)*'4. Formulations'!$P91</f>
        <v>0</v>
      </c>
      <c r="KL92" s="38">
        <f>IF(AND(OR(ISBLANK(KL$9),KL$9=0)=FALSE,KL$9=$DK92),1,0)*'4. Formulations'!$P91</f>
        <v>0</v>
      </c>
      <c r="KM92" s="38">
        <f>IF(AND(OR(ISBLANK(KM$9),KM$9=0)=FALSE,KM$9=$DK92),1,0)*'4. Formulations'!$P91</f>
        <v>0</v>
      </c>
      <c r="KN92" s="38">
        <f>IF(AND(OR(ISBLANK(KN$9),KN$9=0)=FALSE,KN$9=$DK92),1,0)*'4. Formulations'!$P91</f>
        <v>0</v>
      </c>
      <c r="KO92" s="38">
        <f>IF(AND(OR(ISBLANK(KO$9),KO$9=0)=FALSE,KO$9=$DK92),1,0)*'4. Formulations'!$P91</f>
        <v>0</v>
      </c>
      <c r="KP92" s="38">
        <f>IF(AND(OR(ISBLANK(KP$9),KP$9=0)=FALSE,KP$9=$DK92),1,0)*'4. Formulations'!$P91</f>
        <v>0</v>
      </c>
      <c r="KQ92" s="38">
        <f>IF(AND(OR(ISBLANK(KQ$9),KQ$9=0)=FALSE,KQ$9=$DK92),1,0)*'4. Formulations'!$P91</f>
        <v>0</v>
      </c>
      <c r="KR92" s="38">
        <f>IF(AND(OR(ISBLANK(KR$9),KR$9=0)=FALSE,KR$9=$DK92),1,0)*'4. Formulations'!$P91</f>
        <v>0</v>
      </c>
      <c r="KS92" s="38">
        <f>IF(AND(OR(ISBLANK(KS$9),KS$9=0)=FALSE,KS$9=$DK92),1,0)*'4. Formulations'!$P91</f>
        <v>0</v>
      </c>
      <c r="KU92" s="38">
        <f>IF(AND(OR(ISBLANK(KU$9),KU$9=0)=FALSE,SUM($KG92:$KS92)&gt;0,KU$9='2. Protocols'!$G91),1,0)*'4. Formulations'!$P91</f>
        <v>0</v>
      </c>
      <c r="KV92" s="38">
        <f>IF(AND(OR(ISBLANK(KV$9),KV$9=0)=FALSE,SUM($KG92:$KS92)&gt;0,KV$9='2. Protocols'!$G91),1,0)*'4. Formulations'!$P91</f>
        <v>0</v>
      </c>
      <c r="KW92" s="38">
        <f>IF(AND(OR(ISBLANK(KW$9),KW$9=0)=FALSE,SUM($KG92:$KS92)&gt;0,KW$9='2. Protocols'!$G91),1,0)*'4. Formulations'!$P91</f>
        <v>0</v>
      </c>
      <c r="KX92" s="38">
        <f>IF(AND(OR(ISBLANK(KX$9),KX$9=0)=FALSE,SUM($KG92:$KS92)&gt;0,KX$9='2. Protocols'!$G91),1,0)*'4. Formulations'!$P91</f>
        <v>0</v>
      </c>
      <c r="KY92" s="38">
        <f>IF(AND(OR(ISBLANK(KY$9),KY$9=0)=FALSE,SUM($KG92:$KS92)&gt;0,KY$9='2. Protocols'!$G91),1,0)*'4. Formulations'!$P91</f>
        <v>0</v>
      </c>
      <c r="KZ92" s="38">
        <f>IF(AND(OR(ISBLANK(KZ$9),KZ$9=0)=FALSE,SUM($KG92:$KS92)&gt;0,KZ$9='2. Protocols'!$G91),1,0)*'4. Formulations'!$P91</f>
        <v>0</v>
      </c>
      <c r="LA92" s="38">
        <f>IF(AND(OR(ISBLANK(LA$9),LA$9=0)=FALSE,SUM($KG92:$KS92)&gt;0,LA$9='2. Protocols'!$G91),1,0)*'4. Formulations'!$P91</f>
        <v>0</v>
      </c>
      <c r="LB92" s="38">
        <f>IF(AND(OR(ISBLANK(LB$9),LB$9=0)=FALSE,SUM($KG92:$KS92)&gt;0,LB$9='2. Protocols'!$G91),1,0)*'4. Formulations'!$P91</f>
        <v>0</v>
      </c>
      <c r="LC92" s="38">
        <f>IF(AND(OR(ISBLANK(LC$9),LC$9=0)=FALSE,SUM($KG92:$KS92)&gt;0,LC$9='2. Protocols'!$G91),1,0)*'4. Formulations'!$P91</f>
        <v>0</v>
      </c>
      <c r="LD92" s="38">
        <f>IF(AND(OR(ISBLANK(LD$9),LD$9=0)=FALSE,SUM($KG92:$KS92)&gt;0,LD$9='2. Protocols'!$G91),1,0)*'4. Formulations'!$P91</f>
        <v>0</v>
      </c>
      <c r="LE92" s="38">
        <f>IF(AND(OR(ISBLANK(LE$9),LE$9=0)=FALSE,SUM($KG92:$KS92)&gt;0,LE$9='2. Protocols'!$G91),1,0)*'4. Formulations'!$P91</f>
        <v>0</v>
      </c>
      <c r="LF92" s="38">
        <f>IF(AND(OR(ISBLANK(LF$9),LF$9=0)=FALSE,SUM($KG92:$KS92)&gt;0,LF$9='2. Protocols'!$G91),1,0)*'4. Formulations'!$P91</f>
        <v>0</v>
      </c>
      <c r="LG92" s="38">
        <f>IF(AND(OR(ISBLANK(LG$9),LG$9=0)=FALSE,SUM($KG92:$KS92)&gt;0,LG$9='2. Protocols'!$G91),1,0)*'4. Formulations'!$P91</f>
        <v>0</v>
      </c>
      <c r="LH92" s="38">
        <f>IF(AND(OR(ISBLANK(LH$9),LH$9=0)=FALSE,SUM($KG92:$KS92)&gt;0,LH$9='2. Protocols'!$G91),1,0)*'4. Formulations'!$P91</f>
        <v>0</v>
      </c>
      <c r="LI92" s="38">
        <f>IF(AND(OR(ISBLANK(LI$9),LI$9=0)=FALSE,SUM($KG92:$KS92)&gt;0,LI$9='2. Protocols'!$G91),1,0)*'4. Formulations'!$P91</f>
        <v>0</v>
      </c>
      <c r="LJ92" s="38">
        <f>IF(AND(OR(ISBLANK(LJ$9),LJ$9=0)=FALSE,SUM($KG92:$KS92)&gt;0,LJ$9='2. Protocols'!$G91),1,0)*'4. Formulations'!$P91</f>
        <v>0</v>
      </c>
      <c r="LK92" s="38">
        <f>IF(AND(OR(ISBLANK(LK$9),LK$9=0)=FALSE,SUM($KG92:$KS92)&gt;0,LK$9='2. Protocols'!$G91),1,0)*'4. Formulations'!$P91</f>
        <v>0</v>
      </c>
      <c r="LL92" s="38">
        <f>IF(AND(OR(ISBLANK(LL$9),LL$9=0)=FALSE,SUM($KG92:$KS92)&gt;0,LL$9='2. Protocols'!$G91),1,0)*'4. Formulations'!$P91</f>
        <v>0</v>
      </c>
      <c r="LM92" s="38">
        <f>IF(AND(OR(ISBLANK(LM$9),LM$9=0)=FALSE,SUM($KG92:$KS92)&gt;0,LM$9='2. Protocols'!$G91),1,0)*'4. Formulations'!$P91</f>
        <v>0</v>
      </c>
      <c r="LN92" s="38">
        <f>IF(AND(OR(ISBLANK(LN$9),LN$9=0)=FALSE,SUM($KG92:$KS92)&gt;0,LN$9='2. Protocols'!$G91),1,0)*'4. Formulations'!$P91</f>
        <v>0</v>
      </c>
      <c r="LO92" s="38">
        <f>IF(AND(OR(ISBLANK(LO$9),LO$9=0)=FALSE,SUM($KG92:$KS92)&gt;0,LO$9='2. Protocols'!$G91),1,0)*'4. Formulations'!$P91</f>
        <v>0</v>
      </c>
      <c r="LP92" s="38">
        <f>IF(AND(OR(ISBLANK(LP$9),LP$9=0)=FALSE,SUM($KG92:$KS92)&gt;0,LP$9='2. Protocols'!$G91),1,0)*'4. Formulations'!$P91</f>
        <v>0</v>
      </c>
      <c r="LR92" s="38">
        <f>IF(AND(OR(ISBLANK(LR$9),LR$9=0)=FALSE,LR$9=$DL92),1,0)*'4. Formulations'!$Q91</f>
        <v>0</v>
      </c>
      <c r="LS92" s="38">
        <f>IF(AND(OR(ISBLANK(LS$9),LS$9=0)=FALSE,LS$9=$DL92),1,0)*'4. Formulations'!$Q91</f>
        <v>0</v>
      </c>
      <c r="LT92" s="38">
        <f>IF(AND(OR(ISBLANK(LT$9),LT$9=0)=FALSE,LT$9=$DL92),1,0)*'4. Formulations'!$Q91</f>
        <v>0</v>
      </c>
      <c r="LU92" s="38">
        <f>IF(AND(OR(ISBLANK(LU$9),LU$9=0)=FALSE,LU$9=$DL92),1,0)*'4. Formulations'!$Q91</f>
        <v>0</v>
      </c>
      <c r="LV92" s="38">
        <f>IF(AND(OR(ISBLANK(LV$9),LV$9=0)=FALSE,LV$9=$DL92),1,0)*'4. Formulations'!$Q91</f>
        <v>0</v>
      </c>
      <c r="LW92" s="38">
        <f>IF(AND(OR(ISBLANK(LW$9),LW$9=0)=FALSE,LW$9=$DL92),1,0)*'4. Formulations'!$Q91</f>
        <v>0</v>
      </c>
      <c r="LX92" s="38">
        <f>IF(AND(OR(ISBLANK(LX$9),LX$9=0)=FALSE,LX$9=$DL92),1,0)*'4. Formulations'!$Q91</f>
        <v>0</v>
      </c>
      <c r="LY92" s="38">
        <f>IF(AND(OR(ISBLANK(LY$9),LY$9=0)=FALSE,LY$9=$DL92),1,0)*'4. Formulations'!$Q91</f>
        <v>0</v>
      </c>
      <c r="LZ92" s="38">
        <f>IF(AND(OR(ISBLANK(LZ$9),LZ$9=0)=FALSE,LZ$9=$DL92),1,0)*'4. Formulations'!$Q91</f>
        <v>0</v>
      </c>
      <c r="MA92" s="38">
        <f>IF(AND(OR(ISBLANK(MA$9),MA$9=0)=FALSE,MA$9=$DL92),1,0)*'4. Formulations'!$Q91</f>
        <v>0</v>
      </c>
      <c r="MB92" s="38">
        <f>IF(AND(OR(ISBLANK(MB$9),MB$9=0)=FALSE,MB$9=$DL92),1,0)*'4. Formulations'!$Q91</f>
        <v>0</v>
      </c>
      <c r="MC92" s="38">
        <f>IF(AND(OR(ISBLANK(MC$9),MC$9=0)=FALSE,MC$9=$DL92),1,0)*'4. Formulations'!$Q91</f>
        <v>0</v>
      </c>
      <c r="MD92" s="38">
        <f>IF(AND(OR(ISBLANK(MD$9),MD$9=0)=FALSE,MD$9=$DL92),1,0)*'4. Formulations'!$Q91</f>
        <v>0</v>
      </c>
      <c r="ME92" s="38">
        <f>IF(AND(OR(ISBLANK(ME$9),ME$9=0)=FALSE,ME$9=$DL92),1,0)*'4. Formulations'!$Q91</f>
        <v>0</v>
      </c>
      <c r="MF92" s="38">
        <f>IF(AND(OR(ISBLANK(MF$9),MF$9=0)=FALSE,MF$9=$DL92),1,0)*'4. Formulations'!$Q91</f>
        <v>0</v>
      </c>
    </row>
    <row r="93" spans="2:344" outlineLevel="1" x14ac:dyDescent="0.3">
      <c r="B93" s="2"/>
      <c r="C93" s="129" t="str">
        <f>IF('2. Protocols'!C92&amp;"+"&amp;'2. Protocols'!E92&amp;"+"&amp;'2. Protocols'!G92="++","",'2. Protocols'!C92&amp;"+"&amp;'2. Protocols'!E92&amp;"+"&amp;'2. Protocols'!G92)</f>
        <v/>
      </c>
      <c r="D93" s="18"/>
      <c r="F93" s="114">
        <f>IFERROR('2. Protocols'!J92*'1. General Inputs'!$N$6,"")</f>
        <v>0</v>
      </c>
      <c r="G93" s="114">
        <f>IFERROR(MAX(F93*(1+'1. General Inputs'!$BE$16)+(G$110*CHOOSE(G$7,'2. Protocols'!$S92,'2. Protocols'!$T92,'2. Protocols'!$U92))+'3. ARV Substitutions'!L113,0),"")</f>
        <v>0</v>
      </c>
      <c r="H93" s="114">
        <f>IFERROR(MAX(G93*(1+'1. General Inputs'!$BE$16)+(H$110*CHOOSE(H$7,'2. Protocols'!$S92,'2. Protocols'!$T92,'2. Protocols'!$U92))+'3. ARV Substitutions'!M113,0),"")</f>
        <v>0</v>
      </c>
      <c r="I93" s="114">
        <f>IFERROR(MAX(H93*(1+'1. General Inputs'!$BE$16)+(I$110*CHOOSE(I$7,'2. Protocols'!$S92,'2. Protocols'!$T92,'2. Protocols'!$U92))+'3. ARV Substitutions'!N113,0),"")</f>
        <v>0</v>
      </c>
      <c r="J93" s="114">
        <f>IFERROR(MAX(I93*(1+'1. General Inputs'!$BE$16)+(J$110*CHOOSE(J$7,'2. Protocols'!$S92,'2. Protocols'!$T92,'2. Protocols'!$U92))+'3. ARV Substitutions'!O113,0),"")</f>
        <v>0</v>
      </c>
      <c r="K93" s="114">
        <f>IFERROR(MAX(J93*(1+'1. General Inputs'!$BE$16)+(K$110*CHOOSE(K$7,'2. Protocols'!$S92,'2. Protocols'!$T92,'2. Protocols'!$U92))+'3. ARV Substitutions'!P113,0),"")</f>
        <v>0</v>
      </c>
      <c r="L93" s="114">
        <f>IFERROR(MAX(K93*(1+'1. General Inputs'!$BE$16)+(L$110*CHOOSE(L$7,'2. Protocols'!$S92,'2. Protocols'!$T92,'2. Protocols'!$U92))+'3. ARV Substitutions'!Q113,0),"")</f>
        <v>0</v>
      </c>
      <c r="M93" s="114">
        <f>IFERROR(MAX(L93*(1+'1. General Inputs'!$BE$16)+(M$110*CHOOSE(M$7,'2. Protocols'!$S92,'2. Protocols'!$T92,'2. Protocols'!$U92))+'3. ARV Substitutions'!R113,0),"")</f>
        <v>0</v>
      </c>
      <c r="N93" s="114">
        <f>IFERROR(MAX(M93*(1+'1. General Inputs'!$BE$16)+(N$110*CHOOSE(N$7,'2. Protocols'!$S92,'2. Protocols'!$T92,'2. Protocols'!$U92))+'3. ARV Substitutions'!S113,0),"")</f>
        <v>0</v>
      </c>
      <c r="O93" s="114">
        <f>IFERROR(MAX(N93*(1+'1. General Inputs'!$BE$16)+(O$110*CHOOSE(O$7,'2. Protocols'!$S92,'2. Protocols'!$T92,'2. Protocols'!$U92))+'3. ARV Substitutions'!T113,0),"")</f>
        <v>0</v>
      </c>
      <c r="P93" s="114">
        <f>IFERROR(MAX(O93*(1+'1. General Inputs'!$BE$16)+(P$110*CHOOSE(P$7,'2. Protocols'!$S92,'2. Protocols'!$T92,'2. Protocols'!$U92))+'3. ARV Substitutions'!U113,0),"")</f>
        <v>0</v>
      </c>
      <c r="Q93" s="114">
        <f>IFERROR(MAX(P93*(1+'1. General Inputs'!$BE$16)+(Q$110*CHOOSE(Q$7,'2. Protocols'!$S92,'2. Protocols'!$T92,'2. Protocols'!$U92))+'3. ARV Substitutions'!V113,0),"")</f>
        <v>0</v>
      </c>
      <c r="R93" s="114">
        <f>IFERROR(MAX(Q93*(1+'1. General Inputs'!$BE$16)+(R$110*CHOOSE(R$7,'2. Protocols'!$S92,'2. Protocols'!$T92,'2. Protocols'!$U92))+'3. ARV Substitutions'!W113,0),"")</f>
        <v>0</v>
      </c>
      <c r="S93" s="114">
        <f>IFERROR(MAX(R93*(1+'1. General Inputs'!$BE$16)+(S$110*CHOOSE(S$7,'2. Protocols'!$S92,'2. Protocols'!$T92,'2. Protocols'!$U92))+'3. ARV Substitutions'!X113,0),"")</f>
        <v>0</v>
      </c>
      <c r="T93" s="114">
        <f>IFERROR(MAX(S93*(1+'1. General Inputs'!$BE$16)+(T$110*CHOOSE(T$7,'2. Protocols'!$S92,'2. Protocols'!$T92,'2. Protocols'!$U92))+'3. ARV Substitutions'!Y113,0),"")</f>
        <v>0</v>
      </c>
      <c r="U93" s="114">
        <f>IFERROR(MAX(T93*(1+'1. General Inputs'!$BE$16)+(U$110*CHOOSE(U$7,'2. Protocols'!$S92,'2. Protocols'!$T92,'2. Protocols'!$U92))+'3. ARV Substitutions'!Z113,0),"")</f>
        <v>0</v>
      </c>
      <c r="V93" s="114">
        <f>IFERROR(MAX(U93*(1+'1. General Inputs'!$BE$16)+(V$110*CHOOSE(V$7,'2. Protocols'!$S92,'2. Protocols'!$T92,'2. Protocols'!$U92))+'3. ARV Substitutions'!AA113,0),"")</f>
        <v>0</v>
      </c>
      <c r="W93" s="114">
        <f>IFERROR(MAX(V93*(1+'1. General Inputs'!$BE$16)+(W$110*CHOOSE(W$7,'2. Protocols'!$S92,'2. Protocols'!$T92,'2. Protocols'!$U92))+'3. ARV Substitutions'!AB113,0),"")</f>
        <v>0</v>
      </c>
      <c r="X93" s="114">
        <f>IFERROR(MAX(W93*(1+'1. General Inputs'!$BE$16)+(X$110*CHOOSE(X$7,'2. Protocols'!$S92,'2. Protocols'!$T92,'2. Protocols'!$U92))+'3. ARV Substitutions'!AC113,0),"")</f>
        <v>0</v>
      </c>
      <c r="Y93" s="114">
        <f>IFERROR(MAX(X93*(1+'1. General Inputs'!$BE$16)+(Y$110*CHOOSE(Y$7,'2. Protocols'!$S92,'2. Protocols'!$T92,'2. Protocols'!$U92))+'3. ARV Substitutions'!AD113,0),"")</f>
        <v>0</v>
      </c>
      <c r="Z93" s="114">
        <f>IFERROR(MAX(Y93*(1+'1. General Inputs'!$BE$16)+(Z$110*CHOOSE(Z$7,'2. Protocols'!$S92,'2. Protocols'!$T92,'2. Protocols'!$U92))+'3. ARV Substitutions'!AE113,0),"")</f>
        <v>0</v>
      </c>
      <c r="AA93" s="114">
        <f>IFERROR(MAX(Z93*(1+'1. General Inputs'!$BE$16)+(AA$110*CHOOSE(AA$7,'2. Protocols'!$S92,'2. Protocols'!$T92,'2. Protocols'!$U92))+'3. ARV Substitutions'!AF113,0),"")</f>
        <v>0</v>
      </c>
      <c r="AB93" s="114">
        <f>IFERROR(MAX(AA93*(1+'1. General Inputs'!$BE$16)+(AB$110*CHOOSE(AB$7,'2. Protocols'!$S92,'2. Protocols'!$T92,'2. Protocols'!$U92))+'3. ARV Substitutions'!AG113,0),"")</f>
        <v>0</v>
      </c>
      <c r="AC93" s="114">
        <f>IFERROR(MAX(AB93*(1+'1. General Inputs'!$BE$16)+(AC$110*CHOOSE(AC$7,'2. Protocols'!$S92,'2. Protocols'!$T92,'2. Protocols'!$U92))+'3. ARV Substitutions'!AH113,0),"")</f>
        <v>0</v>
      </c>
      <c r="AD93" s="114">
        <f>IFERROR(MAX(AC93*(1+'1. General Inputs'!$BE$16)+(AD$110*CHOOSE(AD$7,'2. Protocols'!$S92,'2. Protocols'!$T92,'2. Protocols'!$U92))+'3. ARV Substitutions'!AI113,0),"")</f>
        <v>0</v>
      </c>
      <c r="AE93" s="114">
        <f>IFERROR(MAX(AD93*(1+'1. General Inputs'!$BE$16)+(AE$110*CHOOSE(AE$7,'2. Protocols'!$S92,'2. Protocols'!$T92,'2. Protocols'!$U92))+'3. ARV Substitutions'!AJ113,0),"")</f>
        <v>0</v>
      </c>
      <c r="AF93" s="114">
        <f>IFERROR(MAX(AE93*(1+'1. General Inputs'!$BE$16)+(AF$110*CHOOSE(AF$7,'2. Protocols'!$S92,'2. Protocols'!$T92,'2. Protocols'!$U92))+'3. ARV Substitutions'!AK113,0),"")</f>
        <v>0</v>
      </c>
      <c r="AG93" s="114">
        <f>IFERROR(MAX(AF93*(1+'1. General Inputs'!$BE$16)+(AG$110*CHOOSE(AG$7,'2. Protocols'!$S92,'2. Protocols'!$T92,'2. Protocols'!$U92))+'3. ARV Substitutions'!AL113,0),"")</f>
        <v>0</v>
      </c>
      <c r="AH93" s="114">
        <f>IFERROR(MAX(AG93*(1+'1. General Inputs'!$BE$16)+(AH$110*CHOOSE(AH$7,'2. Protocols'!$S92,'2. Protocols'!$T92,'2. Protocols'!$U92))+'3. ARV Substitutions'!AM113,0),"")</f>
        <v>0</v>
      </c>
      <c r="AI93" s="114">
        <f>IFERROR(MAX(AH93*(1+'1. General Inputs'!$BE$16)+(AI$110*CHOOSE(AI$7,'2. Protocols'!$S92,'2. Protocols'!$T92,'2. Protocols'!$U92))+'3. ARV Substitutions'!AN113,0),"")</f>
        <v>0</v>
      </c>
      <c r="AJ93" s="114">
        <f>IFERROR(MAX(AI93*(1+'1. General Inputs'!$BE$16)+(AJ$110*CHOOSE(AJ$7,'2. Protocols'!$S92,'2. Protocols'!$T92,'2. Protocols'!$U92))+'3. ARV Substitutions'!AO113,0),"")</f>
        <v>0</v>
      </c>
      <c r="AK93" s="114">
        <f>IFERROR(MAX(AJ93*(1+'1. General Inputs'!$BE$16)+(AK$110*CHOOSE(AK$7,'2. Protocols'!$S92,'2. Protocols'!$T92,'2. Protocols'!$U92))+'3. ARV Substitutions'!AP113,0),"")</f>
        <v>0</v>
      </c>
      <c r="AL93" s="114">
        <f>IFERROR(MAX(AK93*(1+'1. General Inputs'!$BE$16)+(AL$110*CHOOSE(AL$7,'2. Protocols'!$S92,'2. Protocols'!$T92,'2. Protocols'!$U92))+'3. ARV Substitutions'!AQ113,0),"")</f>
        <v>0</v>
      </c>
      <c r="AM93" s="114">
        <f>IFERROR(MAX(AL93*(1+'1. General Inputs'!$BE$16)+(AM$110*CHOOSE(AM$7,'2. Protocols'!$S92,'2. Protocols'!$T92,'2. Protocols'!$U92))+'3. ARV Substitutions'!AR113,0),"")</f>
        <v>0</v>
      </c>
      <c r="AN93" s="114">
        <f>IFERROR(MAX(AM93*(1+'1. General Inputs'!$BE$16)+(AN$110*CHOOSE(AN$7,'2. Protocols'!$S92,'2. Protocols'!$T92,'2. Protocols'!$U92))+'3. ARV Substitutions'!AS113,0),"")</f>
        <v>0</v>
      </c>
      <c r="AO93" s="114">
        <f>IFERROR(MAX(AN93*(1+'1. General Inputs'!$BE$16)+(AO$110*CHOOSE(AO$7,'2. Protocols'!$S92,'2. Protocols'!$T92,'2. Protocols'!$U92))+'3. ARV Substitutions'!AT113,0),"")</f>
        <v>0</v>
      </c>
      <c r="AP93" s="114">
        <f>IFERROR(MAX(AO93*(1+'1. General Inputs'!$BE$16)+(AP$110*CHOOSE(AP$7,'2. Protocols'!$S92,'2. Protocols'!$T92,'2. Protocols'!$U92))+'3. ARV Substitutions'!AU113,0),"")</f>
        <v>0</v>
      </c>
      <c r="BZ93" s="88">
        <f t="shared" si="87"/>
        <v>0</v>
      </c>
      <c r="CA93" s="88">
        <f t="shared" si="88"/>
        <v>0</v>
      </c>
      <c r="CB93" s="88">
        <f t="shared" si="89"/>
        <v>0</v>
      </c>
      <c r="CC93" s="88">
        <f t="shared" si="90"/>
        <v>0</v>
      </c>
      <c r="CD93" s="88">
        <f t="shared" si="91"/>
        <v>0</v>
      </c>
      <c r="CE93" s="88">
        <f t="shared" si="92"/>
        <v>0</v>
      </c>
      <c r="CF93" s="88">
        <f t="shared" si="93"/>
        <v>0</v>
      </c>
      <c r="CG93" s="88">
        <f t="shared" si="94"/>
        <v>0</v>
      </c>
      <c r="CH93" s="88">
        <f t="shared" si="95"/>
        <v>0</v>
      </c>
      <c r="CI93" s="88">
        <f t="shared" si="96"/>
        <v>0</v>
      </c>
      <c r="CJ93" s="88">
        <f t="shared" si="97"/>
        <v>0</v>
      </c>
      <c r="CK93" s="88">
        <f t="shared" si="98"/>
        <v>0</v>
      </c>
      <c r="CL93" s="88">
        <f t="shared" si="99"/>
        <v>0</v>
      </c>
      <c r="CM93" s="88">
        <f t="shared" si="100"/>
        <v>0</v>
      </c>
      <c r="CN93" s="88">
        <f t="shared" si="101"/>
        <v>0</v>
      </c>
      <c r="CO93" s="88">
        <f t="shared" si="102"/>
        <v>0</v>
      </c>
      <c r="CP93" s="88">
        <f t="shared" si="103"/>
        <v>0</v>
      </c>
      <c r="CQ93" s="88">
        <f t="shared" si="104"/>
        <v>0</v>
      </c>
      <c r="CR93" s="88">
        <f t="shared" si="105"/>
        <v>0</v>
      </c>
      <c r="CS93" s="88">
        <f t="shared" si="106"/>
        <v>0</v>
      </c>
      <c r="CT93" s="88">
        <f t="shared" si="107"/>
        <v>0</v>
      </c>
      <c r="CU93" s="88">
        <f t="shared" si="108"/>
        <v>0</v>
      </c>
      <c r="CV93" s="88">
        <f t="shared" si="109"/>
        <v>0</v>
      </c>
      <c r="CW93" s="88">
        <f t="shared" si="110"/>
        <v>0</v>
      </c>
      <c r="CX93" s="88">
        <f t="shared" si="111"/>
        <v>0</v>
      </c>
      <c r="CY93" s="88">
        <f t="shared" si="112"/>
        <v>0</v>
      </c>
      <c r="CZ93" s="88">
        <f t="shared" si="113"/>
        <v>0</v>
      </c>
      <c r="DA93" s="88">
        <f t="shared" si="114"/>
        <v>0</v>
      </c>
      <c r="DB93" s="88">
        <f t="shared" si="115"/>
        <v>0</v>
      </c>
      <c r="DC93" s="88">
        <f t="shared" si="116"/>
        <v>0</v>
      </c>
      <c r="DD93" s="88">
        <f t="shared" si="117"/>
        <v>0</v>
      </c>
      <c r="DE93" s="88">
        <f t="shared" si="118"/>
        <v>0</v>
      </c>
      <c r="DF93" s="88">
        <f t="shared" si="119"/>
        <v>0</v>
      </c>
      <c r="DG93" s="88">
        <f t="shared" si="120"/>
        <v>0</v>
      </c>
      <c r="DH93" s="88">
        <f t="shared" si="121"/>
        <v>0</v>
      </c>
      <c r="DI93" s="88">
        <f t="shared" si="122"/>
        <v>0</v>
      </c>
      <c r="DK93" s="27" t="str">
        <f>CONCATENATE('2. Protocols'!C92, '2. Protocols'!D92, '2. Protocols'!E92)</f>
        <v>+</v>
      </c>
      <c r="DL93" s="27" t="str">
        <f>CONCATENATE('2. Protocols'!C92, '2. Protocols'!D92, '2. Protocols'!E92, '2. Protocols'!F92, '2. Protocols'!G92,)</f>
        <v>++</v>
      </c>
      <c r="DN93" s="38">
        <f>IF(AND(OR(ISBLANK(DN$9),DN$9=0)=FALSE,OR(DN$9='2. Protocols'!$C92,DN$9='2. Protocols'!$E92,DN$9='2. Protocols'!$G92)),1,0)*'4. Formulations'!$I92</f>
        <v>0</v>
      </c>
      <c r="DO93" s="38">
        <f>IF(AND(OR(ISBLANK(DO$9),DO$9=0)=FALSE,OR(DO$9='2. Protocols'!$C92,DO$9='2. Protocols'!$E92,DO$9='2. Protocols'!$G92)),1,0)*'4. Formulations'!$I92</f>
        <v>0</v>
      </c>
      <c r="DP93" s="38">
        <f>IF(AND(OR(ISBLANK(DP$9),DP$9=0)=FALSE,OR(DP$9='2. Protocols'!$C92,DP$9='2. Protocols'!$E92,DP$9='2. Protocols'!$G92)),1,0)*'4. Formulations'!$I92</f>
        <v>0</v>
      </c>
      <c r="DQ93" s="38">
        <f>IF(AND(OR(ISBLANK(DQ$9),DQ$9=0)=FALSE,OR(DQ$9='2. Protocols'!$C92,DQ$9='2. Protocols'!$E92,DQ$9='2. Protocols'!$G92)),1,0)*'4. Formulations'!$I92</f>
        <v>0</v>
      </c>
      <c r="DR93" s="38">
        <f>IF(AND(OR(ISBLANK(DR$9),DR$9=0)=FALSE,OR(DR$9='2. Protocols'!$C92,DR$9='2. Protocols'!$E92,DR$9='2. Protocols'!$G92)),1,0)*'4. Formulations'!$I92</f>
        <v>0</v>
      </c>
      <c r="DS93" s="38">
        <f>IF(AND(OR(ISBLANK(DS$9),DS$9=0)=FALSE,OR(DS$9='2. Protocols'!$C92,DS$9='2. Protocols'!$E92,DS$9='2. Protocols'!$G92)),1,0)*'4. Formulations'!$I92</f>
        <v>0</v>
      </c>
      <c r="DT93" s="38">
        <f>IF(AND(OR(ISBLANK(DT$9),DT$9=0)=FALSE,OR(DT$9='2. Protocols'!$C92,DT$9='2. Protocols'!$E92,DT$9='2. Protocols'!$G92)),1,0)*'4. Formulations'!$I92</f>
        <v>0</v>
      </c>
      <c r="DU93" s="38">
        <f>IF(AND(OR(ISBLANK(DU$9),DU$9=0)=FALSE,OR(DU$9='2. Protocols'!$C92,DU$9='2. Protocols'!$E92,DU$9='2. Protocols'!$G92)),1,0)*'4. Formulations'!$I92</f>
        <v>0</v>
      </c>
      <c r="DV93" s="38">
        <f>IF(AND(OR(ISBLANK(DV$9),DV$9=0)=FALSE,OR(DV$9='2. Protocols'!$C92,DV$9='2. Protocols'!$E92,DV$9='2. Protocols'!$G92)),1,0)*'4. Formulations'!$I92</f>
        <v>0</v>
      </c>
      <c r="DW93" s="38">
        <f>IF(AND(OR(ISBLANK(DW$9),DW$9=0)=FALSE,OR(DW$9='2. Protocols'!$C92,DW$9='2. Protocols'!$E92,DW$9='2. Protocols'!$G92)),1,0)*'4. Formulations'!$I92</f>
        <v>0</v>
      </c>
      <c r="DX93" s="38">
        <f>IF(AND(OR(ISBLANK(DX$9),DX$9=0)=FALSE,OR(DX$9='2. Protocols'!$C92,DX$9='2. Protocols'!$E92,DX$9='2. Protocols'!$G92)),1,0)*'4. Formulations'!$I92</f>
        <v>0</v>
      </c>
      <c r="DY93" s="38">
        <f>IF(AND(OR(ISBLANK(DY$9),DY$9=0)=FALSE,OR(DY$9='2. Protocols'!$C92,DY$9='2. Protocols'!$E92,DY$9='2. Protocols'!$G92)),1,0)*'4. Formulations'!$I92</f>
        <v>0</v>
      </c>
      <c r="DZ93" s="38">
        <f>IF(AND(OR(ISBLANK(DZ$9),DZ$9=0)=FALSE,OR(DZ$9='2. Protocols'!$C92,DZ$9='2. Protocols'!$E92,DZ$9='2. Protocols'!$G92)),1,0)*'4. Formulations'!$I92</f>
        <v>0</v>
      </c>
      <c r="EA93" s="38">
        <f>IF(AND(OR(ISBLANK(EA$9),EA$9=0)=FALSE,OR(EA$9='2. Protocols'!$C92,EA$9='2. Protocols'!$E92,EA$9='2. Protocols'!$G92)),1,0)*'4. Formulations'!$I92</f>
        <v>0</v>
      </c>
      <c r="EB93" s="38">
        <f>IF(AND(OR(ISBLANK(EB$9),EB$9=0)=FALSE,OR(EB$9='2. Protocols'!$C92,EB$9='2. Protocols'!$E92,EB$9='2. Protocols'!$G92)),1,0)*'4. Formulations'!$I92</f>
        <v>0</v>
      </c>
      <c r="EC93" s="38">
        <f>IF(AND(OR(ISBLANK(EC$9),EC$9=0)=FALSE,OR(EC$9='2. Protocols'!$C92,EC$9='2. Protocols'!$E92,EC$9='2. Protocols'!$G92)),1,0)*'4. Formulations'!$I92</f>
        <v>0</v>
      </c>
      <c r="ED93" s="38">
        <f>IF(AND(OR(ISBLANK(ED$9),ED$9=0)=FALSE,OR(ED$9='2. Protocols'!$C92,ED$9='2. Protocols'!$E92,ED$9='2. Protocols'!$G92)),1,0)*'4. Formulations'!$I92</f>
        <v>0</v>
      </c>
      <c r="EE93" s="38">
        <f>IF(AND(OR(ISBLANK(EE$9),EE$9=0)=FALSE,OR(EE$9='2. Protocols'!$C92,EE$9='2. Protocols'!$E92,EE$9='2. Protocols'!$G92)),1,0)*'4. Formulations'!$I92</f>
        <v>0</v>
      </c>
      <c r="EF93" s="38">
        <f>IF(AND(OR(ISBLANK(EF$9),EF$9=0)=FALSE,OR(EF$9='2. Protocols'!$C92,EF$9='2. Protocols'!$E92,EF$9='2. Protocols'!$G92)),1,0)*'4. Formulations'!$I92</f>
        <v>0</v>
      </c>
      <c r="EG93" s="38">
        <f>IF(AND(OR(ISBLANK(EG$9),EG$9=0)=FALSE,OR(EG$9='2. Protocols'!$C92,EG$9='2. Protocols'!$E92,EG$9='2. Protocols'!$G92)),1,0)*'4. Formulations'!$I92</f>
        <v>0</v>
      </c>
      <c r="EH93" s="38">
        <f>IF(AND(OR(ISBLANK(EH$9),EH$9=0)=FALSE,OR(EH$9='2. Protocols'!$C92,EH$9='2. Protocols'!$E92,EH$9='2. Protocols'!$G92)),1,0)*'4. Formulations'!$I92</f>
        <v>0</v>
      </c>
      <c r="EI93" s="38">
        <f>IF(AND(OR(ISBLANK(EI$9),EI$9=0)=FALSE,OR(EI$9='2. Protocols'!$C92,EI$9='2. Protocols'!$E92,EI$9='2. Protocols'!$G92)),1,0)*'4. Formulations'!$I92</f>
        <v>0</v>
      </c>
      <c r="EK93" s="38">
        <f>IF(AND(OR(ISBLANK(EK$9),EK$9=0)=FALSE,EK$9=$DK93),1,0)*'4. Formulations'!$J92</f>
        <v>0</v>
      </c>
      <c r="EL93" s="38">
        <f>IF(AND(OR(ISBLANK(EL$9),EL$9=0)=FALSE,EL$9=$DK93),1,0)*'4. Formulations'!$J92</f>
        <v>0</v>
      </c>
      <c r="EM93" s="38">
        <f>IF(AND(OR(ISBLANK(EM$9),EM$9=0)=FALSE,EM$9=$DK93),1,0)*'4. Formulations'!$J92</f>
        <v>0</v>
      </c>
      <c r="EN93" s="38">
        <f>IF(AND(OR(ISBLANK(EN$9),EN$9=0)=FALSE,EN$9=$DK93),1,0)*'4. Formulations'!$J92</f>
        <v>0</v>
      </c>
      <c r="EO93" s="38">
        <f>IF(AND(OR(ISBLANK(EO$9),EO$9=0)=FALSE,EO$9=$DK93),1,0)*'4. Formulations'!$J92</f>
        <v>0</v>
      </c>
      <c r="EP93" s="38">
        <f>IF(AND(OR(ISBLANK(EP$9),EP$9=0)=FALSE,EP$9=$DK93),1,0)*'4. Formulations'!$J92</f>
        <v>0</v>
      </c>
      <c r="EQ93" s="38">
        <f>IF(AND(OR(ISBLANK(EQ$9),EQ$9=0)=FALSE,EQ$9=$DK93),1,0)*'4. Formulations'!$J92</f>
        <v>0</v>
      </c>
      <c r="ER93" s="38">
        <f>IF(AND(OR(ISBLANK(ER$9),ER$9=0)=FALSE,ER$9=$DK93),1,0)*'4. Formulations'!$J92</f>
        <v>0</v>
      </c>
      <c r="ES93" s="38">
        <f>IF(AND(OR(ISBLANK(ES$9),ES$9=0)=FALSE,ES$9=$DK93),1,0)*'4. Formulations'!$J92</f>
        <v>0</v>
      </c>
      <c r="ET93" s="38">
        <f>IF(AND(OR(ISBLANK(ET$9),ET$9=0)=FALSE,ET$9=$DK93),1,0)*'4. Formulations'!$J92</f>
        <v>0</v>
      </c>
      <c r="EU93" s="38">
        <f>IF(AND(OR(ISBLANK(EU$9),EU$9=0)=FALSE,EU$9=$DK93),1,0)*'4. Formulations'!$J92</f>
        <v>0</v>
      </c>
      <c r="EV93" s="38">
        <f>IF(AND(OR(ISBLANK(EV$9),EV$9=0)=FALSE,EV$9=$DK93),1,0)*'4. Formulations'!$J92</f>
        <v>0</v>
      </c>
      <c r="EW93" s="38">
        <f>IF(AND(OR(ISBLANK(EW$9),EW$9=0)=FALSE,EW$9=$DK93),1,0)*'4. Formulations'!$J92</f>
        <v>0</v>
      </c>
      <c r="EY93" s="38">
        <f>IF(AND(OR(ISBLANK(EY$9),EY$9=0)=FALSE,SUM($EK93:$EW93)&gt;0,EY$9='2. Protocols'!$G92),1,0)*'4. Formulations'!$J92</f>
        <v>0</v>
      </c>
      <c r="EZ93" s="38">
        <f>IF(AND(OR(ISBLANK(EZ$9),EZ$9=0)=FALSE,SUM($EK93:$EW93)&gt;0,EZ$9='2. Protocols'!$G92),1,0)*'4. Formulations'!$J92</f>
        <v>0</v>
      </c>
      <c r="FA93" s="38">
        <f>IF(AND(OR(ISBLANK(FA$9),FA$9=0)=FALSE,SUM($EK93:$EW93)&gt;0,FA$9='2. Protocols'!$G92),1,0)*'4. Formulations'!$J92</f>
        <v>0</v>
      </c>
      <c r="FB93" s="38">
        <f>IF(AND(OR(ISBLANK(FB$9),FB$9=0)=FALSE,SUM($EK93:$EW93)&gt;0,FB$9='2. Protocols'!$G92),1,0)*'4. Formulations'!$J92</f>
        <v>0</v>
      </c>
      <c r="FC93" s="38">
        <f>IF(AND(OR(ISBLANK(FC$9),FC$9=0)=FALSE,SUM($EK93:$EW93)&gt;0,FC$9='2. Protocols'!$G92),1,0)*'4. Formulations'!$J92</f>
        <v>0</v>
      </c>
      <c r="FD93" s="38">
        <f>IF(AND(OR(ISBLANK(FD$9),FD$9=0)=FALSE,SUM($EK93:$EW93)&gt;0,FD$9='2. Protocols'!$G92),1,0)*'4. Formulations'!$J92</f>
        <v>0</v>
      </c>
      <c r="FE93" s="38">
        <f>IF(AND(OR(ISBLANK(FE$9),FE$9=0)=FALSE,SUM($EK93:$EW93)&gt;0,FE$9='2. Protocols'!$G92),1,0)*'4. Formulations'!$J92</f>
        <v>0</v>
      </c>
      <c r="FF93" s="38">
        <f>IF(AND(OR(ISBLANK(FF$9),FF$9=0)=FALSE,SUM($EK93:$EW93)&gt;0,FF$9='2. Protocols'!$G92),1,0)*'4. Formulations'!$J92</f>
        <v>0</v>
      </c>
      <c r="FG93" s="38">
        <f>IF(AND(OR(ISBLANK(FG$9),FG$9=0)=FALSE,SUM($EK93:$EW93)&gt;0,FG$9='2. Protocols'!$G92),1,0)*'4. Formulations'!$J92</f>
        <v>0</v>
      </c>
      <c r="FH93" s="38">
        <f>IF(AND(OR(ISBLANK(FH$9),FH$9=0)=FALSE,SUM($EK93:$EW93)&gt;0,FH$9='2. Protocols'!$G92),1,0)*'4. Formulations'!$J92</f>
        <v>0</v>
      </c>
      <c r="FI93" s="38">
        <f>IF(AND(OR(ISBLANK(FI$9),FI$9=0)=FALSE,SUM($EK93:$EW93)&gt;0,FI$9='2. Protocols'!$G92),1,0)*'4. Formulations'!$J92</f>
        <v>0</v>
      </c>
      <c r="FJ93" s="38">
        <f>IF(AND(OR(ISBLANK(FJ$9),FJ$9=0)=FALSE,SUM($EK93:$EW93)&gt;0,FJ$9='2. Protocols'!$G92),1,0)*'4. Formulations'!$J92</f>
        <v>0</v>
      </c>
      <c r="FK93" s="38">
        <f>IF(AND(OR(ISBLANK(FK$9),FK$9=0)=FALSE,SUM($EK93:$EW93)&gt;0,FK$9='2. Protocols'!$G92),1,0)*'4. Formulations'!$J92</f>
        <v>0</v>
      </c>
      <c r="FL93" s="38">
        <f>IF(AND(OR(ISBLANK(FL$9),FL$9=0)=FALSE,SUM($EK93:$EW93)&gt;0,FL$9='2. Protocols'!$G92),1,0)*'4. Formulations'!$J92</f>
        <v>0</v>
      </c>
      <c r="FM93" s="38">
        <f>IF(AND(OR(ISBLANK(FM$9),FM$9=0)=FALSE,SUM($EK93:$EW93)&gt;0,FM$9='2. Protocols'!$G92),1,0)*'4. Formulations'!$J92</f>
        <v>0</v>
      </c>
      <c r="FN93" s="38">
        <f>IF(AND(OR(ISBLANK(FN$9),FN$9=0)=FALSE,SUM($EK93:$EW93)&gt;0,FN$9='2. Protocols'!$G92),1,0)*'4. Formulations'!$J92</f>
        <v>0</v>
      </c>
      <c r="FO93" s="38">
        <f>IF(AND(OR(ISBLANK(FO$9),FO$9=0)=FALSE,SUM($EK93:$EW93)&gt;0,FO$9='2. Protocols'!$G92),1,0)*'4. Formulations'!$J92</f>
        <v>0</v>
      </c>
      <c r="FP93" s="38">
        <f>IF(AND(OR(ISBLANK(FP$9),FP$9=0)=FALSE,SUM($EK93:$EW93)&gt;0,FP$9='2. Protocols'!$G92),1,0)*'4. Formulations'!$J92</f>
        <v>0</v>
      </c>
      <c r="FQ93" s="38">
        <f>IF(AND(OR(ISBLANK(FQ$9),FQ$9=0)=FALSE,SUM($EK93:$EW93)&gt;0,FQ$9='2. Protocols'!$G92),1,0)*'4. Formulations'!$J92</f>
        <v>0</v>
      </c>
      <c r="FR93" s="38">
        <f>IF(AND(OR(ISBLANK(FR$9),FR$9=0)=FALSE,SUM($EK93:$EW93)&gt;0,FR$9='2. Protocols'!$G92),1,0)*'4. Formulations'!$J92</f>
        <v>0</v>
      </c>
      <c r="FS93" s="38">
        <f>IF(AND(OR(ISBLANK(FS$9),FS$9=0)=FALSE,SUM($EK93:$EW93)&gt;0,FS$9='2. Protocols'!$G92),1,0)*'4. Formulations'!$J92</f>
        <v>0</v>
      </c>
      <c r="FT93" s="38">
        <f>IF(AND(OR(ISBLANK(FT$9),FT$9=0)=FALSE,SUM($EK93:$EW93)&gt;0,FT$9='2. Protocols'!$G92),1,0)*'4. Formulations'!$J92</f>
        <v>0</v>
      </c>
      <c r="FV93" s="38">
        <f>IF(AND(OR(ISBLANK(EY$9),EY$9=0)=FALSE,FV$9=$DL93),1,0)*'4. Formulations'!$K92</f>
        <v>0</v>
      </c>
      <c r="FW93" s="38">
        <f>IF(AND(OR(ISBLANK(EZ$9),EZ$9=0)=FALSE,FW$9=$DL93),1,0)*'4. Formulations'!$K92</f>
        <v>0</v>
      </c>
      <c r="FX93" s="38">
        <f>IF(AND(OR(ISBLANK(FA$9),FA$9=0)=FALSE,FX$9=$DL93),1,0)*'4. Formulations'!$K92</f>
        <v>0</v>
      </c>
      <c r="FY93" s="38">
        <f>IF(AND(OR(ISBLANK(FB$9),FB$9=0)=FALSE,FY$9=$DL93),1,0)*'4. Formulations'!$K92</f>
        <v>0</v>
      </c>
      <c r="FZ93" s="38">
        <f>IF(AND(OR(ISBLANK(FC$9),FC$9=0)=FALSE,FZ$9=$DL93),1,0)*'4. Formulations'!$K92</f>
        <v>0</v>
      </c>
      <c r="GA93" s="38">
        <f>IF(AND(OR(ISBLANK(FD$9),FD$9=0)=FALSE,GA$9=$DL93),1,0)*'4. Formulations'!$K92</f>
        <v>0</v>
      </c>
      <c r="GB93" s="38">
        <f>IF(AND(OR(ISBLANK(FE$9),FE$9=0)=FALSE,GB$9=$DL93),1,0)*'4. Formulations'!$K92</f>
        <v>0</v>
      </c>
      <c r="GC93" s="38">
        <f>IF(AND(OR(ISBLANK(FF$9),FF$9=0)=FALSE,GC$9=$DL93),1,0)*'4. Formulations'!$K92</f>
        <v>0</v>
      </c>
      <c r="GD93" s="38">
        <f>IF(AND(OR(ISBLANK(FG$9),FG$9=0)=FALSE,GD$9=$DL93),1,0)*'4. Formulations'!$K92</f>
        <v>0</v>
      </c>
      <c r="GE93" s="38">
        <f>IF(AND(OR(ISBLANK(FH$9),FH$9=0)=FALSE,GE$9=$DL93),1,0)*'4. Formulations'!$K92</f>
        <v>0</v>
      </c>
      <c r="GF93" s="38">
        <f>IF(AND(OR(ISBLANK(FI$9),FI$9=0)=FALSE,GF$9=$DL93),1,0)*'4. Formulations'!$K92</f>
        <v>0</v>
      </c>
      <c r="GG93" s="38">
        <f>IF(AND(OR(ISBLANK(FJ$9),FJ$9=0)=FALSE,GG$9=$DL93),1,0)*'4. Formulations'!$K92</f>
        <v>0</v>
      </c>
      <c r="GH93" s="38">
        <f>IF(AND(OR(ISBLANK(FK$9),FK$9=0)=FALSE,GH$9=$DL93),1,0)*'4. Formulations'!$K92</f>
        <v>0</v>
      </c>
      <c r="GI93" s="38">
        <f>IF(AND(OR(ISBLANK(FL$9),FL$9=0)=FALSE,GI$9=$DL93),1,0)*'4. Formulations'!$K92</f>
        <v>0</v>
      </c>
      <c r="GJ93" s="38">
        <f>IF(AND(OR(ISBLANK(FM$9),FM$9=0)=FALSE,GJ$9=$DL93),1,0)*'4. Formulations'!$K92</f>
        <v>0</v>
      </c>
      <c r="GL93" s="38">
        <f>IF(AND(OR(ISBLANK(GL$9),GL$9=0)=FALSE,OR(GL$9='2. Protocols'!$C92,GL$9='2. Protocols'!$E92,GL$9='2. Protocols'!$G92)),1,0)*'4. Formulations'!$L92</f>
        <v>0</v>
      </c>
      <c r="GM93" s="38">
        <f>IF(AND(OR(ISBLANK(GM$9),GM$9=0)=FALSE,OR(GM$9='2. Protocols'!$C92,GM$9='2. Protocols'!$E92,GM$9='2. Protocols'!$G92)),1,0)*'4. Formulations'!$L92</f>
        <v>0</v>
      </c>
      <c r="GN93" s="38">
        <f>IF(AND(OR(ISBLANK(GN$9),GN$9=0)=FALSE,OR(GN$9='2. Protocols'!$C92,GN$9='2. Protocols'!$E92,GN$9='2. Protocols'!$G92)),1,0)*'4. Formulations'!$L92</f>
        <v>0</v>
      </c>
      <c r="GO93" s="38">
        <f>IF(AND(OR(ISBLANK(GO$9),GO$9=0)=FALSE,OR(GO$9='2. Protocols'!$C92,GO$9='2. Protocols'!$E92,GO$9='2. Protocols'!$G92)),1,0)*'4. Formulations'!$L92</f>
        <v>0</v>
      </c>
      <c r="GP93" s="38">
        <f>IF(AND(OR(ISBLANK(GP$9),GP$9=0)=FALSE,OR(GP$9='2. Protocols'!$C92,GP$9='2. Protocols'!$E92,GP$9='2. Protocols'!$G92)),1,0)*'4. Formulations'!$L92</f>
        <v>0</v>
      </c>
      <c r="GQ93" s="38">
        <f>IF(AND(OR(ISBLANK(GQ$9),GQ$9=0)=FALSE,OR(GQ$9='2. Protocols'!$C92,GQ$9='2. Protocols'!$E92,GQ$9='2. Protocols'!$G92)),1,0)*'4. Formulations'!$L92</f>
        <v>0</v>
      </c>
      <c r="GR93" s="38">
        <f>IF(AND(OR(ISBLANK(GR$9),GR$9=0)=FALSE,OR(GR$9='2. Protocols'!$C92,GR$9='2. Protocols'!$E92,GR$9='2. Protocols'!$G92)),1,0)*'4. Formulations'!$L92</f>
        <v>0</v>
      </c>
      <c r="GS93" s="38">
        <f>IF(AND(OR(ISBLANK(GS$9),GS$9=0)=FALSE,OR(GS$9='2. Protocols'!$C92,GS$9='2. Protocols'!$E92,GS$9='2. Protocols'!$G92)),1,0)*'4. Formulations'!$L92</f>
        <v>0</v>
      </c>
      <c r="GT93" s="38">
        <f>IF(AND(OR(ISBLANK(GT$9),GT$9=0)=FALSE,OR(GT$9='2. Protocols'!$C92,GT$9='2. Protocols'!$E92,GT$9='2. Protocols'!$G92)),1,0)*'4. Formulations'!$L92</f>
        <v>0</v>
      </c>
      <c r="GU93" s="38">
        <f>IF(AND(OR(ISBLANK(GU$9),GU$9=0)=FALSE,OR(GU$9='2. Protocols'!$C92,GU$9='2. Protocols'!$E92,GU$9='2. Protocols'!$G92)),1,0)*'4. Formulations'!$L92</f>
        <v>0</v>
      </c>
      <c r="GV93" s="38">
        <f>IF(AND(OR(ISBLANK(GV$9),GV$9=0)=FALSE,OR(GV$9='2. Protocols'!$C92,GV$9='2. Protocols'!$E92,GV$9='2. Protocols'!$G92)),1,0)*'4. Formulations'!$L92</f>
        <v>0</v>
      </c>
      <c r="GW93" s="38">
        <f>IF(AND(OR(ISBLANK(GW$9),GW$9=0)=FALSE,OR(GW$9='2. Protocols'!$C92,GW$9='2. Protocols'!$E92,GW$9='2. Protocols'!$G92)),1,0)*'4. Formulations'!$L92</f>
        <v>0</v>
      </c>
      <c r="GX93" s="38">
        <f>IF(AND(OR(ISBLANK(GX$9),GX$9=0)=FALSE,OR(GX$9='2. Protocols'!$C92,GX$9='2. Protocols'!$E92,GX$9='2. Protocols'!$G92)),1,0)*'4. Formulations'!$L92</f>
        <v>0</v>
      </c>
      <c r="GY93" s="38">
        <f>IF(AND(OR(ISBLANK(GY$9),GY$9=0)=FALSE,OR(GY$9='2. Protocols'!$C92,GY$9='2. Protocols'!$E92,GY$9='2. Protocols'!$G92)),1,0)*'4. Formulations'!$L92</f>
        <v>0</v>
      </c>
      <c r="GZ93" s="38">
        <f>IF(AND(OR(ISBLANK(GZ$9),GZ$9=0)=FALSE,OR(GZ$9='2. Protocols'!$C92,GZ$9='2. Protocols'!$E92,GZ$9='2. Protocols'!$G92)),1,0)*'4. Formulations'!$L92</f>
        <v>0</v>
      </c>
      <c r="HA93" s="38">
        <f>IF(AND(OR(ISBLANK(HA$9),HA$9=0)=FALSE,OR(HA$9='2. Protocols'!$C92,HA$9='2. Protocols'!$E92,HA$9='2. Protocols'!$G92)),1,0)*'4. Formulations'!$L92</f>
        <v>0</v>
      </c>
      <c r="HB93" s="38">
        <f>IF(AND(OR(ISBLANK(HB$9),HB$9=0)=FALSE,OR(HB$9='2. Protocols'!$C92,HB$9='2. Protocols'!$E92,HB$9='2. Protocols'!$G92)),1,0)*'4. Formulations'!$L92</f>
        <v>0</v>
      </c>
      <c r="HC93" s="38">
        <f>IF(AND(OR(ISBLANK(HC$9),HC$9=0)=FALSE,OR(HC$9='2. Protocols'!$C92,HC$9='2. Protocols'!$E92,HC$9='2. Protocols'!$G92)),1,0)*'4. Formulations'!$L92</f>
        <v>0</v>
      </c>
      <c r="HD93" s="38">
        <f>IF(AND(OR(ISBLANK(HD$9),HD$9=0)=FALSE,OR(HD$9='2. Protocols'!$C92,HD$9='2. Protocols'!$E92,HD$9='2. Protocols'!$G92)),1,0)*'4. Formulations'!$L92</f>
        <v>0</v>
      </c>
      <c r="HE93" s="38">
        <f>IF(AND(OR(ISBLANK(HE$9),HE$9=0)=FALSE,OR(HE$9='2. Protocols'!$C92,HE$9='2. Protocols'!$E92,HE$9='2. Protocols'!$G92)),1,0)*'4. Formulations'!$L92</f>
        <v>0</v>
      </c>
      <c r="HF93" s="38">
        <f>IF(AND(OR(ISBLANK(HF$9),HF$9=0)=FALSE,OR(HF$9='2. Protocols'!$C92,HF$9='2. Protocols'!$E92,HF$9='2. Protocols'!$G92)),1,0)*'4. Formulations'!$L92</f>
        <v>0</v>
      </c>
      <c r="HG93" s="38">
        <f>IF(AND(OR(ISBLANK(HG$9),HG$9=0)=FALSE,OR(HG$9='2. Protocols'!$C92,HG$9='2. Protocols'!$E92,HG$9='2. Protocols'!$G92)),1,0)*'4. Formulations'!$L92</f>
        <v>0</v>
      </c>
      <c r="HI93" s="38">
        <f>IF(AND(OR(ISBLANK(HI$9),HI$9=0)=FALSE,HI$9=$DK93),1,0)*'4. Formulations'!$M92</f>
        <v>0</v>
      </c>
      <c r="HJ93" s="38">
        <f>IF(AND(OR(ISBLANK(HJ$9),HJ$9=0)=FALSE,HJ$9=$DK93),1,0)*'4. Formulations'!$M92</f>
        <v>0</v>
      </c>
      <c r="HK93" s="38">
        <f>IF(AND(OR(ISBLANK(HK$9),HK$9=0)=FALSE,HK$9=$DK93),1,0)*'4. Formulations'!$M92</f>
        <v>0</v>
      </c>
      <c r="HL93" s="38">
        <f>IF(AND(OR(ISBLANK(HL$9),HL$9=0)=FALSE,HL$9=$DK93),1,0)*'4. Formulations'!$M92</f>
        <v>0</v>
      </c>
      <c r="HM93" s="38">
        <f>IF(AND(OR(ISBLANK(HM$9),HM$9=0)=FALSE,HM$9=$DK93),1,0)*'4. Formulations'!$M92</f>
        <v>0</v>
      </c>
      <c r="HN93" s="38">
        <f>IF(AND(OR(ISBLANK(HN$9),HN$9=0)=FALSE,HN$9=$DK93),1,0)*'4. Formulations'!$M92</f>
        <v>0</v>
      </c>
      <c r="HO93" s="38">
        <f>IF(AND(OR(ISBLANK(HO$9),HO$9=0)=FALSE,HO$9=$DK93),1,0)*'4. Formulations'!$M92</f>
        <v>0</v>
      </c>
      <c r="HP93" s="38">
        <f>IF(AND(OR(ISBLANK(HP$9),HP$9=0)=FALSE,HP$9=$DK93),1,0)*'4. Formulations'!$M92</f>
        <v>0</v>
      </c>
      <c r="HQ93" s="38">
        <f>IF(AND(OR(ISBLANK(HQ$9),HQ$9=0)=FALSE,HQ$9=$DK93),1,0)*'4. Formulations'!$M92</f>
        <v>0</v>
      </c>
      <c r="HR93" s="38">
        <f>IF(AND(OR(ISBLANK(HR$9),HR$9=0)=FALSE,HR$9=$DK93),1,0)*'4. Formulations'!$M92</f>
        <v>0</v>
      </c>
      <c r="HS93" s="38">
        <f>IF(AND(OR(ISBLANK(HS$9),HS$9=0)=FALSE,HS$9=$DK93),1,0)*'4. Formulations'!$M92</f>
        <v>0</v>
      </c>
      <c r="HT93" s="38">
        <f>IF(AND(OR(ISBLANK(HT$9),HT$9=0)=FALSE,HT$9=$DK93),1,0)*'4. Formulations'!$M92</f>
        <v>0</v>
      </c>
      <c r="HU93" s="38">
        <f>IF(AND(OR(ISBLANK(HU$9),HU$9=0)=FALSE,HU$9=$DK93),1,0)*'4. Formulations'!$M92</f>
        <v>0</v>
      </c>
      <c r="HW93" s="38">
        <f>IF(AND(OR(ISBLANK(HW$9),HW$9=0)=FALSE,SUM($HI93:$HU93)&gt;0,HW$9='2. Protocols'!$G92),1,0)*'4. Formulations'!$M92</f>
        <v>0</v>
      </c>
      <c r="HX93" s="38">
        <f>IF(AND(OR(ISBLANK(HX$9),HX$9=0)=FALSE,SUM($HI93:$HU93)&gt;0,HX$9='2. Protocols'!$G92),1,0)*'4. Formulations'!$M92</f>
        <v>0</v>
      </c>
      <c r="HY93" s="38">
        <f>IF(AND(OR(ISBLANK(HY$9),HY$9=0)=FALSE,SUM($HI93:$HU93)&gt;0,HY$9='2. Protocols'!$G92),1,0)*'4. Formulations'!$M92</f>
        <v>0</v>
      </c>
      <c r="HZ93" s="38">
        <f>IF(AND(OR(ISBLANK(HZ$9),HZ$9=0)=FALSE,SUM($HI93:$HU93)&gt;0,HZ$9='2. Protocols'!$G92),1,0)*'4. Formulations'!$M92</f>
        <v>0</v>
      </c>
      <c r="IA93" s="38">
        <f>IF(AND(OR(ISBLANK(IA$9),IA$9=0)=FALSE,SUM($HI93:$HU93)&gt;0,IA$9='2. Protocols'!$G92),1,0)*'4. Formulations'!$M92</f>
        <v>0</v>
      </c>
      <c r="IB93" s="38">
        <f>IF(AND(OR(ISBLANK(IB$9),IB$9=0)=FALSE,SUM($HI93:$HU93)&gt;0,IB$9='2. Protocols'!$G92),1,0)*'4. Formulations'!$M92</f>
        <v>0</v>
      </c>
      <c r="IC93" s="38">
        <f>IF(AND(OR(ISBLANK(IC$9),IC$9=0)=FALSE,SUM($HI93:$HU93)&gt;0,IC$9='2. Protocols'!$G92),1,0)*'4. Formulations'!$M92</f>
        <v>0</v>
      </c>
      <c r="ID93" s="38">
        <f>IF(AND(OR(ISBLANK(ID$9),ID$9=0)=FALSE,SUM($HI93:$HU93)&gt;0,ID$9='2. Protocols'!$G92),1,0)*'4. Formulations'!$M92</f>
        <v>0</v>
      </c>
      <c r="IE93" s="38">
        <f>IF(AND(OR(ISBLANK(IE$9),IE$9=0)=FALSE,SUM($HI93:$HU93)&gt;0,IE$9='2. Protocols'!$G92),1,0)*'4. Formulations'!$M92</f>
        <v>0</v>
      </c>
      <c r="IF93" s="38">
        <f>IF(AND(OR(ISBLANK(IF$9),IF$9=0)=FALSE,SUM($HI93:$HU93)&gt;0,IF$9='2. Protocols'!$G92),1,0)*'4. Formulations'!$M92</f>
        <v>0</v>
      </c>
      <c r="IG93" s="38">
        <f>IF(AND(OR(ISBLANK(IG$9),IG$9=0)=FALSE,SUM($HI93:$HU93)&gt;0,IG$9='2. Protocols'!$G92),1,0)*'4. Formulations'!$M92</f>
        <v>0</v>
      </c>
      <c r="IH93" s="38">
        <f>IF(AND(OR(ISBLANK(IH$9),IH$9=0)=FALSE,SUM($HI93:$HU93)&gt;0,IH$9='2. Protocols'!$G92),1,0)*'4. Formulations'!$M92</f>
        <v>0</v>
      </c>
      <c r="II93" s="38">
        <f>IF(AND(OR(ISBLANK(II$9),II$9=0)=FALSE,SUM($HI93:$HU93)&gt;0,II$9='2. Protocols'!$G92),1,0)*'4. Formulations'!$M92</f>
        <v>0</v>
      </c>
      <c r="IJ93" s="38">
        <f>IF(AND(OR(ISBLANK(IJ$9),IJ$9=0)=FALSE,SUM($HI93:$HU93)&gt;0,IJ$9='2. Protocols'!$G92),1,0)*'4. Formulations'!$M92</f>
        <v>0</v>
      </c>
      <c r="IK93" s="38">
        <f>IF(AND(OR(ISBLANK(IK$9),IK$9=0)=FALSE,SUM($HI93:$HU93)&gt;0,IK$9='2. Protocols'!$G92),1,0)*'4. Formulations'!$M92</f>
        <v>0</v>
      </c>
      <c r="IL93" s="38">
        <f>IF(AND(OR(ISBLANK(IL$9),IL$9=0)=FALSE,SUM($HI93:$HU93)&gt;0,IL$9='2. Protocols'!$G92),1,0)*'4. Formulations'!$M92</f>
        <v>0</v>
      </c>
      <c r="IM93" s="38">
        <f>IF(AND(OR(ISBLANK(IM$9),IM$9=0)=FALSE,SUM($HI93:$HU93)&gt;0,IM$9='2. Protocols'!$G92),1,0)*'4. Formulations'!$M92</f>
        <v>0</v>
      </c>
      <c r="IN93" s="38">
        <f>IF(AND(OR(ISBLANK(IN$9),IN$9=0)=FALSE,SUM($HI93:$HU93)&gt;0,IN$9='2. Protocols'!$G92),1,0)*'4. Formulations'!$M92</f>
        <v>0</v>
      </c>
      <c r="IO93" s="38">
        <f>IF(AND(OR(ISBLANK(IO$9),IO$9=0)=FALSE,SUM($HI93:$HU93)&gt;0,IO$9='2. Protocols'!$G92),1,0)*'4. Formulations'!$M92</f>
        <v>0</v>
      </c>
      <c r="IP93" s="38">
        <f>IF(AND(OR(ISBLANK(IP$9),IP$9=0)=FALSE,SUM($HI93:$HU93)&gt;0,IP$9='2. Protocols'!$G92),1,0)*'4. Formulations'!$M92</f>
        <v>0</v>
      </c>
      <c r="IQ93" s="38">
        <f>IF(AND(OR(ISBLANK(IQ$9),IQ$9=0)=FALSE,SUM($HI93:$HU93)&gt;0,IQ$9='2. Protocols'!$G92),1,0)*'4. Formulations'!$M92</f>
        <v>0</v>
      </c>
      <c r="IR93" s="38">
        <f>IF(AND(OR(ISBLANK(IR$9),IR$9=0)=FALSE,SUM($HI93:$HU93)&gt;0,IR$9='2. Protocols'!$G92),1,0)*'4. Formulations'!$M92</f>
        <v>0</v>
      </c>
      <c r="IT93" s="38">
        <f>IF(AND(OR(ISBLANK(IT$9),IT$9=0)=FALSE,IT$9=$DL93),1,0)*'4. Formulations'!$N92</f>
        <v>0</v>
      </c>
      <c r="IU93" s="38">
        <f>IF(AND(OR(ISBLANK(IU$9),IU$9=0)=FALSE,IU$9=$DL93),1,0)*'4. Formulations'!$N92</f>
        <v>0</v>
      </c>
      <c r="IV93" s="38">
        <f>IF(AND(OR(ISBLANK(IV$9),IV$9=0)=FALSE,IV$9=$DL93),1,0)*'4. Formulations'!$N92</f>
        <v>0</v>
      </c>
      <c r="IW93" s="38">
        <f>IF(AND(OR(ISBLANK(IW$9),IW$9=0)=FALSE,IW$9=$DL93),1,0)*'4. Formulations'!$N92</f>
        <v>0</v>
      </c>
      <c r="IX93" s="38">
        <f>IF(AND(OR(ISBLANK(IX$9),IX$9=0)=FALSE,IX$9=$DL93),1,0)*'4. Formulations'!$N92</f>
        <v>0</v>
      </c>
      <c r="IY93" s="38">
        <f>IF(AND(OR(ISBLANK(IY$9),IY$9=0)=FALSE,IY$9=$DL93),1,0)*'4. Formulations'!$N92</f>
        <v>0</v>
      </c>
      <c r="IZ93" s="38">
        <f>IF(AND(OR(ISBLANK(IZ$9),IZ$9=0)=FALSE,IZ$9=$DL93),1,0)*'4. Formulations'!$N92</f>
        <v>0</v>
      </c>
      <c r="JA93" s="38">
        <f>IF(AND(OR(ISBLANK(JA$9),JA$9=0)=FALSE,JA$9=$DL93),1,0)*'4. Formulations'!$N92</f>
        <v>0</v>
      </c>
      <c r="JB93" s="38">
        <f>IF(AND(OR(ISBLANK(JB$9),JB$9=0)=FALSE,JB$9=$DL93),1,0)*'4. Formulations'!$N92</f>
        <v>0</v>
      </c>
      <c r="JC93" s="38">
        <f>IF(AND(OR(ISBLANK(JC$9),JC$9=0)=FALSE,JC$9=$DL93),1,0)*'4. Formulations'!$N92</f>
        <v>0</v>
      </c>
      <c r="JD93" s="38">
        <f>IF(AND(OR(ISBLANK(JD$9),JD$9=0)=FALSE,JD$9=$DL93),1,0)*'4. Formulations'!$N92</f>
        <v>0</v>
      </c>
      <c r="JE93" s="38">
        <f>IF(AND(OR(ISBLANK(JE$9),JE$9=0)=FALSE,JE$9=$DL93),1,0)*'4. Formulations'!$N92</f>
        <v>0</v>
      </c>
      <c r="JF93" s="38">
        <f>IF(AND(OR(ISBLANK(JF$9),JF$9=0)=FALSE,JF$9=$DL93),1,0)*'4. Formulations'!$N92</f>
        <v>0</v>
      </c>
      <c r="JG93" s="38">
        <f>IF(AND(OR(ISBLANK(JG$9),JG$9=0)=FALSE,JG$9=$DL93),1,0)*'4. Formulations'!$N92</f>
        <v>0</v>
      </c>
      <c r="JH93" s="38">
        <f>IF(AND(OR(ISBLANK(JH$9),JH$9=0)=FALSE,JH$9=$DL93),1,0)*'4. Formulations'!$N92</f>
        <v>0</v>
      </c>
      <c r="JJ93" s="38">
        <f>IF(AND(OR(ISBLANK(JJ$9),JJ$9=0)=FALSE,OR(JJ$9='2. Protocols'!$C92,JJ$9='2. Protocols'!$E92,JJ$9='2. Protocols'!$G92)),1,0)*'4. Formulations'!$O92</f>
        <v>0</v>
      </c>
      <c r="JK93" s="38">
        <f>IF(AND(OR(ISBLANK(JK$9),JK$9=0)=FALSE,OR(JK$9='2. Protocols'!$C92,JK$9='2. Protocols'!$E92,JK$9='2. Protocols'!$G92)),1,0)*'4. Formulations'!$O92</f>
        <v>0</v>
      </c>
      <c r="JL93" s="38">
        <f>IF(AND(OR(ISBLANK(JL$9),JL$9=0)=FALSE,OR(JL$9='2. Protocols'!$C92,JL$9='2. Protocols'!$E92,JL$9='2. Protocols'!$G92)),1,0)*'4. Formulations'!$O92</f>
        <v>0</v>
      </c>
      <c r="JM93" s="38">
        <f>IF(AND(OR(ISBLANK(JM$9),JM$9=0)=FALSE,OR(JM$9='2. Protocols'!$C92,JM$9='2. Protocols'!$E92,JM$9='2. Protocols'!$G92)),1,0)*'4. Formulations'!$O92</f>
        <v>0</v>
      </c>
      <c r="JN93" s="38">
        <f>IF(AND(OR(ISBLANK(JN$9),JN$9=0)=FALSE,OR(JN$9='2. Protocols'!$C92,JN$9='2. Protocols'!$E92,JN$9='2. Protocols'!$G92)),1,0)*'4. Formulations'!$O92</f>
        <v>0</v>
      </c>
      <c r="JO93" s="38">
        <f>IF(AND(OR(ISBLANK(JO$9),JO$9=0)=FALSE,OR(JO$9='2. Protocols'!$C92,JO$9='2. Protocols'!$E92,JO$9='2. Protocols'!$G92)),1,0)*'4. Formulations'!$O92</f>
        <v>0</v>
      </c>
      <c r="JP93" s="38">
        <f>IF(AND(OR(ISBLANK(JP$9),JP$9=0)=FALSE,OR(JP$9='2. Protocols'!$C92,JP$9='2. Protocols'!$E92,JP$9='2. Protocols'!$G92)),1,0)*'4. Formulations'!$O92</f>
        <v>0</v>
      </c>
      <c r="JQ93" s="38">
        <f>IF(AND(OR(ISBLANK(JQ$9),JQ$9=0)=FALSE,OR(JQ$9='2. Protocols'!$C92,JQ$9='2. Protocols'!$E92,JQ$9='2. Protocols'!$G92)),1,0)*'4. Formulations'!$O92</f>
        <v>0</v>
      </c>
      <c r="JR93" s="38">
        <f>IF(AND(OR(ISBLANK(JR$9),JR$9=0)=FALSE,OR(JR$9='2. Protocols'!$C92,JR$9='2. Protocols'!$E92,JR$9='2. Protocols'!$G92)),1,0)*'4. Formulations'!$O92</f>
        <v>0</v>
      </c>
      <c r="JS93" s="38">
        <f>IF(AND(OR(ISBLANK(JS$9),JS$9=0)=FALSE,OR(JS$9='2. Protocols'!$C92,JS$9='2. Protocols'!$E92,JS$9='2. Protocols'!$G92)),1,0)*'4. Formulations'!$O92</f>
        <v>0</v>
      </c>
      <c r="JT93" s="38">
        <f>IF(AND(OR(ISBLANK(JT$9),JT$9=0)=FALSE,OR(JT$9='2. Protocols'!$C92,JT$9='2. Protocols'!$E92,JT$9='2. Protocols'!$G92)),1,0)*'4. Formulations'!$O92</f>
        <v>0</v>
      </c>
      <c r="JU93" s="38">
        <f>IF(AND(OR(ISBLANK(JU$9),JU$9=0)=FALSE,OR(JU$9='2. Protocols'!$C92,JU$9='2. Protocols'!$E92,JU$9='2. Protocols'!$G92)),1,0)*'4. Formulations'!$O92</f>
        <v>0</v>
      </c>
      <c r="JV93" s="38">
        <f>IF(AND(OR(ISBLANK(JV$9),JV$9=0)=FALSE,OR(JV$9='2. Protocols'!$C92,JV$9='2. Protocols'!$E92,JV$9='2. Protocols'!$G92)),1,0)*'4. Formulations'!$O92</f>
        <v>0</v>
      </c>
      <c r="JW93" s="38">
        <f>IF(AND(OR(ISBLANK(JW$9),JW$9=0)=FALSE,OR(JW$9='2. Protocols'!$C92,JW$9='2. Protocols'!$E92,JW$9='2. Protocols'!$G92)),1,0)*'4. Formulations'!$O92</f>
        <v>0</v>
      </c>
      <c r="JX93" s="38">
        <f>IF(AND(OR(ISBLANK(JX$9),JX$9=0)=FALSE,OR(JX$9='2. Protocols'!$C92,JX$9='2. Protocols'!$E92,JX$9='2. Protocols'!$G92)),1,0)*'4. Formulations'!$O92</f>
        <v>0</v>
      </c>
      <c r="JY93" s="38">
        <f>IF(AND(OR(ISBLANK(JY$9),JY$9=0)=FALSE,OR(JY$9='2. Protocols'!$C92,JY$9='2. Protocols'!$E92,JY$9='2. Protocols'!$G92)),1,0)*'4. Formulations'!$O92</f>
        <v>0</v>
      </c>
      <c r="JZ93" s="38">
        <f>IF(AND(OR(ISBLANK(JZ$9),JZ$9=0)=FALSE,OR(JZ$9='2. Protocols'!$C92,JZ$9='2. Protocols'!$E92,JZ$9='2. Protocols'!$G92)),1,0)*'4. Formulations'!$O92</f>
        <v>0</v>
      </c>
      <c r="KA93" s="38">
        <f>IF(AND(OR(ISBLANK(KA$9),KA$9=0)=FALSE,OR(KA$9='2. Protocols'!$C92,KA$9='2. Protocols'!$E92,KA$9='2. Protocols'!$G92)),1,0)*'4. Formulations'!$O92</f>
        <v>0</v>
      </c>
      <c r="KB93" s="38">
        <f>IF(AND(OR(ISBLANK(KB$9),KB$9=0)=FALSE,OR(KB$9='2. Protocols'!$C92,KB$9='2. Protocols'!$E92,KB$9='2. Protocols'!$G92)),1,0)*'4. Formulations'!$O92</f>
        <v>0</v>
      </c>
      <c r="KC93" s="38">
        <f>IF(AND(OR(ISBLANK(KC$9),KC$9=0)=FALSE,OR(KC$9='2. Protocols'!$C92,KC$9='2. Protocols'!$E92,KC$9='2. Protocols'!$G92)),1,0)*'4. Formulations'!$O92</f>
        <v>0</v>
      </c>
      <c r="KD93" s="38">
        <f>IF(AND(OR(ISBLANK(KD$9),KD$9=0)=FALSE,OR(KD$9='2. Protocols'!$C92,KD$9='2. Protocols'!$E92,KD$9='2. Protocols'!$G92)),1,0)*'4. Formulations'!$O92</f>
        <v>0</v>
      </c>
      <c r="KE93" s="38">
        <f>IF(AND(OR(ISBLANK(KE$9),KE$9=0)=FALSE,OR(KE$9='2. Protocols'!$C92,KE$9='2. Protocols'!$E92,KE$9='2. Protocols'!$G92)),1,0)*'4. Formulations'!$O92</f>
        <v>0</v>
      </c>
      <c r="KG93" s="38">
        <f>IF(AND(OR(ISBLANK(KG$9),KG$9=0)=FALSE,KG$9=$DK93),1,0)*'4. Formulations'!$P92</f>
        <v>0</v>
      </c>
      <c r="KH93" s="38">
        <f>IF(AND(OR(ISBLANK(KH$9),KH$9=0)=FALSE,KH$9=$DK93),1,0)*'4. Formulations'!$P92</f>
        <v>0</v>
      </c>
      <c r="KI93" s="38">
        <f>IF(AND(OR(ISBLANK(KI$9),KI$9=0)=FALSE,KI$9=$DK93),1,0)*'4. Formulations'!$P92</f>
        <v>0</v>
      </c>
      <c r="KJ93" s="38">
        <f>IF(AND(OR(ISBLANK(KJ$9),KJ$9=0)=FALSE,KJ$9=$DK93),1,0)*'4. Formulations'!$P92</f>
        <v>0</v>
      </c>
      <c r="KK93" s="38">
        <f>IF(AND(OR(ISBLANK(KK$9),KK$9=0)=FALSE,KK$9=$DK93),1,0)*'4. Formulations'!$P92</f>
        <v>0</v>
      </c>
      <c r="KL93" s="38">
        <f>IF(AND(OR(ISBLANK(KL$9),KL$9=0)=FALSE,KL$9=$DK93),1,0)*'4. Formulations'!$P92</f>
        <v>0</v>
      </c>
      <c r="KM93" s="38">
        <f>IF(AND(OR(ISBLANK(KM$9),KM$9=0)=FALSE,KM$9=$DK93),1,0)*'4. Formulations'!$P92</f>
        <v>0</v>
      </c>
      <c r="KN93" s="38">
        <f>IF(AND(OR(ISBLANK(KN$9),KN$9=0)=FALSE,KN$9=$DK93),1,0)*'4. Formulations'!$P92</f>
        <v>0</v>
      </c>
      <c r="KO93" s="38">
        <f>IF(AND(OR(ISBLANK(KO$9),KO$9=0)=FALSE,KO$9=$DK93),1,0)*'4. Formulations'!$P92</f>
        <v>0</v>
      </c>
      <c r="KP93" s="38">
        <f>IF(AND(OR(ISBLANK(KP$9),KP$9=0)=FALSE,KP$9=$DK93),1,0)*'4. Formulations'!$P92</f>
        <v>0</v>
      </c>
      <c r="KQ93" s="38">
        <f>IF(AND(OR(ISBLANK(KQ$9),KQ$9=0)=FALSE,KQ$9=$DK93),1,0)*'4. Formulations'!$P92</f>
        <v>0</v>
      </c>
      <c r="KR93" s="38">
        <f>IF(AND(OR(ISBLANK(KR$9),KR$9=0)=FALSE,KR$9=$DK93),1,0)*'4. Formulations'!$P92</f>
        <v>0</v>
      </c>
      <c r="KS93" s="38">
        <f>IF(AND(OR(ISBLANK(KS$9),KS$9=0)=FALSE,KS$9=$DK93),1,0)*'4. Formulations'!$P92</f>
        <v>0</v>
      </c>
      <c r="KU93" s="38">
        <f>IF(AND(OR(ISBLANK(KU$9),KU$9=0)=FALSE,SUM($KG93:$KS93)&gt;0,KU$9='2. Protocols'!$G92),1,0)*'4. Formulations'!$P92</f>
        <v>0</v>
      </c>
      <c r="KV93" s="38">
        <f>IF(AND(OR(ISBLANK(KV$9),KV$9=0)=FALSE,SUM($KG93:$KS93)&gt;0,KV$9='2. Protocols'!$G92),1,0)*'4. Formulations'!$P92</f>
        <v>0</v>
      </c>
      <c r="KW93" s="38">
        <f>IF(AND(OR(ISBLANK(KW$9),KW$9=0)=FALSE,SUM($KG93:$KS93)&gt;0,KW$9='2. Protocols'!$G92),1,0)*'4. Formulations'!$P92</f>
        <v>0</v>
      </c>
      <c r="KX93" s="38">
        <f>IF(AND(OR(ISBLANK(KX$9),KX$9=0)=FALSE,SUM($KG93:$KS93)&gt;0,KX$9='2. Protocols'!$G92),1,0)*'4. Formulations'!$P92</f>
        <v>0</v>
      </c>
      <c r="KY93" s="38">
        <f>IF(AND(OR(ISBLANK(KY$9),KY$9=0)=FALSE,SUM($KG93:$KS93)&gt;0,KY$9='2. Protocols'!$G92),1,0)*'4. Formulations'!$P92</f>
        <v>0</v>
      </c>
      <c r="KZ93" s="38">
        <f>IF(AND(OR(ISBLANK(KZ$9),KZ$9=0)=FALSE,SUM($KG93:$KS93)&gt;0,KZ$9='2. Protocols'!$G92),1,0)*'4. Formulations'!$P92</f>
        <v>0</v>
      </c>
      <c r="LA93" s="38">
        <f>IF(AND(OR(ISBLANK(LA$9),LA$9=0)=FALSE,SUM($KG93:$KS93)&gt;0,LA$9='2. Protocols'!$G92),1,0)*'4. Formulations'!$P92</f>
        <v>0</v>
      </c>
      <c r="LB93" s="38">
        <f>IF(AND(OR(ISBLANK(LB$9),LB$9=0)=FALSE,SUM($KG93:$KS93)&gt;0,LB$9='2. Protocols'!$G92),1,0)*'4. Formulations'!$P92</f>
        <v>0</v>
      </c>
      <c r="LC93" s="38">
        <f>IF(AND(OR(ISBLANK(LC$9),LC$9=0)=FALSE,SUM($KG93:$KS93)&gt;0,LC$9='2. Protocols'!$G92),1,0)*'4. Formulations'!$P92</f>
        <v>0</v>
      </c>
      <c r="LD93" s="38">
        <f>IF(AND(OR(ISBLANK(LD$9),LD$9=0)=FALSE,SUM($KG93:$KS93)&gt;0,LD$9='2. Protocols'!$G92),1,0)*'4. Formulations'!$P92</f>
        <v>0</v>
      </c>
      <c r="LE93" s="38">
        <f>IF(AND(OR(ISBLANK(LE$9),LE$9=0)=FALSE,SUM($KG93:$KS93)&gt;0,LE$9='2. Protocols'!$G92),1,0)*'4. Formulations'!$P92</f>
        <v>0</v>
      </c>
      <c r="LF93" s="38">
        <f>IF(AND(OR(ISBLANK(LF$9),LF$9=0)=FALSE,SUM($KG93:$KS93)&gt;0,LF$9='2. Protocols'!$G92),1,0)*'4. Formulations'!$P92</f>
        <v>0</v>
      </c>
      <c r="LG93" s="38">
        <f>IF(AND(OR(ISBLANK(LG$9),LG$9=0)=FALSE,SUM($KG93:$KS93)&gt;0,LG$9='2. Protocols'!$G92),1,0)*'4. Formulations'!$P92</f>
        <v>0</v>
      </c>
      <c r="LH93" s="38">
        <f>IF(AND(OR(ISBLANK(LH$9),LH$9=0)=FALSE,SUM($KG93:$KS93)&gt;0,LH$9='2. Protocols'!$G92),1,0)*'4. Formulations'!$P92</f>
        <v>0</v>
      </c>
      <c r="LI93" s="38">
        <f>IF(AND(OR(ISBLANK(LI$9),LI$9=0)=FALSE,SUM($KG93:$KS93)&gt;0,LI$9='2. Protocols'!$G92),1,0)*'4. Formulations'!$P92</f>
        <v>0</v>
      </c>
      <c r="LJ93" s="38">
        <f>IF(AND(OR(ISBLANK(LJ$9),LJ$9=0)=FALSE,SUM($KG93:$KS93)&gt;0,LJ$9='2. Protocols'!$G92),1,0)*'4. Formulations'!$P92</f>
        <v>0</v>
      </c>
      <c r="LK93" s="38">
        <f>IF(AND(OR(ISBLANK(LK$9),LK$9=0)=FALSE,SUM($KG93:$KS93)&gt;0,LK$9='2. Protocols'!$G92),1,0)*'4. Formulations'!$P92</f>
        <v>0</v>
      </c>
      <c r="LL93" s="38">
        <f>IF(AND(OR(ISBLANK(LL$9),LL$9=0)=FALSE,SUM($KG93:$KS93)&gt;0,LL$9='2. Protocols'!$G92),1,0)*'4. Formulations'!$P92</f>
        <v>0</v>
      </c>
      <c r="LM93" s="38">
        <f>IF(AND(OR(ISBLANK(LM$9),LM$9=0)=FALSE,SUM($KG93:$KS93)&gt;0,LM$9='2. Protocols'!$G92),1,0)*'4. Formulations'!$P92</f>
        <v>0</v>
      </c>
      <c r="LN93" s="38">
        <f>IF(AND(OR(ISBLANK(LN$9),LN$9=0)=FALSE,SUM($KG93:$KS93)&gt;0,LN$9='2. Protocols'!$G92),1,0)*'4. Formulations'!$P92</f>
        <v>0</v>
      </c>
      <c r="LO93" s="38">
        <f>IF(AND(OR(ISBLANK(LO$9),LO$9=0)=FALSE,SUM($KG93:$KS93)&gt;0,LO$9='2. Protocols'!$G92),1,0)*'4. Formulations'!$P92</f>
        <v>0</v>
      </c>
      <c r="LP93" s="38">
        <f>IF(AND(OR(ISBLANK(LP$9),LP$9=0)=FALSE,SUM($KG93:$KS93)&gt;0,LP$9='2. Protocols'!$G92),1,0)*'4. Formulations'!$P92</f>
        <v>0</v>
      </c>
      <c r="LR93" s="38">
        <f>IF(AND(OR(ISBLANK(LR$9),LR$9=0)=FALSE,LR$9=$DL93),1,0)*'4. Formulations'!$Q92</f>
        <v>0</v>
      </c>
      <c r="LS93" s="38">
        <f>IF(AND(OR(ISBLANK(LS$9),LS$9=0)=FALSE,LS$9=$DL93),1,0)*'4. Formulations'!$Q92</f>
        <v>0</v>
      </c>
      <c r="LT93" s="38">
        <f>IF(AND(OR(ISBLANK(LT$9),LT$9=0)=FALSE,LT$9=$DL93),1,0)*'4. Formulations'!$Q92</f>
        <v>0</v>
      </c>
      <c r="LU93" s="38">
        <f>IF(AND(OR(ISBLANK(LU$9),LU$9=0)=FALSE,LU$9=$DL93),1,0)*'4. Formulations'!$Q92</f>
        <v>0</v>
      </c>
      <c r="LV93" s="38">
        <f>IF(AND(OR(ISBLANK(LV$9),LV$9=0)=FALSE,LV$9=$DL93),1,0)*'4. Formulations'!$Q92</f>
        <v>0</v>
      </c>
      <c r="LW93" s="38">
        <f>IF(AND(OR(ISBLANK(LW$9),LW$9=0)=FALSE,LW$9=$DL93),1,0)*'4. Formulations'!$Q92</f>
        <v>0</v>
      </c>
      <c r="LX93" s="38">
        <f>IF(AND(OR(ISBLANK(LX$9),LX$9=0)=FALSE,LX$9=$DL93),1,0)*'4. Formulations'!$Q92</f>
        <v>0</v>
      </c>
      <c r="LY93" s="38">
        <f>IF(AND(OR(ISBLANK(LY$9),LY$9=0)=FALSE,LY$9=$DL93),1,0)*'4. Formulations'!$Q92</f>
        <v>0</v>
      </c>
      <c r="LZ93" s="38">
        <f>IF(AND(OR(ISBLANK(LZ$9),LZ$9=0)=FALSE,LZ$9=$DL93),1,0)*'4. Formulations'!$Q92</f>
        <v>0</v>
      </c>
      <c r="MA93" s="38">
        <f>IF(AND(OR(ISBLANK(MA$9),MA$9=0)=FALSE,MA$9=$DL93),1,0)*'4. Formulations'!$Q92</f>
        <v>0</v>
      </c>
      <c r="MB93" s="38">
        <f>IF(AND(OR(ISBLANK(MB$9),MB$9=0)=FALSE,MB$9=$DL93),1,0)*'4. Formulations'!$Q92</f>
        <v>0</v>
      </c>
      <c r="MC93" s="38">
        <f>IF(AND(OR(ISBLANK(MC$9),MC$9=0)=FALSE,MC$9=$DL93),1,0)*'4. Formulations'!$Q92</f>
        <v>0</v>
      </c>
      <c r="MD93" s="38">
        <f>IF(AND(OR(ISBLANK(MD$9),MD$9=0)=FALSE,MD$9=$DL93),1,0)*'4. Formulations'!$Q92</f>
        <v>0</v>
      </c>
      <c r="ME93" s="38">
        <f>IF(AND(OR(ISBLANK(ME$9),ME$9=0)=FALSE,ME$9=$DL93),1,0)*'4. Formulations'!$Q92</f>
        <v>0</v>
      </c>
      <c r="MF93" s="38">
        <f>IF(AND(OR(ISBLANK(MF$9),MF$9=0)=FALSE,MF$9=$DL93),1,0)*'4. Formulations'!$Q92</f>
        <v>0</v>
      </c>
    </row>
    <row r="94" spans="2:344" outlineLevel="1" x14ac:dyDescent="0.3">
      <c r="B94" s="2"/>
      <c r="C94" s="129" t="str">
        <f>IF('2. Protocols'!C93&amp;"+"&amp;'2. Protocols'!E93&amp;"+"&amp;'2. Protocols'!G93="++","",'2. Protocols'!C93&amp;"+"&amp;'2. Protocols'!E93&amp;"+"&amp;'2. Protocols'!G93)</f>
        <v/>
      </c>
      <c r="D94" s="18"/>
      <c r="F94" s="114">
        <f>IFERROR('2. Protocols'!J93*'1. General Inputs'!$N$6,"")</f>
        <v>0</v>
      </c>
      <c r="G94" s="114">
        <f>IFERROR(MAX(F94*(1+'1. General Inputs'!$BE$16)+(G$110*CHOOSE(G$7,'2. Protocols'!$S93,'2. Protocols'!$T93,'2. Protocols'!$U93))+'3. ARV Substitutions'!L114,0),"")</f>
        <v>0</v>
      </c>
      <c r="H94" s="114">
        <f>IFERROR(MAX(G94*(1+'1. General Inputs'!$BE$16)+(H$110*CHOOSE(H$7,'2. Protocols'!$S93,'2. Protocols'!$T93,'2. Protocols'!$U93))+'3. ARV Substitutions'!M114,0),"")</f>
        <v>0</v>
      </c>
      <c r="I94" s="114">
        <f>IFERROR(MAX(H94*(1+'1. General Inputs'!$BE$16)+(I$110*CHOOSE(I$7,'2. Protocols'!$S93,'2. Protocols'!$T93,'2. Protocols'!$U93))+'3. ARV Substitutions'!N114,0),"")</f>
        <v>0</v>
      </c>
      <c r="J94" s="114">
        <f>IFERROR(MAX(I94*(1+'1. General Inputs'!$BE$16)+(J$110*CHOOSE(J$7,'2. Protocols'!$S93,'2. Protocols'!$T93,'2. Protocols'!$U93))+'3. ARV Substitutions'!O114,0),"")</f>
        <v>0</v>
      </c>
      <c r="K94" s="114">
        <f>IFERROR(MAX(J94*(1+'1. General Inputs'!$BE$16)+(K$110*CHOOSE(K$7,'2. Protocols'!$S93,'2. Protocols'!$T93,'2. Protocols'!$U93))+'3. ARV Substitutions'!P114,0),"")</f>
        <v>0</v>
      </c>
      <c r="L94" s="114">
        <f>IFERROR(MAX(K94*(1+'1. General Inputs'!$BE$16)+(L$110*CHOOSE(L$7,'2. Protocols'!$S93,'2. Protocols'!$T93,'2. Protocols'!$U93))+'3. ARV Substitutions'!Q114,0),"")</f>
        <v>0</v>
      </c>
      <c r="M94" s="114">
        <f>IFERROR(MAX(L94*(1+'1. General Inputs'!$BE$16)+(M$110*CHOOSE(M$7,'2. Protocols'!$S93,'2. Protocols'!$T93,'2. Protocols'!$U93))+'3. ARV Substitutions'!R114,0),"")</f>
        <v>0</v>
      </c>
      <c r="N94" s="114">
        <f>IFERROR(MAX(M94*(1+'1. General Inputs'!$BE$16)+(N$110*CHOOSE(N$7,'2. Protocols'!$S93,'2. Protocols'!$T93,'2. Protocols'!$U93))+'3. ARV Substitutions'!S114,0),"")</f>
        <v>0</v>
      </c>
      <c r="O94" s="114">
        <f>IFERROR(MAX(N94*(1+'1. General Inputs'!$BE$16)+(O$110*CHOOSE(O$7,'2. Protocols'!$S93,'2. Protocols'!$T93,'2. Protocols'!$U93))+'3. ARV Substitutions'!T114,0),"")</f>
        <v>0</v>
      </c>
      <c r="P94" s="114">
        <f>IFERROR(MAX(O94*(1+'1. General Inputs'!$BE$16)+(P$110*CHOOSE(P$7,'2. Protocols'!$S93,'2. Protocols'!$T93,'2. Protocols'!$U93))+'3. ARV Substitutions'!U114,0),"")</f>
        <v>0</v>
      </c>
      <c r="Q94" s="114">
        <f>IFERROR(MAX(P94*(1+'1. General Inputs'!$BE$16)+(Q$110*CHOOSE(Q$7,'2. Protocols'!$S93,'2. Protocols'!$T93,'2. Protocols'!$U93))+'3. ARV Substitutions'!V114,0),"")</f>
        <v>0</v>
      </c>
      <c r="R94" s="114">
        <f>IFERROR(MAX(Q94*(1+'1. General Inputs'!$BE$16)+(R$110*CHOOSE(R$7,'2. Protocols'!$S93,'2. Protocols'!$T93,'2. Protocols'!$U93))+'3. ARV Substitutions'!W114,0),"")</f>
        <v>0</v>
      </c>
      <c r="S94" s="114">
        <f>IFERROR(MAX(R94*(1+'1. General Inputs'!$BE$16)+(S$110*CHOOSE(S$7,'2. Protocols'!$S93,'2. Protocols'!$T93,'2. Protocols'!$U93))+'3. ARV Substitutions'!X114,0),"")</f>
        <v>0</v>
      </c>
      <c r="T94" s="114">
        <f>IFERROR(MAX(S94*(1+'1. General Inputs'!$BE$16)+(T$110*CHOOSE(T$7,'2. Protocols'!$S93,'2. Protocols'!$T93,'2. Protocols'!$U93))+'3. ARV Substitutions'!Y114,0),"")</f>
        <v>0</v>
      </c>
      <c r="U94" s="114">
        <f>IFERROR(MAX(T94*(1+'1. General Inputs'!$BE$16)+(U$110*CHOOSE(U$7,'2. Protocols'!$S93,'2. Protocols'!$T93,'2. Protocols'!$U93))+'3. ARV Substitutions'!Z114,0),"")</f>
        <v>0</v>
      </c>
      <c r="V94" s="114">
        <f>IFERROR(MAX(U94*(1+'1. General Inputs'!$BE$16)+(V$110*CHOOSE(V$7,'2. Protocols'!$S93,'2. Protocols'!$T93,'2. Protocols'!$U93))+'3. ARV Substitutions'!AA114,0),"")</f>
        <v>0</v>
      </c>
      <c r="W94" s="114">
        <f>IFERROR(MAX(V94*(1+'1. General Inputs'!$BE$16)+(W$110*CHOOSE(W$7,'2. Protocols'!$S93,'2. Protocols'!$T93,'2. Protocols'!$U93))+'3. ARV Substitutions'!AB114,0),"")</f>
        <v>0</v>
      </c>
      <c r="X94" s="114">
        <f>IFERROR(MAX(W94*(1+'1. General Inputs'!$BE$16)+(X$110*CHOOSE(X$7,'2. Protocols'!$S93,'2. Protocols'!$T93,'2. Protocols'!$U93))+'3. ARV Substitutions'!AC114,0),"")</f>
        <v>0</v>
      </c>
      <c r="Y94" s="114">
        <f>IFERROR(MAX(X94*(1+'1. General Inputs'!$BE$16)+(Y$110*CHOOSE(Y$7,'2. Protocols'!$S93,'2. Protocols'!$T93,'2. Protocols'!$U93))+'3. ARV Substitutions'!AD114,0),"")</f>
        <v>0</v>
      </c>
      <c r="Z94" s="114">
        <f>IFERROR(MAX(Y94*(1+'1. General Inputs'!$BE$16)+(Z$110*CHOOSE(Z$7,'2. Protocols'!$S93,'2. Protocols'!$T93,'2. Protocols'!$U93))+'3. ARV Substitutions'!AE114,0),"")</f>
        <v>0</v>
      </c>
      <c r="AA94" s="114">
        <f>IFERROR(MAX(Z94*(1+'1. General Inputs'!$BE$16)+(AA$110*CHOOSE(AA$7,'2. Protocols'!$S93,'2. Protocols'!$T93,'2. Protocols'!$U93))+'3. ARV Substitutions'!AF114,0),"")</f>
        <v>0</v>
      </c>
      <c r="AB94" s="114">
        <f>IFERROR(MAX(AA94*(1+'1. General Inputs'!$BE$16)+(AB$110*CHOOSE(AB$7,'2. Protocols'!$S93,'2. Protocols'!$T93,'2. Protocols'!$U93))+'3. ARV Substitutions'!AG114,0),"")</f>
        <v>0</v>
      </c>
      <c r="AC94" s="114">
        <f>IFERROR(MAX(AB94*(1+'1. General Inputs'!$BE$16)+(AC$110*CHOOSE(AC$7,'2. Protocols'!$S93,'2. Protocols'!$T93,'2. Protocols'!$U93))+'3. ARV Substitutions'!AH114,0),"")</f>
        <v>0</v>
      </c>
      <c r="AD94" s="114">
        <f>IFERROR(MAX(AC94*(1+'1. General Inputs'!$BE$16)+(AD$110*CHOOSE(AD$7,'2. Protocols'!$S93,'2. Protocols'!$T93,'2. Protocols'!$U93))+'3. ARV Substitutions'!AI114,0),"")</f>
        <v>0</v>
      </c>
      <c r="AE94" s="114">
        <f>IFERROR(MAX(AD94*(1+'1. General Inputs'!$BE$16)+(AE$110*CHOOSE(AE$7,'2. Protocols'!$S93,'2. Protocols'!$T93,'2. Protocols'!$U93))+'3. ARV Substitutions'!AJ114,0),"")</f>
        <v>0</v>
      </c>
      <c r="AF94" s="114">
        <f>IFERROR(MAX(AE94*(1+'1. General Inputs'!$BE$16)+(AF$110*CHOOSE(AF$7,'2. Protocols'!$S93,'2. Protocols'!$T93,'2. Protocols'!$U93))+'3. ARV Substitutions'!AK114,0),"")</f>
        <v>0</v>
      </c>
      <c r="AG94" s="114">
        <f>IFERROR(MAX(AF94*(1+'1. General Inputs'!$BE$16)+(AG$110*CHOOSE(AG$7,'2. Protocols'!$S93,'2. Protocols'!$T93,'2. Protocols'!$U93))+'3. ARV Substitutions'!AL114,0),"")</f>
        <v>0</v>
      </c>
      <c r="AH94" s="114">
        <f>IFERROR(MAX(AG94*(1+'1. General Inputs'!$BE$16)+(AH$110*CHOOSE(AH$7,'2. Protocols'!$S93,'2. Protocols'!$T93,'2. Protocols'!$U93))+'3. ARV Substitutions'!AM114,0),"")</f>
        <v>0</v>
      </c>
      <c r="AI94" s="114">
        <f>IFERROR(MAX(AH94*(1+'1. General Inputs'!$BE$16)+(AI$110*CHOOSE(AI$7,'2. Protocols'!$S93,'2. Protocols'!$T93,'2. Protocols'!$U93))+'3. ARV Substitutions'!AN114,0),"")</f>
        <v>0</v>
      </c>
      <c r="AJ94" s="114">
        <f>IFERROR(MAX(AI94*(1+'1. General Inputs'!$BE$16)+(AJ$110*CHOOSE(AJ$7,'2. Protocols'!$S93,'2. Protocols'!$T93,'2. Protocols'!$U93))+'3. ARV Substitutions'!AO114,0),"")</f>
        <v>0</v>
      </c>
      <c r="AK94" s="114">
        <f>IFERROR(MAX(AJ94*(1+'1. General Inputs'!$BE$16)+(AK$110*CHOOSE(AK$7,'2. Protocols'!$S93,'2. Protocols'!$T93,'2. Protocols'!$U93))+'3. ARV Substitutions'!AP114,0),"")</f>
        <v>0</v>
      </c>
      <c r="AL94" s="114">
        <f>IFERROR(MAX(AK94*(1+'1. General Inputs'!$BE$16)+(AL$110*CHOOSE(AL$7,'2. Protocols'!$S93,'2. Protocols'!$T93,'2. Protocols'!$U93))+'3. ARV Substitutions'!AQ114,0),"")</f>
        <v>0</v>
      </c>
      <c r="AM94" s="114">
        <f>IFERROR(MAX(AL94*(1+'1. General Inputs'!$BE$16)+(AM$110*CHOOSE(AM$7,'2. Protocols'!$S93,'2. Protocols'!$T93,'2. Protocols'!$U93))+'3. ARV Substitutions'!AR114,0),"")</f>
        <v>0</v>
      </c>
      <c r="AN94" s="114">
        <f>IFERROR(MAX(AM94*(1+'1. General Inputs'!$BE$16)+(AN$110*CHOOSE(AN$7,'2. Protocols'!$S93,'2. Protocols'!$T93,'2. Protocols'!$U93))+'3. ARV Substitutions'!AS114,0),"")</f>
        <v>0</v>
      </c>
      <c r="AO94" s="114">
        <f>IFERROR(MAX(AN94*(1+'1. General Inputs'!$BE$16)+(AO$110*CHOOSE(AO$7,'2. Protocols'!$S93,'2. Protocols'!$T93,'2. Protocols'!$U93))+'3. ARV Substitutions'!AT114,0),"")</f>
        <v>0</v>
      </c>
      <c r="AP94" s="114">
        <f>IFERROR(MAX(AO94*(1+'1. General Inputs'!$BE$16)+(AP$110*CHOOSE(AP$7,'2. Protocols'!$S93,'2. Protocols'!$T93,'2. Protocols'!$U93))+'3. ARV Substitutions'!AU114,0),"")</f>
        <v>0</v>
      </c>
      <c r="BZ94" s="88">
        <f t="shared" si="87"/>
        <v>0</v>
      </c>
      <c r="CA94" s="88">
        <f t="shared" si="88"/>
        <v>0</v>
      </c>
      <c r="CB94" s="88">
        <f t="shared" si="89"/>
        <v>0</v>
      </c>
      <c r="CC94" s="88">
        <f t="shared" si="90"/>
        <v>0</v>
      </c>
      <c r="CD94" s="88">
        <f t="shared" si="91"/>
        <v>0</v>
      </c>
      <c r="CE94" s="88">
        <f t="shared" si="92"/>
        <v>0</v>
      </c>
      <c r="CF94" s="88">
        <f t="shared" si="93"/>
        <v>0</v>
      </c>
      <c r="CG94" s="88">
        <f t="shared" si="94"/>
        <v>0</v>
      </c>
      <c r="CH94" s="88">
        <f t="shared" si="95"/>
        <v>0</v>
      </c>
      <c r="CI94" s="88">
        <f t="shared" si="96"/>
        <v>0</v>
      </c>
      <c r="CJ94" s="88">
        <f t="shared" si="97"/>
        <v>0</v>
      </c>
      <c r="CK94" s="88">
        <f t="shared" si="98"/>
        <v>0</v>
      </c>
      <c r="CL94" s="88">
        <f t="shared" si="99"/>
        <v>0</v>
      </c>
      <c r="CM94" s="88">
        <f t="shared" si="100"/>
        <v>0</v>
      </c>
      <c r="CN94" s="88">
        <f t="shared" si="101"/>
        <v>0</v>
      </c>
      <c r="CO94" s="88">
        <f t="shared" si="102"/>
        <v>0</v>
      </c>
      <c r="CP94" s="88">
        <f t="shared" si="103"/>
        <v>0</v>
      </c>
      <c r="CQ94" s="88">
        <f t="shared" si="104"/>
        <v>0</v>
      </c>
      <c r="CR94" s="88">
        <f t="shared" si="105"/>
        <v>0</v>
      </c>
      <c r="CS94" s="88">
        <f t="shared" si="106"/>
        <v>0</v>
      </c>
      <c r="CT94" s="88">
        <f t="shared" si="107"/>
        <v>0</v>
      </c>
      <c r="CU94" s="88">
        <f t="shared" si="108"/>
        <v>0</v>
      </c>
      <c r="CV94" s="88">
        <f t="shared" si="109"/>
        <v>0</v>
      </c>
      <c r="CW94" s="88">
        <f t="shared" si="110"/>
        <v>0</v>
      </c>
      <c r="CX94" s="88">
        <f t="shared" si="111"/>
        <v>0</v>
      </c>
      <c r="CY94" s="88">
        <f t="shared" si="112"/>
        <v>0</v>
      </c>
      <c r="CZ94" s="88">
        <f t="shared" si="113"/>
        <v>0</v>
      </c>
      <c r="DA94" s="88">
        <f t="shared" si="114"/>
        <v>0</v>
      </c>
      <c r="DB94" s="88">
        <f t="shared" si="115"/>
        <v>0</v>
      </c>
      <c r="DC94" s="88">
        <f t="shared" si="116"/>
        <v>0</v>
      </c>
      <c r="DD94" s="88">
        <f t="shared" si="117"/>
        <v>0</v>
      </c>
      <c r="DE94" s="88">
        <f t="shared" si="118"/>
        <v>0</v>
      </c>
      <c r="DF94" s="88">
        <f t="shared" si="119"/>
        <v>0</v>
      </c>
      <c r="DG94" s="88">
        <f t="shared" si="120"/>
        <v>0</v>
      </c>
      <c r="DH94" s="88">
        <f t="shared" si="121"/>
        <v>0</v>
      </c>
      <c r="DI94" s="88">
        <f t="shared" si="122"/>
        <v>0</v>
      </c>
      <c r="DK94" s="27" t="str">
        <f>CONCATENATE('2. Protocols'!C93, '2. Protocols'!D93, '2. Protocols'!E93)</f>
        <v>+</v>
      </c>
      <c r="DL94" s="27" t="str">
        <f>CONCATENATE('2. Protocols'!C93, '2. Protocols'!D93, '2. Protocols'!E93, '2. Protocols'!F93, '2. Protocols'!G93,)</f>
        <v>++</v>
      </c>
      <c r="DN94" s="38">
        <f>IF(AND(OR(ISBLANK(DN$9),DN$9=0)=FALSE,OR(DN$9='2. Protocols'!$C93,DN$9='2. Protocols'!$E93,DN$9='2. Protocols'!$G93)),1,0)*'4. Formulations'!$I93</f>
        <v>0</v>
      </c>
      <c r="DO94" s="38">
        <f>IF(AND(OR(ISBLANK(DO$9),DO$9=0)=FALSE,OR(DO$9='2. Protocols'!$C93,DO$9='2. Protocols'!$E93,DO$9='2. Protocols'!$G93)),1,0)*'4. Formulations'!$I93</f>
        <v>0</v>
      </c>
      <c r="DP94" s="38">
        <f>IF(AND(OR(ISBLANK(DP$9),DP$9=0)=FALSE,OR(DP$9='2. Protocols'!$C93,DP$9='2. Protocols'!$E93,DP$9='2. Protocols'!$G93)),1,0)*'4. Formulations'!$I93</f>
        <v>0</v>
      </c>
      <c r="DQ94" s="38">
        <f>IF(AND(OR(ISBLANK(DQ$9),DQ$9=0)=FALSE,OR(DQ$9='2. Protocols'!$C93,DQ$9='2. Protocols'!$E93,DQ$9='2. Protocols'!$G93)),1,0)*'4. Formulations'!$I93</f>
        <v>0</v>
      </c>
      <c r="DR94" s="38">
        <f>IF(AND(OR(ISBLANK(DR$9),DR$9=0)=FALSE,OR(DR$9='2. Protocols'!$C93,DR$9='2. Protocols'!$E93,DR$9='2. Protocols'!$G93)),1,0)*'4. Formulations'!$I93</f>
        <v>0</v>
      </c>
      <c r="DS94" s="38">
        <f>IF(AND(OR(ISBLANK(DS$9),DS$9=0)=FALSE,OR(DS$9='2. Protocols'!$C93,DS$9='2. Protocols'!$E93,DS$9='2. Protocols'!$G93)),1,0)*'4. Formulations'!$I93</f>
        <v>0</v>
      </c>
      <c r="DT94" s="38">
        <f>IF(AND(OR(ISBLANK(DT$9),DT$9=0)=FALSE,OR(DT$9='2. Protocols'!$C93,DT$9='2. Protocols'!$E93,DT$9='2. Protocols'!$G93)),1,0)*'4. Formulations'!$I93</f>
        <v>0</v>
      </c>
      <c r="DU94" s="38">
        <f>IF(AND(OR(ISBLANK(DU$9),DU$9=0)=FALSE,OR(DU$9='2. Protocols'!$C93,DU$9='2. Protocols'!$E93,DU$9='2. Protocols'!$G93)),1,0)*'4. Formulations'!$I93</f>
        <v>0</v>
      </c>
      <c r="DV94" s="38">
        <f>IF(AND(OR(ISBLANK(DV$9),DV$9=0)=FALSE,OR(DV$9='2. Protocols'!$C93,DV$9='2. Protocols'!$E93,DV$9='2. Protocols'!$G93)),1,0)*'4. Formulations'!$I93</f>
        <v>0</v>
      </c>
      <c r="DW94" s="38">
        <f>IF(AND(OR(ISBLANK(DW$9),DW$9=0)=FALSE,OR(DW$9='2. Protocols'!$C93,DW$9='2. Protocols'!$E93,DW$9='2. Protocols'!$G93)),1,0)*'4. Formulations'!$I93</f>
        <v>0</v>
      </c>
      <c r="DX94" s="38">
        <f>IF(AND(OR(ISBLANK(DX$9),DX$9=0)=FALSE,OR(DX$9='2. Protocols'!$C93,DX$9='2. Protocols'!$E93,DX$9='2. Protocols'!$G93)),1,0)*'4. Formulations'!$I93</f>
        <v>0</v>
      </c>
      <c r="DY94" s="38">
        <f>IF(AND(OR(ISBLANK(DY$9),DY$9=0)=FALSE,OR(DY$9='2. Protocols'!$C93,DY$9='2. Protocols'!$E93,DY$9='2. Protocols'!$G93)),1,0)*'4. Formulations'!$I93</f>
        <v>0</v>
      </c>
      <c r="DZ94" s="38">
        <f>IF(AND(OR(ISBLANK(DZ$9),DZ$9=0)=FALSE,OR(DZ$9='2. Protocols'!$C93,DZ$9='2. Protocols'!$E93,DZ$9='2. Protocols'!$G93)),1,0)*'4. Formulations'!$I93</f>
        <v>0</v>
      </c>
      <c r="EA94" s="38">
        <f>IF(AND(OR(ISBLANK(EA$9),EA$9=0)=FALSE,OR(EA$9='2. Protocols'!$C93,EA$9='2. Protocols'!$E93,EA$9='2. Protocols'!$G93)),1,0)*'4. Formulations'!$I93</f>
        <v>0</v>
      </c>
      <c r="EB94" s="38">
        <f>IF(AND(OR(ISBLANK(EB$9),EB$9=0)=FALSE,OR(EB$9='2. Protocols'!$C93,EB$9='2. Protocols'!$E93,EB$9='2. Protocols'!$G93)),1,0)*'4. Formulations'!$I93</f>
        <v>0</v>
      </c>
      <c r="EC94" s="38">
        <f>IF(AND(OR(ISBLANK(EC$9),EC$9=0)=FALSE,OR(EC$9='2. Protocols'!$C93,EC$9='2. Protocols'!$E93,EC$9='2. Protocols'!$G93)),1,0)*'4. Formulations'!$I93</f>
        <v>0</v>
      </c>
      <c r="ED94" s="38">
        <f>IF(AND(OR(ISBLANK(ED$9),ED$9=0)=FALSE,OR(ED$9='2. Protocols'!$C93,ED$9='2. Protocols'!$E93,ED$9='2. Protocols'!$G93)),1,0)*'4. Formulations'!$I93</f>
        <v>0</v>
      </c>
      <c r="EE94" s="38">
        <f>IF(AND(OR(ISBLANK(EE$9),EE$9=0)=FALSE,OR(EE$9='2. Protocols'!$C93,EE$9='2. Protocols'!$E93,EE$9='2. Protocols'!$G93)),1,0)*'4. Formulations'!$I93</f>
        <v>0</v>
      </c>
      <c r="EF94" s="38">
        <f>IF(AND(OR(ISBLANK(EF$9),EF$9=0)=FALSE,OR(EF$9='2. Protocols'!$C93,EF$9='2. Protocols'!$E93,EF$9='2. Protocols'!$G93)),1,0)*'4. Formulations'!$I93</f>
        <v>0</v>
      </c>
      <c r="EG94" s="38">
        <f>IF(AND(OR(ISBLANK(EG$9),EG$9=0)=FALSE,OR(EG$9='2. Protocols'!$C93,EG$9='2. Protocols'!$E93,EG$9='2. Protocols'!$G93)),1,0)*'4. Formulations'!$I93</f>
        <v>0</v>
      </c>
      <c r="EH94" s="38">
        <f>IF(AND(OR(ISBLANK(EH$9),EH$9=0)=FALSE,OR(EH$9='2. Protocols'!$C93,EH$9='2. Protocols'!$E93,EH$9='2. Protocols'!$G93)),1,0)*'4. Formulations'!$I93</f>
        <v>0</v>
      </c>
      <c r="EI94" s="38">
        <f>IF(AND(OR(ISBLANK(EI$9),EI$9=0)=FALSE,OR(EI$9='2. Protocols'!$C93,EI$9='2. Protocols'!$E93,EI$9='2. Protocols'!$G93)),1,0)*'4. Formulations'!$I93</f>
        <v>0</v>
      </c>
      <c r="EK94" s="38">
        <f>IF(AND(OR(ISBLANK(EK$9),EK$9=0)=FALSE,EK$9=$DK94),1,0)*'4. Formulations'!$J93</f>
        <v>0</v>
      </c>
      <c r="EL94" s="38">
        <f>IF(AND(OR(ISBLANK(EL$9),EL$9=0)=FALSE,EL$9=$DK94),1,0)*'4. Formulations'!$J93</f>
        <v>0</v>
      </c>
      <c r="EM94" s="38">
        <f>IF(AND(OR(ISBLANK(EM$9),EM$9=0)=FALSE,EM$9=$DK94),1,0)*'4. Formulations'!$J93</f>
        <v>0</v>
      </c>
      <c r="EN94" s="38">
        <f>IF(AND(OR(ISBLANK(EN$9),EN$9=0)=FALSE,EN$9=$DK94),1,0)*'4. Formulations'!$J93</f>
        <v>0</v>
      </c>
      <c r="EO94" s="38">
        <f>IF(AND(OR(ISBLANK(EO$9),EO$9=0)=FALSE,EO$9=$DK94),1,0)*'4. Formulations'!$J93</f>
        <v>0</v>
      </c>
      <c r="EP94" s="38">
        <f>IF(AND(OR(ISBLANK(EP$9),EP$9=0)=FALSE,EP$9=$DK94),1,0)*'4. Formulations'!$J93</f>
        <v>0</v>
      </c>
      <c r="EQ94" s="38">
        <f>IF(AND(OR(ISBLANK(EQ$9),EQ$9=0)=FALSE,EQ$9=$DK94),1,0)*'4. Formulations'!$J93</f>
        <v>0</v>
      </c>
      <c r="ER94" s="38">
        <f>IF(AND(OR(ISBLANK(ER$9),ER$9=0)=FALSE,ER$9=$DK94),1,0)*'4. Formulations'!$J93</f>
        <v>0</v>
      </c>
      <c r="ES94" s="38">
        <f>IF(AND(OR(ISBLANK(ES$9),ES$9=0)=FALSE,ES$9=$DK94),1,0)*'4. Formulations'!$J93</f>
        <v>0</v>
      </c>
      <c r="ET94" s="38">
        <f>IF(AND(OR(ISBLANK(ET$9),ET$9=0)=FALSE,ET$9=$DK94),1,0)*'4. Formulations'!$J93</f>
        <v>0</v>
      </c>
      <c r="EU94" s="38">
        <f>IF(AND(OR(ISBLANK(EU$9),EU$9=0)=FALSE,EU$9=$DK94),1,0)*'4. Formulations'!$J93</f>
        <v>0</v>
      </c>
      <c r="EV94" s="38">
        <f>IF(AND(OR(ISBLANK(EV$9),EV$9=0)=FALSE,EV$9=$DK94),1,0)*'4. Formulations'!$J93</f>
        <v>0</v>
      </c>
      <c r="EW94" s="38">
        <f>IF(AND(OR(ISBLANK(EW$9),EW$9=0)=FALSE,EW$9=$DK94),1,0)*'4. Formulations'!$J93</f>
        <v>0</v>
      </c>
      <c r="EY94" s="38">
        <f>IF(AND(OR(ISBLANK(EY$9),EY$9=0)=FALSE,SUM($EK94:$EW94)&gt;0,EY$9='2. Protocols'!$G93),1,0)*'4. Formulations'!$J93</f>
        <v>0</v>
      </c>
      <c r="EZ94" s="38">
        <f>IF(AND(OR(ISBLANK(EZ$9),EZ$9=0)=FALSE,SUM($EK94:$EW94)&gt;0,EZ$9='2. Protocols'!$G93),1,0)*'4. Formulations'!$J93</f>
        <v>0</v>
      </c>
      <c r="FA94" s="38">
        <f>IF(AND(OR(ISBLANK(FA$9),FA$9=0)=FALSE,SUM($EK94:$EW94)&gt;0,FA$9='2. Protocols'!$G93),1,0)*'4. Formulations'!$J93</f>
        <v>0</v>
      </c>
      <c r="FB94" s="38">
        <f>IF(AND(OR(ISBLANK(FB$9),FB$9=0)=FALSE,SUM($EK94:$EW94)&gt;0,FB$9='2. Protocols'!$G93),1,0)*'4. Formulations'!$J93</f>
        <v>0</v>
      </c>
      <c r="FC94" s="38">
        <f>IF(AND(OR(ISBLANK(FC$9),FC$9=0)=FALSE,SUM($EK94:$EW94)&gt;0,FC$9='2. Protocols'!$G93),1,0)*'4. Formulations'!$J93</f>
        <v>0</v>
      </c>
      <c r="FD94" s="38">
        <f>IF(AND(OR(ISBLANK(FD$9),FD$9=0)=FALSE,SUM($EK94:$EW94)&gt;0,FD$9='2. Protocols'!$G93),1,0)*'4. Formulations'!$J93</f>
        <v>0</v>
      </c>
      <c r="FE94" s="38">
        <f>IF(AND(OR(ISBLANK(FE$9),FE$9=0)=FALSE,SUM($EK94:$EW94)&gt;0,FE$9='2. Protocols'!$G93),1,0)*'4. Formulations'!$J93</f>
        <v>0</v>
      </c>
      <c r="FF94" s="38">
        <f>IF(AND(OR(ISBLANK(FF$9),FF$9=0)=FALSE,SUM($EK94:$EW94)&gt;0,FF$9='2. Protocols'!$G93),1,0)*'4. Formulations'!$J93</f>
        <v>0</v>
      </c>
      <c r="FG94" s="38">
        <f>IF(AND(OR(ISBLANK(FG$9),FG$9=0)=FALSE,SUM($EK94:$EW94)&gt;0,FG$9='2. Protocols'!$G93),1,0)*'4. Formulations'!$J93</f>
        <v>0</v>
      </c>
      <c r="FH94" s="38">
        <f>IF(AND(OR(ISBLANK(FH$9),FH$9=0)=FALSE,SUM($EK94:$EW94)&gt;0,FH$9='2. Protocols'!$G93),1,0)*'4. Formulations'!$J93</f>
        <v>0</v>
      </c>
      <c r="FI94" s="38">
        <f>IF(AND(OR(ISBLANK(FI$9),FI$9=0)=FALSE,SUM($EK94:$EW94)&gt;0,FI$9='2. Protocols'!$G93),1,0)*'4. Formulations'!$J93</f>
        <v>0</v>
      </c>
      <c r="FJ94" s="38">
        <f>IF(AND(OR(ISBLANK(FJ$9),FJ$9=0)=FALSE,SUM($EK94:$EW94)&gt;0,FJ$9='2. Protocols'!$G93),1,0)*'4. Formulations'!$J93</f>
        <v>0</v>
      </c>
      <c r="FK94" s="38">
        <f>IF(AND(OR(ISBLANK(FK$9),FK$9=0)=FALSE,SUM($EK94:$EW94)&gt;0,FK$9='2. Protocols'!$G93),1,0)*'4. Formulations'!$J93</f>
        <v>0</v>
      </c>
      <c r="FL94" s="38">
        <f>IF(AND(OR(ISBLANK(FL$9),FL$9=0)=FALSE,SUM($EK94:$EW94)&gt;0,FL$9='2. Protocols'!$G93),1,0)*'4. Formulations'!$J93</f>
        <v>0</v>
      </c>
      <c r="FM94" s="38">
        <f>IF(AND(OR(ISBLANK(FM$9),FM$9=0)=FALSE,SUM($EK94:$EW94)&gt;0,FM$9='2. Protocols'!$G93),1,0)*'4. Formulations'!$J93</f>
        <v>0</v>
      </c>
      <c r="FN94" s="38">
        <f>IF(AND(OR(ISBLANK(FN$9),FN$9=0)=FALSE,SUM($EK94:$EW94)&gt;0,FN$9='2. Protocols'!$G93),1,0)*'4. Formulations'!$J93</f>
        <v>0</v>
      </c>
      <c r="FO94" s="38">
        <f>IF(AND(OR(ISBLANK(FO$9),FO$9=0)=FALSE,SUM($EK94:$EW94)&gt;0,FO$9='2. Protocols'!$G93),1,0)*'4. Formulations'!$J93</f>
        <v>0</v>
      </c>
      <c r="FP94" s="38">
        <f>IF(AND(OR(ISBLANK(FP$9),FP$9=0)=FALSE,SUM($EK94:$EW94)&gt;0,FP$9='2. Protocols'!$G93),1,0)*'4. Formulations'!$J93</f>
        <v>0</v>
      </c>
      <c r="FQ94" s="38">
        <f>IF(AND(OR(ISBLANK(FQ$9),FQ$9=0)=FALSE,SUM($EK94:$EW94)&gt;0,FQ$9='2. Protocols'!$G93),1,0)*'4. Formulations'!$J93</f>
        <v>0</v>
      </c>
      <c r="FR94" s="38">
        <f>IF(AND(OR(ISBLANK(FR$9),FR$9=0)=FALSE,SUM($EK94:$EW94)&gt;0,FR$9='2. Protocols'!$G93),1,0)*'4. Formulations'!$J93</f>
        <v>0</v>
      </c>
      <c r="FS94" s="38">
        <f>IF(AND(OR(ISBLANK(FS$9),FS$9=0)=FALSE,SUM($EK94:$EW94)&gt;0,FS$9='2. Protocols'!$G93),1,0)*'4. Formulations'!$J93</f>
        <v>0</v>
      </c>
      <c r="FT94" s="38">
        <f>IF(AND(OR(ISBLANK(FT$9),FT$9=0)=FALSE,SUM($EK94:$EW94)&gt;0,FT$9='2. Protocols'!$G93),1,0)*'4. Formulations'!$J93</f>
        <v>0</v>
      </c>
      <c r="FV94" s="38">
        <f>IF(AND(OR(ISBLANK(EY$9),EY$9=0)=FALSE,FV$9=$DL94),1,0)*'4. Formulations'!$K93</f>
        <v>0</v>
      </c>
      <c r="FW94" s="38">
        <f>IF(AND(OR(ISBLANK(EZ$9),EZ$9=0)=FALSE,FW$9=$DL94),1,0)*'4. Formulations'!$K93</f>
        <v>0</v>
      </c>
      <c r="FX94" s="38">
        <f>IF(AND(OR(ISBLANK(FA$9),FA$9=0)=FALSE,FX$9=$DL94),1,0)*'4. Formulations'!$K93</f>
        <v>0</v>
      </c>
      <c r="FY94" s="38">
        <f>IF(AND(OR(ISBLANK(FB$9),FB$9=0)=FALSE,FY$9=$DL94),1,0)*'4. Formulations'!$K93</f>
        <v>0</v>
      </c>
      <c r="FZ94" s="38">
        <f>IF(AND(OR(ISBLANK(FC$9),FC$9=0)=FALSE,FZ$9=$DL94),1,0)*'4. Formulations'!$K93</f>
        <v>0</v>
      </c>
      <c r="GA94" s="38">
        <f>IF(AND(OR(ISBLANK(FD$9),FD$9=0)=FALSE,GA$9=$DL94),1,0)*'4. Formulations'!$K93</f>
        <v>0</v>
      </c>
      <c r="GB94" s="38">
        <f>IF(AND(OR(ISBLANK(FE$9),FE$9=0)=FALSE,GB$9=$DL94),1,0)*'4. Formulations'!$K93</f>
        <v>0</v>
      </c>
      <c r="GC94" s="38">
        <f>IF(AND(OR(ISBLANK(FF$9),FF$9=0)=FALSE,GC$9=$DL94),1,0)*'4. Formulations'!$K93</f>
        <v>0</v>
      </c>
      <c r="GD94" s="38">
        <f>IF(AND(OR(ISBLANK(FG$9),FG$9=0)=FALSE,GD$9=$DL94),1,0)*'4. Formulations'!$K93</f>
        <v>0</v>
      </c>
      <c r="GE94" s="38">
        <f>IF(AND(OR(ISBLANK(FH$9),FH$9=0)=FALSE,GE$9=$DL94),1,0)*'4. Formulations'!$K93</f>
        <v>0</v>
      </c>
      <c r="GF94" s="38">
        <f>IF(AND(OR(ISBLANK(FI$9),FI$9=0)=FALSE,GF$9=$DL94),1,0)*'4. Formulations'!$K93</f>
        <v>0</v>
      </c>
      <c r="GG94" s="38">
        <f>IF(AND(OR(ISBLANK(FJ$9),FJ$9=0)=FALSE,GG$9=$DL94),1,0)*'4. Formulations'!$K93</f>
        <v>0</v>
      </c>
      <c r="GH94" s="38">
        <f>IF(AND(OR(ISBLANK(FK$9),FK$9=0)=FALSE,GH$9=$DL94),1,0)*'4. Formulations'!$K93</f>
        <v>0</v>
      </c>
      <c r="GI94" s="38">
        <f>IF(AND(OR(ISBLANK(FL$9),FL$9=0)=FALSE,GI$9=$DL94),1,0)*'4. Formulations'!$K93</f>
        <v>0</v>
      </c>
      <c r="GJ94" s="38">
        <f>IF(AND(OR(ISBLANK(FM$9),FM$9=0)=FALSE,GJ$9=$DL94),1,0)*'4. Formulations'!$K93</f>
        <v>0</v>
      </c>
      <c r="GL94" s="38">
        <f>IF(AND(OR(ISBLANK(GL$9),GL$9=0)=FALSE,OR(GL$9='2. Protocols'!$C93,GL$9='2. Protocols'!$E93,GL$9='2. Protocols'!$G93)),1,0)*'4. Formulations'!$L93</f>
        <v>0</v>
      </c>
      <c r="GM94" s="38">
        <f>IF(AND(OR(ISBLANK(GM$9),GM$9=0)=FALSE,OR(GM$9='2. Protocols'!$C93,GM$9='2. Protocols'!$E93,GM$9='2. Protocols'!$G93)),1,0)*'4. Formulations'!$L93</f>
        <v>0</v>
      </c>
      <c r="GN94" s="38">
        <f>IF(AND(OR(ISBLANK(GN$9),GN$9=0)=FALSE,OR(GN$9='2. Protocols'!$C93,GN$9='2. Protocols'!$E93,GN$9='2. Protocols'!$G93)),1,0)*'4. Formulations'!$L93</f>
        <v>0</v>
      </c>
      <c r="GO94" s="38">
        <f>IF(AND(OR(ISBLANK(GO$9),GO$9=0)=FALSE,OR(GO$9='2. Protocols'!$C93,GO$9='2. Protocols'!$E93,GO$9='2. Protocols'!$G93)),1,0)*'4. Formulations'!$L93</f>
        <v>0</v>
      </c>
      <c r="GP94" s="38">
        <f>IF(AND(OR(ISBLANK(GP$9),GP$9=0)=FALSE,OR(GP$9='2. Protocols'!$C93,GP$9='2. Protocols'!$E93,GP$9='2. Protocols'!$G93)),1,0)*'4. Formulations'!$L93</f>
        <v>0</v>
      </c>
      <c r="GQ94" s="38">
        <f>IF(AND(OR(ISBLANK(GQ$9),GQ$9=0)=FALSE,OR(GQ$9='2. Protocols'!$C93,GQ$9='2. Protocols'!$E93,GQ$9='2. Protocols'!$G93)),1,0)*'4. Formulations'!$L93</f>
        <v>0</v>
      </c>
      <c r="GR94" s="38">
        <f>IF(AND(OR(ISBLANK(GR$9),GR$9=0)=FALSE,OR(GR$9='2. Protocols'!$C93,GR$9='2. Protocols'!$E93,GR$9='2. Protocols'!$G93)),1,0)*'4. Formulations'!$L93</f>
        <v>0</v>
      </c>
      <c r="GS94" s="38">
        <f>IF(AND(OR(ISBLANK(GS$9),GS$9=0)=FALSE,OR(GS$9='2. Protocols'!$C93,GS$9='2. Protocols'!$E93,GS$9='2. Protocols'!$G93)),1,0)*'4. Formulations'!$L93</f>
        <v>0</v>
      </c>
      <c r="GT94" s="38">
        <f>IF(AND(OR(ISBLANK(GT$9),GT$9=0)=FALSE,OR(GT$9='2. Protocols'!$C93,GT$9='2. Protocols'!$E93,GT$9='2. Protocols'!$G93)),1,0)*'4. Formulations'!$L93</f>
        <v>0</v>
      </c>
      <c r="GU94" s="38">
        <f>IF(AND(OR(ISBLANK(GU$9),GU$9=0)=FALSE,OR(GU$9='2. Protocols'!$C93,GU$9='2. Protocols'!$E93,GU$9='2. Protocols'!$G93)),1,0)*'4. Formulations'!$L93</f>
        <v>0</v>
      </c>
      <c r="GV94" s="38">
        <f>IF(AND(OR(ISBLANK(GV$9),GV$9=0)=FALSE,OR(GV$9='2. Protocols'!$C93,GV$9='2. Protocols'!$E93,GV$9='2. Protocols'!$G93)),1,0)*'4. Formulations'!$L93</f>
        <v>0</v>
      </c>
      <c r="GW94" s="38">
        <f>IF(AND(OR(ISBLANK(GW$9),GW$9=0)=FALSE,OR(GW$9='2. Protocols'!$C93,GW$9='2. Protocols'!$E93,GW$9='2. Protocols'!$G93)),1,0)*'4. Formulations'!$L93</f>
        <v>0</v>
      </c>
      <c r="GX94" s="38">
        <f>IF(AND(OR(ISBLANK(GX$9),GX$9=0)=FALSE,OR(GX$9='2. Protocols'!$C93,GX$9='2. Protocols'!$E93,GX$9='2. Protocols'!$G93)),1,0)*'4. Formulations'!$L93</f>
        <v>0</v>
      </c>
      <c r="GY94" s="38">
        <f>IF(AND(OR(ISBLANK(GY$9),GY$9=0)=FALSE,OR(GY$9='2. Protocols'!$C93,GY$9='2. Protocols'!$E93,GY$9='2. Protocols'!$G93)),1,0)*'4. Formulations'!$L93</f>
        <v>0</v>
      </c>
      <c r="GZ94" s="38">
        <f>IF(AND(OR(ISBLANK(GZ$9),GZ$9=0)=FALSE,OR(GZ$9='2. Protocols'!$C93,GZ$9='2. Protocols'!$E93,GZ$9='2. Protocols'!$G93)),1,0)*'4. Formulations'!$L93</f>
        <v>0</v>
      </c>
      <c r="HA94" s="38">
        <f>IF(AND(OR(ISBLANK(HA$9),HA$9=0)=FALSE,OR(HA$9='2. Protocols'!$C93,HA$9='2. Protocols'!$E93,HA$9='2. Protocols'!$G93)),1,0)*'4. Formulations'!$L93</f>
        <v>0</v>
      </c>
      <c r="HB94" s="38">
        <f>IF(AND(OR(ISBLANK(HB$9),HB$9=0)=FALSE,OR(HB$9='2. Protocols'!$C93,HB$9='2. Protocols'!$E93,HB$9='2. Protocols'!$G93)),1,0)*'4. Formulations'!$L93</f>
        <v>0</v>
      </c>
      <c r="HC94" s="38">
        <f>IF(AND(OR(ISBLANK(HC$9),HC$9=0)=FALSE,OR(HC$9='2. Protocols'!$C93,HC$9='2. Protocols'!$E93,HC$9='2. Protocols'!$G93)),1,0)*'4. Formulations'!$L93</f>
        <v>0</v>
      </c>
      <c r="HD94" s="38">
        <f>IF(AND(OR(ISBLANK(HD$9),HD$9=0)=FALSE,OR(HD$9='2. Protocols'!$C93,HD$9='2. Protocols'!$E93,HD$9='2. Protocols'!$G93)),1,0)*'4. Formulations'!$L93</f>
        <v>0</v>
      </c>
      <c r="HE94" s="38">
        <f>IF(AND(OR(ISBLANK(HE$9),HE$9=0)=FALSE,OR(HE$9='2. Protocols'!$C93,HE$9='2. Protocols'!$E93,HE$9='2. Protocols'!$G93)),1,0)*'4. Formulations'!$L93</f>
        <v>0</v>
      </c>
      <c r="HF94" s="38">
        <f>IF(AND(OR(ISBLANK(HF$9),HF$9=0)=FALSE,OR(HF$9='2. Protocols'!$C93,HF$9='2. Protocols'!$E93,HF$9='2. Protocols'!$G93)),1,0)*'4. Formulations'!$L93</f>
        <v>0</v>
      </c>
      <c r="HG94" s="38">
        <f>IF(AND(OR(ISBLANK(HG$9),HG$9=0)=FALSE,OR(HG$9='2. Protocols'!$C93,HG$9='2. Protocols'!$E93,HG$9='2. Protocols'!$G93)),1,0)*'4. Formulations'!$L93</f>
        <v>0</v>
      </c>
      <c r="HI94" s="38">
        <f>IF(AND(OR(ISBLANK(HI$9),HI$9=0)=FALSE,HI$9=$DK94),1,0)*'4. Formulations'!$M93</f>
        <v>0</v>
      </c>
      <c r="HJ94" s="38">
        <f>IF(AND(OR(ISBLANK(HJ$9),HJ$9=0)=FALSE,HJ$9=$DK94),1,0)*'4. Formulations'!$M93</f>
        <v>0</v>
      </c>
      <c r="HK94" s="38">
        <f>IF(AND(OR(ISBLANK(HK$9),HK$9=0)=FALSE,HK$9=$DK94),1,0)*'4. Formulations'!$M93</f>
        <v>0</v>
      </c>
      <c r="HL94" s="38">
        <f>IF(AND(OR(ISBLANK(HL$9),HL$9=0)=FALSE,HL$9=$DK94),1,0)*'4. Formulations'!$M93</f>
        <v>0</v>
      </c>
      <c r="HM94" s="38">
        <f>IF(AND(OR(ISBLANK(HM$9),HM$9=0)=FALSE,HM$9=$DK94),1,0)*'4. Formulations'!$M93</f>
        <v>0</v>
      </c>
      <c r="HN94" s="38">
        <f>IF(AND(OR(ISBLANK(HN$9),HN$9=0)=FALSE,HN$9=$DK94),1,0)*'4. Formulations'!$M93</f>
        <v>0</v>
      </c>
      <c r="HO94" s="38">
        <f>IF(AND(OR(ISBLANK(HO$9),HO$9=0)=FALSE,HO$9=$DK94),1,0)*'4. Formulations'!$M93</f>
        <v>0</v>
      </c>
      <c r="HP94" s="38">
        <f>IF(AND(OR(ISBLANK(HP$9),HP$9=0)=FALSE,HP$9=$DK94),1,0)*'4. Formulations'!$M93</f>
        <v>0</v>
      </c>
      <c r="HQ94" s="38">
        <f>IF(AND(OR(ISBLANK(HQ$9),HQ$9=0)=FALSE,HQ$9=$DK94),1,0)*'4. Formulations'!$M93</f>
        <v>0</v>
      </c>
      <c r="HR94" s="38">
        <f>IF(AND(OR(ISBLANK(HR$9),HR$9=0)=FALSE,HR$9=$DK94),1,0)*'4. Formulations'!$M93</f>
        <v>0</v>
      </c>
      <c r="HS94" s="38">
        <f>IF(AND(OR(ISBLANK(HS$9),HS$9=0)=FALSE,HS$9=$DK94),1,0)*'4. Formulations'!$M93</f>
        <v>0</v>
      </c>
      <c r="HT94" s="38">
        <f>IF(AND(OR(ISBLANK(HT$9),HT$9=0)=FALSE,HT$9=$DK94),1,0)*'4. Formulations'!$M93</f>
        <v>0</v>
      </c>
      <c r="HU94" s="38">
        <f>IF(AND(OR(ISBLANK(HU$9),HU$9=0)=FALSE,HU$9=$DK94),1,0)*'4. Formulations'!$M93</f>
        <v>0</v>
      </c>
      <c r="HW94" s="38">
        <f>IF(AND(OR(ISBLANK(HW$9),HW$9=0)=FALSE,SUM($HI94:$HU94)&gt;0,HW$9='2. Protocols'!$G93),1,0)*'4. Formulations'!$M93</f>
        <v>0</v>
      </c>
      <c r="HX94" s="38">
        <f>IF(AND(OR(ISBLANK(HX$9),HX$9=0)=FALSE,SUM($HI94:$HU94)&gt;0,HX$9='2. Protocols'!$G93),1,0)*'4. Formulations'!$M93</f>
        <v>0</v>
      </c>
      <c r="HY94" s="38">
        <f>IF(AND(OR(ISBLANK(HY$9),HY$9=0)=FALSE,SUM($HI94:$HU94)&gt;0,HY$9='2. Protocols'!$G93),1,0)*'4. Formulations'!$M93</f>
        <v>0</v>
      </c>
      <c r="HZ94" s="38">
        <f>IF(AND(OR(ISBLANK(HZ$9),HZ$9=0)=FALSE,SUM($HI94:$HU94)&gt;0,HZ$9='2. Protocols'!$G93),1,0)*'4. Formulations'!$M93</f>
        <v>0</v>
      </c>
      <c r="IA94" s="38">
        <f>IF(AND(OR(ISBLANK(IA$9),IA$9=0)=FALSE,SUM($HI94:$HU94)&gt;0,IA$9='2. Protocols'!$G93),1,0)*'4. Formulations'!$M93</f>
        <v>0</v>
      </c>
      <c r="IB94" s="38">
        <f>IF(AND(OR(ISBLANK(IB$9),IB$9=0)=FALSE,SUM($HI94:$HU94)&gt;0,IB$9='2. Protocols'!$G93),1,0)*'4. Formulations'!$M93</f>
        <v>0</v>
      </c>
      <c r="IC94" s="38">
        <f>IF(AND(OR(ISBLANK(IC$9),IC$9=0)=FALSE,SUM($HI94:$HU94)&gt;0,IC$9='2. Protocols'!$G93),1,0)*'4. Formulations'!$M93</f>
        <v>0</v>
      </c>
      <c r="ID94" s="38">
        <f>IF(AND(OR(ISBLANK(ID$9),ID$9=0)=FALSE,SUM($HI94:$HU94)&gt;0,ID$9='2. Protocols'!$G93),1,0)*'4. Formulations'!$M93</f>
        <v>0</v>
      </c>
      <c r="IE94" s="38">
        <f>IF(AND(OR(ISBLANK(IE$9),IE$9=0)=FALSE,SUM($HI94:$HU94)&gt;0,IE$9='2. Protocols'!$G93),1,0)*'4. Formulations'!$M93</f>
        <v>0</v>
      </c>
      <c r="IF94" s="38">
        <f>IF(AND(OR(ISBLANK(IF$9),IF$9=0)=FALSE,SUM($HI94:$HU94)&gt;0,IF$9='2. Protocols'!$G93),1,0)*'4. Formulations'!$M93</f>
        <v>0</v>
      </c>
      <c r="IG94" s="38">
        <f>IF(AND(OR(ISBLANK(IG$9),IG$9=0)=FALSE,SUM($HI94:$HU94)&gt;0,IG$9='2. Protocols'!$G93),1,0)*'4. Formulations'!$M93</f>
        <v>0</v>
      </c>
      <c r="IH94" s="38">
        <f>IF(AND(OR(ISBLANK(IH$9),IH$9=0)=FALSE,SUM($HI94:$HU94)&gt;0,IH$9='2. Protocols'!$G93),1,0)*'4. Formulations'!$M93</f>
        <v>0</v>
      </c>
      <c r="II94" s="38">
        <f>IF(AND(OR(ISBLANK(II$9),II$9=0)=FALSE,SUM($HI94:$HU94)&gt;0,II$9='2. Protocols'!$G93),1,0)*'4. Formulations'!$M93</f>
        <v>0</v>
      </c>
      <c r="IJ94" s="38">
        <f>IF(AND(OR(ISBLANK(IJ$9),IJ$9=0)=FALSE,SUM($HI94:$HU94)&gt;0,IJ$9='2. Protocols'!$G93),1,0)*'4. Formulations'!$M93</f>
        <v>0</v>
      </c>
      <c r="IK94" s="38">
        <f>IF(AND(OR(ISBLANK(IK$9),IK$9=0)=FALSE,SUM($HI94:$HU94)&gt;0,IK$9='2. Protocols'!$G93),1,0)*'4. Formulations'!$M93</f>
        <v>0</v>
      </c>
      <c r="IL94" s="38">
        <f>IF(AND(OR(ISBLANK(IL$9),IL$9=0)=FALSE,SUM($HI94:$HU94)&gt;0,IL$9='2. Protocols'!$G93),1,0)*'4. Formulations'!$M93</f>
        <v>0</v>
      </c>
      <c r="IM94" s="38">
        <f>IF(AND(OR(ISBLANK(IM$9),IM$9=0)=FALSE,SUM($HI94:$HU94)&gt;0,IM$9='2. Protocols'!$G93),1,0)*'4. Formulations'!$M93</f>
        <v>0</v>
      </c>
      <c r="IN94" s="38">
        <f>IF(AND(OR(ISBLANK(IN$9),IN$9=0)=FALSE,SUM($HI94:$HU94)&gt;0,IN$9='2. Protocols'!$G93),1,0)*'4. Formulations'!$M93</f>
        <v>0</v>
      </c>
      <c r="IO94" s="38">
        <f>IF(AND(OR(ISBLANK(IO$9),IO$9=0)=FALSE,SUM($HI94:$HU94)&gt;0,IO$9='2. Protocols'!$G93),1,0)*'4. Formulations'!$M93</f>
        <v>0</v>
      </c>
      <c r="IP94" s="38">
        <f>IF(AND(OR(ISBLANK(IP$9),IP$9=0)=FALSE,SUM($HI94:$HU94)&gt;0,IP$9='2. Protocols'!$G93),1,0)*'4. Formulations'!$M93</f>
        <v>0</v>
      </c>
      <c r="IQ94" s="38">
        <f>IF(AND(OR(ISBLANK(IQ$9),IQ$9=0)=FALSE,SUM($HI94:$HU94)&gt;0,IQ$9='2. Protocols'!$G93),1,0)*'4. Formulations'!$M93</f>
        <v>0</v>
      </c>
      <c r="IR94" s="38">
        <f>IF(AND(OR(ISBLANK(IR$9),IR$9=0)=FALSE,SUM($HI94:$HU94)&gt;0,IR$9='2. Protocols'!$G93),1,0)*'4. Formulations'!$M93</f>
        <v>0</v>
      </c>
      <c r="IT94" s="38">
        <f>IF(AND(OR(ISBLANK(IT$9),IT$9=0)=FALSE,IT$9=$DL94),1,0)*'4. Formulations'!$N93</f>
        <v>0</v>
      </c>
      <c r="IU94" s="38">
        <f>IF(AND(OR(ISBLANK(IU$9),IU$9=0)=FALSE,IU$9=$DL94),1,0)*'4. Formulations'!$N93</f>
        <v>0</v>
      </c>
      <c r="IV94" s="38">
        <f>IF(AND(OR(ISBLANK(IV$9),IV$9=0)=FALSE,IV$9=$DL94),1,0)*'4. Formulations'!$N93</f>
        <v>0</v>
      </c>
      <c r="IW94" s="38">
        <f>IF(AND(OR(ISBLANK(IW$9),IW$9=0)=FALSE,IW$9=$DL94),1,0)*'4. Formulations'!$N93</f>
        <v>0</v>
      </c>
      <c r="IX94" s="38">
        <f>IF(AND(OR(ISBLANK(IX$9),IX$9=0)=FALSE,IX$9=$DL94),1,0)*'4. Formulations'!$N93</f>
        <v>0</v>
      </c>
      <c r="IY94" s="38">
        <f>IF(AND(OR(ISBLANK(IY$9),IY$9=0)=FALSE,IY$9=$DL94),1,0)*'4. Formulations'!$N93</f>
        <v>0</v>
      </c>
      <c r="IZ94" s="38">
        <f>IF(AND(OR(ISBLANK(IZ$9),IZ$9=0)=FALSE,IZ$9=$DL94),1,0)*'4. Formulations'!$N93</f>
        <v>0</v>
      </c>
      <c r="JA94" s="38">
        <f>IF(AND(OR(ISBLANK(JA$9),JA$9=0)=FALSE,JA$9=$DL94),1,0)*'4. Formulations'!$N93</f>
        <v>0</v>
      </c>
      <c r="JB94" s="38">
        <f>IF(AND(OR(ISBLANK(JB$9),JB$9=0)=FALSE,JB$9=$DL94),1,0)*'4. Formulations'!$N93</f>
        <v>0</v>
      </c>
      <c r="JC94" s="38">
        <f>IF(AND(OR(ISBLANK(JC$9),JC$9=0)=FALSE,JC$9=$DL94),1,0)*'4. Formulations'!$N93</f>
        <v>0</v>
      </c>
      <c r="JD94" s="38">
        <f>IF(AND(OR(ISBLANK(JD$9),JD$9=0)=FALSE,JD$9=$DL94),1,0)*'4. Formulations'!$N93</f>
        <v>0</v>
      </c>
      <c r="JE94" s="38">
        <f>IF(AND(OR(ISBLANK(JE$9),JE$9=0)=FALSE,JE$9=$DL94),1,0)*'4. Formulations'!$N93</f>
        <v>0</v>
      </c>
      <c r="JF94" s="38">
        <f>IF(AND(OR(ISBLANK(JF$9),JF$9=0)=FALSE,JF$9=$DL94),1,0)*'4. Formulations'!$N93</f>
        <v>0</v>
      </c>
      <c r="JG94" s="38">
        <f>IF(AND(OR(ISBLANK(JG$9),JG$9=0)=FALSE,JG$9=$DL94),1,0)*'4. Formulations'!$N93</f>
        <v>0</v>
      </c>
      <c r="JH94" s="38">
        <f>IF(AND(OR(ISBLANK(JH$9),JH$9=0)=FALSE,JH$9=$DL94),1,0)*'4. Formulations'!$N93</f>
        <v>0</v>
      </c>
      <c r="JJ94" s="38">
        <f>IF(AND(OR(ISBLANK(JJ$9),JJ$9=0)=FALSE,OR(JJ$9='2. Protocols'!$C93,JJ$9='2. Protocols'!$E93,JJ$9='2. Protocols'!$G93)),1,0)*'4. Formulations'!$O93</f>
        <v>0</v>
      </c>
      <c r="JK94" s="38">
        <f>IF(AND(OR(ISBLANK(JK$9),JK$9=0)=FALSE,OR(JK$9='2. Protocols'!$C93,JK$9='2. Protocols'!$E93,JK$9='2. Protocols'!$G93)),1,0)*'4. Formulations'!$O93</f>
        <v>0</v>
      </c>
      <c r="JL94" s="38">
        <f>IF(AND(OR(ISBLANK(JL$9),JL$9=0)=FALSE,OR(JL$9='2. Protocols'!$C93,JL$9='2. Protocols'!$E93,JL$9='2. Protocols'!$G93)),1,0)*'4. Formulations'!$O93</f>
        <v>0</v>
      </c>
      <c r="JM94" s="38">
        <f>IF(AND(OR(ISBLANK(JM$9),JM$9=0)=FALSE,OR(JM$9='2. Protocols'!$C93,JM$9='2. Protocols'!$E93,JM$9='2. Protocols'!$G93)),1,0)*'4. Formulations'!$O93</f>
        <v>0</v>
      </c>
      <c r="JN94" s="38">
        <f>IF(AND(OR(ISBLANK(JN$9),JN$9=0)=FALSE,OR(JN$9='2. Protocols'!$C93,JN$9='2. Protocols'!$E93,JN$9='2. Protocols'!$G93)),1,0)*'4. Formulations'!$O93</f>
        <v>0</v>
      </c>
      <c r="JO94" s="38">
        <f>IF(AND(OR(ISBLANK(JO$9),JO$9=0)=FALSE,OR(JO$9='2. Protocols'!$C93,JO$9='2. Protocols'!$E93,JO$9='2. Protocols'!$G93)),1,0)*'4. Formulations'!$O93</f>
        <v>0</v>
      </c>
      <c r="JP94" s="38">
        <f>IF(AND(OR(ISBLANK(JP$9),JP$9=0)=FALSE,OR(JP$9='2. Protocols'!$C93,JP$9='2. Protocols'!$E93,JP$9='2. Protocols'!$G93)),1,0)*'4. Formulations'!$O93</f>
        <v>0</v>
      </c>
      <c r="JQ94" s="38">
        <f>IF(AND(OR(ISBLANK(JQ$9),JQ$9=0)=FALSE,OR(JQ$9='2. Protocols'!$C93,JQ$9='2. Protocols'!$E93,JQ$9='2. Protocols'!$G93)),1,0)*'4. Formulations'!$O93</f>
        <v>0</v>
      </c>
      <c r="JR94" s="38">
        <f>IF(AND(OR(ISBLANK(JR$9),JR$9=0)=FALSE,OR(JR$9='2. Protocols'!$C93,JR$9='2. Protocols'!$E93,JR$9='2. Protocols'!$G93)),1,0)*'4. Formulations'!$O93</f>
        <v>0</v>
      </c>
      <c r="JS94" s="38">
        <f>IF(AND(OR(ISBLANK(JS$9),JS$9=0)=FALSE,OR(JS$9='2. Protocols'!$C93,JS$9='2. Protocols'!$E93,JS$9='2. Protocols'!$G93)),1,0)*'4. Formulations'!$O93</f>
        <v>0</v>
      </c>
      <c r="JT94" s="38">
        <f>IF(AND(OR(ISBLANK(JT$9),JT$9=0)=FALSE,OR(JT$9='2. Protocols'!$C93,JT$9='2. Protocols'!$E93,JT$9='2. Protocols'!$G93)),1,0)*'4. Formulations'!$O93</f>
        <v>0</v>
      </c>
      <c r="JU94" s="38">
        <f>IF(AND(OR(ISBLANK(JU$9),JU$9=0)=FALSE,OR(JU$9='2. Protocols'!$C93,JU$9='2. Protocols'!$E93,JU$9='2. Protocols'!$G93)),1,0)*'4. Formulations'!$O93</f>
        <v>0</v>
      </c>
      <c r="JV94" s="38">
        <f>IF(AND(OR(ISBLANK(JV$9),JV$9=0)=FALSE,OR(JV$9='2. Protocols'!$C93,JV$9='2. Protocols'!$E93,JV$9='2. Protocols'!$G93)),1,0)*'4. Formulations'!$O93</f>
        <v>0</v>
      </c>
      <c r="JW94" s="38">
        <f>IF(AND(OR(ISBLANK(JW$9),JW$9=0)=FALSE,OR(JW$9='2. Protocols'!$C93,JW$9='2. Protocols'!$E93,JW$9='2. Protocols'!$G93)),1,0)*'4. Formulations'!$O93</f>
        <v>0</v>
      </c>
      <c r="JX94" s="38">
        <f>IF(AND(OR(ISBLANK(JX$9),JX$9=0)=FALSE,OR(JX$9='2. Protocols'!$C93,JX$9='2. Protocols'!$E93,JX$9='2. Protocols'!$G93)),1,0)*'4. Formulations'!$O93</f>
        <v>0</v>
      </c>
      <c r="JY94" s="38">
        <f>IF(AND(OR(ISBLANK(JY$9),JY$9=0)=FALSE,OR(JY$9='2. Protocols'!$C93,JY$9='2. Protocols'!$E93,JY$9='2. Protocols'!$G93)),1,0)*'4. Formulations'!$O93</f>
        <v>0</v>
      </c>
      <c r="JZ94" s="38">
        <f>IF(AND(OR(ISBLANK(JZ$9),JZ$9=0)=FALSE,OR(JZ$9='2. Protocols'!$C93,JZ$9='2. Protocols'!$E93,JZ$9='2. Protocols'!$G93)),1,0)*'4. Formulations'!$O93</f>
        <v>0</v>
      </c>
      <c r="KA94" s="38">
        <f>IF(AND(OR(ISBLANK(KA$9),KA$9=0)=FALSE,OR(KA$9='2. Protocols'!$C93,KA$9='2. Protocols'!$E93,KA$9='2. Protocols'!$G93)),1,0)*'4. Formulations'!$O93</f>
        <v>0</v>
      </c>
      <c r="KB94" s="38">
        <f>IF(AND(OR(ISBLANK(KB$9),KB$9=0)=FALSE,OR(KB$9='2. Protocols'!$C93,KB$9='2. Protocols'!$E93,KB$9='2. Protocols'!$G93)),1,0)*'4. Formulations'!$O93</f>
        <v>0</v>
      </c>
      <c r="KC94" s="38">
        <f>IF(AND(OR(ISBLANK(KC$9),KC$9=0)=FALSE,OR(KC$9='2. Protocols'!$C93,KC$9='2. Protocols'!$E93,KC$9='2. Protocols'!$G93)),1,0)*'4. Formulations'!$O93</f>
        <v>0</v>
      </c>
      <c r="KD94" s="38">
        <f>IF(AND(OR(ISBLANK(KD$9),KD$9=0)=FALSE,OR(KD$9='2. Protocols'!$C93,KD$9='2. Protocols'!$E93,KD$9='2. Protocols'!$G93)),1,0)*'4. Formulations'!$O93</f>
        <v>0</v>
      </c>
      <c r="KE94" s="38">
        <f>IF(AND(OR(ISBLANK(KE$9),KE$9=0)=FALSE,OR(KE$9='2. Protocols'!$C93,KE$9='2. Protocols'!$E93,KE$9='2. Protocols'!$G93)),1,0)*'4. Formulations'!$O93</f>
        <v>0</v>
      </c>
      <c r="KG94" s="38">
        <f>IF(AND(OR(ISBLANK(KG$9),KG$9=0)=FALSE,KG$9=$DK94),1,0)*'4. Formulations'!$P93</f>
        <v>0</v>
      </c>
      <c r="KH94" s="38">
        <f>IF(AND(OR(ISBLANK(KH$9),KH$9=0)=FALSE,KH$9=$DK94),1,0)*'4. Formulations'!$P93</f>
        <v>0</v>
      </c>
      <c r="KI94" s="38">
        <f>IF(AND(OR(ISBLANK(KI$9),KI$9=0)=FALSE,KI$9=$DK94),1,0)*'4. Formulations'!$P93</f>
        <v>0</v>
      </c>
      <c r="KJ94" s="38">
        <f>IF(AND(OR(ISBLANK(KJ$9),KJ$9=0)=FALSE,KJ$9=$DK94),1,0)*'4. Formulations'!$P93</f>
        <v>0</v>
      </c>
      <c r="KK94" s="38">
        <f>IF(AND(OR(ISBLANK(KK$9),KK$9=0)=FALSE,KK$9=$DK94),1,0)*'4. Formulations'!$P93</f>
        <v>0</v>
      </c>
      <c r="KL94" s="38">
        <f>IF(AND(OR(ISBLANK(KL$9),KL$9=0)=FALSE,KL$9=$DK94),1,0)*'4. Formulations'!$P93</f>
        <v>0</v>
      </c>
      <c r="KM94" s="38">
        <f>IF(AND(OR(ISBLANK(KM$9),KM$9=0)=FALSE,KM$9=$DK94),1,0)*'4. Formulations'!$P93</f>
        <v>0</v>
      </c>
      <c r="KN94" s="38">
        <f>IF(AND(OR(ISBLANK(KN$9),KN$9=0)=FALSE,KN$9=$DK94),1,0)*'4. Formulations'!$P93</f>
        <v>0</v>
      </c>
      <c r="KO94" s="38">
        <f>IF(AND(OR(ISBLANK(KO$9),KO$9=0)=FALSE,KO$9=$DK94),1,0)*'4. Formulations'!$P93</f>
        <v>0</v>
      </c>
      <c r="KP94" s="38">
        <f>IF(AND(OR(ISBLANK(KP$9),KP$9=0)=FALSE,KP$9=$DK94),1,0)*'4. Formulations'!$P93</f>
        <v>0</v>
      </c>
      <c r="KQ94" s="38">
        <f>IF(AND(OR(ISBLANK(KQ$9),KQ$9=0)=FALSE,KQ$9=$DK94),1,0)*'4. Formulations'!$P93</f>
        <v>0</v>
      </c>
      <c r="KR94" s="38">
        <f>IF(AND(OR(ISBLANK(KR$9),KR$9=0)=FALSE,KR$9=$DK94),1,0)*'4. Formulations'!$P93</f>
        <v>0</v>
      </c>
      <c r="KS94" s="38">
        <f>IF(AND(OR(ISBLANK(KS$9),KS$9=0)=FALSE,KS$9=$DK94),1,0)*'4. Formulations'!$P93</f>
        <v>0</v>
      </c>
      <c r="KU94" s="38">
        <f>IF(AND(OR(ISBLANK(KU$9),KU$9=0)=FALSE,SUM($KG94:$KS94)&gt;0,KU$9='2. Protocols'!$G93),1,0)*'4. Formulations'!$P93</f>
        <v>0</v>
      </c>
      <c r="KV94" s="38">
        <f>IF(AND(OR(ISBLANK(KV$9),KV$9=0)=FALSE,SUM($KG94:$KS94)&gt;0,KV$9='2. Protocols'!$G93),1,0)*'4. Formulations'!$P93</f>
        <v>0</v>
      </c>
      <c r="KW94" s="38">
        <f>IF(AND(OR(ISBLANK(KW$9),KW$9=0)=FALSE,SUM($KG94:$KS94)&gt;0,KW$9='2. Protocols'!$G93),1,0)*'4. Formulations'!$P93</f>
        <v>0</v>
      </c>
      <c r="KX94" s="38">
        <f>IF(AND(OR(ISBLANK(KX$9),KX$9=0)=FALSE,SUM($KG94:$KS94)&gt;0,KX$9='2. Protocols'!$G93),1,0)*'4. Formulations'!$P93</f>
        <v>0</v>
      </c>
      <c r="KY94" s="38">
        <f>IF(AND(OR(ISBLANK(KY$9),KY$9=0)=FALSE,SUM($KG94:$KS94)&gt;0,KY$9='2. Protocols'!$G93),1,0)*'4. Formulations'!$P93</f>
        <v>0</v>
      </c>
      <c r="KZ94" s="38">
        <f>IF(AND(OR(ISBLANK(KZ$9),KZ$9=0)=FALSE,SUM($KG94:$KS94)&gt;0,KZ$9='2. Protocols'!$G93),1,0)*'4. Formulations'!$P93</f>
        <v>0</v>
      </c>
      <c r="LA94" s="38">
        <f>IF(AND(OR(ISBLANK(LA$9),LA$9=0)=FALSE,SUM($KG94:$KS94)&gt;0,LA$9='2. Protocols'!$G93),1,0)*'4. Formulations'!$P93</f>
        <v>0</v>
      </c>
      <c r="LB94" s="38">
        <f>IF(AND(OR(ISBLANK(LB$9),LB$9=0)=FALSE,SUM($KG94:$KS94)&gt;0,LB$9='2. Protocols'!$G93),1,0)*'4. Formulations'!$P93</f>
        <v>0</v>
      </c>
      <c r="LC94" s="38">
        <f>IF(AND(OR(ISBLANK(LC$9),LC$9=0)=FALSE,SUM($KG94:$KS94)&gt;0,LC$9='2. Protocols'!$G93),1,0)*'4. Formulations'!$P93</f>
        <v>0</v>
      </c>
      <c r="LD94" s="38">
        <f>IF(AND(OR(ISBLANK(LD$9),LD$9=0)=FALSE,SUM($KG94:$KS94)&gt;0,LD$9='2. Protocols'!$G93),1,0)*'4. Formulations'!$P93</f>
        <v>0</v>
      </c>
      <c r="LE94" s="38">
        <f>IF(AND(OR(ISBLANK(LE$9),LE$9=0)=FALSE,SUM($KG94:$KS94)&gt;0,LE$9='2. Protocols'!$G93),1,0)*'4. Formulations'!$P93</f>
        <v>0</v>
      </c>
      <c r="LF94" s="38">
        <f>IF(AND(OR(ISBLANK(LF$9),LF$9=0)=FALSE,SUM($KG94:$KS94)&gt;0,LF$9='2. Protocols'!$G93),1,0)*'4. Formulations'!$P93</f>
        <v>0</v>
      </c>
      <c r="LG94" s="38">
        <f>IF(AND(OR(ISBLANK(LG$9),LG$9=0)=FALSE,SUM($KG94:$KS94)&gt;0,LG$9='2. Protocols'!$G93),1,0)*'4. Formulations'!$P93</f>
        <v>0</v>
      </c>
      <c r="LH94" s="38">
        <f>IF(AND(OR(ISBLANK(LH$9),LH$9=0)=FALSE,SUM($KG94:$KS94)&gt;0,LH$9='2. Protocols'!$G93),1,0)*'4. Formulations'!$P93</f>
        <v>0</v>
      </c>
      <c r="LI94" s="38">
        <f>IF(AND(OR(ISBLANK(LI$9),LI$9=0)=FALSE,SUM($KG94:$KS94)&gt;0,LI$9='2. Protocols'!$G93),1,0)*'4. Formulations'!$P93</f>
        <v>0</v>
      </c>
      <c r="LJ94" s="38">
        <f>IF(AND(OR(ISBLANK(LJ$9),LJ$9=0)=FALSE,SUM($KG94:$KS94)&gt;0,LJ$9='2. Protocols'!$G93),1,0)*'4. Formulations'!$P93</f>
        <v>0</v>
      </c>
      <c r="LK94" s="38">
        <f>IF(AND(OR(ISBLANK(LK$9),LK$9=0)=FALSE,SUM($KG94:$KS94)&gt;0,LK$9='2. Protocols'!$G93),1,0)*'4. Formulations'!$P93</f>
        <v>0</v>
      </c>
      <c r="LL94" s="38">
        <f>IF(AND(OR(ISBLANK(LL$9),LL$9=0)=FALSE,SUM($KG94:$KS94)&gt;0,LL$9='2. Protocols'!$G93),1,0)*'4. Formulations'!$P93</f>
        <v>0</v>
      </c>
      <c r="LM94" s="38">
        <f>IF(AND(OR(ISBLANK(LM$9),LM$9=0)=FALSE,SUM($KG94:$KS94)&gt;0,LM$9='2. Protocols'!$G93),1,0)*'4. Formulations'!$P93</f>
        <v>0</v>
      </c>
      <c r="LN94" s="38">
        <f>IF(AND(OR(ISBLANK(LN$9),LN$9=0)=FALSE,SUM($KG94:$KS94)&gt;0,LN$9='2. Protocols'!$G93),1,0)*'4. Formulations'!$P93</f>
        <v>0</v>
      </c>
      <c r="LO94" s="38">
        <f>IF(AND(OR(ISBLANK(LO$9),LO$9=0)=FALSE,SUM($KG94:$KS94)&gt;0,LO$9='2. Protocols'!$G93),1,0)*'4. Formulations'!$P93</f>
        <v>0</v>
      </c>
      <c r="LP94" s="38">
        <f>IF(AND(OR(ISBLANK(LP$9),LP$9=0)=FALSE,SUM($KG94:$KS94)&gt;0,LP$9='2. Protocols'!$G93),1,0)*'4. Formulations'!$P93</f>
        <v>0</v>
      </c>
      <c r="LR94" s="38">
        <f>IF(AND(OR(ISBLANK(LR$9),LR$9=0)=FALSE,LR$9=$DL94),1,0)*'4. Formulations'!$Q93</f>
        <v>0</v>
      </c>
      <c r="LS94" s="38">
        <f>IF(AND(OR(ISBLANK(LS$9),LS$9=0)=FALSE,LS$9=$DL94),1,0)*'4. Formulations'!$Q93</f>
        <v>0</v>
      </c>
      <c r="LT94" s="38">
        <f>IF(AND(OR(ISBLANK(LT$9),LT$9=0)=FALSE,LT$9=$DL94),1,0)*'4. Formulations'!$Q93</f>
        <v>0</v>
      </c>
      <c r="LU94" s="38">
        <f>IF(AND(OR(ISBLANK(LU$9),LU$9=0)=FALSE,LU$9=$DL94),1,0)*'4. Formulations'!$Q93</f>
        <v>0</v>
      </c>
      <c r="LV94" s="38">
        <f>IF(AND(OR(ISBLANK(LV$9),LV$9=0)=FALSE,LV$9=$DL94),1,0)*'4. Formulations'!$Q93</f>
        <v>0</v>
      </c>
      <c r="LW94" s="38">
        <f>IF(AND(OR(ISBLANK(LW$9),LW$9=0)=FALSE,LW$9=$DL94),1,0)*'4. Formulations'!$Q93</f>
        <v>0</v>
      </c>
      <c r="LX94" s="38">
        <f>IF(AND(OR(ISBLANK(LX$9),LX$9=0)=FALSE,LX$9=$DL94),1,0)*'4. Formulations'!$Q93</f>
        <v>0</v>
      </c>
      <c r="LY94" s="38">
        <f>IF(AND(OR(ISBLANK(LY$9),LY$9=0)=FALSE,LY$9=$DL94),1,0)*'4. Formulations'!$Q93</f>
        <v>0</v>
      </c>
      <c r="LZ94" s="38">
        <f>IF(AND(OR(ISBLANK(LZ$9),LZ$9=0)=FALSE,LZ$9=$DL94),1,0)*'4. Formulations'!$Q93</f>
        <v>0</v>
      </c>
      <c r="MA94" s="38">
        <f>IF(AND(OR(ISBLANK(MA$9),MA$9=0)=FALSE,MA$9=$DL94),1,0)*'4. Formulations'!$Q93</f>
        <v>0</v>
      </c>
      <c r="MB94" s="38">
        <f>IF(AND(OR(ISBLANK(MB$9),MB$9=0)=FALSE,MB$9=$DL94),1,0)*'4. Formulations'!$Q93</f>
        <v>0</v>
      </c>
      <c r="MC94" s="38">
        <f>IF(AND(OR(ISBLANK(MC$9),MC$9=0)=FALSE,MC$9=$DL94),1,0)*'4. Formulations'!$Q93</f>
        <v>0</v>
      </c>
      <c r="MD94" s="38">
        <f>IF(AND(OR(ISBLANK(MD$9),MD$9=0)=FALSE,MD$9=$DL94),1,0)*'4. Formulations'!$Q93</f>
        <v>0</v>
      </c>
      <c r="ME94" s="38">
        <f>IF(AND(OR(ISBLANK(ME$9),ME$9=0)=FALSE,ME$9=$DL94),1,0)*'4. Formulations'!$Q93</f>
        <v>0</v>
      </c>
      <c r="MF94" s="38">
        <f>IF(AND(OR(ISBLANK(MF$9),MF$9=0)=FALSE,MF$9=$DL94),1,0)*'4. Formulations'!$Q93</f>
        <v>0</v>
      </c>
    </row>
    <row r="95" spans="2:344" outlineLevel="1" x14ac:dyDescent="0.3">
      <c r="B95" s="2"/>
      <c r="C95" s="129" t="str">
        <f>IF('2. Protocols'!C94&amp;"+"&amp;'2. Protocols'!E94&amp;"+"&amp;'2. Protocols'!G94="++","",'2. Protocols'!C94&amp;"+"&amp;'2. Protocols'!E94&amp;"+"&amp;'2. Protocols'!G94)</f>
        <v/>
      </c>
      <c r="D95" s="18"/>
      <c r="F95" s="114">
        <f>IFERROR('2. Protocols'!J94*'1. General Inputs'!$N$6,"")</f>
        <v>0</v>
      </c>
      <c r="G95" s="114">
        <f>IFERROR(MAX(F95*(1+'1. General Inputs'!$BE$16)+(G$110*CHOOSE(G$7,'2. Protocols'!$S94,'2. Protocols'!$T94,'2. Protocols'!$U94))+'3. ARV Substitutions'!L115,0),"")</f>
        <v>0</v>
      </c>
      <c r="H95" s="114">
        <f>IFERROR(MAX(G95*(1+'1. General Inputs'!$BE$16)+(H$110*CHOOSE(H$7,'2. Protocols'!$S94,'2. Protocols'!$T94,'2. Protocols'!$U94))+'3. ARV Substitutions'!M115,0),"")</f>
        <v>0</v>
      </c>
      <c r="I95" s="114">
        <f>IFERROR(MAX(H95*(1+'1. General Inputs'!$BE$16)+(I$110*CHOOSE(I$7,'2. Protocols'!$S94,'2. Protocols'!$T94,'2. Protocols'!$U94))+'3. ARV Substitutions'!N115,0),"")</f>
        <v>0</v>
      </c>
      <c r="J95" s="114">
        <f>IFERROR(MAX(I95*(1+'1. General Inputs'!$BE$16)+(J$110*CHOOSE(J$7,'2. Protocols'!$S94,'2. Protocols'!$T94,'2. Protocols'!$U94))+'3. ARV Substitutions'!O115,0),"")</f>
        <v>0</v>
      </c>
      <c r="K95" s="114">
        <f>IFERROR(MAX(J95*(1+'1. General Inputs'!$BE$16)+(K$110*CHOOSE(K$7,'2. Protocols'!$S94,'2. Protocols'!$T94,'2. Protocols'!$U94))+'3. ARV Substitutions'!P115,0),"")</f>
        <v>0</v>
      </c>
      <c r="L95" s="114">
        <f>IFERROR(MAX(K95*(1+'1. General Inputs'!$BE$16)+(L$110*CHOOSE(L$7,'2. Protocols'!$S94,'2. Protocols'!$T94,'2. Protocols'!$U94))+'3. ARV Substitutions'!Q115,0),"")</f>
        <v>0</v>
      </c>
      <c r="M95" s="114">
        <f>IFERROR(MAX(L95*(1+'1. General Inputs'!$BE$16)+(M$110*CHOOSE(M$7,'2. Protocols'!$S94,'2. Protocols'!$T94,'2. Protocols'!$U94))+'3. ARV Substitutions'!R115,0),"")</f>
        <v>0</v>
      </c>
      <c r="N95" s="114">
        <f>IFERROR(MAX(M95*(1+'1. General Inputs'!$BE$16)+(N$110*CHOOSE(N$7,'2. Protocols'!$S94,'2. Protocols'!$T94,'2. Protocols'!$U94))+'3. ARV Substitutions'!S115,0),"")</f>
        <v>0</v>
      </c>
      <c r="O95" s="114">
        <f>IFERROR(MAX(N95*(1+'1. General Inputs'!$BE$16)+(O$110*CHOOSE(O$7,'2. Protocols'!$S94,'2. Protocols'!$T94,'2. Protocols'!$U94))+'3. ARV Substitutions'!T115,0),"")</f>
        <v>0</v>
      </c>
      <c r="P95" s="114">
        <f>IFERROR(MAX(O95*(1+'1. General Inputs'!$BE$16)+(P$110*CHOOSE(P$7,'2. Protocols'!$S94,'2. Protocols'!$T94,'2. Protocols'!$U94))+'3. ARV Substitutions'!U115,0),"")</f>
        <v>0</v>
      </c>
      <c r="Q95" s="114">
        <f>IFERROR(MAX(P95*(1+'1. General Inputs'!$BE$16)+(Q$110*CHOOSE(Q$7,'2. Protocols'!$S94,'2. Protocols'!$T94,'2. Protocols'!$U94))+'3. ARV Substitutions'!V115,0),"")</f>
        <v>0</v>
      </c>
      <c r="R95" s="114">
        <f>IFERROR(MAX(Q95*(1+'1. General Inputs'!$BE$16)+(R$110*CHOOSE(R$7,'2. Protocols'!$S94,'2. Protocols'!$T94,'2. Protocols'!$U94))+'3. ARV Substitutions'!W115,0),"")</f>
        <v>0</v>
      </c>
      <c r="S95" s="114">
        <f>IFERROR(MAX(R95*(1+'1. General Inputs'!$BE$16)+(S$110*CHOOSE(S$7,'2. Protocols'!$S94,'2. Protocols'!$T94,'2. Protocols'!$U94))+'3. ARV Substitutions'!X115,0),"")</f>
        <v>0</v>
      </c>
      <c r="T95" s="114">
        <f>IFERROR(MAX(S95*(1+'1. General Inputs'!$BE$16)+(T$110*CHOOSE(T$7,'2. Protocols'!$S94,'2. Protocols'!$T94,'2. Protocols'!$U94))+'3. ARV Substitutions'!Y115,0),"")</f>
        <v>0</v>
      </c>
      <c r="U95" s="114">
        <f>IFERROR(MAX(T95*(1+'1. General Inputs'!$BE$16)+(U$110*CHOOSE(U$7,'2. Protocols'!$S94,'2. Protocols'!$T94,'2. Protocols'!$U94))+'3. ARV Substitutions'!Z115,0),"")</f>
        <v>0</v>
      </c>
      <c r="V95" s="114">
        <f>IFERROR(MAX(U95*(1+'1. General Inputs'!$BE$16)+(V$110*CHOOSE(V$7,'2. Protocols'!$S94,'2. Protocols'!$T94,'2. Protocols'!$U94))+'3. ARV Substitutions'!AA115,0),"")</f>
        <v>0</v>
      </c>
      <c r="W95" s="114">
        <f>IFERROR(MAX(V95*(1+'1. General Inputs'!$BE$16)+(W$110*CHOOSE(W$7,'2. Protocols'!$S94,'2. Protocols'!$T94,'2. Protocols'!$U94))+'3. ARV Substitutions'!AB115,0),"")</f>
        <v>0</v>
      </c>
      <c r="X95" s="114">
        <f>IFERROR(MAX(W95*(1+'1. General Inputs'!$BE$16)+(X$110*CHOOSE(X$7,'2. Protocols'!$S94,'2. Protocols'!$T94,'2. Protocols'!$U94))+'3. ARV Substitutions'!AC115,0),"")</f>
        <v>0</v>
      </c>
      <c r="Y95" s="114">
        <f>IFERROR(MAX(X95*(1+'1. General Inputs'!$BE$16)+(Y$110*CHOOSE(Y$7,'2. Protocols'!$S94,'2. Protocols'!$T94,'2. Protocols'!$U94))+'3. ARV Substitutions'!AD115,0),"")</f>
        <v>0</v>
      </c>
      <c r="Z95" s="114">
        <f>IFERROR(MAX(Y95*(1+'1. General Inputs'!$BE$16)+(Z$110*CHOOSE(Z$7,'2. Protocols'!$S94,'2. Protocols'!$T94,'2. Protocols'!$U94))+'3. ARV Substitutions'!AE115,0),"")</f>
        <v>0</v>
      </c>
      <c r="AA95" s="114">
        <f>IFERROR(MAX(Z95*(1+'1. General Inputs'!$BE$16)+(AA$110*CHOOSE(AA$7,'2. Protocols'!$S94,'2. Protocols'!$T94,'2. Protocols'!$U94))+'3. ARV Substitutions'!AF115,0),"")</f>
        <v>0</v>
      </c>
      <c r="AB95" s="114">
        <f>IFERROR(MAX(AA95*(1+'1. General Inputs'!$BE$16)+(AB$110*CHOOSE(AB$7,'2. Protocols'!$S94,'2. Protocols'!$T94,'2. Protocols'!$U94))+'3. ARV Substitutions'!AG115,0),"")</f>
        <v>0</v>
      </c>
      <c r="AC95" s="114">
        <f>IFERROR(MAX(AB95*(1+'1. General Inputs'!$BE$16)+(AC$110*CHOOSE(AC$7,'2. Protocols'!$S94,'2. Protocols'!$T94,'2. Protocols'!$U94))+'3. ARV Substitutions'!AH115,0),"")</f>
        <v>0</v>
      </c>
      <c r="AD95" s="114">
        <f>IFERROR(MAX(AC95*(1+'1. General Inputs'!$BE$16)+(AD$110*CHOOSE(AD$7,'2. Protocols'!$S94,'2. Protocols'!$T94,'2. Protocols'!$U94))+'3. ARV Substitutions'!AI115,0),"")</f>
        <v>0</v>
      </c>
      <c r="AE95" s="114">
        <f>IFERROR(MAX(AD95*(1+'1. General Inputs'!$BE$16)+(AE$110*CHOOSE(AE$7,'2. Protocols'!$S94,'2. Protocols'!$T94,'2. Protocols'!$U94))+'3. ARV Substitutions'!AJ115,0),"")</f>
        <v>0</v>
      </c>
      <c r="AF95" s="114">
        <f>IFERROR(MAX(AE95*(1+'1. General Inputs'!$BE$16)+(AF$110*CHOOSE(AF$7,'2. Protocols'!$S94,'2. Protocols'!$T94,'2. Protocols'!$U94))+'3. ARV Substitutions'!AK115,0),"")</f>
        <v>0</v>
      </c>
      <c r="AG95" s="114">
        <f>IFERROR(MAX(AF95*(1+'1. General Inputs'!$BE$16)+(AG$110*CHOOSE(AG$7,'2. Protocols'!$S94,'2. Protocols'!$T94,'2. Protocols'!$U94))+'3. ARV Substitutions'!AL115,0),"")</f>
        <v>0</v>
      </c>
      <c r="AH95" s="114">
        <f>IFERROR(MAX(AG95*(1+'1. General Inputs'!$BE$16)+(AH$110*CHOOSE(AH$7,'2. Protocols'!$S94,'2. Protocols'!$T94,'2. Protocols'!$U94))+'3. ARV Substitutions'!AM115,0),"")</f>
        <v>0</v>
      </c>
      <c r="AI95" s="114">
        <f>IFERROR(MAX(AH95*(1+'1. General Inputs'!$BE$16)+(AI$110*CHOOSE(AI$7,'2. Protocols'!$S94,'2. Protocols'!$T94,'2. Protocols'!$U94))+'3. ARV Substitutions'!AN115,0),"")</f>
        <v>0</v>
      </c>
      <c r="AJ95" s="114">
        <f>IFERROR(MAX(AI95*(1+'1. General Inputs'!$BE$16)+(AJ$110*CHOOSE(AJ$7,'2. Protocols'!$S94,'2. Protocols'!$T94,'2. Protocols'!$U94))+'3. ARV Substitutions'!AO115,0),"")</f>
        <v>0</v>
      </c>
      <c r="AK95" s="114">
        <f>IFERROR(MAX(AJ95*(1+'1. General Inputs'!$BE$16)+(AK$110*CHOOSE(AK$7,'2. Protocols'!$S94,'2. Protocols'!$T94,'2. Protocols'!$U94))+'3. ARV Substitutions'!AP115,0),"")</f>
        <v>0</v>
      </c>
      <c r="AL95" s="114">
        <f>IFERROR(MAX(AK95*(1+'1. General Inputs'!$BE$16)+(AL$110*CHOOSE(AL$7,'2. Protocols'!$S94,'2. Protocols'!$T94,'2. Protocols'!$U94))+'3. ARV Substitutions'!AQ115,0),"")</f>
        <v>0</v>
      </c>
      <c r="AM95" s="114">
        <f>IFERROR(MAX(AL95*(1+'1. General Inputs'!$BE$16)+(AM$110*CHOOSE(AM$7,'2. Protocols'!$S94,'2. Protocols'!$T94,'2. Protocols'!$U94))+'3. ARV Substitutions'!AR115,0),"")</f>
        <v>0</v>
      </c>
      <c r="AN95" s="114">
        <f>IFERROR(MAX(AM95*(1+'1. General Inputs'!$BE$16)+(AN$110*CHOOSE(AN$7,'2. Protocols'!$S94,'2. Protocols'!$T94,'2. Protocols'!$U94))+'3. ARV Substitutions'!AS115,0),"")</f>
        <v>0</v>
      </c>
      <c r="AO95" s="114">
        <f>IFERROR(MAX(AN95*(1+'1. General Inputs'!$BE$16)+(AO$110*CHOOSE(AO$7,'2. Protocols'!$S94,'2. Protocols'!$T94,'2. Protocols'!$U94))+'3. ARV Substitutions'!AT115,0),"")</f>
        <v>0</v>
      </c>
      <c r="AP95" s="114">
        <f>IFERROR(MAX(AO95*(1+'1. General Inputs'!$BE$16)+(AP$110*CHOOSE(AP$7,'2. Protocols'!$S94,'2. Protocols'!$T94,'2. Protocols'!$U94))+'3. ARV Substitutions'!AU115,0),"")</f>
        <v>0</v>
      </c>
      <c r="BZ95" s="88">
        <f t="shared" si="87"/>
        <v>0</v>
      </c>
      <c r="CA95" s="88">
        <f t="shared" si="88"/>
        <v>0</v>
      </c>
      <c r="CB95" s="88">
        <f t="shared" si="89"/>
        <v>0</v>
      </c>
      <c r="CC95" s="88">
        <f t="shared" si="90"/>
        <v>0</v>
      </c>
      <c r="CD95" s="88">
        <f t="shared" si="91"/>
        <v>0</v>
      </c>
      <c r="CE95" s="88">
        <f t="shared" si="92"/>
        <v>0</v>
      </c>
      <c r="CF95" s="88">
        <f t="shared" si="93"/>
        <v>0</v>
      </c>
      <c r="CG95" s="88">
        <f t="shared" si="94"/>
        <v>0</v>
      </c>
      <c r="CH95" s="88">
        <f t="shared" si="95"/>
        <v>0</v>
      </c>
      <c r="CI95" s="88">
        <f t="shared" si="96"/>
        <v>0</v>
      </c>
      <c r="CJ95" s="88">
        <f t="shared" si="97"/>
        <v>0</v>
      </c>
      <c r="CK95" s="88">
        <f t="shared" si="98"/>
        <v>0</v>
      </c>
      <c r="CL95" s="88">
        <f t="shared" si="99"/>
        <v>0</v>
      </c>
      <c r="CM95" s="88">
        <f t="shared" si="100"/>
        <v>0</v>
      </c>
      <c r="CN95" s="88">
        <f t="shared" si="101"/>
        <v>0</v>
      </c>
      <c r="CO95" s="88">
        <f t="shared" si="102"/>
        <v>0</v>
      </c>
      <c r="CP95" s="88">
        <f t="shared" si="103"/>
        <v>0</v>
      </c>
      <c r="CQ95" s="88">
        <f t="shared" si="104"/>
        <v>0</v>
      </c>
      <c r="CR95" s="88">
        <f t="shared" si="105"/>
        <v>0</v>
      </c>
      <c r="CS95" s="88">
        <f t="shared" si="106"/>
        <v>0</v>
      </c>
      <c r="CT95" s="88">
        <f t="shared" si="107"/>
        <v>0</v>
      </c>
      <c r="CU95" s="88">
        <f t="shared" si="108"/>
        <v>0</v>
      </c>
      <c r="CV95" s="88">
        <f t="shared" si="109"/>
        <v>0</v>
      </c>
      <c r="CW95" s="88">
        <f t="shared" si="110"/>
        <v>0</v>
      </c>
      <c r="CX95" s="88">
        <f t="shared" si="111"/>
        <v>0</v>
      </c>
      <c r="CY95" s="88">
        <f t="shared" si="112"/>
        <v>0</v>
      </c>
      <c r="CZ95" s="88">
        <f t="shared" si="113"/>
        <v>0</v>
      </c>
      <c r="DA95" s="88">
        <f t="shared" si="114"/>
        <v>0</v>
      </c>
      <c r="DB95" s="88">
        <f t="shared" si="115"/>
        <v>0</v>
      </c>
      <c r="DC95" s="88">
        <f t="shared" si="116"/>
        <v>0</v>
      </c>
      <c r="DD95" s="88">
        <f t="shared" si="117"/>
        <v>0</v>
      </c>
      <c r="DE95" s="88">
        <f t="shared" si="118"/>
        <v>0</v>
      </c>
      <c r="DF95" s="88">
        <f t="shared" si="119"/>
        <v>0</v>
      </c>
      <c r="DG95" s="88">
        <f t="shared" si="120"/>
        <v>0</v>
      </c>
      <c r="DH95" s="88">
        <f t="shared" si="121"/>
        <v>0</v>
      </c>
      <c r="DI95" s="88">
        <f t="shared" si="122"/>
        <v>0</v>
      </c>
      <c r="DK95" s="27" t="str">
        <f>CONCATENATE('2. Protocols'!C94, '2. Protocols'!D94, '2. Protocols'!E94)</f>
        <v>+</v>
      </c>
      <c r="DL95" s="27" t="str">
        <f>CONCATENATE('2. Protocols'!C94, '2. Protocols'!D94, '2. Protocols'!E94, '2. Protocols'!F94, '2. Protocols'!G94,)</f>
        <v>++</v>
      </c>
      <c r="DN95" s="38">
        <f>IF(AND(OR(ISBLANK(DN$9),DN$9=0)=FALSE,OR(DN$9='2. Protocols'!$C94,DN$9='2. Protocols'!$E94,DN$9='2. Protocols'!$G94)),1,0)*'4. Formulations'!$I94</f>
        <v>0</v>
      </c>
      <c r="DO95" s="38">
        <f>IF(AND(OR(ISBLANK(DO$9),DO$9=0)=FALSE,OR(DO$9='2. Protocols'!$C94,DO$9='2. Protocols'!$E94,DO$9='2. Protocols'!$G94)),1,0)*'4. Formulations'!$I94</f>
        <v>0</v>
      </c>
      <c r="DP95" s="38">
        <f>IF(AND(OR(ISBLANK(DP$9),DP$9=0)=FALSE,OR(DP$9='2. Protocols'!$C94,DP$9='2. Protocols'!$E94,DP$9='2. Protocols'!$G94)),1,0)*'4. Formulations'!$I94</f>
        <v>0</v>
      </c>
      <c r="DQ95" s="38">
        <f>IF(AND(OR(ISBLANK(DQ$9),DQ$9=0)=FALSE,OR(DQ$9='2. Protocols'!$C94,DQ$9='2. Protocols'!$E94,DQ$9='2. Protocols'!$G94)),1,0)*'4. Formulations'!$I94</f>
        <v>0</v>
      </c>
      <c r="DR95" s="38">
        <f>IF(AND(OR(ISBLANK(DR$9),DR$9=0)=FALSE,OR(DR$9='2. Protocols'!$C94,DR$9='2. Protocols'!$E94,DR$9='2. Protocols'!$G94)),1,0)*'4. Formulations'!$I94</f>
        <v>0</v>
      </c>
      <c r="DS95" s="38">
        <f>IF(AND(OR(ISBLANK(DS$9),DS$9=0)=FALSE,OR(DS$9='2. Protocols'!$C94,DS$9='2. Protocols'!$E94,DS$9='2. Protocols'!$G94)),1,0)*'4. Formulations'!$I94</f>
        <v>0</v>
      </c>
      <c r="DT95" s="38">
        <f>IF(AND(OR(ISBLANK(DT$9),DT$9=0)=FALSE,OR(DT$9='2. Protocols'!$C94,DT$9='2. Protocols'!$E94,DT$9='2. Protocols'!$G94)),1,0)*'4. Formulations'!$I94</f>
        <v>0</v>
      </c>
      <c r="DU95" s="38">
        <f>IF(AND(OR(ISBLANK(DU$9),DU$9=0)=FALSE,OR(DU$9='2. Protocols'!$C94,DU$9='2. Protocols'!$E94,DU$9='2. Protocols'!$G94)),1,0)*'4. Formulations'!$I94</f>
        <v>0</v>
      </c>
      <c r="DV95" s="38">
        <f>IF(AND(OR(ISBLANK(DV$9),DV$9=0)=FALSE,OR(DV$9='2. Protocols'!$C94,DV$9='2. Protocols'!$E94,DV$9='2. Protocols'!$G94)),1,0)*'4. Formulations'!$I94</f>
        <v>0</v>
      </c>
      <c r="DW95" s="38">
        <f>IF(AND(OR(ISBLANK(DW$9),DW$9=0)=FALSE,OR(DW$9='2. Protocols'!$C94,DW$9='2. Protocols'!$E94,DW$9='2. Protocols'!$G94)),1,0)*'4. Formulations'!$I94</f>
        <v>0</v>
      </c>
      <c r="DX95" s="38">
        <f>IF(AND(OR(ISBLANK(DX$9),DX$9=0)=FALSE,OR(DX$9='2. Protocols'!$C94,DX$9='2. Protocols'!$E94,DX$9='2. Protocols'!$G94)),1,0)*'4. Formulations'!$I94</f>
        <v>0</v>
      </c>
      <c r="DY95" s="38">
        <f>IF(AND(OR(ISBLANK(DY$9),DY$9=0)=FALSE,OR(DY$9='2. Protocols'!$C94,DY$9='2. Protocols'!$E94,DY$9='2. Protocols'!$G94)),1,0)*'4. Formulations'!$I94</f>
        <v>0</v>
      </c>
      <c r="DZ95" s="38">
        <f>IF(AND(OR(ISBLANK(DZ$9),DZ$9=0)=FALSE,OR(DZ$9='2. Protocols'!$C94,DZ$9='2. Protocols'!$E94,DZ$9='2. Protocols'!$G94)),1,0)*'4. Formulations'!$I94</f>
        <v>0</v>
      </c>
      <c r="EA95" s="38">
        <f>IF(AND(OR(ISBLANK(EA$9),EA$9=0)=FALSE,OR(EA$9='2. Protocols'!$C94,EA$9='2. Protocols'!$E94,EA$9='2. Protocols'!$G94)),1,0)*'4. Formulations'!$I94</f>
        <v>0</v>
      </c>
      <c r="EB95" s="38">
        <f>IF(AND(OR(ISBLANK(EB$9),EB$9=0)=FALSE,OR(EB$9='2. Protocols'!$C94,EB$9='2. Protocols'!$E94,EB$9='2. Protocols'!$G94)),1,0)*'4. Formulations'!$I94</f>
        <v>0</v>
      </c>
      <c r="EC95" s="38">
        <f>IF(AND(OR(ISBLANK(EC$9),EC$9=0)=FALSE,OR(EC$9='2. Protocols'!$C94,EC$9='2. Protocols'!$E94,EC$9='2. Protocols'!$G94)),1,0)*'4. Formulations'!$I94</f>
        <v>0</v>
      </c>
      <c r="ED95" s="38">
        <f>IF(AND(OR(ISBLANK(ED$9),ED$9=0)=FALSE,OR(ED$9='2. Protocols'!$C94,ED$9='2. Protocols'!$E94,ED$9='2. Protocols'!$G94)),1,0)*'4. Formulations'!$I94</f>
        <v>0</v>
      </c>
      <c r="EE95" s="38">
        <f>IF(AND(OR(ISBLANK(EE$9),EE$9=0)=FALSE,OR(EE$9='2. Protocols'!$C94,EE$9='2. Protocols'!$E94,EE$9='2. Protocols'!$G94)),1,0)*'4. Formulations'!$I94</f>
        <v>0</v>
      </c>
      <c r="EF95" s="38">
        <f>IF(AND(OR(ISBLANK(EF$9),EF$9=0)=FALSE,OR(EF$9='2. Protocols'!$C94,EF$9='2. Protocols'!$E94,EF$9='2. Protocols'!$G94)),1,0)*'4. Formulations'!$I94</f>
        <v>0</v>
      </c>
      <c r="EG95" s="38">
        <f>IF(AND(OR(ISBLANK(EG$9),EG$9=0)=FALSE,OR(EG$9='2. Protocols'!$C94,EG$9='2. Protocols'!$E94,EG$9='2. Protocols'!$G94)),1,0)*'4. Formulations'!$I94</f>
        <v>0</v>
      </c>
      <c r="EH95" s="38">
        <f>IF(AND(OR(ISBLANK(EH$9),EH$9=0)=FALSE,OR(EH$9='2. Protocols'!$C94,EH$9='2. Protocols'!$E94,EH$9='2. Protocols'!$G94)),1,0)*'4. Formulations'!$I94</f>
        <v>0</v>
      </c>
      <c r="EI95" s="38">
        <f>IF(AND(OR(ISBLANK(EI$9),EI$9=0)=FALSE,OR(EI$9='2. Protocols'!$C94,EI$9='2. Protocols'!$E94,EI$9='2. Protocols'!$G94)),1,0)*'4. Formulations'!$I94</f>
        <v>0</v>
      </c>
      <c r="EK95" s="38">
        <f>IF(AND(OR(ISBLANK(EK$9),EK$9=0)=FALSE,EK$9=$DK95),1,0)*'4. Formulations'!$J94</f>
        <v>0</v>
      </c>
      <c r="EL95" s="38">
        <f>IF(AND(OR(ISBLANK(EL$9),EL$9=0)=FALSE,EL$9=$DK95),1,0)*'4. Formulations'!$J94</f>
        <v>0</v>
      </c>
      <c r="EM95" s="38">
        <f>IF(AND(OR(ISBLANK(EM$9),EM$9=0)=FALSE,EM$9=$DK95),1,0)*'4. Formulations'!$J94</f>
        <v>0</v>
      </c>
      <c r="EN95" s="38">
        <f>IF(AND(OR(ISBLANK(EN$9),EN$9=0)=FALSE,EN$9=$DK95),1,0)*'4. Formulations'!$J94</f>
        <v>0</v>
      </c>
      <c r="EO95" s="38">
        <f>IF(AND(OR(ISBLANK(EO$9),EO$9=0)=FALSE,EO$9=$DK95),1,0)*'4. Formulations'!$J94</f>
        <v>0</v>
      </c>
      <c r="EP95" s="38">
        <f>IF(AND(OR(ISBLANK(EP$9),EP$9=0)=FALSE,EP$9=$DK95),1,0)*'4. Formulations'!$J94</f>
        <v>0</v>
      </c>
      <c r="EQ95" s="38">
        <f>IF(AND(OR(ISBLANK(EQ$9),EQ$9=0)=FALSE,EQ$9=$DK95),1,0)*'4. Formulations'!$J94</f>
        <v>0</v>
      </c>
      <c r="ER95" s="38">
        <f>IF(AND(OR(ISBLANK(ER$9),ER$9=0)=FALSE,ER$9=$DK95),1,0)*'4. Formulations'!$J94</f>
        <v>0</v>
      </c>
      <c r="ES95" s="38">
        <f>IF(AND(OR(ISBLANK(ES$9),ES$9=0)=FALSE,ES$9=$DK95),1,0)*'4. Formulations'!$J94</f>
        <v>0</v>
      </c>
      <c r="ET95" s="38">
        <f>IF(AND(OR(ISBLANK(ET$9),ET$9=0)=FALSE,ET$9=$DK95),1,0)*'4. Formulations'!$J94</f>
        <v>0</v>
      </c>
      <c r="EU95" s="38">
        <f>IF(AND(OR(ISBLANK(EU$9),EU$9=0)=FALSE,EU$9=$DK95),1,0)*'4. Formulations'!$J94</f>
        <v>0</v>
      </c>
      <c r="EV95" s="38">
        <f>IF(AND(OR(ISBLANK(EV$9),EV$9=0)=FALSE,EV$9=$DK95),1,0)*'4. Formulations'!$J94</f>
        <v>0</v>
      </c>
      <c r="EW95" s="38">
        <f>IF(AND(OR(ISBLANK(EW$9),EW$9=0)=FALSE,EW$9=$DK95),1,0)*'4. Formulations'!$J94</f>
        <v>0</v>
      </c>
      <c r="EY95" s="38">
        <f>IF(AND(OR(ISBLANK(EY$9),EY$9=0)=FALSE,SUM($EK95:$EW95)&gt;0,EY$9='2. Protocols'!$G94),1,0)*'4. Formulations'!$J94</f>
        <v>0</v>
      </c>
      <c r="EZ95" s="38">
        <f>IF(AND(OR(ISBLANK(EZ$9),EZ$9=0)=FALSE,SUM($EK95:$EW95)&gt;0,EZ$9='2. Protocols'!$G94),1,0)*'4. Formulations'!$J94</f>
        <v>0</v>
      </c>
      <c r="FA95" s="38">
        <f>IF(AND(OR(ISBLANK(FA$9),FA$9=0)=FALSE,SUM($EK95:$EW95)&gt;0,FA$9='2. Protocols'!$G94),1,0)*'4. Formulations'!$J94</f>
        <v>0</v>
      </c>
      <c r="FB95" s="38">
        <f>IF(AND(OR(ISBLANK(FB$9),FB$9=0)=FALSE,SUM($EK95:$EW95)&gt;0,FB$9='2. Protocols'!$G94),1,0)*'4. Formulations'!$J94</f>
        <v>0</v>
      </c>
      <c r="FC95" s="38">
        <f>IF(AND(OR(ISBLANK(FC$9),FC$9=0)=FALSE,SUM($EK95:$EW95)&gt;0,FC$9='2. Protocols'!$G94),1,0)*'4. Formulations'!$J94</f>
        <v>0</v>
      </c>
      <c r="FD95" s="38">
        <f>IF(AND(OR(ISBLANK(FD$9),FD$9=0)=FALSE,SUM($EK95:$EW95)&gt;0,FD$9='2. Protocols'!$G94),1,0)*'4. Formulations'!$J94</f>
        <v>0</v>
      </c>
      <c r="FE95" s="38">
        <f>IF(AND(OR(ISBLANK(FE$9),FE$9=0)=FALSE,SUM($EK95:$EW95)&gt;0,FE$9='2. Protocols'!$G94),1,0)*'4. Formulations'!$J94</f>
        <v>0</v>
      </c>
      <c r="FF95" s="38">
        <f>IF(AND(OR(ISBLANK(FF$9),FF$9=0)=FALSE,SUM($EK95:$EW95)&gt;0,FF$9='2. Protocols'!$G94),1,0)*'4. Formulations'!$J94</f>
        <v>0</v>
      </c>
      <c r="FG95" s="38">
        <f>IF(AND(OR(ISBLANK(FG$9),FG$9=0)=FALSE,SUM($EK95:$EW95)&gt;0,FG$9='2. Protocols'!$G94),1,0)*'4. Formulations'!$J94</f>
        <v>0</v>
      </c>
      <c r="FH95" s="38">
        <f>IF(AND(OR(ISBLANK(FH$9),FH$9=0)=FALSE,SUM($EK95:$EW95)&gt;0,FH$9='2. Protocols'!$G94),1,0)*'4. Formulations'!$J94</f>
        <v>0</v>
      </c>
      <c r="FI95" s="38">
        <f>IF(AND(OR(ISBLANK(FI$9),FI$9=0)=FALSE,SUM($EK95:$EW95)&gt;0,FI$9='2. Protocols'!$G94),1,0)*'4. Formulations'!$J94</f>
        <v>0</v>
      </c>
      <c r="FJ95" s="38">
        <f>IF(AND(OR(ISBLANK(FJ$9),FJ$9=0)=FALSE,SUM($EK95:$EW95)&gt;0,FJ$9='2. Protocols'!$G94),1,0)*'4. Formulations'!$J94</f>
        <v>0</v>
      </c>
      <c r="FK95" s="38">
        <f>IF(AND(OR(ISBLANK(FK$9),FK$9=0)=FALSE,SUM($EK95:$EW95)&gt;0,FK$9='2. Protocols'!$G94),1,0)*'4. Formulations'!$J94</f>
        <v>0</v>
      </c>
      <c r="FL95" s="38">
        <f>IF(AND(OR(ISBLANK(FL$9),FL$9=0)=FALSE,SUM($EK95:$EW95)&gt;0,FL$9='2. Protocols'!$G94),1,0)*'4. Formulations'!$J94</f>
        <v>0</v>
      </c>
      <c r="FM95" s="38">
        <f>IF(AND(OR(ISBLANK(FM$9),FM$9=0)=FALSE,SUM($EK95:$EW95)&gt;0,FM$9='2. Protocols'!$G94),1,0)*'4. Formulations'!$J94</f>
        <v>0</v>
      </c>
      <c r="FN95" s="38">
        <f>IF(AND(OR(ISBLANK(FN$9),FN$9=0)=FALSE,SUM($EK95:$EW95)&gt;0,FN$9='2. Protocols'!$G94),1,0)*'4. Formulations'!$J94</f>
        <v>0</v>
      </c>
      <c r="FO95" s="38">
        <f>IF(AND(OR(ISBLANK(FO$9),FO$9=0)=FALSE,SUM($EK95:$EW95)&gt;0,FO$9='2. Protocols'!$G94),1,0)*'4. Formulations'!$J94</f>
        <v>0</v>
      </c>
      <c r="FP95" s="38">
        <f>IF(AND(OR(ISBLANK(FP$9),FP$9=0)=FALSE,SUM($EK95:$EW95)&gt;0,FP$9='2. Protocols'!$G94),1,0)*'4. Formulations'!$J94</f>
        <v>0</v>
      </c>
      <c r="FQ95" s="38">
        <f>IF(AND(OR(ISBLANK(FQ$9),FQ$9=0)=FALSE,SUM($EK95:$EW95)&gt;0,FQ$9='2. Protocols'!$G94),1,0)*'4. Formulations'!$J94</f>
        <v>0</v>
      </c>
      <c r="FR95" s="38">
        <f>IF(AND(OR(ISBLANK(FR$9),FR$9=0)=FALSE,SUM($EK95:$EW95)&gt;0,FR$9='2. Protocols'!$G94),1,0)*'4. Formulations'!$J94</f>
        <v>0</v>
      </c>
      <c r="FS95" s="38">
        <f>IF(AND(OR(ISBLANK(FS$9),FS$9=0)=FALSE,SUM($EK95:$EW95)&gt;0,FS$9='2. Protocols'!$G94),1,0)*'4. Formulations'!$J94</f>
        <v>0</v>
      </c>
      <c r="FT95" s="38">
        <f>IF(AND(OR(ISBLANK(FT$9),FT$9=0)=FALSE,SUM($EK95:$EW95)&gt;0,FT$9='2. Protocols'!$G94),1,0)*'4. Formulations'!$J94</f>
        <v>0</v>
      </c>
      <c r="FV95" s="38">
        <f>IF(AND(OR(ISBLANK(EY$9),EY$9=0)=FALSE,FV$9=$DL95),1,0)*'4. Formulations'!$K94</f>
        <v>0</v>
      </c>
      <c r="FW95" s="38">
        <f>IF(AND(OR(ISBLANK(EZ$9),EZ$9=0)=FALSE,FW$9=$DL95),1,0)*'4. Formulations'!$K94</f>
        <v>0</v>
      </c>
      <c r="FX95" s="38">
        <f>IF(AND(OR(ISBLANK(FA$9),FA$9=0)=FALSE,FX$9=$DL95),1,0)*'4. Formulations'!$K94</f>
        <v>0</v>
      </c>
      <c r="FY95" s="38">
        <f>IF(AND(OR(ISBLANK(FB$9),FB$9=0)=FALSE,FY$9=$DL95),1,0)*'4. Formulations'!$K94</f>
        <v>0</v>
      </c>
      <c r="FZ95" s="38">
        <f>IF(AND(OR(ISBLANK(FC$9),FC$9=0)=FALSE,FZ$9=$DL95),1,0)*'4. Formulations'!$K94</f>
        <v>0</v>
      </c>
      <c r="GA95" s="38">
        <f>IF(AND(OR(ISBLANK(FD$9),FD$9=0)=FALSE,GA$9=$DL95),1,0)*'4. Formulations'!$K94</f>
        <v>0</v>
      </c>
      <c r="GB95" s="38">
        <f>IF(AND(OR(ISBLANK(FE$9),FE$9=0)=FALSE,GB$9=$DL95),1,0)*'4. Formulations'!$K94</f>
        <v>0</v>
      </c>
      <c r="GC95" s="38">
        <f>IF(AND(OR(ISBLANK(FF$9),FF$9=0)=FALSE,GC$9=$DL95),1,0)*'4. Formulations'!$K94</f>
        <v>0</v>
      </c>
      <c r="GD95" s="38">
        <f>IF(AND(OR(ISBLANK(FG$9),FG$9=0)=FALSE,GD$9=$DL95),1,0)*'4. Formulations'!$K94</f>
        <v>0</v>
      </c>
      <c r="GE95" s="38">
        <f>IF(AND(OR(ISBLANK(FH$9),FH$9=0)=FALSE,GE$9=$DL95),1,0)*'4. Formulations'!$K94</f>
        <v>0</v>
      </c>
      <c r="GF95" s="38">
        <f>IF(AND(OR(ISBLANK(FI$9),FI$9=0)=FALSE,GF$9=$DL95),1,0)*'4. Formulations'!$K94</f>
        <v>0</v>
      </c>
      <c r="GG95" s="38">
        <f>IF(AND(OR(ISBLANK(FJ$9),FJ$9=0)=FALSE,GG$9=$DL95),1,0)*'4. Formulations'!$K94</f>
        <v>0</v>
      </c>
      <c r="GH95" s="38">
        <f>IF(AND(OR(ISBLANK(FK$9),FK$9=0)=FALSE,GH$9=$DL95),1,0)*'4. Formulations'!$K94</f>
        <v>0</v>
      </c>
      <c r="GI95" s="38">
        <f>IF(AND(OR(ISBLANK(FL$9),FL$9=0)=FALSE,GI$9=$DL95),1,0)*'4. Formulations'!$K94</f>
        <v>0</v>
      </c>
      <c r="GJ95" s="38">
        <f>IF(AND(OR(ISBLANK(FM$9),FM$9=0)=FALSE,GJ$9=$DL95),1,0)*'4. Formulations'!$K94</f>
        <v>0</v>
      </c>
      <c r="GL95" s="38">
        <f>IF(AND(OR(ISBLANK(GL$9),GL$9=0)=FALSE,OR(GL$9='2. Protocols'!$C94,GL$9='2. Protocols'!$E94,GL$9='2. Protocols'!$G94)),1,0)*'4. Formulations'!$L94</f>
        <v>0</v>
      </c>
      <c r="GM95" s="38">
        <f>IF(AND(OR(ISBLANK(GM$9),GM$9=0)=FALSE,OR(GM$9='2. Protocols'!$C94,GM$9='2. Protocols'!$E94,GM$9='2. Protocols'!$G94)),1,0)*'4. Formulations'!$L94</f>
        <v>0</v>
      </c>
      <c r="GN95" s="38">
        <f>IF(AND(OR(ISBLANK(GN$9),GN$9=0)=FALSE,OR(GN$9='2. Protocols'!$C94,GN$9='2. Protocols'!$E94,GN$9='2. Protocols'!$G94)),1,0)*'4. Formulations'!$L94</f>
        <v>0</v>
      </c>
      <c r="GO95" s="38">
        <f>IF(AND(OR(ISBLANK(GO$9),GO$9=0)=FALSE,OR(GO$9='2. Protocols'!$C94,GO$9='2. Protocols'!$E94,GO$9='2. Protocols'!$G94)),1,0)*'4. Formulations'!$L94</f>
        <v>0</v>
      </c>
      <c r="GP95" s="38">
        <f>IF(AND(OR(ISBLANK(GP$9),GP$9=0)=FALSE,OR(GP$9='2. Protocols'!$C94,GP$9='2. Protocols'!$E94,GP$9='2. Protocols'!$G94)),1,0)*'4. Formulations'!$L94</f>
        <v>0</v>
      </c>
      <c r="GQ95" s="38">
        <f>IF(AND(OR(ISBLANK(GQ$9),GQ$9=0)=FALSE,OR(GQ$9='2. Protocols'!$C94,GQ$9='2. Protocols'!$E94,GQ$9='2. Protocols'!$G94)),1,0)*'4. Formulations'!$L94</f>
        <v>0</v>
      </c>
      <c r="GR95" s="38">
        <f>IF(AND(OR(ISBLANK(GR$9),GR$9=0)=FALSE,OR(GR$9='2. Protocols'!$C94,GR$9='2. Protocols'!$E94,GR$9='2. Protocols'!$G94)),1,0)*'4. Formulations'!$L94</f>
        <v>0</v>
      </c>
      <c r="GS95" s="38">
        <f>IF(AND(OR(ISBLANK(GS$9),GS$9=0)=FALSE,OR(GS$9='2. Protocols'!$C94,GS$9='2. Protocols'!$E94,GS$9='2. Protocols'!$G94)),1,0)*'4. Formulations'!$L94</f>
        <v>0</v>
      </c>
      <c r="GT95" s="38">
        <f>IF(AND(OR(ISBLANK(GT$9),GT$9=0)=FALSE,OR(GT$9='2. Protocols'!$C94,GT$9='2. Protocols'!$E94,GT$9='2. Protocols'!$G94)),1,0)*'4. Formulations'!$L94</f>
        <v>0</v>
      </c>
      <c r="GU95" s="38">
        <f>IF(AND(OR(ISBLANK(GU$9),GU$9=0)=FALSE,OR(GU$9='2. Protocols'!$C94,GU$9='2. Protocols'!$E94,GU$9='2. Protocols'!$G94)),1,0)*'4. Formulations'!$L94</f>
        <v>0</v>
      </c>
      <c r="GV95" s="38">
        <f>IF(AND(OR(ISBLANK(GV$9),GV$9=0)=FALSE,OR(GV$9='2. Protocols'!$C94,GV$9='2. Protocols'!$E94,GV$9='2. Protocols'!$G94)),1,0)*'4. Formulations'!$L94</f>
        <v>0</v>
      </c>
      <c r="GW95" s="38">
        <f>IF(AND(OR(ISBLANK(GW$9),GW$9=0)=FALSE,OR(GW$9='2. Protocols'!$C94,GW$9='2. Protocols'!$E94,GW$9='2. Protocols'!$G94)),1,0)*'4. Formulations'!$L94</f>
        <v>0</v>
      </c>
      <c r="GX95" s="38">
        <f>IF(AND(OR(ISBLANK(GX$9),GX$9=0)=FALSE,OR(GX$9='2. Protocols'!$C94,GX$9='2. Protocols'!$E94,GX$9='2. Protocols'!$G94)),1,0)*'4. Formulations'!$L94</f>
        <v>0</v>
      </c>
      <c r="GY95" s="38">
        <f>IF(AND(OR(ISBLANK(GY$9),GY$9=0)=FALSE,OR(GY$9='2. Protocols'!$C94,GY$9='2. Protocols'!$E94,GY$9='2. Protocols'!$G94)),1,0)*'4. Formulations'!$L94</f>
        <v>0</v>
      </c>
      <c r="GZ95" s="38">
        <f>IF(AND(OR(ISBLANK(GZ$9),GZ$9=0)=FALSE,OR(GZ$9='2. Protocols'!$C94,GZ$9='2. Protocols'!$E94,GZ$9='2. Protocols'!$G94)),1,0)*'4. Formulations'!$L94</f>
        <v>0</v>
      </c>
      <c r="HA95" s="38">
        <f>IF(AND(OR(ISBLANK(HA$9),HA$9=0)=FALSE,OR(HA$9='2. Protocols'!$C94,HA$9='2. Protocols'!$E94,HA$9='2. Protocols'!$G94)),1,0)*'4. Formulations'!$L94</f>
        <v>0</v>
      </c>
      <c r="HB95" s="38">
        <f>IF(AND(OR(ISBLANK(HB$9),HB$9=0)=FALSE,OR(HB$9='2. Protocols'!$C94,HB$9='2. Protocols'!$E94,HB$9='2. Protocols'!$G94)),1,0)*'4. Formulations'!$L94</f>
        <v>0</v>
      </c>
      <c r="HC95" s="38">
        <f>IF(AND(OR(ISBLANK(HC$9),HC$9=0)=FALSE,OR(HC$9='2. Protocols'!$C94,HC$9='2. Protocols'!$E94,HC$9='2. Protocols'!$G94)),1,0)*'4. Formulations'!$L94</f>
        <v>0</v>
      </c>
      <c r="HD95" s="38">
        <f>IF(AND(OR(ISBLANK(HD$9),HD$9=0)=FALSE,OR(HD$9='2. Protocols'!$C94,HD$9='2. Protocols'!$E94,HD$9='2. Protocols'!$G94)),1,0)*'4. Formulations'!$L94</f>
        <v>0</v>
      </c>
      <c r="HE95" s="38">
        <f>IF(AND(OR(ISBLANK(HE$9),HE$9=0)=FALSE,OR(HE$9='2. Protocols'!$C94,HE$9='2. Protocols'!$E94,HE$9='2. Protocols'!$G94)),1,0)*'4. Formulations'!$L94</f>
        <v>0</v>
      </c>
      <c r="HF95" s="38">
        <f>IF(AND(OR(ISBLANK(HF$9),HF$9=0)=FALSE,OR(HF$9='2. Protocols'!$C94,HF$9='2. Protocols'!$E94,HF$9='2. Protocols'!$G94)),1,0)*'4. Formulations'!$L94</f>
        <v>0</v>
      </c>
      <c r="HG95" s="38">
        <f>IF(AND(OR(ISBLANK(HG$9),HG$9=0)=FALSE,OR(HG$9='2. Protocols'!$C94,HG$9='2. Protocols'!$E94,HG$9='2. Protocols'!$G94)),1,0)*'4. Formulations'!$L94</f>
        <v>0</v>
      </c>
      <c r="HI95" s="38">
        <f>IF(AND(OR(ISBLANK(HI$9),HI$9=0)=FALSE,HI$9=$DK95),1,0)*'4. Formulations'!$M94</f>
        <v>0</v>
      </c>
      <c r="HJ95" s="38">
        <f>IF(AND(OR(ISBLANK(HJ$9),HJ$9=0)=FALSE,HJ$9=$DK95),1,0)*'4. Formulations'!$M94</f>
        <v>0</v>
      </c>
      <c r="HK95" s="38">
        <f>IF(AND(OR(ISBLANK(HK$9),HK$9=0)=FALSE,HK$9=$DK95),1,0)*'4. Formulations'!$M94</f>
        <v>0</v>
      </c>
      <c r="HL95" s="38">
        <f>IF(AND(OR(ISBLANK(HL$9),HL$9=0)=FALSE,HL$9=$DK95),1,0)*'4. Formulations'!$M94</f>
        <v>0</v>
      </c>
      <c r="HM95" s="38">
        <f>IF(AND(OR(ISBLANK(HM$9),HM$9=0)=FALSE,HM$9=$DK95),1,0)*'4. Formulations'!$M94</f>
        <v>0</v>
      </c>
      <c r="HN95" s="38">
        <f>IF(AND(OR(ISBLANK(HN$9),HN$9=0)=FALSE,HN$9=$DK95),1,0)*'4. Formulations'!$M94</f>
        <v>0</v>
      </c>
      <c r="HO95" s="38">
        <f>IF(AND(OR(ISBLANK(HO$9),HO$9=0)=FALSE,HO$9=$DK95),1,0)*'4. Formulations'!$M94</f>
        <v>0</v>
      </c>
      <c r="HP95" s="38">
        <f>IF(AND(OR(ISBLANK(HP$9),HP$9=0)=FALSE,HP$9=$DK95),1,0)*'4. Formulations'!$M94</f>
        <v>0</v>
      </c>
      <c r="HQ95" s="38">
        <f>IF(AND(OR(ISBLANK(HQ$9),HQ$9=0)=FALSE,HQ$9=$DK95),1,0)*'4. Formulations'!$M94</f>
        <v>0</v>
      </c>
      <c r="HR95" s="38">
        <f>IF(AND(OR(ISBLANK(HR$9),HR$9=0)=FALSE,HR$9=$DK95),1,0)*'4. Formulations'!$M94</f>
        <v>0</v>
      </c>
      <c r="HS95" s="38">
        <f>IF(AND(OR(ISBLANK(HS$9),HS$9=0)=FALSE,HS$9=$DK95),1,0)*'4. Formulations'!$M94</f>
        <v>0</v>
      </c>
      <c r="HT95" s="38">
        <f>IF(AND(OR(ISBLANK(HT$9),HT$9=0)=FALSE,HT$9=$DK95),1,0)*'4. Formulations'!$M94</f>
        <v>0</v>
      </c>
      <c r="HU95" s="38">
        <f>IF(AND(OR(ISBLANK(HU$9),HU$9=0)=FALSE,HU$9=$DK95),1,0)*'4. Formulations'!$M94</f>
        <v>0</v>
      </c>
      <c r="HW95" s="38">
        <f>IF(AND(OR(ISBLANK(HW$9),HW$9=0)=FALSE,SUM($HI95:$HU95)&gt;0,HW$9='2. Protocols'!$G94),1,0)*'4. Formulations'!$M94</f>
        <v>0</v>
      </c>
      <c r="HX95" s="38">
        <f>IF(AND(OR(ISBLANK(HX$9),HX$9=0)=FALSE,SUM($HI95:$HU95)&gt;0,HX$9='2. Protocols'!$G94),1,0)*'4. Formulations'!$M94</f>
        <v>0</v>
      </c>
      <c r="HY95" s="38">
        <f>IF(AND(OR(ISBLANK(HY$9),HY$9=0)=FALSE,SUM($HI95:$HU95)&gt;0,HY$9='2. Protocols'!$G94),1,0)*'4. Formulations'!$M94</f>
        <v>0</v>
      </c>
      <c r="HZ95" s="38">
        <f>IF(AND(OR(ISBLANK(HZ$9),HZ$9=0)=FALSE,SUM($HI95:$HU95)&gt;0,HZ$9='2. Protocols'!$G94),1,0)*'4. Formulations'!$M94</f>
        <v>0</v>
      </c>
      <c r="IA95" s="38">
        <f>IF(AND(OR(ISBLANK(IA$9),IA$9=0)=FALSE,SUM($HI95:$HU95)&gt;0,IA$9='2. Protocols'!$G94),1,0)*'4. Formulations'!$M94</f>
        <v>0</v>
      </c>
      <c r="IB95" s="38">
        <f>IF(AND(OR(ISBLANK(IB$9),IB$9=0)=FALSE,SUM($HI95:$HU95)&gt;0,IB$9='2. Protocols'!$G94),1,0)*'4. Formulations'!$M94</f>
        <v>0</v>
      </c>
      <c r="IC95" s="38">
        <f>IF(AND(OR(ISBLANK(IC$9),IC$9=0)=FALSE,SUM($HI95:$HU95)&gt;0,IC$9='2. Protocols'!$G94),1,0)*'4. Formulations'!$M94</f>
        <v>0</v>
      </c>
      <c r="ID95" s="38">
        <f>IF(AND(OR(ISBLANK(ID$9),ID$9=0)=FALSE,SUM($HI95:$HU95)&gt;0,ID$9='2. Protocols'!$G94),1,0)*'4. Formulations'!$M94</f>
        <v>0</v>
      </c>
      <c r="IE95" s="38">
        <f>IF(AND(OR(ISBLANK(IE$9),IE$9=0)=FALSE,SUM($HI95:$HU95)&gt;0,IE$9='2. Protocols'!$G94),1,0)*'4. Formulations'!$M94</f>
        <v>0</v>
      </c>
      <c r="IF95" s="38">
        <f>IF(AND(OR(ISBLANK(IF$9),IF$9=0)=FALSE,SUM($HI95:$HU95)&gt;0,IF$9='2. Protocols'!$G94),1,0)*'4. Formulations'!$M94</f>
        <v>0</v>
      </c>
      <c r="IG95" s="38">
        <f>IF(AND(OR(ISBLANK(IG$9),IG$9=0)=FALSE,SUM($HI95:$HU95)&gt;0,IG$9='2. Protocols'!$G94),1,0)*'4. Formulations'!$M94</f>
        <v>0</v>
      </c>
      <c r="IH95" s="38">
        <f>IF(AND(OR(ISBLANK(IH$9),IH$9=0)=FALSE,SUM($HI95:$HU95)&gt;0,IH$9='2. Protocols'!$G94),1,0)*'4. Formulations'!$M94</f>
        <v>0</v>
      </c>
      <c r="II95" s="38">
        <f>IF(AND(OR(ISBLANK(II$9),II$9=0)=FALSE,SUM($HI95:$HU95)&gt;0,II$9='2. Protocols'!$G94),1,0)*'4. Formulations'!$M94</f>
        <v>0</v>
      </c>
      <c r="IJ95" s="38">
        <f>IF(AND(OR(ISBLANK(IJ$9),IJ$9=0)=FALSE,SUM($HI95:$HU95)&gt;0,IJ$9='2. Protocols'!$G94),1,0)*'4. Formulations'!$M94</f>
        <v>0</v>
      </c>
      <c r="IK95" s="38">
        <f>IF(AND(OR(ISBLANK(IK$9),IK$9=0)=FALSE,SUM($HI95:$HU95)&gt;0,IK$9='2. Protocols'!$G94),1,0)*'4. Formulations'!$M94</f>
        <v>0</v>
      </c>
      <c r="IL95" s="38">
        <f>IF(AND(OR(ISBLANK(IL$9),IL$9=0)=FALSE,SUM($HI95:$HU95)&gt;0,IL$9='2. Protocols'!$G94),1,0)*'4. Formulations'!$M94</f>
        <v>0</v>
      </c>
      <c r="IM95" s="38">
        <f>IF(AND(OR(ISBLANK(IM$9),IM$9=0)=FALSE,SUM($HI95:$HU95)&gt;0,IM$9='2. Protocols'!$G94),1,0)*'4. Formulations'!$M94</f>
        <v>0</v>
      </c>
      <c r="IN95" s="38">
        <f>IF(AND(OR(ISBLANK(IN$9),IN$9=0)=FALSE,SUM($HI95:$HU95)&gt;0,IN$9='2. Protocols'!$G94),1,0)*'4. Formulations'!$M94</f>
        <v>0</v>
      </c>
      <c r="IO95" s="38">
        <f>IF(AND(OR(ISBLANK(IO$9),IO$9=0)=FALSE,SUM($HI95:$HU95)&gt;0,IO$9='2. Protocols'!$G94),1,0)*'4. Formulations'!$M94</f>
        <v>0</v>
      </c>
      <c r="IP95" s="38">
        <f>IF(AND(OR(ISBLANK(IP$9),IP$9=0)=FALSE,SUM($HI95:$HU95)&gt;0,IP$9='2. Protocols'!$G94),1,0)*'4. Formulations'!$M94</f>
        <v>0</v>
      </c>
      <c r="IQ95" s="38">
        <f>IF(AND(OR(ISBLANK(IQ$9),IQ$9=0)=FALSE,SUM($HI95:$HU95)&gt;0,IQ$9='2. Protocols'!$G94),1,0)*'4. Formulations'!$M94</f>
        <v>0</v>
      </c>
      <c r="IR95" s="38">
        <f>IF(AND(OR(ISBLANK(IR$9),IR$9=0)=FALSE,SUM($HI95:$HU95)&gt;0,IR$9='2. Protocols'!$G94),1,0)*'4. Formulations'!$M94</f>
        <v>0</v>
      </c>
      <c r="IT95" s="38">
        <f>IF(AND(OR(ISBLANK(IT$9),IT$9=0)=FALSE,IT$9=$DL95),1,0)*'4. Formulations'!$N94</f>
        <v>0</v>
      </c>
      <c r="IU95" s="38">
        <f>IF(AND(OR(ISBLANK(IU$9),IU$9=0)=FALSE,IU$9=$DL95),1,0)*'4. Formulations'!$N94</f>
        <v>0</v>
      </c>
      <c r="IV95" s="38">
        <f>IF(AND(OR(ISBLANK(IV$9),IV$9=0)=FALSE,IV$9=$DL95),1,0)*'4. Formulations'!$N94</f>
        <v>0</v>
      </c>
      <c r="IW95" s="38">
        <f>IF(AND(OR(ISBLANK(IW$9),IW$9=0)=FALSE,IW$9=$DL95),1,0)*'4. Formulations'!$N94</f>
        <v>0</v>
      </c>
      <c r="IX95" s="38">
        <f>IF(AND(OR(ISBLANK(IX$9),IX$9=0)=FALSE,IX$9=$DL95),1,0)*'4. Formulations'!$N94</f>
        <v>0</v>
      </c>
      <c r="IY95" s="38">
        <f>IF(AND(OR(ISBLANK(IY$9),IY$9=0)=FALSE,IY$9=$DL95),1,0)*'4. Formulations'!$N94</f>
        <v>0</v>
      </c>
      <c r="IZ95" s="38">
        <f>IF(AND(OR(ISBLANK(IZ$9),IZ$9=0)=FALSE,IZ$9=$DL95),1,0)*'4. Formulations'!$N94</f>
        <v>0</v>
      </c>
      <c r="JA95" s="38">
        <f>IF(AND(OR(ISBLANK(JA$9),JA$9=0)=FALSE,JA$9=$DL95),1,0)*'4. Formulations'!$N94</f>
        <v>0</v>
      </c>
      <c r="JB95" s="38">
        <f>IF(AND(OR(ISBLANK(JB$9),JB$9=0)=FALSE,JB$9=$DL95),1,0)*'4. Formulations'!$N94</f>
        <v>0</v>
      </c>
      <c r="JC95" s="38">
        <f>IF(AND(OR(ISBLANK(JC$9),JC$9=0)=FALSE,JC$9=$DL95),1,0)*'4. Formulations'!$N94</f>
        <v>0</v>
      </c>
      <c r="JD95" s="38">
        <f>IF(AND(OR(ISBLANK(JD$9),JD$9=0)=FALSE,JD$9=$DL95),1,0)*'4. Formulations'!$N94</f>
        <v>0</v>
      </c>
      <c r="JE95" s="38">
        <f>IF(AND(OR(ISBLANK(JE$9),JE$9=0)=FALSE,JE$9=$DL95),1,0)*'4. Formulations'!$N94</f>
        <v>0</v>
      </c>
      <c r="JF95" s="38">
        <f>IF(AND(OR(ISBLANK(JF$9),JF$9=0)=FALSE,JF$9=$DL95),1,0)*'4. Formulations'!$N94</f>
        <v>0</v>
      </c>
      <c r="JG95" s="38">
        <f>IF(AND(OR(ISBLANK(JG$9),JG$9=0)=FALSE,JG$9=$DL95),1,0)*'4. Formulations'!$N94</f>
        <v>0</v>
      </c>
      <c r="JH95" s="38">
        <f>IF(AND(OR(ISBLANK(JH$9),JH$9=0)=FALSE,JH$9=$DL95),1,0)*'4. Formulations'!$N94</f>
        <v>0</v>
      </c>
      <c r="JJ95" s="38">
        <f>IF(AND(OR(ISBLANK(JJ$9),JJ$9=0)=FALSE,OR(JJ$9='2. Protocols'!$C94,JJ$9='2. Protocols'!$E94,JJ$9='2. Protocols'!$G94)),1,0)*'4. Formulations'!$O94</f>
        <v>0</v>
      </c>
      <c r="JK95" s="38">
        <f>IF(AND(OR(ISBLANK(JK$9),JK$9=0)=FALSE,OR(JK$9='2. Protocols'!$C94,JK$9='2. Protocols'!$E94,JK$9='2. Protocols'!$G94)),1,0)*'4. Formulations'!$O94</f>
        <v>0</v>
      </c>
      <c r="JL95" s="38">
        <f>IF(AND(OR(ISBLANK(JL$9),JL$9=0)=FALSE,OR(JL$9='2. Protocols'!$C94,JL$9='2. Protocols'!$E94,JL$9='2. Protocols'!$G94)),1,0)*'4. Formulations'!$O94</f>
        <v>0</v>
      </c>
      <c r="JM95" s="38">
        <f>IF(AND(OR(ISBLANK(JM$9),JM$9=0)=FALSE,OR(JM$9='2. Protocols'!$C94,JM$9='2. Protocols'!$E94,JM$9='2. Protocols'!$G94)),1,0)*'4. Formulations'!$O94</f>
        <v>0</v>
      </c>
      <c r="JN95" s="38">
        <f>IF(AND(OR(ISBLANK(JN$9),JN$9=0)=FALSE,OR(JN$9='2. Protocols'!$C94,JN$9='2. Protocols'!$E94,JN$9='2. Protocols'!$G94)),1,0)*'4. Formulations'!$O94</f>
        <v>0</v>
      </c>
      <c r="JO95" s="38">
        <f>IF(AND(OR(ISBLANK(JO$9),JO$9=0)=FALSE,OR(JO$9='2. Protocols'!$C94,JO$9='2. Protocols'!$E94,JO$9='2. Protocols'!$G94)),1,0)*'4. Formulations'!$O94</f>
        <v>0</v>
      </c>
      <c r="JP95" s="38">
        <f>IF(AND(OR(ISBLANK(JP$9),JP$9=0)=FALSE,OR(JP$9='2. Protocols'!$C94,JP$9='2. Protocols'!$E94,JP$9='2. Protocols'!$G94)),1,0)*'4. Formulations'!$O94</f>
        <v>0</v>
      </c>
      <c r="JQ95" s="38">
        <f>IF(AND(OR(ISBLANK(JQ$9),JQ$9=0)=FALSE,OR(JQ$9='2. Protocols'!$C94,JQ$9='2. Protocols'!$E94,JQ$9='2. Protocols'!$G94)),1,0)*'4. Formulations'!$O94</f>
        <v>0</v>
      </c>
      <c r="JR95" s="38">
        <f>IF(AND(OR(ISBLANK(JR$9),JR$9=0)=FALSE,OR(JR$9='2. Protocols'!$C94,JR$9='2. Protocols'!$E94,JR$9='2. Protocols'!$G94)),1,0)*'4. Formulations'!$O94</f>
        <v>0</v>
      </c>
      <c r="JS95" s="38">
        <f>IF(AND(OR(ISBLANK(JS$9),JS$9=0)=FALSE,OR(JS$9='2. Protocols'!$C94,JS$9='2. Protocols'!$E94,JS$9='2. Protocols'!$G94)),1,0)*'4. Formulations'!$O94</f>
        <v>0</v>
      </c>
      <c r="JT95" s="38">
        <f>IF(AND(OR(ISBLANK(JT$9),JT$9=0)=FALSE,OR(JT$9='2. Protocols'!$C94,JT$9='2. Protocols'!$E94,JT$9='2. Protocols'!$G94)),1,0)*'4. Formulations'!$O94</f>
        <v>0</v>
      </c>
      <c r="JU95" s="38">
        <f>IF(AND(OR(ISBLANK(JU$9),JU$9=0)=FALSE,OR(JU$9='2. Protocols'!$C94,JU$9='2. Protocols'!$E94,JU$9='2. Protocols'!$G94)),1,0)*'4. Formulations'!$O94</f>
        <v>0</v>
      </c>
      <c r="JV95" s="38">
        <f>IF(AND(OR(ISBLANK(JV$9),JV$9=0)=FALSE,OR(JV$9='2. Protocols'!$C94,JV$9='2. Protocols'!$E94,JV$9='2. Protocols'!$G94)),1,0)*'4. Formulations'!$O94</f>
        <v>0</v>
      </c>
      <c r="JW95" s="38">
        <f>IF(AND(OR(ISBLANK(JW$9),JW$9=0)=FALSE,OR(JW$9='2. Protocols'!$C94,JW$9='2. Protocols'!$E94,JW$9='2. Protocols'!$G94)),1,0)*'4. Formulations'!$O94</f>
        <v>0</v>
      </c>
      <c r="JX95" s="38">
        <f>IF(AND(OR(ISBLANK(JX$9),JX$9=0)=FALSE,OR(JX$9='2. Protocols'!$C94,JX$9='2. Protocols'!$E94,JX$9='2. Protocols'!$G94)),1,0)*'4. Formulations'!$O94</f>
        <v>0</v>
      </c>
      <c r="JY95" s="38">
        <f>IF(AND(OR(ISBLANK(JY$9),JY$9=0)=FALSE,OR(JY$9='2. Protocols'!$C94,JY$9='2. Protocols'!$E94,JY$9='2. Protocols'!$G94)),1,0)*'4. Formulations'!$O94</f>
        <v>0</v>
      </c>
      <c r="JZ95" s="38">
        <f>IF(AND(OR(ISBLANK(JZ$9),JZ$9=0)=FALSE,OR(JZ$9='2. Protocols'!$C94,JZ$9='2. Protocols'!$E94,JZ$9='2. Protocols'!$G94)),1,0)*'4. Formulations'!$O94</f>
        <v>0</v>
      </c>
      <c r="KA95" s="38">
        <f>IF(AND(OR(ISBLANK(KA$9),KA$9=0)=FALSE,OR(KA$9='2. Protocols'!$C94,KA$9='2. Protocols'!$E94,KA$9='2. Protocols'!$G94)),1,0)*'4. Formulations'!$O94</f>
        <v>0</v>
      </c>
      <c r="KB95" s="38">
        <f>IF(AND(OR(ISBLANK(KB$9),KB$9=0)=FALSE,OR(KB$9='2. Protocols'!$C94,KB$9='2. Protocols'!$E94,KB$9='2. Protocols'!$G94)),1,0)*'4. Formulations'!$O94</f>
        <v>0</v>
      </c>
      <c r="KC95" s="38">
        <f>IF(AND(OR(ISBLANK(KC$9),KC$9=0)=FALSE,OR(KC$9='2. Protocols'!$C94,KC$9='2. Protocols'!$E94,KC$9='2. Protocols'!$G94)),1,0)*'4. Formulations'!$O94</f>
        <v>0</v>
      </c>
      <c r="KD95" s="38">
        <f>IF(AND(OR(ISBLANK(KD$9),KD$9=0)=FALSE,OR(KD$9='2. Protocols'!$C94,KD$9='2. Protocols'!$E94,KD$9='2. Protocols'!$G94)),1,0)*'4. Formulations'!$O94</f>
        <v>0</v>
      </c>
      <c r="KE95" s="38">
        <f>IF(AND(OR(ISBLANK(KE$9),KE$9=0)=FALSE,OR(KE$9='2. Protocols'!$C94,KE$9='2. Protocols'!$E94,KE$9='2. Protocols'!$G94)),1,0)*'4. Formulations'!$O94</f>
        <v>0</v>
      </c>
      <c r="KG95" s="38">
        <f>IF(AND(OR(ISBLANK(KG$9),KG$9=0)=FALSE,KG$9=$DK95),1,0)*'4. Formulations'!$P94</f>
        <v>0</v>
      </c>
      <c r="KH95" s="38">
        <f>IF(AND(OR(ISBLANK(KH$9),KH$9=0)=FALSE,KH$9=$DK95),1,0)*'4. Formulations'!$P94</f>
        <v>0</v>
      </c>
      <c r="KI95" s="38">
        <f>IF(AND(OR(ISBLANK(KI$9),KI$9=0)=FALSE,KI$9=$DK95),1,0)*'4. Formulations'!$P94</f>
        <v>0</v>
      </c>
      <c r="KJ95" s="38">
        <f>IF(AND(OR(ISBLANK(KJ$9),KJ$9=0)=FALSE,KJ$9=$DK95),1,0)*'4. Formulations'!$P94</f>
        <v>0</v>
      </c>
      <c r="KK95" s="38">
        <f>IF(AND(OR(ISBLANK(KK$9),KK$9=0)=FALSE,KK$9=$DK95),1,0)*'4. Formulations'!$P94</f>
        <v>0</v>
      </c>
      <c r="KL95" s="38">
        <f>IF(AND(OR(ISBLANK(KL$9),KL$9=0)=FALSE,KL$9=$DK95),1,0)*'4. Formulations'!$P94</f>
        <v>0</v>
      </c>
      <c r="KM95" s="38">
        <f>IF(AND(OR(ISBLANK(KM$9),KM$9=0)=FALSE,KM$9=$DK95),1,0)*'4. Formulations'!$P94</f>
        <v>0</v>
      </c>
      <c r="KN95" s="38">
        <f>IF(AND(OR(ISBLANK(KN$9),KN$9=0)=FALSE,KN$9=$DK95),1,0)*'4. Formulations'!$P94</f>
        <v>0</v>
      </c>
      <c r="KO95" s="38">
        <f>IF(AND(OR(ISBLANK(KO$9),KO$9=0)=FALSE,KO$9=$DK95),1,0)*'4. Formulations'!$P94</f>
        <v>0</v>
      </c>
      <c r="KP95" s="38">
        <f>IF(AND(OR(ISBLANK(KP$9),KP$9=0)=FALSE,KP$9=$DK95),1,0)*'4. Formulations'!$P94</f>
        <v>0</v>
      </c>
      <c r="KQ95" s="38">
        <f>IF(AND(OR(ISBLANK(KQ$9),KQ$9=0)=FALSE,KQ$9=$DK95),1,0)*'4. Formulations'!$P94</f>
        <v>0</v>
      </c>
      <c r="KR95" s="38">
        <f>IF(AND(OR(ISBLANK(KR$9),KR$9=0)=FALSE,KR$9=$DK95),1,0)*'4. Formulations'!$P94</f>
        <v>0</v>
      </c>
      <c r="KS95" s="38">
        <f>IF(AND(OR(ISBLANK(KS$9),KS$9=0)=FALSE,KS$9=$DK95),1,0)*'4. Formulations'!$P94</f>
        <v>0</v>
      </c>
      <c r="KU95" s="38">
        <f>IF(AND(OR(ISBLANK(KU$9),KU$9=0)=FALSE,SUM($KG95:$KS95)&gt;0,KU$9='2. Protocols'!$G94),1,0)*'4. Formulations'!$P94</f>
        <v>0</v>
      </c>
      <c r="KV95" s="38">
        <f>IF(AND(OR(ISBLANK(KV$9),KV$9=0)=FALSE,SUM($KG95:$KS95)&gt;0,KV$9='2. Protocols'!$G94),1,0)*'4. Formulations'!$P94</f>
        <v>0</v>
      </c>
      <c r="KW95" s="38">
        <f>IF(AND(OR(ISBLANK(KW$9),KW$9=0)=FALSE,SUM($KG95:$KS95)&gt;0,KW$9='2. Protocols'!$G94),1,0)*'4. Formulations'!$P94</f>
        <v>0</v>
      </c>
      <c r="KX95" s="38">
        <f>IF(AND(OR(ISBLANK(KX$9),KX$9=0)=FALSE,SUM($KG95:$KS95)&gt;0,KX$9='2. Protocols'!$G94),1,0)*'4. Formulations'!$P94</f>
        <v>0</v>
      </c>
      <c r="KY95" s="38">
        <f>IF(AND(OR(ISBLANK(KY$9),KY$9=0)=FALSE,SUM($KG95:$KS95)&gt;0,KY$9='2. Protocols'!$G94),1,0)*'4. Formulations'!$P94</f>
        <v>0</v>
      </c>
      <c r="KZ95" s="38">
        <f>IF(AND(OR(ISBLANK(KZ$9),KZ$9=0)=FALSE,SUM($KG95:$KS95)&gt;0,KZ$9='2. Protocols'!$G94),1,0)*'4. Formulations'!$P94</f>
        <v>0</v>
      </c>
      <c r="LA95" s="38">
        <f>IF(AND(OR(ISBLANK(LA$9),LA$9=0)=FALSE,SUM($KG95:$KS95)&gt;0,LA$9='2. Protocols'!$G94),1,0)*'4. Formulations'!$P94</f>
        <v>0</v>
      </c>
      <c r="LB95" s="38">
        <f>IF(AND(OR(ISBLANK(LB$9),LB$9=0)=FALSE,SUM($KG95:$KS95)&gt;0,LB$9='2. Protocols'!$G94),1,0)*'4. Formulations'!$P94</f>
        <v>0</v>
      </c>
      <c r="LC95" s="38">
        <f>IF(AND(OR(ISBLANK(LC$9),LC$9=0)=FALSE,SUM($KG95:$KS95)&gt;0,LC$9='2. Protocols'!$G94),1,0)*'4. Formulations'!$P94</f>
        <v>0</v>
      </c>
      <c r="LD95" s="38">
        <f>IF(AND(OR(ISBLANK(LD$9),LD$9=0)=FALSE,SUM($KG95:$KS95)&gt;0,LD$9='2. Protocols'!$G94),1,0)*'4. Formulations'!$P94</f>
        <v>0</v>
      </c>
      <c r="LE95" s="38">
        <f>IF(AND(OR(ISBLANK(LE$9),LE$9=0)=FALSE,SUM($KG95:$KS95)&gt;0,LE$9='2. Protocols'!$G94),1,0)*'4. Formulations'!$P94</f>
        <v>0</v>
      </c>
      <c r="LF95" s="38">
        <f>IF(AND(OR(ISBLANK(LF$9),LF$9=0)=FALSE,SUM($KG95:$KS95)&gt;0,LF$9='2. Protocols'!$G94),1,0)*'4. Formulations'!$P94</f>
        <v>0</v>
      </c>
      <c r="LG95" s="38">
        <f>IF(AND(OR(ISBLANK(LG$9),LG$9=0)=FALSE,SUM($KG95:$KS95)&gt;0,LG$9='2. Protocols'!$G94),1,0)*'4. Formulations'!$P94</f>
        <v>0</v>
      </c>
      <c r="LH95" s="38">
        <f>IF(AND(OR(ISBLANK(LH$9),LH$9=0)=FALSE,SUM($KG95:$KS95)&gt;0,LH$9='2. Protocols'!$G94),1,0)*'4. Formulations'!$P94</f>
        <v>0</v>
      </c>
      <c r="LI95" s="38">
        <f>IF(AND(OR(ISBLANK(LI$9),LI$9=0)=FALSE,SUM($KG95:$KS95)&gt;0,LI$9='2. Protocols'!$G94),1,0)*'4. Formulations'!$P94</f>
        <v>0</v>
      </c>
      <c r="LJ95" s="38">
        <f>IF(AND(OR(ISBLANK(LJ$9),LJ$9=0)=FALSE,SUM($KG95:$KS95)&gt;0,LJ$9='2. Protocols'!$G94),1,0)*'4. Formulations'!$P94</f>
        <v>0</v>
      </c>
      <c r="LK95" s="38">
        <f>IF(AND(OR(ISBLANK(LK$9),LK$9=0)=FALSE,SUM($KG95:$KS95)&gt;0,LK$9='2. Protocols'!$G94),1,0)*'4. Formulations'!$P94</f>
        <v>0</v>
      </c>
      <c r="LL95" s="38">
        <f>IF(AND(OR(ISBLANK(LL$9),LL$9=0)=FALSE,SUM($KG95:$KS95)&gt;0,LL$9='2. Protocols'!$G94),1,0)*'4. Formulations'!$P94</f>
        <v>0</v>
      </c>
      <c r="LM95" s="38">
        <f>IF(AND(OR(ISBLANK(LM$9),LM$9=0)=FALSE,SUM($KG95:$KS95)&gt;0,LM$9='2. Protocols'!$G94),1,0)*'4. Formulations'!$P94</f>
        <v>0</v>
      </c>
      <c r="LN95" s="38">
        <f>IF(AND(OR(ISBLANK(LN$9),LN$9=0)=FALSE,SUM($KG95:$KS95)&gt;0,LN$9='2. Protocols'!$G94),1,0)*'4. Formulations'!$P94</f>
        <v>0</v>
      </c>
      <c r="LO95" s="38">
        <f>IF(AND(OR(ISBLANK(LO$9),LO$9=0)=FALSE,SUM($KG95:$KS95)&gt;0,LO$9='2. Protocols'!$G94),1,0)*'4. Formulations'!$P94</f>
        <v>0</v>
      </c>
      <c r="LP95" s="38">
        <f>IF(AND(OR(ISBLANK(LP$9),LP$9=0)=FALSE,SUM($KG95:$KS95)&gt;0,LP$9='2. Protocols'!$G94),1,0)*'4. Formulations'!$P94</f>
        <v>0</v>
      </c>
      <c r="LR95" s="38">
        <f>IF(AND(OR(ISBLANK(LR$9),LR$9=0)=FALSE,LR$9=$DL95),1,0)*'4. Formulations'!$Q94</f>
        <v>0</v>
      </c>
      <c r="LS95" s="38">
        <f>IF(AND(OR(ISBLANK(LS$9),LS$9=0)=FALSE,LS$9=$DL95),1,0)*'4. Formulations'!$Q94</f>
        <v>0</v>
      </c>
      <c r="LT95" s="38">
        <f>IF(AND(OR(ISBLANK(LT$9),LT$9=0)=FALSE,LT$9=$DL95),1,0)*'4. Formulations'!$Q94</f>
        <v>0</v>
      </c>
      <c r="LU95" s="38">
        <f>IF(AND(OR(ISBLANK(LU$9),LU$9=0)=FALSE,LU$9=$DL95),1,0)*'4. Formulations'!$Q94</f>
        <v>0</v>
      </c>
      <c r="LV95" s="38">
        <f>IF(AND(OR(ISBLANK(LV$9),LV$9=0)=FALSE,LV$9=$DL95),1,0)*'4. Formulations'!$Q94</f>
        <v>0</v>
      </c>
      <c r="LW95" s="38">
        <f>IF(AND(OR(ISBLANK(LW$9),LW$9=0)=FALSE,LW$9=$DL95),1,0)*'4. Formulations'!$Q94</f>
        <v>0</v>
      </c>
      <c r="LX95" s="38">
        <f>IF(AND(OR(ISBLANK(LX$9),LX$9=0)=FALSE,LX$9=$DL95),1,0)*'4. Formulations'!$Q94</f>
        <v>0</v>
      </c>
      <c r="LY95" s="38">
        <f>IF(AND(OR(ISBLANK(LY$9),LY$9=0)=FALSE,LY$9=$DL95),1,0)*'4. Formulations'!$Q94</f>
        <v>0</v>
      </c>
      <c r="LZ95" s="38">
        <f>IF(AND(OR(ISBLANK(LZ$9),LZ$9=0)=FALSE,LZ$9=$DL95),1,0)*'4. Formulations'!$Q94</f>
        <v>0</v>
      </c>
      <c r="MA95" s="38">
        <f>IF(AND(OR(ISBLANK(MA$9),MA$9=0)=FALSE,MA$9=$DL95),1,0)*'4. Formulations'!$Q94</f>
        <v>0</v>
      </c>
      <c r="MB95" s="38">
        <f>IF(AND(OR(ISBLANK(MB$9),MB$9=0)=FALSE,MB$9=$DL95),1,0)*'4. Formulations'!$Q94</f>
        <v>0</v>
      </c>
      <c r="MC95" s="38">
        <f>IF(AND(OR(ISBLANK(MC$9),MC$9=0)=FALSE,MC$9=$DL95),1,0)*'4. Formulations'!$Q94</f>
        <v>0</v>
      </c>
      <c r="MD95" s="38">
        <f>IF(AND(OR(ISBLANK(MD$9),MD$9=0)=FALSE,MD$9=$DL95),1,0)*'4. Formulations'!$Q94</f>
        <v>0</v>
      </c>
      <c r="ME95" s="38">
        <f>IF(AND(OR(ISBLANK(ME$9),ME$9=0)=FALSE,ME$9=$DL95),1,0)*'4. Formulations'!$Q94</f>
        <v>0</v>
      </c>
      <c r="MF95" s="38">
        <f>IF(AND(OR(ISBLANK(MF$9),MF$9=0)=FALSE,MF$9=$DL95),1,0)*'4. Formulations'!$Q94</f>
        <v>0</v>
      </c>
    </row>
    <row r="96" spans="2:344" outlineLevel="1" x14ac:dyDescent="0.3">
      <c r="B96" s="2"/>
      <c r="C96" s="129" t="str">
        <f>IF('2. Protocols'!C95&amp;"+"&amp;'2. Protocols'!E95&amp;"+"&amp;'2. Protocols'!G95="++","",'2. Protocols'!C95&amp;"+"&amp;'2. Protocols'!E95&amp;"+"&amp;'2. Protocols'!G95)</f>
        <v/>
      </c>
      <c r="D96" s="18"/>
      <c r="F96" s="114">
        <f>IFERROR('2. Protocols'!J95*'1. General Inputs'!$N$6,"")</f>
        <v>0</v>
      </c>
      <c r="G96" s="114">
        <f>IFERROR(MAX(F96*(1+'1. General Inputs'!$BE$16)+(G$110*CHOOSE(G$7,'2. Protocols'!$S95,'2. Protocols'!$T95,'2. Protocols'!$U95))+'3. ARV Substitutions'!L116,0),"")</f>
        <v>0</v>
      </c>
      <c r="H96" s="114">
        <f>IFERROR(MAX(G96*(1+'1. General Inputs'!$BE$16)+(H$110*CHOOSE(H$7,'2. Protocols'!$S95,'2. Protocols'!$T95,'2. Protocols'!$U95))+'3. ARV Substitutions'!M116,0),"")</f>
        <v>0</v>
      </c>
      <c r="I96" s="114">
        <f>IFERROR(MAX(H96*(1+'1. General Inputs'!$BE$16)+(I$110*CHOOSE(I$7,'2. Protocols'!$S95,'2. Protocols'!$T95,'2. Protocols'!$U95))+'3. ARV Substitutions'!N116,0),"")</f>
        <v>0</v>
      </c>
      <c r="J96" s="114">
        <f>IFERROR(MAX(I96*(1+'1. General Inputs'!$BE$16)+(J$110*CHOOSE(J$7,'2. Protocols'!$S95,'2. Protocols'!$T95,'2. Protocols'!$U95))+'3. ARV Substitutions'!O116,0),"")</f>
        <v>0</v>
      </c>
      <c r="K96" s="114">
        <f>IFERROR(MAX(J96*(1+'1. General Inputs'!$BE$16)+(K$110*CHOOSE(K$7,'2. Protocols'!$S95,'2. Protocols'!$T95,'2. Protocols'!$U95))+'3. ARV Substitutions'!P116,0),"")</f>
        <v>0</v>
      </c>
      <c r="L96" s="114">
        <f>IFERROR(MAX(K96*(1+'1. General Inputs'!$BE$16)+(L$110*CHOOSE(L$7,'2. Protocols'!$S95,'2. Protocols'!$T95,'2. Protocols'!$U95))+'3. ARV Substitutions'!Q116,0),"")</f>
        <v>0</v>
      </c>
      <c r="M96" s="114">
        <f>IFERROR(MAX(L96*(1+'1. General Inputs'!$BE$16)+(M$110*CHOOSE(M$7,'2. Protocols'!$S95,'2. Protocols'!$T95,'2. Protocols'!$U95))+'3. ARV Substitutions'!R116,0),"")</f>
        <v>0</v>
      </c>
      <c r="N96" s="114">
        <f>IFERROR(MAX(M96*(1+'1. General Inputs'!$BE$16)+(N$110*CHOOSE(N$7,'2. Protocols'!$S95,'2. Protocols'!$T95,'2. Protocols'!$U95))+'3. ARV Substitutions'!S116,0),"")</f>
        <v>0</v>
      </c>
      <c r="O96" s="114">
        <f>IFERROR(MAX(N96*(1+'1. General Inputs'!$BE$16)+(O$110*CHOOSE(O$7,'2. Protocols'!$S95,'2. Protocols'!$T95,'2. Protocols'!$U95))+'3. ARV Substitutions'!T116,0),"")</f>
        <v>0</v>
      </c>
      <c r="P96" s="114">
        <f>IFERROR(MAX(O96*(1+'1. General Inputs'!$BE$16)+(P$110*CHOOSE(P$7,'2. Protocols'!$S95,'2. Protocols'!$T95,'2. Protocols'!$U95))+'3. ARV Substitutions'!U116,0),"")</f>
        <v>0</v>
      </c>
      <c r="Q96" s="114">
        <f>IFERROR(MAX(P96*(1+'1. General Inputs'!$BE$16)+(Q$110*CHOOSE(Q$7,'2. Protocols'!$S95,'2. Protocols'!$T95,'2. Protocols'!$U95))+'3. ARV Substitutions'!V116,0),"")</f>
        <v>0</v>
      </c>
      <c r="R96" s="114">
        <f>IFERROR(MAX(Q96*(1+'1. General Inputs'!$BE$16)+(R$110*CHOOSE(R$7,'2. Protocols'!$S95,'2. Protocols'!$T95,'2. Protocols'!$U95))+'3. ARV Substitutions'!W116,0),"")</f>
        <v>0</v>
      </c>
      <c r="S96" s="114">
        <f>IFERROR(MAX(R96*(1+'1. General Inputs'!$BE$16)+(S$110*CHOOSE(S$7,'2. Protocols'!$S95,'2. Protocols'!$T95,'2. Protocols'!$U95))+'3. ARV Substitutions'!X116,0),"")</f>
        <v>0</v>
      </c>
      <c r="T96" s="114">
        <f>IFERROR(MAX(S96*(1+'1. General Inputs'!$BE$16)+(T$110*CHOOSE(T$7,'2. Protocols'!$S95,'2. Protocols'!$T95,'2. Protocols'!$U95))+'3. ARV Substitutions'!Y116,0),"")</f>
        <v>0</v>
      </c>
      <c r="U96" s="114">
        <f>IFERROR(MAX(T96*(1+'1. General Inputs'!$BE$16)+(U$110*CHOOSE(U$7,'2. Protocols'!$S95,'2. Protocols'!$T95,'2. Protocols'!$U95))+'3. ARV Substitutions'!Z116,0),"")</f>
        <v>0</v>
      </c>
      <c r="V96" s="114">
        <f>IFERROR(MAX(U96*(1+'1. General Inputs'!$BE$16)+(V$110*CHOOSE(V$7,'2. Protocols'!$S95,'2. Protocols'!$T95,'2. Protocols'!$U95))+'3. ARV Substitutions'!AA116,0),"")</f>
        <v>0</v>
      </c>
      <c r="W96" s="114">
        <f>IFERROR(MAX(V96*(1+'1. General Inputs'!$BE$16)+(W$110*CHOOSE(W$7,'2. Protocols'!$S95,'2. Protocols'!$T95,'2. Protocols'!$U95))+'3. ARV Substitutions'!AB116,0),"")</f>
        <v>0</v>
      </c>
      <c r="X96" s="114">
        <f>IFERROR(MAX(W96*(1+'1. General Inputs'!$BE$16)+(X$110*CHOOSE(X$7,'2. Protocols'!$S95,'2. Protocols'!$T95,'2. Protocols'!$U95))+'3. ARV Substitutions'!AC116,0),"")</f>
        <v>0</v>
      </c>
      <c r="Y96" s="114">
        <f>IFERROR(MAX(X96*(1+'1. General Inputs'!$BE$16)+(Y$110*CHOOSE(Y$7,'2. Protocols'!$S95,'2. Protocols'!$T95,'2. Protocols'!$U95))+'3. ARV Substitutions'!AD116,0),"")</f>
        <v>0</v>
      </c>
      <c r="Z96" s="114">
        <f>IFERROR(MAX(Y96*(1+'1. General Inputs'!$BE$16)+(Z$110*CHOOSE(Z$7,'2. Protocols'!$S95,'2. Protocols'!$T95,'2. Protocols'!$U95))+'3. ARV Substitutions'!AE116,0),"")</f>
        <v>0</v>
      </c>
      <c r="AA96" s="114">
        <f>IFERROR(MAX(Z96*(1+'1. General Inputs'!$BE$16)+(AA$110*CHOOSE(AA$7,'2. Protocols'!$S95,'2. Protocols'!$T95,'2. Protocols'!$U95))+'3. ARV Substitutions'!AF116,0),"")</f>
        <v>0</v>
      </c>
      <c r="AB96" s="114">
        <f>IFERROR(MAX(AA96*(1+'1. General Inputs'!$BE$16)+(AB$110*CHOOSE(AB$7,'2. Protocols'!$S95,'2. Protocols'!$T95,'2. Protocols'!$U95))+'3. ARV Substitutions'!AG116,0),"")</f>
        <v>0</v>
      </c>
      <c r="AC96" s="114">
        <f>IFERROR(MAX(AB96*(1+'1. General Inputs'!$BE$16)+(AC$110*CHOOSE(AC$7,'2. Protocols'!$S95,'2. Protocols'!$T95,'2. Protocols'!$U95))+'3. ARV Substitutions'!AH116,0),"")</f>
        <v>0</v>
      </c>
      <c r="AD96" s="114">
        <f>IFERROR(MAX(AC96*(1+'1. General Inputs'!$BE$16)+(AD$110*CHOOSE(AD$7,'2. Protocols'!$S95,'2. Protocols'!$T95,'2. Protocols'!$U95))+'3. ARV Substitutions'!AI116,0),"")</f>
        <v>0</v>
      </c>
      <c r="AE96" s="114">
        <f>IFERROR(MAX(AD96*(1+'1. General Inputs'!$BE$16)+(AE$110*CHOOSE(AE$7,'2. Protocols'!$S95,'2. Protocols'!$T95,'2. Protocols'!$U95))+'3. ARV Substitutions'!AJ116,0),"")</f>
        <v>0</v>
      </c>
      <c r="AF96" s="114">
        <f>IFERROR(MAX(AE96*(1+'1. General Inputs'!$BE$16)+(AF$110*CHOOSE(AF$7,'2. Protocols'!$S95,'2. Protocols'!$T95,'2. Protocols'!$U95))+'3. ARV Substitutions'!AK116,0),"")</f>
        <v>0</v>
      </c>
      <c r="AG96" s="114">
        <f>IFERROR(MAX(AF96*(1+'1. General Inputs'!$BE$16)+(AG$110*CHOOSE(AG$7,'2. Protocols'!$S95,'2. Protocols'!$T95,'2. Protocols'!$U95))+'3. ARV Substitutions'!AL116,0),"")</f>
        <v>0</v>
      </c>
      <c r="AH96" s="114">
        <f>IFERROR(MAX(AG96*(1+'1. General Inputs'!$BE$16)+(AH$110*CHOOSE(AH$7,'2. Protocols'!$S95,'2. Protocols'!$T95,'2. Protocols'!$U95))+'3. ARV Substitutions'!AM116,0),"")</f>
        <v>0</v>
      </c>
      <c r="AI96" s="114">
        <f>IFERROR(MAX(AH96*(1+'1. General Inputs'!$BE$16)+(AI$110*CHOOSE(AI$7,'2. Protocols'!$S95,'2. Protocols'!$T95,'2. Protocols'!$U95))+'3. ARV Substitutions'!AN116,0),"")</f>
        <v>0</v>
      </c>
      <c r="AJ96" s="114">
        <f>IFERROR(MAX(AI96*(1+'1. General Inputs'!$BE$16)+(AJ$110*CHOOSE(AJ$7,'2. Protocols'!$S95,'2. Protocols'!$T95,'2. Protocols'!$U95))+'3. ARV Substitutions'!AO116,0),"")</f>
        <v>0</v>
      </c>
      <c r="AK96" s="114">
        <f>IFERROR(MAX(AJ96*(1+'1. General Inputs'!$BE$16)+(AK$110*CHOOSE(AK$7,'2. Protocols'!$S95,'2. Protocols'!$T95,'2. Protocols'!$U95))+'3. ARV Substitutions'!AP116,0),"")</f>
        <v>0</v>
      </c>
      <c r="AL96" s="114">
        <f>IFERROR(MAX(AK96*(1+'1. General Inputs'!$BE$16)+(AL$110*CHOOSE(AL$7,'2. Protocols'!$S95,'2. Protocols'!$T95,'2. Protocols'!$U95))+'3. ARV Substitutions'!AQ116,0),"")</f>
        <v>0</v>
      </c>
      <c r="AM96" s="114">
        <f>IFERROR(MAX(AL96*(1+'1. General Inputs'!$BE$16)+(AM$110*CHOOSE(AM$7,'2. Protocols'!$S95,'2. Protocols'!$T95,'2. Protocols'!$U95))+'3. ARV Substitutions'!AR116,0),"")</f>
        <v>0</v>
      </c>
      <c r="AN96" s="114">
        <f>IFERROR(MAX(AM96*(1+'1. General Inputs'!$BE$16)+(AN$110*CHOOSE(AN$7,'2. Protocols'!$S95,'2. Protocols'!$T95,'2. Protocols'!$U95))+'3. ARV Substitutions'!AS116,0),"")</f>
        <v>0</v>
      </c>
      <c r="AO96" s="114">
        <f>IFERROR(MAX(AN96*(1+'1. General Inputs'!$BE$16)+(AO$110*CHOOSE(AO$7,'2. Protocols'!$S95,'2. Protocols'!$T95,'2. Protocols'!$U95))+'3. ARV Substitutions'!AT116,0),"")</f>
        <v>0</v>
      </c>
      <c r="AP96" s="114">
        <f>IFERROR(MAX(AO96*(1+'1. General Inputs'!$BE$16)+(AP$110*CHOOSE(AP$7,'2. Protocols'!$S95,'2. Protocols'!$T95,'2. Protocols'!$U95))+'3. ARV Substitutions'!AU116,0),"")</f>
        <v>0</v>
      </c>
      <c r="BZ96" s="88">
        <f t="shared" si="87"/>
        <v>0</v>
      </c>
      <c r="CA96" s="88">
        <f t="shared" si="88"/>
        <v>0</v>
      </c>
      <c r="CB96" s="88">
        <f t="shared" si="89"/>
        <v>0</v>
      </c>
      <c r="CC96" s="88">
        <f t="shared" si="90"/>
        <v>0</v>
      </c>
      <c r="CD96" s="88">
        <f t="shared" si="91"/>
        <v>0</v>
      </c>
      <c r="CE96" s="88">
        <f t="shared" si="92"/>
        <v>0</v>
      </c>
      <c r="CF96" s="88">
        <f t="shared" si="93"/>
        <v>0</v>
      </c>
      <c r="CG96" s="88">
        <f t="shared" si="94"/>
        <v>0</v>
      </c>
      <c r="CH96" s="88">
        <f t="shared" si="95"/>
        <v>0</v>
      </c>
      <c r="CI96" s="88">
        <f t="shared" si="96"/>
        <v>0</v>
      </c>
      <c r="CJ96" s="88">
        <f t="shared" si="97"/>
        <v>0</v>
      </c>
      <c r="CK96" s="88">
        <f t="shared" si="98"/>
        <v>0</v>
      </c>
      <c r="CL96" s="88">
        <f t="shared" si="99"/>
        <v>0</v>
      </c>
      <c r="CM96" s="88">
        <f t="shared" si="100"/>
        <v>0</v>
      </c>
      <c r="CN96" s="88">
        <f t="shared" si="101"/>
        <v>0</v>
      </c>
      <c r="CO96" s="88">
        <f t="shared" si="102"/>
        <v>0</v>
      </c>
      <c r="CP96" s="88">
        <f t="shared" si="103"/>
        <v>0</v>
      </c>
      <c r="CQ96" s="88">
        <f t="shared" si="104"/>
        <v>0</v>
      </c>
      <c r="CR96" s="88">
        <f t="shared" si="105"/>
        <v>0</v>
      </c>
      <c r="CS96" s="88">
        <f t="shared" si="106"/>
        <v>0</v>
      </c>
      <c r="CT96" s="88">
        <f t="shared" si="107"/>
        <v>0</v>
      </c>
      <c r="CU96" s="88">
        <f t="shared" si="108"/>
        <v>0</v>
      </c>
      <c r="CV96" s="88">
        <f t="shared" si="109"/>
        <v>0</v>
      </c>
      <c r="CW96" s="88">
        <f t="shared" si="110"/>
        <v>0</v>
      </c>
      <c r="CX96" s="88">
        <f t="shared" si="111"/>
        <v>0</v>
      </c>
      <c r="CY96" s="88">
        <f t="shared" si="112"/>
        <v>0</v>
      </c>
      <c r="CZ96" s="88">
        <f t="shared" si="113"/>
        <v>0</v>
      </c>
      <c r="DA96" s="88">
        <f t="shared" si="114"/>
        <v>0</v>
      </c>
      <c r="DB96" s="88">
        <f t="shared" si="115"/>
        <v>0</v>
      </c>
      <c r="DC96" s="88">
        <f t="shared" si="116"/>
        <v>0</v>
      </c>
      <c r="DD96" s="88">
        <f t="shared" si="117"/>
        <v>0</v>
      </c>
      <c r="DE96" s="88">
        <f t="shared" si="118"/>
        <v>0</v>
      </c>
      <c r="DF96" s="88">
        <f t="shared" si="119"/>
        <v>0</v>
      </c>
      <c r="DG96" s="88">
        <f t="shared" si="120"/>
        <v>0</v>
      </c>
      <c r="DH96" s="88">
        <f t="shared" si="121"/>
        <v>0</v>
      </c>
      <c r="DI96" s="88">
        <f t="shared" si="122"/>
        <v>0</v>
      </c>
      <c r="DK96" s="27" t="str">
        <f>CONCATENATE('2. Protocols'!C95, '2. Protocols'!D95, '2. Protocols'!E95)</f>
        <v>+</v>
      </c>
      <c r="DL96" s="27" t="str">
        <f>CONCATENATE('2. Protocols'!C95, '2. Protocols'!D95, '2. Protocols'!E95, '2. Protocols'!F95, '2. Protocols'!G95,)</f>
        <v>++</v>
      </c>
      <c r="DN96" s="38">
        <f>IF(AND(OR(ISBLANK(DN$9),DN$9=0)=FALSE,OR(DN$9='2. Protocols'!$C95,DN$9='2. Protocols'!$E95,DN$9='2. Protocols'!$G95)),1,0)*'4. Formulations'!$I95</f>
        <v>0</v>
      </c>
      <c r="DO96" s="38">
        <f>IF(AND(OR(ISBLANK(DO$9),DO$9=0)=FALSE,OR(DO$9='2. Protocols'!$C95,DO$9='2. Protocols'!$E95,DO$9='2. Protocols'!$G95)),1,0)*'4. Formulations'!$I95</f>
        <v>0</v>
      </c>
      <c r="DP96" s="38">
        <f>IF(AND(OR(ISBLANK(DP$9),DP$9=0)=FALSE,OR(DP$9='2. Protocols'!$C95,DP$9='2. Protocols'!$E95,DP$9='2. Protocols'!$G95)),1,0)*'4. Formulations'!$I95</f>
        <v>0</v>
      </c>
      <c r="DQ96" s="38">
        <f>IF(AND(OR(ISBLANK(DQ$9),DQ$9=0)=FALSE,OR(DQ$9='2. Protocols'!$C95,DQ$9='2. Protocols'!$E95,DQ$9='2. Protocols'!$G95)),1,0)*'4. Formulations'!$I95</f>
        <v>0</v>
      </c>
      <c r="DR96" s="38">
        <f>IF(AND(OR(ISBLANK(DR$9),DR$9=0)=FALSE,OR(DR$9='2. Protocols'!$C95,DR$9='2. Protocols'!$E95,DR$9='2. Protocols'!$G95)),1,0)*'4. Formulations'!$I95</f>
        <v>0</v>
      </c>
      <c r="DS96" s="38">
        <f>IF(AND(OR(ISBLANK(DS$9),DS$9=0)=FALSE,OR(DS$9='2. Protocols'!$C95,DS$9='2. Protocols'!$E95,DS$9='2. Protocols'!$G95)),1,0)*'4. Formulations'!$I95</f>
        <v>0</v>
      </c>
      <c r="DT96" s="38">
        <f>IF(AND(OR(ISBLANK(DT$9),DT$9=0)=FALSE,OR(DT$9='2. Protocols'!$C95,DT$9='2. Protocols'!$E95,DT$9='2. Protocols'!$G95)),1,0)*'4. Formulations'!$I95</f>
        <v>0</v>
      </c>
      <c r="DU96" s="38">
        <f>IF(AND(OR(ISBLANK(DU$9),DU$9=0)=FALSE,OR(DU$9='2. Protocols'!$C95,DU$9='2. Protocols'!$E95,DU$9='2. Protocols'!$G95)),1,0)*'4. Formulations'!$I95</f>
        <v>0</v>
      </c>
      <c r="DV96" s="38">
        <f>IF(AND(OR(ISBLANK(DV$9),DV$9=0)=FALSE,OR(DV$9='2. Protocols'!$C95,DV$9='2. Protocols'!$E95,DV$9='2. Protocols'!$G95)),1,0)*'4. Formulations'!$I95</f>
        <v>0</v>
      </c>
      <c r="DW96" s="38">
        <f>IF(AND(OR(ISBLANK(DW$9),DW$9=0)=FALSE,OR(DW$9='2. Protocols'!$C95,DW$9='2. Protocols'!$E95,DW$9='2. Protocols'!$G95)),1,0)*'4. Formulations'!$I95</f>
        <v>0</v>
      </c>
      <c r="DX96" s="38">
        <f>IF(AND(OR(ISBLANK(DX$9),DX$9=0)=FALSE,OR(DX$9='2. Protocols'!$C95,DX$9='2. Protocols'!$E95,DX$9='2. Protocols'!$G95)),1,0)*'4. Formulations'!$I95</f>
        <v>0</v>
      </c>
      <c r="DY96" s="38">
        <f>IF(AND(OR(ISBLANK(DY$9),DY$9=0)=FALSE,OR(DY$9='2. Protocols'!$C95,DY$9='2. Protocols'!$E95,DY$9='2. Protocols'!$G95)),1,0)*'4. Formulations'!$I95</f>
        <v>0</v>
      </c>
      <c r="DZ96" s="38">
        <f>IF(AND(OR(ISBLANK(DZ$9),DZ$9=0)=FALSE,OR(DZ$9='2. Protocols'!$C95,DZ$9='2. Protocols'!$E95,DZ$9='2. Protocols'!$G95)),1,0)*'4. Formulations'!$I95</f>
        <v>0</v>
      </c>
      <c r="EA96" s="38">
        <f>IF(AND(OR(ISBLANK(EA$9),EA$9=0)=FALSE,OR(EA$9='2. Protocols'!$C95,EA$9='2. Protocols'!$E95,EA$9='2. Protocols'!$G95)),1,0)*'4. Formulations'!$I95</f>
        <v>0</v>
      </c>
      <c r="EB96" s="38">
        <f>IF(AND(OR(ISBLANK(EB$9),EB$9=0)=FALSE,OR(EB$9='2. Protocols'!$C95,EB$9='2. Protocols'!$E95,EB$9='2. Protocols'!$G95)),1,0)*'4. Formulations'!$I95</f>
        <v>0</v>
      </c>
      <c r="EC96" s="38">
        <f>IF(AND(OR(ISBLANK(EC$9),EC$9=0)=FALSE,OR(EC$9='2. Protocols'!$C95,EC$9='2. Protocols'!$E95,EC$9='2. Protocols'!$G95)),1,0)*'4. Formulations'!$I95</f>
        <v>0</v>
      </c>
      <c r="ED96" s="38">
        <f>IF(AND(OR(ISBLANK(ED$9),ED$9=0)=FALSE,OR(ED$9='2. Protocols'!$C95,ED$9='2. Protocols'!$E95,ED$9='2. Protocols'!$G95)),1,0)*'4. Formulations'!$I95</f>
        <v>0</v>
      </c>
      <c r="EE96" s="38">
        <f>IF(AND(OR(ISBLANK(EE$9),EE$9=0)=FALSE,OR(EE$9='2. Protocols'!$C95,EE$9='2. Protocols'!$E95,EE$9='2. Protocols'!$G95)),1,0)*'4. Formulations'!$I95</f>
        <v>0</v>
      </c>
      <c r="EF96" s="38">
        <f>IF(AND(OR(ISBLANK(EF$9),EF$9=0)=FALSE,OR(EF$9='2. Protocols'!$C95,EF$9='2. Protocols'!$E95,EF$9='2. Protocols'!$G95)),1,0)*'4. Formulations'!$I95</f>
        <v>0</v>
      </c>
      <c r="EG96" s="38">
        <f>IF(AND(OR(ISBLANK(EG$9),EG$9=0)=FALSE,OR(EG$9='2. Protocols'!$C95,EG$9='2. Protocols'!$E95,EG$9='2. Protocols'!$G95)),1,0)*'4. Formulations'!$I95</f>
        <v>0</v>
      </c>
      <c r="EH96" s="38">
        <f>IF(AND(OR(ISBLANK(EH$9),EH$9=0)=FALSE,OR(EH$9='2. Protocols'!$C95,EH$9='2. Protocols'!$E95,EH$9='2. Protocols'!$G95)),1,0)*'4. Formulations'!$I95</f>
        <v>0</v>
      </c>
      <c r="EI96" s="38">
        <f>IF(AND(OR(ISBLANK(EI$9),EI$9=0)=FALSE,OR(EI$9='2. Protocols'!$C95,EI$9='2. Protocols'!$E95,EI$9='2. Protocols'!$G95)),1,0)*'4. Formulations'!$I95</f>
        <v>0</v>
      </c>
      <c r="EK96" s="38">
        <f>IF(AND(OR(ISBLANK(EK$9),EK$9=0)=FALSE,EK$9=$DK96),1,0)*'4. Formulations'!$J95</f>
        <v>0</v>
      </c>
      <c r="EL96" s="38">
        <f>IF(AND(OR(ISBLANK(EL$9),EL$9=0)=FALSE,EL$9=$DK96),1,0)*'4. Formulations'!$J95</f>
        <v>0</v>
      </c>
      <c r="EM96" s="38">
        <f>IF(AND(OR(ISBLANK(EM$9),EM$9=0)=FALSE,EM$9=$DK96),1,0)*'4. Formulations'!$J95</f>
        <v>0</v>
      </c>
      <c r="EN96" s="38">
        <f>IF(AND(OR(ISBLANK(EN$9),EN$9=0)=FALSE,EN$9=$DK96),1,0)*'4. Formulations'!$J95</f>
        <v>0</v>
      </c>
      <c r="EO96" s="38">
        <f>IF(AND(OR(ISBLANK(EO$9),EO$9=0)=FALSE,EO$9=$DK96),1,0)*'4. Formulations'!$J95</f>
        <v>0</v>
      </c>
      <c r="EP96" s="38">
        <f>IF(AND(OR(ISBLANK(EP$9),EP$9=0)=FALSE,EP$9=$DK96),1,0)*'4. Formulations'!$J95</f>
        <v>0</v>
      </c>
      <c r="EQ96" s="38">
        <f>IF(AND(OR(ISBLANK(EQ$9),EQ$9=0)=FALSE,EQ$9=$DK96),1,0)*'4. Formulations'!$J95</f>
        <v>0</v>
      </c>
      <c r="ER96" s="38">
        <f>IF(AND(OR(ISBLANK(ER$9),ER$9=0)=FALSE,ER$9=$DK96),1,0)*'4. Formulations'!$J95</f>
        <v>0</v>
      </c>
      <c r="ES96" s="38">
        <f>IF(AND(OR(ISBLANK(ES$9),ES$9=0)=FALSE,ES$9=$DK96),1,0)*'4. Formulations'!$J95</f>
        <v>0</v>
      </c>
      <c r="ET96" s="38">
        <f>IF(AND(OR(ISBLANK(ET$9),ET$9=0)=FALSE,ET$9=$DK96),1,0)*'4. Formulations'!$J95</f>
        <v>0</v>
      </c>
      <c r="EU96" s="38">
        <f>IF(AND(OR(ISBLANK(EU$9),EU$9=0)=FALSE,EU$9=$DK96),1,0)*'4. Formulations'!$J95</f>
        <v>0</v>
      </c>
      <c r="EV96" s="38">
        <f>IF(AND(OR(ISBLANK(EV$9),EV$9=0)=FALSE,EV$9=$DK96),1,0)*'4. Formulations'!$J95</f>
        <v>0</v>
      </c>
      <c r="EW96" s="38">
        <f>IF(AND(OR(ISBLANK(EW$9),EW$9=0)=FALSE,EW$9=$DK96),1,0)*'4. Formulations'!$J95</f>
        <v>0</v>
      </c>
      <c r="EY96" s="38">
        <f>IF(AND(OR(ISBLANK(EY$9),EY$9=0)=FALSE,SUM($EK96:$EW96)&gt;0,EY$9='2. Protocols'!$G95),1,0)*'4. Formulations'!$J95</f>
        <v>0</v>
      </c>
      <c r="EZ96" s="38">
        <f>IF(AND(OR(ISBLANK(EZ$9),EZ$9=0)=FALSE,SUM($EK96:$EW96)&gt;0,EZ$9='2. Protocols'!$G95),1,0)*'4. Formulations'!$J95</f>
        <v>0</v>
      </c>
      <c r="FA96" s="38">
        <f>IF(AND(OR(ISBLANK(FA$9),FA$9=0)=FALSE,SUM($EK96:$EW96)&gt;0,FA$9='2. Protocols'!$G95),1,0)*'4. Formulations'!$J95</f>
        <v>0</v>
      </c>
      <c r="FB96" s="38">
        <f>IF(AND(OR(ISBLANK(FB$9),FB$9=0)=FALSE,SUM($EK96:$EW96)&gt;0,FB$9='2. Protocols'!$G95),1,0)*'4. Formulations'!$J95</f>
        <v>0</v>
      </c>
      <c r="FC96" s="38">
        <f>IF(AND(OR(ISBLANK(FC$9),FC$9=0)=FALSE,SUM($EK96:$EW96)&gt;0,FC$9='2. Protocols'!$G95),1,0)*'4. Formulations'!$J95</f>
        <v>0</v>
      </c>
      <c r="FD96" s="38">
        <f>IF(AND(OR(ISBLANK(FD$9),FD$9=0)=FALSE,SUM($EK96:$EW96)&gt;0,FD$9='2. Protocols'!$G95),1,0)*'4. Formulations'!$J95</f>
        <v>0</v>
      </c>
      <c r="FE96" s="38">
        <f>IF(AND(OR(ISBLANK(FE$9),FE$9=0)=FALSE,SUM($EK96:$EW96)&gt;0,FE$9='2. Protocols'!$G95),1,0)*'4. Formulations'!$J95</f>
        <v>0</v>
      </c>
      <c r="FF96" s="38">
        <f>IF(AND(OR(ISBLANK(FF$9),FF$9=0)=FALSE,SUM($EK96:$EW96)&gt;0,FF$9='2. Protocols'!$G95),1,0)*'4. Formulations'!$J95</f>
        <v>0</v>
      </c>
      <c r="FG96" s="38">
        <f>IF(AND(OR(ISBLANK(FG$9),FG$9=0)=FALSE,SUM($EK96:$EW96)&gt;0,FG$9='2. Protocols'!$G95),1,0)*'4. Formulations'!$J95</f>
        <v>0</v>
      </c>
      <c r="FH96" s="38">
        <f>IF(AND(OR(ISBLANK(FH$9),FH$9=0)=FALSE,SUM($EK96:$EW96)&gt;0,FH$9='2. Protocols'!$G95),1,0)*'4. Formulations'!$J95</f>
        <v>0</v>
      </c>
      <c r="FI96" s="38">
        <f>IF(AND(OR(ISBLANK(FI$9),FI$9=0)=FALSE,SUM($EK96:$EW96)&gt;0,FI$9='2. Protocols'!$G95),1,0)*'4. Formulations'!$J95</f>
        <v>0</v>
      </c>
      <c r="FJ96" s="38">
        <f>IF(AND(OR(ISBLANK(FJ$9),FJ$9=0)=FALSE,SUM($EK96:$EW96)&gt;0,FJ$9='2. Protocols'!$G95),1,0)*'4. Formulations'!$J95</f>
        <v>0</v>
      </c>
      <c r="FK96" s="38">
        <f>IF(AND(OR(ISBLANK(FK$9),FK$9=0)=FALSE,SUM($EK96:$EW96)&gt;0,FK$9='2. Protocols'!$G95),1,0)*'4. Formulations'!$J95</f>
        <v>0</v>
      </c>
      <c r="FL96" s="38">
        <f>IF(AND(OR(ISBLANK(FL$9),FL$9=0)=FALSE,SUM($EK96:$EW96)&gt;0,FL$9='2. Protocols'!$G95),1,0)*'4. Formulations'!$J95</f>
        <v>0</v>
      </c>
      <c r="FM96" s="38">
        <f>IF(AND(OR(ISBLANK(FM$9),FM$9=0)=FALSE,SUM($EK96:$EW96)&gt;0,FM$9='2. Protocols'!$G95),1,0)*'4. Formulations'!$J95</f>
        <v>0</v>
      </c>
      <c r="FN96" s="38">
        <f>IF(AND(OR(ISBLANK(FN$9),FN$9=0)=FALSE,SUM($EK96:$EW96)&gt;0,FN$9='2. Protocols'!$G95),1,0)*'4. Formulations'!$J95</f>
        <v>0</v>
      </c>
      <c r="FO96" s="38">
        <f>IF(AND(OR(ISBLANK(FO$9),FO$9=0)=FALSE,SUM($EK96:$EW96)&gt;0,FO$9='2. Protocols'!$G95),1,0)*'4. Formulations'!$J95</f>
        <v>0</v>
      </c>
      <c r="FP96" s="38">
        <f>IF(AND(OR(ISBLANK(FP$9),FP$9=0)=FALSE,SUM($EK96:$EW96)&gt;0,FP$9='2. Protocols'!$G95),1,0)*'4. Formulations'!$J95</f>
        <v>0</v>
      </c>
      <c r="FQ96" s="38">
        <f>IF(AND(OR(ISBLANK(FQ$9),FQ$9=0)=FALSE,SUM($EK96:$EW96)&gt;0,FQ$9='2. Protocols'!$G95),1,0)*'4. Formulations'!$J95</f>
        <v>0</v>
      </c>
      <c r="FR96" s="38">
        <f>IF(AND(OR(ISBLANK(FR$9),FR$9=0)=FALSE,SUM($EK96:$EW96)&gt;0,FR$9='2. Protocols'!$G95),1,0)*'4. Formulations'!$J95</f>
        <v>0</v>
      </c>
      <c r="FS96" s="38">
        <f>IF(AND(OR(ISBLANK(FS$9),FS$9=0)=FALSE,SUM($EK96:$EW96)&gt;0,FS$9='2. Protocols'!$G95),1,0)*'4. Formulations'!$J95</f>
        <v>0</v>
      </c>
      <c r="FT96" s="38">
        <f>IF(AND(OR(ISBLANK(FT$9),FT$9=0)=FALSE,SUM($EK96:$EW96)&gt;0,FT$9='2. Protocols'!$G95),1,0)*'4. Formulations'!$J95</f>
        <v>0</v>
      </c>
      <c r="FV96" s="38">
        <f>IF(AND(OR(ISBLANK(EY$9),EY$9=0)=FALSE,FV$9=$DL96),1,0)*'4. Formulations'!$K95</f>
        <v>0</v>
      </c>
      <c r="FW96" s="38">
        <f>IF(AND(OR(ISBLANK(EZ$9),EZ$9=0)=FALSE,FW$9=$DL96),1,0)*'4. Formulations'!$K95</f>
        <v>0</v>
      </c>
      <c r="FX96" s="38">
        <f>IF(AND(OR(ISBLANK(FA$9),FA$9=0)=FALSE,FX$9=$DL96),1,0)*'4. Formulations'!$K95</f>
        <v>0</v>
      </c>
      <c r="FY96" s="38">
        <f>IF(AND(OR(ISBLANK(FB$9),FB$9=0)=FALSE,FY$9=$DL96),1,0)*'4. Formulations'!$K95</f>
        <v>0</v>
      </c>
      <c r="FZ96" s="38">
        <f>IF(AND(OR(ISBLANK(FC$9),FC$9=0)=FALSE,FZ$9=$DL96),1,0)*'4. Formulations'!$K95</f>
        <v>0</v>
      </c>
      <c r="GA96" s="38">
        <f>IF(AND(OR(ISBLANK(FD$9),FD$9=0)=FALSE,GA$9=$DL96),1,0)*'4. Formulations'!$K95</f>
        <v>0</v>
      </c>
      <c r="GB96" s="38">
        <f>IF(AND(OR(ISBLANK(FE$9),FE$9=0)=FALSE,GB$9=$DL96),1,0)*'4. Formulations'!$K95</f>
        <v>0</v>
      </c>
      <c r="GC96" s="38">
        <f>IF(AND(OR(ISBLANK(FF$9),FF$9=0)=FALSE,GC$9=$DL96),1,0)*'4. Formulations'!$K95</f>
        <v>0</v>
      </c>
      <c r="GD96" s="38">
        <f>IF(AND(OR(ISBLANK(FG$9),FG$9=0)=FALSE,GD$9=$DL96),1,0)*'4. Formulations'!$K95</f>
        <v>0</v>
      </c>
      <c r="GE96" s="38">
        <f>IF(AND(OR(ISBLANK(FH$9),FH$9=0)=FALSE,GE$9=$DL96),1,0)*'4. Formulations'!$K95</f>
        <v>0</v>
      </c>
      <c r="GF96" s="38">
        <f>IF(AND(OR(ISBLANK(FI$9),FI$9=0)=FALSE,GF$9=$DL96),1,0)*'4. Formulations'!$K95</f>
        <v>0</v>
      </c>
      <c r="GG96" s="38">
        <f>IF(AND(OR(ISBLANK(FJ$9),FJ$9=0)=FALSE,GG$9=$DL96),1,0)*'4. Formulations'!$K95</f>
        <v>0</v>
      </c>
      <c r="GH96" s="38">
        <f>IF(AND(OR(ISBLANK(FK$9),FK$9=0)=FALSE,GH$9=$DL96),1,0)*'4. Formulations'!$K95</f>
        <v>0</v>
      </c>
      <c r="GI96" s="38">
        <f>IF(AND(OR(ISBLANK(FL$9),FL$9=0)=FALSE,GI$9=$DL96),1,0)*'4. Formulations'!$K95</f>
        <v>0</v>
      </c>
      <c r="GJ96" s="38">
        <f>IF(AND(OR(ISBLANK(FM$9),FM$9=0)=FALSE,GJ$9=$DL96),1,0)*'4. Formulations'!$K95</f>
        <v>0</v>
      </c>
      <c r="GL96" s="38">
        <f>IF(AND(OR(ISBLANK(GL$9),GL$9=0)=FALSE,OR(GL$9='2. Protocols'!$C95,GL$9='2. Protocols'!$E95,GL$9='2. Protocols'!$G95)),1,0)*'4. Formulations'!$L95</f>
        <v>0</v>
      </c>
      <c r="GM96" s="38">
        <f>IF(AND(OR(ISBLANK(GM$9),GM$9=0)=FALSE,OR(GM$9='2. Protocols'!$C95,GM$9='2. Protocols'!$E95,GM$9='2. Protocols'!$G95)),1,0)*'4. Formulations'!$L95</f>
        <v>0</v>
      </c>
      <c r="GN96" s="38">
        <f>IF(AND(OR(ISBLANK(GN$9),GN$9=0)=FALSE,OR(GN$9='2. Protocols'!$C95,GN$9='2. Protocols'!$E95,GN$9='2. Protocols'!$G95)),1,0)*'4. Formulations'!$L95</f>
        <v>0</v>
      </c>
      <c r="GO96" s="38">
        <f>IF(AND(OR(ISBLANK(GO$9),GO$9=0)=FALSE,OR(GO$9='2. Protocols'!$C95,GO$9='2. Protocols'!$E95,GO$9='2. Protocols'!$G95)),1,0)*'4. Formulations'!$L95</f>
        <v>0</v>
      </c>
      <c r="GP96" s="38">
        <f>IF(AND(OR(ISBLANK(GP$9),GP$9=0)=FALSE,OR(GP$9='2. Protocols'!$C95,GP$9='2. Protocols'!$E95,GP$9='2. Protocols'!$G95)),1,0)*'4. Formulations'!$L95</f>
        <v>0</v>
      </c>
      <c r="GQ96" s="38">
        <f>IF(AND(OR(ISBLANK(GQ$9),GQ$9=0)=FALSE,OR(GQ$9='2. Protocols'!$C95,GQ$9='2. Protocols'!$E95,GQ$9='2. Protocols'!$G95)),1,0)*'4. Formulations'!$L95</f>
        <v>0</v>
      </c>
      <c r="GR96" s="38">
        <f>IF(AND(OR(ISBLANK(GR$9),GR$9=0)=FALSE,OR(GR$9='2. Protocols'!$C95,GR$9='2. Protocols'!$E95,GR$9='2. Protocols'!$G95)),1,0)*'4. Formulations'!$L95</f>
        <v>0</v>
      </c>
      <c r="GS96" s="38">
        <f>IF(AND(OR(ISBLANK(GS$9),GS$9=0)=FALSE,OR(GS$9='2. Protocols'!$C95,GS$9='2. Protocols'!$E95,GS$9='2. Protocols'!$G95)),1,0)*'4. Formulations'!$L95</f>
        <v>0</v>
      </c>
      <c r="GT96" s="38">
        <f>IF(AND(OR(ISBLANK(GT$9),GT$9=0)=FALSE,OR(GT$9='2. Protocols'!$C95,GT$9='2. Protocols'!$E95,GT$9='2. Protocols'!$G95)),1,0)*'4. Formulations'!$L95</f>
        <v>0</v>
      </c>
      <c r="GU96" s="38">
        <f>IF(AND(OR(ISBLANK(GU$9),GU$9=0)=FALSE,OR(GU$9='2. Protocols'!$C95,GU$9='2. Protocols'!$E95,GU$9='2. Protocols'!$G95)),1,0)*'4. Formulations'!$L95</f>
        <v>0</v>
      </c>
      <c r="GV96" s="38">
        <f>IF(AND(OR(ISBLANK(GV$9),GV$9=0)=FALSE,OR(GV$9='2. Protocols'!$C95,GV$9='2. Protocols'!$E95,GV$9='2. Protocols'!$G95)),1,0)*'4. Formulations'!$L95</f>
        <v>0</v>
      </c>
      <c r="GW96" s="38">
        <f>IF(AND(OR(ISBLANK(GW$9),GW$9=0)=FALSE,OR(GW$9='2. Protocols'!$C95,GW$9='2. Protocols'!$E95,GW$9='2. Protocols'!$G95)),1,0)*'4. Formulations'!$L95</f>
        <v>0</v>
      </c>
      <c r="GX96" s="38">
        <f>IF(AND(OR(ISBLANK(GX$9),GX$9=0)=FALSE,OR(GX$9='2. Protocols'!$C95,GX$9='2. Protocols'!$E95,GX$9='2. Protocols'!$G95)),1,0)*'4. Formulations'!$L95</f>
        <v>0</v>
      </c>
      <c r="GY96" s="38">
        <f>IF(AND(OR(ISBLANK(GY$9),GY$9=0)=FALSE,OR(GY$9='2. Protocols'!$C95,GY$9='2. Protocols'!$E95,GY$9='2. Protocols'!$G95)),1,0)*'4. Formulations'!$L95</f>
        <v>0</v>
      </c>
      <c r="GZ96" s="38">
        <f>IF(AND(OR(ISBLANK(GZ$9),GZ$9=0)=FALSE,OR(GZ$9='2. Protocols'!$C95,GZ$9='2. Protocols'!$E95,GZ$9='2. Protocols'!$G95)),1,0)*'4. Formulations'!$L95</f>
        <v>0</v>
      </c>
      <c r="HA96" s="38">
        <f>IF(AND(OR(ISBLANK(HA$9),HA$9=0)=FALSE,OR(HA$9='2. Protocols'!$C95,HA$9='2. Protocols'!$E95,HA$9='2. Protocols'!$G95)),1,0)*'4. Formulations'!$L95</f>
        <v>0</v>
      </c>
      <c r="HB96" s="38">
        <f>IF(AND(OR(ISBLANK(HB$9),HB$9=0)=FALSE,OR(HB$9='2. Protocols'!$C95,HB$9='2. Protocols'!$E95,HB$9='2. Protocols'!$G95)),1,0)*'4. Formulations'!$L95</f>
        <v>0</v>
      </c>
      <c r="HC96" s="38">
        <f>IF(AND(OR(ISBLANK(HC$9),HC$9=0)=FALSE,OR(HC$9='2. Protocols'!$C95,HC$9='2. Protocols'!$E95,HC$9='2. Protocols'!$G95)),1,0)*'4. Formulations'!$L95</f>
        <v>0</v>
      </c>
      <c r="HD96" s="38">
        <f>IF(AND(OR(ISBLANK(HD$9),HD$9=0)=FALSE,OR(HD$9='2. Protocols'!$C95,HD$9='2. Protocols'!$E95,HD$9='2. Protocols'!$G95)),1,0)*'4. Formulations'!$L95</f>
        <v>0</v>
      </c>
      <c r="HE96" s="38">
        <f>IF(AND(OR(ISBLANK(HE$9),HE$9=0)=FALSE,OR(HE$9='2. Protocols'!$C95,HE$9='2. Protocols'!$E95,HE$9='2. Protocols'!$G95)),1,0)*'4. Formulations'!$L95</f>
        <v>0</v>
      </c>
      <c r="HF96" s="38">
        <f>IF(AND(OR(ISBLANK(HF$9),HF$9=0)=FALSE,OR(HF$9='2. Protocols'!$C95,HF$9='2. Protocols'!$E95,HF$9='2. Protocols'!$G95)),1,0)*'4. Formulations'!$L95</f>
        <v>0</v>
      </c>
      <c r="HG96" s="38">
        <f>IF(AND(OR(ISBLANK(HG$9),HG$9=0)=FALSE,OR(HG$9='2. Protocols'!$C95,HG$9='2. Protocols'!$E95,HG$9='2. Protocols'!$G95)),1,0)*'4. Formulations'!$L95</f>
        <v>0</v>
      </c>
      <c r="HI96" s="38">
        <f>IF(AND(OR(ISBLANK(HI$9),HI$9=0)=FALSE,HI$9=$DK96),1,0)*'4. Formulations'!$M95</f>
        <v>0</v>
      </c>
      <c r="HJ96" s="38">
        <f>IF(AND(OR(ISBLANK(HJ$9),HJ$9=0)=FALSE,HJ$9=$DK96),1,0)*'4. Formulations'!$M95</f>
        <v>0</v>
      </c>
      <c r="HK96" s="38">
        <f>IF(AND(OR(ISBLANK(HK$9),HK$9=0)=FALSE,HK$9=$DK96),1,0)*'4. Formulations'!$M95</f>
        <v>0</v>
      </c>
      <c r="HL96" s="38">
        <f>IF(AND(OR(ISBLANK(HL$9),HL$9=0)=FALSE,HL$9=$DK96),1,0)*'4. Formulations'!$M95</f>
        <v>0</v>
      </c>
      <c r="HM96" s="38">
        <f>IF(AND(OR(ISBLANK(HM$9),HM$9=0)=FALSE,HM$9=$DK96),1,0)*'4. Formulations'!$M95</f>
        <v>0</v>
      </c>
      <c r="HN96" s="38">
        <f>IF(AND(OR(ISBLANK(HN$9),HN$9=0)=FALSE,HN$9=$DK96),1,0)*'4. Formulations'!$M95</f>
        <v>0</v>
      </c>
      <c r="HO96" s="38">
        <f>IF(AND(OR(ISBLANK(HO$9),HO$9=0)=FALSE,HO$9=$DK96),1,0)*'4. Formulations'!$M95</f>
        <v>0</v>
      </c>
      <c r="HP96" s="38">
        <f>IF(AND(OR(ISBLANK(HP$9),HP$9=0)=FALSE,HP$9=$DK96),1,0)*'4. Formulations'!$M95</f>
        <v>0</v>
      </c>
      <c r="HQ96" s="38">
        <f>IF(AND(OR(ISBLANK(HQ$9),HQ$9=0)=FALSE,HQ$9=$DK96),1,0)*'4. Formulations'!$M95</f>
        <v>0</v>
      </c>
      <c r="HR96" s="38">
        <f>IF(AND(OR(ISBLANK(HR$9),HR$9=0)=FALSE,HR$9=$DK96),1,0)*'4. Formulations'!$M95</f>
        <v>0</v>
      </c>
      <c r="HS96" s="38">
        <f>IF(AND(OR(ISBLANK(HS$9),HS$9=0)=FALSE,HS$9=$DK96),1,0)*'4. Formulations'!$M95</f>
        <v>0</v>
      </c>
      <c r="HT96" s="38">
        <f>IF(AND(OR(ISBLANK(HT$9),HT$9=0)=FALSE,HT$9=$DK96),1,0)*'4. Formulations'!$M95</f>
        <v>0</v>
      </c>
      <c r="HU96" s="38">
        <f>IF(AND(OR(ISBLANK(HU$9),HU$9=0)=FALSE,HU$9=$DK96),1,0)*'4. Formulations'!$M95</f>
        <v>0</v>
      </c>
      <c r="HW96" s="38">
        <f>IF(AND(OR(ISBLANK(HW$9),HW$9=0)=FALSE,SUM($HI96:$HU96)&gt;0,HW$9='2. Protocols'!$G95),1,0)*'4. Formulations'!$M95</f>
        <v>0</v>
      </c>
      <c r="HX96" s="38">
        <f>IF(AND(OR(ISBLANK(HX$9),HX$9=0)=FALSE,SUM($HI96:$HU96)&gt;0,HX$9='2. Protocols'!$G95),1,0)*'4. Formulations'!$M95</f>
        <v>0</v>
      </c>
      <c r="HY96" s="38">
        <f>IF(AND(OR(ISBLANK(HY$9),HY$9=0)=FALSE,SUM($HI96:$HU96)&gt;0,HY$9='2. Protocols'!$G95),1,0)*'4. Formulations'!$M95</f>
        <v>0</v>
      </c>
      <c r="HZ96" s="38">
        <f>IF(AND(OR(ISBLANK(HZ$9),HZ$9=0)=FALSE,SUM($HI96:$HU96)&gt;0,HZ$9='2. Protocols'!$G95),1,0)*'4. Formulations'!$M95</f>
        <v>0</v>
      </c>
      <c r="IA96" s="38">
        <f>IF(AND(OR(ISBLANK(IA$9),IA$9=0)=FALSE,SUM($HI96:$HU96)&gt;0,IA$9='2. Protocols'!$G95),1,0)*'4. Formulations'!$M95</f>
        <v>0</v>
      </c>
      <c r="IB96" s="38">
        <f>IF(AND(OR(ISBLANK(IB$9),IB$9=0)=FALSE,SUM($HI96:$HU96)&gt;0,IB$9='2. Protocols'!$G95),1,0)*'4. Formulations'!$M95</f>
        <v>0</v>
      </c>
      <c r="IC96" s="38">
        <f>IF(AND(OR(ISBLANK(IC$9),IC$9=0)=FALSE,SUM($HI96:$HU96)&gt;0,IC$9='2. Protocols'!$G95),1,0)*'4. Formulations'!$M95</f>
        <v>0</v>
      </c>
      <c r="ID96" s="38">
        <f>IF(AND(OR(ISBLANK(ID$9),ID$9=0)=FALSE,SUM($HI96:$HU96)&gt;0,ID$9='2. Protocols'!$G95),1,0)*'4. Formulations'!$M95</f>
        <v>0</v>
      </c>
      <c r="IE96" s="38">
        <f>IF(AND(OR(ISBLANK(IE$9),IE$9=0)=FALSE,SUM($HI96:$HU96)&gt;0,IE$9='2. Protocols'!$G95),1,0)*'4. Formulations'!$M95</f>
        <v>0</v>
      </c>
      <c r="IF96" s="38">
        <f>IF(AND(OR(ISBLANK(IF$9),IF$9=0)=FALSE,SUM($HI96:$HU96)&gt;0,IF$9='2. Protocols'!$G95),1,0)*'4. Formulations'!$M95</f>
        <v>0</v>
      </c>
      <c r="IG96" s="38">
        <f>IF(AND(OR(ISBLANK(IG$9),IG$9=0)=FALSE,SUM($HI96:$HU96)&gt;0,IG$9='2. Protocols'!$G95),1,0)*'4. Formulations'!$M95</f>
        <v>0</v>
      </c>
      <c r="IH96" s="38">
        <f>IF(AND(OR(ISBLANK(IH$9),IH$9=0)=FALSE,SUM($HI96:$HU96)&gt;0,IH$9='2. Protocols'!$G95),1,0)*'4. Formulations'!$M95</f>
        <v>0</v>
      </c>
      <c r="II96" s="38">
        <f>IF(AND(OR(ISBLANK(II$9),II$9=0)=FALSE,SUM($HI96:$HU96)&gt;0,II$9='2. Protocols'!$G95),1,0)*'4. Formulations'!$M95</f>
        <v>0</v>
      </c>
      <c r="IJ96" s="38">
        <f>IF(AND(OR(ISBLANK(IJ$9),IJ$9=0)=FALSE,SUM($HI96:$HU96)&gt;0,IJ$9='2. Protocols'!$G95),1,0)*'4. Formulations'!$M95</f>
        <v>0</v>
      </c>
      <c r="IK96" s="38">
        <f>IF(AND(OR(ISBLANK(IK$9),IK$9=0)=FALSE,SUM($HI96:$HU96)&gt;0,IK$9='2. Protocols'!$G95),1,0)*'4. Formulations'!$M95</f>
        <v>0</v>
      </c>
      <c r="IL96" s="38">
        <f>IF(AND(OR(ISBLANK(IL$9),IL$9=0)=FALSE,SUM($HI96:$HU96)&gt;0,IL$9='2. Protocols'!$G95),1,0)*'4. Formulations'!$M95</f>
        <v>0</v>
      </c>
      <c r="IM96" s="38">
        <f>IF(AND(OR(ISBLANK(IM$9),IM$9=0)=FALSE,SUM($HI96:$HU96)&gt;0,IM$9='2. Protocols'!$G95),1,0)*'4. Formulations'!$M95</f>
        <v>0</v>
      </c>
      <c r="IN96" s="38">
        <f>IF(AND(OR(ISBLANK(IN$9),IN$9=0)=FALSE,SUM($HI96:$HU96)&gt;0,IN$9='2. Protocols'!$G95),1,0)*'4. Formulations'!$M95</f>
        <v>0</v>
      </c>
      <c r="IO96" s="38">
        <f>IF(AND(OR(ISBLANK(IO$9),IO$9=0)=FALSE,SUM($HI96:$HU96)&gt;0,IO$9='2. Protocols'!$G95),1,0)*'4. Formulations'!$M95</f>
        <v>0</v>
      </c>
      <c r="IP96" s="38">
        <f>IF(AND(OR(ISBLANK(IP$9),IP$9=0)=FALSE,SUM($HI96:$HU96)&gt;0,IP$9='2. Protocols'!$G95),1,0)*'4. Formulations'!$M95</f>
        <v>0</v>
      </c>
      <c r="IQ96" s="38">
        <f>IF(AND(OR(ISBLANK(IQ$9),IQ$9=0)=FALSE,SUM($HI96:$HU96)&gt;0,IQ$9='2. Protocols'!$G95),1,0)*'4. Formulations'!$M95</f>
        <v>0</v>
      </c>
      <c r="IR96" s="38">
        <f>IF(AND(OR(ISBLANK(IR$9),IR$9=0)=FALSE,SUM($HI96:$HU96)&gt;0,IR$9='2. Protocols'!$G95),1,0)*'4. Formulations'!$M95</f>
        <v>0</v>
      </c>
      <c r="IT96" s="38">
        <f>IF(AND(OR(ISBLANK(IT$9),IT$9=0)=FALSE,IT$9=$DL96),1,0)*'4. Formulations'!$N95</f>
        <v>0</v>
      </c>
      <c r="IU96" s="38">
        <f>IF(AND(OR(ISBLANK(IU$9),IU$9=0)=FALSE,IU$9=$DL96),1,0)*'4. Formulations'!$N95</f>
        <v>0</v>
      </c>
      <c r="IV96" s="38">
        <f>IF(AND(OR(ISBLANK(IV$9),IV$9=0)=FALSE,IV$9=$DL96),1,0)*'4. Formulations'!$N95</f>
        <v>0</v>
      </c>
      <c r="IW96" s="38">
        <f>IF(AND(OR(ISBLANK(IW$9),IW$9=0)=FALSE,IW$9=$DL96),1,0)*'4. Formulations'!$N95</f>
        <v>0</v>
      </c>
      <c r="IX96" s="38">
        <f>IF(AND(OR(ISBLANK(IX$9),IX$9=0)=FALSE,IX$9=$DL96),1,0)*'4. Formulations'!$N95</f>
        <v>0</v>
      </c>
      <c r="IY96" s="38">
        <f>IF(AND(OR(ISBLANK(IY$9),IY$9=0)=FALSE,IY$9=$DL96),1,0)*'4. Formulations'!$N95</f>
        <v>0</v>
      </c>
      <c r="IZ96" s="38">
        <f>IF(AND(OR(ISBLANK(IZ$9),IZ$9=0)=FALSE,IZ$9=$DL96),1,0)*'4. Formulations'!$N95</f>
        <v>0</v>
      </c>
      <c r="JA96" s="38">
        <f>IF(AND(OR(ISBLANK(JA$9),JA$9=0)=FALSE,JA$9=$DL96),1,0)*'4. Formulations'!$N95</f>
        <v>0</v>
      </c>
      <c r="JB96" s="38">
        <f>IF(AND(OR(ISBLANK(JB$9),JB$9=0)=FALSE,JB$9=$DL96),1,0)*'4. Formulations'!$N95</f>
        <v>0</v>
      </c>
      <c r="JC96" s="38">
        <f>IF(AND(OR(ISBLANK(JC$9),JC$9=0)=FALSE,JC$9=$DL96),1,0)*'4. Formulations'!$N95</f>
        <v>0</v>
      </c>
      <c r="JD96" s="38">
        <f>IF(AND(OR(ISBLANK(JD$9),JD$9=0)=FALSE,JD$9=$DL96),1,0)*'4. Formulations'!$N95</f>
        <v>0</v>
      </c>
      <c r="JE96" s="38">
        <f>IF(AND(OR(ISBLANK(JE$9),JE$9=0)=FALSE,JE$9=$DL96),1,0)*'4. Formulations'!$N95</f>
        <v>0</v>
      </c>
      <c r="JF96" s="38">
        <f>IF(AND(OR(ISBLANK(JF$9),JF$9=0)=FALSE,JF$9=$DL96),1,0)*'4. Formulations'!$N95</f>
        <v>0</v>
      </c>
      <c r="JG96" s="38">
        <f>IF(AND(OR(ISBLANK(JG$9),JG$9=0)=FALSE,JG$9=$DL96),1,0)*'4. Formulations'!$N95</f>
        <v>0</v>
      </c>
      <c r="JH96" s="38">
        <f>IF(AND(OR(ISBLANK(JH$9),JH$9=0)=FALSE,JH$9=$DL96),1,0)*'4. Formulations'!$N95</f>
        <v>0</v>
      </c>
      <c r="JJ96" s="38">
        <f>IF(AND(OR(ISBLANK(JJ$9),JJ$9=0)=FALSE,OR(JJ$9='2. Protocols'!$C95,JJ$9='2. Protocols'!$E95,JJ$9='2. Protocols'!$G95)),1,0)*'4. Formulations'!$O95</f>
        <v>0</v>
      </c>
      <c r="JK96" s="38">
        <f>IF(AND(OR(ISBLANK(JK$9),JK$9=0)=FALSE,OR(JK$9='2. Protocols'!$C95,JK$9='2. Protocols'!$E95,JK$9='2. Protocols'!$G95)),1,0)*'4. Formulations'!$O95</f>
        <v>0</v>
      </c>
      <c r="JL96" s="38">
        <f>IF(AND(OR(ISBLANK(JL$9),JL$9=0)=FALSE,OR(JL$9='2. Protocols'!$C95,JL$9='2. Protocols'!$E95,JL$9='2. Protocols'!$G95)),1,0)*'4. Formulations'!$O95</f>
        <v>0</v>
      </c>
      <c r="JM96" s="38">
        <f>IF(AND(OR(ISBLANK(JM$9),JM$9=0)=FALSE,OR(JM$9='2. Protocols'!$C95,JM$9='2. Protocols'!$E95,JM$9='2. Protocols'!$G95)),1,0)*'4. Formulations'!$O95</f>
        <v>0</v>
      </c>
      <c r="JN96" s="38">
        <f>IF(AND(OR(ISBLANK(JN$9),JN$9=0)=FALSE,OR(JN$9='2. Protocols'!$C95,JN$9='2. Protocols'!$E95,JN$9='2. Protocols'!$G95)),1,0)*'4. Formulations'!$O95</f>
        <v>0</v>
      </c>
      <c r="JO96" s="38">
        <f>IF(AND(OR(ISBLANK(JO$9),JO$9=0)=FALSE,OR(JO$9='2. Protocols'!$C95,JO$9='2. Protocols'!$E95,JO$9='2. Protocols'!$G95)),1,0)*'4. Formulations'!$O95</f>
        <v>0</v>
      </c>
      <c r="JP96" s="38">
        <f>IF(AND(OR(ISBLANK(JP$9),JP$9=0)=FALSE,OR(JP$9='2. Protocols'!$C95,JP$9='2. Protocols'!$E95,JP$9='2. Protocols'!$G95)),1,0)*'4. Formulations'!$O95</f>
        <v>0</v>
      </c>
      <c r="JQ96" s="38">
        <f>IF(AND(OR(ISBLANK(JQ$9),JQ$9=0)=FALSE,OR(JQ$9='2. Protocols'!$C95,JQ$9='2. Protocols'!$E95,JQ$9='2. Protocols'!$G95)),1,0)*'4. Formulations'!$O95</f>
        <v>0</v>
      </c>
      <c r="JR96" s="38">
        <f>IF(AND(OR(ISBLANK(JR$9),JR$9=0)=FALSE,OR(JR$9='2. Protocols'!$C95,JR$9='2. Protocols'!$E95,JR$9='2. Protocols'!$G95)),1,0)*'4. Formulations'!$O95</f>
        <v>0</v>
      </c>
      <c r="JS96" s="38">
        <f>IF(AND(OR(ISBLANK(JS$9),JS$9=0)=FALSE,OR(JS$9='2. Protocols'!$C95,JS$9='2. Protocols'!$E95,JS$9='2. Protocols'!$G95)),1,0)*'4. Formulations'!$O95</f>
        <v>0</v>
      </c>
      <c r="JT96" s="38">
        <f>IF(AND(OR(ISBLANK(JT$9),JT$9=0)=FALSE,OR(JT$9='2. Protocols'!$C95,JT$9='2. Protocols'!$E95,JT$9='2. Protocols'!$G95)),1,0)*'4. Formulations'!$O95</f>
        <v>0</v>
      </c>
      <c r="JU96" s="38">
        <f>IF(AND(OR(ISBLANK(JU$9),JU$9=0)=FALSE,OR(JU$9='2. Protocols'!$C95,JU$9='2. Protocols'!$E95,JU$9='2. Protocols'!$G95)),1,0)*'4. Formulations'!$O95</f>
        <v>0</v>
      </c>
      <c r="JV96" s="38">
        <f>IF(AND(OR(ISBLANK(JV$9),JV$9=0)=FALSE,OR(JV$9='2. Protocols'!$C95,JV$9='2. Protocols'!$E95,JV$9='2. Protocols'!$G95)),1,0)*'4. Formulations'!$O95</f>
        <v>0</v>
      </c>
      <c r="JW96" s="38">
        <f>IF(AND(OR(ISBLANK(JW$9),JW$9=0)=FALSE,OR(JW$9='2. Protocols'!$C95,JW$9='2. Protocols'!$E95,JW$9='2. Protocols'!$G95)),1,0)*'4. Formulations'!$O95</f>
        <v>0</v>
      </c>
      <c r="JX96" s="38">
        <f>IF(AND(OR(ISBLANK(JX$9),JX$9=0)=FALSE,OR(JX$9='2. Protocols'!$C95,JX$9='2. Protocols'!$E95,JX$9='2. Protocols'!$G95)),1,0)*'4. Formulations'!$O95</f>
        <v>0</v>
      </c>
      <c r="JY96" s="38">
        <f>IF(AND(OR(ISBLANK(JY$9),JY$9=0)=FALSE,OR(JY$9='2. Protocols'!$C95,JY$9='2. Protocols'!$E95,JY$9='2. Protocols'!$G95)),1,0)*'4. Formulations'!$O95</f>
        <v>0</v>
      </c>
      <c r="JZ96" s="38">
        <f>IF(AND(OR(ISBLANK(JZ$9),JZ$9=0)=FALSE,OR(JZ$9='2. Protocols'!$C95,JZ$9='2. Protocols'!$E95,JZ$9='2. Protocols'!$G95)),1,0)*'4. Formulations'!$O95</f>
        <v>0</v>
      </c>
      <c r="KA96" s="38">
        <f>IF(AND(OR(ISBLANK(KA$9),KA$9=0)=FALSE,OR(KA$9='2. Protocols'!$C95,KA$9='2. Protocols'!$E95,KA$9='2. Protocols'!$G95)),1,0)*'4. Formulations'!$O95</f>
        <v>0</v>
      </c>
      <c r="KB96" s="38">
        <f>IF(AND(OR(ISBLANK(KB$9),KB$9=0)=FALSE,OR(KB$9='2. Protocols'!$C95,KB$9='2. Protocols'!$E95,KB$9='2. Protocols'!$G95)),1,0)*'4. Formulations'!$O95</f>
        <v>0</v>
      </c>
      <c r="KC96" s="38">
        <f>IF(AND(OR(ISBLANK(KC$9),KC$9=0)=FALSE,OR(KC$9='2. Protocols'!$C95,KC$9='2. Protocols'!$E95,KC$9='2. Protocols'!$G95)),1,0)*'4. Formulations'!$O95</f>
        <v>0</v>
      </c>
      <c r="KD96" s="38">
        <f>IF(AND(OR(ISBLANK(KD$9),KD$9=0)=FALSE,OR(KD$9='2. Protocols'!$C95,KD$9='2. Protocols'!$E95,KD$9='2. Protocols'!$G95)),1,0)*'4. Formulations'!$O95</f>
        <v>0</v>
      </c>
      <c r="KE96" s="38">
        <f>IF(AND(OR(ISBLANK(KE$9),KE$9=0)=FALSE,OR(KE$9='2. Protocols'!$C95,KE$9='2. Protocols'!$E95,KE$9='2. Protocols'!$G95)),1,0)*'4. Formulations'!$O95</f>
        <v>0</v>
      </c>
      <c r="KG96" s="38">
        <f>IF(AND(OR(ISBLANK(KG$9),KG$9=0)=FALSE,KG$9=$DK96),1,0)*'4. Formulations'!$P95</f>
        <v>0</v>
      </c>
      <c r="KH96" s="38">
        <f>IF(AND(OR(ISBLANK(KH$9),KH$9=0)=FALSE,KH$9=$DK96),1,0)*'4. Formulations'!$P95</f>
        <v>0</v>
      </c>
      <c r="KI96" s="38">
        <f>IF(AND(OR(ISBLANK(KI$9),KI$9=0)=FALSE,KI$9=$DK96),1,0)*'4. Formulations'!$P95</f>
        <v>0</v>
      </c>
      <c r="KJ96" s="38">
        <f>IF(AND(OR(ISBLANK(KJ$9),KJ$9=0)=FALSE,KJ$9=$DK96),1,0)*'4. Formulations'!$P95</f>
        <v>0</v>
      </c>
      <c r="KK96" s="38">
        <f>IF(AND(OR(ISBLANK(KK$9),KK$9=0)=FALSE,KK$9=$DK96),1,0)*'4. Formulations'!$P95</f>
        <v>0</v>
      </c>
      <c r="KL96" s="38">
        <f>IF(AND(OR(ISBLANK(KL$9),KL$9=0)=FALSE,KL$9=$DK96),1,0)*'4. Formulations'!$P95</f>
        <v>0</v>
      </c>
      <c r="KM96" s="38">
        <f>IF(AND(OR(ISBLANK(KM$9),KM$9=0)=FALSE,KM$9=$DK96),1,0)*'4. Formulations'!$P95</f>
        <v>0</v>
      </c>
      <c r="KN96" s="38">
        <f>IF(AND(OR(ISBLANK(KN$9),KN$9=0)=FALSE,KN$9=$DK96),1,0)*'4. Formulations'!$P95</f>
        <v>0</v>
      </c>
      <c r="KO96" s="38">
        <f>IF(AND(OR(ISBLANK(KO$9),KO$9=0)=FALSE,KO$9=$DK96),1,0)*'4. Formulations'!$P95</f>
        <v>0</v>
      </c>
      <c r="KP96" s="38">
        <f>IF(AND(OR(ISBLANK(KP$9),KP$9=0)=FALSE,KP$9=$DK96),1,0)*'4. Formulations'!$P95</f>
        <v>0</v>
      </c>
      <c r="KQ96" s="38">
        <f>IF(AND(OR(ISBLANK(KQ$9),KQ$9=0)=FALSE,KQ$9=$DK96),1,0)*'4. Formulations'!$P95</f>
        <v>0</v>
      </c>
      <c r="KR96" s="38">
        <f>IF(AND(OR(ISBLANK(KR$9),KR$9=0)=FALSE,KR$9=$DK96),1,0)*'4. Formulations'!$P95</f>
        <v>0</v>
      </c>
      <c r="KS96" s="38">
        <f>IF(AND(OR(ISBLANK(KS$9),KS$9=0)=FALSE,KS$9=$DK96),1,0)*'4. Formulations'!$P95</f>
        <v>0</v>
      </c>
      <c r="KU96" s="38">
        <f>IF(AND(OR(ISBLANK(KU$9),KU$9=0)=FALSE,SUM($KG96:$KS96)&gt;0,KU$9='2. Protocols'!$G95),1,0)*'4. Formulations'!$P95</f>
        <v>0</v>
      </c>
      <c r="KV96" s="38">
        <f>IF(AND(OR(ISBLANK(KV$9),KV$9=0)=FALSE,SUM($KG96:$KS96)&gt;0,KV$9='2. Protocols'!$G95),1,0)*'4. Formulations'!$P95</f>
        <v>0</v>
      </c>
      <c r="KW96" s="38">
        <f>IF(AND(OR(ISBLANK(KW$9),KW$9=0)=FALSE,SUM($KG96:$KS96)&gt;0,KW$9='2. Protocols'!$G95),1,0)*'4. Formulations'!$P95</f>
        <v>0</v>
      </c>
      <c r="KX96" s="38">
        <f>IF(AND(OR(ISBLANK(KX$9),KX$9=0)=FALSE,SUM($KG96:$KS96)&gt;0,KX$9='2. Protocols'!$G95),1,0)*'4. Formulations'!$P95</f>
        <v>0</v>
      </c>
      <c r="KY96" s="38">
        <f>IF(AND(OR(ISBLANK(KY$9),KY$9=0)=FALSE,SUM($KG96:$KS96)&gt;0,KY$9='2. Protocols'!$G95),1,0)*'4. Formulations'!$P95</f>
        <v>0</v>
      </c>
      <c r="KZ96" s="38">
        <f>IF(AND(OR(ISBLANK(KZ$9),KZ$9=0)=FALSE,SUM($KG96:$KS96)&gt;0,KZ$9='2. Protocols'!$G95),1,0)*'4. Formulations'!$P95</f>
        <v>0</v>
      </c>
      <c r="LA96" s="38">
        <f>IF(AND(OR(ISBLANK(LA$9),LA$9=0)=FALSE,SUM($KG96:$KS96)&gt;0,LA$9='2. Protocols'!$G95),1,0)*'4. Formulations'!$P95</f>
        <v>0</v>
      </c>
      <c r="LB96" s="38">
        <f>IF(AND(OR(ISBLANK(LB$9),LB$9=0)=FALSE,SUM($KG96:$KS96)&gt;0,LB$9='2. Protocols'!$G95),1,0)*'4. Formulations'!$P95</f>
        <v>0</v>
      </c>
      <c r="LC96" s="38">
        <f>IF(AND(OR(ISBLANK(LC$9),LC$9=0)=FALSE,SUM($KG96:$KS96)&gt;0,LC$9='2. Protocols'!$G95),1,0)*'4. Formulations'!$P95</f>
        <v>0</v>
      </c>
      <c r="LD96" s="38">
        <f>IF(AND(OR(ISBLANK(LD$9),LD$9=0)=FALSE,SUM($KG96:$KS96)&gt;0,LD$9='2. Protocols'!$G95),1,0)*'4. Formulations'!$P95</f>
        <v>0</v>
      </c>
      <c r="LE96" s="38">
        <f>IF(AND(OR(ISBLANK(LE$9),LE$9=0)=FALSE,SUM($KG96:$KS96)&gt;0,LE$9='2. Protocols'!$G95),1,0)*'4. Formulations'!$P95</f>
        <v>0</v>
      </c>
      <c r="LF96" s="38">
        <f>IF(AND(OR(ISBLANK(LF$9),LF$9=0)=FALSE,SUM($KG96:$KS96)&gt;0,LF$9='2. Protocols'!$G95),1,0)*'4. Formulations'!$P95</f>
        <v>0</v>
      </c>
      <c r="LG96" s="38">
        <f>IF(AND(OR(ISBLANK(LG$9),LG$9=0)=FALSE,SUM($KG96:$KS96)&gt;0,LG$9='2. Protocols'!$G95),1,0)*'4. Formulations'!$P95</f>
        <v>0</v>
      </c>
      <c r="LH96" s="38">
        <f>IF(AND(OR(ISBLANK(LH$9),LH$9=0)=FALSE,SUM($KG96:$KS96)&gt;0,LH$9='2. Protocols'!$G95),1,0)*'4. Formulations'!$P95</f>
        <v>0</v>
      </c>
      <c r="LI96" s="38">
        <f>IF(AND(OR(ISBLANK(LI$9),LI$9=0)=FALSE,SUM($KG96:$KS96)&gt;0,LI$9='2. Protocols'!$G95),1,0)*'4. Formulations'!$P95</f>
        <v>0</v>
      </c>
      <c r="LJ96" s="38">
        <f>IF(AND(OR(ISBLANK(LJ$9),LJ$9=0)=FALSE,SUM($KG96:$KS96)&gt;0,LJ$9='2. Protocols'!$G95),1,0)*'4. Formulations'!$P95</f>
        <v>0</v>
      </c>
      <c r="LK96" s="38">
        <f>IF(AND(OR(ISBLANK(LK$9),LK$9=0)=FALSE,SUM($KG96:$KS96)&gt;0,LK$9='2. Protocols'!$G95),1,0)*'4. Formulations'!$P95</f>
        <v>0</v>
      </c>
      <c r="LL96" s="38">
        <f>IF(AND(OR(ISBLANK(LL$9),LL$9=0)=FALSE,SUM($KG96:$KS96)&gt;0,LL$9='2. Protocols'!$G95),1,0)*'4. Formulations'!$P95</f>
        <v>0</v>
      </c>
      <c r="LM96" s="38">
        <f>IF(AND(OR(ISBLANK(LM$9),LM$9=0)=FALSE,SUM($KG96:$KS96)&gt;0,LM$9='2. Protocols'!$G95),1,0)*'4. Formulations'!$P95</f>
        <v>0</v>
      </c>
      <c r="LN96" s="38">
        <f>IF(AND(OR(ISBLANK(LN$9),LN$9=0)=FALSE,SUM($KG96:$KS96)&gt;0,LN$9='2. Protocols'!$G95),1,0)*'4. Formulations'!$P95</f>
        <v>0</v>
      </c>
      <c r="LO96" s="38">
        <f>IF(AND(OR(ISBLANK(LO$9),LO$9=0)=FALSE,SUM($KG96:$KS96)&gt;0,LO$9='2. Protocols'!$G95),1,0)*'4. Formulations'!$P95</f>
        <v>0</v>
      </c>
      <c r="LP96" s="38">
        <f>IF(AND(OR(ISBLANK(LP$9),LP$9=0)=FALSE,SUM($KG96:$KS96)&gt;0,LP$9='2. Protocols'!$G95),1,0)*'4. Formulations'!$P95</f>
        <v>0</v>
      </c>
      <c r="LR96" s="38">
        <f>IF(AND(OR(ISBLANK(LR$9),LR$9=0)=FALSE,LR$9=$DL96),1,0)*'4. Formulations'!$Q95</f>
        <v>0</v>
      </c>
      <c r="LS96" s="38">
        <f>IF(AND(OR(ISBLANK(LS$9),LS$9=0)=FALSE,LS$9=$DL96),1,0)*'4. Formulations'!$Q95</f>
        <v>0</v>
      </c>
      <c r="LT96" s="38">
        <f>IF(AND(OR(ISBLANK(LT$9),LT$9=0)=FALSE,LT$9=$DL96),1,0)*'4. Formulations'!$Q95</f>
        <v>0</v>
      </c>
      <c r="LU96" s="38">
        <f>IF(AND(OR(ISBLANK(LU$9),LU$9=0)=FALSE,LU$9=$DL96),1,0)*'4. Formulations'!$Q95</f>
        <v>0</v>
      </c>
      <c r="LV96" s="38">
        <f>IF(AND(OR(ISBLANK(LV$9),LV$9=0)=FALSE,LV$9=$DL96),1,0)*'4. Formulations'!$Q95</f>
        <v>0</v>
      </c>
      <c r="LW96" s="38">
        <f>IF(AND(OR(ISBLANK(LW$9),LW$9=0)=FALSE,LW$9=$DL96),1,0)*'4. Formulations'!$Q95</f>
        <v>0</v>
      </c>
      <c r="LX96" s="38">
        <f>IF(AND(OR(ISBLANK(LX$9),LX$9=0)=FALSE,LX$9=$DL96),1,0)*'4. Formulations'!$Q95</f>
        <v>0</v>
      </c>
      <c r="LY96" s="38">
        <f>IF(AND(OR(ISBLANK(LY$9),LY$9=0)=FALSE,LY$9=$DL96),1,0)*'4. Formulations'!$Q95</f>
        <v>0</v>
      </c>
      <c r="LZ96" s="38">
        <f>IF(AND(OR(ISBLANK(LZ$9),LZ$9=0)=FALSE,LZ$9=$DL96),1,0)*'4. Formulations'!$Q95</f>
        <v>0</v>
      </c>
      <c r="MA96" s="38">
        <f>IF(AND(OR(ISBLANK(MA$9),MA$9=0)=FALSE,MA$9=$DL96),1,0)*'4. Formulations'!$Q95</f>
        <v>0</v>
      </c>
      <c r="MB96" s="38">
        <f>IF(AND(OR(ISBLANK(MB$9),MB$9=0)=FALSE,MB$9=$DL96),1,0)*'4. Formulations'!$Q95</f>
        <v>0</v>
      </c>
      <c r="MC96" s="38">
        <f>IF(AND(OR(ISBLANK(MC$9),MC$9=0)=FALSE,MC$9=$DL96),1,0)*'4. Formulations'!$Q95</f>
        <v>0</v>
      </c>
      <c r="MD96" s="38">
        <f>IF(AND(OR(ISBLANK(MD$9),MD$9=0)=FALSE,MD$9=$DL96),1,0)*'4. Formulations'!$Q95</f>
        <v>0</v>
      </c>
      <c r="ME96" s="38">
        <f>IF(AND(OR(ISBLANK(ME$9),ME$9=0)=FALSE,ME$9=$DL96),1,0)*'4. Formulations'!$Q95</f>
        <v>0</v>
      </c>
      <c r="MF96" s="38">
        <f>IF(AND(OR(ISBLANK(MF$9),MF$9=0)=FALSE,MF$9=$DL96),1,0)*'4. Formulations'!$Q95</f>
        <v>0</v>
      </c>
    </row>
    <row r="97" spans="2:344" outlineLevel="1" x14ac:dyDescent="0.3">
      <c r="B97" s="2"/>
      <c r="C97" s="129" t="str">
        <f>IF('2. Protocols'!C96&amp;"+"&amp;'2. Protocols'!E96&amp;"+"&amp;'2. Protocols'!G96="++","",'2. Protocols'!C96&amp;"+"&amp;'2. Protocols'!E96&amp;"+"&amp;'2. Protocols'!G96)</f>
        <v/>
      </c>
      <c r="D97" s="18"/>
      <c r="F97" s="114">
        <f>IFERROR('2. Protocols'!J96*'1. General Inputs'!$N$6,"")</f>
        <v>0</v>
      </c>
      <c r="G97" s="114">
        <f>IFERROR(MAX(F97*(1+'1. General Inputs'!$BE$16)+(G$110*CHOOSE(G$7,'2. Protocols'!$S96,'2. Protocols'!$T96,'2. Protocols'!$U96))+'3. ARV Substitutions'!L117,0),"")</f>
        <v>0</v>
      </c>
      <c r="H97" s="114">
        <f>IFERROR(MAX(G97*(1+'1. General Inputs'!$BE$16)+(H$110*CHOOSE(H$7,'2. Protocols'!$S96,'2. Protocols'!$T96,'2. Protocols'!$U96))+'3. ARV Substitutions'!M117,0),"")</f>
        <v>0</v>
      </c>
      <c r="I97" s="114">
        <f>IFERROR(MAX(H97*(1+'1. General Inputs'!$BE$16)+(I$110*CHOOSE(I$7,'2. Protocols'!$S96,'2. Protocols'!$T96,'2. Protocols'!$U96))+'3. ARV Substitutions'!N117,0),"")</f>
        <v>0</v>
      </c>
      <c r="J97" s="114">
        <f>IFERROR(MAX(I97*(1+'1. General Inputs'!$BE$16)+(J$110*CHOOSE(J$7,'2. Protocols'!$S96,'2. Protocols'!$T96,'2. Protocols'!$U96))+'3. ARV Substitutions'!O117,0),"")</f>
        <v>0</v>
      </c>
      <c r="K97" s="114">
        <f>IFERROR(MAX(J97*(1+'1. General Inputs'!$BE$16)+(K$110*CHOOSE(K$7,'2. Protocols'!$S96,'2. Protocols'!$T96,'2. Protocols'!$U96))+'3. ARV Substitutions'!P117,0),"")</f>
        <v>0</v>
      </c>
      <c r="L97" s="114">
        <f>IFERROR(MAX(K97*(1+'1. General Inputs'!$BE$16)+(L$110*CHOOSE(L$7,'2. Protocols'!$S96,'2. Protocols'!$T96,'2. Protocols'!$U96))+'3. ARV Substitutions'!Q117,0),"")</f>
        <v>0</v>
      </c>
      <c r="M97" s="114">
        <f>IFERROR(MAX(L97*(1+'1. General Inputs'!$BE$16)+(M$110*CHOOSE(M$7,'2. Protocols'!$S96,'2. Protocols'!$T96,'2. Protocols'!$U96))+'3. ARV Substitutions'!R117,0),"")</f>
        <v>0</v>
      </c>
      <c r="N97" s="114">
        <f>IFERROR(MAX(M97*(1+'1. General Inputs'!$BE$16)+(N$110*CHOOSE(N$7,'2. Protocols'!$S96,'2. Protocols'!$T96,'2. Protocols'!$U96))+'3. ARV Substitutions'!S117,0),"")</f>
        <v>0</v>
      </c>
      <c r="O97" s="114">
        <f>IFERROR(MAX(N97*(1+'1. General Inputs'!$BE$16)+(O$110*CHOOSE(O$7,'2. Protocols'!$S96,'2. Protocols'!$T96,'2. Protocols'!$U96))+'3. ARV Substitutions'!T117,0),"")</f>
        <v>0</v>
      </c>
      <c r="P97" s="114">
        <f>IFERROR(MAX(O97*(1+'1. General Inputs'!$BE$16)+(P$110*CHOOSE(P$7,'2. Protocols'!$S96,'2. Protocols'!$T96,'2. Protocols'!$U96))+'3. ARV Substitutions'!U117,0),"")</f>
        <v>0</v>
      </c>
      <c r="Q97" s="114">
        <f>IFERROR(MAX(P97*(1+'1. General Inputs'!$BE$16)+(Q$110*CHOOSE(Q$7,'2. Protocols'!$S96,'2. Protocols'!$T96,'2. Protocols'!$U96))+'3. ARV Substitutions'!V117,0),"")</f>
        <v>0</v>
      </c>
      <c r="R97" s="114">
        <f>IFERROR(MAX(Q97*(1+'1. General Inputs'!$BE$16)+(R$110*CHOOSE(R$7,'2. Protocols'!$S96,'2. Protocols'!$T96,'2. Protocols'!$U96))+'3. ARV Substitutions'!W117,0),"")</f>
        <v>0</v>
      </c>
      <c r="S97" s="114">
        <f>IFERROR(MAX(R97*(1+'1. General Inputs'!$BE$16)+(S$110*CHOOSE(S$7,'2. Protocols'!$S96,'2. Protocols'!$T96,'2. Protocols'!$U96))+'3. ARV Substitutions'!X117,0),"")</f>
        <v>0</v>
      </c>
      <c r="T97" s="114">
        <f>IFERROR(MAX(S97*(1+'1. General Inputs'!$BE$16)+(T$110*CHOOSE(T$7,'2. Protocols'!$S96,'2. Protocols'!$T96,'2. Protocols'!$U96))+'3. ARV Substitutions'!Y117,0),"")</f>
        <v>0</v>
      </c>
      <c r="U97" s="114">
        <f>IFERROR(MAX(T97*(1+'1. General Inputs'!$BE$16)+(U$110*CHOOSE(U$7,'2. Protocols'!$S96,'2. Protocols'!$T96,'2. Protocols'!$U96))+'3. ARV Substitutions'!Z117,0),"")</f>
        <v>0</v>
      </c>
      <c r="V97" s="114">
        <f>IFERROR(MAX(U97*(1+'1. General Inputs'!$BE$16)+(V$110*CHOOSE(V$7,'2. Protocols'!$S96,'2. Protocols'!$T96,'2. Protocols'!$U96))+'3. ARV Substitutions'!AA117,0),"")</f>
        <v>0</v>
      </c>
      <c r="W97" s="114">
        <f>IFERROR(MAX(V97*(1+'1. General Inputs'!$BE$16)+(W$110*CHOOSE(W$7,'2. Protocols'!$S96,'2. Protocols'!$T96,'2. Protocols'!$U96))+'3. ARV Substitutions'!AB117,0),"")</f>
        <v>0</v>
      </c>
      <c r="X97" s="114">
        <f>IFERROR(MAX(W97*(1+'1. General Inputs'!$BE$16)+(X$110*CHOOSE(X$7,'2. Protocols'!$S96,'2. Protocols'!$T96,'2. Protocols'!$U96))+'3. ARV Substitutions'!AC117,0),"")</f>
        <v>0</v>
      </c>
      <c r="Y97" s="114">
        <f>IFERROR(MAX(X97*(1+'1. General Inputs'!$BE$16)+(Y$110*CHOOSE(Y$7,'2. Protocols'!$S96,'2. Protocols'!$T96,'2. Protocols'!$U96))+'3. ARV Substitutions'!AD117,0),"")</f>
        <v>0</v>
      </c>
      <c r="Z97" s="114">
        <f>IFERROR(MAX(Y97*(1+'1. General Inputs'!$BE$16)+(Z$110*CHOOSE(Z$7,'2. Protocols'!$S96,'2. Protocols'!$T96,'2. Protocols'!$U96))+'3. ARV Substitutions'!AE117,0),"")</f>
        <v>0</v>
      </c>
      <c r="AA97" s="114">
        <f>IFERROR(MAX(Z97*(1+'1. General Inputs'!$BE$16)+(AA$110*CHOOSE(AA$7,'2. Protocols'!$S96,'2. Protocols'!$T96,'2. Protocols'!$U96))+'3. ARV Substitutions'!AF117,0),"")</f>
        <v>0</v>
      </c>
      <c r="AB97" s="114">
        <f>IFERROR(MAX(AA97*(1+'1. General Inputs'!$BE$16)+(AB$110*CHOOSE(AB$7,'2. Protocols'!$S96,'2. Protocols'!$T96,'2. Protocols'!$U96))+'3. ARV Substitutions'!AG117,0),"")</f>
        <v>0</v>
      </c>
      <c r="AC97" s="114">
        <f>IFERROR(MAX(AB97*(1+'1. General Inputs'!$BE$16)+(AC$110*CHOOSE(AC$7,'2. Protocols'!$S96,'2. Protocols'!$T96,'2. Protocols'!$U96))+'3. ARV Substitutions'!AH117,0),"")</f>
        <v>0</v>
      </c>
      <c r="AD97" s="114">
        <f>IFERROR(MAX(AC97*(1+'1. General Inputs'!$BE$16)+(AD$110*CHOOSE(AD$7,'2. Protocols'!$S96,'2. Protocols'!$T96,'2. Protocols'!$U96))+'3. ARV Substitutions'!AI117,0),"")</f>
        <v>0</v>
      </c>
      <c r="AE97" s="114">
        <f>IFERROR(MAX(AD97*(1+'1. General Inputs'!$BE$16)+(AE$110*CHOOSE(AE$7,'2. Protocols'!$S96,'2. Protocols'!$T96,'2. Protocols'!$U96))+'3. ARV Substitutions'!AJ117,0),"")</f>
        <v>0</v>
      </c>
      <c r="AF97" s="114">
        <f>IFERROR(MAX(AE97*(1+'1. General Inputs'!$BE$16)+(AF$110*CHOOSE(AF$7,'2. Protocols'!$S96,'2. Protocols'!$T96,'2. Protocols'!$U96))+'3. ARV Substitutions'!AK117,0),"")</f>
        <v>0</v>
      </c>
      <c r="AG97" s="114">
        <f>IFERROR(MAX(AF97*(1+'1. General Inputs'!$BE$16)+(AG$110*CHOOSE(AG$7,'2. Protocols'!$S96,'2. Protocols'!$T96,'2. Protocols'!$U96))+'3. ARV Substitutions'!AL117,0),"")</f>
        <v>0</v>
      </c>
      <c r="AH97" s="114">
        <f>IFERROR(MAX(AG97*(1+'1. General Inputs'!$BE$16)+(AH$110*CHOOSE(AH$7,'2. Protocols'!$S96,'2. Protocols'!$T96,'2. Protocols'!$U96))+'3. ARV Substitutions'!AM117,0),"")</f>
        <v>0</v>
      </c>
      <c r="AI97" s="114">
        <f>IFERROR(MAX(AH97*(1+'1. General Inputs'!$BE$16)+(AI$110*CHOOSE(AI$7,'2. Protocols'!$S96,'2. Protocols'!$T96,'2. Protocols'!$U96))+'3. ARV Substitutions'!AN117,0),"")</f>
        <v>0</v>
      </c>
      <c r="AJ97" s="114">
        <f>IFERROR(MAX(AI97*(1+'1. General Inputs'!$BE$16)+(AJ$110*CHOOSE(AJ$7,'2. Protocols'!$S96,'2. Protocols'!$T96,'2. Protocols'!$U96))+'3. ARV Substitutions'!AO117,0),"")</f>
        <v>0</v>
      </c>
      <c r="AK97" s="114">
        <f>IFERROR(MAX(AJ97*(1+'1. General Inputs'!$BE$16)+(AK$110*CHOOSE(AK$7,'2. Protocols'!$S96,'2. Protocols'!$T96,'2. Protocols'!$U96))+'3. ARV Substitutions'!AP117,0),"")</f>
        <v>0</v>
      </c>
      <c r="AL97" s="114">
        <f>IFERROR(MAX(AK97*(1+'1. General Inputs'!$BE$16)+(AL$110*CHOOSE(AL$7,'2. Protocols'!$S96,'2. Protocols'!$T96,'2. Protocols'!$U96))+'3. ARV Substitutions'!AQ117,0),"")</f>
        <v>0</v>
      </c>
      <c r="AM97" s="114">
        <f>IFERROR(MAX(AL97*(1+'1. General Inputs'!$BE$16)+(AM$110*CHOOSE(AM$7,'2. Protocols'!$S96,'2. Protocols'!$T96,'2. Protocols'!$U96))+'3. ARV Substitutions'!AR117,0),"")</f>
        <v>0</v>
      </c>
      <c r="AN97" s="114">
        <f>IFERROR(MAX(AM97*(1+'1. General Inputs'!$BE$16)+(AN$110*CHOOSE(AN$7,'2. Protocols'!$S96,'2. Protocols'!$T96,'2. Protocols'!$U96))+'3. ARV Substitutions'!AS117,0),"")</f>
        <v>0</v>
      </c>
      <c r="AO97" s="114">
        <f>IFERROR(MAX(AN97*(1+'1. General Inputs'!$BE$16)+(AO$110*CHOOSE(AO$7,'2. Protocols'!$S96,'2. Protocols'!$T96,'2. Protocols'!$U96))+'3. ARV Substitutions'!AT117,0),"")</f>
        <v>0</v>
      </c>
      <c r="AP97" s="114">
        <f>IFERROR(MAX(AO97*(1+'1. General Inputs'!$BE$16)+(AP$110*CHOOSE(AP$7,'2. Protocols'!$S96,'2. Protocols'!$T96,'2. Protocols'!$U96))+'3. ARV Substitutions'!AU117,0),"")</f>
        <v>0</v>
      </c>
      <c r="BZ97" s="88">
        <f t="shared" si="87"/>
        <v>0</v>
      </c>
      <c r="CA97" s="88">
        <f t="shared" si="88"/>
        <v>0</v>
      </c>
      <c r="CB97" s="88">
        <f t="shared" si="89"/>
        <v>0</v>
      </c>
      <c r="CC97" s="88">
        <f t="shared" si="90"/>
        <v>0</v>
      </c>
      <c r="CD97" s="88">
        <f t="shared" si="91"/>
        <v>0</v>
      </c>
      <c r="CE97" s="88">
        <f t="shared" si="92"/>
        <v>0</v>
      </c>
      <c r="CF97" s="88">
        <f t="shared" si="93"/>
        <v>0</v>
      </c>
      <c r="CG97" s="88">
        <f t="shared" si="94"/>
        <v>0</v>
      </c>
      <c r="CH97" s="88">
        <f t="shared" si="95"/>
        <v>0</v>
      </c>
      <c r="CI97" s="88">
        <f t="shared" si="96"/>
        <v>0</v>
      </c>
      <c r="CJ97" s="88">
        <f t="shared" si="97"/>
        <v>0</v>
      </c>
      <c r="CK97" s="88">
        <f t="shared" si="98"/>
        <v>0</v>
      </c>
      <c r="CL97" s="88">
        <f t="shared" si="99"/>
        <v>0</v>
      </c>
      <c r="CM97" s="88">
        <f t="shared" si="100"/>
        <v>0</v>
      </c>
      <c r="CN97" s="88">
        <f t="shared" si="101"/>
        <v>0</v>
      </c>
      <c r="CO97" s="88">
        <f t="shared" si="102"/>
        <v>0</v>
      </c>
      <c r="CP97" s="88">
        <f t="shared" si="103"/>
        <v>0</v>
      </c>
      <c r="CQ97" s="88">
        <f t="shared" si="104"/>
        <v>0</v>
      </c>
      <c r="CR97" s="88">
        <f t="shared" si="105"/>
        <v>0</v>
      </c>
      <c r="CS97" s="88">
        <f t="shared" si="106"/>
        <v>0</v>
      </c>
      <c r="CT97" s="88">
        <f t="shared" si="107"/>
        <v>0</v>
      </c>
      <c r="CU97" s="88">
        <f t="shared" si="108"/>
        <v>0</v>
      </c>
      <c r="CV97" s="88">
        <f t="shared" si="109"/>
        <v>0</v>
      </c>
      <c r="CW97" s="88">
        <f t="shared" si="110"/>
        <v>0</v>
      </c>
      <c r="CX97" s="88">
        <f t="shared" si="111"/>
        <v>0</v>
      </c>
      <c r="CY97" s="88">
        <f t="shared" si="112"/>
        <v>0</v>
      </c>
      <c r="CZ97" s="88">
        <f t="shared" si="113"/>
        <v>0</v>
      </c>
      <c r="DA97" s="88">
        <f t="shared" si="114"/>
        <v>0</v>
      </c>
      <c r="DB97" s="88">
        <f t="shared" si="115"/>
        <v>0</v>
      </c>
      <c r="DC97" s="88">
        <f t="shared" si="116"/>
        <v>0</v>
      </c>
      <c r="DD97" s="88">
        <f t="shared" si="117"/>
        <v>0</v>
      </c>
      <c r="DE97" s="88">
        <f t="shared" si="118"/>
        <v>0</v>
      </c>
      <c r="DF97" s="88">
        <f t="shared" si="119"/>
        <v>0</v>
      </c>
      <c r="DG97" s="88">
        <f t="shared" si="120"/>
        <v>0</v>
      </c>
      <c r="DH97" s="88">
        <f t="shared" si="121"/>
        <v>0</v>
      </c>
      <c r="DI97" s="88">
        <f t="shared" si="122"/>
        <v>0</v>
      </c>
      <c r="DK97" s="27" t="str">
        <f>CONCATENATE('2. Protocols'!C96, '2. Protocols'!D96, '2. Protocols'!E96)</f>
        <v>+</v>
      </c>
      <c r="DL97" s="27" t="str">
        <f>CONCATENATE('2. Protocols'!C96, '2. Protocols'!D96, '2. Protocols'!E96, '2. Protocols'!F96, '2. Protocols'!G96,)</f>
        <v>++</v>
      </c>
      <c r="DN97" s="38">
        <f>IF(AND(OR(ISBLANK(DN$9),DN$9=0)=FALSE,OR(DN$9='2. Protocols'!$C96,DN$9='2. Protocols'!$E96,DN$9='2. Protocols'!$G96)),1,0)*'4. Formulations'!$I96</f>
        <v>0</v>
      </c>
      <c r="DO97" s="38">
        <f>IF(AND(OR(ISBLANK(DO$9),DO$9=0)=FALSE,OR(DO$9='2. Protocols'!$C96,DO$9='2. Protocols'!$E96,DO$9='2. Protocols'!$G96)),1,0)*'4. Formulations'!$I96</f>
        <v>0</v>
      </c>
      <c r="DP97" s="38">
        <f>IF(AND(OR(ISBLANK(DP$9),DP$9=0)=FALSE,OR(DP$9='2. Protocols'!$C96,DP$9='2. Protocols'!$E96,DP$9='2. Protocols'!$G96)),1,0)*'4. Formulations'!$I96</f>
        <v>0</v>
      </c>
      <c r="DQ97" s="38">
        <f>IF(AND(OR(ISBLANK(DQ$9),DQ$9=0)=FALSE,OR(DQ$9='2. Protocols'!$C96,DQ$9='2. Protocols'!$E96,DQ$9='2. Protocols'!$G96)),1,0)*'4. Formulations'!$I96</f>
        <v>0</v>
      </c>
      <c r="DR97" s="38">
        <f>IF(AND(OR(ISBLANK(DR$9),DR$9=0)=FALSE,OR(DR$9='2. Protocols'!$C96,DR$9='2. Protocols'!$E96,DR$9='2. Protocols'!$G96)),1,0)*'4. Formulations'!$I96</f>
        <v>0</v>
      </c>
      <c r="DS97" s="38">
        <f>IF(AND(OR(ISBLANK(DS$9),DS$9=0)=FALSE,OR(DS$9='2. Protocols'!$C96,DS$9='2. Protocols'!$E96,DS$9='2. Protocols'!$G96)),1,0)*'4. Formulations'!$I96</f>
        <v>0</v>
      </c>
      <c r="DT97" s="38">
        <f>IF(AND(OR(ISBLANK(DT$9),DT$9=0)=FALSE,OR(DT$9='2. Protocols'!$C96,DT$9='2. Protocols'!$E96,DT$9='2. Protocols'!$G96)),1,0)*'4. Formulations'!$I96</f>
        <v>0</v>
      </c>
      <c r="DU97" s="38">
        <f>IF(AND(OR(ISBLANK(DU$9),DU$9=0)=FALSE,OR(DU$9='2. Protocols'!$C96,DU$9='2. Protocols'!$E96,DU$9='2. Protocols'!$G96)),1,0)*'4. Formulations'!$I96</f>
        <v>0</v>
      </c>
      <c r="DV97" s="38">
        <f>IF(AND(OR(ISBLANK(DV$9),DV$9=0)=FALSE,OR(DV$9='2. Protocols'!$C96,DV$9='2. Protocols'!$E96,DV$9='2. Protocols'!$G96)),1,0)*'4. Formulations'!$I96</f>
        <v>0</v>
      </c>
      <c r="DW97" s="38">
        <f>IF(AND(OR(ISBLANK(DW$9),DW$9=0)=FALSE,OR(DW$9='2. Protocols'!$C96,DW$9='2. Protocols'!$E96,DW$9='2. Protocols'!$G96)),1,0)*'4. Formulations'!$I96</f>
        <v>0</v>
      </c>
      <c r="DX97" s="38">
        <f>IF(AND(OR(ISBLANK(DX$9),DX$9=0)=FALSE,OR(DX$9='2. Protocols'!$C96,DX$9='2. Protocols'!$E96,DX$9='2. Protocols'!$G96)),1,0)*'4. Formulations'!$I96</f>
        <v>0</v>
      </c>
      <c r="DY97" s="38">
        <f>IF(AND(OR(ISBLANK(DY$9),DY$9=0)=FALSE,OR(DY$9='2. Protocols'!$C96,DY$9='2. Protocols'!$E96,DY$9='2. Protocols'!$G96)),1,0)*'4. Formulations'!$I96</f>
        <v>0</v>
      </c>
      <c r="DZ97" s="38">
        <f>IF(AND(OR(ISBLANK(DZ$9),DZ$9=0)=FALSE,OR(DZ$9='2. Protocols'!$C96,DZ$9='2. Protocols'!$E96,DZ$9='2. Protocols'!$G96)),1,0)*'4. Formulations'!$I96</f>
        <v>0</v>
      </c>
      <c r="EA97" s="38">
        <f>IF(AND(OR(ISBLANK(EA$9),EA$9=0)=FALSE,OR(EA$9='2. Protocols'!$C96,EA$9='2. Protocols'!$E96,EA$9='2. Protocols'!$G96)),1,0)*'4. Formulations'!$I96</f>
        <v>0</v>
      </c>
      <c r="EB97" s="38">
        <f>IF(AND(OR(ISBLANK(EB$9),EB$9=0)=FALSE,OR(EB$9='2. Protocols'!$C96,EB$9='2. Protocols'!$E96,EB$9='2. Protocols'!$G96)),1,0)*'4. Formulations'!$I96</f>
        <v>0</v>
      </c>
      <c r="EC97" s="38">
        <f>IF(AND(OR(ISBLANK(EC$9),EC$9=0)=FALSE,OR(EC$9='2. Protocols'!$C96,EC$9='2. Protocols'!$E96,EC$9='2. Protocols'!$G96)),1,0)*'4. Formulations'!$I96</f>
        <v>0</v>
      </c>
      <c r="ED97" s="38">
        <f>IF(AND(OR(ISBLANK(ED$9),ED$9=0)=FALSE,OR(ED$9='2. Protocols'!$C96,ED$9='2. Protocols'!$E96,ED$9='2. Protocols'!$G96)),1,0)*'4. Formulations'!$I96</f>
        <v>0</v>
      </c>
      <c r="EE97" s="38">
        <f>IF(AND(OR(ISBLANK(EE$9),EE$9=0)=FALSE,OR(EE$9='2. Protocols'!$C96,EE$9='2. Protocols'!$E96,EE$9='2. Protocols'!$G96)),1,0)*'4. Formulations'!$I96</f>
        <v>0</v>
      </c>
      <c r="EF97" s="38">
        <f>IF(AND(OR(ISBLANK(EF$9),EF$9=0)=FALSE,OR(EF$9='2. Protocols'!$C96,EF$9='2. Protocols'!$E96,EF$9='2. Protocols'!$G96)),1,0)*'4. Formulations'!$I96</f>
        <v>0</v>
      </c>
      <c r="EG97" s="38">
        <f>IF(AND(OR(ISBLANK(EG$9),EG$9=0)=FALSE,OR(EG$9='2. Protocols'!$C96,EG$9='2. Protocols'!$E96,EG$9='2. Protocols'!$G96)),1,0)*'4. Formulations'!$I96</f>
        <v>0</v>
      </c>
      <c r="EH97" s="38">
        <f>IF(AND(OR(ISBLANK(EH$9),EH$9=0)=FALSE,OR(EH$9='2. Protocols'!$C96,EH$9='2. Protocols'!$E96,EH$9='2. Protocols'!$G96)),1,0)*'4. Formulations'!$I96</f>
        <v>0</v>
      </c>
      <c r="EI97" s="38">
        <f>IF(AND(OR(ISBLANK(EI$9),EI$9=0)=FALSE,OR(EI$9='2. Protocols'!$C96,EI$9='2. Protocols'!$E96,EI$9='2. Protocols'!$G96)),1,0)*'4. Formulations'!$I96</f>
        <v>0</v>
      </c>
      <c r="EK97" s="38">
        <f>IF(AND(OR(ISBLANK(EK$9),EK$9=0)=FALSE,EK$9=$DK97),1,0)*'4. Formulations'!$J96</f>
        <v>0</v>
      </c>
      <c r="EL97" s="38">
        <f>IF(AND(OR(ISBLANK(EL$9),EL$9=0)=FALSE,EL$9=$DK97),1,0)*'4. Formulations'!$J96</f>
        <v>0</v>
      </c>
      <c r="EM97" s="38">
        <f>IF(AND(OR(ISBLANK(EM$9),EM$9=0)=FALSE,EM$9=$DK97),1,0)*'4. Formulations'!$J96</f>
        <v>0</v>
      </c>
      <c r="EN97" s="38">
        <f>IF(AND(OR(ISBLANK(EN$9),EN$9=0)=FALSE,EN$9=$DK97),1,0)*'4. Formulations'!$J96</f>
        <v>0</v>
      </c>
      <c r="EO97" s="38">
        <f>IF(AND(OR(ISBLANK(EO$9),EO$9=0)=FALSE,EO$9=$DK97),1,0)*'4. Formulations'!$J96</f>
        <v>0</v>
      </c>
      <c r="EP97" s="38">
        <f>IF(AND(OR(ISBLANK(EP$9),EP$9=0)=FALSE,EP$9=$DK97),1,0)*'4. Formulations'!$J96</f>
        <v>0</v>
      </c>
      <c r="EQ97" s="38">
        <f>IF(AND(OR(ISBLANK(EQ$9),EQ$9=0)=FALSE,EQ$9=$DK97),1,0)*'4. Formulations'!$J96</f>
        <v>0</v>
      </c>
      <c r="ER97" s="38">
        <f>IF(AND(OR(ISBLANK(ER$9),ER$9=0)=FALSE,ER$9=$DK97),1,0)*'4. Formulations'!$J96</f>
        <v>0</v>
      </c>
      <c r="ES97" s="38">
        <f>IF(AND(OR(ISBLANK(ES$9),ES$9=0)=FALSE,ES$9=$DK97),1,0)*'4. Formulations'!$J96</f>
        <v>0</v>
      </c>
      <c r="ET97" s="38">
        <f>IF(AND(OR(ISBLANK(ET$9),ET$9=0)=FALSE,ET$9=$DK97),1,0)*'4. Formulations'!$J96</f>
        <v>0</v>
      </c>
      <c r="EU97" s="38">
        <f>IF(AND(OR(ISBLANK(EU$9),EU$9=0)=FALSE,EU$9=$DK97),1,0)*'4. Formulations'!$J96</f>
        <v>0</v>
      </c>
      <c r="EV97" s="38">
        <f>IF(AND(OR(ISBLANK(EV$9),EV$9=0)=FALSE,EV$9=$DK97),1,0)*'4. Formulations'!$J96</f>
        <v>0</v>
      </c>
      <c r="EW97" s="38">
        <f>IF(AND(OR(ISBLANK(EW$9),EW$9=0)=FALSE,EW$9=$DK97),1,0)*'4. Formulations'!$J96</f>
        <v>0</v>
      </c>
      <c r="EY97" s="38">
        <f>IF(AND(OR(ISBLANK(EY$9),EY$9=0)=FALSE,SUM($EK97:$EW97)&gt;0,EY$9='2. Protocols'!$G96),1,0)*'4. Formulations'!$J96</f>
        <v>0</v>
      </c>
      <c r="EZ97" s="38">
        <f>IF(AND(OR(ISBLANK(EZ$9),EZ$9=0)=FALSE,SUM($EK97:$EW97)&gt;0,EZ$9='2. Protocols'!$G96),1,0)*'4. Formulations'!$J96</f>
        <v>0</v>
      </c>
      <c r="FA97" s="38">
        <f>IF(AND(OR(ISBLANK(FA$9),FA$9=0)=FALSE,SUM($EK97:$EW97)&gt;0,FA$9='2. Protocols'!$G96),1,0)*'4. Formulations'!$J96</f>
        <v>0</v>
      </c>
      <c r="FB97" s="38">
        <f>IF(AND(OR(ISBLANK(FB$9),FB$9=0)=FALSE,SUM($EK97:$EW97)&gt;0,FB$9='2. Protocols'!$G96),1,0)*'4. Formulations'!$J96</f>
        <v>0</v>
      </c>
      <c r="FC97" s="38">
        <f>IF(AND(OR(ISBLANK(FC$9),FC$9=0)=FALSE,SUM($EK97:$EW97)&gt;0,FC$9='2. Protocols'!$G96),1,0)*'4. Formulations'!$J96</f>
        <v>0</v>
      </c>
      <c r="FD97" s="38">
        <f>IF(AND(OR(ISBLANK(FD$9),FD$9=0)=FALSE,SUM($EK97:$EW97)&gt;0,FD$9='2. Protocols'!$G96),1,0)*'4. Formulations'!$J96</f>
        <v>0</v>
      </c>
      <c r="FE97" s="38">
        <f>IF(AND(OR(ISBLANK(FE$9),FE$9=0)=FALSE,SUM($EK97:$EW97)&gt;0,FE$9='2. Protocols'!$G96),1,0)*'4. Formulations'!$J96</f>
        <v>0</v>
      </c>
      <c r="FF97" s="38">
        <f>IF(AND(OR(ISBLANK(FF$9),FF$9=0)=FALSE,SUM($EK97:$EW97)&gt;0,FF$9='2. Protocols'!$G96),1,0)*'4. Formulations'!$J96</f>
        <v>0</v>
      </c>
      <c r="FG97" s="38">
        <f>IF(AND(OR(ISBLANK(FG$9),FG$9=0)=FALSE,SUM($EK97:$EW97)&gt;0,FG$9='2. Protocols'!$G96),1,0)*'4. Formulations'!$J96</f>
        <v>0</v>
      </c>
      <c r="FH97" s="38">
        <f>IF(AND(OR(ISBLANK(FH$9),FH$9=0)=FALSE,SUM($EK97:$EW97)&gt;0,FH$9='2. Protocols'!$G96),1,0)*'4. Formulations'!$J96</f>
        <v>0</v>
      </c>
      <c r="FI97" s="38">
        <f>IF(AND(OR(ISBLANK(FI$9),FI$9=0)=FALSE,SUM($EK97:$EW97)&gt;0,FI$9='2. Protocols'!$G96),1,0)*'4. Formulations'!$J96</f>
        <v>0</v>
      </c>
      <c r="FJ97" s="38">
        <f>IF(AND(OR(ISBLANK(FJ$9),FJ$9=0)=FALSE,SUM($EK97:$EW97)&gt;0,FJ$9='2. Protocols'!$G96),1,0)*'4. Formulations'!$J96</f>
        <v>0</v>
      </c>
      <c r="FK97" s="38">
        <f>IF(AND(OR(ISBLANK(FK$9),FK$9=0)=FALSE,SUM($EK97:$EW97)&gt;0,FK$9='2. Protocols'!$G96),1,0)*'4. Formulations'!$J96</f>
        <v>0</v>
      </c>
      <c r="FL97" s="38">
        <f>IF(AND(OR(ISBLANK(FL$9),FL$9=0)=FALSE,SUM($EK97:$EW97)&gt;0,FL$9='2. Protocols'!$G96),1,0)*'4. Formulations'!$J96</f>
        <v>0</v>
      </c>
      <c r="FM97" s="38">
        <f>IF(AND(OR(ISBLANK(FM$9),FM$9=0)=FALSE,SUM($EK97:$EW97)&gt;0,FM$9='2. Protocols'!$G96),1,0)*'4. Formulations'!$J96</f>
        <v>0</v>
      </c>
      <c r="FN97" s="38">
        <f>IF(AND(OR(ISBLANK(FN$9),FN$9=0)=FALSE,SUM($EK97:$EW97)&gt;0,FN$9='2. Protocols'!$G96),1,0)*'4. Formulations'!$J96</f>
        <v>0</v>
      </c>
      <c r="FO97" s="38">
        <f>IF(AND(OR(ISBLANK(FO$9),FO$9=0)=FALSE,SUM($EK97:$EW97)&gt;0,FO$9='2. Protocols'!$G96),1,0)*'4. Formulations'!$J96</f>
        <v>0</v>
      </c>
      <c r="FP97" s="38">
        <f>IF(AND(OR(ISBLANK(FP$9),FP$9=0)=FALSE,SUM($EK97:$EW97)&gt;0,FP$9='2. Protocols'!$G96),1,0)*'4. Formulations'!$J96</f>
        <v>0</v>
      </c>
      <c r="FQ97" s="38">
        <f>IF(AND(OR(ISBLANK(FQ$9),FQ$9=0)=FALSE,SUM($EK97:$EW97)&gt;0,FQ$9='2. Protocols'!$G96),1,0)*'4. Formulations'!$J96</f>
        <v>0</v>
      </c>
      <c r="FR97" s="38">
        <f>IF(AND(OR(ISBLANK(FR$9),FR$9=0)=FALSE,SUM($EK97:$EW97)&gt;0,FR$9='2. Protocols'!$G96),1,0)*'4. Formulations'!$J96</f>
        <v>0</v>
      </c>
      <c r="FS97" s="38">
        <f>IF(AND(OR(ISBLANK(FS$9),FS$9=0)=FALSE,SUM($EK97:$EW97)&gt;0,FS$9='2. Protocols'!$G96),1,0)*'4. Formulations'!$J96</f>
        <v>0</v>
      </c>
      <c r="FT97" s="38">
        <f>IF(AND(OR(ISBLANK(FT$9),FT$9=0)=FALSE,SUM($EK97:$EW97)&gt;0,FT$9='2. Protocols'!$G96),1,0)*'4. Formulations'!$J96</f>
        <v>0</v>
      </c>
      <c r="FV97" s="38">
        <f>IF(AND(OR(ISBLANK(EY$9),EY$9=0)=FALSE,FV$9=$DL97),1,0)*'4. Formulations'!$K96</f>
        <v>0</v>
      </c>
      <c r="FW97" s="38">
        <f>IF(AND(OR(ISBLANK(EZ$9),EZ$9=0)=FALSE,FW$9=$DL97),1,0)*'4. Formulations'!$K96</f>
        <v>0</v>
      </c>
      <c r="FX97" s="38">
        <f>IF(AND(OR(ISBLANK(FA$9),FA$9=0)=FALSE,FX$9=$DL97),1,0)*'4. Formulations'!$K96</f>
        <v>0</v>
      </c>
      <c r="FY97" s="38">
        <f>IF(AND(OR(ISBLANK(FB$9),FB$9=0)=FALSE,FY$9=$DL97),1,0)*'4. Formulations'!$K96</f>
        <v>0</v>
      </c>
      <c r="FZ97" s="38">
        <f>IF(AND(OR(ISBLANK(FC$9),FC$9=0)=FALSE,FZ$9=$DL97),1,0)*'4. Formulations'!$K96</f>
        <v>0</v>
      </c>
      <c r="GA97" s="38">
        <f>IF(AND(OR(ISBLANK(FD$9),FD$9=0)=FALSE,GA$9=$DL97),1,0)*'4. Formulations'!$K96</f>
        <v>0</v>
      </c>
      <c r="GB97" s="38">
        <f>IF(AND(OR(ISBLANK(FE$9),FE$9=0)=FALSE,GB$9=$DL97),1,0)*'4. Formulations'!$K96</f>
        <v>0</v>
      </c>
      <c r="GC97" s="38">
        <f>IF(AND(OR(ISBLANK(FF$9),FF$9=0)=FALSE,GC$9=$DL97),1,0)*'4. Formulations'!$K96</f>
        <v>0</v>
      </c>
      <c r="GD97" s="38">
        <f>IF(AND(OR(ISBLANK(FG$9),FG$9=0)=FALSE,GD$9=$DL97),1,0)*'4. Formulations'!$K96</f>
        <v>0</v>
      </c>
      <c r="GE97" s="38">
        <f>IF(AND(OR(ISBLANK(FH$9),FH$9=0)=FALSE,GE$9=$DL97),1,0)*'4. Formulations'!$K96</f>
        <v>0</v>
      </c>
      <c r="GF97" s="38">
        <f>IF(AND(OR(ISBLANK(FI$9),FI$9=0)=FALSE,GF$9=$DL97),1,0)*'4. Formulations'!$K96</f>
        <v>0</v>
      </c>
      <c r="GG97" s="38">
        <f>IF(AND(OR(ISBLANK(FJ$9),FJ$9=0)=FALSE,GG$9=$DL97),1,0)*'4. Formulations'!$K96</f>
        <v>0</v>
      </c>
      <c r="GH97" s="38">
        <f>IF(AND(OR(ISBLANK(FK$9),FK$9=0)=FALSE,GH$9=$DL97),1,0)*'4. Formulations'!$K96</f>
        <v>0</v>
      </c>
      <c r="GI97" s="38">
        <f>IF(AND(OR(ISBLANK(FL$9),FL$9=0)=FALSE,GI$9=$DL97),1,0)*'4. Formulations'!$K96</f>
        <v>0</v>
      </c>
      <c r="GJ97" s="38">
        <f>IF(AND(OR(ISBLANK(FM$9),FM$9=0)=FALSE,GJ$9=$DL97),1,0)*'4. Formulations'!$K96</f>
        <v>0</v>
      </c>
      <c r="GL97" s="38">
        <f>IF(AND(OR(ISBLANK(GL$9),GL$9=0)=FALSE,OR(GL$9='2. Protocols'!$C96,GL$9='2. Protocols'!$E96,GL$9='2. Protocols'!$G96)),1,0)*'4. Formulations'!$L96</f>
        <v>0</v>
      </c>
      <c r="GM97" s="38">
        <f>IF(AND(OR(ISBLANK(GM$9),GM$9=0)=FALSE,OR(GM$9='2. Protocols'!$C96,GM$9='2. Protocols'!$E96,GM$9='2. Protocols'!$G96)),1,0)*'4. Formulations'!$L96</f>
        <v>0</v>
      </c>
      <c r="GN97" s="38">
        <f>IF(AND(OR(ISBLANK(GN$9),GN$9=0)=FALSE,OR(GN$9='2. Protocols'!$C96,GN$9='2. Protocols'!$E96,GN$9='2. Protocols'!$G96)),1,0)*'4. Formulations'!$L96</f>
        <v>0</v>
      </c>
      <c r="GO97" s="38">
        <f>IF(AND(OR(ISBLANK(GO$9),GO$9=0)=FALSE,OR(GO$9='2. Protocols'!$C96,GO$9='2. Protocols'!$E96,GO$9='2. Protocols'!$G96)),1,0)*'4. Formulations'!$L96</f>
        <v>0</v>
      </c>
      <c r="GP97" s="38">
        <f>IF(AND(OR(ISBLANK(GP$9),GP$9=0)=FALSE,OR(GP$9='2. Protocols'!$C96,GP$9='2. Protocols'!$E96,GP$9='2. Protocols'!$G96)),1,0)*'4. Formulations'!$L96</f>
        <v>0</v>
      </c>
      <c r="GQ97" s="38">
        <f>IF(AND(OR(ISBLANK(GQ$9),GQ$9=0)=FALSE,OR(GQ$9='2. Protocols'!$C96,GQ$9='2. Protocols'!$E96,GQ$9='2. Protocols'!$G96)),1,0)*'4. Formulations'!$L96</f>
        <v>0</v>
      </c>
      <c r="GR97" s="38">
        <f>IF(AND(OR(ISBLANK(GR$9),GR$9=0)=FALSE,OR(GR$9='2. Protocols'!$C96,GR$9='2. Protocols'!$E96,GR$9='2. Protocols'!$G96)),1,0)*'4. Formulations'!$L96</f>
        <v>0</v>
      </c>
      <c r="GS97" s="38">
        <f>IF(AND(OR(ISBLANK(GS$9),GS$9=0)=FALSE,OR(GS$9='2. Protocols'!$C96,GS$9='2. Protocols'!$E96,GS$9='2. Protocols'!$G96)),1,0)*'4. Formulations'!$L96</f>
        <v>0</v>
      </c>
      <c r="GT97" s="38">
        <f>IF(AND(OR(ISBLANK(GT$9),GT$9=0)=FALSE,OR(GT$9='2. Protocols'!$C96,GT$9='2. Protocols'!$E96,GT$9='2. Protocols'!$G96)),1,0)*'4. Formulations'!$L96</f>
        <v>0</v>
      </c>
      <c r="GU97" s="38">
        <f>IF(AND(OR(ISBLANK(GU$9),GU$9=0)=FALSE,OR(GU$9='2. Protocols'!$C96,GU$9='2. Protocols'!$E96,GU$9='2. Protocols'!$G96)),1,0)*'4. Formulations'!$L96</f>
        <v>0</v>
      </c>
      <c r="GV97" s="38">
        <f>IF(AND(OR(ISBLANK(GV$9),GV$9=0)=FALSE,OR(GV$9='2. Protocols'!$C96,GV$9='2. Protocols'!$E96,GV$9='2. Protocols'!$G96)),1,0)*'4. Formulations'!$L96</f>
        <v>0</v>
      </c>
      <c r="GW97" s="38">
        <f>IF(AND(OR(ISBLANK(GW$9),GW$9=0)=FALSE,OR(GW$9='2. Protocols'!$C96,GW$9='2. Protocols'!$E96,GW$9='2. Protocols'!$G96)),1,0)*'4. Formulations'!$L96</f>
        <v>0</v>
      </c>
      <c r="GX97" s="38">
        <f>IF(AND(OR(ISBLANK(GX$9),GX$9=0)=FALSE,OR(GX$9='2. Protocols'!$C96,GX$9='2. Protocols'!$E96,GX$9='2. Protocols'!$G96)),1,0)*'4. Formulations'!$L96</f>
        <v>0</v>
      </c>
      <c r="GY97" s="38">
        <f>IF(AND(OR(ISBLANK(GY$9),GY$9=0)=FALSE,OR(GY$9='2. Protocols'!$C96,GY$9='2. Protocols'!$E96,GY$9='2. Protocols'!$G96)),1,0)*'4. Formulations'!$L96</f>
        <v>0</v>
      </c>
      <c r="GZ97" s="38">
        <f>IF(AND(OR(ISBLANK(GZ$9),GZ$9=0)=FALSE,OR(GZ$9='2. Protocols'!$C96,GZ$9='2. Protocols'!$E96,GZ$9='2. Protocols'!$G96)),1,0)*'4. Formulations'!$L96</f>
        <v>0</v>
      </c>
      <c r="HA97" s="38">
        <f>IF(AND(OR(ISBLANK(HA$9),HA$9=0)=FALSE,OR(HA$9='2. Protocols'!$C96,HA$9='2. Protocols'!$E96,HA$9='2. Protocols'!$G96)),1,0)*'4. Formulations'!$L96</f>
        <v>0</v>
      </c>
      <c r="HB97" s="38">
        <f>IF(AND(OR(ISBLANK(HB$9),HB$9=0)=FALSE,OR(HB$9='2. Protocols'!$C96,HB$9='2. Protocols'!$E96,HB$9='2. Protocols'!$G96)),1,0)*'4. Formulations'!$L96</f>
        <v>0</v>
      </c>
      <c r="HC97" s="38">
        <f>IF(AND(OR(ISBLANK(HC$9),HC$9=0)=FALSE,OR(HC$9='2. Protocols'!$C96,HC$9='2. Protocols'!$E96,HC$9='2. Protocols'!$G96)),1,0)*'4. Formulations'!$L96</f>
        <v>0</v>
      </c>
      <c r="HD97" s="38">
        <f>IF(AND(OR(ISBLANK(HD$9),HD$9=0)=FALSE,OR(HD$9='2. Protocols'!$C96,HD$9='2. Protocols'!$E96,HD$9='2. Protocols'!$G96)),1,0)*'4. Formulations'!$L96</f>
        <v>0</v>
      </c>
      <c r="HE97" s="38">
        <f>IF(AND(OR(ISBLANK(HE$9),HE$9=0)=FALSE,OR(HE$9='2. Protocols'!$C96,HE$9='2. Protocols'!$E96,HE$9='2. Protocols'!$G96)),1,0)*'4. Formulations'!$L96</f>
        <v>0</v>
      </c>
      <c r="HF97" s="38">
        <f>IF(AND(OR(ISBLANK(HF$9),HF$9=0)=FALSE,OR(HF$9='2. Protocols'!$C96,HF$9='2. Protocols'!$E96,HF$9='2. Protocols'!$G96)),1,0)*'4. Formulations'!$L96</f>
        <v>0</v>
      </c>
      <c r="HG97" s="38">
        <f>IF(AND(OR(ISBLANK(HG$9),HG$9=0)=FALSE,OR(HG$9='2. Protocols'!$C96,HG$9='2. Protocols'!$E96,HG$9='2. Protocols'!$G96)),1,0)*'4. Formulations'!$L96</f>
        <v>0</v>
      </c>
      <c r="HI97" s="38">
        <f>IF(AND(OR(ISBLANK(HI$9),HI$9=0)=FALSE,HI$9=$DK97),1,0)*'4. Formulations'!$M96</f>
        <v>0</v>
      </c>
      <c r="HJ97" s="38">
        <f>IF(AND(OR(ISBLANK(HJ$9),HJ$9=0)=FALSE,HJ$9=$DK97),1,0)*'4. Formulations'!$M96</f>
        <v>0</v>
      </c>
      <c r="HK97" s="38">
        <f>IF(AND(OR(ISBLANK(HK$9),HK$9=0)=FALSE,HK$9=$DK97),1,0)*'4. Formulations'!$M96</f>
        <v>0</v>
      </c>
      <c r="HL97" s="38">
        <f>IF(AND(OR(ISBLANK(HL$9),HL$9=0)=FALSE,HL$9=$DK97),1,0)*'4. Formulations'!$M96</f>
        <v>0</v>
      </c>
      <c r="HM97" s="38">
        <f>IF(AND(OR(ISBLANK(HM$9),HM$9=0)=FALSE,HM$9=$DK97),1,0)*'4. Formulations'!$M96</f>
        <v>0</v>
      </c>
      <c r="HN97" s="38">
        <f>IF(AND(OR(ISBLANK(HN$9),HN$9=0)=FALSE,HN$9=$DK97),1,0)*'4. Formulations'!$M96</f>
        <v>0</v>
      </c>
      <c r="HO97" s="38">
        <f>IF(AND(OR(ISBLANK(HO$9),HO$9=0)=FALSE,HO$9=$DK97),1,0)*'4. Formulations'!$M96</f>
        <v>0</v>
      </c>
      <c r="HP97" s="38">
        <f>IF(AND(OR(ISBLANK(HP$9),HP$9=0)=FALSE,HP$9=$DK97),1,0)*'4. Formulations'!$M96</f>
        <v>0</v>
      </c>
      <c r="HQ97" s="38">
        <f>IF(AND(OR(ISBLANK(HQ$9),HQ$9=0)=FALSE,HQ$9=$DK97),1,0)*'4. Formulations'!$M96</f>
        <v>0</v>
      </c>
      <c r="HR97" s="38">
        <f>IF(AND(OR(ISBLANK(HR$9),HR$9=0)=FALSE,HR$9=$DK97),1,0)*'4. Formulations'!$M96</f>
        <v>0</v>
      </c>
      <c r="HS97" s="38">
        <f>IF(AND(OR(ISBLANK(HS$9),HS$9=0)=FALSE,HS$9=$DK97),1,0)*'4. Formulations'!$M96</f>
        <v>0</v>
      </c>
      <c r="HT97" s="38">
        <f>IF(AND(OR(ISBLANK(HT$9),HT$9=0)=FALSE,HT$9=$DK97),1,0)*'4. Formulations'!$M96</f>
        <v>0</v>
      </c>
      <c r="HU97" s="38">
        <f>IF(AND(OR(ISBLANK(HU$9),HU$9=0)=FALSE,HU$9=$DK97),1,0)*'4. Formulations'!$M96</f>
        <v>0</v>
      </c>
      <c r="HW97" s="38">
        <f>IF(AND(OR(ISBLANK(HW$9),HW$9=0)=FALSE,SUM($HI97:$HU97)&gt;0,HW$9='2. Protocols'!$G96),1,0)*'4. Formulations'!$M96</f>
        <v>0</v>
      </c>
      <c r="HX97" s="38">
        <f>IF(AND(OR(ISBLANK(HX$9),HX$9=0)=FALSE,SUM($HI97:$HU97)&gt;0,HX$9='2. Protocols'!$G96),1,0)*'4. Formulations'!$M96</f>
        <v>0</v>
      </c>
      <c r="HY97" s="38">
        <f>IF(AND(OR(ISBLANK(HY$9),HY$9=0)=FALSE,SUM($HI97:$HU97)&gt;0,HY$9='2. Protocols'!$G96),1,0)*'4. Formulations'!$M96</f>
        <v>0</v>
      </c>
      <c r="HZ97" s="38">
        <f>IF(AND(OR(ISBLANK(HZ$9),HZ$9=0)=FALSE,SUM($HI97:$HU97)&gt;0,HZ$9='2. Protocols'!$G96),1,0)*'4. Formulations'!$M96</f>
        <v>0</v>
      </c>
      <c r="IA97" s="38">
        <f>IF(AND(OR(ISBLANK(IA$9),IA$9=0)=FALSE,SUM($HI97:$HU97)&gt;0,IA$9='2. Protocols'!$G96),1,0)*'4. Formulations'!$M96</f>
        <v>0</v>
      </c>
      <c r="IB97" s="38">
        <f>IF(AND(OR(ISBLANK(IB$9),IB$9=0)=FALSE,SUM($HI97:$HU97)&gt;0,IB$9='2. Protocols'!$G96),1,0)*'4. Formulations'!$M96</f>
        <v>0</v>
      </c>
      <c r="IC97" s="38">
        <f>IF(AND(OR(ISBLANK(IC$9),IC$9=0)=FALSE,SUM($HI97:$HU97)&gt;0,IC$9='2. Protocols'!$G96),1,0)*'4. Formulations'!$M96</f>
        <v>0</v>
      </c>
      <c r="ID97" s="38">
        <f>IF(AND(OR(ISBLANK(ID$9),ID$9=0)=FALSE,SUM($HI97:$HU97)&gt;0,ID$9='2. Protocols'!$G96),1,0)*'4. Formulations'!$M96</f>
        <v>0</v>
      </c>
      <c r="IE97" s="38">
        <f>IF(AND(OR(ISBLANK(IE$9),IE$9=0)=FALSE,SUM($HI97:$HU97)&gt;0,IE$9='2. Protocols'!$G96),1,0)*'4. Formulations'!$M96</f>
        <v>0</v>
      </c>
      <c r="IF97" s="38">
        <f>IF(AND(OR(ISBLANK(IF$9),IF$9=0)=FALSE,SUM($HI97:$HU97)&gt;0,IF$9='2. Protocols'!$G96),1,0)*'4. Formulations'!$M96</f>
        <v>0</v>
      </c>
      <c r="IG97" s="38">
        <f>IF(AND(OR(ISBLANK(IG$9),IG$9=0)=FALSE,SUM($HI97:$HU97)&gt;0,IG$9='2. Protocols'!$G96),1,0)*'4. Formulations'!$M96</f>
        <v>0</v>
      </c>
      <c r="IH97" s="38">
        <f>IF(AND(OR(ISBLANK(IH$9),IH$9=0)=FALSE,SUM($HI97:$HU97)&gt;0,IH$9='2. Protocols'!$G96),1,0)*'4. Formulations'!$M96</f>
        <v>0</v>
      </c>
      <c r="II97" s="38">
        <f>IF(AND(OR(ISBLANK(II$9),II$9=0)=FALSE,SUM($HI97:$HU97)&gt;0,II$9='2. Protocols'!$G96),1,0)*'4. Formulations'!$M96</f>
        <v>0</v>
      </c>
      <c r="IJ97" s="38">
        <f>IF(AND(OR(ISBLANK(IJ$9),IJ$9=0)=FALSE,SUM($HI97:$HU97)&gt;0,IJ$9='2. Protocols'!$G96),1,0)*'4. Formulations'!$M96</f>
        <v>0</v>
      </c>
      <c r="IK97" s="38">
        <f>IF(AND(OR(ISBLANK(IK$9),IK$9=0)=FALSE,SUM($HI97:$HU97)&gt;0,IK$9='2. Protocols'!$G96),1,0)*'4. Formulations'!$M96</f>
        <v>0</v>
      </c>
      <c r="IL97" s="38">
        <f>IF(AND(OR(ISBLANK(IL$9),IL$9=0)=FALSE,SUM($HI97:$HU97)&gt;0,IL$9='2. Protocols'!$G96),1,0)*'4. Formulations'!$M96</f>
        <v>0</v>
      </c>
      <c r="IM97" s="38">
        <f>IF(AND(OR(ISBLANK(IM$9),IM$9=0)=FALSE,SUM($HI97:$HU97)&gt;0,IM$9='2. Protocols'!$G96),1,0)*'4. Formulations'!$M96</f>
        <v>0</v>
      </c>
      <c r="IN97" s="38">
        <f>IF(AND(OR(ISBLANK(IN$9),IN$9=0)=FALSE,SUM($HI97:$HU97)&gt;0,IN$9='2. Protocols'!$G96),1,0)*'4. Formulations'!$M96</f>
        <v>0</v>
      </c>
      <c r="IO97" s="38">
        <f>IF(AND(OR(ISBLANK(IO$9),IO$9=0)=FALSE,SUM($HI97:$HU97)&gt;0,IO$9='2. Protocols'!$G96),1,0)*'4. Formulations'!$M96</f>
        <v>0</v>
      </c>
      <c r="IP97" s="38">
        <f>IF(AND(OR(ISBLANK(IP$9),IP$9=0)=FALSE,SUM($HI97:$HU97)&gt;0,IP$9='2. Protocols'!$G96),1,0)*'4. Formulations'!$M96</f>
        <v>0</v>
      </c>
      <c r="IQ97" s="38">
        <f>IF(AND(OR(ISBLANK(IQ$9),IQ$9=0)=FALSE,SUM($HI97:$HU97)&gt;0,IQ$9='2. Protocols'!$G96),1,0)*'4. Formulations'!$M96</f>
        <v>0</v>
      </c>
      <c r="IR97" s="38">
        <f>IF(AND(OR(ISBLANK(IR$9),IR$9=0)=FALSE,SUM($HI97:$HU97)&gt;0,IR$9='2. Protocols'!$G96),1,0)*'4. Formulations'!$M96</f>
        <v>0</v>
      </c>
      <c r="IT97" s="38">
        <f>IF(AND(OR(ISBLANK(IT$9),IT$9=0)=FALSE,IT$9=$DL97),1,0)*'4. Formulations'!$N96</f>
        <v>0</v>
      </c>
      <c r="IU97" s="38">
        <f>IF(AND(OR(ISBLANK(IU$9),IU$9=0)=FALSE,IU$9=$DL97),1,0)*'4. Formulations'!$N96</f>
        <v>0</v>
      </c>
      <c r="IV97" s="38">
        <f>IF(AND(OR(ISBLANK(IV$9),IV$9=0)=FALSE,IV$9=$DL97),1,0)*'4. Formulations'!$N96</f>
        <v>0</v>
      </c>
      <c r="IW97" s="38">
        <f>IF(AND(OR(ISBLANK(IW$9),IW$9=0)=FALSE,IW$9=$DL97),1,0)*'4. Formulations'!$N96</f>
        <v>0</v>
      </c>
      <c r="IX97" s="38">
        <f>IF(AND(OR(ISBLANK(IX$9),IX$9=0)=FALSE,IX$9=$DL97),1,0)*'4. Formulations'!$N96</f>
        <v>0</v>
      </c>
      <c r="IY97" s="38">
        <f>IF(AND(OR(ISBLANK(IY$9),IY$9=0)=FALSE,IY$9=$DL97),1,0)*'4. Formulations'!$N96</f>
        <v>0</v>
      </c>
      <c r="IZ97" s="38">
        <f>IF(AND(OR(ISBLANK(IZ$9),IZ$9=0)=FALSE,IZ$9=$DL97),1,0)*'4. Formulations'!$N96</f>
        <v>0</v>
      </c>
      <c r="JA97" s="38">
        <f>IF(AND(OR(ISBLANK(JA$9),JA$9=0)=FALSE,JA$9=$DL97),1,0)*'4. Formulations'!$N96</f>
        <v>0</v>
      </c>
      <c r="JB97" s="38">
        <f>IF(AND(OR(ISBLANK(JB$9),JB$9=0)=FALSE,JB$9=$DL97),1,0)*'4. Formulations'!$N96</f>
        <v>0</v>
      </c>
      <c r="JC97" s="38">
        <f>IF(AND(OR(ISBLANK(JC$9),JC$9=0)=FALSE,JC$9=$DL97),1,0)*'4. Formulations'!$N96</f>
        <v>0</v>
      </c>
      <c r="JD97" s="38">
        <f>IF(AND(OR(ISBLANK(JD$9),JD$9=0)=FALSE,JD$9=$DL97),1,0)*'4. Formulations'!$N96</f>
        <v>0</v>
      </c>
      <c r="JE97" s="38">
        <f>IF(AND(OR(ISBLANK(JE$9),JE$9=0)=FALSE,JE$9=$DL97),1,0)*'4. Formulations'!$N96</f>
        <v>0</v>
      </c>
      <c r="JF97" s="38">
        <f>IF(AND(OR(ISBLANK(JF$9),JF$9=0)=FALSE,JF$9=$DL97),1,0)*'4. Formulations'!$N96</f>
        <v>0</v>
      </c>
      <c r="JG97" s="38">
        <f>IF(AND(OR(ISBLANK(JG$9),JG$9=0)=FALSE,JG$9=$DL97),1,0)*'4. Formulations'!$N96</f>
        <v>0</v>
      </c>
      <c r="JH97" s="38">
        <f>IF(AND(OR(ISBLANK(JH$9),JH$9=0)=FALSE,JH$9=$DL97),1,0)*'4. Formulations'!$N96</f>
        <v>0</v>
      </c>
      <c r="JJ97" s="38">
        <f>IF(AND(OR(ISBLANK(JJ$9),JJ$9=0)=FALSE,OR(JJ$9='2. Protocols'!$C96,JJ$9='2. Protocols'!$E96,JJ$9='2. Protocols'!$G96)),1,0)*'4. Formulations'!$O96</f>
        <v>0</v>
      </c>
      <c r="JK97" s="38">
        <f>IF(AND(OR(ISBLANK(JK$9),JK$9=0)=FALSE,OR(JK$9='2. Protocols'!$C96,JK$9='2. Protocols'!$E96,JK$9='2. Protocols'!$G96)),1,0)*'4. Formulations'!$O96</f>
        <v>0</v>
      </c>
      <c r="JL97" s="38">
        <f>IF(AND(OR(ISBLANK(JL$9),JL$9=0)=FALSE,OR(JL$9='2. Protocols'!$C96,JL$9='2. Protocols'!$E96,JL$9='2. Protocols'!$G96)),1,0)*'4. Formulations'!$O96</f>
        <v>0</v>
      </c>
      <c r="JM97" s="38">
        <f>IF(AND(OR(ISBLANK(JM$9),JM$9=0)=FALSE,OR(JM$9='2. Protocols'!$C96,JM$9='2. Protocols'!$E96,JM$9='2. Protocols'!$G96)),1,0)*'4. Formulations'!$O96</f>
        <v>0</v>
      </c>
      <c r="JN97" s="38">
        <f>IF(AND(OR(ISBLANK(JN$9),JN$9=0)=FALSE,OR(JN$9='2. Protocols'!$C96,JN$9='2. Protocols'!$E96,JN$9='2. Protocols'!$G96)),1,0)*'4. Formulations'!$O96</f>
        <v>0</v>
      </c>
      <c r="JO97" s="38">
        <f>IF(AND(OR(ISBLANK(JO$9),JO$9=0)=FALSE,OR(JO$9='2. Protocols'!$C96,JO$9='2. Protocols'!$E96,JO$9='2. Protocols'!$G96)),1,0)*'4. Formulations'!$O96</f>
        <v>0</v>
      </c>
      <c r="JP97" s="38">
        <f>IF(AND(OR(ISBLANK(JP$9),JP$9=0)=FALSE,OR(JP$9='2. Protocols'!$C96,JP$9='2. Protocols'!$E96,JP$9='2. Protocols'!$G96)),1,0)*'4. Formulations'!$O96</f>
        <v>0</v>
      </c>
      <c r="JQ97" s="38">
        <f>IF(AND(OR(ISBLANK(JQ$9),JQ$9=0)=FALSE,OR(JQ$9='2. Protocols'!$C96,JQ$9='2. Protocols'!$E96,JQ$9='2. Protocols'!$G96)),1,0)*'4. Formulations'!$O96</f>
        <v>0</v>
      </c>
      <c r="JR97" s="38">
        <f>IF(AND(OR(ISBLANK(JR$9),JR$9=0)=FALSE,OR(JR$9='2. Protocols'!$C96,JR$9='2. Protocols'!$E96,JR$9='2. Protocols'!$G96)),1,0)*'4. Formulations'!$O96</f>
        <v>0</v>
      </c>
      <c r="JS97" s="38">
        <f>IF(AND(OR(ISBLANK(JS$9),JS$9=0)=FALSE,OR(JS$9='2. Protocols'!$C96,JS$9='2. Protocols'!$E96,JS$9='2. Protocols'!$G96)),1,0)*'4. Formulations'!$O96</f>
        <v>0</v>
      </c>
      <c r="JT97" s="38">
        <f>IF(AND(OR(ISBLANK(JT$9),JT$9=0)=FALSE,OR(JT$9='2. Protocols'!$C96,JT$9='2. Protocols'!$E96,JT$9='2. Protocols'!$G96)),1,0)*'4. Formulations'!$O96</f>
        <v>0</v>
      </c>
      <c r="JU97" s="38">
        <f>IF(AND(OR(ISBLANK(JU$9),JU$9=0)=FALSE,OR(JU$9='2. Protocols'!$C96,JU$9='2. Protocols'!$E96,JU$9='2. Protocols'!$G96)),1,0)*'4. Formulations'!$O96</f>
        <v>0</v>
      </c>
      <c r="JV97" s="38">
        <f>IF(AND(OR(ISBLANK(JV$9),JV$9=0)=FALSE,OR(JV$9='2. Protocols'!$C96,JV$9='2. Protocols'!$E96,JV$9='2. Protocols'!$G96)),1,0)*'4. Formulations'!$O96</f>
        <v>0</v>
      </c>
      <c r="JW97" s="38">
        <f>IF(AND(OR(ISBLANK(JW$9),JW$9=0)=FALSE,OR(JW$9='2. Protocols'!$C96,JW$9='2. Protocols'!$E96,JW$9='2. Protocols'!$G96)),1,0)*'4. Formulations'!$O96</f>
        <v>0</v>
      </c>
      <c r="JX97" s="38">
        <f>IF(AND(OR(ISBLANK(JX$9),JX$9=0)=FALSE,OR(JX$9='2. Protocols'!$C96,JX$9='2. Protocols'!$E96,JX$9='2. Protocols'!$G96)),1,0)*'4. Formulations'!$O96</f>
        <v>0</v>
      </c>
      <c r="JY97" s="38">
        <f>IF(AND(OR(ISBLANK(JY$9),JY$9=0)=FALSE,OR(JY$9='2. Protocols'!$C96,JY$9='2. Protocols'!$E96,JY$9='2. Protocols'!$G96)),1,0)*'4. Formulations'!$O96</f>
        <v>0</v>
      </c>
      <c r="JZ97" s="38">
        <f>IF(AND(OR(ISBLANK(JZ$9),JZ$9=0)=FALSE,OR(JZ$9='2. Protocols'!$C96,JZ$9='2. Protocols'!$E96,JZ$9='2. Protocols'!$G96)),1,0)*'4. Formulations'!$O96</f>
        <v>0</v>
      </c>
      <c r="KA97" s="38">
        <f>IF(AND(OR(ISBLANK(KA$9),KA$9=0)=FALSE,OR(KA$9='2. Protocols'!$C96,KA$9='2. Protocols'!$E96,KA$9='2. Protocols'!$G96)),1,0)*'4. Formulations'!$O96</f>
        <v>0</v>
      </c>
      <c r="KB97" s="38">
        <f>IF(AND(OR(ISBLANK(KB$9),KB$9=0)=FALSE,OR(KB$9='2. Protocols'!$C96,KB$9='2. Protocols'!$E96,KB$9='2. Protocols'!$G96)),1,0)*'4. Formulations'!$O96</f>
        <v>0</v>
      </c>
      <c r="KC97" s="38">
        <f>IF(AND(OR(ISBLANK(KC$9),KC$9=0)=FALSE,OR(KC$9='2. Protocols'!$C96,KC$9='2. Protocols'!$E96,KC$9='2. Protocols'!$G96)),1,0)*'4. Formulations'!$O96</f>
        <v>0</v>
      </c>
      <c r="KD97" s="38">
        <f>IF(AND(OR(ISBLANK(KD$9),KD$9=0)=FALSE,OR(KD$9='2. Protocols'!$C96,KD$9='2. Protocols'!$E96,KD$9='2. Protocols'!$G96)),1,0)*'4. Formulations'!$O96</f>
        <v>0</v>
      </c>
      <c r="KE97" s="38">
        <f>IF(AND(OR(ISBLANK(KE$9),KE$9=0)=FALSE,OR(KE$9='2. Protocols'!$C96,KE$9='2. Protocols'!$E96,KE$9='2. Protocols'!$G96)),1,0)*'4. Formulations'!$O96</f>
        <v>0</v>
      </c>
      <c r="KG97" s="38">
        <f>IF(AND(OR(ISBLANK(KG$9),KG$9=0)=FALSE,KG$9=$DK97),1,0)*'4. Formulations'!$P96</f>
        <v>0</v>
      </c>
      <c r="KH97" s="38">
        <f>IF(AND(OR(ISBLANK(KH$9),KH$9=0)=FALSE,KH$9=$DK97),1,0)*'4. Formulations'!$P96</f>
        <v>0</v>
      </c>
      <c r="KI97" s="38">
        <f>IF(AND(OR(ISBLANK(KI$9),KI$9=0)=FALSE,KI$9=$DK97),1,0)*'4. Formulations'!$P96</f>
        <v>0</v>
      </c>
      <c r="KJ97" s="38">
        <f>IF(AND(OR(ISBLANK(KJ$9),KJ$9=0)=FALSE,KJ$9=$DK97),1,0)*'4. Formulations'!$P96</f>
        <v>0</v>
      </c>
      <c r="KK97" s="38">
        <f>IF(AND(OR(ISBLANK(KK$9),KK$9=0)=FALSE,KK$9=$DK97),1,0)*'4. Formulations'!$P96</f>
        <v>0</v>
      </c>
      <c r="KL97" s="38">
        <f>IF(AND(OR(ISBLANK(KL$9),KL$9=0)=FALSE,KL$9=$DK97),1,0)*'4. Formulations'!$P96</f>
        <v>0</v>
      </c>
      <c r="KM97" s="38">
        <f>IF(AND(OR(ISBLANK(KM$9),KM$9=0)=FALSE,KM$9=$DK97),1,0)*'4. Formulations'!$P96</f>
        <v>0</v>
      </c>
      <c r="KN97" s="38">
        <f>IF(AND(OR(ISBLANK(KN$9),KN$9=0)=FALSE,KN$9=$DK97),1,0)*'4. Formulations'!$P96</f>
        <v>0</v>
      </c>
      <c r="KO97" s="38">
        <f>IF(AND(OR(ISBLANK(KO$9),KO$9=0)=FALSE,KO$9=$DK97),1,0)*'4. Formulations'!$P96</f>
        <v>0</v>
      </c>
      <c r="KP97" s="38">
        <f>IF(AND(OR(ISBLANK(KP$9),KP$9=0)=FALSE,KP$9=$DK97),1,0)*'4. Formulations'!$P96</f>
        <v>0</v>
      </c>
      <c r="KQ97" s="38">
        <f>IF(AND(OR(ISBLANK(KQ$9),KQ$9=0)=FALSE,KQ$9=$DK97),1,0)*'4. Formulations'!$P96</f>
        <v>0</v>
      </c>
      <c r="KR97" s="38">
        <f>IF(AND(OR(ISBLANK(KR$9),KR$9=0)=FALSE,KR$9=$DK97),1,0)*'4. Formulations'!$P96</f>
        <v>0</v>
      </c>
      <c r="KS97" s="38">
        <f>IF(AND(OR(ISBLANK(KS$9),KS$9=0)=FALSE,KS$9=$DK97),1,0)*'4. Formulations'!$P96</f>
        <v>0</v>
      </c>
      <c r="KU97" s="38">
        <f>IF(AND(OR(ISBLANK(KU$9),KU$9=0)=FALSE,SUM($KG97:$KS97)&gt;0,KU$9='2. Protocols'!$G96),1,0)*'4. Formulations'!$P96</f>
        <v>0</v>
      </c>
      <c r="KV97" s="38">
        <f>IF(AND(OR(ISBLANK(KV$9),KV$9=0)=FALSE,SUM($KG97:$KS97)&gt;0,KV$9='2. Protocols'!$G96),1,0)*'4. Formulations'!$P96</f>
        <v>0</v>
      </c>
      <c r="KW97" s="38">
        <f>IF(AND(OR(ISBLANK(KW$9),KW$9=0)=FALSE,SUM($KG97:$KS97)&gt;0,KW$9='2. Protocols'!$G96),1,0)*'4. Formulations'!$P96</f>
        <v>0</v>
      </c>
      <c r="KX97" s="38">
        <f>IF(AND(OR(ISBLANK(KX$9),KX$9=0)=FALSE,SUM($KG97:$KS97)&gt;0,KX$9='2. Protocols'!$G96),1,0)*'4. Formulations'!$P96</f>
        <v>0</v>
      </c>
      <c r="KY97" s="38">
        <f>IF(AND(OR(ISBLANK(KY$9),KY$9=0)=FALSE,SUM($KG97:$KS97)&gt;0,KY$9='2. Protocols'!$G96),1,0)*'4. Formulations'!$P96</f>
        <v>0</v>
      </c>
      <c r="KZ97" s="38">
        <f>IF(AND(OR(ISBLANK(KZ$9),KZ$9=0)=FALSE,SUM($KG97:$KS97)&gt;0,KZ$9='2. Protocols'!$G96),1,0)*'4. Formulations'!$P96</f>
        <v>0</v>
      </c>
      <c r="LA97" s="38">
        <f>IF(AND(OR(ISBLANK(LA$9),LA$9=0)=FALSE,SUM($KG97:$KS97)&gt;0,LA$9='2. Protocols'!$G96),1,0)*'4. Formulations'!$P96</f>
        <v>0</v>
      </c>
      <c r="LB97" s="38">
        <f>IF(AND(OR(ISBLANK(LB$9),LB$9=0)=FALSE,SUM($KG97:$KS97)&gt;0,LB$9='2. Protocols'!$G96),1,0)*'4. Formulations'!$P96</f>
        <v>0</v>
      </c>
      <c r="LC97" s="38">
        <f>IF(AND(OR(ISBLANK(LC$9),LC$9=0)=FALSE,SUM($KG97:$KS97)&gt;0,LC$9='2. Protocols'!$G96),1,0)*'4. Formulations'!$P96</f>
        <v>0</v>
      </c>
      <c r="LD97" s="38">
        <f>IF(AND(OR(ISBLANK(LD$9),LD$9=0)=FALSE,SUM($KG97:$KS97)&gt;0,LD$9='2. Protocols'!$G96),1,0)*'4. Formulations'!$P96</f>
        <v>0</v>
      </c>
      <c r="LE97" s="38">
        <f>IF(AND(OR(ISBLANK(LE$9),LE$9=0)=FALSE,SUM($KG97:$KS97)&gt;0,LE$9='2. Protocols'!$G96),1,0)*'4. Formulations'!$P96</f>
        <v>0</v>
      </c>
      <c r="LF97" s="38">
        <f>IF(AND(OR(ISBLANK(LF$9),LF$9=0)=FALSE,SUM($KG97:$KS97)&gt;0,LF$9='2. Protocols'!$G96),1,0)*'4. Formulations'!$P96</f>
        <v>0</v>
      </c>
      <c r="LG97" s="38">
        <f>IF(AND(OR(ISBLANK(LG$9),LG$9=0)=FALSE,SUM($KG97:$KS97)&gt;0,LG$9='2. Protocols'!$G96),1,0)*'4. Formulations'!$P96</f>
        <v>0</v>
      </c>
      <c r="LH97" s="38">
        <f>IF(AND(OR(ISBLANK(LH$9),LH$9=0)=FALSE,SUM($KG97:$KS97)&gt;0,LH$9='2. Protocols'!$G96),1,0)*'4. Formulations'!$P96</f>
        <v>0</v>
      </c>
      <c r="LI97" s="38">
        <f>IF(AND(OR(ISBLANK(LI$9),LI$9=0)=FALSE,SUM($KG97:$KS97)&gt;0,LI$9='2. Protocols'!$G96),1,0)*'4. Formulations'!$P96</f>
        <v>0</v>
      </c>
      <c r="LJ97" s="38">
        <f>IF(AND(OR(ISBLANK(LJ$9),LJ$9=0)=FALSE,SUM($KG97:$KS97)&gt;0,LJ$9='2. Protocols'!$G96),1,0)*'4. Formulations'!$P96</f>
        <v>0</v>
      </c>
      <c r="LK97" s="38">
        <f>IF(AND(OR(ISBLANK(LK$9),LK$9=0)=FALSE,SUM($KG97:$KS97)&gt;0,LK$9='2. Protocols'!$G96),1,0)*'4. Formulations'!$P96</f>
        <v>0</v>
      </c>
      <c r="LL97" s="38">
        <f>IF(AND(OR(ISBLANK(LL$9),LL$9=0)=FALSE,SUM($KG97:$KS97)&gt;0,LL$9='2. Protocols'!$G96),1,0)*'4. Formulations'!$P96</f>
        <v>0</v>
      </c>
      <c r="LM97" s="38">
        <f>IF(AND(OR(ISBLANK(LM$9),LM$9=0)=FALSE,SUM($KG97:$KS97)&gt;0,LM$9='2. Protocols'!$G96),1,0)*'4. Formulations'!$P96</f>
        <v>0</v>
      </c>
      <c r="LN97" s="38">
        <f>IF(AND(OR(ISBLANK(LN$9),LN$9=0)=FALSE,SUM($KG97:$KS97)&gt;0,LN$9='2. Protocols'!$G96),1,0)*'4. Formulations'!$P96</f>
        <v>0</v>
      </c>
      <c r="LO97" s="38">
        <f>IF(AND(OR(ISBLANK(LO$9),LO$9=0)=FALSE,SUM($KG97:$KS97)&gt;0,LO$9='2. Protocols'!$G96),1,0)*'4. Formulations'!$P96</f>
        <v>0</v>
      </c>
      <c r="LP97" s="38">
        <f>IF(AND(OR(ISBLANK(LP$9),LP$9=0)=FALSE,SUM($KG97:$KS97)&gt;0,LP$9='2. Protocols'!$G96),1,0)*'4. Formulations'!$P96</f>
        <v>0</v>
      </c>
      <c r="LR97" s="38">
        <f>IF(AND(OR(ISBLANK(LR$9),LR$9=0)=FALSE,LR$9=$DL97),1,0)*'4. Formulations'!$Q96</f>
        <v>0</v>
      </c>
      <c r="LS97" s="38">
        <f>IF(AND(OR(ISBLANK(LS$9),LS$9=0)=FALSE,LS$9=$DL97),1,0)*'4. Formulations'!$Q96</f>
        <v>0</v>
      </c>
      <c r="LT97" s="38">
        <f>IF(AND(OR(ISBLANK(LT$9),LT$9=0)=FALSE,LT$9=$DL97),1,0)*'4. Formulations'!$Q96</f>
        <v>0</v>
      </c>
      <c r="LU97" s="38">
        <f>IF(AND(OR(ISBLANK(LU$9),LU$9=0)=FALSE,LU$9=$DL97),1,0)*'4. Formulations'!$Q96</f>
        <v>0</v>
      </c>
      <c r="LV97" s="38">
        <f>IF(AND(OR(ISBLANK(LV$9),LV$9=0)=FALSE,LV$9=$DL97),1,0)*'4. Formulations'!$Q96</f>
        <v>0</v>
      </c>
      <c r="LW97" s="38">
        <f>IF(AND(OR(ISBLANK(LW$9),LW$9=0)=FALSE,LW$9=$DL97),1,0)*'4. Formulations'!$Q96</f>
        <v>0</v>
      </c>
      <c r="LX97" s="38">
        <f>IF(AND(OR(ISBLANK(LX$9),LX$9=0)=FALSE,LX$9=$DL97),1,0)*'4. Formulations'!$Q96</f>
        <v>0</v>
      </c>
      <c r="LY97" s="38">
        <f>IF(AND(OR(ISBLANK(LY$9),LY$9=0)=FALSE,LY$9=$DL97),1,0)*'4. Formulations'!$Q96</f>
        <v>0</v>
      </c>
      <c r="LZ97" s="38">
        <f>IF(AND(OR(ISBLANK(LZ$9),LZ$9=0)=FALSE,LZ$9=$DL97),1,0)*'4. Formulations'!$Q96</f>
        <v>0</v>
      </c>
      <c r="MA97" s="38">
        <f>IF(AND(OR(ISBLANK(MA$9),MA$9=0)=FALSE,MA$9=$DL97),1,0)*'4. Formulations'!$Q96</f>
        <v>0</v>
      </c>
      <c r="MB97" s="38">
        <f>IF(AND(OR(ISBLANK(MB$9),MB$9=0)=FALSE,MB$9=$DL97),1,0)*'4. Formulations'!$Q96</f>
        <v>0</v>
      </c>
      <c r="MC97" s="38">
        <f>IF(AND(OR(ISBLANK(MC$9),MC$9=0)=FALSE,MC$9=$DL97),1,0)*'4. Formulations'!$Q96</f>
        <v>0</v>
      </c>
      <c r="MD97" s="38">
        <f>IF(AND(OR(ISBLANK(MD$9),MD$9=0)=FALSE,MD$9=$DL97),1,0)*'4. Formulations'!$Q96</f>
        <v>0</v>
      </c>
      <c r="ME97" s="38">
        <f>IF(AND(OR(ISBLANK(ME$9),ME$9=0)=FALSE,ME$9=$DL97),1,0)*'4. Formulations'!$Q96</f>
        <v>0</v>
      </c>
      <c r="MF97" s="38">
        <f>IF(AND(OR(ISBLANK(MF$9),MF$9=0)=FALSE,MF$9=$DL97),1,0)*'4. Formulations'!$Q96</f>
        <v>0</v>
      </c>
    </row>
    <row r="98" spans="2:344" outlineLevel="1" x14ac:dyDescent="0.3">
      <c r="B98" s="2"/>
      <c r="C98" s="129" t="str">
        <f>IF('2. Protocols'!C97&amp;"+"&amp;'2. Protocols'!E97&amp;"+"&amp;'2. Protocols'!G97="++","",'2. Protocols'!C97&amp;"+"&amp;'2. Protocols'!E97&amp;"+"&amp;'2. Protocols'!G97)</f>
        <v/>
      </c>
      <c r="D98" s="18"/>
      <c r="F98" s="114">
        <f>IFERROR('2. Protocols'!J97*'1. General Inputs'!$N$6,"")</f>
        <v>0</v>
      </c>
      <c r="G98" s="114">
        <f>IFERROR(MAX(F98*(1+'1. General Inputs'!$BE$16)+(G$110*CHOOSE(G$7,'2. Protocols'!$S97,'2. Protocols'!$T97,'2. Protocols'!$U97))+'3. ARV Substitutions'!L118,0),"")</f>
        <v>0</v>
      </c>
      <c r="H98" s="114">
        <f>IFERROR(MAX(G98*(1+'1. General Inputs'!$BE$16)+(H$110*CHOOSE(H$7,'2. Protocols'!$S97,'2. Protocols'!$T97,'2. Protocols'!$U97))+'3. ARV Substitutions'!M118,0),"")</f>
        <v>0</v>
      </c>
      <c r="I98" s="114">
        <f>IFERROR(MAX(H98*(1+'1. General Inputs'!$BE$16)+(I$110*CHOOSE(I$7,'2. Protocols'!$S97,'2. Protocols'!$T97,'2. Protocols'!$U97))+'3. ARV Substitutions'!N118,0),"")</f>
        <v>0</v>
      </c>
      <c r="J98" s="114">
        <f>IFERROR(MAX(I98*(1+'1. General Inputs'!$BE$16)+(J$110*CHOOSE(J$7,'2. Protocols'!$S97,'2. Protocols'!$T97,'2. Protocols'!$U97))+'3. ARV Substitutions'!O118,0),"")</f>
        <v>0</v>
      </c>
      <c r="K98" s="114">
        <f>IFERROR(MAX(J98*(1+'1. General Inputs'!$BE$16)+(K$110*CHOOSE(K$7,'2. Protocols'!$S97,'2. Protocols'!$T97,'2. Protocols'!$U97))+'3. ARV Substitutions'!P118,0),"")</f>
        <v>0</v>
      </c>
      <c r="L98" s="114">
        <f>IFERROR(MAX(K98*(1+'1. General Inputs'!$BE$16)+(L$110*CHOOSE(L$7,'2. Protocols'!$S97,'2. Protocols'!$T97,'2. Protocols'!$U97))+'3. ARV Substitutions'!Q118,0),"")</f>
        <v>0</v>
      </c>
      <c r="M98" s="114">
        <f>IFERROR(MAX(L98*(1+'1. General Inputs'!$BE$16)+(M$110*CHOOSE(M$7,'2. Protocols'!$S97,'2. Protocols'!$T97,'2. Protocols'!$U97))+'3. ARV Substitutions'!R118,0),"")</f>
        <v>0</v>
      </c>
      <c r="N98" s="114">
        <f>IFERROR(MAX(M98*(1+'1. General Inputs'!$BE$16)+(N$110*CHOOSE(N$7,'2. Protocols'!$S97,'2. Protocols'!$T97,'2. Protocols'!$U97))+'3. ARV Substitutions'!S118,0),"")</f>
        <v>0</v>
      </c>
      <c r="O98" s="114">
        <f>IFERROR(MAX(N98*(1+'1. General Inputs'!$BE$16)+(O$110*CHOOSE(O$7,'2. Protocols'!$S97,'2. Protocols'!$T97,'2. Protocols'!$U97))+'3. ARV Substitutions'!T118,0),"")</f>
        <v>0</v>
      </c>
      <c r="P98" s="114">
        <f>IFERROR(MAX(O98*(1+'1. General Inputs'!$BE$16)+(P$110*CHOOSE(P$7,'2. Protocols'!$S97,'2. Protocols'!$T97,'2. Protocols'!$U97))+'3. ARV Substitutions'!U118,0),"")</f>
        <v>0</v>
      </c>
      <c r="Q98" s="114">
        <f>IFERROR(MAX(P98*(1+'1. General Inputs'!$BE$16)+(Q$110*CHOOSE(Q$7,'2. Protocols'!$S97,'2. Protocols'!$T97,'2. Protocols'!$U97))+'3. ARV Substitutions'!V118,0),"")</f>
        <v>0</v>
      </c>
      <c r="R98" s="114">
        <f>IFERROR(MAX(Q98*(1+'1. General Inputs'!$BE$16)+(R$110*CHOOSE(R$7,'2. Protocols'!$S97,'2. Protocols'!$T97,'2. Protocols'!$U97))+'3. ARV Substitutions'!W118,0),"")</f>
        <v>0</v>
      </c>
      <c r="S98" s="114">
        <f>IFERROR(MAX(R98*(1+'1. General Inputs'!$BE$16)+(S$110*CHOOSE(S$7,'2. Protocols'!$S97,'2. Protocols'!$T97,'2. Protocols'!$U97))+'3. ARV Substitutions'!X118,0),"")</f>
        <v>0</v>
      </c>
      <c r="T98" s="114">
        <f>IFERROR(MAX(S98*(1+'1. General Inputs'!$BE$16)+(T$110*CHOOSE(T$7,'2. Protocols'!$S97,'2. Protocols'!$T97,'2. Protocols'!$U97))+'3. ARV Substitutions'!Y118,0),"")</f>
        <v>0</v>
      </c>
      <c r="U98" s="114">
        <f>IFERROR(MAX(T98*(1+'1. General Inputs'!$BE$16)+(U$110*CHOOSE(U$7,'2. Protocols'!$S97,'2. Protocols'!$T97,'2. Protocols'!$U97))+'3. ARV Substitutions'!Z118,0),"")</f>
        <v>0</v>
      </c>
      <c r="V98" s="114">
        <f>IFERROR(MAX(U98*(1+'1. General Inputs'!$BE$16)+(V$110*CHOOSE(V$7,'2. Protocols'!$S97,'2. Protocols'!$T97,'2. Protocols'!$U97))+'3. ARV Substitutions'!AA118,0),"")</f>
        <v>0</v>
      </c>
      <c r="W98" s="114">
        <f>IFERROR(MAX(V98*(1+'1. General Inputs'!$BE$16)+(W$110*CHOOSE(W$7,'2. Protocols'!$S97,'2. Protocols'!$T97,'2. Protocols'!$U97))+'3. ARV Substitutions'!AB118,0),"")</f>
        <v>0</v>
      </c>
      <c r="X98" s="114">
        <f>IFERROR(MAX(W98*(1+'1. General Inputs'!$BE$16)+(X$110*CHOOSE(X$7,'2. Protocols'!$S97,'2. Protocols'!$T97,'2. Protocols'!$U97))+'3. ARV Substitutions'!AC118,0),"")</f>
        <v>0</v>
      </c>
      <c r="Y98" s="114">
        <f>IFERROR(MAX(X98*(1+'1. General Inputs'!$BE$16)+(Y$110*CHOOSE(Y$7,'2. Protocols'!$S97,'2. Protocols'!$T97,'2. Protocols'!$U97))+'3. ARV Substitutions'!AD118,0),"")</f>
        <v>0</v>
      </c>
      <c r="Z98" s="114">
        <f>IFERROR(MAX(Y98*(1+'1. General Inputs'!$BE$16)+(Z$110*CHOOSE(Z$7,'2. Protocols'!$S97,'2. Protocols'!$T97,'2. Protocols'!$U97))+'3. ARV Substitutions'!AE118,0),"")</f>
        <v>0</v>
      </c>
      <c r="AA98" s="114">
        <f>IFERROR(MAX(Z98*(1+'1. General Inputs'!$BE$16)+(AA$110*CHOOSE(AA$7,'2. Protocols'!$S97,'2. Protocols'!$T97,'2. Protocols'!$U97))+'3. ARV Substitutions'!AF118,0),"")</f>
        <v>0</v>
      </c>
      <c r="AB98" s="114">
        <f>IFERROR(MAX(AA98*(1+'1. General Inputs'!$BE$16)+(AB$110*CHOOSE(AB$7,'2. Protocols'!$S97,'2. Protocols'!$T97,'2. Protocols'!$U97))+'3. ARV Substitutions'!AG118,0),"")</f>
        <v>0</v>
      </c>
      <c r="AC98" s="114">
        <f>IFERROR(MAX(AB98*(1+'1. General Inputs'!$BE$16)+(AC$110*CHOOSE(AC$7,'2. Protocols'!$S97,'2. Protocols'!$T97,'2. Protocols'!$U97))+'3. ARV Substitutions'!AH118,0),"")</f>
        <v>0</v>
      </c>
      <c r="AD98" s="114">
        <f>IFERROR(MAX(AC98*(1+'1. General Inputs'!$BE$16)+(AD$110*CHOOSE(AD$7,'2. Protocols'!$S97,'2. Protocols'!$T97,'2. Protocols'!$U97))+'3. ARV Substitutions'!AI118,0),"")</f>
        <v>0</v>
      </c>
      <c r="AE98" s="114">
        <f>IFERROR(MAX(AD98*(1+'1. General Inputs'!$BE$16)+(AE$110*CHOOSE(AE$7,'2. Protocols'!$S97,'2. Protocols'!$T97,'2. Protocols'!$U97))+'3. ARV Substitutions'!AJ118,0),"")</f>
        <v>0</v>
      </c>
      <c r="AF98" s="114">
        <f>IFERROR(MAX(AE98*(1+'1. General Inputs'!$BE$16)+(AF$110*CHOOSE(AF$7,'2. Protocols'!$S97,'2. Protocols'!$T97,'2. Protocols'!$U97))+'3. ARV Substitutions'!AK118,0),"")</f>
        <v>0</v>
      </c>
      <c r="AG98" s="114">
        <f>IFERROR(MAX(AF98*(1+'1. General Inputs'!$BE$16)+(AG$110*CHOOSE(AG$7,'2. Protocols'!$S97,'2. Protocols'!$T97,'2. Protocols'!$U97))+'3. ARV Substitutions'!AL118,0),"")</f>
        <v>0</v>
      </c>
      <c r="AH98" s="114">
        <f>IFERROR(MAX(AG98*(1+'1. General Inputs'!$BE$16)+(AH$110*CHOOSE(AH$7,'2. Protocols'!$S97,'2. Protocols'!$T97,'2. Protocols'!$U97))+'3. ARV Substitutions'!AM118,0),"")</f>
        <v>0</v>
      </c>
      <c r="AI98" s="114">
        <f>IFERROR(MAX(AH98*(1+'1. General Inputs'!$BE$16)+(AI$110*CHOOSE(AI$7,'2. Protocols'!$S97,'2. Protocols'!$T97,'2. Protocols'!$U97))+'3. ARV Substitutions'!AN118,0),"")</f>
        <v>0</v>
      </c>
      <c r="AJ98" s="114">
        <f>IFERROR(MAX(AI98*(1+'1. General Inputs'!$BE$16)+(AJ$110*CHOOSE(AJ$7,'2. Protocols'!$S97,'2. Protocols'!$T97,'2. Protocols'!$U97))+'3. ARV Substitutions'!AO118,0),"")</f>
        <v>0</v>
      </c>
      <c r="AK98" s="114">
        <f>IFERROR(MAX(AJ98*(1+'1. General Inputs'!$BE$16)+(AK$110*CHOOSE(AK$7,'2. Protocols'!$S97,'2. Protocols'!$T97,'2. Protocols'!$U97))+'3. ARV Substitutions'!AP118,0),"")</f>
        <v>0</v>
      </c>
      <c r="AL98" s="114">
        <f>IFERROR(MAX(AK98*(1+'1. General Inputs'!$BE$16)+(AL$110*CHOOSE(AL$7,'2. Protocols'!$S97,'2. Protocols'!$T97,'2. Protocols'!$U97))+'3. ARV Substitutions'!AQ118,0),"")</f>
        <v>0</v>
      </c>
      <c r="AM98" s="114">
        <f>IFERROR(MAX(AL98*(1+'1. General Inputs'!$BE$16)+(AM$110*CHOOSE(AM$7,'2. Protocols'!$S97,'2. Protocols'!$T97,'2. Protocols'!$U97))+'3. ARV Substitutions'!AR118,0),"")</f>
        <v>0</v>
      </c>
      <c r="AN98" s="114">
        <f>IFERROR(MAX(AM98*(1+'1. General Inputs'!$BE$16)+(AN$110*CHOOSE(AN$7,'2. Protocols'!$S97,'2. Protocols'!$T97,'2. Protocols'!$U97))+'3. ARV Substitutions'!AS118,0),"")</f>
        <v>0</v>
      </c>
      <c r="AO98" s="114">
        <f>IFERROR(MAX(AN98*(1+'1. General Inputs'!$BE$16)+(AO$110*CHOOSE(AO$7,'2. Protocols'!$S97,'2. Protocols'!$T97,'2. Protocols'!$U97))+'3. ARV Substitutions'!AT118,0),"")</f>
        <v>0</v>
      </c>
      <c r="AP98" s="114">
        <f>IFERROR(MAX(AO98*(1+'1. General Inputs'!$BE$16)+(AP$110*CHOOSE(AP$7,'2. Protocols'!$S97,'2. Protocols'!$T97,'2. Protocols'!$U97))+'3. ARV Substitutions'!AU118,0),"")</f>
        <v>0</v>
      </c>
      <c r="BZ98" s="88">
        <f t="shared" si="87"/>
        <v>0</v>
      </c>
      <c r="CA98" s="88">
        <f t="shared" si="88"/>
        <v>0</v>
      </c>
      <c r="CB98" s="88">
        <f t="shared" si="89"/>
        <v>0</v>
      </c>
      <c r="CC98" s="88">
        <f t="shared" si="90"/>
        <v>0</v>
      </c>
      <c r="CD98" s="88">
        <f t="shared" si="91"/>
        <v>0</v>
      </c>
      <c r="CE98" s="88">
        <f t="shared" si="92"/>
        <v>0</v>
      </c>
      <c r="CF98" s="88">
        <f t="shared" si="93"/>
        <v>0</v>
      </c>
      <c r="CG98" s="88">
        <f t="shared" si="94"/>
        <v>0</v>
      </c>
      <c r="CH98" s="88">
        <f t="shared" si="95"/>
        <v>0</v>
      </c>
      <c r="CI98" s="88">
        <f t="shared" si="96"/>
        <v>0</v>
      </c>
      <c r="CJ98" s="88">
        <f t="shared" si="97"/>
        <v>0</v>
      </c>
      <c r="CK98" s="88">
        <f t="shared" si="98"/>
        <v>0</v>
      </c>
      <c r="CL98" s="88">
        <f t="shared" si="99"/>
        <v>0</v>
      </c>
      <c r="CM98" s="88">
        <f t="shared" si="100"/>
        <v>0</v>
      </c>
      <c r="CN98" s="88">
        <f t="shared" si="101"/>
        <v>0</v>
      </c>
      <c r="CO98" s="88">
        <f t="shared" si="102"/>
        <v>0</v>
      </c>
      <c r="CP98" s="88">
        <f t="shared" si="103"/>
        <v>0</v>
      </c>
      <c r="CQ98" s="88">
        <f t="shared" si="104"/>
        <v>0</v>
      </c>
      <c r="CR98" s="88">
        <f t="shared" si="105"/>
        <v>0</v>
      </c>
      <c r="CS98" s="88">
        <f t="shared" si="106"/>
        <v>0</v>
      </c>
      <c r="CT98" s="88">
        <f t="shared" si="107"/>
        <v>0</v>
      </c>
      <c r="CU98" s="88">
        <f t="shared" si="108"/>
        <v>0</v>
      </c>
      <c r="CV98" s="88">
        <f t="shared" si="109"/>
        <v>0</v>
      </c>
      <c r="CW98" s="88">
        <f t="shared" si="110"/>
        <v>0</v>
      </c>
      <c r="CX98" s="88">
        <f t="shared" si="111"/>
        <v>0</v>
      </c>
      <c r="CY98" s="88">
        <f t="shared" si="112"/>
        <v>0</v>
      </c>
      <c r="CZ98" s="88">
        <f t="shared" si="113"/>
        <v>0</v>
      </c>
      <c r="DA98" s="88">
        <f t="shared" si="114"/>
        <v>0</v>
      </c>
      <c r="DB98" s="88">
        <f t="shared" si="115"/>
        <v>0</v>
      </c>
      <c r="DC98" s="88">
        <f t="shared" si="116"/>
        <v>0</v>
      </c>
      <c r="DD98" s="88">
        <f t="shared" si="117"/>
        <v>0</v>
      </c>
      <c r="DE98" s="88">
        <f t="shared" si="118"/>
        <v>0</v>
      </c>
      <c r="DF98" s="88">
        <f t="shared" si="119"/>
        <v>0</v>
      </c>
      <c r="DG98" s="88">
        <f t="shared" si="120"/>
        <v>0</v>
      </c>
      <c r="DH98" s="88">
        <f t="shared" si="121"/>
        <v>0</v>
      </c>
      <c r="DI98" s="88">
        <f t="shared" si="122"/>
        <v>0</v>
      </c>
      <c r="DK98" s="27" t="str">
        <f>CONCATENATE('2. Protocols'!C97, '2. Protocols'!D97, '2. Protocols'!E97)</f>
        <v>+</v>
      </c>
      <c r="DL98" s="27" t="str">
        <f>CONCATENATE('2. Protocols'!C97, '2. Protocols'!D97, '2. Protocols'!E97, '2. Protocols'!F97, '2. Protocols'!G97,)</f>
        <v>++</v>
      </c>
      <c r="DN98" s="38">
        <f>IF(AND(OR(ISBLANK(DN$9),DN$9=0)=FALSE,OR(DN$9='2. Protocols'!$C97,DN$9='2. Protocols'!$E97,DN$9='2. Protocols'!$G97)),1,0)*'4. Formulations'!$I97</f>
        <v>0</v>
      </c>
      <c r="DO98" s="38">
        <f>IF(AND(OR(ISBLANK(DO$9),DO$9=0)=FALSE,OR(DO$9='2. Protocols'!$C97,DO$9='2. Protocols'!$E97,DO$9='2. Protocols'!$G97)),1,0)*'4. Formulations'!$I97</f>
        <v>0</v>
      </c>
      <c r="DP98" s="38">
        <f>IF(AND(OR(ISBLANK(DP$9),DP$9=0)=FALSE,OR(DP$9='2. Protocols'!$C97,DP$9='2. Protocols'!$E97,DP$9='2. Protocols'!$G97)),1,0)*'4. Formulations'!$I97</f>
        <v>0</v>
      </c>
      <c r="DQ98" s="38">
        <f>IF(AND(OR(ISBLANK(DQ$9),DQ$9=0)=FALSE,OR(DQ$9='2. Protocols'!$C97,DQ$9='2. Protocols'!$E97,DQ$9='2. Protocols'!$G97)),1,0)*'4. Formulations'!$I97</f>
        <v>0</v>
      </c>
      <c r="DR98" s="38">
        <f>IF(AND(OR(ISBLANK(DR$9),DR$9=0)=FALSE,OR(DR$9='2. Protocols'!$C97,DR$9='2. Protocols'!$E97,DR$9='2. Protocols'!$G97)),1,0)*'4. Formulations'!$I97</f>
        <v>0</v>
      </c>
      <c r="DS98" s="38">
        <f>IF(AND(OR(ISBLANK(DS$9),DS$9=0)=FALSE,OR(DS$9='2. Protocols'!$C97,DS$9='2. Protocols'!$E97,DS$9='2. Protocols'!$G97)),1,0)*'4. Formulations'!$I97</f>
        <v>0</v>
      </c>
      <c r="DT98" s="38">
        <f>IF(AND(OR(ISBLANK(DT$9),DT$9=0)=FALSE,OR(DT$9='2. Protocols'!$C97,DT$9='2. Protocols'!$E97,DT$9='2. Protocols'!$G97)),1,0)*'4. Formulations'!$I97</f>
        <v>0</v>
      </c>
      <c r="DU98" s="38">
        <f>IF(AND(OR(ISBLANK(DU$9),DU$9=0)=FALSE,OR(DU$9='2. Protocols'!$C97,DU$9='2. Protocols'!$E97,DU$9='2. Protocols'!$G97)),1,0)*'4. Formulations'!$I97</f>
        <v>0</v>
      </c>
      <c r="DV98" s="38">
        <f>IF(AND(OR(ISBLANK(DV$9),DV$9=0)=FALSE,OR(DV$9='2. Protocols'!$C97,DV$9='2. Protocols'!$E97,DV$9='2. Protocols'!$G97)),1,0)*'4. Formulations'!$I97</f>
        <v>0</v>
      </c>
      <c r="DW98" s="38">
        <f>IF(AND(OR(ISBLANK(DW$9),DW$9=0)=FALSE,OR(DW$9='2. Protocols'!$C97,DW$9='2. Protocols'!$E97,DW$9='2. Protocols'!$G97)),1,0)*'4. Formulations'!$I97</f>
        <v>0</v>
      </c>
      <c r="DX98" s="38">
        <f>IF(AND(OR(ISBLANK(DX$9),DX$9=0)=FALSE,OR(DX$9='2. Protocols'!$C97,DX$9='2. Protocols'!$E97,DX$9='2. Protocols'!$G97)),1,0)*'4. Formulations'!$I97</f>
        <v>0</v>
      </c>
      <c r="DY98" s="38">
        <f>IF(AND(OR(ISBLANK(DY$9),DY$9=0)=FALSE,OR(DY$9='2. Protocols'!$C97,DY$9='2. Protocols'!$E97,DY$9='2. Protocols'!$G97)),1,0)*'4. Formulations'!$I97</f>
        <v>0</v>
      </c>
      <c r="DZ98" s="38">
        <f>IF(AND(OR(ISBLANK(DZ$9),DZ$9=0)=FALSE,OR(DZ$9='2. Protocols'!$C97,DZ$9='2. Protocols'!$E97,DZ$9='2. Protocols'!$G97)),1,0)*'4. Formulations'!$I97</f>
        <v>0</v>
      </c>
      <c r="EA98" s="38">
        <f>IF(AND(OR(ISBLANK(EA$9),EA$9=0)=FALSE,OR(EA$9='2. Protocols'!$C97,EA$9='2. Protocols'!$E97,EA$9='2. Protocols'!$G97)),1,0)*'4. Formulations'!$I97</f>
        <v>0</v>
      </c>
      <c r="EB98" s="38">
        <f>IF(AND(OR(ISBLANK(EB$9),EB$9=0)=FALSE,OR(EB$9='2. Protocols'!$C97,EB$9='2. Protocols'!$E97,EB$9='2. Protocols'!$G97)),1,0)*'4. Formulations'!$I97</f>
        <v>0</v>
      </c>
      <c r="EC98" s="38">
        <f>IF(AND(OR(ISBLANK(EC$9),EC$9=0)=FALSE,OR(EC$9='2. Protocols'!$C97,EC$9='2. Protocols'!$E97,EC$9='2. Protocols'!$G97)),1,0)*'4. Formulations'!$I97</f>
        <v>0</v>
      </c>
      <c r="ED98" s="38">
        <f>IF(AND(OR(ISBLANK(ED$9),ED$9=0)=FALSE,OR(ED$9='2. Protocols'!$C97,ED$9='2. Protocols'!$E97,ED$9='2. Protocols'!$G97)),1,0)*'4. Formulations'!$I97</f>
        <v>0</v>
      </c>
      <c r="EE98" s="38">
        <f>IF(AND(OR(ISBLANK(EE$9),EE$9=0)=FALSE,OR(EE$9='2. Protocols'!$C97,EE$9='2. Protocols'!$E97,EE$9='2. Protocols'!$G97)),1,0)*'4. Formulations'!$I97</f>
        <v>0</v>
      </c>
      <c r="EF98" s="38">
        <f>IF(AND(OR(ISBLANK(EF$9),EF$9=0)=FALSE,OR(EF$9='2. Protocols'!$C97,EF$9='2. Protocols'!$E97,EF$9='2. Protocols'!$G97)),1,0)*'4. Formulations'!$I97</f>
        <v>0</v>
      </c>
      <c r="EG98" s="38">
        <f>IF(AND(OR(ISBLANK(EG$9),EG$9=0)=FALSE,OR(EG$9='2. Protocols'!$C97,EG$9='2. Protocols'!$E97,EG$9='2. Protocols'!$G97)),1,0)*'4. Formulations'!$I97</f>
        <v>0</v>
      </c>
      <c r="EH98" s="38">
        <f>IF(AND(OR(ISBLANK(EH$9),EH$9=0)=FALSE,OR(EH$9='2. Protocols'!$C97,EH$9='2. Protocols'!$E97,EH$9='2. Protocols'!$G97)),1,0)*'4. Formulations'!$I97</f>
        <v>0</v>
      </c>
      <c r="EI98" s="38">
        <f>IF(AND(OR(ISBLANK(EI$9),EI$9=0)=FALSE,OR(EI$9='2. Protocols'!$C97,EI$9='2. Protocols'!$E97,EI$9='2. Protocols'!$G97)),1,0)*'4. Formulations'!$I97</f>
        <v>0</v>
      </c>
      <c r="EK98" s="38">
        <f>IF(AND(OR(ISBLANK(EK$9),EK$9=0)=FALSE,EK$9=$DK98),1,0)*'4. Formulations'!$J97</f>
        <v>0</v>
      </c>
      <c r="EL98" s="38">
        <f>IF(AND(OR(ISBLANK(EL$9),EL$9=0)=FALSE,EL$9=$DK98),1,0)*'4. Formulations'!$J97</f>
        <v>0</v>
      </c>
      <c r="EM98" s="38">
        <f>IF(AND(OR(ISBLANK(EM$9),EM$9=0)=FALSE,EM$9=$DK98),1,0)*'4. Formulations'!$J97</f>
        <v>0</v>
      </c>
      <c r="EN98" s="38">
        <f>IF(AND(OR(ISBLANK(EN$9),EN$9=0)=FALSE,EN$9=$DK98),1,0)*'4. Formulations'!$J97</f>
        <v>0</v>
      </c>
      <c r="EO98" s="38">
        <f>IF(AND(OR(ISBLANK(EO$9),EO$9=0)=FALSE,EO$9=$DK98),1,0)*'4. Formulations'!$J97</f>
        <v>0</v>
      </c>
      <c r="EP98" s="38">
        <f>IF(AND(OR(ISBLANK(EP$9),EP$9=0)=FALSE,EP$9=$DK98),1,0)*'4. Formulations'!$J97</f>
        <v>0</v>
      </c>
      <c r="EQ98" s="38">
        <f>IF(AND(OR(ISBLANK(EQ$9),EQ$9=0)=FALSE,EQ$9=$DK98),1,0)*'4. Formulations'!$J97</f>
        <v>0</v>
      </c>
      <c r="ER98" s="38">
        <f>IF(AND(OR(ISBLANK(ER$9),ER$9=0)=FALSE,ER$9=$DK98),1,0)*'4. Formulations'!$J97</f>
        <v>0</v>
      </c>
      <c r="ES98" s="38">
        <f>IF(AND(OR(ISBLANK(ES$9),ES$9=0)=FALSE,ES$9=$DK98),1,0)*'4. Formulations'!$J97</f>
        <v>0</v>
      </c>
      <c r="ET98" s="38">
        <f>IF(AND(OR(ISBLANK(ET$9),ET$9=0)=FALSE,ET$9=$DK98),1,0)*'4. Formulations'!$J97</f>
        <v>0</v>
      </c>
      <c r="EU98" s="38">
        <f>IF(AND(OR(ISBLANK(EU$9),EU$9=0)=FALSE,EU$9=$DK98),1,0)*'4. Formulations'!$J97</f>
        <v>0</v>
      </c>
      <c r="EV98" s="38">
        <f>IF(AND(OR(ISBLANK(EV$9),EV$9=0)=FALSE,EV$9=$DK98),1,0)*'4. Formulations'!$J97</f>
        <v>0</v>
      </c>
      <c r="EW98" s="38">
        <f>IF(AND(OR(ISBLANK(EW$9),EW$9=0)=FALSE,EW$9=$DK98),1,0)*'4. Formulations'!$J97</f>
        <v>0</v>
      </c>
      <c r="EY98" s="38">
        <f>IF(AND(OR(ISBLANK(EY$9),EY$9=0)=FALSE,SUM($EK98:$EW98)&gt;0,EY$9='2. Protocols'!$G97),1,0)*'4. Formulations'!$J97</f>
        <v>0</v>
      </c>
      <c r="EZ98" s="38">
        <f>IF(AND(OR(ISBLANK(EZ$9),EZ$9=0)=FALSE,SUM($EK98:$EW98)&gt;0,EZ$9='2. Protocols'!$G97),1,0)*'4. Formulations'!$J97</f>
        <v>0</v>
      </c>
      <c r="FA98" s="38">
        <f>IF(AND(OR(ISBLANK(FA$9),FA$9=0)=FALSE,SUM($EK98:$EW98)&gt;0,FA$9='2. Protocols'!$G97),1,0)*'4. Formulations'!$J97</f>
        <v>0</v>
      </c>
      <c r="FB98" s="38">
        <f>IF(AND(OR(ISBLANK(FB$9),FB$9=0)=FALSE,SUM($EK98:$EW98)&gt;0,FB$9='2. Protocols'!$G97),1,0)*'4. Formulations'!$J97</f>
        <v>0</v>
      </c>
      <c r="FC98" s="38">
        <f>IF(AND(OR(ISBLANK(FC$9),FC$9=0)=FALSE,SUM($EK98:$EW98)&gt;0,FC$9='2. Protocols'!$G97),1,0)*'4. Formulations'!$J97</f>
        <v>0</v>
      </c>
      <c r="FD98" s="38">
        <f>IF(AND(OR(ISBLANK(FD$9),FD$9=0)=FALSE,SUM($EK98:$EW98)&gt;0,FD$9='2. Protocols'!$G97),1,0)*'4. Formulations'!$J97</f>
        <v>0</v>
      </c>
      <c r="FE98" s="38">
        <f>IF(AND(OR(ISBLANK(FE$9),FE$9=0)=FALSE,SUM($EK98:$EW98)&gt;0,FE$9='2. Protocols'!$G97),1,0)*'4. Formulations'!$J97</f>
        <v>0</v>
      </c>
      <c r="FF98" s="38">
        <f>IF(AND(OR(ISBLANK(FF$9),FF$9=0)=FALSE,SUM($EK98:$EW98)&gt;0,FF$9='2. Protocols'!$G97),1,0)*'4. Formulations'!$J97</f>
        <v>0</v>
      </c>
      <c r="FG98" s="38">
        <f>IF(AND(OR(ISBLANK(FG$9),FG$9=0)=FALSE,SUM($EK98:$EW98)&gt;0,FG$9='2. Protocols'!$G97),1,0)*'4. Formulations'!$J97</f>
        <v>0</v>
      </c>
      <c r="FH98" s="38">
        <f>IF(AND(OR(ISBLANK(FH$9),FH$9=0)=FALSE,SUM($EK98:$EW98)&gt;0,FH$9='2. Protocols'!$G97),1,0)*'4. Formulations'!$J97</f>
        <v>0</v>
      </c>
      <c r="FI98" s="38">
        <f>IF(AND(OR(ISBLANK(FI$9),FI$9=0)=FALSE,SUM($EK98:$EW98)&gt;0,FI$9='2. Protocols'!$G97),1,0)*'4. Formulations'!$J97</f>
        <v>0</v>
      </c>
      <c r="FJ98" s="38">
        <f>IF(AND(OR(ISBLANK(FJ$9),FJ$9=0)=FALSE,SUM($EK98:$EW98)&gt;0,FJ$9='2. Protocols'!$G97),1,0)*'4. Formulations'!$J97</f>
        <v>0</v>
      </c>
      <c r="FK98" s="38">
        <f>IF(AND(OR(ISBLANK(FK$9),FK$9=0)=FALSE,SUM($EK98:$EW98)&gt;0,FK$9='2. Protocols'!$G97),1,0)*'4. Formulations'!$J97</f>
        <v>0</v>
      </c>
      <c r="FL98" s="38">
        <f>IF(AND(OR(ISBLANK(FL$9),FL$9=0)=FALSE,SUM($EK98:$EW98)&gt;0,FL$9='2. Protocols'!$G97),1,0)*'4. Formulations'!$J97</f>
        <v>0</v>
      </c>
      <c r="FM98" s="38">
        <f>IF(AND(OR(ISBLANK(FM$9),FM$9=0)=FALSE,SUM($EK98:$EW98)&gt;0,FM$9='2. Protocols'!$G97),1,0)*'4. Formulations'!$J97</f>
        <v>0</v>
      </c>
      <c r="FN98" s="38">
        <f>IF(AND(OR(ISBLANK(FN$9),FN$9=0)=FALSE,SUM($EK98:$EW98)&gt;0,FN$9='2. Protocols'!$G97),1,0)*'4. Formulations'!$J97</f>
        <v>0</v>
      </c>
      <c r="FO98" s="38">
        <f>IF(AND(OR(ISBLANK(FO$9),FO$9=0)=FALSE,SUM($EK98:$EW98)&gt;0,FO$9='2. Protocols'!$G97),1,0)*'4. Formulations'!$J97</f>
        <v>0</v>
      </c>
      <c r="FP98" s="38">
        <f>IF(AND(OR(ISBLANK(FP$9),FP$9=0)=FALSE,SUM($EK98:$EW98)&gt;0,FP$9='2. Protocols'!$G97),1,0)*'4. Formulations'!$J97</f>
        <v>0</v>
      </c>
      <c r="FQ98" s="38">
        <f>IF(AND(OR(ISBLANK(FQ$9),FQ$9=0)=FALSE,SUM($EK98:$EW98)&gt;0,FQ$9='2. Protocols'!$G97),1,0)*'4. Formulations'!$J97</f>
        <v>0</v>
      </c>
      <c r="FR98" s="38">
        <f>IF(AND(OR(ISBLANK(FR$9),FR$9=0)=FALSE,SUM($EK98:$EW98)&gt;0,FR$9='2. Protocols'!$G97),1,0)*'4. Formulations'!$J97</f>
        <v>0</v>
      </c>
      <c r="FS98" s="38">
        <f>IF(AND(OR(ISBLANK(FS$9),FS$9=0)=FALSE,SUM($EK98:$EW98)&gt;0,FS$9='2. Protocols'!$G97),1,0)*'4. Formulations'!$J97</f>
        <v>0</v>
      </c>
      <c r="FT98" s="38">
        <f>IF(AND(OR(ISBLANK(FT$9),FT$9=0)=FALSE,SUM($EK98:$EW98)&gt;0,FT$9='2. Protocols'!$G97),1,0)*'4. Formulations'!$J97</f>
        <v>0</v>
      </c>
      <c r="FV98" s="38">
        <f>IF(AND(OR(ISBLANK(EY$9),EY$9=0)=FALSE,FV$9=$DL98),1,0)*'4. Formulations'!$K97</f>
        <v>0</v>
      </c>
      <c r="FW98" s="38">
        <f>IF(AND(OR(ISBLANK(EZ$9),EZ$9=0)=FALSE,FW$9=$DL98),1,0)*'4. Formulations'!$K97</f>
        <v>0</v>
      </c>
      <c r="FX98" s="38">
        <f>IF(AND(OR(ISBLANK(FA$9),FA$9=0)=FALSE,FX$9=$DL98),1,0)*'4. Formulations'!$K97</f>
        <v>0</v>
      </c>
      <c r="FY98" s="38">
        <f>IF(AND(OR(ISBLANK(FB$9),FB$9=0)=FALSE,FY$9=$DL98),1,0)*'4. Formulations'!$K97</f>
        <v>0</v>
      </c>
      <c r="FZ98" s="38">
        <f>IF(AND(OR(ISBLANK(FC$9),FC$9=0)=FALSE,FZ$9=$DL98),1,0)*'4. Formulations'!$K97</f>
        <v>0</v>
      </c>
      <c r="GA98" s="38">
        <f>IF(AND(OR(ISBLANK(FD$9),FD$9=0)=FALSE,GA$9=$DL98),1,0)*'4. Formulations'!$K97</f>
        <v>0</v>
      </c>
      <c r="GB98" s="38">
        <f>IF(AND(OR(ISBLANK(FE$9),FE$9=0)=FALSE,GB$9=$DL98),1,0)*'4. Formulations'!$K97</f>
        <v>0</v>
      </c>
      <c r="GC98" s="38">
        <f>IF(AND(OR(ISBLANK(FF$9),FF$9=0)=FALSE,GC$9=$DL98),1,0)*'4. Formulations'!$K97</f>
        <v>0</v>
      </c>
      <c r="GD98" s="38">
        <f>IF(AND(OR(ISBLANK(FG$9),FG$9=0)=FALSE,GD$9=$DL98),1,0)*'4. Formulations'!$K97</f>
        <v>0</v>
      </c>
      <c r="GE98" s="38">
        <f>IF(AND(OR(ISBLANK(FH$9),FH$9=0)=FALSE,GE$9=$DL98),1,0)*'4. Formulations'!$K97</f>
        <v>0</v>
      </c>
      <c r="GF98" s="38">
        <f>IF(AND(OR(ISBLANK(FI$9),FI$9=0)=FALSE,GF$9=$DL98),1,0)*'4. Formulations'!$K97</f>
        <v>0</v>
      </c>
      <c r="GG98" s="38">
        <f>IF(AND(OR(ISBLANK(FJ$9),FJ$9=0)=FALSE,GG$9=$DL98),1,0)*'4. Formulations'!$K97</f>
        <v>0</v>
      </c>
      <c r="GH98" s="38">
        <f>IF(AND(OR(ISBLANK(FK$9),FK$9=0)=FALSE,GH$9=$DL98),1,0)*'4. Formulations'!$K97</f>
        <v>0</v>
      </c>
      <c r="GI98" s="38">
        <f>IF(AND(OR(ISBLANK(FL$9),FL$9=0)=FALSE,GI$9=$DL98),1,0)*'4. Formulations'!$K97</f>
        <v>0</v>
      </c>
      <c r="GJ98" s="38">
        <f>IF(AND(OR(ISBLANK(FM$9),FM$9=0)=FALSE,GJ$9=$DL98),1,0)*'4. Formulations'!$K97</f>
        <v>0</v>
      </c>
      <c r="GL98" s="38">
        <f>IF(AND(OR(ISBLANK(GL$9),GL$9=0)=FALSE,OR(GL$9='2. Protocols'!$C97,GL$9='2. Protocols'!$E97,GL$9='2. Protocols'!$G97)),1,0)*'4. Formulations'!$L97</f>
        <v>0</v>
      </c>
      <c r="GM98" s="38">
        <f>IF(AND(OR(ISBLANK(GM$9),GM$9=0)=FALSE,OR(GM$9='2. Protocols'!$C97,GM$9='2. Protocols'!$E97,GM$9='2. Protocols'!$G97)),1,0)*'4. Formulations'!$L97</f>
        <v>0</v>
      </c>
      <c r="GN98" s="38">
        <f>IF(AND(OR(ISBLANK(GN$9),GN$9=0)=FALSE,OR(GN$9='2. Protocols'!$C97,GN$9='2. Protocols'!$E97,GN$9='2. Protocols'!$G97)),1,0)*'4. Formulations'!$L97</f>
        <v>0</v>
      </c>
      <c r="GO98" s="38">
        <f>IF(AND(OR(ISBLANK(GO$9),GO$9=0)=FALSE,OR(GO$9='2. Protocols'!$C97,GO$9='2. Protocols'!$E97,GO$9='2. Protocols'!$G97)),1,0)*'4. Formulations'!$L97</f>
        <v>0</v>
      </c>
      <c r="GP98" s="38">
        <f>IF(AND(OR(ISBLANK(GP$9),GP$9=0)=FALSE,OR(GP$9='2. Protocols'!$C97,GP$9='2. Protocols'!$E97,GP$9='2. Protocols'!$G97)),1,0)*'4. Formulations'!$L97</f>
        <v>0</v>
      </c>
      <c r="GQ98" s="38">
        <f>IF(AND(OR(ISBLANK(GQ$9),GQ$9=0)=FALSE,OR(GQ$9='2. Protocols'!$C97,GQ$9='2. Protocols'!$E97,GQ$9='2. Protocols'!$G97)),1,0)*'4. Formulations'!$L97</f>
        <v>0</v>
      </c>
      <c r="GR98" s="38">
        <f>IF(AND(OR(ISBLANK(GR$9),GR$9=0)=FALSE,OR(GR$9='2. Protocols'!$C97,GR$9='2. Protocols'!$E97,GR$9='2. Protocols'!$G97)),1,0)*'4. Formulations'!$L97</f>
        <v>0</v>
      </c>
      <c r="GS98" s="38">
        <f>IF(AND(OR(ISBLANK(GS$9),GS$9=0)=FALSE,OR(GS$9='2. Protocols'!$C97,GS$9='2. Protocols'!$E97,GS$9='2. Protocols'!$G97)),1,0)*'4. Formulations'!$L97</f>
        <v>0</v>
      </c>
      <c r="GT98" s="38">
        <f>IF(AND(OR(ISBLANK(GT$9),GT$9=0)=FALSE,OR(GT$9='2. Protocols'!$C97,GT$9='2. Protocols'!$E97,GT$9='2. Protocols'!$G97)),1,0)*'4. Formulations'!$L97</f>
        <v>0</v>
      </c>
      <c r="GU98" s="38">
        <f>IF(AND(OR(ISBLANK(GU$9),GU$9=0)=FALSE,OR(GU$9='2. Protocols'!$C97,GU$9='2. Protocols'!$E97,GU$9='2. Protocols'!$G97)),1,0)*'4. Formulations'!$L97</f>
        <v>0</v>
      </c>
      <c r="GV98" s="38">
        <f>IF(AND(OR(ISBLANK(GV$9),GV$9=0)=FALSE,OR(GV$9='2. Protocols'!$C97,GV$9='2. Protocols'!$E97,GV$9='2. Protocols'!$G97)),1,0)*'4. Formulations'!$L97</f>
        <v>0</v>
      </c>
      <c r="GW98" s="38">
        <f>IF(AND(OR(ISBLANK(GW$9),GW$9=0)=FALSE,OR(GW$9='2. Protocols'!$C97,GW$9='2. Protocols'!$E97,GW$9='2. Protocols'!$G97)),1,0)*'4. Formulations'!$L97</f>
        <v>0</v>
      </c>
      <c r="GX98" s="38">
        <f>IF(AND(OR(ISBLANK(GX$9),GX$9=0)=FALSE,OR(GX$9='2. Protocols'!$C97,GX$9='2. Protocols'!$E97,GX$9='2. Protocols'!$G97)),1,0)*'4. Formulations'!$L97</f>
        <v>0</v>
      </c>
      <c r="GY98" s="38">
        <f>IF(AND(OR(ISBLANK(GY$9),GY$9=0)=FALSE,OR(GY$9='2. Protocols'!$C97,GY$9='2. Protocols'!$E97,GY$9='2. Protocols'!$G97)),1,0)*'4. Formulations'!$L97</f>
        <v>0</v>
      </c>
      <c r="GZ98" s="38">
        <f>IF(AND(OR(ISBLANK(GZ$9),GZ$9=0)=FALSE,OR(GZ$9='2. Protocols'!$C97,GZ$9='2. Protocols'!$E97,GZ$9='2. Protocols'!$G97)),1,0)*'4. Formulations'!$L97</f>
        <v>0</v>
      </c>
      <c r="HA98" s="38">
        <f>IF(AND(OR(ISBLANK(HA$9),HA$9=0)=FALSE,OR(HA$9='2. Protocols'!$C97,HA$9='2. Protocols'!$E97,HA$9='2. Protocols'!$G97)),1,0)*'4. Formulations'!$L97</f>
        <v>0</v>
      </c>
      <c r="HB98" s="38">
        <f>IF(AND(OR(ISBLANK(HB$9),HB$9=0)=FALSE,OR(HB$9='2. Protocols'!$C97,HB$9='2. Protocols'!$E97,HB$9='2. Protocols'!$G97)),1,0)*'4. Formulations'!$L97</f>
        <v>0</v>
      </c>
      <c r="HC98" s="38">
        <f>IF(AND(OR(ISBLANK(HC$9),HC$9=0)=FALSE,OR(HC$9='2. Protocols'!$C97,HC$9='2. Protocols'!$E97,HC$9='2. Protocols'!$G97)),1,0)*'4. Formulations'!$L97</f>
        <v>0</v>
      </c>
      <c r="HD98" s="38">
        <f>IF(AND(OR(ISBLANK(HD$9),HD$9=0)=FALSE,OR(HD$9='2. Protocols'!$C97,HD$9='2. Protocols'!$E97,HD$9='2. Protocols'!$G97)),1,0)*'4. Formulations'!$L97</f>
        <v>0</v>
      </c>
      <c r="HE98" s="38">
        <f>IF(AND(OR(ISBLANK(HE$9),HE$9=0)=FALSE,OR(HE$9='2. Protocols'!$C97,HE$9='2. Protocols'!$E97,HE$9='2. Protocols'!$G97)),1,0)*'4. Formulations'!$L97</f>
        <v>0</v>
      </c>
      <c r="HF98" s="38">
        <f>IF(AND(OR(ISBLANK(HF$9),HF$9=0)=FALSE,OR(HF$9='2. Protocols'!$C97,HF$9='2. Protocols'!$E97,HF$9='2. Protocols'!$G97)),1,0)*'4. Formulations'!$L97</f>
        <v>0</v>
      </c>
      <c r="HG98" s="38">
        <f>IF(AND(OR(ISBLANK(HG$9),HG$9=0)=FALSE,OR(HG$9='2. Protocols'!$C97,HG$9='2. Protocols'!$E97,HG$9='2. Protocols'!$G97)),1,0)*'4. Formulations'!$L97</f>
        <v>0</v>
      </c>
      <c r="HI98" s="38">
        <f>IF(AND(OR(ISBLANK(HI$9),HI$9=0)=FALSE,HI$9=$DK98),1,0)*'4. Formulations'!$M97</f>
        <v>0</v>
      </c>
      <c r="HJ98" s="38">
        <f>IF(AND(OR(ISBLANK(HJ$9),HJ$9=0)=FALSE,HJ$9=$DK98),1,0)*'4. Formulations'!$M97</f>
        <v>0</v>
      </c>
      <c r="HK98" s="38">
        <f>IF(AND(OR(ISBLANK(HK$9),HK$9=0)=FALSE,HK$9=$DK98),1,0)*'4. Formulations'!$M97</f>
        <v>0</v>
      </c>
      <c r="HL98" s="38">
        <f>IF(AND(OR(ISBLANK(HL$9),HL$9=0)=FALSE,HL$9=$DK98),1,0)*'4. Formulations'!$M97</f>
        <v>0</v>
      </c>
      <c r="HM98" s="38">
        <f>IF(AND(OR(ISBLANK(HM$9),HM$9=0)=FALSE,HM$9=$DK98),1,0)*'4. Formulations'!$M97</f>
        <v>0</v>
      </c>
      <c r="HN98" s="38">
        <f>IF(AND(OR(ISBLANK(HN$9),HN$9=0)=FALSE,HN$9=$DK98),1,0)*'4. Formulations'!$M97</f>
        <v>0</v>
      </c>
      <c r="HO98" s="38">
        <f>IF(AND(OR(ISBLANK(HO$9),HO$9=0)=FALSE,HO$9=$DK98),1,0)*'4. Formulations'!$M97</f>
        <v>0</v>
      </c>
      <c r="HP98" s="38">
        <f>IF(AND(OR(ISBLANK(HP$9),HP$9=0)=FALSE,HP$9=$DK98),1,0)*'4. Formulations'!$M97</f>
        <v>0</v>
      </c>
      <c r="HQ98" s="38">
        <f>IF(AND(OR(ISBLANK(HQ$9),HQ$9=0)=FALSE,HQ$9=$DK98),1,0)*'4. Formulations'!$M97</f>
        <v>0</v>
      </c>
      <c r="HR98" s="38">
        <f>IF(AND(OR(ISBLANK(HR$9),HR$9=0)=FALSE,HR$9=$DK98),1,0)*'4. Formulations'!$M97</f>
        <v>0</v>
      </c>
      <c r="HS98" s="38">
        <f>IF(AND(OR(ISBLANK(HS$9),HS$9=0)=FALSE,HS$9=$DK98),1,0)*'4. Formulations'!$M97</f>
        <v>0</v>
      </c>
      <c r="HT98" s="38">
        <f>IF(AND(OR(ISBLANK(HT$9),HT$9=0)=FALSE,HT$9=$DK98),1,0)*'4. Formulations'!$M97</f>
        <v>0</v>
      </c>
      <c r="HU98" s="38">
        <f>IF(AND(OR(ISBLANK(HU$9),HU$9=0)=FALSE,HU$9=$DK98),1,0)*'4. Formulations'!$M97</f>
        <v>0</v>
      </c>
      <c r="HW98" s="38">
        <f>IF(AND(OR(ISBLANK(HW$9),HW$9=0)=FALSE,SUM($HI98:$HU98)&gt;0,HW$9='2. Protocols'!$G97),1,0)*'4. Formulations'!$M97</f>
        <v>0</v>
      </c>
      <c r="HX98" s="38">
        <f>IF(AND(OR(ISBLANK(HX$9),HX$9=0)=FALSE,SUM($HI98:$HU98)&gt;0,HX$9='2. Protocols'!$G97),1,0)*'4. Formulations'!$M97</f>
        <v>0</v>
      </c>
      <c r="HY98" s="38">
        <f>IF(AND(OR(ISBLANK(HY$9),HY$9=0)=FALSE,SUM($HI98:$HU98)&gt;0,HY$9='2. Protocols'!$G97),1,0)*'4. Formulations'!$M97</f>
        <v>0</v>
      </c>
      <c r="HZ98" s="38">
        <f>IF(AND(OR(ISBLANK(HZ$9),HZ$9=0)=FALSE,SUM($HI98:$HU98)&gt;0,HZ$9='2. Protocols'!$G97),1,0)*'4. Formulations'!$M97</f>
        <v>0</v>
      </c>
      <c r="IA98" s="38">
        <f>IF(AND(OR(ISBLANK(IA$9),IA$9=0)=FALSE,SUM($HI98:$HU98)&gt;0,IA$9='2. Protocols'!$G97),1,0)*'4. Formulations'!$M97</f>
        <v>0</v>
      </c>
      <c r="IB98" s="38">
        <f>IF(AND(OR(ISBLANK(IB$9),IB$9=0)=FALSE,SUM($HI98:$HU98)&gt;0,IB$9='2. Protocols'!$G97),1,0)*'4. Formulations'!$M97</f>
        <v>0</v>
      </c>
      <c r="IC98" s="38">
        <f>IF(AND(OR(ISBLANK(IC$9),IC$9=0)=FALSE,SUM($HI98:$HU98)&gt;0,IC$9='2. Protocols'!$G97),1,0)*'4. Formulations'!$M97</f>
        <v>0</v>
      </c>
      <c r="ID98" s="38">
        <f>IF(AND(OR(ISBLANK(ID$9),ID$9=0)=FALSE,SUM($HI98:$HU98)&gt;0,ID$9='2. Protocols'!$G97),1,0)*'4. Formulations'!$M97</f>
        <v>0</v>
      </c>
      <c r="IE98" s="38">
        <f>IF(AND(OR(ISBLANK(IE$9),IE$9=0)=FALSE,SUM($HI98:$HU98)&gt;0,IE$9='2. Protocols'!$G97),1,0)*'4. Formulations'!$M97</f>
        <v>0</v>
      </c>
      <c r="IF98" s="38">
        <f>IF(AND(OR(ISBLANK(IF$9),IF$9=0)=FALSE,SUM($HI98:$HU98)&gt;0,IF$9='2. Protocols'!$G97),1,0)*'4. Formulations'!$M97</f>
        <v>0</v>
      </c>
      <c r="IG98" s="38">
        <f>IF(AND(OR(ISBLANK(IG$9),IG$9=0)=FALSE,SUM($HI98:$HU98)&gt;0,IG$9='2. Protocols'!$G97),1,0)*'4. Formulations'!$M97</f>
        <v>0</v>
      </c>
      <c r="IH98" s="38">
        <f>IF(AND(OR(ISBLANK(IH$9),IH$9=0)=FALSE,SUM($HI98:$HU98)&gt;0,IH$9='2. Protocols'!$G97),1,0)*'4. Formulations'!$M97</f>
        <v>0</v>
      </c>
      <c r="II98" s="38">
        <f>IF(AND(OR(ISBLANK(II$9),II$9=0)=FALSE,SUM($HI98:$HU98)&gt;0,II$9='2. Protocols'!$G97),1,0)*'4. Formulations'!$M97</f>
        <v>0</v>
      </c>
      <c r="IJ98" s="38">
        <f>IF(AND(OR(ISBLANK(IJ$9),IJ$9=0)=FALSE,SUM($HI98:$HU98)&gt;0,IJ$9='2. Protocols'!$G97),1,0)*'4. Formulations'!$M97</f>
        <v>0</v>
      </c>
      <c r="IK98" s="38">
        <f>IF(AND(OR(ISBLANK(IK$9),IK$9=0)=FALSE,SUM($HI98:$HU98)&gt;0,IK$9='2. Protocols'!$G97),1,0)*'4. Formulations'!$M97</f>
        <v>0</v>
      </c>
      <c r="IL98" s="38">
        <f>IF(AND(OR(ISBLANK(IL$9),IL$9=0)=FALSE,SUM($HI98:$HU98)&gt;0,IL$9='2. Protocols'!$G97),1,0)*'4. Formulations'!$M97</f>
        <v>0</v>
      </c>
      <c r="IM98" s="38">
        <f>IF(AND(OR(ISBLANK(IM$9),IM$9=0)=FALSE,SUM($HI98:$HU98)&gt;0,IM$9='2. Protocols'!$G97),1,0)*'4. Formulations'!$M97</f>
        <v>0</v>
      </c>
      <c r="IN98" s="38">
        <f>IF(AND(OR(ISBLANK(IN$9),IN$9=0)=FALSE,SUM($HI98:$HU98)&gt;0,IN$9='2. Protocols'!$G97),1,0)*'4. Formulations'!$M97</f>
        <v>0</v>
      </c>
      <c r="IO98" s="38">
        <f>IF(AND(OR(ISBLANK(IO$9),IO$9=0)=FALSE,SUM($HI98:$HU98)&gt;0,IO$9='2. Protocols'!$G97),1,0)*'4. Formulations'!$M97</f>
        <v>0</v>
      </c>
      <c r="IP98" s="38">
        <f>IF(AND(OR(ISBLANK(IP$9),IP$9=0)=FALSE,SUM($HI98:$HU98)&gt;0,IP$9='2. Protocols'!$G97),1,0)*'4. Formulations'!$M97</f>
        <v>0</v>
      </c>
      <c r="IQ98" s="38">
        <f>IF(AND(OR(ISBLANK(IQ$9),IQ$9=0)=FALSE,SUM($HI98:$HU98)&gt;0,IQ$9='2. Protocols'!$G97),1,0)*'4. Formulations'!$M97</f>
        <v>0</v>
      </c>
      <c r="IR98" s="38">
        <f>IF(AND(OR(ISBLANK(IR$9),IR$9=0)=FALSE,SUM($HI98:$HU98)&gt;0,IR$9='2. Protocols'!$G97),1,0)*'4. Formulations'!$M97</f>
        <v>0</v>
      </c>
      <c r="IT98" s="38">
        <f>IF(AND(OR(ISBLANK(IT$9),IT$9=0)=FALSE,IT$9=$DL98),1,0)*'4. Formulations'!$N97</f>
        <v>0</v>
      </c>
      <c r="IU98" s="38">
        <f>IF(AND(OR(ISBLANK(IU$9),IU$9=0)=FALSE,IU$9=$DL98),1,0)*'4. Formulations'!$N97</f>
        <v>0</v>
      </c>
      <c r="IV98" s="38">
        <f>IF(AND(OR(ISBLANK(IV$9),IV$9=0)=FALSE,IV$9=$DL98),1,0)*'4. Formulations'!$N97</f>
        <v>0</v>
      </c>
      <c r="IW98" s="38">
        <f>IF(AND(OR(ISBLANK(IW$9),IW$9=0)=FALSE,IW$9=$DL98),1,0)*'4. Formulations'!$N97</f>
        <v>0</v>
      </c>
      <c r="IX98" s="38">
        <f>IF(AND(OR(ISBLANK(IX$9),IX$9=0)=FALSE,IX$9=$DL98),1,0)*'4. Formulations'!$N97</f>
        <v>0</v>
      </c>
      <c r="IY98" s="38">
        <f>IF(AND(OR(ISBLANK(IY$9),IY$9=0)=FALSE,IY$9=$DL98),1,0)*'4. Formulations'!$N97</f>
        <v>0</v>
      </c>
      <c r="IZ98" s="38">
        <f>IF(AND(OR(ISBLANK(IZ$9),IZ$9=0)=FALSE,IZ$9=$DL98),1,0)*'4. Formulations'!$N97</f>
        <v>0</v>
      </c>
      <c r="JA98" s="38">
        <f>IF(AND(OR(ISBLANK(JA$9),JA$9=0)=FALSE,JA$9=$DL98),1,0)*'4. Formulations'!$N97</f>
        <v>0</v>
      </c>
      <c r="JB98" s="38">
        <f>IF(AND(OR(ISBLANK(JB$9),JB$9=0)=FALSE,JB$9=$DL98),1,0)*'4. Formulations'!$N97</f>
        <v>0</v>
      </c>
      <c r="JC98" s="38">
        <f>IF(AND(OR(ISBLANK(JC$9),JC$9=0)=FALSE,JC$9=$DL98),1,0)*'4. Formulations'!$N97</f>
        <v>0</v>
      </c>
      <c r="JD98" s="38">
        <f>IF(AND(OR(ISBLANK(JD$9),JD$9=0)=FALSE,JD$9=$DL98),1,0)*'4. Formulations'!$N97</f>
        <v>0</v>
      </c>
      <c r="JE98" s="38">
        <f>IF(AND(OR(ISBLANK(JE$9),JE$9=0)=FALSE,JE$9=$DL98),1,0)*'4. Formulations'!$N97</f>
        <v>0</v>
      </c>
      <c r="JF98" s="38">
        <f>IF(AND(OR(ISBLANK(JF$9),JF$9=0)=FALSE,JF$9=$DL98),1,0)*'4. Formulations'!$N97</f>
        <v>0</v>
      </c>
      <c r="JG98" s="38">
        <f>IF(AND(OR(ISBLANK(JG$9),JG$9=0)=FALSE,JG$9=$DL98),1,0)*'4. Formulations'!$N97</f>
        <v>0</v>
      </c>
      <c r="JH98" s="38">
        <f>IF(AND(OR(ISBLANK(JH$9),JH$9=0)=FALSE,JH$9=$DL98),1,0)*'4. Formulations'!$N97</f>
        <v>0</v>
      </c>
      <c r="JJ98" s="38">
        <f>IF(AND(OR(ISBLANK(JJ$9),JJ$9=0)=FALSE,OR(JJ$9='2. Protocols'!$C97,JJ$9='2. Protocols'!$E97,JJ$9='2. Protocols'!$G97)),1,0)*'4. Formulations'!$O97</f>
        <v>0</v>
      </c>
      <c r="JK98" s="38">
        <f>IF(AND(OR(ISBLANK(JK$9),JK$9=0)=FALSE,OR(JK$9='2. Protocols'!$C97,JK$9='2. Protocols'!$E97,JK$9='2. Protocols'!$G97)),1,0)*'4. Formulations'!$O97</f>
        <v>0</v>
      </c>
      <c r="JL98" s="38">
        <f>IF(AND(OR(ISBLANK(JL$9),JL$9=0)=FALSE,OR(JL$9='2. Protocols'!$C97,JL$9='2. Protocols'!$E97,JL$9='2. Protocols'!$G97)),1,0)*'4. Formulations'!$O97</f>
        <v>0</v>
      </c>
      <c r="JM98" s="38">
        <f>IF(AND(OR(ISBLANK(JM$9),JM$9=0)=FALSE,OR(JM$9='2. Protocols'!$C97,JM$9='2. Protocols'!$E97,JM$9='2. Protocols'!$G97)),1,0)*'4. Formulations'!$O97</f>
        <v>0</v>
      </c>
      <c r="JN98" s="38">
        <f>IF(AND(OR(ISBLANK(JN$9),JN$9=0)=FALSE,OR(JN$9='2. Protocols'!$C97,JN$9='2. Protocols'!$E97,JN$9='2. Protocols'!$G97)),1,0)*'4. Formulations'!$O97</f>
        <v>0</v>
      </c>
      <c r="JO98" s="38">
        <f>IF(AND(OR(ISBLANK(JO$9),JO$9=0)=FALSE,OR(JO$9='2. Protocols'!$C97,JO$9='2. Protocols'!$E97,JO$9='2. Protocols'!$G97)),1,0)*'4. Formulations'!$O97</f>
        <v>0</v>
      </c>
      <c r="JP98" s="38">
        <f>IF(AND(OR(ISBLANK(JP$9),JP$9=0)=FALSE,OR(JP$9='2. Protocols'!$C97,JP$9='2. Protocols'!$E97,JP$9='2. Protocols'!$G97)),1,0)*'4. Formulations'!$O97</f>
        <v>0</v>
      </c>
      <c r="JQ98" s="38">
        <f>IF(AND(OR(ISBLANK(JQ$9),JQ$9=0)=FALSE,OR(JQ$9='2. Protocols'!$C97,JQ$9='2. Protocols'!$E97,JQ$9='2. Protocols'!$G97)),1,0)*'4. Formulations'!$O97</f>
        <v>0</v>
      </c>
      <c r="JR98" s="38">
        <f>IF(AND(OR(ISBLANK(JR$9),JR$9=0)=FALSE,OR(JR$9='2. Protocols'!$C97,JR$9='2. Protocols'!$E97,JR$9='2. Protocols'!$G97)),1,0)*'4. Formulations'!$O97</f>
        <v>0</v>
      </c>
      <c r="JS98" s="38">
        <f>IF(AND(OR(ISBLANK(JS$9),JS$9=0)=FALSE,OR(JS$9='2. Protocols'!$C97,JS$9='2. Protocols'!$E97,JS$9='2. Protocols'!$G97)),1,0)*'4. Formulations'!$O97</f>
        <v>0</v>
      </c>
      <c r="JT98" s="38">
        <f>IF(AND(OR(ISBLANK(JT$9),JT$9=0)=FALSE,OR(JT$9='2. Protocols'!$C97,JT$9='2. Protocols'!$E97,JT$9='2. Protocols'!$G97)),1,0)*'4. Formulations'!$O97</f>
        <v>0</v>
      </c>
      <c r="JU98" s="38">
        <f>IF(AND(OR(ISBLANK(JU$9),JU$9=0)=FALSE,OR(JU$9='2. Protocols'!$C97,JU$9='2. Protocols'!$E97,JU$9='2. Protocols'!$G97)),1,0)*'4. Formulations'!$O97</f>
        <v>0</v>
      </c>
      <c r="JV98" s="38">
        <f>IF(AND(OR(ISBLANK(JV$9),JV$9=0)=FALSE,OR(JV$9='2. Protocols'!$C97,JV$9='2. Protocols'!$E97,JV$9='2. Protocols'!$G97)),1,0)*'4. Formulations'!$O97</f>
        <v>0</v>
      </c>
      <c r="JW98" s="38">
        <f>IF(AND(OR(ISBLANK(JW$9),JW$9=0)=FALSE,OR(JW$9='2. Protocols'!$C97,JW$9='2. Protocols'!$E97,JW$9='2. Protocols'!$G97)),1,0)*'4. Formulations'!$O97</f>
        <v>0</v>
      </c>
      <c r="JX98" s="38">
        <f>IF(AND(OR(ISBLANK(JX$9),JX$9=0)=FALSE,OR(JX$9='2. Protocols'!$C97,JX$9='2. Protocols'!$E97,JX$9='2. Protocols'!$G97)),1,0)*'4. Formulations'!$O97</f>
        <v>0</v>
      </c>
      <c r="JY98" s="38">
        <f>IF(AND(OR(ISBLANK(JY$9),JY$9=0)=FALSE,OR(JY$9='2. Protocols'!$C97,JY$9='2. Protocols'!$E97,JY$9='2. Protocols'!$G97)),1,0)*'4. Formulations'!$O97</f>
        <v>0</v>
      </c>
      <c r="JZ98" s="38">
        <f>IF(AND(OR(ISBLANK(JZ$9),JZ$9=0)=FALSE,OR(JZ$9='2. Protocols'!$C97,JZ$9='2. Protocols'!$E97,JZ$9='2. Protocols'!$G97)),1,0)*'4. Formulations'!$O97</f>
        <v>0</v>
      </c>
      <c r="KA98" s="38">
        <f>IF(AND(OR(ISBLANK(KA$9),KA$9=0)=FALSE,OR(KA$9='2. Protocols'!$C97,KA$9='2. Protocols'!$E97,KA$9='2. Protocols'!$G97)),1,0)*'4. Formulations'!$O97</f>
        <v>0</v>
      </c>
      <c r="KB98" s="38">
        <f>IF(AND(OR(ISBLANK(KB$9),KB$9=0)=FALSE,OR(KB$9='2. Protocols'!$C97,KB$9='2. Protocols'!$E97,KB$9='2. Protocols'!$G97)),1,0)*'4. Formulations'!$O97</f>
        <v>0</v>
      </c>
      <c r="KC98" s="38">
        <f>IF(AND(OR(ISBLANK(KC$9),KC$9=0)=FALSE,OR(KC$9='2. Protocols'!$C97,KC$9='2. Protocols'!$E97,KC$9='2. Protocols'!$G97)),1,0)*'4. Formulations'!$O97</f>
        <v>0</v>
      </c>
      <c r="KD98" s="38">
        <f>IF(AND(OR(ISBLANK(KD$9),KD$9=0)=FALSE,OR(KD$9='2. Protocols'!$C97,KD$9='2. Protocols'!$E97,KD$9='2. Protocols'!$G97)),1,0)*'4. Formulations'!$O97</f>
        <v>0</v>
      </c>
      <c r="KE98" s="38">
        <f>IF(AND(OR(ISBLANK(KE$9),KE$9=0)=FALSE,OR(KE$9='2. Protocols'!$C97,KE$9='2. Protocols'!$E97,KE$9='2. Protocols'!$G97)),1,0)*'4. Formulations'!$O97</f>
        <v>0</v>
      </c>
      <c r="KG98" s="38">
        <f>IF(AND(OR(ISBLANK(KG$9),KG$9=0)=FALSE,KG$9=$DK98),1,0)*'4. Formulations'!$P97</f>
        <v>0</v>
      </c>
      <c r="KH98" s="38">
        <f>IF(AND(OR(ISBLANK(KH$9),KH$9=0)=FALSE,KH$9=$DK98),1,0)*'4. Formulations'!$P97</f>
        <v>0</v>
      </c>
      <c r="KI98" s="38">
        <f>IF(AND(OR(ISBLANK(KI$9),KI$9=0)=FALSE,KI$9=$DK98),1,0)*'4. Formulations'!$P97</f>
        <v>0</v>
      </c>
      <c r="KJ98" s="38">
        <f>IF(AND(OR(ISBLANK(KJ$9),KJ$9=0)=FALSE,KJ$9=$DK98),1,0)*'4. Formulations'!$P97</f>
        <v>0</v>
      </c>
      <c r="KK98" s="38">
        <f>IF(AND(OR(ISBLANK(KK$9),KK$9=0)=FALSE,KK$9=$DK98),1,0)*'4. Formulations'!$P97</f>
        <v>0</v>
      </c>
      <c r="KL98" s="38">
        <f>IF(AND(OR(ISBLANK(KL$9),KL$9=0)=FALSE,KL$9=$DK98),1,0)*'4. Formulations'!$P97</f>
        <v>0</v>
      </c>
      <c r="KM98" s="38">
        <f>IF(AND(OR(ISBLANK(KM$9),KM$9=0)=FALSE,KM$9=$DK98),1,0)*'4. Formulations'!$P97</f>
        <v>0</v>
      </c>
      <c r="KN98" s="38">
        <f>IF(AND(OR(ISBLANK(KN$9),KN$9=0)=FALSE,KN$9=$DK98),1,0)*'4. Formulations'!$P97</f>
        <v>0</v>
      </c>
      <c r="KO98" s="38">
        <f>IF(AND(OR(ISBLANK(KO$9),KO$9=0)=FALSE,KO$9=$DK98),1,0)*'4. Formulations'!$P97</f>
        <v>0</v>
      </c>
      <c r="KP98" s="38">
        <f>IF(AND(OR(ISBLANK(KP$9),KP$9=0)=FALSE,KP$9=$DK98),1,0)*'4. Formulations'!$P97</f>
        <v>0</v>
      </c>
      <c r="KQ98" s="38">
        <f>IF(AND(OR(ISBLANK(KQ$9),KQ$9=0)=FALSE,KQ$9=$DK98),1,0)*'4. Formulations'!$P97</f>
        <v>0</v>
      </c>
      <c r="KR98" s="38">
        <f>IF(AND(OR(ISBLANK(KR$9),KR$9=0)=FALSE,KR$9=$DK98),1,0)*'4. Formulations'!$P97</f>
        <v>0</v>
      </c>
      <c r="KS98" s="38">
        <f>IF(AND(OR(ISBLANK(KS$9),KS$9=0)=FALSE,KS$9=$DK98),1,0)*'4. Formulations'!$P97</f>
        <v>0</v>
      </c>
      <c r="KU98" s="38">
        <f>IF(AND(OR(ISBLANK(KU$9),KU$9=0)=FALSE,SUM($KG98:$KS98)&gt;0,KU$9='2. Protocols'!$G97),1,0)*'4. Formulations'!$P97</f>
        <v>0</v>
      </c>
      <c r="KV98" s="38">
        <f>IF(AND(OR(ISBLANK(KV$9),KV$9=0)=FALSE,SUM($KG98:$KS98)&gt;0,KV$9='2. Protocols'!$G97),1,0)*'4. Formulations'!$P97</f>
        <v>0</v>
      </c>
      <c r="KW98" s="38">
        <f>IF(AND(OR(ISBLANK(KW$9),KW$9=0)=FALSE,SUM($KG98:$KS98)&gt;0,KW$9='2. Protocols'!$G97),1,0)*'4. Formulations'!$P97</f>
        <v>0</v>
      </c>
      <c r="KX98" s="38">
        <f>IF(AND(OR(ISBLANK(KX$9),KX$9=0)=FALSE,SUM($KG98:$KS98)&gt;0,KX$9='2. Protocols'!$G97),1,0)*'4. Formulations'!$P97</f>
        <v>0</v>
      </c>
      <c r="KY98" s="38">
        <f>IF(AND(OR(ISBLANK(KY$9),KY$9=0)=FALSE,SUM($KG98:$KS98)&gt;0,KY$9='2. Protocols'!$G97),1,0)*'4. Formulations'!$P97</f>
        <v>0</v>
      </c>
      <c r="KZ98" s="38">
        <f>IF(AND(OR(ISBLANK(KZ$9),KZ$9=0)=FALSE,SUM($KG98:$KS98)&gt;0,KZ$9='2. Protocols'!$G97),1,0)*'4. Formulations'!$P97</f>
        <v>0</v>
      </c>
      <c r="LA98" s="38">
        <f>IF(AND(OR(ISBLANK(LA$9),LA$9=0)=FALSE,SUM($KG98:$KS98)&gt;0,LA$9='2. Protocols'!$G97),1,0)*'4. Formulations'!$P97</f>
        <v>0</v>
      </c>
      <c r="LB98" s="38">
        <f>IF(AND(OR(ISBLANK(LB$9),LB$9=0)=FALSE,SUM($KG98:$KS98)&gt;0,LB$9='2. Protocols'!$G97),1,0)*'4. Formulations'!$P97</f>
        <v>0</v>
      </c>
      <c r="LC98" s="38">
        <f>IF(AND(OR(ISBLANK(LC$9),LC$9=0)=FALSE,SUM($KG98:$KS98)&gt;0,LC$9='2. Protocols'!$G97),1,0)*'4. Formulations'!$P97</f>
        <v>0</v>
      </c>
      <c r="LD98" s="38">
        <f>IF(AND(OR(ISBLANK(LD$9),LD$9=0)=FALSE,SUM($KG98:$KS98)&gt;0,LD$9='2. Protocols'!$G97),1,0)*'4. Formulations'!$P97</f>
        <v>0</v>
      </c>
      <c r="LE98" s="38">
        <f>IF(AND(OR(ISBLANK(LE$9),LE$9=0)=FALSE,SUM($KG98:$KS98)&gt;0,LE$9='2. Protocols'!$G97),1,0)*'4. Formulations'!$P97</f>
        <v>0</v>
      </c>
      <c r="LF98" s="38">
        <f>IF(AND(OR(ISBLANK(LF$9),LF$9=0)=FALSE,SUM($KG98:$KS98)&gt;0,LF$9='2. Protocols'!$G97),1,0)*'4. Formulations'!$P97</f>
        <v>0</v>
      </c>
      <c r="LG98" s="38">
        <f>IF(AND(OR(ISBLANK(LG$9),LG$9=0)=FALSE,SUM($KG98:$KS98)&gt;0,LG$9='2. Protocols'!$G97),1,0)*'4. Formulations'!$P97</f>
        <v>0</v>
      </c>
      <c r="LH98" s="38">
        <f>IF(AND(OR(ISBLANK(LH$9),LH$9=0)=FALSE,SUM($KG98:$KS98)&gt;0,LH$9='2. Protocols'!$G97),1,0)*'4. Formulations'!$P97</f>
        <v>0</v>
      </c>
      <c r="LI98" s="38">
        <f>IF(AND(OR(ISBLANK(LI$9),LI$9=0)=FALSE,SUM($KG98:$KS98)&gt;0,LI$9='2. Protocols'!$G97),1,0)*'4. Formulations'!$P97</f>
        <v>0</v>
      </c>
      <c r="LJ98" s="38">
        <f>IF(AND(OR(ISBLANK(LJ$9),LJ$9=0)=FALSE,SUM($KG98:$KS98)&gt;0,LJ$9='2. Protocols'!$G97),1,0)*'4. Formulations'!$P97</f>
        <v>0</v>
      </c>
      <c r="LK98" s="38">
        <f>IF(AND(OR(ISBLANK(LK$9),LK$9=0)=FALSE,SUM($KG98:$KS98)&gt;0,LK$9='2. Protocols'!$G97),1,0)*'4. Formulations'!$P97</f>
        <v>0</v>
      </c>
      <c r="LL98" s="38">
        <f>IF(AND(OR(ISBLANK(LL$9),LL$9=0)=FALSE,SUM($KG98:$KS98)&gt;0,LL$9='2. Protocols'!$G97),1,0)*'4. Formulations'!$P97</f>
        <v>0</v>
      </c>
      <c r="LM98" s="38">
        <f>IF(AND(OR(ISBLANK(LM$9),LM$9=0)=FALSE,SUM($KG98:$KS98)&gt;0,LM$9='2. Protocols'!$G97),1,0)*'4. Formulations'!$P97</f>
        <v>0</v>
      </c>
      <c r="LN98" s="38">
        <f>IF(AND(OR(ISBLANK(LN$9),LN$9=0)=FALSE,SUM($KG98:$KS98)&gt;0,LN$9='2. Protocols'!$G97),1,0)*'4. Formulations'!$P97</f>
        <v>0</v>
      </c>
      <c r="LO98" s="38">
        <f>IF(AND(OR(ISBLANK(LO$9),LO$9=0)=FALSE,SUM($KG98:$KS98)&gt;0,LO$9='2. Protocols'!$G97),1,0)*'4. Formulations'!$P97</f>
        <v>0</v>
      </c>
      <c r="LP98" s="38">
        <f>IF(AND(OR(ISBLANK(LP$9),LP$9=0)=FALSE,SUM($KG98:$KS98)&gt;0,LP$9='2. Protocols'!$G97),1,0)*'4. Formulations'!$P97</f>
        <v>0</v>
      </c>
      <c r="LR98" s="38">
        <f>IF(AND(OR(ISBLANK(LR$9),LR$9=0)=FALSE,LR$9=$DL98),1,0)*'4. Formulations'!$Q97</f>
        <v>0</v>
      </c>
      <c r="LS98" s="38">
        <f>IF(AND(OR(ISBLANK(LS$9),LS$9=0)=FALSE,LS$9=$DL98),1,0)*'4. Formulations'!$Q97</f>
        <v>0</v>
      </c>
      <c r="LT98" s="38">
        <f>IF(AND(OR(ISBLANK(LT$9),LT$9=0)=FALSE,LT$9=$DL98),1,0)*'4. Formulations'!$Q97</f>
        <v>0</v>
      </c>
      <c r="LU98" s="38">
        <f>IF(AND(OR(ISBLANK(LU$9),LU$9=0)=FALSE,LU$9=$DL98),1,0)*'4. Formulations'!$Q97</f>
        <v>0</v>
      </c>
      <c r="LV98" s="38">
        <f>IF(AND(OR(ISBLANK(LV$9),LV$9=0)=FALSE,LV$9=$DL98),1,0)*'4. Formulations'!$Q97</f>
        <v>0</v>
      </c>
      <c r="LW98" s="38">
        <f>IF(AND(OR(ISBLANK(LW$9),LW$9=0)=FALSE,LW$9=$DL98),1,0)*'4. Formulations'!$Q97</f>
        <v>0</v>
      </c>
      <c r="LX98" s="38">
        <f>IF(AND(OR(ISBLANK(LX$9),LX$9=0)=FALSE,LX$9=$DL98),1,0)*'4. Formulations'!$Q97</f>
        <v>0</v>
      </c>
      <c r="LY98" s="38">
        <f>IF(AND(OR(ISBLANK(LY$9),LY$9=0)=FALSE,LY$9=$DL98),1,0)*'4. Formulations'!$Q97</f>
        <v>0</v>
      </c>
      <c r="LZ98" s="38">
        <f>IF(AND(OR(ISBLANK(LZ$9),LZ$9=0)=FALSE,LZ$9=$DL98),1,0)*'4. Formulations'!$Q97</f>
        <v>0</v>
      </c>
      <c r="MA98" s="38">
        <f>IF(AND(OR(ISBLANK(MA$9),MA$9=0)=FALSE,MA$9=$DL98),1,0)*'4. Formulations'!$Q97</f>
        <v>0</v>
      </c>
      <c r="MB98" s="38">
        <f>IF(AND(OR(ISBLANK(MB$9),MB$9=0)=FALSE,MB$9=$DL98),1,0)*'4. Formulations'!$Q97</f>
        <v>0</v>
      </c>
      <c r="MC98" s="38">
        <f>IF(AND(OR(ISBLANK(MC$9),MC$9=0)=FALSE,MC$9=$DL98),1,0)*'4. Formulations'!$Q97</f>
        <v>0</v>
      </c>
      <c r="MD98" s="38">
        <f>IF(AND(OR(ISBLANK(MD$9),MD$9=0)=FALSE,MD$9=$DL98),1,0)*'4. Formulations'!$Q97</f>
        <v>0</v>
      </c>
      <c r="ME98" s="38">
        <f>IF(AND(OR(ISBLANK(ME$9),ME$9=0)=FALSE,ME$9=$DL98),1,0)*'4. Formulations'!$Q97</f>
        <v>0</v>
      </c>
      <c r="MF98" s="38">
        <f>IF(AND(OR(ISBLANK(MF$9),MF$9=0)=FALSE,MF$9=$DL98),1,0)*'4. Formulations'!$Q97</f>
        <v>0</v>
      </c>
    </row>
    <row r="99" spans="2:344" outlineLevel="1" x14ac:dyDescent="0.3">
      <c r="B99" s="2"/>
      <c r="C99" s="129" t="str">
        <f>IF('2. Protocols'!C98&amp;"+"&amp;'2. Protocols'!E98&amp;"+"&amp;'2. Protocols'!G98="++","",'2. Protocols'!C98&amp;"+"&amp;'2. Protocols'!E98&amp;"+"&amp;'2. Protocols'!G98)</f>
        <v/>
      </c>
      <c r="D99" s="18"/>
      <c r="F99" s="114">
        <f>IFERROR('2. Protocols'!J98*'1. General Inputs'!$N$6,"")</f>
        <v>0</v>
      </c>
      <c r="G99" s="114">
        <f>IFERROR(MAX(F99*(1+'1. General Inputs'!$BE$16)+(G$110*CHOOSE(G$7,'2. Protocols'!$S98,'2. Protocols'!$T98,'2. Protocols'!$U98))+'3. ARV Substitutions'!L119,0),"")</f>
        <v>0</v>
      </c>
      <c r="H99" s="114">
        <f>IFERROR(MAX(G99*(1+'1. General Inputs'!$BE$16)+(H$110*CHOOSE(H$7,'2. Protocols'!$S98,'2. Protocols'!$T98,'2. Protocols'!$U98))+'3. ARV Substitutions'!M119,0),"")</f>
        <v>0</v>
      </c>
      <c r="I99" s="114">
        <f>IFERROR(MAX(H99*(1+'1. General Inputs'!$BE$16)+(I$110*CHOOSE(I$7,'2. Protocols'!$S98,'2. Protocols'!$T98,'2. Protocols'!$U98))+'3. ARV Substitutions'!N119,0),"")</f>
        <v>0</v>
      </c>
      <c r="J99" s="114">
        <f>IFERROR(MAX(I99*(1+'1. General Inputs'!$BE$16)+(J$110*CHOOSE(J$7,'2. Protocols'!$S98,'2. Protocols'!$T98,'2. Protocols'!$U98))+'3. ARV Substitutions'!O119,0),"")</f>
        <v>0</v>
      </c>
      <c r="K99" s="114">
        <f>IFERROR(MAX(J99*(1+'1. General Inputs'!$BE$16)+(K$110*CHOOSE(K$7,'2. Protocols'!$S98,'2. Protocols'!$T98,'2. Protocols'!$U98))+'3. ARV Substitutions'!P119,0),"")</f>
        <v>0</v>
      </c>
      <c r="L99" s="114">
        <f>IFERROR(MAX(K99*(1+'1. General Inputs'!$BE$16)+(L$110*CHOOSE(L$7,'2. Protocols'!$S98,'2. Protocols'!$T98,'2. Protocols'!$U98))+'3. ARV Substitutions'!Q119,0),"")</f>
        <v>0</v>
      </c>
      <c r="M99" s="114">
        <f>IFERROR(MAX(L99*(1+'1. General Inputs'!$BE$16)+(M$110*CHOOSE(M$7,'2. Protocols'!$S98,'2. Protocols'!$T98,'2. Protocols'!$U98))+'3. ARV Substitutions'!R119,0),"")</f>
        <v>0</v>
      </c>
      <c r="N99" s="114">
        <f>IFERROR(MAX(M99*(1+'1. General Inputs'!$BE$16)+(N$110*CHOOSE(N$7,'2. Protocols'!$S98,'2. Protocols'!$T98,'2. Protocols'!$U98))+'3. ARV Substitutions'!S119,0),"")</f>
        <v>0</v>
      </c>
      <c r="O99" s="114">
        <f>IFERROR(MAX(N99*(1+'1. General Inputs'!$BE$16)+(O$110*CHOOSE(O$7,'2. Protocols'!$S98,'2. Protocols'!$T98,'2. Protocols'!$U98))+'3. ARV Substitutions'!T119,0),"")</f>
        <v>0</v>
      </c>
      <c r="P99" s="114">
        <f>IFERROR(MAX(O99*(1+'1. General Inputs'!$BE$16)+(P$110*CHOOSE(P$7,'2. Protocols'!$S98,'2. Protocols'!$T98,'2. Protocols'!$U98))+'3. ARV Substitutions'!U119,0),"")</f>
        <v>0</v>
      </c>
      <c r="Q99" s="114">
        <f>IFERROR(MAX(P99*(1+'1. General Inputs'!$BE$16)+(Q$110*CHOOSE(Q$7,'2. Protocols'!$S98,'2. Protocols'!$T98,'2. Protocols'!$U98))+'3. ARV Substitutions'!V119,0),"")</f>
        <v>0</v>
      </c>
      <c r="R99" s="114">
        <f>IFERROR(MAX(Q99*(1+'1. General Inputs'!$BE$16)+(R$110*CHOOSE(R$7,'2. Protocols'!$S98,'2. Protocols'!$T98,'2. Protocols'!$U98))+'3. ARV Substitutions'!W119,0),"")</f>
        <v>0</v>
      </c>
      <c r="S99" s="114">
        <f>IFERROR(MAX(R99*(1+'1. General Inputs'!$BE$16)+(S$110*CHOOSE(S$7,'2. Protocols'!$S98,'2. Protocols'!$T98,'2. Protocols'!$U98))+'3. ARV Substitutions'!X119,0),"")</f>
        <v>0</v>
      </c>
      <c r="T99" s="114">
        <f>IFERROR(MAX(S99*(1+'1. General Inputs'!$BE$16)+(T$110*CHOOSE(T$7,'2. Protocols'!$S98,'2. Protocols'!$T98,'2. Protocols'!$U98))+'3. ARV Substitutions'!Y119,0),"")</f>
        <v>0</v>
      </c>
      <c r="U99" s="114">
        <f>IFERROR(MAX(T99*(1+'1. General Inputs'!$BE$16)+(U$110*CHOOSE(U$7,'2. Protocols'!$S98,'2. Protocols'!$T98,'2. Protocols'!$U98))+'3. ARV Substitutions'!Z119,0),"")</f>
        <v>0</v>
      </c>
      <c r="V99" s="114">
        <f>IFERROR(MAX(U99*(1+'1. General Inputs'!$BE$16)+(V$110*CHOOSE(V$7,'2. Protocols'!$S98,'2. Protocols'!$T98,'2. Protocols'!$U98))+'3. ARV Substitutions'!AA119,0),"")</f>
        <v>0</v>
      </c>
      <c r="W99" s="114">
        <f>IFERROR(MAX(V99*(1+'1. General Inputs'!$BE$16)+(W$110*CHOOSE(W$7,'2. Protocols'!$S98,'2. Protocols'!$T98,'2. Protocols'!$U98))+'3. ARV Substitutions'!AB119,0),"")</f>
        <v>0</v>
      </c>
      <c r="X99" s="114">
        <f>IFERROR(MAX(W99*(1+'1. General Inputs'!$BE$16)+(X$110*CHOOSE(X$7,'2. Protocols'!$S98,'2. Protocols'!$T98,'2. Protocols'!$U98))+'3. ARV Substitutions'!AC119,0),"")</f>
        <v>0</v>
      </c>
      <c r="Y99" s="114">
        <f>IFERROR(MAX(X99*(1+'1. General Inputs'!$BE$16)+(Y$110*CHOOSE(Y$7,'2. Protocols'!$S98,'2. Protocols'!$T98,'2. Protocols'!$U98))+'3. ARV Substitutions'!AD119,0),"")</f>
        <v>0</v>
      </c>
      <c r="Z99" s="114">
        <f>IFERROR(MAX(Y99*(1+'1. General Inputs'!$BE$16)+(Z$110*CHOOSE(Z$7,'2. Protocols'!$S98,'2. Protocols'!$T98,'2. Protocols'!$U98))+'3. ARV Substitutions'!AE119,0),"")</f>
        <v>0</v>
      </c>
      <c r="AA99" s="114">
        <f>IFERROR(MAX(Z99*(1+'1. General Inputs'!$BE$16)+(AA$110*CHOOSE(AA$7,'2. Protocols'!$S98,'2. Protocols'!$T98,'2. Protocols'!$U98))+'3. ARV Substitutions'!AF119,0),"")</f>
        <v>0</v>
      </c>
      <c r="AB99" s="114">
        <f>IFERROR(MAX(AA99*(1+'1. General Inputs'!$BE$16)+(AB$110*CHOOSE(AB$7,'2. Protocols'!$S98,'2. Protocols'!$T98,'2. Protocols'!$U98))+'3. ARV Substitutions'!AG119,0),"")</f>
        <v>0</v>
      </c>
      <c r="AC99" s="114">
        <f>IFERROR(MAX(AB99*(1+'1. General Inputs'!$BE$16)+(AC$110*CHOOSE(AC$7,'2. Protocols'!$S98,'2. Protocols'!$T98,'2. Protocols'!$U98))+'3. ARV Substitutions'!AH119,0),"")</f>
        <v>0</v>
      </c>
      <c r="AD99" s="114">
        <f>IFERROR(MAX(AC99*(1+'1. General Inputs'!$BE$16)+(AD$110*CHOOSE(AD$7,'2. Protocols'!$S98,'2. Protocols'!$T98,'2. Protocols'!$U98))+'3. ARV Substitutions'!AI119,0),"")</f>
        <v>0</v>
      </c>
      <c r="AE99" s="114">
        <f>IFERROR(MAX(AD99*(1+'1. General Inputs'!$BE$16)+(AE$110*CHOOSE(AE$7,'2. Protocols'!$S98,'2. Protocols'!$T98,'2. Protocols'!$U98))+'3. ARV Substitutions'!AJ119,0),"")</f>
        <v>0</v>
      </c>
      <c r="AF99" s="114">
        <f>IFERROR(MAX(AE99*(1+'1. General Inputs'!$BE$16)+(AF$110*CHOOSE(AF$7,'2. Protocols'!$S98,'2. Protocols'!$T98,'2. Protocols'!$U98))+'3. ARV Substitutions'!AK119,0),"")</f>
        <v>0</v>
      </c>
      <c r="AG99" s="114">
        <f>IFERROR(MAX(AF99*(1+'1. General Inputs'!$BE$16)+(AG$110*CHOOSE(AG$7,'2. Protocols'!$S98,'2. Protocols'!$T98,'2. Protocols'!$U98))+'3. ARV Substitutions'!AL119,0),"")</f>
        <v>0</v>
      </c>
      <c r="AH99" s="114">
        <f>IFERROR(MAX(AG99*(1+'1. General Inputs'!$BE$16)+(AH$110*CHOOSE(AH$7,'2. Protocols'!$S98,'2. Protocols'!$T98,'2. Protocols'!$U98))+'3. ARV Substitutions'!AM119,0),"")</f>
        <v>0</v>
      </c>
      <c r="AI99" s="114">
        <f>IFERROR(MAX(AH99*(1+'1. General Inputs'!$BE$16)+(AI$110*CHOOSE(AI$7,'2. Protocols'!$S98,'2. Protocols'!$T98,'2. Protocols'!$U98))+'3. ARV Substitutions'!AN119,0),"")</f>
        <v>0</v>
      </c>
      <c r="AJ99" s="114">
        <f>IFERROR(MAX(AI99*(1+'1. General Inputs'!$BE$16)+(AJ$110*CHOOSE(AJ$7,'2. Protocols'!$S98,'2. Protocols'!$T98,'2. Protocols'!$U98))+'3. ARV Substitutions'!AO119,0),"")</f>
        <v>0</v>
      </c>
      <c r="AK99" s="114">
        <f>IFERROR(MAX(AJ99*(1+'1. General Inputs'!$BE$16)+(AK$110*CHOOSE(AK$7,'2. Protocols'!$S98,'2. Protocols'!$T98,'2. Protocols'!$U98))+'3. ARV Substitutions'!AP119,0),"")</f>
        <v>0</v>
      </c>
      <c r="AL99" s="114">
        <f>IFERROR(MAX(AK99*(1+'1. General Inputs'!$BE$16)+(AL$110*CHOOSE(AL$7,'2. Protocols'!$S98,'2. Protocols'!$T98,'2. Protocols'!$U98))+'3. ARV Substitutions'!AQ119,0),"")</f>
        <v>0</v>
      </c>
      <c r="AM99" s="114">
        <f>IFERROR(MAX(AL99*(1+'1. General Inputs'!$BE$16)+(AM$110*CHOOSE(AM$7,'2. Protocols'!$S98,'2. Protocols'!$T98,'2. Protocols'!$U98))+'3. ARV Substitutions'!AR119,0),"")</f>
        <v>0</v>
      </c>
      <c r="AN99" s="114">
        <f>IFERROR(MAX(AM99*(1+'1. General Inputs'!$BE$16)+(AN$110*CHOOSE(AN$7,'2. Protocols'!$S98,'2. Protocols'!$T98,'2. Protocols'!$U98))+'3. ARV Substitutions'!AS119,0),"")</f>
        <v>0</v>
      </c>
      <c r="AO99" s="114">
        <f>IFERROR(MAX(AN99*(1+'1. General Inputs'!$BE$16)+(AO$110*CHOOSE(AO$7,'2. Protocols'!$S98,'2. Protocols'!$T98,'2. Protocols'!$U98))+'3. ARV Substitutions'!AT119,0),"")</f>
        <v>0</v>
      </c>
      <c r="AP99" s="114">
        <f>IFERROR(MAX(AO99*(1+'1. General Inputs'!$BE$16)+(AP$110*CHOOSE(AP$7,'2. Protocols'!$S98,'2. Protocols'!$T98,'2. Protocols'!$U98))+'3. ARV Substitutions'!AU119,0),"")</f>
        <v>0</v>
      </c>
      <c r="BZ99" s="88">
        <f t="shared" si="87"/>
        <v>0</v>
      </c>
      <c r="CA99" s="88">
        <f t="shared" si="88"/>
        <v>0</v>
      </c>
      <c r="CB99" s="88">
        <f t="shared" si="89"/>
        <v>0</v>
      </c>
      <c r="CC99" s="88">
        <f t="shared" si="90"/>
        <v>0</v>
      </c>
      <c r="CD99" s="88">
        <f t="shared" si="91"/>
        <v>0</v>
      </c>
      <c r="CE99" s="88">
        <f t="shared" si="92"/>
        <v>0</v>
      </c>
      <c r="CF99" s="88">
        <f t="shared" si="93"/>
        <v>0</v>
      </c>
      <c r="CG99" s="88">
        <f t="shared" si="94"/>
        <v>0</v>
      </c>
      <c r="CH99" s="88">
        <f t="shared" si="95"/>
        <v>0</v>
      </c>
      <c r="CI99" s="88">
        <f t="shared" si="96"/>
        <v>0</v>
      </c>
      <c r="CJ99" s="88">
        <f t="shared" si="97"/>
        <v>0</v>
      </c>
      <c r="CK99" s="88">
        <f t="shared" si="98"/>
        <v>0</v>
      </c>
      <c r="CL99" s="88">
        <f t="shared" si="99"/>
        <v>0</v>
      </c>
      <c r="CM99" s="88">
        <f t="shared" si="100"/>
        <v>0</v>
      </c>
      <c r="CN99" s="88">
        <f t="shared" si="101"/>
        <v>0</v>
      </c>
      <c r="CO99" s="88">
        <f t="shared" si="102"/>
        <v>0</v>
      </c>
      <c r="CP99" s="88">
        <f t="shared" si="103"/>
        <v>0</v>
      </c>
      <c r="CQ99" s="88">
        <f t="shared" si="104"/>
        <v>0</v>
      </c>
      <c r="CR99" s="88">
        <f t="shared" si="105"/>
        <v>0</v>
      </c>
      <c r="CS99" s="88">
        <f t="shared" si="106"/>
        <v>0</v>
      </c>
      <c r="CT99" s="88">
        <f t="shared" si="107"/>
        <v>0</v>
      </c>
      <c r="CU99" s="88">
        <f t="shared" si="108"/>
        <v>0</v>
      </c>
      <c r="CV99" s="88">
        <f t="shared" si="109"/>
        <v>0</v>
      </c>
      <c r="CW99" s="88">
        <f t="shared" si="110"/>
        <v>0</v>
      </c>
      <c r="CX99" s="88">
        <f t="shared" si="111"/>
        <v>0</v>
      </c>
      <c r="CY99" s="88">
        <f t="shared" si="112"/>
        <v>0</v>
      </c>
      <c r="CZ99" s="88">
        <f t="shared" si="113"/>
        <v>0</v>
      </c>
      <c r="DA99" s="88">
        <f t="shared" si="114"/>
        <v>0</v>
      </c>
      <c r="DB99" s="88">
        <f t="shared" si="115"/>
        <v>0</v>
      </c>
      <c r="DC99" s="88">
        <f t="shared" si="116"/>
        <v>0</v>
      </c>
      <c r="DD99" s="88">
        <f t="shared" si="117"/>
        <v>0</v>
      </c>
      <c r="DE99" s="88">
        <f t="shared" si="118"/>
        <v>0</v>
      </c>
      <c r="DF99" s="88">
        <f t="shared" si="119"/>
        <v>0</v>
      </c>
      <c r="DG99" s="88">
        <f t="shared" si="120"/>
        <v>0</v>
      </c>
      <c r="DH99" s="88">
        <f t="shared" si="121"/>
        <v>0</v>
      </c>
      <c r="DI99" s="88">
        <f t="shared" si="122"/>
        <v>0</v>
      </c>
      <c r="DK99" s="27" t="str">
        <f>CONCATENATE('2. Protocols'!C98, '2. Protocols'!D98, '2. Protocols'!E98)</f>
        <v>+</v>
      </c>
      <c r="DL99" s="27" t="str">
        <f>CONCATENATE('2. Protocols'!C98, '2. Protocols'!D98, '2. Protocols'!E98, '2. Protocols'!F98, '2. Protocols'!G98,)</f>
        <v>++</v>
      </c>
      <c r="DN99" s="38">
        <f>IF(AND(OR(ISBLANK(DN$9),DN$9=0)=FALSE,OR(DN$9='2. Protocols'!$C98,DN$9='2. Protocols'!$E98,DN$9='2. Protocols'!$G98)),1,0)*'4. Formulations'!$I98</f>
        <v>0</v>
      </c>
      <c r="DO99" s="38">
        <f>IF(AND(OR(ISBLANK(DO$9),DO$9=0)=FALSE,OR(DO$9='2. Protocols'!$C98,DO$9='2. Protocols'!$E98,DO$9='2. Protocols'!$G98)),1,0)*'4. Formulations'!$I98</f>
        <v>0</v>
      </c>
      <c r="DP99" s="38">
        <f>IF(AND(OR(ISBLANK(DP$9),DP$9=0)=FALSE,OR(DP$9='2. Protocols'!$C98,DP$9='2. Protocols'!$E98,DP$9='2. Protocols'!$G98)),1,0)*'4. Formulations'!$I98</f>
        <v>0</v>
      </c>
      <c r="DQ99" s="38">
        <f>IF(AND(OR(ISBLANK(DQ$9),DQ$9=0)=FALSE,OR(DQ$9='2. Protocols'!$C98,DQ$9='2. Protocols'!$E98,DQ$9='2. Protocols'!$G98)),1,0)*'4. Formulations'!$I98</f>
        <v>0</v>
      </c>
      <c r="DR99" s="38">
        <f>IF(AND(OR(ISBLANK(DR$9),DR$9=0)=FALSE,OR(DR$9='2. Protocols'!$C98,DR$9='2. Protocols'!$E98,DR$9='2. Protocols'!$G98)),1,0)*'4. Formulations'!$I98</f>
        <v>0</v>
      </c>
      <c r="DS99" s="38">
        <f>IF(AND(OR(ISBLANK(DS$9),DS$9=0)=FALSE,OR(DS$9='2. Protocols'!$C98,DS$9='2. Protocols'!$E98,DS$9='2. Protocols'!$G98)),1,0)*'4. Formulations'!$I98</f>
        <v>0</v>
      </c>
      <c r="DT99" s="38">
        <f>IF(AND(OR(ISBLANK(DT$9),DT$9=0)=FALSE,OR(DT$9='2. Protocols'!$C98,DT$9='2. Protocols'!$E98,DT$9='2. Protocols'!$G98)),1,0)*'4. Formulations'!$I98</f>
        <v>0</v>
      </c>
      <c r="DU99" s="38">
        <f>IF(AND(OR(ISBLANK(DU$9),DU$9=0)=FALSE,OR(DU$9='2. Protocols'!$C98,DU$9='2. Protocols'!$E98,DU$9='2. Protocols'!$G98)),1,0)*'4. Formulations'!$I98</f>
        <v>0</v>
      </c>
      <c r="DV99" s="38">
        <f>IF(AND(OR(ISBLANK(DV$9),DV$9=0)=FALSE,OR(DV$9='2. Protocols'!$C98,DV$9='2. Protocols'!$E98,DV$9='2. Protocols'!$G98)),1,0)*'4. Formulations'!$I98</f>
        <v>0</v>
      </c>
      <c r="DW99" s="38">
        <f>IF(AND(OR(ISBLANK(DW$9),DW$9=0)=FALSE,OR(DW$9='2. Protocols'!$C98,DW$9='2. Protocols'!$E98,DW$9='2. Protocols'!$G98)),1,0)*'4. Formulations'!$I98</f>
        <v>0</v>
      </c>
      <c r="DX99" s="38">
        <f>IF(AND(OR(ISBLANK(DX$9),DX$9=0)=FALSE,OR(DX$9='2. Protocols'!$C98,DX$9='2. Protocols'!$E98,DX$9='2. Protocols'!$G98)),1,0)*'4. Formulations'!$I98</f>
        <v>0</v>
      </c>
      <c r="DY99" s="38">
        <f>IF(AND(OR(ISBLANK(DY$9),DY$9=0)=FALSE,OR(DY$9='2. Protocols'!$C98,DY$9='2. Protocols'!$E98,DY$9='2. Protocols'!$G98)),1,0)*'4. Formulations'!$I98</f>
        <v>0</v>
      </c>
      <c r="DZ99" s="38">
        <f>IF(AND(OR(ISBLANK(DZ$9),DZ$9=0)=FALSE,OR(DZ$9='2. Protocols'!$C98,DZ$9='2. Protocols'!$E98,DZ$9='2. Protocols'!$G98)),1,0)*'4. Formulations'!$I98</f>
        <v>0</v>
      </c>
      <c r="EA99" s="38">
        <f>IF(AND(OR(ISBLANK(EA$9),EA$9=0)=FALSE,OR(EA$9='2. Protocols'!$C98,EA$9='2. Protocols'!$E98,EA$9='2. Protocols'!$G98)),1,0)*'4. Formulations'!$I98</f>
        <v>0</v>
      </c>
      <c r="EB99" s="38">
        <f>IF(AND(OR(ISBLANK(EB$9),EB$9=0)=FALSE,OR(EB$9='2. Protocols'!$C98,EB$9='2. Protocols'!$E98,EB$9='2. Protocols'!$G98)),1,0)*'4. Formulations'!$I98</f>
        <v>0</v>
      </c>
      <c r="EC99" s="38">
        <f>IF(AND(OR(ISBLANK(EC$9),EC$9=0)=FALSE,OR(EC$9='2. Protocols'!$C98,EC$9='2. Protocols'!$E98,EC$9='2. Protocols'!$G98)),1,0)*'4. Formulations'!$I98</f>
        <v>0</v>
      </c>
      <c r="ED99" s="38">
        <f>IF(AND(OR(ISBLANK(ED$9),ED$9=0)=FALSE,OR(ED$9='2. Protocols'!$C98,ED$9='2. Protocols'!$E98,ED$9='2. Protocols'!$G98)),1,0)*'4. Formulations'!$I98</f>
        <v>0</v>
      </c>
      <c r="EE99" s="38">
        <f>IF(AND(OR(ISBLANK(EE$9),EE$9=0)=FALSE,OR(EE$9='2. Protocols'!$C98,EE$9='2. Protocols'!$E98,EE$9='2. Protocols'!$G98)),1,0)*'4. Formulations'!$I98</f>
        <v>0</v>
      </c>
      <c r="EF99" s="38">
        <f>IF(AND(OR(ISBLANK(EF$9),EF$9=0)=FALSE,OR(EF$9='2. Protocols'!$C98,EF$9='2. Protocols'!$E98,EF$9='2. Protocols'!$G98)),1,0)*'4. Formulations'!$I98</f>
        <v>0</v>
      </c>
      <c r="EG99" s="38">
        <f>IF(AND(OR(ISBLANK(EG$9),EG$9=0)=FALSE,OR(EG$9='2. Protocols'!$C98,EG$9='2. Protocols'!$E98,EG$9='2. Protocols'!$G98)),1,0)*'4. Formulations'!$I98</f>
        <v>0</v>
      </c>
      <c r="EH99" s="38">
        <f>IF(AND(OR(ISBLANK(EH$9),EH$9=0)=FALSE,OR(EH$9='2. Protocols'!$C98,EH$9='2. Protocols'!$E98,EH$9='2. Protocols'!$G98)),1,0)*'4. Formulations'!$I98</f>
        <v>0</v>
      </c>
      <c r="EI99" s="38">
        <f>IF(AND(OR(ISBLANK(EI$9),EI$9=0)=FALSE,OR(EI$9='2. Protocols'!$C98,EI$9='2. Protocols'!$E98,EI$9='2. Protocols'!$G98)),1,0)*'4. Formulations'!$I98</f>
        <v>0</v>
      </c>
      <c r="EK99" s="38">
        <f>IF(AND(OR(ISBLANK(EK$9),EK$9=0)=FALSE,EK$9=$DK99),1,0)*'4. Formulations'!$J98</f>
        <v>0</v>
      </c>
      <c r="EL99" s="38">
        <f>IF(AND(OR(ISBLANK(EL$9),EL$9=0)=FALSE,EL$9=$DK99),1,0)*'4. Formulations'!$J98</f>
        <v>0</v>
      </c>
      <c r="EM99" s="38">
        <f>IF(AND(OR(ISBLANK(EM$9),EM$9=0)=FALSE,EM$9=$DK99),1,0)*'4. Formulations'!$J98</f>
        <v>0</v>
      </c>
      <c r="EN99" s="38">
        <f>IF(AND(OR(ISBLANK(EN$9),EN$9=0)=FALSE,EN$9=$DK99),1,0)*'4. Formulations'!$J98</f>
        <v>0</v>
      </c>
      <c r="EO99" s="38">
        <f>IF(AND(OR(ISBLANK(EO$9),EO$9=0)=FALSE,EO$9=$DK99),1,0)*'4. Formulations'!$J98</f>
        <v>0</v>
      </c>
      <c r="EP99" s="38">
        <f>IF(AND(OR(ISBLANK(EP$9),EP$9=0)=FALSE,EP$9=$DK99),1,0)*'4. Formulations'!$J98</f>
        <v>0</v>
      </c>
      <c r="EQ99" s="38">
        <f>IF(AND(OR(ISBLANK(EQ$9),EQ$9=0)=FALSE,EQ$9=$DK99),1,0)*'4. Formulations'!$J98</f>
        <v>0</v>
      </c>
      <c r="ER99" s="38">
        <f>IF(AND(OR(ISBLANK(ER$9),ER$9=0)=FALSE,ER$9=$DK99),1,0)*'4. Formulations'!$J98</f>
        <v>0</v>
      </c>
      <c r="ES99" s="38">
        <f>IF(AND(OR(ISBLANK(ES$9),ES$9=0)=FALSE,ES$9=$DK99),1,0)*'4. Formulations'!$J98</f>
        <v>0</v>
      </c>
      <c r="ET99" s="38">
        <f>IF(AND(OR(ISBLANK(ET$9),ET$9=0)=FALSE,ET$9=$DK99),1,0)*'4. Formulations'!$J98</f>
        <v>0</v>
      </c>
      <c r="EU99" s="38">
        <f>IF(AND(OR(ISBLANK(EU$9),EU$9=0)=FALSE,EU$9=$DK99),1,0)*'4. Formulations'!$J98</f>
        <v>0</v>
      </c>
      <c r="EV99" s="38">
        <f>IF(AND(OR(ISBLANK(EV$9),EV$9=0)=FALSE,EV$9=$DK99),1,0)*'4. Formulations'!$J98</f>
        <v>0</v>
      </c>
      <c r="EW99" s="38">
        <f>IF(AND(OR(ISBLANK(EW$9),EW$9=0)=FALSE,EW$9=$DK99),1,0)*'4. Formulations'!$J98</f>
        <v>0</v>
      </c>
      <c r="EY99" s="38">
        <f>IF(AND(OR(ISBLANK(EY$9),EY$9=0)=FALSE,SUM($EK99:$EW99)&gt;0,EY$9='2. Protocols'!$G98),1,0)*'4. Formulations'!$J98</f>
        <v>0</v>
      </c>
      <c r="EZ99" s="38">
        <f>IF(AND(OR(ISBLANK(EZ$9),EZ$9=0)=FALSE,SUM($EK99:$EW99)&gt;0,EZ$9='2. Protocols'!$G98),1,0)*'4. Formulations'!$J98</f>
        <v>0</v>
      </c>
      <c r="FA99" s="38">
        <f>IF(AND(OR(ISBLANK(FA$9),FA$9=0)=FALSE,SUM($EK99:$EW99)&gt;0,FA$9='2. Protocols'!$G98),1,0)*'4. Formulations'!$J98</f>
        <v>0</v>
      </c>
      <c r="FB99" s="38">
        <f>IF(AND(OR(ISBLANK(FB$9),FB$9=0)=FALSE,SUM($EK99:$EW99)&gt;0,FB$9='2. Protocols'!$G98),1,0)*'4. Formulations'!$J98</f>
        <v>0</v>
      </c>
      <c r="FC99" s="38">
        <f>IF(AND(OR(ISBLANK(FC$9),FC$9=0)=FALSE,SUM($EK99:$EW99)&gt;0,FC$9='2. Protocols'!$G98),1,0)*'4. Formulations'!$J98</f>
        <v>0</v>
      </c>
      <c r="FD99" s="38">
        <f>IF(AND(OR(ISBLANK(FD$9),FD$9=0)=FALSE,SUM($EK99:$EW99)&gt;0,FD$9='2. Protocols'!$G98),1,0)*'4. Formulations'!$J98</f>
        <v>0</v>
      </c>
      <c r="FE99" s="38">
        <f>IF(AND(OR(ISBLANK(FE$9),FE$9=0)=FALSE,SUM($EK99:$EW99)&gt;0,FE$9='2. Protocols'!$G98),1,0)*'4. Formulations'!$J98</f>
        <v>0</v>
      </c>
      <c r="FF99" s="38">
        <f>IF(AND(OR(ISBLANK(FF$9),FF$9=0)=FALSE,SUM($EK99:$EW99)&gt;0,FF$9='2. Protocols'!$G98),1,0)*'4. Formulations'!$J98</f>
        <v>0</v>
      </c>
      <c r="FG99" s="38">
        <f>IF(AND(OR(ISBLANK(FG$9),FG$9=0)=FALSE,SUM($EK99:$EW99)&gt;0,FG$9='2. Protocols'!$G98),1,0)*'4. Formulations'!$J98</f>
        <v>0</v>
      </c>
      <c r="FH99" s="38">
        <f>IF(AND(OR(ISBLANK(FH$9),FH$9=0)=FALSE,SUM($EK99:$EW99)&gt;0,FH$9='2. Protocols'!$G98),1,0)*'4. Formulations'!$J98</f>
        <v>0</v>
      </c>
      <c r="FI99" s="38">
        <f>IF(AND(OR(ISBLANK(FI$9),FI$9=0)=FALSE,SUM($EK99:$EW99)&gt;0,FI$9='2. Protocols'!$G98),1,0)*'4. Formulations'!$J98</f>
        <v>0</v>
      </c>
      <c r="FJ99" s="38">
        <f>IF(AND(OR(ISBLANK(FJ$9),FJ$9=0)=FALSE,SUM($EK99:$EW99)&gt;0,FJ$9='2. Protocols'!$G98),1,0)*'4. Formulations'!$J98</f>
        <v>0</v>
      </c>
      <c r="FK99" s="38">
        <f>IF(AND(OR(ISBLANK(FK$9),FK$9=0)=FALSE,SUM($EK99:$EW99)&gt;0,FK$9='2. Protocols'!$G98),1,0)*'4. Formulations'!$J98</f>
        <v>0</v>
      </c>
      <c r="FL99" s="38">
        <f>IF(AND(OR(ISBLANK(FL$9),FL$9=0)=FALSE,SUM($EK99:$EW99)&gt;0,FL$9='2. Protocols'!$G98),1,0)*'4. Formulations'!$J98</f>
        <v>0</v>
      </c>
      <c r="FM99" s="38">
        <f>IF(AND(OR(ISBLANK(FM$9),FM$9=0)=FALSE,SUM($EK99:$EW99)&gt;0,FM$9='2. Protocols'!$G98),1,0)*'4. Formulations'!$J98</f>
        <v>0</v>
      </c>
      <c r="FN99" s="38">
        <f>IF(AND(OR(ISBLANK(FN$9),FN$9=0)=FALSE,SUM($EK99:$EW99)&gt;0,FN$9='2. Protocols'!$G98),1,0)*'4. Formulations'!$J98</f>
        <v>0</v>
      </c>
      <c r="FO99" s="38">
        <f>IF(AND(OR(ISBLANK(FO$9),FO$9=0)=FALSE,SUM($EK99:$EW99)&gt;0,FO$9='2. Protocols'!$G98),1,0)*'4. Formulations'!$J98</f>
        <v>0</v>
      </c>
      <c r="FP99" s="38">
        <f>IF(AND(OR(ISBLANK(FP$9),FP$9=0)=FALSE,SUM($EK99:$EW99)&gt;0,FP$9='2. Protocols'!$G98),1,0)*'4. Formulations'!$J98</f>
        <v>0</v>
      </c>
      <c r="FQ99" s="38">
        <f>IF(AND(OR(ISBLANK(FQ$9),FQ$9=0)=FALSE,SUM($EK99:$EW99)&gt;0,FQ$9='2. Protocols'!$G98),1,0)*'4. Formulations'!$J98</f>
        <v>0</v>
      </c>
      <c r="FR99" s="38">
        <f>IF(AND(OR(ISBLANK(FR$9),FR$9=0)=FALSE,SUM($EK99:$EW99)&gt;0,FR$9='2. Protocols'!$G98),1,0)*'4. Formulations'!$J98</f>
        <v>0</v>
      </c>
      <c r="FS99" s="38">
        <f>IF(AND(OR(ISBLANK(FS$9),FS$9=0)=FALSE,SUM($EK99:$EW99)&gt;0,FS$9='2. Protocols'!$G98),1,0)*'4. Formulations'!$J98</f>
        <v>0</v>
      </c>
      <c r="FT99" s="38">
        <f>IF(AND(OR(ISBLANK(FT$9),FT$9=0)=FALSE,SUM($EK99:$EW99)&gt;0,FT$9='2. Protocols'!$G98),1,0)*'4. Formulations'!$J98</f>
        <v>0</v>
      </c>
      <c r="FV99" s="38">
        <f>IF(AND(OR(ISBLANK(EY$9),EY$9=0)=FALSE,FV$9=$DL99),1,0)*'4. Formulations'!$K98</f>
        <v>0</v>
      </c>
      <c r="FW99" s="38">
        <f>IF(AND(OR(ISBLANK(EZ$9),EZ$9=0)=FALSE,FW$9=$DL99),1,0)*'4. Formulations'!$K98</f>
        <v>0</v>
      </c>
      <c r="FX99" s="38">
        <f>IF(AND(OR(ISBLANK(FA$9),FA$9=0)=FALSE,FX$9=$DL99),1,0)*'4. Formulations'!$K98</f>
        <v>0</v>
      </c>
      <c r="FY99" s="38">
        <f>IF(AND(OR(ISBLANK(FB$9),FB$9=0)=FALSE,FY$9=$DL99),1,0)*'4. Formulations'!$K98</f>
        <v>0</v>
      </c>
      <c r="FZ99" s="38">
        <f>IF(AND(OR(ISBLANK(FC$9),FC$9=0)=FALSE,FZ$9=$DL99),1,0)*'4. Formulations'!$K98</f>
        <v>0</v>
      </c>
      <c r="GA99" s="38">
        <f>IF(AND(OR(ISBLANK(FD$9),FD$9=0)=FALSE,GA$9=$DL99),1,0)*'4. Formulations'!$K98</f>
        <v>0</v>
      </c>
      <c r="GB99" s="38">
        <f>IF(AND(OR(ISBLANK(FE$9),FE$9=0)=FALSE,GB$9=$DL99),1,0)*'4. Formulations'!$K98</f>
        <v>0</v>
      </c>
      <c r="GC99" s="38">
        <f>IF(AND(OR(ISBLANK(FF$9),FF$9=0)=FALSE,GC$9=$DL99),1,0)*'4. Formulations'!$K98</f>
        <v>0</v>
      </c>
      <c r="GD99" s="38">
        <f>IF(AND(OR(ISBLANK(FG$9),FG$9=0)=FALSE,GD$9=$DL99),1,0)*'4. Formulations'!$K98</f>
        <v>0</v>
      </c>
      <c r="GE99" s="38">
        <f>IF(AND(OR(ISBLANK(FH$9),FH$9=0)=FALSE,GE$9=$DL99),1,0)*'4. Formulations'!$K98</f>
        <v>0</v>
      </c>
      <c r="GF99" s="38">
        <f>IF(AND(OR(ISBLANK(FI$9),FI$9=0)=FALSE,GF$9=$DL99),1,0)*'4. Formulations'!$K98</f>
        <v>0</v>
      </c>
      <c r="GG99" s="38">
        <f>IF(AND(OR(ISBLANK(FJ$9),FJ$9=0)=FALSE,GG$9=$DL99),1,0)*'4. Formulations'!$K98</f>
        <v>0</v>
      </c>
      <c r="GH99" s="38">
        <f>IF(AND(OR(ISBLANK(FK$9),FK$9=0)=FALSE,GH$9=$DL99),1,0)*'4. Formulations'!$K98</f>
        <v>0</v>
      </c>
      <c r="GI99" s="38">
        <f>IF(AND(OR(ISBLANK(FL$9),FL$9=0)=FALSE,GI$9=$DL99),1,0)*'4. Formulations'!$K98</f>
        <v>0</v>
      </c>
      <c r="GJ99" s="38">
        <f>IF(AND(OR(ISBLANK(FM$9),FM$9=0)=FALSE,GJ$9=$DL99),1,0)*'4. Formulations'!$K98</f>
        <v>0</v>
      </c>
      <c r="GL99" s="38">
        <f>IF(AND(OR(ISBLANK(GL$9),GL$9=0)=FALSE,OR(GL$9='2. Protocols'!$C98,GL$9='2. Protocols'!$E98,GL$9='2. Protocols'!$G98)),1,0)*'4. Formulations'!$L98</f>
        <v>0</v>
      </c>
      <c r="GM99" s="38">
        <f>IF(AND(OR(ISBLANK(GM$9),GM$9=0)=FALSE,OR(GM$9='2. Protocols'!$C98,GM$9='2. Protocols'!$E98,GM$9='2. Protocols'!$G98)),1,0)*'4. Formulations'!$L98</f>
        <v>0</v>
      </c>
      <c r="GN99" s="38">
        <f>IF(AND(OR(ISBLANK(GN$9),GN$9=0)=FALSE,OR(GN$9='2. Protocols'!$C98,GN$9='2. Protocols'!$E98,GN$9='2. Protocols'!$G98)),1,0)*'4. Formulations'!$L98</f>
        <v>0</v>
      </c>
      <c r="GO99" s="38">
        <f>IF(AND(OR(ISBLANK(GO$9),GO$9=0)=FALSE,OR(GO$9='2. Protocols'!$C98,GO$9='2. Protocols'!$E98,GO$9='2. Protocols'!$G98)),1,0)*'4. Formulations'!$L98</f>
        <v>0</v>
      </c>
      <c r="GP99" s="38">
        <f>IF(AND(OR(ISBLANK(GP$9),GP$9=0)=FALSE,OR(GP$9='2. Protocols'!$C98,GP$9='2. Protocols'!$E98,GP$9='2. Protocols'!$G98)),1,0)*'4. Formulations'!$L98</f>
        <v>0</v>
      </c>
      <c r="GQ99" s="38">
        <f>IF(AND(OR(ISBLANK(GQ$9),GQ$9=0)=FALSE,OR(GQ$9='2. Protocols'!$C98,GQ$9='2. Protocols'!$E98,GQ$9='2. Protocols'!$G98)),1,0)*'4. Formulations'!$L98</f>
        <v>0</v>
      </c>
      <c r="GR99" s="38">
        <f>IF(AND(OR(ISBLANK(GR$9),GR$9=0)=FALSE,OR(GR$9='2. Protocols'!$C98,GR$9='2. Protocols'!$E98,GR$9='2. Protocols'!$G98)),1,0)*'4. Formulations'!$L98</f>
        <v>0</v>
      </c>
      <c r="GS99" s="38">
        <f>IF(AND(OR(ISBLANK(GS$9),GS$9=0)=FALSE,OR(GS$9='2. Protocols'!$C98,GS$9='2. Protocols'!$E98,GS$9='2. Protocols'!$G98)),1,0)*'4. Formulations'!$L98</f>
        <v>0</v>
      </c>
      <c r="GT99" s="38">
        <f>IF(AND(OR(ISBLANK(GT$9),GT$9=0)=FALSE,OR(GT$9='2. Protocols'!$C98,GT$9='2. Protocols'!$E98,GT$9='2. Protocols'!$G98)),1,0)*'4. Formulations'!$L98</f>
        <v>0</v>
      </c>
      <c r="GU99" s="38">
        <f>IF(AND(OR(ISBLANK(GU$9),GU$9=0)=FALSE,OR(GU$9='2. Protocols'!$C98,GU$9='2. Protocols'!$E98,GU$9='2. Protocols'!$G98)),1,0)*'4. Formulations'!$L98</f>
        <v>0</v>
      </c>
      <c r="GV99" s="38">
        <f>IF(AND(OR(ISBLANK(GV$9),GV$9=0)=FALSE,OR(GV$9='2. Protocols'!$C98,GV$9='2. Protocols'!$E98,GV$9='2. Protocols'!$G98)),1,0)*'4. Formulations'!$L98</f>
        <v>0</v>
      </c>
      <c r="GW99" s="38">
        <f>IF(AND(OR(ISBLANK(GW$9),GW$9=0)=FALSE,OR(GW$9='2. Protocols'!$C98,GW$9='2. Protocols'!$E98,GW$9='2. Protocols'!$G98)),1,0)*'4. Formulations'!$L98</f>
        <v>0</v>
      </c>
      <c r="GX99" s="38">
        <f>IF(AND(OR(ISBLANK(GX$9),GX$9=0)=FALSE,OR(GX$9='2. Protocols'!$C98,GX$9='2. Protocols'!$E98,GX$9='2. Protocols'!$G98)),1,0)*'4. Formulations'!$L98</f>
        <v>0</v>
      </c>
      <c r="GY99" s="38">
        <f>IF(AND(OR(ISBLANK(GY$9),GY$9=0)=FALSE,OR(GY$9='2. Protocols'!$C98,GY$9='2. Protocols'!$E98,GY$9='2. Protocols'!$G98)),1,0)*'4. Formulations'!$L98</f>
        <v>0</v>
      </c>
      <c r="GZ99" s="38">
        <f>IF(AND(OR(ISBLANK(GZ$9),GZ$9=0)=FALSE,OR(GZ$9='2. Protocols'!$C98,GZ$9='2. Protocols'!$E98,GZ$9='2. Protocols'!$G98)),1,0)*'4. Formulations'!$L98</f>
        <v>0</v>
      </c>
      <c r="HA99" s="38">
        <f>IF(AND(OR(ISBLANK(HA$9),HA$9=0)=FALSE,OR(HA$9='2. Protocols'!$C98,HA$9='2. Protocols'!$E98,HA$9='2. Protocols'!$G98)),1,0)*'4. Formulations'!$L98</f>
        <v>0</v>
      </c>
      <c r="HB99" s="38">
        <f>IF(AND(OR(ISBLANK(HB$9),HB$9=0)=FALSE,OR(HB$9='2. Protocols'!$C98,HB$9='2. Protocols'!$E98,HB$9='2. Protocols'!$G98)),1,0)*'4. Formulations'!$L98</f>
        <v>0</v>
      </c>
      <c r="HC99" s="38">
        <f>IF(AND(OR(ISBLANK(HC$9),HC$9=0)=FALSE,OR(HC$9='2. Protocols'!$C98,HC$9='2. Protocols'!$E98,HC$9='2. Protocols'!$G98)),1,0)*'4. Formulations'!$L98</f>
        <v>0</v>
      </c>
      <c r="HD99" s="38">
        <f>IF(AND(OR(ISBLANK(HD$9),HD$9=0)=FALSE,OR(HD$9='2. Protocols'!$C98,HD$9='2. Protocols'!$E98,HD$9='2. Protocols'!$G98)),1,0)*'4. Formulations'!$L98</f>
        <v>0</v>
      </c>
      <c r="HE99" s="38">
        <f>IF(AND(OR(ISBLANK(HE$9),HE$9=0)=FALSE,OR(HE$9='2. Protocols'!$C98,HE$9='2. Protocols'!$E98,HE$9='2. Protocols'!$G98)),1,0)*'4. Formulations'!$L98</f>
        <v>0</v>
      </c>
      <c r="HF99" s="38">
        <f>IF(AND(OR(ISBLANK(HF$9),HF$9=0)=FALSE,OR(HF$9='2. Protocols'!$C98,HF$9='2. Protocols'!$E98,HF$9='2. Protocols'!$G98)),1,0)*'4. Formulations'!$L98</f>
        <v>0</v>
      </c>
      <c r="HG99" s="38">
        <f>IF(AND(OR(ISBLANK(HG$9),HG$9=0)=FALSE,OR(HG$9='2. Protocols'!$C98,HG$9='2. Protocols'!$E98,HG$9='2. Protocols'!$G98)),1,0)*'4. Formulations'!$L98</f>
        <v>0</v>
      </c>
      <c r="HI99" s="38">
        <f>IF(AND(OR(ISBLANK(HI$9),HI$9=0)=FALSE,HI$9=$DK99),1,0)*'4. Formulations'!$M98</f>
        <v>0</v>
      </c>
      <c r="HJ99" s="38">
        <f>IF(AND(OR(ISBLANK(HJ$9),HJ$9=0)=FALSE,HJ$9=$DK99),1,0)*'4. Formulations'!$M98</f>
        <v>0</v>
      </c>
      <c r="HK99" s="38">
        <f>IF(AND(OR(ISBLANK(HK$9),HK$9=0)=FALSE,HK$9=$DK99),1,0)*'4. Formulations'!$M98</f>
        <v>0</v>
      </c>
      <c r="HL99" s="38">
        <f>IF(AND(OR(ISBLANK(HL$9),HL$9=0)=FALSE,HL$9=$DK99),1,0)*'4. Formulations'!$M98</f>
        <v>0</v>
      </c>
      <c r="HM99" s="38">
        <f>IF(AND(OR(ISBLANK(HM$9),HM$9=0)=FALSE,HM$9=$DK99),1,0)*'4. Formulations'!$M98</f>
        <v>0</v>
      </c>
      <c r="HN99" s="38">
        <f>IF(AND(OR(ISBLANK(HN$9),HN$9=0)=FALSE,HN$9=$DK99),1,0)*'4. Formulations'!$M98</f>
        <v>0</v>
      </c>
      <c r="HO99" s="38">
        <f>IF(AND(OR(ISBLANK(HO$9),HO$9=0)=FALSE,HO$9=$DK99),1,0)*'4. Formulations'!$M98</f>
        <v>0</v>
      </c>
      <c r="HP99" s="38">
        <f>IF(AND(OR(ISBLANK(HP$9),HP$9=0)=FALSE,HP$9=$DK99),1,0)*'4. Formulations'!$M98</f>
        <v>0</v>
      </c>
      <c r="HQ99" s="38">
        <f>IF(AND(OR(ISBLANK(HQ$9),HQ$9=0)=FALSE,HQ$9=$DK99),1,0)*'4. Formulations'!$M98</f>
        <v>0</v>
      </c>
      <c r="HR99" s="38">
        <f>IF(AND(OR(ISBLANK(HR$9),HR$9=0)=FALSE,HR$9=$DK99),1,0)*'4. Formulations'!$M98</f>
        <v>0</v>
      </c>
      <c r="HS99" s="38">
        <f>IF(AND(OR(ISBLANK(HS$9),HS$9=0)=FALSE,HS$9=$DK99),1,0)*'4. Formulations'!$M98</f>
        <v>0</v>
      </c>
      <c r="HT99" s="38">
        <f>IF(AND(OR(ISBLANK(HT$9),HT$9=0)=FALSE,HT$9=$DK99),1,0)*'4. Formulations'!$M98</f>
        <v>0</v>
      </c>
      <c r="HU99" s="38">
        <f>IF(AND(OR(ISBLANK(HU$9),HU$9=0)=FALSE,HU$9=$DK99),1,0)*'4. Formulations'!$M98</f>
        <v>0</v>
      </c>
      <c r="HW99" s="38">
        <f>IF(AND(OR(ISBLANK(HW$9),HW$9=0)=FALSE,SUM($HI99:$HU99)&gt;0,HW$9='2. Protocols'!$G98),1,0)*'4. Formulations'!$M98</f>
        <v>0</v>
      </c>
      <c r="HX99" s="38">
        <f>IF(AND(OR(ISBLANK(HX$9),HX$9=0)=FALSE,SUM($HI99:$HU99)&gt;0,HX$9='2. Protocols'!$G98),1,0)*'4. Formulations'!$M98</f>
        <v>0</v>
      </c>
      <c r="HY99" s="38">
        <f>IF(AND(OR(ISBLANK(HY$9),HY$9=0)=FALSE,SUM($HI99:$HU99)&gt;0,HY$9='2. Protocols'!$G98),1,0)*'4. Formulations'!$M98</f>
        <v>0</v>
      </c>
      <c r="HZ99" s="38">
        <f>IF(AND(OR(ISBLANK(HZ$9),HZ$9=0)=FALSE,SUM($HI99:$HU99)&gt;0,HZ$9='2. Protocols'!$G98),1,0)*'4. Formulations'!$M98</f>
        <v>0</v>
      </c>
      <c r="IA99" s="38">
        <f>IF(AND(OR(ISBLANK(IA$9),IA$9=0)=FALSE,SUM($HI99:$HU99)&gt;0,IA$9='2. Protocols'!$G98),1,0)*'4. Formulations'!$M98</f>
        <v>0</v>
      </c>
      <c r="IB99" s="38">
        <f>IF(AND(OR(ISBLANK(IB$9),IB$9=0)=FALSE,SUM($HI99:$HU99)&gt;0,IB$9='2. Protocols'!$G98),1,0)*'4. Formulations'!$M98</f>
        <v>0</v>
      </c>
      <c r="IC99" s="38">
        <f>IF(AND(OR(ISBLANK(IC$9),IC$9=0)=FALSE,SUM($HI99:$HU99)&gt;0,IC$9='2. Protocols'!$G98),1,0)*'4. Formulations'!$M98</f>
        <v>0</v>
      </c>
      <c r="ID99" s="38">
        <f>IF(AND(OR(ISBLANK(ID$9),ID$9=0)=FALSE,SUM($HI99:$HU99)&gt;0,ID$9='2. Protocols'!$G98),1,0)*'4. Formulations'!$M98</f>
        <v>0</v>
      </c>
      <c r="IE99" s="38">
        <f>IF(AND(OR(ISBLANK(IE$9),IE$9=0)=FALSE,SUM($HI99:$HU99)&gt;0,IE$9='2. Protocols'!$G98),1,0)*'4. Formulations'!$M98</f>
        <v>0</v>
      </c>
      <c r="IF99" s="38">
        <f>IF(AND(OR(ISBLANK(IF$9),IF$9=0)=FALSE,SUM($HI99:$HU99)&gt;0,IF$9='2. Protocols'!$G98),1,0)*'4. Formulations'!$M98</f>
        <v>0</v>
      </c>
      <c r="IG99" s="38">
        <f>IF(AND(OR(ISBLANK(IG$9),IG$9=0)=FALSE,SUM($HI99:$HU99)&gt;0,IG$9='2. Protocols'!$G98),1,0)*'4. Formulations'!$M98</f>
        <v>0</v>
      </c>
      <c r="IH99" s="38">
        <f>IF(AND(OR(ISBLANK(IH$9),IH$9=0)=FALSE,SUM($HI99:$HU99)&gt;0,IH$9='2. Protocols'!$G98),1,0)*'4. Formulations'!$M98</f>
        <v>0</v>
      </c>
      <c r="II99" s="38">
        <f>IF(AND(OR(ISBLANK(II$9),II$9=0)=FALSE,SUM($HI99:$HU99)&gt;0,II$9='2. Protocols'!$G98),1,0)*'4. Formulations'!$M98</f>
        <v>0</v>
      </c>
      <c r="IJ99" s="38">
        <f>IF(AND(OR(ISBLANK(IJ$9),IJ$9=0)=FALSE,SUM($HI99:$HU99)&gt;0,IJ$9='2. Protocols'!$G98),1,0)*'4. Formulations'!$M98</f>
        <v>0</v>
      </c>
      <c r="IK99" s="38">
        <f>IF(AND(OR(ISBLANK(IK$9),IK$9=0)=FALSE,SUM($HI99:$HU99)&gt;0,IK$9='2. Protocols'!$G98),1,0)*'4. Formulations'!$M98</f>
        <v>0</v>
      </c>
      <c r="IL99" s="38">
        <f>IF(AND(OR(ISBLANK(IL$9),IL$9=0)=FALSE,SUM($HI99:$HU99)&gt;0,IL$9='2. Protocols'!$G98),1,0)*'4. Formulations'!$M98</f>
        <v>0</v>
      </c>
      <c r="IM99" s="38">
        <f>IF(AND(OR(ISBLANK(IM$9),IM$9=0)=FALSE,SUM($HI99:$HU99)&gt;0,IM$9='2. Protocols'!$G98),1,0)*'4. Formulations'!$M98</f>
        <v>0</v>
      </c>
      <c r="IN99" s="38">
        <f>IF(AND(OR(ISBLANK(IN$9),IN$9=0)=FALSE,SUM($HI99:$HU99)&gt;0,IN$9='2. Protocols'!$G98),1,0)*'4. Formulations'!$M98</f>
        <v>0</v>
      </c>
      <c r="IO99" s="38">
        <f>IF(AND(OR(ISBLANK(IO$9),IO$9=0)=FALSE,SUM($HI99:$HU99)&gt;0,IO$9='2. Protocols'!$G98),1,0)*'4. Formulations'!$M98</f>
        <v>0</v>
      </c>
      <c r="IP99" s="38">
        <f>IF(AND(OR(ISBLANK(IP$9),IP$9=0)=FALSE,SUM($HI99:$HU99)&gt;0,IP$9='2. Protocols'!$G98),1,0)*'4. Formulations'!$M98</f>
        <v>0</v>
      </c>
      <c r="IQ99" s="38">
        <f>IF(AND(OR(ISBLANK(IQ$9),IQ$9=0)=FALSE,SUM($HI99:$HU99)&gt;0,IQ$9='2. Protocols'!$G98),1,0)*'4. Formulations'!$M98</f>
        <v>0</v>
      </c>
      <c r="IR99" s="38">
        <f>IF(AND(OR(ISBLANK(IR$9),IR$9=0)=FALSE,SUM($HI99:$HU99)&gt;0,IR$9='2. Protocols'!$G98),1,0)*'4. Formulations'!$M98</f>
        <v>0</v>
      </c>
      <c r="IT99" s="38">
        <f>IF(AND(OR(ISBLANK(IT$9),IT$9=0)=FALSE,IT$9=$DL99),1,0)*'4. Formulations'!$N98</f>
        <v>0</v>
      </c>
      <c r="IU99" s="38">
        <f>IF(AND(OR(ISBLANK(IU$9),IU$9=0)=FALSE,IU$9=$DL99),1,0)*'4. Formulations'!$N98</f>
        <v>0</v>
      </c>
      <c r="IV99" s="38">
        <f>IF(AND(OR(ISBLANK(IV$9),IV$9=0)=FALSE,IV$9=$DL99),1,0)*'4. Formulations'!$N98</f>
        <v>0</v>
      </c>
      <c r="IW99" s="38">
        <f>IF(AND(OR(ISBLANK(IW$9),IW$9=0)=FALSE,IW$9=$DL99),1,0)*'4. Formulations'!$N98</f>
        <v>0</v>
      </c>
      <c r="IX99" s="38">
        <f>IF(AND(OR(ISBLANK(IX$9),IX$9=0)=FALSE,IX$9=$DL99),1,0)*'4. Formulations'!$N98</f>
        <v>0</v>
      </c>
      <c r="IY99" s="38">
        <f>IF(AND(OR(ISBLANK(IY$9),IY$9=0)=FALSE,IY$9=$DL99),1,0)*'4. Formulations'!$N98</f>
        <v>0</v>
      </c>
      <c r="IZ99" s="38">
        <f>IF(AND(OR(ISBLANK(IZ$9),IZ$9=0)=FALSE,IZ$9=$DL99),1,0)*'4. Formulations'!$N98</f>
        <v>0</v>
      </c>
      <c r="JA99" s="38">
        <f>IF(AND(OR(ISBLANK(JA$9),JA$9=0)=FALSE,JA$9=$DL99),1,0)*'4. Formulations'!$N98</f>
        <v>0</v>
      </c>
      <c r="JB99" s="38">
        <f>IF(AND(OR(ISBLANK(JB$9),JB$9=0)=FALSE,JB$9=$DL99),1,0)*'4. Formulations'!$N98</f>
        <v>0</v>
      </c>
      <c r="JC99" s="38">
        <f>IF(AND(OR(ISBLANK(JC$9),JC$9=0)=FALSE,JC$9=$DL99),1,0)*'4. Formulations'!$N98</f>
        <v>0</v>
      </c>
      <c r="JD99" s="38">
        <f>IF(AND(OR(ISBLANK(JD$9),JD$9=0)=FALSE,JD$9=$DL99),1,0)*'4. Formulations'!$N98</f>
        <v>0</v>
      </c>
      <c r="JE99" s="38">
        <f>IF(AND(OR(ISBLANK(JE$9),JE$9=0)=FALSE,JE$9=$DL99),1,0)*'4. Formulations'!$N98</f>
        <v>0</v>
      </c>
      <c r="JF99" s="38">
        <f>IF(AND(OR(ISBLANK(JF$9),JF$9=0)=FALSE,JF$9=$DL99),1,0)*'4. Formulations'!$N98</f>
        <v>0</v>
      </c>
      <c r="JG99" s="38">
        <f>IF(AND(OR(ISBLANK(JG$9),JG$9=0)=FALSE,JG$9=$DL99),1,0)*'4. Formulations'!$N98</f>
        <v>0</v>
      </c>
      <c r="JH99" s="38">
        <f>IF(AND(OR(ISBLANK(JH$9),JH$9=0)=FALSE,JH$9=$DL99),1,0)*'4. Formulations'!$N98</f>
        <v>0</v>
      </c>
      <c r="JJ99" s="38">
        <f>IF(AND(OR(ISBLANK(JJ$9),JJ$9=0)=FALSE,OR(JJ$9='2. Protocols'!$C98,JJ$9='2. Protocols'!$E98,JJ$9='2. Protocols'!$G98)),1,0)*'4. Formulations'!$O98</f>
        <v>0</v>
      </c>
      <c r="JK99" s="38">
        <f>IF(AND(OR(ISBLANK(JK$9),JK$9=0)=FALSE,OR(JK$9='2. Protocols'!$C98,JK$9='2. Protocols'!$E98,JK$9='2. Protocols'!$G98)),1,0)*'4. Formulations'!$O98</f>
        <v>0</v>
      </c>
      <c r="JL99" s="38">
        <f>IF(AND(OR(ISBLANK(JL$9),JL$9=0)=FALSE,OR(JL$9='2. Protocols'!$C98,JL$9='2. Protocols'!$E98,JL$9='2. Protocols'!$G98)),1,0)*'4. Formulations'!$O98</f>
        <v>0</v>
      </c>
      <c r="JM99" s="38">
        <f>IF(AND(OR(ISBLANK(JM$9),JM$9=0)=FALSE,OR(JM$9='2. Protocols'!$C98,JM$9='2. Protocols'!$E98,JM$9='2. Protocols'!$G98)),1,0)*'4. Formulations'!$O98</f>
        <v>0</v>
      </c>
      <c r="JN99" s="38">
        <f>IF(AND(OR(ISBLANK(JN$9),JN$9=0)=FALSE,OR(JN$9='2. Protocols'!$C98,JN$9='2. Protocols'!$E98,JN$9='2. Protocols'!$G98)),1,0)*'4. Formulations'!$O98</f>
        <v>0</v>
      </c>
      <c r="JO99" s="38">
        <f>IF(AND(OR(ISBLANK(JO$9),JO$9=0)=FALSE,OR(JO$9='2. Protocols'!$C98,JO$9='2. Protocols'!$E98,JO$9='2. Protocols'!$G98)),1,0)*'4. Formulations'!$O98</f>
        <v>0</v>
      </c>
      <c r="JP99" s="38">
        <f>IF(AND(OR(ISBLANK(JP$9),JP$9=0)=FALSE,OR(JP$9='2. Protocols'!$C98,JP$9='2. Protocols'!$E98,JP$9='2. Protocols'!$G98)),1,0)*'4. Formulations'!$O98</f>
        <v>0</v>
      </c>
      <c r="JQ99" s="38">
        <f>IF(AND(OR(ISBLANK(JQ$9),JQ$9=0)=FALSE,OR(JQ$9='2. Protocols'!$C98,JQ$9='2. Protocols'!$E98,JQ$9='2. Protocols'!$G98)),1,0)*'4. Formulations'!$O98</f>
        <v>0</v>
      </c>
      <c r="JR99" s="38">
        <f>IF(AND(OR(ISBLANK(JR$9),JR$9=0)=FALSE,OR(JR$9='2. Protocols'!$C98,JR$9='2. Protocols'!$E98,JR$9='2. Protocols'!$G98)),1,0)*'4. Formulations'!$O98</f>
        <v>0</v>
      </c>
      <c r="JS99" s="38">
        <f>IF(AND(OR(ISBLANK(JS$9),JS$9=0)=FALSE,OR(JS$9='2. Protocols'!$C98,JS$9='2. Protocols'!$E98,JS$9='2. Protocols'!$G98)),1,0)*'4. Formulations'!$O98</f>
        <v>0</v>
      </c>
      <c r="JT99" s="38">
        <f>IF(AND(OR(ISBLANK(JT$9),JT$9=0)=FALSE,OR(JT$9='2. Protocols'!$C98,JT$9='2. Protocols'!$E98,JT$9='2. Protocols'!$G98)),1,0)*'4. Formulations'!$O98</f>
        <v>0</v>
      </c>
      <c r="JU99" s="38">
        <f>IF(AND(OR(ISBLANK(JU$9),JU$9=0)=FALSE,OR(JU$9='2. Protocols'!$C98,JU$9='2. Protocols'!$E98,JU$9='2. Protocols'!$G98)),1,0)*'4. Formulations'!$O98</f>
        <v>0</v>
      </c>
      <c r="JV99" s="38">
        <f>IF(AND(OR(ISBLANK(JV$9),JV$9=0)=FALSE,OR(JV$9='2. Protocols'!$C98,JV$9='2. Protocols'!$E98,JV$9='2. Protocols'!$G98)),1,0)*'4. Formulations'!$O98</f>
        <v>0</v>
      </c>
      <c r="JW99" s="38">
        <f>IF(AND(OR(ISBLANK(JW$9),JW$9=0)=FALSE,OR(JW$9='2. Protocols'!$C98,JW$9='2. Protocols'!$E98,JW$9='2. Protocols'!$G98)),1,0)*'4. Formulations'!$O98</f>
        <v>0</v>
      </c>
      <c r="JX99" s="38">
        <f>IF(AND(OR(ISBLANK(JX$9),JX$9=0)=FALSE,OR(JX$9='2. Protocols'!$C98,JX$9='2. Protocols'!$E98,JX$9='2. Protocols'!$G98)),1,0)*'4. Formulations'!$O98</f>
        <v>0</v>
      </c>
      <c r="JY99" s="38">
        <f>IF(AND(OR(ISBLANK(JY$9),JY$9=0)=FALSE,OR(JY$9='2. Protocols'!$C98,JY$9='2. Protocols'!$E98,JY$9='2. Protocols'!$G98)),1,0)*'4. Formulations'!$O98</f>
        <v>0</v>
      </c>
      <c r="JZ99" s="38">
        <f>IF(AND(OR(ISBLANK(JZ$9),JZ$9=0)=FALSE,OR(JZ$9='2. Protocols'!$C98,JZ$9='2. Protocols'!$E98,JZ$9='2. Protocols'!$G98)),1,0)*'4. Formulations'!$O98</f>
        <v>0</v>
      </c>
      <c r="KA99" s="38">
        <f>IF(AND(OR(ISBLANK(KA$9),KA$9=0)=FALSE,OR(KA$9='2. Protocols'!$C98,KA$9='2. Protocols'!$E98,KA$9='2. Protocols'!$G98)),1,0)*'4. Formulations'!$O98</f>
        <v>0</v>
      </c>
      <c r="KB99" s="38">
        <f>IF(AND(OR(ISBLANK(KB$9),KB$9=0)=FALSE,OR(KB$9='2. Protocols'!$C98,KB$9='2. Protocols'!$E98,KB$9='2. Protocols'!$G98)),1,0)*'4. Formulations'!$O98</f>
        <v>0</v>
      </c>
      <c r="KC99" s="38">
        <f>IF(AND(OR(ISBLANK(KC$9),KC$9=0)=FALSE,OR(KC$9='2. Protocols'!$C98,KC$9='2. Protocols'!$E98,KC$9='2. Protocols'!$G98)),1,0)*'4. Formulations'!$O98</f>
        <v>0</v>
      </c>
      <c r="KD99" s="38">
        <f>IF(AND(OR(ISBLANK(KD$9),KD$9=0)=FALSE,OR(KD$9='2. Protocols'!$C98,KD$9='2. Protocols'!$E98,KD$9='2. Protocols'!$G98)),1,0)*'4. Formulations'!$O98</f>
        <v>0</v>
      </c>
      <c r="KE99" s="38">
        <f>IF(AND(OR(ISBLANK(KE$9),KE$9=0)=FALSE,OR(KE$9='2. Protocols'!$C98,KE$9='2. Protocols'!$E98,KE$9='2. Protocols'!$G98)),1,0)*'4. Formulations'!$O98</f>
        <v>0</v>
      </c>
      <c r="KG99" s="38">
        <f>IF(AND(OR(ISBLANK(KG$9),KG$9=0)=FALSE,KG$9=$DK99),1,0)*'4. Formulations'!$P98</f>
        <v>0</v>
      </c>
      <c r="KH99" s="38">
        <f>IF(AND(OR(ISBLANK(KH$9),KH$9=0)=FALSE,KH$9=$DK99),1,0)*'4. Formulations'!$P98</f>
        <v>0</v>
      </c>
      <c r="KI99" s="38">
        <f>IF(AND(OR(ISBLANK(KI$9),KI$9=0)=FALSE,KI$9=$DK99),1,0)*'4. Formulations'!$P98</f>
        <v>0</v>
      </c>
      <c r="KJ99" s="38">
        <f>IF(AND(OR(ISBLANK(KJ$9),KJ$9=0)=FALSE,KJ$9=$DK99),1,0)*'4. Formulations'!$P98</f>
        <v>0</v>
      </c>
      <c r="KK99" s="38">
        <f>IF(AND(OR(ISBLANK(KK$9),KK$9=0)=FALSE,KK$9=$DK99),1,0)*'4. Formulations'!$P98</f>
        <v>0</v>
      </c>
      <c r="KL99" s="38">
        <f>IF(AND(OR(ISBLANK(KL$9),KL$9=0)=FALSE,KL$9=$DK99),1,0)*'4. Formulations'!$P98</f>
        <v>0</v>
      </c>
      <c r="KM99" s="38">
        <f>IF(AND(OR(ISBLANK(KM$9),KM$9=0)=FALSE,KM$9=$DK99),1,0)*'4. Formulations'!$P98</f>
        <v>0</v>
      </c>
      <c r="KN99" s="38">
        <f>IF(AND(OR(ISBLANK(KN$9),KN$9=0)=FALSE,KN$9=$DK99),1,0)*'4. Formulations'!$P98</f>
        <v>0</v>
      </c>
      <c r="KO99" s="38">
        <f>IF(AND(OR(ISBLANK(KO$9),KO$9=0)=FALSE,KO$9=$DK99),1,0)*'4. Formulations'!$P98</f>
        <v>0</v>
      </c>
      <c r="KP99" s="38">
        <f>IF(AND(OR(ISBLANK(KP$9),KP$9=0)=FALSE,KP$9=$DK99),1,0)*'4. Formulations'!$P98</f>
        <v>0</v>
      </c>
      <c r="KQ99" s="38">
        <f>IF(AND(OR(ISBLANK(KQ$9),KQ$9=0)=FALSE,KQ$9=$DK99),1,0)*'4. Formulations'!$P98</f>
        <v>0</v>
      </c>
      <c r="KR99" s="38">
        <f>IF(AND(OR(ISBLANK(KR$9),KR$9=0)=FALSE,KR$9=$DK99),1,0)*'4. Formulations'!$P98</f>
        <v>0</v>
      </c>
      <c r="KS99" s="38">
        <f>IF(AND(OR(ISBLANK(KS$9),KS$9=0)=FALSE,KS$9=$DK99),1,0)*'4. Formulations'!$P98</f>
        <v>0</v>
      </c>
      <c r="KU99" s="38">
        <f>IF(AND(OR(ISBLANK(KU$9),KU$9=0)=FALSE,SUM($KG99:$KS99)&gt;0,KU$9='2. Protocols'!$G98),1,0)*'4. Formulations'!$P98</f>
        <v>0</v>
      </c>
      <c r="KV99" s="38">
        <f>IF(AND(OR(ISBLANK(KV$9),KV$9=0)=FALSE,SUM($KG99:$KS99)&gt;0,KV$9='2. Protocols'!$G98),1,0)*'4. Formulations'!$P98</f>
        <v>0</v>
      </c>
      <c r="KW99" s="38">
        <f>IF(AND(OR(ISBLANK(KW$9),KW$9=0)=FALSE,SUM($KG99:$KS99)&gt;0,KW$9='2. Protocols'!$G98),1,0)*'4. Formulations'!$P98</f>
        <v>0</v>
      </c>
      <c r="KX99" s="38">
        <f>IF(AND(OR(ISBLANK(KX$9),KX$9=0)=FALSE,SUM($KG99:$KS99)&gt;0,KX$9='2. Protocols'!$G98),1,0)*'4. Formulations'!$P98</f>
        <v>0</v>
      </c>
      <c r="KY99" s="38">
        <f>IF(AND(OR(ISBLANK(KY$9),KY$9=0)=FALSE,SUM($KG99:$KS99)&gt;0,KY$9='2. Protocols'!$G98),1,0)*'4. Formulations'!$P98</f>
        <v>0</v>
      </c>
      <c r="KZ99" s="38">
        <f>IF(AND(OR(ISBLANK(KZ$9),KZ$9=0)=FALSE,SUM($KG99:$KS99)&gt;0,KZ$9='2. Protocols'!$G98),1,0)*'4. Formulations'!$P98</f>
        <v>0</v>
      </c>
      <c r="LA99" s="38">
        <f>IF(AND(OR(ISBLANK(LA$9),LA$9=0)=FALSE,SUM($KG99:$KS99)&gt;0,LA$9='2. Protocols'!$G98),1,0)*'4. Formulations'!$P98</f>
        <v>0</v>
      </c>
      <c r="LB99" s="38">
        <f>IF(AND(OR(ISBLANK(LB$9),LB$9=0)=FALSE,SUM($KG99:$KS99)&gt;0,LB$9='2. Protocols'!$G98),1,0)*'4. Formulations'!$P98</f>
        <v>0</v>
      </c>
      <c r="LC99" s="38">
        <f>IF(AND(OR(ISBLANK(LC$9),LC$9=0)=FALSE,SUM($KG99:$KS99)&gt;0,LC$9='2. Protocols'!$G98),1,0)*'4. Formulations'!$P98</f>
        <v>0</v>
      </c>
      <c r="LD99" s="38">
        <f>IF(AND(OR(ISBLANK(LD$9),LD$9=0)=FALSE,SUM($KG99:$KS99)&gt;0,LD$9='2. Protocols'!$G98),1,0)*'4. Formulations'!$P98</f>
        <v>0</v>
      </c>
      <c r="LE99" s="38">
        <f>IF(AND(OR(ISBLANK(LE$9),LE$9=0)=FALSE,SUM($KG99:$KS99)&gt;0,LE$9='2. Protocols'!$G98),1,0)*'4. Formulations'!$P98</f>
        <v>0</v>
      </c>
      <c r="LF99" s="38">
        <f>IF(AND(OR(ISBLANK(LF$9),LF$9=0)=FALSE,SUM($KG99:$KS99)&gt;0,LF$9='2. Protocols'!$G98),1,0)*'4. Formulations'!$P98</f>
        <v>0</v>
      </c>
      <c r="LG99" s="38">
        <f>IF(AND(OR(ISBLANK(LG$9),LG$9=0)=FALSE,SUM($KG99:$KS99)&gt;0,LG$9='2. Protocols'!$G98),1,0)*'4. Formulations'!$P98</f>
        <v>0</v>
      </c>
      <c r="LH99" s="38">
        <f>IF(AND(OR(ISBLANK(LH$9),LH$9=0)=FALSE,SUM($KG99:$KS99)&gt;0,LH$9='2. Protocols'!$G98),1,0)*'4. Formulations'!$P98</f>
        <v>0</v>
      </c>
      <c r="LI99" s="38">
        <f>IF(AND(OR(ISBLANK(LI$9),LI$9=0)=FALSE,SUM($KG99:$KS99)&gt;0,LI$9='2. Protocols'!$G98),1,0)*'4. Formulations'!$P98</f>
        <v>0</v>
      </c>
      <c r="LJ99" s="38">
        <f>IF(AND(OR(ISBLANK(LJ$9),LJ$9=0)=FALSE,SUM($KG99:$KS99)&gt;0,LJ$9='2. Protocols'!$G98),1,0)*'4. Formulations'!$P98</f>
        <v>0</v>
      </c>
      <c r="LK99" s="38">
        <f>IF(AND(OR(ISBLANK(LK$9),LK$9=0)=FALSE,SUM($KG99:$KS99)&gt;0,LK$9='2. Protocols'!$G98),1,0)*'4. Formulations'!$P98</f>
        <v>0</v>
      </c>
      <c r="LL99" s="38">
        <f>IF(AND(OR(ISBLANK(LL$9),LL$9=0)=FALSE,SUM($KG99:$KS99)&gt;0,LL$9='2. Protocols'!$G98),1,0)*'4. Formulations'!$P98</f>
        <v>0</v>
      </c>
      <c r="LM99" s="38">
        <f>IF(AND(OR(ISBLANK(LM$9),LM$9=0)=FALSE,SUM($KG99:$KS99)&gt;0,LM$9='2. Protocols'!$G98),1,0)*'4. Formulations'!$P98</f>
        <v>0</v>
      </c>
      <c r="LN99" s="38">
        <f>IF(AND(OR(ISBLANK(LN$9),LN$9=0)=FALSE,SUM($KG99:$KS99)&gt;0,LN$9='2. Protocols'!$G98),1,0)*'4. Formulations'!$P98</f>
        <v>0</v>
      </c>
      <c r="LO99" s="38">
        <f>IF(AND(OR(ISBLANK(LO$9),LO$9=0)=FALSE,SUM($KG99:$KS99)&gt;0,LO$9='2. Protocols'!$G98),1,0)*'4. Formulations'!$P98</f>
        <v>0</v>
      </c>
      <c r="LP99" s="38">
        <f>IF(AND(OR(ISBLANK(LP$9),LP$9=0)=FALSE,SUM($KG99:$KS99)&gt;0,LP$9='2. Protocols'!$G98),1,0)*'4. Formulations'!$P98</f>
        <v>0</v>
      </c>
      <c r="LR99" s="38">
        <f>IF(AND(OR(ISBLANK(LR$9),LR$9=0)=FALSE,LR$9=$DL99),1,0)*'4. Formulations'!$Q98</f>
        <v>0</v>
      </c>
      <c r="LS99" s="38">
        <f>IF(AND(OR(ISBLANK(LS$9),LS$9=0)=FALSE,LS$9=$DL99),1,0)*'4. Formulations'!$Q98</f>
        <v>0</v>
      </c>
      <c r="LT99" s="38">
        <f>IF(AND(OR(ISBLANK(LT$9),LT$9=0)=FALSE,LT$9=$DL99),1,0)*'4. Formulations'!$Q98</f>
        <v>0</v>
      </c>
      <c r="LU99" s="38">
        <f>IF(AND(OR(ISBLANK(LU$9),LU$9=0)=FALSE,LU$9=$DL99),1,0)*'4. Formulations'!$Q98</f>
        <v>0</v>
      </c>
      <c r="LV99" s="38">
        <f>IF(AND(OR(ISBLANK(LV$9),LV$9=0)=FALSE,LV$9=$DL99),1,0)*'4. Formulations'!$Q98</f>
        <v>0</v>
      </c>
      <c r="LW99" s="38">
        <f>IF(AND(OR(ISBLANK(LW$9),LW$9=0)=FALSE,LW$9=$DL99),1,0)*'4. Formulations'!$Q98</f>
        <v>0</v>
      </c>
      <c r="LX99" s="38">
        <f>IF(AND(OR(ISBLANK(LX$9),LX$9=0)=FALSE,LX$9=$DL99),1,0)*'4. Formulations'!$Q98</f>
        <v>0</v>
      </c>
      <c r="LY99" s="38">
        <f>IF(AND(OR(ISBLANK(LY$9),LY$9=0)=FALSE,LY$9=$DL99),1,0)*'4. Formulations'!$Q98</f>
        <v>0</v>
      </c>
      <c r="LZ99" s="38">
        <f>IF(AND(OR(ISBLANK(LZ$9),LZ$9=0)=FALSE,LZ$9=$DL99),1,0)*'4. Formulations'!$Q98</f>
        <v>0</v>
      </c>
      <c r="MA99" s="38">
        <f>IF(AND(OR(ISBLANK(MA$9),MA$9=0)=FALSE,MA$9=$DL99),1,0)*'4. Formulations'!$Q98</f>
        <v>0</v>
      </c>
      <c r="MB99" s="38">
        <f>IF(AND(OR(ISBLANK(MB$9),MB$9=0)=FALSE,MB$9=$DL99),1,0)*'4. Formulations'!$Q98</f>
        <v>0</v>
      </c>
      <c r="MC99" s="38">
        <f>IF(AND(OR(ISBLANK(MC$9),MC$9=0)=FALSE,MC$9=$DL99),1,0)*'4. Formulations'!$Q98</f>
        <v>0</v>
      </c>
      <c r="MD99" s="38">
        <f>IF(AND(OR(ISBLANK(MD$9),MD$9=0)=FALSE,MD$9=$DL99),1,0)*'4. Formulations'!$Q98</f>
        <v>0</v>
      </c>
      <c r="ME99" s="38">
        <f>IF(AND(OR(ISBLANK(ME$9),ME$9=0)=FALSE,ME$9=$DL99),1,0)*'4. Formulations'!$Q98</f>
        <v>0</v>
      </c>
      <c r="MF99" s="38">
        <f>IF(AND(OR(ISBLANK(MF$9),MF$9=0)=FALSE,MF$9=$DL99),1,0)*'4. Formulations'!$Q98</f>
        <v>0</v>
      </c>
    </row>
    <row r="100" spans="2:344" outlineLevel="1" x14ac:dyDescent="0.3">
      <c r="B100" s="2"/>
      <c r="C100" s="129" t="str">
        <f>IF('2. Protocols'!C99&amp;"+"&amp;'2. Protocols'!E99&amp;"+"&amp;'2. Protocols'!G99="++","",'2. Protocols'!C99&amp;"+"&amp;'2. Protocols'!E99&amp;"+"&amp;'2. Protocols'!G99)</f>
        <v/>
      </c>
      <c r="D100" s="18"/>
      <c r="F100" s="114">
        <f>IFERROR('2. Protocols'!J99*'1. General Inputs'!$N$6,"")</f>
        <v>0</v>
      </c>
      <c r="G100" s="114">
        <f>IFERROR(MAX(F100*(1+'1. General Inputs'!$BE$16)+(G$110*CHOOSE(G$7,'2. Protocols'!$S99,'2. Protocols'!$T99,'2. Protocols'!$U99))+'3. ARV Substitutions'!L120,0),"")</f>
        <v>0</v>
      </c>
      <c r="H100" s="114">
        <f>IFERROR(MAX(G100*(1+'1. General Inputs'!$BE$16)+(H$110*CHOOSE(H$7,'2. Protocols'!$S99,'2. Protocols'!$T99,'2. Protocols'!$U99))+'3. ARV Substitutions'!M120,0),"")</f>
        <v>0</v>
      </c>
      <c r="I100" s="114">
        <f>IFERROR(MAX(H100*(1+'1. General Inputs'!$BE$16)+(I$110*CHOOSE(I$7,'2. Protocols'!$S99,'2. Protocols'!$T99,'2. Protocols'!$U99))+'3. ARV Substitutions'!N120,0),"")</f>
        <v>0</v>
      </c>
      <c r="J100" s="114">
        <f>IFERROR(MAX(I100*(1+'1. General Inputs'!$BE$16)+(J$110*CHOOSE(J$7,'2. Protocols'!$S99,'2. Protocols'!$T99,'2. Protocols'!$U99))+'3. ARV Substitutions'!O120,0),"")</f>
        <v>0</v>
      </c>
      <c r="K100" s="114">
        <f>IFERROR(MAX(J100*(1+'1. General Inputs'!$BE$16)+(K$110*CHOOSE(K$7,'2. Protocols'!$S99,'2. Protocols'!$T99,'2. Protocols'!$U99))+'3. ARV Substitutions'!P120,0),"")</f>
        <v>0</v>
      </c>
      <c r="L100" s="114">
        <f>IFERROR(MAX(K100*(1+'1. General Inputs'!$BE$16)+(L$110*CHOOSE(L$7,'2. Protocols'!$S99,'2. Protocols'!$T99,'2. Protocols'!$U99))+'3. ARV Substitutions'!Q120,0),"")</f>
        <v>0</v>
      </c>
      <c r="M100" s="114">
        <f>IFERROR(MAX(L100*(1+'1. General Inputs'!$BE$16)+(M$110*CHOOSE(M$7,'2. Protocols'!$S99,'2. Protocols'!$T99,'2. Protocols'!$U99))+'3. ARV Substitutions'!R120,0),"")</f>
        <v>0</v>
      </c>
      <c r="N100" s="114">
        <f>IFERROR(MAX(M100*(1+'1. General Inputs'!$BE$16)+(N$110*CHOOSE(N$7,'2. Protocols'!$S99,'2. Protocols'!$T99,'2. Protocols'!$U99))+'3. ARV Substitutions'!S120,0),"")</f>
        <v>0</v>
      </c>
      <c r="O100" s="114">
        <f>IFERROR(MAX(N100*(1+'1. General Inputs'!$BE$16)+(O$110*CHOOSE(O$7,'2. Protocols'!$S99,'2. Protocols'!$T99,'2. Protocols'!$U99))+'3. ARV Substitutions'!T120,0),"")</f>
        <v>0</v>
      </c>
      <c r="P100" s="114">
        <f>IFERROR(MAX(O100*(1+'1. General Inputs'!$BE$16)+(P$110*CHOOSE(P$7,'2. Protocols'!$S99,'2. Protocols'!$T99,'2. Protocols'!$U99))+'3. ARV Substitutions'!U120,0),"")</f>
        <v>0</v>
      </c>
      <c r="Q100" s="114">
        <f>IFERROR(MAX(P100*(1+'1. General Inputs'!$BE$16)+(Q$110*CHOOSE(Q$7,'2. Protocols'!$S99,'2. Protocols'!$T99,'2. Protocols'!$U99))+'3. ARV Substitutions'!V120,0),"")</f>
        <v>0</v>
      </c>
      <c r="R100" s="114">
        <f>IFERROR(MAX(Q100*(1+'1. General Inputs'!$BE$16)+(R$110*CHOOSE(R$7,'2. Protocols'!$S99,'2. Protocols'!$T99,'2. Protocols'!$U99))+'3. ARV Substitutions'!W120,0),"")</f>
        <v>0</v>
      </c>
      <c r="S100" s="114">
        <f>IFERROR(MAX(R100*(1+'1. General Inputs'!$BE$16)+(S$110*CHOOSE(S$7,'2. Protocols'!$S99,'2. Protocols'!$T99,'2. Protocols'!$U99))+'3. ARV Substitutions'!X120,0),"")</f>
        <v>0</v>
      </c>
      <c r="T100" s="114">
        <f>IFERROR(MAX(S100*(1+'1. General Inputs'!$BE$16)+(T$110*CHOOSE(T$7,'2. Protocols'!$S99,'2. Protocols'!$T99,'2. Protocols'!$U99))+'3. ARV Substitutions'!Y120,0),"")</f>
        <v>0</v>
      </c>
      <c r="U100" s="114">
        <f>IFERROR(MAX(T100*(1+'1. General Inputs'!$BE$16)+(U$110*CHOOSE(U$7,'2. Protocols'!$S99,'2. Protocols'!$T99,'2. Protocols'!$U99))+'3. ARV Substitutions'!Z120,0),"")</f>
        <v>0</v>
      </c>
      <c r="V100" s="114">
        <f>IFERROR(MAX(U100*(1+'1. General Inputs'!$BE$16)+(V$110*CHOOSE(V$7,'2. Protocols'!$S99,'2. Protocols'!$T99,'2. Protocols'!$U99))+'3. ARV Substitutions'!AA120,0),"")</f>
        <v>0</v>
      </c>
      <c r="W100" s="114">
        <f>IFERROR(MAX(V100*(1+'1. General Inputs'!$BE$16)+(W$110*CHOOSE(W$7,'2. Protocols'!$S99,'2. Protocols'!$T99,'2. Protocols'!$U99))+'3. ARV Substitutions'!AB120,0),"")</f>
        <v>0</v>
      </c>
      <c r="X100" s="114">
        <f>IFERROR(MAX(W100*(1+'1. General Inputs'!$BE$16)+(X$110*CHOOSE(X$7,'2. Protocols'!$S99,'2. Protocols'!$T99,'2. Protocols'!$U99))+'3. ARV Substitutions'!AC120,0),"")</f>
        <v>0</v>
      </c>
      <c r="Y100" s="114">
        <f>IFERROR(MAX(X100*(1+'1. General Inputs'!$BE$16)+(Y$110*CHOOSE(Y$7,'2. Protocols'!$S99,'2. Protocols'!$T99,'2. Protocols'!$U99))+'3. ARV Substitutions'!AD120,0),"")</f>
        <v>0</v>
      </c>
      <c r="Z100" s="114">
        <f>IFERROR(MAX(Y100*(1+'1. General Inputs'!$BE$16)+(Z$110*CHOOSE(Z$7,'2. Protocols'!$S99,'2. Protocols'!$T99,'2. Protocols'!$U99))+'3. ARV Substitutions'!AE120,0),"")</f>
        <v>0</v>
      </c>
      <c r="AA100" s="114">
        <f>IFERROR(MAX(Z100*(1+'1. General Inputs'!$BE$16)+(AA$110*CHOOSE(AA$7,'2. Protocols'!$S99,'2. Protocols'!$T99,'2. Protocols'!$U99))+'3. ARV Substitutions'!AF120,0),"")</f>
        <v>0</v>
      </c>
      <c r="AB100" s="114">
        <f>IFERROR(MAX(AA100*(1+'1. General Inputs'!$BE$16)+(AB$110*CHOOSE(AB$7,'2. Protocols'!$S99,'2. Protocols'!$T99,'2. Protocols'!$U99))+'3. ARV Substitutions'!AG120,0),"")</f>
        <v>0</v>
      </c>
      <c r="AC100" s="114">
        <f>IFERROR(MAX(AB100*(1+'1. General Inputs'!$BE$16)+(AC$110*CHOOSE(AC$7,'2. Protocols'!$S99,'2. Protocols'!$T99,'2. Protocols'!$U99))+'3. ARV Substitutions'!AH120,0),"")</f>
        <v>0</v>
      </c>
      <c r="AD100" s="114">
        <f>IFERROR(MAX(AC100*(1+'1. General Inputs'!$BE$16)+(AD$110*CHOOSE(AD$7,'2. Protocols'!$S99,'2. Protocols'!$T99,'2. Protocols'!$U99))+'3. ARV Substitutions'!AI120,0),"")</f>
        <v>0</v>
      </c>
      <c r="AE100" s="114">
        <f>IFERROR(MAX(AD100*(1+'1. General Inputs'!$BE$16)+(AE$110*CHOOSE(AE$7,'2. Protocols'!$S99,'2. Protocols'!$T99,'2. Protocols'!$U99))+'3. ARV Substitutions'!AJ120,0),"")</f>
        <v>0</v>
      </c>
      <c r="AF100" s="114">
        <f>IFERROR(MAX(AE100*(1+'1. General Inputs'!$BE$16)+(AF$110*CHOOSE(AF$7,'2. Protocols'!$S99,'2. Protocols'!$T99,'2. Protocols'!$U99))+'3. ARV Substitutions'!AK120,0),"")</f>
        <v>0</v>
      </c>
      <c r="AG100" s="114">
        <f>IFERROR(MAX(AF100*(1+'1. General Inputs'!$BE$16)+(AG$110*CHOOSE(AG$7,'2. Protocols'!$S99,'2. Protocols'!$T99,'2. Protocols'!$U99))+'3. ARV Substitutions'!AL120,0),"")</f>
        <v>0</v>
      </c>
      <c r="AH100" s="114">
        <f>IFERROR(MAX(AG100*(1+'1. General Inputs'!$BE$16)+(AH$110*CHOOSE(AH$7,'2. Protocols'!$S99,'2. Protocols'!$T99,'2. Protocols'!$U99))+'3. ARV Substitutions'!AM120,0),"")</f>
        <v>0</v>
      </c>
      <c r="AI100" s="114">
        <f>IFERROR(MAX(AH100*(1+'1. General Inputs'!$BE$16)+(AI$110*CHOOSE(AI$7,'2. Protocols'!$S99,'2. Protocols'!$T99,'2. Protocols'!$U99))+'3. ARV Substitutions'!AN120,0),"")</f>
        <v>0</v>
      </c>
      <c r="AJ100" s="114">
        <f>IFERROR(MAX(AI100*(1+'1. General Inputs'!$BE$16)+(AJ$110*CHOOSE(AJ$7,'2. Protocols'!$S99,'2. Protocols'!$T99,'2. Protocols'!$U99))+'3. ARV Substitutions'!AO120,0),"")</f>
        <v>0</v>
      </c>
      <c r="AK100" s="114">
        <f>IFERROR(MAX(AJ100*(1+'1. General Inputs'!$BE$16)+(AK$110*CHOOSE(AK$7,'2. Protocols'!$S99,'2. Protocols'!$T99,'2. Protocols'!$U99))+'3. ARV Substitutions'!AP120,0),"")</f>
        <v>0</v>
      </c>
      <c r="AL100" s="114">
        <f>IFERROR(MAX(AK100*(1+'1. General Inputs'!$BE$16)+(AL$110*CHOOSE(AL$7,'2. Protocols'!$S99,'2. Protocols'!$T99,'2. Protocols'!$U99))+'3. ARV Substitutions'!AQ120,0),"")</f>
        <v>0</v>
      </c>
      <c r="AM100" s="114">
        <f>IFERROR(MAX(AL100*(1+'1. General Inputs'!$BE$16)+(AM$110*CHOOSE(AM$7,'2. Protocols'!$S99,'2. Protocols'!$T99,'2. Protocols'!$U99))+'3. ARV Substitutions'!AR120,0),"")</f>
        <v>0</v>
      </c>
      <c r="AN100" s="114">
        <f>IFERROR(MAX(AM100*(1+'1. General Inputs'!$BE$16)+(AN$110*CHOOSE(AN$7,'2. Protocols'!$S99,'2. Protocols'!$T99,'2. Protocols'!$U99))+'3. ARV Substitutions'!AS120,0),"")</f>
        <v>0</v>
      </c>
      <c r="AO100" s="114">
        <f>IFERROR(MAX(AN100*(1+'1. General Inputs'!$BE$16)+(AO$110*CHOOSE(AO$7,'2. Protocols'!$S99,'2. Protocols'!$T99,'2. Protocols'!$U99))+'3. ARV Substitutions'!AT120,0),"")</f>
        <v>0</v>
      </c>
      <c r="AP100" s="114">
        <f>IFERROR(MAX(AO100*(1+'1. General Inputs'!$BE$16)+(AP$110*CHOOSE(AP$7,'2. Protocols'!$S99,'2. Protocols'!$T99,'2. Protocols'!$U99))+'3. ARV Substitutions'!AU120,0),"")</f>
        <v>0</v>
      </c>
      <c r="BZ100" s="88">
        <f t="shared" si="87"/>
        <v>0</v>
      </c>
      <c r="CA100" s="88">
        <f t="shared" si="88"/>
        <v>0</v>
      </c>
      <c r="CB100" s="88">
        <f t="shared" si="89"/>
        <v>0</v>
      </c>
      <c r="CC100" s="88">
        <f t="shared" si="90"/>
        <v>0</v>
      </c>
      <c r="CD100" s="88">
        <f t="shared" si="91"/>
        <v>0</v>
      </c>
      <c r="CE100" s="88">
        <f t="shared" si="92"/>
        <v>0</v>
      </c>
      <c r="CF100" s="88">
        <f t="shared" si="93"/>
        <v>0</v>
      </c>
      <c r="CG100" s="88">
        <f t="shared" si="94"/>
        <v>0</v>
      </c>
      <c r="CH100" s="88">
        <f t="shared" si="95"/>
        <v>0</v>
      </c>
      <c r="CI100" s="88">
        <f t="shared" si="96"/>
        <v>0</v>
      </c>
      <c r="CJ100" s="88">
        <f t="shared" si="97"/>
        <v>0</v>
      </c>
      <c r="CK100" s="88">
        <f t="shared" si="98"/>
        <v>0</v>
      </c>
      <c r="CL100" s="88">
        <f t="shared" si="99"/>
        <v>0</v>
      </c>
      <c r="CM100" s="88">
        <f t="shared" si="100"/>
        <v>0</v>
      </c>
      <c r="CN100" s="88">
        <f t="shared" si="101"/>
        <v>0</v>
      </c>
      <c r="CO100" s="88">
        <f t="shared" si="102"/>
        <v>0</v>
      </c>
      <c r="CP100" s="88">
        <f t="shared" si="103"/>
        <v>0</v>
      </c>
      <c r="CQ100" s="88">
        <f t="shared" si="104"/>
        <v>0</v>
      </c>
      <c r="CR100" s="88">
        <f t="shared" si="105"/>
        <v>0</v>
      </c>
      <c r="CS100" s="88">
        <f t="shared" si="106"/>
        <v>0</v>
      </c>
      <c r="CT100" s="88">
        <f t="shared" si="107"/>
        <v>0</v>
      </c>
      <c r="CU100" s="88">
        <f t="shared" si="108"/>
        <v>0</v>
      </c>
      <c r="CV100" s="88">
        <f t="shared" si="109"/>
        <v>0</v>
      </c>
      <c r="CW100" s="88">
        <f t="shared" si="110"/>
        <v>0</v>
      </c>
      <c r="CX100" s="88">
        <f t="shared" si="111"/>
        <v>0</v>
      </c>
      <c r="CY100" s="88">
        <f t="shared" si="112"/>
        <v>0</v>
      </c>
      <c r="CZ100" s="88">
        <f t="shared" si="113"/>
        <v>0</v>
      </c>
      <c r="DA100" s="88">
        <f t="shared" si="114"/>
        <v>0</v>
      </c>
      <c r="DB100" s="88">
        <f t="shared" si="115"/>
        <v>0</v>
      </c>
      <c r="DC100" s="88">
        <f t="shared" si="116"/>
        <v>0</v>
      </c>
      <c r="DD100" s="88">
        <f t="shared" si="117"/>
        <v>0</v>
      </c>
      <c r="DE100" s="88">
        <f t="shared" si="118"/>
        <v>0</v>
      </c>
      <c r="DF100" s="88">
        <f t="shared" si="119"/>
        <v>0</v>
      </c>
      <c r="DG100" s="88">
        <f t="shared" si="120"/>
        <v>0</v>
      </c>
      <c r="DH100" s="88">
        <f t="shared" si="121"/>
        <v>0</v>
      </c>
      <c r="DI100" s="88">
        <f t="shared" si="122"/>
        <v>0</v>
      </c>
      <c r="DK100" s="27" t="str">
        <f>CONCATENATE('2. Protocols'!C99, '2. Protocols'!D99, '2. Protocols'!E99)</f>
        <v>+</v>
      </c>
      <c r="DL100" s="27" t="str">
        <f>CONCATENATE('2. Protocols'!C99, '2. Protocols'!D99, '2. Protocols'!E99, '2. Protocols'!F99, '2. Protocols'!G99,)</f>
        <v>++</v>
      </c>
      <c r="DN100" s="38">
        <f>IF(AND(OR(ISBLANK(DN$9),DN$9=0)=FALSE,OR(DN$9='2. Protocols'!$C99,DN$9='2. Protocols'!$E99,DN$9='2. Protocols'!$G99)),1,0)*'4. Formulations'!$I99</f>
        <v>0</v>
      </c>
      <c r="DO100" s="38">
        <f>IF(AND(OR(ISBLANK(DO$9),DO$9=0)=FALSE,OR(DO$9='2. Protocols'!$C99,DO$9='2. Protocols'!$E99,DO$9='2. Protocols'!$G99)),1,0)*'4. Formulations'!$I99</f>
        <v>0</v>
      </c>
      <c r="DP100" s="38">
        <f>IF(AND(OR(ISBLANK(DP$9),DP$9=0)=FALSE,OR(DP$9='2. Protocols'!$C99,DP$9='2. Protocols'!$E99,DP$9='2. Protocols'!$G99)),1,0)*'4. Formulations'!$I99</f>
        <v>0</v>
      </c>
      <c r="DQ100" s="38">
        <f>IF(AND(OR(ISBLANK(DQ$9),DQ$9=0)=FALSE,OR(DQ$9='2. Protocols'!$C99,DQ$9='2. Protocols'!$E99,DQ$9='2. Protocols'!$G99)),1,0)*'4. Formulations'!$I99</f>
        <v>0</v>
      </c>
      <c r="DR100" s="38">
        <f>IF(AND(OR(ISBLANK(DR$9),DR$9=0)=FALSE,OR(DR$9='2. Protocols'!$C99,DR$9='2. Protocols'!$E99,DR$9='2. Protocols'!$G99)),1,0)*'4. Formulations'!$I99</f>
        <v>0</v>
      </c>
      <c r="DS100" s="38">
        <f>IF(AND(OR(ISBLANK(DS$9),DS$9=0)=FALSE,OR(DS$9='2. Protocols'!$C99,DS$9='2. Protocols'!$E99,DS$9='2. Protocols'!$G99)),1,0)*'4. Formulations'!$I99</f>
        <v>0</v>
      </c>
      <c r="DT100" s="38">
        <f>IF(AND(OR(ISBLANK(DT$9),DT$9=0)=FALSE,OR(DT$9='2. Protocols'!$C99,DT$9='2. Protocols'!$E99,DT$9='2. Protocols'!$G99)),1,0)*'4. Formulations'!$I99</f>
        <v>0</v>
      </c>
      <c r="DU100" s="38">
        <f>IF(AND(OR(ISBLANK(DU$9),DU$9=0)=FALSE,OR(DU$9='2. Protocols'!$C99,DU$9='2. Protocols'!$E99,DU$9='2. Protocols'!$G99)),1,0)*'4. Formulations'!$I99</f>
        <v>0</v>
      </c>
      <c r="DV100" s="38">
        <f>IF(AND(OR(ISBLANK(DV$9),DV$9=0)=FALSE,OR(DV$9='2. Protocols'!$C99,DV$9='2. Protocols'!$E99,DV$9='2. Protocols'!$G99)),1,0)*'4. Formulations'!$I99</f>
        <v>0</v>
      </c>
      <c r="DW100" s="38">
        <f>IF(AND(OR(ISBLANK(DW$9),DW$9=0)=FALSE,OR(DW$9='2. Protocols'!$C99,DW$9='2. Protocols'!$E99,DW$9='2. Protocols'!$G99)),1,0)*'4. Formulations'!$I99</f>
        <v>0</v>
      </c>
      <c r="DX100" s="38">
        <f>IF(AND(OR(ISBLANK(DX$9),DX$9=0)=FALSE,OR(DX$9='2. Protocols'!$C99,DX$9='2. Protocols'!$E99,DX$9='2. Protocols'!$G99)),1,0)*'4. Formulations'!$I99</f>
        <v>0</v>
      </c>
      <c r="DY100" s="38">
        <f>IF(AND(OR(ISBLANK(DY$9),DY$9=0)=FALSE,OR(DY$9='2. Protocols'!$C99,DY$9='2. Protocols'!$E99,DY$9='2. Protocols'!$G99)),1,0)*'4. Formulations'!$I99</f>
        <v>0</v>
      </c>
      <c r="DZ100" s="38">
        <f>IF(AND(OR(ISBLANK(DZ$9),DZ$9=0)=FALSE,OR(DZ$9='2. Protocols'!$C99,DZ$9='2. Protocols'!$E99,DZ$9='2. Protocols'!$G99)),1,0)*'4. Formulations'!$I99</f>
        <v>0</v>
      </c>
      <c r="EA100" s="38">
        <f>IF(AND(OR(ISBLANK(EA$9),EA$9=0)=FALSE,OR(EA$9='2. Protocols'!$C99,EA$9='2. Protocols'!$E99,EA$9='2. Protocols'!$G99)),1,0)*'4. Formulations'!$I99</f>
        <v>0</v>
      </c>
      <c r="EB100" s="38">
        <f>IF(AND(OR(ISBLANK(EB$9),EB$9=0)=FALSE,OR(EB$9='2. Protocols'!$C99,EB$9='2. Protocols'!$E99,EB$9='2. Protocols'!$G99)),1,0)*'4. Formulations'!$I99</f>
        <v>0</v>
      </c>
      <c r="EC100" s="38">
        <f>IF(AND(OR(ISBLANK(EC$9),EC$9=0)=FALSE,OR(EC$9='2. Protocols'!$C99,EC$9='2. Protocols'!$E99,EC$9='2. Protocols'!$G99)),1,0)*'4. Formulations'!$I99</f>
        <v>0</v>
      </c>
      <c r="ED100" s="38">
        <f>IF(AND(OR(ISBLANK(ED$9),ED$9=0)=FALSE,OR(ED$9='2. Protocols'!$C99,ED$9='2. Protocols'!$E99,ED$9='2. Protocols'!$G99)),1,0)*'4. Formulations'!$I99</f>
        <v>0</v>
      </c>
      <c r="EE100" s="38">
        <f>IF(AND(OR(ISBLANK(EE$9),EE$9=0)=FALSE,OR(EE$9='2. Protocols'!$C99,EE$9='2. Protocols'!$E99,EE$9='2. Protocols'!$G99)),1,0)*'4. Formulations'!$I99</f>
        <v>0</v>
      </c>
      <c r="EF100" s="38">
        <f>IF(AND(OR(ISBLANK(EF$9),EF$9=0)=FALSE,OR(EF$9='2. Protocols'!$C99,EF$9='2. Protocols'!$E99,EF$9='2. Protocols'!$G99)),1,0)*'4. Formulations'!$I99</f>
        <v>0</v>
      </c>
      <c r="EG100" s="38">
        <f>IF(AND(OR(ISBLANK(EG$9),EG$9=0)=FALSE,OR(EG$9='2. Protocols'!$C99,EG$9='2. Protocols'!$E99,EG$9='2. Protocols'!$G99)),1,0)*'4. Formulations'!$I99</f>
        <v>0</v>
      </c>
      <c r="EH100" s="38">
        <f>IF(AND(OR(ISBLANK(EH$9),EH$9=0)=FALSE,OR(EH$9='2. Protocols'!$C99,EH$9='2. Protocols'!$E99,EH$9='2. Protocols'!$G99)),1,0)*'4. Formulations'!$I99</f>
        <v>0</v>
      </c>
      <c r="EI100" s="38">
        <f>IF(AND(OR(ISBLANK(EI$9),EI$9=0)=FALSE,OR(EI$9='2. Protocols'!$C99,EI$9='2. Protocols'!$E99,EI$9='2. Protocols'!$G99)),1,0)*'4. Formulations'!$I99</f>
        <v>0</v>
      </c>
      <c r="EK100" s="38">
        <f>IF(AND(OR(ISBLANK(EK$9),EK$9=0)=FALSE,EK$9=$DK100),1,0)*'4. Formulations'!$J99</f>
        <v>0</v>
      </c>
      <c r="EL100" s="38">
        <f>IF(AND(OR(ISBLANK(EL$9),EL$9=0)=FALSE,EL$9=$DK100),1,0)*'4. Formulations'!$J99</f>
        <v>0</v>
      </c>
      <c r="EM100" s="38">
        <f>IF(AND(OR(ISBLANK(EM$9),EM$9=0)=FALSE,EM$9=$DK100),1,0)*'4. Formulations'!$J99</f>
        <v>0</v>
      </c>
      <c r="EN100" s="38">
        <f>IF(AND(OR(ISBLANK(EN$9),EN$9=0)=FALSE,EN$9=$DK100),1,0)*'4. Formulations'!$J99</f>
        <v>0</v>
      </c>
      <c r="EO100" s="38">
        <f>IF(AND(OR(ISBLANK(EO$9),EO$9=0)=FALSE,EO$9=$DK100),1,0)*'4. Formulations'!$J99</f>
        <v>0</v>
      </c>
      <c r="EP100" s="38">
        <f>IF(AND(OR(ISBLANK(EP$9),EP$9=0)=FALSE,EP$9=$DK100),1,0)*'4. Formulations'!$J99</f>
        <v>0</v>
      </c>
      <c r="EQ100" s="38">
        <f>IF(AND(OR(ISBLANK(EQ$9),EQ$9=0)=FALSE,EQ$9=$DK100),1,0)*'4. Formulations'!$J99</f>
        <v>0</v>
      </c>
      <c r="ER100" s="38">
        <f>IF(AND(OR(ISBLANK(ER$9),ER$9=0)=FALSE,ER$9=$DK100),1,0)*'4. Formulations'!$J99</f>
        <v>0</v>
      </c>
      <c r="ES100" s="38">
        <f>IF(AND(OR(ISBLANK(ES$9),ES$9=0)=FALSE,ES$9=$DK100),1,0)*'4. Formulations'!$J99</f>
        <v>0</v>
      </c>
      <c r="ET100" s="38">
        <f>IF(AND(OR(ISBLANK(ET$9),ET$9=0)=FALSE,ET$9=$DK100),1,0)*'4. Formulations'!$J99</f>
        <v>0</v>
      </c>
      <c r="EU100" s="38">
        <f>IF(AND(OR(ISBLANK(EU$9),EU$9=0)=FALSE,EU$9=$DK100),1,0)*'4. Formulations'!$J99</f>
        <v>0</v>
      </c>
      <c r="EV100" s="38">
        <f>IF(AND(OR(ISBLANK(EV$9),EV$9=0)=FALSE,EV$9=$DK100),1,0)*'4. Formulations'!$J99</f>
        <v>0</v>
      </c>
      <c r="EW100" s="38">
        <f>IF(AND(OR(ISBLANK(EW$9),EW$9=0)=FALSE,EW$9=$DK100),1,0)*'4. Formulations'!$J99</f>
        <v>0</v>
      </c>
      <c r="EY100" s="38">
        <f>IF(AND(OR(ISBLANK(EY$9),EY$9=0)=FALSE,SUM($EK100:$EW100)&gt;0,EY$9='2. Protocols'!$G99),1,0)*'4. Formulations'!$J99</f>
        <v>0</v>
      </c>
      <c r="EZ100" s="38">
        <f>IF(AND(OR(ISBLANK(EZ$9),EZ$9=0)=FALSE,SUM($EK100:$EW100)&gt;0,EZ$9='2. Protocols'!$G99),1,0)*'4. Formulations'!$J99</f>
        <v>0</v>
      </c>
      <c r="FA100" s="38">
        <f>IF(AND(OR(ISBLANK(FA$9),FA$9=0)=FALSE,SUM($EK100:$EW100)&gt;0,FA$9='2. Protocols'!$G99),1,0)*'4. Formulations'!$J99</f>
        <v>0</v>
      </c>
      <c r="FB100" s="38">
        <f>IF(AND(OR(ISBLANK(FB$9),FB$9=0)=FALSE,SUM($EK100:$EW100)&gt;0,FB$9='2. Protocols'!$G99),1,0)*'4. Formulations'!$J99</f>
        <v>0</v>
      </c>
      <c r="FC100" s="38">
        <f>IF(AND(OR(ISBLANK(FC$9),FC$9=0)=FALSE,SUM($EK100:$EW100)&gt;0,FC$9='2. Protocols'!$G99),1,0)*'4. Formulations'!$J99</f>
        <v>0</v>
      </c>
      <c r="FD100" s="38">
        <f>IF(AND(OR(ISBLANK(FD$9),FD$9=0)=FALSE,SUM($EK100:$EW100)&gt;0,FD$9='2. Protocols'!$G99),1,0)*'4. Formulations'!$J99</f>
        <v>0</v>
      </c>
      <c r="FE100" s="38">
        <f>IF(AND(OR(ISBLANK(FE$9),FE$9=0)=FALSE,SUM($EK100:$EW100)&gt;0,FE$9='2. Protocols'!$G99),1,0)*'4. Formulations'!$J99</f>
        <v>0</v>
      </c>
      <c r="FF100" s="38">
        <f>IF(AND(OR(ISBLANK(FF$9),FF$9=0)=FALSE,SUM($EK100:$EW100)&gt;0,FF$9='2. Protocols'!$G99),1,0)*'4. Formulations'!$J99</f>
        <v>0</v>
      </c>
      <c r="FG100" s="38">
        <f>IF(AND(OR(ISBLANK(FG$9),FG$9=0)=FALSE,SUM($EK100:$EW100)&gt;0,FG$9='2. Protocols'!$G99),1,0)*'4. Formulations'!$J99</f>
        <v>0</v>
      </c>
      <c r="FH100" s="38">
        <f>IF(AND(OR(ISBLANK(FH$9),FH$9=0)=FALSE,SUM($EK100:$EW100)&gt;0,FH$9='2. Protocols'!$G99),1,0)*'4. Formulations'!$J99</f>
        <v>0</v>
      </c>
      <c r="FI100" s="38">
        <f>IF(AND(OR(ISBLANK(FI$9),FI$9=0)=FALSE,SUM($EK100:$EW100)&gt;0,FI$9='2. Protocols'!$G99),1,0)*'4. Formulations'!$J99</f>
        <v>0</v>
      </c>
      <c r="FJ100" s="38">
        <f>IF(AND(OR(ISBLANK(FJ$9),FJ$9=0)=FALSE,SUM($EK100:$EW100)&gt;0,FJ$9='2. Protocols'!$G99),1,0)*'4. Formulations'!$J99</f>
        <v>0</v>
      </c>
      <c r="FK100" s="38">
        <f>IF(AND(OR(ISBLANK(FK$9),FK$9=0)=FALSE,SUM($EK100:$EW100)&gt;0,FK$9='2. Protocols'!$G99),1,0)*'4. Formulations'!$J99</f>
        <v>0</v>
      </c>
      <c r="FL100" s="38">
        <f>IF(AND(OR(ISBLANK(FL$9),FL$9=0)=FALSE,SUM($EK100:$EW100)&gt;0,FL$9='2. Protocols'!$G99),1,0)*'4. Formulations'!$J99</f>
        <v>0</v>
      </c>
      <c r="FM100" s="38">
        <f>IF(AND(OR(ISBLANK(FM$9),FM$9=0)=FALSE,SUM($EK100:$EW100)&gt;0,FM$9='2. Protocols'!$G99),1,0)*'4. Formulations'!$J99</f>
        <v>0</v>
      </c>
      <c r="FN100" s="38">
        <f>IF(AND(OR(ISBLANK(FN$9),FN$9=0)=FALSE,SUM($EK100:$EW100)&gt;0,FN$9='2. Protocols'!$G99),1,0)*'4. Formulations'!$J99</f>
        <v>0</v>
      </c>
      <c r="FO100" s="38">
        <f>IF(AND(OR(ISBLANK(FO$9),FO$9=0)=FALSE,SUM($EK100:$EW100)&gt;0,FO$9='2. Protocols'!$G99),1,0)*'4. Formulations'!$J99</f>
        <v>0</v>
      </c>
      <c r="FP100" s="38">
        <f>IF(AND(OR(ISBLANK(FP$9),FP$9=0)=FALSE,SUM($EK100:$EW100)&gt;0,FP$9='2. Protocols'!$G99),1,0)*'4. Formulations'!$J99</f>
        <v>0</v>
      </c>
      <c r="FQ100" s="38">
        <f>IF(AND(OR(ISBLANK(FQ$9),FQ$9=0)=FALSE,SUM($EK100:$EW100)&gt;0,FQ$9='2. Protocols'!$G99),1,0)*'4. Formulations'!$J99</f>
        <v>0</v>
      </c>
      <c r="FR100" s="38">
        <f>IF(AND(OR(ISBLANK(FR$9),FR$9=0)=FALSE,SUM($EK100:$EW100)&gt;0,FR$9='2. Protocols'!$G99),1,0)*'4. Formulations'!$J99</f>
        <v>0</v>
      </c>
      <c r="FS100" s="38">
        <f>IF(AND(OR(ISBLANK(FS$9),FS$9=0)=FALSE,SUM($EK100:$EW100)&gt;0,FS$9='2. Protocols'!$G99),1,0)*'4. Formulations'!$J99</f>
        <v>0</v>
      </c>
      <c r="FT100" s="38">
        <f>IF(AND(OR(ISBLANK(FT$9),FT$9=0)=FALSE,SUM($EK100:$EW100)&gt;0,FT$9='2. Protocols'!$G99),1,0)*'4. Formulations'!$J99</f>
        <v>0</v>
      </c>
      <c r="FV100" s="38">
        <f>IF(AND(OR(ISBLANK(EY$9),EY$9=0)=FALSE,FV$9=$DL100),1,0)*'4. Formulations'!$K99</f>
        <v>0</v>
      </c>
      <c r="FW100" s="38">
        <f>IF(AND(OR(ISBLANK(EZ$9),EZ$9=0)=FALSE,FW$9=$DL100),1,0)*'4. Formulations'!$K99</f>
        <v>0</v>
      </c>
      <c r="FX100" s="38">
        <f>IF(AND(OR(ISBLANK(FA$9),FA$9=0)=FALSE,FX$9=$DL100),1,0)*'4. Formulations'!$K99</f>
        <v>0</v>
      </c>
      <c r="FY100" s="38">
        <f>IF(AND(OR(ISBLANK(FB$9),FB$9=0)=FALSE,FY$9=$DL100),1,0)*'4. Formulations'!$K99</f>
        <v>0</v>
      </c>
      <c r="FZ100" s="38">
        <f>IF(AND(OR(ISBLANK(FC$9),FC$9=0)=FALSE,FZ$9=$DL100),1,0)*'4. Formulations'!$K99</f>
        <v>0</v>
      </c>
      <c r="GA100" s="38">
        <f>IF(AND(OR(ISBLANK(FD$9),FD$9=0)=FALSE,GA$9=$DL100),1,0)*'4. Formulations'!$K99</f>
        <v>0</v>
      </c>
      <c r="GB100" s="38">
        <f>IF(AND(OR(ISBLANK(FE$9),FE$9=0)=FALSE,GB$9=$DL100),1,0)*'4. Formulations'!$K99</f>
        <v>0</v>
      </c>
      <c r="GC100" s="38">
        <f>IF(AND(OR(ISBLANK(FF$9),FF$9=0)=FALSE,GC$9=$DL100),1,0)*'4. Formulations'!$K99</f>
        <v>0</v>
      </c>
      <c r="GD100" s="38">
        <f>IF(AND(OR(ISBLANK(FG$9),FG$9=0)=FALSE,GD$9=$DL100),1,0)*'4. Formulations'!$K99</f>
        <v>0</v>
      </c>
      <c r="GE100" s="38">
        <f>IF(AND(OR(ISBLANK(FH$9),FH$9=0)=FALSE,GE$9=$DL100),1,0)*'4. Formulations'!$K99</f>
        <v>0</v>
      </c>
      <c r="GF100" s="38">
        <f>IF(AND(OR(ISBLANK(FI$9),FI$9=0)=FALSE,GF$9=$DL100),1,0)*'4. Formulations'!$K99</f>
        <v>0</v>
      </c>
      <c r="GG100" s="38">
        <f>IF(AND(OR(ISBLANK(FJ$9),FJ$9=0)=FALSE,GG$9=$DL100),1,0)*'4. Formulations'!$K99</f>
        <v>0</v>
      </c>
      <c r="GH100" s="38">
        <f>IF(AND(OR(ISBLANK(FK$9),FK$9=0)=FALSE,GH$9=$DL100),1,0)*'4. Formulations'!$K99</f>
        <v>0</v>
      </c>
      <c r="GI100" s="38">
        <f>IF(AND(OR(ISBLANK(FL$9),FL$9=0)=FALSE,GI$9=$DL100),1,0)*'4. Formulations'!$K99</f>
        <v>0</v>
      </c>
      <c r="GJ100" s="38">
        <f>IF(AND(OR(ISBLANK(FM$9),FM$9=0)=FALSE,GJ$9=$DL100),1,0)*'4. Formulations'!$K99</f>
        <v>0</v>
      </c>
      <c r="GL100" s="38">
        <f>IF(AND(OR(ISBLANK(GL$9),GL$9=0)=FALSE,OR(GL$9='2. Protocols'!$C99,GL$9='2. Protocols'!$E99,GL$9='2. Protocols'!$G99)),1,0)*'4. Formulations'!$L99</f>
        <v>0</v>
      </c>
      <c r="GM100" s="38">
        <f>IF(AND(OR(ISBLANK(GM$9),GM$9=0)=FALSE,OR(GM$9='2. Protocols'!$C99,GM$9='2. Protocols'!$E99,GM$9='2. Protocols'!$G99)),1,0)*'4. Formulations'!$L99</f>
        <v>0</v>
      </c>
      <c r="GN100" s="38">
        <f>IF(AND(OR(ISBLANK(GN$9),GN$9=0)=FALSE,OR(GN$9='2. Protocols'!$C99,GN$9='2. Protocols'!$E99,GN$9='2. Protocols'!$G99)),1,0)*'4. Formulations'!$L99</f>
        <v>0</v>
      </c>
      <c r="GO100" s="38">
        <f>IF(AND(OR(ISBLANK(GO$9),GO$9=0)=FALSE,OR(GO$9='2. Protocols'!$C99,GO$9='2. Protocols'!$E99,GO$9='2. Protocols'!$G99)),1,0)*'4. Formulations'!$L99</f>
        <v>0</v>
      </c>
      <c r="GP100" s="38">
        <f>IF(AND(OR(ISBLANK(GP$9),GP$9=0)=FALSE,OR(GP$9='2. Protocols'!$C99,GP$9='2. Protocols'!$E99,GP$9='2. Protocols'!$G99)),1,0)*'4. Formulations'!$L99</f>
        <v>0</v>
      </c>
      <c r="GQ100" s="38">
        <f>IF(AND(OR(ISBLANK(GQ$9),GQ$9=0)=FALSE,OR(GQ$9='2. Protocols'!$C99,GQ$9='2. Protocols'!$E99,GQ$9='2. Protocols'!$G99)),1,0)*'4. Formulations'!$L99</f>
        <v>0</v>
      </c>
      <c r="GR100" s="38">
        <f>IF(AND(OR(ISBLANK(GR$9),GR$9=0)=FALSE,OR(GR$9='2. Protocols'!$C99,GR$9='2. Protocols'!$E99,GR$9='2. Protocols'!$G99)),1,0)*'4. Formulations'!$L99</f>
        <v>0</v>
      </c>
      <c r="GS100" s="38">
        <f>IF(AND(OR(ISBLANK(GS$9),GS$9=0)=FALSE,OR(GS$9='2. Protocols'!$C99,GS$9='2. Protocols'!$E99,GS$9='2. Protocols'!$G99)),1,0)*'4. Formulations'!$L99</f>
        <v>0</v>
      </c>
      <c r="GT100" s="38">
        <f>IF(AND(OR(ISBLANK(GT$9),GT$9=0)=FALSE,OR(GT$9='2. Protocols'!$C99,GT$9='2. Protocols'!$E99,GT$9='2. Protocols'!$G99)),1,0)*'4. Formulations'!$L99</f>
        <v>0</v>
      </c>
      <c r="GU100" s="38">
        <f>IF(AND(OR(ISBLANK(GU$9),GU$9=0)=FALSE,OR(GU$9='2. Protocols'!$C99,GU$9='2. Protocols'!$E99,GU$9='2. Protocols'!$G99)),1,0)*'4. Formulations'!$L99</f>
        <v>0</v>
      </c>
      <c r="GV100" s="38">
        <f>IF(AND(OR(ISBLANK(GV$9),GV$9=0)=FALSE,OR(GV$9='2. Protocols'!$C99,GV$9='2. Protocols'!$E99,GV$9='2. Protocols'!$G99)),1,0)*'4. Formulations'!$L99</f>
        <v>0</v>
      </c>
      <c r="GW100" s="38">
        <f>IF(AND(OR(ISBLANK(GW$9),GW$9=0)=FALSE,OR(GW$9='2. Protocols'!$C99,GW$9='2. Protocols'!$E99,GW$9='2. Protocols'!$G99)),1,0)*'4. Formulations'!$L99</f>
        <v>0</v>
      </c>
      <c r="GX100" s="38">
        <f>IF(AND(OR(ISBLANK(GX$9),GX$9=0)=FALSE,OR(GX$9='2. Protocols'!$C99,GX$9='2. Protocols'!$E99,GX$9='2. Protocols'!$G99)),1,0)*'4. Formulations'!$L99</f>
        <v>0</v>
      </c>
      <c r="GY100" s="38">
        <f>IF(AND(OR(ISBLANK(GY$9),GY$9=0)=FALSE,OR(GY$9='2. Protocols'!$C99,GY$9='2. Protocols'!$E99,GY$9='2. Protocols'!$G99)),1,0)*'4. Formulations'!$L99</f>
        <v>0</v>
      </c>
      <c r="GZ100" s="38">
        <f>IF(AND(OR(ISBLANK(GZ$9),GZ$9=0)=FALSE,OR(GZ$9='2. Protocols'!$C99,GZ$9='2. Protocols'!$E99,GZ$9='2. Protocols'!$G99)),1,0)*'4. Formulations'!$L99</f>
        <v>0</v>
      </c>
      <c r="HA100" s="38">
        <f>IF(AND(OR(ISBLANK(HA$9),HA$9=0)=FALSE,OR(HA$9='2. Protocols'!$C99,HA$9='2. Protocols'!$E99,HA$9='2. Protocols'!$G99)),1,0)*'4. Formulations'!$L99</f>
        <v>0</v>
      </c>
      <c r="HB100" s="38">
        <f>IF(AND(OR(ISBLANK(HB$9),HB$9=0)=FALSE,OR(HB$9='2. Protocols'!$C99,HB$9='2. Protocols'!$E99,HB$9='2. Protocols'!$G99)),1,0)*'4. Formulations'!$L99</f>
        <v>0</v>
      </c>
      <c r="HC100" s="38">
        <f>IF(AND(OR(ISBLANK(HC$9),HC$9=0)=FALSE,OR(HC$9='2. Protocols'!$C99,HC$9='2. Protocols'!$E99,HC$9='2. Protocols'!$G99)),1,0)*'4. Formulations'!$L99</f>
        <v>0</v>
      </c>
      <c r="HD100" s="38">
        <f>IF(AND(OR(ISBLANK(HD$9),HD$9=0)=FALSE,OR(HD$9='2. Protocols'!$C99,HD$9='2. Protocols'!$E99,HD$9='2. Protocols'!$G99)),1,0)*'4. Formulations'!$L99</f>
        <v>0</v>
      </c>
      <c r="HE100" s="38">
        <f>IF(AND(OR(ISBLANK(HE$9),HE$9=0)=FALSE,OR(HE$9='2. Protocols'!$C99,HE$9='2. Protocols'!$E99,HE$9='2. Protocols'!$G99)),1,0)*'4. Formulations'!$L99</f>
        <v>0</v>
      </c>
      <c r="HF100" s="38">
        <f>IF(AND(OR(ISBLANK(HF$9),HF$9=0)=FALSE,OR(HF$9='2. Protocols'!$C99,HF$9='2. Protocols'!$E99,HF$9='2. Protocols'!$G99)),1,0)*'4. Formulations'!$L99</f>
        <v>0</v>
      </c>
      <c r="HG100" s="38">
        <f>IF(AND(OR(ISBLANK(HG$9),HG$9=0)=FALSE,OR(HG$9='2. Protocols'!$C99,HG$9='2. Protocols'!$E99,HG$9='2. Protocols'!$G99)),1,0)*'4. Formulations'!$L99</f>
        <v>0</v>
      </c>
      <c r="HI100" s="38">
        <f>IF(AND(OR(ISBLANK(HI$9),HI$9=0)=FALSE,HI$9=$DK100),1,0)*'4. Formulations'!$M99</f>
        <v>0</v>
      </c>
      <c r="HJ100" s="38">
        <f>IF(AND(OR(ISBLANK(HJ$9),HJ$9=0)=FALSE,HJ$9=$DK100),1,0)*'4. Formulations'!$M99</f>
        <v>0</v>
      </c>
      <c r="HK100" s="38">
        <f>IF(AND(OR(ISBLANK(HK$9),HK$9=0)=FALSE,HK$9=$DK100),1,0)*'4. Formulations'!$M99</f>
        <v>0</v>
      </c>
      <c r="HL100" s="38">
        <f>IF(AND(OR(ISBLANK(HL$9),HL$9=0)=FALSE,HL$9=$DK100),1,0)*'4. Formulations'!$M99</f>
        <v>0</v>
      </c>
      <c r="HM100" s="38">
        <f>IF(AND(OR(ISBLANK(HM$9),HM$9=0)=FALSE,HM$9=$DK100),1,0)*'4. Formulations'!$M99</f>
        <v>0</v>
      </c>
      <c r="HN100" s="38">
        <f>IF(AND(OR(ISBLANK(HN$9),HN$9=0)=FALSE,HN$9=$DK100),1,0)*'4. Formulations'!$M99</f>
        <v>0</v>
      </c>
      <c r="HO100" s="38">
        <f>IF(AND(OR(ISBLANK(HO$9),HO$9=0)=FALSE,HO$9=$DK100),1,0)*'4. Formulations'!$M99</f>
        <v>0</v>
      </c>
      <c r="HP100" s="38">
        <f>IF(AND(OR(ISBLANK(HP$9),HP$9=0)=FALSE,HP$9=$DK100),1,0)*'4. Formulations'!$M99</f>
        <v>0</v>
      </c>
      <c r="HQ100" s="38">
        <f>IF(AND(OR(ISBLANK(HQ$9),HQ$9=0)=FALSE,HQ$9=$DK100),1,0)*'4. Formulations'!$M99</f>
        <v>0</v>
      </c>
      <c r="HR100" s="38">
        <f>IF(AND(OR(ISBLANK(HR$9),HR$9=0)=FALSE,HR$9=$DK100),1,0)*'4. Formulations'!$M99</f>
        <v>0</v>
      </c>
      <c r="HS100" s="38">
        <f>IF(AND(OR(ISBLANK(HS$9),HS$9=0)=FALSE,HS$9=$DK100),1,0)*'4. Formulations'!$M99</f>
        <v>0</v>
      </c>
      <c r="HT100" s="38">
        <f>IF(AND(OR(ISBLANK(HT$9),HT$9=0)=FALSE,HT$9=$DK100),1,0)*'4. Formulations'!$M99</f>
        <v>0</v>
      </c>
      <c r="HU100" s="38">
        <f>IF(AND(OR(ISBLANK(HU$9),HU$9=0)=FALSE,HU$9=$DK100),1,0)*'4. Formulations'!$M99</f>
        <v>0</v>
      </c>
      <c r="HW100" s="38">
        <f>IF(AND(OR(ISBLANK(HW$9),HW$9=0)=FALSE,SUM($HI100:$HU100)&gt;0,HW$9='2. Protocols'!$G99),1,0)*'4. Formulations'!$M99</f>
        <v>0</v>
      </c>
      <c r="HX100" s="38">
        <f>IF(AND(OR(ISBLANK(HX$9),HX$9=0)=FALSE,SUM($HI100:$HU100)&gt;0,HX$9='2. Protocols'!$G99),1,0)*'4. Formulations'!$M99</f>
        <v>0</v>
      </c>
      <c r="HY100" s="38">
        <f>IF(AND(OR(ISBLANK(HY$9),HY$9=0)=FALSE,SUM($HI100:$HU100)&gt;0,HY$9='2. Protocols'!$G99),1,0)*'4. Formulations'!$M99</f>
        <v>0</v>
      </c>
      <c r="HZ100" s="38">
        <f>IF(AND(OR(ISBLANK(HZ$9),HZ$9=0)=FALSE,SUM($HI100:$HU100)&gt;0,HZ$9='2. Protocols'!$G99),1,0)*'4. Formulations'!$M99</f>
        <v>0</v>
      </c>
      <c r="IA100" s="38">
        <f>IF(AND(OR(ISBLANK(IA$9),IA$9=0)=FALSE,SUM($HI100:$HU100)&gt;0,IA$9='2. Protocols'!$G99),1,0)*'4. Formulations'!$M99</f>
        <v>0</v>
      </c>
      <c r="IB100" s="38">
        <f>IF(AND(OR(ISBLANK(IB$9),IB$9=0)=FALSE,SUM($HI100:$HU100)&gt;0,IB$9='2. Protocols'!$G99),1,0)*'4. Formulations'!$M99</f>
        <v>0</v>
      </c>
      <c r="IC100" s="38">
        <f>IF(AND(OR(ISBLANK(IC$9),IC$9=0)=FALSE,SUM($HI100:$HU100)&gt;0,IC$9='2. Protocols'!$G99),1,0)*'4. Formulations'!$M99</f>
        <v>0</v>
      </c>
      <c r="ID100" s="38">
        <f>IF(AND(OR(ISBLANK(ID$9),ID$9=0)=FALSE,SUM($HI100:$HU100)&gt;0,ID$9='2. Protocols'!$G99),1,0)*'4. Formulations'!$M99</f>
        <v>0</v>
      </c>
      <c r="IE100" s="38">
        <f>IF(AND(OR(ISBLANK(IE$9),IE$9=0)=FALSE,SUM($HI100:$HU100)&gt;0,IE$9='2. Protocols'!$G99),1,0)*'4. Formulations'!$M99</f>
        <v>0</v>
      </c>
      <c r="IF100" s="38">
        <f>IF(AND(OR(ISBLANK(IF$9),IF$9=0)=FALSE,SUM($HI100:$HU100)&gt;0,IF$9='2. Protocols'!$G99),1,0)*'4. Formulations'!$M99</f>
        <v>0</v>
      </c>
      <c r="IG100" s="38">
        <f>IF(AND(OR(ISBLANK(IG$9),IG$9=0)=FALSE,SUM($HI100:$HU100)&gt;0,IG$9='2. Protocols'!$G99),1,0)*'4. Formulations'!$M99</f>
        <v>0</v>
      </c>
      <c r="IH100" s="38">
        <f>IF(AND(OR(ISBLANK(IH$9),IH$9=0)=FALSE,SUM($HI100:$HU100)&gt;0,IH$9='2. Protocols'!$G99),1,0)*'4. Formulations'!$M99</f>
        <v>0</v>
      </c>
      <c r="II100" s="38">
        <f>IF(AND(OR(ISBLANK(II$9),II$9=0)=FALSE,SUM($HI100:$HU100)&gt;0,II$9='2. Protocols'!$G99),1,0)*'4. Formulations'!$M99</f>
        <v>0</v>
      </c>
      <c r="IJ100" s="38">
        <f>IF(AND(OR(ISBLANK(IJ$9),IJ$9=0)=FALSE,SUM($HI100:$HU100)&gt;0,IJ$9='2. Protocols'!$G99),1,0)*'4. Formulations'!$M99</f>
        <v>0</v>
      </c>
      <c r="IK100" s="38">
        <f>IF(AND(OR(ISBLANK(IK$9),IK$9=0)=FALSE,SUM($HI100:$HU100)&gt;0,IK$9='2. Protocols'!$G99),1,0)*'4. Formulations'!$M99</f>
        <v>0</v>
      </c>
      <c r="IL100" s="38">
        <f>IF(AND(OR(ISBLANK(IL$9),IL$9=0)=FALSE,SUM($HI100:$HU100)&gt;0,IL$9='2. Protocols'!$G99),1,0)*'4. Formulations'!$M99</f>
        <v>0</v>
      </c>
      <c r="IM100" s="38">
        <f>IF(AND(OR(ISBLANK(IM$9),IM$9=0)=FALSE,SUM($HI100:$HU100)&gt;0,IM$9='2. Protocols'!$G99),1,0)*'4. Formulations'!$M99</f>
        <v>0</v>
      </c>
      <c r="IN100" s="38">
        <f>IF(AND(OR(ISBLANK(IN$9),IN$9=0)=FALSE,SUM($HI100:$HU100)&gt;0,IN$9='2. Protocols'!$G99),1,0)*'4. Formulations'!$M99</f>
        <v>0</v>
      </c>
      <c r="IO100" s="38">
        <f>IF(AND(OR(ISBLANK(IO$9),IO$9=0)=FALSE,SUM($HI100:$HU100)&gt;0,IO$9='2. Protocols'!$G99),1,0)*'4. Formulations'!$M99</f>
        <v>0</v>
      </c>
      <c r="IP100" s="38">
        <f>IF(AND(OR(ISBLANK(IP$9),IP$9=0)=FALSE,SUM($HI100:$HU100)&gt;0,IP$9='2. Protocols'!$G99),1,0)*'4. Formulations'!$M99</f>
        <v>0</v>
      </c>
      <c r="IQ100" s="38">
        <f>IF(AND(OR(ISBLANK(IQ$9),IQ$9=0)=FALSE,SUM($HI100:$HU100)&gt;0,IQ$9='2. Protocols'!$G99),1,0)*'4. Formulations'!$M99</f>
        <v>0</v>
      </c>
      <c r="IR100" s="38">
        <f>IF(AND(OR(ISBLANK(IR$9),IR$9=0)=FALSE,SUM($HI100:$HU100)&gt;0,IR$9='2. Protocols'!$G99),1,0)*'4. Formulations'!$M99</f>
        <v>0</v>
      </c>
      <c r="IT100" s="38">
        <f>IF(AND(OR(ISBLANK(IT$9),IT$9=0)=FALSE,IT$9=$DL100),1,0)*'4. Formulations'!$N99</f>
        <v>0</v>
      </c>
      <c r="IU100" s="38">
        <f>IF(AND(OR(ISBLANK(IU$9),IU$9=0)=FALSE,IU$9=$DL100),1,0)*'4. Formulations'!$N99</f>
        <v>0</v>
      </c>
      <c r="IV100" s="38">
        <f>IF(AND(OR(ISBLANK(IV$9),IV$9=0)=FALSE,IV$9=$DL100),1,0)*'4. Formulations'!$N99</f>
        <v>0</v>
      </c>
      <c r="IW100" s="38">
        <f>IF(AND(OR(ISBLANK(IW$9),IW$9=0)=FALSE,IW$9=$DL100),1,0)*'4. Formulations'!$N99</f>
        <v>0</v>
      </c>
      <c r="IX100" s="38">
        <f>IF(AND(OR(ISBLANK(IX$9),IX$9=0)=FALSE,IX$9=$DL100),1,0)*'4. Formulations'!$N99</f>
        <v>0</v>
      </c>
      <c r="IY100" s="38">
        <f>IF(AND(OR(ISBLANK(IY$9),IY$9=0)=FALSE,IY$9=$DL100),1,0)*'4. Formulations'!$N99</f>
        <v>0</v>
      </c>
      <c r="IZ100" s="38">
        <f>IF(AND(OR(ISBLANK(IZ$9),IZ$9=0)=FALSE,IZ$9=$DL100),1,0)*'4. Formulations'!$N99</f>
        <v>0</v>
      </c>
      <c r="JA100" s="38">
        <f>IF(AND(OR(ISBLANK(JA$9),JA$9=0)=FALSE,JA$9=$DL100),1,0)*'4. Formulations'!$N99</f>
        <v>0</v>
      </c>
      <c r="JB100" s="38">
        <f>IF(AND(OR(ISBLANK(JB$9),JB$9=0)=FALSE,JB$9=$DL100),1,0)*'4. Formulations'!$N99</f>
        <v>0</v>
      </c>
      <c r="JC100" s="38">
        <f>IF(AND(OR(ISBLANK(JC$9),JC$9=0)=FALSE,JC$9=$DL100),1,0)*'4. Formulations'!$N99</f>
        <v>0</v>
      </c>
      <c r="JD100" s="38">
        <f>IF(AND(OR(ISBLANK(JD$9),JD$9=0)=FALSE,JD$9=$DL100),1,0)*'4. Formulations'!$N99</f>
        <v>0</v>
      </c>
      <c r="JE100" s="38">
        <f>IF(AND(OR(ISBLANK(JE$9),JE$9=0)=FALSE,JE$9=$DL100),1,0)*'4. Formulations'!$N99</f>
        <v>0</v>
      </c>
      <c r="JF100" s="38">
        <f>IF(AND(OR(ISBLANK(JF$9),JF$9=0)=FALSE,JF$9=$DL100),1,0)*'4. Formulations'!$N99</f>
        <v>0</v>
      </c>
      <c r="JG100" s="38">
        <f>IF(AND(OR(ISBLANK(JG$9),JG$9=0)=FALSE,JG$9=$DL100),1,0)*'4. Formulations'!$N99</f>
        <v>0</v>
      </c>
      <c r="JH100" s="38">
        <f>IF(AND(OR(ISBLANK(JH$9),JH$9=0)=FALSE,JH$9=$DL100),1,0)*'4. Formulations'!$N99</f>
        <v>0</v>
      </c>
      <c r="JJ100" s="38">
        <f>IF(AND(OR(ISBLANK(JJ$9),JJ$9=0)=FALSE,OR(JJ$9='2. Protocols'!$C99,JJ$9='2. Protocols'!$E99,JJ$9='2. Protocols'!$G99)),1,0)*'4. Formulations'!$O99</f>
        <v>0</v>
      </c>
      <c r="JK100" s="38">
        <f>IF(AND(OR(ISBLANK(JK$9),JK$9=0)=FALSE,OR(JK$9='2. Protocols'!$C99,JK$9='2. Protocols'!$E99,JK$9='2. Protocols'!$G99)),1,0)*'4. Formulations'!$O99</f>
        <v>0</v>
      </c>
      <c r="JL100" s="38">
        <f>IF(AND(OR(ISBLANK(JL$9),JL$9=0)=FALSE,OR(JL$9='2. Protocols'!$C99,JL$9='2. Protocols'!$E99,JL$9='2. Protocols'!$G99)),1,0)*'4. Formulations'!$O99</f>
        <v>0</v>
      </c>
      <c r="JM100" s="38">
        <f>IF(AND(OR(ISBLANK(JM$9),JM$9=0)=FALSE,OR(JM$9='2. Protocols'!$C99,JM$9='2. Protocols'!$E99,JM$9='2. Protocols'!$G99)),1,0)*'4. Formulations'!$O99</f>
        <v>0</v>
      </c>
      <c r="JN100" s="38">
        <f>IF(AND(OR(ISBLANK(JN$9),JN$9=0)=FALSE,OR(JN$9='2. Protocols'!$C99,JN$9='2. Protocols'!$E99,JN$9='2. Protocols'!$G99)),1,0)*'4. Formulations'!$O99</f>
        <v>0</v>
      </c>
      <c r="JO100" s="38">
        <f>IF(AND(OR(ISBLANK(JO$9),JO$9=0)=FALSE,OR(JO$9='2. Protocols'!$C99,JO$9='2. Protocols'!$E99,JO$9='2. Protocols'!$G99)),1,0)*'4. Formulations'!$O99</f>
        <v>0</v>
      </c>
      <c r="JP100" s="38">
        <f>IF(AND(OR(ISBLANK(JP$9),JP$9=0)=FALSE,OR(JP$9='2. Protocols'!$C99,JP$9='2. Protocols'!$E99,JP$9='2. Protocols'!$G99)),1,0)*'4. Formulations'!$O99</f>
        <v>0</v>
      </c>
      <c r="JQ100" s="38">
        <f>IF(AND(OR(ISBLANK(JQ$9),JQ$9=0)=FALSE,OR(JQ$9='2. Protocols'!$C99,JQ$9='2. Protocols'!$E99,JQ$9='2. Protocols'!$G99)),1,0)*'4. Formulations'!$O99</f>
        <v>0</v>
      </c>
      <c r="JR100" s="38">
        <f>IF(AND(OR(ISBLANK(JR$9),JR$9=0)=FALSE,OR(JR$9='2. Protocols'!$C99,JR$9='2. Protocols'!$E99,JR$9='2. Protocols'!$G99)),1,0)*'4. Formulations'!$O99</f>
        <v>0</v>
      </c>
      <c r="JS100" s="38">
        <f>IF(AND(OR(ISBLANK(JS$9),JS$9=0)=FALSE,OR(JS$9='2. Protocols'!$C99,JS$9='2. Protocols'!$E99,JS$9='2. Protocols'!$G99)),1,0)*'4. Formulations'!$O99</f>
        <v>0</v>
      </c>
      <c r="JT100" s="38">
        <f>IF(AND(OR(ISBLANK(JT$9),JT$9=0)=FALSE,OR(JT$9='2. Protocols'!$C99,JT$9='2. Protocols'!$E99,JT$9='2. Protocols'!$G99)),1,0)*'4. Formulations'!$O99</f>
        <v>0</v>
      </c>
      <c r="JU100" s="38">
        <f>IF(AND(OR(ISBLANK(JU$9),JU$9=0)=FALSE,OR(JU$9='2. Protocols'!$C99,JU$9='2. Protocols'!$E99,JU$9='2. Protocols'!$G99)),1,0)*'4. Formulations'!$O99</f>
        <v>0</v>
      </c>
      <c r="JV100" s="38">
        <f>IF(AND(OR(ISBLANK(JV$9),JV$9=0)=FALSE,OR(JV$9='2. Protocols'!$C99,JV$9='2. Protocols'!$E99,JV$9='2. Protocols'!$G99)),1,0)*'4. Formulations'!$O99</f>
        <v>0</v>
      </c>
      <c r="JW100" s="38">
        <f>IF(AND(OR(ISBLANK(JW$9),JW$9=0)=FALSE,OR(JW$9='2. Protocols'!$C99,JW$9='2. Protocols'!$E99,JW$9='2. Protocols'!$G99)),1,0)*'4. Formulations'!$O99</f>
        <v>0</v>
      </c>
      <c r="JX100" s="38">
        <f>IF(AND(OR(ISBLANK(JX$9),JX$9=0)=FALSE,OR(JX$9='2. Protocols'!$C99,JX$9='2. Protocols'!$E99,JX$9='2. Protocols'!$G99)),1,0)*'4. Formulations'!$O99</f>
        <v>0</v>
      </c>
      <c r="JY100" s="38">
        <f>IF(AND(OR(ISBLANK(JY$9),JY$9=0)=FALSE,OR(JY$9='2. Protocols'!$C99,JY$9='2. Protocols'!$E99,JY$9='2. Protocols'!$G99)),1,0)*'4. Formulations'!$O99</f>
        <v>0</v>
      </c>
      <c r="JZ100" s="38">
        <f>IF(AND(OR(ISBLANK(JZ$9),JZ$9=0)=FALSE,OR(JZ$9='2. Protocols'!$C99,JZ$9='2. Protocols'!$E99,JZ$9='2. Protocols'!$G99)),1,0)*'4. Formulations'!$O99</f>
        <v>0</v>
      </c>
      <c r="KA100" s="38">
        <f>IF(AND(OR(ISBLANK(KA$9),KA$9=0)=FALSE,OR(KA$9='2. Protocols'!$C99,KA$9='2. Protocols'!$E99,KA$9='2. Protocols'!$G99)),1,0)*'4. Formulations'!$O99</f>
        <v>0</v>
      </c>
      <c r="KB100" s="38">
        <f>IF(AND(OR(ISBLANK(KB$9),KB$9=0)=FALSE,OR(KB$9='2. Protocols'!$C99,KB$9='2. Protocols'!$E99,KB$9='2. Protocols'!$G99)),1,0)*'4. Formulations'!$O99</f>
        <v>0</v>
      </c>
      <c r="KC100" s="38">
        <f>IF(AND(OR(ISBLANK(KC$9),KC$9=0)=FALSE,OR(KC$9='2. Protocols'!$C99,KC$9='2. Protocols'!$E99,KC$9='2. Protocols'!$G99)),1,0)*'4. Formulations'!$O99</f>
        <v>0</v>
      </c>
      <c r="KD100" s="38">
        <f>IF(AND(OR(ISBLANK(KD$9),KD$9=0)=FALSE,OR(KD$9='2. Protocols'!$C99,KD$9='2. Protocols'!$E99,KD$9='2. Protocols'!$G99)),1,0)*'4. Formulations'!$O99</f>
        <v>0</v>
      </c>
      <c r="KE100" s="38">
        <f>IF(AND(OR(ISBLANK(KE$9),KE$9=0)=FALSE,OR(KE$9='2. Protocols'!$C99,KE$9='2. Protocols'!$E99,KE$9='2. Protocols'!$G99)),1,0)*'4. Formulations'!$O99</f>
        <v>0</v>
      </c>
      <c r="KG100" s="38">
        <f>IF(AND(OR(ISBLANK(KG$9),KG$9=0)=FALSE,KG$9=$DK100),1,0)*'4. Formulations'!$P99</f>
        <v>0</v>
      </c>
      <c r="KH100" s="38">
        <f>IF(AND(OR(ISBLANK(KH$9),KH$9=0)=FALSE,KH$9=$DK100),1,0)*'4. Formulations'!$P99</f>
        <v>0</v>
      </c>
      <c r="KI100" s="38">
        <f>IF(AND(OR(ISBLANK(KI$9),KI$9=0)=FALSE,KI$9=$DK100),1,0)*'4. Formulations'!$P99</f>
        <v>0</v>
      </c>
      <c r="KJ100" s="38">
        <f>IF(AND(OR(ISBLANK(KJ$9),KJ$9=0)=FALSE,KJ$9=$DK100),1,0)*'4. Formulations'!$P99</f>
        <v>0</v>
      </c>
      <c r="KK100" s="38">
        <f>IF(AND(OR(ISBLANK(KK$9),KK$9=0)=FALSE,KK$9=$DK100),1,0)*'4. Formulations'!$P99</f>
        <v>0</v>
      </c>
      <c r="KL100" s="38">
        <f>IF(AND(OR(ISBLANK(KL$9),KL$9=0)=FALSE,KL$9=$DK100),1,0)*'4. Formulations'!$P99</f>
        <v>0</v>
      </c>
      <c r="KM100" s="38">
        <f>IF(AND(OR(ISBLANK(KM$9),KM$9=0)=FALSE,KM$9=$DK100),1,0)*'4. Formulations'!$P99</f>
        <v>0</v>
      </c>
      <c r="KN100" s="38">
        <f>IF(AND(OR(ISBLANK(KN$9),KN$9=0)=FALSE,KN$9=$DK100),1,0)*'4. Formulations'!$P99</f>
        <v>0</v>
      </c>
      <c r="KO100" s="38">
        <f>IF(AND(OR(ISBLANK(KO$9),KO$9=0)=FALSE,KO$9=$DK100),1,0)*'4. Formulations'!$P99</f>
        <v>0</v>
      </c>
      <c r="KP100" s="38">
        <f>IF(AND(OR(ISBLANK(KP$9),KP$9=0)=FALSE,KP$9=$DK100),1,0)*'4. Formulations'!$P99</f>
        <v>0</v>
      </c>
      <c r="KQ100" s="38">
        <f>IF(AND(OR(ISBLANK(KQ$9),KQ$9=0)=FALSE,KQ$9=$DK100),1,0)*'4. Formulations'!$P99</f>
        <v>0</v>
      </c>
      <c r="KR100" s="38">
        <f>IF(AND(OR(ISBLANK(KR$9),KR$9=0)=FALSE,KR$9=$DK100),1,0)*'4. Formulations'!$P99</f>
        <v>0</v>
      </c>
      <c r="KS100" s="38">
        <f>IF(AND(OR(ISBLANK(KS$9),KS$9=0)=FALSE,KS$9=$DK100),1,0)*'4. Formulations'!$P99</f>
        <v>0</v>
      </c>
      <c r="KU100" s="38">
        <f>IF(AND(OR(ISBLANK(KU$9),KU$9=0)=FALSE,SUM($KG100:$KS100)&gt;0,KU$9='2. Protocols'!$G99),1,0)*'4. Formulations'!$P99</f>
        <v>0</v>
      </c>
      <c r="KV100" s="38">
        <f>IF(AND(OR(ISBLANK(KV$9),KV$9=0)=FALSE,SUM($KG100:$KS100)&gt;0,KV$9='2. Protocols'!$G99),1,0)*'4. Formulations'!$P99</f>
        <v>0</v>
      </c>
      <c r="KW100" s="38">
        <f>IF(AND(OR(ISBLANK(KW$9),KW$9=0)=FALSE,SUM($KG100:$KS100)&gt;0,KW$9='2. Protocols'!$G99),1,0)*'4. Formulations'!$P99</f>
        <v>0</v>
      </c>
      <c r="KX100" s="38">
        <f>IF(AND(OR(ISBLANK(KX$9),KX$9=0)=FALSE,SUM($KG100:$KS100)&gt;0,KX$9='2. Protocols'!$G99),1,0)*'4. Formulations'!$P99</f>
        <v>0</v>
      </c>
      <c r="KY100" s="38">
        <f>IF(AND(OR(ISBLANK(KY$9),KY$9=0)=FALSE,SUM($KG100:$KS100)&gt;0,KY$9='2. Protocols'!$G99),1,0)*'4. Formulations'!$P99</f>
        <v>0</v>
      </c>
      <c r="KZ100" s="38">
        <f>IF(AND(OR(ISBLANK(KZ$9),KZ$9=0)=FALSE,SUM($KG100:$KS100)&gt;0,KZ$9='2. Protocols'!$G99),1,0)*'4. Formulations'!$P99</f>
        <v>0</v>
      </c>
      <c r="LA100" s="38">
        <f>IF(AND(OR(ISBLANK(LA$9),LA$9=0)=FALSE,SUM($KG100:$KS100)&gt;0,LA$9='2. Protocols'!$G99),1,0)*'4. Formulations'!$P99</f>
        <v>0</v>
      </c>
      <c r="LB100" s="38">
        <f>IF(AND(OR(ISBLANK(LB$9),LB$9=0)=FALSE,SUM($KG100:$KS100)&gt;0,LB$9='2. Protocols'!$G99),1,0)*'4. Formulations'!$P99</f>
        <v>0</v>
      </c>
      <c r="LC100" s="38">
        <f>IF(AND(OR(ISBLANK(LC$9),LC$9=0)=FALSE,SUM($KG100:$KS100)&gt;0,LC$9='2. Protocols'!$G99),1,0)*'4. Formulations'!$P99</f>
        <v>0</v>
      </c>
      <c r="LD100" s="38">
        <f>IF(AND(OR(ISBLANK(LD$9),LD$9=0)=FALSE,SUM($KG100:$KS100)&gt;0,LD$9='2. Protocols'!$G99),1,0)*'4. Formulations'!$P99</f>
        <v>0</v>
      </c>
      <c r="LE100" s="38">
        <f>IF(AND(OR(ISBLANK(LE$9),LE$9=0)=FALSE,SUM($KG100:$KS100)&gt;0,LE$9='2. Protocols'!$G99),1,0)*'4. Formulations'!$P99</f>
        <v>0</v>
      </c>
      <c r="LF100" s="38">
        <f>IF(AND(OR(ISBLANK(LF$9),LF$9=0)=FALSE,SUM($KG100:$KS100)&gt;0,LF$9='2. Protocols'!$G99),1,0)*'4. Formulations'!$P99</f>
        <v>0</v>
      </c>
      <c r="LG100" s="38">
        <f>IF(AND(OR(ISBLANK(LG$9),LG$9=0)=FALSE,SUM($KG100:$KS100)&gt;0,LG$9='2. Protocols'!$G99),1,0)*'4. Formulations'!$P99</f>
        <v>0</v>
      </c>
      <c r="LH100" s="38">
        <f>IF(AND(OR(ISBLANK(LH$9),LH$9=0)=FALSE,SUM($KG100:$KS100)&gt;0,LH$9='2. Protocols'!$G99),1,0)*'4. Formulations'!$P99</f>
        <v>0</v>
      </c>
      <c r="LI100" s="38">
        <f>IF(AND(OR(ISBLANK(LI$9),LI$9=0)=FALSE,SUM($KG100:$KS100)&gt;0,LI$9='2. Protocols'!$G99),1,0)*'4. Formulations'!$P99</f>
        <v>0</v>
      </c>
      <c r="LJ100" s="38">
        <f>IF(AND(OR(ISBLANK(LJ$9),LJ$9=0)=FALSE,SUM($KG100:$KS100)&gt;0,LJ$9='2. Protocols'!$G99),1,0)*'4. Formulations'!$P99</f>
        <v>0</v>
      </c>
      <c r="LK100" s="38">
        <f>IF(AND(OR(ISBLANK(LK$9),LK$9=0)=FALSE,SUM($KG100:$KS100)&gt;0,LK$9='2. Protocols'!$G99),1,0)*'4. Formulations'!$P99</f>
        <v>0</v>
      </c>
      <c r="LL100" s="38">
        <f>IF(AND(OR(ISBLANK(LL$9),LL$9=0)=FALSE,SUM($KG100:$KS100)&gt;0,LL$9='2. Protocols'!$G99),1,0)*'4. Formulations'!$P99</f>
        <v>0</v>
      </c>
      <c r="LM100" s="38">
        <f>IF(AND(OR(ISBLANK(LM$9),LM$9=0)=FALSE,SUM($KG100:$KS100)&gt;0,LM$9='2. Protocols'!$G99),1,0)*'4. Formulations'!$P99</f>
        <v>0</v>
      </c>
      <c r="LN100" s="38">
        <f>IF(AND(OR(ISBLANK(LN$9),LN$9=0)=FALSE,SUM($KG100:$KS100)&gt;0,LN$9='2. Protocols'!$G99),1,0)*'4. Formulations'!$P99</f>
        <v>0</v>
      </c>
      <c r="LO100" s="38">
        <f>IF(AND(OR(ISBLANK(LO$9),LO$9=0)=FALSE,SUM($KG100:$KS100)&gt;0,LO$9='2. Protocols'!$G99),1,0)*'4. Formulations'!$P99</f>
        <v>0</v>
      </c>
      <c r="LP100" s="38">
        <f>IF(AND(OR(ISBLANK(LP$9),LP$9=0)=FALSE,SUM($KG100:$KS100)&gt;0,LP$9='2. Protocols'!$G99),1,0)*'4. Formulations'!$P99</f>
        <v>0</v>
      </c>
      <c r="LR100" s="38">
        <f>IF(AND(OR(ISBLANK(LR$9),LR$9=0)=FALSE,LR$9=$DL100),1,0)*'4. Formulations'!$Q99</f>
        <v>0</v>
      </c>
      <c r="LS100" s="38">
        <f>IF(AND(OR(ISBLANK(LS$9),LS$9=0)=FALSE,LS$9=$DL100),1,0)*'4. Formulations'!$Q99</f>
        <v>0</v>
      </c>
      <c r="LT100" s="38">
        <f>IF(AND(OR(ISBLANK(LT$9),LT$9=0)=FALSE,LT$9=$DL100),1,0)*'4. Formulations'!$Q99</f>
        <v>0</v>
      </c>
      <c r="LU100" s="38">
        <f>IF(AND(OR(ISBLANK(LU$9),LU$9=0)=FALSE,LU$9=$DL100),1,0)*'4. Formulations'!$Q99</f>
        <v>0</v>
      </c>
      <c r="LV100" s="38">
        <f>IF(AND(OR(ISBLANK(LV$9),LV$9=0)=FALSE,LV$9=$DL100),1,0)*'4. Formulations'!$Q99</f>
        <v>0</v>
      </c>
      <c r="LW100" s="38">
        <f>IF(AND(OR(ISBLANK(LW$9),LW$9=0)=FALSE,LW$9=$DL100),1,0)*'4. Formulations'!$Q99</f>
        <v>0</v>
      </c>
      <c r="LX100" s="38">
        <f>IF(AND(OR(ISBLANK(LX$9),LX$9=0)=FALSE,LX$9=$DL100),1,0)*'4. Formulations'!$Q99</f>
        <v>0</v>
      </c>
      <c r="LY100" s="38">
        <f>IF(AND(OR(ISBLANK(LY$9),LY$9=0)=FALSE,LY$9=$DL100),1,0)*'4. Formulations'!$Q99</f>
        <v>0</v>
      </c>
      <c r="LZ100" s="38">
        <f>IF(AND(OR(ISBLANK(LZ$9),LZ$9=0)=FALSE,LZ$9=$DL100),1,0)*'4. Formulations'!$Q99</f>
        <v>0</v>
      </c>
      <c r="MA100" s="38">
        <f>IF(AND(OR(ISBLANK(MA$9),MA$9=0)=FALSE,MA$9=$DL100),1,0)*'4. Formulations'!$Q99</f>
        <v>0</v>
      </c>
      <c r="MB100" s="38">
        <f>IF(AND(OR(ISBLANK(MB$9),MB$9=0)=FALSE,MB$9=$DL100),1,0)*'4. Formulations'!$Q99</f>
        <v>0</v>
      </c>
      <c r="MC100" s="38">
        <f>IF(AND(OR(ISBLANK(MC$9),MC$9=0)=FALSE,MC$9=$DL100),1,0)*'4. Formulations'!$Q99</f>
        <v>0</v>
      </c>
      <c r="MD100" s="38">
        <f>IF(AND(OR(ISBLANK(MD$9),MD$9=0)=FALSE,MD$9=$DL100),1,0)*'4. Formulations'!$Q99</f>
        <v>0</v>
      </c>
      <c r="ME100" s="38">
        <f>IF(AND(OR(ISBLANK(ME$9),ME$9=0)=FALSE,ME$9=$DL100),1,0)*'4. Formulations'!$Q99</f>
        <v>0</v>
      </c>
      <c r="MF100" s="38">
        <f>IF(AND(OR(ISBLANK(MF$9),MF$9=0)=FALSE,MF$9=$DL100),1,0)*'4. Formulations'!$Q99</f>
        <v>0</v>
      </c>
    </row>
    <row r="101" spans="2:344" outlineLevel="1" x14ac:dyDescent="0.3">
      <c r="B101" s="2"/>
      <c r="C101" s="129" t="str">
        <f>IF('2. Protocols'!C100&amp;"+"&amp;'2. Protocols'!E100&amp;"+"&amp;'2. Protocols'!G100="++","",'2. Protocols'!C100&amp;"+"&amp;'2. Protocols'!E100&amp;"+"&amp;'2. Protocols'!G100)</f>
        <v/>
      </c>
      <c r="D101" s="18"/>
      <c r="F101" s="114">
        <f>IFERROR('2. Protocols'!J100*'1. General Inputs'!$N$6,"")</f>
        <v>0</v>
      </c>
      <c r="G101" s="114">
        <f>IFERROR(MAX(F101*(1+'1. General Inputs'!$BE$16)+(G$110*CHOOSE(G$7,'2. Protocols'!$S100,'2. Protocols'!$T100,'2. Protocols'!$U100))+'3. ARV Substitutions'!L121,0),"")</f>
        <v>0</v>
      </c>
      <c r="H101" s="114">
        <f>IFERROR(MAX(G101*(1+'1. General Inputs'!$BE$16)+(H$110*CHOOSE(H$7,'2. Protocols'!$S100,'2. Protocols'!$T100,'2. Protocols'!$U100))+'3. ARV Substitutions'!M121,0),"")</f>
        <v>0</v>
      </c>
      <c r="I101" s="114">
        <f>IFERROR(MAX(H101*(1+'1. General Inputs'!$BE$16)+(I$110*CHOOSE(I$7,'2. Protocols'!$S100,'2. Protocols'!$T100,'2. Protocols'!$U100))+'3. ARV Substitutions'!N121,0),"")</f>
        <v>0</v>
      </c>
      <c r="J101" s="114">
        <f>IFERROR(MAX(I101*(1+'1. General Inputs'!$BE$16)+(J$110*CHOOSE(J$7,'2. Protocols'!$S100,'2. Protocols'!$T100,'2. Protocols'!$U100))+'3. ARV Substitutions'!O121,0),"")</f>
        <v>0</v>
      </c>
      <c r="K101" s="114">
        <f>IFERROR(MAX(J101*(1+'1. General Inputs'!$BE$16)+(K$110*CHOOSE(K$7,'2. Protocols'!$S100,'2. Protocols'!$T100,'2. Protocols'!$U100))+'3. ARV Substitutions'!P121,0),"")</f>
        <v>0</v>
      </c>
      <c r="L101" s="114">
        <f>IFERROR(MAX(K101*(1+'1. General Inputs'!$BE$16)+(L$110*CHOOSE(L$7,'2. Protocols'!$S100,'2. Protocols'!$T100,'2. Protocols'!$U100))+'3. ARV Substitutions'!Q121,0),"")</f>
        <v>0</v>
      </c>
      <c r="M101" s="114">
        <f>IFERROR(MAX(L101*(1+'1. General Inputs'!$BE$16)+(M$110*CHOOSE(M$7,'2. Protocols'!$S100,'2. Protocols'!$T100,'2. Protocols'!$U100))+'3. ARV Substitutions'!R121,0),"")</f>
        <v>0</v>
      </c>
      <c r="N101" s="114">
        <f>IFERROR(MAX(M101*(1+'1. General Inputs'!$BE$16)+(N$110*CHOOSE(N$7,'2. Protocols'!$S100,'2. Protocols'!$T100,'2. Protocols'!$U100))+'3. ARV Substitutions'!S121,0),"")</f>
        <v>0</v>
      </c>
      <c r="O101" s="114">
        <f>IFERROR(MAX(N101*(1+'1. General Inputs'!$BE$16)+(O$110*CHOOSE(O$7,'2. Protocols'!$S100,'2. Protocols'!$T100,'2. Protocols'!$U100))+'3. ARV Substitutions'!T121,0),"")</f>
        <v>0</v>
      </c>
      <c r="P101" s="114">
        <f>IFERROR(MAX(O101*(1+'1. General Inputs'!$BE$16)+(P$110*CHOOSE(P$7,'2. Protocols'!$S100,'2. Protocols'!$T100,'2. Protocols'!$U100))+'3. ARV Substitutions'!U121,0),"")</f>
        <v>0</v>
      </c>
      <c r="Q101" s="114">
        <f>IFERROR(MAX(P101*(1+'1. General Inputs'!$BE$16)+(Q$110*CHOOSE(Q$7,'2. Protocols'!$S100,'2. Protocols'!$T100,'2. Protocols'!$U100))+'3. ARV Substitutions'!V121,0),"")</f>
        <v>0</v>
      </c>
      <c r="R101" s="114">
        <f>IFERROR(MAX(Q101*(1+'1. General Inputs'!$BE$16)+(R$110*CHOOSE(R$7,'2. Protocols'!$S100,'2. Protocols'!$T100,'2. Protocols'!$U100))+'3. ARV Substitutions'!W121,0),"")</f>
        <v>0</v>
      </c>
      <c r="S101" s="114">
        <f>IFERROR(MAX(R101*(1+'1. General Inputs'!$BE$16)+(S$110*CHOOSE(S$7,'2. Protocols'!$S100,'2. Protocols'!$T100,'2. Protocols'!$U100))+'3. ARV Substitutions'!X121,0),"")</f>
        <v>0</v>
      </c>
      <c r="T101" s="114">
        <f>IFERROR(MAX(S101*(1+'1. General Inputs'!$BE$16)+(T$110*CHOOSE(T$7,'2. Protocols'!$S100,'2. Protocols'!$T100,'2. Protocols'!$U100))+'3. ARV Substitutions'!Y121,0),"")</f>
        <v>0</v>
      </c>
      <c r="U101" s="114">
        <f>IFERROR(MAX(T101*(1+'1. General Inputs'!$BE$16)+(U$110*CHOOSE(U$7,'2. Protocols'!$S100,'2. Protocols'!$T100,'2. Protocols'!$U100))+'3. ARV Substitutions'!Z121,0),"")</f>
        <v>0</v>
      </c>
      <c r="V101" s="114">
        <f>IFERROR(MAX(U101*(1+'1. General Inputs'!$BE$16)+(V$110*CHOOSE(V$7,'2. Protocols'!$S100,'2. Protocols'!$T100,'2. Protocols'!$U100))+'3. ARV Substitutions'!AA121,0),"")</f>
        <v>0</v>
      </c>
      <c r="W101" s="114">
        <f>IFERROR(MAX(V101*(1+'1. General Inputs'!$BE$16)+(W$110*CHOOSE(W$7,'2. Protocols'!$S100,'2. Protocols'!$T100,'2. Protocols'!$U100))+'3. ARV Substitutions'!AB121,0),"")</f>
        <v>0</v>
      </c>
      <c r="X101" s="114">
        <f>IFERROR(MAX(W101*(1+'1. General Inputs'!$BE$16)+(X$110*CHOOSE(X$7,'2. Protocols'!$S100,'2. Protocols'!$T100,'2. Protocols'!$U100))+'3. ARV Substitutions'!AC121,0),"")</f>
        <v>0</v>
      </c>
      <c r="Y101" s="114">
        <f>IFERROR(MAX(X101*(1+'1. General Inputs'!$BE$16)+(Y$110*CHOOSE(Y$7,'2. Protocols'!$S100,'2. Protocols'!$T100,'2. Protocols'!$U100))+'3. ARV Substitutions'!AD121,0),"")</f>
        <v>0</v>
      </c>
      <c r="Z101" s="114">
        <f>IFERROR(MAX(Y101*(1+'1. General Inputs'!$BE$16)+(Z$110*CHOOSE(Z$7,'2. Protocols'!$S100,'2. Protocols'!$T100,'2. Protocols'!$U100))+'3. ARV Substitutions'!AE121,0),"")</f>
        <v>0</v>
      </c>
      <c r="AA101" s="114">
        <f>IFERROR(MAX(Z101*(1+'1. General Inputs'!$BE$16)+(AA$110*CHOOSE(AA$7,'2. Protocols'!$S100,'2. Protocols'!$T100,'2. Protocols'!$U100))+'3. ARV Substitutions'!AF121,0),"")</f>
        <v>0</v>
      </c>
      <c r="AB101" s="114">
        <f>IFERROR(MAX(AA101*(1+'1. General Inputs'!$BE$16)+(AB$110*CHOOSE(AB$7,'2. Protocols'!$S100,'2. Protocols'!$T100,'2. Protocols'!$U100))+'3. ARV Substitutions'!AG121,0),"")</f>
        <v>0</v>
      </c>
      <c r="AC101" s="114">
        <f>IFERROR(MAX(AB101*(1+'1. General Inputs'!$BE$16)+(AC$110*CHOOSE(AC$7,'2. Protocols'!$S100,'2. Protocols'!$T100,'2. Protocols'!$U100))+'3. ARV Substitutions'!AH121,0),"")</f>
        <v>0</v>
      </c>
      <c r="AD101" s="114">
        <f>IFERROR(MAX(AC101*(1+'1. General Inputs'!$BE$16)+(AD$110*CHOOSE(AD$7,'2. Protocols'!$S100,'2. Protocols'!$T100,'2. Protocols'!$U100))+'3. ARV Substitutions'!AI121,0),"")</f>
        <v>0</v>
      </c>
      <c r="AE101" s="114">
        <f>IFERROR(MAX(AD101*(1+'1. General Inputs'!$BE$16)+(AE$110*CHOOSE(AE$7,'2. Protocols'!$S100,'2. Protocols'!$T100,'2. Protocols'!$U100))+'3. ARV Substitutions'!AJ121,0),"")</f>
        <v>0</v>
      </c>
      <c r="AF101" s="114">
        <f>IFERROR(MAX(AE101*(1+'1. General Inputs'!$BE$16)+(AF$110*CHOOSE(AF$7,'2. Protocols'!$S100,'2. Protocols'!$T100,'2. Protocols'!$U100))+'3. ARV Substitutions'!AK121,0),"")</f>
        <v>0</v>
      </c>
      <c r="AG101" s="114">
        <f>IFERROR(MAX(AF101*(1+'1. General Inputs'!$BE$16)+(AG$110*CHOOSE(AG$7,'2. Protocols'!$S100,'2. Protocols'!$T100,'2. Protocols'!$U100))+'3. ARV Substitutions'!AL121,0),"")</f>
        <v>0</v>
      </c>
      <c r="AH101" s="114">
        <f>IFERROR(MAX(AG101*(1+'1. General Inputs'!$BE$16)+(AH$110*CHOOSE(AH$7,'2. Protocols'!$S100,'2. Protocols'!$T100,'2. Protocols'!$U100))+'3. ARV Substitutions'!AM121,0),"")</f>
        <v>0</v>
      </c>
      <c r="AI101" s="114">
        <f>IFERROR(MAX(AH101*(1+'1. General Inputs'!$BE$16)+(AI$110*CHOOSE(AI$7,'2. Protocols'!$S100,'2. Protocols'!$T100,'2. Protocols'!$U100))+'3. ARV Substitutions'!AN121,0),"")</f>
        <v>0</v>
      </c>
      <c r="AJ101" s="114">
        <f>IFERROR(MAX(AI101*(1+'1. General Inputs'!$BE$16)+(AJ$110*CHOOSE(AJ$7,'2. Protocols'!$S100,'2. Protocols'!$T100,'2. Protocols'!$U100))+'3. ARV Substitutions'!AO121,0),"")</f>
        <v>0</v>
      </c>
      <c r="AK101" s="114">
        <f>IFERROR(MAX(AJ101*(1+'1. General Inputs'!$BE$16)+(AK$110*CHOOSE(AK$7,'2. Protocols'!$S100,'2. Protocols'!$T100,'2. Protocols'!$U100))+'3. ARV Substitutions'!AP121,0),"")</f>
        <v>0</v>
      </c>
      <c r="AL101" s="114">
        <f>IFERROR(MAX(AK101*(1+'1. General Inputs'!$BE$16)+(AL$110*CHOOSE(AL$7,'2. Protocols'!$S100,'2. Protocols'!$T100,'2. Protocols'!$U100))+'3. ARV Substitutions'!AQ121,0),"")</f>
        <v>0</v>
      </c>
      <c r="AM101" s="114">
        <f>IFERROR(MAX(AL101*(1+'1. General Inputs'!$BE$16)+(AM$110*CHOOSE(AM$7,'2. Protocols'!$S100,'2. Protocols'!$T100,'2. Protocols'!$U100))+'3. ARV Substitutions'!AR121,0),"")</f>
        <v>0</v>
      </c>
      <c r="AN101" s="114">
        <f>IFERROR(MAX(AM101*(1+'1. General Inputs'!$BE$16)+(AN$110*CHOOSE(AN$7,'2. Protocols'!$S100,'2. Protocols'!$T100,'2. Protocols'!$U100))+'3. ARV Substitutions'!AS121,0),"")</f>
        <v>0</v>
      </c>
      <c r="AO101" s="114">
        <f>IFERROR(MAX(AN101*(1+'1. General Inputs'!$BE$16)+(AO$110*CHOOSE(AO$7,'2. Protocols'!$S100,'2. Protocols'!$T100,'2. Protocols'!$U100))+'3. ARV Substitutions'!AT121,0),"")</f>
        <v>0</v>
      </c>
      <c r="AP101" s="114">
        <f>IFERROR(MAX(AO101*(1+'1. General Inputs'!$BE$16)+(AP$110*CHOOSE(AP$7,'2. Protocols'!$S100,'2. Protocols'!$T100,'2. Protocols'!$U100))+'3. ARV Substitutions'!AU121,0),"")</f>
        <v>0</v>
      </c>
      <c r="BZ101" s="88">
        <f t="shared" si="87"/>
        <v>0</v>
      </c>
      <c r="CA101" s="88">
        <f t="shared" si="88"/>
        <v>0</v>
      </c>
      <c r="CB101" s="88">
        <f t="shared" si="89"/>
        <v>0</v>
      </c>
      <c r="CC101" s="88">
        <f t="shared" si="90"/>
        <v>0</v>
      </c>
      <c r="CD101" s="88">
        <f t="shared" si="91"/>
        <v>0</v>
      </c>
      <c r="CE101" s="88">
        <f t="shared" si="92"/>
        <v>0</v>
      </c>
      <c r="CF101" s="88">
        <f t="shared" si="93"/>
        <v>0</v>
      </c>
      <c r="CG101" s="88">
        <f t="shared" si="94"/>
        <v>0</v>
      </c>
      <c r="CH101" s="88">
        <f t="shared" si="95"/>
        <v>0</v>
      </c>
      <c r="CI101" s="88">
        <f t="shared" si="96"/>
        <v>0</v>
      </c>
      <c r="CJ101" s="88">
        <f t="shared" si="97"/>
        <v>0</v>
      </c>
      <c r="CK101" s="88">
        <f t="shared" si="98"/>
        <v>0</v>
      </c>
      <c r="CL101" s="88">
        <f t="shared" si="99"/>
        <v>0</v>
      </c>
      <c r="CM101" s="88">
        <f t="shared" si="100"/>
        <v>0</v>
      </c>
      <c r="CN101" s="88">
        <f t="shared" si="101"/>
        <v>0</v>
      </c>
      <c r="CO101" s="88">
        <f t="shared" si="102"/>
        <v>0</v>
      </c>
      <c r="CP101" s="88">
        <f t="shared" si="103"/>
        <v>0</v>
      </c>
      <c r="CQ101" s="88">
        <f t="shared" si="104"/>
        <v>0</v>
      </c>
      <c r="CR101" s="88">
        <f t="shared" si="105"/>
        <v>0</v>
      </c>
      <c r="CS101" s="88">
        <f t="shared" si="106"/>
        <v>0</v>
      </c>
      <c r="CT101" s="88">
        <f t="shared" si="107"/>
        <v>0</v>
      </c>
      <c r="CU101" s="88">
        <f t="shared" si="108"/>
        <v>0</v>
      </c>
      <c r="CV101" s="88">
        <f t="shared" si="109"/>
        <v>0</v>
      </c>
      <c r="CW101" s="88">
        <f t="shared" si="110"/>
        <v>0</v>
      </c>
      <c r="CX101" s="88">
        <f t="shared" si="111"/>
        <v>0</v>
      </c>
      <c r="CY101" s="88">
        <f t="shared" si="112"/>
        <v>0</v>
      </c>
      <c r="CZ101" s="88">
        <f t="shared" si="113"/>
        <v>0</v>
      </c>
      <c r="DA101" s="88">
        <f t="shared" si="114"/>
        <v>0</v>
      </c>
      <c r="DB101" s="88">
        <f t="shared" si="115"/>
        <v>0</v>
      </c>
      <c r="DC101" s="88">
        <f t="shared" si="116"/>
        <v>0</v>
      </c>
      <c r="DD101" s="88">
        <f t="shared" si="117"/>
        <v>0</v>
      </c>
      <c r="DE101" s="88">
        <f t="shared" si="118"/>
        <v>0</v>
      </c>
      <c r="DF101" s="88">
        <f t="shared" si="119"/>
        <v>0</v>
      </c>
      <c r="DG101" s="88">
        <f t="shared" si="120"/>
        <v>0</v>
      </c>
      <c r="DH101" s="88">
        <f t="shared" si="121"/>
        <v>0</v>
      </c>
      <c r="DI101" s="88">
        <f t="shared" si="122"/>
        <v>0</v>
      </c>
      <c r="DK101" s="27" t="str">
        <f>CONCATENATE('2. Protocols'!C100, '2. Protocols'!D100, '2. Protocols'!E100)</f>
        <v>+</v>
      </c>
      <c r="DL101" s="27" t="str">
        <f>CONCATENATE('2. Protocols'!C100, '2. Protocols'!D100, '2. Protocols'!E100, '2. Protocols'!F100, '2. Protocols'!G100,)</f>
        <v>++</v>
      </c>
      <c r="DN101" s="38">
        <f>IF(AND(OR(ISBLANK(DN$9),DN$9=0)=FALSE,OR(DN$9='2. Protocols'!$C100,DN$9='2. Protocols'!$E100,DN$9='2. Protocols'!$G100)),1,0)*'4. Formulations'!$I100</f>
        <v>0</v>
      </c>
      <c r="DO101" s="38">
        <f>IF(AND(OR(ISBLANK(DO$9),DO$9=0)=FALSE,OR(DO$9='2. Protocols'!$C100,DO$9='2. Protocols'!$E100,DO$9='2. Protocols'!$G100)),1,0)*'4. Formulations'!$I100</f>
        <v>0</v>
      </c>
      <c r="DP101" s="38">
        <f>IF(AND(OR(ISBLANK(DP$9),DP$9=0)=FALSE,OR(DP$9='2. Protocols'!$C100,DP$9='2. Protocols'!$E100,DP$9='2. Protocols'!$G100)),1,0)*'4. Formulations'!$I100</f>
        <v>0</v>
      </c>
      <c r="DQ101" s="38">
        <f>IF(AND(OR(ISBLANK(DQ$9),DQ$9=0)=FALSE,OR(DQ$9='2. Protocols'!$C100,DQ$9='2. Protocols'!$E100,DQ$9='2. Protocols'!$G100)),1,0)*'4. Formulations'!$I100</f>
        <v>0</v>
      </c>
      <c r="DR101" s="38">
        <f>IF(AND(OR(ISBLANK(DR$9),DR$9=0)=FALSE,OR(DR$9='2. Protocols'!$C100,DR$9='2. Protocols'!$E100,DR$9='2. Protocols'!$G100)),1,0)*'4. Formulations'!$I100</f>
        <v>0</v>
      </c>
      <c r="DS101" s="38">
        <f>IF(AND(OR(ISBLANK(DS$9),DS$9=0)=FALSE,OR(DS$9='2. Protocols'!$C100,DS$9='2. Protocols'!$E100,DS$9='2. Protocols'!$G100)),1,0)*'4. Formulations'!$I100</f>
        <v>0</v>
      </c>
      <c r="DT101" s="38">
        <f>IF(AND(OR(ISBLANK(DT$9),DT$9=0)=FALSE,OR(DT$9='2. Protocols'!$C100,DT$9='2. Protocols'!$E100,DT$9='2. Protocols'!$G100)),1,0)*'4. Formulations'!$I100</f>
        <v>0</v>
      </c>
      <c r="DU101" s="38">
        <f>IF(AND(OR(ISBLANK(DU$9),DU$9=0)=FALSE,OR(DU$9='2. Protocols'!$C100,DU$9='2. Protocols'!$E100,DU$9='2. Protocols'!$G100)),1,0)*'4. Formulations'!$I100</f>
        <v>0</v>
      </c>
      <c r="DV101" s="38">
        <f>IF(AND(OR(ISBLANK(DV$9),DV$9=0)=FALSE,OR(DV$9='2. Protocols'!$C100,DV$9='2. Protocols'!$E100,DV$9='2. Protocols'!$G100)),1,0)*'4. Formulations'!$I100</f>
        <v>0</v>
      </c>
      <c r="DW101" s="38">
        <f>IF(AND(OR(ISBLANK(DW$9),DW$9=0)=FALSE,OR(DW$9='2. Protocols'!$C100,DW$9='2. Protocols'!$E100,DW$9='2. Protocols'!$G100)),1,0)*'4. Formulations'!$I100</f>
        <v>0</v>
      </c>
      <c r="DX101" s="38">
        <f>IF(AND(OR(ISBLANK(DX$9),DX$9=0)=FALSE,OR(DX$9='2. Protocols'!$C100,DX$9='2. Protocols'!$E100,DX$9='2. Protocols'!$G100)),1,0)*'4. Formulations'!$I100</f>
        <v>0</v>
      </c>
      <c r="DY101" s="38">
        <f>IF(AND(OR(ISBLANK(DY$9),DY$9=0)=FALSE,OR(DY$9='2. Protocols'!$C100,DY$9='2. Protocols'!$E100,DY$9='2. Protocols'!$G100)),1,0)*'4. Formulations'!$I100</f>
        <v>0</v>
      </c>
      <c r="DZ101" s="38">
        <f>IF(AND(OR(ISBLANK(DZ$9),DZ$9=0)=FALSE,OR(DZ$9='2. Protocols'!$C100,DZ$9='2. Protocols'!$E100,DZ$9='2. Protocols'!$G100)),1,0)*'4. Formulations'!$I100</f>
        <v>0</v>
      </c>
      <c r="EA101" s="38">
        <f>IF(AND(OR(ISBLANK(EA$9),EA$9=0)=FALSE,OR(EA$9='2. Protocols'!$C100,EA$9='2. Protocols'!$E100,EA$9='2. Protocols'!$G100)),1,0)*'4. Formulations'!$I100</f>
        <v>0</v>
      </c>
      <c r="EB101" s="38">
        <f>IF(AND(OR(ISBLANK(EB$9),EB$9=0)=FALSE,OR(EB$9='2. Protocols'!$C100,EB$9='2. Protocols'!$E100,EB$9='2. Protocols'!$G100)),1,0)*'4. Formulations'!$I100</f>
        <v>0</v>
      </c>
      <c r="EC101" s="38">
        <f>IF(AND(OR(ISBLANK(EC$9),EC$9=0)=FALSE,OR(EC$9='2. Protocols'!$C100,EC$9='2. Protocols'!$E100,EC$9='2. Protocols'!$G100)),1,0)*'4. Formulations'!$I100</f>
        <v>0</v>
      </c>
      <c r="ED101" s="38">
        <f>IF(AND(OR(ISBLANK(ED$9),ED$9=0)=FALSE,OR(ED$9='2. Protocols'!$C100,ED$9='2. Protocols'!$E100,ED$9='2. Protocols'!$G100)),1,0)*'4. Formulations'!$I100</f>
        <v>0</v>
      </c>
      <c r="EE101" s="38">
        <f>IF(AND(OR(ISBLANK(EE$9),EE$9=0)=FALSE,OR(EE$9='2. Protocols'!$C100,EE$9='2. Protocols'!$E100,EE$9='2. Protocols'!$G100)),1,0)*'4. Formulations'!$I100</f>
        <v>0</v>
      </c>
      <c r="EF101" s="38">
        <f>IF(AND(OR(ISBLANK(EF$9),EF$9=0)=FALSE,OR(EF$9='2. Protocols'!$C100,EF$9='2. Protocols'!$E100,EF$9='2. Protocols'!$G100)),1,0)*'4. Formulations'!$I100</f>
        <v>0</v>
      </c>
      <c r="EG101" s="38">
        <f>IF(AND(OR(ISBLANK(EG$9),EG$9=0)=FALSE,OR(EG$9='2. Protocols'!$C100,EG$9='2. Protocols'!$E100,EG$9='2. Protocols'!$G100)),1,0)*'4. Formulations'!$I100</f>
        <v>0</v>
      </c>
      <c r="EH101" s="38">
        <f>IF(AND(OR(ISBLANK(EH$9),EH$9=0)=FALSE,OR(EH$9='2. Protocols'!$C100,EH$9='2. Protocols'!$E100,EH$9='2. Protocols'!$G100)),1,0)*'4. Formulations'!$I100</f>
        <v>0</v>
      </c>
      <c r="EI101" s="38">
        <f>IF(AND(OR(ISBLANK(EI$9),EI$9=0)=FALSE,OR(EI$9='2. Protocols'!$C100,EI$9='2. Protocols'!$E100,EI$9='2. Protocols'!$G100)),1,0)*'4. Formulations'!$I100</f>
        <v>0</v>
      </c>
      <c r="EK101" s="38">
        <f>IF(AND(OR(ISBLANK(EK$9),EK$9=0)=FALSE,EK$9=$DK101),1,0)*'4. Formulations'!$J100</f>
        <v>0</v>
      </c>
      <c r="EL101" s="38">
        <f>IF(AND(OR(ISBLANK(EL$9),EL$9=0)=FALSE,EL$9=$DK101),1,0)*'4. Formulations'!$J100</f>
        <v>0</v>
      </c>
      <c r="EM101" s="38">
        <f>IF(AND(OR(ISBLANK(EM$9),EM$9=0)=FALSE,EM$9=$DK101),1,0)*'4. Formulations'!$J100</f>
        <v>0</v>
      </c>
      <c r="EN101" s="38">
        <f>IF(AND(OR(ISBLANK(EN$9),EN$9=0)=FALSE,EN$9=$DK101),1,0)*'4. Formulations'!$J100</f>
        <v>0</v>
      </c>
      <c r="EO101" s="38">
        <f>IF(AND(OR(ISBLANK(EO$9),EO$9=0)=FALSE,EO$9=$DK101),1,0)*'4. Formulations'!$J100</f>
        <v>0</v>
      </c>
      <c r="EP101" s="38">
        <f>IF(AND(OR(ISBLANK(EP$9),EP$9=0)=FALSE,EP$9=$DK101),1,0)*'4. Formulations'!$J100</f>
        <v>0</v>
      </c>
      <c r="EQ101" s="38">
        <f>IF(AND(OR(ISBLANK(EQ$9),EQ$9=0)=FALSE,EQ$9=$DK101),1,0)*'4. Formulations'!$J100</f>
        <v>0</v>
      </c>
      <c r="ER101" s="38">
        <f>IF(AND(OR(ISBLANK(ER$9),ER$9=0)=FALSE,ER$9=$DK101),1,0)*'4. Formulations'!$J100</f>
        <v>0</v>
      </c>
      <c r="ES101" s="38">
        <f>IF(AND(OR(ISBLANK(ES$9),ES$9=0)=FALSE,ES$9=$DK101),1,0)*'4. Formulations'!$J100</f>
        <v>0</v>
      </c>
      <c r="ET101" s="38">
        <f>IF(AND(OR(ISBLANK(ET$9),ET$9=0)=FALSE,ET$9=$DK101),1,0)*'4. Formulations'!$J100</f>
        <v>0</v>
      </c>
      <c r="EU101" s="38">
        <f>IF(AND(OR(ISBLANK(EU$9),EU$9=0)=FALSE,EU$9=$DK101),1,0)*'4. Formulations'!$J100</f>
        <v>0</v>
      </c>
      <c r="EV101" s="38">
        <f>IF(AND(OR(ISBLANK(EV$9),EV$9=0)=FALSE,EV$9=$DK101),1,0)*'4. Formulations'!$J100</f>
        <v>0</v>
      </c>
      <c r="EW101" s="38">
        <f>IF(AND(OR(ISBLANK(EW$9),EW$9=0)=FALSE,EW$9=$DK101),1,0)*'4. Formulations'!$J100</f>
        <v>0</v>
      </c>
      <c r="EY101" s="38">
        <f>IF(AND(OR(ISBLANK(EY$9),EY$9=0)=FALSE,SUM($EK101:$EW101)&gt;0,EY$9='2. Protocols'!$G100),1,0)*'4. Formulations'!$J100</f>
        <v>0</v>
      </c>
      <c r="EZ101" s="38">
        <f>IF(AND(OR(ISBLANK(EZ$9),EZ$9=0)=FALSE,SUM($EK101:$EW101)&gt;0,EZ$9='2. Protocols'!$G100),1,0)*'4. Formulations'!$J100</f>
        <v>0</v>
      </c>
      <c r="FA101" s="38">
        <f>IF(AND(OR(ISBLANK(FA$9),FA$9=0)=FALSE,SUM($EK101:$EW101)&gt;0,FA$9='2. Protocols'!$G100),1,0)*'4. Formulations'!$J100</f>
        <v>0</v>
      </c>
      <c r="FB101" s="38">
        <f>IF(AND(OR(ISBLANK(FB$9),FB$9=0)=FALSE,SUM($EK101:$EW101)&gt;0,FB$9='2. Protocols'!$G100),1,0)*'4. Formulations'!$J100</f>
        <v>0</v>
      </c>
      <c r="FC101" s="38">
        <f>IF(AND(OR(ISBLANK(FC$9),FC$9=0)=FALSE,SUM($EK101:$EW101)&gt;0,FC$9='2. Protocols'!$G100),1,0)*'4. Formulations'!$J100</f>
        <v>0</v>
      </c>
      <c r="FD101" s="38">
        <f>IF(AND(OR(ISBLANK(FD$9),FD$9=0)=FALSE,SUM($EK101:$EW101)&gt;0,FD$9='2. Protocols'!$G100),1,0)*'4. Formulations'!$J100</f>
        <v>0</v>
      </c>
      <c r="FE101" s="38">
        <f>IF(AND(OR(ISBLANK(FE$9),FE$9=0)=FALSE,SUM($EK101:$EW101)&gt;0,FE$9='2. Protocols'!$G100),1,0)*'4. Formulations'!$J100</f>
        <v>0</v>
      </c>
      <c r="FF101" s="38">
        <f>IF(AND(OR(ISBLANK(FF$9),FF$9=0)=FALSE,SUM($EK101:$EW101)&gt;0,FF$9='2. Protocols'!$G100),1,0)*'4. Formulations'!$J100</f>
        <v>0</v>
      </c>
      <c r="FG101" s="38">
        <f>IF(AND(OR(ISBLANK(FG$9),FG$9=0)=FALSE,SUM($EK101:$EW101)&gt;0,FG$9='2. Protocols'!$G100),1,0)*'4. Formulations'!$J100</f>
        <v>0</v>
      </c>
      <c r="FH101" s="38">
        <f>IF(AND(OR(ISBLANK(FH$9),FH$9=0)=FALSE,SUM($EK101:$EW101)&gt;0,FH$9='2. Protocols'!$G100),1,0)*'4. Formulations'!$J100</f>
        <v>0</v>
      </c>
      <c r="FI101" s="38">
        <f>IF(AND(OR(ISBLANK(FI$9),FI$9=0)=FALSE,SUM($EK101:$EW101)&gt;0,FI$9='2. Protocols'!$G100),1,0)*'4. Formulations'!$J100</f>
        <v>0</v>
      </c>
      <c r="FJ101" s="38">
        <f>IF(AND(OR(ISBLANK(FJ$9),FJ$9=0)=FALSE,SUM($EK101:$EW101)&gt;0,FJ$9='2. Protocols'!$G100),1,0)*'4. Formulations'!$J100</f>
        <v>0</v>
      </c>
      <c r="FK101" s="38">
        <f>IF(AND(OR(ISBLANK(FK$9),FK$9=0)=FALSE,SUM($EK101:$EW101)&gt;0,FK$9='2. Protocols'!$G100),1,0)*'4. Formulations'!$J100</f>
        <v>0</v>
      </c>
      <c r="FL101" s="38">
        <f>IF(AND(OR(ISBLANK(FL$9),FL$9=0)=FALSE,SUM($EK101:$EW101)&gt;0,FL$9='2. Protocols'!$G100),1,0)*'4. Formulations'!$J100</f>
        <v>0</v>
      </c>
      <c r="FM101" s="38">
        <f>IF(AND(OR(ISBLANK(FM$9),FM$9=0)=FALSE,SUM($EK101:$EW101)&gt;0,FM$9='2. Protocols'!$G100),1,0)*'4. Formulations'!$J100</f>
        <v>0</v>
      </c>
      <c r="FN101" s="38">
        <f>IF(AND(OR(ISBLANK(FN$9),FN$9=0)=FALSE,SUM($EK101:$EW101)&gt;0,FN$9='2. Protocols'!$G100),1,0)*'4. Formulations'!$J100</f>
        <v>0</v>
      </c>
      <c r="FO101" s="38">
        <f>IF(AND(OR(ISBLANK(FO$9),FO$9=0)=FALSE,SUM($EK101:$EW101)&gt;0,FO$9='2. Protocols'!$G100),1,0)*'4. Formulations'!$J100</f>
        <v>0</v>
      </c>
      <c r="FP101" s="38">
        <f>IF(AND(OR(ISBLANK(FP$9),FP$9=0)=FALSE,SUM($EK101:$EW101)&gt;0,FP$9='2. Protocols'!$G100),1,0)*'4. Formulations'!$J100</f>
        <v>0</v>
      </c>
      <c r="FQ101" s="38">
        <f>IF(AND(OR(ISBLANK(FQ$9),FQ$9=0)=FALSE,SUM($EK101:$EW101)&gt;0,FQ$9='2. Protocols'!$G100),1,0)*'4. Formulations'!$J100</f>
        <v>0</v>
      </c>
      <c r="FR101" s="38">
        <f>IF(AND(OR(ISBLANK(FR$9),FR$9=0)=FALSE,SUM($EK101:$EW101)&gt;0,FR$9='2. Protocols'!$G100),1,0)*'4. Formulations'!$J100</f>
        <v>0</v>
      </c>
      <c r="FS101" s="38">
        <f>IF(AND(OR(ISBLANK(FS$9),FS$9=0)=FALSE,SUM($EK101:$EW101)&gt;0,FS$9='2. Protocols'!$G100),1,0)*'4. Formulations'!$J100</f>
        <v>0</v>
      </c>
      <c r="FT101" s="38">
        <f>IF(AND(OR(ISBLANK(FT$9),FT$9=0)=FALSE,SUM($EK101:$EW101)&gt;0,FT$9='2. Protocols'!$G100),1,0)*'4. Formulations'!$J100</f>
        <v>0</v>
      </c>
      <c r="FV101" s="38">
        <f>IF(AND(OR(ISBLANK(EY$9),EY$9=0)=FALSE,FV$9=$DL101),1,0)*'4. Formulations'!$K100</f>
        <v>0</v>
      </c>
      <c r="FW101" s="38">
        <f>IF(AND(OR(ISBLANK(EZ$9),EZ$9=0)=FALSE,FW$9=$DL101),1,0)*'4. Formulations'!$K100</f>
        <v>0</v>
      </c>
      <c r="FX101" s="38">
        <f>IF(AND(OR(ISBLANK(FA$9),FA$9=0)=FALSE,FX$9=$DL101),1,0)*'4. Formulations'!$K100</f>
        <v>0</v>
      </c>
      <c r="FY101" s="38">
        <f>IF(AND(OR(ISBLANK(FB$9),FB$9=0)=FALSE,FY$9=$DL101),1,0)*'4. Formulations'!$K100</f>
        <v>0</v>
      </c>
      <c r="FZ101" s="38">
        <f>IF(AND(OR(ISBLANK(FC$9),FC$9=0)=FALSE,FZ$9=$DL101),1,0)*'4. Formulations'!$K100</f>
        <v>0</v>
      </c>
      <c r="GA101" s="38">
        <f>IF(AND(OR(ISBLANK(FD$9),FD$9=0)=FALSE,GA$9=$DL101),1,0)*'4. Formulations'!$K100</f>
        <v>0</v>
      </c>
      <c r="GB101" s="38">
        <f>IF(AND(OR(ISBLANK(FE$9),FE$9=0)=FALSE,GB$9=$DL101),1,0)*'4. Formulations'!$K100</f>
        <v>0</v>
      </c>
      <c r="GC101" s="38">
        <f>IF(AND(OR(ISBLANK(FF$9),FF$9=0)=FALSE,GC$9=$DL101),1,0)*'4. Formulations'!$K100</f>
        <v>0</v>
      </c>
      <c r="GD101" s="38">
        <f>IF(AND(OR(ISBLANK(FG$9),FG$9=0)=FALSE,GD$9=$DL101),1,0)*'4. Formulations'!$K100</f>
        <v>0</v>
      </c>
      <c r="GE101" s="38">
        <f>IF(AND(OR(ISBLANK(FH$9),FH$9=0)=FALSE,GE$9=$DL101),1,0)*'4. Formulations'!$K100</f>
        <v>0</v>
      </c>
      <c r="GF101" s="38">
        <f>IF(AND(OR(ISBLANK(FI$9),FI$9=0)=FALSE,GF$9=$DL101),1,0)*'4. Formulations'!$K100</f>
        <v>0</v>
      </c>
      <c r="GG101" s="38">
        <f>IF(AND(OR(ISBLANK(FJ$9),FJ$9=0)=FALSE,GG$9=$DL101),1,0)*'4. Formulations'!$K100</f>
        <v>0</v>
      </c>
      <c r="GH101" s="38">
        <f>IF(AND(OR(ISBLANK(FK$9),FK$9=0)=FALSE,GH$9=$DL101),1,0)*'4. Formulations'!$K100</f>
        <v>0</v>
      </c>
      <c r="GI101" s="38">
        <f>IF(AND(OR(ISBLANK(FL$9),FL$9=0)=FALSE,GI$9=$DL101),1,0)*'4. Formulations'!$K100</f>
        <v>0</v>
      </c>
      <c r="GJ101" s="38">
        <f>IF(AND(OR(ISBLANK(FM$9),FM$9=0)=FALSE,GJ$9=$DL101),1,0)*'4. Formulations'!$K100</f>
        <v>0</v>
      </c>
      <c r="GL101" s="38">
        <f>IF(AND(OR(ISBLANK(GL$9),GL$9=0)=FALSE,OR(GL$9='2. Protocols'!$C100,GL$9='2. Protocols'!$E100,GL$9='2. Protocols'!$G100)),1,0)*'4. Formulations'!$L100</f>
        <v>0</v>
      </c>
      <c r="GM101" s="38">
        <f>IF(AND(OR(ISBLANK(GM$9),GM$9=0)=FALSE,OR(GM$9='2. Protocols'!$C100,GM$9='2. Protocols'!$E100,GM$9='2. Protocols'!$G100)),1,0)*'4. Formulations'!$L100</f>
        <v>0</v>
      </c>
      <c r="GN101" s="38">
        <f>IF(AND(OR(ISBLANK(GN$9),GN$9=0)=FALSE,OR(GN$9='2. Protocols'!$C100,GN$9='2. Protocols'!$E100,GN$9='2. Protocols'!$G100)),1,0)*'4. Formulations'!$L100</f>
        <v>0</v>
      </c>
      <c r="GO101" s="38">
        <f>IF(AND(OR(ISBLANK(GO$9),GO$9=0)=FALSE,OR(GO$9='2. Protocols'!$C100,GO$9='2. Protocols'!$E100,GO$9='2. Protocols'!$G100)),1,0)*'4. Formulations'!$L100</f>
        <v>0</v>
      </c>
      <c r="GP101" s="38">
        <f>IF(AND(OR(ISBLANK(GP$9),GP$9=0)=FALSE,OR(GP$9='2. Protocols'!$C100,GP$9='2. Protocols'!$E100,GP$9='2. Protocols'!$G100)),1,0)*'4. Formulations'!$L100</f>
        <v>0</v>
      </c>
      <c r="GQ101" s="38">
        <f>IF(AND(OR(ISBLANK(GQ$9),GQ$9=0)=FALSE,OR(GQ$9='2. Protocols'!$C100,GQ$9='2. Protocols'!$E100,GQ$9='2. Protocols'!$G100)),1,0)*'4. Formulations'!$L100</f>
        <v>0</v>
      </c>
      <c r="GR101" s="38">
        <f>IF(AND(OR(ISBLANK(GR$9),GR$9=0)=FALSE,OR(GR$9='2. Protocols'!$C100,GR$9='2. Protocols'!$E100,GR$9='2. Protocols'!$G100)),1,0)*'4. Formulations'!$L100</f>
        <v>0</v>
      </c>
      <c r="GS101" s="38">
        <f>IF(AND(OR(ISBLANK(GS$9),GS$9=0)=FALSE,OR(GS$9='2. Protocols'!$C100,GS$9='2. Protocols'!$E100,GS$9='2. Protocols'!$G100)),1,0)*'4. Formulations'!$L100</f>
        <v>0</v>
      </c>
      <c r="GT101" s="38">
        <f>IF(AND(OR(ISBLANK(GT$9),GT$9=0)=FALSE,OR(GT$9='2. Protocols'!$C100,GT$9='2. Protocols'!$E100,GT$9='2. Protocols'!$G100)),1,0)*'4. Formulations'!$L100</f>
        <v>0</v>
      </c>
      <c r="GU101" s="38">
        <f>IF(AND(OR(ISBLANK(GU$9),GU$9=0)=FALSE,OR(GU$9='2. Protocols'!$C100,GU$9='2. Protocols'!$E100,GU$9='2. Protocols'!$G100)),1,0)*'4. Formulations'!$L100</f>
        <v>0</v>
      </c>
      <c r="GV101" s="38">
        <f>IF(AND(OR(ISBLANK(GV$9),GV$9=0)=FALSE,OR(GV$9='2. Protocols'!$C100,GV$9='2. Protocols'!$E100,GV$9='2. Protocols'!$G100)),1,0)*'4. Formulations'!$L100</f>
        <v>0</v>
      </c>
      <c r="GW101" s="38">
        <f>IF(AND(OR(ISBLANK(GW$9),GW$9=0)=FALSE,OR(GW$9='2. Protocols'!$C100,GW$9='2. Protocols'!$E100,GW$9='2. Protocols'!$G100)),1,0)*'4. Formulations'!$L100</f>
        <v>0</v>
      </c>
      <c r="GX101" s="38">
        <f>IF(AND(OR(ISBLANK(GX$9),GX$9=0)=FALSE,OR(GX$9='2. Protocols'!$C100,GX$9='2. Protocols'!$E100,GX$9='2. Protocols'!$G100)),1,0)*'4. Formulations'!$L100</f>
        <v>0</v>
      </c>
      <c r="GY101" s="38">
        <f>IF(AND(OR(ISBLANK(GY$9),GY$9=0)=FALSE,OR(GY$9='2. Protocols'!$C100,GY$9='2. Protocols'!$E100,GY$9='2. Protocols'!$G100)),1,0)*'4. Formulations'!$L100</f>
        <v>0</v>
      </c>
      <c r="GZ101" s="38">
        <f>IF(AND(OR(ISBLANK(GZ$9),GZ$9=0)=FALSE,OR(GZ$9='2. Protocols'!$C100,GZ$9='2. Protocols'!$E100,GZ$9='2. Protocols'!$G100)),1,0)*'4. Formulations'!$L100</f>
        <v>0</v>
      </c>
      <c r="HA101" s="38">
        <f>IF(AND(OR(ISBLANK(HA$9),HA$9=0)=FALSE,OR(HA$9='2. Protocols'!$C100,HA$9='2. Protocols'!$E100,HA$9='2. Protocols'!$G100)),1,0)*'4. Formulations'!$L100</f>
        <v>0</v>
      </c>
      <c r="HB101" s="38">
        <f>IF(AND(OR(ISBLANK(HB$9),HB$9=0)=FALSE,OR(HB$9='2. Protocols'!$C100,HB$9='2. Protocols'!$E100,HB$9='2. Protocols'!$G100)),1,0)*'4. Formulations'!$L100</f>
        <v>0</v>
      </c>
      <c r="HC101" s="38">
        <f>IF(AND(OR(ISBLANK(HC$9),HC$9=0)=FALSE,OR(HC$9='2. Protocols'!$C100,HC$9='2. Protocols'!$E100,HC$9='2. Protocols'!$G100)),1,0)*'4. Formulations'!$L100</f>
        <v>0</v>
      </c>
      <c r="HD101" s="38">
        <f>IF(AND(OR(ISBLANK(HD$9),HD$9=0)=FALSE,OR(HD$9='2. Protocols'!$C100,HD$9='2. Protocols'!$E100,HD$9='2. Protocols'!$G100)),1,0)*'4. Formulations'!$L100</f>
        <v>0</v>
      </c>
      <c r="HE101" s="38">
        <f>IF(AND(OR(ISBLANK(HE$9),HE$9=0)=FALSE,OR(HE$9='2. Protocols'!$C100,HE$9='2. Protocols'!$E100,HE$9='2. Protocols'!$G100)),1,0)*'4. Formulations'!$L100</f>
        <v>0</v>
      </c>
      <c r="HF101" s="38">
        <f>IF(AND(OR(ISBLANK(HF$9),HF$9=0)=FALSE,OR(HF$9='2. Protocols'!$C100,HF$9='2. Protocols'!$E100,HF$9='2. Protocols'!$G100)),1,0)*'4. Formulations'!$L100</f>
        <v>0</v>
      </c>
      <c r="HG101" s="38">
        <f>IF(AND(OR(ISBLANK(HG$9),HG$9=0)=FALSE,OR(HG$9='2. Protocols'!$C100,HG$9='2. Protocols'!$E100,HG$9='2. Protocols'!$G100)),1,0)*'4. Formulations'!$L100</f>
        <v>0</v>
      </c>
      <c r="HI101" s="38">
        <f>IF(AND(OR(ISBLANK(HI$9),HI$9=0)=FALSE,HI$9=$DK101),1,0)*'4. Formulations'!$M100</f>
        <v>0</v>
      </c>
      <c r="HJ101" s="38">
        <f>IF(AND(OR(ISBLANK(HJ$9),HJ$9=0)=FALSE,HJ$9=$DK101),1,0)*'4. Formulations'!$M100</f>
        <v>0</v>
      </c>
      <c r="HK101" s="38">
        <f>IF(AND(OR(ISBLANK(HK$9),HK$9=0)=FALSE,HK$9=$DK101),1,0)*'4. Formulations'!$M100</f>
        <v>0</v>
      </c>
      <c r="HL101" s="38">
        <f>IF(AND(OR(ISBLANK(HL$9),HL$9=0)=FALSE,HL$9=$DK101),1,0)*'4. Formulations'!$M100</f>
        <v>0</v>
      </c>
      <c r="HM101" s="38">
        <f>IF(AND(OR(ISBLANK(HM$9),HM$9=0)=FALSE,HM$9=$DK101),1,0)*'4. Formulations'!$M100</f>
        <v>0</v>
      </c>
      <c r="HN101" s="38">
        <f>IF(AND(OR(ISBLANK(HN$9),HN$9=0)=FALSE,HN$9=$DK101),1,0)*'4. Formulations'!$M100</f>
        <v>0</v>
      </c>
      <c r="HO101" s="38">
        <f>IF(AND(OR(ISBLANK(HO$9),HO$9=0)=FALSE,HO$9=$DK101),1,0)*'4. Formulations'!$M100</f>
        <v>0</v>
      </c>
      <c r="HP101" s="38">
        <f>IF(AND(OR(ISBLANK(HP$9),HP$9=0)=FALSE,HP$9=$DK101),1,0)*'4. Formulations'!$M100</f>
        <v>0</v>
      </c>
      <c r="HQ101" s="38">
        <f>IF(AND(OR(ISBLANK(HQ$9),HQ$9=0)=FALSE,HQ$9=$DK101),1,0)*'4. Formulations'!$M100</f>
        <v>0</v>
      </c>
      <c r="HR101" s="38">
        <f>IF(AND(OR(ISBLANK(HR$9),HR$9=0)=FALSE,HR$9=$DK101),1,0)*'4. Formulations'!$M100</f>
        <v>0</v>
      </c>
      <c r="HS101" s="38">
        <f>IF(AND(OR(ISBLANK(HS$9),HS$9=0)=FALSE,HS$9=$DK101),1,0)*'4. Formulations'!$M100</f>
        <v>0</v>
      </c>
      <c r="HT101" s="38">
        <f>IF(AND(OR(ISBLANK(HT$9),HT$9=0)=FALSE,HT$9=$DK101),1,0)*'4. Formulations'!$M100</f>
        <v>0</v>
      </c>
      <c r="HU101" s="38">
        <f>IF(AND(OR(ISBLANK(HU$9),HU$9=0)=FALSE,HU$9=$DK101),1,0)*'4. Formulations'!$M100</f>
        <v>0</v>
      </c>
      <c r="HW101" s="38">
        <f>IF(AND(OR(ISBLANK(HW$9),HW$9=0)=FALSE,SUM($HI101:$HU101)&gt;0,HW$9='2. Protocols'!$G100),1,0)*'4. Formulations'!$M100</f>
        <v>0</v>
      </c>
      <c r="HX101" s="38">
        <f>IF(AND(OR(ISBLANK(HX$9),HX$9=0)=FALSE,SUM($HI101:$HU101)&gt;0,HX$9='2. Protocols'!$G100),1,0)*'4. Formulations'!$M100</f>
        <v>0</v>
      </c>
      <c r="HY101" s="38">
        <f>IF(AND(OR(ISBLANK(HY$9),HY$9=0)=FALSE,SUM($HI101:$HU101)&gt;0,HY$9='2. Protocols'!$G100),1,0)*'4. Formulations'!$M100</f>
        <v>0</v>
      </c>
      <c r="HZ101" s="38">
        <f>IF(AND(OR(ISBLANK(HZ$9),HZ$9=0)=FALSE,SUM($HI101:$HU101)&gt;0,HZ$9='2. Protocols'!$G100),1,0)*'4. Formulations'!$M100</f>
        <v>0</v>
      </c>
      <c r="IA101" s="38">
        <f>IF(AND(OR(ISBLANK(IA$9),IA$9=0)=FALSE,SUM($HI101:$HU101)&gt;0,IA$9='2. Protocols'!$G100),1,0)*'4. Formulations'!$M100</f>
        <v>0</v>
      </c>
      <c r="IB101" s="38">
        <f>IF(AND(OR(ISBLANK(IB$9),IB$9=0)=FALSE,SUM($HI101:$HU101)&gt;0,IB$9='2. Protocols'!$G100),1,0)*'4. Formulations'!$M100</f>
        <v>0</v>
      </c>
      <c r="IC101" s="38">
        <f>IF(AND(OR(ISBLANK(IC$9),IC$9=0)=FALSE,SUM($HI101:$HU101)&gt;0,IC$9='2. Protocols'!$G100),1,0)*'4. Formulations'!$M100</f>
        <v>0</v>
      </c>
      <c r="ID101" s="38">
        <f>IF(AND(OR(ISBLANK(ID$9),ID$9=0)=FALSE,SUM($HI101:$HU101)&gt;0,ID$9='2. Protocols'!$G100),1,0)*'4. Formulations'!$M100</f>
        <v>0</v>
      </c>
      <c r="IE101" s="38">
        <f>IF(AND(OR(ISBLANK(IE$9),IE$9=0)=FALSE,SUM($HI101:$HU101)&gt;0,IE$9='2. Protocols'!$G100),1,0)*'4. Formulations'!$M100</f>
        <v>0</v>
      </c>
      <c r="IF101" s="38">
        <f>IF(AND(OR(ISBLANK(IF$9),IF$9=0)=FALSE,SUM($HI101:$HU101)&gt;0,IF$9='2. Protocols'!$G100),1,0)*'4. Formulations'!$M100</f>
        <v>0</v>
      </c>
      <c r="IG101" s="38">
        <f>IF(AND(OR(ISBLANK(IG$9),IG$9=0)=FALSE,SUM($HI101:$HU101)&gt;0,IG$9='2. Protocols'!$G100),1,0)*'4. Formulations'!$M100</f>
        <v>0</v>
      </c>
      <c r="IH101" s="38">
        <f>IF(AND(OR(ISBLANK(IH$9),IH$9=0)=FALSE,SUM($HI101:$HU101)&gt;0,IH$9='2. Protocols'!$G100),1,0)*'4. Formulations'!$M100</f>
        <v>0</v>
      </c>
      <c r="II101" s="38">
        <f>IF(AND(OR(ISBLANK(II$9),II$9=0)=FALSE,SUM($HI101:$HU101)&gt;0,II$9='2. Protocols'!$G100),1,0)*'4. Formulations'!$M100</f>
        <v>0</v>
      </c>
      <c r="IJ101" s="38">
        <f>IF(AND(OR(ISBLANK(IJ$9),IJ$9=0)=FALSE,SUM($HI101:$HU101)&gt;0,IJ$9='2. Protocols'!$G100),1,0)*'4. Formulations'!$M100</f>
        <v>0</v>
      </c>
      <c r="IK101" s="38">
        <f>IF(AND(OR(ISBLANK(IK$9),IK$9=0)=FALSE,SUM($HI101:$HU101)&gt;0,IK$9='2. Protocols'!$G100),1,0)*'4. Formulations'!$M100</f>
        <v>0</v>
      </c>
      <c r="IL101" s="38">
        <f>IF(AND(OR(ISBLANK(IL$9),IL$9=0)=FALSE,SUM($HI101:$HU101)&gt;0,IL$9='2. Protocols'!$G100),1,0)*'4. Formulations'!$M100</f>
        <v>0</v>
      </c>
      <c r="IM101" s="38">
        <f>IF(AND(OR(ISBLANK(IM$9),IM$9=0)=FALSE,SUM($HI101:$HU101)&gt;0,IM$9='2. Protocols'!$G100),1,0)*'4. Formulations'!$M100</f>
        <v>0</v>
      </c>
      <c r="IN101" s="38">
        <f>IF(AND(OR(ISBLANK(IN$9),IN$9=0)=FALSE,SUM($HI101:$HU101)&gt;0,IN$9='2. Protocols'!$G100),1,0)*'4. Formulations'!$M100</f>
        <v>0</v>
      </c>
      <c r="IO101" s="38">
        <f>IF(AND(OR(ISBLANK(IO$9),IO$9=0)=FALSE,SUM($HI101:$HU101)&gt;0,IO$9='2. Protocols'!$G100),1,0)*'4. Formulations'!$M100</f>
        <v>0</v>
      </c>
      <c r="IP101" s="38">
        <f>IF(AND(OR(ISBLANK(IP$9),IP$9=0)=FALSE,SUM($HI101:$HU101)&gt;0,IP$9='2. Protocols'!$G100),1,0)*'4. Formulations'!$M100</f>
        <v>0</v>
      </c>
      <c r="IQ101" s="38">
        <f>IF(AND(OR(ISBLANK(IQ$9),IQ$9=0)=FALSE,SUM($HI101:$HU101)&gt;0,IQ$9='2. Protocols'!$G100),1,0)*'4. Formulations'!$M100</f>
        <v>0</v>
      </c>
      <c r="IR101" s="38">
        <f>IF(AND(OR(ISBLANK(IR$9),IR$9=0)=FALSE,SUM($HI101:$HU101)&gt;0,IR$9='2. Protocols'!$G100),1,0)*'4. Formulations'!$M100</f>
        <v>0</v>
      </c>
      <c r="IT101" s="38">
        <f>IF(AND(OR(ISBLANK(IT$9),IT$9=0)=FALSE,IT$9=$DL101),1,0)*'4. Formulations'!$N100</f>
        <v>0</v>
      </c>
      <c r="IU101" s="38">
        <f>IF(AND(OR(ISBLANK(IU$9),IU$9=0)=FALSE,IU$9=$DL101),1,0)*'4. Formulations'!$N100</f>
        <v>0</v>
      </c>
      <c r="IV101" s="38">
        <f>IF(AND(OR(ISBLANK(IV$9),IV$9=0)=FALSE,IV$9=$DL101),1,0)*'4. Formulations'!$N100</f>
        <v>0</v>
      </c>
      <c r="IW101" s="38">
        <f>IF(AND(OR(ISBLANK(IW$9),IW$9=0)=FALSE,IW$9=$DL101),1,0)*'4. Formulations'!$N100</f>
        <v>0</v>
      </c>
      <c r="IX101" s="38">
        <f>IF(AND(OR(ISBLANK(IX$9),IX$9=0)=FALSE,IX$9=$DL101),1,0)*'4. Formulations'!$N100</f>
        <v>0</v>
      </c>
      <c r="IY101" s="38">
        <f>IF(AND(OR(ISBLANK(IY$9),IY$9=0)=FALSE,IY$9=$DL101),1,0)*'4. Formulations'!$N100</f>
        <v>0</v>
      </c>
      <c r="IZ101" s="38">
        <f>IF(AND(OR(ISBLANK(IZ$9),IZ$9=0)=FALSE,IZ$9=$DL101),1,0)*'4. Formulations'!$N100</f>
        <v>0</v>
      </c>
      <c r="JA101" s="38">
        <f>IF(AND(OR(ISBLANK(JA$9),JA$9=0)=FALSE,JA$9=$DL101),1,0)*'4. Formulations'!$N100</f>
        <v>0</v>
      </c>
      <c r="JB101" s="38">
        <f>IF(AND(OR(ISBLANK(JB$9),JB$9=0)=FALSE,JB$9=$DL101),1,0)*'4. Formulations'!$N100</f>
        <v>0</v>
      </c>
      <c r="JC101" s="38">
        <f>IF(AND(OR(ISBLANK(JC$9),JC$9=0)=FALSE,JC$9=$DL101),1,0)*'4. Formulations'!$N100</f>
        <v>0</v>
      </c>
      <c r="JD101" s="38">
        <f>IF(AND(OR(ISBLANK(JD$9),JD$9=0)=FALSE,JD$9=$DL101),1,0)*'4. Formulations'!$N100</f>
        <v>0</v>
      </c>
      <c r="JE101" s="38">
        <f>IF(AND(OR(ISBLANK(JE$9),JE$9=0)=FALSE,JE$9=$DL101),1,0)*'4. Formulations'!$N100</f>
        <v>0</v>
      </c>
      <c r="JF101" s="38">
        <f>IF(AND(OR(ISBLANK(JF$9),JF$9=0)=FALSE,JF$9=$DL101),1,0)*'4. Formulations'!$N100</f>
        <v>0</v>
      </c>
      <c r="JG101" s="38">
        <f>IF(AND(OR(ISBLANK(JG$9),JG$9=0)=FALSE,JG$9=$DL101),1,0)*'4. Formulations'!$N100</f>
        <v>0</v>
      </c>
      <c r="JH101" s="38">
        <f>IF(AND(OR(ISBLANK(JH$9),JH$9=0)=FALSE,JH$9=$DL101),1,0)*'4. Formulations'!$N100</f>
        <v>0</v>
      </c>
      <c r="JJ101" s="38">
        <f>IF(AND(OR(ISBLANK(JJ$9),JJ$9=0)=FALSE,OR(JJ$9='2. Protocols'!$C100,JJ$9='2. Protocols'!$E100,JJ$9='2. Protocols'!$G100)),1,0)*'4. Formulations'!$O100</f>
        <v>0</v>
      </c>
      <c r="JK101" s="38">
        <f>IF(AND(OR(ISBLANK(JK$9),JK$9=0)=FALSE,OR(JK$9='2. Protocols'!$C100,JK$9='2. Protocols'!$E100,JK$9='2. Protocols'!$G100)),1,0)*'4. Formulations'!$O100</f>
        <v>0</v>
      </c>
      <c r="JL101" s="38">
        <f>IF(AND(OR(ISBLANK(JL$9),JL$9=0)=FALSE,OR(JL$9='2. Protocols'!$C100,JL$9='2. Protocols'!$E100,JL$9='2. Protocols'!$G100)),1,0)*'4. Formulations'!$O100</f>
        <v>0</v>
      </c>
      <c r="JM101" s="38">
        <f>IF(AND(OR(ISBLANK(JM$9),JM$9=0)=FALSE,OR(JM$9='2. Protocols'!$C100,JM$9='2. Protocols'!$E100,JM$9='2. Protocols'!$G100)),1,0)*'4. Formulations'!$O100</f>
        <v>0</v>
      </c>
      <c r="JN101" s="38">
        <f>IF(AND(OR(ISBLANK(JN$9),JN$9=0)=FALSE,OR(JN$9='2. Protocols'!$C100,JN$9='2. Protocols'!$E100,JN$9='2. Protocols'!$G100)),1,0)*'4. Formulations'!$O100</f>
        <v>0</v>
      </c>
      <c r="JO101" s="38">
        <f>IF(AND(OR(ISBLANK(JO$9),JO$9=0)=FALSE,OR(JO$9='2. Protocols'!$C100,JO$9='2. Protocols'!$E100,JO$9='2. Protocols'!$G100)),1,0)*'4. Formulations'!$O100</f>
        <v>0</v>
      </c>
      <c r="JP101" s="38">
        <f>IF(AND(OR(ISBLANK(JP$9),JP$9=0)=FALSE,OR(JP$9='2. Protocols'!$C100,JP$9='2. Protocols'!$E100,JP$9='2. Protocols'!$G100)),1,0)*'4. Formulations'!$O100</f>
        <v>0</v>
      </c>
      <c r="JQ101" s="38">
        <f>IF(AND(OR(ISBLANK(JQ$9),JQ$9=0)=FALSE,OR(JQ$9='2. Protocols'!$C100,JQ$9='2. Protocols'!$E100,JQ$9='2. Protocols'!$G100)),1,0)*'4. Formulations'!$O100</f>
        <v>0</v>
      </c>
      <c r="JR101" s="38">
        <f>IF(AND(OR(ISBLANK(JR$9),JR$9=0)=FALSE,OR(JR$9='2. Protocols'!$C100,JR$9='2. Protocols'!$E100,JR$9='2. Protocols'!$G100)),1,0)*'4. Formulations'!$O100</f>
        <v>0</v>
      </c>
      <c r="JS101" s="38">
        <f>IF(AND(OR(ISBLANK(JS$9),JS$9=0)=FALSE,OR(JS$9='2. Protocols'!$C100,JS$9='2. Protocols'!$E100,JS$9='2. Protocols'!$G100)),1,0)*'4. Formulations'!$O100</f>
        <v>0</v>
      </c>
      <c r="JT101" s="38">
        <f>IF(AND(OR(ISBLANK(JT$9),JT$9=0)=FALSE,OR(JT$9='2. Protocols'!$C100,JT$9='2. Protocols'!$E100,JT$9='2. Protocols'!$G100)),1,0)*'4. Formulations'!$O100</f>
        <v>0</v>
      </c>
      <c r="JU101" s="38">
        <f>IF(AND(OR(ISBLANK(JU$9),JU$9=0)=FALSE,OR(JU$9='2. Protocols'!$C100,JU$9='2. Protocols'!$E100,JU$9='2. Protocols'!$G100)),1,0)*'4. Formulations'!$O100</f>
        <v>0</v>
      </c>
      <c r="JV101" s="38">
        <f>IF(AND(OR(ISBLANK(JV$9),JV$9=0)=FALSE,OR(JV$9='2. Protocols'!$C100,JV$9='2. Protocols'!$E100,JV$9='2. Protocols'!$G100)),1,0)*'4. Formulations'!$O100</f>
        <v>0</v>
      </c>
      <c r="JW101" s="38">
        <f>IF(AND(OR(ISBLANK(JW$9),JW$9=0)=FALSE,OR(JW$9='2. Protocols'!$C100,JW$9='2. Protocols'!$E100,JW$9='2. Protocols'!$G100)),1,0)*'4. Formulations'!$O100</f>
        <v>0</v>
      </c>
      <c r="JX101" s="38">
        <f>IF(AND(OR(ISBLANK(JX$9),JX$9=0)=FALSE,OR(JX$9='2. Protocols'!$C100,JX$9='2. Protocols'!$E100,JX$9='2. Protocols'!$G100)),1,0)*'4. Formulations'!$O100</f>
        <v>0</v>
      </c>
      <c r="JY101" s="38">
        <f>IF(AND(OR(ISBLANK(JY$9),JY$9=0)=FALSE,OR(JY$9='2. Protocols'!$C100,JY$9='2. Protocols'!$E100,JY$9='2. Protocols'!$G100)),1,0)*'4. Formulations'!$O100</f>
        <v>0</v>
      </c>
      <c r="JZ101" s="38">
        <f>IF(AND(OR(ISBLANK(JZ$9),JZ$9=0)=FALSE,OR(JZ$9='2. Protocols'!$C100,JZ$9='2. Protocols'!$E100,JZ$9='2. Protocols'!$G100)),1,0)*'4. Formulations'!$O100</f>
        <v>0</v>
      </c>
      <c r="KA101" s="38">
        <f>IF(AND(OR(ISBLANK(KA$9),KA$9=0)=FALSE,OR(KA$9='2. Protocols'!$C100,KA$9='2. Protocols'!$E100,KA$9='2. Protocols'!$G100)),1,0)*'4. Formulations'!$O100</f>
        <v>0</v>
      </c>
      <c r="KB101" s="38">
        <f>IF(AND(OR(ISBLANK(KB$9),KB$9=0)=FALSE,OR(KB$9='2. Protocols'!$C100,KB$9='2. Protocols'!$E100,KB$9='2. Protocols'!$G100)),1,0)*'4. Formulations'!$O100</f>
        <v>0</v>
      </c>
      <c r="KC101" s="38">
        <f>IF(AND(OR(ISBLANK(KC$9),KC$9=0)=FALSE,OR(KC$9='2. Protocols'!$C100,KC$9='2. Protocols'!$E100,KC$9='2. Protocols'!$G100)),1,0)*'4. Formulations'!$O100</f>
        <v>0</v>
      </c>
      <c r="KD101" s="38">
        <f>IF(AND(OR(ISBLANK(KD$9),KD$9=0)=FALSE,OR(KD$9='2. Protocols'!$C100,KD$9='2. Protocols'!$E100,KD$9='2. Protocols'!$G100)),1,0)*'4. Formulations'!$O100</f>
        <v>0</v>
      </c>
      <c r="KE101" s="38">
        <f>IF(AND(OR(ISBLANK(KE$9),KE$9=0)=FALSE,OR(KE$9='2. Protocols'!$C100,KE$9='2. Protocols'!$E100,KE$9='2. Protocols'!$G100)),1,0)*'4. Formulations'!$O100</f>
        <v>0</v>
      </c>
      <c r="KG101" s="38">
        <f>IF(AND(OR(ISBLANK(KG$9),KG$9=0)=FALSE,KG$9=$DK101),1,0)*'4. Formulations'!$P100</f>
        <v>0</v>
      </c>
      <c r="KH101" s="38">
        <f>IF(AND(OR(ISBLANK(KH$9),KH$9=0)=FALSE,KH$9=$DK101),1,0)*'4. Formulations'!$P100</f>
        <v>0</v>
      </c>
      <c r="KI101" s="38">
        <f>IF(AND(OR(ISBLANK(KI$9),KI$9=0)=FALSE,KI$9=$DK101),1,0)*'4. Formulations'!$P100</f>
        <v>0</v>
      </c>
      <c r="KJ101" s="38">
        <f>IF(AND(OR(ISBLANK(KJ$9),KJ$9=0)=FALSE,KJ$9=$DK101),1,0)*'4. Formulations'!$P100</f>
        <v>0</v>
      </c>
      <c r="KK101" s="38">
        <f>IF(AND(OR(ISBLANK(KK$9),KK$9=0)=FALSE,KK$9=$DK101),1,0)*'4. Formulations'!$P100</f>
        <v>0</v>
      </c>
      <c r="KL101" s="38">
        <f>IF(AND(OR(ISBLANK(KL$9),KL$9=0)=FALSE,KL$9=$DK101),1,0)*'4. Formulations'!$P100</f>
        <v>0</v>
      </c>
      <c r="KM101" s="38">
        <f>IF(AND(OR(ISBLANK(KM$9),KM$9=0)=FALSE,KM$9=$DK101),1,0)*'4. Formulations'!$P100</f>
        <v>0</v>
      </c>
      <c r="KN101" s="38">
        <f>IF(AND(OR(ISBLANK(KN$9),KN$9=0)=FALSE,KN$9=$DK101),1,0)*'4. Formulations'!$P100</f>
        <v>0</v>
      </c>
      <c r="KO101" s="38">
        <f>IF(AND(OR(ISBLANK(KO$9),KO$9=0)=FALSE,KO$9=$DK101),1,0)*'4. Formulations'!$P100</f>
        <v>0</v>
      </c>
      <c r="KP101" s="38">
        <f>IF(AND(OR(ISBLANK(KP$9),KP$9=0)=FALSE,KP$9=$DK101),1,0)*'4. Formulations'!$P100</f>
        <v>0</v>
      </c>
      <c r="KQ101" s="38">
        <f>IF(AND(OR(ISBLANK(KQ$9),KQ$9=0)=FALSE,KQ$9=$DK101),1,0)*'4. Formulations'!$P100</f>
        <v>0</v>
      </c>
      <c r="KR101" s="38">
        <f>IF(AND(OR(ISBLANK(KR$9),KR$9=0)=FALSE,KR$9=$DK101),1,0)*'4. Formulations'!$P100</f>
        <v>0</v>
      </c>
      <c r="KS101" s="38">
        <f>IF(AND(OR(ISBLANK(KS$9),KS$9=0)=FALSE,KS$9=$DK101),1,0)*'4. Formulations'!$P100</f>
        <v>0</v>
      </c>
      <c r="KU101" s="38">
        <f>IF(AND(OR(ISBLANK(KU$9),KU$9=0)=FALSE,SUM($KG101:$KS101)&gt;0,KU$9='2. Protocols'!$G100),1,0)*'4. Formulations'!$P100</f>
        <v>0</v>
      </c>
      <c r="KV101" s="38">
        <f>IF(AND(OR(ISBLANK(KV$9),KV$9=0)=FALSE,SUM($KG101:$KS101)&gt;0,KV$9='2. Protocols'!$G100),1,0)*'4. Formulations'!$P100</f>
        <v>0</v>
      </c>
      <c r="KW101" s="38">
        <f>IF(AND(OR(ISBLANK(KW$9),KW$9=0)=FALSE,SUM($KG101:$KS101)&gt;0,KW$9='2. Protocols'!$G100),1,0)*'4. Formulations'!$P100</f>
        <v>0</v>
      </c>
      <c r="KX101" s="38">
        <f>IF(AND(OR(ISBLANK(KX$9),KX$9=0)=FALSE,SUM($KG101:$KS101)&gt;0,KX$9='2. Protocols'!$G100),1,0)*'4. Formulations'!$P100</f>
        <v>0</v>
      </c>
      <c r="KY101" s="38">
        <f>IF(AND(OR(ISBLANK(KY$9),KY$9=0)=FALSE,SUM($KG101:$KS101)&gt;0,KY$9='2. Protocols'!$G100),1,0)*'4. Formulations'!$P100</f>
        <v>0</v>
      </c>
      <c r="KZ101" s="38">
        <f>IF(AND(OR(ISBLANK(KZ$9),KZ$9=0)=FALSE,SUM($KG101:$KS101)&gt;0,KZ$9='2. Protocols'!$G100),1,0)*'4. Formulations'!$P100</f>
        <v>0</v>
      </c>
      <c r="LA101" s="38">
        <f>IF(AND(OR(ISBLANK(LA$9),LA$9=0)=FALSE,SUM($KG101:$KS101)&gt;0,LA$9='2. Protocols'!$G100),1,0)*'4. Formulations'!$P100</f>
        <v>0</v>
      </c>
      <c r="LB101" s="38">
        <f>IF(AND(OR(ISBLANK(LB$9),LB$9=0)=FALSE,SUM($KG101:$KS101)&gt;0,LB$9='2. Protocols'!$G100),1,0)*'4. Formulations'!$P100</f>
        <v>0</v>
      </c>
      <c r="LC101" s="38">
        <f>IF(AND(OR(ISBLANK(LC$9),LC$9=0)=FALSE,SUM($KG101:$KS101)&gt;0,LC$9='2. Protocols'!$G100),1,0)*'4. Formulations'!$P100</f>
        <v>0</v>
      </c>
      <c r="LD101" s="38">
        <f>IF(AND(OR(ISBLANK(LD$9),LD$9=0)=FALSE,SUM($KG101:$KS101)&gt;0,LD$9='2. Protocols'!$G100),1,0)*'4. Formulations'!$P100</f>
        <v>0</v>
      </c>
      <c r="LE101" s="38">
        <f>IF(AND(OR(ISBLANK(LE$9),LE$9=0)=FALSE,SUM($KG101:$KS101)&gt;0,LE$9='2. Protocols'!$G100),1,0)*'4. Formulations'!$P100</f>
        <v>0</v>
      </c>
      <c r="LF101" s="38">
        <f>IF(AND(OR(ISBLANK(LF$9),LF$9=0)=FALSE,SUM($KG101:$KS101)&gt;0,LF$9='2. Protocols'!$G100),1,0)*'4. Formulations'!$P100</f>
        <v>0</v>
      </c>
      <c r="LG101" s="38">
        <f>IF(AND(OR(ISBLANK(LG$9),LG$9=0)=FALSE,SUM($KG101:$KS101)&gt;0,LG$9='2. Protocols'!$G100),1,0)*'4. Formulations'!$P100</f>
        <v>0</v>
      </c>
      <c r="LH101" s="38">
        <f>IF(AND(OR(ISBLANK(LH$9),LH$9=0)=FALSE,SUM($KG101:$KS101)&gt;0,LH$9='2. Protocols'!$G100),1,0)*'4. Formulations'!$P100</f>
        <v>0</v>
      </c>
      <c r="LI101" s="38">
        <f>IF(AND(OR(ISBLANK(LI$9),LI$9=0)=FALSE,SUM($KG101:$KS101)&gt;0,LI$9='2. Protocols'!$G100),1,0)*'4. Formulations'!$P100</f>
        <v>0</v>
      </c>
      <c r="LJ101" s="38">
        <f>IF(AND(OR(ISBLANK(LJ$9),LJ$9=0)=FALSE,SUM($KG101:$KS101)&gt;0,LJ$9='2. Protocols'!$G100),1,0)*'4. Formulations'!$P100</f>
        <v>0</v>
      </c>
      <c r="LK101" s="38">
        <f>IF(AND(OR(ISBLANK(LK$9),LK$9=0)=FALSE,SUM($KG101:$KS101)&gt;0,LK$9='2. Protocols'!$G100),1,0)*'4. Formulations'!$P100</f>
        <v>0</v>
      </c>
      <c r="LL101" s="38">
        <f>IF(AND(OR(ISBLANK(LL$9),LL$9=0)=FALSE,SUM($KG101:$KS101)&gt;0,LL$9='2. Protocols'!$G100),1,0)*'4. Formulations'!$P100</f>
        <v>0</v>
      </c>
      <c r="LM101" s="38">
        <f>IF(AND(OR(ISBLANK(LM$9),LM$9=0)=FALSE,SUM($KG101:$KS101)&gt;0,LM$9='2. Protocols'!$G100),1,0)*'4. Formulations'!$P100</f>
        <v>0</v>
      </c>
      <c r="LN101" s="38">
        <f>IF(AND(OR(ISBLANK(LN$9),LN$9=0)=FALSE,SUM($KG101:$KS101)&gt;0,LN$9='2. Protocols'!$G100),1,0)*'4. Formulations'!$P100</f>
        <v>0</v>
      </c>
      <c r="LO101" s="38">
        <f>IF(AND(OR(ISBLANK(LO$9),LO$9=0)=FALSE,SUM($KG101:$KS101)&gt;0,LO$9='2. Protocols'!$G100),1,0)*'4. Formulations'!$P100</f>
        <v>0</v>
      </c>
      <c r="LP101" s="38">
        <f>IF(AND(OR(ISBLANK(LP$9),LP$9=0)=FALSE,SUM($KG101:$KS101)&gt;0,LP$9='2. Protocols'!$G100),1,0)*'4. Formulations'!$P100</f>
        <v>0</v>
      </c>
      <c r="LR101" s="38">
        <f>IF(AND(OR(ISBLANK(LR$9),LR$9=0)=FALSE,LR$9=$DL101),1,0)*'4. Formulations'!$Q100</f>
        <v>0</v>
      </c>
      <c r="LS101" s="38">
        <f>IF(AND(OR(ISBLANK(LS$9),LS$9=0)=FALSE,LS$9=$DL101),1,0)*'4. Formulations'!$Q100</f>
        <v>0</v>
      </c>
      <c r="LT101" s="38">
        <f>IF(AND(OR(ISBLANK(LT$9),LT$9=0)=FALSE,LT$9=$DL101),1,0)*'4. Formulations'!$Q100</f>
        <v>0</v>
      </c>
      <c r="LU101" s="38">
        <f>IF(AND(OR(ISBLANK(LU$9),LU$9=0)=FALSE,LU$9=$DL101),1,0)*'4. Formulations'!$Q100</f>
        <v>0</v>
      </c>
      <c r="LV101" s="38">
        <f>IF(AND(OR(ISBLANK(LV$9),LV$9=0)=FALSE,LV$9=$DL101),1,0)*'4. Formulations'!$Q100</f>
        <v>0</v>
      </c>
      <c r="LW101" s="38">
        <f>IF(AND(OR(ISBLANK(LW$9),LW$9=0)=FALSE,LW$9=$DL101),1,0)*'4. Formulations'!$Q100</f>
        <v>0</v>
      </c>
      <c r="LX101" s="38">
        <f>IF(AND(OR(ISBLANK(LX$9),LX$9=0)=FALSE,LX$9=$DL101),1,0)*'4. Formulations'!$Q100</f>
        <v>0</v>
      </c>
      <c r="LY101" s="38">
        <f>IF(AND(OR(ISBLANK(LY$9),LY$9=0)=FALSE,LY$9=$DL101),1,0)*'4. Formulations'!$Q100</f>
        <v>0</v>
      </c>
      <c r="LZ101" s="38">
        <f>IF(AND(OR(ISBLANK(LZ$9),LZ$9=0)=FALSE,LZ$9=$DL101),1,0)*'4. Formulations'!$Q100</f>
        <v>0</v>
      </c>
      <c r="MA101" s="38">
        <f>IF(AND(OR(ISBLANK(MA$9),MA$9=0)=FALSE,MA$9=$DL101),1,0)*'4. Formulations'!$Q100</f>
        <v>0</v>
      </c>
      <c r="MB101" s="38">
        <f>IF(AND(OR(ISBLANK(MB$9),MB$9=0)=FALSE,MB$9=$DL101),1,0)*'4. Formulations'!$Q100</f>
        <v>0</v>
      </c>
      <c r="MC101" s="38">
        <f>IF(AND(OR(ISBLANK(MC$9),MC$9=0)=FALSE,MC$9=$DL101),1,0)*'4. Formulations'!$Q100</f>
        <v>0</v>
      </c>
      <c r="MD101" s="38">
        <f>IF(AND(OR(ISBLANK(MD$9),MD$9=0)=FALSE,MD$9=$DL101),1,0)*'4. Formulations'!$Q100</f>
        <v>0</v>
      </c>
      <c r="ME101" s="38">
        <f>IF(AND(OR(ISBLANK(ME$9),ME$9=0)=FALSE,ME$9=$DL101),1,0)*'4. Formulations'!$Q100</f>
        <v>0</v>
      </c>
      <c r="MF101" s="38">
        <f>IF(AND(OR(ISBLANK(MF$9),MF$9=0)=FALSE,MF$9=$DL101),1,0)*'4. Formulations'!$Q100</f>
        <v>0</v>
      </c>
    </row>
    <row r="102" spans="2:344" outlineLevel="1" x14ac:dyDescent="0.3">
      <c r="B102" s="2"/>
      <c r="C102" s="129" t="str">
        <f>IF('2. Protocols'!C101&amp;"+"&amp;'2. Protocols'!E101&amp;"+"&amp;'2. Protocols'!G101="++","",'2. Protocols'!C101&amp;"+"&amp;'2. Protocols'!E101&amp;"+"&amp;'2. Protocols'!G101)</f>
        <v/>
      </c>
      <c r="D102" s="18"/>
      <c r="F102" s="114">
        <f>IFERROR('2. Protocols'!J101*'1. General Inputs'!$N$6,"")</f>
        <v>0</v>
      </c>
      <c r="G102" s="114">
        <f>IFERROR(MAX(F102*(1+'1. General Inputs'!$BE$16)+(G$110*CHOOSE(G$7,'2. Protocols'!$S101,'2. Protocols'!$T101,'2. Protocols'!$U101))+'3. ARV Substitutions'!L122,0),"")</f>
        <v>0</v>
      </c>
      <c r="H102" s="114">
        <f>IFERROR(MAX(G102*(1+'1. General Inputs'!$BE$16)+(H$110*CHOOSE(H$7,'2. Protocols'!$S101,'2. Protocols'!$T101,'2. Protocols'!$U101))+'3. ARV Substitutions'!M122,0),"")</f>
        <v>0</v>
      </c>
      <c r="I102" s="114">
        <f>IFERROR(MAX(H102*(1+'1. General Inputs'!$BE$16)+(I$110*CHOOSE(I$7,'2. Protocols'!$S101,'2. Protocols'!$T101,'2. Protocols'!$U101))+'3. ARV Substitutions'!N122,0),"")</f>
        <v>0</v>
      </c>
      <c r="J102" s="114">
        <f>IFERROR(MAX(I102*(1+'1. General Inputs'!$BE$16)+(J$110*CHOOSE(J$7,'2. Protocols'!$S101,'2. Protocols'!$T101,'2. Protocols'!$U101))+'3. ARV Substitutions'!O122,0),"")</f>
        <v>0</v>
      </c>
      <c r="K102" s="114">
        <f>IFERROR(MAX(J102*(1+'1. General Inputs'!$BE$16)+(K$110*CHOOSE(K$7,'2. Protocols'!$S101,'2. Protocols'!$T101,'2. Protocols'!$U101))+'3. ARV Substitutions'!P122,0),"")</f>
        <v>0</v>
      </c>
      <c r="L102" s="114">
        <f>IFERROR(MAX(K102*(1+'1. General Inputs'!$BE$16)+(L$110*CHOOSE(L$7,'2. Protocols'!$S101,'2. Protocols'!$T101,'2. Protocols'!$U101))+'3. ARV Substitutions'!Q122,0),"")</f>
        <v>0</v>
      </c>
      <c r="M102" s="114">
        <f>IFERROR(MAX(L102*(1+'1. General Inputs'!$BE$16)+(M$110*CHOOSE(M$7,'2. Protocols'!$S101,'2. Protocols'!$T101,'2. Protocols'!$U101))+'3. ARV Substitutions'!R122,0),"")</f>
        <v>0</v>
      </c>
      <c r="N102" s="114">
        <f>IFERROR(MAX(M102*(1+'1. General Inputs'!$BE$16)+(N$110*CHOOSE(N$7,'2. Protocols'!$S101,'2. Protocols'!$T101,'2. Protocols'!$U101))+'3. ARV Substitutions'!S122,0),"")</f>
        <v>0</v>
      </c>
      <c r="O102" s="114">
        <f>IFERROR(MAX(N102*(1+'1. General Inputs'!$BE$16)+(O$110*CHOOSE(O$7,'2. Protocols'!$S101,'2. Protocols'!$T101,'2. Protocols'!$U101))+'3. ARV Substitutions'!T122,0),"")</f>
        <v>0</v>
      </c>
      <c r="P102" s="114">
        <f>IFERROR(MAX(O102*(1+'1. General Inputs'!$BE$16)+(P$110*CHOOSE(P$7,'2. Protocols'!$S101,'2. Protocols'!$T101,'2. Protocols'!$U101))+'3. ARV Substitutions'!U122,0),"")</f>
        <v>0</v>
      </c>
      <c r="Q102" s="114">
        <f>IFERROR(MAX(P102*(1+'1. General Inputs'!$BE$16)+(Q$110*CHOOSE(Q$7,'2. Protocols'!$S101,'2. Protocols'!$T101,'2. Protocols'!$U101))+'3. ARV Substitutions'!V122,0),"")</f>
        <v>0</v>
      </c>
      <c r="R102" s="114">
        <f>IFERROR(MAX(Q102*(1+'1. General Inputs'!$BE$16)+(R$110*CHOOSE(R$7,'2. Protocols'!$S101,'2. Protocols'!$T101,'2. Protocols'!$U101))+'3. ARV Substitutions'!W122,0),"")</f>
        <v>0</v>
      </c>
      <c r="S102" s="114">
        <f>IFERROR(MAX(R102*(1+'1. General Inputs'!$BE$16)+(S$110*CHOOSE(S$7,'2. Protocols'!$S101,'2. Protocols'!$T101,'2. Protocols'!$U101))+'3. ARV Substitutions'!X122,0),"")</f>
        <v>0</v>
      </c>
      <c r="T102" s="114">
        <f>IFERROR(MAX(S102*(1+'1. General Inputs'!$BE$16)+(T$110*CHOOSE(T$7,'2. Protocols'!$S101,'2. Protocols'!$T101,'2. Protocols'!$U101))+'3. ARV Substitutions'!Y122,0),"")</f>
        <v>0</v>
      </c>
      <c r="U102" s="114">
        <f>IFERROR(MAX(T102*(1+'1. General Inputs'!$BE$16)+(U$110*CHOOSE(U$7,'2. Protocols'!$S101,'2. Protocols'!$T101,'2. Protocols'!$U101))+'3. ARV Substitutions'!Z122,0),"")</f>
        <v>0</v>
      </c>
      <c r="V102" s="114">
        <f>IFERROR(MAX(U102*(1+'1. General Inputs'!$BE$16)+(V$110*CHOOSE(V$7,'2. Protocols'!$S101,'2. Protocols'!$T101,'2. Protocols'!$U101))+'3. ARV Substitutions'!AA122,0),"")</f>
        <v>0</v>
      </c>
      <c r="W102" s="114">
        <f>IFERROR(MAX(V102*(1+'1. General Inputs'!$BE$16)+(W$110*CHOOSE(W$7,'2. Protocols'!$S101,'2. Protocols'!$T101,'2. Protocols'!$U101))+'3. ARV Substitutions'!AB122,0),"")</f>
        <v>0</v>
      </c>
      <c r="X102" s="114">
        <f>IFERROR(MAX(W102*(1+'1. General Inputs'!$BE$16)+(X$110*CHOOSE(X$7,'2. Protocols'!$S101,'2. Protocols'!$T101,'2. Protocols'!$U101))+'3. ARV Substitutions'!AC122,0),"")</f>
        <v>0</v>
      </c>
      <c r="Y102" s="114">
        <f>IFERROR(MAX(X102*(1+'1. General Inputs'!$BE$16)+(Y$110*CHOOSE(Y$7,'2. Protocols'!$S101,'2. Protocols'!$T101,'2. Protocols'!$U101))+'3. ARV Substitutions'!AD122,0),"")</f>
        <v>0</v>
      </c>
      <c r="Z102" s="114">
        <f>IFERROR(MAX(Y102*(1+'1. General Inputs'!$BE$16)+(Z$110*CHOOSE(Z$7,'2. Protocols'!$S101,'2. Protocols'!$T101,'2. Protocols'!$U101))+'3. ARV Substitutions'!AE122,0),"")</f>
        <v>0</v>
      </c>
      <c r="AA102" s="114">
        <f>IFERROR(MAX(Z102*(1+'1. General Inputs'!$BE$16)+(AA$110*CHOOSE(AA$7,'2. Protocols'!$S101,'2. Protocols'!$T101,'2. Protocols'!$U101))+'3. ARV Substitutions'!AF122,0),"")</f>
        <v>0</v>
      </c>
      <c r="AB102" s="114">
        <f>IFERROR(MAX(AA102*(1+'1. General Inputs'!$BE$16)+(AB$110*CHOOSE(AB$7,'2. Protocols'!$S101,'2. Protocols'!$T101,'2. Protocols'!$U101))+'3. ARV Substitutions'!AG122,0),"")</f>
        <v>0</v>
      </c>
      <c r="AC102" s="114">
        <f>IFERROR(MAX(AB102*(1+'1. General Inputs'!$BE$16)+(AC$110*CHOOSE(AC$7,'2. Protocols'!$S101,'2. Protocols'!$T101,'2. Protocols'!$U101))+'3. ARV Substitutions'!AH122,0),"")</f>
        <v>0</v>
      </c>
      <c r="AD102" s="114">
        <f>IFERROR(MAX(AC102*(1+'1. General Inputs'!$BE$16)+(AD$110*CHOOSE(AD$7,'2. Protocols'!$S101,'2. Protocols'!$T101,'2. Protocols'!$U101))+'3. ARV Substitutions'!AI122,0),"")</f>
        <v>0</v>
      </c>
      <c r="AE102" s="114">
        <f>IFERROR(MAX(AD102*(1+'1. General Inputs'!$BE$16)+(AE$110*CHOOSE(AE$7,'2. Protocols'!$S101,'2. Protocols'!$T101,'2. Protocols'!$U101))+'3. ARV Substitutions'!AJ122,0),"")</f>
        <v>0</v>
      </c>
      <c r="AF102" s="114">
        <f>IFERROR(MAX(AE102*(1+'1. General Inputs'!$BE$16)+(AF$110*CHOOSE(AF$7,'2. Protocols'!$S101,'2. Protocols'!$T101,'2. Protocols'!$U101))+'3. ARV Substitutions'!AK122,0),"")</f>
        <v>0</v>
      </c>
      <c r="AG102" s="114">
        <f>IFERROR(MAX(AF102*(1+'1. General Inputs'!$BE$16)+(AG$110*CHOOSE(AG$7,'2. Protocols'!$S101,'2. Protocols'!$T101,'2. Protocols'!$U101))+'3. ARV Substitutions'!AL122,0),"")</f>
        <v>0</v>
      </c>
      <c r="AH102" s="114">
        <f>IFERROR(MAX(AG102*(1+'1. General Inputs'!$BE$16)+(AH$110*CHOOSE(AH$7,'2. Protocols'!$S101,'2. Protocols'!$T101,'2. Protocols'!$U101))+'3. ARV Substitutions'!AM122,0),"")</f>
        <v>0</v>
      </c>
      <c r="AI102" s="114">
        <f>IFERROR(MAX(AH102*(1+'1. General Inputs'!$BE$16)+(AI$110*CHOOSE(AI$7,'2. Protocols'!$S101,'2. Protocols'!$T101,'2. Protocols'!$U101))+'3. ARV Substitutions'!AN122,0),"")</f>
        <v>0</v>
      </c>
      <c r="AJ102" s="114">
        <f>IFERROR(MAX(AI102*(1+'1. General Inputs'!$BE$16)+(AJ$110*CHOOSE(AJ$7,'2. Protocols'!$S101,'2. Protocols'!$T101,'2. Protocols'!$U101))+'3. ARV Substitutions'!AO122,0),"")</f>
        <v>0</v>
      </c>
      <c r="AK102" s="114">
        <f>IFERROR(MAX(AJ102*(1+'1. General Inputs'!$BE$16)+(AK$110*CHOOSE(AK$7,'2. Protocols'!$S101,'2. Protocols'!$T101,'2. Protocols'!$U101))+'3. ARV Substitutions'!AP122,0),"")</f>
        <v>0</v>
      </c>
      <c r="AL102" s="114">
        <f>IFERROR(MAX(AK102*(1+'1. General Inputs'!$BE$16)+(AL$110*CHOOSE(AL$7,'2. Protocols'!$S101,'2. Protocols'!$T101,'2. Protocols'!$U101))+'3. ARV Substitutions'!AQ122,0),"")</f>
        <v>0</v>
      </c>
      <c r="AM102" s="114">
        <f>IFERROR(MAX(AL102*(1+'1. General Inputs'!$BE$16)+(AM$110*CHOOSE(AM$7,'2. Protocols'!$S101,'2. Protocols'!$T101,'2. Protocols'!$U101))+'3. ARV Substitutions'!AR122,0),"")</f>
        <v>0</v>
      </c>
      <c r="AN102" s="114">
        <f>IFERROR(MAX(AM102*(1+'1. General Inputs'!$BE$16)+(AN$110*CHOOSE(AN$7,'2. Protocols'!$S101,'2. Protocols'!$T101,'2. Protocols'!$U101))+'3. ARV Substitutions'!AS122,0),"")</f>
        <v>0</v>
      </c>
      <c r="AO102" s="114">
        <f>IFERROR(MAX(AN102*(1+'1. General Inputs'!$BE$16)+(AO$110*CHOOSE(AO$7,'2. Protocols'!$S101,'2. Protocols'!$T101,'2. Protocols'!$U101))+'3. ARV Substitutions'!AT122,0),"")</f>
        <v>0</v>
      </c>
      <c r="AP102" s="114">
        <f>IFERROR(MAX(AO102*(1+'1. General Inputs'!$BE$16)+(AP$110*CHOOSE(AP$7,'2. Protocols'!$S101,'2. Protocols'!$T101,'2. Protocols'!$U101))+'3. ARV Substitutions'!AU122,0),"")</f>
        <v>0</v>
      </c>
      <c r="BZ102" s="88">
        <f t="shared" si="87"/>
        <v>0</v>
      </c>
      <c r="CA102" s="88">
        <f t="shared" si="88"/>
        <v>0</v>
      </c>
      <c r="CB102" s="88">
        <f t="shared" si="89"/>
        <v>0</v>
      </c>
      <c r="CC102" s="88">
        <f t="shared" si="90"/>
        <v>0</v>
      </c>
      <c r="CD102" s="88">
        <f t="shared" si="91"/>
        <v>0</v>
      </c>
      <c r="CE102" s="88">
        <f t="shared" si="92"/>
        <v>0</v>
      </c>
      <c r="CF102" s="88">
        <f t="shared" si="93"/>
        <v>0</v>
      </c>
      <c r="CG102" s="88">
        <f t="shared" si="94"/>
        <v>0</v>
      </c>
      <c r="CH102" s="88">
        <f t="shared" si="95"/>
        <v>0</v>
      </c>
      <c r="CI102" s="88">
        <f t="shared" si="96"/>
        <v>0</v>
      </c>
      <c r="CJ102" s="88">
        <f t="shared" si="97"/>
        <v>0</v>
      </c>
      <c r="CK102" s="88">
        <f t="shared" si="98"/>
        <v>0</v>
      </c>
      <c r="CL102" s="88">
        <f t="shared" si="99"/>
        <v>0</v>
      </c>
      <c r="CM102" s="88">
        <f t="shared" si="100"/>
        <v>0</v>
      </c>
      <c r="CN102" s="88">
        <f t="shared" si="101"/>
        <v>0</v>
      </c>
      <c r="CO102" s="88">
        <f t="shared" si="102"/>
        <v>0</v>
      </c>
      <c r="CP102" s="88">
        <f t="shared" si="103"/>
        <v>0</v>
      </c>
      <c r="CQ102" s="88">
        <f t="shared" si="104"/>
        <v>0</v>
      </c>
      <c r="CR102" s="88">
        <f t="shared" si="105"/>
        <v>0</v>
      </c>
      <c r="CS102" s="88">
        <f t="shared" si="106"/>
        <v>0</v>
      </c>
      <c r="CT102" s="88">
        <f t="shared" si="107"/>
        <v>0</v>
      </c>
      <c r="CU102" s="88">
        <f t="shared" si="108"/>
        <v>0</v>
      </c>
      <c r="CV102" s="88">
        <f t="shared" si="109"/>
        <v>0</v>
      </c>
      <c r="CW102" s="88">
        <f t="shared" si="110"/>
        <v>0</v>
      </c>
      <c r="CX102" s="88">
        <f t="shared" si="111"/>
        <v>0</v>
      </c>
      <c r="CY102" s="88">
        <f t="shared" si="112"/>
        <v>0</v>
      </c>
      <c r="CZ102" s="88">
        <f t="shared" si="113"/>
        <v>0</v>
      </c>
      <c r="DA102" s="88">
        <f t="shared" si="114"/>
        <v>0</v>
      </c>
      <c r="DB102" s="88">
        <f t="shared" si="115"/>
        <v>0</v>
      </c>
      <c r="DC102" s="88">
        <f t="shared" si="116"/>
        <v>0</v>
      </c>
      <c r="DD102" s="88">
        <f t="shared" si="117"/>
        <v>0</v>
      </c>
      <c r="DE102" s="88">
        <f t="shared" si="118"/>
        <v>0</v>
      </c>
      <c r="DF102" s="88">
        <f t="shared" si="119"/>
        <v>0</v>
      </c>
      <c r="DG102" s="88">
        <f t="shared" si="120"/>
        <v>0</v>
      </c>
      <c r="DH102" s="88">
        <f t="shared" si="121"/>
        <v>0</v>
      </c>
      <c r="DI102" s="88">
        <f t="shared" si="122"/>
        <v>0</v>
      </c>
      <c r="DK102" s="27" t="str">
        <f>CONCATENATE('2. Protocols'!C101, '2. Protocols'!D101, '2. Protocols'!E101)</f>
        <v>+</v>
      </c>
      <c r="DL102" s="27" t="str">
        <f>CONCATENATE('2. Protocols'!C101, '2. Protocols'!D101, '2. Protocols'!E101, '2. Protocols'!F101, '2. Protocols'!G101,)</f>
        <v>++</v>
      </c>
      <c r="DN102" s="38">
        <f>IF(AND(OR(ISBLANK(DN$9),DN$9=0)=FALSE,OR(DN$9='2. Protocols'!$C101,DN$9='2. Protocols'!$E101,DN$9='2. Protocols'!$G101)),1,0)*'4. Formulations'!$I101</f>
        <v>0</v>
      </c>
      <c r="DO102" s="38">
        <f>IF(AND(OR(ISBLANK(DO$9),DO$9=0)=FALSE,OR(DO$9='2. Protocols'!$C101,DO$9='2. Protocols'!$E101,DO$9='2. Protocols'!$G101)),1,0)*'4. Formulations'!$I101</f>
        <v>0</v>
      </c>
      <c r="DP102" s="38">
        <f>IF(AND(OR(ISBLANK(DP$9),DP$9=0)=FALSE,OR(DP$9='2. Protocols'!$C101,DP$9='2. Protocols'!$E101,DP$9='2. Protocols'!$G101)),1,0)*'4. Formulations'!$I101</f>
        <v>0</v>
      </c>
      <c r="DQ102" s="38">
        <f>IF(AND(OR(ISBLANK(DQ$9),DQ$9=0)=FALSE,OR(DQ$9='2. Protocols'!$C101,DQ$9='2. Protocols'!$E101,DQ$9='2. Protocols'!$G101)),1,0)*'4. Formulations'!$I101</f>
        <v>0</v>
      </c>
      <c r="DR102" s="38">
        <f>IF(AND(OR(ISBLANK(DR$9),DR$9=0)=FALSE,OR(DR$9='2. Protocols'!$C101,DR$9='2. Protocols'!$E101,DR$9='2. Protocols'!$G101)),1,0)*'4. Formulations'!$I101</f>
        <v>0</v>
      </c>
      <c r="DS102" s="38">
        <f>IF(AND(OR(ISBLANK(DS$9),DS$9=0)=FALSE,OR(DS$9='2. Protocols'!$C101,DS$9='2. Protocols'!$E101,DS$9='2. Protocols'!$G101)),1,0)*'4. Formulations'!$I101</f>
        <v>0</v>
      </c>
      <c r="DT102" s="38">
        <f>IF(AND(OR(ISBLANK(DT$9),DT$9=0)=FALSE,OR(DT$9='2. Protocols'!$C101,DT$9='2. Protocols'!$E101,DT$9='2. Protocols'!$G101)),1,0)*'4. Formulations'!$I101</f>
        <v>0</v>
      </c>
      <c r="DU102" s="38">
        <f>IF(AND(OR(ISBLANK(DU$9),DU$9=0)=FALSE,OR(DU$9='2. Protocols'!$C101,DU$9='2. Protocols'!$E101,DU$9='2. Protocols'!$G101)),1,0)*'4. Formulations'!$I101</f>
        <v>0</v>
      </c>
      <c r="DV102" s="38">
        <f>IF(AND(OR(ISBLANK(DV$9),DV$9=0)=FALSE,OR(DV$9='2. Protocols'!$C101,DV$9='2. Protocols'!$E101,DV$9='2. Protocols'!$G101)),1,0)*'4. Formulations'!$I101</f>
        <v>0</v>
      </c>
      <c r="DW102" s="38">
        <f>IF(AND(OR(ISBLANK(DW$9),DW$9=0)=FALSE,OR(DW$9='2. Protocols'!$C101,DW$9='2. Protocols'!$E101,DW$9='2. Protocols'!$G101)),1,0)*'4. Formulations'!$I101</f>
        <v>0</v>
      </c>
      <c r="DX102" s="38">
        <f>IF(AND(OR(ISBLANK(DX$9),DX$9=0)=FALSE,OR(DX$9='2. Protocols'!$C101,DX$9='2. Protocols'!$E101,DX$9='2. Protocols'!$G101)),1,0)*'4. Formulations'!$I101</f>
        <v>0</v>
      </c>
      <c r="DY102" s="38">
        <f>IF(AND(OR(ISBLANK(DY$9),DY$9=0)=FALSE,OR(DY$9='2. Protocols'!$C101,DY$9='2. Protocols'!$E101,DY$9='2. Protocols'!$G101)),1,0)*'4. Formulations'!$I101</f>
        <v>0</v>
      </c>
      <c r="DZ102" s="38">
        <f>IF(AND(OR(ISBLANK(DZ$9),DZ$9=0)=FALSE,OR(DZ$9='2. Protocols'!$C101,DZ$9='2. Protocols'!$E101,DZ$9='2. Protocols'!$G101)),1,0)*'4. Formulations'!$I101</f>
        <v>0</v>
      </c>
      <c r="EA102" s="38">
        <f>IF(AND(OR(ISBLANK(EA$9),EA$9=0)=FALSE,OR(EA$9='2. Protocols'!$C101,EA$9='2. Protocols'!$E101,EA$9='2. Protocols'!$G101)),1,0)*'4. Formulations'!$I101</f>
        <v>0</v>
      </c>
      <c r="EB102" s="38">
        <f>IF(AND(OR(ISBLANK(EB$9),EB$9=0)=FALSE,OR(EB$9='2. Protocols'!$C101,EB$9='2. Protocols'!$E101,EB$9='2. Protocols'!$G101)),1,0)*'4. Formulations'!$I101</f>
        <v>0</v>
      </c>
      <c r="EC102" s="38">
        <f>IF(AND(OR(ISBLANK(EC$9),EC$9=0)=FALSE,OR(EC$9='2. Protocols'!$C101,EC$9='2. Protocols'!$E101,EC$9='2. Protocols'!$G101)),1,0)*'4. Formulations'!$I101</f>
        <v>0</v>
      </c>
      <c r="ED102" s="38">
        <f>IF(AND(OR(ISBLANK(ED$9),ED$9=0)=FALSE,OR(ED$9='2. Protocols'!$C101,ED$9='2. Protocols'!$E101,ED$9='2. Protocols'!$G101)),1,0)*'4. Formulations'!$I101</f>
        <v>0</v>
      </c>
      <c r="EE102" s="38">
        <f>IF(AND(OR(ISBLANK(EE$9),EE$9=0)=FALSE,OR(EE$9='2. Protocols'!$C101,EE$9='2. Protocols'!$E101,EE$9='2. Protocols'!$G101)),1,0)*'4. Formulations'!$I101</f>
        <v>0</v>
      </c>
      <c r="EF102" s="38">
        <f>IF(AND(OR(ISBLANK(EF$9),EF$9=0)=FALSE,OR(EF$9='2. Protocols'!$C101,EF$9='2. Protocols'!$E101,EF$9='2. Protocols'!$G101)),1,0)*'4. Formulations'!$I101</f>
        <v>0</v>
      </c>
      <c r="EG102" s="38">
        <f>IF(AND(OR(ISBLANK(EG$9),EG$9=0)=FALSE,OR(EG$9='2. Protocols'!$C101,EG$9='2. Protocols'!$E101,EG$9='2. Protocols'!$G101)),1,0)*'4. Formulations'!$I101</f>
        <v>0</v>
      </c>
      <c r="EH102" s="38">
        <f>IF(AND(OR(ISBLANK(EH$9),EH$9=0)=FALSE,OR(EH$9='2. Protocols'!$C101,EH$9='2. Protocols'!$E101,EH$9='2. Protocols'!$G101)),1,0)*'4. Formulations'!$I101</f>
        <v>0</v>
      </c>
      <c r="EI102" s="38">
        <f>IF(AND(OR(ISBLANK(EI$9),EI$9=0)=FALSE,OR(EI$9='2. Protocols'!$C101,EI$9='2. Protocols'!$E101,EI$9='2. Protocols'!$G101)),1,0)*'4. Formulations'!$I101</f>
        <v>0</v>
      </c>
      <c r="EK102" s="38">
        <f>IF(AND(OR(ISBLANK(EK$9),EK$9=0)=FALSE,EK$9=$DK102),1,0)*'4. Formulations'!$J101</f>
        <v>0</v>
      </c>
      <c r="EL102" s="38">
        <f>IF(AND(OR(ISBLANK(EL$9),EL$9=0)=FALSE,EL$9=$DK102),1,0)*'4. Formulations'!$J101</f>
        <v>0</v>
      </c>
      <c r="EM102" s="38">
        <f>IF(AND(OR(ISBLANK(EM$9),EM$9=0)=FALSE,EM$9=$DK102),1,0)*'4. Formulations'!$J101</f>
        <v>0</v>
      </c>
      <c r="EN102" s="38">
        <f>IF(AND(OR(ISBLANK(EN$9),EN$9=0)=FALSE,EN$9=$DK102),1,0)*'4. Formulations'!$J101</f>
        <v>0</v>
      </c>
      <c r="EO102" s="38">
        <f>IF(AND(OR(ISBLANK(EO$9),EO$9=0)=FALSE,EO$9=$DK102),1,0)*'4. Formulations'!$J101</f>
        <v>0</v>
      </c>
      <c r="EP102" s="38">
        <f>IF(AND(OR(ISBLANK(EP$9),EP$9=0)=FALSE,EP$9=$DK102),1,0)*'4. Formulations'!$J101</f>
        <v>0</v>
      </c>
      <c r="EQ102" s="38">
        <f>IF(AND(OR(ISBLANK(EQ$9),EQ$9=0)=FALSE,EQ$9=$DK102),1,0)*'4. Formulations'!$J101</f>
        <v>0</v>
      </c>
      <c r="ER102" s="38">
        <f>IF(AND(OR(ISBLANK(ER$9),ER$9=0)=FALSE,ER$9=$DK102),1,0)*'4. Formulations'!$J101</f>
        <v>0</v>
      </c>
      <c r="ES102" s="38">
        <f>IF(AND(OR(ISBLANK(ES$9),ES$9=0)=FALSE,ES$9=$DK102),1,0)*'4. Formulations'!$J101</f>
        <v>0</v>
      </c>
      <c r="ET102" s="38">
        <f>IF(AND(OR(ISBLANK(ET$9),ET$9=0)=FALSE,ET$9=$DK102),1,0)*'4. Formulations'!$J101</f>
        <v>0</v>
      </c>
      <c r="EU102" s="38">
        <f>IF(AND(OR(ISBLANK(EU$9),EU$9=0)=FALSE,EU$9=$DK102),1,0)*'4. Formulations'!$J101</f>
        <v>0</v>
      </c>
      <c r="EV102" s="38">
        <f>IF(AND(OR(ISBLANK(EV$9),EV$9=0)=FALSE,EV$9=$DK102),1,0)*'4. Formulations'!$J101</f>
        <v>0</v>
      </c>
      <c r="EW102" s="38">
        <f>IF(AND(OR(ISBLANK(EW$9),EW$9=0)=FALSE,EW$9=$DK102),1,0)*'4. Formulations'!$J101</f>
        <v>0</v>
      </c>
      <c r="EY102" s="38">
        <f>IF(AND(OR(ISBLANK(EY$9),EY$9=0)=FALSE,SUM($EK102:$EW102)&gt;0,EY$9='2. Protocols'!$G101),1,0)*'4. Formulations'!$J101</f>
        <v>0</v>
      </c>
      <c r="EZ102" s="38">
        <f>IF(AND(OR(ISBLANK(EZ$9),EZ$9=0)=FALSE,SUM($EK102:$EW102)&gt;0,EZ$9='2. Protocols'!$G101),1,0)*'4. Formulations'!$J101</f>
        <v>0</v>
      </c>
      <c r="FA102" s="38">
        <f>IF(AND(OR(ISBLANK(FA$9),FA$9=0)=FALSE,SUM($EK102:$EW102)&gt;0,FA$9='2. Protocols'!$G101),1,0)*'4. Formulations'!$J101</f>
        <v>0</v>
      </c>
      <c r="FB102" s="38">
        <f>IF(AND(OR(ISBLANK(FB$9),FB$9=0)=FALSE,SUM($EK102:$EW102)&gt;0,FB$9='2. Protocols'!$G101),1,0)*'4. Formulations'!$J101</f>
        <v>0</v>
      </c>
      <c r="FC102" s="38">
        <f>IF(AND(OR(ISBLANK(FC$9),FC$9=0)=FALSE,SUM($EK102:$EW102)&gt;0,FC$9='2. Protocols'!$G101),1,0)*'4. Formulations'!$J101</f>
        <v>0</v>
      </c>
      <c r="FD102" s="38">
        <f>IF(AND(OR(ISBLANK(FD$9),FD$9=0)=FALSE,SUM($EK102:$EW102)&gt;0,FD$9='2. Protocols'!$G101),1,0)*'4. Formulations'!$J101</f>
        <v>0</v>
      </c>
      <c r="FE102" s="38">
        <f>IF(AND(OR(ISBLANK(FE$9),FE$9=0)=FALSE,SUM($EK102:$EW102)&gt;0,FE$9='2. Protocols'!$G101),1,0)*'4. Formulations'!$J101</f>
        <v>0</v>
      </c>
      <c r="FF102" s="38">
        <f>IF(AND(OR(ISBLANK(FF$9),FF$9=0)=FALSE,SUM($EK102:$EW102)&gt;0,FF$9='2. Protocols'!$G101),1,0)*'4. Formulations'!$J101</f>
        <v>0</v>
      </c>
      <c r="FG102" s="38">
        <f>IF(AND(OR(ISBLANK(FG$9),FG$9=0)=FALSE,SUM($EK102:$EW102)&gt;0,FG$9='2. Protocols'!$G101),1,0)*'4. Formulations'!$J101</f>
        <v>0</v>
      </c>
      <c r="FH102" s="38">
        <f>IF(AND(OR(ISBLANK(FH$9),FH$9=0)=FALSE,SUM($EK102:$EW102)&gt;0,FH$9='2. Protocols'!$G101),1,0)*'4. Formulations'!$J101</f>
        <v>0</v>
      </c>
      <c r="FI102" s="38">
        <f>IF(AND(OR(ISBLANK(FI$9),FI$9=0)=FALSE,SUM($EK102:$EW102)&gt;0,FI$9='2. Protocols'!$G101),1,0)*'4. Formulations'!$J101</f>
        <v>0</v>
      </c>
      <c r="FJ102" s="38">
        <f>IF(AND(OR(ISBLANK(FJ$9),FJ$9=0)=FALSE,SUM($EK102:$EW102)&gt;0,FJ$9='2. Protocols'!$G101),1,0)*'4. Formulations'!$J101</f>
        <v>0</v>
      </c>
      <c r="FK102" s="38">
        <f>IF(AND(OR(ISBLANK(FK$9),FK$9=0)=FALSE,SUM($EK102:$EW102)&gt;0,FK$9='2. Protocols'!$G101),1,0)*'4. Formulations'!$J101</f>
        <v>0</v>
      </c>
      <c r="FL102" s="38">
        <f>IF(AND(OR(ISBLANK(FL$9),FL$9=0)=FALSE,SUM($EK102:$EW102)&gt;0,FL$9='2. Protocols'!$G101),1,0)*'4. Formulations'!$J101</f>
        <v>0</v>
      </c>
      <c r="FM102" s="38">
        <f>IF(AND(OR(ISBLANK(FM$9),FM$9=0)=FALSE,SUM($EK102:$EW102)&gt;0,FM$9='2. Protocols'!$G101),1,0)*'4. Formulations'!$J101</f>
        <v>0</v>
      </c>
      <c r="FN102" s="38">
        <f>IF(AND(OR(ISBLANK(FN$9),FN$9=0)=FALSE,SUM($EK102:$EW102)&gt;0,FN$9='2. Protocols'!$G101),1,0)*'4. Formulations'!$J101</f>
        <v>0</v>
      </c>
      <c r="FO102" s="38">
        <f>IF(AND(OR(ISBLANK(FO$9),FO$9=0)=FALSE,SUM($EK102:$EW102)&gt;0,FO$9='2. Protocols'!$G101),1,0)*'4. Formulations'!$J101</f>
        <v>0</v>
      </c>
      <c r="FP102" s="38">
        <f>IF(AND(OR(ISBLANK(FP$9),FP$9=0)=FALSE,SUM($EK102:$EW102)&gt;0,FP$9='2. Protocols'!$G101),1,0)*'4. Formulations'!$J101</f>
        <v>0</v>
      </c>
      <c r="FQ102" s="38">
        <f>IF(AND(OR(ISBLANK(FQ$9),FQ$9=0)=FALSE,SUM($EK102:$EW102)&gt;0,FQ$9='2. Protocols'!$G101),1,0)*'4. Formulations'!$J101</f>
        <v>0</v>
      </c>
      <c r="FR102" s="38">
        <f>IF(AND(OR(ISBLANK(FR$9),FR$9=0)=FALSE,SUM($EK102:$EW102)&gt;0,FR$9='2. Protocols'!$G101),1,0)*'4. Formulations'!$J101</f>
        <v>0</v>
      </c>
      <c r="FS102" s="38">
        <f>IF(AND(OR(ISBLANK(FS$9),FS$9=0)=FALSE,SUM($EK102:$EW102)&gt;0,FS$9='2. Protocols'!$G101),1,0)*'4. Formulations'!$J101</f>
        <v>0</v>
      </c>
      <c r="FT102" s="38">
        <f>IF(AND(OR(ISBLANK(FT$9),FT$9=0)=FALSE,SUM($EK102:$EW102)&gt;0,FT$9='2. Protocols'!$G101),1,0)*'4. Formulations'!$J101</f>
        <v>0</v>
      </c>
      <c r="FV102" s="38">
        <f>IF(AND(OR(ISBLANK(EY$9),EY$9=0)=FALSE,FV$9=$DL102),1,0)*'4. Formulations'!$K101</f>
        <v>0</v>
      </c>
      <c r="FW102" s="38">
        <f>IF(AND(OR(ISBLANK(EZ$9),EZ$9=0)=FALSE,FW$9=$DL102),1,0)*'4. Formulations'!$K101</f>
        <v>0</v>
      </c>
      <c r="FX102" s="38">
        <f>IF(AND(OR(ISBLANK(FA$9),FA$9=0)=FALSE,FX$9=$DL102),1,0)*'4. Formulations'!$K101</f>
        <v>0</v>
      </c>
      <c r="FY102" s="38">
        <f>IF(AND(OR(ISBLANK(FB$9),FB$9=0)=FALSE,FY$9=$DL102),1,0)*'4. Formulations'!$K101</f>
        <v>0</v>
      </c>
      <c r="FZ102" s="38">
        <f>IF(AND(OR(ISBLANK(FC$9),FC$9=0)=FALSE,FZ$9=$DL102),1,0)*'4. Formulations'!$K101</f>
        <v>0</v>
      </c>
      <c r="GA102" s="38">
        <f>IF(AND(OR(ISBLANK(FD$9),FD$9=0)=FALSE,GA$9=$DL102),1,0)*'4. Formulations'!$K101</f>
        <v>0</v>
      </c>
      <c r="GB102" s="38">
        <f>IF(AND(OR(ISBLANK(FE$9),FE$9=0)=FALSE,GB$9=$DL102),1,0)*'4. Formulations'!$K101</f>
        <v>0</v>
      </c>
      <c r="GC102" s="38">
        <f>IF(AND(OR(ISBLANK(FF$9),FF$9=0)=FALSE,GC$9=$DL102),1,0)*'4. Formulations'!$K101</f>
        <v>0</v>
      </c>
      <c r="GD102" s="38">
        <f>IF(AND(OR(ISBLANK(FG$9),FG$9=0)=FALSE,GD$9=$DL102),1,0)*'4. Formulations'!$K101</f>
        <v>0</v>
      </c>
      <c r="GE102" s="38">
        <f>IF(AND(OR(ISBLANK(FH$9),FH$9=0)=FALSE,GE$9=$DL102),1,0)*'4. Formulations'!$K101</f>
        <v>0</v>
      </c>
      <c r="GF102" s="38">
        <f>IF(AND(OR(ISBLANK(FI$9),FI$9=0)=FALSE,GF$9=$DL102),1,0)*'4. Formulations'!$K101</f>
        <v>0</v>
      </c>
      <c r="GG102" s="38">
        <f>IF(AND(OR(ISBLANK(FJ$9),FJ$9=0)=FALSE,GG$9=$DL102),1,0)*'4. Formulations'!$K101</f>
        <v>0</v>
      </c>
      <c r="GH102" s="38">
        <f>IF(AND(OR(ISBLANK(FK$9),FK$9=0)=FALSE,GH$9=$DL102),1,0)*'4. Formulations'!$K101</f>
        <v>0</v>
      </c>
      <c r="GI102" s="38">
        <f>IF(AND(OR(ISBLANK(FL$9),FL$9=0)=FALSE,GI$9=$DL102),1,0)*'4. Formulations'!$K101</f>
        <v>0</v>
      </c>
      <c r="GJ102" s="38">
        <f>IF(AND(OR(ISBLANK(FM$9),FM$9=0)=FALSE,GJ$9=$DL102),1,0)*'4. Formulations'!$K101</f>
        <v>0</v>
      </c>
      <c r="GL102" s="38">
        <f>IF(AND(OR(ISBLANK(GL$9),GL$9=0)=FALSE,OR(GL$9='2. Protocols'!$C101,GL$9='2. Protocols'!$E101,GL$9='2. Protocols'!$G101)),1,0)*'4. Formulations'!$L101</f>
        <v>0</v>
      </c>
      <c r="GM102" s="38">
        <f>IF(AND(OR(ISBLANK(GM$9),GM$9=0)=FALSE,OR(GM$9='2. Protocols'!$C101,GM$9='2. Protocols'!$E101,GM$9='2. Protocols'!$G101)),1,0)*'4. Formulations'!$L101</f>
        <v>0</v>
      </c>
      <c r="GN102" s="38">
        <f>IF(AND(OR(ISBLANK(GN$9),GN$9=0)=FALSE,OR(GN$9='2. Protocols'!$C101,GN$9='2. Protocols'!$E101,GN$9='2. Protocols'!$G101)),1,0)*'4. Formulations'!$L101</f>
        <v>0</v>
      </c>
      <c r="GO102" s="38">
        <f>IF(AND(OR(ISBLANK(GO$9),GO$9=0)=FALSE,OR(GO$9='2. Protocols'!$C101,GO$9='2. Protocols'!$E101,GO$9='2. Protocols'!$G101)),1,0)*'4. Formulations'!$L101</f>
        <v>0</v>
      </c>
      <c r="GP102" s="38">
        <f>IF(AND(OR(ISBLANK(GP$9),GP$9=0)=FALSE,OR(GP$9='2. Protocols'!$C101,GP$9='2. Protocols'!$E101,GP$9='2. Protocols'!$G101)),1,0)*'4. Formulations'!$L101</f>
        <v>0</v>
      </c>
      <c r="GQ102" s="38">
        <f>IF(AND(OR(ISBLANK(GQ$9),GQ$9=0)=FALSE,OR(GQ$9='2. Protocols'!$C101,GQ$9='2. Protocols'!$E101,GQ$9='2. Protocols'!$G101)),1,0)*'4. Formulations'!$L101</f>
        <v>0</v>
      </c>
      <c r="GR102" s="38">
        <f>IF(AND(OR(ISBLANK(GR$9),GR$9=0)=FALSE,OR(GR$9='2. Protocols'!$C101,GR$9='2. Protocols'!$E101,GR$9='2. Protocols'!$G101)),1,0)*'4. Formulations'!$L101</f>
        <v>0</v>
      </c>
      <c r="GS102" s="38">
        <f>IF(AND(OR(ISBLANK(GS$9),GS$9=0)=FALSE,OR(GS$9='2. Protocols'!$C101,GS$9='2. Protocols'!$E101,GS$9='2. Protocols'!$G101)),1,0)*'4. Formulations'!$L101</f>
        <v>0</v>
      </c>
      <c r="GT102" s="38">
        <f>IF(AND(OR(ISBLANK(GT$9),GT$9=0)=FALSE,OR(GT$9='2. Protocols'!$C101,GT$9='2. Protocols'!$E101,GT$9='2. Protocols'!$G101)),1,0)*'4. Formulations'!$L101</f>
        <v>0</v>
      </c>
      <c r="GU102" s="38">
        <f>IF(AND(OR(ISBLANK(GU$9),GU$9=0)=FALSE,OR(GU$9='2. Protocols'!$C101,GU$9='2. Protocols'!$E101,GU$9='2. Protocols'!$G101)),1,0)*'4. Formulations'!$L101</f>
        <v>0</v>
      </c>
      <c r="GV102" s="38">
        <f>IF(AND(OR(ISBLANK(GV$9),GV$9=0)=FALSE,OR(GV$9='2. Protocols'!$C101,GV$9='2. Protocols'!$E101,GV$9='2. Protocols'!$G101)),1,0)*'4. Formulations'!$L101</f>
        <v>0</v>
      </c>
      <c r="GW102" s="38">
        <f>IF(AND(OR(ISBLANK(GW$9),GW$9=0)=FALSE,OR(GW$9='2. Protocols'!$C101,GW$9='2. Protocols'!$E101,GW$9='2. Protocols'!$G101)),1,0)*'4. Formulations'!$L101</f>
        <v>0</v>
      </c>
      <c r="GX102" s="38">
        <f>IF(AND(OR(ISBLANK(GX$9),GX$9=0)=FALSE,OR(GX$9='2. Protocols'!$C101,GX$9='2. Protocols'!$E101,GX$9='2. Protocols'!$G101)),1,0)*'4. Formulations'!$L101</f>
        <v>0</v>
      </c>
      <c r="GY102" s="38">
        <f>IF(AND(OR(ISBLANK(GY$9),GY$9=0)=FALSE,OR(GY$9='2. Protocols'!$C101,GY$9='2. Protocols'!$E101,GY$9='2. Protocols'!$G101)),1,0)*'4. Formulations'!$L101</f>
        <v>0</v>
      </c>
      <c r="GZ102" s="38">
        <f>IF(AND(OR(ISBLANK(GZ$9),GZ$9=0)=FALSE,OR(GZ$9='2. Protocols'!$C101,GZ$9='2. Protocols'!$E101,GZ$9='2. Protocols'!$G101)),1,0)*'4. Formulations'!$L101</f>
        <v>0</v>
      </c>
      <c r="HA102" s="38">
        <f>IF(AND(OR(ISBLANK(HA$9),HA$9=0)=FALSE,OR(HA$9='2. Protocols'!$C101,HA$9='2. Protocols'!$E101,HA$9='2. Protocols'!$G101)),1,0)*'4. Formulations'!$L101</f>
        <v>0</v>
      </c>
      <c r="HB102" s="38">
        <f>IF(AND(OR(ISBLANK(HB$9),HB$9=0)=FALSE,OR(HB$9='2. Protocols'!$C101,HB$9='2. Protocols'!$E101,HB$9='2. Protocols'!$G101)),1,0)*'4. Formulations'!$L101</f>
        <v>0</v>
      </c>
      <c r="HC102" s="38">
        <f>IF(AND(OR(ISBLANK(HC$9),HC$9=0)=FALSE,OR(HC$9='2. Protocols'!$C101,HC$9='2. Protocols'!$E101,HC$9='2. Protocols'!$G101)),1,0)*'4. Formulations'!$L101</f>
        <v>0</v>
      </c>
      <c r="HD102" s="38">
        <f>IF(AND(OR(ISBLANK(HD$9),HD$9=0)=FALSE,OR(HD$9='2. Protocols'!$C101,HD$9='2. Protocols'!$E101,HD$9='2. Protocols'!$G101)),1,0)*'4. Formulations'!$L101</f>
        <v>0</v>
      </c>
      <c r="HE102" s="38">
        <f>IF(AND(OR(ISBLANK(HE$9),HE$9=0)=FALSE,OR(HE$9='2. Protocols'!$C101,HE$9='2. Protocols'!$E101,HE$9='2. Protocols'!$G101)),1,0)*'4. Formulations'!$L101</f>
        <v>0</v>
      </c>
      <c r="HF102" s="38">
        <f>IF(AND(OR(ISBLANK(HF$9),HF$9=0)=FALSE,OR(HF$9='2. Protocols'!$C101,HF$9='2. Protocols'!$E101,HF$9='2. Protocols'!$G101)),1,0)*'4. Formulations'!$L101</f>
        <v>0</v>
      </c>
      <c r="HG102" s="38">
        <f>IF(AND(OR(ISBLANK(HG$9),HG$9=0)=FALSE,OR(HG$9='2. Protocols'!$C101,HG$9='2. Protocols'!$E101,HG$9='2. Protocols'!$G101)),1,0)*'4. Formulations'!$L101</f>
        <v>0</v>
      </c>
      <c r="HI102" s="38">
        <f>IF(AND(OR(ISBLANK(HI$9),HI$9=0)=FALSE,HI$9=$DK102),1,0)*'4. Formulations'!$M101</f>
        <v>0</v>
      </c>
      <c r="HJ102" s="38">
        <f>IF(AND(OR(ISBLANK(HJ$9),HJ$9=0)=FALSE,HJ$9=$DK102),1,0)*'4. Formulations'!$M101</f>
        <v>0</v>
      </c>
      <c r="HK102" s="38">
        <f>IF(AND(OR(ISBLANK(HK$9),HK$9=0)=FALSE,HK$9=$DK102),1,0)*'4. Formulations'!$M101</f>
        <v>0</v>
      </c>
      <c r="HL102" s="38">
        <f>IF(AND(OR(ISBLANK(HL$9),HL$9=0)=FALSE,HL$9=$DK102),1,0)*'4. Formulations'!$M101</f>
        <v>0</v>
      </c>
      <c r="HM102" s="38">
        <f>IF(AND(OR(ISBLANK(HM$9),HM$9=0)=FALSE,HM$9=$DK102),1,0)*'4. Formulations'!$M101</f>
        <v>0</v>
      </c>
      <c r="HN102" s="38">
        <f>IF(AND(OR(ISBLANK(HN$9),HN$9=0)=FALSE,HN$9=$DK102),1,0)*'4. Formulations'!$M101</f>
        <v>0</v>
      </c>
      <c r="HO102" s="38">
        <f>IF(AND(OR(ISBLANK(HO$9),HO$9=0)=FALSE,HO$9=$DK102),1,0)*'4. Formulations'!$M101</f>
        <v>0</v>
      </c>
      <c r="HP102" s="38">
        <f>IF(AND(OR(ISBLANK(HP$9),HP$9=0)=FALSE,HP$9=$DK102),1,0)*'4. Formulations'!$M101</f>
        <v>0</v>
      </c>
      <c r="HQ102" s="38">
        <f>IF(AND(OR(ISBLANK(HQ$9),HQ$9=0)=FALSE,HQ$9=$DK102),1,0)*'4. Formulations'!$M101</f>
        <v>0</v>
      </c>
      <c r="HR102" s="38">
        <f>IF(AND(OR(ISBLANK(HR$9),HR$9=0)=FALSE,HR$9=$DK102),1,0)*'4. Formulations'!$M101</f>
        <v>0</v>
      </c>
      <c r="HS102" s="38">
        <f>IF(AND(OR(ISBLANK(HS$9),HS$9=0)=FALSE,HS$9=$DK102),1,0)*'4. Formulations'!$M101</f>
        <v>0</v>
      </c>
      <c r="HT102" s="38">
        <f>IF(AND(OR(ISBLANK(HT$9),HT$9=0)=FALSE,HT$9=$DK102),1,0)*'4. Formulations'!$M101</f>
        <v>0</v>
      </c>
      <c r="HU102" s="38">
        <f>IF(AND(OR(ISBLANK(HU$9),HU$9=0)=FALSE,HU$9=$DK102),1,0)*'4. Formulations'!$M101</f>
        <v>0</v>
      </c>
      <c r="HW102" s="38">
        <f>IF(AND(OR(ISBLANK(HW$9),HW$9=0)=FALSE,SUM($HI102:$HU102)&gt;0,HW$9='2. Protocols'!$G101),1,0)*'4. Formulations'!$M101</f>
        <v>0</v>
      </c>
      <c r="HX102" s="38">
        <f>IF(AND(OR(ISBLANK(HX$9),HX$9=0)=FALSE,SUM($HI102:$HU102)&gt;0,HX$9='2. Protocols'!$G101),1,0)*'4. Formulations'!$M101</f>
        <v>0</v>
      </c>
      <c r="HY102" s="38">
        <f>IF(AND(OR(ISBLANK(HY$9),HY$9=0)=FALSE,SUM($HI102:$HU102)&gt;0,HY$9='2. Protocols'!$G101),1,0)*'4. Formulations'!$M101</f>
        <v>0</v>
      </c>
      <c r="HZ102" s="38">
        <f>IF(AND(OR(ISBLANK(HZ$9),HZ$9=0)=FALSE,SUM($HI102:$HU102)&gt;0,HZ$9='2. Protocols'!$G101),1,0)*'4. Formulations'!$M101</f>
        <v>0</v>
      </c>
      <c r="IA102" s="38">
        <f>IF(AND(OR(ISBLANK(IA$9),IA$9=0)=FALSE,SUM($HI102:$HU102)&gt;0,IA$9='2. Protocols'!$G101),1,0)*'4. Formulations'!$M101</f>
        <v>0</v>
      </c>
      <c r="IB102" s="38">
        <f>IF(AND(OR(ISBLANK(IB$9),IB$9=0)=FALSE,SUM($HI102:$HU102)&gt;0,IB$9='2. Protocols'!$G101),1,0)*'4. Formulations'!$M101</f>
        <v>0</v>
      </c>
      <c r="IC102" s="38">
        <f>IF(AND(OR(ISBLANK(IC$9),IC$9=0)=FALSE,SUM($HI102:$HU102)&gt;0,IC$9='2. Protocols'!$G101),1,0)*'4. Formulations'!$M101</f>
        <v>0</v>
      </c>
      <c r="ID102" s="38">
        <f>IF(AND(OR(ISBLANK(ID$9),ID$9=0)=FALSE,SUM($HI102:$HU102)&gt;0,ID$9='2. Protocols'!$G101),1,0)*'4. Formulations'!$M101</f>
        <v>0</v>
      </c>
      <c r="IE102" s="38">
        <f>IF(AND(OR(ISBLANK(IE$9),IE$9=0)=FALSE,SUM($HI102:$HU102)&gt;0,IE$9='2. Protocols'!$G101),1,0)*'4. Formulations'!$M101</f>
        <v>0</v>
      </c>
      <c r="IF102" s="38">
        <f>IF(AND(OR(ISBLANK(IF$9),IF$9=0)=FALSE,SUM($HI102:$HU102)&gt;0,IF$9='2. Protocols'!$G101),1,0)*'4. Formulations'!$M101</f>
        <v>0</v>
      </c>
      <c r="IG102" s="38">
        <f>IF(AND(OR(ISBLANK(IG$9),IG$9=0)=FALSE,SUM($HI102:$HU102)&gt;0,IG$9='2. Protocols'!$G101),1,0)*'4. Formulations'!$M101</f>
        <v>0</v>
      </c>
      <c r="IH102" s="38">
        <f>IF(AND(OR(ISBLANK(IH$9),IH$9=0)=FALSE,SUM($HI102:$HU102)&gt;0,IH$9='2. Protocols'!$G101),1,0)*'4. Formulations'!$M101</f>
        <v>0</v>
      </c>
      <c r="II102" s="38">
        <f>IF(AND(OR(ISBLANK(II$9),II$9=0)=FALSE,SUM($HI102:$HU102)&gt;0,II$9='2. Protocols'!$G101),1,0)*'4. Formulations'!$M101</f>
        <v>0</v>
      </c>
      <c r="IJ102" s="38">
        <f>IF(AND(OR(ISBLANK(IJ$9),IJ$9=0)=FALSE,SUM($HI102:$HU102)&gt;0,IJ$9='2. Protocols'!$G101),1,0)*'4. Formulations'!$M101</f>
        <v>0</v>
      </c>
      <c r="IK102" s="38">
        <f>IF(AND(OR(ISBLANK(IK$9),IK$9=0)=FALSE,SUM($HI102:$HU102)&gt;0,IK$9='2. Protocols'!$G101),1,0)*'4. Formulations'!$M101</f>
        <v>0</v>
      </c>
      <c r="IL102" s="38">
        <f>IF(AND(OR(ISBLANK(IL$9),IL$9=0)=FALSE,SUM($HI102:$HU102)&gt;0,IL$9='2. Protocols'!$G101),1,0)*'4. Formulations'!$M101</f>
        <v>0</v>
      </c>
      <c r="IM102" s="38">
        <f>IF(AND(OR(ISBLANK(IM$9),IM$9=0)=FALSE,SUM($HI102:$HU102)&gt;0,IM$9='2. Protocols'!$G101),1,0)*'4. Formulations'!$M101</f>
        <v>0</v>
      </c>
      <c r="IN102" s="38">
        <f>IF(AND(OR(ISBLANK(IN$9),IN$9=0)=FALSE,SUM($HI102:$HU102)&gt;0,IN$9='2. Protocols'!$G101),1,0)*'4. Formulations'!$M101</f>
        <v>0</v>
      </c>
      <c r="IO102" s="38">
        <f>IF(AND(OR(ISBLANK(IO$9),IO$9=0)=FALSE,SUM($HI102:$HU102)&gt;0,IO$9='2. Protocols'!$G101),1,0)*'4. Formulations'!$M101</f>
        <v>0</v>
      </c>
      <c r="IP102" s="38">
        <f>IF(AND(OR(ISBLANK(IP$9),IP$9=0)=FALSE,SUM($HI102:$HU102)&gt;0,IP$9='2. Protocols'!$G101),1,0)*'4. Formulations'!$M101</f>
        <v>0</v>
      </c>
      <c r="IQ102" s="38">
        <f>IF(AND(OR(ISBLANK(IQ$9),IQ$9=0)=FALSE,SUM($HI102:$HU102)&gt;0,IQ$9='2. Protocols'!$G101),1,0)*'4. Formulations'!$M101</f>
        <v>0</v>
      </c>
      <c r="IR102" s="38">
        <f>IF(AND(OR(ISBLANK(IR$9),IR$9=0)=FALSE,SUM($HI102:$HU102)&gt;0,IR$9='2. Protocols'!$G101),1,0)*'4. Formulations'!$M101</f>
        <v>0</v>
      </c>
      <c r="IT102" s="38">
        <f>IF(AND(OR(ISBLANK(IT$9),IT$9=0)=FALSE,IT$9=$DL102),1,0)*'4. Formulations'!$N101</f>
        <v>0</v>
      </c>
      <c r="IU102" s="38">
        <f>IF(AND(OR(ISBLANK(IU$9),IU$9=0)=FALSE,IU$9=$DL102),1,0)*'4. Formulations'!$N101</f>
        <v>0</v>
      </c>
      <c r="IV102" s="38">
        <f>IF(AND(OR(ISBLANK(IV$9),IV$9=0)=FALSE,IV$9=$DL102),1,0)*'4. Formulations'!$N101</f>
        <v>0</v>
      </c>
      <c r="IW102" s="38">
        <f>IF(AND(OR(ISBLANK(IW$9),IW$9=0)=FALSE,IW$9=$DL102),1,0)*'4. Formulations'!$N101</f>
        <v>0</v>
      </c>
      <c r="IX102" s="38">
        <f>IF(AND(OR(ISBLANK(IX$9),IX$9=0)=FALSE,IX$9=$DL102),1,0)*'4. Formulations'!$N101</f>
        <v>0</v>
      </c>
      <c r="IY102" s="38">
        <f>IF(AND(OR(ISBLANK(IY$9),IY$9=0)=FALSE,IY$9=$DL102),1,0)*'4. Formulations'!$N101</f>
        <v>0</v>
      </c>
      <c r="IZ102" s="38">
        <f>IF(AND(OR(ISBLANK(IZ$9),IZ$9=0)=FALSE,IZ$9=$DL102),1,0)*'4. Formulations'!$N101</f>
        <v>0</v>
      </c>
      <c r="JA102" s="38">
        <f>IF(AND(OR(ISBLANK(JA$9),JA$9=0)=FALSE,JA$9=$DL102),1,0)*'4. Formulations'!$N101</f>
        <v>0</v>
      </c>
      <c r="JB102" s="38">
        <f>IF(AND(OR(ISBLANK(JB$9),JB$9=0)=FALSE,JB$9=$DL102),1,0)*'4. Formulations'!$N101</f>
        <v>0</v>
      </c>
      <c r="JC102" s="38">
        <f>IF(AND(OR(ISBLANK(JC$9),JC$9=0)=FALSE,JC$9=$DL102),1,0)*'4. Formulations'!$N101</f>
        <v>0</v>
      </c>
      <c r="JD102" s="38">
        <f>IF(AND(OR(ISBLANK(JD$9),JD$9=0)=FALSE,JD$9=$DL102),1,0)*'4. Formulations'!$N101</f>
        <v>0</v>
      </c>
      <c r="JE102" s="38">
        <f>IF(AND(OR(ISBLANK(JE$9),JE$9=0)=FALSE,JE$9=$DL102),1,0)*'4. Formulations'!$N101</f>
        <v>0</v>
      </c>
      <c r="JF102" s="38">
        <f>IF(AND(OR(ISBLANK(JF$9),JF$9=0)=FALSE,JF$9=$DL102),1,0)*'4. Formulations'!$N101</f>
        <v>0</v>
      </c>
      <c r="JG102" s="38">
        <f>IF(AND(OR(ISBLANK(JG$9),JG$9=0)=FALSE,JG$9=$DL102),1,0)*'4. Formulations'!$N101</f>
        <v>0</v>
      </c>
      <c r="JH102" s="38">
        <f>IF(AND(OR(ISBLANK(JH$9),JH$9=0)=FALSE,JH$9=$DL102),1,0)*'4. Formulations'!$N101</f>
        <v>0</v>
      </c>
      <c r="JJ102" s="38">
        <f>IF(AND(OR(ISBLANK(JJ$9),JJ$9=0)=FALSE,OR(JJ$9='2. Protocols'!$C101,JJ$9='2. Protocols'!$E101,JJ$9='2. Protocols'!$G101)),1,0)*'4. Formulations'!$O101</f>
        <v>0</v>
      </c>
      <c r="JK102" s="38">
        <f>IF(AND(OR(ISBLANK(JK$9),JK$9=0)=FALSE,OR(JK$9='2. Protocols'!$C101,JK$9='2. Protocols'!$E101,JK$9='2. Protocols'!$G101)),1,0)*'4. Formulations'!$O101</f>
        <v>0</v>
      </c>
      <c r="JL102" s="38">
        <f>IF(AND(OR(ISBLANK(JL$9),JL$9=0)=FALSE,OR(JL$9='2. Protocols'!$C101,JL$9='2. Protocols'!$E101,JL$9='2. Protocols'!$G101)),1,0)*'4. Formulations'!$O101</f>
        <v>0</v>
      </c>
      <c r="JM102" s="38">
        <f>IF(AND(OR(ISBLANK(JM$9),JM$9=0)=FALSE,OR(JM$9='2. Protocols'!$C101,JM$9='2. Protocols'!$E101,JM$9='2. Protocols'!$G101)),1,0)*'4. Formulations'!$O101</f>
        <v>0</v>
      </c>
      <c r="JN102" s="38">
        <f>IF(AND(OR(ISBLANK(JN$9),JN$9=0)=FALSE,OR(JN$9='2. Protocols'!$C101,JN$9='2. Protocols'!$E101,JN$9='2. Protocols'!$G101)),1,0)*'4. Formulations'!$O101</f>
        <v>0</v>
      </c>
      <c r="JO102" s="38">
        <f>IF(AND(OR(ISBLANK(JO$9),JO$9=0)=FALSE,OR(JO$9='2. Protocols'!$C101,JO$9='2. Protocols'!$E101,JO$9='2. Protocols'!$G101)),1,0)*'4. Formulations'!$O101</f>
        <v>0</v>
      </c>
      <c r="JP102" s="38">
        <f>IF(AND(OR(ISBLANK(JP$9),JP$9=0)=FALSE,OR(JP$9='2. Protocols'!$C101,JP$9='2. Protocols'!$E101,JP$9='2. Protocols'!$G101)),1,0)*'4. Formulations'!$O101</f>
        <v>0</v>
      </c>
      <c r="JQ102" s="38">
        <f>IF(AND(OR(ISBLANK(JQ$9),JQ$9=0)=FALSE,OR(JQ$9='2. Protocols'!$C101,JQ$9='2. Protocols'!$E101,JQ$9='2. Protocols'!$G101)),1,0)*'4. Formulations'!$O101</f>
        <v>0</v>
      </c>
      <c r="JR102" s="38">
        <f>IF(AND(OR(ISBLANK(JR$9),JR$9=0)=FALSE,OR(JR$9='2. Protocols'!$C101,JR$9='2. Protocols'!$E101,JR$9='2. Protocols'!$G101)),1,0)*'4. Formulations'!$O101</f>
        <v>0</v>
      </c>
      <c r="JS102" s="38">
        <f>IF(AND(OR(ISBLANK(JS$9),JS$9=0)=FALSE,OR(JS$9='2. Protocols'!$C101,JS$9='2. Protocols'!$E101,JS$9='2. Protocols'!$G101)),1,0)*'4. Formulations'!$O101</f>
        <v>0</v>
      </c>
      <c r="JT102" s="38">
        <f>IF(AND(OR(ISBLANK(JT$9),JT$9=0)=FALSE,OR(JT$9='2. Protocols'!$C101,JT$9='2. Protocols'!$E101,JT$9='2. Protocols'!$G101)),1,0)*'4. Formulations'!$O101</f>
        <v>0</v>
      </c>
      <c r="JU102" s="38">
        <f>IF(AND(OR(ISBLANK(JU$9),JU$9=0)=FALSE,OR(JU$9='2. Protocols'!$C101,JU$9='2. Protocols'!$E101,JU$9='2. Protocols'!$G101)),1,0)*'4. Formulations'!$O101</f>
        <v>0</v>
      </c>
      <c r="JV102" s="38">
        <f>IF(AND(OR(ISBLANK(JV$9),JV$9=0)=FALSE,OR(JV$9='2. Protocols'!$C101,JV$9='2. Protocols'!$E101,JV$9='2. Protocols'!$G101)),1,0)*'4. Formulations'!$O101</f>
        <v>0</v>
      </c>
      <c r="JW102" s="38">
        <f>IF(AND(OR(ISBLANK(JW$9),JW$9=0)=FALSE,OR(JW$9='2. Protocols'!$C101,JW$9='2. Protocols'!$E101,JW$9='2. Protocols'!$G101)),1,0)*'4. Formulations'!$O101</f>
        <v>0</v>
      </c>
      <c r="JX102" s="38">
        <f>IF(AND(OR(ISBLANK(JX$9),JX$9=0)=FALSE,OR(JX$9='2. Protocols'!$C101,JX$9='2. Protocols'!$E101,JX$9='2. Protocols'!$G101)),1,0)*'4. Formulations'!$O101</f>
        <v>0</v>
      </c>
      <c r="JY102" s="38">
        <f>IF(AND(OR(ISBLANK(JY$9),JY$9=0)=FALSE,OR(JY$9='2. Protocols'!$C101,JY$9='2. Protocols'!$E101,JY$9='2. Protocols'!$G101)),1,0)*'4. Formulations'!$O101</f>
        <v>0</v>
      </c>
      <c r="JZ102" s="38">
        <f>IF(AND(OR(ISBLANK(JZ$9),JZ$9=0)=FALSE,OR(JZ$9='2. Protocols'!$C101,JZ$9='2. Protocols'!$E101,JZ$9='2. Protocols'!$G101)),1,0)*'4. Formulations'!$O101</f>
        <v>0</v>
      </c>
      <c r="KA102" s="38">
        <f>IF(AND(OR(ISBLANK(KA$9),KA$9=0)=FALSE,OR(KA$9='2. Protocols'!$C101,KA$9='2. Protocols'!$E101,KA$9='2. Protocols'!$G101)),1,0)*'4. Formulations'!$O101</f>
        <v>0</v>
      </c>
      <c r="KB102" s="38">
        <f>IF(AND(OR(ISBLANK(KB$9),KB$9=0)=FALSE,OR(KB$9='2. Protocols'!$C101,KB$9='2. Protocols'!$E101,KB$9='2. Protocols'!$G101)),1,0)*'4. Formulations'!$O101</f>
        <v>0</v>
      </c>
      <c r="KC102" s="38">
        <f>IF(AND(OR(ISBLANK(KC$9),KC$9=0)=FALSE,OR(KC$9='2. Protocols'!$C101,KC$9='2. Protocols'!$E101,KC$9='2. Protocols'!$G101)),1,0)*'4. Formulations'!$O101</f>
        <v>0</v>
      </c>
      <c r="KD102" s="38">
        <f>IF(AND(OR(ISBLANK(KD$9),KD$9=0)=FALSE,OR(KD$9='2. Protocols'!$C101,KD$9='2. Protocols'!$E101,KD$9='2. Protocols'!$G101)),1,0)*'4. Formulations'!$O101</f>
        <v>0</v>
      </c>
      <c r="KE102" s="38">
        <f>IF(AND(OR(ISBLANK(KE$9),KE$9=0)=FALSE,OR(KE$9='2. Protocols'!$C101,KE$9='2. Protocols'!$E101,KE$9='2. Protocols'!$G101)),1,0)*'4. Formulations'!$O101</f>
        <v>0</v>
      </c>
      <c r="KG102" s="38">
        <f>IF(AND(OR(ISBLANK(KG$9),KG$9=0)=FALSE,KG$9=$DK102),1,0)*'4. Formulations'!$P101</f>
        <v>0</v>
      </c>
      <c r="KH102" s="38">
        <f>IF(AND(OR(ISBLANK(KH$9),KH$9=0)=FALSE,KH$9=$DK102),1,0)*'4. Formulations'!$P101</f>
        <v>0</v>
      </c>
      <c r="KI102" s="38">
        <f>IF(AND(OR(ISBLANK(KI$9),KI$9=0)=FALSE,KI$9=$DK102),1,0)*'4. Formulations'!$P101</f>
        <v>0</v>
      </c>
      <c r="KJ102" s="38">
        <f>IF(AND(OR(ISBLANK(KJ$9),KJ$9=0)=FALSE,KJ$9=$DK102),1,0)*'4. Formulations'!$P101</f>
        <v>0</v>
      </c>
      <c r="KK102" s="38">
        <f>IF(AND(OR(ISBLANK(KK$9),KK$9=0)=FALSE,KK$9=$DK102),1,0)*'4. Formulations'!$P101</f>
        <v>0</v>
      </c>
      <c r="KL102" s="38">
        <f>IF(AND(OR(ISBLANK(KL$9),KL$9=0)=FALSE,KL$9=$DK102),1,0)*'4. Formulations'!$P101</f>
        <v>0</v>
      </c>
      <c r="KM102" s="38">
        <f>IF(AND(OR(ISBLANK(KM$9),KM$9=0)=FALSE,KM$9=$DK102),1,0)*'4. Formulations'!$P101</f>
        <v>0</v>
      </c>
      <c r="KN102" s="38">
        <f>IF(AND(OR(ISBLANK(KN$9),KN$9=0)=FALSE,KN$9=$DK102),1,0)*'4. Formulations'!$P101</f>
        <v>0</v>
      </c>
      <c r="KO102" s="38">
        <f>IF(AND(OR(ISBLANK(KO$9),KO$9=0)=FALSE,KO$9=$DK102),1,0)*'4. Formulations'!$P101</f>
        <v>0</v>
      </c>
      <c r="KP102" s="38">
        <f>IF(AND(OR(ISBLANK(KP$9),KP$9=0)=FALSE,KP$9=$DK102),1,0)*'4. Formulations'!$P101</f>
        <v>0</v>
      </c>
      <c r="KQ102" s="38">
        <f>IF(AND(OR(ISBLANK(KQ$9),KQ$9=0)=FALSE,KQ$9=$DK102),1,0)*'4. Formulations'!$P101</f>
        <v>0</v>
      </c>
      <c r="KR102" s="38">
        <f>IF(AND(OR(ISBLANK(KR$9),KR$9=0)=FALSE,KR$9=$DK102),1,0)*'4. Formulations'!$P101</f>
        <v>0</v>
      </c>
      <c r="KS102" s="38">
        <f>IF(AND(OR(ISBLANK(KS$9),KS$9=0)=FALSE,KS$9=$DK102),1,0)*'4. Formulations'!$P101</f>
        <v>0</v>
      </c>
      <c r="KU102" s="38">
        <f>IF(AND(OR(ISBLANK(KU$9),KU$9=0)=FALSE,SUM($KG102:$KS102)&gt;0,KU$9='2. Protocols'!$G101),1,0)*'4. Formulations'!$P101</f>
        <v>0</v>
      </c>
      <c r="KV102" s="38">
        <f>IF(AND(OR(ISBLANK(KV$9),KV$9=0)=FALSE,SUM($KG102:$KS102)&gt;0,KV$9='2. Protocols'!$G101),1,0)*'4. Formulations'!$P101</f>
        <v>0</v>
      </c>
      <c r="KW102" s="38">
        <f>IF(AND(OR(ISBLANK(KW$9),KW$9=0)=FALSE,SUM($KG102:$KS102)&gt;0,KW$9='2. Protocols'!$G101),1,0)*'4. Formulations'!$P101</f>
        <v>0</v>
      </c>
      <c r="KX102" s="38">
        <f>IF(AND(OR(ISBLANK(KX$9),KX$9=0)=FALSE,SUM($KG102:$KS102)&gt;0,KX$9='2. Protocols'!$G101),1,0)*'4. Formulations'!$P101</f>
        <v>0</v>
      </c>
      <c r="KY102" s="38">
        <f>IF(AND(OR(ISBLANK(KY$9),KY$9=0)=FALSE,SUM($KG102:$KS102)&gt;0,KY$9='2. Protocols'!$G101),1,0)*'4. Formulations'!$P101</f>
        <v>0</v>
      </c>
      <c r="KZ102" s="38">
        <f>IF(AND(OR(ISBLANK(KZ$9),KZ$9=0)=FALSE,SUM($KG102:$KS102)&gt;0,KZ$9='2. Protocols'!$G101),1,0)*'4. Formulations'!$P101</f>
        <v>0</v>
      </c>
      <c r="LA102" s="38">
        <f>IF(AND(OR(ISBLANK(LA$9),LA$9=0)=FALSE,SUM($KG102:$KS102)&gt;0,LA$9='2. Protocols'!$G101),1,0)*'4. Formulations'!$P101</f>
        <v>0</v>
      </c>
      <c r="LB102" s="38">
        <f>IF(AND(OR(ISBLANK(LB$9),LB$9=0)=FALSE,SUM($KG102:$KS102)&gt;0,LB$9='2. Protocols'!$G101),1,0)*'4. Formulations'!$P101</f>
        <v>0</v>
      </c>
      <c r="LC102" s="38">
        <f>IF(AND(OR(ISBLANK(LC$9),LC$9=0)=FALSE,SUM($KG102:$KS102)&gt;0,LC$9='2. Protocols'!$G101),1,0)*'4. Formulations'!$P101</f>
        <v>0</v>
      </c>
      <c r="LD102" s="38">
        <f>IF(AND(OR(ISBLANK(LD$9),LD$9=0)=FALSE,SUM($KG102:$KS102)&gt;0,LD$9='2. Protocols'!$G101),1,0)*'4. Formulations'!$P101</f>
        <v>0</v>
      </c>
      <c r="LE102" s="38">
        <f>IF(AND(OR(ISBLANK(LE$9),LE$9=0)=FALSE,SUM($KG102:$KS102)&gt;0,LE$9='2. Protocols'!$G101),1,0)*'4. Formulations'!$P101</f>
        <v>0</v>
      </c>
      <c r="LF102" s="38">
        <f>IF(AND(OR(ISBLANK(LF$9),LF$9=0)=FALSE,SUM($KG102:$KS102)&gt;0,LF$9='2. Protocols'!$G101),1,0)*'4. Formulations'!$P101</f>
        <v>0</v>
      </c>
      <c r="LG102" s="38">
        <f>IF(AND(OR(ISBLANK(LG$9),LG$9=0)=FALSE,SUM($KG102:$KS102)&gt;0,LG$9='2. Protocols'!$G101),1,0)*'4. Formulations'!$P101</f>
        <v>0</v>
      </c>
      <c r="LH102" s="38">
        <f>IF(AND(OR(ISBLANK(LH$9),LH$9=0)=FALSE,SUM($KG102:$KS102)&gt;0,LH$9='2. Protocols'!$G101),1,0)*'4. Formulations'!$P101</f>
        <v>0</v>
      </c>
      <c r="LI102" s="38">
        <f>IF(AND(OR(ISBLANK(LI$9),LI$9=0)=FALSE,SUM($KG102:$KS102)&gt;0,LI$9='2. Protocols'!$G101),1,0)*'4. Formulations'!$P101</f>
        <v>0</v>
      </c>
      <c r="LJ102" s="38">
        <f>IF(AND(OR(ISBLANK(LJ$9),LJ$9=0)=FALSE,SUM($KG102:$KS102)&gt;0,LJ$9='2. Protocols'!$G101),1,0)*'4. Formulations'!$P101</f>
        <v>0</v>
      </c>
      <c r="LK102" s="38">
        <f>IF(AND(OR(ISBLANK(LK$9),LK$9=0)=FALSE,SUM($KG102:$KS102)&gt;0,LK$9='2. Protocols'!$G101),1,0)*'4. Formulations'!$P101</f>
        <v>0</v>
      </c>
      <c r="LL102" s="38">
        <f>IF(AND(OR(ISBLANK(LL$9),LL$9=0)=FALSE,SUM($KG102:$KS102)&gt;0,LL$9='2. Protocols'!$G101),1,0)*'4. Formulations'!$P101</f>
        <v>0</v>
      </c>
      <c r="LM102" s="38">
        <f>IF(AND(OR(ISBLANK(LM$9),LM$9=0)=FALSE,SUM($KG102:$KS102)&gt;0,LM$9='2. Protocols'!$G101),1,0)*'4. Formulations'!$P101</f>
        <v>0</v>
      </c>
      <c r="LN102" s="38">
        <f>IF(AND(OR(ISBLANK(LN$9),LN$9=0)=FALSE,SUM($KG102:$KS102)&gt;0,LN$9='2. Protocols'!$G101),1,0)*'4. Formulations'!$P101</f>
        <v>0</v>
      </c>
      <c r="LO102" s="38">
        <f>IF(AND(OR(ISBLANK(LO$9),LO$9=0)=FALSE,SUM($KG102:$KS102)&gt;0,LO$9='2. Protocols'!$G101),1,0)*'4. Formulations'!$P101</f>
        <v>0</v>
      </c>
      <c r="LP102" s="38">
        <f>IF(AND(OR(ISBLANK(LP$9),LP$9=0)=FALSE,SUM($KG102:$KS102)&gt;0,LP$9='2. Protocols'!$G101),1,0)*'4. Formulations'!$P101</f>
        <v>0</v>
      </c>
      <c r="LR102" s="38">
        <f>IF(AND(OR(ISBLANK(LR$9),LR$9=0)=FALSE,LR$9=$DL102),1,0)*'4. Formulations'!$Q101</f>
        <v>0</v>
      </c>
      <c r="LS102" s="38">
        <f>IF(AND(OR(ISBLANK(LS$9),LS$9=0)=FALSE,LS$9=$DL102),1,0)*'4. Formulations'!$Q101</f>
        <v>0</v>
      </c>
      <c r="LT102" s="38">
        <f>IF(AND(OR(ISBLANK(LT$9),LT$9=0)=FALSE,LT$9=$DL102),1,0)*'4. Formulations'!$Q101</f>
        <v>0</v>
      </c>
      <c r="LU102" s="38">
        <f>IF(AND(OR(ISBLANK(LU$9),LU$9=0)=FALSE,LU$9=$DL102),1,0)*'4. Formulations'!$Q101</f>
        <v>0</v>
      </c>
      <c r="LV102" s="38">
        <f>IF(AND(OR(ISBLANK(LV$9),LV$9=0)=FALSE,LV$9=$DL102),1,0)*'4. Formulations'!$Q101</f>
        <v>0</v>
      </c>
      <c r="LW102" s="38">
        <f>IF(AND(OR(ISBLANK(LW$9),LW$9=0)=FALSE,LW$9=$DL102),1,0)*'4. Formulations'!$Q101</f>
        <v>0</v>
      </c>
      <c r="LX102" s="38">
        <f>IF(AND(OR(ISBLANK(LX$9),LX$9=0)=FALSE,LX$9=$DL102),1,0)*'4. Formulations'!$Q101</f>
        <v>0</v>
      </c>
      <c r="LY102" s="38">
        <f>IF(AND(OR(ISBLANK(LY$9),LY$9=0)=FALSE,LY$9=$DL102),1,0)*'4. Formulations'!$Q101</f>
        <v>0</v>
      </c>
      <c r="LZ102" s="38">
        <f>IF(AND(OR(ISBLANK(LZ$9),LZ$9=0)=FALSE,LZ$9=$DL102),1,0)*'4. Formulations'!$Q101</f>
        <v>0</v>
      </c>
      <c r="MA102" s="38">
        <f>IF(AND(OR(ISBLANK(MA$9),MA$9=0)=FALSE,MA$9=$DL102),1,0)*'4. Formulations'!$Q101</f>
        <v>0</v>
      </c>
      <c r="MB102" s="38">
        <f>IF(AND(OR(ISBLANK(MB$9),MB$9=0)=FALSE,MB$9=$DL102),1,0)*'4. Formulations'!$Q101</f>
        <v>0</v>
      </c>
      <c r="MC102" s="38">
        <f>IF(AND(OR(ISBLANK(MC$9),MC$9=0)=FALSE,MC$9=$DL102),1,0)*'4. Formulations'!$Q101</f>
        <v>0</v>
      </c>
      <c r="MD102" s="38">
        <f>IF(AND(OR(ISBLANK(MD$9),MD$9=0)=FALSE,MD$9=$DL102),1,0)*'4. Formulations'!$Q101</f>
        <v>0</v>
      </c>
      <c r="ME102" s="38">
        <f>IF(AND(OR(ISBLANK(ME$9),ME$9=0)=FALSE,ME$9=$DL102),1,0)*'4. Formulations'!$Q101</f>
        <v>0</v>
      </c>
      <c r="MF102" s="38">
        <f>IF(AND(OR(ISBLANK(MF$9),MF$9=0)=FALSE,MF$9=$DL102),1,0)*'4. Formulations'!$Q101</f>
        <v>0</v>
      </c>
    </row>
    <row r="103" spans="2:344" outlineLevel="1" x14ac:dyDescent="0.3">
      <c r="B103" s="2"/>
      <c r="C103" s="129" t="str">
        <f>IF('2. Protocols'!C102&amp;"+"&amp;'2. Protocols'!E102&amp;"+"&amp;'2. Protocols'!G102="++","",'2. Protocols'!C102&amp;"+"&amp;'2. Protocols'!E102&amp;"+"&amp;'2. Protocols'!G102)</f>
        <v/>
      </c>
      <c r="D103" s="18"/>
      <c r="F103" s="114">
        <f>IFERROR('2. Protocols'!J102*'1. General Inputs'!$N$6,"")</f>
        <v>0</v>
      </c>
      <c r="G103" s="114">
        <f>IFERROR(MAX(F103*(1+'1. General Inputs'!$BE$16)+(G$110*CHOOSE(G$7,'2. Protocols'!$S102,'2. Protocols'!$T102,'2. Protocols'!$U102))+'3. ARV Substitutions'!L123,0),"")</f>
        <v>0</v>
      </c>
      <c r="H103" s="114">
        <f>IFERROR(MAX(G103*(1+'1. General Inputs'!$BE$16)+(H$110*CHOOSE(H$7,'2. Protocols'!$S102,'2. Protocols'!$T102,'2. Protocols'!$U102))+'3. ARV Substitutions'!M123,0),"")</f>
        <v>0</v>
      </c>
      <c r="I103" s="114">
        <f>IFERROR(MAX(H103*(1+'1. General Inputs'!$BE$16)+(I$110*CHOOSE(I$7,'2. Protocols'!$S102,'2. Protocols'!$T102,'2. Protocols'!$U102))+'3. ARV Substitutions'!N123,0),"")</f>
        <v>0</v>
      </c>
      <c r="J103" s="114">
        <f>IFERROR(MAX(I103*(1+'1. General Inputs'!$BE$16)+(J$110*CHOOSE(J$7,'2. Protocols'!$S102,'2. Protocols'!$T102,'2. Protocols'!$U102))+'3. ARV Substitutions'!O123,0),"")</f>
        <v>0</v>
      </c>
      <c r="K103" s="114">
        <f>IFERROR(MAX(J103*(1+'1. General Inputs'!$BE$16)+(K$110*CHOOSE(K$7,'2. Protocols'!$S102,'2. Protocols'!$T102,'2. Protocols'!$U102))+'3. ARV Substitutions'!P123,0),"")</f>
        <v>0</v>
      </c>
      <c r="L103" s="114">
        <f>IFERROR(MAX(K103*(1+'1. General Inputs'!$BE$16)+(L$110*CHOOSE(L$7,'2. Protocols'!$S102,'2. Protocols'!$T102,'2. Protocols'!$U102))+'3. ARV Substitutions'!Q123,0),"")</f>
        <v>0</v>
      </c>
      <c r="M103" s="114">
        <f>IFERROR(MAX(L103*(1+'1. General Inputs'!$BE$16)+(M$110*CHOOSE(M$7,'2. Protocols'!$S102,'2. Protocols'!$T102,'2. Protocols'!$U102))+'3. ARV Substitutions'!R123,0),"")</f>
        <v>0</v>
      </c>
      <c r="N103" s="114">
        <f>IFERROR(MAX(M103*(1+'1. General Inputs'!$BE$16)+(N$110*CHOOSE(N$7,'2. Protocols'!$S102,'2. Protocols'!$T102,'2. Protocols'!$U102))+'3. ARV Substitutions'!S123,0),"")</f>
        <v>0</v>
      </c>
      <c r="O103" s="114">
        <f>IFERROR(MAX(N103*(1+'1. General Inputs'!$BE$16)+(O$110*CHOOSE(O$7,'2. Protocols'!$S102,'2. Protocols'!$T102,'2. Protocols'!$U102))+'3. ARV Substitutions'!T123,0),"")</f>
        <v>0</v>
      </c>
      <c r="P103" s="114">
        <f>IFERROR(MAX(O103*(1+'1. General Inputs'!$BE$16)+(P$110*CHOOSE(P$7,'2. Protocols'!$S102,'2. Protocols'!$T102,'2. Protocols'!$U102))+'3. ARV Substitutions'!U123,0),"")</f>
        <v>0</v>
      </c>
      <c r="Q103" s="114">
        <f>IFERROR(MAX(P103*(1+'1. General Inputs'!$BE$16)+(Q$110*CHOOSE(Q$7,'2. Protocols'!$S102,'2. Protocols'!$T102,'2. Protocols'!$U102))+'3. ARV Substitutions'!V123,0),"")</f>
        <v>0</v>
      </c>
      <c r="R103" s="114">
        <f>IFERROR(MAX(Q103*(1+'1. General Inputs'!$BE$16)+(R$110*CHOOSE(R$7,'2. Protocols'!$S102,'2. Protocols'!$T102,'2. Protocols'!$U102))+'3. ARV Substitutions'!W123,0),"")</f>
        <v>0</v>
      </c>
      <c r="S103" s="114">
        <f>IFERROR(MAX(R103*(1+'1. General Inputs'!$BE$16)+(S$110*CHOOSE(S$7,'2. Protocols'!$S102,'2. Protocols'!$T102,'2. Protocols'!$U102))+'3. ARV Substitutions'!X123,0),"")</f>
        <v>0</v>
      </c>
      <c r="T103" s="114">
        <f>IFERROR(MAX(S103*(1+'1. General Inputs'!$BE$16)+(T$110*CHOOSE(T$7,'2. Protocols'!$S102,'2. Protocols'!$T102,'2. Protocols'!$U102))+'3. ARV Substitutions'!Y123,0),"")</f>
        <v>0</v>
      </c>
      <c r="U103" s="114">
        <f>IFERROR(MAX(T103*(1+'1. General Inputs'!$BE$16)+(U$110*CHOOSE(U$7,'2. Protocols'!$S102,'2. Protocols'!$T102,'2. Protocols'!$U102))+'3. ARV Substitutions'!Z123,0),"")</f>
        <v>0</v>
      </c>
      <c r="V103" s="114">
        <f>IFERROR(MAX(U103*(1+'1. General Inputs'!$BE$16)+(V$110*CHOOSE(V$7,'2. Protocols'!$S102,'2. Protocols'!$T102,'2. Protocols'!$U102))+'3. ARV Substitutions'!AA123,0),"")</f>
        <v>0</v>
      </c>
      <c r="W103" s="114">
        <f>IFERROR(MAX(V103*(1+'1. General Inputs'!$BE$16)+(W$110*CHOOSE(W$7,'2. Protocols'!$S102,'2. Protocols'!$T102,'2. Protocols'!$U102))+'3. ARV Substitutions'!AB123,0),"")</f>
        <v>0</v>
      </c>
      <c r="X103" s="114">
        <f>IFERROR(MAX(W103*(1+'1. General Inputs'!$BE$16)+(X$110*CHOOSE(X$7,'2. Protocols'!$S102,'2. Protocols'!$T102,'2. Protocols'!$U102))+'3. ARV Substitutions'!AC123,0),"")</f>
        <v>0</v>
      </c>
      <c r="Y103" s="114">
        <f>IFERROR(MAX(X103*(1+'1. General Inputs'!$BE$16)+(Y$110*CHOOSE(Y$7,'2. Protocols'!$S102,'2. Protocols'!$T102,'2. Protocols'!$U102))+'3. ARV Substitutions'!AD123,0),"")</f>
        <v>0</v>
      </c>
      <c r="Z103" s="114">
        <f>IFERROR(MAX(Y103*(1+'1. General Inputs'!$BE$16)+(Z$110*CHOOSE(Z$7,'2. Protocols'!$S102,'2. Protocols'!$T102,'2. Protocols'!$U102))+'3. ARV Substitutions'!AE123,0),"")</f>
        <v>0</v>
      </c>
      <c r="AA103" s="114">
        <f>IFERROR(MAX(Z103*(1+'1. General Inputs'!$BE$16)+(AA$110*CHOOSE(AA$7,'2. Protocols'!$S102,'2. Protocols'!$T102,'2. Protocols'!$U102))+'3. ARV Substitutions'!AF123,0),"")</f>
        <v>0</v>
      </c>
      <c r="AB103" s="114">
        <f>IFERROR(MAX(AA103*(1+'1. General Inputs'!$BE$16)+(AB$110*CHOOSE(AB$7,'2. Protocols'!$S102,'2. Protocols'!$T102,'2. Protocols'!$U102))+'3. ARV Substitutions'!AG123,0),"")</f>
        <v>0</v>
      </c>
      <c r="AC103" s="114">
        <f>IFERROR(MAX(AB103*(1+'1. General Inputs'!$BE$16)+(AC$110*CHOOSE(AC$7,'2. Protocols'!$S102,'2. Protocols'!$T102,'2. Protocols'!$U102))+'3. ARV Substitutions'!AH123,0),"")</f>
        <v>0</v>
      </c>
      <c r="AD103" s="114">
        <f>IFERROR(MAX(AC103*(1+'1. General Inputs'!$BE$16)+(AD$110*CHOOSE(AD$7,'2. Protocols'!$S102,'2. Protocols'!$T102,'2. Protocols'!$U102))+'3. ARV Substitutions'!AI123,0),"")</f>
        <v>0</v>
      </c>
      <c r="AE103" s="114">
        <f>IFERROR(MAX(AD103*(1+'1. General Inputs'!$BE$16)+(AE$110*CHOOSE(AE$7,'2. Protocols'!$S102,'2. Protocols'!$T102,'2. Protocols'!$U102))+'3. ARV Substitutions'!AJ123,0),"")</f>
        <v>0</v>
      </c>
      <c r="AF103" s="114">
        <f>IFERROR(MAX(AE103*(1+'1. General Inputs'!$BE$16)+(AF$110*CHOOSE(AF$7,'2. Protocols'!$S102,'2. Protocols'!$T102,'2. Protocols'!$U102))+'3. ARV Substitutions'!AK123,0),"")</f>
        <v>0</v>
      </c>
      <c r="AG103" s="114">
        <f>IFERROR(MAX(AF103*(1+'1. General Inputs'!$BE$16)+(AG$110*CHOOSE(AG$7,'2. Protocols'!$S102,'2. Protocols'!$T102,'2. Protocols'!$U102))+'3. ARV Substitutions'!AL123,0),"")</f>
        <v>0</v>
      </c>
      <c r="AH103" s="114">
        <f>IFERROR(MAX(AG103*(1+'1. General Inputs'!$BE$16)+(AH$110*CHOOSE(AH$7,'2. Protocols'!$S102,'2. Protocols'!$T102,'2. Protocols'!$U102))+'3. ARV Substitutions'!AM123,0),"")</f>
        <v>0</v>
      </c>
      <c r="AI103" s="114">
        <f>IFERROR(MAX(AH103*(1+'1. General Inputs'!$BE$16)+(AI$110*CHOOSE(AI$7,'2. Protocols'!$S102,'2. Protocols'!$T102,'2. Protocols'!$U102))+'3. ARV Substitutions'!AN123,0),"")</f>
        <v>0</v>
      </c>
      <c r="AJ103" s="114">
        <f>IFERROR(MAX(AI103*(1+'1. General Inputs'!$BE$16)+(AJ$110*CHOOSE(AJ$7,'2. Protocols'!$S102,'2. Protocols'!$T102,'2. Protocols'!$U102))+'3. ARV Substitutions'!AO123,0),"")</f>
        <v>0</v>
      </c>
      <c r="AK103" s="114">
        <f>IFERROR(MAX(AJ103*(1+'1. General Inputs'!$BE$16)+(AK$110*CHOOSE(AK$7,'2. Protocols'!$S102,'2. Protocols'!$T102,'2. Protocols'!$U102))+'3. ARV Substitutions'!AP123,0),"")</f>
        <v>0</v>
      </c>
      <c r="AL103" s="114">
        <f>IFERROR(MAX(AK103*(1+'1. General Inputs'!$BE$16)+(AL$110*CHOOSE(AL$7,'2. Protocols'!$S102,'2. Protocols'!$T102,'2. Protocols'!$U102))+'3. ARV Substitutions'!AQ123,0),"")</f>
        <v>0</v>
      </c>
      <c r="AM103" s="114">
        <f>IFERROR(MAX(AL103*(1+'1. General Inputs'!$BE$16)+(AM$110*CHOOSE(AM$7,'2. Protocols'!$S102,'2. Protocols'!$T102,'2. Protocols'!$U102))+'3. ARV Substitutions'!AR123,0),"")</f>
        <v>0</v>
      </c>
      <c r="AN103" s="114">
        <f>IFERROR(MAX(AM103*(1+'1. General Inputs'!$BE$16)+(AN$110*CHOOSE(AN$7,'2. Protocols'!$S102,'2. Protocols'!$T102,'2. Protocols'!$U102))+'3. ARV Substitutions'!AS123,0),"")</f>
        <v>0</v>
      </c>
      <c r="AO103" s="114">
        <f>IFERROR(MAX(AN103*(1+'1. General Inputs'!$BE$16)+(AO$110*CHOOSE(AO$7,'2. Protocols'!$S102,'2. Protocols'!$T102,'2. Protocols'!$U102))+'3. ARV Substitutions'!AT123,0),"")</f>
        <v>0</v>
      </c>
      <c r="AP103" s="114">
        <f>IFERROR(MAX(AO103*(1+'1. General Inputs'!$BE$16)+(AP$110*CHOOSE(AP$7,'2. Protocols'!$S102,'2. Protocols'!$T102,'2. Protocols'!$U102))+'3. ARV Substitutions'!AU123,0),"")</f>
        <v>0</v>
      </c>
      <c r="BZ103" s="88">
        <f t="shared" si="87"/>
        <v>0</v>
      </c>
      <c r="CA103" s="88">
        <f t="shared" si="88"/>
        <v>0</v>
      </c>
      <c r="CB103" s="88">
        <f t="shared" si="89"/>
        <v>0</v>
      </c>
      <c r="CC103" s="88">
        <f t="shared" si="90"/>
        <v>0</v>
      </c>
      <c r="CD103" s="88">
        <f t="shared" si="91"/>
        <v>0</v>
      </c>
      <c r="CE103" s="88">
        <f t="shared" si="92"/>
        <v>0</v>
      </c>
      <c r="CF103" s="88">
        <f t="shared" si="93"/>
        <v>0</v>
      </c>
      <c r="CG103" s="88">
        <f t="shared" si="94"/>
        <v>0</v>
      </c>
      <c r="CH103" s="88">
        <f t="shared" si="95"/>
        <v>0</v>
      </c>
      <c r="CI103" s="88">
        <f t="shared" si="96"/>
        <v>0</v>
      </c>
      <c r="CJ103" s="88">
        <f t="shared" si="97"/>
        <v>0</v>
      </c>
      <c r="CK103" s="88">
        <f t="shared" si="98"/>
        <v>0</v>
      </c>
      <c r="CL103" s="88">
        <f t="shared" si="99"/>
        <v>0</v>
      </c>
      <c r="CM103" s="88">
        <f t="shared" si="100"/>
        <v>0</v>
      </c>
      <c r="CN103" s="88">
        <f t="shared" si="101"/>
        <v>0</v>
      </c>
      <c r="CO103" s="88">
        <f t="shared" si="102"/>
        <v>0</v>
      </c>
      <c r="CP103" s="88">
        <f t="shared" si="103"/>
        <v>0</v>
      </c>
      <c r="CQ103" s="88">
        <f t="shared" si="104"/>
        <v>0</v>
      </c>
      <c r="CR103" s="88">
        <f t="shared" si="105"/>
        <v>0</v>
      </c>
      <c r="CS103" s="88">
        <f t="shared" si="106"/>
        <v>0</v>
      </c>
      <c r="CT103" s="88">
        <f t="shared" si="107"/>
        <v>0</v>
      </c>
      <c r="CU103" s="88">
        <f t="shared" si="108"/>
        <v>0</v>
      </c>
      <c r="CV103" s="88">
        <f t="shared" si="109"/>
        <v>0</v>
      </c>
      <c r="CW103" s="88">
        <f t="shared" si="110"/>
        <v>0</v>
      </c>
      <c r="CX103" s="88">
        <f t="shared" si="111"/>
        <v>0</v>
      </c>
      <c r="CY103" s="88">
        <f t="shared" si="112"/>
        <v>0</v>
      </c>
      <c r="CZ103" s="88">
        <f t="shared" si="113"/>
        <v>0</v>
      </c>
      <c r="DA103" s="88">
        <f t="shared" si="114"/>
        <v>0</v>
      </c>
      <c r="DB103" s="88">
        <f t="shared" si="115"/>
        <v>0</v>
      </c>
      <c r="DC103" s="88">
        <f t="shared" si="116"/>
        <v>0</v>
      </c>
      <c r="DD103" s="88">
        <f t="shared" si="117"/>
        <v>0</v>
      </c>
      <c r="DE103" s="88">
        <f t="shared" si="118"/>
        <v>0</v>
      </c>
      <c r="DF103" s="88">
        <f t="shared" si="119"/>
        <v>0</v>
      </c>
      <c r="DG103" s="88">
        <f t="shared" si="120"/>
        <v>0</v>
      </c>
      <c r="DH103" s="88">
        <f t="shared" si="121"/>
        <v>0</v>
      </c>
      <c r="DI103" s="88">
        <f t="shared" si="122"/>
        <v>0</v>
      </c>
      <c r="DK103" s="27" t="str">
        <f>CONCATENATE('2. Protocols'!C102, '2. Protocols'!D102, '2. Protocols'!E102)</f>
        <v>+</v>
      </c>
      <c r="DL103" s="27" t="str">
        <f>CONCATENATE('2. Protocols'!C102, '2. Protocols'!D102, '2. Protocols'!E102, '2. Protocols'!F102, '2. Protocols'!G102,)</f>
        <v>++</v>
      </c>
      <c r="DN103" s="38">
        <f>IF(AND(OR(ISBLANK(DN$9),DN$9=0)=FALSE,OR(DN$9='2. Protocols'!$C102,DN$9='2. Protocols'!$E102,DN$9='2. Protocols'!$G102)),1,0)*'4. Formulations'!$I102</f>
        <v>0</v>
      </c>
      <c r="DO103" s="38">
        <f>IF(AND(OR(ISBLANK(DO$9),DO$9=0)=FALSE,OR(DO$9='2. Protocols'!$C102,DO$9='2. Protocols'!$E102,DO$9='2. Protocols'!$G102)),1,0)*'4. Formulations'!$I102</f>
        <v>0</v>
      </c>
      <c r="DP103" s="38">
        <f>IF(AND(OR(ISBLANK(DP$9),DP$9=0)=FALSE,OR(DP$9='2. Protocols'!$C102,DP$9='2. Protocols'!$E102,DP$9='2. Protocols'!$G102)),1,0)*'4. Formulations'!$I102</f>
        <v>0</v>
      </c>
      <c r="DQ103" s="38">
        <f>IF(AND(OR(ISBLANK(DQ$9),DQ$9=0)=FALSE,OR(DQ$9='2. Protocols'!$C102,DQ$9='2. Protocols'!$E102,DQ$9='2. Protocols'!$G102)),1,0)*'4. Formulations'!$I102</f>
        <v>0</v>
      </c>
      <c r="DR103" s="38">
        <f>IF(AND(OR(ISBLANK(DR$9),DR$9=0)=FALSE,OR(DR$9='2. Protocols'!$C102,DR$9='2. Protocols'!$E102,DR$9='2. Protocols'!$G102)),1,0)*'4. Formulations'!$I102</f>
        <v>0</v>
      </c>
      <c r="DS103" s="38">
        <f>IF(AND(OR(ISBLANK(DS$9),DS$9=0)=FALSE,OR(DS$9='2. Protocols'!$C102,DS$9='2. Protocols'!$E102,DS$9='2. Protocols'!$G102)),1,0)*'4. Formulations'!$I102</f>
        <v>0</v>
      </c>
      <c r="DT103" s="38">
        <f>IF(AND(OR(ISBLANK(DT$9),DT$9=0)=FALSE,OR(DT$9='2. Protocols'!$C102,DT$9='2. Protocols'!$E102,DT$9='2. Protocols'!$G102)),1,0)*'4. Formulations'!$I102</f>
        <v>0</v>
      </c>
      <c r="DU103" s="38">
        <f>IF(AND(OR(ISBLANK(DU$9),DU$9=0)=FALSE,OR(DU$9='2. Protocols'!$C102,DU$9='2. Protocols'!$E102,DU$9='2. Protocols'!$G102)),1,0)*'4. Formulations'!$I102</f>
        <v>0</v>
      </c>
      <c r="DV103" s="38">
        <f>IF(AND(OR(ISBLANK(DV$9),DV$9=0)=FALSE,OR(DV$9='2. Protocols'!$C102,DV$9='2. Protocols'!$E102,DV$9='2. Protocols'!$G102)),1,0)*'4. Formulations'!$I102</f>
        <v>0</v>
      </c>
      <c r="DW103" s="38">
        <f>IF(AND(OR(ISBLANK(DW$9),DW$9=0)=FALSE,OR(DW$9='2. Protocols'!$C102,DW$9='2. Protocols'!$E102,DW$9='2. Protocols'!$G102)),1,0)*'4. Formulations'!$I102</f>
        <v>0</v>
      </c>
      <c r="DX103" s="38">
        <f>IF(AND(OR(ISBLANK(DX$9),DX$9=0)=FALSE,OR(DX$9='2. Protocols'!$C102,DX$9='2. Protocols'!$E102,DX$9='2. Protocols'!$G102)),1,0)*'4. Formulations'!$I102</f>
        <v>0</v>
      </c>
      <c r="DY103" s="38">
        <f>IF(AND(OR(ISBLANK(DY$9),DY$9=0)=FALSE,OR(DY$9='2. Protocols'!$C102,DY$9='2. Protocols'!$E102,DY$9='2. Protocols'!$G102)),1,0)*'4. Formulations'!$I102</f>
        <v>0</v>
      </c>
      <c r="DZ103" s="38">
        <f>IF(AND(OR(ISBLANK(DZ$9),DZ$9=0)=FALSE,OR(DZ$9='2. Protocols'!$C102,DZ$9='2. Protocols'!$E102,DZ$9='2. Protocols'!$G102)),1,0)*'4. Formulations'!$I102</f>
        <v>0</v>
      </c>
      <c r="EA103" s="38">
        <f>IF(AND(OR(ISBLANK(EA$9),EA$9=0)=FALSE,OR(EA$9='2. Protocols'!$C102,EA$9='2. Protocols'!$E102,EA$9='2. Protocols'!$G102)),1,0)*'4. Formulations'!$I102</f>
        <v>0</v>
      </c>
      <c r="EB103" s="38">
        <f>IF(AND(OR(ISBLANK(EB$9),EB$9=0)=FALSE,OR(EB$9='2. Protocols'!$C102,EB$9='2. Protocols'!$E102,EB$9='2. Protocols'!$G102)),1,0)*'4. Formulations'!$I102</f>
        <v>0</v>
      </c>
      <c r="EC103" s="38">
        <f>IF(AND(OR(ISBLANK(EC$9),EC$9=0)=FALSE,OR(EC$9='2. Protocols'!$C102,EC$9='2. Protocols'!$E102,EC$9='2. Protocols'!$G102)),1,0)*'4. Formulations'!$I102</f>
        <v>0</v>
      </c>
      <c r="ED103" s="38">
        <f>IF(AND(OR(ISBLANK(ED$9),ED$9=0)=FALSE,OR(ED$9='2. Protocols'!$C102,ED$9='2. Protocols'!$E102,ED$9='2. Protocols'!$G102)),1,0)*'4. Formulations'!$I102</f>
        <v>0</v>
      </c>
      <c r="EE103" s="38">
        <f>IF(AND(OR(ISBLANK(EE$9),EE$9=0)=FALSE,OR(EE$9='2. Protocols'!$C102,EE$9='2. Protocols'!$E102,EE$9='2. Protocols'!$G102)),1,0)*'4. Formulations'!$I102</f>
        <v>0</v>
      </c>
      <c r="EF103" s="38">
        <f>IF(AND(OR(ISBLANK(EF$9),EF$9=0)=FALSE,OR(EF$9='2. Protocols'!$C102,EF$9='2. Protocols'!$E102,EF$9='2. Protocols'!$G102)),1,0)*'4. Formulations'!$I102</f>
        <v>0</v>
      </c>
      <c r="EG103" s="38">
        <f>IF(AND(OR(ISBLANK(EG$9),EG$9=0)=FALSE,OR(EG$9='2. Protocols'!$C102,EG$9='2. Protocols'!$E102,EG$9='2. Protocols'!$G102)),1,0)*'4. Formulations'!$I102</f>
        <v>0</v>
      </c>
      <c r="EH103" s="38">
        <f>IF(AND(OR(ISBLANK(EH$9),EH$9=0)=FALSE,OR(EH$9='2. Protocols'!$C102,EH$9='2. Protocols'!$E102,EH$9='2. Protocols'!$G102)),1,0)*'4. Formulations'!$I102</f>
        <v>0</v>
      </c>
      <c r="EI103" s="38">
        <f>IF(AND(OR(ISBLANK(EI$9),EI$9=0)=FALSE,OR(EI$9='2. Protocols'!$C102,EI$9='2. Protocols'!$E102,EI$9='2. Protocols'!$G102)),1,0)*'4. Formulations'!$I102</f>
        <v>0</v>
      </c>
      <c r="EK103" s="38">
        <f>IF(AND(OR(ISBLANK(EK$9),EK$9=0)=FALSE,EK$9=$DK103),1,0)*'4. Formulations'!$J102</f>
        <v>0</v>
      </c>
      <c r="EL103" s="38">
        <f>IF(AND(OR(ISBLANK(EL$9),EL$9=0)=FALSE,EL$9=$DK103),1,0)*'4. Formulations'!$J102</f>
        <v>0</v>
      </c>
      <c r="EM103" s="38">
        <f>IF(AND(OR(ISBLANK(EM$9),EM$9=0)=FALSE,EM$9=$DK103),1,0)*'4. Formulations'!$J102</f>
        <v>0</v>
      </c>
      <c r="EN103" s="38">
        <f>IF(AND(OR(ISBLANK(EN$9),EN$9=0)=FALSE,EN$9=$DK103),1,0)*'4. Formulations'!$J102</f>
        <v>0</v>
      </c>
      <c r="EO103" s="38">
        <f>IF(AND(OR(ISBLANK(EO$9),EO$9=0)=FALSE,EO$9=$DK103),1,0)*'4. Formulations'!$J102</f>
        <v>0</v>
      </c>
      <c r="EP103" s="38">
        <f>IF(AND(OR(ISBLANK(EP$9),EP$9=0)=FALSE,EP$9=$DK103),1,0)*'4. Formulations'!$J102</f>
        <v>0</v>
      </c>
      <c r="EQ103" s="38">
        <f>IF(AND(OR(ISBLANK(EQ$9),EQ$9=0)=FALSE,EQ$9=$DK103),1,0)*'4. Formulations'!$J102</f>
        <v>0</v>
      </c>
      <c r="ER103" s="38">
        <f>IF(AND(OR(ISBLANK(ER$9),ER$9=0)=FALSE,ER$9=$DK103),1,0)*'4. Formulations'!$J102</f>
        <v>0</v>
      </c>
      <c r="ES103" s="38">
        <f>IF(AND(OR(ISBLANK(ES$9),ES$9=0)=FALSE,ES$9=$DK103),1,0)*'4. Formulations'!$J102</f>
        <v>0</v>
      </c>
      <c r="ET103" s="38">
        <f>IF(AND(OR(ISBLANK(ET$9),ET$9=0)=FALSE,ET$9=$DK103),1,0)*'4. Formulations'!$J102</f>
        <v>0</v>
      </c>
      <c r="EU103" s="38">
        <f>IF(AND(OR(ISBLANK(EU$9),EU$9=0)=FALSE,EU$9=$DK103),1,0)*'4. Formulations'!$J102</f>
        <v>0</v>
      </c>
      <c r="EV103" s="38">
        <f>IF(AND(OR(ISBLANK(EV$9),EV$9=0)=FALSE,EV$9=$DK103),1,0)*'4. Formulations'!$J102</f>
        <v>0</v>
      </c>
      <c r="EW103" s="38">
        <f>IF(AND(OR(ISBLANK(EW$9),EW$9=0)=FALSE,EW$9=$DK103),1,0)*'4. Formulations'!$J102</f>
        <v>0</v>
      </c>
      <c r="EY103" s="38">
        <f>IF(AND(OR(ISBLANK(EY$9),EY$9=0)=FALSE,SUM($EK103:$EW103)&gt;0,EY$9='2. Protocols'!$G102),1,0)*'4. Formulations'!$J102</f>
        <v>0</v>
      </c>
      <c r="EZ103" s="38">
        <f>IF(AND(OR(ISBLANK(EZ$9),EZ$9=0)=FALSE,SUM($EK103:$EW103)&gt;0,EZ$9='2. Protocols'!$G102),1,0)*'4. Formulations'!$J102</f>
        <v>0</v>
      </c>
      <c r="FA103" s="38">
        <f>IF(AND(OR(ISBLANK(FA$9),FA$9=0)=FALSE,SUM($EK103:$EW103)&gt;0,FA$9='2. Protocols'!$G102),1,0)*'4. Formulations'!$J102</f>
        <v>0</v>
      </c>
      <c r="FB103" s="38">
        <f>IF(AND(OR(ISBLANK(FB$9),FB$9=0)=FALSE,SUM($EK103:$EW103)&gt;0,FB$9='2. Protocols'!$G102),1,0)*'4. Formulations'!$J102</f>
        <v>0</v>
      </c>
      <c r="FC103" s="38">
        <f>IF(AND(OR(ISBLANK(FC$9),FC$9=0)=FALSE,SUM($EK103:$EW103)&gt;0,FC$9='2. Protocols'!$G102),1,0)*'4. Formulations'!$J102</f>
        <v>0</v>
      </c>
      <c r="FD103" s="38">
        <f>IF(AND(OR(ISBLANK(FD$9),FD$9=0)=FALSE,SUM($EK103:$EW103)&gt;0,FD$9='2. Protocols'!$G102),1,0)*'4. Formulations'!$J102</f>
        <v>0</v>
      </c>
      <c r="FE103" s="38">
        <f>IF(AND(OR(ISBLANK(FE$9),FE$9=0)=FALSE,SUM($EK103:$EW103)&gt;0,FE$9='2. Protocols'!$G102),1,0)*'4. Formulations'!$J102</f>
        <v>0</v>
      </c>
      <c r="FF103" s="38">
        <f>IF(AND(OR(ISBLANK(FF$9),FF$9=0)=FALSE,SUM($EK103:$EW103)&gt;0,FF$9='2. Protocols'!$G102),1,0)*'4. Formulations'!$J102</f>
        <v>0</v>
      </c>
      <c r="FG103" s="38">
        <f>IF(AND(OR(ISBLANK(FG$9),FG$9=0)=FALSE,SUM($EK103:$EW103)&gt;0,FG$9='2. Protocols'!$G102),1,0)*'4. Formulations'!$J102</f>
        <v>0</v>
      </c>
      <c r="FH103" s="38">
        <f>IF(AND(OR(ISBLANK(FH$9),FH$9=0)=FALSE,SUM($EK103:$EW103)&gt;0,FH$9='2. Protocols'!$G102),1,0)*'4. Formulations'!$J102</f>
        <v>0</v>
      </c>
      <c r="FI103" s="38">
        <f>IF(AND(OR(ISBLANK(FI$9),FI$9=0)=FALSE,SUM($EK103:$EW103)&gt;0,FI$9='2. Protocols'!$G102),1,0)*'4. Formulations'!$J102</f>
        <v>0</v>
      </c>
      <c r="FJ103" s="38">
        <f>IF(AND(OR(ISBLANK(FJ$9),FJ$9=0)=FALSE,SUM($EK103:$EW103)&gt;0,FJ$9='2. Protocols'!$G102),1,0)*'4. Formulations'!$J102</f>
        <v>0</v>
      </c>
      <c r="FK103" s="38">
        <f>IF(AND(OR(ISBLANK(FK$9),FK$9=0)=FALSE,SUM($EK103:$EW103)&gt;0,FK$9='2. Protocols'!$G102),1,0)*'4. Formulations'!$J102</f>
        <v>0</v>
      </c>
      <c r="FL103" s="38">
        <f>IF(AND(OR(ISBLANK(FL$9),FL$9=0)=FALSE,SUM($EK103:$EW103)&gt;0,FL$9='2. Protocols'!$G102),1,0)*'4. Formulations'!$J102</f>
        <v>0</v>
      </c>
      <c r="FM103" s="38">
        <f>IF(AND(OR(ISBLANK(FM$9),FM$9=0)=FALSE,SUM($EK103:$EW103)&gt;0,FM$9='2. Protocols'!$G102),1,0)*'4. Formulations'!$J102</f>
        <v>0</v>
      </c>
      <c r="FN103" s="38">
        <f>IF(AND(OR(ISBLANK(FN$9),FN$9=0)=FALSE,SUM($EK103:$EW103)&gt;0,FN$9='2. Protocols'!$G102),1,0)*'4. Formulations'!$J102</f>
        <v>0</v>
      </c>
      <c r="FO103" s="38">
        <f>IF(AND(OR(ISBLANK(FO$9),FO$9=0)=FALSE,SUM($EK103:$EW103)&gt;0,FO$9='2. Protocols'!$G102),1,0)*'4. Formulations'!$J102</f>
        <v>0</v>
      </c>
      <c r="FP103" s="38">
        <f>IF(AND(OR(ISBLANK(FP$9),FP$9=0)=FALSE,SUM($EK103:$EW103)&gt;0,FP$9='2. Protocols'!$G102),1,0)*'4. Formulations'!$J102</f>
        <v>0</v>
      </c>
      <c r="FQ103" s="38">
        <f>IF(AND(OR(ISBLANK(FQ$9),FQ$9=0)=FALSE,SUM($EK103:$EW103)&gt;0,FQ$9='2. Protocols'!$G102),1,0)*'4. Formulations'!$J102</f>
        <v>0</v>
      </c>
      <c r="FR103" s="38">
        <f>IF(AND(OR(ISBLANK(FR$9),FR$9=0)=FALSE,SUM($EK103:$EW103)&gt;0,FR$9='2. Protocols'!$G102),1,0)*'4. Formulations'!$J102</f>
        <v>0</v>
      </c>
      <c r="FS103" s="38">
        <f>IF(AND(OR(ISBLANK(FS$9),FS$9=0)=FALSE,SUM($EK103:$EW103)&gt;0,FS$9='2. Protocols'!$G102),1,0)*'4. Formulations'!$J102</f>
        <v>0</v>
      </c>
      <c r="FT103" s="38">
        <f>IF(AND(OR(ISBLANK(FT$9),FT$9=0)=FALSE,SUM($EK103:$EW103)&gt;0,FT$9='2. Protocols'!$G102),1,0)*'4. Formulations'!$J102</f>
        <v>0</v>
      </c>
      <c r="FV103" s="38">
        <f>IF(AND(OR(ISBLANK(EY$9),EY$9=0)=FALSE,FV$9=$DL103),1,0)*'4. Formulations'!$K102</f>
        <v>0</v>
      </c>
      <c r="FW103" s="38">
        <f>IF(AND(OR(ISBLANK(EZ$9),EZ$9=0)=FALSE,FW$9=$DL103),1,0)*'4. Formulations'!$K102</f>
        <v>0</v>
      </c>
      <c r="FX103" s="38">
        <f>IF(AND(OR(ISBLANK(FA$9),FA$9=0)=FALSE,FX$9=$DL103),1,0)*'4. Formulations'!$K102</f>
        <v>0</v>
      </c>
      <c r="FY103" s="38">
        <f>IF(AND(OR(ISBLANK(FB$9),FB$9=0)=FALSE,FY$9=$DL103),1,0)*'4. Formulations'!$K102</f>
        <v>0</v>
      </c>
      <c r="FZ103" s="38">
        <f>IF(AND(OR(ISBLANK(FC$9),FC$9=0)=FALSE,FZ$9=$DL103),1,0)*'4. Formulations'!$K102</f>
        <v>0</v>
      </c>
      <c r="GA103" s="38">
        <f>IF(AND(OR(ISBLANK(FD$9),FD$9=0)=FALSE,GA$9=$DL103),1,0)*'4. Formulations'!$K102</f>
        <v>0</v>
      </c>
      <c r="GB103" s="38">
        <f>IF(AND(OR(ISBLANK(FE$9),FE$9=0)=FALSE,GB$9=$DL103),1,0)*'4. Formulations'!$K102</f>
        <v>0</v>
      </c>
      <c r="GC103" s="38">
        <f>IF(AND(OR(ISBLANK(FF$9),FF$9=0)=FALSE,GC$9=$DL103),1,0)*'4. Formulations'!$K102</f>
        <v>0</v>
      </c>
      <c r="GD103" s="38">
        <f>IF(AND(OR(ISBLANK(FG$9),FG$9=0)=FALSE,GD$9=$DL103),1,0)*'4. Formulations'!$K102</f>
        <v>0</v>
      </c>
      <c r="GE103" s="38">
        <f>IF(AND(OR(ISBLANK(FH$9),FH$9=0)=FALSE,GE$9=$DL103),1,0)*'4. Formulations'!$K102</f>
        <v>0</v>
      </c>
      <c r="GF103" s="38">
        <f>IF(AND(OR(ISBLANK(FI$9),FI$9=0)=FALSE,GF$9=$DL103),1,0)*'4. Formulations'!$K102</f>
        <v>0</v>
      </c>
      <c r="GG103" s="38">
        <f>IF(AND(OR(ISBLANK(FJ$9),FJ$9=0)=FALSE,GG$9=$DL103),1,0)*'4. Formulations'!$K102</f>
        <v>0</v>
      </c>
      <c r="GH103" s="38">
        <f>IF(AND(OR(ISBLANK(FK$9),FK$9=0)=FALSE,GH$9=$DL103),1,0)*'4. Formulations'!$K102</f>
        <v>0</v>
      </c>
      <c r="GI103" s="38">
        <f>IF(AND(OR(ISBLANK(FL$9),FL$9=0)=FALSE,GI$9=$DL103),1,0)*'4. Formulations'!$K102</f>
        <v>0</v>
      </c>
      <c r="GJ103" s="38">
        <f>IF(AND(OR(ISBLANK(FM$9),FM$9=0)=FALSE,GJ$9=$DL103),1,0)*'4. Formulations'!$K102</f>
        <v>0</v>
      </c>
      <c r="GL103" s="38">
        <f>IF(AND(OR(ISBLANK(GL$9),GL$9=0)=FALSE,OR(GL$9='2. Protocols'!$C102,GL$9='2. Protocols'!$E102,GL$9='2. Protocols'!$G102)),1,0)*'4. Formulations'!$L102</f>
        <v>0</v>
      </c>
      <c r="GM103" s="38">
        <f>IF(AND(OR(ISBLANK(GM$9),GM$9=0)=FALSE,OR(GM$9='2. Protocols'!$C102,GM$9='2. Protocols'!$E102,GM$9='2. Protocols'!$G102)),1,0)*'4. Formulations'!$L102</f>
        <v>0</v>
      </c>
      <c r="GN103" s="38">
        <f>IF(AND(OR(ISBLANK(GN$9),GN$9=0)=FALSE,OR(GN$9='2. Protocols'!$C102,GN$9='2. Protocols'!$E102,GN$9='2. Protocols'!$G102)),1,0)*'4. Formulations'!$L102</f>
        <v>0</v>
      </c>
      <c r="GO103" s="38">
        <f>IF(AND(OR(ISBLANK(GO$9),GO$9=0)=FALSE,OR(GO$9='2. Protocols'!$C102,GO$9='2. Protocols'!$E102,GO$9='2. Protocols'!$G102)),1,0)*'4. Formulations'!$L102</f>
        <v>0</v>
      </c>
      <c r="GP103" s="38">
        <f>IF(AND(OR(ISBLANK(GP$9),GP$9=0)=FALSE,OR(GP$9='2. Protocols'!$C102,GP$9='2. Protocols'!$E102,GP$9='2. Protocols'!$G102)),1,0)*'4. Formulations'!$L102</f>
        <v>0</v>
      </c>
      <c r="GQ103" s="38">
        <f>IF(AND(OR(ISBLANK(GQ$9),GQ$9=0)=FALSE,OR(GQ$9='2. Protocols'!$C102,GQ$9='2. Protocols'!$E102,GQ$9='2. Protocols'!$G102)),1,0)*'4. Formulations'!$L102</f>
        <v>0</v>
      </c>
      <c r="GR103" s="38">
        <f>IF(AND(OR(ISBLANK(GR$9),GR$9=0)=FALSE,OR(GR$9='2. Protocols'!$C102,GR$9='2. Protocols'!$E102,GR$9='2. Protocols'!$G102)),1,0)*'4. Formulations'!$L102</f>
        <v>0</v>
      </c>
      <c r="GS103" s="38">
        <f>IF(AND(OR(ISBLANK(GS$9),GS$9=0)=FALSE,OR(GS$9='2. Protocols'!$C102,GS$9='2. Protocols'!$E102,GS$9='2. Protocols'!$G102)),1,0)*'4. Formulations'!$L102</f>
        <v>0</v>
      </c>
      <c r="GT103" s="38">
        <f>IF(AND(OR(ISBLANK(GT$9),GT$9=0)=FALSE,OR(GT$9='2. Protocols'!$C102,GT$9='2. Protocols'!$E102,GT$9='2. Protocols'!$G102)),1,0)*'4. Formulations'!$L102</f>
        <v>0</v>
      </c>
      <c r="GU103" s="38">
        <f>IF(AND(OR(ISBLANK(GU$9),GU$9=0)=FALSE,OR(GU$9='2. Protocols'!$C102,GU$9='2. Protocols'!$E102,GU$9='2. Protocols'!$G102)),1,0)*'4. Formulations'!$L102</f>
        <v>0</v>
      </c>
      <c r="GV103" s="38">
        <f>IF(AND(OR(ISBLANK(GV$9),GV$9=0)=FALSE,OR(GV$9='2. Protocols'!$C102,GV$9='2. Protocols'!$E102,GV$9='2. Protocols'!$G102)),1,0)*'4. Formulations'!$L102</f>
        <v>0</v>
      </c>
      <c r="GW103" s="38">
        <f>IF(AND(OR(ISBLANK(GW$9),GW$9=0)=FALSE,OR(GW$9='2. Protocols'!$C102,GW$9='2. Protocols'!$E102,GW$9='2. Protocols'!$G102)),1,0)*'4. Formulations'!$L102</f>
        <v>0</v>
      </c>
      <c r="GX103" s="38">
        <f>IF(AND(OR(ISBLANK(GX$9),GX$9=0)=FALSE,OR(GX$9='2. Protocols'!$C102,GX$9='2. Protocols'!$E102,GX$9='2. Protocols'!$G102)),1,0)*'4. Formulations'!$L102</f>
        <v>0</v>
      </c>
      <c r="GY103" s="38">
        <f>IF(AND(OR(ISBLANK(GY$9),GY$9=0)=FALSE,OR(GY$9='2. Protocols'!$C102,GY$9='2. Protocols'!$E102,GY$9='2. Protocols'!$G102)),1,0)*'4. Formulations'!$L102</f>
        <v>0</v>
      </c>
      <c r="GZ103" s="38">
        <f>IF(AND(OR(ISBLANK(GZ$9),GZ$9=0)=FALSE,OR(GZ$9='2. Protocols'!$C102,GZ$9='2. Protocols'!$E102,GZ$9='2. Protocols'!$G102)),1,0)*'4. Formulations'!$L102</f>
        <v>0</v>
      </c>
      <c r="HA103" s="38">
        <f>IF(AND(OR(ISBLANK(HA$9),HA$9=0)=FALSE,OR(HA$9='2. Protocols'!$C102,HA$9='2. Protocols'!$E102,HA$9='2. Protocols'!$G102)),1,0)*'4. Formulations'!$L102</f>
        <v>0</v>
      </c>
      <c r="HB103" s="38">
        <f>IF(AND(OR(ISBLANK(HB$9),HB$9=0)=FALSE,OR(HB$9='2. Protocols'!$C102,HB$9='2. Protocols'!$E102,HB$9='2. Protocols'!$G102)),1,0)*'4. Formulations'!$L102</f>
        <v>0</v>
      </c>
      <c r="HC103" s="38">
        <f>IF(AND(OR(ISBLANK(HC$9),HC$9=0)=FALSE,OR(HC$9='2. Protocols'!$C102,HC$9='2. Protocols'!$E102,HC$9='2. Protocols'!$G102)),1,0)*'4. Formulations'!$L102</f>
        <v>0</v>
      </c>
      <c r="HD103" s="38">
        <f>IF(AND(OR(ISBLANK(HD$9),HD$9=0)=FALSE,OR(HD$9='2. Protocols'!$C102,HD$9='2. Protocols'!$E102,HD$9='2. Protocols'!$G102)),1,0)*'4. Formulations'!$L102</f>
        <v>0</v>
      </c>
      <c r="HE103" s="38">
        <f>IF(AND(OR(ISBLANK(HE$9),HE$9=0)=FALSE,OR(HE$9='2. Protocols'!$C102,HE$9='2. Protocols'!$E102,HE$9='2. Protocols'!$G102)),1,0)*'4. Formulations'!$L102</f>
        <v>0</v>
      </c>
      <c r="HF103" s="38">
        <f>IF(AND(OR(ISBLANK(HF$9),HF$9=0)=FALSE,OR(HF$9='2. Protocols'!$C102,HF$9='2. Protocols'!$E102,HF$9='2. Protocols'!$G102)),1,0)*'4. Formulations'!$L102</f>
        <v>0</v>
      </c>
      <c r="HG103" s="38">
        <f>IF(AND(OR(ISBLANK(HG$9),HG$9=0)=FALSE,OR(HG$9='2. Protocols'!$C102,HG$9='2. Protocols'!$E102,HG$9='2. Protocols'!$G102)),1,0)*'4. Formulations'!$L102</f>
        <v>0</v>
      </c>
      <c r="HI103" s="38">
        <f>IF(AND(OR(ISBLANK(HI$9),HI$9=0)=FALSE,HI$9=$DK103),1,0)*'4. Formulations'!$M102</f>
        <v>0</v>
      </c>
      <c r="HJ103" s="38">
        <f>IF(AND(OR(ISBLANK(HJ$9),HJ$9=0)=FALSE,HJ$9=$DK103),1,0)*'4. Formulations'!$M102</f>
        <v>0</v>
      </c>
      <c r="HK103" s="38">
        <f>IF(AND(OR(ISBLANK(HK$9),HK$9=0)=FALSE,HK$9=$DK103),1,0)*'4. Formulations'!$M102</f>
        <v>0</v>
      </c>
      <c r="HL103" s="38">
        <f>IF(AND(OR(ISBLANK(HL$9),HL$9=0)=FALSE,HL$9=$DK103),1,0)*'4. Formulations'!$M102</f>
        <v>0</v>
      </c>
      <c r="HM103" s="38">
        <f>IF(AND(OR(ISBLANK(HM$9),HM$9=0)=FALSE,HM$9=$DK103),1,0)*'4. Formulations'!$M102</f>
        <v>0</v>
      </c>
      <c r="HN103" s="38">
        <f>IF(AND(OR(ISBLANK(HN$9),HN$9=0)=FALSE,HN$9=$DK103),1,0)*'4. Formulations'!$M102</f>
        <v>0</v>
      </c>
      <c r="HO103" s="38">
        <f>IF(AND(OR(ISBLANK(HO$9),HO$9=0)=FALSE,HO$9=$DK103),1,0)*'4. Formulations'!$M102</f>
        <v>0</v>
      </c>
      <c r="HP103" s="38">
        <f>IF(AND(OR(ISBLANK(HP$9),HP$9=0)=FALSE,HP$9=$DK103),1,0)*'4. Formulations'!$M102</f>
        <v>0</v>
      </c>
      <c r="HQ103" s="38">
        <f>IF(AND(OR(ISBLANK(HQ$9),HQ$9=0)=FALSE,HQ$9=$DK103),1,0)*'4. Formulations'!$M102</f>
        <v>0</v>
      </c>
      <c r="HR103" s="38">
        <f>IF(AND(OR(ISBLANK(HR$9),HR$9=0)=FALSE,HR$9=$DK103),1,0)*'4. Formulations'!$M102</f>
        <v>0</v>
      </c>
      <c r="HS103" s="38">
        <f>IF(AND(OR(ISBLANK(HS$9),HS$9=0)=FALSE,HS$9=$DK103),1,0)*'4. Formulations'!$M102</f>
        <v>0</v>
      </c>
      <c r="HT103" s="38">
        <f>IF(AND(OR(ISBLANK(HT$9),HT$9=0)=FALSE,HT$9=$DK103),1,0)*'4. Formulations'!$M102</f>
        <v>0</v>
      </c>
      <c r="HU103" s="38">
        <f>IF(AND(OR(ISBLANK(HU$9),HU$9=0)=FALSE,HU$9=$DK103),1,0)*'4. Formulations'!$M102</f>
        <v>0</v>
      </c>
      <c r="HW103" s="38">
        <f>IF(AND(OR(ISBLANK(HW$9),HW$9=0)=FALSE,SUM($HI103:$HU103)&gt;0,HW$9='2. Protocols'!$G102),1,0)*'4. Formulations'!$M102</f>
        <v>0</v>
      </c>
      <c r="HX103" s="38">
        <f>IF(AND(OR(ISBLANK(HX$9),HX$9=0)=FALSE,SUM($HI103:$HU103)&gt;0,HX$9='2. Protocols'!$G102),1,0)*'4. Formulations'!$M102</f>
        <v>0</v>
      </c>
      <c r="HY103" s="38">
        <f>IF(AND(OR(ISBLANK(HY$9),HY$9=0)=FALSE,SUM($HI103:$HU103)&gt;0,HY$9='2. Protocols'!$G102),1,0)*'4. Formulations'!$M102</f>
        <v>0</v>
      </c>
      <c r="HZ103" s="38">
        <f>IF(AND(OR(ISBLANK(HZ$9),HZ$9=0)=FALSE,SUM($HI103:$HU103)&gt;0,HZ$9='2. Protocols'!$G102),1,0)*'4. Formulations'!$M102</f>
        <v>0</v>
      </c>
      <c r="IA103" s="38">
        <f>IF(AND(OR(ISBLANK(IA$9),IA$9=0)=FALSE,SUM($HI103:$HU103)&gt;0,IA$9='2. Protocols'!$G102),1,0)*'4. Formulations'!$M102</f>
        <v>0</v>
      </c>
      <c r="IB103" s="38">
        <f>IF(AND(OR(ISBLANK(IB$9),IB$9=0)=FALSE,SUM($HI103:$HU103)&gt;0,IB$9='2. Protocols'!$G102),1,0)*'4. Formulations'!$M102</f>
        <v>0</v>
      </c>
      <c r="IC103" s="38">
        <f>IF(AND(OR(ISBLANK(IC$9),IC$9=0)=FALSE,SUM($HI103:$HU103)&gt;0,IC$9='2. Protocols'!$G102),1,0)*'4. Formulations'!$M102</f>
        <v>0</v>
      </c>
      <c r="ID103" s="38">
        <f>IF(AND(OR(ISBLANK(ID$9),ID$9=0)=FALSE,SUM($HI103:$HU103)&gt;0,ID$9='2. Protocols'!$G102),1,0)*'4. Formulations'!$M102</f>
        <v>0</v>
      </c>
      <c r="IE103" s="38">
        <f>IF(AND(OR(ISBLANK(IE$9),IE$9=0)=FALSE,SUM($HI103:$HU103)&gt;0,IE$9='2. Protocols'!$G102),1,0)*'4. Formulations'!$M102</f>
        <v>0</v>
      </c>
      <c r="IF103" s="38">
        <f>IF(AND(OR(ISBLANK(IF$9),IF$9=0)=FALSE,SUM($HI103:$HU103)&gt;0,IF$9='2. Protocols'!$G102),1,0)*'4. Formulations'!$M102</f>
        <v>0</v>
      </c>
      <c r="IG103" s="38">
        <f>IF(AND(OR(ISBLANK(IG$9),IG$9=0)=FALSE,SUM($HI103:$HU103)&gt;0,IG$9='2. Protocols'!$G102),1,0)*'4. Formulations'!$M102</f>
        <v>0</v>
      </c>
      <c r="IH103" s="38">
        <f>IF(AND(OR(ISBLANK(IH$9),IH$9=0)=FALSE,SUM($HI103:$HU103)&gt;0,IH$9='2. Protocols'!$G102),1,0)*'4. Formulations'!$M102</f>
        <v>0</v>
      </c>
      <c r="II103" s="38">
        <f>IF(AND(OR(ISBLANK(II$9),II$9=0)=FALSE,SUM($HI103:$HU103)&gt;0,II$9='2. Protocols'!$G102),1,0)*'4. Formulations'!$M102</f>
        <v>0</v>
      </c>
      <c r="IJ103" s="38">
        <f>IF(AND(OR(ISBLANK(IJ$9),IJ$9=0)=FALSE,SUM($HI103:$HU103)&gt;0,IJ$9='2. Protocols'!$G102),1,0)*'4. Formulations'!$M102</f>
        <v>0</v>
      </c>
      <c r="IK103" s="38">
        <f>IF(AND(OR(ISBLANK(IK$9),IK$9=0)=FALSE,SUM($HI103:$HU103)&gt;0,IK$9='2. Protocols'!$G102),1,0)*'4. Formulations'!$M102</f>
        <v>0</v>
      </c>
      <c r="IL103" s="38">
        <f>IF(AND(OR(ISBLANK(IL$9),IL$9=0)=FALSE,SUM($HI103:$HU103)&gt;0,IL$9='2. Protocols'!$G102),1,0)*'4. Formulations'!$M102</f>
        <v>0</v>
      </c>
      <c r="IM103" s="38">
        <f>IF(AND(OR(ISBLANK(IM$9),IM$9=0)=FALSE,SUM($HI103:$HU103)&gt;0,IM$9='2. Protocols'!$G102),1,0)*'4. Formulations'!$M102</f>
        <v>0</v>
      </c>
      <c r="IN103" s="38">
        <f>IF(AND(OR(ISBLANK(IN$9),IN$9=0)=FALSE,SUM($HI103:$HU103)&gt;0,IN$9='2. Protocols'!$G102),1,0)*'4. Formulations'!$M102</f>
        <v>0</v>
      </c>
      <c r="IO103" s="38">
        <f>IF(AND(OR(ISBLANK(IO$9),IO$9=0)=FALSE,SUM($HI103:$HU103)&gt;0,IO$9='2. Protocols'!$G102),1,0)*'4. Formulations'!$M102</f>
        <v>0</v>
      </c>
      <c r="IP103" s="38">
        <f>IF(AND(OR(ISBLANK(IP$9),IP$9=0)=FALSE,SUM($HI103:$HU103)&gt;0,IP$9='2. Protocols'!$G102),1,0)*'4. Formulations'!$M102</f>
        <v>0</v>
      </c>
      <c r="IQ103" s="38">
        <f>IF(AND(OR(ISBLANK(IQ$9),IQ$9=0)=FALSE,SUM($HI103:$HU103)&gt;0,IQ$9='2. Protocols'!$G102),1,0)*'4. Formulations'!$M102</f>
        <v>0</v>
      </c>
      <c r="IR103" s="38">
        <f>IF(AND(OR(ISBLANK(IR$9),IR$9=0)=FALSE,SUM($HI103:$HU103)&gt;0,IR$9='2. Protocols'!$G102),1,0)*'4. Formulations'!$M102</f>
        <v>0</v>
      </c>
      <c r="IT103" s="38">
        <f>IF(AND(OR(ISBLANK(IT$9),IT$9=0)=FALSE,IT$9=$DL103),1,0)*'4. Formulations'!$N102</f>
        <v>0</v>
      </c>
      <c r="IU103" s="38">
        <f>IF(AND(OR(ISBLANK(IU$9),IU$9=0)=FALSE,IU$9=$DL103),1,0)*'4. Formulations'!$N102</f>
        <v>0</v>
      </c>
      <c r="IV103" s="38">
        <f>IF(AND(OR(ISBLANK(IV$9),IV$9=0)=FALSE,IV$9=$DL103),1,0)*'4. Formulations'!$N102</f>
        <v>0</v>
      </c>
      <c r="IW103" s="38">
        <f>IF(AND(OR(ISBLANK(IW$9),IW$9=0)=FALSE,IW$9=$DL103),1,0)*'4. Formulations'!$N102</f>
        <v>0</v>
      </c>
      <c r="IX103" s="38">
        <f>IF(AND(OR(ISBLANK(IX$9),IX$9=0)=FALSE,IX$9=$DL103),1,0)*'4. Formulations'!$N102</f>
        <v>0</v>
      </c>
      <c r="IY103" s="38">
        <f>IF(AND(OR(ISBLANK(IY$9),IY$9=0)=FALSE,IY$9=$DL103),1,0)*'4. Formulations'!$N102</f>
        <v>0</v>
      </c>
      <c r="IZ103" s="38">
        <f>IF(AND(OR(ISBLANK(IZ$9),IZ$9=0)=FALSE,IZ$9=$DL103),1,0)*'4. Formulations'!$N102</f>
        <v>0</v>
      </c>
      <c r="JA103" s="38">
        <f>IF(AND(OR(ISBLANK(JA$9),JA$9=0)=FALSE,JA$9=$DL103),1,0)*'4. Formulations'!$N102</f>
        <v>0</v>
      </c>
      <c r="JB103" s="38">
        <f>IF(AND(OR(ISBLANK(JB$9),JB$9=0)=FALSE,JB$9=$DL103),1,0)*'4. Formulations'!$N102</f>
        <v>0</v>
      </c>
      <c r="JC103" s="38">
        <f>IF(AND(OR(ISBLANK(JC$9),JC$9=0)=FALSE,JC$9=$DL103),1,0)*'4. Formulations'!$N102</f>
        <v>0</v>
      </c>
      <c r="JD103" s="38">
        <f>IF(AND(OR(ISBLANK(JD$9),JD$9=0)=FALSE,JD$9=$DL103),1,0)*'4. Formulations'!$N102</f>
        <v>0</v>
      </c>
      <c r="JE103" s="38">
        <f>IF(AND(OR(ISBLANK(JE$9),JE$9=0)=FALSE,JE$9=$DL103),1,0)*'4. Formulations'!$N102</f>
        <v>0</v>
      </c>
      <c r="JF103" s="38">
        <f>IF(AND(OR(ISBLANK(JF$9),JF$9=0)=FALSE,JF$9=$DL103),1,0)*'4. Formulations'!$N102</f>
        <v>0</v>
      </c>
      <c r="JG103" s="38">
        <f>IF(AND(OR(ISBLANK(JG$9),JG$9=0)=FALSE,JG$9=$DL103),1,0)*'4. Formulations'!$N102</f>
        <v>0</v>
      </c>
      <c r="JH103" s="38">
        <f>IF(AND(OR(ISBLANK(JH$9),JH$9=0)=FALSE,JH$9=$DL103),1,0)*'4. Formulations'!$N102</f>
        <v>0</v>
      </c>
      <c r="JJ103" s="38">
        <f>IF(AND(OR(ISBLANK(JJ$9),JJ$9=0)=FALSE,OR(JJ$9='2. Protocols'!$C102,JJ$9='2. Protocols'!$E102,JJ$9='2. Protocols'!$G102)),1,0)*'4. Formulations'!$O102</f>
        <v>0</v>
      </c>
      <c r="JK103" s="38">
        <f>IF(AND(OR(ISBLANK(JK$9),JK$9=0)=FALSE,OR(JK$9='2. Protocols'!$C102,JK$9='2. Protocols'!$E102,JK$9='2. Protocols'!$G102)),1,0)*'4. Formulations'!$O102</f>
        <v>0</v>
      </c>
      <c r="JL103" s="38">
        <f>IF(AND(OR(ISBLANK(JL$9),JL$9=0)=FALSE,OR(JL$9='2. Protocols'!$C102,JL$9='2. Protocols'!$E102,JL$9='2. Protocols'!$G102)),1,0)*'4. Formulations'!$O102</f>
        <v>0</v>
      </c>
      <c r="JM103" s="38">
        <f>IF(AND(OR(ISBLANK(JM$9),JM$9=0)=FALSE,OR(JM$9='2. Protocols'!$C102,JM$9='2. Protocols'!$E102,JM$9='2. Protocols'!$G102)),1,0)*'4. Formulations'!$O102</f>
        <v>0</v>
      </c>
      <c r="JN103" s="38">
        <f>IF(AND(OR(ISBLANK(JN$9),JN$9=0)=FALSE,OR(JN$9='2. Protocols'!$C102,JN$9='2. Protocols'!$E102,JN$9='2. Protocols'!$G102)),1,0)*'4. Formulations'!$O102</f>
        <v>0</v>
      </c>
      <c r="JO103" s="38">
        <f>IF(AND(OR(ISBLANK(JO$9),JO$9=0)=FALSE,OR(JO$9='2. Protocols'!$C102,JO$9='2. Protocols'!$E102,JO$9='2. Protocols'!$G102)),1,0)*'4. Formulations'!$O102</f>
        <v>0</v>
      </c>
      <c r="JP103" s="38">
        <f>IF(AND(OR(ISBLANK(JP$9),JP$9=0)=FALSE,OR(JP$9='2. Protocols'!$C102,JP$9='2. Protocols'!$E102,JP$9='2. Protocols'!$G102)),1,0)*'4. Formulations'!$O102</f>
        <v>0</v>
      </c>
      <c r="JQ103" s="38">
        <f>IF(AND(OR(ISBLANK(JQ$9),JQ$9=0)=FALSE,OR(JQ$9='2. Protocols'!$C102,JQ$9='2. Protocols'!$E102,JQ$9='2. Protocols'!$G102)),1,0)*'4. Formulations'!$O102</f>
        <v>0</v>
      </c>
      <c r="JR103" s="38">
        <f>IF(AND(OR(ISBLANK(JR$9),JR$9=0)=FALSE,OR(JR$9='2. Protocols'!$C102,JR$9='2. Protocols'!$E102,JR$9='2. Protocols'!$G102)),1,0)*'4. Formulations'!$O102</f>
        <v>0</v>
      </c>
      <c r="JS103" s="38">
        <f>IF(AND(OR(ISBLANK(JS$9),JS$9=0)=FALSE,OR(JS$9='2. Protocols'!$C102,JS$9='2. Protocols'!$E102,JS$9='2. Protocols'!$G102)),1,0)*'4. Formulations'!$O102</f>
        <v>0</v>
      </c>
      <c r="JT103" s="38">
        <f>IF(AND(OR(ISBLANK(JT$9),JT$9=0)=FALSE,OR(JT$9='2. Protocols'!$C102,JT$9='2. Protocols'!$E102,JT$9='2. Protocols'!$G102)),1,0)*'4. Formulations'!$O102</f>
        <v>0</v>
      </c>
      <c r="JU103" s="38">
        <f>IF(AND(OR(ISBLANK(JU$9),JU$9=0)=FALSE,OR(JU$9='2. Protocols'!$C102,JU$9='2. Protocols'!$E102,JU$9='2. Protocols'!$G102)),1,0)*'4. Formulations'!$O102</f>
        <v>0</v>
      </c>
      <c r="JV103" s="38">
        <f>IF(AND(OR(ISBLANK(JV$9),JV$9=0)=FALSE,OR(JV$9='2. Protocols'!$C102,JV$9='2. Protocols'!$E102,JV$9='2. Protocols'!$G102)),1,0)*'4. Formulations'!$O102</f>
        <v>0</v>
      </c>
      <c r="JW103" s="38">
        <f>IF(AND(OR(ISBLANK(JW$9),JW$9=0)=FALSE,OR(JW$9='2. Protocols'!$C102,JW$9='2. Protocols'!$E102,JW$9='2. Protocols'!$G102)),1,0)*'4. Formulations'!$O102</f>
        <v>0</v>
      </c>
      <c r="JX103" s="38">
        <f>IF(AND(OR(ISBLANK(JX$9),JX$9=0)=FALSE,OR(JX$9='2. Protocols'!$C102,JX$9='2. Protocols'!$E102,JX$9='2. Protocols'!$G102)),1,0)*'4. Formulations'!$O102</f>
        <v>0</v>
      </c>
      <c r="JY103" s="38">
        <f>IF(AND(OR(ISBLANK(JY$9),JY$9=0)=FALSE,OR(JY$9='2. Protocols'!$C102,JY$9='2. Protocols'!$E102,JY$9='2. Protocols'!$G102)),1,0)*'4. Formulations'!$O102</f>
        <v>0</v>
      </c>
      <c r="JZ103" s="38">
        <f>IF(AND(OR(ISBLANK(JZ$9),JZ$9=0)=FALSE,OR(JZ$9='2. Protocols'!$C102,JZ$9='2. Protocols'!$E102,JZ$9='2. Protocols'!$G102)),1,0)*'4. Formulations'!$O102</f>
        <v>0</v>
      </c>
      <c r="KA103" s="38">
        <f>IF(AND(OR(ISBLANK(KA$9),KA$9=0)=FALSE,OR(KA$9='2. Protocols'!$C102,KA$9='2. Protocols'!$E102,KA$9='2. Protocols'!$G102)),1,0)*'4. Formulations'!$O102</f>
        <v>0</v>
      </c>
      <c r="KB103" s="38">
        <f>IF(AND(OR(ISBLANK(KB$9),KB$9=0)=FALSE,OR(KB$9='2. Protocols'!$C102,KB$9='2. Protocols'!$E102,KB$9='2. Protocols'!$G102)),1,0)*'4. Formulations'!$O102</f>
        <v>0</v>
      </c>
      <c r="KC103" s="38">
        <f>IF(AND(OR(ISBLANK(KC$9),KC$9=0)=FALSE,OR(KC$9='2. Protocols'!$C102,KC$9='2. Protocols'!$E102,KC$9='2. Protocols'!$G102)),1,0)*'4. Formulations'!$O102</f>
        <v>0</v>
      </c>
      <c r="KD103" s="38">
        <f>IF(AND(OR(ISBLANK(KD$9),KD$9=0)=FALSE,OR(KD$9='2. Protocols'!$C102,KD$9='2. Protocols'!$E102,KD$9='2. Protocols'!$G102)),1,0)*'4. Formulations'!$O102</f>
        <v>0</v>
      </c>
      <c r="KE103" s="38">
        <f>IF(AND(OR(ISBLANK(KE$9),KE$9=0)=FALSE,OR(KE$9='2. Protocols'!$C102,KE$9='2. Protocols'!$E102,KE$9='2. Protocols'!$G102)),1,0)*'4. Formulations'!$O102</f>
        <v>0</v>
      </c>
      <c r="KG103" s="38">
        <f>IF(AND(OR(ISBLANK(KG$9),KG$9=0)=FALSE,KG$9=$DK103),1,0)*'4. Formulations'!$P102</f>
        <v>0</v>
      </c>
      <c r="KH103" s="38">
        <f>IF(AND(OR(ISBLANK(KH$9),KH$9=0)=FALSE,KH$9=$DK103),1,0)*'4. Formulations'!$P102</f>
        <v>0</v>
      </c>
      <c r="KI103" s="38">
        <f>IF(AND(OR(ISBLANK(KI$9),KI$9=0)=FALSE,KI$9=$DK103),1,0)*'4. Formulations'!$P102</f>
        <v>0</v>
      </c>
      <c r="KJ103" s="38">
        <f>IF(AND(OR(ISBLANK(KJ$9),KJ$9=0)=FALSE,KJ$9=$DK103),1,0)*'4. Formulations'!$P102</f>
        <v>0</v>
      </c>
      <c r="KK103" s="38">
        <f>IF(AND(OR(ISBLANK(KK$9),KK$9=0)=FALSE,KK$9=$DK103),1,0)*'4. Formulations'!$P102</f>
        <v>0</v>
      </c>
      <c r="KL103" s="38">
        <f>IF(AND(OR(ISBLANK(KL$9),KL$9=0)=FALSE,KL$9=$DK103),1,0)*'4. Formulations'!$P102</f>
        <v>0</v>
      </c>
      <c r="KM103" s="38">
        <f>IF(AND(OR(ISBLANK(KM$9),KM$9=0)=FALSE,KM$9=$DK103),1,0)*'4. Formulations'!$P102</f>
        <v>0</v>
      </c>
      <c r="KN103" s="38">
        <f>IF(AND(OR(ISBLANK(KN$9),KN$9=0)=FALSE,KN$9=$DK103),1,0)*'4. Formulations'!$P102</f>
        <v>0</v>
      </c>
      <c r="KO103" s="38">
        <f>IF(AND(OR(ISBLANK(KO$9),KO$9=0)=FALSE,KO$9=$DK103),1,0)*'4. Formulations'!$P102</f>
        <v>0</v>
      </c>
      <c r="KP103" s="38">
        <f>IF(AND(OR(ISBLANK(KP$9),KP$9=0)=FALSE,KP$9=$DK103),1,0)*'4. Formulations'!$P102</f>
        <v>0</v>
      </c>
      <c r="KQ103" s="38">
        <f>IF(AND(OR(ISBLANK(KQ$9),KQ$9=0)=FALSE,KQ$9=$DK103),1,0)*'4. Formulations'!$P102</f>
        <v>0</v>
      </c>
      <c r="KR103" s="38">
        <f>IF(AND(OR(ISBLANK(KR$9),KR$9=0)=FALSE,KR$9=$DK103),1,0)*'4. Formulations'!$P102</f>
        <v>0</v>
      </c>
      <c r="KS103" s="38">
        <f>IF(AND(OR(ISBLANK(KS$9),KS$9=0)=FALSE,KS$9=$DK103),1,0)*'4. Formulations'!$P102</f>
        <v>0</v>
      </c>
      <c r="KU103" s="38">
        <f>IF(AND(OR(ISBLANK(KU$9),KU$9=0)=FALSE,SUM($KG103:$KS103)&gt;0,KU$9='2. Protocols'!$G102),1,0)*'4. Formulations'!$P102</f>
        <v>0</v>
      </c>
      <c r="KV103" s="38">
        <f>IF(AND(OR(ISBLANK(KV$9),KV$9=0)=FALSE,SUM($KG103:$KS103)&gt;0,KV$9='2. Protocols'!$G102),1,0)*'4. Formulations'!$P102</f>
        <v>0</v>
      </c>
      <c r="KW103" s="38">
        <f>IF(AND(OR(ISBLANK(KW$9),KW$9=0)=FALSE,SUM($KG103:$KS103)&gt;0,KW$9='2. Protocols'!$G102),1,0)*'4. Formulations'!$P102</f>
        <v>0</v>
      </c>
      <c r="KX103" s="38">
        <f>IF(AND(OR(ISBLANK(KX$9),KX$9=0)=FALSE,SUM($KG103:$KS103)&gt;0,KX$9='2. Protocols'!$G102),1,0)*'4. Formulations'!$P102</f>
        <v>0</v>
      </c>
      <c r="KY103" s="38">
        <f>IF(AND(OR(ISBLANK(KY$9),KY$9=0)=FALSE,SUM($KG103:$KS103)&gt;0,KY$9='2. Protocols'!$G102),1,0)*'4. Formulations'!$P102</f>
        <v>0</v>
      </c>
      <c r="KZ103" s="38">
        <f>IF(AND(OR(ISBLANK(KZ$9),KZ$9=0)=FALSE,SUM($KG103:$KS103)&gt;0,KZ$9='2. Protocols'!$G102),1,0)*'4. Formulations'!$P102</f>
        <v>0</v>
      </c>
      <c r="LA103" s="38">
        <f>IF(AND(OR(ISBLANK(LA$9),LA$9=0)=FALSE,SUM($KG103:$KS103)&gt;0,LA$9='2. Protocols'!$G102),1,0)*'4. Formulations'!$P102</f>
        <v>0</v>
      </c>
      <c r="LB103" s="38">
        <f>IF(AND(OR(ISBLANK(LB$9),LB$9=0)=FALSE,SUM($KG103:$KS103)&gt;0,LB$9='2. Protocols'!$G102),1,0)*'4. Formulations'!$P102</f>
        <v>0</v>
      </c>
      <c r="LC103" s="38">
        <f>IF(AND(OR(ISBLANK(LC$9),LC$9=0)=FALSE,SUM($KG103:$KS103)&gt;0,LC$9='2. Protocols'!$G102),1,0)*'4. Formulations'!$P102</f>
        <v>0</v>
      </c>
      <c r="LD103" s="38">
        <f>IF(AND(OR(ISBLANK(LD$9),LD$9=0)=FALSE,SUM($KG103:$KS103)&gt;0,LD$9='2. Protocols'!$G102),1,0)*'4. Formulations'!$P102</f>
        <v>0</v>
      </c>
      <c r="LE103" s="38">
        <f>IF(AND(OR(ISBLANK(LE$9),LE$9=0)=FALSE,SUM($KG103:$KS103)&gt;0,LE$9='2. Protocols'!$G102),1,0)*'4. Formulations'!$P102</f>
        <v>0</v>
      </c>
      <c r="LF103" s="38">
        <f>IF(AND(OR(ISBLANK(LF$9),LF$9=0)=FALSE,SUM($KG103:$KS103)&gt;0,LF$9='2. Protocols'!$G102),1,0)*'4. Formulations'!$P102</f>
        <v>0</v>
      </c>
      <c r="LG103" s="38">
        <f>IF(AND(OR(ISBLANK(LG$9),LG$9=0)=FALSE,SUM($KG103:$KS103)&gt;0,LG$9='2. Protocols'!$G102),1,0)*'4. Formulations'!$P102</f>
        <v>0</v>
      </c>
      <c r="LH103" s="38">
        <f>IF(AND(OR(ISBLANK(LH$9),LH$9=0)=FALSE,SUM($KG103:$KS103)&gt;0,LH$9='2. Protocols'!$G102),1,0)*'4. Formulations'!$P102</f>
        <v>0</v>
      </c>
      <c r="LI103" s="38">
        <f>IF(AND(OR(ISBLANK(LI$9),LI$9=0)=FALSE,SUM($KG103:$KS103)&gt;0,LI$9='2. Protocols'!$G102),1,0)*'4. Formulations'!$P102</f>
        <v>0</v>
      </c>
      <c r="LJ103" s="38">
        <f>IF(AND(OR(ISBLANK(LJ$9),LJ$9=0)=FALSE,SUM($KG103:$KS103)&gt;0,LJ$9='2. Protocols'!$G102),1,0)*'4. Formulations'!$P102</f>
        <v>0</v>
      </c>
      <c r="LK103" s="38">
        <f>IF(AND(OR(ISBLANK(LK$9),LK$9=0)=FALSE,SUM($KG103:$KS103)&gt;0,LK$9='2. Protocols'!$G102),1,0)*'4. Formulations'!$P102</f>
        <v>0</v>
      </c>
      <c r="LL103" s="38">
        <f>IF(AND(OR(ISBLANK(LL$9),LL$9=0)=FALSE,SUM($KG103:$KS103)&gt;0,LL$9='2. Protocols'!$G102),1,0)*'4. Formulations'!$P102</f>
        <v>0</v>
      </c>
      <c r="LM103" s="38">
        <f>IF(AND(OR(ISBLANK(LM$9),LM$9=0)=FALSE,SUM($KG103:$KS103)&gt;0,LM$9='2. Protocols'!$G102),1,0)*'4. Formulations'!$P102</f>
        <v>0</v>
      </c>
      <c r="LN103" s="38">
        <f>IF(AND(OR(ISBLANK(LN$9),LN$9=0)=FALSE,SUM($KG103:$KS103)&gt;0,LN$9='2. Protocols'!$G102),1,0)*'4. Formulations'!$P102</f>
        <v>0</v>
      </c>
      <c r="LO103" s="38">
        <f>IF(AND(OR(ISBLANK(LO$9),LO$9=0)=FALSE,SUM($KG103:$KS103)&gt;0,LO$9='2. Protocols'!$G102),1,0)*'4. Formulations'!$P102</f>
        <v>0</v>
      </c>
      <c r="LP103" s="38">
        <f>IF(AND(OR(ISBLANK(LP$9),LP$9=0)=FALSE,SUM($KG103:$KS103)&gt;0,LP$9='2. Protocols'!$G102),1,0)*'4. Formulations'!$P102</f>
        <v>0</v>
      </c>
      <c r="LR103" s="38">
        <f>IF(AND(OR(ISBLANK(LR$9),LR$9=0)=FALSE,LR$9=$DL103),1,0)*'4. Formulations'!$Q102</f>
        <v>0</v>
      </c>
      <c r="LS103" s="38">
        <f>IF(AND(OR(ISBLANK(LS$9),LS$9=0)=FALSE,LS$9=$DL103),1,0)*'4. Formulations'!$Q102</f>
        <v>0</v>
      </c>
      <c r="LT103" s="38">
        <f>IF(AND(OR(ISBLANK(LT$9),LT$9=0)=FALSE,LT$9=$DL103),1,0)*'4. Formulations'!$Q102</f>
        <v>0</v>
      </c>
      <c r="LU103" s="38">
        <f>IF(AND(OR(ISBLANK(LU$9),LU$9=0)=FALSE,LU$9=$DL103),1,0)*'4. Formulations'!$Q102</f>
        <v>0</v>
      </c>
      <c r="LV103" s="38">
        <f>IF(AND(OR(ISBLANK(LV$9),LV$9=0)=FALSE,LV$9=$DL103),1,0)*'4. Formulations'!$Q102</f>
        <v>0</v>
      </c>
      <c r="LW103" s="38">
        <f>IF(AND(OR(ISBLANK(LW$9),LW$9=0)=FALSE,LW$9=$DL103),1,0)*'4. Formulations'!$Q102</f>
        <v>0</v>
      </c>
      <c r="LX103" s="38">
        <f>IF(AND(OR(ISBLANK(LX$9),LX$9=0)=FALSE,LX$9=$DL103),1,0)*'4. Formulations'!$Q102</f>
        <v>0</v>
      </c>
      <c r="LY103" s="38">
        <f>IF(AND(OR(ISBLANK(LY$9),LY$9=0)=FALSE,LY$9=$DL103),1,0)*'4. Formulations'!$Q102</f>
        <v>0</v>
      </c>
      <c r="LZ103" s="38">
        <f>IF(AND(OR(ISBLANK(LZ$9),LZ$9=0)=FALSE,LZ$9=$DL103),1,0)*'4. Formulations'!$Q102</f>
        <v>0</v>
      </c>
      <c r="MA103" s="38">
        <f>IF(AND(OR(ISBLANK(MA$9),MA$9=0)=FALSE,MA$9=$DL103),1,0)*'4. Formulations'!$Q102</f>
        <v>0</v>
      </c>
      <c r="MB103" s="38">
        <f>IF(AND(OR(ISBLANK(MB$9),MB$9=0)=FALSE,MB$9=$DL103),1,0)*'4. Formulations'!$Q102</f>
        <v>0</v>
      </c>
      <c r="MC103" s="38">
        <f>IF(AND(OR(ISBLANK(MC$9),MC$9=0)=FALSE,MC$9=$DL103),1,0)*'4. Formulations'!$Q102</f>
        <v>0</v>
      </c>
      <c r="MD103" s="38">
        <f>IF(AND(OR(ISBLANK(MD$9),MD$9=0)=FALSE,MD$9=$DL103),1,0)*'4. Formulations'!$Q102</f>
        <v>0</v>
      </c>
      <c r="ME103" s="38">
        <f>IF(AND(OR(ISBLANK(ME$9),ME$9=0)=FALSE,ME$9=$DL103),1,0)*'4. Formulations'!$Q102</f>
        <v>0</v>
      </c>
      <c r="MF103" s="38">
        <f>IF(AND(OR(ISBLANK(MF$9),MF$9=0)=FALSE,MF$9=$DL103),1,0)*'4. Formulations'!$Q102</f>
        <v>0</v>
      </c>
    </row>
    <row r="104" spans="2:344" outlineLevel="1" x14ac:dyDescent="0.3">
      <c r="B104" s="2"/>
      <c r="C104" s="129" t="str">
        <f>IF('2. Protocols'!C103&amp;"+"&amp;'2. Protocols'!E103&amp;"+"&amp;'2. Protocols'!G103="++","",'2. Protocols'!C103&amp;"+"&amp;'2. Protocols'!E103&amp;"+"&amp;'2. Protocols'!G103)</f>
        <v/>
      </c>
      <c r="D104" s="18"/>
      <c r="F104" s="114">
        <f>IFERROR('2. Protocols'!J103*'1. General Inputs'!$N$6,"")</f>
        <v>0</v>
      </c>
      <c r="G104" s="114">
        <f>IFERROR(MAX(F104*(1+'1. General Inputs'!$BE$16)+(G$110*CHOOSE(G$7,'2. Protocols'!$S103,'2. Protocols'!$T103,'2. Protocols'!$U103))+'3. ARV Substitutions'!L124,0),"")</f>
        <v>0</v>
      </c>
      <c r="H104" s="114">
        <f>IFERROR(MAX(G104*(1+'1. General Inputs'!$BE$16)+(H$110*CHOOSE(H$7,'2. Protocols'!$S103,'2. Protocols'!$T103,'2. Protocols'!$U103))+'3. ARV Substitutions'!M124,0),"")</f>
        <v>0</v>
      </c>
      <c r="I104" s="114">
        <f>IFERROR(MAX(H104*(1+'1. General Inputs'!$BE$16)+(I$110*CHOOSE(I$7,'2. Protocols'!$S103,'2. Protocols'!$T103,'2. Protocols'!$U103))+'3. ARV Substitutions'!N124,0),"")</f>
        <v>0</v>
      </c>
      <c r="J104" s="114">
        <f>IFERROR(MAX(I104*(1+'1. General Inputs'!$BE$16)+(J$110*CHOOSE(J$7,'2. Protocols'!$S103,'2. Protocols'!$T103,'2. Protocols'!$U103))+'3. ARV Substitutions'!O124,0),"")</f>
        <v>0</v>
      </c>
      <c r="K104" s="114">
        <f>IFERROR(MAX(J104*(1+'1. General Inputs'!$BE$16)+(K$110*CHOOSE(K$7,'2. Protocols'!$S103,'2. Protocols'!$T103,'2. Protocols'!$U103))+'3. ARV Substitutions'!P124,0),"")</f>
        <v>0</v>
      </c>
      <c r="L104" s="114">
        <f>IFERROR(MAX(K104*(1+'1. General Inputs'!$BE$16)+(L$110*CHOOSE(L$7,'2. Protocols'!$S103,'2. Protocols'!$T103,'2. Protocols'!$U103))+'3. ARV Substitutions'!Q124,0),"")</f>
        <v>0</v>
      </c>
      <c r="M104" s="114">
        <f>IFERROR(MAX(L104*(1+'1. General Inputs'!$BE$16)+(M$110*CHOOSE(M$7,'2. Protocols'!$S103,'2. Protocols'!$T103,'2. Protocols'!$U103))+'3. ARV Substitutions'!R124,0),"")</f>
        <v>0</v>
      </c>
      <c r="N104" s="114">
        <f>IFERROR(MAX(M104*(1+'1. General Inputs'!$BE$16)+(N$110*CHOOSE(N$7,'2. Protocols'!$S103,'2. Protocols'!$T103,'2. Protocols'!$U103))+'3. ARV Substitutions'!S124,0),"")</f>
        <v>0</v>
      </c>
      <c r="O104" s="114">
        <f>IFERROR(MAX(N104*(1+'1. General Inputs'!$BE$16)+(O$110*CHOOSE(O$7,'2. Protocols'!$S103,'2. Protocols'!$T103,'2. Protocols'!$U103))+'3. ARV Substitutions'!T124,0),"")</f>
        <v>0</v>
      </c>
      <c r="P104" s="114">
        <f>IFERROR(MAX(O104*(1+'1. General Inputs'!$BE$16)+(P$110*CHOOSE(P$7,'2. Protocols'!$S103,'2. Protocols'!$T103,'2. Protocols'!$U103))+'3. ARV Substitutions'!U124,0),"")</f>
        <v>0</v>
      </c>
      <c r="Q104" s="114">
        <f>IFERROR(MAX(P104*(1+'1. General Inputs'!$BE$16)+(Q$110*CHOOSE(Q$7,'2. Protocols'!$S103,'2. Protocols'!$T103,'2. Protocols'!$U103))+'3. ARV Substitutions'!V124,0),"")</f>
        <v>0</v>
      </c>
      <c r="R104" s="114">
        <f>IFERROR(MAX(Q104*(1+'1. General Inputs'!$BE$16)+(R$110*CHOOSE(R$7,'2. Protocols'!$S103,'2. Protocols'!$T103,'2. Protocols'!$U103))+'3. ARV Substitutions'!W124,0),"")</f>
        <v>0</v>
      </c>
      <c r="S104" s="114">
        <f>IFERROR(MAX(R104*(1+'1. General Inputs'!$BE$16)+(S$110*CHOOSE(S$7,'2. Protocols'!$S103,'2. Protocols'!$T103,'2. Protocols'!$U103))+'3. ARV Substitutions'!X124,0),"")</f>
        <v>0</v>
      </c>
      <c r="T104" s="114">
        <f>IFERROR(MAX(S104*(1+'1. General Inputs'!$BE$16)+(T$110*CHOOSE(T$7,'2. Protocols'!$S103,'2. Protocols'!$T103,'2. Protocols'!$U103))+'3. ARV Substitutions'!Y124,0),"")</f>
        <v>0</v>
      </c>
      <c r="U104" s="114">
        <f>IFERROR(MAX(T104*(1+'1. General Inputs'!$BE$16)+(U$110*CHOOSE(U$7,'2. Protocols'!$S103,'2. Protocols'!$T103,'2. Protocols'!$U103))+'3. ARV Substitutions'!Z124,0),"")</f>
        <v>0</v>
      </c>
      <c r="V104" s="114">
        <f>IFERROR(MAX(U104*(1+'1. General Inputs'!$BE$16)+(V$110*CHOOSE(V$7,'2. Protocols'!$S103,'2. Protocols'!$T103,'2. Protocols'!$U103))+'3. ARV Substitutions'!AA124,0),"")</f>
        <v>0</v>
      </c>
      <c r="W104" s="114">
        <f>IFERROR(MAX(V104*(1+'1. General Inputs'!$BE$16)+(W$110*CHOOSE(W$7,'2. Protocols'!$S103,'2. Protocols'!$T103,'2. Protocols'!$U103))+'3. ARV Substitutions'!AB124,0),"")</f>
        <v>0</v>
      </c>
      <c r="X104" s="114">
        <f>IFERROR(MAX(W104*(1+'1. General Inputs'!$BE$16)+(X$110*CHOOSE(X$7,'2. Protocols'!$S103,'2. Protocols'!$T103,'2. Protocols'!$U103))+'3. ARV Substitutions'!AC124,0),"")</f>
        <v>0</v>
      </c>
      <c r="Y104" s="114">
        <f>IFERROR(MAX(X104*(1+'1. General Inputs'!$BE$16)+(Y$110*CHOOSE(Y$7,'2. Protocols'!$S103,'2. Protocols'!$T103,'2. Protocols'!$U103))+'3. ARV Substitutions'!AD124,0),"")</f>
        <v>0</v>
      </c>
      <c r="Z104" s="114">
        <f>IFERROR(MAX(Y104*(1+'1. General Inputs'!$BE$16)+(Z$110*CHOOSE(Z$7,'2. Protocols'!$S103,'2. Protocols'!$T103,'2. Protocols'!$U103))+'3. ARV Substitutions'!AE124,0),"")</f>
        <v>0</v>
      </c>
      <c r="AA104" s="114">
        <f>IFERROR(MAX(Z104*(1+'1. General Inputs'!$BE$16)+(AA$110*CHOOSE(AA$7,'2. Protocols'!$S103,'2. Protocols'!$T103,'2. Protocols'!$U103))+'3. ARV Substitutions'!AF124,0),"")</f>
        <v>0</v>
      </c>
      <c r="AB104" s="114">
        <f>IFERROR(MAX(AA104*(1+'1. General Inputs'!$BE$16)+(AB$110*CHOOSE(AB$7,'2. Protocols'!$S103,'2. Protocols'!$T103,'2. Protocols'!$U103))+'3. ARV Substitutions'!AG124,0),"")</f>
        <v>0</v>
      </c>
      <c r="AC104" s="114">
        <f>IFERROR(MAX(AB104*(1+'1. General Inputs'!$BE$16)+(AC$110*CHOOSE(AC$7,'2. Protocols'!$S103,'2. Protocols'!$T103,'2. Protocols'!$U103))+'3. ARV Substitutions'!AH124,0),"")</f>
        <v>0</v>
      </c>
      <c r="AD104" s="114">
        <f>IFERROR(MAX(AC104*(1+'1. General Inputs'!$BE$16)+(AD$110*CHOOSE(AD$7,'2. Protocols'!$S103,'2. Protocols'!$T103,'2. Protocols'!$U103))+'3. ARV Substitutions'!AI124,0),"")</f>
        <v>0</v>
      </c>
      <c r="AE104" s="114">
        <f>IFERROR(MAX(AD104*(1+'1. General Inputs'!$BE$16)+(AE$110*CHOOSE(AE$7,'2. Protocols'!$S103,'2. Protocols'!$T103,'2. Protocols'!$U103))+'3. ARV Substitutions'!AJ124,0),"")</f>
        <v>0</v>
      </c>
      <c r="AF104" s="114">
        <f>IFERROR(MAX(AE104*(1+'1. General Inputs'!$BE$16)+(AF$110*CHOOSE(AF$7,'2. Protocols'!$S103,'2. Protocols'!$T103,'2. Protocols'!$U103))+'3. ARV Substitutions'!AK124,0),"")</f>
        <v>0</v>
      </c>
      <c r="AG104" s="114">
        <f>IFERROR(MAX(AF104*(1+'1. General Inputs'!$BE$16)+(AG$110*CHOOSE(AG$7,'2. Protocols'!$S103,'2. Protocols'!$T103,'2. Protocols'!$U103))+'3. ARV Substitutions'!AL124,0),"")</f>
        <v>0</v>
      </c>
      <c r="AH104" s="114">
        <f>IFERROR(MAX(AG104*(1+'1. General Inputs'!$BE$16)+(AH$110*CHOOSE(AH$7,'2. Protocols'!$S103,'2. Protocols'!$T103,'2. Protocols'!$U103))+'3. ARV Substitutions'!AM124,0),"")</f>
        <v>0</v>
      </c>
      <c r="AI104" s="114">
        <f>IFERROR(MAX(AH104*(1+'1. General Inputs'!$BE$16)+(AI$110*CHOOSE(AI$7,'2. Protocols'!$S103,'2. Protocols'!$T103,'2. Protocols'!$U103))+'3. ARV Substitutions'!AN124,0),"")</f>
        <v>0</v>
      </c>
      <c r="AJ104" s="114">
        <f>IFERROR(MAX(AI104*(1+'1. General Inputs'!$BE$16)+(AJ$110*CHOOSE(AJ$7,'2. Protocols'!$S103,'2. Protocols'!$T103,'2. Protocols'!$U103))+'3. ARV Substitutions'!AO124,0),"")</f>
        <v>0</v>
      </c>
      <c r="AK104" s="114">
        <f>IFERROR(MAX(AJ104*(1+'1. General Inputs'!$BE$16)+(AK$110*CHOOSE(AK$7,'2. Protocols'!$S103,'2. Protocols'!$T103,'2. Protocols'!$U103))+'3. ARV Substitutions'!AP124,0),"")</f>
        <v>0</v>
      </c>
      <c r="AL104" s="114">
        <f>IFERROR(MAX(AK104*(1+'1. General Inputs'!$BE$16)+(AL$110*CHOOSE(AL$7,'2. Protocols'!$S103,'2. Protocols'!$T103,'2. Protocols'!$U103))+'3. ARV Substitutions'!AQ124,0),"")</f>
        <v>0</v>
      </c>
      <c r="AM104" s="114">
        <f>IFERROR(MAX(AL104*(1+'1. General Inputs'!$BE$16)+(AM$110*CHOOSE(AM$7,'2. Protocols'!$S103,'2. Protocols'!$T103,'2. Protocols'!$U103))+'3. ARV Substitutions'!AR124,0),"")</f>
        <v>0</v>
      </c>
      <c r="AN104" s="114">
        <f>IFERROR(MAX(AM104*(1+'1. General Inputs'!$BE$16)+(AN$110*CHOOSE(AN$7,'2. Protocols'!$S103,'2. Protocols'!$T103,'2. Protocols'!$U103))+'3. ARV Substitutions'!AS124,0),"")</f>
        <v>0</v>
      </c>
      <c r="AO104" s="114">
        <f>IFERROR(MAX(AN104*(1+'1. General Inputs'!$BE$16)+(AO$110*CHOOSE(AO$7,'2. Protocols'!$S103,'2. Protocols'!$T103,'2. Protocols'!$U103))+'3. ARV Substitutions'!AT124,0),"")</f>
        <v>0</v>
      </c>
      <c r="AP104" s="114">
        <f>IFERROR(MAX(AO104*(1+'1. General Inputs'!$BE$16)+(AP$110*CHOOSE(AP$7,'2. Protocols'!$S103,'2. Protocols'!$T103,'2. Protocols'!$U103))+'3. ARV Substitutions'!AU124,0),"")</f>
        <v>0</v>
      </c>
      <c r="BZ104" s="88">
        <f t="shared" si="87"/>
        <v>0</v>
      </c>
      <c r="CA104" s="88">
        <f t="shared" si="88"/>
        <v>0</v>
      </c>
      <c r="CB104" s="88">
        <f t="shared" si="89"/>
        <v>0</v>
      </c>
      <c r="CC104" s="88">
        <f t="shared" si="90"/>
        <v>0</v>
      </c>
      <c r="CD104" s="88">
        <f t="shared" si="91"/>
        <v>0</v>
      </c>
      <c r="CE104" s="88">
        <f t="shared" si="92"/>
        <v>0</v>
      </c>
      <c r="CF104" s="88">
        <f t="shared" si="93"/>
        <v>0</v>
      </c>
      <c r="CG104" s="88">
        <f t="shared" si="94"/>
        <v>0</v>
      </c>
      <c r="CH104" s="88">
        <f t="shared" si="95"/>
        <v>0</v>
      </c>
      <c r="CI104" s="88">
        <f t="shared" si="96"/>
        <v>0</v>
      </c>
      <c r="CJ104" s="88">
        <f t="shared" si="97"/>
        <v>0</v>
      </c>
      <c r="CK104" s="88">
        <f t="shared" si="98"/>
        <v>0</v>
      </c>
      <c r="CL104" s="88">
        <f t="shared" si="99"/>
        <v>0</v>
      </c>
      <c r="CM104" s="88">
        <f t="shared" si="100"/>
        <v>0</v>
      </c>
      <c r="CN104" s="88">
        <f t="shared" si="101"/>
        <v>0</v>
      </c>
      <c r="CO104" s="88">
        <f t="shared" si="102"/>
        <v>0</v>
      </c>
      <c r="CP104" s="88">
        <f t="shared" si="103"/>
        <v>0</v>
      </c>
      <c r="CQ104" s="88">
        <f t="shared" si="104"/>
        <v>0</v>
      </c>
      <c r="CR104" s="88">
        <f t="shared" si="105"/>
        <v>0</v>
      </c>
      <c r="CS104" s="88">
        <f t="shared" si="106"/>
        <v>0</v>
      </c>
      <c r="CT104" s="88">
        <f t="shared" si="107"/>
        <v>0</v>
      </c>
      <c r="CU104" s="88">
        <f t="shared" si="108"/>
        <v>0</v>
      </c>
      <c r="CV104" s="88">
        <f t="shared" si="109"/>
        <v>0</v>
      </c>
      <c r="CW104" s="88">
        <f t="shared" si="110"/>
        <v>0</v>
      </c>
      <c r="CX104" s="88">
        <f t="shared" si="111"/>
        <v>0</v>
      </c>
      <c r="CY104" s="88">
        <f t="shared" si="112"/>
        <v>0</v>
      </c>
      <c r="CZ104" s="88">
        <f t="shared" si="113"/>
        <v>0</v>
      </c>
      <c r="DA104" s="88">
        <f t="shared" si="114"/>
        <v>0</v>
      </c>
      <c r="DB104" s="88">
        <f t="shared" si="115"/>
        <v>0</v>
      </c>
      <c r="DC104" s="88">
        <f t="shared" si="116"/>
        <v>0</v>
      </c>
      <c r="DD104" s="88">
        <f t="shared" si="117"/>
        <v>0</v>
      </c>
      <c r="DE104" s="88">
        <f t="shared" si="118"/>
        <v>0</v>
      </c>
      <c r="DF104" s="88">
        <f t="shared" si="119"/>
        <v>0</v>
      </c>
      <c r="DG104" s="88">
        <f t="shared" si="120"/>
        <v>0</v>
      </c>
      <c r="DH104" s="88">
        <f t="shared" si="121"/>
        <v>0</v>
      </c>
      <c r="DI104" s="88">
        <f t="shared" si="122"/>
        <v>0</v>
      </c>
      <c r="DK104" s="27" t="str">
        <f>CONCATENATE('2. Protocols'!C103, '2. Protocols'!D103, '2. Protocols'!E103)</f>
        <v>+</v>
      </c>
      <c r="DL104" s="27" t="str">
        <f>CONCATENATE('2. Protocols'!C103, '2. Protocols'!D103, '2. Protocols'!E103, '2. Protocols'!F103, '2. Protocols'!G103,)</f>
        <v>++</v>
      </c>
      <c r="DN104" s="38">
        <f>IF(AND(OR(ISBLANK(DN$9),DN$9=0)=FALSE,OR(DN$9='2. Protocols'!$C103,DN$9='2. Protocols'!$E103,DN$9='2. Protocols'!$G103)),1,0)*'4. Formulations'!$I103</f>
        <v>0</v>
      </c>
      <c r="DO104" s="38">
        <f>IF(AND(OR(ISBLANK(DO$9),DO$9=0)=FALSE,OR(DO$9='2. Protocols'!$C103,DO$9='2. Protocols'!$E103,DO$9='2. Protocols'!$G103)),1,0)*'4. Formulations'!$I103</f>
        <v>0</v>
      </c>
      <c r="DP104" s="38">
        <f>IF(AND(OR(ISBLANK(DP$9),DP$9=0)=FALSE,OR(DP$9='2. Protocols'!$C103,DP$9='2. Protocols'!$E103,DP$9='2. Protocols'!$G103)),1,0)*'4. Formulations'!$I103</f>
        <v>0</v>
      </c>
      <c r="DQ104" s="38">
        <f>IF(AND(OR(ISBLANK(DQ$9),DQ$9=0)=FALSE,OR(DQ$9='2. Protocols'!$C103,DQ$9='2. Protocols'!$E103,DQ$9='2. Protocols'!$G103)),1,0)*'4. Formulations'!$I103</f>
        <v>0</v>
      </c>
      <c r="DR104" s="38">
        <f>IF(AND(OR(ISBLANK(DR$9),DR$9=0)=FALSE,OR(DR$9='2. Protocols'!$C103,DR$9='2. Protocols'!$E103,DR$9='2. Protocols'!$G103)),1,0)*'4. Formulations'!$I103</f>
        <v>0</v>
      </c>
      <c r="DS104" s="38">
        <f>IF(AND(OR(ISBLANK(DS$9),DS$9=0)=FALSE,OR(DS$9='2. Protocols'!$C103,DS$9='2. Protocols'!$E103,DS$9='2. Protocols'!$G103)),1,0)*'4. Formulations'!$I103</f>
        <v>0</v>
      </c>
      <c r="DT104" s="38">
        <f>IF(AND(OR(ISBLANK(DT$9),DT$9=0)=FALSE,OR(DT$9='2. Protocols'!$C103,DT$9='2. Protocols'!$E103,DT$9='2. Protocols'!$G103)),1,0)*'4. Formulations'!$I103</f>
        <v>0</v>
      </c>
      <c r="DU104" s="38">
        <f>IF(AND(OR(ISBLANK(DU$9),DU$9=0)=FALSE,OR(DU$9='2. Protocols'!$C103,DU$9='2. Protocols'!$E103,DU$9='2. Protocols'!$G103)),1,0)*'4. Formulations'!$I103</f>
        <v>0</v>
      </c>
      <c r="DV104" s="38">
        <f>IF(AND(OR(ISBLANK(DV$9),DV$9=0)=FALSE,OR(DV$9='2. Protocols'!$C103,DV$9='2. Protocols'!$E103,DV$9='2. Protocols'!$G103)),1,0)*'4. Formulations'!$I103</f>
        <v>0</v>
      </c>
      <c r="DW104" s="38">
        <f>IF(AND(OR(ISBLANK(DW$9),DW$9=0)=FALSE,OR(DW$9='2. Protocols'!$C103,DW$9='2. Protocols'!$E103,DW$9='2. Protocols'!$G103)),1,0)*'4. Formulations'!$I103</f>
        <v>0</v>
      </c>
      <c r="DX104" s="38">
        <f>IF(AND(OR(ISBLANK(DX$9),DX$9=0)=FALSE,OR(DX$9='2. Protocols'!$C103,DX$9='2. Protocols'!$E103,DX$9='2. Protocols'!$G103)),1,0)*'4. Formulations'!$I103</f>
        <v>0</v>
      </c>
      <c r="DY104" s="38">
        <f>IF(AND(OR(ISBLANK(DY$9),DY$9=0)=FALSE,OR(DY$9='2. Protocols'!$C103,DY$9='2. Protocols'!$E103,DY$9='2. Protocols'!$G103)),1,0)*'4. Formulations'!$I103</f>
        <v>0</v>
      </c>
      <c r="DZ104" s="38">
        <f>IF(AND(OR(ISBLANK(DZ$9),DZ$9=0)=FALSE,OR(DZ$9='2. Protocols'!$C103,DZ$9='2. Protocols'!$E103,DZ$9='2. Protocols'!$G103)),1,0)*'4. Formulations'!$I103</f>
        <v>0</v>
      </c>
      <c r="EA104" s="38">
        <f>IF(AND(OR(ISBLANK(EA$9),EA$9=0)=FALSE,OR(EA$9='2. Protocols'!$C103,EA$9='2. Protocols'!$E103,EA$9='2. Protocols'!$G103)),1,0)*'4. Formulations'!$I103</f>
        <v>0</v>
      </c>
      <c r="EB104" s="38">
        <f>IF(AND(OR(ISBLANK(EB$9),EB$9=0)=FALSE,OR(EB$9='2. Protocols'!$C103,EB$9='2. Protocols'!$E103,EB$9='2. Protocols'!$G103)),1,0)*'4. Formulations'!$I103</f>
        <v>0</v>
      </c>
      <c r="EC104" s="38">
        <f>IF(AND(OR(ISBLANK(EC$9),EC$9=0)=FALSE,OR(EC$9='2. Protocols'!$C103,EC$9='2. Protocols'!$E103,EC$9='2. Protocols'!$G103)),1,0)*'4. Formulations'!$I103</f>
        <v>0</v>
      </c>
      <c r="ED104" s="38">
        <f>IF(AND(OR(ISBLANK(ED$9),ED$9=0)=FALSE,OR(ED$9='2. Protocols'!$C103,ED$9='2. Protocols'!$E103,ED$9='2. Protocols'!$G103)),1,0)*'4. Formulations'!$I103</f>
        <v>0</v>
      </c>
      <c r="EE104" s="38">
        <f>IF(AND(OR(ISBLANK(EE$9),EE$9=0)=FALSE,OR(EE$9='2. Protocols'!$C103,EE$9='2. Protocols'!$E103,EE$9='2. Protocols'!$G103)),1,0)*'4. Formulations'!$I103</f>
        <v>0</v>
      </c>
      <c r="EF104" s="38">
        <f>IF(AND(OR(ISBLANK(EF$9),EF$9=0)=FALSE,OR(EF$9='2. Protocols'!$C103,EF$9='2. Protocols'!$E103,EF$9='2. Protocols'!$G103)),1,0)*'4. Formulations'!$I103</f>
        <v>0</v>
      </c>
      <c r="EG104" s="38">
        <f>IF(AND(OR(ISBLANK(EG$9),EG$9=0)=FALSE,OR(EG$9='2. Protocols'!$C103,EG$9='2. Protocols'!$E103,EG$9='2. Protocols'!$G103)),1,0)*'4. Formulations'!$I103</f>
        <v>0</v>
      </c>
      <c r="EH104" s="38">
        <f>IF(AND(OR(ISBLANK(EH$9),EH$9=0)=FALSE,OR(EH$9='2. Protocols'!$C103,EH$9='2. Protocols'!$E103,EH$9='2. Protocols'!$G103)),1,0)*'4. Formulations'!$I103</f>
        <v>0</v>
      </c>
      <c r="EI104" s="38">
        <f>IF(AND(OR(ISBLANK(EI$9),EI$9=0)=FALSE,OR(EI$9='2. Protocols'!$C103,EI$9='2. Protocols'!$E103,EI$9='2. Protocols'!$G103)),1,0)*'4. Formulations'!$I103</f>
        <v>0</v>
      </c>
      <c r="EK104" s="38">
        <f>IF(AND(OR(ISBLANK(EK$9),EK$9=0)=FALSE,EK$9=$DK104),1,0)*'4. Formulations'!$J103</f>
        <v>0</v>
      </c>
      <c r="EL104" s="38">
        <f>IF(AND(OR(ISBLANK(EL$9),EL$9=0)=FALSE,EL$9=$DK104),1,0)*'4. Formulations'!$J103</f>
        <v>0</v>
      </c>
      <c r="EM104" s="38">
        <f>IF(AND(OR(ISBLANK(EM$9),EM$9=0)=FALSE,EM$9=$DK104),1,0)*'4. Formulations'!$J103</f>
        <v>0</v>
      </c>
      <c r="EN104" s="38">
        <f>IF(AND(OR(ISBLANK(EN$9),EN$9=0)=FALSE,EN$9=$DK104),1,0)*'4. Formulations'!$J103</f>
        <v>0</v>
      </c>
      <c r="EO104" s="38">
        <f>IF(AND(OR(ISBLANK(EO$9),EO$9=0)=FALSE,EO$9=$DK104),1,0)*'4. Formulations'!$J103</f>
        <v>0</v>
      </c>
      <c r="EP104" s="38">
        <f>IF(AND(OR(ISBLANK(EP$9),EP$9=0)=FALSE,EP$9=$DK104),1,0)*'4. Formulations'!$J103</f>
        <v>0</v>
      </c>
      <c r="EQ104" s="38">
        <f>IF(AND(OR(ISBLANK(EQ$9),EQ$9=0)=FALSE,EQ$9=$DK104),1,0)*'4. Formulations'!$J103</f>
        <v>0</v>
      </c>
      <c r="ER104" s="38">
        <f>IF(AND(OR(ISBLANK(ER$9),ER$9=0)=FALSE,ER$9=$DK104),1,0)*'4. Formulations'!$J103</f>
        <v>0</v>
      </c>
      <c r="ES104" s="38">
        <f>IF(AND(OR(ISBLANK(ES$9),ES$9=0)=FALSE,ES$9=$DK104),1,0)*'4. Formulations'!$J103</f>
        <v>0</v>
      </c>
      <c r="ET104" s="38">
        <f>IF(AND(OR(ISBLANK(ET$9),ET$9=0)=FALSE,ET$9=$DK104),1,0)*'4. Formulations'!$J103</f>
        <v>0</v>
      </c>
      <c r="EU104" s="38">
        <f>IF(AND(OR(ISBLANK(EU$9),EU$9=0)=FALSE,EU$9=$DK104),1,0)*'4. Formulations'!$J103</f>
        <v>0</v>
      </c>
      <c r="EV104" s="38">
        <f>IF(AND(OR(ISBLANK(EV$9),EV$9=0)=FALSE,EV$9=$DK104),1,0)*'4. Formulations'!$J103</f>
        <v>0</v>
      </c>
      <c r="EW104" s="38">
        <f>IF(AND(OR(ISBLANK(EW$9),EW$9=0)=FALSE,EW$9=$DK104),1,0)*'4. Formulations'!$J103</f>
        <v>0</v>
      </c>
      <c r="EY104" s="38">
        <f>IF(AND(OR(ISBLANK(EY$9),EY$9=0)=FALSE,SUM($EK104:$EW104)&gt;0,EY$9='2. Protocols'!$G103),1,0)*'4. Formulations'!$J103</f>
        <v>0</v>
      </c>
      <c r="EZ104" s="38">
        <f>IF(AND(OR(ISBLANK(EZ$9),EZ$9=0)=FALSE,SUM($EK104:$EW104)&gt;0,EZ$9='2. Protocols'!$G103),1,0)*'4. Formulations'!$J103</f>
        <v>0</v>
      </c>
      <c r="FA104" s="38">
        <f>IF(AND(OR(ISBLANK(FA$9),FA$9=0)=FALSE,SUM($EK104:$EW104)&gt;0,FA$9='2. Protocols'!$G103),1,0)*'4. Formulations'!$J103</f>
        <v>0</v>
      </c>
      <c r="FB104" s="38">
        <f>IF(AND(OR(ISBLANK(FB$9),FB$9=0)=FALSE,SUM($EK104:$EW104)&gt;0,FB$9='2. Protocols'!$G103),1,0)*'4. Formulations'!$J103</f>
        <v>0</v>
      </c>
      <c r="FC104" s="38">
        <f>IF(AND(OR(ISBLANK(FC$9),FC$9=0)=FALSE,SUM($EK104:$EW104)&gt;0,FC$9='2. Protocols'!$G103),1,0)*'4. Formulations'!$J103</f>
        <v>0</v>
      </c>
      <c r="FD104" s="38">
        <f>IF(AND(OR(ISBLANK(FD$9),FD$9=0)=FALSE,SUM($EK104:$EW104)&gt;0,FD$9='2. Protocols'!$G103),1,0)*'4. Formulations'!$J103</f>
        <v>0</v>
      </c>
      <c r="FE104" s="38">
        <f>IF(AND(OR(ISBLANK(FE$9),FE$9=0)=FALSE,SUM($EK104:$EW104)&gt;0,FE$9='2. Protocols'!$G103),1,0)*'4. Formulations'!$J103</f>
        <v>0</v>
      </c>
      <c r="FF104" s="38">
        <f>IF(AND(OR(ISBLANK(FF$9),FF$9=0)=FALSE,SUM($EK104:$EW104)&gt;0,FF$9='2. Protocols'!$G103),1,0)*'4. Formulations'!$J103</f>
        <v>0</v>
      </c>
      <c r="FG104" s="38">
        <f>IF(AND(OR(ISBLANK(FG$9),FG$9=0)=FALSE,SUM($EK104:$EW104)&gt;0,FG$9='2. Protocols'!$G103),1,0)*'4. Formulations'!$J103</f>
        <v>0</v>
      </c>
      <c r="FH104" s="38">
        <f>IF(AND(OR(ISBLANK(FH$9),FH$9=0)=FALSE,SUM($EK104:$EW104)&gt;0,FH$9='2. Protocols'!$G103),1,0)*'4. Formulations'!$J103</f>
        <v>0</v>
      </c>
      <c r="FI104" s="38">
        <f>IF(AND(OR(ISBLANK(FI$9),FI$9=0)=FALSE,SUM($EK104:$EW104)&gt;0,FI$9='2. Protocols'!$G103),1,0)*'4. Formulations'!$J103</f>
        <v>0</v>
      </c>
      <c r="FJ104" s="38">
        <f>IF(AND(OR(ISBLANK(FJ$9),FJ$9=0)=FALSE,SUM($EK104:$EW104)&gt;0,FJ$9='2. Protocols'!$G103),1,0)*'4. Formulations'!$J103</f>
        <v>0</v>
      </c>
      <c r="FK104" s="38">
        <f>IF(AND(OR(ISBLANK(FK$9),FK$9=0)=FALSE,SUM($EK104:$EW104)&gt;0,FK$9='2. Protocols'!$G103),1,0)*'4. Formulations'!$J103</f>
        <v>0</v>
      </c>
      <c r="FL104" s="38">
        <f>IF(AND(OR(ISBLANK(FL$9),FL$9=0)=FALSE,SUM($EK104:$EW104)&gt;0,FL$9='2. Protocols'!$G103),1,0)*'4. Formulations'!$J103</f>
        <v>0</v>
      </c>
      <c r="FM104" s="38">
        <f>IF(AND(OR(ISBLANK(FM$9),FM$9=0)=FALSE,SUM($EK104:$EW104)&gt;0,FM$9='2. Protocols'!$G103),1,0)*'4. Formulations'!$J103</f>
        <v>0</v>
      </c>
      <c r="FN104" s="38">
        <f>IF(AND(OR(ISBLANK(FN$9),FN$9=0)=FALSE,SUM($EK104:$EW104)&gt;0,FN$9='2. Protocols'!$G103),1,0)*'4. Formulations'!$J103</f>
        <v>0</v>
      </c>
      <c r="FO104" s="38">
        <f>IF(AND(OR(ISBLANK(FO$9),FO$9=0)=FALSE,SUM($EK104:$EW104)&gt;0,FO$9='2. Protocols'!$G103),1,0)*'4. Formulations'!$J103</f>
        <v>0</v>
      </c>
      <c r="FP104" s="38">
        <f>IF(AND(OR(ISBLANK(FP$9),FP$9=0)=FALSE,SUM($EK104:$EW104)&gt;0,FP$9='2. Protocols'!$G103),1,0)*'4. Formulations'!$J103</f>
        <v>0</v>
      </c>
      <c r="FQ104" s="38">
        <f>IF(AND(OR(ISBLANK(FQ$9),FQ$9=0)=FALSE,SUM($EK104:$EW104)&gt;0,FQ$9='2. Protocols'!$G103),1,0)*'4. Formulations'!$J103</f>
        <v>0</v>
      </c>
      <c r="FR104" s="38">
        <f>IF(AND(OR(ISBLANK(FR$9),FR$9=0)=FALSE,SUM($EK104:$EW104)&gt;0,FR$9='2. Protocols'!$G103),1,0)*'4. Formulations'!$J103</f>
        <v>0</v>
      </c>
      <c r="FS104" s="38">
        <f>IF(AND(OR(ISBLANK(FS$9),FS$9=0)=FALSE,SUM($EK104:$EW104)&gt;0,FS$9='2. Protocols'!$G103),1,0)*'4. Formulations'!$J103</f>
        <v>0</v>
      </c>
      <c r="FT104" s="38">
        <f>IF(AND(OR(ISBLANK(FT$9),FT$9=0)=FALSE,SUM($EK104:$EW104)&gt;0,FT$9='2. Protocols'!$G103),1,0)*'4. Formulations'!$J103</f>
        <v>0</v>
      </c>
      <c r="FV104" s="38">
        <f>IF(AND(OR(ISBLANK(EY$9),EY$9=0)=FALSE,FV$9=$DL104),1,0)*'4. Formulations'!$K103</f>
        <v>0</v>
      </c>
      <c r="FW104" s="38">
        <f>IF(AND(OR(ISBLANK(EZ$9),EZ$9=0)=FALSE,FW$9=$DL104),1,0)*'4. Formulations'!$K103</f>
        <v>0</v>
      </c>
      <c r="FX104" s="38">
        <f>IF(AND(OR(ISBLANK(FA$9),FA$9=0)=FALSE,FX$9=$DL104),1,0)*'4. Formulations'!$K103</f>
        <v>0</v>
      </c>
      <c r="FY104" s="38">
        <f>IF(AND(OR(ISBLANK(FB$9),FB$9=0)=FALSE,FY$9=$DL104),1,0)*'4. Formulations'!$K103</f>
        <v>0</v>
      </c>
      <c r="FZ104" s="38">
        <f>IF(AND(OR(ISBLANK(FC$9),FC$9=0)=FALSE,FZ$9=$DL104),1,0)*'4. Formulations'!$K103</f>
        <v>0</v>
      </c>
      <c r="GA104" s="38">
        <f>IF(AND(OR(ISBLANK(FD$9),FD$9=0)=FALSE,GA$9=$DL104),1,0)*'4. Formulations'!$K103</f>
        <v>0</v>
      </c>
      <c r="GB104" s="38">
        <f>IF(AND(OR(ISBLANK(FE$9),FE$9=0)=FALSE,GB$9=$DL104),1,0)*'4. Formulations'!$K103</f>
        <v>0</v>
      </c>
      <c r="GC104" s="38">
        <f>IF(AND(OR(ISBLANK(FF$9),FF$9=0)=FALSE,GC$9=$DL104),1,0)*'4. Formulations'!$K103</f>
        <v>0</v>
      </c>
      <c r="GD104" s="38">
        <f>IF(AND(OR(ISBLANK(FG$9),FG$9=0)=FALSE,GD$9=$DL104),1,0)*'4. Formulations'!$K103</f>
        <v>0</v>
      </c>
      <c r="GE104" s="38">
        <f>IF(AND(OR(ISBLANK(FH$9),FH$9=0)=FALSE,GE$9=$DL104),1,0)*'4. Formulations'!$K103</f>
        <v>0</v>
      </c>
      <c r="GF104" s="38">
        <f>IF(AND(OR(ISBLANK(FI$9),FI$9=0)=FALSE,GF$9=$DL104),1,0)*'4. Formulations'!$K103</f>
        <v>0</v>
      </c>
      <c r="GG104" s="38">
        <f>IF(AND(OR(ISBLANK(FJ$9),FJ$9=0)=FALSE,GG$9=$DL104),1,0)*'4. Formulations'!$K103</f>
        <v>0</v>
      </c>
      <c r="GH104" s="38">
        <f>IF(AND(OR(ISBLANK(FK$9),FK$9=0)=FALSE,GH$9=$DL104),1,0)*'4. Formulations'!$K103</f>
        <v>0</v>
      </c>
      <c r="GI104" s="38">
        <f>IF(AND(OR(ISBLANK(FL$9),FL$9=0)=FALSE,GI$9=$DL104),1,0)*'4. Formulations'!$K103</f>
        <v>0</v>
      </c>
      <c r="GJ104" s="38">
        <f>IF(AND(OR(ISBLANK(FM$9),FM$9=0)=FALSE,GJ$9=$DL104),1,0)*'4. Formulations'!$K103</f>
        <v>0</v>
      </c>
      <c r="GL104" s="38">
        <f>IF(AND(OR(ISBLANK(GL$9),GL$9=0)=FALSE,OR(GL$9='2. Protocols'!$C103,GL$9='2. Protocols'!$E103,GL$9='2. Protocols'!$G103)),1,0)*'4. Formulations'!$L103</f>
        <v>0</v>
      </c>
      <c r="GM104" s="38">
        <f>IF(AND(OR(ISBLANK(GM$9),GM$9=0)=FALSE,OR(GM$9='2. Protocols'!$C103,GM$9='2. Protocols'!$E103,GM$9='2. Protocols'!$G103)),1,0)*'4. Formulations'!$L103</f>
        <v>0</v>
      </c>
      <c r="GN104" s="38">
        <f>IF(AND(OR(ISBLANK(GN$9),GN$9=0)=FALSE,OR(GN$9='2. Protocols'!$C103,GN$9='2. Protocols'!$E103,GN$9='2. Protocols'!$G103)),1,0)*'4. Formulations'!$L103</f>
        <v>0</v>
      </c>
      <c r="GO104" s="38">
        <f>IF(AND(OR(ISBLANK(GO$9),GO$9=0)=FALSE,OR(GO$9='2. Protocols'!$C103,GO$9='2. Protocols'!$E103,GO$9='2. Protocols'!$G103)),1,0)*'4. Formulations'!$L103</f>
        <v>0</v>
      </c>
      <c r="GP104" s="38">
        <f>IF(AND(OR(ISBLANK(GP$9),GP$9=0)=FALSE,OR(GP$9='2. Protocols'!$C103,GP$9='2. Protocols'!$E103,GP$9='2. Protocols'!$G103)),1,0)*'4. Formulations'!$L103</f>
        <v>0</v>
      </c>
      <c r="GQ104" s="38">
        <f>IF(AND(OR(ISBLANK(GQ$9),GQ$9=0)=FALSE,OR(GQ$9='2. Protocols'!$C103,GQ$9='2. Protocols'!$E103,GQ$9='2. Protocols'!$G103)),1,0)*'4. Formulations'!$L103</f>
        <v>0</v>
      </c>
      <c r="GR104" s="38">
        <f>IF(AND(OR(ISBLANK(GR$9),GR$9=0)=FALSE,OR(GR$9='2. Protocols'!$C103,GR$9='2. Protocols'!$E103,GR$9='2. Protocols'!$G103)),1,0)*'4. Formulations'!$L103</f>
        <v>0</v>
      </c>
      <c r="GS104" s="38">
        <f>IF(AND(OR(ISBLANK(GS$9),GS$9=0)=FALSE,OR(GS$9='2. Protocols'!$C103,GS$9='2. Protocols'!$E103,GS$9='2. Protocols'!$G103)),1,0)*'4. Formulations'!$L103</f>
        <v>0</v>
      </c>
      <c r="GT104" s="38">
        <f>IF(AND(OR(ISBLANK(GT$9),GT$9=0)=FALSE,OR(GT$9='2. Protocols'!$C103,GT$9='2. Protocols'!$E103,GT$9='2. Protocols'!$G103)),1,0)*'4. Formulations'!$L103</f>
        <v>0</v>
      </c>
      <c r="GU104" s="38">
        <f>IF(AND(OR(ISBLANK(GU$9),GU$9=0)=FALSE,OR(GU$9='2. Protocols'!$C103,GU$9='2. Protocols'!$E103,GU$9='2. Protocols'!$G103)),1,0)*'4. Formulations'!$L103</f>
        <v>0</v>
      </c>
      <c r="GV104" s="38">
        <f>IF(AND(OR(ISBLANK(GV$9),GV$9=0)=FALSE,OR(GV$9='2. Protocols'!$C103,GV$9='2. Protocols'!$E103,GV$9='2. Protocols'!$G103)),1,0)*'4. Formulations'!$L103</f>
        <v>0</v>
      </c>
      <c r="GW104" s="38">
        <f>IF(AND(OR(ISBLANK(GW$9),GW$9=0)=FALSE,OR(GW$9='2. Protocols'!$C103,GW$9='2. Protocols'!$E103,GW$9='2. Protocols'!$G103)),1,0)*'4. Formulations'!$L103</f>
        <v>0</v>
      </c>
      <c r="GX104" s="38">
        <f>IF(AND(OR(ISBLANK(GX$9),GX$9=0)=FALSE,OR(GX$9='2. Protocols'!$C103,GX$9='2. Protocols'!$E103,GX$9='2. Protocols'!$G103)),1,0)*'4. Formulations'!$L103</f>
        <v>0</v>
      </c>
      <c r="GY104" s="38">
        <f>IF(AND(OR(ISBLANK(GY$9),GY$9=0)=FALSE,OR(GY$9='2. Protocols'!$C103,GY$9='2. Protocols'!$E103,GY$9='2. Protocols'!$G103)),1,0)*'4. Formulations'!$L103</f>
        <v>0</v>
      </c>
      <c r="GZ104" s="38">
        <f>IF(AND(OR(ISBLANK(GZ$9),GZ$9=0)=FALSE,OR(GZ$9='2. Protocols'!$C103,GZ$9='2. Protocols'!$E103,GZ$9='2. Protocols'!$G103)),1,0)*'4. Formulations'!$L103</f>
        <v>0</v>
      </c>
      <c r="HA104" s="38">
        <f>IF(AND(OR(ISBLANK(HA$9),HA$9=0)=FALSE,OR(HA$9='2. Protocols'!$C103,HA$9='2. Protocols'!$E103,HA$9='2. Protocols'!$G103)),1,0)*'4. Formulations'!$L103</f>
        <v>0</v>
      </c>
      <c r="HB104" s="38">
        <f>IF(AND(OR(ISBLANK(HB$9),HB$9=0)=FALSE,OR(HB$9='2. Protocols'!$C103,HB$9='2. Protocols'!$E103,HB$9='2. Protocols'!$G103)),1,0)*'4. Formulations'!$L103</f>
        <v>0</v>
      </c>
      <c r="HC104" s="38">
        <f>IF(AND(OR(ISBLANK(HC$9),HC$9=0)=FALSE,OR(HC$9='2. Protocols'!$C103,HC$9='2. Protocols'!$E103,HC$9='2. Protocols'!$G103)),1,0)*'4. Formulations'!$L103</f>
        <v>0</v>
      </c>
      <c r="HD104" s="38">
        <f>IF(AND(OR(ISBLANK(HD$9),HD$9=0)=FALSE,OR(HD$9='2. Protocols'!$C103,HD$9='2. Protocols'!$E103,HD$9='2. Protocols'!$G103)),1,0)*'4. Formulations'!$L103</f>
        <v>0</v>
      </c>
      <c r="HE104" s="38">
        <f>IF(AND(OR(ISBLANK(HE$9),HE$9=0)=FALSE,OR(HE$9='2. Protocols'!$C103,HE$9='2. Protocols'!$E103,HE$9='2. Protocols'!$G103)),1,0)*'4. Formulations'!$L103</f>
        <v>0</v>
      </c>
      <c r="HF104" s="38">
        <f>IF(AND(OR(ISBLANK(HF$9),HF$9=0)=FALSE,OR(HF$9='2. Protocols'!$C103,HF$9='2. Protocols'!$E103,HF$9='2. Protocols'!$G103)),1,0)*'4. Formulations'!$L103</f>
        <v>0</v>
      </c>
      <c r="HG104" s="38">
        <f>IF(AND(OR(ISBLANK(HG$9),HG$9=0)=FALSE,OR(HG$9='2. Protocols'!$C103,HG$9='2. Protocols'!$E103,HG$9='2. Protocols'!$G103)),1,0)*'4. Formulations'!$L103</f>
        <v>0</v>
      </c>
      <c r="HI104" s="38">
        <f>IF(AND(OR(ISBLANK(HI$9),HI$9=0)=FALSE,HI$9=$DK104),1,0)*'4. Formulations'!$M103</f>
        <v>0</v>
      </c>
      <c r="HJ104" s="38">
        <f>IF(AND(OR(ISBLANK(HJ$9),HJ$9=0)=FALSE,HJ$9=$DK104),1,0)*'4. Formulations'!$M103</f>
        <v>0</v>
      </c>
      <c r="HK104" s="38">
        <f>IF(AND(OR(ISBLANK(HK$9),HK$9=0)=FALSE,HK$9=$DK104),1,0)*'4. Formulations'!$M103</f>
        <v>0</v>
      </c>
      <c r="HL104" s="38">
        <f>IF(AND(OR(ISBLANK(HL$9),HL$9=0)=FALSE,HL$9=$DK104),1,0)*'4. Formulations'!$M103</f>
        <v>0</v>
      </c>
      <c r="HM104" s="38">
        <f>IF(AND(OR(ISBLANK(HM$9),HM$9=0)=FALSE,HM$9=$DK104),1,0)*'4. Formulations'!$M103</f>
        <v>0</v>
      </c>
      <c r="HN104" s="38">
        <f>IF(AND(OR(ISBLANK(HN$9),HN$9=0)=FALSE,HN$9=$DK104),1,0)*'4. Formulations'!$M103</f>
        <v>0</v>
      </c>
      <c r="HO104" s="38">
        <f>IF(AND(OR(ISBLANK(HO$9),HO$9=0)=FALSE,HO$9=$DK104),1,0)*'4. Formulations'!$M103</f>
        <v>0</v>
      </c>
      <c r="HP104" s="38">
        <f>IF(AND(OR(ISBLANK(HP$9),HP$9=0)=FALSE,HP$9=$DK104),1,0)*'4. Formulations'!$M103</f>
        <v>0</v>
      </c>
      <c r="HQ104" s="38">
        <f>IF(AND(OR(ISBLANK(HQ$9),HQ$9=0)=FALSE,HQ$9=$DK104),1,0)*'4. Formulations'!$M103</f>
        <v>0</v>
      </c>
      <c r="HR104" s="38">
        <f>IF(AND(OR(ISBLANK(HR$9),HR$9=0)=FALSE,HR$9=$DK104),1,0)*'4. Formulations'!$M103</f>
        <v>0</v>
      </c>
      <c r="HS104" s="38">
        <f>IF(AND(OR(ISBLANK(HS$9),HS$9=0)=FALSE,HS$9=$DK104),1,0)*'4. Formulations'!$M103</f>
        <v>0</v>
      </c>
      <c r="HT104" s="38">
        <f>IF(AND(OR(ISBLANK(HT$9),HT$9=0)=FALSE,HT$9=$DK104),1,0)*'4. Formulations'!$M103</f>
        <v>0</v>
      </c>
      <c r="HU104" s="38">
        <f>IF(AND(OR(ISBLANK(HU$9),HU$9=0)=FALSE,HU$9=$DK104),1,0)*'4. Formulations'!$M103</f>
        <v>0</v>
      </c>
      <c r="HW104" s="38">
        <f>IF(AND(OR(ISBLANK(HW$9),HW$9=0)=FALSE,SUM($HI104:$HU104)&gt;0,HW$9='2. Protocols'!$G103),1,0)*'4. Formulations'!$M103</f>
        <v>0</v>
      </c>
      <c r="HX104" s="38">
        <f>IF(AND(OR(ISBLANK(HX$9),HX$9=0)=FALSE,SUM($HI104:$HU104)&gt;0,HX$9='2. Protocols'!$G103),1,0)*'4. Formulations'!$M103</f>
        <v>0</v>
      </c>
      <c r="HY104" s="38">
        <f>IF(AND(OR(ISBLANK(HY$9),HY$9=0)=FALSE,SUM($HI104:$HU104)&gt;0,HY$9='2. Protocols'!$G103),1,0)*'4. Formulations'!$M103</f>
        <v>0</v>
      </c>
      <c r="HZ104" s="38">
        <f>IF(AND(OR(ISBLANK(HZ$9),HZ$9=0)=FALSE,SUM($HI104:$HU104)&gt;0,HZ$9='2. Protocols'!$G103),1,0)*'4. Formulations'!$M103</f>
        <v>0</v>
      </c>
      <c r="IA104" s="38">
        <f>IF(AND(OR(ISBLANK(IA$9),IA$9=0)=FALSE,SUM($HI104:$HU104)&gt;0,IA$9='2. Protocols'!$G103),1,0)*'4. Formulations'!$M103</f>
        <v>0</v>
      </c>
      <c r="IB104" s="38">
        <f>IF(AND(OR(ISBLANK(IB$9),IB$9=0)=FALSE,SUM($HI104:$HU104)&gt;0,IB$9='2. Protocols'!$G103),1,0)*'4. Formulations'!$M103</f>
        <v>0</v>
      </c>
      <c r="IC104" s="38">
        <f>IF(AND(OR(ISBLANK(IC$9),IC$9=0)=FALSE,SUM($HI104:$HU104)&gt;0,IC$9='2. Protocols'!$G103),1,0)*'4. Formulations'!$M103</f>
        <v>0</v>
      </c>
      <c r="ID104" s="38">
        <f>IF(AND(OR(ISBLANK(ID$9),ID$9=0)=FALSE,SUM($HI104:$HU104)&gt;0,ID$9='2. Protocols'!$G103),1,0)*'4. Formulations'!$M103</f>
        <v>0</v>
      </c>
      <c r="IE104" s="38">
        <f>IF(AND(OR(ISBLANK(IE$9),IE$9=0)=FALSE,SUM($HI104:$HU104)&gt;0,IE$9='2. Protocols'!$G103),1,0)*'4. Formulations'!$M103</f>
        <v>0</v>
      </c>
      <c r="IF104" s="38">
        <f>IF(AND(OR(ISBLANK(IF$9),IF$9=0)=FALSE,SUM($HI104:$HU104)&gt;0,IF$9='2. Protocols'!$G103),1,0)*'4. Formulations'!$M103</f>
        <v>0</v>
      </c>
      <c r="IG104" s="38">
        <f>IF(AND(OR(ISBLANK(IG$9),IG$9=0)=FALSE,SUM($HI104:$HU104)&gt;0,IG$9='2. Protocols'!$G103),1,0)*'4. Formulations'!$M103</f>
        <v>0</v>
      </c>
      <c r="IH104" s="38">
        <f>IF(AND(OR(ISBLANK(IH$9),IH$9=0)=FALSE,SUM($HI104:$HU104)&gt;0,IH$9='2. Protocols'!$G103),1,0)*'4. Formulations'!$M103</f>
        <v>0</v>
      </c>
      <c r="II104" s="38">
        <f>IF(AND(OR(ISBLANK(II$9),II$9=0)=FALSE,SUM($HI104:$HU104)&gt;0,II$9='2. Protocols'!$G103),1,0)*'4. Formulations'!$M103</f>
        <v>0</v>
      </c>
      <c r="IJ104" s="38">
        <f>IF(AND(OR(ISBLANK(IJ$9),IJ$9=0)=FALSE,SUM($HI104:$HU104)&gt;0,IJ$9='2. Protocols'!$G103),1,0)*'4. Formulations'!$M103</f>
        <v>0</v>
      </c>
      <c r="IK104" s="38">
        <f>IF(AND(OR(ISBLANK(IK$9),IK$9=0)=FALSE,SUM($HI104:$HU104)&gt;0,IK$9='2. Protocols'!$G103),1,0)*'4. Formulations'!$M103</f>
        <v>0</v>
      </c>
      <c r="IL104" s="38">
        <f>IF(AND(OR(ISBLANK(IL$9),IL$9=0)=FALSE,SUM($HI104:$HU104)&gt;0,IL$9='2. Protocols'!$G103),1,0)*'4. Formulations'!$M103</f>
        <v>0</v>
      </c>
      <c r="IM104" s="38">
        <f>IF(AND(OR(ISBLANK(IM$9),IM$9=0)=FALSE,SUM($HI104:$HU104)&gt;0,IM$9='2. Protocols'!$G103),1,0)*'4. Formulations'!$M103</f>
        <v>0</v>
      </c>
      <c r="IN104" s="38">
        <f>IF(AND(OR(ISBLANK(IN$9),IN$9=0)=FALSE,SUM($HI104:$HU104)&gt;0,IN$9='2. Protocols'!$G103),1,0)*'4. Formulations'!$M103</f>
        <v>0</v>
      </c>
      <c r="IO104" s="38">
        <f>IF(AND(OR(ISBLANK(IO$9),IO$9=0)=FALSE,SUM($HI104:$HU104)&gt;0,IO$9='2. Protocols'!$G103),1,0)*'4. Formulations'!$M103</f>
        <v>0</v>
      </c>
      <c r="IP104" s="38">
        <f>IF(AND(OR(ISBLANK(IP$9),IP$9=0)=FALSE,SUM($HI104:$HU104)&gt;0,IP$9='2. Protocols'!$G103),1,0)*'4. Formulations'!$M103</f>
        <v>0</v>
      </c>
      <c r="IQ104" s="38">
        <f>IF(AND(OR(ISBLANK(IQ$9),IQ$9=0)=FALSE,SUM($HI104:$HU104)&gt;0,IQ$9='2. Protocols'!$G103),1,0)*'4. Formulations'!$M103</f>
        <v>0</v>
      </c>
      <c r="IR104" s="38">
        <f>IF(AND(OR(ISBLANK(IR$9),IR$9=0)=FALSE,SUM($HI104:$HU104)&gt;0,IR$9='2. Protocols'!$G103),1,0)*'4. Formulations'!$M103</f>
        <v>0</v>
      </c>
      <c r="IT104" s="38">
        <f>IF(AND(OR(ISBLANK(IT$9),IT$9=0)=FALSE,IT$9=$DL104),1,0)*'4. Formulations'!$N103</f>
        <v>0</v>
      </c>
      <c r="IU104" s="38">
        <f>IF(AND(OR(ISBLANK(IU$9),IU$9=0)=FALSE,IU$9=$DL104),1,0)*'4. Formulations'!$N103</f>
        <v>0</v>
      </c>
      <c r="IV104" s="38">
        <f>IF(AND(OR(ISBLANK(IV$9),IV$9=0)=FALSE,IV$9=$DL104),1,0)*'4. Formulations'!$N103</f>
        <v>0</v>
      </c>
      <c r="IW104" s="38">
        <f>IF(AND(OR(ISBLANK(IW$9),IW$9=0)=FALSE,IW$9=$DL104),1,0)*'4. Formulations'!$N103</f>
        <v>0</v>
      </c>
      <c r="IX104" s="38">
        <f>IF(AND(OR(ISBLANK(IX$9),IX$9=0)=FALSE,IX$9=$DL104),1,0)*'4. Formulations'!$N103</f>
        <v>0</v>
      </c>
      <c r="IY104" s="38">
        <f>IF(AND(OR(ISBLANK(IY$9),IY$9=0)=FALSE,IY$9=$DL104),1,0)*'4. Formulations'!$N103</f>
        <v>0</v>
      </c>
      <c r="IZ104" s="38">
        <f>IF(AND(OR(ISBLANK(IZ$9),IZ$9=0)=FALSE,IZ$9=$DL104),1,0)*'4. Formulations'!$N103</f>
        <v>0</v>
      </c>
      <c r="JA104" s="38">
        <f>IF(AND(OR(ISBLANK(JA$9),JA$9=0)=FALSE,JA$9=$DL104),1,0)*'4. Formulations'!$N103</f>
        <v>0</v>
      </c>
      <c r="JB104" s="38">
        <f>IF(AND(OR(ISBLANK(JB$9),JB$9=0)=FALSE,JB$9=$DL104),1,0)*'4. Formulations'!$N103</f>
        <v>0</v>
      </c>
      <c r="JC104" s="38">
        <f>IF(AND(OR(ISBLANK(JC$9),JC$9=0)=FALSE,JC$9=$DL104),1,0)*'4. Formulations'!$N103</f>
        <v>0</v>
      </c>
      <c r="JD104" s="38">
        <f>IF(AND(OR(ISBLANK(JD$9),JD$9=0)=FALSE,JD$9=$DL104),1,0)*'4. Formulations'!$N103</f>
        <v>0</v>
      </c>
      <c r="JE104" s="38">
        <f>IF(AND(OR(ISBLANK(JE$9),JE$9=0)=FALSE,JE$9=$DL104),1,0)*'4. Formulations'!$N103</f>
        <v>0</v>
      </c>
      <c r="JF104" s="38">
        <f>IF(AND(OR(ISBLANK(JF$9),JF$9=0)=FALSE,JF$9=$DL104),1,0)*'4. Formulations'!$N103</f>
        <v>0</v>
      </c>
      <c r="JG104" s="38">
        <f>IF(AND(OR(ISBLANK(JG$9),JG$9=0)=FALSE,JG$9=$DL104),1,0)*'4. Formulations'!$N103</f>
        <v>0</v>
      </c>
      <c r="JH104" s="38">
        <f>IF(AND(OR(ISBLANK(JH$9),JH$9=0)=FALSE,JH$9=$DL104),1,0)*'4. Formulations'!$N103</f>
        <v>0</v>
      </c>
      <c r="JJ104" s="38">
        <f>IF(AND(OR(ISBLANK(JJ$9),JJ$9=0)=FALSE,OR(JJ$9='2. Protocols'!$C103,JJ$9='2. Protocols'!$E103,JJ$9='2. Protocols'!$G103)),1,0)*'4. Formulations'!$O103</f>
        <v>0</v>
      </c>
      <c r="JK104" s="38">
        <f>IF(AND(OR(ISBLANK(JK$9),JK$9=0)=FALSE,OR(JK$9='2. Protocols'!$C103,JK$9='2. Protocols'!$E103,JK$9='2. Protocols'!$G103)),1,0)*'4. Formulations'!$O103</f>
        <v>0</v>
      </c>
      <c r="JL104" s="38">
        <f>IF(AND(OR(ISBLANK(JL$9),JL$9=0)=FALSE,OR(JL$9='2. Protocols'!$C103,JL$9='2. Protocols'!$E103,JL$9='2. Protocols'!$G103)),1,0)*'4. Formulations'!$O103</f>
        <v>0</v>
      </c>
      <c r="JM104" s="38">
        <f>IF(AND(OR(ISBLANK(JM$9),JM$9=0)=FALSE,OR(JM$9='2. Protocols'!$C103,JM$9='2. Protocols'!$E103,JM$9='2. Protocols'!$G103)),1,0)*'4. Formulations'!$O103</f>
        <v>0</v>
      </c>
      <c r="JN104" s="38">
        <f>IF(AND(OR(ISBLANK(JN$9),JN$9=0)=FALSE,OR(JN$9='2. Protocols'!$C103,JN$9='2. Protocols'!$E103,JN$9='2. Protocols'!$G103)),1,0)*'4. Formulations'!$O103</f>
        <v>0</v>
      </c>
      <c r="JO104" s="38">
        <f>IF(AND(OR(ISBLANK(JO$9),JO$9=0)=FALSE,OR(JO$9='2. Protocols'!$C103,JO$9='2. Protocols'!$E103,JO$9='2. Protocols'!$G103)),1,0)*'4. Formulations'!$O103</f>
        <v>0</v>
      </c>
      <c r="JP104" s="38">
        <f>IF(AND(OR(ISBLANK(JP$9),JP$9=0)=FALSE,OR(JP$9='2. Protocols'!$C103,JP$9='2. Protocols'!$E103,JP$9='2. Protocols'!$G103)),1,0)*'4. Formulations'!$O103</f>
        <v>0</v>
      </c>
      <c r="JQ104" s="38">
        <f>IF(AND(OR(ISBLANK(JQ$9),JQ$9=0)=FALSE,OR(JQ$9='2. Protocols'!$C103,JQ$9='2. Protocols'!$E103,JQ$9='2. Protocols'!$G103)),1,0)*'4. Formulations'!$O103</f>
        <v>0</v>
      </c>
      <c r="JR104" s="38">
        <f>IF(AND(OR(ISBLANK(JR$9),JR$9=0)=FALSE,OR(JR$9='2. Protocols'!$C103,JR$9='2. Protocols'!$E103,JR$9='2. Protocols'!$G103)),1,0)*'4. Formulations'!$O103</f>
        <v>0</v>
      </c>
      <c r="JS104" s="38">
        <f>IF(AND(OR(ISBLANK(JS$9),JS$9=0)=FALSE,OR(JS$9='2. Protocols'!$C103,JS$9='2. Protocols'!$E103,JS$9='2. Protocols'!$G103)),1,0)*'4. Formulations'!$O103</f>
        <v>0</v>
      </c>
      <c r="JT104" s="38">
        <f>IF(AND(OR(ISBLANK(JT$9),JT$9=0)=FALSE,OR(JT$9='2. Protocols'!$C103,JT$9='2. Protocols'!$E103,JT$9='2. Protocols'!$G103)),1,0)*'4. Formulations'!$O103</f>
        <v>0</v>
      </c>
      <c r="JU104" s="38">
        <f>IF(AND(OR(ISBLANK(JU$9),JU$9=0)=FALSE,OR(JU$9='2. Protocols'!$C103,JU$9='2. Protocols'!$E103,JU$9='2. Protocols'!$G103)),1,0)*'4. Formulations'!$O103</f>
        <v>0</v>
      </c>
      <c r="JV104" s="38">
        <f>IF(AND(OR(ISBLANK(JV$9),JV$9=0)=FALSE,OR(JV$9='2. Protocols'!$C103,JV$9='2. Protocols'!$E103,JV$9='2. Protocols'!$G103)),1,0)*'4. Formulations'!$O103</f>
        <v>0</v>
      </c>
      <c r="JW104" s="38">
        <f>IF(AND(OR(ISBLANK(JW$9),JW$9=0)=FALSE,OR(JW$9='2. Protocols'!$C103,JW$9='2. Protocols'!$E103,JW$9='2. Protocols'!$G103)),1,0)*'4. Formulations'!$O103</f>
        <v>0</v>
      </c>
      <c r="JX104" s="38">
        <f>IF(AND(OR(ISBLANK(JX$9),JX$9=0)=FALSE,OR(JX$9='2. Protocols'!$C103,JX$9='2. Protocols'!$E103,JX$9='2. Protocols'!$G103)),1,0)*'4. Formulations'!$O103</f>
        <v>0</v>
      </c>
      <c r="JY104" s="38">
        <f>IF(AND(OR(ISBLANK(JY$9),JY$9=0)=FALSE,OR(JY$9='2. Protocols'!$C103,JY$9='2. Protocols'!$E103,JY$9='2. Protocols'!$G103)),1,0)*'4. Formulations'!$O103</f>
        <v>0</v>
      </c>
      <c r="JZ104" s="38">
        <f>IF(AND(OR(ISBLANK(JZ$9),JZ$9=0)=FALSE,OR(JZ$9='2. Protocols'!$C103,JZ$9='2. Protocols'!$E103,JZ$9='2. Protocols'!$G103)),1,0)*'4. Formulations'!$O103</f>
        <v>0</v>
      </c>
      <c r="KA104" s="38">
        <f>IF(AND(OR(ISBLANK(KA$9),KA$9=0)=FALSE,OR(KA$9='2. Protocols'!$C103,KA$9='2. Protocols'!$E103,KA$9='2. Protocols'!$G103)),1,0)*'4. Formulations'!$O103</f>
        <v>0</v>
      </c>
      <c r="KB104" s="38">
        <f>IF(AND(OR(ISBLANK(KB$9),KB$9=0)=FALSE,OR(KB$9='2. Protocols'!$C103,KB$9='2. Protocols'!$E103,KB$9='2. Protocols'!$G103)),1,0)*'4. Formulations'!$O103</f>
        <v>0</v>
      </c>
      <c r="KC104" s="38">
        <f>IF(AND(OR(ISBLANK(KC$9),KC$9=0)=FALSE,OR(KC$9='2. Protocols'!$C103,KC$9='2. Protocols'!$E103,KC$9='2. Protocols'!$G103)),1,0)*'4. Formulations'!$O103</f>
        <v>0</v>
      </c>
      <c r="KD104" s="38">
        <f>IF(AND(OR(ISBLANK(KD$9),KD$9=0)=FALSE,OR(KD$9='2. Protocols'!$C103,KD$9='2. Protocols'!$E103,KD$9='2. Protocols'!$G103)),1,0)*'4. Formulations'!$O103</f>
        <v>0</v>
      </c>
      <c r="KE104" s="38">
        <f>IF(AND(OR(ISBLANK(KE$9),KE$9=0)=FALSE,OR(KE$9='2. Protocols'!$C103,KE$9='2. Protocols'!$E103,KE$9='2. Protocols'!$G103)),1,0)*'4. Formulations'!$O103</f>
        <v>0</v>
      </c>
      <c r="KG104" s="38">
        <f>IF(AND(OR(ISBLANK(KG$9),KG$9=0)=FALSE,KG$9=$DK104),1,0)*'4. Formulations'!$P103</f>
        <v>0</v>
      </c>
      <c r="KH104" s="38">
        <f>IF(AND(OR(ISBLANK(KH$9),KH$9=0)=FALSE,KH$9=$DK104),1,0)*'4. Formulations'!$P103</f>
        <v>0</v>
      </c>
      <c r="KI104" s="38">
        <f>IF(AND(OR(ISBLANK(KI$9),KI$9=0)=FALSE,KI$9=$DK104),1,0)*'4. Formulations'!$P103</f>
        <v>0</v>
      </c>
      <c r="KJ104" s="38">
        <f>IF(AND(OR(ISBLANK(KJ$9),KJ$9=0)=FALSE,KJ$9=$DK104),1,0)*'4. Formulations'!$P103</f>
        <v>0</v>
      </c>
      <c r="KK104" s="38">
        <f>IF(AND(OR(ISBLANK(KK$9),KK$9=0)=FALSE,KK$9=$DK104),1,0)*'4. Formulations'!$P103</f>
        <v>0</v>
      </c>
      <c r="KL104" s="38">
        <f>IF(AND(OR(ISBLANK(KL$9),KL$9=0)=FALSE,KL$9=$DK104),1,0)*'4. Formulations'!$P103</f>
        <v>0</v>
      </c>
      <c r="KM104" s="38">
        <f>IF(AND(OR(ISBLANK(KM$9),KM$9=0)=FALSE,KM$9=$DK104),1,0)*'4. Formulations'!$P103</f>
        <v>0</v>
      </c>
      <c r="KN104" s="38">
        <f>IF(AND(OR(ISBLANK(KN$9),KN$9=0)=FALSE,KN$9=$DK104),1,0)*'4. Formulations'!$P103</f>
        <v>0</v>
      </c>
      <c r="KO104" s="38">
        <f>IF(AND(OR(ISBLANK(KO$9),KO$9=0)=FALSE,KO$9=$DK104),1,0)*'4. Formulations'!$P103</f>
        <v>0</v>
      </c>
      <c r="KP104" s="38">
        <f>IF(AND(OR(ISBLANK(KP$9),KP$9=0)=FALSE,KP$9=$DK104),1,0)*'4. Formulations'!$P103</f>
        <v>0</v>
      </c>
      <c r="KQ104" s="38">
        <f>IF(AND(OR(ISBLANK(KQ$9),KQ$9=0)=FALSE,KQ$9=$DK104),1,0)*'4. Formulations'!$P103</f>
        <v>0</v>
      </c>
      <c r="KR104" s="38">
        <f>IF(AND(OR(ISBLANK(KR$9),KR$9=0)=FALSE,KR$9=$DK104),1,0)*'4. Formulations'!$P103</f>
        <v>0</v>
      </c>
      <c r="KS104" s="38">
        <f>IF(AND(OR(ISBLANK(KS$9),KS$9=0)=FALSE,KS$9=$DK104),1,0)*'4. Formulations'!$P103</f>
        <v>0</v>
      </c>
      <c r="KU104" s="38">
        <f>IF(AND(OR(ISBLANK(KU$9),KU$9=0)=FALSE,SUM($KG104:$KS104)&gt;0,KU$9='2. Protocols'!$G103),1,0)*'4. Formulations'!$P103</f>
        <v>0</v>
      </c>
      <c r="KV104" s="38">
        <f>IF(AND(OR(ISBLANK(KV$9),KV$9=0)=FALSE,SUM($KG104:$KS104)&gt;0,KV$9='2. Protocols'!$G103),1,0)*'4. Formulations'!$P103</f>
        <v>0</v>
      </c>
      <c r="KW104" s="38">
        <f>IF(AND(OR(ISBLANK(KW$9),KW$9=0)=FALSE,SUM($KG104:$KS104)&gt;0,KW$9='2. Protocols'!$G103),1,0)*'4. Formulations'!$P103</f>
        <v>0</v>
      </c>
      <c r="KX104" s="38">
        <f>IF(AND(OR(ISBLANK(KX$9),KX$9=0)=FALSE,SUM($KG104:$KS104)&gt;0,KX$9='2. Protocols'!$G103),1,0)*'4. Formulations'!$P103</f>
        <v>0</v>
      </c>
      <c r="KY104" s="38">
        <f>IF(AND(OR(ISBLANK(KY$9),KY$9=0)=FALSE,SUM($KG104:$KS104)&gt;0,KY$9='2. Protocols'!$G103),1,0)*'4. Formulations'!$P103</f>
        <v>0</v>
      </c>
      <c r="KZ104" s="38">
        <f>IF(AND(OR(ISBLANK(KZ$9),KZ$9=0)=FALSE,SUM($KG104:$KS104)&gt;0,KZ$9='2. Protocols'!$G103),1,0)*'4. Formulations'!$P103</f>
        <v>0</v>
      </c>
      <c r="LA104" s="38">
        <f>IF(AND(OR(ISBLANK(LA$9),LA$9=0)=FALSE,SUM($KG104:$KS104)&gt;0,LA$9='2. Protocols'!$G103),1,0)*'4. Formulations'!$P103</f>
        <v>0</v>
      </c>
      <c r="LB104" s="38">
        <f>IF(AND(OR(ISBLANK(LB$9),LB$9=0)=FALSE,SUM($KG104:$KS104)&gt;0,LB$9='2. Protocols'!$G103),1,0)*'4. Formulations'!$P103</f>
        <v>0</v>
      </c>
      <c r="LC104" s="38">
        <f>IF(AND(OR(ISBLANK(LC$9),LC$9=0)=FALSE,SUM($KG104:$KS104)&gt;0,LC$9='2. Protocols'!$G103),1,0)*'4. Formulations'!$P103</f>
        <v>0</v>
      </c>
      <c r="LD104" s="38">
        <f>IF(AND(OR(ISBLANK(LD$9),LD$9=0)=FALSE,SUM($KG104:$KS104)&gt;0,LD$9='2. Protocols'!$G103),1,0)*'4. Formulations'!$P103</f>
        <v>0</v>
      </c>
      <c r="LE104" s="38">
        <f>IF(AND(OR(ISBLANK(LE$9),LE$9=0)=FALSE,SUM($KG104:$KS104)&gt;0,LE$9='2. Protocols'!$G103),1,0)*'4. Formulations'!$P103</f>
        <v>0</v>
      </c>
      <c r="LF104" s="38">
        <f>IF(AND(OR(ISBLANK(LF$9),LF$9=0)=FALSE,SUM($KG104:$KS104)&gt;0,LF$9='2. Protocols'!$G103),1,0)*'4. Formulations'!$P103</f>
        <v>0</v>
      </c>
      <c r="LG104" s="38">
        <f>IF(AND(OR(ISBLANK(LG$9),LG$9=0)=FALSE,SUM($KG104:$KS104)&gt;0,LG$9='2. Protocols'!$G103),1,0)*'4. Formulations'!$P103</f>
        <v>0</v>
      </c>
      <c r="LH104" s="38">
        <f>IF(AND(OR(ISBLANK(LH$9),LH$9=0)=FALSE,SUM($KG104:$KS104)&gt;0,LH$9='2. Protocols'!$G103),1,0)*'4. Formulations'!$P103</f>
        <v>0</v>
      </c>
      <c r="LI104" s="38">
        <f>IF(AND(OR(ISBLANK(LI$9),LI$9=0)=FALSE,SUM($KG104:$KS104)&gt;0,LI$9='2. Protocols'!$G103),1,0)*'4. Formulations'!$P103</f>
        <v>0</v>
      </c>
      <c r="LJ104" s="38">
        <f>IF(AND(OR(ISBLANK(LJ$9),LJ$9=0)=FALSE,SUM($KG104:$KS104)&gt;0,LJ$9='2. Protocols'!$G103),1,0)*'4. Formulations'!$P103</f>
        <v>0</v>
      </c>
      <c r="LK104" s="38">
        <f>IF(AND(OR(ISBLANK(LK$9),LK$9=0)=FALSE,SUM($KG104:$KS104)&gt;0,LK$9='2. Protocols'!$G103),1,0)*'4. Formulations'!$P103</f>
        <v>0</v>
      </c>
      <c r="LL104" s="38">
        <f>IF(AND(OR(ISBLANK(LL$9),LL$9=0)=FALSE,SUM($KG104:$KS104)&gt;0,LL$9='2. Protocols'!$G103),1,0)*'4. Formulations'!$P103</f>
        <v>0</v>
      </c>
      <c r="LM104" s="38">
        <f>IF(AND(OR(ISBLANK(LM$9),LM$9=0)=FALSE,SUM($KG104:$KS104)&gt;0,LM$9='2. Protocols'!$G103),1,0)*'4. Formulations'!$P103</f>
        <v>0</v>
      </c>
      <c r="LN104" s="38">
        <f>IF(AND(OR(ISBLANK(LN$9),LN$9=0)=FALSE,SUM($KG104:$KS104)&gt;0,LN$9='2. Protocols'!$G103),1,0)*'4. Formulations'!$P103</f>
        <v>0</v>
      </c>
      <c r="LO104" s="38">
        <f>IF(AND(OR(ISBLANK(LO$9),LO$9=0)=FALSE,SUM($KG104:$KS104)&gt;0,LO$9='2. Protocols'!$G103),1,0)*'4. Formulations'!$P103</f>
        <v>0</v>
      </c>
      <c r="LP104" s="38">
        <f>IF(AND(OR(ISBLANK(LP$9),LP$9=0)=FALSE,SUM($KG104:$KS104)&gt;0,LP$9='2. Protocols'!$G103),1,0)*'4. Formulations'!$P103</f>
        <v>0</v>
      </c>
      <c r="LR104" s="38">
        <f>IF(AND(OR(ISBLANK(LR$9),LR$9=0)=FALSE,LR$9=$DL104),1,0)*'4. Formulations'!$Q103</f>
        <v>0</v>
      </c>
      <c r="LS104" s="38">
        <f>IF(AND(OR(ISBLANK(LS$9),LS$9=0)=FALSE,LS$9=$DL104),1,0)*'4. Formulations'!$Q103</f>
        <v>0</v>
      </c>
      <c r="LT104" s="38">
        <f>IF(AND(OR(ISBLANK(LT$9),LT$9=0)=FALSE,LT$9=$DL104),1,0)*'4. Formulations'!$Q103</f>
        <v>0</v>
      </c>
      <c r="LU104" s="38">
        <f>IF(AND(OR(ISBLANK(LU$9),LU$9=0)=FALSE,LU$9=$DL104),1,0)*'4. Formulations'!$Q103</f>
        <v>0</v>
      </c>
      <c r="LV104" s="38">
        <f>IF(AND(OR(ISBLANK(LV$9),LV$9=0)=FALSE,LV$9=$DL104),1,0)*'4. Formulations'!$Q103</f>
        <v>0</v>
      </c>
      <c r="LW104" s="38">
        <f>IF(AND(OR(ISBLANK(LW$9),LW$9=0)=FALSE,LW$9=$DL104),1,0)*'4. Formulations'!$Q103</f>
        <v>0</v>
      </c>
      <c r="LX104" s="38">
        <f>IF(AND(OR(ISBLANK(LX$9),LX$9=0)=FALSE,LX$9=$DL104),1,0)*'4. Formulations'!$Q103</f>
        <v>0</v>
      </c>
      <c r="LY104" s="38">
        <f>IF(AND(OR(ISBLANK(LY$9),LY$9=0)=FALSE,LY$9=$DL104),1,0)*'4. Formulations'!$Q103</f>
        <v>0</v>
      </c>
      <c r="LZ104" s="38">
        <f>IF(AND(OR(ISBLANK(LZ$9),LZ$9=0)=FALSE,LZ$9=$DL104),1,0)*'4. Formulations'!$Q103</f>
        <v>0</v>
      </c>
      <c r="MA104" s="38">
        <f>IF(AND(OR(ISBLANK(MA$9),MA$9=0)=FALSE,MA$9=$DL104),1,0)*'4. Formulations'!$Q103</f>
        <v>0</v>
      </c>
      <c r="MB104" s="38">
        <f>IF(AND(OR(ISBLANK(MB$9),MB$9=0)=FALSE,MB$9=$DL104),1,0)*'4. Formulations'!$Q103</f>
        <v>0</v>
      </c>
      <c r="MC104" s="38">
        <f>IF(AND(OR(ISBLANK(MC$9),MC$9=0)=FALSE,MC$9=$DL104),1,0)*'4. Formulations'!$Q103</f>
        <v>0</v>
      </c>
      <c r="MD104" s="38">
        <f>IF(AND(OR(ISBLANK(MD$9),MD$9=0)=FALSE,MD$9=$DL104),1,0)*'4. Formulations'!$Q103</f>
        <v>0</v>
      </c>
      <c r="ME104" s="38">
        <f>IF(AND(OR(ISBLANK(ME$9),ME$9=0)=FALSE,ME$9=$DL104),1,0)*'4. Formulations'!$Q103</f>
        <v>0</v>
      </c>
      <c r="MF104" s="38">
        <f>IF(AND(OR(ISBLANK(MF$9),MF$9=0)=FALSE,MF$9=$DL104),1,0)*'4. Formulations'!$Q103</f>
        <v>0</v>
      </c>
    </row>
    <row r="105" spans="2:344" outlineLevel="1" x14ac:dyDescent="0.3">
      <c r="B105" s="2"/>
      <c r="C105" s="129" t="str">
        <f>IF('2. Protocols'!C104&amp;"+"&amp;'2. Protocols'!E104&amp;"+"&amp;'2. Protocols'!G104="++","",'2. Protocols'!C104&amp;"+"&amp;'2. Protocols'!E104&amp;"+"&amp;'2. Protocols'!G104)</f>
        <v/>
      </c>
      <c r="D105" s="18"/>
      <c r="F105" s="114">
        <f>IFERROR('2. Protocols'!J104*'1. General Inputs'!$N$6,"")</f>
        <v>0</v>
      </c>
      <c r="G105" s="114">
        <f>IFERROR(MAX(F105*(1+'1. General Inputs'!$BE$16)+(G$110*CHOOSE(G$7,'2. Protocols'!$S104,'2. Protocols'!$T104,'2. Protocols'!$U104))+'3. ARV Substitutions'!L125,0),"")</f>
        <v>0</v>
      </c>
      <c r="H105" s="114">
        <f>IFERROR(MAX(G105*(1+'1. General Inputs'!$BE$16)+(H$110*CHOOSE(H$7,'2. Protocols'!$S104,'2. Protocols'!$T104,'2. Protocols'!$U104))+'3. ARV Substitutions'!M125,0),"")</f>
        <v>0</v>
      </c>
      <c r="I105" s="114">
        <f>IFERROR(MAX(H105*(1+'1. General Inputs'!$BE$16)+(I$110*CHOOSE(I$7,'2. Protocols'!$S104,'2. Protocols'!$T104,'2. Protocols'!$U104))+'3. ARV Substitutions'!N125,0),"")</f>
        <v>0</v>
      </c>
      <c r="J105" s="114">
        <f>IFERROR(MAX(I105*(1+'1. General Inputs'!$BE$16)+(J$110*CHOOSE(J$7,'2. Protocols'!$S104,'2. Protocols'!$T104,'2. Protocols'!$U104))+'3. ARV Substitutions'!O125,0),"")</f>
        <v>0</v>
      </c>
      <c r="K105" s="114">
        <f>IFERROR(MAX(J105*(1+'1. General Inputs'!$BE$16)+(K$110*CHOOSE(K$7,'2. Protocols'!$S104,'2. Protocols'!$T104,'2. Protocols'!$U104))+'3. ARV Substitutions'!P125,0),"")</f>
        <v>0</v>
      </c>
      <c r="L105" s="114">
        <f>IFERROR(MAX(K105*(1+'1. General Inputs'!$BE$16)+(L$110*CHOOSE(L$7,'2. Protocols'!$S104,'2. Protocols'!$T104,'2. Protocols'!$U104))+'3. ARV Substitutions'!Q125,0),"")</f>
        <v>0</v>
      </c>
      <c r="M105" s="114">
        <f>IFERROR(MAX(L105*(1+'1. General Inputs'!$BE$16)+(M$110*CHOOSE(M$7,'2. Protocols'!$S104,'2. Protocols'!$T104,'2. Protocols'!$U104))+'3. ARV Substitutions'!R125,0),"")</f>
        <v>0</v>
      </c>
      <c r="N105" s="114">
        <f>IFERROR(MAX(M105*(1+'1. General Inputs'!$BE$16)+(N$110*CHOOSE(N$7,'2. Protocols'!$S104,'2. Protocols'!$T104,'2. Protocols'!$U104))+'3. ARV Substitutions'!S125,0),"")</f>
        <v>0</v>
      </c>
      <c r="O105" s="114">
        <f>IFERROR(MAX(N105*(1+'1. General Inputs'!$BE$16)+(O$110*CHOOSE(O$7,'2. Protocols'!$S104,'2. Protocols'!$T104,'2. Protocols'!$U104))+'3. ARV Substitutions'!T125,0),"")</f>
        <v>0</v>
      </c>
      <c r="P105" s="114">
        <f>IFERROR(MAX(O105*(1+'1. General Inputs'!$BE$16)+(P$110*CHOOSE(P$7,'2. Protocols'!$S104,'2. Protocols'!$T104,'2. Protocols'!$U104))+'3. ARV Substitutions'!U125,0),"")</f>
        <v>0</v>
      </c>
      <c r="Q105" s="114">
        <f>IFERROR(MAX(P105*(1+'1. General Inputs'!$BE$16)+(Q$110*CHOOSE(Q$7,'2. Protocols'!$S104,'2. Protocols'!$T104,'2. Protocols'!$U104))+'3. ARV Substitutions'!V125,0),"")</f>
        <v>0</v>
      </c>
      <c r="R105" s="114">
        <f>IFERROR(MAX(Q105*(1+'1. General Inputs'!$BE$16)+(R$110*CHOOSE(R$7,'2. Protocols'!$S104,'2. Protocols'!$T104,'2. Protocols'!$U104))+'3. ARV Substitutions'!W125,0),"")</f>
        <v>0</v>
      </c>
      <c r="S105" s="114">
        <f>IFERROR(MAX(R105*(1+'1. General Inputs'!$BE$16)+(S$110*CHOOSE(S$7,'2. Protocols'!$S104,'2. Protocols'!$T104,'2. Protocols'!$U104))+'3. ARV Substitutions'!X125,0),"")</f>
        <v>0</v>
      </c>
      <c r="T105" s="114">
        <f>IFERROR(MAX(S105*(1+'1. General Inputs'!$BE$16)+(T$110*CHOOSE(T$7,'2. Protocols'!$S104,'2. Protocols'!$T104,'2. Protocols'!$U104))+'3. ARV Substitutions'!Y125,0),"")</f>
        <v>0</v>
      </c>
      <c r="U105" s="114">
        <f>IFERROR(MAX(T105*(1+'1. General Inputs'!$BE$16)+(U$110*CHOOSE(U$7,'2. Protocols'!$S104,'2. Protocols'!$T104,'2. Protocols'!$U104))+'3. ARV Substitutions'!Z125,0),"")</f>
        <v>0</v>
      </c>
      <c r="V105" s="114">
        <f>IFERROR(MAX(U105*(1+'1. General Inputs'!$BE$16)+(V$110*CHOOSE(V$7,'2. Protocols'!$S104,'2. Protocols'!$T104,'2. Protocols'!$U104))+'3. ARV Substitutions'!AA125,0),"")</f>
        <v>0</v>
      </c>
      <c r="W105" s="114">
        <f>IFERROR(MAX(V105*(1+'1. General Inputs'!$BE$16)+(W$110*CHOOSE(W$7,'2. Protocols'!$S104,'2. Protocols'!$T104,'2. Protocols'!$U104))+'3. ARV Substitutions'!AB125,0),"")</f>
        <v>0</v>
      </c>
      <c r="X105" s="114">
        <f>IFERROR(MAX(W105*(1+'1. General Inputs'!$BE$16)+(X$110*CHOOSE(X$7,'2. Protocols'!$S104,'2. Protocols'!$T104,'2. Protocols'!$U104))+'3. ARV Substitutions'!AC125,0),"")</f>
        <v>0</v>
      </c>
      <c r="Y105" s="114">
        <f>IFERROR(MAX(X105*(1+'1. General Inputs'!$BE$16)+(Y$110*CHOOSE(Y$7,'2. Protocols'!$S104,'2. Protocols'!$T104,'2. Protocols'!$U104))+'3. ARV Substitutions'!AD125,0),"")</f>
        <v>0</v>
      </c>
      <c r="Z105" s="114">
        <f>IFERROR(MAX(Y105*(1+'1. General Inputs'!$BE$16)+(Z$110*CHOOSE(Z$7,'2. Protocols'!$S104,'2. Protocols'!$T104,'2. Protocols'!$U104))+'3. ARV Substitutions'!AE125,0),"")</f>
        <v>0</v>
      </c>
      <c r="AA105" s="114">
        <f>IFERROR(MAX(Z105*(1+'1. General Inputs'!$BE$16)+(AA$110*CHOOSE(AA$7,'2. Protocols'!$S104,'2. Protocols'!$T104,'2. Protocols'!$U104))+'3. ARV Substitutions'!AF125,0),"")</f>
        <v>0</v>
      </c>
      <c r="AB105" s="114">
        <f>IFERROR(MAX(AA105*(1+'1. General Inputs'!$BE$16)+(AB$110*CHOOSE(AB$7,'2. Protocols'!$S104,'2. Protocols'!$T104,'2. Protocols'!$U104))+'3. ARV Substitutions'!AG125,0),"")</f>
        <v>0</v>
      </c>
      <c r="AC105" s="114">
        <f>IFERROR(MAX(AB105*(1+'1. General Inputs'!$BE$16)+(AC$110*CHOOSE(AC$7,'2. Protocols'!$S104,'2. Protocols'!$T104,'2. Protocols'!$U104))+'3. ARV Substitutions'!AH125,0),"")</f>
        <v>0</v>
      </c>
      <c r="AD105" s="114">
        <f>IFERROR(MAX(AC105*(1+'1. General Inputs'!$BE$16)+(AD$110*CHOOSE(AD$7,'2. Protocols'!$S104,'2. Protocols'!$T104,'2. Protocols'!$U104))+'3. ARV Substitutions'!AI125,0),"")</f>
        <v>0</v>
      </c>
      <c r="AE105" s="114">
        <f>IFERROR(MAX(AD105*(1+'1. General Inputs'!$BE$16)+(AE$110*CHOOSE(AE$7,'2. Protocols'!$S104,'2. Protocols'!$T104,'2. Protocols'!$U104))+'3. ARV Substitutions'!AJ125,0),"")</f>
        <v>0</v>
      </c>
      <c r="AF105" s="114">
        <f>IFERROR(MAX(AE105*(1+'1. General Inputs'!$BE$16)+(AF$110*CHOOSE(AF$7,'2. Protocols'!$S104,'2. Protocols'!$T104,'2. Protocols'!$U104))+'3. ARV Substitutions'!AK125,0),"")</f>
        <v>0</v>
      </c>
      <c r="AG105" s="114">
        <f>IFERROR(MAX(AF105*(1+'1. General Inputs'!$BE$16)+(AG$110*CHOOSE(AG$7,'2. Protocols'!$S104,'2. Protocols'!$T104,'2. Protocols'!$U104))+'3. ARV Substitutions'!AL125,0),"")</f>
        <v>0</v>
      </c>
      <c r="AH105" s="114">
        <f>IFERROR(MAX(AG105*(1+'1. General Inputs'!$BE$16)+(AH$110*CHOOSE(AH$7,'2. Protocols'!$S104,'2. Protocols'!$T104,'2. Protocols'!$U104))+'3. ARV Substitutions'!AM125,0),"")</f>
        <v>0</v>
      </c>
      <c r="AI105" s="114">
        <f>IFERROR(MAX(AH105*(1+'1. General Inputs'!$BE$16)+(AI$110*CHOOSE(AI$7,'2. Protocols'!$S104,'2. Protocols'!$T104,'2. Protocols'!$U104))+'3. ARV Substitutions'!AN125,0),"")</f>
        <v>0</v>
      </c>
      <c r="AJ105" s="114">
        <f>IFERROR(MAX(AI105*(1+'1. General Inputs'!$BE$16)+(AJ$110*CHOOSE(AJ$7,'2. Protocols'!$S104,'2. Protocols'!$T104,'2. Protocols'!$U104))+'3. ARV Substitutions'!AO125,0),"")</f>
        <v>0</v>
      </c>
      <c r="AK105" s="114">
        <f>IFERROR(MAX(AJ105*(1+'1. General Inputs'!$BE$16)+(AK$110*CHOOSE(AK$7,'2. Protocols'!$S104,'2. Protocols'!$T104,'2. Protocols'!$U104))+'3. ARV Substitutions'!AP125,0),"")</f>
        <v>0</v>
      </c>
      <c r="AL105" s="114">
        <f>IFERROR(MAX(AK105*(1+'1. General Inputs'!$BE$16)+(AL$110*CHOOSE(AL$7,'2. Protocols'!$S104,'2. Protocols'!$T104,'2. Protocols'!$U104))+'3. ARV Substitutions'!AQ125,0),"")</f>
        <v>0</v>
      </c>
      <c r="AM105" s="114">
        <f>IFERROR(MAX(AL105*(1+'1. General Inputs'!$BE$16)+(AM$110*CHOOSE(AM$7,'2. Protocols'!$S104,'2. Protocols'!$T104,'2. Protocols'!$U104))+'3. ARV Substitutions'!AR125,0),"")</f>
        <v>0</v>
      </c>
      <c r="AN105" s="114">
        <f>IFERROR(MAX(AM105*(1+'1. General Inputs'!$BE$16)+(AN$110*CHOOSE(AN$7,'2. Protocols'!$S104,'2. Protocols'!$T104,'2. Protocols'!$U104))+'3. ARV Substitutions'!AS125,0),"")</f>
        <v>0</v>
      </c>
      <c r="AO105" s="114">
        <f>IFERROR(MAX(AN105*(1+'1. General Inputs'!$BE$16)+(AO$110*CHOOSE(AO$7,'2. Protocols'!$S104,'2. Protocols'!$T104,'2. Protocols'!$U104))+'3. ARV Substitutions'!AT125,0),"")</f>
        <v>0</v>
      </c>
      <c r="AP105" s="114">
        <f>IFERROR(MAX(AO105*(1+'1. General Inputs'!$BE$16)+(AP$110*CHOOSE(AP$7,'2. Protocols'!$S104,'2. Protocols'!$T104,'2. Protocols'!$U104))+'3. ARV Substitutions'!AU125,0),"")</f>
        <v>0</v>
      </c>
      <c r="BZ105" s="88">
        <f t="shared" si="87"/>
        <v>0</v>
      </c>
      <c r="CA105" s="88">
        <f t="shared" si="88"/>
        <v>0</v>
      </c>
      <c r="CB105" s="88">
        <f t="shared" si="89"/>
        <v>0</v>
      </c>
      <c r="CC105" s="88">
        <f t="shared" si="90"/>
        <v>0</v>
      </c>
      <c r="CD105" s="88">
        <f t="shared" si="91"/>
        <v>0</v>
      </c>
      <c r="CE105" s="88">
        <f t="shared" si="92"/>
        <v>0</v>
      </c>
      <c r="CF105" s="88">
        <f t="shared" si="93"/>
        <v>0</v>
      </c>
      <c r="CG105" s="88">
        <f t="shared" si="94"/>
        <v>0</v>
      </c>
      <c r="CH105" s="88">
        <f t="shared" si="95"/>
        <v>0</v>
      </c>
      <c r="CI105" s="88">
        <f t="shared" si="96"/>
        <v>0</v>
      </c>
      <c r="CJ105" s="88">
        <f t="shared" si="97"/>
        <v>0</v>
      </c>
      <c r="CK105" s="88">
        <f t="shared" si="98"/>
        <v>0</v>
      </c>
      <c r="CL105" s="88">
        <f t="shared" si="99"/>
        <v>0</v>
      </c>
      <c r="CM105" s="88">
        <f t="shared" si="100"/>
        <v>0</v>
      </c>
      <c r="CN105" s="88">
        <f t="shared" si="101"/>
        <v>0</v>
      </c>
      <c r="CO105" s="88">
        <f t="shared" si="102"/>
        <v>0</v>
      </c>
      <c r="CP105" s="88">
        <f t="shared" si="103"/>
        <v>0</v>
      </c>
      <c r="CQ105" s="88">
        <f t="shared" si="104"/>
        <v>0</v>
      </c>
      <c r="CR105" s="88">
        <f t="shared" si="105"/>
        <v>0</v>
      </c>
      <c r="CS105" s="88">
        <f t="shared" si="106"/>
        <v>0</v>
      </c>
      <c r="CT105" s="88">
        <f t="shared" si="107"/>
        <v>0</v>
      </c>
      <c r="CU105" s="88">
        <f t="shared" si="108"/>
        <v>0</v>
      </c>
      <c r="CV105" s="88">
        <f t="shared" si="109"/>
        <v>0</v>
      </c>
      <c r="CW105" s="88">
        <f t="shared" si="110"/>
        <v>0</v>
      </c>
      <c r="CX105" s="88">
        <f t="shared" si="111"/>
        <v>0</v>
      </c>
      <c r="CY105" s="88">
        <f t="shared" si="112"/>
        <v>0</v>
      </c>
      <c r="CZ105" s="88">
        <f t="shared" si="113"/>
        <v>0</v>
      </c>
      <c r="DA105" s="88">
        <f t="shared" si="114"/>
        <v>0</v>
      </c>
      <c r="DB105" s="88">
        <f t="shared" si="115"/>
        <v>0</v>
      </c>
      <c r="DC105" s="88">
        <f t="shared" si="116"/>
        <v>0</v>
      </c>
      <c r="DD105" s="88">
        <f t="shared" si="117"/>
        <v>0</v>
      </c>
      <c r="DE105" s="88">
        <f t="shared" si="118"/>
        <v>0</v>
      </c>
      <c r="DF105" s="88">
        <f t="shared" si="119"/>
        <v>0</v>
      </c>
      <c r="DG105" s="88">
        <f t="shared" si="120"/>
        <v>0</v>
      </c>
      <c r="DH105" s="88">
        <f t="shared" si="121"/>
        <v>0</v>
      </c>
      <c r="DI105" s="88">
        <f t="shared" si="122"/>
        <v>0</v>
      </c>
      <c r="DK105" s="27" t="str">
        <f>CONCATENATE('2. Protocols'!C104, '2. Protocols'!D104, '2. Protocols'!E104)</f>
        <v>+</v>
      </c>
      <c r="DL105" s="27" t="str">
        <f>CONCATENATE('2. Protocols'!C104, '2. Protocols'!D104, '2. Protocols'!E104, '2. Protocols'!F104, '2. Protocols'!G104,)</f>
        <v>++</v>
      </c>
      <c r="DN105" s="38">
        <f>IF(AND(OR(ISBLANK(DN$9),DN$9=0)=FALSE,OR(DN$9='2. Protocols'!$C104,DN$9='2. Protocols'!$E104,DN$9='2. Protocols'!$G104)),1,0)*'4. Formulations'!$I104</f>
        <v>0</v>
      </c>
      <c r="DO105" s="38">
        <f>IF(AND(OR(ISBLANK(DO$9),DO$9=0)=FALSE,OR(DO$9='2. Protocols'!$C104,DO$9='2. Protocols'!$E104,DO$9='2. Protocols'!$G104)),1,0)*'4. Formulations'!$I104</f>
        <v>0</v>
      </c>
      <c r="DP105" s="38">
        <f>IF(AND(OR(ISBLANK(DP$9),DP$9=0)=FALSE,OR(DP$9='2. Protocols'!$C104,DP$9='2. Protocols'!$E104,DP$9='2. Protocols'!$G104)),1,0)*'4. Formulations'!$I104</f>
        <v>0</v>
      </c>
      <c r="DQ105" s="38">
        <f>IF(AND(OR(ISBLANK(DQ$9),DQ$9=0)=FALSE,OR(DQ$9='2. Protocols'!$C104,DQ$9='2. Protocols'!$E104,DQ$9='2. Protocols'!$G104)),1,0)*'4. Formulations'!$I104</f>
        <v>0</v>
      </c>
      <c r="DR105" s="38">
        <f>IF(AND(OR(ISBLANK(DR$9),DR$9=0)=FALSE,OR(DR$9='2. Protocols'!$C104,DR$9='2. Protocols'!$E104,DR$9='2. Protocols'!$G104)),1,0)*'4. Formulations'!$I104</f>
        <v>0</v>
      </c>
      <c r="DS105" s="38">
        <f>IF(AND(OR(ISBLANK(DS$9),DS$9=0)=FALSE,OR(DS$9='2. Protocols'!$C104,DS$9='2. Protocols'!$E104,DS$9='2. Protocols'!$G104)),1,0)*'4. Formulations'!$I104</f>
        <v>0</v>
      </c>
      <c r="DT105" s="38">
        <f>IF(AND(OR(ISBLANK(DT$9),DT$9=0)=FALSE,OR(DT$9='2. Protocols'!$C104,DT$9='2. Protocols'!$E104,DT$9='2. Protocols'!$G104)),1,0)*'4. Formulations'!$I104</f>
        <v>0</v>
      </c>
      <c r="DU105" s="38">
        <f>IF(AND(OR(ISBLANK(DU$9),DU$9=0)=FALSE,OR(DU$9='2. Protocols'!$C104,DU$9='2. Protocols'!$E104,DU$9='2. Protocols'!$G104)),1,0)*'4. Formulations'!$I104</f>
        <v>0</v>
      </c>
      <c r="DV105" s="38">
        <f>IF(AND(OR(ISBLANK(DV$9),DV$9=0)=FALSE,OR(DV$9='2. Protocols'!$C104,DV$9='2. Protocols'!$E104,DV$9='2. Protocols'!$G104)),1,0)*'4. Formulations'!$I104</f>
        <v>0</v>
      </c>
      <c r="DW105" s="38">
        <f>IF(AND(OR(ISBLANK(DW$9),DW$9=0)=FALSE,OR(DW$9='2. Protocols'!$C104,DW$9='2. Protocols'!$E104,DW$9='2. Protocols'!$G104)),1,0)*'4. Formulations'!$I104</f>
        <v>0</v>
      </c>
      <c r="DX105" s="38">
        <f>IF(AND(OR(ISBLANK(DX$9),DX$9=0)=FALSE,OR(DX$9='2. Protocols'!$C104,DX$9='2. Protocols'!$E104,DX$9='2. Protocols'!$G104)),1,0)*'4. Formulations'!$I104</f>
        <v>0</v>
      </c>
      <c r="DY105" s="38">
        <f>IF(AND(OR(ISBLANK(DY$9),DY$9=0)=FALSE,OR(DY$9='2. Protocols'!$C104,DY$9='2. Protocols'!$E104,DY$9='2. Protocols'!$G104)),1,0)*'4. Formulations'!$I104</f>
        <v>0</v>
      </c>
      <c r="DZ105" s="38">
        <f>IF(AND(OR(ISBLANK(DZ$9),DZ$9=0)=FALSE,OR(DZ$9='2. Protocols'!$C104,DZ$9='2. Protocols'!$E104,DZ$9='2. Protocols'!$G104)),1,0)*'4. Formulations'!$I104</f>
        <v>0</v>
      </c>
      <c r="EA105" s="38">
        <f>IF(AND(OR(ISBLANK(EA$9),EA$9=0)=FALSE,OR(EA$9='2. Protocols'!$C104,EA$9='2. Protocols'!$E104,EA$9='2. Protocols'!$G104)),1,0)*'4. Formulations'!$I104</f>
        <v>0</v>
      </c>
      <c r="EB105" s="38">
        <f>IF(AND(OR(ISBLANK(EB$9),EB$9=0)=FALSE,OR(EB$9='2. Protocols'!$C104,EB$9='2. Protocols'!$E104,EB$9='2. Protocols'!$G104)),1,0)*'4. Formulations'!$I104</f>
        <v>0</v>
      </c>
      <c r="EC105" s="38">
        <f>IF(AND(OR(ISBLANK(EC$9),EC$9=0)=FALSE,OR(EC$9='2. Protocols'!$C104,EC$9='2. Protocols'!$E104,EC$9='2. Protocols'!$G104)),1,0)*'4. Formulations'!$I104</f>
        <v>0</v>
      </c>
      <c r="ED105" s="38">
        <f>IF(AND(OR(ISBLANK(ED$9),ED$9=0)=FALSE,OR(ED$9='2. Protocols'!$C104,ED$9='2. Protocols'!$E104,ED$9='2. Protocols'!$G104)),1,0)*'4. Formulations'!$I104</f>
        <v>0</v>
      </c>
      <c r="EE105" s="38">
        <f>IF(AND(OR(ISBLANK(EE$9),EE$9=0)=FALSE,OR(EE$9='2. Protocols'!$C104,EE$9='2. Protocols'!$E104,EE$9='2. Protocols'!$G104)),1,0)*'4. Formulations'!$I104</f>
        <v>0</v>
      </c>
      <c r="EF105" s="38">
        <f>IF(AND(OR(ISBLANK(EF$9),EF$9=0)=FALSE,OR(EF$9='2. Protocols'!$C104,EF$9='2. Protocols'!$E104,EF$9='2. Protocols'!$G104)),1,0)*'4. Formulations'!$I104</f>
        <v>0</v>
      </c>
      <c r="EG105" s="38">
        <f>IF(AND(OR(ISBLANK(EG$9),EG$9=0)=FALSE,OR(EG$9='2. Protocols'!$C104,EG$9='2. Protocols'!$E104,EG$9='2. Protocols'!$G104)),1,0)*'4. Formulations'!$I104</f>
        <v>0</v>
      </c>
      <c r="EH105" s="38">
        <f>IF(AND(OR(ISBLANK(EH$9),EH$9=0)=FALSE,OR(EH$9='2. Protocols'!$C104,EH$9='2. Protocols'!$E104,EH$9='2. Protocols'!$G104)),1,0)*'4. Formulations'!$I104</f>
        <v>0</v>
      </c>
      <c r="EI105" s="38">
        <f>IF(AND(OR(ISBLANK(EI$9),EI$9=0)=FALSE,OR(EI$9='2. Protocols'!$C104,EI$9='2. Protocols'!$E104,EI$9='2. Protocols'!$G104)),1,0)*'4. Formulations'!$I104</f>
        <v>0</v>
      </c>
      <c r="EK105" s="38">
        <f>IF(AND(OR(ISBLANK(EK$9),EK$9=0)=FALSE,EK$9=$DK105),1,0)*'4. Formulations'!$J104</f>
        <v>0</v>
      </c>
      <c r="EL105" s="38">
        <f>IF(AND(OR(ISBLANK(EL$9),EL$9=0)=FALSE,EL$9=$DK105),1,0)*'4. Formulations'!$J104</f>
        <v>0</v>
      </c>
      <c r="EM105" s="38">
        <f>IF(AND(OR(ISBLANK(EM$9),EM$9=0)=FALSE,EM$9=$DK105),1,0)*'4. Formulations'!$J104</f>
        <v>0</v>
      </c>
      <c r="EN105" s="38">
        <f>IF(AND(OR(ISBLANK(EN$9),EN$9=0)=FALSE,EN$9=$DK105),1,0)*'4. Formulations'!$J104</f>
        <v>0</v>
      </c>
      <c r="EO105" s="38">
        <f>IF(AND(OR(ISBLANK(EO$9),EO$9=0)=FALSE,EO$9=$DK105),1,0)*'4. Formulations'!$J104</f>
        <v>0</v>
      </c>
      <c r="EP105" s="38">
        <f>IF(AND(OR(ISBLANK(EP$9),EP$9=0)=FALSE,EP$9=$DK105),1,0)*'4. Formulations'!$J104</f>
        <v>0</v>
      </c>
      <c r="EQ105" s="38">
        <f>IF(AND(OR(ISBLANK(EQ$9),EQ$9=0)=FALSE,EQ$9=$DK105),1,0)*'4. Formulations'!$J104</f>
        <v>0</v>
      </c>
      <c r="ER105" s="38">
        <f>IF(AND(OR(ISBLANK(ER$9),ER$9=0)=FALSE,ER$9=$DK105),1,0)*'4. Formulations'!$J104</f>
        <v>0</v>
      </c>
      <c r="ES105" s="38">
        <f>IF(AND(OR(ISBLANK(ES$9),ES$9=0)=FALSE,ES$9=$DK105),1,0)*'4. Formulations'!$J104</f>
        <v>0</v>
      </c>
      <c r="ET105" s="38">
        <f>IF(AND(OR(ISBLANK(ET$9),ET$9=0)=FALSE,ET$9=$DK105),1,0)*'4. Formulations'!$J104</f>
        <v>0</v>
      </c>
      <c r="EU105" s="38">
        <f>IF(AND(OR(ISBLANK(EU$9),EU$9=0)=FALSE,EU$9=$DK105),1,0)*'4. Formulations'!$J104</f>
        <v>0</v>
      </c>
      <c r="EV105" s="38">
        <f>IF(AND(OR(ISBLANK(EV$9),EV$9=0)=FALSE,EV$9=$DK105),1,0)*'4. Formulations'!$J104</f>
        <v>0</v>
      </c>
      <c r="EW105" s="38">
        <f>IF(AND(OR(ISBLANK(EW$9),EW$9=0)=FALSE,EW$9=$DK105),1,0)*'4. Formulations'!$J104</f>
        <v>0</v>
      </c>
      <c r="EY105" s="38">
        <f>IF(AND(OR(ISBLANK(EY$9),EY$9=0)=FALSE,SUM($EK105:$EW105)&gt;0,EY$9='2. Protocols'!$G104),1,0)*'4. Formulations'!$J104</f>
        <v>0</v>
      </c>
      <c r="EZ105" s="38">
        <f>IF(AND(OR(ISBLANK(EZ$9),EZ$9=0)=FALSE,SUM($EK105:$EW105)&gt;0,EZ$9='2. Protocols'!$G104),1,0)*'4. Formulations'!$J104</f>
        <v>0</v>
      </c>
      <c r="FA105" s="38">
        <f>IF(AND(OR(ISBLANK(FA$9),FA$9=0)=FALSE,SUM($EK105:$EW105)&gt;0,FA$9='2. Protocols'!$G104),1,0)*'4. Formulations'!$J104</f>
        <v>0</v>
      </c>
      <c r="FB105" s="38">
        <f>IF(AND(OR(ISBLANK(FB$9),FB$9=0)=FALSE,SUM($EK105:$EW105)&gt;0,FB$9='2. Protocols'!$G104),1,0)*'4. Formulations'!$J104</f>
        <v>0</v>
      </c>
      <c r="FC105" s="38">
        <f>IF(AND(OR(ISBLANK(FC$9),FC$9=0)=FALSE,SUM($EK105:$EW105)&gt;0,FC$9='2. Protocols'!$G104),1,0)*'4. Formulations'!$J104</f>
        <v>0</v>
      </c>
      <c r="FD105" s="38">
        <f>IF(AND(OR(ISBLANK(FD$9),FD$9=0)=FALSE,SUM($EK105:$EW105)&gt;0,FD$9='2. Protocols'!$G104),1,0)*'4. Formulations'!$J104</f>
        <v>0</v>
      </c>
      <c r="FE105" s="38">
        <f>IF(AND(OR(ISBLANK(FE$9),FE$9=0)=FALSE,SUM($EK105:$EW105)&gt;0,FE$9='2. Protocols'!$G104),1,0)*'4. Formulations'!$J104</f>
        <v>0</v>
      </c>
      <c r="FF105" s="38">
        <f>IF(AND(OR(ISBLANK(FF$9),FF$9=0)=FALSE,SUM($EK105:$EW105)&gt;0,FF$9='2. Protocols'!$G104),1,0)*'4. Formulations'!$J104</f>
        <v>0</v>
      </c>
      <c r="FG105" s="38">
        <f>IF(AND(OR(ISBLANK(FG$9),FG$9=0)=FALSE,SUM($EK105:$EW105)&gt;0,FG$9='2. Protocols'!$G104),1,0)*'4. Formulations'!$J104</f>
        <v>0</v>
      </c>
      <c r="FH105" s="38">
        <f>IF(AND(OR(ISBLANK(FH$9),FH$9=0)=FALSE,SUM($EK105:$EW105)&gt;0,FH$9='2. Protocols'!$G104),1,0)*'4. Formulations'!$J104</f>
        <v>0</v>
      </c>
      <c r="FI105" s="38">
        <f>IF(AND(OR(ISBLANK(FI$9),FI$9=0)=FALSE,SUM($EK105:$EW105)&gt;0,FI$9='2. Protocols'!$G104),1,0)*'4. Formulations'!$J104</f>
        <v>0</v>
      </c>
      <c r="FJ105" s="38">
        <f>IF(AND(OR(ISBLANK(FJ$9),FJ$9=0)=FALSE,SUM($EK105:$EW105)&gt;0,FJ$9='2. Protocols'!$G104),1,0)*'4. Formulations'!$J104</f>
        <v>0</v>
      </c>
      <c r="FK105" s="38">
        <f>IF(AND(OR(ISBLANK(FK$9),FK$9=0)=FALSE,SUM($EK105:$EW105)&gt;0,FK$9='2. Protocols'!$G104),1,0)*'4. Formulations'!$J104</f>
        <v>0</v>
      </c>
      <c r="FL105" s="38">
        <f>IF(AND(OR(ISBLANK(FL$9),FL$9=0)=FALSE,SUM($EK105:$EW105)&gt;0,FL$9='2. Protocols'!$G104),1,0)*'4. Formulations'!$J104</f>
        <v>0</v>
      </c>
      <c r="FM105" s="38">
        <f>IF(AND(OR(ISBLANK(FM$9),FM$9=0)=FALSE,SUM($EK105:$EW105)&gt;0,FM$9='2. Protocols'!$G104),1,0)*'4. Formulations'!$J104</f>
        <v>0</v>
      </c>
      <c r="FN105" s="38">
        <f>IF(AND(OR(ISBLANK(FN$9),FN$9=0)=FALSE,SUM($EK105:$EW105)&gt;0,FN$9='2. Protocols'!$G104),1,0)*'4. Formulations'!$J104</f>
        <v>0</v>
      </c>
      <c r="FO105" s="38">
        <f>IF(AND(OR(ISBLANK(FO$9),FO$9=0)=FALSE,SUM($EK105:$EW105)&gt;0,FO$9='2. Protocols'!$G104),1,0)*'4. Formulations'!$J104</f>
        <v>0</v>
      </c>
      <c r="FP105" s="38">
        <f>IF(AND(OR(ISBLANK(FP$9),FP$9=0)=FALSE,SUM($EK105:$EW105)&gt;0,FP$9='2. Protocols'!$G104),1,0)*'4. Formulations'!$J104</f>
        <v>0</v>
      </c>
      <c r="FQ105" s="38">
        <f>IF(AND(OR(ISBLANK(FQ$9),FQ$9=0)=FALSE,SUM($EK105:$EW105)&gt;0,FQ$9='2. Protocols'!$G104),1,0)*'4. Formulations'!$J104</f>
        <v>0</v>
      </c>
      <c r="FR105" s="38">
        <f>IF(AND(OR(ISBLANK(FR$9),FR$9=0)=FALSE,SUM($EK105:$EW105)&gt;0,FR$9='2. Protocols'!$G104),1,0)*'4. Formulations'!$J104</f>
        <v>0</v>
      </c>
      <c r="FS105" s="38">
        <f>IF(AND(OR(ISBLANK(FS$9),FS$9=0)=FALSE,SUM($EK105:$EW105)&gt;0,FS$9='2. Protocols'!$G104),1,0)*'4. Formulations'!$J104</f>
        <v>0</v>
      </c>
      <c r="FT105" s="38">
        <f>IF(AND(OR(ISBLANK(FT$9),FT$9=0)=FALSE,SUM($EK105:$EW105)&gt;0,FT$9='2. Protocols'!$G104),1,0)*'4. Formulations'!$J104</f>
        <v>0</v>
      </c>
      <c r="FV105" s="38">
        <f>IF(AND(OR(ISBLANK(EY$9),EY$9=0)=FALSE,FV$9=$DL105),1,0)*'4. Formulations'!$K104</f>
        <v>0</v>
      </c>
      <c r="FW105" s="38">
        <f>IF(AND(OR(ISBLANK(EZ$9),EZ$9=0)=FALSE,FW$9=$DL105),1,0)*'4. Formulations'!$K104</f>
        <v>0</v>
      </c>
      <c r="FX105" s="38">
        <f>IF(AND(OR(ISBLANK(FA$9),FA$9=0)=FALSE,FX$9=$DL105),1,0)*'4. Formulations'!$K104</f>
        <v>0</v>
      </c>
      <c r="FY105" s="38">
        <f>IF(AND(OR(ISBLANK(FB$9),FB$9=0)=FALSE,FY$9=$DL105),1,0)*'4. Formulations'!$K104</f>
        <v>0</v>
      </c>
      <c r="FZ105" s="38">
        <f>IF(AND(OR(ISBLANK(FC$9),FC$9=0)=FALSE,FZ$9=$DL105),1,0)*'4. Formulations'!$K104</f>
        <v>0</v>
      </c>
      <c r="GA105" s="38">
        <f>IF(AND(OR(ISBLANK(FD$9),FD$9=0)=FALSE,GA$9=$DL105),1,0)*'4. Formulations'!$K104</f>
        <v>0</v>
      </c>
      <c r="GB105" s="38">
        <f>IF(AND(OR(ISBLANK(FE$9),FE$9=0)=FALSE,GB$9=$DL105),1,0)*'4. Formulations'!$K104</f>
        <v>0</v>
      </c>
      <c r="GC105" s="38">
        <f>IF(AND(OR(ISBLANK(FF$9),FF$9=0)=FALSE,GC$9=$DL105),1,0)*'4. Formulations'!$K104</f>
        <v>0</v>
      </c>
      <c r="GD105" s="38">
        <f>IF(AND(OR(ISBLANK(FG$9),FG$9=0)=FALSE,GD$9=$DL105),1,0)*'4. Formulations'!$K104</f>
        <v>0</v>
      </c>
      <c r="GE105" s="38">
        <f>IF(AND(OR(ISBLANK(FH$9),FH$9=0)=FALSE,GE$9=$DL105),1,0)*'4. Formulations'!$K104</f>
        <v>0</v>
      </c>
      <c r="GF105" s="38">
        <f>IF(AND(OR(ISBLANK(FI$9),FI$9=0)=FALSE,GF$9=$DL105),1,0)*'4. Formulations'!$K104</f>
        <v>0</v>
      </c>
      <c r="GG105" s="38">
        <f>IF(AND(OR(ISBLANK(FJ$9),FJ$9=0)=FALSE,GG$9=$DL105),1,0)*'4. Formulations'!$K104</f>
        <v>0</v>
      </c>
      <c r="GH105" s="38">
        <f>IF(AND(OR(ISBLANK(FK$9),FK$9=0)=FALSE,GH$9=$DL105),1,0)*'4. Formulations'!$K104</f>
        <v>0</v>
      </c>
      <c r="GI105" s="38">
        <f>IF(AND(OR(ISBLANK(FL$9),FL$9=0)=FALSE,GI$9=$DL105),1,0)*'4. Formulations'!$K104</f>
        <v>0</v>
      </c>
      <c r="GJ105" s="38">
        <f>IF(AND(OR(ISBLANK(FM$9),FM$9=0)=FALSE,GJ$9=$DL105),1,0)*'4. Formulations'!$K104</f>
        <v>0</v>
      </c>
      <c r="GL105" s="38">
        <f>IF(AND(OR(ISBLANK(GL$9),GL$9=0)=FALSE,OR(GL$9='2. Protocols'!$C104,GL$9='2. Protocols'!$E104,GL$9='2. Protocols'!$G104)),1,0)*'4. Formulations'!$L104</f>
        <v>0</v>
      </c>
      <c r="GM105" s="38">
        <f>IF(AND(OR(ISBLANK(GM$9),GM$9=0)=FALSE,OR(GM$9='2. Protocols'!$C104,GM$9='2. Protocols'!$E104,GM$9='2. Protocols'!$G104)),1,0)*'4. Formulations'!$L104</f>
        <v>0</v>
      </c>
      <c r="GN105" s="38">
        <f>IF(AND(OR(ISBLANK(GN$9),GN$9=0)=FALSE,OR(GN$9='2. Protocols'!$C104,GN$9='2. Protocols'!$E104,GN$9='2. Protocols'!$G104)),1,0)*'4. Formulations'!$L104</f>
        <v>0</v>
      </c>
      <c r="GO105" s="38">
        <f>IF(AND(OR(ISBLANK(GO$9),GO$9=0)=FALSE,OR(GO$9='2. Protocols'!$C104,GO$9='2. Protocols'!$E104,GO$9='2. Protocols'!$G104)),1,0)*'4. Formulations'!$L104</f>
        <v>0</v>
      </c>
      <c r="GP105" s="38">
        <f>IF(AND(OR(ISBLANK(GP$9),GP$9=0)=FALSE,OR(GP$9='2. Protocols'!$C104,GP$9='2. Protocols'!$E104,GP$9='2. Protocols'!$G104)),1,0)*'4. Formulations'!$L104</f>
        <v>0</v>
      </c>
      <c r="GQ105" s="38">
        <f>IF(AND(OR(ISBLANK(GQ$9),GQ$9=0)=FALSE,OR(GQ$9='2. Protocols'!$C104,GQ$9='2. Protocols'!$E104,GQ$9='2. Protocols'!$G104)),1,0)*'4. Formulations'!$L104</f>
        <v>0</v>
      </c>
      <c r="GR105" s="38">
        <f>IF(AND(OR(ISBLANK(GR$9),GR$9=0)=FALSE,OR(GR$9='2. Protocols'!$C104,GR$9='2. Protocols'!$E104,GR$9='2. Protocols'!$G104)),1,0)*'4. Formulations'!$L104</f>
        <v>0</v>
      </c>
      <c r="GS105" s="38">
        <f>IF(AND(OR(ISBLANK(GS$9),GS$9=0)=FALSE,OR(GS$9='2. Protocols'!$C104,GS$9='2. Protocols'!$E104,GS$9='2. Protocols'!$G104)),1,0)*'4. Formulations'!$L104</f>
        <v>0</v>
      </c>
      <c r="GT105" s="38">
        <f>IF(AND(OR(ISBLANK(GT$9),GT$9=0)=FALSE,OR(GT$9='2. Protocols'!$C104,GT$9='2. Protocols'!$E104,GT$9='2. Protocols'!$G104)),1,0)*'4. Formulations'!$L104</f>
        <v>0</v>
      </c>
      <c r="GU105" s="38">
        <f>IF(AND(OR(ISBLANK(GU$9),GU$9=0)=FALSE,OR(GU$9='2. Protocols'!$C104,GU$9='2. Protocols'!$E104,GU$9='2. Protocols'!$G104)),1,0)*'4. Formulations'!$L104</f>
        <v>0</v>
      </c>
      <c r="GV105" s="38">
        <f>IF(AND(OR(ISBLANK(GV$9),GV$9=0)=FALSE,OR(GV$9='2. Protocols'!$C104,GV$9='2. Protocols'!$E104,GV$9='2. Protocols'!$G104)),1,0)*'4. Formulations'!$L104</f>
        <v>0</v>
      </c>
      <c r="GW105" s="38">
        <f>IF(AND(OR(ISBLANK(GW$9),GW$9=0)=FALSE,OR(GW$9='2. Protocols'!$C104,GW$9='2. Protocols'!$E104,GW$9='2. Protocols'!$G104)),1,0)*'4. Formulations'!$L104</f>
        <v>0</v>
      </c>
      <c r="GX105" s="38">
        <f>IF(AND(OR(ISBLANK(GX$9),GX$9=0)=FALSE,OR(GX$9='2. Protocols'!$C104,GX$9='2. Protocols'!$E104,GX$9='2. Protocols'!$G104)),1,0)*'4. Formulations'!$L104</f>
        <v>0</v>
      </c>
      <c r="GY105" s="38">
        <f>IF(AND(OR(ISBLANK(GY$9),GY$9=0)=FALSE,OR(GY$9='2. Protocols'!$C104,GY$9='2. Protocols'!$E104,GY$9='2. Protocols'!$G104)),1,0)*'4. Formulations'!$L104</f>
        <v>0</v>
      </c>
      <c r="GZ105" s="38">
        <f>IF(AND(OR(ISBLANK(GZ$9),GZ$9=0)=FALSE,OR(GZ$9='2. Protocols'!$C104,GZ$9='2. Protocols'!$E104,GZ$9='2. Protocols'!$G104)),1,0)*'4. Formulations'!$L104</f>
        <v>0</v>
      </c>
      <c r="HA105" s="38">
        <f>IF(AND(OR(ISBLANK(HA$9),HA$9=0)=FALSE,OR(HA$9='2. Protocols'!$C104,HA$9='2. Protocols'!$E104,HA$9='2. Protocols'!$G104)),1,0)*'4. Formulations'!$L104</f>
        <v>0</v>
      </c>
      <c r="HB105" s="38">
        <f>IF(AND(OR(ISBLANK(HB$9),HB$9=0)=FALSE,OR(HB$9='2. Protocols'!$C104,HB$9='2. Protocols'!$E104,HB$9='2. Protocols'!$G104)),1,0)*'4. Formulations'!$L104</f>
        <v>0</v>
      </c>
      <c r="HC105" s="38">
        <f>IF(AND(OR(ISBLANK(HC$9),HC$9=0)=FALSE,OR(HC$9='2. Protocols'!$C104,HC$9='2. Protocols'!$E104,HC$9='2. Protocols'!$G104)),1,0)*'4. Formulations'!$L104</f>
        <v>0</v>
      </c>
      <c r="HD105" s="38">
        <f>IF(AND(OR(ISBLANK(HD$9),HD$9=0)=FALSE,OR(HD$9='2. Protocols'!$C104,HD$9='2. Protocols'!$E104,HD$9='2. Protocols'!$G104)),1,0)*'4. Formulations'!$L104</f>
        <v>0</v>
      </c>
      <c r="HE105" s="38">
        <f>IF(AND(OR(ISBLANK(HE$9),HE$9=0)=FALSE,OR(HE$9='2. Protocols'!$C104,HE$9='2. Protocols'!$E104,HE$9='2. Protocols'!$G104)),1,0)*'4. Formulations'!$L104</f>
        <v>0</v>
      </c>
      <c r="HF105" s="38">
        <f>IF(AND(OR(ISBLANK(HF$9),HF$9=0)=FALSE,OR(HF$9='2. Protocols'!$C104,HF$9='2. Protocols'!$E104,HF$9='2. Protocols'!$G104)),1,0)*'4. Formulations'!$L104</f>
        <v>0</v>
      </c>
      <c r="HG105" s="38">
        <f>IF(AND(OR(ISBLANK(HG$9),HG$9=0)=FALSE,OR(HG$9='2. Protocols'!$C104,HG$9='2. Protocols'!$E104,HG$9='2. Protocols'!$G104)),1,0)*'4. Formulations'!$L104</f>
        <v>0</v>
      </c>
      <c r="HI105" s="38">
        <f>IF(AND(OR(ISBLANK(HI$9),HI$9=0)=FALSE,HI$9=$DK105),1,0)*'4. Formulations'!$M104</f>
        <v>0</v>
      </c>
      <c r="HJ105" s="38">
        <f>IF(AND(OR(ISBLANK(HJ$9),HJ$9=0)=FALSE,HJ$9=$DK105),1,0)*'4. Formulations'!$M104</f>
        <v>0</v>
      </c>
      <c r="HK105" s="38">
        <f>IF(AND(OR(ISBLANK(HK$9),HK$9=0)=FALSE,HK$9=$DK105),1,0)*'4. Formulations'!$M104</f>
        <v>0</v>
      </c>
      <c r="HL105" s="38">
        <f>IF(AND(OR(ISBLANK(HL$9),HL$9=0)=FALSE,HL$9=$DK105),1,0)*'4. Formulations'!$M104</f>
        <v>0</v>
      </c>
      <c r="HM105" s="38">
        <f>IF(AND(OR(ISBLANK(HM$9),HM$9=0)=FALSE,HM$9=$DK105),1,0)*'4. Formulations'!$M104</f>
        <v>0</v>
      </c>
      <c r="HN105" s="38">
        <f>IF(AND(OR(ISBLANK(HN$9),HN$9=0)=FALSE,HN$9=$DK105),1,0)*'4. Formulations'!$M104</f>
        <v>0</v>
      </c>
      <c r="HO105" s="38">
        <f>IF(AND(OR(ISBLANK(HO$9),HO$9=0)=FALSE,HO$9=$DK105),1,0)*'4. Formulations'!$M104</f>
        <v>0</v>
      </c>
      <c r="HP105" s="38">
        <f>IF(AND(OR(ISBLANK(HP$9),HP$9=0)=FALSE,HP$9=$DK105),1,0)*'4. Formulations'!$M104</f>
        <v>0</v>
      </c>
      <c r="HQ105" s="38">
        <f>IF(AND(OR(ISBLANK(HQ$9),HQ$9=0)=FALSE,HQ$9=$DK105),1,0)*'4. Formulations'!$M104</f>
        <v>0</v>
      </c>
      <c r="HR105" s="38">
        <f>IF(AND(OR(ISBLANK(HR$9),HR$9=0)=FALSE,HR$9=$DK105),1,0)*'4. Formulations'!$M104</f>
        <v>0</v>
      </c>
      <c r="HS105" s="38">
        <f>IF(AND(OR(ISBLANK(HS$9),HS$9=0)=FALSE,HS$9=$DK105),1,0)*'4. Formulations'!$M104</f>
        <v>0</v>
      </c>
      <c r="HT105" s="38">
        <f>IF(AND(OR(ISBLANK(HT$9),HT$9=0)=FALSE,HT$9=$DK105),1,0)*'4. Formulations'!$M104</f>
        <v>0</v>
      </c>
      <c r="HU105" s="38">
        <f>IF(AND(OR(ISBLANK(HU$9),HU$9=0)=FALSE,HU$9=$DK105),1,0)*'4. Formulations'!$M104</f>
        <v>0</v>
      </c>
      <c r="HW105" s="38">
        <f>IF(AND(OR(ISBLANK(HW$9),HW$9=0)=FALSE,SUM($HI105:$HU105)&gt;0,HW$9='2. Protocols'!$G104),1,0)*'4. Formulations'!$M104</f>
        <v>0</v>
      </c>
      <c r="HX105" s="38">
        <f>IF(AND(OR(ISBLANK(HX$9),HX$9=0)=FALSE,SUM($HI105:$HU105)&gt;0,HX$9='2. Protocols'!$G104),1,0)*'4. Formulations'!$M104</f>
        <v>0</v>
      </c>
      <c r="HY105" s="38">
        <f>IF(AND(OR(ISBLANK(HY$9),HY$9=0)=FALSE,SUM($HI105:$HU105)&gt;0,HY$9='2. Protocols'!$G104),1,0)*'4. Formulations'!$M104</f>
        <v>0</v>
      </c>
      <c r="HZ105" s="38">
        <f>IF(AND(OR(ISBLANK(HZ$9),HZ$9=0)=FALSE,SUM($HI105:$HU105)&gt;0,HZ$9='2. Protocols'!$G104),1,0)*'4. Formulations'!$M104</f>
        <v>0</v>
      </c>
      <c r="IA105" s="38">
        <f>IF(AND(OR(ISBLANK(IA$9),IA$9=0)=FALSE,SUM($HI105:$HU105)&gt;0,IA$9='2. Protocols'!$G104),1,0)*'4. Formulations'!$M104</f>
        <v>0</v>
      </c>
      <c r="IB105" s="38">
        <f>IF(AND(OR(ISBLANK(IB$9),IB$9=0)=FALSE,SUM($HI105:$HU105)&gt;0,IB$9='2. Protocols'!$G104),1,0)*'4. Formulations'!$M104</f>
        <v>0</v>
      </c>
      <c r="IC105" s="38">
        <f>IF(AND(OR(ISBLANK(IC$9),IC$9=0)=FALSE,SUM($HI105:$HU105)&gt;0,IC$9='2. Protocols'!$G104),1,0)*'4. Formulations'!$M104</f>
        <v>0</v>
      </c>
      <c r="ID105" s="38">
        <f>IF(AND(OR(ISBLANK(ID$9),ID$9=0)=FALSE,SUM($HI105:$HU105)&gt;0,ID$9='2. Protocols'!$G104),1,0)*'4. Formulations'!$M104</f>
        <v>0</v>
      </c>
      <c r="IE105" s="38">
        <f>IF(AND(OR(ISBLANK(IE$9),IE$9=0)=FALSE,SUM($HI105:$HU105)&gt;0,IE$9='2. Protocols'!$G104),1,0)*'4. Formulations'!$M104</f>
        <v>0</v>
      </c>
      <c r="IF105" s="38">
        <f>IF(AND(OR(ISBLANK(IF$9),IF$9=0)=FALSE,SUM($HI105:$HU105)&gt;0,IF$9='2. Protocols'!$G104),1,0)*'4. Formulations'!$M104</f>
        <v>0</v>
      </c>
      <c r="IG105" s="38">
        <f>IF(AND(OR(ISBLANK(IG$9),IG$9=0)=FALSE,SUM($HI105:$HU105)&gt;0,IG$9='2. Protocols'!$G104),1,0)*'4. Formulations'!$M104</f>
        <v>0</v>
      </c>
      <c r="IH105" s="38">
        <f>IF(AND(OR(ISBLANK(IH$9),IH$9=0)=FALSE,SUM($HI105:$HU105)&gt;0,IH$9='2. Protocols'!$G104),1,0)*'4. Formulations'!$M104</f>
        <v>0</v>
      </c>
      <c r="II105" s="38">
        <f>IF(AND(OR(ISBLANK(II$9),II$9=0)=FALSE,SUM($HI105:$HU105)&gt;0,II$9='2. Protocols'!$G104),1,0)*'4. Formulations'!$M104</f>
        <v>0</v>
      </c>
      <c r="IJ105" s="38">
        <f>IF(AND(OR(ISBLANK(IJ$9),IJ$9=0)=FALSE,SUM($HI105:$HU105)&gt;0,IJ$9='2. Protocols'!$G104),1,0)*'4. Formulations'!$M104</f>
        <v>0</v>
      </c>
      <c r="IK105" s="38">
        <f>IF(AND(OR(ISBLANK(IK$9),IK$9=0)=FALSE,SUM($HI105:$HU105)&gt;0,IK$9='2. Protocols'!$G104),1,0)*'4. Formulations'!$M104</f>
        <v>0</v>
      </c>
      <c r="IL105" s="38">
        <f>IF(AND(OR(ISBLANK(IL$9),IL$9=0)=FALSE,SUM($HI105:$HU105)&gt;0,IL$9='2. Protocols'!$G104),1,0)*'4. Formulations'!$M104</f>
        <v>0</v>
      </c>
      <c r="IM105" s="38">
        <f>IF(AND(OR(ISBLANK(IM$9),IM$9=0)=FALSE,SUM($HI105:$HU105)&gt;0,IM$9='2. Protocols'!$G104),1,0)*'4. Formulations'!$M104</f>
        <v>0</v>
      </c>
      <c r="IN105" s="38">
        <f>IF(AND(OR(ISBLANK(IN$9),IN$9=0)=FALSE,SUM($HI105:$HU105)&gt;0,IN$9='2. Protocols'!$G104),1,0)*'4. Formulations'!$M104</f>
        <v>0</v>
      </c>
      <c r="IO105" s="38">
        <f>IF(AND(OR(ISBLANK(IO$9),IO$9=0)=FALSE,SUM($HI105:$HU105)&gt;0,IO$9='2. Protocols'!$G104),1,0)*'4. Formulations'!$M104</f>
        <v>0</v>
      </c>
      <c r="IP105" s="38">
        <f>IF(AND(OR(ISBLANK(IP$9),IP$9=0)=FALSE,SUM($HI105:$HU105)&gt;0,IP$9='2. Protocols'!$G104),1,0)*'4. Formulations'!$M104</f>
        <v>0</v>
      </c>
      <c r="IQ105" s="38">
        <f>IF(AND(OR(ISBLANK(IQ$9),IQ$9=0)=FALSE,SUM($HI105:$HU105)&gt;0,IQ$9='2. Protocols'!$G104),1,0)*'4. Formulations'!$M104</f>
        <v>0</v>
      </c>
      <c r="IR105" s="38">
        <f>IF(AND(OR(ISBLANK(IR$9),IR$9=0)=FALSE,SUM($HI105:$HU105)&gt;0,IR$9='2. Protocols'!$G104),1,0)*'4. Formulations'!$M104</f>
        <v>0</v>
      </c>
      <c r="IT105" s="38">
        <f>IF(AND(OR(ISBLANK(IT$9),IT$9=0)=FALSE,IT$9=$DL105),1,0)*'4. Formulations'!$N104</f>
        <v>0</v>
      </c>
      <c r="IU105" s="38">
        <f>IF(AND(OR(ISBLANK(IU$9),IU$9=0)=FALSE,IU$9=$DL105),1,0)*'4. Formulations'!$N104</f>
        <v>0</v>
      </c>
      <c r="IV105" s="38">
        <f>IF(AND(OR(ISBLANK(IV$9),IV$9=0)=FALSE,IV$9=$DL105),1,0)*'4. Formulations'!$N104</f>
        <v>0</v>
      </c>
      <c r="IW105" s="38">
        <f>IF(AND(OR(ISBLANK(IW$9),IW$9=0)=FALSE,IW$9=$DL105),1,0)*'4. Formulations'!$N104</f>
        <v>0</v>
      </c>
      <c r="IX105" s="38">
        <f>IF(AND(OR(ISBLANK(IX$9),IX$9=0)=FALSE,IX$9=$DL105),1,0)*'4. Formulations'!$N104</f>
        <v>0</v>
      </c>
      <c r="IY105" s="38">
        <f>IF(AND(OR(ISBLANK(IY$9),IY$9=0)=FALSE,IY$9=$DL105),1,0)*'4. Formulations'!$N104</f>
        <v>0</v>
      </c>
      <c r="IZ105" s="38">
        <f>IF(AND(OR(ISBLANK(IZ$9),IZ$9=0)=FALSE,IZ$9=$DL105),1,0)*'4. Formulations'!$N104</f>
        <v>0</v>
      </c>
      <c r="JA105" s="38">
        <f>IF(AND(OR(ISBLANK(JA$9),JA$9=0)=FALSE,JA$9=$DL105),1,0)*'4. Formulations'!$N104</f>
        <v>0</v>
      </c>
      <c r="JB105" s="38">
        <f>IF(AND(OR(ISBLANK(JB$9),JB$9=0)=FALSE,JB$9=$DL105),1,0)*'4. Formulations'!$N104</f>
        <v>0</v>
      </c>
      <c r="JC105" s="38">
        <f>IF(AND(OR(ISBLANK(JC$9),JC$9=0)=FALSE,JC$9=$DL105),1,0)*'4. Formulations'!$N104</f>
        <v>0</v>
      </c>
      <c r="JD105" s="38">
        <f>IF(AND(OR(ISBLANK(JD$9),JD$9=0)=FALSE,JD$9=$DL105),1,0)*'4. Formulations'!$N104</f>
        <v>0</v>
      </c>
      <c r="JE105" s="38">
        <f>IF(AND(OR(ISBLANK(JE$9),JE$9=0)=FALSE,JE$9=$DL105),1,0)*'4. Formulations'!$N104</f>
        <v>0</v>
      </c>
      <c r="JF105" s="38">
        <f>IF(AND(OR(ISBLANK(JF$9),JF$9=0)=FALSE,JF$9=$DL105),1,0)*'4. Formulations'!$N104</f>
        <v>0</v>
      </c>
      <c r="JG105" s="38">
        <f>IF(AND(OR(ISBLANK(JG$9),JG$9=0)=FALSE,JG$9=$DL105),1,0)*'4. Formulations'!$N104</f>
        <v>0</v>
      </c>
      <c r="JH105" s="38">
        <f>IF(AND(OR(ISBLANK(JH$9),JH$9=0)=FALSE,JH$9=$DL105),1,0)*'4. Formulations'!$N104</f>
        <v>0</v>
      </c>
      <c r="JJ105" s="38">
        <f>IF(AND(OR(ISBLANK(JJ$9),JJ$9=0)=FALSE,OR(JJ$9='2. Protocols'!$C104,JJ$9='2. Protocols'!$E104,JJ$9='2. Protocols'!$G104)),1,0)*'4. Formulations'!$O104</f>
        <v>0</v>
      </c>
      <c r="JK105" s="38">
        <f>IF(AND(OR(ISBLANK(JK$9),JK$9=0)=FALSE,OR(JK$9='2. Protocols'!$C104,JK$9='2. Protocols'!$E104,JK$9='2. Protocols'!$G104)),1,0)*'4. Formulations'!$O104</f>
        <v>0</v>
      </c>
      <c r="JL105" s="38">
        <f>IF(AND(OR(ISBLANK(JL$9),JL$9=0)=FALSE,OR(JL$9='2. Protocols'!$C104,JL$9='2. Protocols'!$E104,JL$9='2. Protocols'!$G104)),1,0)*'4. Formulations'!$O104</f>
        <v>0</v>
      </c>
      <c r="JM105" s="38">
        <f>IF(AND(OR(ISBLANK(JM$9),JM$9=0)=FALSE,OR(JM$9='2. Protocols'!$C104,JM$9='2. Protocols'!$E104,JM$9='2. Protocols'!$G104)),1,0)*'4. Formulations'!$O104</f>
        <v>0</v>
      </c>
      <c r="JN105" s="38">
        <f>IF(AND(OR(ISBLANK(JN$9),JN$9=0)=FALSE,OR(JN$9='2. Protocols'!$C104,JN$9='2. Protocols'!$E104,JN$9='2. Protocols'!$G104)),1,0)*'4. Formulations'!$O104</f>
        <v>0</v>
      </c>
      <c r="JO105" s="38">
        <f>IF(AND(OR(ISBLANK(JO$9),JO$9=0)=FALSE,OR(JO$9='2. Protocols'!$C104,JO$9='2. Protocols'!$E104,JO$9='2. Protocols'!$G104)),1,0)*'4. Formulations'!$O104</f>
        <v>0</v>
      </c>
      <c r="JP105" s="38">
        <f>IF(AND(OR(ISBLANK(JP$9),JP$9=0)=FALSE,OR(JP$9='2. Protocols'!$C104,JP$9='2. Protocols'!$E104,JP$9='2. Protocols'!$G104)),1,0)*'4. Formulations'!$O104</f>
        <v>0</v>
      </c>
      <c r="JQ105" s="38">
        <f>IF(AND(OR(ISBLANK(JQ$9),JQ$9=0)=FALSE,OR(JQ$9='2. Protocols'!$C104,JQ$9='2. Protocols'!$E104,JQ$9='2. Protocols'!$G104)),1,0)*'4. Formulations'!$O104</f>
        <v>0</v>
      </c>
      <c r="JR105" s="38">
        <f>IF(AND(OR(ISBLANK(JR$9),JR$9=0)=FALSE,OR(JR$9='2. Protocols'!$C104,JR$9='2. Protocols'!$E104,JR$9='2. Protocols'!$G104)),1,0)*'4. Formulations'!$O104</f>
        <v>0</v>
      </c>
      <c r="JS105" s="38">
        <f>IF(AND(OR(ISBLANK(JS$9),JS$9=0)=FALSE,OR(JS$9='2. Protocols'!$C104,JS$9='2. Protocols'!$E104,JS$9='2. Protocols'!$G104)),1,0)*'4. Formulations'!$O104</f>
        <v>0</v>
      </c>
      <c r="JT105" s="38">
        <f>IF(AND(OR(ISBLANK(JT$9),JT$9=0)=FALSE,OR(JT$9='2. Protocols'!$C104,JT$9='2. Protocols'!$E104,JT$9='2. Protocols'!$G104)),1,0)*'4. Formulations'!$O104</f>
        <v>0</v>
      </c>
      <c r="JU105" s="38">
        <f>IF(AND(OR(ISBLANK(JU$9),JU$9=0)=FALSE,OR(JU$9='2. Protocols'!$C104,JU$9='2. Protocols'!$E104,JU$9='2. Protocols'!$G104)),1,0)*'4. Formulations'!$O104</f>
        <v>0</v>
      </c>
      <c r="JV105" s="38">
        <f>IF(AND(OR(ISBLANK(JV$9),JV$9=0)=FALSE,OR(JV$9='2. Protocols'!$C104,JV$9='2. Protocols'!$E104,JV$9='2. Protocols'!$G104)),1,0)*'4. Formulations'!$O104</f>
        <v>0</v>
      </c>
      <c r="JW105" s="38">
        <f>IF(AND(OR(ISBLANK(JW$9),JW$9=0)=FALSE,OR(JW$9='2. Protocols'!$C104,JW$9='2. Protocols'!$E104,JW$9='2. Protocols'!$G104)),1,0)*'4. Formulations'!$O104</f>
        <v>0</v>
      </c>
      <c r="JX105" s="38">
        <f>IF(AND(OR(ISBLANK(JX$9),JX$9=0)=FALSE,OR(JX$9='2. Protocols'!$C104,JX$9='2. Protocols'!$E104,JX$9='2. Protocols'!$G104)),1,0)*'4. Formulations'!$O104</f>
        <v>0</v>
      </c>
      <c r="JY105" s="38">
        <f>IF(AND(OR(ISBLANK(JY$9),JY$9=0)=FALSE,OR(JY$9='2. Protocols'!$C104,JY$9='2. Protocols'!$E104,JY$9='2. Protocols'!$G104)),1,0)*'4. Formulations'!$O104</f>
        <v>0</v>
      </c>
      <c r="JZ105" s="38">
        <f>IF(AND(OR(ISBLANK(JZ$9),JZ$9=0)=FALSE,OR(JZ$9='2. Protocols'!$C104,JZ$9='2. Protocols'!$E104,JZ$9='2. Protocols'!$G104)),1,0)*'4. Formulations'!$O104</f>
        <v>0</v>
      </c>
      <c r="KA105" s="38">
        <f>IF(AND(OR(ISBLANK(KA$9),KA$9=0)=FALSE,OR(KA$9='2. Protocols'!$C104,KA$9='2. Protocols'!$E104,KA$9='2. Protocols'!$G104)),1,0)*'4. Formulations'!$O104</f>
        <v>0</v>
      </c>
      <c r="KB105" s="38">
        <f>IF(AND(OR(ISBLANK(KB$9),KB$9=0)=FALSE,OR(KB$9='2. Protocols'!$C104,KB$9='2. Protocols'!$E104,KB$9='2. Protocols'!$G104)),1,0)*'4. Formulations'!$O104</f>
        <v>0</v>
      </c>
      <c r="KC105" s="38">
        <f>IF(AND(OR(ISBLANK(KC$9),KC$9=0)=FALSE,OR(KC$9='2. Protocols'!$C104,KC$9='2. Protocols'!$E104,KC$9='2. Protocols'!$G104)),1,0)*'4. Formulations'!$O104</f>
        <v>0</v>
      </c>
      <c r="KD105" s="38">
        <f>IF(AND(OR(ISBLANK(KD$9),KD$9=0)=FALSE,OR(KD$9='2. Protocols'!$C104,KD$9='2. Protocols'!$E104,KD$9='2. Protocols'!$G104)),1,0)*'4. Formulations'!$O104</f>
        <v>0</v>
      </c>
      <c r="KE105" s="38">
        <f>IF(AND(OR(ISBLANK(KE$9),KE$9=0)=FALSE,OR(KE$9='2. Protocols'!$C104,KE$9='2. Protocols'!$E104,KE$9='2. Protocols'!$G104)),1,0)*'4. Formulations'!$O104</f>
        <v>0</v>
      </c>
      <c r="KG105" s="38">
        <f>IF(AND(OR(ISBLANK(KG$9),KG$9=0)=FALSE,KG$9=$DK105),1,0)*'4. Formulations'!$P104</f>
        <v>0</v>
      </c>
      <c r="KH105" s="38">
        <f>IF(AND(OR(ISBLANK(KH$9),KH$9=0)=FALSE,KH$9=$DK105),1,0)*'4. Formulations'!$P104</f>
        <v>0</v>
      </c>
      <c r="KI105" s="38">
        <f>IF(AND(OR(ISBLANK(KI$9),KI$9=0)=FALSE,KI$9=$DK105),1,0)*'4. Formulations'!$P104</f>
        <v>0</v>
      </c>
      <c r="KJ105" s="38">
        <f>IF(AND(OR(ISBLANK(KJ$9),KJ$9=0)=FALSE,KJ$9=$DK105),1,0)*'4. Formulations'!$P104</f>
        <v>0</v>
      </c>
      <c r="KK105" s="38">
        <f>IF(AND(OR(ISBLANK(KK$9),KK$9=0)=FALSE,KK$9=$DK105),1,0)*'4. Formulations'!$P104</f>
        <v>0</v>
      </c>
      <c r="KL105" s="38">
        <f>IF(AND(OR(ISBLANK(KL$9),KL$9=0)=FALSE,KL$9=$DK105),1,0)*'4. Formulations'!$P104</f>
        <v>0</v>
      </c>
      <c r="KM105" s="38">
        <f>IF(AND(OR(ISBLANK(KM$9),KM$9=0)=FALSE,KM$9=$DK105),1,0)*'4. Formulations'!$P104</f>
        <v>0</v>
      </c>
      <c r="KN105" s="38">
        <f>IF(AND(OR(ISBLANK(KN$9),KN$9=0)=FALSE,KN$9=$DK105),1,0)*'4. Formulations'!$P104</f>
        <v>0</v>
      </c>
      <c r="KO105" s="38">
        <f>IF(AND(OR(ISBLANK(KO$9),KO$9=0)=FALSE,KO$9=$DK105),1,0)*'4. Formulations'!$P104</f>
        <v>0</v>
      </c>
      <c r="KP105" s="38">
        <f>IF(AND(OR(ISBLANK(KP$9),KP$9=0)=FALSE,KP$9=$DK105),1,0)*'4. Formulations'!$P104</f>
        <v>0</v>
      </c>
      <c r="KQ105" s="38">
        <f>IF(AND(OR(ISBLANK(KQ$9),KQ$9=0)=FALSE,KQ$9=$DK105),1,0)*'4. Formulations'!$P104</f>
        <v>0</v>
      </c>
      <c r="KR105" s="38">
        <f>IF(AND(OR(ISBLANK(KR$9),KR$9=0)=FALSE,KR$9=$DK105),1,0)*'4. Formulations'!$P104</f>
        <v>0</v>
      </c>
      <c r="KS105" s="38">
        <f>IF(AND(OR(ISBLANK(KS$9),KS$9=0)=FALSE,KS$9=$DK105),1,0)*'4. Formulations'!$P104</f>
        <v>0</v>
      </c>
      <c r="KU105" s="38">
        <f>IF(AND(OR(ISBLANK(KU$9),KU$9=0)=FALSE,SUM($KG105:$KS105)&gt;0,KU$9='2. Protocols'!$G104),1,0)*'4. Formulations'!$P104</f>
        <v>0</v>
      </c>
      <c r="KV105" s="38">
        <f>IF(AND(OR(ISBLANK(KV$9),KV$9=0)=FALSE,SUM($KG105:$KS105)&gt;0,KV$9='2. Protocols'!$G104),1,0)*'4. Formulations'!$P104</f>
        <v>0</v>
      </c>
      <c r="KW105" s="38">
        <f>IF(AND(OR(ISBLANK(KW$9),KW$9=0)=FALSE,SUM($KG105:$KS105)&gt;0,KW$9='2. Protocols'!$G104),1,0)*'4. Formulations'!$P104</f>
        <v>0</v>
      </c>
      <c r="KX105" s="38">
        <f>IF(AND(OR(ISBLANK(KX$9),KX$9=0)=FALSE,SUM($KG105:$KS105)&gt;0,KX$9='2. Protocols'!$G104),1,0)*'4. Formulations'!$P104</f>
        <v>0</v>
      </c>
      <c r="KY105" s="38">
        <f>IF(AND(OR(ISBLANK(KY$9),KY$9=0)=FALSE,SUM($KG105:$KS105)&gt;0,KY$9='2. Protocols'!$G104),1,0)*'4. Formulations'!$P104</f>
        <v>0</v>
      </c>
      <c r="KZ105" s="38">
        <f>IF(AND(OR(ISBLANK(KZ$9),KZ$9=0)=FALSE,SUM($KG105:$KS105)&gt;0,KZ$9='2. Protocols'!$G104),1,0)*'4. Formulations'!$P104</f>
        <v>0</v>
      </c>
      <c r="LA105" s="38">
        <f>IF(AND(OR(ISBLANK(LA$9),LA$9=0)=FALSE,SUM($KG105:$KS105)&gt;0,LA$9='2. Protocols'!$G104),1,0)*'4. Formulations'!$P104</f>
        <v>0</v>
      </c>
      <c r="LB105" s="38">
        <f>IF(AND(OR(ISBLANK(LB$9),LB$9=0)=FALSE,SUM($KG105:$KS105)&gt;0,LB$9='2. Protocols'!$G104),1,0)*'4. Formulations'!$P104</f>
        <v>0</v>
      </c>
      <c r="LC105" s="38">
        <f>IF(AND(OR(ISBLANK(LC$9),LC$9=0)=FALSE,SUM($KG105:$KS105)&gt;0,LC$9='2. Protocols'!$G104),1,0)*'4. Formulations'!$P104</f>
        <v>0</v>
      </c>
      <c r="LD105" s="38">
        <f>IF(AND(OR(ISBLANK(LD$9),LD$9=0)=FALSE,SUM($KG105:$KS105)&gt;0,LD$9='2. Protocols'!$G104),1,0)*'4. Formulations'!$P104</f>
        <v>0</v>
      </c>
      <c r="LE105" s="38">
        <f>IF(AND(OR(ISBLANK(LE$9),LE$9=0)=FALSE,SUM($KG105:$KS105)&gt;0,LE$9='2. Protocols'!$G104),1,0)*'4. Formulations'!$P104</f>
        <v>0</v>
      </c>
      <c r="LF105" s="38">
        <f>IF(AND(OR(ISBLANK(LF$9),LF$9=0)=FALSE,SUM($KG105:$KS105)&gt;0,LF$9='2. Protocols'!$G104),1,0)*'4. Formulations'!$P104</f>
        <v>0</v>
      </c>
      <c r="LG105" s="38">
        <f>IF(AND(OR(ISBLANK(LG$9),LG$9=0)=FALSE,SUM($KG105:$KS105)&gt;0,LG$9='2. Protocols'!$G104),1,0)*'4. Formulations'!$P104</f>
        <v>0</v>
      </c>
      <c r="LH105" s="38">
        <f>IF(AND(OR(ISBLANK(LH$9),LH$9=0)=FALSE,SUM($KG105:$KS105)&gt;0,LH$9='2. Protocols'!$G104),1,0)*'4. Formulations'!$P104</f>
        <v>0</v>
      </c>
      <c r="LI105" s="38">
        <f>IF(AND(OR(ISBLANK(LI$9),LI$9=0)=FALSE,SUM($KG105:$KS105)&gt;0,LI$9='2. Protocols'!$G104),1,0)*'4. Formulations'!$P104</f>
        <v>0</v>
      </c>
      <c r="LJ105" s="38">
        <f>IF(AND(OR(ISBLANK(LJ$9),LJ$9=0)=FALSE,SUM($KG105:$KS105)&gt;0,LJ$9='2. Protocols'!$G104),1,0)*'4. Formulations'!$P104</f>
        <v>0</v>
      </c>
      <c r="LK105" s="38">
        <f>IF(AND(OR(ISBLANK(LK$9),LK$9=0)=FALSE,SUM($KG105:$KS105)&gt;0,LK$9='2. Protocols'!$G104),1,0)*'4. Formulations'!$P104</f>
        <v>0</v>
      </c>
      <c r="LL105" s="38">
        <f>IF(AND(OR(ISBLANK(LL$9),LL$9=0)=FALSE,SUM($KG105:$KS105)&gt;0,LL$9='2. Protocols'!$G104),1,0)*'4. Formulations'!$P104</f>
        <v>0</v>
      </c>
      <c r="LM105" s="38">
        <f>IF(AND(OR(ISBLANK(LM$9),LM$9=0)=FALSE,SUM($KG105:$KS105)&gt;0,LM$9='2. Protocols'!$G104),1,0)*'4. Formulations'!$P104</f>
        <v>0</v>
      </c>
      <c r="LN105" s="38">
        <f>IF(AND(OR(ISBLANK(LN$9),LN$9=0)=FALSE,SUM($KG105:$KS105)&gt;0,LN$9='2. Protocols'!$G104),1,0)*'4. Formulations'!$P104</f>
        <v>0</v>
      </c>
      <c r="LO105" s="38">
        <f>IF(AND(OR(ISBLANK(LO$9),LO$9=0)=FALSE,SUM($KG105:$KS105)&gt;0,LO$9='2. Protocols'!$G104),1,0)*'4. Formulations'!$P104</f>
        <v>0</v>
      </c>
      <c r="LP105" s="38">
        <f>IF(AND(OR(ISBLANK(LP$9),LP$9=0)=FALSE,SUM($KG105:$KS105)&gt;0,LP$9='2. Protocols'!$G104),1,0)*'4. Formulations'!$P104</f>
        <v>0</v>
      </c>
      <c r="LR105" s="38">
        <f>IF(AND(OR(ISBLANK(LR$9),LR$9=0)=FALSE,LR$9=$DL105),1,0)*'4. Formulations'!$Q104</f>
        <v>0</v>
      </c>
      <c r="LS105" s="38">
        <f>IF(AND(OR(ISBLANK(LS$9),LS$9=0)=FALSE,LS$9=$DL105),1,0)*'4. Formulations'!$Q104</f>
        <v>0</v>
      </c>
      <c r="LT105" s="38">
        <f>IF(AND(OR(ISBLANK(LT$9),LT$9=0)=FALSE,LT$9=$DL105),1,0)*'4. Formulations'!$Q104</f>
        <v>0</v>
      </c>
      <c r="LU105" s="38">
        <f>IF(AND(OR(ISBLANK(LU$9),LU$9=0)=FALSE,LU$9=$DL105),1,0)*'4. Formulations'!$Q104</f>
        <v>0</v>
      </c>
      <c r="LV105" s="38">
        <f>IF(AND(OR(ISBLANK(LV$9),LV$9=0)=FALSE,LV$9=$DL105),1,0)*'4. Formulations'!$Q104</f>
        <v>0</v>
      </c>
      <c r="LW105" s="38">
        <f>IF(AND(OR(ISBLANK(LW$9),LW$9=0)=FALSE,LW$9=$DL105),1,0)*'4. Formulations'!$Q104</f>
        <v>0</v>
      </c>
      <c r="LX105" s="38">
        <f>IF(AND(OR(ISBLANK(LX$9),LX$9=0)=FALSE,LX$9=$DL105),1,0)*'4. Formulations'!$Q104</f>
        <v>0</v>
      </c>
      <c r="LY105" s="38">
        <f>IF(AND(OR(ISBLANK(LY$9),LY$9=0)=FALSE,LY$9=$DL105),1,0)*'4. Formulations'!$Q104</f>
        <v>0</v>
      </c>
      <c r="LZ105" s="38">
        <f>IF(AND(OR(ISBLANK(LZ$9),LZ$9=0)=FALSE,LZ$9=$DL105),1,0)*'4. Formulations'!$Q104</f>
        <v>0</v>
      </c>
      <c r="MA105" s="38">
        <f>IF(AND(OR(ISBLANK(MA$9),MA$9=0)=FALSE,MA$9=$DL105),1,0)*'4. Formulations'!$Q104</f>
        <v>0</v>
      </c>
      <c r="MB105" s="38">
        <f>IF(AND(OR(ISBLANK(MB$9),MB$9=0)=FALSE,MB$9=$DL105),1,0)*'4. Formulations'!$Q104</f>
        <v>0</v>
      </c>
      <c r="MC105" s="38">
        <f>IF(AND(OR(ISBLANK(MC$9),MC$9=0)=FALSE,MC$9=$DL105),1,0)*'4. Formulations'!$Q104</f>
        <v>0</v>
      </c>
      <c r="MD105" s="38">
        <f>IF(AND(OR(ISBLANK(MD$9),MD$9=0)=FALSE,MD$9=$DL105),1,0)*'4. Formulations'!$Q104</f>
        <v>0</v>
      </c>
      <c r="ME105" s="38">
        <f>IF(AND(OR(ISBLANK(ME$9),ME$9=0)=FALSE,ME$9=$DL105),1,0)*'4. Formulations'!$Q104</f>
        <v>0</v>
      </c>
      <c r="MF105" s="38">
        <f>IF(AND(OR(ISBLANK(MF$9),MF$9=0)=FALSE,MF$9=$DL105),1,0)*'4. Formulations'!$Q104</f>
        <v>0</v>
      </c>
    </row>
    <row r="106" spans="2:344" outlineLevel="1" x14ac:dyDescent="0.3">
      <c r="B106" s="2"/>
      <c r="C106" s="129" t="str">
        <f>IF('2. Protocols'!C105&amp;"+"&amp;'2. Protocols'!E105&amp;"+"&amp;'2. Protocols'!G105="++","",'2. Protocols'!C105&amp;"+"&amp;'2. Protocols'!E105&amp;"+"&amp;'2. Protocols'!G105)</f>
        <v/>
      </c>
      <c r="D106" s="18"/>
      <c r="F106" s="114">
        <f>IFERROR('2. Protocols'!J105*'1. General Inputs'!$N$6,"")</f>
        <v>0</v>
      </c>
      <c r="G106" s="114">
        <f>IFERROR(MAX(F106*(1+'1. General Inputs'!$BE$16)+(G$110*CHOOSE(G$7,'2. Protocols'!$S105,'2. Protocols'!$T105,'2. Protocols'!$U105))+'3. ARV Substitutions'!L126,0),"")</f>
        <v>0</v>
      </c>
      <c r="H106" s="114">
        <f>IFERROR(MAX(G106*(1+'1. General Inputs'!$BE$16)+(H$110*CHOOSE(H$7,'2. Protocols'!$S105,'2. Protocols'!$T105,'2. Protocols'!$U105))+'3. ARV Substitutions'!M126,0),"")</f>
        <v>0</v>
      </c>
      <c r="I106" s="114">
        <f>IFERROR(MAX(H106*(1+'1. General Inputs'!$BE$16)+(I$110*CHOOSE(I$7,'2. Protocols'!$S105,'2. Protocols'!$T105,'2. Protocols'!$U105))+'3. ARV Substitutions'!N126,0),"")</f>
        <v>0</v>
      </c>
      <c r="J106" s="114">
        <f>IFERROR(MAX(I106*(1+'1. General Inputs'!$BE$16)+(J$110*CHOOSE(J$7,'2. Protocols'!$S105,'2. Protocols'!$T105,'2. Protocols'!$U105))+'3. ARV Substitutions'!O126,0),"")</f>
        <v>0</v>
      </c>
      <c r="K106" s="114">
        <f>IFERROR(MAX(J106*(1+'1. General Inputs'!$BE$16)+(K$110*CHOOSE(K$7,'2. Protocols'!$S105,'2. Protocols'!$T105,'2. Protocols'!$U105))+'3. ARV Substitutions'!P126,0),"")</f>
        <v>0</v>
      </c>
      <c r="L106" s="114">
        <f>IFERROR(MAX(K106*(1+'1. General Inputs'!$BE$16)+(L$110*CHOOSE(L$7,'2. Protocols'!$S105,'2. Protocols'!$T105,'2. Protocols'!$U105))+'3. ARV Substitutions'!Q126,0),"")</f>
        <v>0</v>
      </c>
      <c r="M106" s="114">
        <f>IFERROR(MAX(L106*(1+'1. General Inputs'!$BE$16)+(M$110*CHOOSE(M$7,'2. Protocols'!$S105,'2. Protocols'!$T105,'2. Protocols'!$U105))+'3. ARV Substitutions'!R126,0),"")</f>
        <v>0</v>
      </c>
      <c r="N106" s="114">
        <f>IFERROR(MAX(M106*(1+'1. General Inputs'!$BE$16)+(N$110*CHOOSE(N$7,'2. Protocols'!$S105,'2. Protocols'!$T105,'2. Protocols'!$U105))+'3. ARV Substitutions'!S126,0),"")</f>
        <v>0</v>
      </c>
      <c r="O106" s="114">
        <f>IFERROR(MAX(N106*(1+'1. General Inputs'!$BE$16)+(O$110*CHOOSE(O$7,'2. Protocols'!$S105,'2. Protocols'!$T105,'2. Protocols'!$U105))+'3. ARV Substitutions'!T126,0),"")</f>
        <v>0</v>
      </c>
      <c r="P106" s="114">
        <f>IFERROR(MAX(O106*(1+'1. General Inputs'!$BE$16)+(P$110*CHOOSE(P$7,'2. Protocols'!$S105,'2. Protocols'!$T105,'2. Protocols'!$U105))+'3. ARV Substitutions'!U126,0),"")</f>
        <v>0</v>
      </c>
      <c r="Q106" s="114">
        <f>IFERROR(MAX(P106*(1+'1. General Inputs'!$BE$16)+(Q$110*CHOOSE(Q$7,'2. Protocols'!$S105,'2. Protocols'!$T105,'2. Protocols'!$U105))+'3. ARV Substitutions'!V126,0),"")</f>
        <v>0</v>
      </c>
      <c r="R106" s="114">
        <f>IFERROR(MAX(Q106*(1+'1. General Inputs'!$BE$16)+(R$110*CHOOSE(R$7,'2. Protocols'!$S105,'2. Protocols'!$T105,'2. Protocols'!$U105))+'3. ARV Substitutions'!W126,0),"")</f>
        <v>0</v>
      </c>
      <c r="S106" s="114">
        <f>IFERROR(MAX(R106*(1+'1. General Inputs'!$BE$16)+(S$110*CHOOSE(S$7,'2. Protocols'!$S105,'2. Protocols'!$T105,'2. Protocols'!$U105))+'3. ARV Substitutions'!X126,0),"")</f>
        <v>0</v>
      </c>
      <c r="T106" s="114">
        <f>IFERROR(MAX(S106*(1+'1. General Inputs'!$BE$16)+(T$110*CHOOSE(T$7,'2. Protocols'!$S105,'2. Protocols'!$T105,'2. Protocols'!$U105))+'3. ARV Substitutions'!Y126,0),"")</f>
        <v>0</v>
      </c>
      <c r="U106" s="114">
        <f>IFERROR(MAX(T106*(1+'1. General Inputs'!$BE$16)+(U$110*CHOOSE(U$7,'2. Protocols'!$S105,'2. Protocols'!$T105,'2. Protocols'!$U105))+'3. ARV Substitutions'!Z126,0),"")</f>
        <v>0</v>
      </c>
      <c r="V106" s="114">
        <f>IFERROR(MAX(U106*(1+'1. General Inputs'!$BE$16)+(V$110*CHOOSE(V$7,'2. Protocols'!$S105,'2. Protocols'!$T105,'2. Protocols'!$U105))+'3. ARV Substitutions'!AA126,0),"")</f>
        <v>0</v>
      </c>
      <c r="W106" s="114">
        <f>IFERROR(MAX(V106*(1+'1. General Inputs'!$BE$16)+(W$110*CHOOSE(W$7,'2. Protocols'!$S105,'2. Protocols'!$T105,'2. Protocols'!$U105))+'3. ARV Substitutions'!AB126,0),"")</f>
        <v>0</v>
      </c>
      <c r="X106" s="114">
        <f>IFERROR(MAX(W106*(1+'1. General Inputs'!$BE$16)+(X$110*CHOOSE(X$7,'2. Protocols'!$S105,'2. Protocols'!$T105,'2. Protocols'!$U105))+'3. ARV Substitutions'!AC126,0),"")</f>
        <v>0</v>
      </c>
      <c r="Y106" s="114">
        <f>IFERROR(MAX(X106*(1+'1. General Inputs'!$BE$16)+(Y$110*CHOOSE(Y$7,'2. Protocols'!$S105,'2. Protocols'!$T105,'2. Protocols'!$U105))+'3. ARV Substitutions'!AD126,0),"")</f>
        <v>0</v>
      </c>
      <c r="Z106" s="114">
        <f>IFERROR(MAX(Y106*(1+'1. General Inputs'!$BE$16)+(Z$110*CHOOSE(Z$7,'2. Protocols'!$S105,'2. Protocols'!$T105,'2. Protocols'!$U105))+'3. ARV Substitutions'!AE126,0),"")</f>
        <v>0</v>
      </c>
      <c r="AA106" s="114">
        <f>IFERROR(MAX(Z106*(1+'1. General Inputs'!$BE$16)+(AA$110*CHOOSE(AA$7,'2. Protocols'!$S105,'2. Protocols'!$T105,'2. Protocols'!$U105))+'3. ARV Substitutions'!AF126,0),"")</f>
        <v>0</v>
      </c>
      <c r="AB106" s="114">
        <f>IFERROR(MAX(AA106*(1+'1. General Inputs'!$BE$16)+(AB$110*CHOOSE(AB$7,'2. Protocols'!$S105,'2. Protocols'!$T105,'2. Protocols'!$U105))+'3. ARV Substitutions'!AG126,0),"")</f>
        <v>0</v>
      </c>
      <c r="AC106" s="114">
        <f>IFERROR(MAX(AB106*(1+'1. General Inputs'!$BE$16)+(AC$110*CHOOSE(AC$7,'2. Protocols'!$S105,'2. Protocols'!$T105,'2. Protocols'!$U105))+'3. ARV Substitutions'!AH126,0),"")</f>
        <v>0</v>
      </c>
      <c r="AD106" s="114">
        <f>IFERROR(MAX(AC106*(1+'1. General Inputs'!$BE$16)+(AD$110*CHOOSE(AD$7,'2. Protocols'!$S105,'2. Protocols'!$T105,'2. Protocols'!$U105))+'3. ARV Substitutions'!AI126,0),"")</f>
        <v>0</v>
      </c>
      <c r="AE106" s="114">
        <f>IFERROR(MAX(AD106*(1+'1. General Inputs'!$BE$16)+(AE$110*CHOOSE(AE$7,'2. Protocols'!$S105,'2. Protocols'!$T105,'2. Protocols'!$U105))+'3. ARV Substitutions'!AJ126,0),"")</f>
        <v>0</v>
      </c>
      <c r="AF106" s="114">
        <f>IFERROR(MAX(AE106*(1+'1. General Inputs'!$BE$16)+(AF$110*CHOOSE(AF$7,'2. Protocols'!$S105,'2. Protocols'!$T105,'2. Protocols'!$U105))+'3. ARV Substitutions'!AK126,0),"")</f>
        <v>0</v>
      </c>
      <c r="AG106" s="114">
        <f>IFERROR(MAX(AF106*(1+'1. General Inputs'!$BE$16)+(AG$110*CHOOSE(AG$7,'2. Protocols'!$S105,'2. Protocols'!$T105,'2. Protocols'!$U105))+'3. ARV Substitutions'!AL126,0),"")</f>
        <v>0</v>
      </c>
      <c r="AH106" s="114">
        <f>IFERROR(MAX(AG106*(1+'1. General Inputs'!$BE$16)+(AH$110*CHOOSE(AH$7,'2. Protocols'!$S105,'2. Protocols'!$T105,'2. Protocols'!$U105))+'3. ARV Substitutions'!AM126,0),"")</f>
        <v>0</v>
      </c>
      <c r="AI106" s="114">
        <f>IFERROR(MAX(AH106*(1+'1. General Inputs'!$BE$16)+(AI$110*CHOOSE(AI$7,'2. Protocols'!$S105,'2. Protocols'!$T105,'2. Protocols'!$U105))+'3. ARV Substitutions'!AN126,0),"")</f>
        <v>0</v>
      </c>
      <c r="AJ106" s="114">
        <f>IFERROR(MAX(AI106*(1+'1. General Inputs'!$BE$16)+(AJ$110*CHOOSE(AJ$7,'2. Protocols'!$S105,'2. Protocols'!$T105,'2. Protocols'!$U105))+'3. ARV Substitutions'!AO126,0),"")</f>
        <v>0</v>
      </c>
      <c r="AK106" s="114">
        <f>IFERROR(MAX(AJ106*(1+'1. General Inputs'!$BE$16)+(AK$110*CHOOSE(AK$7,'2. Protocols'!$S105,'2. Protocols'!$T105,'2. Protocols'!$U105))+'3. ARV Substitutions'!AP126,0),"")</f>
        <v>0</v>
      </c>
      <c r="AL106" s="114">
        <f>IFERROR(MAX(AK106*(1+'1. General Inputs'!$BE$16)+(AL$110*CHOOSE(AL$7,'2. Protocols'!$S105,'2. Protocols'!$T105,'2. Protocols'!$U105))+'3. ARV Substitutions'!AQ126,0),"")</f>
        <v>0</v>
      </c>
      <c r="AM106" s="114">
        <f>IFERROR(MAX(AL106*(1+'1. General Inputs'!$BE$16)+(AM$110*CHOOSE(AM$7,'2. Protocols'!$S105,'2. Protocols'!$T105,'2. Protocols'!$U105))+'3. ARV Substitutions'!AR126,0),"")</f>
        <v>0</v>
      </c>
      <c r="AN106" s="114">
        <f>IFERROR(MAX(AM106*(1+'1. General Inputs'!$BE$16)+(AN$110*CHOOSE(AN$7,'2. Protocols'!$S105,'2. Protocols'!$T105,'2. Protocols'!$U105))+'3. ARV Substitutions'!AS126,0),"")</f>
        <v>0</v>
      </c>
      <c r="AO106" s="114">
        <f>IFERROR(MAX(AN106*(1+'1. General Inputs'!$BE$16)+(AO$110*CHOOSE(AO$7,'2. Protocols'!$S105,'2. Protocols'!$T105,'2. Protocols'!$U105))+'3. ARV Substitutions'!AT126,0),"")</f>
        <v>0</v>
      </c>
      <c r="AP106" s="114">
        <f>IFERROR(MAX(AO106*(1+'1. General Inputs'!$BE$16)+(AP$110*CHOOSE(AP$7,'2. Protocols'!$S105,'2. Protocols'!$T105,'2. Protocols'!$U105))+'3. ARV Substitutions'!AU126,0),"")</f>
        <v>0</v>
      </c>
      <c r="BZ106" s="88">
        <f t="shared" si="87"/>
        <v>0</v>
      </c>
      <c r="CA106" s="88">
        <f t="shared" si="88"/>
        <v>0</v>
      </c>
      <c r="CB106" s="88">
        <f t="shared" si="89"/>
        <v>0</v>
      </c>
      <c r="CC106" s="88">
        <f t="shared" si="90"/>
        <v>0</v>
      </c>
      <c r="CD106" s="88">
        <f t="shared" si="91"/>
        <v>0</v>
      </c>
      <c r="CE106" s="88">
        <f t="shared" si="92"/>
        <v>0</v>
      </c>
      <c r="CF106" s="88">
        <f t="shared" si="93"/>
        <v>0</v>
      </c>
      <c r="CG106" s="88">
        <f t="shared" si="94"/>
        <v>0</v>
      </c>
      <c r="CH106" s="88">
        <f t="shared" si="95"/>
        <v>0</v>
      </c>
      <c r="CI106" s="88">
        <f t="shared" si="96"/>
        <v>0</v>
      </c>
      <c r="CJ106" s="88">
        <f t="shared" si="97"/>
        <v>0</v>
      </c>
      <c r="CK106" s="88">
        <f t="shared" si="98"/>
        <v>0</v>
      </c>
      <c r="CL106" s="88">
        <f t="shared" si="99"/>
        <v>0</v>
      </c>
      <c r="CM106" s="88">
        <f t="shared" si="100"/>
        <v>0</v>
      </c>
      <c r="CN106" s="88">
        <f t="shared" si="101"/>
        <v>0</v>
      </c>
      <c r="CO106" s="88">
        <f t="shared" si="102"/>
        <v>0</v>
      </c>
      <c r="CP106" s="88">
        <f t="shared" si="103"/>
        <v>0</v>
      </c>
      <c r="CQ106" s="88">
        <f t="shared" si="104"/>
        <v>0</v>
      </c>
      <c r="CR106" s="88">
        <f t="shared" si="105"/>
        <v>0</v>
      </c>
      <c r="CS106" s="88">
        <f t="shared" si="106"/>
        <v>0</v>
      </c>
      <c r="CT106" s="88">
        <f t="shared" si="107"/>
        <v>0</v>
      </c>
      <c r="CU106" s="88">
        <f t="shared" si="108"/>
        <v>0</v>
      </c>
      <c r="CV106" s="88">
        <f t="shared" si="109"/>
        <v>0</v>
      </c>
      <c r="CW106" s="88">
        <f t="shared" si="110"/>
        <v>0</v>
      </c>
      <c r="CX106" s="88">
        <f t="shared" si="111"/>
        <v>0</v>
      </c>
      <c r="CY106" s="88">
        <f t="shared" si="112"/>
        <v>0</v>
      </c>
      <c r="CZ106" s="88">
        <f t="shared" si="113"/>
        <v>0</v>
      </c>
      <c r="DA106" s="88">
        <f t="shared" si="114"/>
        <v>0</v>
      </c>
      <c r="DB106" s="88">
        <f t="shared" si="115"/>
        <v>0</v>
      </c>
      <c r="DC106" s="88">
        <f t="shared" si="116"/>
        <v>0</v>
      </c>
      <c r="DD106" s="88">
        <f t="shared" si="117"/>
        <v>0</v>
      </c>
      <c r="DE106" s="88">
        <f t="shared" si="118"/>
        <v>0</v>
      </c>
      <c r="DF106" s="88">
        <f t="shared" si="119"/>
        <v>0</v>
      </c>
      <c r="DG106" s="88">
        <f t="shared" si="120"/>
        <v>0</v>
      </c>
      <c r="DH106" s="88">
        <f t="shared" si="121"/>
        <v>0</v>
      </c>
      <c r="DI106" s="88">
        <f t="shared" si="122"/>
        <v>0</v>
      </c>
      <c r="DK106" s="27" t="str">
        <f>CONCATENATE('2. Protocols'!C105, '2. Protocols'!D105, '2. Protocols'!E105)</f>
        <v>+</v>
      </c>
      <c r="DL106" s="27" t="str">
        <f>CONCATENATE('2. Protocols'!C105, '2. Protocols'!D105, '2. Protocols'!E105, '2. Protocols'!F105, '2. Protocols'!G105,)</f>
        <v>++</v>
      </c>
      <c r="DN106" s="38">
        <f>IF(AND(OR(ISBLANK(DN$9),DN$9=0)=FALSE,OR(DN$9='2. Protocols'!$C105,DN$9='2. Protocols'!$E105,DN$9='2. Protocols'!$G105)),1,0)*'4. Formulations'!$I105</f>
        <v>0</v>
      </c>
      <c r="DO106" s="38">
        <f>IF(AND(OR(ISBLANK(DO$9),DO$9=0)=FALSE,OR(DO$9='2. Protocols'!$C105,DO$9='2. Protocols'!$E105,DO$9='2. Protocols'!$G105)),1,0)*'4. Formulations'!$I105</f>
        <v>0</v>
      </c>
      <c r="DP106" s="38">
        <f>IF(AND(OR(ISBLANK(DP$9),DP$9=0)=FALSE,OR(DP$9='2. Protocols'!$C105,DP$9='2. Protocols'!$E105,DP$9='2. Protocols'!$G105)),1,0)*'4. Formulations'!$I105</f>
        <v>0</v>
      </c>
      <c r="DQ106" s="38">
        <f>IF(AND(OR(ISBLANK(DQ$9),DQ$9=0)=FALSE,OR(DQ$9='2. Protocols'!$C105,DQ$9='2. Protocols'!$E105,DQ$9='2. Protocols'!$G105)),1,0)*'4. Formulations'!$I105</f>
        <v>0</v>
      </c>
      <c r="DR106" s="38">
        <f>IF(AND(OR(ISBLANK(DR$9),DR$9=0)=FALSE,OR(DR$9='2. Protocols'!$C105,DR$9='2. Protocols'!$E105,DR$9='2. Protocols'!$G105)),1,0)*'4. Formulations'!$I105</f>
        <v>0</v>
      </c>
      <c r="DS106" s="38">
        <f>IF(AND(OR(ISBLANK(DS$9),DS$9=0)=FALSE,OR(DS$9='2. Protocols'!$C105,DS$9='2. Protocols'!$E105,DS$9='2. Protocols'!$G105)),1,0)*'4. Formulations'!$I105</f>
        <v>0</v>
      </c>
      <c r="DT106" s="38">
        <f>IF(AND(OR(ISBLANK(DT$9),DT$9=0)=FALSE,OR(DT$9='2. Protocols'!$C105,DT$9='2. Protocols'!$E105,DT$9='2. Protocols'!$G105)),1,0)*'4. Formulations'!$I105</f>
        <v>0</v>
      </c>
      <c r="DU106" s="38">
        <f>IF(AND(OR(ISBLANK(DU$9),DU$9=0)=FALSE,OR(DU$9='2. Protocols'!$C105,DU$9='2. Protocols'!$E105,DU$9='2. Protocols'!$G105)),1,0)*'4. Formulations'!$I105</f>
        <v>0</v>
      </c>
      <c r="DV106" s="38">
        <f>IF(AND(OR(ISBLANK(DV$9),DV$9=0)=FALSE,OR(DV$9='2. Protocols'!$C105,DV$9='2. Protocols'!$E105,DV$9='2. Protocols'!$G105)),1,0)*'4. Formulations'!$I105</f>
        <v>0</v>
      </c>
      <c r="DW106" s="38">
        <f>IF(AND(OR(ISBLANK(DW$9),DW$9=0)=FALSE,OR(DW$9='2. Protocols'!$C105,DW$9='2. Protocols'!$E105,DW$9='2. Protocols'!$G105)),1,0)*'4. Formulations'!$I105</f>
        <v>0</v>
      </c>
      <c r="DX106" s="38">
        <f>IF(AND(OR(ISBLANK(DX$9),DX$9=0)=FALSE,OR(DX$9='2. Protocols'!$C105,DX$9='2. Protocols'!$E105,DX$9='2. Protocols'!$G105)),1,0)*'4. Formulations'!$I105</f>
        <v>0</v>
      </c>
      <c r="DY106" s="38">
        <f>IF(AND(OR(ISBLANK(DY$9),DY$9=0)=FALSE,OR(DY$9='2. Protocols'!$C105,DY$9='2. Protocols'!$E105,DY$9='2. Protocols'!$G105)),1,0)*'4. Formulations'!$I105</f>
        <v>0</v>
      </c>
      <c r="DZ106" s="38">
        <f>IF(AND(OR(ISBLANK(DZ$9),DZ$9=0)=FALSE,OR(DZ$9='2. Protocols'!$C105,DZ$9='2. Protocols'!$E105,DZ$9='2. Protocols'!$G105)),1,0)*'4. Formulations'!$I105</f>
        <v>0</v>
      </c>
      <c r="EA106" s="38">
        <f>IF(AND(OR(ISBLANK(EA$9),EA$9=0)=FALSE,OR(EA$9='2. Protocols'!$C105,EA$9='2. Protocols'!$E105,EA$9='2. Protocols'!$G105)),1,0)*'4. Formulations'!$I105</f>
        <v>0</v>
      </c>
      <c r="EB106" s="38">
        <f>IF(AND(OR(ISBLANK(EB$9),EB$9=0)=FALSE,OR(EB$9='2. Protocols'!$C105,EB$9='2. Protocols'!$E105,EB$9='2. Protocols'!$G105)),1,0)*'4. Formulations'!$I105</f>
        <v>0</v>
      </c>
      <c r="EC106" s="38">
        <f>IF(AND(OR(ISBLANK(EC$9),EC$9=0)=FALSE,OR(EC$9='2. Protocols'!$C105,EC$9='2. Protocols'!$E105,EC$9='2. Protocols'!$G105)),1,0)*'4. Formulations'!$I105</f>
        <v>0</v>
      </c>
      <c r="ED106" s="38">
        <f>IF(AND(OR(ISBLANK(ED$9),ED$9=0)=FALSE,OR(ED$9='2. Protocols'!$C105,ED$9='2. Protocols'!$E105,ED$9='2. Protocols'!$G105)),1,0)*'4. Formulations'!$I105</f>
        <v>0</v>
      </c>
      <c r="EE106" s="38">
        <f>IF(AND(OR(ISBLANK(EE$9),EE$9=0)=FALSE,OR(EE$9='2. Protocols'!$C105,EE$9='2. Protocols'!$E105,EE$9='2. Protocols'!$G105)),1,0)*'4. Formulations'!$I105</f>
        <v>0</v>
      </c>
      <c r="EF106" s="38">
        <f>IF(AND(OR(ISBLANK(EF$9),EF$9=0)=FALSE,OR(EF$9='2. Protocols'!$C105,EF$9='2. Protocols'!$E105,EF$9='2. Protocols'!$G105)),1,0)*'4. Formulations'!$I105</f>
        <v>0</v>
      </c>
      <c r="EG106" s="38">
        <f>IF(AND(OR(ISBLANK(EG$9),EG$9=0)=FALSE,OR(EG$9='2. Protocols'!$C105,EG$9='2. Protocols'!$E105,EG$9='2. Protocols'!$G105)),1,0)*'4. Formulations'!$I105</f>
        <v>0</v>
      </c>
      <c r="EH106" s="38">
        <f>IF(AND(OR(ISBLANK(EH$9),EH$9=0)=FALSE,OR(EH$9='2. Protocols'!$C105,EH$9='2. Protocols'!$E105,EH$9='2. Protocols'!$G105)),1,0)*'4. Formulations'!$I105</f>
        <v>0</v>
      </c>
      <c r="EI106" s="38">
        <f>IF(AND(OR(ISBLANK(EI$9),EI$9=0)=FALSE,OR(EI$9='2. Protocols'!$C105,EI$9='2. Protocols'!$E105,EI$9='2. Protocols'!$G105)),1,0)*'4. Formulations'!$I105</f>
        <v>0</v>
      </c>
      <c r="EK106" s="38">
        <f>IF(AND(OR(ISBLANK(EK$9),EK$9=0)=FALSE,EK$9=$DK106),1,0)*'4. Formulations'!$J105</f>
        <v>0</v>
      </c>
      <c r="EL106" s="38">
        <f>IF(AND(OR(ISBLANK(EL$9),EL$9=0)=FALSE,EL$9=$DK106),1,0)*'4. Formulations'!$J105</f>
        <v>0</v>
      </c>
      <c r="EM106" s="38">
        <f>IF(AND(OR(ISBLANK(EM$9),EM$9=0)=FALSE,EM$9=$DK106),1,0)*'4. Formulations'!$J105</f>
        <v>0</v>
      </c>
      <c r="EN106" s="38">
        <f>IF(AND(OR(ISBLANK(EN$9),EN$9=0)=FALSE,EN$9=$DK106),1,0)*'4. Formulations'!$J105</f>
        <v>0</v>
      </c>
      <c r="EO106" s="38">
        <f>IF(AND(OR(ISBLANK(EO$9),EO$9=0)=FALSE,EO$9=$DK106),1,0)*'4. Formulations'!$J105</f>
        <v>0</v>
      </c>
      <c r="EP106" s="38">
        <f>IF(AND(OR(ISBLANK(EP$9),EP$9=0)=FALSE,EP$9=$DK106),1,0)*'4. Formulations'!$J105</f>
        <v>0</v>
      </c>
      <c r="EQ106" s="38">
        <f>IF(AND(OR(ISBLANK(EQ$9),EQ$9=0)=FALSE,EQ$9=$DK106),1,0)*'4. Formulations'!$J105</f>
        <v>0</v>
      </c>
      <c r="ER106" s="38">
        <f>IF(AND(OR(ISBLANK(ER$9),ER$9=0)=FALSE,ER$9=$DK106),1,0)*'4. Formulations'!$J105</f>
        <v>0</v>
      </c>
      <c r="ES106" s="38">
        <f>IF(AND(OR(ISBLANK(ES$9),ES$9=0)=FALSE,ES$9=$DK106),1,0)*'4. Formulations'!$J105</f>
        <v>0</v>
      </c>
      <c r="ET106" s="38">
        <f>IF(AND(OR(ISBLANK(ET$9),ET$9=0)=FALSE,ET$9=$DK106),1,0)*'4. Formulations'!$J105</f>
        <v>0</v>
      </c>
      <c r="EU106" s="38">
        <f>IF(AND(OR(ISBLANK(EU$9),EU$9=0)=FALSE,EU$9=$DK106),1,0)*'4. Formulations'!$J105</f>
        <v>0</v>
      </c>
      <c r="EV106" s="38">
        <f>IF(AND(OR(ISBLANK(EV$9),EV$9=0)=FALSE,EV$9=$DK106),1,0)*'4. Formulations'!$J105</f>
        <v>0</v>
      </c>
      <c r="EW106" s="38">
        <f>IF(AND(OR(ISBLANK(EW$9),EW$9=0)=FALSE,EW$9=$DK106),1,0)*'4. Formulations'!$J105</f>
        <v>0</v>
      </c>
      <c r="EY106" s="38">
        <f>IF(AND(OR(ISBLANK(EY$9),EY$9=0)=FALSE,SUM($EK106:$EW106)&gt;0,EY$9='2. Protocols'!$G105),1,0)*'4. Formulations'!$J105</f>
        <v>0</v>
      </c>
      <c r="EZ106" s="38">
        <f>IF(AND(OR(ISBLANK(EZ$9),EZ$9=0)=FALSE,SUM($EK106:$EW106)&gt;0,EZ$9='2. Protocols'!$G105),1,0)*'4. Formulations'!$J105</f>
        <v>0</v>
      </c>
      <c r="FA106" s="38">
        <f>IF(AND(OR(ISBLANK(FA$9),FA$9=0)=FALSE,SUM($EK106:$EW106)&gt;0,FA$9='2. Protocols'!$G105),1,0)*'4. Formulations'!$J105</f>
        <v>0</v>
      </c>
      <c r="FB106" s="38">
        <f>IF(AND(OR(ISBLANK(FB$9),FB$9=0)=FALSE,SUM($EK106:$EW106)&gt;0,FB$9='2. Protocols'!$G105),1,0)*'4. Formulations'!$J105</f>
        <v>0</v>
      </c>
      <c r="FC106" s="38">
        <f>IF(AND(OR(ISBLANK(FC$9),FC$9=0)=FALSE,SUM($EK106:$EW106)&gt;0,FC$9='2. Protocols'!$G105),1,0)*'4. Formulations'!$J105</f>
        <v>0</v>
      </c>
      <c r="FD106" s="38">
        <f>IF(AND(OR(ISBLANK(FD$9),FD$9=0)=FALSE,SUM($EK106:$EW106)&gt;0,FD$9='2. Protocols'!$G105),1,0)*'4. Formulations'!$J105</f>
        <v>0</v>
      </c>
      <c r="FE106" s="38">
        <f>IF(AND(OR(ISBLANK(FE$9),FE$9=0)=FALSE,SUM($EK106:$EW106)&gt;0,FE$9='2. Protocols'!$G105),1,0)*'4. Formulations'!$J105</f>
        <v>0</v>
      </c>
      <c r="FF106" s="38">
        <f>IF(AND(OR(ISBLANK(FF$9),FF$9=0)=FALSE,SUM($EK106:$EW106)&gt;0,FF$9='2. Protocols'!$G105),1,0)*'4. Formulations'!$J105</f>
        <v>0</v>
      </c>
      <c r="FG106" s="38">
        <f>IF(AND(OR(ISBLANK(FG$9),FG$9=0)=FALSE,SUM($EK106:$EW106)&gt;0,FG$9='2. Protocols'!$G105),1,0)*'4. Formulations'!$J105</f>
        <v>0</v>
      </c>
      <c r="FH106" s="38">
        <f>IF(AND(OR(ISBLANK(FH$9),FH$9=0)=FALSE,SUM($EK106:$EW106)&gt;0,FH$9='2. Protocols'!$G105),1,0)*'4. Formulations'!$J105</f>
        <v>0</v>
      </c>
      <c r="FI106" s="38">
        <f>IF(AND(OR(ISBLANK(FI$9),FI$9=0)=FALSE,SUM($EK106:$EW106)&gt;0,FI$9='2. Protocols'!$G105),1,0)*'4. Formulations'!$J105</f>
        <v>0</v>
      </c>
      <c r="FJ106" s="38">
        <f>IF(AND(OR(ISBLANK(FJ$9),FJ$9=0)=FALSE,SUM($EK106:$EW106)&gt;0,FJ$9='2. Protocols'!$G105),1,0)*'4. Formulations'!$J105</f>
        <v>0</v>
      </c>
      <c r="FK106" s="38">
        <f>IF(AND(OR(ISBLANK(FK$9),FK$9=0)=FALSE,SUM($EK106:$EW106)&gt;0,FK$9='2. Protocols'!$G105),1,0)*'4. Formulations'!$J105</f>
        <v>0</v>
      </c>
      <c r="FL106" s="38">
        <f>IF(AND(OR(ISBLANK(FL$9),FL$9=0)=FALSE,SUM($EK106:$EW106)&gt;0,FL$9='2. Protocols'!$G105),1,0)*'4. Formulations'!$J105</f>
        <v>0</v>
      </c>
      <c r="FM106" s="38">
        <f>IF(AND(OR(ISBLANK(FM$9),FM$9=0)=FALSE,SUM($EK106:$EW106)&gt;0,FM$9='2. Protocols'!$G105),1,0)*'4. Formulations'!$J105</f>
        <v>0</v>
      </c>
      <c r="FN106" s="38">
        <f>IF(AND(OR(ISBLANK(FN$9),FN$9=0)=FALSE,SUM($EK106:$EW106)&gt;0,FN$9='2. Protocols'!$G105),1,0)*'4. Formulations'!$J105</f>
        <v>0</v>
      </c>
      <c r="FO106" s="38">
        <f>IF(AND(OR(ISBLANK(FO$9),FO$9=0)=FALSE,SUM($EK106:$EW106)&gt;0,FO$9='2. Protocols'!$G105),1,0)*'4. Formulations'!$J105</f>
        <v>0</v>
      </c>
      <c r="FP106" s="38">
        <f>IF(AND(OR(ISBLANK(FP$9),FP$9=0)=FALSE,SUM($EK106:$EW106)&gt;0,FP$9='2. Protocols'!$G105),1,0)*'4. Formulations'!$J105</f>
        <v>0</v>
      </c>
      <c r="FQ106" s="38">
        <f>IF(AND(OR(ISBLANK(FQ$9),FQ$9=0)=FALSE,SUM($EK106:$EW106)&gt;0,FQ$9='2. Protocols'!$G105),1,0)*'4. Formulations'!$J105</f>
        <v>0</v>
      </c>
      <c r="FR106" s="38">
        <f>IF(AND(OR(ISBLANK(FR$9),FR$9=0)=FALSE,SUM($EK106:$EW106)&gt;0,FR$9='2. Protocols'!$G105),1,0)*'4. Formulations'!$J105</f>
        <v>0</v>
      </c>
      <c r="FS106" s="38">
        <f>IF(AND(OR(ISBLANK(FS$9),FS$9=0)=FALSE,SUM($EK106:$EW106)&gt;0,FS$9='2. Protocols'!$G105),1,0)*'4. Formulations'!$J105</f>
        <v>0</v>
      </c>
      <c r="FT106" s="38">
        <f>IF(AND(OR(ISBLANK(FT$9),FT$9=0)=FALSE,SUM($EK106:$EW106)&gt;0,FT$9='2. Protocols'!$G105),1,0)*'4. Formulations'!$J105</f>
        <v>0</v>
      </c>
      <c r="FV106" s="38">
        <f>IF(AND(OR(ISBLANK(EY$9),EY$9=0)=FALSE,FV$9=$DL106),1,0)*'4. Formulations'!$K105</f>
        <v>0</v>
      </c>
      <c r="FW106" s="38">
        <f>IF(AND(OR(ISBLANK(EZ$9),EZ$9=0)=FALSE,FW$9=$DL106),1,0)*'4. Formulations'!$K105</f>
        <v>0</v>
      </c>
      <c r="FX106" s="38">
        <f>IF(AND(OR(ISBLANK(FA$9),FA$9=0)=FALSE,FX$9=$DL106),1,0)*'4. Formulations'!$K105</f>
        <v>0</v>
      </c>
      <c r="FY106" s="38">
        <f>IF(AND(OR(ISBLANK(FB$9),FB$9=0)=FALSE,FY$9=$DL106),1,0)*'4. Formulations'!$K105</f>
        <v>0</v>
      </c>
      <c r="FZ106" s="38">
        <f>IF(AND(OR(ISBLANK(FC$9),FC$9=0)=FALSE,FZ$9=$DL106),1,0)*'4. Formulations'!$K105</f>
        <v>0</v>
      </c>
      <c r="GA106" s="38">
        <f>IF(AND(OR(ISBLANK(FD$9),FD$9=0)=FALSE,GA$9=$DL106),1,0)*'4. Formulations'!$K105</f>
        <v>0</v>
      </c>
      <c r="GB106" s="38">
        <f>IF(AND(OR(ISBLANK(FE$9),FE$9=0)=FALSE,GB$9=$DL106),1,0)*'4. Formulations'!$K105</f>
        <v>0</v>
      </c>
      <c r="GC106" s="38">
        <f>IF(AND(OR(ISBLANK(FF$9),FF$9=0)=FALSE,GC$9=$DL106),1,0)*'4. Formulations'!$K105</f>
        <v>0</v>
      </c>
      <c r="GD106" s="38">
        <f>IF(AND(OR(ISBLANK(FG$9),FG$9=0)=FALSE,GD$9=$DL106),1,0)*'4. Formulations'!$K105</f>
        <v>0</v>
      </c>
      <c r="GE106" s="38">
        <f>IF(AND(OR(ISBLANK(FH$9),FH$9=0)=FALSE,GE$9=$DL106),1,0)*'4. Formulations'!$K105</f>
        <v>0</v>
      </c>
      <c r="GF106" s="38">
        <f>IF(AND(OR(ISBLANK(FI$9),FI$9=0)=FALSE,GF$9=$DL106),1,0)*'4. Formulations'!$K105</f>
        <v>0</v>
      </c>
      <c r="GG106" s="38">
        <f>IF(AND(OR(ISBLANK(FJ$9),FJ$9=0)=FALSE,GG$9=$DL106),1,0)*'4. Formulations'!$K105</f>
        <v>0</v>
      </c>
      <c r="GH106" s="38">
        <f>IF(AND(OR(ISBLANK(FK$9),FK$9=0)=FALSE,GH$9=$DL106),1,0)*'4. Formulations'!$K105</f>
        <v>0</v>
      </c>
      <c r="GI106" s="38">
        <f>IF(AND(OR(ISBLANK(FL$9),FL$9=0)=FALSE,GI$9=$DL106),1,0)*'4. Formulations'!$K105</f>
        <v>0</v>
      </c>
      <c r="GJ106" s="38">
        <f>IF(AND(OR(ISBLANK(FM$9),FM$9=0)=FALSE,GJ$9=$DL106),1,0)*'4. Formulations'!$K105</f>
        <v>0</v>
      </c>
      <c r="GL106" s="38">
        <f>IF(AND(OR(ISBLANK(GL$9),GL$9=0)=FALSE,OR(GL$9='2. Protocols'!$C105,GL$9='2. Protocols'!$E105,GL$9='2. Protocols'!$G105)),1,0)*'4. Formulations'!$L105</f>
        <v>0</v>
      </c>
      <c r="GM106" s="38">
        <f>IF(AND(OR(ISBLANK(GM$9),GM$9=0)=FALSE,OR(GM$9='2. Protocols'!$C105,GM$9='2. Protocols'!$E105,GM$9='2. Protocols'!$G105)),1,0)*'4. Formulations'!$L105</f>
        <v>0</v>
      </c>
      <c r="GN106" s="38">
        <f>IF(AND(OR(ISBLANK(GN$9),GN$9=0)=FALSE,OR(GN$9='2. Protocols'!$C105,GN$9='2. Protocols'!$E105,GN$9='2. Protocols'!$G105)),1,0)*'4. Formulations'!$L105</f>
        <v>0</v>
      </c>
      <c r="GO106" s="38">
        <f>IF(AND(OR(ISBLANK(GO$9),GO$9=0)=FALSE,OR(GO$9='2. Protocols'!$C105,GO$9='2. Protocols'!$E105,GO$9='2. Protocols'!$G105)),1,0)*'4. Formulations'!$L105</f>
        <v>0</v>
      </c>
      <c r="GP106" s="38">
        <f>IF(AND(OR(ISBLANK(GP$9),GP$9=0)=FALSE,OR(GP$9='2. Protocols'!$C105,GP$9='2. Protocols'!$E105,GP$9='2. Protocols'!$G105)),1,0)*'4. Formulations'!$L105</f>
        <v>0</v>
      </c>
      <c r="GQ106" s="38">
        <f>IF(AND(OR(ISBLANK(GQ$9),GQ$9=0)=FALSE,OR(GQ$9='2. Protocols'!$C105,GQ$9='2. Protocols'!$E105,GQ$9='2. Protocols'!$G105)),1,0)*'4. Formulations'!$L105</f>
        <v>0</v>
      </c>
      <c r="GR106" s="38">
        <f>IF(AND(OR(ISBLANK(GR$9),GR$9=0)=FALSE,OR(GR$9='2. Protocols'!$C105,GR$9='2. Protocols'!$E105,GR$9='2. Protocols'!$G105)),1,0)*'4. Formulations'!$L105</f>
        <v>0</v>
      </c>
      <c r="GS106" s="38">
        <f>IF(AND(OR(ISBLANK(GS$9),GS$9=0)=FALSE,OR(GS$9='2. Protocols'!$C105,GS$9='2. Protocols'!$E105,GS$9='2. Protocols'!$G105)),1,0)*'4. Formulations'!$L105</f>
        <v>0</v>
      </c>
      <c r="GT106" s="38">
        <f>IF(AND(OR(ISBLANK(GT$9),GT$9=0)=FALSE,OR(GT$9='2. Protocols'!$C105,GT$9='2. Protocols'!$E105,GT$9='2. Protocols'!$G105)),1,0)*'4. Formulations'!$L105</f>
        <v>0</v>
      </c>
      <c r="GU106" s="38">
        <f>IF(AND(OR(ISBLANK(GU$9),GU$9=0)=FALSE,OR(GU$9='2. Protocols'!$C105,GU$9='2. Protocols'!$E105,GU$9='2. Protocols'!$G105)),1,0)*'4. Formulations'!$L105</f>
        <v>0</v>
      </c>
      <c r="GV106" s="38">
        <f>IF(AND(OR(ISBLANK(GV$9),GV$9=0)=FALSE,OR(GV$9='2. Protocols'!$C105,GV$9='2. Protocols'!$E105,GV$9='2. Protocols'!$G105)),1,0)*'4. Formulations'!$L105</f>
        <v>0</v>
      </c>
      <c r="GW106" s="38">
        <f>IF(AND(OR(ISBLANK(GW$9),GW$9=0)=FALSE,OR(GW$9='2. Protocols'!$C105,GW$9='2. Protocols'!$E105,GW$9='2. Protocols'!$G105)),1,0)*'4. Formulations'!$L105</f>
        <v>0</v>
      </c>
      <c r="GX106" s="38">
        <f>IF(AND(OR(ISBLANK(GX$9),GX$9=0)=FALSE,OR(GX$9='2. Protocols'!$C105,GX$9='2. Protocols'!$E105,GX$9='2. Protocols'!$G105)),1,0)*'4. Formulations'!$L105</f>
        <v>0</v>
      </c>
      <c r="GY106" s="38">
        <f>IF(AND(OR(ISBLANK(GY$9),GY$9=0)=FALSE,OR(GY$9='2. Protocols'!$C105,GY$9='2. Protocols'!$E105,GY$9='2. Protocols'!$G105)),1,0)*'4. Formulations'!$L105</f>
        <v>0</v>
      </c>
      <c r="GZ106" s="38">
        <f>IF(AND(OR(ISBLANK(GZ$9),GZ$9=0)=FALSE,OR(GZ$9='2. Protocols'!$C105,GZ$9='2. Protocols'!$E105,GZ$9='2. Protocols'!$G105)),1,0)*'4. Formulations'!$L105</f>
        <v>0</v>
      </c>
      <c r="HA106" s="38">
        <f>IF(AND(OR(ISBLANK(HA$9),HA$9=0)=FALSE,OR(HA$9='2. Protocols'!$C105,HA$9='2. Protocols'!$E105,HA$9='2. Protocols'!$G105)),1,0)*'4. Formulations'!$L105</f>
        <v>0</v>
      </c>
      <c r="HB106" s="38">
        <f>IF(AND(OR(ISBLANK(HB$9),HB$9=0)=FALSE,OR(HB$9='2. Protocols'!$C105,HB$9='2. Protocols'!$E105,HB$9='2. Protocols'!$G105)),1,0)*'4. Formulations'!$L105</f>
        <v>0</v>
      </c>
      <c r="HC106" s="38">
        <f>IF(AND(OR(ISBLANK(HC$9),HC$9=0)=FALSE,OR(HC$9='2. Protocols'!$C105,HC$9='2. Protocols'!$E105,HC$9='2. Protocols'!$G105)),1,0)*'4. Formulations'!$L105</f>
        <v>0</v>
      </c>
      <c r="HD106" s="38">
        <f>IF(AND(OR(ISBLANK(HD$9),HD$9=0)=FALSE,OR(HD$9='2. Protocols'!$C105,HD$9='2. Protocols'!$E105,HD$9='2. Protocols'!$G105)),1,0)*'4. Formulations'!$L105</f>
        <v>0</v>
      </c>
      <c r="HE106" s="38">
        <f>IF(AND(OR(ISBLANK(HE$9),HE$9=0)=FALSE,OR(HE$9='2. Protocols'!$C105,HE$9='2. Protocols'!$E105,HE$9='2. Protocols'!$G105)),1,0)*'4. Formulations'!$L105</f>
        <v>0</v>
      </c>
      <c r="HF106" s="38">
        <f>IF(AND(OR(ISBLANK(HF$9),HF$9=0)=FALSE,OR(HF$9='2. Protocols'!$C105,HF$9='2. Protocols'!$E105,HF$9='2. Protocols'!$G105)),1,0)*'4. Formulations'!$L105</f>
        <v>0</v>
      </c>
      <c r="HG106" s="38">
        <f>IF(AND(OR(ISBLANK(HG$9),HG$9=0)=FALSE,OR(HG$9='2. Protocols'!$C105,HG$9='2. Protocols'!$E105,HG$9='2. Protocols'!$G105)),1,0)*'4. Formulations'!$L105</f>
        <v>0</v>
      </c>
      <c r="HI106" s="38">
        <f>IF(AND(OR(ISBLANK(HI$9),HI$9=0)=FALSE,HI$9=$DK106),1,0)*'4. Formulations'!$M105</f>
        <v>0</v>
      </c>
      <c r="HJ106" s="38">
        <f>IF(AND(OR(ISBLANK(HJ$9),HJ$9=0)=FALSE,HJ$9=$DK106),1,0)*'4. Formulations'!$M105</f>
        <v>0</v>
      </c>
      <c r="HK106" s="38">
        <f>IF(AND(OR(ISBLANK(HK$9),HK$9=0)=FALSE,HK$9=$DK106),1,0)*'4. Formulations'!$M105</f>
        <v>0</v>
      </c>
      <c r="HL106" s="38">
        <f>IF(AND(OR(ISBLANK(HL$9),HL$9=0)=FALSE,HL$9=$DK106),1,0)*'4. Formulations'!$M105</f>
        <v>0</v>
      </c>
      <c r="HM106" s="38">
        <f>IF(AND(OR(ISBLANK(HM$9),HM$9=0)=FALSE,HM$9=$DK106),1,0)*'4. Formulations'!$M105</f>
        <v>0</v>
      </c>
      <c r="HN106" s="38">
        <f>IF(AND(OR(ISBLANK(HN$9),HN$9=0)=FALSE,HN$9=$DK106),1,0)*'4. Formulations'!$M105</f>
        <v>0</v>
      </c>
      <c r="HO106" s="38">
        <f>IF(AND(OR(ISBLANK(HO$9),HO$9=0)=FALSE,HO$9=$DK106),1,0)*'4. Formulations'!$M105</f>
        <v>0</v>
      </c>
      <c r="HP106" s="38">
        <f>IF(AND(OR(ISBLANK(HP$9),HP$9=0)=FALSE,HP$9=$DK106),1,0)*'4. Formulations'!$M105</f>
        <v>0</v>
      </c>
      <c r="HQ106" s="38">
        <f>IF(AND(OR(ISBLANK(HQ$9),HQ$9=0)=FALSE,HQ$9=$DK106),1,0)*'4. Formulations'!$M105</f>
        <v>0</v>
      </c>
      <c r="HR106" s="38">
        <f>IF(AND(OR(ISBLANK(HR$9),HR$9=0)=FALSE,HR$9=$DK106),1,0)*'4. Formulations'!$M105</f>
        <v>0</v>
      </c>
      <c r="HS106" s="38">
        <f>IF(AND(OR(ISBLANK(HS$9),HS$9=0)=FALSE,HS$9=$DK106),1,0)*'4. Formulations'!$M105</f>
        <v>0</v>
      </c>
      <c r="HT106" s="38">
        <f>IF(AND(OR(ISBLANK(HT$9),HT$9=0)=FALSE,HT$9=$DK106),1,0)*'4. Formulations'!$M105</f>
        <v>0</v>
      </c>
      <c r="HU106" s="38">
        <f>IF(AND(OR(ISBLANK(HU$9),HU$9=0)=FALSE,HU$9=$DK106),1,0)*'4. Formulations'!$M105</f>
        <v>0</v>
      </c>
      <c r="HW106" s="38">
        <f>IF(AND(OR(ISBLANK(HW$9),HW$9=0)=FALSE,SUM($HI106:$HU106)&gt;0,HW$9='2. Protocols'!$G105),1,0)*'4. Formulations'!$M105</f>
        <v>0</v>
      </c>
      <c r="HX106" s="38">
        <f>IF(AND(OR(ISBLANK(HX$9),HX$9=0)=FALSE,SUM($HI106:$HU106)&gt;0,HX$9='2. Protocols'!$G105),1,0)*'4. Formulations'!$M105</f>
        <v>0</v>
      </c>
      <c r="HY106" s="38">
        <f>IF(AND(OR(ISBLANK(HY$9),HY$9=0)=FALSE,SUM($HI106:$HU106)&gt;0,HY$9='2. Protocols'!$G105),1,0)*'4. Formulations'!$M105</f>
        <v>0</v>
      </c>
      <c r="HZ106" s="38">
        <f>IF(AND(OR(ISBLANK(HZ$9),HZ$9=0)=FALSE,SUM($HI106:$HU106)&gt;0,HZ$9='2. Protocols'!$G105),1,0)*'4. Formulations'!$M105</f>
        <v>0</v>
      </c>
      <c r="IA106" s="38">
        <f>IF(AND(OR(ISBLANK(IA$9),IA$9=0)=FALSE,SUM($HI106:$HU106)&gt;0,IA$9='2. Protocols'!$G105),1,0)*'4. Formulations'!$M105</f>
        <v>0</v>
      </c>
      <c r="IB106" s="38">
        <f>IF(AND(OR(ISBLANK(IB$9),IB$9=0)=FALSE,SUM($HI106:$HU106)&gt;0,IB$9='2. Protocols'!$G105),1,0)*'4. Formulations'!$M105</f>
        <v>0</v>
      </c>
      <c r="IC106" s="38">
        <f>IF(AND(OR(ISBLANK(IC$9),IC$9=0)=FALSE,SUM($HI106:$HU106)&gt;0,IC$9='2. Protocols'!$G105),1,0)*'4. Formulations'!$M105</f>
        <v>0</v>
      </c>
      <c r="ID106" s="38">
        <f>IF(AND(OR(ISBLANK(ID$9),ID$9=0)=FALSE,SUM($HI106:$HU106)&gt;0,ID$9='2. Protocols'!$G105),1,0)*'4. Formulations'!$M105</f>
        <v>0</v>
      </c>
      <c r="IE106" s="38">
        <f>IF(AND(OR(ISBLANK(IE$9),IE$9=0)=FALSE,SUM($HI106:$HU106)&gt;0,IE$9='2. Protocols'!$G105),1,0)*'4. Formulations'!$M105</f>
        <v>0</v>
      </c>
      <c r="IF106" s="38">
        <f>IF(AND(OR(ISBLANK(IF$9),IF$9=0)=FALSE,SUM($HI106:$HU106)&gt;0,IF$9='2. Protocols'!$G105),1,0)*'4. Formulations'!$M105</f>
        <v>0</v>
      </c>
      <c r="IG106" s="38">
        <f>IF(AND(OR(ISBLANK(IG$9),IG$9=0)=FALSE,SUM($HI106:$HU106)&gt;0,IG$9='2. Protocols'!$G105),1,0)*'4. Formulations'!$M105</f>
        <v>0</v>
      </c>
      <c r="IH106" s="38">
        <f>IF(AND(OR(ISBLANK(IH$9),IH$9=0)=FALSE,SUM($HI106:$HU106)&gt;0,IH$9='2. Protocols'!$G105),1,0)*'4. Formulations'!$M105</f>
        <v>0</v>
      </c>
      <c r="II106" s="38">
        <f>IF(AND(OR(ISBLANK(II$9),II$9=0)=FALSE,SUM($HI106:$HU106)&gt;0,II$9='2. Protocols'!$G105),1,0)*'4. Formulations'!$M105</f>
        <v>0</v>
      </c>
      <c r="IJ106" s="38">
        <f>IF(AND(OR(ISBLANK(IJ$9),IJ$9=0)=FALSE,SUM($HI106:$HU106)&gt;0,IJ$9='2. Protocols'!$G105),1,0)*'4. Formulations'!$M105</f>
        <v>0</v>
      </c>
      <c r="IK106" s="38">
        <f>IF(AND(OR(ISBLANK(IK$9),IK$9=0)=FALSE,SUM($HI106:$HU106)&gt;0,IK$9='2. Protocols'!$G105),1,0)*'4. Formulations'!$M105</f>
        <v>0</v>
      </c>
      <c r="IL106" s="38">
        <f>IF(AND(OR(ISBLANK(IL$9),IL$9=0)=FALSE,SUM($HI106:$HU106)&gt;0,IL$9='2. Protocols'!$G105),1,0)*'4. Formulations'!$M105</f>
        <v>0</v>
      </c>
      <c r="IM106" s="38">
        <f>IF(AND(OR(ISBLANK(IM$9),IM$9=0)=FALSE,SUM($HI106:$HU106)&gt;0,IM$9='2. Protocols'!$G105),1,0)*'4. Formulations'!$M105</f>
        <v>0</v>
      </c>
      <c r="IN106" s="38">
        <f>IF(AND(OR(ISBLANK(IN$9),IN$9=0)=FALSE,SUM($HI106:$HU106)&gt;0,IN$9='2. Protocols'!$G105),1,0)*'4. Formulations'!$M105</f>
        <v>0</v>
      </c>
      <c r="IO106" s="38">
        <f>IF(AND(OR(ISBLANK(IO$9),IO$9=0)=FALSE,SUM($HI106:$HU106)&gt;0,IO$9='2. Protocols'!$G105),1,0)*'4. Formulations'!$M105</f>
        <v>0</v>
      </c>
      <c r="IP106" s="38">
        <f>IF(AND(OR(ISBLANK(IP$9),IP$9=0)=FALSE,SUM($HI106:$HU106)&gt;0,IP$9='2. Protocols'!$G105),1,0)*'4. Formulations'!$M105</f>
        <v>0</v>
      </c>
      <c r="IQ106" s="38">
        <f>IF(AND(OR(ISBLANK(IQ$9),IQ$9=0)=FALSE,SUM($HI106:$HU106)&gt;0,IQ$9='2. Protocols'!$G105),1,0)*'4. Formulations'!$M105</f>
        <v>0</v>
      </c>
      <c r="IR106" s="38">
        <f>IF(AND(OR(ISBLANK(IR$9),IR$9=0)=FALSE,SUM($HI106:$HU106)&gt;0,IR$9='2. Protocols'!$G105),1,0)*'4. Formulations'!$M105</f>
        <v>0</v>
      </c>
      <c r="IT106" s="38">
        <f>IF(AND(OR(ISBLANK(IT$9),IT$9=0)=FALSE,IT$9=$DL106),1,0)*'4. Formulations'!$N105</f>
        <v>0</v>
      </c>
      <c r="IU106" s="38">
        <f>IF(AND(OR(ISBLANK(IU$9),IU$9=0)=FALSE,IU$9=$DL106),1,0)*'4. Formulations'!$N105</f>
        <v>0</v>
      </c>
      <c r="IV106" s="38">
        <f>IF(AND(OR(ISBLANK(IV$9),IV$9=0)=FALSE,IV$9=$DL106),1,0)*'4. Formulations'!$N105</f>
        <v>0</v>
      </c>
      <c r="IW106" s="38">
        <f>IF(AND(OR(ISBLANK(IW$9),IW$9=0)=FALSE,IW$9=$DL106),1,0)*'4. Formulations'!$N105</f>
        <v>0</v>
      </c>
      <c r="IX106" s="38">
        <f>IF(AND(OR(ISBLANK(IX$9),IX$9=0)=FALSE,IX$9=$DL106),1,0)*'4. Formulations'!$N105</f>
        <v>0</v>
      </c>
      <c r="IY106" s="38">
        <f>IF(AND(OR(ISBLANK(IY$9),IY$9=0)=FALSE,IY$9=$DL106),1,0)*'4. Formulations'!$N105</f>
        <v>0</v>
      </c>
      <c r="IZ106" s="38">
        <f>IF(AND(OR(ISBLANK(IZ$9),IZ$9=0)=FALSE,IZ$9=$DL106),1,0)*'4. Formulations'!$N105</f>
        <v>0</v>
      </c>
      <c r="JA106" s="38">
        <f>IF(AND(OR(ISBLANK(JA$9),JA$9=0)=FALSE,JA$9=$DL106),1,0)*'4. Formulations'!$N105</f>
        <v>0</v>
      </c>
      <c r="JB106" s="38">
        <f>IF(AND(OR(ISBLANK(JB$9),JB$9=0)=FALSE,JB$9=$DL106),1,0)*'4. Formulations'!$N105</f>
        <v>0</v>
      </c>
      <c r="JC106" s="38">
        <f>IF(AND(OR(ISBLANK(JC$9),JC$9=0)=FALSE,JC$9=$DL106),1,0)*'4. Formulations'!$N105</f>
        <v>0</v>
      </c>
      <c r="JD106" s="38">
        <f>IF(AND(OR(ISBLANK(JD$9),JD$9=0)=FALSE,JD$9=$DL106),1,0)*'4. Formulations'!$N105</f>
        <v>0</v>
      </c>
      <c r="JE106" s="38">
        <f>IF(AND(OR(ISBLANK(JE$9),JE$9=0)=FALSE,JE$9=$DL106),1,0)*'4. Formulations'!$N105</f>
        <v>0</v>
      </c>
      <c r="JF106" s="38">
        <f>IF(AND(OR(ISBLANK(JF$9),JF$9=0)=FALSE,JF$9=$DL106),1,0)*'4. Formulations'!$N105</f>
        <v>0</v>
      </c>
      <c r="JG106" s="38">
        <f>IF(AND(OR(ISBLANK(JG$9),JG$9=0)=FALSE,JG$9=$DL106),1,0)*'4. Formulations'!$N105</f>
        <v>0</v>
      </c>
      <c r="JH106" s="38">
        <f>IF(AND(OR(ISBLANK(JH$9),JH$9=0)=FALSE,JH$9=$DL106),1,0)*'4. Formulations'!$N105</f>
        <v>0</v>
      </c>
      <c r="JJ106" s="38">
        <f>IF(AND(OR(ISBLANK(JJ$9),JJ$9=0)=FALSE,OR(JJ$9='2. Protocols'!$C105,JJ$9='2. Protocols'!$E105,JJ$9='2. Protocols'!$G105)),1,0)*'4. Formulations'!$O105</f>
        <v>0</v>
      </c>
      <c r="JK106" s="38">
        <f>IF(AND(OR(ISBLANK(JK$9),JK$9=0)=FALSE,OR(JK$9='2. Protocols'!$C105,JK$9='2. Protocols'!$E105,JK$9='2. Protocols'!$G105)),1,0)*'4. Formulations'!$O105</f>
        <v>0</v>
      </c>
      <c r="JL106" s="38">
        <f>IF(AND(OR(ISBLANK(JL$9),JL$9=0)=FALSE,OR(JL$9='2. Protocols'!$C105,JL$9='2. Protocols'!$E105,JL$9='2. Protocols'!$G105)),1,0)*'4. Formulations'!$O105</f>
        <v>0</v>
      </c>
      <c r="JM106" s="38">
        <f>IF(AND(OR(ISBLANK(JM$9),JM$9=0)=FALSE,OR(JM$9='2. Protocols'!$C105,JM$9='2. Protocols'!$E105,JM$9='2. Protocols'!$G105)),1,0)*'4. Formulations'!$O105</f>
        <v>0</v>
      </c>
      <c r="JN106" s="38">
        <f>IF(AND(OR(ISBLANK(JN$9),JN$9=0)=FALSE,OR(JN$9='2. Protocols'!$C105,JN$9='2. Protocols'!$E105,JN$9='2. Protocols'!$G105)),1,0)*'4. Formulations'!$O105</f>
        <v>0</v>
      </c>
      <c r="JO106" s="38">
        <f>IF(AND(OR(ISBLANK(JO$9),JO$9=0)=FALSE,OR(JO$9='2. Protocols'!$C105,JO$9='2. Protocols'!$E105,JO$9='2. Protocols'!$G105)),1,0)*'4. Formulations'!$O105</f>
        <v>0</v>
      </c>
      <c r="JP106" s="38">
        <f>IF(AND(OR(ISBLANK(JP$9),JP$9=0)=FALSE,OR(JP$9='2. Protocols'!$C105,JP$9='2. Protocols'!$E105,JP$9='2. Protocols'!$G105)),1,0)*'4. Formulations'!$O105</f>
        <v>0</v>
      </c>
      <c r="JQ106" s="38">
        <f>IF(AND(OR(ISBLANK(JQ$9),JQ$9=0)=FALSE,OR(JQ$9='2. Protocols'!$C105,JQ$9='2. Protocols'!$E105,JQ$9='2. Protocols'!$G105)),1,0)*'4. Formulations'!$O105</f>
        <v>0</v>
      </c>
      <c r="JR106" s="38">
        <f>IF(AND(OR(ISBLANK(JR$9),JR$9=0)=FALSE,OR(JR$9='2. Protocols'!$C105,JR$9='2. Protocols'!$E105,JR$9='2. Protocols'!$G105)),1,0)*'4. Formulations'!$O105</f>
        <v>0</v>
      </c>
      <c r="JS106" s="38">
        <f>IF(AND(OR(ISBLANK(JS$9),JS$9=0)=FALSE,OR(JS$9='2. Protocols'!$C105,JS$9='2. Protocols'!$E105,JS$9='2. Protocols'!$G105)),1,0)*'4. Formulations'!$O105</f>
        <v>0</v>
      </c>
      <c r="JT106" s="38">
        <f>IF(AND(OR(ISBLANK(JT$9),JT$9=0)=FALSE,OR(JT$9='2. Protocols'!$C105,JT$9='2. Protocols'!$E105,JT$9='2. Protocols'!$G105)),1,0)*'4. Formulations'!$O105</f>
        <v>0</v>
      </c>
      <c r="JU106" s="38">
        <f>IF(AND(OR(ISBLANK(JU$9),JU$9=0)=FALSE,OR(JU$9='2. Protocols'!$C105,JU$9='2. Protocols'!$E105,JU$9='2. Protocols'!$G105)),1,0)*'4. Formulations'!$O105</f>
        <v>0</v>
      </c>
      <c r="JV106" s="38">
        <f>IF(AND(OR(ISBLANK(JV$9),JV$9=0)=FALSE,OR(JV$9='2. Protocols'!$C105,JV$9='2. Protocols'!$E105,JV$9='2. Protocols'!$G105)),1,0)*'4. Formulations'!$O105</f>
        <v>0</v>
      </c>
      <c r="JW106" s="38">
        <f>IF(AND(OR(ISBLANK(JW$9),JW$9=0)=FALSE,OR(JW$9='2. Protocols'!$C105,JW$9='2. Protocols'!$E105,JW$9='2. Protocols'!$G105)),1,0)*'4. Formulations'!$O105</f>
        <v>0</v>
      </c>
      <c r="JX106" s="38">
        <f>IF(AND(OR(ISBLANK(JX$9),JX$9=0)=FALSE,OR(JX$9='2. Protocols'!$C105,JX$9='2. Protocols'!$E105,JX$9='2. Protocols'!$G105)),1,0)*'4. Formulations'!$O105</f>
        <v>0</v>
      </c>
      <c r="JY106" s="38">
        <f>IF(AND(OR(ISBLANK(JY$9),JY$9=0)=FALSE,OR(JY$9='2. Protocols'!$C105,JY$9='2. Protocols'!$E105,JY$9='2. Protocols'!$G105)),1,0)*'4. Formulations'!$O105</f>
        <v>0</v>
      </c>
      <c r="JZ106" s="38">
        <f>IF(AND(OR(ISBLANK(JZ$9),JZ$9=0)=FALSE,OR(JZ$9='2. Protocols'!$C105,JZ$9='2. Protocols'!$E105,JZ$9='2. Protocols'!$G105)),1,0)*'4. Formulations'!$O105</f>
        <v>0</v>
      </c>
      <c r="KA106" s="38">
        <f>IF(AND(OR(ISBLANK(KA$9),KA$9=0)=FALSE,OR(KA$9='2. Protocols'!$C105,KA$9='2. Protocols'!$E105,KA$9='2. Protocols'!$G105)),1,0)*'4. Formulations'!$O105</f>
        <v>0</v>
      </c>
      <c r="KB106" s="38">
        <f>IF(AND(OR(ISBLANK(KB$9),KB$9=0)=FALSE,OR(KB$9='2. Protocols'!$C105,KB$9='2. Protocols'!$E105,KB$9='2. Protocols'!$G105)),1,0)*'4. Formulations'!$O105</f>
        <v>0</v>
      </c>
      <c r="KC106" s="38">
        <f>IF(AND(OR(ISBLANK(KC$9),KC$9=0)=FALSE,OR(KC$9='2. Protocols'!$C105,KC$9='2. Protocols'!$E105,KC$9='2. Protocols'!$G105)),1,0)*'4. Formulations'!$O105</f>
        <v>0</v>
      </c>
      <c r="KD106" s="38">
        <f>IF(AND(OR(ISBLANK(KD$9),KD$9=0)=FALSE,OR(KD$9='2. Protocols'!$C105,KD$9='2. Protocols'!$E105,KD$9='2. Protocols'!$G105)),1,0)*'4. Formulations'!$O105</f>
        <v>0</v>
      </c>
      <c r="KE106" s="38">
        <f>IF(AND(OR(ISBLANK(KE$9),KE$9=0)=FALSE,OR(KE$9='2. Protocols'!$C105,KE$9='2. Protocols'!$E105,KE$9='2. Protocols'!$G105)),1,0)*'4. Formulations'!$O105</f>
        <v>0</v>
      </c>
      <c r="KG106" s="38">
        <f>IF(AND(OR(ISBLANK(KG$9),KG$9=0)=FALSE,KG$9=$DK106),1,0)*'4. Formulations'!$P105</f>
        <v>0</v>
      </c>
      <c r="KH106" s="38">
        <f>IF(AND(OR(ISBLANK(KH$9),KH$9=0)=FALSE,KH$9=$DK106),1,0)*'4. Formulations'!$P105</f>
        <v>0</v>
      </c>
      <c r="KI106" s="38">
        <f>IF(AND(OR(ISBLANK(KI$9),KI$9=0)=FALSE,KI$9=$DK106),1,0)*'4. Formulations'!$P105</f>
        <v>0</v>
      </c>
      <c r="KJ106" s="38">
        <f>IF(AND(OR(ISBLANK(KJ$9),KJ$9=0)=FALSE,KJ$9=$DK106),1,0)*'4. Formulations'!$P105</f>
        <v>0</v>
      </c>
      <c r="KK106" s="38">
        <f>IF(AND(OR(ISBLANK(KK$9),KK$9=0)=FALSE,KK$9=$DK106),1,0)*'4. Formulations'!$P105</f>
        <v>0</v>
      </c>
      <c r="KL106" s="38">
        <f>IF(AND(OR(ISBLANK(KL$9),KL$9=0)=FALSE,KL$9=$DK106),1,0)*'4. Formulations'!$P105</f>
        <v>0</v>
      </c>
      <c r="KM106" s="38">
        <f>IF(AND(OR(ISBLANK(KM$9),KM$9=0)=FALSE,KM$9=$DK106),1,0)*'4. Formulations'!$P105</f>
        <v>0</v>
      </c>
      <c r="KN106" s="38">
        <f>IF(AND(OR(ISBLANK(KN$9),KN$9=0)=FALSE,KN$9=$DK106),1,0)*'4. Formulations'!$P105</f>
        <v>0</v>
      </c>
      <c r="KO106" s="38">
        <f>IF(AND(OR(ISBLANK(KO$9),KO$9=0)=FALSE,KO$9=$DK106),1,0)*'4. Formulations'!$P105</f>
        <v>0</v>
      </c>
      <c r="KP106" s="38">
        <f>IF(AND(OR(ISBLANK(KP$9),KP$9=0)=FALSE,KP$9=$DK106),1,0)*'4. Formulations'!$P105</f>
        <v>0</v>
      </c>
      <c r="KQ106" s="38">
        <f>IF(AND(OR(ISBLANK(KQ$9),KQ$9=0)=FALSE,KQ$9=$DK106),1,0)*'4. Formulations'!$P105</f>
        <v>0</v>
      </c>
      <c r="KR106" s="38">
        <f>IF(AND(OR(ISBLANK(KR$9),KR$9=0)=FALSE,KR$9=$DK106),1,0)*'4. Formulations'!$P105</f>
        <v>0</v>
      </c>
      <c r="KS106" s="38">
        <f>IF(AND(OR(ISBLANK(KS$9),KS$9=0)=FALSE,KS$9=$DK106),1,0)*'4. Formulations'!$P105</f>
        <v>0</v>
      </c>
      <c r="KU106" s="38">
        <f>IF(AND(OR(ISBLANK(KU$9),KU$9=0)=FALSE,SUM($KG106:$KS106)&gt;0,KU$9='2. Protocols'!$G105),1,0)*'4. Formulations'!$P105</f>
        <v>0</v>
      </c>
      <c r="KV106" s="38">
        <f>IF(AND(OR(ISBLANK(KV$9),KV$9=0)=FALSE,SUM($KG106:$KS106)&gt;0,KV$9='2. Protocols'!$G105),1,0)*'4. Formulations'!$P105</f>
        <v>0</v>
      </c>
      <c r="KW106" s="38">
        <f>IF(AND(OR(ISBLANK(KW$9),KW$9=0)=FALSE,SUM($KG106:$KS106)&gt;0,KW$9='2. Protocols'!$G105),1,0)*'4. Formulations'!$P105</f>
        <v>0</v>
      </c>
      <c r="KX106" s="38">
        <f>IF(AND(OR(ISBLANK(KX$9),KX$9=0)=FALSE,SUM($KG106:$KS106)&gt;0,KX$9='2. Protocols'!$G105),1,0)*'4. Formulations'!$P105</f>
        <v>0</v>
      </c>
      <c r="KY106" s="38">
        <f>IF(AND(OR(ISBLANK(KY$9),KY$9=0)=FALSE,SUM($KG106:$KS106)&gt;0,KY$9='2. Protocols'!$G105),1,0)*'4. Formulations'!$P105</f>
        <v>0</v>
      </c>
      <c r="KZ106" s="38">
        <f>IF(AND(OR(ISBLANK(KZ$9),KZ$9=0)=FALSE,SUM($KG106:$KS106)&gt;0,KZ$9='2. Protocols'!$G105),1,0)*'4. Formulations'!$P105</f>
        <v>0</v>
      </c>
      <c r="LA106" s="38">
        <f>IF(AND(OR(ISBLANK(LA$9),LA$9=0)=FALSE,SUM($KG106:$KS106)&gt;0,LA$9='2. Protocols'!$G105),1,0)*'4. Formulations'!$P105</f>
        <v>0</v>
      </c>
      <c r="LB106" s="38">
        <f>IF(AND(OR(ISBLANK(LB$9),LB$9=0)=FALSE,SUM($KG106:$KS106)&gt;0,LB$9='2. Protocols'!$G105),1,0)*'4. Formulations'!$P105</f>
        <v>0</v>
      </c>
      <c r="LC106" s="38">
        <f>IF(AND(OR(ISBLANK(LC$9),LC$9=0)=FALSE,SUM($KG106:$KS106)&gt;0,LC$9='2. Protocols'!$G105),1,0)*'4. Formulations'!$P105</f>
        <v>0</v>
      </c>
      <c r="LD106" s="38">
        <f>IF(AND(OR(ISBLANK(LD$9),LD$9=0)=FALSE,SUM($KG106:$KS106)&gt;0,LD$9='2. Protocols'!$G105),1,0)*'4. Formulations'!$P105</f>
        <v>0</v>
      </c>
      <c r="LE106" s="38">
        <f>IF(AND(OR(ISBLANK(LE$9),LE$9=0)=FALSE,SUM($KG106:$KS106)&gt;0,LE$9='2. Protocols'!$G105),1,0)*'4. Formulations'!$P105</f>
        <v>0</v>
      </c>
      <c r="LF106" s="38">
        <f>IF(AND(OR(ISBLANK(LF$9),LF$9=0)=FALSE,SUM($KG106:$KS106)&gt;0,LF$9='2. Protocols'!$G105),1,0)*'4. Formulations'!$P105</f>
        <v>0</v>
      </c>
      <c r="LG106" s="38">
        <f>IF(AND(OR(ISBLANK(LG$9),LG$9=0)=FALSE,SUM($KG106:$KS106)&gt;0,LG$9='2. Protocols'!$G105),1,0)*'4. Formulations'!$P105</f>
        <v>0</v>
      </c>
      <c r="LH106" s="38">
        <f>IF(AND(OR(ISBLANK(LH$9),LH$9=0)=FALSE,SUM($KG106:$KS106)&gt;0,LH$9='2. Protocols'!$G105),1,0)*'4. Formulations'!$P105</f>
        <v>0</v>
      </c>
      <c r="LI106" s="38">
        <f>IF(AND(OR(ISBLANK(LI$9),LI$9=0)=FALSE,SUM($KG106:$KS106)&gt;0,LI$9='2. Protocols'!$G105),1,0)*'4. Formulations'!$P105</f>
        <v>0</v>
      </c>
      <c r="LJ106" s="38">
        <f>IF(AND(OR(ISBLANK(LJ$9),LJ$9=0)=FALSE,SUM($KG106:$KS106)&gt;0,LJ$9='2. Protocols'!$G105),1,0)*'4. Formulations'!$P105</f>
        <v>0</v>
      </c>
      <c r="LK106" s="38">
        <f>IF(AND(OR(ISBLANK(LK$9),LK$9=0)=FALSE,SUM($KG106:$KS106)&gt;0,LK$9='2. Protocols'!$G105),1,0)*'4. Formulations'!$P105</f>
        <v>0</v>
      </c>
      <c r="LL106" s="38">
        <f>IF(AND(OR(ISBLANK(LL$9),LL$9=0)=FALSE,SUM($KG106:$KS106)&gt;0,LL$9='2. Protocols'!$G105),1,0)*'4. Formulations'!$P105</f>
        <v>0</v>
      </c>
      <c r="LM106" s="38">
        <f>IF(AND(OR(ISBLANK(LM$9),LM$9=0)=FALSE,SUM($KG106:$KS106)&gt;0,LM$9='2. Protocols'!$G105),1,0)*'4. Formulations'!$P105</f>
        <v>0</v>
      </c>
      <c r="LN106" s="38">
        <f>IF(AND(OR(ISBLANK(LN$9),LN$9=0)=FALSE,SUM($KG106:$KS106)&gt;0,LN$9='2. Protocols'!$G105),1,0)*'4. Formulations'!$P105</f>
        <v>0</v>
      </c>
      <c r="LO106" s="38">
        <f>IF(AND(OR(ISBLANK(LO$9),LO$9=0)=FALSE,SUM($KG106:$KS106)&gt;0,LO$9='2. Protocols'!$G105),1,0)*'4. Formulations'!$P105</f>
        <v>0</v>
      </c>
      <c r="LP106" s="38">
        <f>IF(AND(OR(ISBLANK(LP$9),LP$9=0)=FALSE,SUM($KG106:$KS106)&gt;0,LP$9='2. Protocols'!$G105),1,0)*'4. Formulations'!$P105</f>
        <v>0</v>
      </c>
      <c r="LR106" s="38">
        <f>IF(AND(OR(ISBLANK(LR$9),LR$9=0)=FALSE,LR$9=$DL106),1,0)*'4. Formulations'!$Q105</f>
        <v>0</v>
      </c>
      <c r="LS106" s="38">
        <f>IF(AND(OR(ISBLANK(LS$9),LS$9=0)=FALSE,LS$9=$DL106),1,0)*'4. Formulations'!$Q105</f>
        <v>0</v>
      </c>
      <c r="LT106" s="38">
        <f>IF(AND(OR(ISBLANK(LT$9),LT$9=0)=FALSE,LT$9=$DL106),1,0)*'4. Formulations'!$Q105</f>
        <v>0</v>
      </c>
      <c r="LU106" s="38">
        <f>IF(AND(OR(ISBLANK(LU$9),LU$9=0)=FALSE,LU$9=$DL106),1,0)*'4. Formulations'!$Q105</f>
        <v>0</v>
      </c>
      <c r="LV106" s="38">
        <f>IF(AND(OR(ISBLANK(LV$9),LV$9=0)=FALSE,LV$9=$DL106),1,0)*'4. Formulations'!$Q105</f>
        <v>0</v>
      </c>
      <c r="LW106" s="38">
        <f>IF(AND(OR(ISBLANK(LW$9),LW$9=0)=FALSE,LW$9=$DL106),1,0)*'4. Formulations'!$Q105</f>
        <v>0</v>
      </c>
      <c r="LX106" s="38">
        <f>IF(AND(OR(ISBLANK(LX$9),LX$9=0)=FALSE,LX$9=$DL106),1,0)*'4. Formulations'!$Q105</f>
        <v>0</v>
      </c>
      <c r="LY106" s="38">
        <f>IF(AND(OR(ISBLANK(LY$9),LY$9=0)=FALSE,LY$9=$DL106),1,0)*'4. Formulations'!$Q105</f>
        <v>0</v>
      </c>
      <c r="LZ106" s="38">
        <f>IF(AND(OR(ISBLANK(LZ$9),LZ$9=0)=FALSE,LZ$9=$DL106),1,0)*'4. Formulations'!$Q105</f>
        <v>0</v>
      </c>
      <c r="MA106" s="38">
        <f>IF(AND(OR(ISBLANK(MA$9),MA$9=0)=FALSE,MA$9=$DL106),1,0)*'4. Formulations'!$Q105</f>
        <v>0</v>
      </c>
      <c r="MB106" s="38">
        <f>IF(AND(OR(ISBLANK(MB$9),MB$9=0)=FALSE,MB$9=$DL106),1,0)*'4. Formulations'!$Q105</f>
        <v>0</v>
      </c>
      <c r="MC106" s="38">
        <f>IF(AND(OR(ISBLANK(MC$9),MC$9=0)=FALSE,MC$9=$DL106),1,0)*'4. Formulations'!$Q105</f>
        <v>0</v>
      </c>
      <c r="MD106" s="38">
        <f>IF(AND(OR(ISBLANK(MD$9),MD$9=0)=FALSE,MD$9=$DL106),1,0)*'4. Formulations'!$Q105</f>
        <v>0</v>
      </c>
      <c r="ME106" s="38">
        <f>IF(AND(OR(ISBLANK(ME$9),ME$9=0)=FALSE,ME$9=$DL106),1,0)*'4. Formulations'!$Q105</f>
        <v>0</v>
      </c>
      <c r="MF106" s="38">
        <f>IF(AND(OR(ISBLANK(MF$9),MF$9=0)=FALSE,MF$9=$DL106),1,0)*'4. Formulations'!$Q105</f>
        <v>0</v>
      </c>
    </row>
    <row r="107" spans="2:344" x14ac:dyDescent="0.3">
      <c r="B107" s="2"/>
      <c r="C107" s="129" t="str">
        <f>IF('2. Protocols'!C106&amp;"+"&amp;'2. Protocols'!E106&amp;"+"&amp;'2. Protocols'!G106="++","",'2. Protocols'!C106&amp;"+"&amp;'2. Protocols'!E106&amp;"+"&amp;'2. Protocols'!G106)</f>
        <v/>
      </c>
      <c r="D107" s="18"/>
      <c r="F107" s="114">
        <f>IFERROR('2. Protocols'!J106*'1. General Inputs'!$N$6,"")</f>
        <v>0</v>
      </c>
      <c r="G107" s="114">
        <f>IFERROR(MAX(F107+((F107*'1. General Inputs'!$BE$16)),0),"")</f>
        <v>0</v>
      </c>
      <c r="H107" s="114">
        <f>IFERROR(MAX(G107+((G107*'1. General Inputs'!$BE$16)),0),"")</f>
        <v>0</v>
      </c>
      <c r="I107" s="114">
        <f>IFERROR(MAX(H107+((H107*'1. General Inputs'!$BE$16)),0),"")</f>
        <v>0</v>
      </c>
      <c r="J107" s="114">
        <f>IFERROR(MAX(I107+((I107*'1. General Inputs'!$BE$16)),0),"")</f>
        <v>0</v>
      </c>
      <c r="K107" s="114">
        <f>IFERROR(MAX(J107+((J107*'1. General Inputs'!$BE$16)),0),"")</f>
        <v>0</v>
      </c>
      <c r="L107" s="114">
        <f>IFERROR(MAX(K107+((K107*'1. General Inputs'!$BE$16)),0),"")</f>
        <v>0</v>
      </c>
      <c r="M107" s="114">
        <f>IFERROR(MAX(L107+((L107*'1. General Inputs'!$BE$16)),0),"")</f>
        <v>0</v>
      </c>
      <c r="N107" s="114">
        <f>IFERROR(MAX(M107+((M107*'1. General Inputs'!$BE$16)),0),"")</f>
        <v>0</v>
      </c>
      <c r="O107" s="114">
        <f>IFERROR(MAX(N107+((N107*'1. General Inputs'!$BE$16)),0),"")</f>
        <v>0</v>
      </c>
      <c r="P107" s="114">
        <f>IFERROR(MAX(O107+((O107*'1. General Inputs'!$BE$16)),0),"")</f>
        <v>0</v>
      </c>
      <c r="Q107" s="114">
        <f>IFERROR(MAX(P107+((P107*'1. General Inputs'!$BE$16)),0),"")</f>
        <v>0</v>
      </c>
      <c r="R107" s="114">
        <f>IFERROR(MAX(Q107+((Q107*'1. General Inputs'!$BE$16)),0),"")</f>
        <v>0</v>
      </c>
      <c r="S107" s="114">
        <f>IFERROR(MAX(R107+((R107*'1. General Inputs'!$BE$16)),0),"")</f>
        <v>0</v>
      </c>
      <c r="T107" s="114">
        <f>IFERROR(MAX(S107+((S107*'1. General Inputs'!$BE$16)),0),"")</f>
        <v>0</v>
      </c>
      <c r="U107" s="114">
        <f>IFERROR(MAX(T107+((T107*'1. General Inputs'!$BE$16)),0),"")</f>
        <v>0</v>
      </c>
      <c r="V107" s="114">
        <f>IFERROR(MAX(U107+((U107*'1. General Inputs'!$BE$16)),0),"")</f>
        <v>0</v>
      </c>
      <c r="W107" s="114">
        <f>IFERROR(MAX(V107+((V107*'1. General Inputs'!$BE$16)),0),"")</f>
        <v>0</v>
      </c>
      <c r="X107" s="114">
        <f>IFERROR(MAX(W107+((W107*'1. General Inputs'!$BE$16)),0),"")</f>
        <v>0</v>
      </c>
      <c r="Y107" s="114">
        <f>IFERROR(MAX(X107+((X107*'1. General Inputs'!$BE$16)),0),"")</f>
        <v>0</v>
      </c>
      <c r="Z107" s="114">
        <f>IFERROR(MAX(Y107+((Y107*'1. General Inputs'!$BE$16)),0),"")</f>
        <v>0</v>
      </c>
      <c r="AA107" s="114">
        <f>IFERROR(MAX(Z107+((Z107*'1. General Inputs'!$BE$16)),0),"")</f>
        <v>0</v>
      </c>
      <c r="AB107" s="114">
        <f>IFERROR(MAX(AA107+((AA107*'1. General Inputs'!$BE$16)),0),"")</f>
        <v>0</v>
      </c>
      <c r="AC107" s="114">
        <f>IFERROR(MAX(AB107+((AB107*'1. General Inputs'!$BE$16)),0),"")</f>
        <v>0</v>
      </c>
      <c r="AD107" s="114">
        <f>IFERROR(MAX(AC107+((AC107*'1. General Inputs'!$BE$16)),0),"")</f>
        <v>0</v>
      </c>
      <c r="AE107" s="114">
        <f>IFERROR(MAX(AD107+((AD107*'1. General Inputs'!$BE$16)),0),"")</f>
        <v>0</v>
      </c>
      <c r="AF107" s="114">
        <f>IFERROR(MAX(AE107+((AE107*'1. General Inputs'!$BE$16)),0),"")</f>
        <v>0</v>
      </c>
      <c r="AG107" s="114">
        <f>IFERROR(MAX(AF107+((AF107*'1. General Inputs'!$BE$16)),0),"")</f>
        <v>0</v>
      </c>
      <c r="AH107" s="114">
        <f>IFERROR(MAX(AG107+((AG107*'1. General Inputs'!$BE$16)),0),"")</f>
        <v>0</v>
      </c>
      <c r="AI107" s="114">
        <f>IFERROR(MAX(AH107+((AH107*'1. General Inputs'!$BE$16)),0),"")</f>
        <v>0</v>
      </c>
      <c r="AJ107" s="114">
        <f>IFERROR(MAX(AI107+((AI107*'1. General Inputs'!$BE$16)),0),"")</f>
        <v>0</v>
      </c>
      <c r="AK107" s="114">
        <f>IFERROR(MAX(AJ107+((AJ107*'1. General Inputs'!$BE$16)),0),"")</f>
        <v>0</v>
      </c>
      <c r="AL107" s="114">
        <f>IFERROR(MAX(AK107+((AK107*'1. General Inputs'!$BE$16)),0),"")</f>
        <v>0</v>
      </c>
      <c r="AM107" s="114">
        <f>IFERROR(MAX(AL107+((AL107*'1. General Inputs'!$BE$16)),0),"")</f>
        <v>0</v>
      </c>
      <c r="AN107" s="114">
        <f>IFERROR(MAX(AM107+((AM107*'1. General Inputs'!$BE$16)),0),"")</f>
        <v>0</v>
      </c>
      <c r="AO107" s="114">
        <f>IFERROR(MAX(AN107+((AN107*'1. General Inputs'!$BE$16)),0),"")</f>
        <v>0</v>
      </c>
      <c r="AP107" s="114">
        <f>IFERROR(MAX(AO107+((AO107*'1. General Inputs'!$BE$16)),0),"")</f>
        <v>0</v>
      </c>
      <c r="BZ107" s="88">
        <f t="shared" si="87"/>
        <v>0</v>
      </c>
      <c r="CA107" s="88">
        <f t="shared" si="88"/>
        <v>0</v>
      </c>
      <c r="CB107" s="88">
        <f t="shared" si="89"/>
        <v>0</v>
      </c>
      <c r="CC107" s="88">
        <f t="shared" si="90"/>
        <v>0</v>
      </c>
      <c r="CD107" s="88">
        <f t="shared" si="91"/>
        <v>0</v>
      </c>
      <c r="CE107" s="88">
        <f t="shared" si="92"/>
        <v>0</v>
      </c>
      <c r="CF107" s="88">
        <f t="shared" si="93"/>
        <v>0</v>
      </c>
      <c r="CG107" s="88">
        <f t="shared" si="94"/>
        <v>0</v>
      </c>
      <c r="CH107" s="88">
        <f t="shared" si="95"/>
        <v>0</v>
      </c>
      <c r="CI107" s="88">
        <f t="shared" si="96"/>
        <v>0</v>
      </c>
      <c r="CJ107" s="88">
        <f t="shared" si="97"/>
        <v>0</v>
      </c>
      <c r="CK107" s="88">
        <f t="shared" si="98"/>
        <v>0</v>
      </c>
      <c r="CL107" s="88">
        <f t="shared" si="99"/>
        <v>0</v>
      </c>
      <c r="CM107" s="88">
        <f t="shared" si="100"/>
        <v>0</v>
      </c>
      <c r="CN107" s="88">
        <f t="shared" si="101"/>
        <v>0</v>
      </c>
      <c r="CO107" s="88">
        <f t="shared" si="102"/>
        <v>0</v>
      </c>
      <c r="CP107" s="88">
        <f t="shared" si="103"/>
        <v>0</v>
      </c>
      <c r="CQ107" s="88">
        <f t="shared" si="104"/>
        <v>0</v>
      </c>
      <c r="CR107" s="88">
        <f t="shared" si="105"/>
        <v>0</v>
      </c>
      <c r="CS107" s="88">
        <f t="shared" si="106"/>
        <v>0</v>
      </c>
      <c r="CT107" s="88">
        <f t="shared" si="107"/>
        <v>0</v>
      </c>
      <c r="CU107" s="88">
        <f t="shared" si="108"/>
        <v>0</v>
      </c>
      <c r="CV107" s="88">
        <f t="shared" si="109"/>
        <v>0</v>
      </c>
      <c r="CW107" s="88">
        <f t="shared" si="110"/>
        <v>0</v>
      </c>
      <c r="CX107" s="88">
        <f t="shared" si="111"/>
        <v>0</v>
      </c>
      <c r="CY107" s="88">
        <f t="shared" si="112"/>
        <v>0</v>
      </c>
      <c r="CZ107" s="88">
        <f t="shared" si="113"/>
        <v>0</v>
      </c>
      <c r="DA107" s="88">
        <f t="shared" si="114"/>
        <v>0</v>
      </c>
      <c r="DB107" s="88">
        <f t="shared" si="115"/>
        <v>0</v>
      </c>
      <c r="DC107" s="88">
        <f t="shared" si="116"/>
        <v>0</v>
      </c>
      <c r="DD107" s="88">
        <f t="shared" si="117"/>
        <v>0</v>
      </c>
      <c r="DE107" s="88">
        <f t="shared" si="118"/>
        <v>0</v>
      </c>
      <c r="DF107" s="88">
        <f t="shared" si="119"/>
        <v>0</v>
      </c>
      <c r="DG107" s="88">
        <f t="shared" si="120"/>
        <v>0</v>
      </c>
      <c r="DH107" s="88">
        <f t="shared" si="121"/>
        <v>0</v>
      </c>
      <c r="DI107" s="88">
        <f t="shared" si="122"/>
        <v>0</v>
      </c>
      <c r="DK107" s="27" t="str">
        <f>CONCATENATE('2. Protocols'!C106, '2. Protocols'!D106, '2. Protocols'!E106)</f>
        <v>+</v>
      </c>
      <c r="DL107" s="27" t="str">
        <f>CONCATENATE('2. Protocols'!C106, '2. Protocols'!D106, '2. Protocols'!E106, '2. Protocols'!F106, '2. Protocols'!G106,)</f>
        <v>++</v>
      </c>
      <c r="DN107" s="38">
        <f>IF(AND(OR(ISBLANK(DN$9),DN$9=0)=FALSE,OR(DN$9='2. Protocols'!$C106,DN$9='2. Protocols'!$E106,DN$9='2. Protocols'!$G106)),1,0)*'4. Formulations'!$I106</f>
        <v>0</v>
      </c>
      <c r="DO107" s="38">
        <f>IF(AND(OR(ISBLANK(DO$9),DO$9=0)=FALSE,OR(DO$9='2. Protocols'!$C106,DO$9='2. Protocols'!$E106,DO$9='2. Protocols'!$G106)),1,0)*'4. Formulations'!$I106</f>
        <v>0</v>
      </c>
      <c r="DP107" s="38">
        <f>IF(AND(OR(ISBLANK(DP$9),DP$9=0)=FALSE,OR(DP$9='2. Protocols'!$C106,DP$9='2. Protocols'!$E106,DP$9='2. Protocols'!$G106)),1,0)*'4. Formulations'!$I106</f>
        <v>0</v>
      </c>
      <c r="DQ107" s="38">
        <f>IF(AND(OR(ISBLANK(DQ$9),DQ$9=0)=FALSE,OR(DQ$9='2. Protocols'!$C106,DQ$9='2. Protocols'!$E106,DQ$9='2. Protocols'!$G106)),1,0)*'4. Formulations'!$I106</f>
        <v>0</v>
      </c>
      <c r="DR107" s="38">
        <f>IF(AND(OR(ISBLANK(DR$9),DR$9=0)=FALSE,OR(DR$9='2. Protocols'!$C106,DR$9='2. Protocols'!$E106,DR$9='2. Protocols'!$G106)),1,0)*'4. Formulations'!$I106</f>
        <v>0</v>
      </c>
      <c r="DS107" s="38">
        <f>IF(AND(OR(ISBLANK(DS$9),DS$9=0)=FALSE,OR(DS$9='2. Protocols'!$C106,DS$9='2. Protocols'!$E106,DS$9='2. Protocols'!$G106)),1,0)*'4. Formulations'!$I106</f>
        <v>0</v>
      </c>
      <c r="DT107" s="38">
        <f>IF(AND(OR(ISBLANK(DT$9),DT$9=0)=FALSE,OR(DT$9='2. Protocols'!$C106,DT$9='2. Protocols'!$E106,DT$9='2. Protocols'!$G106)),1,0)*'4. Formulations'!$I106</f>
        <v>0</v>
      </c>
      <c r="DU107" s="38">
        <f>IF(AND(OR(ISBLANK(DU$9),DU$9=0)=FALSE,OR(DU$9='2. Protocols'!$C106,DU$9='2. Protocols'!$E106,DU$9='2. Protocols'!$G106)),1,0)*'4. Formulations'!$I106</f>
        <v>0</v>
      </c>
      <c r="DV107" s="38">
        <f>IF(AND(OR(ISBLANK(DV$9),DV$9=0)=FALSE,OR(DV$9='2. Protocols'!$C106,DV$9='2. Protocols'!$E106,DV$9='2. Protocols'!$G106)),1,0)*'4. Formulations'!$I106</f>
        <v>0</v>
      </c>
      <c r="DW107" s="38">
        <f>IF(AND(OR(ISBLANK(DW$9),DW$9=0)=FALSE,OR(DW$9='2. Protocols'!$C106,DW$9='2. Protocols'!$E106,DW$9='2. Protocols'!$G106)),1,0)*'4. Formulations'!$I106</f>
        <v>0</v>
      </c>
      <c r="DX107" s="38">
        <f>IF(AND(OR(ISBLANK(DX$9),DX$9=0)=FALSE,OR(DX$9='2. Protocols'!$C106,DX$9='2. Protocols'!$E106,DX$9='2. Protocols'!$G106)),1,0)*'4. Formulations'!$I106</f>
        <v>0</v>
      </c>
      <c r="DY107" s="38">
        <f>IF(AND(OR(ISBLANK(DY$9),DY$9=0)=FALSE,OR(DY$9='2. Protocols'!$C106,DY$9='2. Protocols'!$E106,DY$9='2. Protocols'!$G106)),1,0)*'4. Formulations'!$I106</f>
        <v>0</v>
      </c>
      <c r="DZ107" s="38">
        <f>IF(AND(OR(ISBLANK(DZ$9),DZ$9=0)=FALSE,OR(DZ$9='2. Protocols'!$C106,DZ$9='2. Protocols'!$E106,DZ$9='2. Protocols'!$G106)),1,0)*'4. Formulations'!$I106</f>
        <v>0</v>
      </c>
      <c r="EA107" s="38">
        <f>IF(AND(OR(ISBLANK(EA$9),EA$9=0)=FALSE,OR(EA$9='2. Protocols'!$C106,EA$9='2. Protocols'!$E106,EA$9='2. Protocols'!$G106)),1,0)*'4. Formulations'!$I106</f>
        <v>0</v>
      </c>
      <c r="EB107" s="38">
        <f>IF(AND(OR(ISBLANK(EB$9),EB$9=0)=FALSE,OR(EB$9='2. Protocols'!$C106,EB$9='2. Protocols'!$E106,EB$9='2. Protocols'!$G106)),1,0)*'4. Formulations'!$I106</f>
        <v>0</v>
      </c>
      <c r="EC107" s="38">
        <f>IF(AND(OR(ISBLANK(EC$9),EC$9=0)=FALSE,OR(EC$9='2. Protocols'!$C106,EC$9='2. Protocols'!$E106,EC$9='2. Protocols'!$G106)),1,0)*'4. Formulations'!$I106</f>
        <v>0</v>
      </c>
      <c r="ED107" s="38">
        <f>IF(AND(OR(ISBLANK(ED$9),ED$9=0)=FALSE,OR(ED$9='2. Protocols'!$C106,ED$9='2. Protocols'!$E106,ED$9='2. Protocols'!$G106)),1,0)*'4. Formulations'!$I106</f>
        <v>0</v>
      </c>
      <c r="EE107" s="38">
        <f>IF(AND(OR(ISBLANK(EE$9),EE$9=0)=FALSE,OR(EE$9='2. Protocols'!$C106,EE$9='2. Protocols'!$E106,EE$9='2. Protocols'!$G106)),1,0)*'4. Formulations'!$I106</f>
        <v>0</v>
      </c>
      <c r="EF107" s="38">
        <f>IF(AND(OR(ISBLANK(EF$9),EF$9=0)=FALSE,OR(EF$9='2. Protocols'!$C106,EF$9='2. Protocols'!$E106,EF$9='2. Protocols'!$G106)),1,0)*'4. Formulations'!$I106</f>
        <v>0</v>
      </c>
      <c r="EG107" s="38">
        <f>IF(AND(OR(ISBLANK(EG$9),EG$9=0)=FALSE,OR(EG$9='2. Protocols'!$C106,EG$9='2. Protocols'!$E106,EG$9='2. Protocols'!$G106)),1,0)*'4. Formulations'!$I106</f>
        <v>0</v>
      </c>
      <c r="EH107" s="38">
        <f>IF(AND(OR(ISBLANK(EH$9),EH$9=0)=FALSE,OR(EH$9='2. Protocols'!$C106,EH$9='2. Protocols'!$E106,EH$9='2. Protocols'!$G106)),1,0)*'4. Formulations'!$I106</f>
        <v>0</v>
      </c>
      <c r="EI107" s="38">
        <f>IF(AND(OR(ISBLANK(EI$9),EI$9=0)=FALSE,OR(EI$9='2. Protocols'!$C106,EI$9='2. Protocols'!$E106,EI$9='2. Protocols'!$G106)),1,0)*'4. Formulations'!$I106</f>
        <v>0</v>
      </c>
      <c r="EK107" s="38">
        <f>IF(AND(OR(ISBLANK(EK$9),EK$9=0)=FALSE,EK$9=$DK107),1,0)*'4. Formulations'!$J106</f>
        <v>0</v>
      </c>
      <c r="EL107" s="38">
        <f>IF(AND(OR(ISBLANK(EL$9),EL$9=0)=FALSE,EL$9=$DK107),1,0)*'4. Formulations'!$J106</f>
        <v>0</v>
      </c>
      <c r="EM107" s="38">
        <f>IF(AND(OR(ISBLANK(EM$9),EM$9=0)=FALSE,EM$9=$DK107),1,0)*'4. Formulations'!$J106</f>
        <v>0</v>
      </c>
      <c r="EN107" s="38">
        <f>IF(AND(OR(ISBLANK(EN$9),EN$9=0)=FALSE,EN$9=$DK107),1,0)*'4. Formulations'!$J106</f>
        <v>0</v>
      </c>
      <c r="EO107" s="38">
        <f>IF(AND(OR(ISBLANK(EO$9),EO$9=0)=FALSE,EO$9=$DK107),1,0)*'4. Formulations'!$J106</f>
        <v>0</v>
      </c>
      <c r="EP107" s="38">
        <f>IF(AND(OR(ISBLANK(EP$9),EP$9=0)=FALSE,EP$9=$DK107),1,0)*'4. Formulations'!$J106</f>
        <v>0</v>
      </c>
      <c r="EQ107" s="38">
        <f>IF(AND(OR(ISBLANK(EQ$9),EQ$9=0)=FALSE,EQ$9=$DK107),1,0)*'4. Formulations'!$J106</f>
        <v>0</v>
      </c>
      <c r="ER107" s="38">
        <f>IF(AND(OR(ISBLANK(ER$9),ER$9=0)=FALSE,ER$9=$DK107),1,0)*'4. Formulations'!$J106</f>
        <v>0</v>
      </c>
      <c r="ES107" s="38">
        <f>IF(AND(OR(ISBLANK(ES$9),ES$9=0)=FALSE,ES$9=$DK107),1,0)*'4. Formulations'!$J106</f>
        <v>0</v>
      </c>
      <c r="ET107" s="38">
        <f>IF(AND(OR(ISBLANK(ET$9),ET$9=0)=FALSE,ET$9=$DK107),1,0)*'4. Formulations'!$J106</f>
        <v>0</v>
      </c>
      <c r="EU107" s="38">
        <f>IF(AND(OR(ISBLANK(EU$9),EU$9=0)=FALSE,EU$9=$DK107),1,0)*'4. Formulations'!$J106</f>
        <v>0</v>
      </c>
      <c r="EV107" s="38">
        <f>IF(AND(OR(ISBLANK(EV$9),EV$9=0)=FALSE,EV$9=$DK107),1,0)*'4. Formulations'!$J106</f>
        <v>0</v>
      </c>
      <c r="EW107" s="38">
        <f>IF(AND(OR(ISBLANK(EW$9),EW$9=0)=FALSE,EW$9=$DK107),1,0)*'4. Formulations'!$J106</f>
        <v>0</v>
      </c>
      <c r="EY107" s="38">
        <f>IF(AND(OR(ISBLANK(EY$9),EY$9=0)=FALSE,SUM($EK107:$EW107)&gt;0,EY$9='2. Protocols'!$G106),1,0)*'4. Formulations'!$J106</f>
        <v>0</v>
      </c>
      <c r="EZ107" s="38">
        <f>IF(AND(OR(ISBLANK(EZ$9),EZ$9=0)=FALSE,SUM($EK107:$EW107)&gt;0,EZ$9='2. Protocols'!$G106),1,0)*'4. Formulations'!$J106</f>
        <v>0</v>
      </c>
      <c r="FA107" s="38">
        <f>IF(AND(OR(ISBLANK(FA$9),FA$9=0)=FALSE,SUM($EK107:$EW107)&gt;0,FA$9='2. Protocols'!$G106),1,0)*'4. Formulations'!$J106</f>
        <v>0</v>
      </c>
      <c r="FB107" s="38">
        <f>IF(AND(OR(ISBLANK(FB$9),FB$9=0)=FALSE,SUM($EK107:$EW107)&gt;0,FB$9='2. Protocols'!$G106),1,0)*'4. Formulations'!$J106</f>
        <v>0</v>
      </c>
      <c r="FC107" s="38">
        <f>IF(AND(OR(ISBLANK(FC$9),FC$9=0)=FALSE,SUM($EK107:$EW107)&gt;0,FC$9='2. Protocols'!$G106),1,0)*'4. Formulations'!$J106</f>
        <v>0</v>
      </c>
      <c r="FD107" s="38">
        <f>IF(AND(OR(ISBLANK(FD$9),FD$9=0)=FALSE,SUM($EK107:$EW107)&gt;0,FD$9='2. Protocols'!$G106),1,0)*'4. Formulations'!$J106</f>
        <v>0</v>
      </c>
      <c r="FE107" s="38">
        <f>IF(AND(OR(ISBLANK(FE$9),FE$9=0)=FALSE,SUM($EK107:$EW107)&gt;0,FE$9='2. Protocols'!$G106),1,0)*'4. Formulations'!$J106</f>
        <v>0</v>
      </c>
      <c r="FF107" s="38">
        <f>IF(AND(OR(ISBLANK(FF$9),FF$9=0)=FALSE,SUM($EK107:$EW107)&gt;0,FF$9='2. Protocols'!$G106),1,0)*'4. Formulations'!$J106</f>
        <v>0</v>
      </c>
      <c r="FG107" s="38">
        <f>IF(AND(OR(ISBLANK(FG$9),FG$9=0)=FALSE,SUM($EK107:$EW107)&gt;0,FG$9='2. Protocols'!$G106),1,0)*'4. Formulations'!$J106</f>
        <v>0</v>
      </c>
      <c r="FH107" s="38">
        <f>IF(AND(OR(ISBLANK(FH$9),FH$9=0)=FALSE,SUM($EK107:$EW107)&gt;0,FH$9='2. Protocols'!$G106),1,0)*'4. Formulations'!$J106</f>
        <v>0</v>
      </c>
      <c r="FI107" s="38">
        <f>IF(AND(OR(ISBLANK(FI$9),FI$9=0)=FALSE,SUM($EK107:$EW107)&gt;0,FI$9='2. Protocols'!$G106),1,0)*'4. Formulations'!$J106</f>
        <v>0</v>
      </c>
      <c r="FJ107" s="38">
        <f>IF(AND(OR(ISBLANK(FJ$9),FJ$9=0)=FALSE,SUM($EK107:$EW107)&gt;0,FJ$9='2. Protocols'!$G106),1,0)*'4. Formulations'!$J106</f>
        <v>0</v>
      </c>
      <c r="FK107" s="38">
        <f>IF(AND(OR(ISBLANK(FK$9),FK$9=0)=FALSE,SUM($EK107:$EW107)&gt;0,FK$9='2. Protocols'!$G106),1,0)*'4. Formulations'!$J106</f>
        <v>0</v>
      </c>
      <c r="FL107" s="38">
        <f>IF(AND(OR(ISBLANK(FL$9),FL$9=0)=FALSE,SUM($EK107:$EW107)&gt;0,FL$9='2. Protocols'!$G106),1,0)*'4. Formulations'!$J106</f>
        <v>0</v>
      </c>
      <c r="FM107" s="38">
        <f>IF(AND(OR(ISBLANK(FM$9),FM$9=0)=FALSE,SUM($EK107:$EW107)&gt;0,FM$9='2. Protocols'!$G106),1,0)*'4. Formulations'!$J106</f>
        <v>0</v>
      </c>
      <c r="FN107" s="38">
        <f>IF(AND(OR(ISBLANK(FN$9),FN$9=0)=FALSE,SUM($EK107:$EW107)&gt;0,FN$9='2. Protocols'!$G106),1,0)*'4. Formulations'!$J106</f>
        <v>0</v>
      </c>
      <c r="FO107" s="38">
        <f>IF(AND(OR(ISBLANK(FO$9),FO$9=0)=FALSE,SUM($EK107:$EW107)&gt;0,FO$9='2. Protocols'!$G106),1,0)*'4. Formulations'!$J106</f>
        <v>0</v>
      </c>
      <c r="FP107" s="38">
        <f>IF(AND(OR(ISBLANK(FP$9),FP$9=0)=FALSE,SUM($EK107:$EW107)&gt;0,FP$9='2. Protocols'!$G106),1,0)*'4. Formulations'!$J106</f>
        <v>0</v>
      </c>
      <c r="FQ107" s="38">
        <f>IF(AND(OR(ISBLANK(FQ$9),FQ$9=0)=FALSE,SUM($EK107:$EW107)&gt;0,FQ$9='2. Protocols'!$G106),1,0)*'4. Formulations'!$J106</f>
        <v>0</v>
      </c>
      <c r="FR107" s="38">
        <f>IF(AND(OR(ISBLANK(FR$9),FR$9=0)=FALSE,SUM($EK107:$EW107)&gt;0,FR$9='2. Protocols'!$G106),1,0)*'4. Formulations'!$J106</f>
        <v>0</v>
      </c>
      <c r="FS107" s="38">
        <f>IF(AND(OR(ISBLANK(FS$9),FS$9=0)=FALSE,SUM($EK107:$EW107)&gt;0,FS$9='2. Protocols'!$G106),1,0)*'4. Formulations'!$J106</f>
        <v>0</v>
      </c>
      <c r="FT107" s="38">
        <f>IF(AND(OR(ISBLANK(FT$9),FT$9=0)=FALSE,SUM($EK107:$EW107)&gt;0,FT$9='2. Protocols'!$G106),1,0)*'4. Formulations'!$J106</f>
        <v>0</v>
      </c>
      <c r="FV107" s="38">
        <f>IF(AND(OR(ISBLANK(EY$9),EY$9=0)=FALSE,FV$9=$DL107),1,0)*'4. Formulations'!$K106</f>
        <v>0</v>
      </c>
      <c r="FW107" s="38">
        <f>IF(AND(OR(ISBLANK(EZ$9),EZ$9=0)=FALSE,FW$9=$DL107),1,0)*'4. Formulations'!$K106</f>
        <v>0</v>
      </c>
      <c r="FX107" s="38">
        <f>IF(AND(OR(ISBLANK(FA$9),FA$9=0)=FALSE,FX$9=$DL107),1,0)*'4. Formulations'!$K106</f>
        <v>0</v>
      </c>
      <c r="FY107" s="38">
        <f>IF(AND(OR(ISBLANK(FB$9),FB$9=0)=FALSE,FY$9=$DL107),1,0)*'4. Formulations'!$K106</f>
        <v>0</v>
      </c>
      <c r="FZ107" s="38">
        <f>IF(AND(OR(ISBLANK(FC$9),FC$9=0)=FALSE,FZ$9=$DL107),1,0)*'4. Formulations'!$K106</f>
        <v>0</v>
      </c>
      <c r="GA107" s="38">
        <f>IF(AND(OR(ISBLANK(FD$9),FD$9=0)=FALSE,GA$9=$DL107),1,0)*'4. Formulations'!$K106</f>
        <v>0</v>
      </c>
      <c r="GB107" s="38">
        <f>IF(AND(OR(ISBLANK(FE$9),FE$9=0)=FALSE,GB$9=$DL107),1,0)*'4. Formulations'!$K106</f>
        <v>0</v>
      </c>
      <c r="GC107" s="38">
        <f>IF(AND(OR(ISBLANK(FF$9),FF$9=0)=FALSE,GC$9=$DL107),1,0)*'4. Formulations'!$K106</f>
        <v>0</v>
      </c>
      <c r="GD107" s="38">
        <f>IF(AND(OR(ISBLANK(FG$9),FG$9=0)=FALSE,GD$9=$DL107),1,0)*'4. Formulations'!$K106</f>
        <v>0</v>
      </c>
      <c r="GE107" s="38">
        <f>IF(AND(OR(ISBLANK(FH$9),FH$9=0)=FALSE,GE$9=$DL107),1,0)*'4. Formulations'!$K106</f>
        <v>0</v>
      </c>
      <c r="GF107" s="38">
        <f>IF(AND(OR(ISBLANK(FI$9),FI$9=0)=FALSE,GF$9=$DL107),1,0)*'4. Formulations'!$K106</f>
        <v>0</v>
      </c>
      <c r="GG107" s="38">
        <f>IF(AND(OR(ISBLANK(FJ$9),FJ$9=0)=FALSE,GG$9=$DL107),1,0)*'4. Formulations'!$K106</f>
        <v>0</v>
      </c>
      <c r="GH107" s="38">
        <f>IF(AND(OR(ISBLANK(FK$9),FK$9=0)=FALSE,GH$9=$DL107),1,0)*'4. Formulations'!$K106</f>
        <v>0</v>
      </c>
      <c r="GI107" s="38">
        <f>IF(AND(OR(ISBLANK(FL$9),FL$9=0)=FALSE,GI$9=$DL107),1,0)*'4. Formulations'!$K106</f>
        <v>0</v>
      </c>
      <c r="GJ107" s="38">
        <f>IF(AND(OR(ISBLANK(FM$9),FM$9=0)=FALSE,GJ$9=$DL107),1,0)*'4. Formulations'!$K106</f>
        <v>0</v>
      </c>
      <c r="GL107" s="38">
        <f>IF(AND(OR(ISBLANK(GL$9),GL$9=0)=FALSE,OR(GL$9='2. Protocols'!$C106,GL$9='2. Protocols'!$E106,GL$9='2. Protocols'!$G106)),1,0)*'4. Formulations'!$L106</f>
        <v>0</v>
      </c>
      <c r="GM107" s="38">
        <f>IF(AND(OR(ISBLANK(GM$9),GM$9=0)=FALSE,OR(GM$9='2. Protocols'!$C106,GM$9='2. Protocols'!$E106,GM$9='2. Protocols'!$G106)),1,0)*'4. Formulations'!$L106</f>
        <v>0</v>
      </c>
      <c r="GN107" s="38">
        <f>IF(AND(OR(ISBLANK(GN$9),GN$9=0)=FALSE,OR(GN$9='2. Protocols'!$C106,GN$9='2. Protocols'!$E106,GN$9='2. Protocols'!$G106)),1,0)*'4. Formulations'!$L106</f>
        <v>0</v>
      </c>
      <c r="GO107" s="38">
        <f>IF(AND(OR(ISBLANK(GO$9),GO$9=0)=FALSE,OR(GO$9='2. Protocols'!$C106,GO$9='2. Protocols'!$E106,GO$9='2. Protocols'!$G106)),1,0)*'4. Formulations'!$L106</f>
        <v>0</v>
      </c>
      <c r="GP107" s="38">
        <f>IF(AND(OR(ISBLANK(GP$9),GP$9=0)=FALSE,OR(GP$9='2. Protocols'!$C106,GP$9='2. Protocols'!$E106,GP$9='2. Protocols'!$G106)),1,0)*'4. Formulations'!$L106</f>
        <v>0</v>
      </c>
      <c r="GQ107" s="38">
        <f>IF(AND(OR(ISBLANK(GQ$9),GQ$9=0)=FALSE,OR(GQ$9='2. Protocols'!$C106,GQ$9='2. Protocols'!$E106,GQ$9='2. Protocols'!$G106)),1,0)*'4. Formulations'!$L106</f>
        <v>0</v>
      </c>
      <c r="GR107" s="38">
        <f>IF(AND(OR(ISBLANK(GR$9),GR$9=0)=FALSE,OR(GR$9='2. Protocols'!$C106,GR$9='2. Protocols'!$E106,GR$9='2. Protocols'!$G106)),1,0)*'4. Formulations'!$L106</f>
        <v>0</v>
      </c>
      <c r="GS107" s="38">
        <f>IF(AND(OR(ISBLANK(GS$9),GS$9=0)=FALSE,OR(GS$9='2. Protocols'!$C106,GS$9='2. Protocols'!$E106,GS$9='2. Protocols'!$G106)),1,0)*'4. Formulations'!$L106</f>
        <v>0</v>
      </c>
      <c r="GT107" s="38">
        <f>IF(AND(OR(ISBLANK(GT$9),GT$9=0)=FALSE,OR(GT$9='2. Protocols'!$C106,GT$9='2. Protocols'!$E106,GT$9='2. Protocols'!$G106)),1,0)*'4. Formulations'!$L106</f>
        <v>0</v>
      </c>
      <c r="GU107" s="38">
        <f>IF(AND(OR(ISBLANK(GU$9),GU$9=0)=FALSE,OR(GU$9='2. Protocols'!$C106,GU$9='2. Protocols'!$E106,GU$9='2. Protocols'!$G106)),1,0)*'4. Formulations'!$L106</f>
        <v>0</v>
      </c>
      <c r="GV107" s="38">
        <f>IF(AND(OR(ISBLANK(GV$9),GV$9=0)=FALSE,OR(GV$9='2. Protocols'!$C106,GV$9='2. Protocols'!$E106,GV$9='2. Protocols'!$G106)),1,0)*'4. Formulations'!$L106</f>
        <v>0</v>
      </c>
      <c r="GW107" s="38">
        <f>IF(AND(OR(ISBLANK(GW$9),GW$9=0)=FALSE,OR(GW$9='2. Protocols'!$C106,GW$9='2. Protocols'!$E106,GW$9='2. Protocols'!$G106)),1,0)*'4. Formulations'!$L106</f>
        <v>0</v>
      </c>
      <c r="GX107" s="38">
        <f>IF(AND(OR(ISBLANK(GX$9),GX$9=0)=FALSE,OR(GX$9='2. Protocols'!$C106,GX$9='2. Protocols'!$E106,GX$9='2. Protocols'!$G106)),1,0)*'4. Formulations'!$L106</f>
        <v>0</v>
      </c>
      <c r="GY107" s="38">
        <f>IF(AND(OR(ISBLANK(GY$9),GY$9=0)=FALSE,OR(GY$9='2. Protocols'!$C106,GY$9='2. Protocols'!$E106,GY$9='2. Protocols'!$G106)),1,0)*'4. Formulations'!$L106</f>
        <v>0</v>
      </c>
      <c r="GZ107" s="38">
        <f>IF(AND(OR(ISBLANK(GZ$9),GZ$9=0)=FALSE,OR(GZ$9='2. Protocols'!$C106,GZ$9='2. Protocols'!$E106,GZ$9='2. Protocols'!$G106)),1,0)*'4. Formulations'!$L106</f>
        <v>0</v>
      </c>
      <c r="HA107" s="38">
        <f>IF(AND(OR(ISBLANK(HA$9),HA$9=0)=FALSE,OR(HA$9='2. Protocols'!$C106,HA$9='2. Protocols'!$E106,HA$9='2. Protocols'!$G106)),1,0)*'4. Formulations'!$L106</f>
        <v>0</v>
      </c>
      <c r="HB107" s="38">
        <f>IF(AND(OR(ISBLANK(HB$9),HB$9=0)=FALSE,OR(HB$9='2. Protocols'!$C106,HB$9='2. Protocols'!$E106,HB$9='2. Protocols'!$G106)),1,0)*'4. Formulations'!$L106</f>
        <v>0</v>
      </c>
      <c r="HC107" s="38">
        <f>IF(AND(OR(ISBLANK(HC$9),HC$9=0)=FALSE,OR(HC$9='2. Protocols'!$C106,HC$9='2. Protocols'!$E106,HC$9='2. Protocols'!$G106)),1,0)*'4. Formulations'!$L106</f>
        <v>0</v>
      </c>
      <c r="HD107" s="38">
        <f>IF(AND(OR(ISBLANK(HD$9),HD$9=0)=FALSE,OR(HD$9='2. Protocols'!$C106,HD$9='2. Protocols'!$E106,HD$9='2. Protocols'!$G106)),1,0)*'4. Formulations'!$L106</f>
        <v>0</v>
      </c>
      <c r="HE107" s="38">
        <f>IF(AND(OR(ISBLANK(HE$9),HE$9=0)=FALSE,OR(HE$9='2. Protocols'!$C106,HE$9='2. Protocols'!$E106,HE$9='2. Protocols'!$G106)),1,0)*'4. Formulations'!$L106</f>
        <v>0</v>
      </c>
      <c r="HF107" s="38">
        <f>IF(AND(OR(ISBLANK(HF$9),HF$9=0)=FALSE,OR(HF$9='2. Protocols'!$C106,HF$9='2. Protocols'!$E106,HF$9='2. Protocols'!$G106)),1,0)*'4. Formulations'!$L106</f>
        <v>0</v>
      </c>
      <c r="HG107" s="38">
        <f>IF(AND(OR(ISBLANK(HG$9),HG$9=0)=FALSE,OR(HG$9='2. Protocols'!$C106,HG$9='2. Protocols'!$E106,HG$9='2. Protocols'!$G106)),1,0)*'4. Formulations'!$L106</f>
        <v>0</v>
      </c>
      <c r="HI107" s="38">
        <f>IF(AND(OR(ISBLANK(HI$9),HI$9=0)=FALSE,HI$9=$DK107),1,0)*'4. Formulations'!$M106</f>
        <v>0</v>
      </c>
      <c r="HJ107" s="38">
        <f>IF(AND(OR(ISBLANK(HJ$9),HJ$9=0)=FALSE,HJ$9=$DK107),1,0)*'4. Formulations'!$M106</f>
        <v>0</v>
      </c>
      <c r="HK107" s="38">
        <f>IF(AND(OR(ISBLANK(HK$9),HK$9=0)=FALSE,HK$9=$DK107),1,0)*'4. Formulations'!$M106</f>
        <v>0</v>
      </c>
      <c r="HL107" s="38">
        <f>IF(AND(OR(ISBLANK(HL$9),HL$9=0)=FALSE,HL$9=$DK107),1,0)*'4. Formulations'!$M106</f>
        <v>0</v>
      </c>
      <c r="HM107" s="38">
        <f>IF(AND(OR(ISBLANK(HM$9),HM$9=0)=FALSE,HM$9=$DK107),1,0)*'4. Formulations'!$M106</f>
        <v>0</v>
      </c>
      <c r="HN107" s="38">
        <f>IF(AND(OR(ISBLANK(HN$9),HN$9=0)=FALSE,HN$9=$DK107),1,0)*'4. Formulations'!$M106</f>
        <v>0</v>
      </c>
      <c r="HO107" s="38">
        <f>IF(AND(OR(ISBLANK(HO$9),HO$9=0)=FALSE,HO$9=$DK107),1,0)*'4. Formulations'!$M106</f>
        <v>0</v>
      </c>
      <c r="HP107" s="38">
        <f>IF(AND(OR(ISBLANK(HP$9),HP$9=0)=FALSE,HP$9=$DK107),1,0)*'4. Formulations'!$M106</f>
        <v>0</v>
      </c>
      <c r="HQ107" s="38">
        <f>IF(AND(OR(ISBLANK(HQ$9),HQ$9=0)=FALSE,HQ$9=$DK107),1,0)*'4. Formulations'!$M106</f>
        <v>0</v>
      </c>
      <c r="HR107" s="38">
        <f>IF(AND(OR(ISBLANK(HR$9),HR$9=0)=FALSE,HR$9=$DK107),1,0)*'4. Formulations'!$M106</f>
        <v>0</v>
      </c>
      <c r="HS107" s="38">
        <f>IF(AND(OR(ISBLANK(HS$9),HS$9=0)=FALSE,HS$9=$DK107),1,0)*'4. Formulations'!$M106</f>
        <v>0</v>
      </c>
      <c r="HT107" s="38">
        <f>IF(AND(OR(ISBLANK(HT$9),HT$9=0)=FALSE,HT$9=$DK107),1,0)*'4. Formulations'!$M106</f>
        <v>0</v>
      </c>
      <c r="HU107" s="38">
        <f>IF(AND(OR(ISBLANK(HU$9),HU$9=0)=FALSE,HU$9=$DK107),1,0)*'4. Formulations'!$M106</f>
        <v>0</v>
      </c>
      <c r="HW107" s="38">
        <f>IF(AND(OR(ISBLANK(HW$9),HW$9=0)=FALSE,SUM($HI107:$HU107)&gt;0,HW$9='2. Protocols'!$G106),1,0)*'4. Formulations'!$M106</f>
        <v>0</v>
      </c>
      <c r="HX107" s="38">
        <f>IF(AND(OR(ISBLANK(HX$9),HX$9=0)=FALSE,SUM($HI107:$HU107)&gt;0,HX$9='2. Protocols'!$G106),1,0)*'4. Formulations'!$M106</f>
        <v>0</v>
      </c>
      <c r="HY107" s="38">
        <f>IF(AND(OR(ISBLANK(HY$9),HY$9=0)=FALSE,SUM($HI107:$HU107)&gt;0,HY$9='2. Protocols'!$G106),1,0)*'4. Formulations'!$M106</f>
        <v>0</v>
      </c>
      <c r="HZ107" s="38">
        <f>IF(AND(OR(ISBLANK(HZ$9),HZ$9=0)=FALSE,SUM($HI107:$HU107)&gt;0,HZ$9='2. Protocols'!$G106),1,0)*'4. Formulations'!$M106</f>
        <v>0</v>
      </c>
      <c r="IA107" s="38">
        <f>IF(AND(OR(ISBLANK(IA$9),IA$9=0)=FALSE,SUM($HI107:$HU107)&gt;0,IA$9='2. Protocols'!$G106),1,0)*'4. Formulations'!$M106</f>
        <v>0</v>
      </c>
      <c r="IB107" s="38">
        <f>IF(AND(OR(ISBLANK(IB$9),IB$9=0)=FALSE,SUM($HI107:$HU107)&gt;0,IB$9='2. Protocols'!$G106),1,0)*'4. Formulations'!$M106</f>
        <v>0</v>
      </c>
      <c r="IC107" s="38">
        <f>IF(AND(OR(ISBLANK(IC$9),IC$9=0)=FALSE,SUM($HI107:$HU107)&gt;0,IC$9='2. Protocols'!$G106),1,0)*'4. Formulations'!$M106</f>
        <v>0</v>
      </c>
      <c r="ID107" s="38">
        <f>IF(AND(OR(ISBLANK(ID$9),ID$9=0)=FALSE,SUM($HI107:$HU107)&gt;0,ID$9='2. Protocols'!$G106),1,0)*'4. Formulations'!$M106</f>
        <v>0</v>
      </c>
      <c r="IE107" s="38">
        <f>IF(AND(OR(ISBLANK(IE$9),IE$9=0)=FALSE,SUM($HI107:$HU107)&gt;0,IE$9='2. Protocols'!$G106),1,0)*'4. Formulations'!$M106</f>
        <v>0</v>
      </c>
      <c r="IF107" s="38">
        <f>IF(AND(OR(ISBLANK(IF$9),IF$9=0)=FALSE,SUM($HI107:$HU107)&gt;0,IF$9='2. Protocols'!$G106),1,0)*'4. Formulations'!$M106</f>
        <v>0</v>
      </c>
      <c r="IG107" s="38">
        <f>IF(AND(OR(ISBLANK(IG$9),IG$9=0)=FALSE,SUM($HI107:$HU107)&gt;0,IG$9='2. Protocols'!$G106),1,0)*'4. Formulations'!$M106</f>
        <v>0</v>
      </c>
      <c r="IH107" s="38">
        <f>IF(AND(OR(ISBLANK(IH$9),IH$9=0)=FALSE,SUM($HI107:$HU107)&gt;0,IH$9='2. Protocols'!$G106),1,0)*'4. Formulations'!$M106</f>
        <v>0</v>
      </c>
      <c r="II107" s="38">
        <f>IF(AND(OR(ISBLANK(II$9),II$9=0)=FALSE,SUM($HI107:$HU107)&gt;0,II$9='2. Protocols'!$G106),1,0)*'4. Formulations'!$M106</f>
        <v>0</v>
      </c>
      <c r="IJ107" s="38">
        <f>IF(AND(OR(ISBLANK(IJ$9),IJ$9=0)=FALSE,SUM($HI107:$HU107)&gt;0,IJ$9='2. Protocols'!$G106),1,0)*'4. Formulations'!$M106</f>
        <v>0</v>
      </c>
      <c r="IK107" s="38">
        <f>IF(AND(OR(ISBLANK(IK$9),IK$9=0)=FALSE,SUM($HI107:$HU107)&gt;0,IK$9='2. Protocols'!$G106),1,0)*'4. Formulations'!$M106</f>
        <v>0</v>
      </c>
      <c r="IL107" s="38">
        <f>IF(AND(OR(ISBLANK(IL$9),IL$9=0)=FALSE,SUM($HI107:$HU107)&gt;0,IL$9='2. Protocols'!$G106),1,0)*'4. Formulations'!$M106</f>
        <v>0</v>
      </c>
      <c r="IM107" s="38">
        <f>IF(AND(OR(ISBLANK(IM$9),IM$9=0)=FALSE,SUM($HI107:$HU107)&gt;0,IM$9='2. Protocols'!$G106),1,0)*'4. Formulations'!$M106</f>
        <v>0</v>
      </c>
      <c r="IN107" s="38">
        <f>IF(AND(OR(ISBLANK(IN$9),IN$9=0)=FALSE,SUM($HI107:$HU107)&gt;0,IN$9='2. Protocols'!$G106),1,0)*'4. Formulations'!$M106</f>
        <v>0</v>
      </c>
      <c r="IO107" s="38">
        <f>IF(AND(OR(ISBLANK(IO$9),IO$9=0)=FALSE,SUM($HI107:$HU107)&gt;0,IO$9='2. Protocols'!$G106),1,0)*'4. Formulations'!$M106</f>
        <v>0</v>
      </c>
      <c r="IP107" s="38">
        <f>IF(AND(OR(ISBLANK(IP$9),IP$9=0)=FALSE,SUM($HI107:$HU107)&gt;0,IP$9='2. Protocols'!$G106),1,0)*'4. Formulations'!$M106</f>
        <v>0</v>
      </c>
      <c r="IQ107" s="38">
        <f>IF(AND(OR(ISBLANK(IQ$9),IQ$9=0)=FALSE,SUM($HI107:$HU107)&gt;0,IQ$9='2. Protocols'!$G106),1,0)*'4. Formulations'!$M106</f>
        <v>0</v>
      </c>
      <c r="IR107" s="38">
        <f>IF(AND(OR(ISBLANK(IR$9),IR$9=0)=FALSE,SUM($HI107:$HU107)&gt;0,IR$9='2. Protocols'!$G106),1,0)*'4. Formulations'!$M106</f>
        <v>0</v>
      </c>
      <c r="IT107" s="38">
        <f>IF(AND(OR(ISBLANK(IT$9),IT$9=0)=FALSE,IT$9=$DL107),1,0)*'4. Formulations'!$N106</f>
        <v>0</v>
      </c>
      <c r="IU107" s="38">
        <f>IF(AND(OR(ISBLANK(IU$9),IU$9=0)=FALSE,IU$9=$DL107),1,0)*'4. Formulations'!$N106</f>
        <v>0</v>
      </c>
      <c r="IV107" s="38">
        <f>IF(AND(OR(ISBLANK(IV$9),IV$9=0)=FALSE,IV$9=$DL107),1,0)*'4. Formulations'!$N106</f>
        <v>0</v>
      </c>
      <c r="IW107" s="38">
        <f>IF(AND(OR(ISBLANK(IW$9),IW$9=0)=FALSE,IW$9=$DL107),1,0)*'4. Formulations'!$N106</f>
        <v>0</v>
      </c>
      <c r="IX107" s="38">
        <f>IF(AND(OR(ISBLANK(IX$9),IX$9=0)=FALSE,IX$9=$DL107),1,0)*'4. Formulations'!$N106</f>
        <v>0</v>
      </c>
      <c r="IY107" s="38">
        <f>IF(AND(OR(ISBLANK(IY$9),IY$9=0)=FALSE,IY$9=$DL107),1,0)*'4. Formulations'!$N106</f>
        <v>0</v>
      </c>
      <c r="IZ107" s="38">
        <f>IF(AND(OR(ISBLANK(IZ$9),IZ$9=0)=FALSE,IZ$9=$DL107),1,0)*'4. Formulations'!$N106</f>
        <v>0</v>
      </c>
      <c r="JA107" s="38">
        <f>IF(AND(OR(ISBLANK(JA$9),JA$9=0)=FALSE,JA$9=$DL107),1,0)*'4. Formulations'!$N106</f>
        <v>0</v>
      </c>
      <c r="JB107" s="38">
        <f>IF(AND(OR(ISBLANK(JB$9),JB$9=0)=FALSE,JB$9=$DL107),1,0)*'4. Formulations'!$N106</f>
        <v>0</v>
      </c>
      <c r="JC107" s="38">
        <f>IF(AND(OR(ISBLANK(JC$9),JC$9=0)=FALSE,JC$9=$DL107),1,0)*'4. Formulations'!$N106</f>
        <v>0</v>
      </c>
      <c r="JD107" s="38">
        <f>IF(AND(OR(ISBLANK(JD$9),JD$9=0)=FALSE,JD$9=$DL107),1,0)*'4. Formulations'!$N106</f>
        <v>0</v>
      </c>
      <c r="JE107" s="38">
        <f>IF(AND(OR(ISBLANK(JE$9),JE$9=0)=FALSE,JE$9=$DL107),1,0)*'4. Formulations'!$N106</f>
        <v>0</v>
      </c>
      <c r="JF107" s="38">
        <f>IF(AND(OR(ISBLANK(JF$9),JF$9=0)=FALSE,JF$9=$DL107),1,0)*'4. Formulations'!$N106</f>
        <v>0</v>
      </c>
      <c r="JG107" s="38">
        <f>IF(AND(OR(ISBLANK(JG$9),JG$9=0)=FALSE,JG$9=$DL107),1,0)*'4. Formulations'!$N106</f>
        <v>0</v>
      </c>
      <c r="JH107" s="38">
        <f>IF(AND(OR(ISBLANK(JH$9),JH$9=0)=FALSE,JH$9=$DL107),1,0)*'4. Formulations'!$N106</f>
        <v>0</v>
      </c>
      <c r="JJ107" s="38">
        <f>IF(AND(OR(ISBLANK(JJ$9),JJ$9=0)=FALSE,OR(JJ$9='2. Protocols'!$C106,JJ$9='2. Protocols'!$E106,JJ$9='2. Protocols'!$G106)),1,0)*'4. Formulations'!$O106</f>
        <v>0</v>
      </c>
      <c r="JK107" s="38">
        <f>IF(AND(OR(ISBLANK(JK$9),JK$9=0)=FALSE,OR(JK$9='2. Protocols'!$C106,JK$9='2. Protocols'!$E106,JK$9='2. Protocols'!$G106)),1,0)*'4. Formulations'!$O106</f>
        <v>0</v>
      </c>
      <c r="JL107" s="38">
        <f>IF(AND(OR(ISBLANK(JL$9),JL$9=0)=FALSE,OR(JL$9='2. Protocols'!$C106,JL$9='2. Protocols'!$E106,JL$9='2. Protocols'!$G106)),1,0)*'4. Formulations'!$O106</f>
        <v>0</v>
      </c>
      <c r="JM107" s="38">
        <f>IF(AND(OR(ISBLANK(JM$9),JM$9=0)=FALSE,OR(JM$9='2. Protocols'!$C106,JM$9='2. Protocols'!$E106,JM$9='2. Protocols'!$G106)),1,0)*'4. Formulations'!$O106</f>
        <v>0</v>
      </c>
      <c r="JN107" s="38">
        <f>IF(AND(OR(ISBLANK(JN$9),JN$9=0)=FALSE,OR(JN$9='2. Protocols'!$C106,JN$9='2. Protocols'!$E106,JN$9='2. Protocols'!$G106)),1,0)*'4. Formulations'!$O106</f>
        <v>0</v>
      </c>
      <c r="JO107" s="38">
        <f>IF(AND(OR(ISBLANK(JO$9),JO$9=0)=FALSE,OR(JO$9='2. Protocols'!$C106,JO$9='2. Protocols'!$E106,JO$9='2. Protocols'!$G106)),1,0)*'4. Formulations'!$O106</f>
        <v>0</v>
      </c>
      <c r="JP107" s="38">
        <f>IF(AND(OR(ISBLANK(JP$9),JP$9=0)=FALSE,OR(JP$9='2. Protocols'!$C106,JP$9='2. Protocols'!$E106,JP$9='2. Protocols'!$G106)),1,0)*'4. Formulations'!$O106</f>
        <v>0</v>
      </c>
      <c r="JQ107" s="38">
        <f>IF(AND(OR(ISBLANK(JQ$9),JQ$9=0)=FALSE,OR(JQ$9='2. Protocols'!$C106,JQ$9='2. Protocols'!$E106,JQ$9='2. Protocols'!$G106)),1,0)*'4. Formulations'!$O106</f>
        <v>0</v>
      </c>
      <c r="JR107" s="38">
        <f>IF(AND(OR(ISBLANK(JR$9),JR$9=0)=FALSE,OR(JR$9='2. Protocols'!$C106,JR$9='2. Protocols'!$E106,JR$9='2. Protocols'!$G106)),1,0)*'4. Formulations'!$O106</f>
        <v>0</v>
      </c>
      <c r="JS107" s="38">
        <f>IF(AND(OR(ISBLANK(JS$9),JS$9=0)=FALSE,OR(JS$9='2. Protocols'!$C106,JS$9='2. Protocols'!$E106,JS$9='2. Protocols'!$G106)),1,0)*'4. Formulations'!$O106</f>
        <v>0</v>
      </c>
      <c r="JT107" s="38">
        <f>IF(AND(OR(ISBLANK(JT$9),JT$9=0)=FALSE,OR(JT$9='2. Protocols'!$C106,JT$9='2. Protocols'!$E106,JT$9='2. Protocols'!$G106)),1,0)*'4. Formulations'!$O106</f>
        <v>0</v>
      </c>
      <c r="JU107" s="38">
        <f>IF(AND(OR(ISBLANK(JU$9),JU$9=0)=FALSE,OR(JU$9='2. Protocols'!$C106,JU$9='2. Protocols'!$E106,JU$9='2. Protocols'!$G106)),1,0)*'4. Formulations'!$O106</f>
        <v>0</v>
      </c>
      <c r="JV107" s="38">
        <f>IF(AND(OR(ISBLANK(JV$9),JV$9=0)=FALSE,OR(JV$9='2. Protocols'!$C106,JV$9='2. Protocols'!$E106,JV$9='2. Protocols'!$G106)),1,0)*'4. Formulations'!$O106</f>
        <v>0</v>
      </c>
      <c r="JW107" s="38">
        <f>IF(AND(OR(ISBLANK(JW$9),JW$9=0)=FALSE,OR(JW$9='2. Protocols'!$C106,JW$9='2. Protocols'!$E106,JW$9='2. Protocols'!$G106)),1,0)*'4. Formulations'!$O106</f>
        <v>0</v>
      </c>
      <c r="JX107" s="38">
        <f>IF(AND(OR(ISBLANK(JX$9),JX$9=0)=FALSE,OR(JX$9='2. Protocols'!$C106,JX$9='2. Protocols'!$E106,JX$9='2. Protocols'!$G106)),1,0)*'4. Formulations'!$O106</f>
        <v>0</v>
      </c>
      <c r="JY107" s="38">
        <f>IF(AND(OR(ISBLANK(JY$9),JY$9=0)=FALSE,OR(JY$9='2. Protocols'!$C106,JY$9='2. Protocols'!$E106,JY$9='2. Protocols'!$G106)),1,0)*'4. Formulations'!$O106</f>
        <v>0</v>
      </c>
      <c r="JZ107" s="38">
        <f>IF(AND(OR(ISBLANK(JZ$9),JZ$9=0)=FALSE,OR(JZ$9='2. Protocols'!$C106,JZ$9='2. Protocols'!$E106,JZ$9='2. Protocols'!$G106)),1,0)*'4. Formulations'!$O106</f>
        <v>0</v>
      </c>
      <c r="KA107" s="38">
        <f>IF(AND(OR(ISBLANK(KA$9),KA$9=0)=FALSE,OR(KA$9='2. Protocols'!$C106,KA$9='2. Protocols'!$E106,KA$9='2. Protocols'!$G106)),1,0)*'4. Formulations'!$O106</f>
        <v>0</v>
      </c>
      <c r="KB107" s="38">
        <f>IF(AND(OR(ISBLANK(KB$9),KB$9=0)=FALSE,OR(KB$9='2. Protocols'!$C106,KB$9='2. Protocols'!$E106,KB$9='2. Protocols'!$G106)),1,0)*'4. Formulations'!$O106</f>
        <v>0</v>
      </c>
      <c r="KC107" s="38">
        <f>IF(AND(OR(ISBLANK(KC$9),KC$9=0)=FALSE,OR(KC$9='2. Protocols'!$C106,KC$9='2. Protocols'!$E106,KC$9='2. Protocols'!$G106)),1,0)*'4. Formulations'!$O106</f>
        <v>0</v>
      </c>
      <c r="KD107" s="38">
        <f>IF(AND(OR(ISBLANK(KD$9),KD$9=0)=FALSE,OR(KD$9='2. Protocols'!$C106,KD$9='2. Protocols'!$E106,KD$9='2. Protocols'!$G106)),1,0)*'4. Formulations'!$O106</f>
        <v>0</v>
      </c>
      <c r="KE107" s="38">
        <f>IF(AND(OR(ISBLANK(KE$9),KE$9=0)=FALSE,OR(KE$9='2. Protocols'!$C106,KE$9='2. Protocols'!$E106,KE$9='2. Protocols'!$G106)),1,0)*'4. Formulations'!$O106</f>
        <v>0</v>
      </c>
      <c r="KG107" s="38">
        <f>IF(AND(OR(ISBLANK(KG$9),KG$9=0)=FALSE,KG$9=$DK107),1,0)*'4. Formulations'!$P106</f>
        <v>0</v>
      </c>
      <c r="KH107" s="38">
        <f>IF(AND(OR(ISBLANK(KH$9),KH$9=0)=FALSE,KH$9=$DK107),1,0)*'4. Formulations'!$P106</f>
        <v>0</v>
      </c>
      <c r="KI107" s="38">
        <f>IF(AND(OR(ISBLANK(KI$9),KI$9=0)=FALSE,KI$9=$DK107),1,0)*'4. Formulations'!$P106</f>
        <v>0</v>
      </c>
      <c r="KJ107" s="38">
        <f>IF(AND(OR(ISBLANK(KJ$9),KJ$9=0)=FALSE,KJ$9=$DK107),1,0)*'4. Formulations'!$P106</f>
        <v>0</v>
      </c>
      <c r="KK107" s="38">
        <f>IF(AND(OR(ISBLANK(KK$9),KK$9=0)=FALSE,KK$9=$DK107),1,0)*'4. Formulations'!$P106</f>
        <v>0</v>
      </c>
      <c r="KL107" s="38">
        <f>IF(AND(OR(ISBLANK(KL$9),KL$9=0)=FALSE,KL$9=$DK107),1,0)*'4. Formulations'!$P106</f>
        <v>0</v>
      </c>
      <c r="KM107" s="38">
        <f>IF(AND(OR(ISBLANK(KM$9),KM$9=0)=FALSE,KM$9=$DK107),1,0)*'4. Formulations'!$P106</f>
        <v>0</v>
      </c>
      <c r="KN107" s="38">
        <f>IF(AND(OR(ISBLANK(KN$9),KN$9=0)=FALSE,KN$9=$DK107),1,0)*'4. Formulations'!$P106</f>
        <v>0</v>
      </c>
      <c r="KO107" s="38">
        <f>IF(AND(OR(ISBLANK(KO$9),KO$9=0)=FALSE,KO$9=$DK107),1,0)*'4. Formulations'!$P106</f>
        <v>0</v>
      </c>
      <c r="KP107" s="38">
        <f>IF(AND(OR(ISBLANK(KP$9),KP$9=0)=FALSE,KP$9=$DK107),1,0)*'4. Formulations'!$P106</f>
        <v>0</v>
      </c>
      <c r="KQ107" s="38">
        <f>IF(AND(OR(ISBLANK(KQ$9),KQ$9=0)=FALSE,KQ$9=$DK107),1,0)*'4. Formulations'!$P106</f>
        <v>0</v>
      </c>
      <c r="KR107" s="38">
        <f>IF(AND(OR(ISBLANK(KR$9),KR$9=0)=FALSE,KR$9=$DK107),1,0)*'4. Formulations'!$P106</f>
        <v>0</v>
      </c>
      <c r="KS107" s="38">
        <f>IF(AND(OR(ISBLANK(KS$9),KS$9=0)=FALSE,KS$9=$DK107),1,0)*'4. Formulations'!$P106</f>
        <v>0</v>
      </c>
      <c r="KU107" s="38">
        <f>IF(AND(OR(ISBLANK(KU$9),KU$9=0)=FALSE,SUM($KG107:$KS107)&gt;0,KU$9='2. Protocols'!$G106),1,0)*'4. Formulations'!$P106</f>
        <v>0</v>
      </c>
      <c r="KV107" s="38">
        <f>IF(AND(OR(ISBLANK(KV$9),KV$9=0)=FALSE,SUM($KG107:$KS107)&gt;0,KV$9='2. Protocols'!$G106),1,0)*'4. Formulations'!$P106</f>
        <v>0</v>
      </c>
      <c r="KW107" s="38">
        <f>IF(AND(OR(ISBLANK(KW$9),KW$9=0)=FALSE,SUM($KG107:$KS107)&gt;0,KW$9='2. Protocols'!$G106),1,0)*'4. Formulations'!$P106</f>
        <v>0</v>
      </c>
      <c r="KX107" s="38">
        <f>IF(AND(OR(ISBLANK(KX$9),KX$9=0)=FALSE,SUM($KG107:$KS107)&gt;0,KX$9='2. Protocols'!$G106),1,0)*'4. Formulations'!$P106</f>
        <v>0</v>
      </c>
      <c r="KY107" s="38">
        <f>IF(AND(OR(ISBLANK(KY$9),KY$9=0)=FALSE,SUM($KG107:$KS107)&gt;0,KY$9='2. Protocols'!$G106),1,0)*'4. Formulations'!$P106</f>
        <v>0</v>
      </c>
      <c r="KZ107" s="38">
        <f>IF(AND(OR(ISBLANK(KZ$9),KZ$9=0)=FALSE,SUM($KG107:$KS107)&gt;0,KZ$9='2. Protocols'!$G106),1,0)*'4. Formulations'!$P106</f>
        <v>0</v>
      </c>
      <c r="LA107" s="38">
        <f>IF(AND(OR(ISBLANK(LA$9),LA$9=0)=FALSE,SUM($KG107:$KS107)&gt;0,LA$9='2. Protocols'!$G106),1,0)*'4. Formulations'!$P106</f>
        <v>0</v>
      </c>
      <c r="LB107" s="38">
        <f>IF(AND(OR(ISBLANK(LB$9),LB$9=0)=FALSE,SUM($KG107:$KS107)&gt;0,LB$9='2. Protocols'!$G106),1,0)*'4. Formulations'!$P106</f>
        <v>0</v>
      </c>
      <c r="LC107" s="38">
        <f>IF(AND(OR(ISBLANK(LC$9),LC$9=0)=FALSE,SUM($KG107:$KS107)&gt;0,LC$9='2. Protocols'!$G106),1,0)*'4. Formulations'!$P106</f>
        <v>0</v>
      </c>
      <c r="LD107" s="38">
        <f>IF(AND(OR(ISBLANK(LD$9),LD$9=0)=FALSE,SUM($KG107:$KS107)&gt;0,LD$9='2. Protocols'!$G106),1,0)*'4. Formulations'!$P106</f>
        <v>0</v>
      </c>
      <c r="LE107" s="38">
        <f>IF(AND(OR(ISBLANK(LE$9),LE$9=0)=FALSE,SUM($KG107:$KS107)&gt;0,LE$9='2. Protocols'!$G106),1,0)*'4. Formulations'!$P106</f>
        <v>0</v>
      </c>
      <c r="LF107" s="38">
        <f>IF(AND(OR(ISBLANK(LF$9),LF$9=0)=FALSE,SUM($KG107:$KS107)&gt;0,LF$9='2. Protocols'!$G106),1,0)*'4. Formulations'!$P106</f>
        <v>0</v>
      </c>
      <c r="LG107" s="38">
        <f>IF(AND(OR(ISBLANK(LG$9),LG$9=0)=FALSE,SUM($KG107:$KS107)&gt;0,LG$9='2. Protocols'!$G106),1,0)*'4. Formulations'!$P106</f>
        <v>0</v>
      </c>
      <c r="LH107" s="38">
        <f>IF(AND(OR(ISBLANK(LH$9),LH$9=0)=FALSE,SUM($KG107:$KS107)&gt;0,LH$9='2. Protocols'!$G106),1,0)*'4. Formulations'!$P106</f>
        <v>0</v>
      </c>
      <c r="LI107" s="38">
        <f>IF(AND(OR(ISBLANK(LI$9),LI$9=0)=FALSE,SUM($KG107:$KS107)&gt;0,LI$9='2. Protocols'!$G106),1,0)*'4. Formulations'!$P106</f>
        <v>0</v>
      </c>
      <c r="LJ107" s="38">
        <f>IF(AND(OR(ISBLANK(LJ$9),LJ$9=0)=FALSE,SUM($KG107:$KS107)&gt;0,LJ$9='2. Protocols'!$G106),1,0)*'4. Formulations'!$P106</f>
        <v>0</v>
      </c>
      <c r="LK107" s="38">
        <f>IF(AND(OR(ISBLANK(LK$9),LK$9=0)=FALSE,SUM($KG107:$KS107)&gt;0,LK$9='2. Protocols'!$G106),1,0)*'4. Formulations'!$P106</f>
        <v>0</v>
      </c>
      <c r="LL107" s="38">
        <f>IF(AND(OR(ISBLANK(LL$9),LL$9=0)=FALSE,SUM($KG107:$KS107)&gt;0,LL$9='2. Protocols'!$G106),1,0)*'4. Formulations'!$P106</f>
        <v>0</v>
      </c>
      <c r="LM107" s="38">
        <f>IF(AND(OR(ISBLANK(LM$9),LM$9=0)=FALSE,SUM($KG107:$KS107)&gt;0,LM$9='2. Protocols'!$G106),1,0)*'4. Formulations'!$P106</f>
        <v>0</v>
      </c>
      <c r="LN107" s="38">
        <f>IF(AND(OR(ISBLANK(LN$9),LN$9=0)=FALSE,SUM($KG107:$KS107)&gt;0,LN$9='2. Protocols'!$G106),1,0)*'4. Formulations'!$P106</f>
        <v>0</v>
      </c>
      <c r="LO107" s="38">
        <f>IF(AND(OR(ISBLANK(LO$9),LO$9=0)=FALSE,SUM($KG107:$KS107)&gt;0,LO$9='2. Protocols'!$G106),1,0)*'4. Formulations'!$P106</f>
        <v>0</v>
      </c>
      <c r="LP107" s="38">
        <f>IF(AND(OR(ISBLANK(LP$9),LP$9=0)=FALSE,SUM($KG107:$KS107)&gt;0,LP$9='2. Protocols'!$G106),1,0)*'4. Formulations'!$P106</f>
        <v>0</v>
      </c>
      <c r="LR107" s="38">
        <f>IF(AND(OR(ISBLANK(LR$9),LR$9=0)=FALSE,LR$9=$DL107),1,0)*'4. Formulations'!$Q106</f>
        <v>0</v>
      </c>
      <c r="LS107" s="38">
        <f>IF(AND(OR(ISBLANK(LS$9),LS$9=0)=FALSE,LS$9=$DL107),1,0)*'4. Formulations'!$Q106</f>
        <v>0</v>
      </c>
      <c r="LT107" s="38">
        <f>IF(AND(OR(ISBLANK(LT$9),LT$9=0)=FALSE,LT$9=$DL107),1,0)*'4. Formulations'!$Q106</f>
        <v>0</v>
      </c>
      <c r="LU107" s="38">
        <f>IF(AND(OR(ISBLANK(LU$9),LU$9=0)=FALSE,LU$9=$DL107),1,0)*'4. Formulations'!$Q106</f>
        <v>0</v>
      </c>
      <c r="LV107" s="38">
        <f>IF(AND(OR(ISBLANK(LV$9),LV$9=0)=FALSE,LV$9=$DL107),1,0)*'4. Formulations'!$Q106</f>
        <v>0</v>
      </c>
      <c r="LW107" s="38">
        <f>IF(AND(OR(ISBLANK(LW$9),LW$9=0)=FALSE,LW$9=$DL107),1,0)*'4. Formulations'!$Q106</f>
        <v>0</v>
      </c>
      <c r="LX107" s="38">
        <f>IF(AND(OR(ISBLANK(LX$9),LX$9=0)=FALSE,LX$9=$DL107),1,0)*'4. Formulations'!$Q106</f>
        <v>0</v>
      </c>
      <c r="LY107" s="38">
        <f>IF(AND(OR(ISBLANK(LY$9),LY$9=0)=FALSE,LY$9=$DL107),1,0)*'4. Formulations'!$Q106</f>
        <v>0</v>
      </c>
      <c r="LZ107" s="38">
        <f>IF(AND(OR(ISBLANK(LZ$9),LZ$9=0)=FALSE,LZ$9=$DL107),1,0)*'4. Formulations'!$Q106</f>
        <v>0</v>
      </c>
      <c r="MA107" s="38">
        <f>IF(AND(OR(ISBLANK(MA$9),MA$9=0)=FALSE,MA$9=$DL107),1,0)*'4. Formulations'!$Q106</f>
        <v>0</v>
      </c>
      <c r="MB107" s="38">
        <f>IF(AND(OR(ISBLANK(MB$9),MB$9=0)=FALSE,MB$9=$DL107),1,0)*'4. Formulations'!$Q106</f>
        <v>0</v>
      </c>
      <c r="MC107" s="38">
        <f>IF(AND(OR(ISBLANK(MC$9),MC$9=0)=FALSE,MC$9=$DL107),1,0)*'4. Formulations'!$Q106</f>
        <v>0</v>
      </c>
      <c r="MD107" s="38">
        <f>IF(AND(OR(ISBLANK(MD$9),MD$9=0)=FALSE,MD$9=$DL107),1,0)*'4. Formulations'!$Q106</f>
        <v>0</v>
      </c>
      <c r="ME107" s="38">
        <f>IF(AND(OR(ISBLANK(ME$9),ME$9=0)=FALSE,ME$9=$DL107),1,0)*'4. Formulations'!$Q106</f>
        <v>0</v>
      </c>
      <c r="MF107" s="38">
        <f>IF(AND(OR(ISBLANK(MF$9),MF$9=0)=FALSE,MF$9=$DL107),1,0)*'4. Formulations'!$Q106</f>
        <v>0</v>
      </c>
    </row>
    <row r="108" spans="2:344" x14ac:dyDescent="0.3">
      <c r="B108" s="2"/>
      <c r="C108" s="130" t="s">
        <v>18</v>
      </c>
      <c r="D108" s="24"/>
      <c r="F108" s="134">
        <f>IFERROR(SUM(F78:F106),"")</f>
        <v>0</v>
      </c>
      <c r="G108" s="134">
        <f t="shared" ref="G108:AP108" si="123">IFERROR(SUM(G78:G106),"")</f>
        <v>0</v>
      </c>
      <c r="H108" s="134">
        <f t="shared" si="123"/>
        <v>0</v>
      </c>
      <c r="I108" s="134">
        <f t="shared" si="123"/>
        <v>0</v>
      </c>
      <c r="J108" s="134">
        <f t="shared" si="123"/>
        <v>0</v>
      </c>
      <c r="K108" s="134">
        <f t="shared" si="123"/>
        <v>0</v>
      </c>
      <c r="L108" s="134">
        <f t="shared" si="123"/>
        <v>0</v>
      </c>
      <c r="M108" s="134">
        <f t="shared" si="123"/>
        <v>0</v>
      </c>
      <c r="N108" s="134">
        <f t="shared" si="123"/>
        <v>0</v>
      </c>
      <c r="O108" s="134">
        <f t="shared" si="123"/>
        <v>0</v>
      </c>
      <c r="P108" s="134">
        <f t="shared" si="123"/>
        <v>0</v>
      </c>
      <c r="Q108" s="134">
        <f t="shared" si="123"/>
        <v>0</v>
      </c>
      <c r="R108" s="134">
        <f t="shared" si="123"/>
        <v>0</v>
      </c>
      <c r="S108" s="134">
        <f t="shared" si="123"/>
        <v>0</v>
      </c>
      <c r="T108" s="134">
        <f t="shared" si="123"/>
        <v>0</v>
      </c>
      <c r="U108" s="134">
        <f t="shared" si="123"/>
        <v>0</v>
      </c>
      <c r="V108" s="134">
        <f t="shared" si="123"/>
        <v>0</v>
      </c>
      <c r="W108" s="134">
        <f t="shared" si="123"/>
        <v>0</v>
      </c>
      <c r="X108" s="134">
        <f t="shared" si="123"/>
        <v>0</v>
      </c>
      <c r="Y108" s="134">
        <f t="shared" si="123"/>
        <v>0</v>
      </c>
      <c r="Z108" s="134">
        <f t="shared" si="123"/>
        <v>0</v>
      </c>
      <c r="AA108" s="134">
        <f t="shared" si="123"/>
        <v>0</v>
      </c>
      <c r="AB108" s="134">
        <f t="shared" si="123"/>
        <v>0</v>
      </c>
      <c r="AC108" s="134">
        <f t="shared" si="123"/>
        <v>0</v>
      </c>
      <c r="AD108" s="134">
        <f t="shared" si="123"/>
        <v>0</v>
      </c>
      <c r="AE108" s="134">
        <f t="shared" si="123"/>
        <v>0</v>
      </c>
      <c r="AF108" s="134">
        <f t="shared" si="123"/>
        <v>0</v>
      </c>
      <c r="AG108" s="134">
        <f t="shared" si="123"/>
        <v>0</v>
      </c>
      <c r="AH108" s="134">
        <f t="shared" si="123"/>
        <v>0</v>
      </c>
      <c r="AI108" s="134">
        <f t="shared" si="123"/>
        <v>0</v>
      </c>
      <c r="AJ108" s="134">
        <f t="shared" si="123"/>
        <v>0</v>
      </c>
      <c r="AK108" s="134">
        <f t="shared" si="123"/>
        <v>0</v>
      </c>
      <c r="AL108" s="134">
        <f t="shared" si="123"/>
        <v>0</v>
      </c>
      <c r="AM108" s="134">
        <f t="shared" si="123"/>
        <v>0</v>
      </c>
      <c r="AN108" s="134">
        <f t="shared" si="123"/>
        <v>0</v>
      </c>
      <c r="AO108" s="134">
        <f t="shared" si="123"/>
        <v>0</v>
      </c>
      <c r="AP108" s="134">
        <f t="shared" si="123"/>
        <v>0</v>
      </c>
    </row>
    <row r="109" spans="2:344" x14ac:dyDescent="0.3">
      <c r="B109" s="2"/>
      <c r="C109" s="131" t="s">
        <v>76</v>
      </c>
      <c r="D109" s="14"/>
      <c r="F109" s="28" t="str">
        <f>IFERROR(F108/SUM(F$40,F$74,F$108),"")</f>
        <v/>
      </c>
      <c r="G109" s="28" t="str">
        <f t="shared" ref="G109:AO109" si="124">IFERROR(G108/SUM(G$40,G$74,G$108),"")</f>
        <v/>
      </c>
      <c r="H109" s="28" t="str">
        <f t="shared" si="124"/>
        <v/>
      </c>
      <c r="I109" s="28" t="str">
        <f t="shared" si="124"/>
        <v/>
      </c>
      <c r="J109" s="28" t="str">
        <f t="shared" si="124"/>
        <v/>
      </c>
      <c r="K109" s="28" t="str">
        <f t="shared" si="124"/>
        <v/>
      </c>
      <c r="L109" s="28" t="str">
        <f t="shared" si="124"/>
        <v/>
      </c>
      <c r="M109" s="28" t="str">
        <f t="shared" si="124"/>
        <v/>
      </c>
      <c r="N109" s="28" t="str">
        <f t="shared" si="124"/>
        <v/>
      </c>
      <c r="O109" s="28" t="str">
        <f t="shared" si="124"/>
        <v/>
      </c>
      <c r="P109" s="28" t="str">
        <f t="shared" si="124"/>
        <v/>
      </c>
      <c r="Q109" s="28" t="str">
        <f t="shared" si="124"/>
        <v/>
      </c>
      <c r="R109" s="28" t="str">
        <f t="shared" si="124"/>
        <v/>
      </c>
      <c r="S109" s="28" t="str">
        <f t="shared" si="124"/>
        <v/>
      </c>
      <c r="T109" s="28" t="str">
        <f t="shared" si="124"/>
        <v/>
      </c>
      <c r="U109" s="28" t="str">
        <f t="shared" si="124"/>
        <v/>
      </c>
      <c r="V109" s="28" t="str">
        <f t="shared" si="124"/>
        <v/>
      </c>
      <c r="W109" s="28" t="str">
        <f t="shared" si="124"/>
        <v/>
      </c>
      <c r="X109" s="28" t="str">
        <f t="shared" si="124"/>
        <v/>
      </c>
      <c r="Y109" s="28" t="str">
        <f t="shared" si="124"/>
        <v/>
      </c>
      <c r="Z109" s="28" t="str">
        <f t="shared" si="124"/>
        <v/>
      </c>
      <c r="AA109" s="28" t="str">
        <f t="shared" si="124"/>
        <v/>
      </c>
      <c r="AB109" s="28" t="str">
        <f t="shared" si="124"/>
        <v/>
      </c>
      <c r="AC109" s="28" t="str">
        <f t="shared" si="124"/>
        <v/>
      </c>
      <c r="AD109" s="28" t="str">
        <f t="shared" si="124"/>
        <v/>
      </c>
      <c r="AE109" s="28" t="str">
        <f t="shared" si="124"/>
        <v/>
      </c>
      <c r="AF109" s="28" t="str">
        <f t="shared" si="124"/>
        <v/>
      </c>
      <c r="AG109" s="28" t="str">
        <f t="shared" si="124"/>
        <v/>
      </c>
      <c r="AH109" s="28" t="str">
        <f t="shared" si="124"/>
        <v/>
      </c>
      <c r="AI109" s="28" t="str">
        <f t="shared" si="124"/>
        <v/>
      </c>
      <c r="AJ109" s="28" t="str">
        <f t="shared" si="124"/>
        <v/>
      </c>
      <c r="AK109" s="28" t="str">
        <f t="shared" si="124"/>
        <v/>
      </c>
      <c r="AL109" s="28" t="str">
        <f t="shared" si="124"/>
        <v/>
      </c>
      <c r="AM109" s="28" t="str">
        <f t="shared" si="124"/>
        <v/>
      </c>
      <c r="AN109" s="28" t="str">
        <f t="shared" si="124"/>
        <v/>
      </c>
      <c r="AO109" s="28" t="str">
        <f t="shared" si="124"/>
        <v/>
      </c>
      <c r="AP109" s="28" t="str">
        <f>IFERROR(AP108/SUM(AP$40,AP$74,AP$108),"")</f>
        <v/>
      </c>
    </row>
    <row r="110" spans="2:344" x14ac:dyDescent="0.3">
      <c r="B110" s="2"/>
      <c r="C110" s="131" t="s">
        <v>78</v>
      </c>
      <c r="D110" s="14"/>
      <c r="G110" s="29">
        <f>F74*'1. General Inputs'!$BC$12*-1</f>
        <v>0</v>
      </c>
      <c r="H110" s="29">
        <f>G74*'1. General Inputs'!$BC$12*-1</f>
        <v>0</v>
      </c>
      <c r="I110" s="29">
        <f>H74*'1. General Inputs'!$BC$12*-1</f>
        <v>0</v>
      </c>
      <c r="J110" s="29">
        <f>I74*'1. General Inputs'!$BC$12*-1</f>
        <v>0</v>
      </c>
      <c r="K110" s="29">
        <f>J74*'1. General Inputs'!$BC$12*-1</f>
        <v>0</v>
      </c>
      <c r="L110" s="29">
        <f>K74*'1. General Inputs'!$BC$12*-1</f>
        <v>0</v>
      </c>
      <c r="M110" s="29">
        <f>L74*'1. General Inputs'!$BC$12*-1</f>
        <v>0</v>
      </c>
      <c r="N110" s="29">
        <f>M74*'1. General Inputs'!$BC$12*-1</f>
        <v>0</v>
      </c>
      <c r="O110" s="29">
        <f>N74*'1. General Inputs'!$BC$12*-1</f>
        <v>0</v>
      </c>
      <c r="P110" s="29">
        <f>O74*'1. General Inputs'!$BC$12*-1</f>
        <v>0</v>
      </c>
      <c r="Q110" s="29">
        <f>P74*'1. General Inputs'!$BC$12*-1</f>
        <v>0</v>
      </c>
      <c r="R110" s="29">
        <f>Q74*'1. General Inputs'!$BC$12*-1</f>
        <v>0</v>
      </c>
      <c r="S110" s="29">
        <f>R74*'1. General Inputs'!$BD$12*-1</f>
        <v>0</v>
      </c>
      <c r="T110" s="29">
        <f>S74*'1. General Inputs'!$BD$12*-1</f>
        <v>0</v>
      </c>
      <c r="U110" s="29">
        <f>T74*'1. General Inputs'!$BD$12*-1</f>
        <v>0</v>
      </c>
      <c r="V110" s="29">
        <f>U74*'1. General Inputs'!$BD$12*-1</f>
        <v>0</v>
      </c>
      <c r="W110" s="29">
        <f>V74*'1. General Inputs'!$BD$12*-1</f>
        <v>0</v>
      </c>
      <c r="X110" s="29">
        <f>W74*'1. General Inputs'!$BD$12*-1</f>
        <v>0</v>
      </c>
      <c r="Y110" s="29">
        <f>X74*'1. General Inputs'!$BD$12*-1</f>
        <v>0</v>
      </c>
      <c r="Z110" s="29">
        <f>Y74*'1. General Inputs'!$BD$12*-1</f>
        <v>0</v>
      </c>
      <c r="AA110" s="29">
        <f>Z74*'1. General Inputs'!$BD$12*-1</f>
        <v>0</v>
      </c>
      <c r="AB110" s="29">
        <f>AA74*'1. General Inputs'!$BD$12*-1</f>
        <v>0</v>
      </c>
      <c r="AC110" s="29">
        <f>AB74*'1. General Inputs'!$BD$12*-1</f>
        <v>0</v>
      </c>
      <c r="AD110" s="29">
        <f>AC74*'1. General Inputs'!$BD$12*-1</f>
        <v>0</v>
      </c>
      <c r="AE110" s="29">
        <f>AD74*'1. General Inputs'!$BE$12*-1</f>
        <v>0</v>
      </c>
      <c r="AF110" s="29">
        <f>AE74*'1. General Inputs'!$BE$12*-1</f>
        <v>0</v>
      </c>
      <c r="AG110" s="29">
        <f>AF74*'1. General Inputs'!$BE$12*-1</f>
        <v>0</v>
      </c>
      <c r="AH110" s="29">
        <f>AG74*'1. General Inputs'!$BE$12*-1</f>
        <v>0</v>
      </c>
      <c r="AI110" s="29">
        <f>AH74*'1. General Inputs'!$BE$12*-1</f>
        <v>0</v>
      </c>
      <c r="AJ110" s="29">
        <f>AI74*'1. General Inputs'!$BE$12*-1</f>
        <v>0</v>
      </c>
      <c r="AK110" s="29">
        <f>AJ74*'1. General Inputs'!$BE$12*-1</f>
        <v>0</v>
      </c>
      <c r="AL110" s="29">
        <f>AK74*'1. General Inputs'!$BE$12*-1</f>
        <v>0</v>
      </c>
      <c r="AM110" s="29">
        <f>AL74*'1. General Inputs'!$BE$12*-1</f>
        <v>0</v>
      </c>
      <c r="AN110" s="29">
        <f>AM74*'1. General Inputs'!$BE$12*-1</f>
        <v>0</v>
      </c>
      <c r="AO110" s="29">
        <f>AN74*'1. General Inputs'!$BE$12*-1</f>
        <v>0</v>
      </c>
      <c r="AP110" s="29">
        <f>AO74*'1. General Inputs'!$BE$12*-1</f>
        <v>0</v>
      </c>
    </row>
    <row r="111" spans="2:344" x14ac:dyDescent="0.3">
      <c r="B111" s="2"/>
      <c r="C111" s="14"/>
      <c r="D111" s="14"/>
      <c r="H111" s="135"/>
    </row>
    <row r="112" spans="2:344" x14ac:dyDescent="0.3">
      <c r="B112" s="2"/>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row>
    <row r="113" spans="2:42" x14ac:dyDescent="0.3">
      <c r="B113" s="2"/>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row>
    <row r="114" spans="2:42" x14ac:dyDescent="0.3">
      <c r="B114" s="2"/>
      <c r="F114" s="306" t="s">
        <v>124</v>
      </c>
      <c r="G114" s="48" t="s">
        <v>83</v>
      </c>
      <c r="H114" s="49"/>
      <c r="I114" s="49"/>
      <c r="J114" s="50"/>
      <c r="K114" s="51" t="s">
        <v>84</v>
      </c>
      <c r="L114" s="52"/>
      <c r="M114" s="52"/>
      <c r="N114" s="53"/>
      <c r="O114" s="48" t="s">
        <v>85</v>
      </c>
      <c r="P114" s="49"/>
      <c r="Q114" s="49"/>
      <c r="R114" s="50"/>
    </row>
    <row r="115" spans="2:42" ht="15.6" x14ac:dyDescent="0.3">
      <c r="B115" s="2"/>
      <c r="F115" s="19" t="s">
        <v>51</v>
      </c>
      <c r="G115" s="19" t="s">
        <v>52</v>
      </c>
      <c r="H115" s="19" t="s">
        <v>53</v>
      </c>
      <c r="I115" s="19" t="s">
        <v>54</v>
      </c>
      <c r="J115" s="19" t="s">
        <v>55</v>
      </c>
      <c r="K115" s="19" t="s">
        <v>56</v>
      </c>
      <c r="L115" s="19" t="s">
        <v>57</v>
      </c>
      <c r="M115" s="19" t="s">
        <v>58</v>
      </c>
      <c r="N115" s="19" t="s">
        <v>59</v>
      </c>
      <c r="O115" s="19" t="s">
        <v>60</v>
      </c>
      <c r="P115" s="19" t="s">
        <v>61</v>
      </c>
      <c r="Q115" s="19" t="s">
        <v>62</v>
      </c>
      <c r="R115" s="19" t="s">
        <v>63</v>
      </c>
    </row>
    <row r="116" spans="2:42" x14ac:dyDescent="0.3">
      <c r="B116" s="2"/>
      <c r="C116" s="129" t="str">
        <f t="shared" ref="C116:C145" si="125">C10</f>
        <v/>
      </c>
      <c r="D116" s="18"/>
      <c r="F116" s="114" t="str">
        <f t="shared" ref="F116:F145" si="126">F10</f>
        <v/>
      </c>
      <c r="G116" s="114" t="str">
        <f t="shared" ref="G116:G145" si="127">I10</f>
        <v/>
      </c>
      <c r="H116" s="114" t="str">
        <f t="shared" ref="H116:H145" si="128">L10</f>
        <v/>
      </c>
      <c r="I116" s="114" t="str">
        <f t="shared" ref="I116:I145" si="129">O10</f>
        <v/>
      </c>
      <c r="J116" s="114" t="str">
        <f t="shared" ref="J116:J145" si="130">R10</f>
        <v/>
      </c>
      <c r="K116" s="114" t="str">
        <f t="shared" ref="K116:K145" si="131">U10</f>
        <v/>
      </c>
      <c r="L116" s="114" t="str">
        <f t="shared" ref="L116:L145" si="132">X10</f>
        <v/>
      </c>
      <c r="M116" s="114" t="str">
        <f t="shared" ref="M116:M145" si="133">AA10</f>
        <v/>
      </c>
      <c r="N116" s="114" t="str">
        <f t="shared" ref="N116:N145" si="134">AD10</f>
        <v/>
      </c>
      <c r="O116" s="114" t="str">
        <f t="shared" ref="O116:O145" si="135">AG10</f>
        <v/>
      </c>
      <c r="P116" s="114" t="str">
        <f t="shared" ref="P116:P145" si="136">AJ10</f>
        <v/>
      </c>
      <c r="Q116" s="114" t="str">
        <f t="shared" ref="Q116:Q145" si="137">AM10</f>
        <v/>
      </c>
      <c r="R116" s="114" t="str">
        <f t="shared" ref="R116:R145" si="138">AP10</f>
        <v/>
      </c>
    </row>
    <row r="117" spans="2:42" x14ac:dyDescent="0.3">
      <c r="B117" s="2"/>
      <c r="C117" s="129" t="str">
        <f t="shared" si="125"/>
        <v/>
      </c>
      <c r="D117" s="18"/>
      <c r="F117" s="114" t="str">
        <f t="shared" si="126"/>
        <v/>
      </c>
      <c r="G117" s="114" t="str">
        <f t="shared" si="127"/>
        <v/>
      </c>
      <c r="H117" s="114" t="str">
        <f t="shared" si="128"/>
        <v/>
      </c>
      <c r="I117" s="114" t="str">
        <f t="shared" si="129"/>
        <v/>
      </c>
      <c r="J117" s="114" t="str">
        <f t="shared" si="130"/>
        <v/>
      </c>
      <c r="K117" s="114" t="str">
        <f t="shared" si="131"/>
        <v/>
      </c>
      <c r="L117" s="114" t="str">
        <f t="shared" si="132"/>
        <v/>
      </c>
      <c r="M117" s="114" t="str">
        <f t="shared" si="133"/>
        <v/>
      </c>
      <c r="N117" s="114" t="str">
        <f t="shared" si="134"/>
        <v/>
      </c>
      <c r="O117" s="114" t="str">
        <f t="shared" si="135"/>
        <v/>
      </c>
      <c r="P117" s="114" t="str">
        <f t="shared" si="136"/>
        <v/>
      </c>
      <c r="Q117" s="114" t="str">
        <f t="shared" si="137"/>
        <v/>
      </c>
      <c r="R117" s="114" t="str">
        <f t="shared" si="138"/>
        <v/>
      </c>
    </row>
    <row r="118" spans="2:42" x14ac:dyDescent="0.3">
      <c r="B118" s="2"/>
      <c r="C118" s="129" t="str">
        <f t="shared" si="125"/>
        <v/>
      </c>
      <c r="D118" s="18"/>
      <c r="F118" s="114" t="str">
        <f t="shared" si="126"/>
        <v/>
      </c>
      <c r="G118" s="114" t="str">
        <f t="shared" si="127"/>
        <v/>
      </c>
      <c r="H118" s="114" t="str">
        <f t="shared" si="128"/>
        <v/>
      </c>
      <c r="I118" s="114" t="str">
        <f t="shared" si="129"/>
        <v/>
      </c>
      <c r="J118" s="114" t="str">
        <f t="shared" si="130"/>
        <v/>
      </c>
      <c r="K118" s="114" t="str">
        <f t="shared" si="131"/>
        <v/>
      </c>
      <c r="L118" s="114" t="str">
        <f t="shared" si="132"/>
        <v/>
      </c>
      <c r="M118" s="114" t="str">
        <f t="shared" si="133"/>
        <v/>
      </c>
      <c r="N118" s="114" t="str">
        <f t="shared" si="134"/>
        <v/>
      </c>
      <c r="O118" s="114" t="str">
        <f t="shared" si="135"/>
        <v/>
      </c>
      <c r="P118" s="114" t="str">
        <f t="shared" si="136"/>
        <v/>
      </c>
      <c r="Q118" s="114" t="str">
        <f t="shared" si="137"/>
        <v/>
      </c>
      <c r="R118" s="114" t="str">
        <f t="shared" si="138"/>
        <v/>
      </c>
    </row>
    <row r="119" spans="2:42" x14ac:dyDescent="0.3">
      <c r="B119" s="2"/>
      <c r="C119" s="129" t="str">
        <f t="shared" si="125"/>
        <v/>
      </c>
      <c r="D119" s="18"/>
      <c r="F119" s="114" t="str">
        <f t="shared" si="126"/>
        <v/>
      </c>
      <c r="G119" s="114" t="str">
        <f t="shared" si="127"/>
        <v/>
      </c>
      <c r="H119" s="114" t="str">
        <f t="shared" si="128"/>
        <v/>
      </c>
      <c r="I119" s="114" t="str">
        <f t="shared" si="129"/>
        <v/>
      </c>
      <c r="J119" s="114" t="str">
        <f t="shared" si="130"/>
        <v/>
      </c>
      <c r="K119" s="114" t="str">
        <f t="shared" si="131"/>
        <v/>
      </c>
      <c r="L119" s="114" t="str">
        <f t="shared" si="132"/>
        <v/>
      </c>
      <c r="M119" s="114" t="str">
        <f t="shared" si="133"/>
        <v/>
      </c>
      <c r="N119" s="114" t="str">
        <f t="shared" si="134"/>
        <v/>
      </c>
      <c r="O119" s="114" t="str">
        <f t="shared" si="135"/>
        <v/>
      </c>
      <c r="P119" s="114" t="str">
        <f t="shared" si="136"/>
        <v/>
      </c>
      <c r="Q119" s="114" t="str">
        <f t="shared" si="137"/>
        <v/>
      </c>
      <c r="R119" s="114" t="str">
        <f t="shared" si="138"/>
        <v/>
      </c>
    </row>
    <row r="120" spans="2:42" x14ac:dyDescent="0.3">
      <c r="B120" s="2"/>
      <c r="C120" s="129" t="str">
        <f t="shared" si="125"/>
        <v/>
      </c>
      <c r="D120" s="18"/>
      <c r="F120" s="114" t="str">
        <f t="shared" si="126"/>
        <v/>
      </c>
      <c r="G120" s="114" t="str">
        <f t="shared" si="127"/>
        <v/>
      </c>
      <c r="H120" s="114" t="str">
        <f t="shared" si="128"/>
        <v/>
      </c>
      <c r="I120" s="114" t="str">
        <f t="shared" si="129"/>
        <v/>
      </c>
      <c r="J120" s="114" t="str">
        <f t="shared" si="130"/>
        <v/>
      </c>
      <c r="K120" s="114" t="str">
        <f t="shared" si="131"/>
        <v/>
      </c>
      <c r="L120" s="114" t="str">
        <f t="shared" si="132"/>
        <v/>
      </c>
      <c r="M120" s="114" t="str">
        <f t="shared" si="133"/>
        <v/>
      </c>
      <c r="N120" s="114" t="str">
        <f t="shared" si="134"/>
        <v/>
      </c>
      <c r="O120" s="114" t="str">
        <f t="shared" si="135"/>
        <v/>
      </c>
      <c r="P120" s="114" t="str">
        <f t="shared" si="136"/>
        <v/>
      </c>
      <c r="Q120" s="114" t="str">
        <f t="shared" si="137"/>
        <v/>
      </c>
      <c r="R120" s="114" t="str">
        <f t="shared" si="138"/>
        <v/>
      </c>
    </row>
    <row r="121" spans="2:42" x14ac:dyDescent="0.3">
      <c r="B121" s="2"/>
      <c r="C121" s="129" t="str">
        <f t="shared" si="125"/>
        <v/>
      </c>
      <c r="D121" s="18"/>
      <c r="F121" s="114" t="str">
        <f t="shared" si="126"/>
        <v/>
      </c>
      <c r="G121" s="114" t="str">
        <f t="shared" si="127"/>
        <v/>
      </c>
      <c r="H121" s="114" t="str">
        <f t="shared" si="128"/>
        <v/>
      </c>
      <c r="I121" s="114" t="str">
        <f t="shared" si="129"/>
        <v/>
      </c>
      <c r="J121" s="114" t="str">
        <f t="shared" si="130"/>
        <v/>
      </c>
      <c r="K121" s="114" t="str">
        <f t="shared" si="131"/>
        <v/>
      </c>
      <c r="L121" s="114" t="str">
        <f t="shared" si="132"/>
        <v/>
      </c>
      <c r="M121" s="114" t="str">
        <f t="shared" si="133"/>
        <v/>
      </c>
      <c r="N121" s="114" t="str">
        <f t="shared" si="134"/>
        <v/>
      </c>
      <c r="O121" s="114" t="str">
        <f t="shared" si="135"/>
        <v/>
      </c>
      <c r="P121" s="114" t="str">
        <f t="shared" si="136"/>
        <v/>
      </c>
      <c r="Q121" s="114" t="str">
        <f t="shared" si="137"/>
        <v/>
      </c>
      <c r="R121" s="114" t="str">
        <f t="shared" si="138"/>
        <v/>
      </c>
    </row>
    <row r="122" spans="2:42" x14ac:dyDescent="0.3">
      <c r="B122" s="2"/>
      <c r="C122" s="129" t="str">
        <f t="shared" si="125"/>
        <v/>
      </c>
      <c r="D122" s="18"/>
      <c r="F122" s="114" t="str">
        <f t="shared" si="126"/>
        <v/>
      </c>
      <c r="G122" s="114" t="str">
        <f t="shared" si="127"/>
        <v/>
      </c>
      <c r="H122" s="114" t="str">
        <f t="shared" si="128"/>
        <v/>
      </c>
      <c r="I122" s="114" t="str">
        <f t="shared" si="129"/>
        <v/>
      </c>
      <c r="J122" s="114" t="str">
        <f t="shared" si="130"/>
        <v/>
      </c>
      <c r="K122" s="114" t="str">
        <f t="shared" si="131"/>
        <v/>
      </c>
      <c r="L122" s="114" t="str">
        <f t="shared" si="132"/>
        <v/>
      </c>
      <c r="M122" s="114" t="str">
        <f t="shared" si="133"/>
        <v/>
      </c>
      <c r="N122" s="114" t="str">
        <f t="shared" si="134"/>
        <v/>
      </c>
      <c r="O122" s="114" t="str">
        <f t="shared" si="135"/>
        <v/>
      </c>
      <c r="P122" s="114" t="str">
        <f t="shared" si="136"/>
        <v/>
      </c>
      <c r="Q122" s="114" t="str">
        <f t="shared" si="137"/>
        <v/>
      </c>
      <c r="R122" s="114" t="str">
        <f t="shared" si="138"/>
        <v/>
      </c>
    </row>
    <row r="123" spans="2:42" x14ac:dyDescent="0.3">
      <c r="B123" s="2"/>
      <c r="C123" s="129" t="str">
        <f t="shared" si="125"/>
        <v/>
      </c>
      <c r="D123" s="18"/>
      <c r="F123" s="114" t="str">
        <f t="shared" si="126"/>
        <v/>
      </c>
      <c r="G123" s="114" t="str">
        <f t="shared" si="127"/>
        <v/>
      </c>
      <c r="H123" s="114" t="str">
        <f t="shared" si="128"/>
        <v/>
      </c>
      <c r="I123" s="114" t="str">
        <f t="shared" si="129"/>
        <v/>
      </c>
      <c r="J123" s="114" t="str">
        <f t="shared" si="130"/>
        <v/>
      </c>
      <c r="K123" s="114" t="str">
        <f t="shared" si="131"/>
        <v/>
      </c>
      <c r="L123" s="114" t="str">
        <f t="shared" si="132"/>
        <v/>
      </c>
      <c r="M123" s="114" t="str">
        <f t="shared" si="133"/>
        <v/>
      </c>
      <c r="N123" s="114" t="str">
        <f t="shared" si="134"/>
        <v/>
      </c>
      <c r="O123" s="114" t="str">
        <f t="shared" si="135"/>
        <v/>
      </c>
      <c r="P123" s="114" t="str">
        <f t="shared" si="136"/>
        <v/>
      </c>
      <c r="Q123" s="114" t="str">
        <f t="shared" si="137"/>
        <v/>
      </c>
      <c r="R123" s="114" t="str">
        <f t="shared" si="138"/>
        <v/>
      </c>
    </row>
    <row r="124" spans="2:42" x14ac:dyDescent="0.3">
      <c r="B124" s="2"/>
      <c r="C124" s="129" t="str">
        <f t="shared" si="125"/>
        <v/>
      </c>
      <c r="D124" s="18"/>
      <c r="F124" s="114" t="str">
        <f t="shared" si="126"/>
        <v/>
      </c>
      <c r="G124" s="114" t="str">
        <f t="shared" si="127"/>
        <v/>
      </c>
      <c r="H124" s="114" t="str">
        <f t="shared" si="128"/>
        <v/>
      </c>
      <c r="I124" s="114" t="str">
        <f t="shared" si="129"/>
        <v/>
      </c>
      <c r="J124" s="114" t="str">
        <f t="shared" si="130"/>
        <v/>
      </c>
      <c r="K124" s="114" t="str">
        <f t="shared" si="131"/>
        <v/>
      </c>
      <c r="L124" s="114" t="str">
        <f t="shared" si="132"/>
        <v/>
      </c>
      <c r="M124" s="114" t="str">
        <f t="shared" si="133"/>
        <v/>
      </c>
      <c r="N124" s="114" t="str">
        <f t="shared" si="134"/>
        <v/>
      </c>
      <c r="O124" s="114" t="str">
        <f t="shared" si="135"/>
        <v/>
      </c>
      <c r="P124" s="114" t="str">
        <f t="shared" si="136"/>
        <v/>
      </c>
      <c r="Q124" s="114" t="str">
        <f t="shared" si="137"/>
        <v/>
      </c>
      <c r="R124" s="114" t="str">
        <f t="shared" si="138"/>
        <v/>
      </c>
    </row>
    <row r="125" spans="2:42" x14ac:dyDescent="0.3">
      <c r="B125" s="2"/>
      <c r="C125" s="129" t="str">
        <f t="shared" si="125"/>
        <v/>
      </c>
      <c r="D125" s="18"/>
      <c r="F125" s="114" t="str">
        <f t="shared" si="126"/>
        <v/>
      </c>
      <c r="G125" s="114" t="str">
        <f t="shared" si="127"/>
        <v/>
      </c>
      <c r="H125" s="114" t="str">
        <f t="shared" si="128"/>
        <v/>
      </c>
      <c r="I125" s="114" t="str">
        <f t="shared" si="129"/>
        <v/>
      </c>
      <c r="J125" s="114" t="str">
        <f t="shared" si="130"/>
        <v/>
      </c>
      <c r="K125" s="114" t="str">
        <f t="shared" si="131"/>
        <v/>
      </c>
      <c r="L125" s="114" t="str">
        <f t="shared" si="132"/>
        <v/>
      </c>
      <c r="M125" s="114" t="str">
        <f t="shared" si="133"/>
        <v/>
      </c>
      <c r="N125" s="114" t="str">
        <f t="shared" si="134"/>
        <v/>
      </c>
      <c r="O125" s="114" t="str">
        <f t="shared" si="135"/>
        <v/>
      </c>
      <c r="P125" s="114" t="str">
        <f t="shared" si="136"/>
        <v/>
      </c>
      <c r="Q125" s="114" t="str">
        <f t="shared" si="137"/>
        <v/>
      </c>
      <c r="R125" s="114" t="str">
        <f t="shared" si="138"/>
        <v/>
      </c>
    </row>
    <row r="126" spans="2:42" x14ac:dyDescent="0.3">
      <c r="B126" s="2"/>
      <c r="C126" s="129" t="str">
        <f t="shared" si="125"/>
        <v/>
      </c>
      <c r="D126" s="18"/>
      <c r="F126" s="114" t="str">
        <f t="shared" si="126"/>
        <v/>
      </c>
      <c r="G126" s="114" t="str">
        <f t="shared" si="127"/>
        <v/>
      </c>
      <c r="H126" s="114" t="str">
        <f t="shared" si="128"/>
        <v/>
      </c>
      <c r="I126" s="114" t="str">
        <f t="shared" si="129"/>
        <v/>
      </c>
      <c r="J126" s="114" t="str">
        <f t="shared" si="130"/>
        <v/>
      </c>
      <c r="K126" s="114" t="str">
        <f t="shared" si="131"/>
        <v/>
      </c>
      <c r="L126" s="114" t="str">
        <f t="shared" si="132"/>
        <v/>
      </c>
      <c r="M126" s="114" t="str">
        <f t="shared" si="133"/>
        <v/>
      </c>
      <c r="N126" s="114" t="str">
        <f t="shared" si="134"/>
        <v/>
      </c>
      <c r="O126" s="114" t="str">
        <f t="shared" si="135"/>
        <v/>
      </c>
      <c r="P126" s="114" t="str">
        <f t="shared" si="136"/>
        <v/>
      </c>
      <c r="Q126" s="114" t="str">
        <f t="shared" si="137"/>
        <v/>
      </c>
      <c r="R126" s="114" t="str">
        <f t="shared" si="138"/>
        <v/>
      </c>
    </row>
    <row r="127" spans="2:42" x14ac:dyDescent="0.3">
      <c r="B127" s="2"/>
      <c r="C127" s="129" t="str">
        <f t="shared" si="125"/>
        <v/>
      </c>
      <c r="D127" s="18"/>
      <c r="F127" s="114" t="str">
        <f t="shared" si="126"/>
        <v/>
      </c>
      <c r="G127" s="114" t="str">
        <f t="shared" si="127"/>
        <v/>
      </c>
      <c r="H127" s="114" t="str">
        <f t="shared" si="128"/>
        <v/>
      </c>
      <c r="I127" s="114" t="str">
        <f t="shared" si="129"/>
        <v/>
      </c>
      <c r="J127" s="114" t="str">
        <f t="shared" si="130"/>
        <v/>
      </c>
      <c r="K127" s="114" t="str">
        <f t="shared" si="131"/>
        <v/>
      </c>
      <c r="L127" s="114" t="str">
        <f t="shared" si="132"/>
        <v/>
      </c>
      <c r="M127" s="114" t="str">
        <f t="shared" si="133"/>
        <v/>
      </c>
      <c r="N127" s="114" t="str">
        <f t="shared" si="134"/>
        <v/>
      </c>
      <c r="O127" s="114" t="str">
        <f t="shared" si="135"/>
        <v/>
      </c>
      <c r="P127" s="114" t="str">
        <f t="shared" si="136"/>
        <v/>
      </c>
      <c r="Q127" s="114" t="str">
        <f t="shared" si="137"/>
        <v/>
      </c>
      <c r="R127" s="114" t="str">
        <f t="shared" si="138"/>
        <v/>
      </c>
    </row>
    <row r="128" spans="2:42" x14ac:dyDescent="0.3">
      <c r="B128" s="2"/>
      <c r="C128" s="129" t="str">
        <f t="shared" si="125"/>
        <v/>
      </c>
      <c r="D128" s="18"/>
      <c r="F128" s="114" t="str">
        <f t="shared" si="126"/>
        <v/>
      </c>
      <c r="G128" s="114" t="str">
        <f t="shared" si="127"/>
        <v/>
      </c>
      <c r="H128" s="114" t="str">
        <f t="shared" si="128"/>
        <v/>
      </c>
      <c r="I128" s="114" t="str">
        <f t="shared" si="129"/>
        <v/>
      </c>
      <c r="J128" s="114" t="str">
        <f t="shared" si="130"/>
        <v/>
      </c>
      <c r="K128" s="114" t="str">
        <f t="shared" si="131"/>
        <v/>
      </c>
      <c r="L128" s="114" t="str">
        <f t="shared" si="132"/>
        <v/>
      </c>
      <c r="M128" s="114" t="str">
        <f t="shared" si="133"/>
        <v/>
      </c>
      <c r="N128" s="114" t="str">
        <f t="shared" si="134"/>
        <v/>
      </c>
      <c r="O128" s="114" t="str">
        <f t="shared" si="135"/>
        <v/>
      </c>
      <c r="P128" s="114" t="str">
        <f t="shared" si="136"/>
        <v/>
      </c>
      <c r="Q128" s="114" t="str">
        <f t="shared" si="137"/>
        <v/>
      </c>
      <c r="R128" s="114" t="str">
        <f t="shared" si="138"/>
        <v/>
      </c>
    </row>
    <row r="129" spans="2:18" x14ac:dyDescent="0.3">
      <c r="B129" s="2"/>
      <c r="C129" s="129" t="str">
        <f t="shared" si="125"/>
        <v/>
      </c>
      <c r="D129" s="18"/>
      <c r="F129" s="114" t="str">
        <f t="shared" si="126"/>
        <v/>
      </c>
      <c r="G129" s="114" t="str">
        <f t="shared" si="127"/>
        <v/>
      </c>
      <c r="H129" s="114" t="str">
        <f t="shared" si="128"/>
        <v/>
      </c>
      <c r="I129" s="114" t="str">
        <f t="shared" si="129"/>
        <v/>
      </c>
      <c r="J129" s="114" t="str">
        <f t="shared" si="130"/>
        <v/>
      </c>
      <c r="K129" s="114" t="str">
        <f t="shared" si="131"/>
        <v/>
      </c>
      <c r="L129" s="114" t="str">
        <f t="shared" si="132"/>
        <v/>
      </c>
      <c r="M129" s="114" t="str">
        <f t="shared" si="133"/>
        <v/>
      </c>
      <c r="N129" s="114" t="str">
        <f t="shared" si="134"/>
        <v/>
      </c>
      <c r="O129" s="114" t="str">
        <f t="shared" si="135"/>
        <v/>
      </c>
      <c r="P129" s="114" t="str">
        <f t="shared" si="136"/>
        <v/>
      </c>
      <c r="Q129" s="114" t="str">
        <f t="shared" si="137"/>
        <v/>
      </c>
      <c r="R129" s="114" t="str">
        <f t="shared" si="138"/>
        <v/>
      </c>
    </row>
    <row r="130" spans="2:18" outlineLevel="1" x14ac:dyDescent="0.3">
      <c r="B130" s="2"/>
      <c r="C130" s="129" t="str">
        <f t="shared" si="125"/>
        <v/>
      </c>
      <c r="D130" s="18"/>
      <c r="F130" s="114" t="str">
        <f t="shared" si="126"/>
        <v/>
      </c>
      <c r="G130" s="114" t="str">
        <f t="shared" si="127"/>
        <v/>
      </c>
      <c r="H130" s="114" t="str">
        <f t="shared" si="128"/>
        <v/>
      </c>
      <c r="I130" s="114" t="str">
        <f t="shared" si="129"/>
        <v/>
      </c>
      <c r="J130" s="114" t="str">
        <f t="shared" si="130"/>
        <v/>
      </c>
      <c r="K130" s="114" t="str">
        <f t="shared" si="131"/>
        <v/>
      </c>
      <c r="L130" s="114" t="str">
        <f t="shared" si="132"/>
        <v/>
      </c>
      <c r="M130" s="114" t="str">
        <f t="shared" si="133"/>
        <v/>
      </c>
      <c r="N130" s="114" t="str">
        <f t="shared" si="134"/>
        <v/>
      </c>
      <c r="O130" s="114" t="str">
        <f t="shared" si="135"/>
        <v/>
      </c>
      <c r="P130" s="114" t="str">
        <f t="shared" si="136"/>
        <v/>
      </c>
      <c r="Q130" s="114" t="str">
        <f t="shared" si="137"/>
        <v/>
      </c>
      <c r="R130" s="114" t="str">
        <f t="shared" si="138"/>
        <v/>
      </c>
    </row>
    <row r="131" spans="2:18" outlineLevel="1" x14ac:dyDescent="0.3">
      <c r="B131" s="2"/>
      <c r="C131" s="129" t="str">
        <f t="shared" si="125"/>
        <v/>
      </c>
      <c r="D131" s="18"/>
      <c r="F131" s="114" t="str">
        <f t="shared" si="126"/>
        <v/>
      </c>
      <c r="G131" s="114" t="str">
        <f t="shared" si="127"/>
        <v/>
      </c>
      <c r="H131" s="114" t="str">
        <f t="shared" si="128"/>
        <v/>
      </c>
      <c r="I131" s="114" t="str">
        <f t="shared" si="129"/>
        <v/>
      </c>
      <c r="J131" s="114" t="str">
        <f t="shared" si="130"/>
        <v/>
      </c>
      <c r="K131" s="114" t="str">
        <f t="shared" si="131"/>
        <v/>
      </c>
      <c r="L131" s="114" t="str">
        <f t="shared" si="132"/>
        <v/>
      </c>
      <c r="M131" s="114" t="str">
        <f t="shared" si="133"/>
        <v/>
      </c>
      <c r="N131" s="114" t="str">
        <f t="shared" si="134"/>
        <v/>
      </c>
      <c r="O131" s="114" t="str">
        <f t="shared" si="135"/>
        <v/>
      </c>
      <c r="P131" s="114" t="str">
        <f t="shared" si="136"/>
        <v/>
      </c>
      <c r="Q131" s="114" t="str">
        <f t="shared" si="137"/>
        <v/>
      </c>
      <c r="R131" s="114" t="str">
        <f t="shared" si="138"/>
        <v/>
      </c>
    </row>
    <row r="132" spans="2:18" outlineLevel="1" x14ac:dyDescent="0.3">
      <c r="B132" s="2"/>
      <c r="C132" s="129" t="str">
        <f t="shared" si="125"/>
        <v/>
      </c>
      <c r="D132" s="18"/>
      <c r="F132" s="114" t="str">
        <f t="shared" si="126"/>
        <v/>
      </c>
      <c r="G132" s="114" t="str">
        <f t="shared" si="127"/>
        <v/>
      </c>
      <c r="H132" s="114" t="str">
        <f t="shared" si="128"/>
        <v/>
      </c>
      <c r="I132" s="114" t="str">
        <f t="shared" si="129"/>
        <v/>
      </c>
      <c r="J132" s="114" t="str">
        <f t="shared" si="130"/>
        <v/>
      </c>
      <c r="K132" s="114" t="str">
        <f t="shared" si="131"/>
        <v/>
      </c>
      <c r="L132" s="114" t="str">
        <f t="shared" si="132"/>
        <v/>
      </c>
      <c r="M132" s="114" t="str">
        <f t="shared" si="133"/>
        <v/>
      </c>
      <c r="N132" s="114" t="str">
        <f t="shared" si="134"/>
        <v/>
      </c>
      <c r="O132" s="114" t="str">
        <f t="shared" si="135"/>
        <v/>
      </c>
      <c r="P132" s="114" t="str">
        <f t="shared" si="136"/>
        <v/>
      </c>
      <c r="Q132" s="114" t="str">
        <f t="shared" si="137"/>
        <v/>
      </c>
      <c r="R132" s="114" t="str">
        <f t="shared" si="138"/>
        <v/>
      </c>
    </row>
    <row r="133" spans="2:18" outlineLevel="1" x14ac:dyDescent="0.3">
      <c r="B133" s="2"/>
      <c r="C133" s="129" t="str">
        <f t="shared" si="125"/>
        <v/>
      </c>
      <c r="D133" s="18"/>
      <c r="F133" s="114" t="str">
        <f t="shared" si="126"/>
        <v/>
      </c>
      <c r="G133" s="114" t="str">
        <f t="shared" si="127"/>
        <v/>
      </c>
      <c r="H133" s="114" t="str">
        <f t="shared" si="128"/>
        <v/>
      </c>
      <c r="I133" s="114" t="str">
        <f t="shared" si="129"/>
        <v/>
      </c>
      <c r="J133" s="114" t="str">
        <f t="shared" si="130"/>
        <v/>
      </c>
      <c r="K133" s="114" t="str">
        <f t="shared" si="131"/>
        <v/>
      </c>
      <c r="L133" s="114" t="str">
        <f t="shared" si="132"/>
        <v/>
      </c>
      <c r="M133" s="114" t="str">
        <f t="shared" si="133"/>
        <v/>
      </c>
      <c r="N133" s="114" t="str">
        <f t="shared" si="134"/>
        <v/>
      </c>
      <c r="O133" s="114" t="str">
        <f t="shared" si="135"/>
        <v/>
      </c>
      <c r="P133" s="114" t="str">
        <f t="shared" si="136"/>
        <v/>
      </c>
      <c r="Q133" s="114" t="str">
        <f t="shared" si="137"/>
        <v/>
      </c>
      <c r="R133" s="114" t="str">
        <f t="shared" si="138"/>
        <v/>
      </c>
    </row>
    <row r="134" spans="2:18" outlineLevel="1" x14ac:dyDescent="0.3">
      <c r="B134" s="2"/>
      <c r="C134" s="129" t="str">
        <f t="shared" si="125"/>
        <v/>
      </c>
      <c r="D134" s="18"/>
      <c r="F134" s="114" t="str">
        <f t="shared" si="126"/>
        <v/>
      </c>
      <c r="G134" s="114" t="str">
        <f t="shared" si="127"/>
        <v/>
      </c>
      <c r="H134" s="114" t="str">
        <f t="shared" si="128"/>
        <v/>
      </c>
      <c r="I134" s="114" t="str">
        <f t="shared" si="129"/>
        <v/>
      </c>
      <c r="J134" s="114" t="str">
        <f t="shared" si="130"/>
        <v/>
      </c>
      <c r="K134" s="114" t="str">
        <f t="shared" si="131"/>
        <v/>
      </c>
      <c r="L134" s="114" t="str">
        <f t="shared" si="132"/>
        <v/>
      </c>
      <c r="M134" s="114" t="str">
        <f t="shared" si="133"/>
        <v/>
      </c>
      <c r="N134" s="114" t="str">
        <f t="shared" si="134"/>
        <v/>
      </c>
      <c r="O134" s="114" t="str">
        <f t="shared" si="135"/>
        <v/>
      </c>
      <c r="P134" s="114" t="str">
        <f t="shared" si="136"/>
        <v/>
      </c>
      <c r="Q134" s="114" t="str">
        <f t="shared" si="137"/>
        <v/>
      </c>
      <c r="R134" s="114" t="str">
        <f t="shared" si="138"/>
        <v/>
      </c>
    </row>
    <row r="135" spans="2:18" outlineLevel="1" x14ac:dyDescent="0.3">
      <c r="B135" s="2"/>
      <c r="C135" s="129" t="str">
        <f t="shared" si="125"/>
        <v/>
      </c>
      <c r="D135" s="18"/>
      <c r="F135" s="114" t="str">
        <f t="shared" si="126"/>
        <v/>
      </c>
      <c r="G135" s="114" t="str">
        <f t="shared" si="127"/>
        <v/>
      </c>
      <c r="H135" s="114" t="str">
        <f t="shared" si="128"/>
        <v/>
      </c>
      <c r="I135" s="114" t="str">
        <f t="shared" si="129"/>
        <v/>
      </c>
      <c r="J135" s="114" t="str">
        <f t="shared" si="130"/>
        <v/>
      </c>
      <c r="K135" s="114" t="str">
        <f t="shared" si="131"/>
        <v/>
      </c>
      <c r="L135" s="114" t="str">
        <f t="shared" si="132"/>
        <v/>
      </c>
      <c r="M135" s="114" t="str">
        <f t="shared" si="133"/>
        <v/>
      </c>
      <c r="N135" s="114" t="str">
        <f t="shared" si="134"/>
        <v/>
      </c>
      <c r="O135" s="114" t="str">
        <f t="shared" si="135"/>
        <v/>
      </c>
      <c r="P135" s="114" t="str">
        <f t="shared" si="136"/>
        <v/>
      </c>
      <c r="Q135" s="114" t="str">
        <f t="shared" si="137"/>
        <v/>
      </c>
      <c r="R135" s="114" t="str">
        <f t="shared" si="138"/>
        <v/>
      </c>
    </row>
    <row r="136" spans="2:18" outlineLevel="1" x14ac:dyDescent="0.3">
      <c r="B136" s="2"/>
      <c r="C136" s="129" t="str">
        <f t="shared" si="125"/>
        <v/>
      </c>
      <c r="D136" s="18"/>
      <c r="F136" s="114" t="str">
        <f t="shared" si="126"/>
        <v/>
      </c>
      <c r="G136" s="114" t="str">
        <f t="shared" si="127"/>
        <v/>
      </c>
      <c r="H136" s="114" t="str">
        <f t="shared" si="128"/>
        <v/>
      </c>
      <c r="I136" s="114" t="str">
        <f t="shared" si="129"/>
        <v/>
      </c>
      <c r="J136" s="114" t="str">
        <f t="shared" si="130"/>
        <v/>
      </c>
      <c r="K136" s="114" t="str">
        <f t="shared" si="131"/>
        <v/>
      </c>
      <c r="L136" s="114" t="str">
        <f t="shared" si="132"/>
        <v/>
      </c>
      <c r="M136" s="114" t="str">
        <f t="shared" si="133"/>
        <v/>
      </c>
      <c r="N136" s="114" t="str">
        <f t="shared" si="134"/>
        <v/>
      </c>
      <c r="O136" s="114" t="str">
        <f t="shared" si="135"/>
        <v/>
      </c>
      <c r="P136" s="114" t="str">
        <f t="shared" si="136"/>
        <v/>
      </c>
      <c r="Q136" s="114" t="str">
        <f t="shared" si="137"/>
        <v/>
      </c>
      <c r="R136" s="114" t="str">
        <f t="shared" si="138"/>
        <v/>
      </c>
    </row>
    <row r="137" spans="2:18" outlineLevel="1" x14ac:dyDescent="0.3">
      <c r="B137" s="2"/>
      <c r="C137" s="129" t="str">
        <f t="shared" si="125"/>
        <v/>
      </c>
      <c r="D137" s="18"/>
      <c r="F137" s="114" t="str">
        <f t="shared" si="126"/>
        <v/>
      </c>
      <c r="G137" s="114" t="str">
        <f t="shared" si="127"/>
        <v/>
      </c>
      <c r="H137" s="114" t="str">
        <f t="shared" si="128"/>
        <v/>
      </c>
      <c r="I137" s="114" t="str">
        <f t="shared" si="129"/>
        <v/>
      </c>
      <c r="J137" s="114" t="str">
        <f t="shared" si="130"/>
        <v/>
      </c>
      <c r="K137" s="114" t="str">
        <f t="shared" si="131"/>
        <v/>
      </c>
      <c r="L137" s="114" t="str">
        <f t="shared" si="132"/>
        <v/>
      </c>
      <c r="M137" s="114" t="str">
        <f t="shared" si="133"/>
        <v/>
      </c>
      <c r="N137" s="114" t="str">
        <f t="shared" si="134"/>
        <v/>
      </c>
      <c r="O137" s="114" t="str">
        <f t="shared" si="135"/>
        <v/>
      </c>
      <c r="P137" s="114" t="str">
        <f t="shared" si="136"/>
        <v/>
      </c>
      <c r="Q137" s="114" t="str">
        <f t="shared" si="137"/>
        <v/>
      </c>
      <c r="R137" s="114" t="str">
        <f t="shared" si="138"/>
        <v/>
      </c>
    </row>
    <row r="138" spans="2:18" outlineLevel="1" x14ac:dyDescent="0.3">
      <c r="B138" s="2"/>
      <c r="C138" s="129" t="str">
        <f t="shared" si="125"/>
        <v/>
      </c>
      <c r="D138" s="18"/>
      <c r="F138" s="114" t="str">
        <f t="shared" si="126"/>
        <v/>
      </c>
      <c r="G138" s="114" t="str">
        <f t="shared" si="127"/>
        <v/>
      </c>
      <c r="H138" s="114" t="str">
        <f t="shared" si="128"/>
        <v/>
      </c>
      <c r="I138" s="114" t="str">
        <f t="shared" si="129"/>
        <v/>
      </c>
      <c r="J138" s="114" t="str">
        <f t="shared" si="130"/>
        <v/>
      </c>
      <c r="K138" s="114" t="str">
        <f t="shared" si="131"/>
        <v/>
      </c>
      <c r="L138" s="114" t="str">
        <f t="shared" si="132"/>
        <v/>
      </c>
      <c r="M138" s="114" t="str">
        <f t="shared" si="133"/>
        <v/>
      </c>
      <c r="N138" s="114" t="str">
        <f t="shared" si="134"/>
        <v/>
      </c>
      <c r="O138" s="114" t="str">
        <f t="shared" si="135"/>
        <v/>
      </c>
      <c r="P138" s="114" t="str">
        <f t="shared" si="136"/>
        <v/>
      </c>
      <c r="Q138" s="114" t="str">
        <f t="shared" si="137"/>
        <v/>
      </c>
      <c r="R138" s="114" t="str">
        <f t="shared" si="138"/>
        <v/>
      </c>
    </row>
    <row r="139" spans="2:18" outlineLevel="1" x14ac:dyDescent="0.3">
      <c r="B139" s="2"/>
      <c r="C139" s="129" t="str">
        <f t="shared" si="125"/>
        <v/>
      </c>
      <c r="D139" s="18"/>
      <c r="F139" s="114" t="str">
        <f t="shared" si="126"/>
        <v/>
      </c>
      <c r="G139" s="114" t="str">
        <f t="shared" si="127"/>
        <v/>
      </c>
      <c r="H139" s="114" t="str">
        <f t="shared" si="128"/>
        <v/>
      </c>
      <c r="I139" s="114" t="str">
        <f t="shared" si="129"/>
        <v/>
      </c>
      <c r="J139" s="114" t="str">
        <f t="shared" si="130"/>
        <v/>
      </c>
      <c r="K139" s="114" t="str">
        <f t="shared" si="131"/>
        <v/>
      </c>
      <c r="L139" s="114" t="str">
        <f t="shared" si="132"/>
        <v/>
      </c>
      <c r="M139" s="114" t="str">
        <f t="shared" si="133"/>
        <v/>
      </c>
      <c r="N139" s="114" t="str">
        <f t="shared" si="134"/>
        <v/>
      </c>
      <c r="O139" s="114" t="str">
        <f t="shared" si="135"/>
        <v/>
      </c>
      <c r="P139" s="114" t="str">
        <f t="shared" si="136"/>
        <v/>
      </c>
      <c r="Q139" s="114" t="str">
        <f t="shared" si="137"/>
        <v/>
      </c>
      <c r="R139" s="114" t="str">
        <f t="shared" si="138"/>
        <v/>
      </c>
    </row>
    <row r="140" spans="2:18" outlineLevel="1" x14ac:dyDescent="0.3">
      <c r="B140" s="2"/>
      <c r="C140" s="129" t="str">
        <f t="shared" si="125"/>
        <v/>
      </c>
      <c r="D140" s="18"/>
      <c r="F140" s="114" t="str">
        <f t="shared" si="126"/>
        <v/>
      </c>
      <c r="G140" s="114" t="str">
        <f t="shared" si="127"/>
        <v/>
      </c>
      <c r="H140" s="114" t="str">
        <f t="shared" si="128"/>
        <v/>
      </c>
      <c r="I140" s="114" t="str">
        <f t="shared" si="129"/>
        <v/>
      </c>
      <c r="J140" s="114" t="str">
        <f t="shared" si="130"/>
        <v/>
      </c>
      <c r="K140" s="114" t="str">
        <f t="shared" si="131"/>
        <v/>
      </c>
      <c r="L140" s="114" t="str">
        <f t="shared" si="132"/>
        <v/>
      </c>
      <c r="M140" s="114" t="str">
        <f t="shared" si="133"/>
        <v/>
      </c>
      <c r="N140" s="114" t="str">
        <f t="shared" si="134"/>
        <v/>
      </c>
      <c r="O140" s="114" t="str">
        <f t="shared" si="135"/>
        <v/>
      </c>
      <c r="P140" s="114" t="str">
        <f t="shared" si="136"/>
        <v/>
      </c>
      <c r="Q140" s="114" t="str">
        <f t="shared" si="137"/>
        <v/>
      </c>
      <c r="R140" s="114" t="str">
        <f t="shared" si="138"/>
        <v/>
      </c>
    </row>
    <row r="141" spans="2:18" outlineLevel="1" x14ac:dyDescent="0.3">
      <c r="B141" s="2"/>
      <c r="C141" s="129" t="str">
        <f t="shared" si="125"/>
        <v/>
      </c>
      <c r="D141" s="18"/>
      <c r="F141" s="114" t="str">
        <f t="shared" si="126"/>
        <v/>
      </c>
      <c r="G141" s="114" t="str">
        <f t="shared" si="127"/>
        <v/>
      </c>
      <c r="H141" s="114" t="str">
        <f t="shared" si="128"/>
        <v/>
      </c>
      <c r="I141" s="114" t="str">
        <f t="shared" si="129"/>
        <v/>
      </c>
      <c r="J141" s="114" t="str">
        <f t="shared" si="130"/>
        <v/>
      </c>
      <c r="K141" s="114" t="str">
        <f t="shared" si="131"/>
        <v/>
      </c>
      <c r="L141" s="114" t="str">
        <f t="shared" si="132"/>
        <v/>
      </c>
      <c r="M141" s="114" t="str">
        <f t="shared" si="133"/>
        <v/>
      </c>
      <c r="N141" s="114" t="str">
        <f t="shared" si="134"/>
        <v/>
      </c>
      <c r="O141" s="114" t="str">
        <f t="shared" si="135"/>
        <v/>
      </c>
      <c r="P141" s="114" t="str">
        <f t="shared" si="136"/>
        <v/>
      </c>
      <c r="Q141" s="114" t="str">
        <f t="shared" si="137"/>
        <v/>
      </c>
      <c r="R141" s="114" t="str">
        <f t="shared" si="138"/>
        <v/>
      </c>
    </row>
    <row r="142" spans="2:18" outlineLevel="1" x14ac:dyDescent="0.3">
      <c r="B142" s="2"/>
      <c r="C142" s="129" t="str">
        <f t="shared" si="125"/>
        <v/>
      </c>
      <c r="D142" s="18"/>
      <c r="F142" s="114" t="str">
        <f t="shared" si="126"/>
        <v/>
      </c>
      <c r="G142" s="114" t="str">
        <f t="shared" si="127"/>
        <v/>
      </c>
      <c r="H142" s="114" t="str">
        <f t="shared" si="128"/>
        <v/>
      </c>
      <c r="I142" s="114" t="str">
        <f t="shared" si="129"/>
        <v/>
      </c>
      <c r="J142" s="114" t="str">
        <f t="shared" si="130"/>
        <v/>
      </c>
      <c r="K142" s="114" t="str">
        <f t="shared" si="131"/>
        <v/>
      </c>
      <c r="L142" s="114" t="str">
        <f t="shared" si="132"/>
        <v/>
      </c>
      <c r="M142" s="114" t="str">
        <f t="shared" si="133"/>
        <v/>
      </c>
      <c r="N142" s="114" t="str">
        <f t="shared" si="134"/>
        <v/>
      </c>
      <c r="O142" s="114" t="str">
        <f t="shared" si="135"/>
        <v/>
      </c>
      <c r="P142" s="114" t="str">
        <f t="shared" si="136"/>
        <v/>
      </c>
      <c r="Q142" s="114" t="str">
        <f t="shared" si="137"/>
        <v/>
      </c>
      <c r="R142" s="114" t="str">
        <f t="shared" si="138"/>
        <v/>
      </c>
    </row>
    <row r="143" spans="2:18" outlineLevel="1" x14ac:dyDescent="0.3">
      <c r="B143" s="2"/>
      <c r="C143" s="129" t="str">
        <f t="shared" si="125"/>
        <v/>
      </c>
      <c r="D143" s="18"/>
      <c r="F143" s="114" t="str">
        <f t="shared" si="126"/>
        <v/>
      </c>
      <c r="G143" s="114" t="str">
        <f t="shared" si="127"/>
        <v/>
      </c>
      <c r="H143" s="114" t="str">
        <f t="shared" si="128"/>
        <v/>
      </c>
      <c r="I143" s="114" t="str">
        <f t="shared" si="129"/>
        <v/>
      </c>
      <c r="J143" s="114" t="str">
        <f t="shared" si="130"/>
        <v/>
      </c>
      <c r="K143" s="114" t="str">
        <f t="shared" si="131"/>
        <v/>
      </c>
      <c r="L143" s="114" t="str">
        <f t="shared" si="132"/>
        <v/>
      </c>
      <c r="M143" s="114" t="str">
        <f t="shared" si="133"/>
        <v/>
      </c>
      <c r="N143" s="114" t="str">
        <f t="shared" si="134"/>
        <v/>
      </c>
      <c r="O143" s="114" t="str">
        <f t="shared" si="135"/>
        <v/>
      </c>
      <c r="P143" s="114" t="str">
        <f t="shared" si="136"/>
        <v/>
      </c>
      <c r="Q143" s="114" t="str">
        <f t="shared" si="137"/>
        <v/>
      </c>
      <c r="R143" s="114" t="str">
        <f t="shared" si="138"/>
        <v/>
      </c>
    </row>
    <row r="144" spans="2:18" x14ac:dyDescent="0.3">
      <c r="B144" s="2"/>
      <c r="C144" s="129" t="str">
        <f t="shared" si="125"/>
        <v/>
      </c>
      <c r="D144" s="18"/>
      <c r="F144" s="270" t="str">
        <f t="shared" si="126"/>
        <v/>
      </c>
      <c r="G144" s="270" t="str">
        <f t="shared" si="127"/>
        <v/>
      </c>
      <c r="H144" s="270" t="str">
        <f t="shared" si="128"/>
        <v/>
      </c>
      <c r="I144" s="270" t="str">
        <f t="shared" si="129"/>
        <v/>
      </c>
      <c r="J144" s="270" t="str">
        <f t="shared" si="130"/>
        <v/>
      </c>
      <c r="K144" s="270" t="str">
        <f t="shared" si="131"/>
        <v/>
      </c>
      <c r="L144" s="270" t="str">
        <f t="shared" si="132"/>
        <v/>
      </c>
      <c r="M144" s="270" t="str">
        <f t="shared" si="133"/>
        <v/>
      </c>
      <c r="N144" s="270" t="str">
        <f t="shared" si="134"/>
        <v/>
      </c>
      <c r="O144" s="270" t="str">
        <f t="shared" si="135"/>
        <v/>
      </c>
      <c r="P144" s="270" t="str">
        <f t="shared" si="136"/>
        <v/>
      </c>
      <c r="Q144" s="270" t="str">
        <f t="shared" si="137"/>
        <v/>
      </c>
      <c r="R144" s="270" t="str">
        <f t="shared" si="138"/>
        <v/>
      </c>
    </row>
    <row r="145" spans="2:18" x14ac:dyDescent="0.3">
      <c r="B145" s="2"/>
      <c r="C145" s="129" t="str">
        <f t="shared" si="125"/>
        <v/>
      </c>
      <c r="D145" s="18"/>
      <c r="F145" s="270" t="str">
        <f t="shared" si="126"/>
        <v/>
      </c>
      <c r="G145" s="270" t="str">
        <f t="shared" si="127"/>
        <v/>
      </c>
      <c r="H145" s="270" t="str">
        <f t="shared" si="128"/>
        <v/>
      </c>
      <c r="I145" s="270" t="str">
        <f t="shared" si="129"/>
        <v/>
      </c>
      <c r="J145" s="270" t="str">
        <f t="shared" si="130"/>
        <v/>
      </c>
      <c r="K145" s="270" t="str">
        <f t="shared" si="131"/>
        <v/>
      </c>
      <c r="L145" s="270" t="str">
        <f t="shared" si="132"/>
        <v/>
      </c>
      <c r="M145" s="270" t="str">
        <f t="shared" si="133"/>
        <v/>
      </c>
      <c r="N145" s="270" t="str">
        <f t="shared" si="134"/>
        <v/>
      </c>
      <c r="O145" s="270" t="str">
        <f t="shared" si="135"/>
        <v/>
      </c>
      <c r="P145" s="270" t="str">
        <f t="shared" si="136"/>
        <v/>
      </c>
      <c r="Q145" s="270" t="str">
        <f t="shared" si="137"/>
        <v/>
      </c>
      <c r="R145" s="270" t="str">
        <f t="shared" si="138"/>
        <v/>
      </c>
    </row>
    <row r="146" spans="2:18" x14ac:dyDescent="0.3">
      <c r="B146" s="2"/>
      <c r="C146" s="130" t="s">
        <v>18</v>
      </c>
      <c r="D146" s="24"/>
      <c r="F146" s="134">
        <f>SUM(F116:F143)</f>
        <v>0</v>
      </c>
      <c r="G146" s="134">
        <f t="shared" ref="G146:R146" si="139">SUM(G116:G143)</f>
        <v>0</v>
      </c>
      <c r="H146" s="134">
        <f t="shared" si="139"/>
        <v>0</v>
      </c>
      <c r="I146" s="134">
        <f t="shared" si="139"/>
        <v>0</v>
      </c>
      <c r="J146" s="134">
        <f t="shared" si="139"/>
        <v>0</v>
      </c>
      <c r="K146" s="134">
        <f t="shared" si="139"/>
        <v>0</v>
      </c>
      <c r="L146" s="134">
        <f t="shared" si="139"/>
        <v>0</v>
      </c>
      <c r="M146" s="134">
        <f t="shared" si="139"/>
        <v>0</v>
      </c>
      <c r="N146" s="134">
        <f t="shared" si="139"/>
        <v>0</v>
      </c>
      <c r="O146" s="134">
        <f t="shared" si="139"/>
        <v>0</v>
      </c>
      <c r="P146" s="134">
        <f t="shared" si="139"/>
        <v>0</v>
      </c>
      <c r="Q146" s="134">
        <f t="shared" si="139"/>
        <v>0</v>
      </c>
      <c r="R146" s="134">
        <f t="shared" si="139"/>
        <v>0</v>
      </c>
    </row>
    <row r="147" spans="2:18" x14ac:dyDescent="0.3">
      <c r="B147" s="2"/>
      <c r="C147" s="131" t="s">
        <v>76</v>
      </c>
      <c r="D147" s="25"/>
      <c r="F147" s="28" t="str">
        <f>IFERROR(F146/SUM(F$146,F$180,F$215),"")</f>
        <v/>
      </c>
      <c r="G147" s="28" t="str">
        <f t="shared" ref="G147:R147" si="140">IFERROR(G146/SUM(G$146,G$180,G$215),"")</f>
        <v/>
      </c>
      <c r="H147" s="28" t="str">
        <f t="shared" si="140"/>
        <v/>
      </c>
      <c r="I147" s="28" t="str">
        <f t="shared" si="140"/>
        <v/>
      </c>
      <c r="J147" s="28" t="str">
        <f t="shared" si="140"/>
        <v/>
      </c>
      <c r="K147" s="28" t="str">
        <f t="shared" si="140"/>
        <v/>
      </c>
      <c r="L147" s="28" t="str">
        <f t="shared" si="140"/>
        <v/>
      </c>
      <c r="M147" s="28" t="str">
        <f t="shared" si="140"/>
        <v/>
      </c>
      <c r="N147" s="28" t="str">
        <f t="shared" si="140"/>
        <v/>
      </c>
      <c r="O147" s="28" t="str">
        <f t="shared" si="140"/>
        <v/>
      </c>
      <c r="P147" s="28" t="str">
        <f t="shared" si="140"/>
        <v/>
      </c>
      <c r="Q147" s="28" t="str">
        <f t="shared" si="140"/>
        <v/>
      </c>
      <c r="R147" s="28" t="str">
        <f t="shared" si="140"/>
        <v/>
      </c>
    </row>
    <row r="148" spans="2:18" x14ac:dyDescent="0.3">
      <c r="B148" s="2"/>
      <c r="C148" s="25"/>
      <c r="D148" s="25"/>
    </row>
    <row r="149" spans="2:18" ht="18" x14ac:dyDescent="0.35">
      <c r="B149" s="2"/>
      <c r="C149" s="132" t="s">
        <v>19</v>
      </c>
      <c r="D149" s="9"/>
      <c r="F149" s="19" t="s">
        <v>51</v>
      </c>
      <c r="G149" s="19" t="s">
        <v>52</v>
      </c>
      <c r="H149" s="19" t="s">
        <v>53</v>
      </c>
      <c r="I149" s="19" t="s">
        <v>54</v>
      </c>
      <c r="J149" s="19" t="s">
        <v>55</v>
      </c>
      <c r="K149" s="19" t="s">
        <v>56</v>
      </c>
      <c r="L149" s="19" t="s">
        <v>57</v>
      </c>
      <c r="M149" s="19" t="s">
        <v>58</v>
      </c>
      <c r="N149" s="19" t="s">
        <v>59</v>
      </c>
      <c r="O149" s="19" t="s">
        <v>60</v>
      </c>
      <c r="P149" s="19" t="s">
        <v>61</v>
      </c>
      <c r="Q149" s="19" t="s">
        <v>62</v>
      </c>
      <c r="R149" s="19" t="s">
        <v>63</v>
      </c>
    </row>
    <row r="150" spans="2:18" x14ac:dyDescent="0.3">
      <c r="B150" s="2"/>
      <c r="C150" s="129" t="str">
        <f t="shared" ref="C150:C179" si="141">C44</f>
        <v/>
      </c>
      <c r="D150" s="18"/>
      <c r="F150" s="114" t="str">
        <f t="shared" ref="F150:F179" si="142">F44</f>
        <v/>
      </c>
      <c r="G150" s="114" t="str">
        <f t="shared" ref="G150:G179" si="143">I44</f>
        <v/>
      </c>
      <c r="H150" s="114" t="str">
        <f t="shared" ref="H150:H179" si="144">L44</f>
        <v/>
      </c>
      <c r="I150" s="114" t="str">
        <f t="shared" ref="I150:I179" si="145">O44</f>
        <v/>
      </c>
      <c r="J150" s="114" t="str">
        <f t="shared" ref="J150:J179" si="146">R44</f>
        <v/>
      </c>
      <c r="K150" s="114" t="str">
        <f t="shared" ref="K150:K179" si="147">U44</f>
        <v/>
      </c>
      <c r="L150" s="114" t="str">
        <f t="shared" ref="L150:L179" si="148">X44</f>
        <v/>
      </c>
      <c r="M150" s="114" t="str">
        <f t="shared" ref="M150:M179" si="149">AA44</f>
        <v/>
      </c>
      <c r="N150" s="114" t="str">
        <f t="shared" ref="N150:N179" si="150">AD44</f>
        <v/>
      </c>
      <c r="O150" s="114" t="str">
        <f t="shared" ref="O150:O179" si="151">AG44</f>
        <v/>
      </c>
      <c r="P150" s="114" t="str">
        <f t="shared" ref="P150:P179" si="152">AJ44</f>
        <v/>
      </c>
      <c r="Q150" s="114" t="str">
        <f t="shared" ref="Q150:Q179" si="153">AM44</f>
        <v/>
      </c>
      <c r="R150" s="114" t="str">
        <f t="shared" ref="R150:R179" si="154">AP44</f>
        <v/>
      </c>
    </row>
    <row r="151" spans="2:18" x14ac:dyDescent="0.3">
      <c r="B151" s="2"/>
      <c r="C151" s="129" t="str">
        <f t="shared" si="141"/>
        <v/>
      </c>
      <c r="D151" s="18"/>
      <c r="F151" s="114" t="str">
        <f t="shared" si="142"/>
        <v/>
      </c>
      <c r="G151" s="114" t="str">
        <f t="shared" si="143"/>
        <v/>
      </c>
      <c r="H151" s="114" t="str">
        <f t="shared" si="144"/>
        <v/>
      </c>
      <c r="I151" s="114" t="str">
        <f t="shared" si="145"/>
        <v/>
      </c>
      <c r="J151" s="114" t="str">
        <f t="shared" si="146"/>
        <v/>
      </c>
      <c r="K151" s="114" t="str">
        <f t="shared" si="147"/>
        <v/>
      </c>
      <c r="L151" s="114" t="str">
        <f t="shared" si="148"/>
        <v/>
      </c>
      <c r="M151" s="114" t="str">
        <f t="shared" si="149"/>
        <v/>
      </c>
      <c r="N151" s="114" t="str">
        <f t="shared" si="150"/>
        <v/>
      </c>
      <c r="O151" s="114" t="str">
        <f t="shared" si="151"/>
        <v/>
      </c>
      <c r="P151" s="114" t="str">
        <f t="shared" si="152"/>
        <v/>
      </c>
      <c r="Q151" s="114" t="str">
        <f t="shared" si="153"/>
        <v/>
      </c>
      <c r="R151" s="114" t="str">
        <f t="shared" si="154"/>
        <v/>
      </c>
    </row>
    <row r="152" spans="2:18" x14ac:dyDescent="0.3">
      <c r="B152" s="2"/>
      <c r="C152" s="129" t="str">
        <f t="shared" si="141"/>
        <v/>
      </c>
      <c r="D152" s="18"/>
      <c r="F152" s="114" t="str">
        <f t="shared" si="142"/>
        <v/>
      </c>
      <c r="G152" s="114" t="str">
        <f t="shared" si="143"/>
        <v/>
      </c>
      <c r="H152" s="114" t="str">
        <f t="shared" si="144"/>
        <v/>
      </c>
      <c r="I152" s="114" t="str">
        <f t="shared" si="145"/>
        <v/>
      </c>
      <c r="J152" s="114" t="str">
        <f t="shared" si="146"/>
        <v/>
      </c>
      <c r="K152" s="114" t="str">
        <f t="shared" si="147"/>
        <v/>
      </c>
      <c r="L152" s="114" t="str">
        <f t="shared" si="148"/>
        <v/>
      </c>
      <c r="M152" s="114" t="str">
        <f t="shared" si="149"/>
        <v/>
      </c>
      <c r="N152" s="114" t="str">
        <f t="shared" si="150"/>
        <v/>
      </c>
      <c r="O152" s="114" t="str">
        <f t="shared" si="151"/>
        <v/>
      </c>
      <c r="P152" s="114" t="str">
        <f t="shared" si="152"/>
        <v/>
      </c>
      <c r="Q152" s="114" t="str">
        <f t="shared" si="153"/>
        <v/>
      </c>
      <c r="R152" s="114" t="str">
        <f t="shared" si="154"/>
        <v/>
      </c>
    </row>
    <row r="153" spans="2:18" x14ac:dyDescent="0.3">
      <c r="B153" s="2"/>
      <c r="C153" s="129" t="str">
        <f t="shared" si="141"/>
        <v/>
      </c>
      <c r="D153" s="18"/>
      <c r="F153" s="114" t="str">
        <f t="shared" si="142"/>
        <v/>
      </c>
      <c r="G153" s="114" t="str">
        <f t="shared" si="143"/>
        <v/>
      </c>
      <c r="H153" s="114" t="str">
        <f t="shared" si="144"/>
        <v/>
      </c>
      <c r="I153" s="114" t="str">
        <f t="shared" si="145"/>
        <v/>
      </c>
      <c r="J153" s="114" t="str">
        <f t="shared" si="146"/>
        <v/>
      </c>
      <c r="K153" s="114" t="str">
        <f t="shared" si="147"/>
        <v/>
      </c>
      <c r="L153" s="114" t="str">
        <f t="shared" si="148"/>
        <v/>
      </c>
      <c r="M153" s="114" t="str">
        <f t="shared" si="149"/>
        <v/>
      </c>
      <c r="N153" s="114" t="str">
        <f t="shared" si="150"/>
        <v/>
      </c>
      <c r="O153" s="114" t="str">
        <f t="shared" si="151"/>
        <v/>
      </c>
      <c r="P153" s="114" t="str">
        <f t="shared" si="152"/>
        <v/>
      </c>
      <c r="Q153" s="114" t="str">
        <f t="shared" si="153"/>
        <v/>
      </c>
      <c r="R153" s="114" t="str">
        <f t="shared" si="154"/>
        <v/>
      </c>
    </row>
    <row r="154" spans="2:18" x14ac:dyDescent="0.3">
      <c r="B154" s="2"/>
      <c r="C154" s="129" t="str">
        <f t="shared" si="141"/>
        <v/>
      </c>
      <c r="D154" s="18"/>
      <c r="F154" s="114" t="str">
        <f t="shared" si="142"/>
        <v/>
      </c>
      <c r="G154" s="114" t="str">
        <f t="shared" si="143"/>
        <v/>
      </c>
      <c r="H154" s="114" t="str">
        <f t="shared" si="144"/>
        <v/>
      </c>
      <c r="I154" s="114" t="str">
        <f t="shared" si="145"/>
        <v/>
      </c>
      <c r="J154" s="114" t="str">
        <f t="shared" si="146"/>
        <v/>
      </c>
      <c r="K154" s="114" t="str">
        <f t="shared" si="147"/>
        <v/>
      </c>
      <c r="L154" s="114" t="str">
        <f t="shared" si="148"/>
        <v/>
      </c>
      <c r="M154" s="114" t="str">
        <f t="shared" si="149"/>
        <v/>
      </c>
      <c r="N154" s="114" t="str">
        <f t="shared" si="150"/>
        <v/>
      </c>
      <c r="O154" s="114" t="str">
        <f t="shared" si="151"/>
        <v/>
      </c>
      <c r="P154" s="114" t="str">
        <f t="shared" si="152"/>
        <v/>
      </c>
      <c r="Q154" s="114" t="str">
        <f t="shared" si="153"/>
        <v/>
      </c>
      <c r="R154" s="114" t="str">
        <f t="shared" si="154"/>
        <v/>
      </c>
    </row>
    <row r="155" spans="2:18" x14ac:dyDescent="0.3">
      <c r="B155" s="2"/>
      <c r="C155" s="129" t="str">
        <f t="shared" si="141"/>
        <v/>
      </c>
      <c r="D155" s="18"/>
      <c r="F155" s="114" t="str">
        <f t="shared" si="142"/>
        <v/>
      </c>
      <c r="G155" s="114" t="str">
        <f t="shared" si="143"/>
        <v/>
      </c>
      <c r="H155" s="114" t="str">
        <f t="shared" si="144"/>
        <v/>
      </c>
      <c r="I155" s="114" t="str">
        <f t="shared" si="145"/>
        <v/>
      </c>
      <c r="J155" s="114" t="str">
        <f t="shared" si="146"/>
        <v/>
      </c>
      <c r="K155" s="114" t="str">
        <f t="shared" si="147"/>
        <v/>
      </c>
      <c r="L155" s="114" t="str">
        <f t="shared" si="148"/>
        <v/>
      </c>
      <c r="M155" s="114" t="str">
        <f t="shared" si="149"/>
        <v/>
      </c>
      <c r="N155" s="114" t="str">
        <f t="shared" si="150"/>
        <v/>
      </c>
      <c r="O155" s="114" t="str">
        <f t="shared" si="151"/>
        <v/>
      </c>
      <c r="P155" s="114" t="str">
        <f t="shared" si="152"/>
        <v/>
      </c>
      <c r="Q155" s="114" t="str">
        <f t="shared" si="153"/>
        <v/>
      </c>
      <c r="R155" s="114" t="str">
        <f t="shared" si="154"/>
        <v/>
      </c>
    </row>
    <row r="156" spans="2:18" x14ac:dyDescent="0.3">
      <c r="B156" s="2"/>
      <c r="C156" s="129" t="str">
        <f t="shared" si="141"/>
        <v/>
      </c>
      <c r="D156" s="18"/>
      <c r="F156" s="114" t="str">
        <f t="shared" si="142"/>
        <v/>
      </c>
      <c r="G156" s="114" t="str">
        <f t="shared" si="143"/>
        <v/>
      </c>
      <c r="H156" s="114" t="str">
        <f t="shared" si="144"/>
        <v/>
      </c>
      <c r="I156" s="114" t="str">
        <f t="shared" si="145"/>
        <v/>
      </c>
      <c r="J156" s="114" t="str">
        <f t="shared" si="146"/>
        <v/>
      </c>
      <c r="K156" s="114" t="str">
        <f t="shared" si="147"/>
        <v/>
      </c>
      <c r="L156" s="114" t="str">
        <f t="shared" si="148"/>
        <v/>
      </c>
      <c r="M156" s="114" t="str">
        <f t="shared" si="149"/>
        <v/>
      </c>
      <c r="N156" s="114" t="str">
        <f t="shared" si="150"/>
        <v/>
      </c>
      <c r="O156" s="114" t="str">
        <f t="shared" si="151"/>
        <v/>
      </c>
      <c r="P156" s="114" t="str">
        <f t="shared" si="152"/>
        <v/>
      </c>
      <c r="Q156" s="114" t="str">
        <f t="shared" si="153"/>
        <v/>
      </c>
      <c r="R156" s="114" t="str">
        <f t="shared" si="154"/>
        <v/>
      </c>
    </row>
    <row r="157" spans="2:18" x14ac:dyDescent="0.3">
      <c r="B157" s="2"/>
      <c r="C157" s="129" t="str">
        <f t="shared" si="141"/>
        <v/>
      </c>
      <c r="D157" s="18"/>
      <c r="F157" s="114" t="str">
        <f t="shared" si="142"/>
        <v/>
      </c>
      <c r="G157" s="114" t="str">
        <f t="shared" si="143"/>
        <v/>
      </c>
      <c r="H157" s="114" t="str">
        <f t="shared" si="144"/>
        <v/>
      </c>
      <c r="I157" s="114" t="str">
        <f t="shared" si="145"/>
        <v/>
      </c>
      <c r="J157" s="114" t="str">
        <f t="shared" si="146"/>
        <v/>
      </c>
      <c r="K157" s="114" t="str">
        <f t="shared" si="147"/>
        <v/>
      </c>
      <c r="L157" s="114" t="str">
        <f t="shared" si="148"/>
        <v/>
      </c>
      <c r="M157" s="114" t="str">
        <f t="shared" si="149"/>
        <v/>
      </c>
      <c r="N157" s="114" t="str">
        <f t="shared" si="150"/>
        <v/>
      </c>
      <c r="O157" s="114" t="str">
        <f t="shared" si="151"/>
        <v/>
      </c>
      <c r="P157" s="114" t="str">
        <f t="shared" si="152"/>
        <v/>
      </c>
      <c r="Q157" s="114" t="str">
        <f t="shared" si="153"/>
        <v/>
      </c>
      <c r="R157" s="114" t="str">
        <f t="shared" si="154"/>
        <v/>
      </c>
    </row>
    <row r="158" spans="2:18" x14ac:dyDescent="0.3">
      <c r="B158" s="2"/>
      <c r="C158" s="129" t="str">
        <f t="shared" si="141"/>
        <v/>
      </c>
      <c r="D158" s="18"/>
      <c r="F158" s="114" t="str">
        <f t="shared" si="142"/>
        <v/>
      </c>
      <c r="G158" s="114" t="str">
        <f t="shared" si="143"/>
        <v/>
      </c>
      <c r="H158" s="114" t="str">
        <f t="shared" si="144"/>
        <v/>
      </c>
      <c r="I158" s="114" t="str">
        <f t="shared" si="145"/>
        <v/>
      </c>
      <c r="J158" s="114" t="str">
        <f t="shared" si="146"/>
        <v/>
      </c>
      <c r="K158" s="114" t="str">
        <f t="shared" si="147"/>
        <v/>
      </c>
      <c r="L158" s="114" t="str">
        <f t="shared" si="148"/>
        <v/>
      </c>
      <c r="M158" s="114" t="str">
        <f t="shared" si="149"/>
        <v/>
      </c>
      <c r="N158" s="114" t="str">
        <f t="shared" si="150"/>
        <v/>
      </c>
      <c r="O158" s="114" t="str">
        <f t="shared" si="151"/>
        <v/>
      </c>
      <c r="P158" s="114" t="str">
        <f t="shared" si="152"/>
        <v/>
      </c>
      <c r="Q158" s="114" t="str">
        <f t="shared" si="153"/>
        <v/>
      </c>
      <c r="R158" s="114" t="str">
        <f t="shared" si="154"/>
        <v/>
      </c>
    </row>
    <row r="159" spans="2:18" x14ac:dyDescent="0.3">
      <c r="B159" s="2"/>
      <c r="C159" s="129" t="str">
        <f t="shared" si="141"/>
        <v/>
      </c>
      <c r="D159" s="18"/>
      <c r="F159" s="114" t="str">
        <f t="shared" si="142"/>
        <v/>
      </c>
      <c r="G159" s="114" t="str">
        <f t="shared" si="143"/>
        <v/>
      </c>
      <c r="H159" s="114" t="str">
        <f t="shared" si="144"/>
        <v/>
      </c>
      <c r="I159" s="114" t="str">
        <f t="shared" si="145"/>
        <v/>
      </c>
      <c r="J159" s="114" t="str">
        <f t="shared" si="146"/>
        <v/>
      </c>
      <c r="K159" s="114" t="str">
        <f t="shared" si="147"/>
        <v/>
      </c>
      <c r="L159" s="114" t="str">
        <f t="shared" si="148"/>
        <v/>
      </c>
      <c r="M159" s="114" t="str">
        <f t="shared" si="149"/>
        <v/>
      </c>
      <c r="N159" s="114" t="str">
        <f t="shared" si="150"/>
        <v/>
      </c>
      <c r="O159" s="114" t="str">
        <f t="shared" si="151"/>
        <v/>
      </c>
      <c r="P159" s="114" t="str">
        <f t="shared" si="152"/>
        <v/>
      </c>
      <c r="Q159" s="114" t="str">
        <f t="shared" si="153"/>
        <v/>
      </c>
      <c r="R159" s="114" t="str">
        <f t="shared" si="154"/>
        <v/>
      </c>
    </row>
    <row r="160" spans="2:18" x14ac:dyDescent="0.3">
      <c r="B160" s="2"/>
      <c r="C160" s="129" t="str">
        <f t="shared" si="141"/>
        <v/>
      </c>
      <c r="D160" s="18"/>
      <c r="F160" s="114" t="str">
        <f t="shared" si="142"/>
        <v/>
      </c>
      <c r="G160" s="114" t="str">
        <f t="shared" si="143"/>
        <v/>
      </c>
      <c r="H160" s="114" t="str">
        <f t="shared" si="144"/>
        <v/>
      </c>
      <c r="I160" s="114" t="str">
        <f t="shared" si="145"/>
        <v/>
      </c>
      <c r="J160" s="114" t="str">
        <f t="shared" si="146"/>
        <v/>
      </c>
      <c r="K160" s="114" t="str">
        <f t="shared" si="147"/>
        <v/>
      </c>
      <c r="L160" s="114" t="str">
        <f t="shared" si="148"/>
        <v/>
      </c>
      <c r="M160" s="114" t="str">
        <f t="shared" si="149"/>
        <v/>
      </c>
      <c r="N160" s="114" t="str">
        <f t="shared" si="150"/>
        <v/>
      </c>
      <c r="O160" s="114" t="str">
        <f t="shared" si="151"/>
        <v/>
      </c>
      <c r="P160" s="114" t="str">
        <f t="shared" si="152"/>
        <v/>
      </c>
      <c r="Q160" s="114" t="str">
        <f t="shared" si="153"/>
        <v/>
      </c>
      <c r="R160" s="114" t="str">
        <f t="shared" si="154"/>
        <v/>
      </c>
    </row>
    <row r="161" spans="2:18" x14ac:dyDescent="0.3">
      <c r="B161" s="2"/>
      <c r="C161" s="129" t="str">
        <f t="shared" si="141"/>
        <v/>
      </c>
      <c r="D161" s="18"/>
      <c r="F161" s="114" t="str">
        <f t="shared" si="142"/>
        <v/>
      </c>
      <c r="G161" s="114" t="str">
        <f t="shared" si="143"/>
        <v/>
      </c>
      <c r="H161" s="114" t="str">
        <f t="shared" si="144"/>
        <v/>
      </c>
      <c r="I161" s="114" t="str">
        <f t="shared" si="145"/>
        <v/>
      </c>
      <c r="J161" s="114" t="str">
        <f t="shared" si="146"/>
        <v/>
      </c>
      <c r="K161" s="114" t="str">
        <f t="shared" si="147"/>
        <v/>
      </c>
      <c r="L161" s="114" t="str">
        <f t="shared" si="148"/>
        <v/>
      </c>
      <c r="M161" s="114" t="str">
        <f t="shared" si="149"/>
        <v/>
      </c>
      <c r="N161" s="114" t="str">
        <f t="shared" si="150"/>
        <v/>
      </c>
      <c r="O161" s="114" t="str">
        <f t="shared" si="151"/>
        <v/>
      </c>
      <c r="P161" s="114" t="str">
        <f t="shared" si="152"/>
        <v/>
      </c>
      <c r="Q161" s="114" t="str">
        <f t="shared" si="153"/>
        <v/>
      </c>
      <c r="R161" s="114" t="str">
        <f t="shared" si="154"/>
        <v/>
      </c>
    </row>
    <row r="162" spans="2:18" x14ac:dyDescent="0.3">
      <c r="B162" s="2"/>
      <c r="C162" s="129" t="str">
        <f t="shared" si="141"/>
        <v/>
      </c>
      <c r="D162" s="18"/>
      <c r="F162" s="114" t="str">
        <f t="shared" si="142"/>
        <v/>
      </c>
      <c r="G162" s="114" t="str">
        <f t="shared" si="143"/>
        <v/>
      </c>
      <c r="H162" s="114" t="str">
        <f t="shared" si="144"/>
        <v/>
      </c>
      <c r="I162" s="114" t="str">
        <f t="shared" si="145"/>
        <v/>
      </c>
      <c r="J162" s="114" t="str">
        <f t="shared" si="146"/>
        <v/>
      </c>
      <c r="K162" s="114" t="str">
        <f t="shared" si="147"/>
        <v/>
      </c>
      <c r="L162" s="114" t="str">
        <f t="shared" si="148"/>
        <v/>
      </c>
      <c r="M162" s="114" t="str">
        <f t="shared" si="149"/>
        <v/>
      </c>
      <c r="N162" s="114" t="str">
        <f t="shared" si="150"/>
        <v/>
      </c>
      <c r="O162" s="114" t="str">
        <f t="shared" si="151"/>
        <v/>
      </c>
      <c r="P162" s="114" t="str">
        <f t="shared" si="152"/>
        <v/>
      </c>
      <c r="Q162" s="114" t="str">
        <f t="shared" si="153"/>
        <v/>
      </c>
      <c r="R162" s="114" t="str">
        <f t="shared" si="154"/>
        <v/>
      </c>
    </row>
    <row r="163" spans="2:18" x14ac:dyDescent="0.3">
      <c r="B163" s="2"/>
      <c r="C163" s="129" t="str">
        <f t="shared" si="141"/>
        <v/>
      </c>
      <c r="D163" s="18"/>
      <c r="F163" s="114" t="str">
        <f t="shared" si="142"/>
        <v/>
      </c>
      <c r="G163" s="114" t="str">
        <f t="shared" si="143"/>
        <v/>
      </c>
      <c r="H163" s="114" t="str">
        <f t="shared" si="144"/>
        <v/>
      </c>
      <c r="I163" s="114" t="str">
        <f t="shared" si="145"/>
        <v/>
      </c>
      <c r="J163" s="114" t="str">
        <f t="shared" si="146"/>
        <v/>
      </c>
      <c r="K163" s="114" t="str">
        <f t="shared" si="147"/>
        <v/>
      </c>
      <c r="L163" s="114" t="str">
        <f t="shared" si="148"/>
        <v/>
      </c>
      <c r="M163" s="114" t="str">
        <f t="shared" si="149"/>
        <v/>
      </c>
      <c r="N163" s="114" t="str">
        <f t="shared" si="150"/>
        <v/>
      </c>
      <c r="O163" s="114" t="str">
        <f t="shared" si="151"/>
        <v/>
      </c>
      <c r="P163" s="114" t="str">
        <f t="shared" si="152"/>
        <v/>
      </c>
      <c r="Q163" s="114" t="str">
        <f t="shared" si="153"/>
        <v/>
      </c>
      <c r="R163" s="114" t="str">
        <f t="shared" si="154"/>
        <v/>
      </c>
    </row>
    <row r="164" spans="2:18" x14ac:dyDescent="0.3">
      <c r="B164" s="2"/>
      <c r="C164" s="129" t="str">
        <f t="shared" si="141"/>
        <v/>
      </c>
      <c r="D164" s="18"/>
      <c r="F164" s="114" t="str">
        <f t="shared" si="142"/>
        <v/>
      </c>
      <c r="G164" s="114" t="str">
        <f t="shared" si="143"/>
        <v/>
      </c>
      <c r="H164" s="114" t="str">
        <f t="shared" si="144"/>
        <v/>
      </c>
      <c r="I164" s="114" t="str">
        <f t="shared" si="145"/>
        <v/>
      </c>
      <c r="J164" s="114" t="str">
        <f t="shared" si="146"/>
        <v/>
      </c>
      <c r="K164" s="114" t="str">
        <f t="shared" si="147"/>
        <v/>
      </c>
      <c r="L164" s="114" t="str">
        <f t="shared" si="148"/>
        <v/>
      </c>
      <c r="M164" s="114" t="str">
        <f t="shared" si="149"/>
        <v/>
      </c>
      <c r="N164" s="114" t="str">
        <f t="shared" si="150"/>
        <v/>
      </c>
      <c r="O164" s="114" t="str">
        <f t="shared" si="151"/>
        <v/>
      </c>
      <c r="P164" s="114" t="str">
        <f t="shared" si="152"/>
        <v/>
      </c>
      <c r="Q164" s="114" t="str">
        <f t="shared" si="153"/>
        <v/>
      </c>
      <c r="R164" s="114" t="str">
        <f t="shared" si="154"/>
        <v/>
      </c>
    </row>
    <row r="165" spans="2:18" x14ac:dyDescent="0.3">
      <c r="B165" s="2"/>
      <c r="C165" s="129" t="str">
        <f t="shared" si="141"/>
        <v/>
      </c>
      <c r="D165" s="18"/>
      <c r="F165" s="114" t="str">
        <f t="shared" si="142"/>
        <v/>
      </c>
      <c r="G165" s="114" t="str">
        <f t="shared" si="143"/>
        <v/>
      </c>
      <c r="H165" s="114" t="str">
        <f t="shared" si="144"/>
        <v/>
      </c>
      <c r="I165" s="114" t="str">
        <f t="shared" si="145"/>
        <v/>
      </c>
      <c r="J165" s="114" t="str">
        <f t="shared" si="146"/>
        <v/>
      </c>
      <c r="K165" s="114" t="str">
        <f t="shared" si="147"/>
        <v/>
      </c>
      <c r="L165" s="114" t="str">
        <f t="shared" si="148"/>
        <v/>
      </c>
      <c r="M165" s="114" t="str">
        <f t="shared" si="149"/>
        <v/>
      </c>
      <c r="N165" s="114" t="str">
        <f t="shared" si="150"/>
        <v/>
      </c>
      <c r="O165" s="114" t="str">
        <f t="shared" si="151"/>
        <v/>
      </c>
      <c r="P165" s="114" t="str">
        <f t="shared" si="152"/>
        <v/>
      </c>
      <c r="Q165" s="114" t="str">
        <f t="shared" si="153"/>
        <v/>
      </c>
      <c r="R165" s="114" t="str">
        <f t="shared" si="154"/>
        <v/>
      </c>
    </row>
    <row r="166" spans="2:18" outlineLevel="1" x14ac:dyDescent="0.3">
      <c r="B166" s="2"/>
      <c r="C166" s="129" t="str">
        <f t="shared" si="141"/>
        <v/>
      </c>
      <c r="D166" s="18"/>
      <c r="F166" s="114" t="str">
        <f t="shared" si="142"/>
        <v/>
      </c>
      <c r="G166" s="114" t="str">
        <f t="shared" si="143"/>
        <v/>
      </c>
      <c r="H166" s="114" t="str">
        <f t="shared" si="144"/>
        <v/>
      </c>
      <c r="I166" s="114" t="str">
        <f t="shared" si="145"/>
        <v/>
      </c>
      <c r="J166" s="114" t="str">
        <f t="shared" si="146"/>
        <v/>
      </c>
      <c r="K166" s="114" t="str">
        <f t="shared" si="147"/>
        <v/>
      </c>
      <c r="L166" s="114" t="str">
        <f t="shared" si="148"/>
        <v/>
      </c>
      <c r="M166" s="114" t="str">
        <f t="shared" si="149"/>
        <v/>
      </c>
      <c r="N166" s="114" t="str">
        <f t="shared" si="150"/>
        <v/>
      </c>
      <c r="O166" s="114" t="str">
        <f t="shared" si="151"/>
        <v/>
      </c>
      <c r="P166" s="114" t="str">
        <f t="shared" si="152"/>
        <v/>
      </c>
      <c r="Q166" s="114" t="str">
        <f t="shared" si="153"/>
        <v/>
      </c>
      <c r="R166" s="114" t="str">
        <f t="shared" si="154"/>
        <v/>
      </c>
    </row>
    <row r="167" spans="2:18" outlineLevel="1" x14ac:dyDescent="0.3">
      <c r="B167" s="2"/>
      <c r="C167" s="129" t="str">
        <f t="shared" si="141"/>
        <v/>
      </c>
      <c r="D167" s="18"/>
      <c r="F167" s="114" t="str">
        <f t="shared" si="142"/>
        <v/>
      </c>
      <c r="G167" s="114" t="str">
        <f t="shared" si="143"/>
        <v/>
      </c>
      <c r="H167" s="114" t="str">
        <f t="shared" si="144"/>
        <v/>
      </c>
      <c r="I167" s="114" t="str">
        <f t="shared" si="145"/>
        <v/>
      </c>
      <c r="J167" s="114" t="str">
        <f t="shared" si="146"/>
        <v/>
      </c>
      <c r="K167" s="114" t="str">
        <f t="shared" si="147"/>
        <v/>
      </c>
      <c r="L167" s="114" t="str">
        <f t="shared" si="148"/>
        <v/>
      </c>
      <c r="M167" s="114" t="str">
        <f t="shared" si="149"/>
        <v/>
      </c>
      <c r="N167" s="114" t="str">
        <f t="shared" si="150"/>
        <v/>
      </c>
      <c r="O167" s="114" t="str">
        <f t="shared" si="151"/>
        <v/>
      </c>
      <c r="P167" s="114" t="str">
        <f t="shared" si="152"/>
        <v/>
      </c>
      <c r="Q167" s="114" t="str">
        <f t="shared" si="153"/>
        <v/>
      </c>
      <c r="R167" s="114" t="str">
        <f t="shared" si="154"/>
        <v/>
      </c>
    </row>
    <row r="168" spans="2:18" outlineLevel="1" x14ac:dyDescent="0.3">
      <c r="B168" s="2"/>
      <c r="C168" s="129" t="str">
        <f t="shared" si="141"/>
        <v/>
      </c>
      <c r="D168" s="18"/>
      <c r="F168" s="114" t="str">
        <f t="shared" si="142"/>
        <v/>
      </c>
      <c r="G168" s="114" t="str">
        <f t="shared" si="143"/>
        <v/>
      </c>
      <c r="H168" s="114" t="str">
        <f t="shared" si="144"/>
        <v/>
      </c>
      <c r="I168" s="114" t="str">
        <f t="shared" si="145"/>
        <v/>
      </c>
      <c r="J168" s="114" t="str">
        <f t="shared" si="146"/>
        <v/>
      </c>
      <c r="K168" s="114" t="str">
        <f t="shared" si="147"/>
        <v/>
      </c>
      <c r="L168" s="114" t="str">
        <f t="shared" si="148"/>
        <v/>
      </c>
      <c r="M168" s="114" t="str">
        <f t="shared" si="149"/>
        <v/>
      </c>
      <c r="N168" s="114" t="str">
        <f t="shared" si="150"/>
        <v/>
      </c>
      <c r="O168" s="114" t="str">
        <f t="shared" si="151"/>
        <v/>
      </c>
      <c r="P168" s="114" t="str">
        <f t="shared" si="152"/>
        <v/>
      </c>
      <c r="Q168" s="114" t="str">
        <f t="shared" si="153"/>
        <v/>
      </c>
      <c r="R168" s="114" t="str">
        <f t="shared" si="154"/>
        <v/>
      </c>
    </row>
    <row r="169" spans="2:18" outlineLevel="1" x14ac:dyDescent="0.3">
      <c r="B169" s="2"/>
      <c r="C169" s="129" t="str">
        <f t="shared" si="141"/>
        <v/>
      </c>
      <c r="D169" s="18"/>
      <c r="F169" s="114" t="str">
        <f t="shared" si="142"/>
        <v/>
      </c>
      <c r="G169" s="114" t="str">
        <f t="shared" si="143"/>
        <v/>
      </c>
      <c r="H169" s="114" t="str">
        <f t="shared" si="144"/>
        <v/>
      </c>
      <c r="I169" s="114" t="str">
        <f t="shared" si="145"/>
        <v/>
      </c>
      <c r="J169" s="114" t="str">
        <f t="shared" si="146"/>
        <v/>
      </c>
      <c r="K169" s="114" t="str">
        <f t="shared" si="147"/>
        <v/>
      </c>
      <c r="L169" s="114" t="str">
        <f t="shared" si="148"/>
        <v/>
      </c>
      <c r="M169" s="114" t="str">
        <f t="shared" si="149"/>
        <v/>
      </c>
      <c r="N169" s="114" t="str">
        <f t="shared" si="150"/>
        <v/>
      </c>
      <c r="O169" s="114" t="str">
        <f t="shared" si="151"/>
        <v/>
      </c>
      <c r="P169" s="114" t="str">
        <f t="shared" si="152"/>
        <v/>
      </c>
      <c r="Q169" s="114" t="str">
        <f t="shared" si="153"/>
        <v/>
      </c>
      <c r="R169" s="114" t="str">
        <f t="shared" si="154"/>
        <v/>
      </c>
    </row>
    <row r="170" spans="2:18" outlineLevel="1" x14ac:dyDescent="0.3">
      <c r="B170" s="2"/>
      <c r="C170" s="129" t="str">
        <f t="shared" si="141"/>
        <v/>
      </c>
      <c r="D170" s="18"/>
      <c r="F170" s="114" t="str">
        <f t="shared" si="142"/>
        <v/>
      </c>
      <c r="G170" s="114" t="str">
        <f t="shared" si="143"/>
        <v/>
      </c>
      <c r="H170" s="114" t="str">
        <f t="shared" si="144"/>
        <v/>
      </c>
      <c r="I170" s="114" t="str">
        <f t="shared" si="145"/>
        <v/>
      </c>
      <c r="J170" s="114" t="str">
        <f t="shared" si="146"/>
        <v/>
      </c>
      <c r="K170" s="114" t="str">
        <f t="shared" si="147"/>
        <v/>
      </c>
      <c r="L170" s="114" t="str">
        <f t="shared" si="148"/>
        <v/>
      </c>
      <c r="M170" s="114" t="str">
        <f t="shared" si="149"/>
        <v/>
      </c>
      <c r="N170" s="114" t="str">
        <f t="shared" si="150"/>
        <v/>
      </c>
      <c r="O170" s="114" t="str">
        <f t="shared" si="151"/>
        <v/>
      </c>
      <c r="P170" s="114" t="str">
        <f t="shared" si="152"/>
        <v/>
      </c>
      <c r="Q170" s="114" t="str">
        <f t="shared" si="153"/>
        <v/>
      </c>
      <c r="R170" s="114" t="str">
        <f t="shared" si="154"/>
        <v/>
      </c>
    </row>
    <row r="171" spans="2:18" outlineLevel="1" x14ac:dyDescent="0.3">
      <c r="B171" s="2"/>
      <c r="C171" s="129" t="str">
        <f t="shared" si="141"/>
        <v/>
      </c>
      <c r="D171" s="18"/>
      <c r="F171" s="114" t="str">
        <f t="shared" si="142"/>
        <v/>
      </c>
      <c r="G171" s="114" t="str">
        <f t="shared" si="143"/>
        <v/>
      </c>
      <c r="H171" s="114" t="str">
        <f t="shared" si="144"/>
        <v/>
      </c>
      <c r="I171" s="114" t="str">
        <f t="shared" si="145"/>
        <v/>
      </c>
      <c r="J171" s="114" t="str">
        <f t="shared" si="146"/>
        <v/>
      </c>
      <c r="K171" s="114" t="str">
        <f t="shared" si="147"/>
        <v/>
      </c>
      <c r="L171" s="114" t="str">
        <f t="shared" si="148"/>
        <v/>
      </c>
      <c r="M171" s="114" t="str">
        <f t="shared" si="149"/>
        <v/>
      </c>
      <c r="N171" s="114" t="str">
        <f t="shared" si="150"/>
        <v/>
      </c>
      <c r="O171" s="114" t="str">
        <f t="shared" si="151"/>
        <v/>
      </c>
      <c r="P171" s="114" t="str">
        <f t="shared" si="152"/>
        <v/>
      </c>
      <c r="Q171" s="114" t="str">
        <f t="shared" si="153"/>
        <v/>
      </c>
      <c r="R171" s="114" t="str">
        <f t="shared" si="154"/>
        <v/>
      </c>
    </row>
    <row r="172" spans="2:18" outlineLevel="1" x14ac:dyDescent="0.3">
      <c r="B172" s="2"/>
      <c r="C172" s="129" t="str">
        <f t="shared" si="141"/>
        <v/>
      </c>
      <c r="D172" s="18"/>
      <c r="F172" s="114" t="str">
        <f t="shared" si="142"/>
        <v/>
      </c>
      <c r="G172" s="114" t="str">
        <f t="shared" si="143"/>
        <v/>
      </c>
      <c r="H172" s="114" t="str">
        <f t="shared" si="144"/>
        <v/>
      </c>
      <c r="I172" s="114" t="str">
        <f t="shared" si="145"/>
        <v/>
      </c>
      <c r="J172" s="114" t="str">
        <f t="shared" si="146"/>
        <v/>
      </c>
      <c r="K172" s="114" t="str">
        <f t="shared" si="147"/>
        <v/>
      </c>
      <c r="L172" s="114" t="str">
        <f t="shared" si="148"/>
        <v/>
      </c>
      <c r="M172" s="114" t="str">
        <f t="shared" si="149"/>
        <v/>
      </c>
      <c r="N172" s="114" t="str">
        <f t="shared" si="150"/>
        <v/>
      </c>
      <c r="O172" s="114" t="str">
        <f t="shared" si="151"/>
        <v/>
      </c>
      <c r="P172" s="114" t="str">
        <f t="shared" si="152"/>
        <v/>
      </c>
      <c r="Q172" s="114" t="str">
        <f t="shared" si="153"/>
        <v/>
      </c>
      <c r="R172" s="114" t="str">
        <f t="shared" si="154"/>
        <v/>
      </c>
    </row>
    <row r="173" spans="2:18" outlineLevel="1" x14ac:dyDescent="0.3">
      <c r="B173" s="2"/>
      <c r="C173" s="129" t="str">
        <f t="shared" si="141"/>
        <v/>
      </c>
      <c r="D173" s="18"/>
      <c r="F173" s="114" t="str">
        <f t="shared" si="142"/>
        <v/>
      </c>
      <c r="G173" s="114" t="str">
        <f t="shared" si="143"/>
        <v/>
      </c>
      <c r="H173" s="114" t="str">
        <f t="shared" si="144"/>
        <v/>
      </c>
      <c r="I173" s="114" t="str">
        <f t="shared" si="145"/>
        <v/>
      </c>
      <c r="J173" s="114" t="str">
        <f t="shared" si="146"/>
        <v/>
      </c>
      <c r="K173" s="114" t="str">
        <f t="shared" si="147"/>
        <v/>
      </c>
      <c r="L173" s="114" t="str">
        <f t="shared" si="148"/>
        <v/>
      </c>
      <c r="M173" s="114" t="str">
        <f t="shared" si="149"/>
        <v/>
      </c>
      <c r="N173" s="114" t="str">
        <f t="shared" si="150"/>
        <v/>
      </c>
      <c r="O173" s="114" t="str">
        <f t="shared" si="151"/>
        <v/>
      </c>
      <c r="P173" s="114" t="str">
        <f t="shared" si="152"/>
        <v/>
      </c>
      <c r="Q173" s="114" t="str">
        <f t="shared" si="153"/>
        <v/>
      </c>
      <c r="R173" s="114" t="str">
        <f t="shared" si="154"/>
        <v/>
      </c>
    </row>
    <row r="174" spans="2:18" outlineLevel="1" x14ac:dyDescent="0.3">
      <c r="B174" s="2"/>
      <c r="C174" s="129" t="str">
        <f t="shared" si="141"/>
        <v/>
      </c>
      <c r="D174" s="18"/>
      <c r="F174" s="114" t="str">
        <f t="shared" si="142"/>
        <v/>
      </c>
      <c r="G174" s="114" t="str">
        <f t="shared" si="143"/>
        <v/>
      </c>
      <c r="H174" s="114" t="str">
        <f t="shared" si="144"/>
        <v/>
      </c>
      <c r="I174" s="114" t="str">
        <f t="shared" si="145"/>
        <v/>
      </c>
      <c r="J174" s="114" t="str">
        <f t="shared" si="146"/>
        <v/>
      </c>
      <c r="K174" s="114" t="str">
        <f t="shared" si="147"/>
        <v/>
      </c>
      <c r="L174" s="114" t="str">
        <f t="shared" si="148"/>
        <v/>
      </c>
      <c r="M174" s="114" t="str">
        <f t="shared" si="149"/>
        <v/>
      </c>
      <c r="N174" s="114" t="str">
        <f t="shared" si="150"/>
        <v/>
      </c>
      <c r="O174" s="114" t="str">
        <f t="shared" si="151"/>
        <v/>
      </c>
      <c r="P174" s="114" t="str">
        <f t="shared" si="152"/>
        <v/>
      </c>
      <c r="Q174" s="114" t="str">
        <f t="shared" si="153"/>
        <v/>
      </c>
      <c r="R174" s="114" t="str">
        <f t="shared" si="154"/>
        <v/>
      </c>
    </row>
    <row r="175" spans="2:18" outlineLevel="1" x14ac:dyDescent="0.3">
      <c r="B175" s="2"/>
      <c r="C175" s="129" t="str">
        <f t="shared" si="141"/>
        <v/>
      </c>
      <c r="D175" s="18"/>
      <c r="F175" s="114" t="str">
        <f t="shared" si="142"/>
        <v/>
      </c>
      <c r="G175" s="114" t="str">
        <f t="shared" si="143"/>
        <v/>
      </c>
      <c r="H175" s="114" t="str">
        <f t="shared" si="144"/>
        <v/>
      </c>
      <c r="I175" s="114" t="str">
        <f t="shared" si="145"/>
        <v/>
      </c>
      <c r="J175" s="114" t="str">
        <f t="shared" si="146"/>
        <v/>
      </c>
      <c r="K175" s="114" t="str">
        <f t="shared" si="147"/>
        <v/>
      </c>
      <c r="L175" s="114" t="str">
        <f t="shared" si="148"/>
        <v/>
      </c>
      <c r="M175" s="114" t="str">
        <f t="shared" si="149"/>
        <v/>
      </c>
      <c r="N175" s="114" t="str">
        <f t="shared" si="150"/>
        <v/>
      </c>
      <c r="O175" s="114" t="str">
        <f t="shared" si="151"/>
        <v/>
      </c>
      <c r="P175" s="114" t="str">
        <f t="shared" si="152"/>
        <v/>
      </c>
      <c r="Q175" s="114" t="str">
        <f t="shared" si="153"/>
        <v/>
      </c>
      <c r="R175" s="114" t="str">
        <f t="shared" si="154"/>
        <v/>
      </c>
    </row>
    <row r="176" spans="2:18" outlineLevel="1" x14ac:dyDescent="0.3">
      <c r="B176" s="2"/>
      <c r="C176" s="129" t="str">
        <f t="shared" si="141"/>
        <v/>
      </c>
      <c r="D176" s="18"/>
      <c r="F176" s="114" t="str">
        <f t="shared" si="142"/>
        <v/>
      </c>
      <c r="G176" s="114" t="str">
        <f t="shared" si="143"/>
        <v/>
      </c>
      <c r="H176" s="114" t="str">
        <f t="shared" si="144"/>
        <v/>
      </c>
      <c r="I176" s="114" t="str">
        <f t="shared" si="145"/>
        <v/>
      </c>
      <c r="J176" s="114" t="str">
        <f t="shared" si="146"/>
        <v/>
      </c>
      <c r="K176" s="114" t="str">
        <f t="shared" si="147"/>
        <v/>
      </c>
      <c r="L176" s="114" t="str">
        <f t="shared" si="148"/>
        <v/>
      </c>
      <c r="M176" s="114" t="str">
        <f t="shared" si="149"/>
        <v/>
      </c>
      <c r="N176" s="114" t="str">
        <f t="shared" si="150"/>
        <v/>
      </c>
      <c r="O176" s="114" t="str">
        <f t="shared" si="151"/>
        <v/>
      </c>
      <c r="P176" s="114" t="str">
        <f t="shared" si="152"/>
        <v/>
      </c>
      <c r="Q176" s="114" t="str">
        <f t="shared" si="153"/>
        <v/>
      </c>
      <c r="R176" s="114" t="str">
        <f t="shared" si="154"/>
        <v/>
      </c>
    </row>
    <row r="177" spans="2:18" outlineLevel="1" x14ac:dyDescent="0.3">
      <c r="B177" s="2"/>
      <c r="C177" s="129" t="str">
        <f t="shared" si="141"/>
        <v/>
      </c>
      <c r="D177" s="18"/>
      <c r="F177" s="114" t="str">
        <f t="shared" si="142"/>
        <v/>
      </c>
      <c r="G177" s="114" t="str">
        <f t="shared" si="143"/>
        <v/>
      </c>
      <c r="H177" s="114" t="str">
        <f t="shared" si="144"/>
        <v/>
      </c>
      <c r="I177" s="114" t="str">
        <f t="shared" si="145"/>
        <v/>
      </c>
      <c r="J177" s="114" t="str">
        <f t="shared" si="146"/>
        <v/>
      </c>
      <c r="K177" s="114" t="str">
        <f t="shared" si="147"/>
        <v/>
      </c>
      <c r="L177" s="114" t="str">
        <f t="shared" si="148"/>
        <v/>
      </c>
      <c r="M177" s="114" t="str">
        <f t="shared" si="149"/>
        <v/>
      </c>
      <c r="N177" s="114" t="str">
        <f t="shared" si="150"/>
        <v/>
      </c>
      <c r="O177" s="114" t="str">
        <f t="shared" si="151"/>
        <v/>
      </c>
      <c r="P177" s="114" t="str">
        <f t="shared" si="152"/>
        <v/>
      </c>
      <c r="Q177" s="114" t="str">
        <f t="shared" si="153"/>
        <v/>
      </c>
      <c r="R177" s="114" t="str">
        <f t="shared" si="154"/>
        <v/>
      </c>
    </row>
    <row r="178" spans="2:18" x14ac:dyDescent="0.3">
      <c r="B178" s="2"/>
      <c r="C178" s="129" t="str">
        <f t="shared" si="141"/>
        <v/>
      </c>
      <c r="D178" s="18"/>
      <c r="F178" s="270" t="str">
        <f t="shared" si="142"/>
        <v/>
      </c>
      <c r="G178" s="270" t="str">
        <f t="shared" si="143"/>
        <v/>
      </c>
      <c r="H178" s="270" t="str">
        <f t="shared" si="144"/>
        <v/>
      </c>
      <c r="I178" s="270" t="str">
        <f t="shared" si="145"/>
        <v/>
      </c>
      <c r="J178" s="270" t="str">
        <f t="shared" si="146"/>
        <v/>
      </c>
      <c r="K178" s="270" t="str">
        <f t="shared" si="147"/>
        <v/>
      </c>
      <c r="L178" s="270" t="str">
        <f t="shared" si="148"/>
        <v/>
      </c>
      <c r="M178" s="270" t="str">
        <f t="shared" si="149"/>
        <v/>
      </c>
      <c r="N178" s="270" t="str">
        <f t="shared" si="150"/>
        <v/>
      </c>
      <c r="O178" s="270" t="str">
        <f t="shared" si="151"/>
        <v/>
      </c>
      <c r="P178" s="270" t="str">
        <f t="shared" si="152"/>
        <v/>
      </c>
      <c r="Q178" s="270" t="str">
        <f t="shared" si="153"/>
        <v/>
      </c>
      <c r="R178" s="270" t="str">
        <f t="shared" si="154"/>
        <v/>
      </c>
    </row>
    <row r="179" spans="2:18" x14ac:dyDescent="0.3">
      <c r="B179" s="2"/>
      <c r="C179" s="129" t="str">
        <f t="shared" si="141"/>
        <v/>
      </c>
      <c r="D179" s="18"/>
      <c r="F179" s="270" t="str">
        <f t="shared" si="142"/>
        <v/>
      </c>
      <c r="G179" s="270" t="str">
        <f t="shared" si="143"/>
        <v/>
      </c>
      <c r="H179" s="270" t="str">
        <f t="shared" si="144"/>
        <v/>
      </c>
      <c r="I179" s="270" t="str">
        <f t="shared" si="145"/>
        <v/>
      </c>
      <c r="J179" s="270" t="str">
        <f t="shared" si="146"/>
        <v/>
      </c>
      <c r="K179" s="270" t="str">
        <f t="shared" si="147"/>
        <v/>
      </c>
      <c r="L179" s="270" t="str">
        <f t="shared" si="148"/>
        <v/>
      </c>
      <c r="M179" s="270" t="str">
        <f t="shared" si="149"/>
        <v/>
      </c>
      <c r="N179" s="270" t="str">
        <f t="shared" si="150"/>
        <v/>
      </c>
      <c r="O179" s="270" t="str">
        <f t="shared" si="151"/>
        <v/>
      </c>
      <c r="P179" s="270" t="str">
        <f t="shared" si="152"/>
        <v/>
      </c>
      <c r="Q179" s="270" t="str">
        <f t="shared" si="153"/>
        <v/>
      </c>
      <c r="R179" s="270" t="str">
        <f t="shared" si="154"/>
        <v/>
      </c>
    </row>
    <row r="180" spans="2:18" x14ac:dyDescent="0.3">
      <c r="B180" s="2"/>
      <c r="C180" s="130" t="s">
        <v>18</v>
      </c>
      <c r="D180" s="24"/>
      <c r="F180" s="134">
        <f>SUM(F150:F177)</f>
        <v>0</v>
      </c>
      <c r="G180" s="134">
        <f t="shared" ref="G180:Q180" si="155">SUM(G150:G177)</f>
        <v>0</v>
      </c>
      <c r="H180" s="134">
        <f t="shared" si="155"/>
        <v>0</v>
      </c>
      <c r="I180" s="134">
        <f t="shared" si="155"/>
        <v>0</v>
      </c>
      <c r="J180" s="134">
        <f t="shared" si="155"/>
        <v>0</v>
      </c>
      <c r="K180" s="134">
        <f t="shared" si="155"/>
        <v>0</v>
      </c>
      <c r="L180" s="134">
        <f t="shared" si="155"/>
        <v>0</v>
      </c>
      <c r="M180" s="134">
        <f t="shared" si="155"/>
        <v>0</v>
      </c>
      <c r="N180" s="134">
        <f t="shared" si="155"/>
        <v>0</v>
      </c>
      <c r="O180" s="134">
        <f t="shared" si="155"/>
        <v>0</v>
      </c>
      <c r="P180" s="134">
        <f t="shared" si="155"/>
        <v>0</v>
      </c>
      <c r="Q180" s="134">
        <f t="shared" si="155"/>
        <v>0</v>
      </c>
      <c r="R180" s="134">
        <f>SUM(R150:R177)</f>
        <v>0</v>
      </c>
    </row>
    <row r="181" spans="2:18" x14ac:dyDescent="0.3">
      <c r="B181" s="2"/>
      <c r="C181" s="131" t="s">
        <v>76</v>
      </c>
      <c r="D181" s="14"/>
      <c r="F181" s="28" t="str">
        <f>IFERROR(F180/SUM(F$146,F$180,F$215),"")</f>
        <v/>
      </c>
      <c r="G181" s="28" t="str">
        <f t="shared" ref="G181:R181" si="156">IFERROR(G180/SUM(G$146,G$180,G$215),"")</f>
        <v/>
      </c>
      <c r="H181" s="28" t="str">
        <f t="shared" si="156"/>
        <v/>
      </c>
      <c r="I181" s="28" t="str">
        <f t="shared" si="156"/>
        <v/>
      </c>
      <c r="J181" s="28" t="str">
        <f t="shared" si="156"/>
        <v/>
      </c>
      <c r="K181" s="28" t="str">
        <f t="shared" si="156"/>
        <v/>
      </c>
      <c r="L181" s="28" t="str">
        <f t="shared" si="156"/>
        <v/>
      </c>
      <c r="M181" s="28" t="str">
        <f t="shared" si="156"/>
        <v/>
      </c>
      <c r="N181" s="28" t="str">
        <f t="shared" si="156"/>
        <v/>
      </c>
      <c r="O181" s="28" t="str">
        <f t="shared" si="156"/>
        <v/>
      </c>
      <c r="P181" s="28" t="str">
        <f t="shared" si="156"/>
        <v/>
      </c>
      <c r="Q181" s="28" t="str">
        <f t="shared" si="156"/>
        <v/>
      </c>
      <c r="R181" s="28" t="str">
        <f t="shared" si="156"/>
        <v/>
      </c>
    </row>
    <row r="182" spans="2:18" x14ac:dyDescent="0.3">
      <c r="B182" s="2"/>
      <c r="C182" s="131" t="s">
        <v>77</v>
      </c>
      <c r="D182" s="14"/>
      <c r="G182" s="30">
        <f t="shared" ref="G182:R182" si="157">I76</f>
        <v>0</v>
      </c>
      <c r="H182" s="30">
        <f t="shared" si="157"/>
        <v>0</v>
      </c>
      <c r="I182" s="30">
        <f t="shared" si="157"/>
        <v>0</v>
      </c>
      <c r="J182" s="30">
        <f t="shared" si="157"/>
        <v>0</v>
      </c>
      <c r="K182" s="30">
        <f t="shared" si="157"/>
        <v>0</v>
      </c>
      <c r="L182" s="30">
        <f t="shared" si="157"/>
        <v>0</v>
      </c>
      <c r="M182" s="30">
        <f t="shared" si="157"/>
        <v>0</v>
      </c>
      <c r="N182" s="30">
        <f t="shared" si="157"/>
        <v>0</v>
      </c>
      <c r="O182" s="30">
        <f t="shared" si="157"/>
        <v>0</v>
      </c>
      <c r="P182" s="30">
        <f t="shared" si="157"/>
        <v>0</v>
      </c>
      <c r="Q182" s="30">
        <f t="shared" si="157"/>
        <v>0</v>
      </c>
      <c r="R182" s="30">
        <f t="shared" si="157"/>
        <v>0</v>
      </c>
    </row>
    <row r="183" spans="2:18" x14ac:dyDescent="0.3">
      <c r="B183" s="2"/>
      <c r="C183" s="14"/>
      <c r="D183" s="14"/>
    </row>
    <row r="184" spans="2:18" ht="18" x14ac:dyDescent="0.35">
      <c r="B184" s="2"/>
      <c r="C184" s="132" t="s">
        <v>20</v>
      </c>
      <c r="D184" s="9"/>
      <c r="F184" s="19" t="s">
        <v>51</v>
      </c>
      <c r="G184" s="19" t="s">
        <v>52</v>
      </c>
      <c r="H184" s="19" t="s">
        <v>53</v>
      </c>
      <c r="I184" s="19" t="s">
        <v>54</v>
      </c>
      <c r="J184" s="19" t="s">
        <v>55</v>
      </c>
      <c r="K184" s="19" t="s">
        <v>56</v>
      </c>
      <c r="L184" s="19" t="s">
        <v>57</v>
      </c>
      <c r="M184" s="19" t="s">
        <v>58</v>
      </c>
      <c r="N184" s="19" t="s">
        <v>59</v>
      </c>
      <c r="O184" s="19" t="s">
        <v>60</v>
      </c>
      <c r="P184" s="19" t="s">
        <v>61</v>
      </c>
      <c r="Q184" s="19" t="s">
        <v>62</v>
      </c>
      <c r="R184" s="19" t="s">
        <v>63</v>
      </c>
    </row>
    <row r="185" spans="2:18" x14ac:dyDescent="0.3">
      <c r="B185" s="2"/>
      <c r="C185" s="129" t="str">
        <f t="shared" ref="C185:C214" si="158">C78</f>
        <v/>
      </c>
      <c r="D185" s="18"/>
      <c r="F185" s="114">
        <f t="shared" ref="F185:F214" si="159">F78</f>
        <v>0</v>
      </c>
      <c r="G185" s="114">
        <f t="shared" ref="G185:G214" si="160">I78</f>
        <v>0</v>
      </c>
      <c r="H185" s="114">
        <f t="shared" ref="H185:H214" si="161">L78</f>
        <v>0</v>
      </c>
      <c r="I185" s="114">
        <f t="shared" ref="I185:I214" si="162">O78</f>
        <v>0</v>
      </c>
      <c r="J185" s="114">
        <f t="shared" ref="J185:J214" si="163">R78</f>
        <v>0</v>
      </c>
      <c r="K185" s="114">
        <f t="shared" ref="K185:K214" si="164">U78</f>
        <v>0</v>
      </c>
      <c r="L185" s="114">
        <f t="shared" ref="L185:L214" si="165">X78</f>
        <v>0</v>
      </c>
      <c r="M185" s="114">
        <f t="shared" ref="M185:M214" si="166">AA78</f>
        <v>0</v>
      </c>
      <c r="N185" s="114">
        <f t="shared" ref="N185:N214" si="167">AD78</f>
        <v>0</v>
      </c>
      <c r="O185" s="114">
        <f t="shared" ref="O185:O214" si="168">AG78</f>
        <v>0</v>
      </c>
      <c r="P185" s="114">
        <f t="shared" ref="P185:P214" si="169">AJ78</f>
        <v>0</v>
      </c>
      <c r="Q185" s="114">
        <f t="shared" ref="Q185:Q214" si="170">AM78</f>
        <v>0</v>
      </c>
      <c r="R185" s="114">
        <f t="shared" ref="R185:R214" si="171">AP78</f>
        <v>0</v>
      </c>
    </row>
    <row r="186" spans="2:18" x14ac:dyDescent="0.3">
      <c r="B186" s="2"/>
      <c r="C186" s="129" t="str">
        <f t="shared" si="158"/>
        <v/>
      </c>
      <c r="D186" s="18"/>
      <c r="F186" s="114">
        <f t="shared" si="159"/>
        <v>0</v>
      </c>
      <c r="G186" s="114">
        <f t="shared" si="160"/>
        <v>0</v>
      </c>
      <c r="H186" s="114">
        <f t="shared" si="161"/>
        <v>0</v>
      </c>
      <c r="I186" s="114">
        <f t="shared" si="162"/>
        <v>0</v>
      </c>
      <c r="J186" s="114">
        <f t="shared" si="163"/>
        <v>0</v>
      </c>
      <c r="K186" s="114">
        <f t="shared" si="164"/>
        <v>0</v>
      </c>
      <c r="L186" s="114">
        <f t="shared" si="165"/>
        <v>0</v>
      </c>
      <c r="M186" s="114">
        <f t="shared" si="166"/>
        <v>0</v>
      </c>
      <c r="N186" s="114">
        <f t="shared" si="167"/>
        <v>0</v>
      </c>
      <c r="O186" s="114">
        <f t="shared" si="168"/>
        <v>0</v>
      </c>
      <c r="P186" s="114">
        <f t="shared" si="169"/>
        <v>0</v>
      </c>
      <c r="Q186" s="114">
        <f t="shared" si="170"/>
        <v>0</v>
      </c>
      <c r="R186" s="114">
        <f t="shared" si="171"/>
        <v>0</v>
      </c>
    </row>
    <row r="187" spans="2:18" x14ac:dyDescent="0.3">
      <c r="B187" s="2"/>
      <c r="C187" s="129" t="str">
        <f t="shared" si="158"/>
        <v/>
      </c>
      <c r="D187" s="18"/>
      <c r="F187" s="114">
        <f t="shared" si="159"/>
        <v>0</v>
      </c>
      <c r="G187" s="114">
        <f t="shared" si="160"/>
        <v>0</v>
      </c>
      <c r="H187" s="114">
        <f t="shared" si="161"/>
        <v>0</v>
      </c>
      <c r="I187" s="114">
        <f t="shared" si="162"/>
        <v>0</v>
      </c>
      <c r="J187" s="114">
        <f t="shared" si="163"/>
        <v>0</v>
      </c>
      <c r="K187" s="114">
        <f t="shared" si="164"/>
        <v>0</v>
      </c>
      <c r="L187" s="114">
        <f t="shared" si="165"/>
        <v>0</v>
      </c>
      <c r="M187" s="114">
        <f t="shared" si="166"/>
        <v>0</v>
      </c>
      <c r="N187" s="114">
        <f t="shared" si="167"/>
        <v>0</v>
      </c>
      <c r="O187" s="114">
        <f t="shared" si="168"/>
        <v>0</v>
      </c>
      <c r="P187" s="114">
        <f t="shared" si="169"/>
        <v>0</v>
      </c>
      <c r="Q187" s="114">
        <f t="shared" si="170"/>
        <v>0</v>
      </c>
      <c r="R187" s="114">
        <f t="shared" si="171"/>
        <v>0</v>
      </c>
    </row>
    <row r="188" spans="2:18" outlineLevel="1" x14ac:dyDescent="0.3">
      <c r="B188" s="2"/>
      <c r="C188" s="129" t="str">
        <f t="shared" si="158"/>
        <v/>
      </c>
      <c r="D188" s="18"/>
      <c r="F188" s="114">
        <f t="shared" si="159"/>
        <v>0</v>
      </c>
      <c r="G188" s="114">
        <f t="shared" si="160"/>
        <v>0</v>
      </c>
      <c r="H188" s="114">
        <f t="shared" si="161"/>
        <v>0</v>
      </c>
      <c r="I188" s="114">
        <f t="shared" si="162"/>
        <v>0</v>
      </c>
      <c r="J188" s="114">
        <f t="shared" si="163"/>
        <v>0</v>
      </c>
      <c r="K188" s="114">
        <f t="shared" si="164"/>
        <v>0</v>
      </c>
      <c r="L188" s="114">
        <f t="shared" si="165"/>
        <v>0</v>
      </c>
      <c r="M188" s="114">
        <f t="shared" si="166"/>
        <v>0</v>
      </c>
      <c r="N188" s="114">
        <f t="shared" si="167"/>
        <v>0</v>
      </c>
      <c r="O188" s="114">
        <f t="shared" si="168"/>
        <v>0</v>
      </c>
      <c r="P188" s="114">
        <f t="shared" si="169"/>
        <v>0</v>
      </c>
      <c r="Q188" s="114">
        <f t="shared" si="170"/>
        <v>0</v>
      </c>
      <c r="R188" s="114">
        <f t="shared" si="171"/>
        <v>0</v>
      </c>
    </row>
    <row r="189" spans="2:18" outlineLevel="1" x14ac:dyDescent="0.3">
      <c r="B189" s="2"/>
      <c r="C189" s="129" t="str">
        <f t="shared" si="158"/>
        <v/>
      </c>
      <c r="D189" s="18"/>
      <c r="F189" s="114">
        <f t="shared" si="159"/>
        <v>0</v>
      </c>
      <c r="G189" s="114">
        <f t="shared" si="160"/>
        <v>0</v>
      </c>
      <c r="H189" s="114">
        <f t="shared" si="161"/>
        <v>0</v>
      </c>
      <c r="I189" s="114">
        <f t="shared" si="162"/>
        <v>0</v>
      </c>
      <c r="J189" s="114">
        <f t="shared" si="163"/>
        <v>0</v>
      </c>
      <c r="K189" s="114">
        <f t="shared" si="164"/>
        <v>0</v>
      </c>
      <c r="L189" s="114">
        <f t="shared" si="165"/>
        <v>0</v>
      </c>
      <c r="M189" s="114">
        <f t="shared" si="166"/>
        <v>0</v>
      </c>
      <c r="N189" s="114">
        <f t="shared" si="167"/>
        <v>0</v>
      </c>
      <c r="O189" s="114">
        <f t="shared" si="168"/>
        <v>0</v>
      </c>
      <c r="P189" s="114">
        <f t="shared" si="169"/>
        <v>0</v>
      </c>
      <c r="Q189" s="114">
        <f t="shared" si="170"/>
        <v>0</v>
      </c>
      <c r="R189" s="114">
        <f t="shared" si="171"/>
        <v>0</v>
      </c>
    </row>
    <row r="190" spans="2:18" outlineLevel="1" x14ac:dyDescent="0.3">
      <c r="B190" s="2"/>
      <c r="C190" s="129" t="str">
        <f t="shared" si="158"/>
        <v/>
      </c>
      <c r="D190" s="18"/>
      <c r="F190" s="114">
        <f t="shared" si="159"/>
        <v>0</v>
      </c>
      <c r="G190" s="114">
        <f t="shared" si="160"/>
        <v>0</v>
      </c>
      <c r="H190" s="114">
        <f t="shared" si="161"/>
        <v>0</v>
      </c>
      <c r="I190" s="114">
        <f t="shared" si="162"/>
        <v>0</v>
      </c>
      <c r="J190" s="114">
        <f t="shared" si="163"/>
        <v>0</v>
      </c>
      <c r="K190" s="114">
        <f t="shared" si="164"/>
        <v>0</v>
      </c>
      <c r="L190" s="114">
        <f t="shared" si="165"/>
        <v>0</v>
      </c>
      <c r="M190" s="114">
        <f t="shared" si="166"/>
        <v>0</v>
      </c>
      <c r="N190" s="114">
        <f t="shared" si="167"/>
        <v>0</v>
      </c>
      <c r="O190" s="114">
        <f t="shared" si="168"/>
        <v>0</v>
      </c>
      <c r="P190" s="114">
        <f t="shared" si="169"/>
        <v>0</v>
      </c>
      <c r="Q190" s="114">
        <f t="shared" si="170"/>
        <v>0</v>
      </c>
      <c r="R190" s="114">
        <f t="shared" si="171"/>
        <v>0</v>
      </c>
    </row>
    <row r="191" spans="2:18" outlineLevel="1" x14ac:dyDescent="0.3">
      <c r="B191" s="2"/>
      <c r="C191" s="129" t="str">
        <f t="shared" si="158"/>
        <v/>
      </c>
      <c r="D191" s="18"/>
      <c r="F191" s="114">
        <f t="shared" si="159"/>
        <v>0</v>
      </c>
      <c r="G191" s="114">
        <f t="shared" si="160"/>
        <v>0</v>
      </c>
      <c r="H191" s="114">
        <f t="shared" si="161"/>
        <v>0</v>
      </c>
      <c r="I191" s="114">
        <f t="shared" si="162"/>
        <v>0</v>
      </c>
      <c r="J191" s="114">
        <f t="shared" si="163"/>
        <v>0</v>
      </c>
      <c r="K191" s="114">
        <f t="shared" si="164"/>
        <v>0</v>
      </c>
      <c r="L191" s="114">
        <f t="shared" si="165"/>
        <v>0</v>
      </c>
      <c r="M191" s="114">
        <f t="shared" si="166"/>
        <v>0</v>
      </c>
      <c r="N191" s="114">
        <f t="shared" si="167"/>
        <v>0</v>
      </c>
      <c r="O191" s="114">
        <f t="shared" si="168"/>
        <v>0</v>
      </c>
      <c r="P191" s="114">
        <f t="shared" si="169"/>
        <v>0</v>
      </c>
      <c r="Q191" s="114">
        <f t="shared" si="170"/>
        <v>0</v>
      </c>
      <c r="R191" s="114">
        <f t="shared" si="171"/>
        <v>0</v>
      </c>
    </row>
    <row r="192" spans="2:18" outlineLevel="1" x14ac:dyDescent="0.3">
      <c r="B192" s="2"/>
      <c r="C192" s="129" t="str">
        <f t="shared" si="158"/>
        <v/>
      </c>
      <c r="D192" s="18"/>
      <c r="F192" s="114">
        <f t="shared" si="159"/>
        <v>0</v>
      </c>
      <c r="G192" s="114">
        <f t="shared" si="160"/>
        <v>0</v>
      </c>
      <c r="H192" s="114">
        <f t="shared" si="161"/>
        <v>0</v>
      </c>
      <c r="I192" s="114">
        <f t="shared" si="162"/>
        <v>0</v>
      </c>
      <c r="J192" s="114">
        <f t="shared" si="163"/>
        <v>0</v>
      </c>
      <c r="K192" s="114">
        <f t="shared" si="164"/>
        <v>0</v>
      </c>
      <c r="L192" s="114">
        <f t="shared" si="165"/>
        <v>0</v>
      </c>
      <c r="M192" s="114">
        <f t="shared" si="166"/>
        <v>0</v>
      </c>
      <c r="N192" s="114">
        <f t="shared" si="167"/>
        <v>0</v>
      </c>
      <c r="O192" s="114">
        <f t="shared" si="168"/>
        <v>0</v>
      </c>
      <c r="P192" s="114">
        <f t="shared" si="169"/>
        <v>0</v>
      </c>
      <c r="Q192" s="114">
        <f t="shared" si="170"/>
        <v>0</v>
      </c>
      <c r="R192" s="114">
        <f t="shared" si="171"/>
        <v>0</v>
      </c>
    </row>
    <row r="193" spans="2:18" outlineLevel="1" x14ac:dyDescent="0.3">
      <c r="B193" s="2"/>
      <c r="C193" s="129" t="str">
        <f t="shared" si="158"/>
        <v/>
      </c>
      <c r="D193" s="18"/>
      <c r="F193" s="114">
        <f t="shared" si="159"/>
        <v>0</v>
      </c>
      <c r="G193" s="114">
        <f t="shared" si="160"/>
        <v>0</v>
      </c>
      <c r="H193" s="114">
        <f t="shared" si="161"/>
        <v>0</v>
      </c>
      <c r="I193" s="114">
        <f t="shared" si="162"/>
        <v>0</v>
      </c>
      <c r="J193" s="114">
        <f t="shared" si="163"/>
        <v>0</v>
      </c>
      <c r="K193" s="114">
        <f t="shared" si="164"/>
        <v>0</v>
      </c>
      <c r="L193" s="114">
        <f t="shared" si="165"/>
        <v>0</v>
      </c>
      <c r="M193" s="114">
        <f t="shared" si="166"/>
        <v>0</v>
      </c>
      <c r="N193" s="114">
        <f t="shared" si="167"/>
        <v>0</v>
      </c>
      <c r="O193" s="114">
        <f t="shared" si="168"/>
        <v>0</v>
      </c>
      <c r="P193" s="114">
        <f t="shared" si="169"/>
        <v>0</v>
      </c>
      <c r="Q193" s="114">
        <f t="shared" si="170"/>
        <v>0</v>
      </c>
      <c r="R193" s="114">
        <f t="shared" si="171"/>
        <v>0</v>
      </c>
    </row>
    <row r="194" spans="2:18" outlineLevel="1" x14ac:dyDescent="0.3">
      <c r="B194" s="2"/>
      <c r="C194" s="129" t="str">
        <f t="shared" si="158"/>
        <v/>
      </c>
      <c r="D194" s="18"/>
      <c r="F194" s="114">
        <f t="shared" si="159"/>
        <v>0</v>
      </c>
      <c r="G194" s="114">
        <f t="shared" si="160"/>
        <v>0</v>
      </c>
      <c r="H194" s="114">
        <f t="shared" si="161"/>
        <v>0</v>
      </c>
      <c r="I194" s="114">
        <f t="shared" si="162"/>
        <v>0</v>
      </c>
      <c r="J194" s="114">
        <f t="shared" si="163"/>
        <v>0</v>
      </c>
      <c r="K194" s="114">
        <f t="shared" si="164"/>
        <v>0</v>
      </c>
      <c r="L194" s="114">
        <f t="shared" si="165"/>
        <v>0</v>
      </c>
      <c r="M194" s="114">
        <f t="shared" si="166"/>
        <v>0</v>
      </c>
      <c r="N194" s="114">
        <f t="shared" si="167"/>
        <v>0</v>
      </c>
      <c r="O194" s="114">
        <f t="shared" si="168"/>
        <v>0</v>
      </c>
      <c r="P194" s="114">
        <f t="shared" si="169"/>
        <v>0</v>
      </c>
      <c r="Q194" s="114">
        <f t="shared" si="170"/>
        <v>0</v>
      </c>
      <c r="R194" s="114">
        <f t="shared" si="171"/>
        <v>0</v>
      </c>
    </row>
    <row r="195" spans="2:18" outlineLevel="1" x14ac:dyDescent="0.3">
      <c r="B195" s="2"/>
      <c r="C195" s="129" t="str">
        <f t="shared" si="158"/>
        <v/>
      </c>
      <c r="D195" s="18"/>
      <c r="F195" s="114">
        <f t="shared" si="159"/>
        <v>0</v>
      </c>
      <c r="G195" s="114">
        <f t="shared" si="160"/>
        <v>0</v>
      </c>
      <c r="H195" s="114">
        <f t="shared" si="161"/>
        <v>0</v>
      </c>
      <c r="I195" s="114">
        <f t="shared" si="162"/>
        <v>0</v>
      </c>
      <c r="J195" s="114">
        <f t="shared" si="163"/>
        <v>0</v>
      </c>
      <c r="K195" s="114">
        <f t="shared" si="164"/>
        <v>0</v>
      </c>
      <c r="L195" s="114">
        <f t="shared" si="165"/>
        <v>0</v>
      </c>
      <c r="M195" s="114">
        <f t="shared" si="166"/>
        <v>0</v>
      </c>
      <c r="N195" s="114">
        <f t="shared" si="167"/>
        <v>0</v>
      </c>
      <c r="O195" s="114">
        <f t="shared" si="168"/>
        <v>0</v>
      </c>
      <c r="P195" s="114">
        <f t="shared" si="169"/>
        <v>0</v>
      </c>
      <c r="Q195" s="114">
        <f t="shared" si="170"/>
        <v>0</v>
      </c>
      <c r="R195" s="114">
        <f t="shared" si="171"/>
        <v>0</v>
      </c>
    </row>
    <row r="196" spans="2:18" outlineLevel="1" x14ac:dyDescent="0.3">
      <c r="B196" s="2"/>
      <c r="C196" s="129" t="str">
        <f t="shared" si="158"/>
        <v/>
      </c>
      <c r="D196" s="18"/>
      <c r="F196" s="114">
        <f t="shared" si="159"/>
        <v>0</v>
      </c>
      <c r="G196" s="114">
        <f t="shared" si="160"/>
        <v>0</v>
      </c>
      <c r="H196" s="114">
        <f t="shared" si="161"/>
        <v>0</v>
      </c>
      <c r="I196" s="114">
        <f t="shared" si="162"/>
        <v>0</v>
      </c>
      <c r="J196" s="114">
        <f t="shared" si="163"/>
        <v>0</v>
      </c>
      <c r="K196" s="114">
        <f t="shared" si="164"/>
        <v>0</v>
      </c>
      <c r="L196" s="114">
        <f t="shared" si="165"/>
        <v>0</v>
      </c>
      <c r="M196" s="114">
        <f t="shared" si="166"/>
        <v>0</v>
      </c>
      <c r="N196" s="114">
        <f t="shared" si="167"/>
        <v>0</v>
      </c>
      <c r="O196" s="114">
        <f t="shared" si="168"/>
        <v>0</v>
      </c>
      <c r="P196" s="114">
        <f t="shared" si="169"/>
        <v>0</v>
      </c>
      <c r="Q196" s="114">
        <f t="shared" si="170"/>
        <v>0</v>
      </c>
      <c r="R196" s="114">
        <f t="shared" si="171"/>
        <v>0</v>
      </c>
    </row>
    <row r="197" spans="2:18" outlineLevel="1" x14ac:dyDescent="0.3">
      <c r="B197" s="2"/>
      <c r="C197" s="129" t="str">
        <f t="shared" si="158"/>
        <v/>
      </c>
      <c r="D197" s="18"/>
      <c r="F197" s="114">
        <f t="shared" si="159"/>
        <v>0</v>
      </c>
      <c r="G197" s="114">
        <f t="shared" si="160"/>
        <v>0</v>
      </c>
      <c r="H197" s="114">
        <f t="shared" si="161"/>
        <v>0</v>
      </c>
      <c r="I197" s="114">
        <f t="shared" si="162"/>
        <v>0</v>
      </c>
      <c r="J197" s="114">
        <f t="shared" si="163"/>
        <v>0</v>
      </c>
      <c r="K197" s="114">
        <f t="shared" si="164"/>
        <v>0</v>
      </c>
      <c r="L197" s="114">
        <f t="shared" si="165"/>
        <v>0</v>
      </c>
      <c r="M197" s="114">
        <f t="shared" si="166"/>
        <v>0</v>
      </c>
      <c r="N197" s="114">
        <f t="shared" si="167"/>
        <v>0</v>
      </c>
      <c r="O197" s="114">
        <f t="shared" si="168"/>
        <v>0</v>
      </c>
      <c r="P197" s="114">
        <f t="shared" si="169"/>
        <v>0</v>
      </c>
      <c r="Q197" s="114">
        <f t="shared" si="170"/>
        <v>0</v>
      </c>
      <c r="R197" s="114">
        <f t="shared" si="171"/>
        <v>0</v>
      </c>
    </row>
    <row r="198" spans="2:18" outlineLevel="1" x14ac:dyDescent="0.3">
      <c r="B198" s="2"/>
      <c r="C198" s="129" t="str">
        <f t="shared" si="158"/>
        <v/>
      </c>
      <c r="D198" s="18"/>
      <c r="F198" s="114">
        <f t="shared" si="159"/>
        <v>0</v>
      </c>
      <c r="G198" s="114">
        <f t="shared" si="160"/>
        <v>0</v>
      </c>
      <c r="H198" s="114">
        <f t="shared" si="161"/>
        <v>0</v>
      </c>
      <c r="I198" s="114">
        <f t="shared" si="162"/>
        <v>0</v>
      </c>
      <c r="J198" s="114">
        <f t="shared" si="163"/>
        <v>0</v>
      </c>
      <c r="K198" s="114">
        <f t="shared" si="164"/>
        <v>0</v>
      </c>
      <c r="L198" s="114">
        <f t="shared" si="165"/>
        <v>0</v>
      </c>
      <c r="M198" s="114">
        <f t="shared" si="166"/>
        <v>0</v>
      </c>
      <c r="N198" s="114">
        <f t="shared" si="167"/>
        <v>0</v>
      </c>
      <c r="O198" s="114">
        <f t="shared" si="168"/>
        <v>0</v>
      </c>
      <c r="P198" s="114">
        <f t="shared" si="169"/>
        <v>0</v>
      </c>
      <c r="Q198" s="114">
        <f t="shared" si="170"/>
        <v>0</v>
      </c>
      <c r="R198" s="114">
        <f t="shared" si="171"/>
        <v>0</v>
      </c>
    </row>
    <row r="199" spans="2:18" outlineLevel="1" x14ac:dyDescent="0.3">
      <c r="B199" s="2"/>
      <c r="C199" s="129" t="str">
        <f t="shared" si="158"/>
        <v/>
      </c>
      <c r="D199" s="18"/>
      <c r="F199" s="114">
        <f t="shared" si="159"/>
        <v>0</v>
      </c>
      <c r="G199" s="114">
        <f t="shared" si="160"/>
        <v>0</v>
      </c>
      <c r="H199" s="114">
        <f t="shared" si="161"/>
        <v>0</v>
      </c>
      <c r="I199" s="114">
        <f t="shared" si="162"/>
        <v>0</v>
      </c>
      <c r="J199" s="114">
        <f t="shared" si="163"/>
        <v>0</v>
      </c>
      <c r="K199" s="114">
        <f t="shared" si="164"/>
        <v>0</v>
      </c>
      <c r="L199" s="114">
        <f t="shared" si="165"/>
        <v>0</v>
      </c>
      <c r="M199" s="114">
        <f t="shared" si="166"/>
        <v>0</v>
      </c>
      <c r="N199" s="114">
        <f t="shared" si="167"/>
        <v>0</v>
      </c>
      <c r="O199" s="114">
        <f t="shared" si="168"/>
        <v>0</v>
      </c>
      <c r="P199" s="114">
        <f t="shared" si="169"/>
        <v>0</v>
      </c>
      <c r="Q199" s="114">
        <f t="shared" si="170"/>
        <v>0</v>
      </c>
      <c r="R199" s="114">
        <f t="shared" si="171"/>
        <v>0</v>
      </c>
    </row>
    <row r="200" spans="2:18" outlineLevel="1" x14ac:dyDescent="0.3">
      <c r="B200" s="2"/>
      <c r="C200" s="129" t="str">
        <f t="shared" si="158"/>
        <v/>
      </c>
      <c r="D200" s="18"/>
      <c r="F200" s="114">
        <f t="shared" si="159"/>
        <v>0</v>
      </c>
      <c r="G200" s="114">
        <f t="shared" si="160"/>
        <v>0</v>
      </c>
      <c r="H200" s="114">
        <f t="shared" si="161"/>
        <v>0</v>
      </c>
      <c r="I200" s="114">
        <f t="shared" si="162"/>
        <v>0</v>
      </c>
      <c r="J200" s="114">
        <f t="shared" si="163"/>
        <v>0</v>
      </c>
      <c r="K200" s="114">
        <f t="shared" si="164"/>
        <v>0</v>
      </c>
      <c r="L200" s="114">
        <f t="shared" si="165"/>
        <v>0</v>
      </c>
      <c r="M200" s="114">
        <f t="shared" si="166"/>
        <v>0</v>
      </c>
      <c r="N200" s="114">
        <f t="shared" si="167"/>
        <v>0</v>
      </c>
      <c r="O200" s="114">
        <f t="shared" si="168"/>
        <v>0</v>
      </c>
      <c r="P200" s="114">
        <f t="shared" si="169"/>
        <v>0</v>
      </c>
      <c r="Q200" s="114">
        <f t="shared" si="170"/>
        <v>0</v>
      </c>
      <c r="R200" s="114">
        <f t="shared" si="171"/>
        <v>0</v>
      </c>
    </row>
    <row r="201" spans="2:18" outlineLevel="1" x14ac:dyDescent="0.3">
      <c r="B201" s="2"/>
      <c r="C201" s="129" t="str">
        <f t="shared" si="158"/>
        <v/>
      </c>
      <c r="D201" s="18"/>
      <c r="F201" s="114">
        <f t="shared" si="159"/>
        <v>0</v>
      </c>
      <c r="G201" s="114">
        <f t="shared" si="160"/>
        <v>0</v>
      </c>
      <c r="H201" s="114">
        <f t="shared" si="161"/>
        <v>0</v>
      </c>
      <c r="I201" s="114">
        <f t="shared" si="162"/>
        <v>0</v>
      </c>
      <c r="J201" s="114">
        <f t="shared" si="163"/>
        <v>0</v>
      </c>
      <c r="K201" s="114">
        <f t="shared" si="164"/>
        <v>0</v>
      </c>
      <c r="L201" s="114">
        <f t="shared" si="165"/>
        <v>0</v>
      </c>
      <c r="M201" s="114">
        <f t="shared" si="166"/>
        <v>0</v>
      </c>
      <c r="N201" s="114">
        <f t="shared" si="167"/>
        <v>0</v>
      </c>
      <c r="O201" s="114">
        <f t="shared" si="168"/>
        <v>0</v>
      </c>
      <c r="P201" s="114">
        <f t="shared" si="169"/>
        <v>0</v>
      </c>
      <c r="Q201" s="114">
        <f t="shared" si="170"/>
        <v>0</v>
      </c>
      <c r="R201" s="114">
        <f t="shared" si="171"/>
        <v>0</v>
      </c>
    </row>
    <row r="202" spans="2:18" outlineLevel="1" x14ac:dyDescent="0.3">
      <c r="B202" s="2"/>
      <c r="C202" s="129" t="str">
        <f t="shared" si="158"/>
        <v/>
      </c>
      <c r="D202" s="18"/>
      <c r="F202" s="114">
        <f t="shared" si="159"/>
        <v>0</v>
      </c>
      <c r="G202" s="114">
        <f t="shared" si="160"/>
        <v>0</v>
      </c>
      <c r="H202" s="114">
        <f t="shared" si="161"/>
        <v>0</v>
      </c>
      <c r="I202" s="114">
        <f t="shared" si="162"/>
        <v>0</v>
      </c>
      <c r="J202" s="114">
        <f t="shared" si="163"/>
        <v>0</v>
      </c>
      <c r="K202" s="114">
        <f t="shared" si="164"/>
        <v>0</v>
      </c>
      <c r="L202" s="114">
        <f t="shared" si="165"/>
        <v>0</v>
      </c>
      <c r="M202" s="114">
        <f t="shared" si="166"/>
        <v>0</v>
      </c>
      <c r="N202" s="114">
        <f t="shared" si="167"/>
        <v>0</v>
      </c>
      <c r="O202" s="114">
        <f t="shared" si="168"/>
        <v>0</v>
      </c>
      <c r="P202" s="114">
        <f t="shared" si="169"/>
        <v>0</v>
      </c>
      <c r="Q202" s="114">
        <f t="shared" si="170"/>
        <v>0</v>
      </c>
      <c r="R202" s="114">
        <f t="shared" si="171"/>
        <v>0</v>
      </c>
    </row>
    <row r="203" spans="2:18" outlineLevel="1" x14ac:dyDescent="0.3">
      <c r="B203" s="2"/>
      <c r="C203" s="129" t="str">
        <f t="shared" si="158"/>
        <v/>
      </c>
      <c r="D203" s="18"/>
      <c r="F203" s="114">
        <f t="shared" si="159"/>
        <v>0</v>
      </c>
      <c r="G203" s="114">
        <f t="shared" si="160"/>
        <v>0</v>
      </c>
      <c r="H203" s="114">
        <f t="shared" si="161"/>
        <v>0</v>
      </c>
      <c r="I203" s="114">
        <f t="shared" si="162"/>
        <v>0</v>
      </c>
      <c r="J203" s="114">
        <f t="shared" si="163"/>
        <v>0</v>
      </c>
      <c r="K203" s="114">
        <f t="shared" si="164"/>
        <v>0</v>
      </c>
      <c r="L203" s="114">
        <f t="shared" si="165"/>
        <v>0</v>
      </c>
      <c r="M203" s="114">
        <f t="shared" si="166"/>
        <v>0</v>
      </c>
      <c r="N203" s="114">
        <f t="shared" si="167"/>
        <v>0</v>
      </c>
      <c r="O203" s="114">
        <f t="shared" si="168"/>
        <v>0</v>
      </c>
      <c r="P203" s="114">
        <f t="shared" si="169"/>
        <v>0</v>
      </c>
      <c r="Q203" s="114">
        <f t="shared" si="170"/>
        <v>0</v>
      </c>
      <c r="R203" s="114">
        <f t="shared" si="171"/>
        <v>0</v>
      </c>
    </row>
    <row r="204" spans="2:18" outlineLevel="1" x14ac:dyDescent="0.3">
      <c r="B204" s="2"/>
      <c r="C204" s="129" t="str">
        <f t="shared" si="158"/>
        <v/>
      </c>
      <c r="D204" s="18"/>
      <c r="F204" s="114">
        <f t="shared" si="159"/>
        <v>0</v>
      </c>
      <c r="G204" s="114">
        <f t="shared" si="160"/>
        <v>0</v>
      </c>
      <c r="H204" s="114">
        <f t="shared" si="161"/>
        <v>0</v>
      </c>
      <c r="I204" s="114">
        <f t="shared" si="162"/>
        <v>0</v>
      </c>
      <c r="J204" s="114">
        <f t="shared" si="163"/>
        <v>0</v>
      </c>
      <c r="K204" s="114">
        <f t="shared" si="164"/>
        <v>0</v>
      </c>
      <c r="L204" s="114">
        <f t="shared" si="165"/>
        <v>0</v>
      </c>
      <c r="M204" s="114">
        <f t="shared" si="166"/>
        <v>0</v>
      </c>
      <c r="N204" s="114">
        <f t="shared" si="167"/>
        <v>0</v>
      </c>
      <c r="O204" s="114">
        <f t="shared" si="168"/>
        <v>0</v>
      </c>
      <c r="P204" s="114">
        <f t="shared" si="169"/>
        <v>0</v>
      </c>
      <c r="Q204" s="114">
        <f t="shared" si="170"/>
        <v>0</v>
      </c>
      <c r="R204" s="114">
        <f t="shared" si="171"/>
        <v>0</v>
      </c>
    </row>
    <row r="205" spans="2:18" outlineLevel="1" x14ac:dyDescent="0.3">
      <c r="B205" s="2"/>
      <c r="C205" s="129" t="str">
        <f t="shared" si="158"/>
        <v/>
      </c>
      <c r="D205" s="18"/>
      <c r="F205" s="114">
        <f t="shared" si="159"/>
        <v>0</v>
      </c>
      <c r="G205" s="114">
        <f t="shared" si="160"/>
        <v>0</v>
      </c>
      <c r="H205" s="114">
        <f t="shared" si="161"/>
        <v>0</v>
      </c>
      <c r="I205" s="114">
        <f t="shared" si="162"/>
        <v>0</v>
      </c>
      <c r="J205" s="114">
        <f t="shared" si="163"/>
        <v>0</v>
      </c>
      <c r="K205" s="114">
        <f t="shared" si="164"/>
        <v>0</v>
      </c>
      <c r="L205" s="114">
        <f t="shared" si="165"/>
        <v>0</v>
      </c>
      <c r="M205" s="114">
        <f t="shared" si="166"/>
        <v>0</v>
      </c>
      <c r="N205" s="114">
        <f t="shared" si="167"/>
        <v>0</v>
      </c>
      <c r="O205" s="114">
        <f t="shared" si="168"/>
        <v>0</v>
      </c>
      <c r="P205" s="114">
        <f t="shared" si="169"/>
        <v>0</v>
      </c>
      <c r="Q205" s="114">
        <f t="shared" si="170"/>
        <v>0</v>
      </c>
      <c r="R205" s="114">
        <f t="shared" si="171"/>
        <v>0</v>
      </c>
    </row>
    <row r="206" spans="2:18" outlineLevel="1" x14ac:dyDescent="0.3">
      <c r="B206" s="2"/>
      <c r="C206" s="129" t="str">
        <f t="shared" si="158"/>
        <v/>
      </c>
      <c r="D206" s="18"/>
      <c r="F206" s="114">
        <f t="shared" si="159"/>
        <v>0</v>
      </c>
      <c r="G206" s="114">
        <f t="shared" si="160"/>
        <v>0</v>
      </c>
      <c r="H206" s="114">
        <f t="shared" si="161"/>
        <v>0</v>
      </c>
      <c r="I206" s="114">
        <f t="shared" si="162"/>
        <v>0</v>
      </c>
      <c r="J206" s="114">
        <f t="shared" si="163"/>
        <v>0</v>
      </c>
      <c r="K206" s="114">
        <f t="shared" si="164"/>
        <v>0</v>
      </c>
      <c r="L206" s="114">
        <f t="shared" si="165"/>
        <v>0</v>
      </c>
      <c r="M206" s="114">
        <f t="shared" si="166"/>
        <v>0</v>
      </c>
      <c r="N206" s="114">
        <f t="shared" si="167"/>
        <v>0</v>
      </c>
      <c r="O206" s="114">
        <f t="shared" si="168"/>
        <v>0</v>
      </c>
      <c r="P206" s="114">
        <f t="shared" si="169"/>
        <v>0</v>
      </c>
      <c r="Q206" s="114">
        <f t="shared" si="170"/>
        <v>0</v>
      </c>
      <c r="R206" s="114">
        <f t="shared" si="171"/>
        <v>0</v>
      </c>
    </row>
    <row r="207" spans="2:18" outlineLevel="1" x14ac:dyDescent="0.3">
      <c r="B207" s="2"/>
      <c r="C207" s="129" t="str">
        <f t="shared" si="158"/>
        <v/>
      </c>
      <c r="D207" s="18"/>
      <c r="F207" s="114">
        <f t="shared" si="159"/>
        <v>0</v>
      </c>
      <c r="G207" s="114">
        <f t="shared" si="160"/>
        <v>0</v>
      </c>
      <c r="H207" s="114">
        <f t="shared" si="161"/>
        <v>0</v>
      </c>
      <c r="I207" s="114">
        <f t="shared" si="162"/>
        <v>0</v>
      </c>
      <c r="J207" s="114">
        <f t="shared" si="163"/>
        <v>0</v>
      </c>
      <c r="K207" s="114">
        <f t="shared" si="164"/>
        <v>0</v>
      </c>
      <c r="L207" s="114">
        <f t="shared" si="165"/>
        <v>0</v>
      </c>
      <c r="M207" s="114">
        <f t="shared" si="166"/>
        <v>0</v>
      </c>
      <c r="N207" s="114">
        <f t="shared" si="167"/>
        <v>0</v>
      </c>
      <c r="O207" s="114">
        <f t="shared" si="168"/>
        <v>0</v>
      </c>
      <c r="P207" s="114">
        <f t="shared" si="169"/>
        <v>0</v>
      </c>
      <c r="Q207" s="114">
        <f t="shared" si="170"/>
        <v>0</v>
      </c>
      <c r="R207" s="114">
        <f t="shared" si="171"/>
        <v>0</v>
      </c>
    </row>
    <row r="208" spans="2:18" outlineLevel="1" x14ac:dyDescent="0.3">
      <c r="B208" s="2"/>
      <c r="C208" s="129" t="str">
        <f t="shared" si="158"/>
        <v/>
      </c>
      <c r="D208" s="18"/>
      <c r="F208" s="114">
        <f t="shared" si="159"/>
        <v>0</v>
      </c>
      <c r="G208" s="114">
        <f t="shared" si="160"/>
        <v>0</v>
      </c>
      <c r="H208" s="114">
        <f t="shared" si="161"/>
        <v>0</v>
      </c>
      <c r="I208" s="114">
        <f t="shared" si="162"/>
        <v>0</v>
      </c>
      <c r="J208" s="114">
        <f t="shared" si="163"/>
        <v>0</v>
      </c>
      <c r="K208" s="114">
        <f t="shared" si="164"/>
        <v>0</v>
      </c>
      <c r="L208" s="114">
        <f t="shared" si="165"/>
        <v>0</v>
      </c>
      <c r="M208" s="114">
        <f t="shared" si="166"/>
        <v>0</v>
      </c>
      <c r="N208" s="114">
        <f t="shared" si="167"/>
        <v>0</v>
      </c>
      <c r="O208" s="114">
        <f t="shared" si="168"/>
        <v>0</v>
      </c>
      <c r="P208" s="114">
        <f t="shared" si="169"/>
        <v>0</v>
      </c>
      <c r="Q208" s="114">
        <f t="shared" si="170"/>
        <v>0</v>
      </c>
      <c r="R208" s="114">
        <f t="shared" si="171"/>
        <v>0</v>
      </c>
    </row>
    <row r="209" spans="2:18" outlineLevel="1" x14ac:dyDescent="0.3">
      <c r="B209" s="2"/>
      <c r="C209" s="129" t="str">
        <f t="shared" si="158"/>
        <v/>
      </c>
      <c r="D209" s="18"/>
      <c r="F209" s="114">
        <f t="shared" si="159"/>
        <v>0</v>
      </c>
      <c r="G209" s="114">
        <f t="shared" si="160"/>
        <v>0</v>
      </c>
      <c r="H209" s="114">
        <f t="shared" si="161"/>
        <v>0</v>
      </c>
      <c r="I209" s="114">
        <f t="shared" si="162"/>
        <v>0</v>
      </c>
      <c r="J209" s="114">
        <f t="shared" si="163"/>
        <v>0</v>
      </c>
      <c r="K209" s="114">
        <f t="shared" si="164"/>
        <v>0</v>
      </c>
      <c r="L209" s="114">
        <f t="shared" si="165"/>
        <v>0</v>
      </c>
      <c r="M209" s="114">
        <f t="shared" si="166"/>
        <v>0</v>
      </c>
      <c r="N209" s="114">
        <f t="shared" si="167"/>
        <v>0</v>
      </c>
      <c r="O209" s="114">
        <f t="shared" si="168"/>
        <v>0</v>
      </c>
      <c r="P209" s="114">
        <f t="shared" si="169"/>
        <v>0</v>
      </c>
      <c r="Q209" s="114">
        <f t="shared" si="170"/>
        <v>0</v>
      </c>
      <c r="R209" s="114">
        <f t="shared" si="171"/>
        <v>0</v>
      </c>
    </row>
    <row r="210" spans="2:18" outlineLevel="1" x14ac:dyDescent="0.3">
      <c r="B210" s="2"/>
      <c r="C210" s="129" t="str">
        <f t="shared" si="158"/>
        <v/>
      </c>
      <c r="D210" s="18"/>
      <c r="F210" s="114">
        <f t="shared" si="159"/>
        <v>0</v>
      </c>
      <c r="G210" s="114">
        <f t="shared" si="160"/>
        <v>0</v>
      </c>
      <c r="H210" s="114">
        <f t="shared" si="161"/>
        <v>0</v>
      </c>
      <c r="I210" s="114">
        <f t="shared" si="162"/>
        <v>0</v>
      </c>
      <c r="J210" s="114">
        <f t="shared" si="163"/>
        <v>0</v>
      </c>
      <c r="K210" s="114">
        <f t="shared" si="164"/>
        <v>0</v>
      </c>
      <c r="L210" s="114">
        <f t="shared" si="165"/>
        <v>0</v>
      </c>
      <c r="M210" s="114">
        <f t="shared" si="166"/>
        <v>0</v>
      </c>
      <c r="N210" s="114">
        <f t="shared" si="167"/>
        <v>0</v>
      </c>
      <c r="O210" s="114">
        <f t="shared" si="168"/>
        <v>0</v>
      </c>
      <c r="P210" s="114">
        <f t="shared" si="169"/>
        <v>0</v>
      </c>
      <c r="Q210" s="114">
        <f t="shared" si="170"/>
        <v>0</v>
      </c>
      <c r="R210" s="114">
        <f t="shared" si="171"/>
        <v>0</v>
      </c>
    </row>
    <row r="211" spans="2:18" outlineLevel="1" x14ac:dyDescent="0.3">
      <c r="B211" s="2"/>
      <c r="C211" s="129" t="str">
        <f t="shared" si="158"/>
        <v/>
      </c>
      <c r="D211" s="18"/>
      <c r="F211" s="114">
        <f t="shared" si="159"/>
        <v>0</v>
      </c>
      <c r="G211" s="114">
        <f t="shared" si="160"/>
        <v>0</v>
      </c>
      <c r="H211" s="114">
        <f t="shared" si="161"/>
        <v>0</v>
      </c>
      <c r="I211" s="114">
        <f t="shared" si="162"/>
        <v>0</v>
      </c>
      <c r="J211" s="114">
        <f t="shared" si="163"/>
        <v>0</v>
      </c>
      <c r="K211" s="114">
        <f t="shared" si="164"/>
        <v>0</v>
      </c>
      <c r="L211" s="114">
        <f t="shared" si="165"/>
        <v>0</v>
      </c>
      <c r="M211" s="114">
        <f t="shared" si="166"/>
        <v>0</v>
      </c>
      <c r="N211" s="114">
        <f t="shared" si="167"/>
        <v>0</v>
      </c>
      <c r="O211" s="114">
        <f t="shared" si="168"/>
        <v>0</v>
      </c>
      <c r="P211" s="114">
        <f t="shared" si="169"/>
        <v>0</v>
      </c>
      <c r="Q211" s="114">
        <f t="shared" si="170"/>
        <v>0</v>
      </c>
      <c r="R211" s="114">
        <f t="shared" si="171"/>
        <v>0</v>
      </c>
    </row>
    <row r="212" spans="2:18" outlineLevel="1" x14ac:dyDescent="0.3">
      <c r="B212" s="2"/>
      <c r="C212" s="129" t="str">
        <f t="shared" si="158"/>
        <v/>
      </c>
      <c r="D212" s="18"/>
      <c r="F212" s="114">
        <f t="shared" si="159"/>
        <v>0</v>
      </c>
      <c r="G212" s="114">
        <f t="shared" si="160"/>
        <v>0</v>
      </c>
      <c r="H212" s="114">
        <f t="shared" si="161"/>
        <v>0</v>
      </c>
      <c r="I212" s="114">
        <f t="shared" si="162"/>
        <v>0</v>
      </c>
      <c r="J212" s="114">
        <f t="shared" si="163"/>
        <v>0</v>
      </c>
      <c r="K212" s="114">
        <f t="shared" si="164"/>
        <v>0</v>
      </c>
      <c r="L212" s="114">
        <f t="shared" si="165"/>
        <v>0</v>
      </c>
      <c r="M212" s="114">
        <f t="shared" si="166"/>
        <v>0</v>
      </c>
      <c r="N212" s="114">
        <f t="shared" si="167"/>
        <v>0</v>
      </c>
      <c r="O212" s="114">
        <f t="shared" si="168"/>
        <v>0</v>
      </c>
      <c r="P212" s="114">
        <f t="shared" si="169"/>
        <v>0</v>
      </c>
      <c r="Q212" s="114">
        <f t="shared" si="170"/>
        <v>0</v>
      </c>
      <c r="R212" s="114">
        <f t="shared" si="171"/>
        <v>0</v>
      </c>
    </row>
    <row r="213" spans="2:18" outlineLevel="1" x14ac:dyDescent="0.3">
      <c r="B213" s="2"/>
      <c r="C213" s="129" t="str">
        <f t="shared" si="158"/>
        <v/>
      </c>
      <c r="D213" s="18"/>
      <c r="F213" s="114">
        <f t="shared" si="159"/>
        <v>0</v>
      </c>
      <c r="G213" s="114">
        <f t="shared" si="160"/>
        <v>0</v>
      </c>
      <c r="H213" s="114">
        <f t="shared" si="161"/>
        <v>0</v>
      </c>
      <c r="I213" s="114">
        <f t="shared" si="162"/>
        <v>0</v>
      </c>
      <c r="J213" s="114">
        <f t="shared" si="163"/>
        <v>0</v>
      </c>
      <c r="K213" s="114">
        <f t="shared" si="164"/>
        <v>0</v>
      </c>
      <c r="L213" s="114">
        <f t="shared" si="165"/>
        <v>0</v>
      </c>
      <c r="M213" s="114">
        <f t="shared" si="166"/>
        <v>0</v>
      </c>
      <c r="N213" s="114">
        <f t="shared" si="167"/>
        <v>0</v>
      </c>
      <c r="O213" s="114">
        <f t="shared" si="168"/>
        <v>0</v>
      </c>
      <c r="P213" s="114">
        <f t="shared" si="169"/>
        <v>0</v>
      </c>
      <c r="Q213" s="114">
        <f t="shared" si="170"/>
        <v>0</v>
      </c>
      <c r="R213" s="114">
        <f t="shared" si="171"/>
        <v>0</v>
      </c>
    </row>
    <row r="214" spans="2:18" x14ac:dyDescent="0.3">
      <c r="B214" s="2"/>
      <c r="C214" s="129" t="str">
        <f t="shared" si="158"/>
        <v/>
      </c>
      <c r="D214" s="18"/>
      <c r="F214" s="114">
        <f t="shared" si="159"/>
        <v>0</v>
      </c>
      <c r="G214" s="270">
        <f t="shared" si="160"/>
        <v>0</v>
      </c>
      <c r="H214" s="270">
        <f t="shared" si="161"/>
        <v>0</v>
      </c>
      <c r="I214" s="270">
        <f t="shared" si="162"/>
        <v>0</v>
      </c>
      <c r="J214" s="270">
        <f t="shared" si="163"/>
        <v>0</v>
      </c>
      <c r="K214" s="270">
        <f t="shared" si="164"/>
        <v>0</v>
      </c>
      <c r="L214" s="270">
        <f t="shared" si="165"/>
        <v>0</v>
      </c>
      <c r="M214" s="270">
        <f t="shared" si="166"/>
        <v>0</v>
      </c>
      <c r="N214" s="270">
        <f t="shared" si="167"/>
        <v>0</v>
      </c>
      <c r="O214" s="270">
        <f t="shared" si="168"/>
        <v>0</v>
      </c>
      <c r="P214" s="270">
        <f t="shared" si="169"/>
        <v>0</v>
      </c>
      <c r="Q214" s="270">
        <f t="shared" si="170"/>
        <v>0</v>
      </c>
      <c r="R214" s="270">
        <f t="shared" si="171"/>
        <v>0</v>
      </c>
    </row>
    <row r="215" spans="2:18" x14ac:dyDescent="0.3">
      <c r="B215" s="2"/>
      <c r="C215" s="130" t="s">
        <v>18</v>
      </c>
      <c r="D215" s="24"/>
      <c r="F215" s="134">
        <f>SUM(F185:F213)</f>
        <v>0</v>
      </c>
      <c r="G215" s="134">
        <f t="shared" ref="G215:R215" si="172">SUM(G185:G213)</f>
        <v>0</v>
      </c>
      <c r="H215" s="134">
        <f t="shared" si="172"/>
        <v>0</v>
      </c>
      <c r="I215" s="134">
        <f t="shared" si="172"/>
        <v>0</v>
      </c>
      <c r="J215" s="134">
        <f t="shared" si="172"/>
        <v>0</v>
      </c>
      <c r="K215" s="134">
        <f t="shared" si="172"/>
        <v>0</v>
      </c>
      <c r="L215" s="134">
        <f t="shared" si="172"/>
        <v>0</v>
      </c>
      <c r="M215" s="134">
        <f t="shared" si="172"/>
        <v>0</v>
      </c>
      <c r="N215" s="134">
        <f t="shared" si="172"/>
        <v>0</v>
      </c>
      <c r="O215" s="134">
        <f t="shared" si="172"/>
        <v>0</v>
      </c>
      <c r="P215" s="134">
        <f t="shared" si="172"/>
        <v>0</v>
      </c>
      <c r="Q215" s="134">
        <f t="shared" si="172"/>
        <v>0</v>
      </c>
      <c r="R215" s="134">
        <f t="shared" si="172"/>
        <v>0</v>
      </c>
    </row>
    <row r="216" spans="2:18" x14ac:dyDescent="0.3">
      <c r="B216" s="2"/>
      <c r="C216" s="131" t="s">
        <v>76</v>
      </c>
      <c r="D216" s="14"/>
      <c r="F216" s="28" t="str">
        <f>IFERROR(F215/SUM(F$146,F$180,F$215),"")</f>
        <v/>
      </c>
      <c r="G216" s="28" t="str">
        <f t="shared" ref="G216:R216" si="173">IFERROR(G215/SUM(G$146,G$180,G$215),"")</f>
        <v/>
      </c>
      <c r="H216" s="28" t="str">
        <f t="shared" si="173"/>
        <v/>
      </c>
      <c r="I216" s="28" t="str">
        <f t="shared" si="173"/>
        <v/>
      </c>
      <c r="J216" s="28" t="str">
        <f t="shared" si="173"/>
        <v/>
      </c>
      <c r="K216" s="28" t="str">
        <f t="shared" si="173"/>
        <v/>
      </c>
      <c r="L216" s="28" t="str">
        <f t="shared" si="173"/>
        <v/>
      </c>
      <c r="M216" s="28" t="str">
        <f t="shared" si="173"/>
        <v/>
      </c>
      <c r="N216" s="28" t="str">
        <f t="shared" si="173"/>
        <v/>
      </c>
      <c r="O216" s="28" t="str">
        <f t="shared" si="173"/>
        <v/>
      </c>
      <c r="P216" s="28" t="str">
        <f t="shared" si="173"/>
        <v/>
      </c>
      <c r="Q216" s="28" t="str">
        <f t="shared" si="173"/>
        <v/>
      </c>
      <c r="R216" s="28" t="str">
        <f t="shared" si="173"/>
        <v/>
      </c>
    </row>
    <row r="217" spans="2:18" x14ac:dyDescent="0.3">
      <c r="B217" s="2"/>
      <c r="C217" s="131" t="s">
        <v>78</v>
      </c>
      <c r="D217" s="14"/>
      <c r="G217" s="30">
        <f t="shared" ref="G217:R217" si="174">I110</f>
        <v>0</v>
      </c>
      <c r="H217" s="30">
        <f t="shared" si="174"/>
        <v>0</v>
      </c>
      <c r="I217" s="30">
        <f t="shared" si="174"/>
        <v>0</v>
      </c>
      <c r="J217" s="30">
        <f t="shared" si="174"/>
        <v>0</v>
      </c>
      <c r="K217" s="30">
        <f t="shared" si="174"/>
        <v>0</v>
      </c>
      <c r="L217" s="30">
        <f t="shared" si="174"/>
        <v>0</v>
      </c>
      <c r="M217" s="30">
        <f t="shared" si="174"/>
        <v>0</v>
      </c>
      <c r="N217" s="30">
        <f t="shared" si="174"/>
        <v>0</v>
      </c>
      <c r="O217" s="30">
        <f t="shared" si="174"/>
        <v>0</v>
      </c>
      <c r="P217" s="30">
        <f t="shared" si="174"/>
        <v>0</v>
      </c>
      <c r="Q217" s="30">
        <f t="shared" si="174"/>
        <v>0</v>
      </c>
      <c r="R217" s="30">
        <f t="shared" si="174"/>
        <v>0</v>
      </c>
    </row>
    <row r="219" spans="2:18" ht="18" x14ac:dyDescent="0.35">
      <c r="C219" s="55" t="s">
        <v>118</v>
      </c>
      <c r="D219" s="9"/>
      <c r="F219" s="133">
        <f>SUM(F215,F180,F146)</f>
        <v>0</v>
      </c>
      <c r="G219" s="133">
        <f t="shared" ref="G219:R219" si="175">SUM(G215,G180,G146)</f>
        <v>0</v>
      </c>
      <c r="H219" s="133">
        <f t="shared" si="175"/>
        <v>0</v>
      </c>
      <c r="I219" s="133">
        <f t="shared" si="175"/>
        <v>0</v>
      </c>
      <c r="J219" s="133">
        <f t="shared" si="175"/>
        <v>0</v>
      </c>
      <c r="K219" s="133">
        <f t="shared" si="175"/>
        <v>0</v>
      </c>
      <c r="L219" s="133">
        <f t="shared" si="175"/>
        <v>0</v>
      </c>
      <c r="M219" s="133">
        <f t="shared" si="175"/>
        <v>0</v>
      </c>
      <c r="N219" s="133">
        <f t="shared" si="175"/>
        <v>0</v>
      </c>
      <c r="O219" s="133">
        <f t="shared" si="175"/>
        <v>0</v>
      </c>
      <c r="P219" s="133">
        <f t="shared" si="175"/>
        <v>0</v>
      </c>
      <c r="Q219" s="133">
        <f t="shared" si="175"/>
        <v>0</v>
      </c>
      <c r="R219" s="133">
        <f t="shared" si="175"/>
        <v>0</v>
      </c>
    </row>
    <row r="223" spans="2:18" hidden="1" x14ac:dyDescent="0.3">
      <c r="C223" s="105" t="s">
        <v>145</v>
      </c>
      <c r="D223" s="106" t="s">
        <v>144</v>
      </c>
    </row>
    <row r="224" spans="2:18" hidden="1" x14ac:dyDescent="0.3">
      <c r="C224" s="12" t="e">
        <f>COUNTIF(#REF!,"&gt;="&amp;#REF!)</f>
        <v>#REF!</v>
      </c>
      <c r="D224" s="12">
        <f>IFERROR(VLOOKUP(ROWS(#REF!),$C$224:$C$260,2,0),0)</f>
        <v>0</v>
      </c>
    </row>
    <row r="225" spans="3:4" hidden="1" x14ac:dyDescent="0.3">
      <c r="C225" s="12" t="e">
        <f>COUNTIF(#REF!,"&gt;="&amp;#REF!)</f>
        <v>#REF!</v>
      </c>
      <c r="D225" s="12">
        <f>IFERROR(VLOOKUP(ROWS(#REF!),$C$224:$C$260,2,0),0)</f>
        <v>0</v>
      </c>
    </row>
    <row r="226" spans="3:4" hidden="1" x14ac:dyDescent="0.3">
      <c r="C226" s="12" t="e">
        <f>COUNTIF(#REF!,"&gt;="&amp;#REF!)</f>
        <v>#REF!</v>
      </c>
      <c r="D226" s="12">
        <f>IFERROR(VLOOKUP(ROWS(#REF!),$C$224:$C$260,2,0),0)</f>
        <v>0</v>
      </c>
    </row>
    <row r="227" spans="3:4" hidden="1" x14ac:dyDescent="0.3">
      <c r="C227" s="12" t="e">
        <f>COUNTIF(#REF!,"&gt;="&amp;#REF!)</f>
        <v>#REF!</v>
      </c>
      <c r="D227" s="12">
        <f>IFERROR(VLOOKUP(ROWS(#REF!),$C$224:$C$260,2,0),0)</f>
        <v>0</v>
      </c>
    </row>
    <row r="228" spans="3:4" hidden="1" x14ac:dyDescent="0.3">
      <c r="C228" s="12" t="e">
        <f>COUNTIF(#REF!,"&gt;="&amp;#REF!)</f>
        <v>#REF!</v>
      </c>
      <c r="D228" s="12">
        <f>IFERROR(VLOOKUP(ROWS(#REF!),$C$224:$C$260,2,0),0)</f>
        <v>0</v>
      </c>
    </row>
    <row r="229" spans="3:4" hidden="1" x14ac:dyDescent="0.3">
      <c r="C229" s="12" t="e">
        <f>COUNTIF(#REF!,"&gt;="&amp;#REF!)</f>
        <v>#REF!</v>
      </c>
      <c r="D229" s="12">
        <f>IFERROR(VLOOKUP(ROWS(#REF!),$C$224:$C$260,2,0),0)</f>
        <v>0</v>
      </c>
    </row>
    <row r="230" spans="3:4" hidden="1" x14ac:dyDescent="0.3">
      <c r="C230" s="12" t="e">
        <f>COUNTIF(#REF!,"&gt;="&amp;#REF!)</f>
        <v>#REF!</v>
      </c>
      <c r="D230" s="12">
        <f>IFERROR(VLOOKUP(ROWS(#REF!),$C$224:$C$260,2,0),0)</f>
        <v>0</v>
      </c>
    </row>
    <row r="231" spans="3:4" hidden="1" x14ac:dyDescent="0.3">
      <c r="C231" s="12" t="e">
        <f>COUNTIF(#REF!,"&gt;="&amp;#REF!)</f>
        <v>#REF!</v>
      </c>
      <c r="D231" s="12">
        <f>IFERROR(VLOOKUP(ROWS(#REF!),$C$224:$C$260,2,0),0)</f>
        <v>0</v>
      </c>
    </row>
    <row r="232" spans="3:4" hidden="1" x14ac:dyDescent="0.3">
      <c r="C232" s="12" t="e">
        <f>COUNTIF(#REF!,"&gt;="&amp;#REF!)</f>
        <v>#REF!</v>
      </c>
      <c r="D232" s="12">
        <f>IFERROR(VLOOKUP(ROWS(#REF!),$C$224:$C$260,2,0),0)</f>
        <v>0</v>
      </c>
    </row>
    <row r="233" spans="3:4" hidden="1" x14ac:dyDescent="0.3">
      <c r="C233" s="12" t="e">
        <f>COUNTIF(#REF!,"&gt;="&amp;#REF!)</f>
        <v>#REF!</v>
      </c>
      <c r="D233" s="12">
        <f>IFERROR(VLOOKUP(ROWS(#REF!),$C$224:$C$260,2,0),0)</f>
        <v>0</v>
      </c>
    </row>
    <row r="234" spans="3:4" hidden="1" x14ac:dyDescent="0.3">
      <c r="C234" s="12" t="e">
        <f>COUNTIF(#REF!,"&gt;="&amp;#REF!)</f>
        <v>#REF!</v>
      </c>
      <c r="D234" s="12">
        <f>IFERROR(VLOOKUP(ROWS(#REF!),$C$224:$C$260,2,0),0)</f>
        <v>0</v>
      </c>
    </row>
    <row r="235" spans="3:4" hidden="1" x14ac:dyDescent="0.3">
      <c r="C235" s="12" t="e">
        <f>COUNTIF(#REF!,"&gt;="&amp;#REF!)</f>
        <v>#REF!</v>
      </c>
      <c r="D235" s="12">
        <f>IFERROR(VLOOKUP(ROWS(#REF!),$C$224:$C$260,2,0),0)</f>
        <v>0</v>
      </c>
    </row>
    <row r="236" spans="3:4" hidden="1" x14ac:dyDescent="0.3">
      <c r="C236" s="12" t="e">
        <f>COUNTIF(#REF!,"&gt;="&amp;#REF!)</f>
        <v>#REF!</v>
      </c>
      <c r="D236" s="12">
        <f>IFERROR(VLOOKUP(ROWS(#REF!),$C$224:$C$260,2,0),0)</f>
        <v>0</v>
      </c>
    </row>
    <row r="237" spans="3:4" hidden="1" x14ac:dyDescent="0.3">
      <c r="C237" s="12" t="e">
        <f>COUNTIF(#REF!,"&gt;="&amp;#REF!)</f>
        <v>#REF!</v>
      </c>
      <c r="D237" s="12">
        <f>IFERROR(VLOOKUP(ROWS(#REF!),$C$224:$C$260,2,0),0)</f>
        <v>0</v>
      </c>
    </row>
    <row r="238" spans="3:4" hidden="1" x14ac:dyDescent="0.3">
      <c r="C238" s="12" t="e">
        <f>COUNTIF(#REF!,"&gt;="&amp;#REF!)</f>
        <v>#REF!</v>
      </c>
      <c r="D238" s="12">
        <f>IFERROR(VLOOKUP(ROWS(#REF!),$C$224:$C$260,2,0),0)</f>
        <v>0</v>
      </c>
    </row>
    <row r="239" spans="3:4" hidden="1" x14ac:dyDescent="0.3">
      <c r="C239" s="12" t="e">
        <f>COUNTIF(#REF!,"&gt;="&amp;#REF!)</f>
        <v>#REF!</v>
      </c>
      <c r="D239" s="12">
        <f>IFERROR(VLOOKUP(ROWS(#REF!),$C$224:$C$260,2,0),0)</f>
        <v>0</v>
      </c>
    </row>
    <row r="240" spans="3:4" hidden="1" x14ac:dyDescent="0.3">
      <c r="C240" s="12" t="e">
        <f>COUNTIF(#REF!,"&gt;="&amp;#REF!)</f>
        <v>#REF!</v>
      </c>
      <c r="D240" s="12">
        <f>IFERROR(VLOOKUP(ROWS(#REF!),$C$224:$C$260,2,0),0)</f>
        <v>0</v>
      </c>
    </row>
    <row r="241" spans="3:4" hidden="1" x14ac:dyDescent="0.3">
      <c r="C241" s="12" t="e">
        <f>COUNTIF(#REF!,"&gt;="&amp;#REF!)</f>
        <v>#REF!</v>
      </c>
      <c r="D241" s="12">
        <f>IFERROR(VLOOKUP(ROWS(#REF!),$C$224:$C$260,2,0),0)</f>
        <v>0</v>
      </c>
    </row>
    <row r="242" spans="3:4" hidden="1" x14ac:dyDescent="0.3">
      <c r="C242" s="12" t="e">
        <f>COUNTIF(#REF!,"&gt;="&amp;#REF!)</f>
        <v>#REF!</v>
      </c>
      <c r="D242" s="12">
        <f>IFERROR(VLOOKUP(ROWS(#REF!),$C$224:$C$260,2,0),0)</f>
        <v>0</v>
      </c>
    </row>
    <row r="243" spans="3:4" hidden="1" x14ac:dyDescent="0.3">
      <c r="C243" s="12" t="e">
        <f>COUNTIF(#REF!,"&gt;="&amp;#REF!)</f>
        <v>#REF!</v>
      </c>
      <c r="D243" s="12">
        <f>IFERROR(VLOOKUP(ROWS(#REF!),$C$224:$C$260,2,0),0)</f>
        <v>0</v>
      </c>
    </row>
    <row r="244" spans="3:4" hidden="1" x14ac:dyDescent="0.3">
      <c r="C244" s="12" t="e">
        <f>COUNTIF(#REF!,"&gt;="&amp;#REF!)</f>
        <v>#REF!</v>
      </c>
      <c r="D244" s="12">
        <f>IFERROR(VLOOKUP(ROWS(#REF!),$C$224:$C$260,2,0),0)</f>
        <v>0</v>
      </c>
    </row>
    <row r="245" spans="3:4" hidden="1" x14ac:dyDescent="0.3">
      <c r="C245" s="12" t="e">
        <f>COUNTIF(#REF!,"&gt;="&amp;#REF!)</f>
        <v>#REF!</v>
      </c>
      <c r="D245" s="12">
        <f>IFERROR(VLOOKUP(ROWS(#REF!),$C$224:$C$260,2,0),0)</f>
        <v>0</v>
      </c>
    </row>
    <row r="246" spans="3:4" hidden="1" x14ac:dyDescent="0.3">
      <c r="C246" s="12" t="e">
        <f>COUNTIF(#REF!,"&gt;="&amp;#REF!)</f>
        <v>#REF!</v>
      </c>
      <c r="D246" s="12">
        <f>IFERROR(VLOOKUP(ROWS(#REF!),$C$224:$C$260,2,0),0)</f>
        <v>0</v>
      </c>
    </row>
    <row r="247" spans="3:4" hidden="1" x14ac:dyDescent="0.3">
      <c r="C247" s="12" t="e">
        <f>COUNTIF(#REF!,"&gt;="&amp;#REF!)</f>
        <v>#REF!</v>
      </c>
      <c r="D247" s="12">
        <f>IFERROR(VLOOKUP(ROWS(#REF!),$C$224:$C$260,2,0),0)</f>
        <v>0</v>
      </c>
    </row>
    <row r="248" spans="3:4" hidden="1" x14ac:dyDescent="0.3">
      <c r="C248" s="12" t="e">
        <f>COUNTIF(#REF!,"&gt;="&amp;#REF!)</f>
        <v>#REF!</v>
      </c>
      <c r="D248" s="12">
        <f>IFERROR(VLOOKUP(ROWS(#REF!),$C$224:$C$260,2,0),0)</f>
        <v>0</v>
      </c>
    </row>
    <row r="249" spans="3:4" hidden="1" x14ac:dyDescent="0.3">
      <c r="C249" s="12" t="e">
        <f>COUNTIF(#REF!,"&gt;="&amp;#REF!)</f>
        <v>#REF!</v>
      </c>
      <c r="D249" s="12">
        <f>IFERROR(VLOOKUP(ROWS(#REF!),$C$224:$C$260,2,0),0)</f>
        <v>0</v>
      </c>
    </row>
    <row r="250" spans="3:4" hidden="1" x14ac:dyDescent="0.3">
      <c r="C250" s="12" t="e">
        <f>COUNTIF(#REF!,"&gt;="&amp;#REF!)</f>
        <v>#REF!</v>
      </c>
      <c r="D250" s="12">
        <f>IFERROR(VLOOKUP(ROWS(#REF!),$C$224:$C$260,2,0),0)</f>
        <v>0</v>
      </c>
    </row>
    <row r="251" spans="3:4" hidden="1" x14ac:dyDescent="0.3">
      <c r="C251" s="12" t="e">
        <f>COUNTIF(#REF!,"&gt;="&amp;#REF!)</f>
        <v>#REF!</v>
      </c>
      <c r="D251" s="12">
        <f>IFERROR(VLOOKUP(ROWS(#REF!),$C$224:$C$260,2,0),0)</f>
        <v>0</v>
      </c>
    </row>
    <row r="252" spans="3:4" hidden="1" x14ac:dyDescent="0.3">
      <c r="C252" s="12" t="e">
        <f>COUNTIF(#REF!,"&gt;="&amp;#REF!)</f>
        <v>#REF!</v>
      </c>
      <c r="D252" s="12">
        <f>IFERROR(VLOOKUP(ROWS(#REF!),$C$224:$C$260,2,0),0)</f>
        <v>0</v>
      </c>
    </row>
    <row r="253" spans="3:4" hidden="1" x14ac:dyDescent="0.3">
      <c r="C253" s="12" t="e">
        <f>COUNTIF(#REF!,"&gt;="&amp;#REF!)</f>
        <v>#REF!</v>
      </c>
      <c r="D253" s="12">
        <f>IFERROR(VLOOKUP(ROWS(#REF!),$C$224:$C$260,2,0),0)</f>
        <v>0</v>
      </c>
    </row>
    <row r="254" spans="3:4" hidden="1" x14ac:dyDescent="0.3">
      <c r="C254" s="12" t="e">
        <f>COUNTIF(#REF!,"&gt;="&amp;#REF!)</f>
        <v>#REF!</v>
      </c>
      <c r="D254" s="12">
        <f>IFERROR(VLOOKUP(ROWS(#REF!),$C$224:$C$260,2,0),0)</f>
        <v>0</v>
      </c>
    </row>
    <row r="255" spans="3:4" hidden="1" x14ac:dyDescent="0.3">
      <c r="C255" s="12" t="e">
        <f>COUNTIF(#REF!,"&gt;="&amp;#REF!)</f>
        <v>#REF!</v>
      </c>
      <c r="D255" s="12">
        <f>IFERROR(VLOOKUP(ROWS(#REF!),$C$224:$C$260,2,0),0)</f>
        <v>0</v>
      </c>
    </row>
    <row r="256" spans="3:4" hidden="1" x14ac:dyDescent="0.3">
      <c r="C256" s="12" t="e">
        <f>COUNTIF(#REF!,"&gt;="&amp;#REF!)</f>
        <v>#REF!</v>
      </c>
      <c r="D256" s="12">
        <f>IFERROR(VLOOKUP(ROWS(#REF!),$C$224:$C$260,2,0),0)</f>
        <v>0</v>
      </c>
    </row>
    <row r="257" spans="3:4" hidden="1" x14ac:dyDescent="0.3">
      <c r="C257" s="12" t="e">
        <f>COUNTIF(#REF!,"&gt;="&amp;#REF!)</f>
        <v>#REF!</v>
      </c>
      <c r="D257" s="12">
        <f>IFERROR(VLOOKUP(ROWS(#REF!),$C$224:$C$260,2,0),0)</f>
        <v>0</v>
      </c>
    </row>
    <row r="258" spans="3:4" hidden="1" x14ac:dyDescent="0.3">
      <c r="C258" s="12" t="e">
        <f>COUNTIF(#REF!,"&gt;="&amp;#REF!)</f>
        <v>#REF!</v>
      </c>
      <c r="D258" s="12">
        <f>IFERROR(VLOOKUP(ROWS(#REF!),$C$224:$C$260,2,0),0)</f>
        <v>0</v>
      </c>
    </row>
    <row r="259" spans="3:4" hidden="1" x14ac:dyDescent="0.3">
      <c r="C259" s="12" t="e">
        <f>COUNTIF(#REF!,"&gt;="&amp;#REF!)</f>
        <v>#REF!</v>
      </c>
      <c r="D259" s="12">
        <f>IFERROR(VLOOKUP(ROWS(#REF!),$C$224:$C$260,2,0),0)</f>
        <v>0</v>
      </c>
    </row>
    <row r="260" spans="3:4" hidden="1" x14ac:dyDescent="0.3">
      <c r="C260" s="12" t="e">
        <f>COUNTIF(#REF!,"&gt;="&amp;#REF!)</f>
        <v>#REF!</v>
      </c>
      <c r="D260" s="12">
        <f>IFERROR(VLOOKUP(ROWS(#REF!),$C$224:$C$260,2,0),0)</f>
        <v>0</v>
      </c>
    </row>
    <row r="261" spans="3:4" hidden="1" x14ac:dyDescent="0.3">
      <c r="D261">
        <f>'6. Patients'!F477</f>
        <v>0</v>
      </c>
    </row>
  </sheetData>
  <sheetProtection algorithmName="SHA-512" hashValue="/B8IYiGZxPLJ89AwXVqQyQE+FTOeKS1uOYrsHiueajHBYMtxatwxzD8s69pMd6rD4f1qMOFLGu/knEV4QC9e6g==" saltValue="3PRUB7j6TKqEslCf73oIhQ==" spinCount="100000" sheet="1" formatColumns="0" formatRows="0"/>
  <conditionalFormatting sqref="F150:R179">
    <cfRule type="expression" dxfId="98" priority="3">
      <formula>F150=0</formula>
    </cfRule>
  </conditionalFormatting>
  <conditionalFormatting sqref="F185:R214">
    <cfRule type="expression" dxfId="97" priority="2">
      <formula>F185=0</formula>
    </cfRule>
  </conditionalFormatting>
  <conditionalFormatting sqref="F10:AP39 F44:AP73 F78:AP107 F116:R145">
    <cfRule type="expression" dxfId="96" priority="4">
      <formula>F10=0</formula>
    </cfRule>
  </conditionalFormatting>
  <conditionalFormatting sqref="DN10:EI39 EK10:EW39 EY10:FT39 DO43:EI43 EK43:EW73 EY43:FT73 DN44:EI73 DN78:EI107 EK78:EW107 EY78:FT107">
    <cfRule type="cellIs" dxfId="95" priority="38" operator="notEqual">
      <formula>0</formula>
    </cfRule>
  </conditionalFormatting>
  <conditionalFormatting sqref="FV10:HG39 HI10:HU39 HW10:IR39 FV43:HG73 HI43:HU73 HW43:IR73 FV78:HG107 HI78:HU107 HW78:IR107">
    <cfRule type="cellIs" dxfId="94" priority="6" operator="notEqual">
      <formula>0</formula>
    </cfRule>
  </conditionalFormatting>
  <conditionalFormatting sqref="IT10:KE39 KG10:KS39 KU10:LP39 LR10:MG39 IT43:KE73 KG43:KS73 KU43:LP73 LR43:MG73 IT78:KE107 KG78:KS107 KU78:LP107 LR78:MG107">
    <cfRule type="cellIs" dxfId="93" priority="5" operator="notEqual">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0"/>
  </sheetPr>
  <dimension ref="B2:CH158"/>
  <sheetViews>
    <sheetView showGridLines="0" zoomScale="70" zoomScaleNormal="70" workbookViewId="0"/>
  </sheetViews>
  <sheetFormatPr defaultRowHeight="14.4" outlineLevelRow="2" x14ac:dyDescent="0.3"/>
  <cols>
    <col min="1" max="2" width="1.6640625" customWidth="1"/>
    <col min="3" max="3" width="46.44140625" bestFit="1" customWidth="1"/>
    <col min="4" max="4" width="13.88671875" customWidth="1"/>
    <col min="5" max="5" width="10.44140625" customWidth="1"/>
    <col min="6" max="6" width="9.109375" customWidth="1"/>
    <col min="7" max="7" width="2.6640625" customWidth="1"/>
    <col min="8" max="43" width="10.33203125" customWidth="1"/>
    <col min="44" max="44" width="10.5546875" bestFit="1" customWidth="1"/>
    <col min="45" max="46" width="7.109375" bestFit="1" customWidth="1"/>
    <col min="51" max="51" width="9.109375" customWidth="1"/>
    <col min="57" max="57" width="9.5546875" bestFit="1" customWidth="1"/>
  </cols>
  <sheetData>
    <row r="2" spans="2:86" s="1" customFormat="1" ht="25.8" x14ac:dyDescent="0.5">
      <c r="B2" s="54" t="s">
        <v>267</v>
      </c>
    </row>
    <row r="4" spans="2:86" x14ac:dyDescent="0.3">
      <c r="H4" s="2"/>
    </row>
    <row r="5" spans="2:86" ht="18" x14ac:dyDescent="0.35">
      <c r="B5" s="285" t="s">
        <v>160</v>
      </c>
      <c r="C5" s="286"/>
      <c r="D5" s="286"/>
      <c r="E5" s="286"/>
      <c r="F5" s="290"/>
      <c r="H5" s="2" t="s">
        <v>304</v>
      </c>
      <c r="I5" s="204"/>
      <c r="J5" s="204"/>
      <c r="K5" s="204"/>
      <c r="AY5" s="2" t="s">
        <v>120</v>
      </c>
    </row>
    <row r="6" spans="2:86" x14ac:dyDescent="0.3">
      <c r="H6" s="40"/>
      <c r="I6" s="41" t="s">
        <v>52</v>
      </c>
      <c r="J6" s="42"/>
      <c r="K6" s="43"/>
      <c r="L6" s="44" t="s">
        <v>53</v>
      </c>
      <c r="M6" s="45"/>
      <c r="N6" s="40"/>
      <c r="O6" s="41" t="s">
        <v>54</v>
      </c>
      <c r="P6" s="42"/>
      <c r="Q6" s="43"/>
      <c r="R6" s="44" t="s">
        <v>55</v>
      </c>
      <c r="S6" s="45"/>
      <c r="T6" s="40"/>
      <c r="U6" s="41" t="s">
        <v>56</v>
      </c>
      <c r="V6" s="42"/>
      <c r="W6" s="43"/>
      <c r="X6" s="44" t="s">
        <v>57</v>
      </c>
      <c r="Y6" s="45"/>
      <c r="Z6" s="40"/>
      <c r="AA6" s="41" t="s">
        <v>58</v>
      </c>
      <c r="AB6" s="42"/>
      <c r="AC6" s="43"/>
      <c r="AD6" s="44" t="s">
        <v>59</v>
      </c>
      <c r="AE6" s="45"/>
      <c r="AF6" s="40"/>
      <c r="AG6" s="41" t="s">
        <v>60</v>
      </c>
      <c r="AH6" s="42"/>
      <c r="AI6" s="43"/>
      <c r="AJ6" s="44" t="s">
        <v>61</v>
      </c>
      <c r="AK6" s="45"/>
      <c r="AL6" s="40"/>
      <c r="AM6" s="41" t="s">
        <v>62</v>
      </c>
      <c r="AN6" s="42"/>
      <c r="AO6" s="43"/>
      <c r="AP6" s="44" t="s">
        <v>63</v>
      </c>
      <c r="AQ6" s="45"/>
      <c r="AY6" s="67">
        <f>H8</f>
        <v>0</v>
      </c>
      <c r="AZ6" s="67">
        <f t="shared" ref="AZ6:CH6" si="0">I8</f>
        <v>31</v>
      </c>
      <c r="BA6" s="67">
        <f t="shared" si="0"/>
        <v>62</v>
      </c>
      <c r="BB6" s="67">
        <f t="shared" si="0"/>
        <v>93</v>
      </c>
      <c r="BC6" s="67">
        <f t="shared" si="0"/>
        <v>123</v>
      </c>
      <c r="BD6" s="67">
        <f t="shared" si="0"/>
        <v>154</v>
      </c>
      <c r="BE6" s="67">
        <f t="shared" si="0"/>
        <v>184</v>
      </c>
      <c r="BF6" s="67">
        <f t="shared" si="0"/>
        <v>215</v>
      </c>
      <c r="BG6" s="67">
        <f t="shared" si="0"/>
        <v>246</v>
      </c>
      <c r="BH6" s="67">
        <f t="shared" si="0"/>
        <v>276</v>
      </c>
      <c r="BI6" s="67">
        <f t="shared" si="0"/>
        <v>307</v>
      </c>
      <c r="BJ6" s="67">
        <f t="shared" si="0"/>
        <v>337</v>
      </c>
      <c r="BK6" s="67">
        <f t="shared" si="0"/>
        <v>368</v>
      </c>
      <c r="BL6" s="67">
        <f t="shared" si="0"/>
        <v>399</v>
      </c>
      <c r="BM6" s="67">
        <f t="shared" si="0"/>
        <v>427</v>
      </c>
      <c r="BN6" s="67">
        <f t="shared" si="0"/>
        <v>458</v>
      </c>
      <c r="BO6" s="67">
        <f t="shared" si="0"/>
        <v>488</v>
      </c>
      <c r="BP6" s="67">
        <f t="shared" si="0"/>
        <v>519</v>
      </c>
      <c r="BQ6" s="67">
        <f t="shared" si="0"/>
        <v>549</v>
      </c>
      <c r="BR6" s="67">
        <f t="shared" si="0"/>
        <v>580</v>
      </c>
      <c r="BS6" s="67">
        <f t="shared" si="0"/>
        <v>611</v>
      </c>
      <c r="BT6" s="67">
        <f t="shared" si="0"/>
        <v>641</v>
      </c>
      <c r="BU6" s="67">
        <f t="shared" si="0"/>
        <v>672</v>
      </c>
      <c r="BV6" s="67">
        <f t="shared" si="0"/>
        <v>702</v>
      </c>
      <c r="BW6" s="67">
        <f t="shared" si="0"/>
        <v>733</v>
      </c>
      <c r="BX6" s="67">
        <f t="shared" si="0"/>
        <v>764</v>
      </c>
      <c r="BY6" s="67">
        <f t="shared" si="0"/>
        <v>792</v>
      </c>
      <c r="BZ6" s="67">
        <f t="shared" si="0"/>
        <v>823</v>
      </c>
      <c r="CA6" s="67">
        <f t="shared" si="0"/>
        <v>853</v>
      </c>
      <c r="CB6" s="67">
        <f t="shared" si="0"/>
        <v>884</v>
      </c>
      <c r="CC6" s="67">
        <f t="shared" si="0"/>
        <v>914</v>
      </c>
      <c r="CD6" s="67">
        <f t="shared" si="0"/>
        <v>945</v>
      </c>
      <c r="CE6" s="67">
        <f t="shared" si="0"/>
        <v>976</v>
      </c>
      <c r="CF6" s="67">
        <f t="shared" si="0"/>
        <v>1006</v>
      </c>
      <c r="CG6" s="67">
        <f t="shared" si="0"/>
        <v>1037</v>
      </c>
      <c r="CH6" s="67">
        <f t="shared" si="0"/>
        <v>1067</v>
      </c>
    </row>
    <row r="7" spans="2:86" hidden="1" x14ac:dyDescent="0.3">
      <c r="H7" s="48">
        <v>1</v>
      </c>
      <c r="I7" s="41">
        <v>1</v>
      </c>
      <c r="J7" s="42">
        <v>1</v>
      </c>
      <c r="K7" s="43">
        <v>1</v>
      </c>
      <c r="L7" s="44">
        <v>1</v>
      </c>
      <c r="M7" s="45">
        <v>1</v>
      </c>
      <c r="N7" s="48">
        <v>1</v>
      </c>
      <c r="O7" s="41">
        <v>1</v>
      </c>
      <c r="P7" s="42">
        <v>1</v>
      </c>
      <c r="Q7" s="43">
        <v>1</v>
      </c>
      <c r="R7" s="44">
        <v>1</v>
      </c>
      <c r="S7" s="45">
        <v>1</v>
      </c>
      <c r="T7" s="48">
        <v>2</v>
      </c>
      <c r="U7" s="41">
        <v>2</v>
      </c>
      <c r="V7" s="42">
        <v>2</v>
      </c>
      <c r="W7" s="43">
        <v>2</v>
      </c>
      <c r="X7" s="44">
        <v>2</v>
      </c>
      <c r="Y7" s="45">
        <v>2</v>
      </c>
      <c r="Z7" s="48">
        <v>2</v>
      </c>
      <c r="AA7" s="41">
        <v>2</v>
      </c>
      <c r="AB7" s="42">
        <v>2</v>
      </c>
      <c r="AC7" s="43">
        <v>2</v>
      </c>
      <c r="AD7" s="44">
        <v>2</v>
      </c>
      <c r="AE7" s="45">
        <v>2</v>
      </c>
      <c r="AF7" s="48">
        <v>3</v>
      </c>
      <c r="AG7" s="41">
        <v>3</v>
      </c>
      <c r="AH7" s="42">
        <v>3</v>
      </c>
      <c r="AI7" s="43">
        <v>3</v>
      </c>
      <c r="AJ7" s="44">
        <v>3</v>
      </c>
      <c r="AK7" s="45">
        <v>3</v>
      </c>
      <c r="AL7" s="48">
        <v>3</v>
      </c>
      <c r="AM7" s="41">
        <v>3</v>
      </c>
      <c r="AN7" s="42">
        <v>3</v>
      </c>
      <c r="AO7" s="43">
        <v>3</v>
      </c>
      <c r="AP7" s="44">
        <v>3</v>
      </c>
      <c r="AQ7" s="45">
        <v>3</v>
      </c>
    </row>
    <row r="8" spans="2:86" x14ac:dyDescent="0.3">
      <c r="B8" s="119" t="s">
        <v>159</v>
      </c>
      <c r="C8" s="120"/>
      <c r="D8" s="13" t="s">
        <v>281</v>
      </c>
      <c r="E8" s="183" t="s">
        <v>282</v>
      </c>
      <c r="F8" s="13" t="s">
        <v>115</v>
      </c>
      <c r="H8" s="339">
        <f>'3. ARV Substitutions'!L8</f>
        <v>0</v>
      </c>
      <c r="I8" s="339">
        <f>'3. ARV Substitutions'!M8</f>
        <v>31</v>
      </c>
      <c r="J8" s="339">
        <f>'3. ARV Substitutions'!N8</f>
        <v>62</v>
      </c>
      <c r="K8" s="339">
        <f>'3. ARV Substitutions'!O8</f>
        <v>93</v>
      </c>
      <c r="L8" s="339">
        <f>'3. ARV Substitutions'!P8</f>
        <v>123</v>
      </c>
      <c r="M8" s="339">
        <f>'3. ARV Substitutions'!Q8</f>
        <v>154</v>
      </c>
      <c r="N8" s="339">
        <f>'3. ARV Substitutions'!R8</f>
        <v>184</v>
      </c>
      <c r="O8" s="339">
        <f>'3. ARV Substitutions'!S8</f>
        <v>215</v>
      </c>
      <c r="P8" s="339">
        <f>'3. ARV Substitutions'!T8</f>
        <v>246</v>
      </c>
      <c r="Q8" s="339">
        <f>'3. ARV Substitutions'!U8</f>
        <v>276</v>
      </c>
      <c r="R8" s="339">
        <f>'3. ARV Substitutions'!V8</f>
        <v>307</v>
      </c>
      <c r="S8" s="339">
        <f>'3. ARV Substitutions'!W8</f>
        <v>337</v>
      </c>
      <c r="T8" s="339">
        <f>'3. ARV Substitutions'!X8</f>
        <v>368</v>
      </c>
      <c r="U8" s="339">
        <f>'3. ARV Substitutions'!Y8</f>
        <v>399</v>
      </c>
      <c r="V8" s="339">
        <f>'3. ARV Substitutions'!Z8</f>
        <v>427</v>
      </c>
      <c r="W8" s="339">
        <f>'3. ARV Substitutions'!AA8</f>
        <v>458</v>
      </c>
      <c r="X8" s="339">
        <f>'3. ARV Substitutions'!AB8</f>
        <v>488</v>
      </c>
      <c r="Y8" s="339">
        <f>'3. ARV Substitutions'!AC8</f>
        <v>519</v>
      </c>
      <c r="Z8" s="339">
        <f>'3. ARV Substitutions'!AD8</f>
        <v>549</v>
      </c>
      <c r="AA8" s="339">
        <f>'3. ARV Substitutions'!AE8</f>
        <v>580</v>
      </c>
      <c r="AB8" s="339">
        <f>'3. ARV Substitutions'!AF8</f>
        <v>611</v>
      </c>
      <c r="AC8" s="339">
        <f>'3. ARV Substitutions'!AG8</f>
        <v>641</v>
      </c>
      <c r="AD8" s="339">
        <f>'3. ARV Substitutions'!AH8</f>
        <v>672</v>
      </c>
      <c r="AE8" s="339">
        <f>'3. ARV Substitutions'!AI8</f>
        <v>702</v>
      </c>
      <c r="AF8" s="339">
        <f>'3. ARV Substitutions'!AJ8</f>
        <v>733</v>
      </c>
      <c r="AG8" s="339">
        <f>'3. ARV Substitutions'!AK8</f>
        <v>764</v>
      </c>
      <c r="AH8" s="339">
        <f>'3. ARV Substitutions'!AL8</f>
        <v>792</v>
      </c>
      <c r="AI8" s="339">
        <f>'3. ARV Substitutions'!AM8</f>
        <v>823</v>
      </c>
      <c r="AJ8" s="339">
        <f>'3. ARV Substitutions'!AN8</f>
        <v>853</v>
      </c>
      <c r="AK8" s="339">
        <f>'3. ARV Substitutions'!AO8</f>
        <v>884</v>
      </c>
      <c r="AL8" s="339">
        <f>'3. ARV Substitutions'!AP8</f>
        <v>914</v>
      </c>
      <c r="AM8" s="339">
        <f>'3. ARV Substitutions'!AQ8</f>
        <v>945</v>
      </c>
      <c r="AN8" s="339">
        <f>'3. ARV Substitutions'!AR8</f>
        <v>976</v>
      </c>
      <c r="AO8" s="339">
        <f>'3. ARV Substitutions'!AS8</f>
        <v>1006</v>
      </c>
      <c r="AP8" s="339">
        <f>'3. ARV Substitutions'!AT8</f>
        <v>1037</v>
      </c>
      <c r="AQ8" s="339">
        <f>'3. ARV Substitutions'!AU8</f>
        <v>1067</v>
      </c>
      <c r="AY8" s="68"/>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row>
    <row r="9" spans="2:86" x14ac:dyDescent="0.3">
      <c r="B9" s="12"/>
      <c r="C9" s="12" t="str">
        <f>IFERROR(VLOOKUP(ROWS($C$9:$C9),'5. Dosing'!$I$12:$J$73,COLUMNS('5. Dosing'!$I$11:$J$11),0),"")</f>
        <v>3TC (150) - 60 tab</v>
      </c>
      <c r="D9" s="12" t="str">
        <f>IFERROR(INDEX('5. Dosing'!C$12:C$73,MATCH('7. Consumption'!$C9,'5. Dosing'!$J$12:$J$73,0)),"")</f>
        <v>3TC</v>
      </c>
      <c r="E9" s="108">
        <f>IFERROR(INDEX('5. Dosing'!H$12:H$73,MATCH('7. Consumption'!$C9,'5. Dosing'!$J$12:$J$73,0)),0)</f>
        <v>1</v>
      </c>
      <c r="F9" s="109">
        <f>IFERROR(INDEX('5. Dosing'!G$12:G$73,MATCH('7. Consumption'!$C9,'5. Dosing'!$J$12:$J$73,0))*(30.5)/INDEX('5. Dosing'!F$12:F$73,MATCH('7. Consumption'!$C9,'5. Dosing'!$J$12:$J$73,0)),0)</f>
        <v>1.0166666666666666</v>
      </c>
      <c r="H9" s="3">
        <f ca="1">ROUNDUP($F9*$E9*CHOOSE(H$7,
IFERROR(SUMPRODUCT('6. Patients'!BZ$10:BZ$107,OFFSET('6. Patients'!$DM$9,1,MATCH($D9,'6. Patients'!$DN$9:$EI$9,0),ROWS('6. Patients'!DM$10:DM$107))),0)+
IFERROR(SUMPRODUCT('6. Patients'!BZ$10:BZ$107,OFFSET('6. Patients'!$EJ$9,1,MATCH($D9,'6. Patients'!$EK$9:$EW$9,0),ROWS('6. Patients'!DM$10:DM$107))),0)+
IFERROR(SUMPRODUCT('6. Patients'!BZ$10:BZ$107,OFFSET('6. Patients'!$EX$9,1,MATCH($D9,'6. Patients'!$EY$9:$FT$9,0),ROWS('6. Patients'!DM$10:DM$107))),0)+
IFERROR(SUMPRODUCT('6. Patients'!BZ$10:BZ$107,OFFSET('6. Patients'!$FU$9,1,MATCH($D9,'6. Patients'!$FV$9:$GJ$9,0),ROWS('6. Patients'!DM$10:DM$107))),0),
IFERROR(SUMPRODUCT('6. Patients'!BZ$10:BZ$107,OFFSET('6. Patients'!$GK$9,1,MATCH($D9,'6. Patients'!$GL$9:$HG$9,0),ROWS('6. Patients'!DM$10:DM$107))),0)+
IFERROR(SUMPRODUCT('6. Patients'!BZ$10:BZ$107,OFFSET('6. Patients'!$HH$9,1,MATCH($D9,'6. Patients'!$HI$9:$HU$9,0),ROWS('6. Patients'!DM$10:DM$107))),0)+
IFERROR(SUMPRODUCT('6. Patients'!BZ$10:BZ$107,OFFSET('6. Patients'!$HV$9,1,MATCH($D9,'6. Patients'!$HW$9:$IR$9,0),ROWS('6. Patients'!DM$10:DM$107))),0)+
IFERROR(SUMPRODUCT('6. Patients'!BZ$10:BZ$107,OFFSET('6. Patients'!$IS$9,1,MATCH($D9,'6. Patients'!$IT$9:$JH$9,0),ROWS('6. Patients'!DM$10:DM$107))),0),
IFERROR(SUMPRODUCT('6. Patients'!BZ$10:BZ$107,OFFSET('6. Patients'!$JI$9,1,MATCH($D9,'6. Patients'!$JJ$9:$KE$9,0),ROWS('6. Patients'!DM$10:DM$107))),0)+
IFERROR(SUMPRODUCT('6. Patients'!BZ$10:BZ$107,OFFSET('6. Patients'!$KF$9,1,MATCH($D9,'6. Patients'!$KG$9:$KS$9,0),ROWS('6. Patients'!DM$10:DM$107))),0)+
IFERROR(SUMPRODUCT('6. Patients'!BZ$10:BZ$107,OFFSET('6. Patients'!$KT$9,1,MATCH($D9,'6. Patients'!$KU$9:$LP$9,0),ROWS('6. Patients'!DM$10:DM$107))),0)+
IFERROR(SUMPRODUCT('6. Patients'!BZ$10:BZ$107,OFFSET('6. Patients'!$LQ$9,1,MATCH($D9,'6. Patients'!$LR$9:$MF$9,0),ROWS('6. Patients'!DM$10:DM$107))),0))+
IFERROR(VLOOKUP($D9,$H$109:$L$139,COLUMNS($H$108:$J$108)-1+H$7,0)*$E9*$F9*'1. General Inputs'!$J$18,0),0)</f>
        <v>0</v>
      </c>
      <c r="I9" s="3">
        <f ca="1">ROUNDUP($F9*$E9*CHOOSE(I$7,
IFERROR(SUMPRODUCT('6. Patients'!CA$10:CA$107,OFFSET('6. Patients'!$DM$9,1,MATCH($D9,'6. Patients'!$DN$9:$EI$9,0),ROWS('6. Patients'!DN$10:DN$107))),0)+
IFERROR(SUMPRODUCT('6. Patients'!CA$10:CA$107,OFFSET('6. Patients'!$EJ$9,1,MATCH($D9,'6. Patients'!$EK$9:$EW$9,0),ROWS('6. Patients'!DN$10:DN$107))),0)+
IFERROR(SUMPRODUCT('6. Patients'!CA$10:CA$107,OFFSET('6. Patients'!$EX$9,1,MATCH($D9,'6. Patients'!$EY$9:$FT$9,0),ROWS('6. Patients'!DN$10:DN$107))),0)+
IFERROR(SUMPRODUCT('6. Patients'!CA$10:CA$107,OFFSET('6. Patients'!$FU$9,1,MATCH($D9,'6. Patients'!$FV$9:$GJ$9,0),ROWS('6. Patients'!DN$10:DN$107))),0),
IFERROR(SUMPRODUCT('6. Patients'!CA$10:CA$107,OFFSET('6. Patients'!$GK$9,1,MATCH($D9,'6. Patients'!$GL$9:$HG$9,0),ROWS('6. Patients'!DN$10:DN$107))),0)+
IFERROR(SUMPRODUCT('6. Patients'!CA$10:CA$107,OFFSET('6. Patients'!$HH$9,1,MATCH($D9,'6. Patients'!$HI$9:$HU$9,0),ROWS('6. Patients'!DN$10:DN$107))),0)+
IFERROR(SUMPRODUCT('6. Patients'!CA$10:CA$107,OFFSET('6. Patients'!$HV$9,1,MATCH($D9,'6. Patients'!$HW$9:$IR$9,0),ROWS('6. Patients'!DN$10:DN$107))),0)+
IFERROR(SUMPRODUCT('6. Patients'!CA$10:CA$107,OFFSET('6. Patients'!$IS$9,1,MATCH($D9,'6. Patients'!$IT$9:$JH$9,0),ROWS('6. Patients'!DN$10:DN$107))),0),
IFERROR(SUMPRODUCT('6. Patients'!CA$10:CA$107,OFFSET('6. Patients'!$JI$9,1,MATCH($D9,'6. Patients'!$JJ$9:$KE$9,0),ROWS('6. Patients'!DN$10:DN$107))),0)+
IFERROR(SUMPRODUCT('6. Patients'!CA$10:CA$107,OFFSET('6. Patients'!$KF$9,1,MATCH($D9,'6. Patients'!$KG$9:$KS$9,0),ROWS('6. Patients'!DN$10:DN$107))),0)+
IFERROR(SUMPRODUCT('6. Patients'!CA$10:CA$107,OFFSET('6. Patients'!$KT$9,1,MATCH($D9,'6. Patients'!$KU$9:$LP$9,0),ROWS('6. Patients'!DN$10:DN$107))),0)+
IFERROR(SUMPRODUCT('6. Patients'!CA$10:CA$107,OFFSET('6. Patients'!$LQ$9,1,MATCH($D9,'6. Patients'!$LR$9:$MF$9,0),ROWS('6. Patients'!DN$10:DN$107))),0))+
IFERROR(VLOOKUP($D9,$H$109:$L$139,COLUMNS($H$108:$J$108)-1+I$7,0)*$E9*$F9*'1. General Inputs'!$J$18,0),0)</f>
        <v>0</v>
      </c>
      <c r="J9" s="3">
        <f ca="1">ROUNDUP($F9*$E9*CHOOSE(J$7,
IFERROR(SUMPRODUCT('6. Patients'!CB$10:CB$107,OFFSET('6. Patients'!$DM$9,1,MATCH($D9,'6. Patients'!$DN$9:$EI$9,0),ROWS('6. Patients'!DO$10:DO$107))),0)+
IFERROR(SUMPRODUCT('6. Patients'!CB$10:CB$107,OFFSET('6. Patients'!$EJ$9,1,MATCH($D9,'6. Patients'!$EK$9:$EW$9,0),ROWS('6. Patients'!DO$10:DO$107))),0)+
IFERROR(SUMPRODUCT('6. Patients'!CB$10:CB$107,OFFSET('6. Patients'!$EX$9,1,MATCH($D9,'6. Patients'!$EY$9:$FT$9,0),ROWS('6. Patients'!DO$10:DO$107))),0)+
IFERROR(SUMPRODUCT('6. Patients'!CB$10:CB$107,OFFSET('6. Patients'!$FU$9,1,MATCH($D9,'6. Patients'!$FV$9:$GJ$9,0),ROWS('6. Patients'!DO$10:DO$107))),0),
IFERROR(SUMPRODUCT('6. Patients'!CB$10:CB$107,OFFSET('6. Patients'!$GK$9,1,MATCH($D9,'6. Patients'!$GL$9:$HG$9,0),ROWS('6. Patients'!DO$10:DO$107))),0)+
IFERROR(SUMPRODUCT('6. Patients'!CB$10:CB$107,OFFSET('6. Patients'!$HH$9,1,MATCH($D9,'6. Patients'!$HI$9:$HU$9,0),ROWS('6. Patients'!DO$10:DO$107))),0)+
IFERROR(SUMPRODUCT('6. Patients'!CB$10:CB$107,OFFSET('6. Patients'!$HV$9,1,MATCH($D9,'6. Patients'!$HW$9:$IR$9,0),ROWS('6. Patients'!DO$10:DO$107))),0)+
IFERROR(SUMPRODUCT('6. Patients'!CB$10:CB$107,OFFSET('6. Patients'!$IS$9,1,MATCH($D9,'6. Patients'!$IT$9:$JH$9,0),ROWS('6. Patients'!DO$10:DO$107))),0),
IFERROR(SUMPRODUCT('6. Patients'!CB$10:CB$107,OFFSET('6. Patients'!$JI$9,1,MATCH($D9,'6. Patients'!$JJ$9:$KE$9,0),ROWS('6. Patients'!DO$10:DO$107))),0)+
IFERROR(SUMPRODUCT('6. Patients'!CB$10:CB$107,OFFSET('6. Patients'!$KF$9,1,MATCH($D9,'6. Patients'!$KG$9:$KS$9,0),ROWS('6. Patients'!DO$10:DO$107))),0)+
IFERROR(SUMPRODUCT('6. Patients'!CB$10:CB$107,OFFSET('6. Patients'!$KT$9,1,MATCH($D9,'6. Patients'!$KU$9:$LP$9,0),ROWS('6. Patients'!DO$10:DO$107))),0)+
IFERROR(SUMPRODUCT('6. Patients'!CB$10:CB$107,OFFSET('6. Patients'!$LQ$9,1,MATCH($D9,'6. Patients'!$LR$9:$MF$9,0),ROWS('6. Patients'!DO$10:DO$107))),0))+
IFERROR(VLOOKUP($D9,$H$109:$L$139,COLUMNS($H$108:$J$108)-1+J$7,0)*$E9*$F9*'1. General Inputs'!$J$18,0),0)</f>
        <v>0</v>
      </c>
      <c r="K9" s="3">
        <f ca="1">ROUNDUP($F9*$E9*CHOOSE(K$7,
IFERROR(SUMPRODUCT('6. Patients'!CC$10:CC$107,OFFSET('6. Patients'!$DM$9,1,MATCH($D9,'6. Patients'!$DN$9:$EI$9,0),ROWS('6. Patients'!DP$10:DP$107))),0)+
IFERROR(SUMPRODUCT('6. Patients'!CC$10:CC$107,OFFSET('6. Patients'!$EJ$9,1,MATCH($D9,'6. Patients'!$EK$9:$EW$9,0),ROWS('6. Patients'!DP$10:DP$107))),0)+
IFERROR(SUMPRODUCT('6. Patients'!CC$10:CC$107,OFFSET('6. Patients'!$EX$9,1,MATCH($D9,'6. Patients'!$EY$9:$FT$9,0),ROWS('6. Patients'!DP$10:DP$107))),0)+
IFERROR(SUMPRODUCT('6. Patients'!CC$10:CC$107,OFFSET('6. Patients'!$FU$9,1,MATCH($D9,'6. Patients'!$FV$9:$GJ$9,0),ROWS('6. Patients'!DP$10:DP$107))),0),
IFERROR(SUMPRODUCT('6. Patients'!CC$10:CC$107,OFFSET('6. Patients'!$GK$9,1,MATCH($D9,'6. Patients'!$GL$9:$HG$9,0),ROWS('6. Patients'!DP$10:DP$107))),0)+
IFERROR(SUMPRODUCT('6. Patients'!CC$10:CC$107,OFFSET('6. Patients'!$HH$9,1,MATCH($D9,'6. Patients'!$HI$9:$HU$9,0),ROWS('6. Patients'!DP$10:DP$107))),0)+
IFERROR(SUMPRODUCT('6. Patients'!CC$10:CC$107,OFFSET('6. Patients'!$HV$9,1,MATCH($D9,'6. Patients'!$HW$9:$IR$9,0),ROWS('6. Patients'!DP$10:DP$107))),0)+
IFERROR(SUMPRODUCT('6. Patients'!CC$10:CC$107,OFFSET('6. Patients'!$IS$9,1,MATCH($D9,'6. Patients'!$IT$9:$JH$9,0),ROWS('6. Patients'!DP$10:DP$107))),0),
IFERROR(SUMPRODUCT('6. Patients'!CC$10:CC$107,OFFSET('6. Patients'!$JI$9,1,MATCH($D9,'6. Patients'!$JJ$9:$KE$9,0),ROWS('6. Patients'!DP$10:DP$107))),0)+
IFERROR(SUMPRODUCT('6. Patients'!CC$10:CC$107,OFFSET('6. Patients'!$KF$9,1,MATCH($D9,'6. Patients'!$KG$9:$KS$9,0),ROWS('6. Patients'!DP$10:DP$107))),0)+
IFERROR(SUMPRODUCT('6. Patients'!CC$10:CC$107,OFFSET('6. Patients'!$KT$9,1,MATCH($D9,'6. Patients'!$KU$9:$LP$9,0),ROWS('6. Patients'!DP$10:DP$107))),0)+
IFERROR(SUMPRODUCT('6. Patients'!CC$10:CC$107,OFFSET('6. Patients'!$LQ$9,1,MATCH($D9,'6. Patients'!$LR$9:$MF$9,0),ROWS('6. Patients'!DP$10:DP$107))),0))+
IFERROR(VLOOKUP($D9,$H$109:$L$139,COLUMNS($H$108:$J$108)-1+K$7,0)*$E9*$F9*'1. General Inputs'!$J$18,0),0)</f>
        <v>0</v>
      </c>
      <c r="L9" s="3">
        <f ca="1">ROUNDUP($F9*$E9*CHOOSE(L$7,
IFERROR(SUMPRODUCT('6. Patients'!CD$10:CD$107,OFFSET('6. Patients'!$DM$9,1,MATCH($D9,'6. Patients'!$DN$9:$EI$9,0),ROWS('6. Patients'!DQ$10:DQ$107))),0)+
IFERROR(SUMPRODUCT('6. Patients'!CD$10:CD$107,OFFSET('6. Patients'!$EJ$9,1,MATCH($D9,'6. Patients'!$EK$9:$EW$9,0),ROWS('6. Patients'!DQ$10:DQ$107))),0)+
IFERROR(SUMPRODUCT('6. Patients'!CD$10:CD$107,OFFSET('6. Patients'!$EX$9,1,MATCH($D9,'6. Patients'!$EY$9:$FT$9,0),ROWS('6. Patients'!DQ$10:DQ$107))),0)+
IFERROR(SUMPRODUCT('6. Patients'!CD$10:CD$107,OFFSET('6. Patients'!$FU$9,1,MATCH($D9,'6. Patients'!$FV$9:$GJ$9,0),ROWS('6. Patients'!DQ$10:DQ$107))),0),
IFERROR(SUMPRODUCT('6. Patients'!CD$10:CD$107,OFFSET('6. Patients'!$GK$9,1,MATCH($D9,'6. Patients'!$GL$9:$HG$9,0),ROWS('6. Patients'!DQ$10:DQ$107))),0)+
IFERROR(SUMPRODUCT('6. Patients'!CD$10:CD$107,OFFSET('6. Patients'!$HH$9,1,MATCH($D9,'6. Patients'!$HI$9:$HU$9,0),ROWS('6. Patients'!DQ$10:DQ$107))),0)+
IFERROR(SUMPRODUCT('6. Patients'!CD$10:CD$107,OFFSET('6. Patients'!$HV$9,1,MATCH($D9,'6. Patients'!$HW$9:$IR$9,0),ROWS('6. Patients'!DQ$10:DQ$107))),0)+
IFERROR(SUMPRODUCT('6. Patients'!CD$10:CD$107,OFFSET('6. Patients'!$IS$9,1,MATCH($D9,'6. Patients'!$IT$9:$JH$9,0),ROWS('6. Patients'!DQ$10:DQ$107))),0),
IFERROR(SUMPRODUCT('6. Patients'!CD$10:CD$107,OFFSET('6. Patients'!$JI$9,1,MATCH($D9,'6. Patients'!$JJ$9:$KE$9,0),ROWS('6. Patients'!DQ$10:DQ$107))),0)+
IFERROR(SUMPRODUCT('6. Patients'!CD$10:CD$107,OFFSET('6. Patients'!$KF$9,1,MATCH($D9,'6. Patients'!$KG$9:$KS$9,0),ROWS('6. Patients'!DQ$10:DQ$107))),0)+
IFERROR(SUMPRODUCT('6. Patients'!CD$10:CD$107,OFFSET('6. Patients'!$KT$9,1,MATCH($D9,'6. Patients'!$KU$9:$LP$9,0),ROWS('6. Patients'!DQ$10:DQ$107))),0)+
IFERROR(SUMPRODUCT('6. Patients'!CD$10:CD$107,OFFSET('6. Patients'!$LQ$9,1,MATCH($D9,'6. Patients'!$LR$9:$MF$9,0),ROWS('6. Patients'!DQ$10:DQ$107))),0))+
IFERROR(VLOOKUP($D9,$H$109:$L$139,COLUMNS($H$108:$J$108)-1+L$7,0)*$E9*$F9*'1. General Inputs'!$J$18,0),0)</f>
        <v>0</v>
      </c>
      <c r="M9" s="3">
        <f ca="1">ROUNDUP($F9*$E9*CHOOSE(M$7,
IFERROR(SUMPRODUCT('6. Patients'!CE$10:CE$107,OFFSET('6. Patients'!$DM$9,1,MATCH($D9,'6. Patients'!$DN$9:$EI$9,0),ROWS('6. Patients'!DR$10:DR$107))),0)+
IFERROR(SUMPRODUCT('6. Patients'!CE$10:CE$107,OFFSET('6. Patients'!$EJ$9,1,MATCH($D9,'6. Patients'!$EK$9:$EW$9,0),ROWS('6. Patients'!DR$10:DR$107))),0)+
IFERROR(SUMPRODUCT('6. Patients'!CE$10:CE$107,OFFSET('6. Patients'!$EX$9,1,MATCH($D9,'6. Patients'!$EY$9:$FT$9,0),ROWS('6. Patients'!DR$10:DR$107))),0)+
IFERROR(SUMPRODUCT('6. Patients'!CE$10:CE$107,OFFSET('6. Patients'!$FU$9,1,MATCH($D9,'6. Patients'!$FV$9:$GJ$9,0),ROWS('6. Patients'!DR$10:DR$107))),0),
IFERROR(SUMPRODUCT('6. Patients'!CE$10:CE$107,OFFSET('6. Patients'!$GK$9,1,MATCH($D9,'6. Patients'!$GL$9:$HG$9,0),ROWS('6. Patients'!DR$10:DR$107))),0)+
IFERROR(SUMPRODUCT('6. Patients'!CE$10:CE$107,OFFSET('6. Patients'!$HH$9,1,MATCH($D9,'6. Patients'!$HI$9:$HU$9,0),ROWS('6. Patients'!DR$10:DR$107))),0)+
IFERROR(SUMPRODUCT('6. Patients'!CE$10:CE$107,OFFSET('6. Patients'!$HV$9,1,MATCH($D9,'6. Patients'!$HW$9:$IR$9,0),ROWS('6. Patients'!DR$10:DR$107))),0)+
IFERROR(SUMPRODUCT('6. Patients'!CE$10:CE$107,OFFSET('6. Patients'!$IS$9,1,MATCH($D9,'6. Patients'!$IT$9:$JH$9,0),ROWS('6. Patients'!DR$10:DR$107))),0),
IFERROR(SUMPRODUCT('6. Patients'!CE$10:CE$107,OFFSET('6. Patients'!$JI$9,1,MATCH($D9,'6. Patients'!$JJ$9:$KE$9,0),ROWS('6. Patients'!DR$10:DR$107))),0)+
IFERROR(SUMPRODUCT('6. Patients'!CE$10:CE$107,OFFSET('6. Patients'!$KF$9,1,MATCH($D9,'6. Patients'!$KG$9:$KS$9,0),ROWS('6. Patients'!DR$10:DR$107))),0)+
IFERROR(SUMPRODUCT('6. Patients'!CE$10:CE$107,OFFSET('6. Patients'!$KT$9,1,MATCH($D9,'6. Patients'!$KU$9:$LP$9,0),ROWS('6. Patients'!DR$10:DR$107))),0)+
IFERROR(SUMPRODUCT('6. Patients'!CE$10:CE$107,OFFSET('6. Patients'!$LQ$9,1,MATCH($D9,'6. Patients'!$LR$9:$MF$9,0),ROWS('6. Patients'!DR$10:DR$107))),0))+
IFERROR(VLOOKUP($D9,$H$109:$L$139,COLUMNS($H$108:$J$108)-1+M$7,0)*$E9*$F9*'1. General Inputs'!$J$18,0),0)</f>
        <v>0</v>
      </c>
      <c r="N9" s="3">
        <f ca="1">ROUNDUP($F9*$E9*CHOOSE(N$7,
IFERROR(SUMPRODUCT('6. Patients'!CF$10:CF$107,OFFSET('6. Patients'!$DM$9,1,MATCH($D9,'6. Patients'!$DN$9:$EI$9,0),ROWS('6. Patients'!DS$10:DS$107))),0)+
IFERROR(SUMPRODUCT('6. Patients'!CF$10:CF$107,OFFSET('6. Patients'!$EJ$9,1,MATCH($D9,'6. Patients'!$EK$9:$EW$9,0),ROWS('6. Patients'!DS$10:DS$107))),0)+
IFERROR(SUMPRODUCT('6. Patients'!CF$10:CF$107,OFFSET('6. Patients'!$EX$9,1,MATCH($D9,'6. Patients'!$EY$9:$FT$9,0),ROWS('6. Patients'!DS$10:DS$107))),0)+
IFERROR(SUMPRODUCT('6. Patients'!CF$10:CF$107,OFFSET('6. Patients'!$FU$9,1,MATCH($D9,'6. Patients'!$FV$9:$GJ$9,0),ROWS('6. Patients'!DS$10:DS$107))),0),
IFERROR(SUMPRODUCT('6. Patients'!CF$10:CF$107,OFFSET('6. Patients'!$GK$9,1,MATCH($D9,'6. Patients'!$GL$9:$HG$9,0),ROWS('6. Patients'!DS$10:DS$107))),0)+
IFERROR(SUMPRODUCT('6. Patients'!CF$10:CF$107,OFFSET('6. Patients'!$HH$9,1,MATCH($D9,'6. Patients'!$HI$9:$HU$9,0),ROWS('6. Patients'!DS$10:DS$107))),0)+
IFERROR(SUMPRODUCT('6. Patients'!CF$10:CF$107,OFFSET('6. Patients'!$HV$9,1,MATCH($D9,'6. Patients'!$HW$9:$IR$9,0),ROWS('6. Patients'!DS$10:DS$107))),0)+
IFERROR(SUMPRODUCT('6. Patients'!CF$10:CF$107,OFFSET('6. Patients'!$IS$9,1,MATCH($D9,'6. Patients'!$IT$9:$JH$9,0),ROWS('6. Patients'!DS$10:DS$107))),0),
IFERROR(SUMPRODUCT('6. Patients'!CF$10:CF$107,OFFSET('6. Patients'!$JI$9,1,MATCH($D9,'6. Patients'!$JJ$9:$KE$9,0),ROWS('6. Patients'!DS$10:DS$107))),0)+
IFERROR(SUMPRODUCT('6. Patients'!CF$10:CF$107,OFFSET('6. Patients'!$KF$9,1,MATCH($D9,'6. Patients'!$KG$9:$KS$9,0),ROWS('6. Patients'!DS$10:DS$107))),0)+
IFERROR(SUMPRODUCT('6. Patients'!CF$10:CF$107,OFFSET('6. Patients'!$KT$9,1,MATCH($D9,'6. Patients'!$KU$9:$LP$9,0),ROWS('6. Patients'!DS$10:DS$107))),0)+
IFERROR(SUMPRODUCT('6. Patients'!CF$10:CF$107,OFFSET('6. Patients'!$LQ$9,1,MATCH($D9,'6. Patients'!$LR$9:$MF$9,0),ROWS('6. Patients'!DS$10:DS$107))),0))+
IFERROR(VLOOKUP($D9,$H$109:$L$139,COLUMNS($H$108:$J$108)-1+N$7,0)*$E9*$F9*'1. General Inputs'!$J$18,0),0)</f>
        <v>0</v>
      </c>
      <c r="O9" s="3">
        <f ca="1">ROUNDUP($F9*$E9*CHOOSE(O$7,
IFERROR(SUMPRODUCT('6. Patients'!CG$10:CG$107,OFFSET('6. Patients'!$DM$9,1,MATCH($D9,'6. Patients'!$DN$9:$EI$9,0),ROWS('6. Patients'!DT$10:DT$107))),0)+
IFERROR(SUMPRODUCT('6. Patients'!CG$10:CG$107,OFFSET('6. Patients'!$EJ$9,1,MATCH($D9,'6. Patients'!$EK$9:$EW$9,0),ROWS('6. Patients'!DT$10:DT$107))),0)+
IFERROR(SUMPRODUCT('6. Patients'!CG$10:CG$107,OFFSET('6. Patients'!$EX$9,1,MATCH($D9,'6. Patients'!$EY$9:$FT$9,0),ROWS('6. Patients'!DT$10:DT$107))),0)+
IFERROR(SUMPRODUCT('6. Patients'!CG$10:CG$107,OFFSET('6. Patients'!$FU$9,1,MATCH($D9,'6. Patients'!$FV$9:$GJ$9,0),ROWS('6. Patients'!DT$10:DT$107))),0),
IFERROR(SUMPRODUCT('6. Patients'!CG$10:CG$107,OFFSET('6. Patients'!$GK$9,1,MATCH($D9,'6. Patients'!$GL$9:$HG$9,0),ROWS('6. Patients'!DT$10:DT$107))),0)+
IFERROR(SUMPRODUCT('6. Patients'!CG$10:CG$107,OFFSET('6. Patients'!$HH$9,1,MATCH($D9,'6. Patients'!$HI$9:$HU$9,0),ROWS('6. Patients'!DT$10:DT$107))),0)+
IFERROR(SUMPRODUCT('6. Patients'!CG$10:CG$107,OFFSET('6. Patients'!$HV$9,1,MATCH($D9,'6. Patients'!$HW$9:$IR$9,0),ROWS('6. Patients'!DT$10:DT$107))),0)+
IFERROR(SUMPRODUCT('6. Patients'!CG$10:CG$107,OFFSET('6. Patients'!$IS$9,1,MATCH($D9,'6. Patients'!$IT$9:$JH$9,0),ROWS('6. Patients'!DT$10:DT$107))),0),
IFERROR(SUMPRODUCT('6. Patients'!CG$10:CG$107,OFFSET('6. Patients'!$JI$9,1,MATCH($D9,'6. Patients'!$JJ$9:$KE$9,0),ROWS('6. Patients'!DT$10:DT$107))),0)+
IFERROR(SUMPRODUCT('6. Patients'!CG$10:CG$107,OFFSET('6. Patients'!$KF$9,1,MATCH($D9,'6. Patients'!$KG$9:$KS$9,0),ROWS('6. Patients'!DT$10:DT$107))),0)+
IFERROR(SUMPRODUCT('6. Patients'!CG$10:CG$107,OFFSET('6. Patients'!$KT$9,1,MATCH($D9,'6. Patients'!$KU$9:$LP$9,0),ROWS('6. Patients'!DT$10:DT$107))),0)+
IFERROR(SUMPRODUCT('6. Patients'!CG$10:CG$107,OFFSET('6. Patients'!$LQ$9,1,MATCH($D9,'6. Patients'!$LR$9:$MF$9,0),ROWS('6. Patients'!DT$10:DT$107))),0))+
IFERROR(VLOOKUP($D9,$H$109:$L$139,COLUMNS($H$108:$J$108)-1+O$7,0)*$E9*$F9*'1. General Inputs'!$J$18,0),0)</f>
        <v>0</v>
      </c>
      <c r="P9" s="3">
        <f ca="1">ROUNDUP($F9*$E9*CHOOSE(P$7,
IFERROR(SUMPRODUCT('6. Patients'!CH$10:CH$107,OFFSET('6. Patients'!$DM$9,1,MATCH($D9,'6. Patients'!$DN$9:$EI$9,0),ROWS('6. Patients'!DU$10:DU$107))),0)+
IFERROR(SUMPRODUCT('6. Patients'!CH$10:CH$107,OFFSET('6. Patients'!$EJ$9,1,MATCH($D9,'6. Patients'!$EK$9:$EW$9,0),ROWS('6. Patients'!DU$10:DU$107))),0)+
IFERROR(SUMPRODUCT('6. Patients'!CH$10:CH$107,OFFSET('6. Patients'!$EX$9,1,MATCH($D9,'6. Patients'!$EY$9:$FT$9,0),ROWS('6. Patients'!DU$10:DU$107))),0)+
IFERROR(SUMPRODUCT('6. Patients'!CH$10:CH$107,OFFSET('6. Patients'!$FU$9,1,MATCH($D9,'6. Patients'!$FV$9:$GJ$9,0),ROWS('6. Patients'!DU$10:DU$107))),0),
IFERROR(SUMPRODUCT('6. Patients'!CH$10:CH$107,OFFSET('6. Patients'!$GK$9,1,MATCH($D9,'6. Patients'!$GL$9:$HG$9,0),ROWS('6. Patients'!DU$10:DU$107))),0)+
IFERROR(SUMPRODUCT('6. Patients'!CH$10:CH$107,OFFSET('6. Patients'!$HH$9,1,MATCH($D9,'6. Patients'!$HI$9:$HU$9,0),ROWS('6. Patients'!DU$10:DU$107))),0)+
IFERROR(SUMPRODUCT('6. Patients'!CH$10:CH$107,OFFSET('6. Patients'!$HV$9,1,MATCH($D9,'6. Patients'!$HW$9:$IR$9,0),ROWS('6. Patients'!DU$10:DU$107))),0)+
IFERROR(SUMPRODUCT('6. Patients'!CH$10:CH$107,OFFSET('6. Patients'!$IS$9,1,MATCH($D9,'6. Patients'!$IT$9:$JH$9,0),ROWS('6. Patients'!DU$10:DU$107))),0),
IFERROR(SUMPRODUCT('6. Patients'!CH$10:CH$107,OFFSET('6. Patients'!$JI$9,1,MATCH($D9,'6. Patients'!$JJ$9:$KE$9,0),ROWS('6. Patients'!DU$10:DU$107))),0)+
IFERROR(SUMPRODUCT('6. Patients'!CH$10:CH$107,OFFSET('6. Patients'!$KF$9,1,MATCH($D9,'6. Patients'!$KG$9:$KS$9,0),ROWS('6. Patients'!DU$10:DU$107))),0)+
IFERROR(SUMPRODUCT('6. Patients'!CH$10:CH$107,OFFSET('6. Patients'!$KT$9,1,MATCH($D9,'6. Patients'!$KU$9:$LP$9,0),ROWS('6. Patients'!DU$10:DU$107))),0)+
IFERROR(SUMPRODUCT('6. Patients'!CH$10:CH$107,OFFSET('6. Patients'!$LQ$9,1,MATCH($D9,'6. Patients'!$LR$9:$MF$9,0),ROWS('6. Patients'!DU$10:DU$107))),0))+
IFERROR(VLOOKUP($D9,$H$109:$L$139,COLUMNS($H$108:$J$108)-1+P$7,0)*$E9*$F9*'1. General Inputs'!$J$18,0),0)</f>
        <v>0</v>
      </c>
      <c r="Q9" s="3">
        <f ca="1">ROUNDUP($F9*$E9*CHOOSE(Q$7,
IFERROR(SUMPRODUCT('6. Patients'!CI$10:CI$107,OFFSET('6. Patients'!$DM$9,1,MATCH($D9,'6. Patients'!$DN$9:$EI$9,0),ROWS('6. Patients'!DV$10:DV$107))),0)+
IFERROR(SUMPRODUCT('6. Patients'!CI$10:CI$107,OFFSET('6. Patients'!$EJ$9,1,MATCH($D9,'6. Patients'!$EK$9:$EW$9,0),ROWS('6. Patients'!DV$10:DV$107))),0)+
IFERROR(SUMPRODUCT('6. Patients'!CI$10:CI$107,OFFSET('6. Patients'!$EX$9,1,MATCH($D9,'6. Patients'!$EY$9:$FT$9,0),ROWS('6. Patients'!DV$10:DV$107))),0)+
IFERROR(SUMPRODUCT('6. Patients'!CI$10:CI$107,OFFSET('6. Patients'!$FU$9,1,MATCH($D9,'6. Patients'!$FV$9:$GJ$9,0),ROWS('6. Patients'!DV$10:DV$107))),0),
IFERROR(SUMPRODUCT('6. Patients'!CI$10:CI$107,OFFSET('6. Patients'!$GK$9,1,MATCH($D9,'6. Patients'!$GL$9:$HG$9,0),ROWS('6. Patients'!DV$10:DV$107))),0)+
IFERROR(SUMPRODUCT('6. Patients'!CI$10:CI$107,OFFSET('6. Patients'!$HH$9,1,MATCH($D9,'6. Patients'!$HI$9:$HU$9,0),ROWS('6. Patients'!DV$10:DV$107))),0)+
IFERROR(SUMPRODUCT('6. Patients'!CI$10:CI$107,OFFSET('6. Patients'!$HV$9,1,MATCH($D9,'6. Patients'!$HW$9:$IR$9,0),ROWS('6. Patients'!DV$10:DV$107))),0)+
IFERROR(SUMPRODUCT('6. Patients'!CI$10:CI$107,OFFSET('6. Patients'!$IS$9,1,MATCH($D9,'6. Patients'!$IT$9:$JH$9,0),ROWS('6. Patients'!DV$10:DV$107))),0),
IFERROR(SUMPRODUCT('6. Patients'!CI$10:CI$107,OFFSET('6. Patients'!$JI$9,1,MATCH($D9,'6. Patients'!$JJ$9:$KE$9,0),ROWS('6. Patients'!DV$10:DV$107))),0)+
IFERROR(SUMPRODUCT('6. Patients'!CI$10:CI$107,OFFSET('6. Patients'!$KF$9,1,MATCH($D9,'6. Patients'!$KG$9:$KS$9,0),ROWS('6. Patients'!DV$10:DV$107))),0)+
IFERROR(SUMPRODUCT('6. Patients'!CI$10:CI$107,OFFSET('6. Patients'!$KT$9,1,MATCH($D9,'6. Patients'!$KU$9:$LP$9,0),ROWS('6. Patients'!DV$10:DV$107))),0)+
IFERROR(SUMPRODUCT('6. Patients'!CI$10:CI$107,OFFSET('6. Patients'!$LQ$9,1,MATCH($D9,'6. Patients'!$LR$9:$MF$9,0),ROWS('6. Patients'!DV$10:DV$107))),0))+
IFERROR(VLOOKUP($D9,$H$109:$L$139,COLUMNS($H$108:$J$108)-1+Q$7,0)*$E9*$F9*'1. General Inputs'!$J$18,0),0)</f>
        <v>0</v>
      </c>
      <c r="R9" s="3">
        <f ca="1">ROUNDUP($F9*$E9*CHOOSE(R$7,
IFERROR(SUMPRODUCT('6. Patients'!CJ$10:CJ$107,OFFSET('6. Patients'!$DM$9,1,MATCH($D9,'6. Patients'!$DN$9:$EI$9,0),ROWS('6. Patients'!DW$10:DW$107))),0)+
IFERROR(SUMPRODUCT('6. Patients'!CJ$10:CJ$107,OFFSET('6. Patients'!$EJ$9,1,MATCH($D9,'6. Patients'!$EK$9:$EW$9,0),ROWS('6. Patients'!DW$10:DW$107))),0)+
IFERROR(SUMPRODUCT('6. Patients'!CJ$10:CJ$107,OFFSET('6. Patients'!$EX$9,1,MATCH($D9,'6. Patients'!$EY$9:$FT$9,0),ROWS('6. Patients'!DW$10:DW$107))),0)+
IFERROR(SUMPRODUCT('6. Patients'!CJ$10:CJ$107,OFFSET('6. Patients'!$FU$9,1,MATCH($D9,'6. Patients'!$FV$9:$GJ$9,0),ROWS('6. Patients'!DW$10:DW$107))),0),
IFERROR(SUMPRODUCT('6. Patients'!CJ$10:CJ$107,OFFSET('6. Patients'!$GK$9,1,MATCH($D9,'6. Patients'!$GL$9:$HG$9,0),ROWS('6. Patients'!DW$10:DW$107))),0)+
IFERROR(SUMPRODUCT('6. Patients'!CJ$10:CJ$107,OFFSET('6. Patients'!$HH$9,1,MATCH($D9,'6. Patients'!$HI$9:$HU$9,0),ROWS('6. Patients'!DW$10:DW$107))),0)+
IFERROR(SUMPRODUCT('6. Patients'!CJ$10:CJ$107,OFFSET('6. Patients'!$HV$9,1,MATCH($D9,'6. Patients'!$HW$9:$IR$9,0),ROWS('6. Patients'!DW$10:DW$107))),0)+
IFERROR(SUMPRODUCT('6. Patients'!CJ$10:CJ$107,OFFSET('6. Patients'!$IS$9,1,MATCH($D9,'6. Patients'!$IT$9:$JH$9,0),ROWS('6. Patients'!DW$10:DW$107))),0),
IFERROR(SUMPRODUCT('6. Patients'!CJ$10:CJ$107,OFFSET('6. Patients'!$JI$9,1,MATCH($D9,'6. Patients'!$JJ$9:$KE$9,0),ROWS('6. Patients'!DW$10:DW$107))),0)+
IFERROR(SUMPRODUCT('6. Patients'!CJ$10:CJ$107,OFFSET('6. Patients'!$KF$9,1,MATCH($D9,'6. Patients'!$KG$9:$KS$9,0),ROWS('6. Patients'!DW$10:DW$107))),0)+
IFERROR(SUMPRODUCT('6. Patients'!CJ$10:CJ$107,OFFSET('6. Patients'!$KT$9,1,MATCH($D9,'6. Patients'!$KU$9:$LP$9,0),ROWS('6. Patients'!DW$10:DW$107))),0)+
IFERROR(SUMPRODUCT('6. Patients'!CJ$10:CJ$107,OFFSET('6. Patients'!$LQ$9,1,MATCH($D9,'6. Patients'!$LR$9:$MF$9,0),ROWS('6. Patients'!DW$10:DW$107))),0))+
IFERROR(VLOOKUP($D9,$H$109:$L$139,COLUMNS($H$108:$J$108)-1+R$7,0)*$E9*$F9*'1. General Inputs'!$J$18,0),0)</f>
        <v>0</v>
      </c>
      <c r="S9" s="3">
        <f ca="1">ROUNDUP($F9*$E9*CHOOSE(S$7,
IFERROR(SUMPRODUCT('6. Patients'!CK$10:CK$107,OFFSET('6. Patients'!$DM$9,1,MATCH($D9,'6. Patients'!$DN$9:$EI$9,0),ROWS('6. Patients'!DX$10:DX$107))),0)+
IFERROR(SUMPRODUCT('6. Patients'!CK$10:CK$107,OFFSET('6. Patients'!$EJ$9,1,MATCH($D9,'6. Patients'!$EK$9:$EW$9,0),ROWS('6. Patients'!DX$10:DX$107))),0)+
IFERROR(SUMPRODUCT('6. Patients'!CK$10:CK$107,OFFSET('6. Patients'!$EX$9,1,MATCH($D9,'6. Patients'!$EY$9:$FT$9,0),ROWS('6. Patients'!DX$10:DX$107))),0)+
IFERROR(SUMPRODUCT('6. Patients'!CK$10:CK$107,OFFSET('6. Patients'!$FU$9,1,MATCH($D9,'6. Patients'!$FV$9:$GJ$9,0),ROWS('6. Patients'!DX$10:DX$107))),0),
IFERROR(SUMPRODUCT('6. Patients'!CK$10:CK$107,OFFSET('6. Patients'!$GK$9,1,MATCH($D9,'6. Patients'!$GL$9:$HG$9,0),ROWS('6. Patients'!DX$10:DX$107))),0)+
IFERROR(SUMPRODUCT('6. Patients'!CK$10:CK$107,OFFSET('6. Patients'!$HH$9,1,MATCH($D9,'6. Patients'!$HI$9:$HU$9,0),ROWS('6. Patients'!DX$10:DX$107))),0)+
IFERROR(SUMPRODUCT('6. Patients'!CK$10:CK$107,OFFSET('6. Patients'!$HV$9,1,MATCH($D9,'6. Patients'!$HW$9:$IR$9,0),ROWS('6. Patients'!DX$10:DX$107))),0)+
IFERROR(SUMPRODUCT('6. Patients'!CK$10:CK$107,OFFSET('6. Patients'!$IS$9,1,MATCH($D9,'6. Patients'!$IT$9:$JH$9,0),ROWS('6. Patients'!DX$10:DX$107))),0),
IFERROR(SUMPRODUCT('6. Patients'!CK$10:CK$107,OFFSET('6. Patients'!$JI$9,1,MATCH($D9,'6. Patients'!$JJ$9:$KE$9,0),ROWS('6. Patients'!DX$10:DX$107))),0)+
IFERROR(SUMPRODUCT('6. Patients'!CK$10:CK$107,OFFSET('6. Patients'!$KF$9,1,MATCH($D9,'6. Patients'!$KG$9:$KS$9,0),ROWS('6. Patients'!DX$10:DX$107))),0)+
IFERROR(SUMPRODUCT('6. Patients'!CK$10:CK$107,OFFSET('6. Patients'!$KT$9,1,MATCH($D9,'6. Patients'!$KU$9:$LP$9,0),ROWS('6. Patients'!DX$10:DX$107))),0)+
IFERROR(SUMPRODUCT('6. Patients'!CK$10:CK$107,OFFSET('6. Patients'!$LQ$9,1,MATCH($D9,'6. Patients'!$LR$9:$MF$9,0),ROWS('6. Patients'!DX$10:DX$107))),0))+
IFERROR(VLOOKUP($D9,$H$109:$L$139,COLUMNS($H$108:$J$108)-1+S$7,0)*$E9*$F9*'1. General Inputs'!$J$18,0),0)</f>
        <v>0</v>
      </c>
      <c r="T9" s="3">
        <f ca="1">ROUNDUP($F9*$E9*CHOOSE(T$7,
IFERROR(SUMPRODUCT('6. Patients'!CL$10:CL$107,OFFSET('6. Patients'!$DM$9,1,MATCH($D9,'6. Patients'!$DN$9:$EI$9,0),ROWS('6. Patients'!DY$10:DY$107))),0)+
IFERROR(SUMPRODUCT('6. Patients'!CL$10:CL$107,OFFSET('6. Patients'!$EJ$9,1,MATCH($D9,'6. Patients'!$EK$9:$EW$9,0),ROWS('6. Patients'!DY$10:DY$107))),0)+
IFERROR(SUMPRODUCT('6. Patients'!CL$10:CL$107,OFFSET('6. Patients'!$EX$9,1,MATCH($D9,'6. Patients'!$EY$9:$FT$9,0),ROWS('6. Patients'!DY$10:DY$107))),0)+
IFERROR(SUMPRODUCT('6. Patients'!CL$10:CL$107,OFFSET('6. Patients'!$FU$9,1,MATCH($D9,'6. Patients'!$FV$9:$GJ$9,0),ROWS('6. Patients'!DY$10:DY$107))),0),
IFERROR(SUMPRODUCT('6. Patients'!CL$10:CL$107,OFFSET('6. Patients'!$GK$9,1,MATCH($D9,'6. Patients'!$GL$9:$HG$9,0),ROWS('6. Patients'!DY$10:DY$107))),0)+
IFERROR(SUMPRODUCT('6. Patients'!CL$10:CL$107,OFFSET('6. Patients'!$HH$9,1,MATCH($D9,'6. Patients'!$HI$9:$HU$9,0),ROWS('6. Patients'!DY$10:DY$107))),0)+
IFERROR(SUMPRODUCT('6. Patients'!CL$10:CL$107,OFFSET('6. Patients'!$HV$9,1,MATCH($D9,'6. Patients'!$HW$9:$IR$9,0),ROWS('6. Patients'!DY$10:DY$107))),0)+
IFERROR(SUMPRODUCT('6. Patients'!CL$10:CL$107,OFFSET('6. Patients'!$IS$9,1,MATCH($D9,'6. Patients'!$IT$9:$JH$9,0),ROWS('6. Patients'!DY$10:DY$107))),0),
IFERROR(SUMPRODUCT('6. Patients'!CL$10:CL$107,OFFSET('6. Patients'!$JI$9,1,MATCH($D9,'6. Patients'!$JJ$9:$KE$9,0),ROWS('6. Patients'!DY$10:DY$107))),0)+
IFERROR(SUMPRODUCT('6. Patients'!CL$10:CL$107,OFFSET('6. Patients'!$KF$9,1,MATCH($D9,'6. Patients'!$KG$9:$KS$9,0),ROWS('6. Patients'!DY$10:DY$107))),0)+
IFERROR(SUMPRODUCT('6. Patients'!CL$10:CL$107,OFFSET('6. Patients'!$KT$9,1,MATCH($D9,'6. Patients'!$KU$9:$LP$9,0),ROWS('6. Patients'!DY$10:DY$107))),0)+
IFERROR(SUMPRODUCT('6. Patients'!CL$10:CL$107,OFFSET('6. Patients'!$LQ$9,1,MATCH($D9,'6. Patients'!$LR$9:$MF$9,0),ROWS('6. Patients'!DY$10:DY$107))),0))+
IFERROR(VLOOKUP($D9,$H$109:$L$139,COLUMNS($H$108:$J$108)-1+T$7,0)*$E9*$F9*'1. General Inputs'!$J$18,0),0)</f>
        <v>0</v>
      </c>
      <c r="U9" s="3">
        <f ca="1">ROUNDUP($F9*$E9*CHOOSE(U$7,
IFERROR(SUMPRODUCT('6. Patients'!CM$10:CM$107,OFFSET('6. Patients'!$DM$9,1,MATCH($D9,'6. Patients'!$DN$9:$EI$9,0),ROWS('6. Patients'!DZ$10:DZ$107))),0)+
IFERROR(SUMPRODUCT('6. Patients'!CM$10:CM$107,OFFSET('6. Patients'!$EJ$9,1,MATCH($D9,'6. Patients'!$EK$9:$EW$9,0),ROWS('6. Patients'!DZ$10:DZ$107))),0)+
IFERROR(SUMPRODUCT('6. Patients'!CM$10:CM$107,OFFSET('6. Patients'!$EX$9,1,MATCH($D9,'6. Patients'!$EY$9:$FT$9,0),ROWS('6. Patients'!DZ$10:DZ$107))),0)+
IFERROR(SUMPRODUCT('6. Patients'!CM$10:CM$107,OFFSET('6. Patients'!$FU$9,1,MATCH($D9,'6. Patients'!$FV$9:$GJ$9,0),ROWS('6. Patients'!DZ$10:DZ$107))),0),
IFERROR(SUMPRODUCT('6. Patients'!CM$10:CM$107,OFFSET('6. Patients'!$GK$9,1,MATCH($D9,'6. Patients'!$GL$9:$HG$9,0),ROWS('6. Patients'!DZ$10:DZ$107))),0)+
IFERROR(SUMPRODUCT('6. Patients'!CM$10:CM$107,OFFSET('6. Patients'!$HH$9,1,MATCH($D9,'6. Patients'!$HI$9:$HU$9,0),ROWS('6. Patients'!DZ$10:DZ$107))),0)+
IFERROR(SUMPRODUCT('6. Patients'!CM$10:CM$107,OFFSET('6. Patients'!$HV$9,1,MATCH($D9,'6. Patients'!$HW$9:$IR$9,0),ROWS('6. Patients'!DZ$10:DZ$107))),0)+
IFERROR(SUMPRODUCT('6. Patients'!CM$10:CM$107,OFFSET('6. Patients'!$IS$9,1,MATCH($D9,'6. Patients'!$IT$9:$JH$9,0),ROWS('6. Patients'!DZ$10:DZ$107))),0),
IFERROR(SUMPRODUCT('6. Patients'!CM$10:CM$107,OFFSET('6. Patients'!$JI$9,1,MATCH($D9,'6. Patients'!$JJ$9:$KE$9,0),ROWS('6. Patients'!DZ$10:DZ$107))),0)+
IFERROR(SUMPRODUCT('6. Patients'!CM$10:CM$107,OFFSET('6. Patients'!$KF$9,1,MATCH($D9,'6. Patients'!$KG$9:$KS$9,0),ROWS('6. Patients'!DZ$10:DZ$107))),0)+
IFERROR(SUMPRODUCT('6. Patients'!CM$10:CM$107,OFFSET('6. Patients'!$KT$9,1,MATCH($D9,'6. Patients'!$KU$9:$LP$9,0),ROWS('6. Patients'!DZ$10:DZ$107))),0)+
IFERROR(SUMPRODUCT('6. Patients'!CM$10:CM$107,OFFSET('6. Patients'!$LQ$9,1,MATCH($D9,'6. Patients'!$LR$9:$MF$9,0),ROWS('6. Patients'!DZ$10:DZ$107))),0))+
IFERROR(VLOOKUP($D9,$H$109:$L$139,COLUMNS($H$108:$J$108)-1+U$7,0)*$E9*$F9*'1. General Inputs'!$J$18,0),0)</f>
        <v>0</v>
      </c>
      <c r="V9" s="3">
        <f ca="1">ROUNDUP($F9*$E9*CHOOSE(V$7,
IFERROR(SUMPRODUCT('6. Patients'!CN$10:CN$107,OFFSET('6. Patients'!$DM$9,1,MATCH($D9,'6. Patients'!$DN$9:$EI$9,0),ROWS('6. Patients'!EA$10:EA$107))),0)+
IFERROR(SUMPRODUCT('6. Patients'!CN$10:CN$107,OFFSET('6. Patients'!$EJ$9,1,MATCH($D9,'6. Patients'!$EK$9:$EW$9,0),ROWS('6. Patients'!EA$10:EA$107))),0)+
IFERROR(SUMPRODUCT('6. Patients'!CN$10:CN$107,OFFSET('6. Patients'!$EX$9,1,MATCH($D9,'6. Patients'!$EY$9:$FT$9,0),ROWS('6. Patients'!EA$10:EA$107))),0)+
IFERROR(SUMPRODUCT('6. Patients'!CN$10:CN$107,OFFSET('6. Patients'!$FU$9,1,MATCH($D9,'6. Patients'!$FV$9:$GJ$9,0),ROWS('6. Patients'!EA$10:EA$107))),0),
IFERROR(SUMPRODUCT('6. Patients'!CN$10:CN$107,OFFSET('6. Patients'!$GK$9,1,MATCH($D9,'6. Patients'!$GL$9:$HG$9,0),ROWS('6. Patients'!EA$10:EA$107))),0)+
IFERROR(SUMPRODUCT('6. Patients'!CN$10:CN$107,OFFSET('6. Patients'!$HH$9,1,MATCH($D9,'6. Patients'!$HI$9:$HU$9,0),ROWS('6. Patients'!EA$10:EA$107))),0)+
IFERROR(SUMPRODUCT('6. Patients'!CN$10:CN$107,OFFSET('6. Patients'!$HV$9,1,MATCH($D9,'6. Patients'!$HW$9:$IR$9,0),ROWS('6. Patients'!EA$10:EA$107))),0)+
IFERROR(SUMPRODUCT('6. Patients'!CN$10:CN$107,OFFSET('6. Patients'!$IS$9,1,MATCH($D9,'6. Patients'!$IT$9:$JH$9,0),ROWS('6. Patients'!EA$10:EA$107))),0),
IFERROR(SUMPRODUCT('6. Patients'!CN$10:CN$107,OFFSET('6. Patients'!$JI$9,1,MATCH($D9,'6. Patients'!$JJ$9:$KE$9,0),ROWS('6. Patients'!EA$10:EA$107))),0)+
IFERROR(SUMPRODUCT('6. Patients'!CN$10:CN$107,OFFSET('6. Patients'!$KF$9,1,MATCH($D9,'6. Patients'!$KG$9:$KS$9,0),ROWS('6. Patients'!EA$10:EA$107))),0)+
IFERROR(SUMPRODUCT('6. Patients'!CN$10:CN$107,OFFSET('6. Patients'!$KT$9,1,MATCH($D9,'6. Patients'!$KU$9:$LP$9,0),ROWS('6. Patients'!EA$10:EA$107))),0)+
IFERROR(SUMPRODUCT('6. Patients'!CN$10:CN$107,OFFSET('6. Patients'!$LQ$9,1,MATCH($D9,'6. Patients'!$LR$9:$MF$9,0),ROWS('6. Patients'!EA$10:EA$107))),0))+
IFERROR(VLOOKUP($D9,$H$109:$L$139,COLUMNS($H$108:$J$108)-1+V$7,0)*$E9*$F9*'1. General Inputs'!$J$18,0),0)</f>
        <v>0</v>
      </c>
      <c r="W9" s="3">
        <f ca="1">ROUNDUP($F9*$E9*CHOOSE(W$7,
IFERROR(SUMPRODUCT('6. Patients'!CO$10:CO$107,OFFSET('6. Patients'!$DM$9,1,MATCH($D9,'6. Patients'!$DN$9:$EI$9,0),ROWS('6. Patients'!EB$10:EB$107))),0)+
IFERROR(SUMPRODUCT('6. Patients'!CO$10:CO$107,OFFSET('6. Patients'!$EJ$9,1,MATCH($D9,'6. Patients'!$EK$9:$EW$9,0),ROWS('6. Patients'!EB$10:EB$107))),0)+
IFERROR(SUMPRODUCT('6. Patients'!CO$10:CO$107,OFFSET('6. Patients'!$EX$9,1,MATCH($D9,'6. Patients'!$EY$9:$FT$9,0),ROWS('6. Patients'!EB$10:EB$107))),0)+
IFERROR(SUMPRODUCT('6. Patients'!CO$10:CO$107,OFFSET('6. Patients'!$FU$9,1,MATCH($D9,'6. Patients'!$FV$9:$GJ$9,0),ROWS('6. Patients'!EB$10:EB$107))),0),
IFERROR(SUMPRODUCT('6. Patients'!CO$10:CO$107,OFFSET('6. Patients'!$GK$9,1,MATCH($D9,'6. Patients'!$GL$9:$HG$9,0),ROWS('6. Patients'!EB$10:EB$107))),0)+
IFERROR(SUMPRODUCT('6. Patients'!CO$10:CO$107,OFFSET('6. Patients'!$HH$9,1,MATCH($D9,'6. Patients'!$HI$9:$HU$9,0),ROWS('6. Patients'!EB$10:EB$107))),0)+
IFERROR(SUMPRODUCT('6. Patients'!CO$10:CO$107,OFFSET('6. Patients'!$HV$9,1,MATCH($D9,'6. Patients'!$HW$9:$IR$9,0),ROWS('6. Patients'!EB$10:EB$107))),0)+
IFERROR(SUMPRODUCT('6. Patients'!CO$10:CO$107,OFFSET('6. Patients'!$IS$9,1,MATCH($D9,'6. Patients'!$IT$9:$JH$9,0),ROWS('6. Patients'!EB$10:EB$107))),0),
IFERROR(SUMPRODUCT('6. Patients'!CO$10:CO$107,OFFSET('6. Patients'!$JI$9,1,MATCH($D9,'6. Patients'!$JJ$9:$KE$9,0),ROWS('6. Patients'!EB$10:EB$107))),0)+
IFERROR(SUMPRODUCT('6. Patients'!CO$10:CO$107,OFFSET('6. Patients'!$KF$9,1,MATCH($D9,'6. Patients'!$KG$9:$KS$9,0),ROWS('6. Patients'!EB$10:EB$107))),0)+
IFERROR(SUMPRODUCT('6. Patients'!CO$10:CO$107,OFFSET('6. Patients'!$KT$9,1,MATCH($D9,'6. Patients'!$KU$9:$LP$9,0),ROWS('6. Patients'!EB$10:EB$107))),0)+
IFERROR(SUMPRODUCT('6. Patients'!CO$10:CO$107,OFFSET('6. Patients'!$LQ$9,1,MATCH($D9,'6. Patients'!$LR$9:$MF$9,0),ROWS('6. Patients'!EB$10:EB$107))),0))+
IFERROR(VLOOKUP($D9,$H$109:$L$139,COLUMNS($H$108:$J$108)-1+W$7,0)*$E9*$F9*'1. General Inputs'!$J$18,0),0)</f>
        <v>0</v>
      </c>
      <c r="X9" s="3">
        <f ca="1">ROUNDUP($F9*$E9*CHOOSE(X$7,
IFERROR(SUMPRODUCT('6. Patients'!CP$10:CP$107,OFFSET('6. Patients'!$DM$9,1,MATCH($D9,'6. Patients'!$DN$9:$EI$9,0),ROWS('6. Patients'!EC$10:EC$107))),0)+
IFERROR(SUMPRODUCT('6. Patients'!CP$10:CP$107,OFFSET('6. Patients'!$EJ$9,1,MATCH($D9,'6. Patients'!$EK$9:$EW$9,0),ROWS('6. Patients'!EC$10:EC$107))),0)+
IFERROR(SUMPRODUCT('6. Patients'!CP$10:CP$107,OFFSET('6. Patients'!$EX$9,1,MATCH($D9,'6. Patients'!$EY$9:$FT$9,0),ROWS('6. Patients'!EC$10:EC$107))),0)+
IFERROR(SUMPRODUCT('6. Patients'!CP$10:CP$107,OFFSET('6. Patients'!$FU$9,1,MATCH($D9,'6. Patients'!$FV$9:$GJ$9,0),ROWS('6. Patients'!EC$10:EC$107))),0),
IFERROR(SUMPRODUCT('6. Patients'!CP$10:CP$107,OFFSET('6. Patients'!$GK$9,1,MATCH($D9,'6. Patients'!$GL$9:$HG$9,0),ROWS('6. Patients'!EC$10:EC$107))),0)+
IFERROR(SUMPRODUCT('6. Patients'!CP$10:CP$107,OFFSET('6. Patients'!$HH$9,1,MATCH($D9,'6. Patients'!$HI$9:$HU$9,0),ROWS('6. Patients'!EC$10:EC$107))),0)+
IFERROR(SUMPRODUCT('6. Patients'!CP$10:CP$107,OFFSET('6. Patients'!$HV$9,1,MATCH($D9,'6. Patients'!$HW$9:$IR$9,0),ROWS('6. Patients'!EC$10:EC$107))),0)+
IFERROR(SUMPRODUCT('6. Patients'!CP$10:CP$107,OFFSET('6. Patients'!$IS$9,1,MATCH($D9,'6. Patients'!$IT$9:$JH$9,0),ROWS('6. Patients'!EC$10:EC$107))),0),
IFERROR(SUMPRODUCT('6. Patients'!CP$10:CP$107,OFFSET('6. Patients'!$JI$9,1,MATCH($D9,'6. Patients'!$JJ$9:$KE$9,0),ROWS('6. Patients'!EC$10:EC$107))),0)+
IFERROR(SUMPRODUCT('6. Patients'!CP$10:CP$107,OFFSET('6. Patients'!$KF$9,1,MATCH($D9,'6. Patients'!$KG$9:$KS$9,0),ROWS('6. Patients'!EC$10:EC$107))),0)+
IFERROR(SUMPRODUCT('6. Patients'!CP$10:CP$107,OFFSET('6. Patients'!$KT$9,1,MATCH($D9,'6. Patients'!$KU$9:$LP$9,0),ROWS('6. Patients'!EC$10:EC$107))),0)+
IFERROR(SUMPRODUCT('6. Patients'!CP$10:CP$107,OFFSET('6. Patients'!$LQ$9,1,MATCH($D9,'6. Patients'!$LR$9:$MF$9,0),ROWS('6. Patients'!EC$10:EC$107))),0))+
IFERROR(VLOOKUP($D9,$H$109:$L$139,COLUMNS($H$108:$J$108)-1+X$7,0)*$E9*$F9*'1. General Inputs'!$J$18,0),0)</f>
        <v>0</v>
      </c>
      <c r="Y9" s="3">
        <f ca="1">ROUNDUP($F9*$E9*CHOOSE(Y$7,
IFERROR(SUMPRODUCT('6. Patients'!CQ$10:CQ$107,OFFSET('6. Patients'!$DM$9,1,MATCH($D9,'6. Patients'!$DN$9:$EI$9,0),ROWS('6. Patients'!ED$10:ED$107))),0)+
IFERROR(SUMPRODUCT('6. Patients'!CQ$10:CQ$107,OFFSET('6. Patients'!$EJ$9,1,MATCH($D9,'6. Patients'!$EK$9:$EW$9,0),ROWS('6. Patients'!ED$10:ED$107))),0)+
IFERROR(SUMPRODUCT('6. Patients'!CQ$10:CQ$107,OFFSET('6. Patients'!$EX$9,1,MATCH($D9,'6. Patients'!$EY$9:$FT$9,0),ROWS('6. Patients'!ED$10:ED$107))),0)+
IFERROR(SUMPRODUCT('6. Patients'!CQ$10:CQ$107,OFFSET('6. Patients'!$FU$9,1,MATCH($D9,'6. Patients'!$FV$9:$GJ$9,0),ROWS('6. Patients'!ED$10:ED$107))),0),
IFERROR(SUMPRODUCT('6. Patients'!CQ$10:CQ$107,OFFSET('6. Patients'!$GK$9,1,MATCH($D9,'6. Patients'!$GL$9:$HG$9,0),ROWS('6. Patients'!ED$10:ED$107))),0)+
IFERROR(SUMPRODUCT('6. Patients'!CQ$10:CQ$107,OFFSET('6. Patients'!$HH$9,1,MATCH($D9,'6. Patients'!$HI$9:$HU$9,0),ROWS('6. Patients'!ED$10:ED$107))),0)+
IFERROR(SUMPRODUCT('6. Patients'!CQ$10:CQ$107,OFFSET('6. Patients'!$HV$9,1,MATCH($D9,'6. Patients'!$HW$9:$IR$9,0),ROWS('6. Patients'!ED$10:ED$107))),0)+
IFERROR(SUMPRODUCT('6. Patients'!CQ$10:CQ$107,OFFSET('6. Patients'!$IS$9,1,MATCH($D9,'6. Patients'!$IT$9:$JH$9,0),ROWS('6. Patients'!ED$10:ED$107))),0),
IFERROR(SUMPRODUCT('6. Patients'!CQ$10:CQ$107,OFFSET('6. Patients'!$JI$9,1,MATCH($D9,'6. Patients'!$JJ$9:$KE$9,0),ROWS('6. Patients'!ED$10:ED$107))),0)+
IFERROR(SUMPRODUCT('6. Patients'!CQ$10:CQ$107,OFFSET('6. Patients'!$KF$9,1,MATCH($D9,'6. Patients'!$KG$9:$KS$9,0),ROWS('6. Patients'!ED$10:ED$107))),0)+
IFERROR(SUMPRODUCT('6. Patients'!CQ$10:CQ$107,OFFSET('6. Patients'!$KT$9,1,MATCH($D9,'6. Patients'!$KU$9:$LP$9,0),ROWS('6. Patients'!ED$10:ED$107))),0)+
IFERROR(SUMPRODUCT('6. Patients'!CQ$10:CQ$107,OFFSET('6. Patients'!$LQ$9,1,MATCH($D9,'6. Patients'!$LR$9:$MF$9,0),ROWS('6. Patients'!ED$10:ED$107))),0))+
IFERROR(VLOOKUP($D9,$H$109:$L$139,COLUMNS($H$108:$J$108)-1+Y$7,0)*$E9*$F9*'1. General Inputs'!$J$18,0),0)</f>
        <v>0</v>
      </c>
      <c r="Z9" s="3">
        <f ca="1">ROUNDUP($F9*$E9*CHOOSE(Z$7,
IFERROR(SUMPRODUCT('6. Patients'!CR$10:CR$107,OFFSET('6. Patients'!$DM$9,1,MATCH($D9,'6. Patients'!$DN$9:$EI$9,0),ROWS('6. Patients'!EE$10:EE$107))),0)+
IFERROR(SUMPRODUCT('6. Patients'!CR$10:CR$107,OFFSET('6. Patients'!$EJ$9,1,MATCH($D9,'6. Patients'!$EK$9:$EW$9,0),ROWS('6. Patients'!EE$10:EE$107))),0)+
IFERROR(SUMPRODUCT('6. Patients'!CR$10:CR$107,OFFSET('6. Patients'!$EX$9,1,MATCH($D9,'6. Patients'!$EY$9:$FT$9,0),ROWS('6. Patients'!EE$10:EE$107))),0)+
IFERROR(SUMPRODUCT('6. Patients'!CR$10:CR$107,OFFSET('6. Patients'!$FU$9,1,MATCH($D9,'6. Patients'!$FV$9:$GJ$9,0),ROWS('6. Patients'!EE$10:EE$107))),0),
IFERROR(SUMPRODUCT('6. Patients'!CR$10:CR$107,OFFSET('6. Patients'!$GK$9,1,MATCH($D9,'6. Patients'!$GL$9:$HG$9,0),ROWS('6. Patients'!EE$10:EE$107))),0)+
IFERROR(SUMPRODUCT('6. Patients'!CR$10:CR$107,OFFSET('6. Patients'!$HH$9,1,MATCH($D9,'6. Patients'!$HI$9:$HU$9,0),ROWS('6. Patients'!EE$10:EE$107))),0)+
IFERROR(SUMPRODUCT('6. Patients'!CR$10:CR$107,OFFSET('6. Patients'!$HV$9,1,MATCH($D9,'6. Patients'!$HW$9:$IR$9,0),ROWS('6. Patients'!EE$10:EE$107))),0)+
IFERROR(SUMPRODUCT('6. Patients'!CR$10:CR$107,OFFSET('6. Patients'!$IS$9,1,MATCH($D9,'6. Patients'!$IT$9:$JH$9,0),ROWS('6. Patients'!EE$10:EE$107))),0),
IFERROR(SUMPRODUCT('6. Patients'!CR$10:CR$107,OFFSET('6. Patients'!$JI$9,1,MATCH($D9,'6. Patients'!$JJ$9:$KE$9,0),ROWS('6. Patients'!EE$10:EE$107))),0)+
IFERROR(SUMPRODUCT('6. Patients'!CR$10:CR$107,OFFSET('6. Patients'!$KF$9,1,MATCH($D9,'6. Patients'!$KG$9:$KS$9,0),ROWS('6. Patients'!EE$10:EE$107))),0)+
IFERROR(SUMPRODUCT('6. Patients'!CR$10:CR$107,OFFSET('6. Patients'!$KT$9,1,MATCH($D9,'6. Patients'!$KU$9:$LP$9,0),ROWS('6. Patients'!EE$10:EE$107))),0)+
IFERROR(SUMPRODUCT('6. Patients'!CR$10:CR$107,OFFSET('6. Patients'!$LQ$9,1,MATCH($D9,'6. Patients'!$LR$9:$MF$9,0),ROWS('6. Patients'!EE$10:EE$107))),0))+
IFERROR(VLOOKUP($D9,$H$109:$L$139,COLUMNS($H$108:$J$108)-1+Z$7,0)*$E9*$F9*'1. General Inputs'!$J$18,0),0)</f>
        <v>0</v>
      </c>
      <c r="AA9" s="3">
        <f ca="1">ROUNDUP($F9*$E9*CHOOSE(AA$7,
IFERROR(SUMPRODUCT('6. Patients'!CS$10:CS$107,OFFSET('6. Patients'!$DM$9,1,MATCH($D9,'6. Patients'!$DN$9:$EI$9,0),ROWS('6. Patients'!EF$10:EF$107))),0)+
IFERROR(SUMPRODUCT('6. Patients'!CS$10:CS$107,OFFSET('6. Patients'!$EJ$9,1,MATCH($D9,'6. Patients'!$EK$9:$EW$9,0),ROWS('6. Patients'!EF$10:EF$107))),0)+
IFERROR(SUMPRODUCT('6. Patients'!CS$10:CS$107,OFFSET('6. Patients'!$EX$9,1,MATCH($D9,'6. Patients'!$EY$9:$FT$9,0),ROWS('6. Patients'!EF$10:EF$107))),0)+
IFERROR(SUMPRODUCT('6. Patients'!CS$10:CS$107,OFFSET('6. Patients'!$FU$9,1,MATCH($D9,'6. Patients'!$FV$9:$GJ$9,0),ROWS('6. Patients'!EF$10:EF$107))),0),
IFERROR(SUMPRODUCT('6. Patients'!CS$10:CS$107,OFFSET('6. Patients'!$GK$9,1,MATCH($D9,'6. Patients'!$GL$9:$HG$9,0),ROWS('6. Patients'!EF$10:EF$107))),0)+
IFERROR(SUMPRODUCT('6. Patients'!CS$10:CS$107,OFFSET('6. Patients'!$HH$9,1,MATCH($D9,'6. Patients'!$HI$9:$HU$9,0),ROWS('6. Patients'!EF$10:EF$107))),0)+
IFERROR(SUMPRODUCT('6. Patients'!CS$10:CS$107,OFFSET('6. Patients'!$HV$9,1,MATCH($D9,'6. Patients'!$HW$9:$IR$9,0),ROWS('6. Patients'!EF$10:EF$107))),0)+
IFERROR(SUMPRODUCT('6. Patients'!CS$10:CS$107,OFFSET('6. Patients'!$IS$9,1,MATCH($D9,'6. Patients'!$IT$9:$JH$9,0),ROWS('6. Patients'!EF$10:EF$107))),0),
IFERROR(SUMPRODUCT('6. Patients'!CS$10:CS$107,OFFSET('6. Patients'!$JI$9,1,MATCH($D9,'6. Patients'!$JJ$9:$KE$9,0),ROWS('6. Patients'!EF$10:EF$107))),0)+
IFERROR(SUMPRODUCT('6. Patients'!CS$10:CS$107,OFFSET('6. Patients'!$KF$9,1,MATCH($D9,'6. Patients'!$KG$9:$KS$9,0),ROWS('6. Patients'!EF$10:EF$107))),0)+
IFERROR(SUMPRODUCT('6. Patients'!CS$10:CS$107,OFFSET('6. Patients'!$KT$9,1,MATCH($D9,'6. Patients'!$KU$9:$LP$9,0),ROWS('6. Patients'!EF$10:EF$107))),0)+
IFERROR(SUMPRODUCT('6. Patients'!CS$10:CS$107,OFFSET('6. Patients'!$LQ$9,1,MATCH($D9,'6. Patients'!$LR$9:$MF$9,0),ROWS('6. Patients'!EF$10:EF$107))),0))+
IFERROR(VLOOKUP($D9,$H$109:$L$139,COLUMNS($H$108:$J$108)-1+AA$7,0)*$E9*$F9*'1. General Inputs'!$J$18,0),0)</f>
        <v>0</v>
      </c>
      <c r="AB9" s="3">
        <f ca="1">ROUNDUP($F9*$E9*CHOOSE(AB$7,
IFERROR(SUMPRODUCT('6. Patients'!CT$10:CT$107,OFFSET('6. Patients'!$DM$9,1,MATCH($D9,'6. Patients'!$DN$9:$EI$9,0),ROWS('6. Patients'!EG$10:EG$107))),0)+
IFERROR(SUMPRODUCT('6. Patients'!CT$10:CT$107,OFFSET('6. Patients'!$EJ$9,1,MATCH($D9,'6. Patients'!$EK$9:$EW$9,0),ROWS('6. Patients'!EG$10:EG$107))),0)+
IFERROR(SUMPRODUCT('6. Patients'!CT$10:CT$107,OFFSET('6. Patients'!$EX$9,1,MATCH($D9,'6. Patients'!$EY$9:$FT$9,0),ROWS('6. Patients'!EG$10:EG$107))),0)+
IFERROR(SUMPRODUCT('6. Patients'!CT$10:CT$107,OFFSET('6. Patients'!$FU$9,1,MATCH($D9,'6. Patients'!$FV$9:$GJ$9,0),ROWS('6. Patients'!EG$10:EG$107))),0),
IFERROR(SUMPRODUCT('6. Patients'!CT$10:CT$107,OFFSET('6. Patients'!$GK$9,1,MATCH($D9,'6. Patients'!$GL$9:$HG$9,0),ROWS('6. Patients'!EG$10:EG$107))),0)+
IFERROR(SUMPRODUCT('6. Patients'!CT$10:CT$107,OFFSET('6. Patients'!$HH$9,1,MATCH($D9,'6. Patients'!$HI$9:$HU$9,0),ROWS('6. Patients'!EG$10:EG$107))),0)+
IFERROR(SUMPRODUCT('6. Patients'!CT$10:CT$107,OFFSET('6. Patients'!$HV$9,1,MATCH($D9,'6. Patients'!$HW$9:$IR$9,0),ROWS('6. Patients'!EG$10:EG$107))),0)+
IFERROR(SUMPRODUCT('6. Patients'!CT$10:CT$107,OFFSET('6. Patients'!$IS$9,1,MATCH($D9,'6. Patients'!$IT$9:$JH$9,0),ROWS('6. Patients'!EG$10:EG$107))),0),
IFERROR(SUMPRODUCT('6. Patients'!CT$10:CT$107,OFFSET('6. Patients'!$JI$9,1,MATCH($D9,'6. Patients'!$JJ$9:$KE$9,0),ROWS('6. Patients'!EG$10:EG$107))),0)+
IFERROR(SUMPRODUCT('6. Patients'!CT$10:CT$107,OFFSET('6. Patients'!$KF$9,1,MATCH($D9,'6. Patients'!$KG$9:$KS$9,0),ROWS('6. Patients'!EG$10:EG$107))),0)+
IFERROR(SUMPRODUCT('6. Patients'!CT$10:CT$107,OFFSET('6. Patients'!$KT$9,1,MATCH($D9,'6. Patients'!$KU$9:$LP$9,0),ROWS('6. Patients'!EG$10:EG$107))),0)+
IFERROR(SUMPRODUCT('6. Patients'!CT$10:CT$107,OFFSET('6. Patients'!$LQ$9,1,MATCH($D9,'6. Patients'!$LR$9:$MF$9,0),ROWS('6. Patients'!EG$10:EG$107))),0))+
IFERROR(VLOOKUP($D9,$H$109:$L$139,COLUMNS($H$108:$J$108)-1+AB$7,0)*$E9*$F9*'1. General Inputs'!$J$18,0),0)</f>
        <v>0</v>
      </c>
      <c r="AC9" s="3">
        <f ca="1">ROUNDUP($F9*$E9*CHOOSE(AC$7,
IFERROR(SUMPRODUCT('6. Patients'!CU$10:CU$107,OFFSET('6. Patients'!$DM$9,1,MATCH($D9,'6. Patients'!$DN$9:$EI$9,0),ROWS('6. Patients'!EH$10:EH$107))),0)+
IFERROR(SUMPRODUCT('6. Patients'!CU$10:CU$107,OFFSET('6. Patients'!$EJ$9,1,MATCH($D9,'6. Patients'!$EK$9:$EW$9,0),ROWS('6. Patients'!EH$10:EH$107))),0)+
IFERROR(SUMPRODUCT('6. Patients'!CU$10:CU$107,OFFSET('6. Patients'!$EX$9,1,MATCH($D9,'6. Patients'!$EY$9:$FT$9,0),ROWS('6. Patients'!EH$10:EH$107))),0)+
IFERROR(SUMPRODUCT('6. Patients'!CU$10:CU$107,OFFSET('6. Patients'!$FU$9,1,MATCH($D9,'6. Patients'!$FV$9:$GJ$9,0),ROWS('6. Patients'!EH$10:EH$107))),0),
IFERROR(SUMPRODUCT('6. Patients'!CU$10:CU$107,OFFSET('6. Patients'!$GK$9,1,MATCH($D9,'6. Patients'!$GL$9:$HG$9,0),ROWS('6. Patients'!EH$10:EH$107))),0)+
IFERROR(SUMPRODUCT('6. Patients'!CU$10:CU$107,OFFSET('6. Patients'!$HH$9,1,MATCH($D9,'6. Patients'!$HI$9:$HU$9,0),ROWS('6. Patients'!EH$10:EH$107))),0)+
IFERROR(SUMPRODUCT('6. Patients'!CU$10:CU$107,OFFSET('6. Patients'!$HV$9,1,MATCH($D9,'6. Patients'!$HW$9:$IR$9,0),ROWS('6. Patients'!EH$10:EH$107))),0)+
IFERROR(SUMPRODUCT('6. Patients'!CU$10:CU$107,OFFSET('6. Patients'!$IS$9,1,MATCH($D9,'6. Patients'!$IT$9:$JH$9,0),ROWS('6. Patients'!EH$10:EH$107))),0),
IFERROR(SUMPRODUCT('6. Patients'!CU$10:CU$107,OFFSET('6. Patients'!$JI$9,1,MATCH($D9,'6. Patients'!$JJ$9:$KE$9,0),ROWS('6. Patients'!EH$10:EH$107))),0)+
IFERROR(SUMPRODUCT('6. Patients'!CU$10:CU$107,OFFSET('6. Patients'!$KF$9,1,MATCH($D9,'6. Patients'!$KG$9:$KS$9,0),ROWS('6. Patients'!EH$10:EH$107))),0)+
IFERROR(SUMPRODUCT('6. Patients'!CU$10:CU$107,OFFSET('6. Patients'!$KT$9,1,MATCH($D9,'6. Patients'!$KU$9:$LP$9,0),ROWS('6. Patients'!EH$10:EH$107))),0)+
IFERROR(SUMPRODUCT('6. Patients'!CU$10:CU$107,OFFSET('6. Patients'!$LQ$9,1,MATCH($D9,'6. Patients'!$LR$9:$MF$9,0),ROWS('6. Patients'!EH$10:EH$107))),0))+
IFERROR(VLOOKUP($D9,$H$109:$L$139,COLUMNS($H$108:$J$108)-1+AC$7,0)*$E9*$F9*'1. General Inputs'!$J$18,0),0)</f>
        <v>0</v>
      </c>
      <c r="AD9" s="3">
        <f ca="1">ROUNDUP($F9*$E9*CHOOSE(AD$7,
IFERROR(SUMPRODUCT('6. Patients'!CV$10:CV$107,OFFSET('6. Patients'!$DM$9,1,MATCH($D9,'6. Patients'!$DN$9:$EI$9,0),ROWS('6. Patients'!EI$10:EI$107))),0)+
IFERROR(SUMPRODUCT('6. Patients'!CV$10:CV$107,OFFSET('6. Patients'!$EJ$9,1,MATCH($D9,'6. Patients'!$EK$9:$EW$9,0),ROWS('6. Patients'!EI$10:EI$107))),0)+
IFERROR(SUMPRODUCT('6. Patients'!CV$10:CV$107,OFFSET('6. Patients'!$EX$9,1,MATCH($D9,'6. Patients'!$EY$9:$FT$9,0),ROWS('6. Patients'!EI$10:EI$107))),0)+
IFERROR(SUMPRODUCT('6. Patients'!CV$10:CV$107,OFFSET('6. Patients'!$FU$9,1,MATCH($D9,'6. Patients'!$FV$9:$GJ$9,0),ROWS('6. Patients'!EI$10:EI$107))),0),
IFERROR(SUMPRODUCT('6. Patients'!CV$10:CV$107,OFFSET('6. Patients'!$GK$9,1,MATCH($D9,'6. Patients'!$GL$9:$HG$9,0),ROWS('6. Patients'!EI$10:EI$107))),0)+
IFERROR(SUMPRODUCT('6. Patients'!CV$10:CV$107,OFFSET('6. Patients'!$HH$9,1,MATCH($D9,'6. Patients'!$HI$9:$HU$9,0),ROWS('6. Patients'!EI$10:EI$107))),0)+
IFERROR(SUMPRODUCT('6. Patients'!CV$10:CV$107,OFFSET('6. Patients'!$HV$9,1,MATCH($D9,'6. Patients'!$HW$9:$IR$9,0),ROWS('6. Patients'!EI$10:EI$107))),0)+
IFERROR(SUMPRODUCT('6. Patients'!CV$10:CV$107,OFFSET('6. Patients'!$IS$9,1,MATCH($D9,'6. Patients'!$IT$9:$JH$9,0),ROWS('6. Patients'!EI$10:EI$107))),0),
IFERROR(SUMPRODUCT('6. Patients'!CV$10:CV$107,OFFSET('6. Patients'!$JI$9,1,MATCH($D9,'6. Patients'!$JJ$9:$KE$9,0),ROWS('6. Patients'!EI$10:EI$107))),0)+
IFERROR(SUMPRODUCT('6. Patients'!CV$10:CV$107,OFFSET('6. Patients'!$KF$9,1,MATCH($D9,'6. Patients'!$KG$9:$KS$9,0),ROWS('6. Patients'!EI$10:EI$107))),0)+
IFERROR(SUMPRODUCT('6. Patients'!CV$10:CV$107,OFFSET('6. Patients'!$KT$9,1,MATCH($D9,'6. Patients'!$KU$9:$LP$9,0),ROWS('6. Patients'!EI$10:EI$107))),0)+
IFERROR(SUMPRODUCT('6. Patients'!CV$10:CV$107,OFFSET('6. Patients'!$LQ$9,1,MATCH($D9,'6. Patients'!$LR$9:$MF$9,0),ROWS('6. Patients'!EI$10:EI$107))),0))+
IFERROR(VLOOKUP($D9,$H$109:$L$139,COLUMNS($H$108:$J$108)-1+AD$7,0)*$E9*$F9*'1. General Inputs'!$J$18,0),0)</f>
        <v>0</v>
      </c>
      <c r="AE9" s="3">
        <f ca="1">ROUNDUP($F9*$E9*CHOOSE(AE$7,
IFERROR(SUMPRODUCT('6. Patients'!CW$10:CW$107,OFFSET('6. Patients'!$DM$9,1,MATCH($D9,'6. Patients'!$DN$9:$EI$9,0),ROWS('6. Patients'!EJ$10:EJ$107))),0)+
IFERROR(SUMPRODUCT('6. Patients'!CW$10:CW$107,OFFSET('6. Patients'!$EJ$9,1,MATCH($D9,'6. Patients'!$EK$9:$EW$9,0),ROWS('6. Patients'!EJ$10:EJ$107))),0)+
IFERROR(SUMPRODUCT('6. Patients'!CW$10:CW$107,OFFSET('6. Patients'!$EX$9,1,MATCH($D9,'6. Patients'!$EY$9:$FT$9,0),ROWS('6. Patients'!EJ$10:EJ$107))),0)+
IFERROR(SUMPRODUCT('6. Patients'!CW$10:CW$107,OFFSET('6. Patients'!$FU$9,1,MATCH($D9,'6. Patients'!$FV$9:$GJ$9,0),ROWS('6. Patients'!EJ$10:EJ$107))),0),
IFERROR(SUMPRODUCT('6. Patients'!CW$10:CW$107,OFFSET('6. Patients'!$GK$9,1,MATCH($D9,'6. Patients'!$GL$9:$HG$9,0),ROWS('6. Patients'!EJ$10:EJ$107))),0)+
IFERROR(SUMPRODUCT('6. Patients'!CW$10:CW$107,OFFSET('6. Patients'!$HH$9,1,MATCH($D9,'6. Patients'!$HI$9:$HU$9,0),ROWS('6. Patients'!EJ$10:EJ$107))),0)+
IFERROR(SUMPRODUCT('6. Patients'!CW$10:CW$107,OFFSET('6. Patients'!$HV$9,1,MATCH($D9,'6. Patients'!$HW$9:$IR$9,0),ROWS('6. Patients'!EJ$10:EJ$107))),0)+
IFERROR(SUMPRODUCT('6. Patients'!CW$10:CW$107,OFFSET('6. Patients'!$IS$9,1,MATCH($D9,'6. Patients'!$IT$9:$JH$9,0),ROWS('6. Patients'!EJ$10:EJ$107))),0),
IFERROR(SUMPRODUCT('6. Patients'!CW$10:CW$107,OFFSET('6. Patients'!$JI$9,1,MATCH($D9,'6. Patients'!$JJ$9:$KE$9,0),ROWS('6. Patients'!EJ$10:EJ$107))),0)+
IFERROR(SUMPRODUCT('6. Patients'!CW$10:CW$107,OFFSET('6. Patients'!$KF$9,1,MATCH($D9,'6. Patients'!$KG$9:$KS$9,0),ROWS('6. Patients'!EJ$10:EJ$107))),0)+
IFERROR(SUMPRODUCT('6. Patients'!CW$10:CW$107,OFFSET('6. Patients'!$KT$9,1,MATCH($D9,'6. Patients'!$KU$9:$LP$9,0),ROWS('6. Patients'!EJ$10:EJ$107))),0)+
IFERROR(SUMPRODUCT('6. Patients'!CW$10:CW$107,OFFSET('6. Patients'!$LQ$9,1,MATCH($D9,'6. Patients'!$LR$9:$MF$9,0),ROWS('6. Patients'!EJ$10:EJ$107))),0))+
IFERROR(VLOOKUP($D9,$H$109:$L$139,COLUMNS($H$108:$J$108)-1+AE$7,0)*$E9*$F9*'1. General Inputs'!$J$18,0),0)</f>
        <v>0</v>
      </c>
      <c r="AF9" s="3">
        <f ca="1">ROUNDUP($F9*$E9*CHOOSE(AF$7,
IFERROR(SUMPRODUCT('6. Patients'!CX$10:CX$107,OFFSET('6. Patients'!$DM$9,1,MATCH($D9,'6. Patients'!$DN$9:$EI$9,0),ROWS('6. Patients'!EK$10:EK$107))),0)+
IFERROR(SUMPRODUCT('6. Patients'!CX$10:CX$107,OFFSET('6. Patients'!$EJ$9,1,MATCH($D9,'6. Patients'!$EK$9:$EW$9,0),ROWS('6. Patients'!EK$10:EK$107))),0)+
IFERROR(SUMPRODUCT('6. Patients'!CX$10:CX$107,OFFSET('6. Patients'!$EX$9,1,MATCH($D9,'6. Patients'!$EY$9:$FT$9,0),ROWS('6. Patients'!EK$10:EK$107))),0)+
IFERROR(SUMPRODUCT('6. Patients'!CX$10:CX$107,OFFSET('6. Patients'!$FU$9,1,MATCH($D9,'6. Patients'!$FV$9:$GJ$9,0),ROWS('6. Patients'!EK$10:EK$107))),0),
IFERROR(SUMPRODUCT('6. Patients'!CX$10:CX$107,OFFSET('6. Patients'!$GK$9,1,MATCH($D9,'6. Patients'!$GL$9:$HG$9,0),ROWS('6. Patients'!EK$10:EK$107))),0)+
IFERROR(SUMPRODUCT('6. Patients'!CX$10:CX$107,OFFSET('6. Patients'!$HH$9,1,MATCH($D9,'6. Patients'!$HI$9:$HU$9,0),ROWS('6. Patients'!EK$10:EK$107))),0)+
IFERROR(SUMPRODUCT('6. Patients'!CX$10:CX$107,OFFSET('6. Patients'!$HV$9,1,MATCH($D9,'6. Patients'!$HW$9:$IR$9,0),ROWS('6. Patients'!EK$10:EK$107))),0)+
IFERROR(SUMPRODUCT('6. Patients'!CX$10:CX$107,OFFSET('6. Patients'!$IS$9,1,MATCH($D9,'6. Patients'!$IT$9:$JH$9,0),ROWS('6. Patients'!EK$10:EK$107))),0),
IFERROR(SUMPRODUCT('6. Patients'!CX$10:CX$107,OFFSET('6. Patients'!$JI$9,1,MATCH($D9,'6. Patients'!$JJ$9:$KE$9,0),ROWS('6. Patients'!EK$10:EK$107))),0)+
IFERROR(SUMPRODUCT('6. Patients'!CX$10:CX$107,OFFSET('6. Patients'!$KF$9,1,MATCH($D9,'6. Patients'!$KG$9:$KS$9,0),ROWS('6. Patients'!EK$10:EK$107))),0)+
IFERROR(SUMPRODUCT('6. Patients'!CX$10:CX$107,OFFSET('6. Patients'!$KT$9,1,MATCH($D9,'6. Patients'!$KU$9:$LP$9,0),ROWS('6. Patients'!EK$10:EK$107))),0)+
IFERROR(SUMPRODUCT('6. Patients'!CX$10:CX$107,OFFSET('6. Patients'!$LQ$9,1,MATCH($D9,'6. Patients'!$LR$9:$MF$9,0),ROWS('6. Patients'!EK$10:EK$107))),0))+
IFERROR(VLOOKUP($D9,$H$109:$L$139,COLUMNS($H$108:$J$108)-1+AF$7,0)*$E9*$F9*'1. General Inputs'!$J$18,0),0)</f>
        <v>0</v>
      </c>
      <c r="AG9" s="3">
        <f ca="1">ROUNDUP($F9*$E9*CHOOSE(AG$7,
IFERROR(SUMPRODUCT('6. Patients'!CY$10:CY$107,OFFSET('6. Patients'!$DM$9,1,MATCH($D9,'6. Patients'!$DN$9:$EI$9,0),ROWS('6. Patients'!EL$10:EL$107))),0)+
IFERROR(SUMPRODUCT('6. Patients'!CY$10:CY$107,OFFSET('6. Patients'!$EJ$9,1,MATCH($D9,'6. Patients'!$EK$9:$EW$9,0),ROWS('6. Patients'!EL$10:EL$107))),0)+
IFERROR(SUMPRODUCT('6. Patients'!CY$10:CY$107,OFFSET('6. Patients'!$EX$9,1,MATCH($D9,'6. Patients'!$EY$9:$FT$9,0),ROWS('6. Patients'!EL$10:EL$107))),0)+
IFERROR(SUMPRODUCT('6. Patients'!CY$10:CY$107,OFFSET('6. Patients'!$FU$9,1,MATCH($D9,'6. Patients'!$FV$9:$GJ$9,0),ROWS('6. Patients'!EL$10:EL$107))),0),
IFERROR(SUMPRODUCT('6. Patients'!CY$10:CY$107,OFFSET('6. Patients'!$GK$9,1,MATCH($D9,'6. Patients'!$GL$9:$HG$9,0),ROWS('6. Patients'!EL$10:EL$107))),0)+
IFERROR(SUMPRODUCT('6. Patients'!CY$10:CY$107,OFFSET('6. Patients'!$HH$9,1,MATCH($D9,'6. Patients'!$HI$9:$HU$9,0),ROWS('6. Patients'!EL$10:EL$107))),0)+
IFERROR(SUMPRODUCT('6. Patients'!CY$10:CY$107,OFFSET('6. Patients'!$HV$9,1,MATCH($D9,'6. Patients'!$HW$9:$IR$9,0),ROWS('6. Patients'!EL$10:EL$107))),0)+
IFERROR(SUMPRODUCT('6. Patients'!CY$10:CY$107,OFFSET('6. Patients'!$IS$9,1,MATCH($D9,'6. Patients'!$IT$9:$JH$9,0),ROWS('6. Patients'!EL$10:EL$107))),0),
IFERROR(SUMPRODUCT('6. Patients'!CY$10:CY$107,OFFSET('6. Patients'!$JI$9,1,MATCH($D9,'6. Patients'!$JJ$9:$KE$9,0),ROWS('6. Patients'!EL$10:EL$107))),0)+
IFERROR(SUMPRODUCT('6. Patients'!CY$10:CY$107,OFFSET('6. Patients'!$KF$9,1,MATCH($D9,'6. Patients'!$KG$9:$KS$9,0),ROWS('6. Patients'!EL$10:EL$107))),0)+
IFERROR(SUMPRODUCT('6. Patients'!CY$10:CY$107,OFFSET('6. Patients'!$KT$9,1,MATCH($D9,'6. Patients'!$KU$9:$LP$9,0),ROWS('6. Patients'!EL$10:EL$107))),0)+
IFERROR(SUMPRODUCT('6. Patients'!CY$10:CY$107,OFFSET('6. Patients'!$LQ$9,1,MATCH($D9,'6. Patients'!$LR$9:$MF$9,0),ROWS('6. Patients'!EL$10:EL$107))),0))+
IFERROR(VLOOKUP($D9,$H$109:$L$139,COLUMNS($H$108:$J$108)-1+AG$7,0)*$E9*$F9*'1. General Inputs'!$J$18,0),0)</f>
        <v>0</v>
      </c>
      <c r="AH9" s="3">
        <f ca="1">ROUNDUP($F9*$E9*CHOOSE(AH$7,
IFERROR(SUMPRODUCT('6. Patients'!CZ$10:CZ$107,OFFSET('6. Patients'!$DM$9,1,MATCH($D9,'6. Patients'!$DN$9:$EI$9,0),ROWS('6. Patients'!EM$10:EM$107))),0)+
IFERROR(SUMPRODUCT('6. Patients'!CZ$10:CZ$107,OFFSET('6. Patients'!$EJ$9,1,MATCH($D9,'6. Patients'!$EK$9:$EW$9,0),ROWS('6. Patients'!EM$10:EM$107))),0)+
IFERROR(SUMPRODUCT('6. Patients'!CZ$10:CZ$107,OFFSET('6. Patients'!$EX$9,1,MATCH($D9,'6. Patients'!$EY$9:$FT$9,0),ROWS('6. Patients'!EM$10:EM$107))),0)+
IFERROR(SUMPRODUCT('6. Patients'!CZ$10:CZ$107,OFFSET('6. Patients'!$FU$9,1,MATCH($D9,'6. Patients'!$FV$9:$GJ$9,0),ROWS('6. Patients'!EM$10:EM$107))),0),
IFERROR(SUMPRODUCT('6. Patients'!CZ$10:CZ$107,OFFSET('6. Patients'!$GK$9,1,MATCH($D9,'6. Patients'!$GL$9:$HG$9,0),ROWS('6. Patients'!EM$10:EM$107))),0)+
IFERROR(SUMPRODUCT('6. Patients'!CZ$10:CZ$107,OFFSET('6. Patients'!$HH$9,1,MATCH($D9,'6. Patients'!$HI$9:$HU$9,0),ROWS('6. Patients'!EM$10:EM$107))),0)+
IFERROR(SUMPRODUCT('6. Patients'!CZ$10:CZ$107,OFFSET('6. Patients'!$HV$9,1,MATCH($D9,'6. Patients'!$HW$9:$IR$9,0),ROWS('6. Patients'!EM$10:EM$107))),0)+
IFERROR(SUMPRODUCT('6. Patients'!CZ$10:CZ$107,OFFSET('6. Patients'!$IS$9,1,MATCH($D9,'6. Patients'!$IT$9:$JH$9,0),ROWS('6. Patients'!EM$10:EM$107))),0),
IFERROR(SUMPRODUCT('6. Patients'!CZ$10:CZ$107,OFFSET('6. Patients'!$JI$9,1,MATCH($D9,'6. Patients'!$JJ$9:$KE$9,0),ROWS('6. Patients'!EM$10:EM$107))),0)+
IFERROR(SUMPRODUCT('6. Patients'!CZ$10:CZ$107,OFFSET('6. Patients'!$KF$9,1,MATCH($D9,'6. Patients'!$KG$9:$KS$9,0),ROWS('6. Patients'!EM$10:EM$107))),0)+
IFERROR(SUMPRODUCT('6. Patients'!CZ$10:CZ$107,OFFSET('6. Patients'!$KT$9,1,MATCH($D9,'6. Patients'!$KU$9:$LP$9,0),ROWS('6. Patients'!EM$10:EM$107))),0)+
IFERROR(SUMPRODUCT('6. Patients'!CZ$10:CZ$107,OFFSET('6. Patients'!$LQ$9,1,MATCH($D9,'6. Patients'!$LR$9:$MF$9,0),ROWS('6. Patients'!EM$10:EM$107))),0))+
IFERROR(VLOOKUP($D9,$H$109:$L$139,COLUMNS($H$108:$J$108)-1+AH$7,0)*$E9*$F9*'1. General Inputs'!$J$18,0),0)</f>
        <v>0</v>
      </c>
      <c r="AI9" s="3">
        <f ca="1">ROUNDUP($F9*$E9*CHOOSE(AI$7,
IFERROR(SUMPRODUCT('6. Patients'!DA$10:DA$107,OFFSET('6. Patients'!$DM$9,1,MATCH($D9,'6. Patients'!$DN$9:$EI$9,0),ROWS('6. Patients'!EN$10:EN$107))),0)+
IFERROR(SUMPRODUCT('6. Patients'!DA$10:DA$107,OFFSET('6. Patients'!$EJ$9,1,MATCH($D9,'6. Patients'!$EK$9:$EW$9,0),ROWS('6. Patients'!EN$10:EN$107))),0)+
IFERROR(SUMPRODUCT('6. Patients'!DA$10:DA$107,OFFSET('6. Patients'!$EX$9,1,MATCH($D9,'6. Patients'!$EY$9:$FT$9,0),ROWS('6. Patients'!EN$10:EN$107))),0)+
IFERROR(SUMPRODUCT('6. Patients'!DA$10:DA$107,OFFSET('6. Patients'!$FU$9,1,MATCH($D9,'6. Patients'!$FV$9:$GJ$9,0),ROWS('6. Patients'!EN$10:EN$107))),0),
IFERROR(SUMPRODUCT('6. Patients'!DA$10:DA$107,OFFSET('6. Patients'!$GK$9,1,MATCH($D9,'6. Patients'!$GL$9:$HG$9,0),ROWS('6. Patients'!EN$10:EN$107))),0)+
IFERROR(SUMPRODUCT('6. Patients'!DA$10:DA$107,OFFSET('6. Patients'!$HH$9,1,MATCH($D9,'6. Patients'!$HI$9:$HU$9,0),ROWS('6. Patients'!EN$10:EN$107))),0)+
IFERROR(SUMPRODUCT('6. Patients'!DA$10:DA$107,OFFSET('6. Patients'!$HV$9,1,MATCH($D9,'6. Patients'!$HW$9:$IR$9,0),ROWS('6. Patients'!EN$10:EN$107))),0)+
IFERROR(SUMPRODUCT('6. Patients'!DA$10:DA$107,OFFSET('6. Patients'!$IS$9,1,MATCH($D9,'6. Patients'!$IT$9:$JH$9,0),ROWS('6. Patients'!EN$10:EN$107))),0),
IFERROR(SUMPRODUCT('6. Patients'!DA$10:DA$107,OFFSET('6. Patients'!$JI$9,1,MATCH($D9,'6. Patients'!$JJ$9:$KE$9,0),ROWS('6. Patients'!EN$10:EN$107))),0)+
IFERROR(SUMPRODUCT('6. Patients'!DA$10:DA$107,OFFSET('6. Patients'!$KF$9,1,MATCH($D9,'6. Patients'!$KG$9:$KS$9,0),ROWS('6. Patients'!EN$10:EN$107))),0)+
IFERROR(SUMPRODUCT('6. Patients'!DA$10:DA$107,OFFSET('6. Patients'!$KT$9,1,MATCH($D9,'6. Patients'!$KU$9:$LP$9,0),ROWS('6. Patients'!EN$10:EN$107))),0)+
IFERROR(SUMPRODUCT('6. Patients'!DA$10:DA$107,OFFSET('6. Patients'!$LQ$9,1,MATCH($D9,'6. Patients'!$LR$9:$MF$9,0),ROWS('6. Patients'!EN$10:EN$107))),0))+
IFERROR(VLOOKUP($D9,$H$109:$L$139,COLUMNS($H$108:$J$108)-1+AI$7,0)*$E9*$F9*'1. General Inputs'!$J$18,0),0)</f>
        <v>0</v>
      </c>
      <c r="AJ9" s="3">
        <f ca="1">ROUNDUP($F9*$E9*CHOOSE(AJ$7,
IFERROR(SUMPRODUCT('6. Patients'!DB$10:DB$107,OFFSET('6. Patients'!$DM$9,1,MATCH($D9,'6. Patients'!$DN$9:$EI$9,0),ROWS('6. Patients'!EO$10:EO$107))),0)+
IFERROR(SUMPRODUCT('6. Patients'!DB$10:DB$107,OFFSET('6. Patients'!$EJ$9,1,MATCH($D9,'6. Patients'!$EK$9:$EW$9,0),ROWS('6. Patients'!EO$10:EO$107))),0)+
IFERROR(SUMPRODUCT('6. Patients'!DB$10:DB$107,OFFSET('6. Patients'!$EX$9,1,MATCH($D9,'6. Patients'!$EY$9:$FT$9,0),ROWS('6. Patients'!EO$10:EO$107))),0)+
IFERROR(SUMPRODUCT('6. Patients'!DB$10:DB$107,OFFSET('6. Patients'!$FU$9,1,MATCH($D9,'6. Patients'!$FV$9:$GJ$9,0),ROWS('6. Patients'!EO$10:EO$107))),0),
IFERROR(SUMPRODUCT('6. Patients'!DB$10:DB$107,OFFSET('6. Patients'!$GK$9,1,MATCH($D9,'6. Patients'!$GL$9:$HG$9,0),ROWS('6. Patients'!EO$10:EO$107))),0)+
IFERROR(SUMPRODUCT('6. Patients'!DB$10:DB$107,OFFSET('6. Patients'!$HH$9,1,MATCH($D9,'6. Patients'!$HI$9:$HU$9,0),ROWS('6. Patients'!EO$10:EO$107))),0)+
IFERROR(SUMPRODUCT('6. Patients'!DB$10:DB$107,OFFSET('6. Patients'!$HV$9,1,MATCH($D9,'6. Patients'!$HW$9:$IR$9,0),ROWS('6. Patients'!EO$10:EO$107))),0)+
IFERROR(SUMPRODUCT('6. Patients'!DB$10:DB$107,OFFSET('6. Patients'!$IS$9,1,MATCH($D9,'6. Patients'!$IT$9:$JH$9,0),ROWS('6. Patients'!EO$10:EO$107))),0),
IFERROR(SUMPRODUCT('6. Patients'!DB$10:DB$107,OFFSET('6. Patients'!$JI$9,1,MATCH($D9,'6. Patients'!$JJ$9:$KE$9,0),ROWS('6. Patients'!EO$10:EO$107))),0)+
IFERROR(SUMPRODUCT('6. Patients'!DB$10:DB$107,OFFSET('6. Patients'!$KF$9,1,MATCH($D9,'6. Patients'!$KG$9:$KS$9,0),ROWS('6. Patients'!EO$10:EO$107))),0)+
IFERROR(SUMPRODUCT('6. Patients'!DB$10:DB$107,OFFSET('6. Patients'!$KT$9,1,MATCH($D9,'6. Patients'!$KU$9:$LP$9,0),ROWS('6. Patients'!EO$10:EO$107))),0)+
IFERROR(SUMPRODUCT('6. Patients'!DB$10:DB$107,OFFSET('6. Patients'!$LQ$9,1,MATCH($D9,'6. Patients'!$LR$9:$MF$9,0),ROWS('6. Patients'!EO$10:EO$107))),0))+
IFERROR(VLOOKUP($D9,$H$109:$L$139,COLUMNS($H$108:$J$108)-1+AJ$7,0)*$E9*$F9*'1. General Inputs'!$J$18,0),0)</f>
        <v>0</v>
      </c>
      <c r="AK9" s="3">
        <f ca="1">ROUNDUP($F9*$E9*CHOOSE(AK$7,
IFERROR(SUMPRODUCT('6. Patients'!DC$10:DC$107,OFFSET('6. Patients'!$DM$9,1,MATCH($D9,'6. Patients'!$DN$9:$EI$9,0),ROWS('6. Patients'!EP$10:EP$107))),0)+
IFERROR(SUMPRODUCT('6. Patients'!DC$10:DC$107,OFFSET('6. Patients'!$EJ$9,1,MATCH($D9,'6. Patients'!$EK$9:$EW$9,0),ROWS('6. Patients'!EP$10:EP$107))),0)+
IFERROR(SUMPRODUCT('6. Patients'!DC$10:DC$107,OFFSET('6. Patients'!$EX$9,1,MATCH($D9,'6. Patients'!$EY$9:$FT$9,0),ROWS('6. Patients'!EP$10:EP$107))),0)+
IFERROR(SUMPRODUCT('6. Patients'!DC$10:DC$107,OFFSET('6. Patients'!$FU$9,1,MATCH($D9,'6. Patients'!$FV$9:$GJ$9,0),ROWS('6. Patients'!EP$10:EP$107))),0),
IFERROR(SUMPRODUCT('6. Patients'!DC$10:DC$107,OFFSET('6. Patients'!$GK$9,1,MATCH($D9,'6. Patients'!$GL$9:$HG$9,0),ROWS('6. Patients'!EP$10:EP$107))),0)+
IFERROR(SUMPRODUCT('6. Patients'!DC$10:DC$107,OFFSET('6. Patients'!$HH$9,1,MATCH($D9,'6. Patients'!$HI$9:$HU$9,0),ROWS('6. Patients'!EP$10:EP$107))),0)+
IFERROR(SUMPRODUCT('6. Patients'!DC$10:DC$107,OFFSET('6. Patients'!$HV$9,1,MATCH($D9,'6. Patients'!$HW$9:$IR$9,0),ROWS('6. Patients'!EP$10:EP$107))),0)+
IFERROR(SUMPRODUCT('6. Patients'!DC$10:DC$107,OFFSET('6. Patients'!$IS$9,1,MATCH($D9,'6. Patients'!$IT$9:$JH$9,0),ROWS('6. Patients'!EP$10:EP$107))),0),
IFERROR(SUMPRODUCT('6. Patients'!DC$10:DC$107,OFFSET('6. Patients'!$JI$9,1,MATCH($D9,'6. Patients'!$JJ$9:$KE$9,0),ROWS('6. Patients'!EP$10:EP$107))),0)+
IFERROR(SUMPRODUCT('6. Patients'!DC$10:DC$107,OFFSET('6. Patients'!$KF$9,1,MATCH($D9,'6. Patients'!$KG$9:$KS$9,0),ROWS('6. Patients'!EP$10:EP$107))),0)+
IFERROR(SUMPRODUCT('6. Patients'!DC$10:DC$107,OFFSET('6. Patients'!$KT$9,1,MATCH($D9,'6. Patients'!$KU$9:$LP$9,0),ROWS('6. Patients'!EP$10:EP$107))),0)+
IFERROR(SUMPRODUCT('6. Patients'!DC$10:DC$107,OFFSET('6. Patients'!$LQ$9,1,MATCH($D9,'6. Patients'!$LR$9:$MF$9,0),ROWS('6. Patients'!EP$10:EP$107))),0))+
IFERROR(VLOOKUP($D9,$H$109:$L$139,COLUMNS($H$108:$J$108)-1+AK$7,0)*$E9*$F9*'1. General Inputs'!$J$18,0),0)</f>
        <v>0</v>
      </c>
      <c r="AL9" s="3">
        <f ca="1">ROUNDUP($F9*$E9*CHOOSE(AL$7,
IFERROR(SUMPRODUCT('6. Patients'!DD$10:DD$107,OFFSET('6. Patients'!$DM$9,1,MATCH($D9,'6. Patients'!$DN$9:$EI$9,0),ROWS('6. Patients'!EQ$10:EQ$107))),0)+
IFERROR(SUMPRODUCT('6. Patients'!DD$10:DD$107,OFFSET('6. Patients'!$EJ$9,1,MATCH($D9,'6. Patients'!$EK$9:$EW$9,0),ROWS('6. Patients'!EQ$10:EQ$107))),0)+
IFERROR(SUMPRODUCT('6. Patients'!DD$10:DD$107,OFFSET('6. Patients'!$EX$9,1,MATCH($D9,'6. Patients'!$EY$9:$FT$9,0),ROWS('6. Patients'!EQ$10:EQ$107))),0)+
IFERROR(SUMPRODUCT('6. Patients'!DD$10:DD$107,OFFSET('6. Patients'!$FU$9,1,MATCH($D9,'6. Patients'!$FV$9:$GJ$9,0),ROWS('6. Patients'!EQ$10:EQ$107))),0),
IFERROR(SUMPRODUCT('6. Patients'!DD$10:DD$107,OFFSET('6. Patients'!$GK$9,1,MATCH($D9,'6. Patients'!$GL$9:$HG$9,0),ROWS('6. Patients'!EQ$10:EQ$107))),0)+
IFERROR(SUMPRODUCT('6. Patients'!DD$10:DD$107,OFFSET('6. Patients'!$HH$9,1,MATCH($D9,'6. Patients'!$HI$9:$HU$9,0),ROWS('6. Patients'!EQ$10:EQ$107))),0)+
IFERROR(SUMPRODUCT('6. Patients'!DD$10:DD$107,OFFSET('6. Patients'!$HV$9,1,MATCH($D9,'6. Patients'!$HW$9:$IR$9,0),ROWS('6. Patients'!EQ$10:EQ$107))),0)+
IFERROR(SUMPRODUCT('6. Patients'!DD$10:DD$107,OFFSET('6. Patients'!$IS$9,1,MATCH($D9,'6. Patients'!$IT$9:$JH$9,0),ROWS('6. Patients'!EQ$10:EQ$107))),0),
IFERROR(SUMPRODUCT('6. Patients'!DD$10:DD$107,OFFSET('6. Patients'!$JI$9,1,MATCH($D9,'6. Patients'!$JJ$9:$KE$9,0),ROWS('6. Patients'!EQ$10:EQ$107))),0)+
IFERROR(SUMPRODUCT('6. Patients'!DD$10:DD$107,OFFSET('6. Patients'!$KF$9,1,MATCH($D9,'6. Patients'!$KG$9:$KS$9,0),ROWS('6. Patients'!EQ$10:EQ$107))),0)+
IFERROR(SUMPRODUCT('6. Patients'!DD$10:DD$107,OFFSET('6. Patients'!$KT$9,1,MATCH($D9,'6. Patients'!$KU$9:$LP$9,0),ROWS('6. Patients'!EQ$10:EQ$107))),0)+
IFERROR(SUMPRODUCT('6. Patients'!DD$10:DD$107,OFFSET('6. Patients'!$LQ$9,1,MATCH($D9,'6. Patients'!$LR$9:$MF$9,0),ROWS('6. Patients'!EQ$10:EQ$107))),0))+
IFERROR(VLOOKUP($D9,$H$109:$L$139,COLUMNS($H$108:$J$108)-1+AL$7,0)*$E9*$F9*'1. General Inputs'!$J$18,0),0)</f>
        <v>0</v>
      </c>
      <c r="AM9" s="3">
        <f ca="1">ROUNDUP($F9*$E9*CHOOSE(AM$7,
IFERROR(SUMPRODUCT('6. Patients'!DE$10:DE$107,OFFSET('6. Patients'!$DM$9,1,MATCH($D9,'6. Patients'!$DN$9:$EI$9,0),ROWS('6. Patients'!ER$10:ER$107))),0)+
IFERROR(SUMPRODUCT('6. Patients'!DE$10:DE$107,OFFSET('6. Patients'!$EJ$9,1,MATCH($D9,'6. Patients'!$EK$9:$EW$9,0),ROWS('6. Patients'!ER$10:ER$107))),0)+
IFERROR(SUMPRODUCT('6. Patients'!DE$10:DE$107,OFFSET('6. Patients'!$EX$9,1,MATCH($D9,'6. Patients'!$EY$9:$FT$9,0),ROWS('6. Patients'!ER$10:ER$107))),0)+
IFERROR(SUMPRODUCT('6. Patients'!DE$10:DE$107,OFFSET('6. Patients'!$FU$9,1,MATCH($D9,'6. Patients'!$FV$9:$GJ$9,0),ROWS('6. Patients'!ER$10:ER$107))),0),
IFERROR(SUMPRODUCT('6. Patients'!DE$10:DE$107,OFFSET('6. Patients'!$GK$9,1,MATCH($D9,'6. Patients'!$GL$9:$HG$9,0),ROWS('6. Patients'!ER$10:ER$107))),0)+
IFERROR(SUMPRODUCT('6. Patients'!DE$10:DE$107,OFFSET('6. Patients'!$HH$9,1,MATCH($D9,'6. Patients'!$HI$9:$HU$9,0),ROWS('6. Patients'!ER$10:ER$107))),0)+
IFERROR(SUMPRODUCT('6. Patients'!DE$10:DE$107,OFFSET('6. Patients'!$HV$9,1,MATCH($D9,'6. Patients'!$HW$9:$IR$9,0),ROWS('6. Patients'!ER$10:ER$107))),0)+
IFERROR(SUMPRODUCT('6. Patients'!DE$10:DE$107,OFFSET('6. Patients'!$IS$9,1,MATCH($D9,'6. Patients'!$IT$9:$JH$9,0),ROWS('6. Patients'!ER$10:ER$107))),0),
IFERROR(SUMPRODUCT('6. Patients'!DE$10:DE$107,OFFSET('6. Patients'!$JI$9,1,MATCH($D9,'6. Patients'!$JJ$9:$KE$9,0),ROWS('6. Patients'!ER$10:ER$107))),0)+
IFERROR(SUMPRODUCT('6. Patients'!DE$10:DE$107,OFFSET('6. Patients'!$KF$9,1,MATCH($D9,'6. Patients'!$KG$9:$KS$9,0),ROWS('6. Patients'!ER$10:ER$107))),0)+
IFERROR(SUMPRODUCT('6. Patients'!DE$10:DE$107,OFFSET('6. Patients'!$KT$9,1,MATCH($D9,'6. Patients'!$KU$9:$LP$9,0),ROWS('6. Patients'!ER$10:ER$107))),0)+
IFERROR(SUMPRODUCT('6. Patients'!DE$10:DE$107,OFFSET('6. Patients'!$LQ$9,1,MATCH($D9,'6. Patients'!$LR$9:$MF$9,0),ROWS('6. Patients'!ER$10:ER$107))),0))+
IFERROR(VLOOKUP($D9,$H$109:$L$139,COLUMNS($H$108:$J$108)-1+AM$7,0)*$E9*$F9*'1. General Inputs'!$J$18,0),0)</f>
        <v>0</v>
      </c>
      <c r="AN9" s="3">
        <f ca="1">ROUNDUP($F9*$E9*CHOOSE(AN$7,
IFERROR(SUMPRODUCT('6. Patients'!DF$10:DF$107,OFFSET('6. Patients'!$DM$9,1,MATCH($D9,'6. Patients'!$DN$9:$EI$9,0),ROWS('6. Patients'!ES$10:ES$107))),0)+
IFERROR(SUMPRODUCT('6. Patients'!DF$10:DF$107,OFFSET('6. Patients'!$EJ$9,1,MATCH($D9,'6. Patients'!$EK$9:$EW$9,0),ROWS('6. Patients'!ES$10:ES$107))),0)+
IFERROR(SUMPRODUCT('6. Patients'!DF$10:DF$107,OFFSET('6. Patients'!$EX$9,1,MATCH($D9,'6. Patients'!$EY$9:$FT$9,0),ROWS('6. Patients'!ES$10:ES$107))),0)+
IFERROR(SUMPRODUCT('6. Patients'!DF$10:DF$107,OFFSET('6. Patients'!$FU$9,1,MATCH($D9,'6. Patients'!$FV$9:$GJ$9,0),ROWS('6. Patients'!ES$10:ES$107))),0),
IFERROR(SUMPRODUCT('6. Patients'!DF$10:DF$107,OFFSET('6. Patients'!$GK$9,1,MATCH($D9,'6. Patients'!$GL$9:$HG$9,0),ROWS('6. Patients'!ES$10:ES$107))),0)+
IFERROR(SUMPRODUCT('6. Patients'!DF$10:DF$107,OFFSET('6. Patients'!$HH$9,1,MATCH($D9,'6. Patients'!$HI$9:$HU$9,0),ROWS('6. Patients'!ES$10:ES$107))),0)+
IFERROR(SUMPRODUCT('6. Patients'!DF$10:DF$107,OFFSET('6. Patients'!$HV$9,1,MATCH($D9,'6. Patients'!$HW$9:$IR$9,0),ROWS('6. Patients'!ES$10:ES$107))),0)+
IFERROR(SUMPRODUCT('6. Patients'!DF$10:DF$107,OFFSET('6. Patients'!$IS$9,1,MATCH($D9,'6. Patients'!$IT$9:$JH$9,0),ROWS('6. Patients'!ES$10:ES$107))),0),
IFERROR(SUMPRODUCT('6. Patients'!DF$10:DF$107,OFFSET('6. Patients'!$JI$9,1,MATCH($D9,'6. Patients'!$JJ$9:$KE$9,0),ROWS('6. Patients'!ES$10:ES$107))),0)+
IFERROR(SUMPRODUCT('6. Patients'!DF$10:DF$107,OFFSET('6. Patients'!$KF$9,1,MATCH($D9,'6. Patients'!$KG$9:$KS$9,0),ROWS('6. Patients'!ES$10:ES$107))),0)+
IFERROR(SUMPRODUCT('6. Patients'!DF$10:DF$107,OFFSET('6. Patients'!$KT$9,1,MATCH($D9,'6. Patients'!$KU$9:$LP$9,0),ROWS('6. Patients'!ES$10:ES$107))),0)+
IFERROR(SUMPRODUCT('6. Patients'!DF$10:DF$107,OFFSET('6. Patients'!$LQ$9,1,MATCH($D9,'6. Patients'!$LR$9:$MF$9,0),ROWS('6. Patients'!ES$10:ES$107))),0))+
IFERROR(VLOOKUP($D9,$H$109:$L$139,COLUMNS($H$108:$J$108)-1+AN$7,0)*$E9*$F9*'1. General Inputs'!$J$18,0),0)</f>
        <v>0</v>
      </c>
      <c r="AO9" s="3">
        <f ca="1">ROUNDUP($F9*$E9*CHOOSE(AO$7,
IFERROR(SUMPRODUCT('6. Patients'!DG$10:DG$107,OFFSET('6. Patients'!$DM$9,1,MATCH($D9,'6. Patients'!$DN$9:$EI$9,0),ROWS('6. Patients'!ET$10:ET$107))),0)+
IFERROR(SUMPRODUCT('6. Patients'!DG$10:DG$107,OFFSET('6. Patients'!$EJ$9,1,MATCH($D9,'6. Patients'!$EK$9:$EW$9,0),ROWS('6. Patients'!ET$10:ET$107))),0)+
IFERROR(SUMPRODUCT('6. Patients'!DG$10:DG$107,OFFSET('6. Patients'!$EX$9,1,MATCH($D9,'6. Patients'!$EY$9:$FT$9,0),ROWS('6. Patients'!ET$10:ET$107))),0)+
IFERROR(SUMPRODUCT('6. Patients'!DG$10:DG$107,OFFSET('6. Patients'!$FU$9,1,MATCH($D9,'6. Patients'!$FV$9:$GJ$9,0),ROWS('6. Patients'!ET$10:ET$107))),0),
IFERROR(SUMPRODUCT('6. Patients'!DG$10:DG$107,OFFSET('6. Patients'!$GK$9,1,MATCH($D9,'6. Patients'!$GL$9:$HG$9,0),ROWS('6. Patients'!ET$10:ET$107))),0)+
IFERROR(SUMPRODUCT('6. Patients'!DG$10:DG$107,OFFSET('6. Patients'!$HH$9,1,MATCH($D9,'6. Patients'!$HI$9:$HU$9,0),ROWS('6. Patients'!ET$10:ET$107))),0)+
IFERROR(SUMPRODUCT('6. Patients'!DG$10:DG$107,OFFSET('6. Patients'!$HV$9,1,MATCH($D9,'6. Patients'!$HW$9:$IR$9,0),ROWS('6. Patients'!ET$10:ET$107))),0)+
IFERROR(SUMPRODUCT('6. Patients'!DG$10:DG$107,OFFSET('6. Patients'!$IS$9,1,MATCH($D9,'6. Patients'!$IT$9:$JH$9,0),ROWS('6. Patients'!ET$10:ET$107))),0),
IFERROR(SUMPRODUCT('6. Patients'!DG$10:DG$107,OFFSET('6. Patients'!$JI$9,1,MATCH($D9,'6. Patients'!$JJ$9:$KE$9,0),ROWS('6. Patients'!ET$10:ET$107))),0)+
IFERROR(SUMPRODUCT('6. Patients'!DG$10:DG$107,OFFSET('6. Patients'!$KF$9,1,MATCH($D9,'6. Patients'!$KG$9:$KS$9,0),ROWS('6. Patients'!ET$10:ET$107))),0)+
IFERROR(SUMPRODUCT('6. Patients'!DG$10:DG$107,OFFSET('6. Patients'!$KT$9,1,MATCH($D9,'6. Patients'!$KU$9:$LP$9,0),ROWS('6. Patients'!ET$10:ET$107))),0)+
IFERROR(SUMPRODUCT('6. Patients'!DG$10:DG$107,OFFSET('6. Patients'!$LQ$9,1,MATCH($D9,'6. Patients'!$LR$9:$MF$9,0),ROWS('6. Patients'!ET$10:ET$107))),0))+
IFERROR(VLOOKUP($D9,$H$109:$L$139,COLUMNS($H$108:$J$108)-1+AO$7,0)*$E9*$F9*'1. General Inputs'!$J$18,0),0)</f>
        <v>0</v>
      </c>
      <c r="AP9" s="3">
        <f ca="1">ROUNDUP($F9*$E9*CHOOSE(AP$7,
IFERROR(SUMPRODUCT('6. Patients'!DH$10:DH$107,OFFSET('6. Patients'!$DM$9,1,MATCH($D9,'6. Patients'!$DN$9:$EI$9,0),ROWS('6. Patients'!EU$10:EU$107))),0)+
IFERROR(SUMPRODUCT('6. Patients'!DH$10:DH$107,OFFSET('6. Patients'!$EJ$9,1,MATCH($D9,'6. Patients'!$EK$9:$EW$9,0),ROWS('6. Patients'!EU$10:EU$107))),0)+
IFERROR(SUMPRODUCT('6. Patients'!DH$10:DH$107,OFFSET('6. Patients'!$EX$9,1,MATCH($D9,'6. Patients'!$EY$9:$FT$9,0),ROWS('6. Patients'!EU$10:EU$107))),0)+
IFERROR(SUMPRODUCT('6. Patients'!DH$10:DH$107,OFFSET('6. Patients'!$FU$9,1,MATCH($D9,'6. Patients'!$FV$9:$GJ$9,0),ROWS('6. Patients'!EU$10:EU$107))),0),
IFERROR(SUMPRODUCT('6. Patients'!DH$10:DH$107,OFFSET('6. Patients'!$GK$9,1,MATCH($D9,'6. Patients'!$GL$9:$HG$9,0),ROWS('6. Patients'!EU$10:EU$107))),0)+
IFERROR(SUMPRODUCT('6. Patients'!DH$10:DH$107,OFFSET('6. Patients'!$HH$9,1,MATCH($D9,'6. Patients'!$HI$9:$HU$9,0),ROWS('6. Patients'!EU$10:EU$107))),0)+
IFERROR(SUMPRODUCT('6. Patients'!DH$10:DH$107,OFFSET('6. Patients'!$HV$9,1,MATCH($D9,'6. Patients'!$HW$9:$IR$9,0),ROWS('6. Patients'!EU$10:EU$107))),0)+
IFERROR(SUMPRODUCT('6. Patients'!DH$10:DH$107,OFFSET('6. Patients'!$IS$9,1,MATCH($D9,'6. Patients'!$IT$9:$JH$9,0),ROWS('6. Patients'!EU$10:EU$107))),0),
IFERROR(SUMPRODUCT('6. Patients'!DH$10:DH$107,OFFSET('6. Patients'!$JI$9,1,MATCH($D9,'6. Patients'!$JJ$9:$KE$9,0),ROWS('6. Patients'!EU$10:EU$107))),0)+
IFERROR(SUMPRODUCT('6. Patients'!DH$10:DH$107,OFFSET('6. Patients'!$KF$9,1,MATCH($D9,'6. Patients'!$KG$9:$KS$9,0),ROWS('6. Patients'!EU$10:EU$107))),0)+
IFERROR(SUMPRODUCT('6. Patients'!DH$10:DH$107,OFFSET('6. Patients'!$KT$9,1,MATCH($D9,'6. Patients'!$KU$9:$LP$9,0),ROWS('6. Patients'!EU$10:EU$107))),0)+
IFERROR(SUMPRODUCT('6. Patients'!DH$10:DH$107,OFFSET('6. Patients'!$LQ$9,1,MATCH($D9,'6. Patients'!$LR$9:$MF$9,0),ROWS('6. Patients'!EU$10:EU$107))),0))+
IFERROR(VLOOKUP($D9,$H$109:$L$139,COLUMNS($H$108:$J$108)-1+AP$7,0)*$E9*$F9*'1. General Inputs'!$J$18,0),0)</f>
        <v>0</v>
      </c>
      <c r="AQ9" s="3">
        <f ca="1">ROUNDUP($F9*$E9*CHOOSE(AQ$7,
IFERROR(SUMPRODUCT('6. Patients'!DI$10:DI$107,OFFSET('6. Patients'!$DM$9,1,MATCH($D9,'6. Patients'!$DN$9:$EI$9,0),ROWS('6. Patients'!EV$10:EV$107))),0)+
IFERROR(SUMPRODUCT('6. Patients'!DI$10:DI$107,OFFSET('6. Patients'!$EJ$9,1,MATCH($D9,'6. Patients'!$EK$9:$EW$9,0),ROWS('6. Patients'!EV$10:EV$107))),0)+
IFERROR(SUMPRODUCT('6. Patients'!DI$10:DI$107,OFFSET('6. Patients'!$EX$9,1,MATCH($D9,'6. Patients'!$EY$9:$FT$9,0),ROWS('6. Patients'!EV$10:EV$107))),0)+
IFERROR(SUMPRODUCT('6. Patients'!DI$10:DI$107,OFFSET('6. Patients'!$FU$9,1,MATCH($D9,'6. Patients'!$FV$9:$GJ$9,0),ROWS('6. Patients'!EV$10:EV$107))),0),
IFERROR(SUMPRODUCT('6. Patients'!DI$10:DI$107,OFFSET('6. Patients'!$GK$9,1,MATCH($D9,'6. Patients'!$GL$9:$HG$9,0),ROWS('6. Patients'!EV$10:EV$107))),0)+
IFERROR(SUMPRODUCT('6. Patients'!DI$10:DI$107,OFFSET('6. Patients'!$HH$9,1,MATCH($D9,'6. Patients'!$HI$9:$HU$9,0),ROWS('6. Patients'!EV$10:EV$107))),0)+
IFERROR(SUMPRODUCT('6. Patients'!DI$10:DI$107,OFFSET('6. Patients'!$HV$9,1,MATCH($D9,'6. Patients'!$HW$9:$IR$9,0),ROWS('6. Patients'!EV$10:EV$107))),0)+
IFERROR(SUMPRODUCT('6. Patients'!DI$10:DI$107,OFFSET('6. Patients'!$IS$9,1,MATCH($D9,'6. Patients'!$IT$9:$JH$9,0),ROWS('6. Patients'!EV$10:EV$107))),0),
IFERROR(SUMPRODUCT('6. Patients'!DI$10:DI$107,OFFSET('6. Patients'!$JI$9,1,MATCH($D9,'6. Patients'!$JJ$9:$KE$9,0),ROWS('6. Patients'!EV$10:EV$107))),0)+
IFERROR(SUMPRODUCT('6. Patients'!DI$10:DI$107,OFFSET('6. Patients'!$KF$9,1,MATCH($D9,'6. Patients'!$KG$9:$KS$9,0),ROWS('6. Patients'!EV$10:EV$107))),0)+
IFERROR(SUMPRODUCT('6. Patients'!DI$10:DI$107,OFFSET('6. Patients'!$KT$9,1,MATCH($D9,'6. Patients'!$KU$9:$LP$9,0),ROWS('6. Patients'!EV$10:EV$107))),0)+
IFERROR(SUMPRODUCT('6. Patients'!DI$10:DI$107,OFFSET('6. Patients'!$LQ$9,1,MATCH($D9,'6. Patients'!$LR$9:$MF$9,0),ROWS('6. Patients'!EV$10:EV$107))),0))+
IFERROR(VLOOKUP($D9,$H$109:$L$139,COLUMNS($H$108:$J$108)-1+AQ$7,0)*$E9*$F9*'1. General Inputs'!$J$18,0),0)</f>
        <v>0</v>
      </c>
      <c r="AR9" s="115"/>
      <c r="AY9" s="114">
        <f ca="1">IFERROR(SUM(OFFSET('7. Consumption'!H9,0,0,,MIN('1. General Inputs'!$J$20,COLUMNS('7. Consumption'!H$9:$AQ$9)-1))),0)+MAX(0,$AQ9*('1. General Inputs'!$J$20-COLUMNS('7. Consumption'!H$9:$AQ$9)+1))</f>
        <v>0</v>
      </c>
      <c r="AZ9" s="114">
        <f ca="1">IFERROR(SUM(OFFSET('7. Consumption'!I9,0,0,,MIN('1. General Inputs'!$J$20,COLUMNS('7. Consumption'!I$9:$AQ$9)-1))),0)+MAX(0,$AQ9*('1. General Inputs'!$J$20-COLUMNS('7. Consumption'!I$9:$AQ$9)+1))</f>
        <v>0</v>
      </c>
      <c r="BA9" s="114">
        <f ca="1">IFERROR(SUM(OFFSET('7. Consumption'!J9,0,0,,MIN('1. General Inputs'!$J$20,COLUMNS('7. Consumption'!J$9:$AQ$9)-1))),0)+MAX(0,$AQ9*('1. General Inputs'!$J$20-COLUMNS('7. Consumption'!J$9:$AQ$9)+1))</f>
        <v>0</v>
      </c>
      <c r="BB9" s="114">
        <f ca="1">IFERROR(SUM(OFFSET('7. Consumption'!K9,0,0,,MIN('1. General Inputs'!$J$20,COLUMNS('7. Consumption'!K$9:$AQ$9)-1))),0)+MAX(0,$AQ9*('1. General Inputs'!$J$20-COLUMNS('7. Consumption'!K$9:$AQ$9)+1))</f>
        <v>0</v>
      </c>
      <c r="BC9" s="114">
        <f ca="1">IFERROR(SUM(OFFSET('7. Consumption'!L9,0,0,,MIN('1. General Inputs'!$J$20,COLUMNS('7. Consumption'!L$9:$AQ$9)-1))),0)+MAX(0,$AQ9*('1. General Inputs'!$J$20-COLUMNS('7. Consumption'!L$9:$AQ$9)+1))</f>
        <v>0</v>
      </c>
      <c r="BD9" s="114">
        <f ca="1">IFERROR(SUM(OFFSET('7. Consumption'!M9,0,0,,MIN('1. General Inputs'!$J$20,COLUMNS('7. Consumption'!M$9:$AQ$9)-1))),0)+MAX(0,$AQ9*('1. General Inputs'!$J$20-COLUMNS('7. Consumption'!M$9:$AQ$9)+1))</f>
        <v>0</v>
      </c>
      <c r="BE9" s="114">
        <f ca="1">IFERROR(SUM(OFFSET('7. Consumption'!N9,0,0,,MIN('1. General Inputs'!$J$20,COLUMNS('7. Consumption'!N$9:$AQ$9)-1))),0)+MAX(0,$AQ9*('1. General Inputs'!$J$20-COLUMNS('7. Consumption'!N$9:$AQ$9)+1))</f>
        <v>0</v>
      </c>
      <c r="BF9" s="114">
        <f ca="1">IFERROR(SUM(OFFSET('7. Consumption'!O9,0,0,,MIN('1. General Inputs'!$J$20,COLUMNS('7. Consumption'!O$9:$AQ$9)-1))),0)+MAX(0,$AQ9*('1. General Inputs'!$J$20-COLUMNS('7. Consumption'!O$9:$AQ$9)+1))</f>
        <v>0</v>
      </c>
      <c r="BG9" s="114">
        <f ca="1">IFERROR(SUM(OFFSET('7. Consumption'!P9,0,0,,MIN('1. General Inputs'!$J$20,COLUMNS('7. Consumption'!P$9:$AQ$9)-1))),0)+MAX(0,$AQ9*('1. General Inputs'!$J$20-COLUMNS('7. Consumption'!P$9:$AQ$9)+1))</f>
        <v>0</v>
      </c>
      <c r="BH9" s="114">
        <f ca="1">IFERROR(SUM(OFFSET('7. Consumption'!Q9,0,0,,MIN('1. General Inputs'!$J$20,COLUMNS('7. Consumption'!Q$9:$AQ$9)-1))),0)+MAX(0,$AQ9*('1. General Inputs'!$J$20-COLUMNS('7. Consumption'!Q$9:$AQ$9)+1))</f>
        <v>0</v>
      </c>
      <c r="BI9" s="114">
        <f ca="1">IFERROR(SUM(OFFSET('7. Consumption'!R9,0,0,,MIN('1. General Inputs'!$J$20,COLUMNS('7. Consumption'!R$9:$AQ$9)-1))),0)+MAX(0,$AQ9*('1. General Inputs'!$J$20-COLUMNS('7. Consumption'!R$9:$AQ$9)+1))</f>
        <v>0</v>
      </c>
      <c r="BJ9" s="114">
        <f ca="1">IFERROR(SUM(OFFSET('7. Consumption'!S9,0,0,,MIN('1. General Inputs'!$J$20,COLUMNS('7. Consumption'!S$9:$AQ$9)-1))),0)+MAX(0,$AQ9*('1. General Inputs'!$J$20-COLUMNS('7. Consumption'!S$9:$AQ$9)+1))</f>
        <v>0</v>
      </c>
      <c r="BK9" s="114">
        <f ca="1">IFERROR(SUM(OFFSET('7. Consumption'!T9,0,0,,MIN('1. General Inputs'!$J$20,COLUMNS('7. Consumption'!T$9:$AQ$9)-1))),0)+MAX(0,$AQ9*('1. General Inputs'!$J$20-COLUMNS('7. Consumption'!T$9:$AQ$9)+1))</f>
        <v>0</v>
      </c>
      <c r="BL9" s="114">
        <f ca="1">IFERROR(SUM(OFFSET('7. Consumption'!U9,0,0,,MIN('1. General Inputs'!$J$20,COLUMNS('7. Consumption'!U$9:$AQ$9)-1))),0)+MAX(0,$AQ9*('1. General Inputs'!$J$20-COLUMNS('7. Consumption'!U$9:$AQ$9)+1))</f>
        <v>0</v>
      </c>
      <c r="BM9" s="114">
        <f ca="1">IFERROR(SUM(OFFSET('7. Consumption'!V9,0,0,,MIN('1. General Inputs'!$J$20,COLUMNS('7. Consumption'!V$9:$AQ$9)-1))),0)+MAX(0,$AQ9*('1. General Inputs'!$J$20-COLUMNS('7. Consumption'!V$9:$AQ$9)+1))</f>
        <v>0</v>
      </c>
      <c r="BN9" s="114">
        <f ca="1">IFERROR(SUM(OFFSET('7. Consumption'!W9,0,0,,MIN('1. General Inputs'!$J$20,COLUMNS('7. Consumption'!W$9:$AQ$9)-1))),0)+MAX(0,$AQ9*('1. General Inputs'!$J$20-COLUMNS('7. Consumption'!W$9:$AQ$9)+1))</f>
        <v>0</v>
      </c>
      <c r="BO9" s="114">
        <f ca="1">IFERROR(SUM(OFFSET('7. Consumption'!X9,0,0,,MIN('1. General Inputs'!$J$20,COLUMNS('7. Consumption'!X$9:$AQ$9)-1))),0)+MAX(0,$AQ9*('1. General Inputs'!$J$20-COLUMNS('7. Consumption'!X$9:$AQ$9)+1))</f>
        <v>0</v>
      </c>
      <c r="BP9" s="114">
        <f ca="1">IFERROR(SUM(OFFSET('7. Consumption'!Y9,0,0,,MIN('1. General Inputs'!$J$20,COLUMNS('7. Consumption'!Y$9:$AQ$9)-1))),0)+MAX(0,$AQ9*('1. General Inputs'!$J$20-COLUMNS('7. Consumption'!Y$9:$AQ$9)+1))</f>
        <v>0</v>
      </c>
      <c r="BQ9" s="114">
        <f ca="1">IFERROR(SUM(OFFSET('7. Consumption'!Z9,0,0,,MIN('1. General Inputs'!$J$20,COLUMNS('7. Consumption'!Z$9:$AQ$9)-1))),0)+MAX(0,$AQ9*('1. General Inputs'!$J$20-COLUMNS('7. Consumption'!Z$9:$AQ$9)+1))</f>
        <v>0</v>
      </c>
      <c r="BR9" s="114">
        <f ca="1">IFERROR(SUM(OFFSET('7. Consumption'!AA9,0,0,,MIN('1. General Inputs'!$J$20,COLUMNS('7. Consumption'!AA$9:$AQ$9)-1))),0)+MAX(0,$AQ9*('1. General Inputs'!$J$20-COLUMNS('7. Consumption'!AA$9:$AQ$9)+1))</f>
        <v>0</v>
      </c>
      <c r="BS9" s="114">
        <f ca="1">IFERROR(SUM(OFFSET('7. Consumption'!AB9,0,0,,MIN('1. General Inputs'!$J$20,COLUMNS('7. Consumption'!AB$9:$AQ$9)-1))),0)+MAX(0,$AQ9*('1. General Inputs'!$J$20-COLUMNS('7. Consumption'!AB$9:$AQ$9)+1))</f>
        <v>0</v>
      </c>
      <c r="BT9" s="114">
        <f ca="1">IFERROR(SUM(OFFSET('7. Consumption'!AC9,0,0,,MIN('1. General Inputs'!$J$20,COLUMNS('7. Consumption'!AC$9:$AQ$9)-1))),0)+MAX(0,$AQ9*('1. General Inputs'!$J$20-COLUMNS('7. Consumption'!AC$9:$AQ$9)+1))</f>
        <v>0</v>
      </c>
      <c r="BU9" s="114">
        <f ca="1">IFERROR(SUM(OFFSET('7. Consumption'!AD9,0,0,,MIN('1. General Inputs'!$J$20,COLUMNS('7. Consumption'!AD$9:$AQ$9)-1))),0)+MAX(0,$AQ9*('1. General Inputs'!$J$20-COLUMNS('7. Consumption'!AD$9:$AQ$9)+1))</f>
        <v>0</v>
      </c>
      <c r="BV9" s="114">
        <f ca="1">IFERROR(SUM(OFFSET('7. Consumption'!AE9,0,0,,MIN('1. General Inputs'!$J$20,COLUMNS('7. Consumption'!AE$9:$AQ$9)-1))),0)+MAX(0,$AQ9*('1. General Inputs'!$J$20-COLUMNS('7. Consumption'!AE$9:$AQ$9)+1))</f>
        <v>0</v>
      </c>
      <c r="BW9" s="114">
        <f ca="1">IFERROR(SUM(OFFSET('7. Consumption'!AF9,0,0,,MIN('1. General Inputs'!$J$20,COLUMNS('7. Consumption'!AF$9:$AQ$9)-1))),0)+MAX(0,$AQ9*('1. General Inputs'!$J$20-COLUMNS('7. Consumption'!AF$9:$AQ$9)+1))</f>
        <v>0</v>
      </c>
      <c r="BX9" s="114">
        <f ca="1">IFERROR(SUM(OFFSET('7. Consumption'!AG9,0,0,,MIN('1. General Inputs'!$J$20,COLUMNS('7. Consumption'!AG$9:$AQ$9)-1))),0)+MAX(0,$AQ9*('1. General Inputs'!$J$20-COLUMNS('7. Consumption'!AG$9:$AQ$9)+1))</f>
        <v>0</v>
      </c>
      <c r="BY9" s="114">
        <f ca="1">IFERROR(SUM(OFFSET('7. Consumption'!AH9,0,0,,MIN('1. General Inputs'!$J$20,COLUMNS('7. Consumption'!AH$9:$AQ$9)-1))),0)+MAX(0,$AQ9*('1. General Inputs'!$J$20-COLUMNS('7. Consumption'!AH$9:$AQ$9)+1))</f>
        <v>0</v>
      </c>
      <c r="BZ9" s="114">
        <f ca="1">IFERROR(SUM(OFFSET('7. Consumption'!AI9,0,0,,MIN('1. General Inputs'!$J$20,COLUMNS('7. Consumption'!AI$9:$AQ$9)-1))),0)+MAX(0,$AQ9*('1. General Inputs'!$J$20-COLUMNS('7. Consumption'!AI$9:$AQ$9)+1))</f>
        <v>0</v>
      </c>
      <c r="CA9" s="114">
        <f ca="1">IFERROR(SUM(OFFSET('7. Consumption'!AJ9,0,0,,MIN('1. General Inputs'!$J$20,COLUMNS('7. Consumption'!AJ$9:$AQ$9)-1))),0)+MAX(0,$AQ9*('1. General Inputs'!$J$20-COLUMNS('7. Consumption'!AJ$9:$AQ$9)+1))</f>
        <v>0</v>
      </c>
      <c r="CB9" s="114">
        <f ca="1">IFERROR(SUM(OFFSET('7. Consumption'!AK9,0,0,,MIN('1. General Inputs'!$J$20,COLUMNS('7. Consumption'!AK$9:$AQ$9)-1))),0)+MAX(0,$AQ9*('1. General Inputs'!$J$20-COLUMNS('7. Consumption'!AK$9:$AQ$9)+1))</f>
        <v>0</v>
      </c>
      <c r="CC9" s="114">
        <f ca="1">IFERROR(SUM(OFFSET('7. Consumption'!AL9,0,0,,MIN('1. General Inputs'!$J$20,COLUMNS('7. Consumption'!AL$9:$AQ$9)-1))),0)+MAX(0,$AQ9*('1. General Inputs'!$J$20-COLUMNS('7. Consumption'!AL$9:$AQ$9)+1))</f>
        <v>0</v>
      </c>
      <c r="CD9" s="114">
        <f ca="1">IFERROR(SUM(OFFSET('7. Consumption'!AM9,0,0,,MIN('1. General Inputs'!$J$20,COLUMNS('7. Consumption'!AM$9:$AQ$9)-1))),0)+MAX(0,$AQ9*('1. General Inputs'!$J$20-COLUMNS('7. Consumption'!AM$9:$AQ$9)+1))</f>
        <v>0</v>
      </c>
      <c r="CE9" s="114">
        <f ca="1">IFERROR(SUM(OFFSET('7. Consumption'!AN9,0,0,,MIN('1. General Inputs'!$J$20,COLUMNS('7. Consumption'!AN$9:$AQ$9)-1))),0)+MAX(0,$AQ9*('1. General Inputs'!$J$20-COLUMNS('7. Consumption'!AN$9:$AQ$9)+1))</f>
        <v>0</v>
      </c>
      <c r="CF9" s="114">
        <f ca="1">IFERROR(SUM(OFFSET('7. Consumption'!AO9,0,0,,MIN('1. General Inputs'!$J$20,COLUMNS('7. Consumption'!AO$9:$AQ$9)-1))),0)+MAX(0,$AQ9*('1. General Inputs'!$J$20-COLUMNS('7. Consumption'!AO$9:$AQ$9)+1))</f>
        <v>0</v>
      </c>
      <c r="CG9" s="114">
        <f ca="1">IFERROR(SUM(OFFSET('7. Consumption'!AP9,0,0,,MIN('1. General Inputs'!$J$20,COLUMNS('7. Consumption'!AP$9:$AQ$9)-1))),0)+MAX(0,$AQ9*('1. General Inputs'!$J$20-COLUMNS('7. Consumption'!AP$9:$AQ$9)+1))</f>
        <v>0</v>
      </c>
      <c r="CH9" s="114">
        <f ca="1">IFERROR(SUM(OFFSET('7. Consumption'!AQ9,0,0,,MIN('1. General Inputs'!$J$20,COLUMNS('7. Consumption'!AQ$9:$AQ$9)-1))),0)+MAX(0,$AQ9*('1. General Inputs'!$J$20-COLUMNS('7. Consumption'!AQ$9:$AQ$9)+1))</f>
        <v>0</v>
      </c>
    </row>
    <row r="10" spans="2:86" x14ac:dyDescent="0.3">
      <c r="B10" s="12"/>
      <c r="C10" s="12" t="str">
        <f>IFERROR(VLOOKUP(ROWS($C$9:$C10),'5. Dosing'!$I$12:$J$73,COLUMNS('5. Dosing'!$I$11:$J$11),0),"")</f>
        <v>3TC (300) - 30 tab</v>
      </c>
      <c r="D10" s="12" t="str">
        <f>IFERROR(INDEX('5. Dosing'!C$12:C$73,MATCH('7. Consumption'!$C10,'5. Dosing'!$J$12:$J$73,0)),"")</f>
        <v>3TC</v>
      </c>
      <c r="E10" s="108">
        <f>IFERROR(INDEX('5. Dosing'!H$12:H$73,MATCH('7. Consumption'!$C10,'5. Dosing'!$J$12:$J$73,0)),0)</f>
        <v>0</v>
      </c>
      <c r="F10" s="109">
        <f>IFERROR(INDEX('5. Dosing'!G$12:G$73,MATCH('7. Consumption'!$C10,'5. Dosing'!$J$12:$J$73,0))*(30.5)/INDEX('5. Dosing'!F$12:F$73,MATCH('7. Consumption'!$C10,'5. Dosing'!$J$12:$J$73,0)),0)</f>
        <v>1.0166666666666666</v>
      </c>
      <c r="H10" s="3">
        <f ca="1">ROUNDUP($F10*$E10*CHOOSE(H$7,
IFERROR(SUMPRODUCT('6. Patients'!BZ$10:BZ$107,OFFSET('6. Patients'!$DM$9,1,MATCH($D10,'6. Patients'!$DN$9:$EI$9,0),ROWS('6. Patients'!DM$10:DM$107))),0)+
IFERROR(SUMPRODUCT('6. Patients'!BZ$10:BZ$107,OFFSET('6. Patients'!$EJ$9,1,MATCH($D10,'6. Patients'!$EK$9:$EW$9,0),ROWS('6. Patients'!DM$10:DM$107))),0)+
IFERROR(SUMPRODUCT('6. Patients'!BZ$10:BZ$107,OFFSET('6. Patients'!$EX$9,1,MATCH($D10,'6. Patients'!$EY$9:$FT$9,0),ROWS('6. Patients'!DM$10:DM$107))),0)+
IFERROR(SUMPRODUCT('6. Patients'!BZ$10:BZ$107,OFFSET('6. Patients'!$FU$9,1,MATCH($D10,'6. Patients'!$FV$9:$GJ$9,0),ROWS('6. Patients'!DM$10:DM$107))),0),
IFERROR(SUMPRODUCT('6. Patients'!BZ$10:BZ$107,OFFSET('6. Patients'!$GK$9,1,MATCH($D10,'6. Patients'!$GL$9:$HG$9,0),ROWS('6. Patients'!DM$10:DM$107))),0)+
IFERROR(SUMPRODUCT('6. Patients'!BZ$10:BZ$107,OFFSET('6. Patients'!$HH$9,1,MATCH($D10,'6. Patients'!$HI$9:$HU$9,0),ROWS('6. Patients'!DM$10:DM$107))),0)+
IFERROR(SUMPRODUCT('6. Patients'!BZ$10:BZ$107,OFFSET('6. Patients'!$HV$9,1,MATCH($D10,'6. Patients'!$HW$9:$IR$9,0),ROWS('6. Patients'!DM$10:DM$107))),0)+
IFERROR(SUMPRODUCT('6. Patients'!BZ$10:BZ$107,OFFSET('6. Patients'!$IS$9,1,MATCH($D10,'6. Patients'!$IT$9:$JH$9,0),ROWS('6. Patients'!DM$10:DM$107))),0),
IFERROR(SUMPRODUCT('6. Patients'!BZ$10:BZ$107,OFFSET('6. Patients'!$JI$9,1,MATCH($D10,'6. Patients'!$JJ$9:$KE$9,0),ROWS('6. Patients'!DM$10:DM$107))),0)+
IFERROR(SUMPRODUCT('6. Patients'!BZ$10:BZ$107,OFFSET('6. Patients'!$KF$9,1,MATCH($D10,'6. Patients'!$KG$9:$KS$9,0),ROWS('6. Patients'!DM$10:DM$107))),0)+
IFERROR(SUMPRODUCT('6. Patients'!BZ$10:BZ$107,OFFSET('6. Patients'!$KT$9,1,MATCH($D10,'6. Patients'!$KU$9:$LP$9,0),ROWS('6. Patients'!DM$10:DM$107))),0)+
IFERROR(SUMPRODUCT('6. Patients'!BZ$10:BZ$107,OFFSET('6. Patients'!$LQ$9,1,MATCH($D10,'6. Patients'!$LR$9:$MF$9,0),ROWS('6. Patients'!DM$10:DM$107))),0))+
IFERROR(VLOOKUP($D10,$H$109:$L$139,COLUMNS($H$108:$J$108)-1+H$7,0)*$E10*$F10*'1. General Inputs'!$J$18,0),0)</f>
        <v>0</v>
      </c>
      <c r="I10" s="3">
        <f ca="1">ROUNDUP($F10*$E10*CHOOSE(I$7,
IFERROR(SUMPRODUCT('6. Patients'!CA$10:CA$107,OFFSET('6. Patients'!$DM$9,1,MATCH($D10,'6. Patients'!$DN$9:$EI$9,0),ROWS('6. Patients'!DN$10:DN$107))),0)+
IFERROR(SUMPRODUCT('6. Patients'!CA$10:CA$107,OFFSET('6. Patients'!$EJ$9,1,MATCH($D10,'6. Patients'!$EK$9:$EW$9,0),ROWS('6. Patients'!DN$10:DN$107))),0)+
IFERROR(SUMPRODUCT('6. Patients'!CA$10:CA$107,OFFSET('6. Patients'!$EX$9,1,MATCH($D10,'6. Patients'!$EY$9:$FT$9,0),ROWS('6. Patients'!DN$10:DN$107))),0)+
IFERROR(SUMPRODUCT('6. Patients'!CA$10:CA$107,OFFSET('6. Patients'!$FU$9,1,MATCH($D10,'6. Patients'!$FV$9:$GJ$9,0),ROWS('6. Patients'!DN$10:DN$107))),0),
IFERROR(SUMPRODUCT('6. Patients'!CA$10:CA$107,OFFSET('6. Patients'!$GK$9,1,MATCH($D10,'6. Patients'!$GL$9:$HG$9,0),ROWS('6. Patients'!DN$10:DN$107))),0)+
IFERROR(SUMPRODUCT('6. Patients'!CA$10:CA$107,OFFSET('6. Patients'!$HH$9,1,MATCH($D10,'6. Patients'!$HI$9:$HU$9,0),ROWS('6. Patients'!DN$10:DN$107))),0)+
IFERROR(SUMPRODUCT('6. Patients'!CA$10:CA$107,OFFSET('6. Patients'!$HV$9,1,MATCH($D10,'6. Patients'!$HW$9:$IR$9,0),ROWS('6. Patients'!DN$10:DN$107))),0)+
IFERROR(SUMPRODUCT('6. Patients'!CA$10:CA$107,OFFSET('6. Patients'!$IS$9,1,MATCH($D10,'6. Patients'!$IT$9:$JH$9,0),ROWS('6. Patients'!DN$10:DN$107))),0),
IFERROR(SUMPRODUCT('6. Patients'!CA$10:CA$107,OFFSET('6. Patients'!$JI$9,1,MATCH($D10,'6. Patients'!$JJ$9:$KE$9,0),ROWS('6. Patients'!DN$10:DN$107))),0)+
IFERROR(SUMPRODUCT('6. Patients'!CA$10:CA$107,OFFSET('6. Patients'!$KF$9,1,MATCH($D10,'6. Patients'!$KG$9:$KS$9,0),ROWS('6. Patients'!DN$10:DN$107))),0)+
IFERROR(SUMPRODUCT('6. Patients'!CA$10:CA$107,OFFSET('6. Patients'!$KT$9,1,MATCH($D10,'6. Patients'!$KU$9:$LP$9,0),ROWS('6. Patients'!DN$10:DN$107))),0)+
IFERROR(SUMPRODUCT('6. Patients'!CA$10:CA$107,OFFSET('6. Patients'!$LQ$9,1,MATCH($D10,'6. Patients'!$LR$9:$MF$9,0),ROWS('6. Patients'!DN$10:DN$107))),0))+
IFERROR(VLOOKUP($D10,$H$109:$L$139,COLUMNS($H$108:$J$108)-1+I$7,0)*$E10*$F10*'1. General Inputs'!$J$18,0),0)</f>
        <v>0</v>
      </c>
      <c r="J10" s="3">
        <f ca="1">ROUNDUP($F10*$E10*CHOOSE(J$7,
IFERROR(SUMPRODUCT('6. Patients'!CB$10:CB$107,OFFSET('6. Patients'!$DM$9,1,MATCH($D10,'6. Patients'!$DN$9:$EI$9,0),ROWS('6. Patients'!DO$10:DO$107))),0)+
IFERROR(SUMPRODUCT('6. Patients'!CB$10:CB$107,OFFSET('6. Patients'!$EJ$9,1,MATCH($D10,'6. Patients'!$EK$9:$EW$9,0),ROWS('6. Patients'!DO$10:DO$107))),0)+
IFERROR(SUMPRODUCT('6. Patients'!CB$10:CB$107,OFFSET('6. Patients'!$EX$9,1,MATCH($D10,'6. Patients'!$EY$9:$FT$9,0),ROWS('6. Patients'!DO$10:DO$107))),0)+
IFERROR(SUMPRODUCT('6. Patients'!CB$10:CB$107,OFFSET('6. Patients'!$FU$9,1,MATCH($D10,'6. Patients'!$FV$9:$GJ$9,0),ROWS('6. Patients'!DO$10:DO$107))),0),
IFERROR(SUMPRODUCT('6. Patients'!CB$10:CB$107,OFFSET('6. Patients'!$GK$9,1,MATCH($D10,'6. Patients'!$GL$9:$HG$9,0),ROWS('6. Patients'!DO$10:DO$107))),0)+
IFERROR(SUMPRODUCT('6. Patients'!CB$10:CB$107,OFFSET('6. Patients'!$HH$9,1,MATCH($D10,'6. Patients'!$HI$9:$HU$9,0),ROWS('6. Patients'!DO$10:DO$107))),0)+
IFERROR(SUMPRODUCT('6. Patients'!CB$10:CB$107,OFFSET('6. Patients'!$HV$9,1,MATCH($D10,'6. Patients'!$HW$9:$IR$9,0),ROWS('6. Patients'!DO$10:DO$107))),0)+
IFERROR(SUMPRODUCT('6. Patients'!CB$10:CB$107,OFFSET('6. Patients'!$IS$9,1,MATCH($D10,'6. Patients'!$IT$9:$JH$9,0),ROWS('6. Patients'!DO$10:DO$107))),0),
IFERROR(SUMPRODUCT('6. Patients'!CB$10:CB$107,OFFSET('6. Patients'!$JI$9,1,MATCH($D10,'6. Patients'!$JJ$9:$KE$9,0),ROWS('6. Patients'!DO$10:DO$107))),0)+
IFERROR(SUMPRODUCT('6. Patients'!CB$10:CB$107,OFFSET('6. Patients'!$KF$9,1,MATCH($D10,'6. Patients'!$KG$9:$KS$9,0),ROWS('6. Patients'!DO$10:DO$107))),0)+
IFERROR(SUMPRODUCT('6. Patients'!CB$10:CB$107,OFFSET('6. Patients'!$KT$9,1,MATCH($D10,'6. Patients'!$KU$9:$LP$9,0),ROWS('6. Patients'!DO$10:DO$107))),0)+
IFERROR(SUMPRODUCT('6. Patients'!CB$10:CB$107,OFFSET('6. Patients'!$LQ$9,1,MATCH($D10,'6. Patients'!$LR$9:$MF$9,0),ROWS('6. Patients'!DO$10:DO$107))),0))+
IFERROR(VLOOKUP($D10,$H$109:$L$139,COLUMNS($H$108:$J$108)-1+J$7,0)*$E10*$F10*'1. General Inputs'!$J$18,0),0)</f>
        <v>0</v>
      </c>
      <c r="K10" s="3">
        <f ca="1">ROUNDUP($F10*$E10*CHOOSE(K$7,
IFERROR(SUMPRODUCT('6. Patients'!CC$10:CC$107,OFFSET('6. Patients'!$DM$9,1,MATCH($D10,'6. Patients'!$DN$9:$EI$9,0),ROWS('6. Patients'!DP$10:DP$107))),0)+
IFERROR(SUMPRODUCT('6. Patients'!CC$10:CC$107,OFFSET('6. Patients'!$EJ$9,1,MATCH($D10,'6. Patients'!$EK$9:$EW$9,0),ROWS('6. Patients'!DP$10:DP$107))),0)+
IFERROR(SUMPRODUCT('6. Patients'!CC$10:CC$107,OFFSET('6. Patients'!$EX$9,1,MATCH($D10,'6. Patients'!$EY$9:$FT$9,0),ROWS('6. Patients'!DP$10:DP$107))),0)+
IFERROR(SUMPRODUCT('6. Patients'!CC$10:CC$107,OFFSET('6. Patients'!$FU$9,1,MATCH($D10,'6. Patients'!$FV$9:$GJ$9,0),ROWS('6. Patients'!DP$10:DP$107))),0),
IFERROR(SUMPRODUCT('6. Patients'!CC$10:CC$107,OFFSET('6. Patients'!$GK$9,1,MATCH($D10,'6. Patients'!$GL$9:$HG$9,0),ROWS('6. Patients'!DP$10:DP$107))),0)+
IFERROR(SUMPRODUCT('6. Patients'!CC$10:CC$107,OFFSET('6. Patients'!$HH$9,1,MATCH($D10,'6. Patients'!$HI$9:$HU$9,0),ROWS('6. Patients'!DP$10:DP$107))),0)+
IFERROR(SUMPRODUCT('6. Patients'!CC$10:CC$107,OFFSET('6. Patients'!$HV$9,1,MATCH($D10,'6. Patients'!$HW$9:$IR$9,0),ROWS('6. Patients'!DP$10:DP$107))),0)+
IFERROR(SUMPRODUCT('6. Patients'!CC$10:CC$107,OFFSET('6. Patients'!$IS$9,1,MATCH($D10,'6. Patients'!$IT$9:$JH$9,0),ROWS('6. Patients'!DP$10:DP$107))),0),
IFERROR(SUMPRODUCT('6. Patients'!CC$10:CC$107,OFFSET('6. Patients'!$JI$9,1,MATCH($D10,'6. Patients'!$JJ$9:$KE$9,0),ROWS('6. Patients'!DP$10:DP$107))),0)+
IFERROR(SUMPRODUCT('6. Patients'!CC$10:CC$107,OFFSET('6. Patients'!$KF$9,1,MATCH($D10,'6. Patients'!$KG$9:$KS$9,0),ROWS('6. Patients'!DP$10:DP$107))),0)+
IFERROR(SUMPRODUCT('6. Patients'!CC$10:CC$107,OFFSET('6. Patients'!$KT$9,1,MATCH($D10,'6. Patients'!$KU$9:$LP$9,0),ROWS('6. Patients'!DP$10:DP$107))),0)+
IFERROR(SUMPRODUCT('6. Patients'!CC$10:CC$107,OFFSET('6. Patients'!$LQ$9,1,MATCH($D10,'6. Patients'!$LR$9:$MF$9,0),ROWS('6. Patients'!DP$10:DP$107))),0))+
IFERROR(VLOOKUP($D10,$H$109:$L$139,COLUMNS($H$108:$J$108)-1+K$7,0)*$E10*$F10*'1. General Inputs'!$J$18,0),0)</f>
        <v>0</v>
      </c>
      <c r="L10" s="3">
        <f ca="1">ROUNDUP($F10*$E10*CHOOSE(L$7,
IFERROR(SUMPRODUCT('6. Patients'!CD$10:CD$107,OFFSET('6. Patients'!$DM$9,1,MATCH($D10,'6. Patients'!$DN$9:$EI$9,0),ROWS('6. Patients'!DQ$10:DQ$107))),0)+
IFERROR(SUMPRODUCT('6. Patients'!CD$10:CD$107,OFFSET('6. Patients'!$EJ$9,1,MATCH($D10,'6. Patients'!$EK$9:$EW$9,0),ROWS('6. Patients'!DQ$10:DQ$107))),0)+
IFERROR(SUMPRODUCT('6. Patients'!CD$10:CD$107,OFFSET('6. Patients'!$EX$9,1,MATCH($D10,'6. Patients'!$EY$9:$FT$9,0),ROWS('6. Patients'!DQ$10:DQ$107))),0)+
IFERROR(SUMPRODUCT('6. Patients'!CD$10:CD$107,OFFSET('6. Patients'!$FU$9,1,MATCH($D10,'6. Patients'!$FV$9:$GJ$9,0),ROWS('6. Patients'!DQ$10:DQ$107))),0),
IFERROR(SUMPRODUCT('6. Patients'!CD$10:CD$107,OFFSET('6. Patients'!$GK$9,1,MATCH($D10,'6. Patients'!$GL$9:$HG$9,0),ROWS('6. Patients'!DQ$10:DQ$107))),0)+
IFERROR(SUMPRODUCT('6. Patients'!CD$10:CD$107,OFFSET('6. Patients'!$HH$9,1,MATCH($D10,'6. Patients'!$HI$9:$HU$9,0),ROWS('6. Patients'!DQ$10:DQ$107))),0)+
IFERROR(SUMPRODUCT('6. Patients'!CD$10:CD$107,OFFSET('6. Patients'!$HV$9,1,MATCH($D10,'6. Patients'!$HW$9:$IR$9,0),ROWS('6. Patients'!DQ$10:DQ$107))),0)+
IFERROR(SUMPRODUCT('6. Patients'!CD$10:CD$107,OFFSET('6. Patients'!$IS$9,1,MATCH($D10,'6. Patients'!$IT$9:$JH$9,0),ROWS('6. Patients'!DQ$10:DQ$107))),0),
IFERROR(SUMPRODUCT('6. Patients'!CD$10:CD$107,OFFSET('6. Patients'!$JI$9,1,MATCH($D10,'6. Patients'!$JJ$9:$KE$9,0),ROWS('6. Patients'!DQ$10:DQ$107))),0)+
IFERROR(SUMPRODUCT('6. Patients'!CD$10:CD$107,OFFSET('6. Patients'!$KF$9,1,MATCH($D10,'6. Patients'!$KG$9:$KS$9,0),ROWS('6. Patients'!DQ$10:DQ$107))),0)+
IFERROR(SUMPRODUCT('6. Patients'!CD$10:CD$107,OFFSET('6. Patients'!$KT$9,1,MATCH($D10,'6. Patients'!$KU$9:$LP$9,0),ROWS('6. Patients'!DQ$10:DQ$107))),0)+
IFERROR(SUMPRODUCT('6. Patients'!CD$10:CD$107,OFFSET('6. Patients'!$LQ$9,1,MATCH($D10,'6. Patients'!$LR$9:$MF$9,0),ROWS('6. Patients'!DQ$10:DQ$107))),0))+
IFERROR(VLOOKUP($D10,$H$109:$L$139,COLUMNS($H$108:$J$108)-1+L$7,0)*$E10*$F10*'1. General Inputs'!$J$18,0),0)</f>
        <v>0</v>
      </c>
      <c r="M10" s="3">
        <f ca="1">ROUNDUP($F10*$E10*CHOOSE(M$7,
IFERROR(SUMPRODUCT('6. Patients'!CE$10:CE$107,OFFSET('6. Patients'!$DM$9,1,MATCH($D10,'6. Patients'!$DN$9:$EI$9,0),ROWS('6. Patients'!DR$10:DR$107))),0)+
IFERROR(SUMPRODUCT('6. Patients'!CE$10:CE$107,OFFSET('6. Patients'!$EJ$9,1,MATCH($D10,'6. Patients'!$EK$9:$EW$9,0),ROWS('6. Patients'!DR$10:DR$107))),0)+
IFERROR(SUMPRODUCT('6. Patients'!CE$10:CE$107,OFFSET('6. Patients'!$EX$9,1,MATCH($D10,'6. Patients'!$EY$9:$FT$9,0),ROWS('6. Patients'!DR$10:DR$107))),0)+
IFERROR(SUMPRODUCT('6. Patients'!CE$10:CE$107,OFFSET('6. Patients'!$FU$9,1,MATCH($D10,'6. Patients'!$FV$9:$GJ$9,0),ROWS('6. Patients'!DR$10:DR$107))),0),
IFERROR(SUMPRODUCT('6. Patients'!CE$10:CE$107,OFFSET('6. Patients'!$GK$9,1,MATCH($D10,'6. Patients'!$GL$9:$HG$9,0),ROWS('6. Patients'!DR$10:DR$107))),0)+
IFERROR(SUMPRODUCT('6. Patients'!CE$10:CE$107,OFFSET('6. Patients'!$HH$9,1,MATCH($D10,'6. Patients'!$HI$9:$HU$9,0),ROWS('6. Patients'!DR$10:DR$107))),0)+
IFERROR(SUMPRODUCT('6. Patients'!CE$10:CE$107,OFFSET('6. Patients'!$HV$9,1,MATCH($D10,'6. Patients'!$HW$9:$IR$9,0),ROWS('6. Patients'!DR$10:DR$107))),0)+
IFERROR(SUMPRODUCT('6. Patients'!CE$10:CE$107,OFFSET('6. Patients'!$IS$9,1,MATCH($D10,'6. Patients'!$IT$9:$JH$9,0),ROWS('6. Patients'!DR$10:DR$107))),0),
IFERROR(SUMPRODUCT('6. Patients'!CE$10:CE$107,OFFSET('6. Patients'!$JI$9,1,MATCH($D10,'6. Patients'!$JJ$9:$KE$9,0),ROWS('6. Patients'!DR$10:DR$107))),0)+
IFERROR(SUMPRODUCT('6. Patients'!CE$10:CE$107,OFFSET('6. Patients'!$KF$9,1,MATCH($D10,'6. Patients'!$KG$9:$KS$9,0),ROWS('6. Patients'!DR$10:DR$107))),0)+
IFERROR(SUMPRODUCT('6. Patients'!CE$10:CE$107,OFFSET('6. Patients'!$KT$9,1,MATCH($D10,'6. Patients'!$KU$9:$LP$9,0),ROWS('6. Patients'!DR$10:DR$107))),0)+
IFERROR(SUMPRODUCT('6. Patients'!CE$10:CE$107,OFFSET('6. Patients'!$LQ$9,1,MATCH($D10,'6. Patients'!$LR$9:$MF$9,0),ROWS('6. Patients'!DR$10:DR$107))),0))+
IFERROR(VLOOKUP($D10,$H$109:$L$139,COLUMNS($H$108:$J$108)-1+M$7,0)*$E10*$F10*'1. General Inputs'!$J$18,0),0)</f>
        <v>0</v>
      </c>
      <c r="N10" s="3">
        <f ca="1">ROUNDUP($F10*$E10*CHOOSE(N$7,
IFERROR(SUMPRODUCT('6. Patients'!CF$10:CF$107,OFFSET('6. Patients'!$DM$9,1,MATCH($D10,'6. Patients'!$DN$9:$EI$9,0),ROWS('6. Patients'!DS$10:DS$107))),0)+
IFERROR(SUMPRODUCT('6. Patients'!CF$10:CF$107,OFFSET('6. Patients'!$EJ$9,1,MATCH($D10,'6. Patients'!$EK$9:$EW$9,0),ROWS('6. Patients'!DS$10:DS$107))),0)+
IFERROR(SUMPRODUCT('6. Patients'!CF$10:CF$107,OFFSET('6. Patients'!$EX$9,1,MATCH($D10,'6. Patients'!$EY$9:$FT$9,0),ROWS('6. Patients'!DS$10:DS$107))),0)+
IFERROR(SUMPRODUCT('6. Patients'!CF$10:CF$107,OFFSET('6. Patients'!$FU$9,1,MATCH($D10,'6. Patients'!$FV$9:$GJ$9,0),ROWS('6. Patients'!DS$10:DS$107))),0),
IFERROR(SUMPRODUCT('6. Patients'!CF$10:CF$107,OFFSET('6. Patients'!$GK$9,1,MATCH($D10,'6. Patients'!$GL$9:$HG$9,0),ROWS('6. Patients'!DS$10:DS$107))),0)+
IFERROR(SUMPRODUCT('6. Patients'!CF$10:CF$107,OFFSET('6. Patients'!$HH$9,1,MATCH($D10,'6. Patients'!$HI$9:$HU$9,0),ROWS('6. Patients'!DS$10:DS$107))),0)+
IFERROR(SUMPRODUCT('6. Patients'!CF$10:CF$107,OFFSET('6. Patients'!$HV$9,1,MATCH($D10,'6. Patients'!$HW$9:$IR$9,0),ROWS('6. Patients'!DS$10:DS$107))),0)+
IFERROR(SUMPRODUCT('6. Patients'!CF$10:CF$107,OFFSET('6. Patients'!$IS$9,1,MATCH($D10,'6. Patients'!$IT$9:$JH$9,0),ROWS('6. Patients'!DS$10:DS$107))),0),
IFERROR(SUMPRODUCT('6. Patients'!CF$10:CF$107,OFFSET('6. Patients'!$JI$9,1,MATCH($D10,'6. Patients'!$JJ$9:$KE$9,0),ROWS('6. Patients'!DS$10:DS$107))),0)+
IFERROR(SUMPRODUCT('6. Patients'!CF$10:CF$107,OFFSET('6. Patients'!$KF$9,1,MATCH($D10,'6. Patients'!$KG$9:$KS$9,0),ROWS('6. Patients'!DS$10:DS$107))),0)+
IFERROR(SUMPRODUCT('6. Patients'!CF$10:CF$107,OFFSET('6. Patients'!$KT$9,1,MATCH($D10,'6. Patients'!$KU$9:$LP$9,0),ROWS('6. Patients'!DS$10:DS$107))),0)+
IFERROR(SUMPRODUCT('6. Patients'!CF$10:CF$107,OFFSET('6. Patients'!$LQ$9,1,MATCH($D10,'6. Patients'!$LR$9:$MF$9,0),ROWS('6. Patients'!DS$10:DS$107))),0))+
IFERROR(VLOOKUP($D10,$H$109:$L$139,COLUMNS($H$108:$J$108)-1+N$7,0)*$E10*$F10*'1. General Inputs'!$J$18,0),0)</f>
        <v>0</v>
      </c>
      <c r="O10" s="3">
        <f ca="1">ROUNDUP($F10*$E10*CHOOSE(O$7,
IFERROR(SUMPRODUCT('6. Patients'!CG$10:CG$107,OFFSET('6. Patients'!$DM$9,1,MATCH($D10,'6. Patients'!$DN$9:$EI$9,0),ROWS('6. Patients'!DT$10:DT$107))),0)+
IFERROR(SUMPRODUCT('6. Patients'!CG$10:CG$107,OFFSET('6. Patients'!$EJ$9,1,MATCH($D10,'6. Patients'!$EK$9:$EW$9,0),ROWS('6. Patients'!DT$10:DT$107))),0)+
IFERROR(SUMPRODUCT('6. Patients'!CG$10:CG$107,OFFSET('6. Patients'!$EX$9,1,MATCH($D10,'6. Patients'!$EY$9:$FT$9,0),ROWS('6. Patients'!DT$10:DT$107))),0)+
IFERROR(SUMPRODUCT('6. Patients'!CG$10:CG$107,OFFSET('6. Patients'!$FU$9,1,MATCH($D10,'6. Patients'!$FV$9:$GJ$9,0),ROWS('6. Patients'!DT$10:DT$107))),0),
IFERROR(SUMPRODUCT('6. Patients'!CG$10:CG$107,OFFSET('6. Patients'!$GK$9,1,MATCH($D10,'6. Patients'!$GL$9:$HG$9,0),ROWS('6. Patients'!DT$10:DT$107))),0)+
IFERROR(SUMPRODUCT('6. Patients'!CG$10:CG$107,OFFSET('6. Patients'!$HH$9,1,MATCH($D10,'6. Patients'!$HI$9:$HU$9,0),ROWS('6. Patients'!DT$10:DT$107))),0)+
IFERROR(SUMPRODUCT('6. Patients'!CG$10:CG$107,OFFSET('6. Patients'!$HV$9,1,MATCH($D10,'6. Patients'!$HW$9:$IR$9,0),ROWS('6. Patients'!DT$10:DT$107))),0)+
IFERROR(SUMPRODUCT('6. Patients'!CG$10:CG$107,OFFSET('6. Patients'!$IS$9,1,MATCH($D10,'6. Patients'!$IT$9:$JH$9,0),ROWS('6. Patients'!DT$10:DT$107))),0),
IFERROR(SUMPRODUCT('6. Patients'!CG$10:CG$107,OFFSET('6. Patients'!$JI$9,1,MATCH($D10,'6. Patients'!$JJ$9:$KE$9,0),ROWS('6. Patients'!DT$10:DT$107))),0)+
IFERROR(SUMPRODUCT('6. Patients'!CG$10:CG$107,OFFSET('6. Patients'!$KF$9,1,MATCH($D10,'6. Patients'!$KG$9:$KS$9,0),ROWS('6. Patients'!DT$10:DT$107))),0)+
IFERROR(SUMPRODUCT('6. Patients'!CG$10:CG$107,OFFSET('6. Patients'!$KT$9,1,MATCH($D10,'6. Patients'!$KU$9:$LP$9,0),ROWS('6. Patients'!DT$10:DT$107))),0)+
IFERROR(SUMPRODUCT('6. Patients'!CG$10:CG$107,OFFSET('6. Patients'!$LQ$9,1,MATCH($D10,'6. Patients'!$LR$9:$MF$9,0),ROWS('6. Patients'!DT$10:DT$107))),0))+
IFERROR(VLOOKUP($D10,$H$109:$L$139,COLUMNS($H$108:$J$108)-1+O$7,0)*$E10*$F10*'1. General Inputs'!$J$18,0),0)</f>
        <v>0</v>
      </c>
      <c r="P10" s="3">
        <f ca="1">ROUNDUP($F10*$E10*CHOOSE(P$7,
IFERROR(SUMPRODUCT('6. Patients'!CH$10:CH$107,OFFSET('6. Patients'!$DM$9,1,MATCH($D10,'6. Patients'!$DN$9:$EI$9,0),ROWS('6. Patients'!DU$10:DU$107))),0)+
IFERROR(SUMPRODUCT('6. Patients'!CH$10:CH$107,OFFSET('6. Patients'!$EJ$9,1,MATCH($D10,'6. Patients'!$EK$9:$EW$9,0),ROWS('6. Patients'!DU$10:DU$107))),0)+
IFERROR(SUMPRODUCT('6. Patients'!CH$10:CH$107,OFFSET('6. Patients'!$EX$9,1,MATCH($D10,'6. Patients'!$EY$9:$FT$9,0),ROWS('6. Patients'!DU$10:DU$107))),0)+
IFERROR(SUMPRODUCT('6. Patients'!CH$10:CH$107,OFFSET('6. Patients'!$FU$9,1,MATCH($D10,'6. Patients'!$FV$9:$GJ$9,0),ROWS('6. Patients'!DU$10:DU$107))),0),
IFERROR(SUMPRODUCT('6. Patients'!CH$10:CH$107,OFFSET('6. Patients'!$GK$9,1,MATCH($D10,'6. Patients'!$GL$9:$HG$9,0),ROWS('6. Patients'!DU$10:DU$107))),0)+
IFERROR(SUMPRODUCT('6. Patients'!CH$10:CH$107,OFFSET('6. Patients'!$HH$9,1,MATCH($D10,'6. Patients'!$HI$9:$HU$9,0),ROWS('6. Patients'!DU$10:DU$107))),0)+
IFERROR(SUMPRODUCT('6. Patients'!CH$10:CH$107,OFFSET('6. Patients'!$HV$9,1,MATCH($D10,'6. Patients'!$HW$9:$IR$9,0),ROWS('6. Patients'!DU$10:DU$107))),0)+
IFERROR(SUMPRODUCT('6. Patients'!CH$10:CH$107,OFFSET('6. Patients'!$IS$9,1,MATCH($D10,'6. Patients'!$IT$9:$JH$9,0),ROWS('6. Patients'!DU$10:DU$107))),0),
IFERROR(SUMPRODUCT('6. Patients'!CH$10:CH$107,OFFSET('6. Patients'!$JI$9,1,MATCH($D10,'6. Patients'!$JJ$9:$KE$9,0),ROWS('6. Patients'!DU$10:DU$107))),0)+
IFERROR(SUMPRODUCT('6. Patients'!CH$10:CH$107,OFFSET('6. Patients'!$KF$9,1,MATCH($D10,'6. Patients'!$KG$9:$KS$9,0),ROWS('6. Patients'!DU$10:DU$107))),0)+
IFERROR(SUMPRODUCT('6. Patients'!CH$10:CH$107,OFFSET('6. Patients'!$KT$9,1,MATCH($D10,'6. Patients'!$KU$9:$LP$9,0),ROWS('6. Patients'!DU$10:DU$107))),0)+
IFERROR(SUMPRODUCT('6. Patients'!CH$10:CH$107,OFFSET('6. Patients'!$LQ$9,1,MATCH($D10,'6. Patients'!$LR$9:$MF$9,0),ROWS('6. Patients'!DU$10:DU$107))),0))+
IFERROR(VLOOKUP($D10,$H$109:$L$139,COLUMNS($H$108:$J$108)-1+P$7,0)*$E10*$F10*'1. General Inputs'!$J$18,0),0)</f>
        <v>0</v>
      </c>
      <c r="Q10" s="3">
        <f ca="1">ROUNDUP($F10*$E10*CHOOSE(Q$7,
IFERROR(SUMPRODUCT('6. Patients'!CI$10:CI$107,OFFSET('6. Patients'!$DM$9,1,MATCH($D10,'6. Patients'!$DN$9:$EI$9,0),ROWS('6. Patients'!DV$10:DV$107))),0)+
IFERROR(SUMPRODUCT('6. Patients'!CI$10:CI$107,OFFSET('6. Patients'!$EJ$9,1,MATCH($D10,'6. Patients'!$EK$9:$EW$9,0),ROWS('6. Patients'!DV$10:DV$107))),0)+
IFERROR(SUMPRODUCT('6. Patients'!CI$10:CI$107,OFFSET('6. Patients'!$EX$9,1,MATCH($D10,'6. Patients'!$EY$9:$FT$9,0),ROWS('6. Patients'!DV$10:DV$107))),0)+
IFERROR(SUMPRODUCT('6. Patients'!CI$10:CI$107,OFFSET('6. Patients'!$FU$9,1,MATCH($D10,'6. Patients'!$FV$9:$GJ$9,0),ROWS('6. Patients'!DV$10:DV$107))),0),
IFERROR(SUMPRODUCT('6. Patients'!CI$10:CI$107,OFFSET('6. Patients'!$GK$9,1,MATCH($D10,'6. Patients'!$GL$9:$HG$9,0),ROWS('6. Patients'!DV$10:DV$107))),0)+
IFERROR(SUMPRODUCT('6. Patients'!CI$10:CI$107,OFFSET('6. Patients'!$HH$9,1,MATCH($D10,'6. Patients'!$HI$9:$HU$9,0),ROWS('6. Patients'!DV$10:DV$107))),0)+
IFERROR(SUMPRODUCT('6. Patients'!CI$10:CI$107,OFFSET('6. Patients'!$HV$9,1,MATCH($D10,'6. Patients'!$HW$9:$IR$9,0),ROWS('6. Patients'!DV$10:DV$107))),0)+
IFERROR(SUMPRODUCT('6. Patients'!CI$10:CI$107,OFFSET('6. Patients'!$IS$9,1,MATCH($D10,'6. Patients'!$IT$9:$JH$9,0),ROWS('6. Patients'!DV$10:DV$107))),0),
IFERROR(SUMPRODUCT('6. Patients'!CI$10:CI$107,OFFSET('6. Patients'!$JI$9,1,MATCH($D10,'6. Patients'!$JJ$9:$KE$9,0),ROWS('6. Patients'!DV$10:DV$107))),0)+
IFERROR(SUMPRODUCT('6. Patients'!CI$10:CI$107,OFFSET('6. Patients'!$KF$9,1,MATCH($D10,'6. Patients'!$KG$9:$KS$9,0),ROWS('6. Patients'!DV$10:DV$107))),0)+
IFERROR(SUMPRODUCT('6. Patients'!CI$10:CI$107,OFFSET('6. Patients'!$KT$9,1,MATCH($D10,'6. Patients'!$KU$9:$LP$9,0),ROWS('6. Patients'!DV$10:DV$107))),0)+
IFERROR(SUMPRODUCT('6. Patients'!CI$10:CI$107,OFFSET('6. Patients'!$LQ$9,1,MATCH($D10,'6. Patients'!$LR$9:$MF$9,0),ROWS('6. Patients'!DV$10:DV$107))),0))+
IFERROR(VLOOKUP($D10,$H$109:$L$139,COLUMNS($H$108:$J$108)-1+Q$7,0)*$E10*$F10*'1. General Inputs'!$J$18,0),0)</f>
        <v>0</v>
      </c>
      <c r="R10" s="3">
        <f ca="1">ROUNDUP($F10*$E10*CHOOSE(R$7,
IFERROR(SUMPRODUCT('6. Patients'!CJ$10:CJ$107,OFFSET('6. Patients'!$DM$9,1,MATCH($D10,'6. Patients'!$DN$9:$EI$9,0),ROWS('6. Patients'!DW$10:DW$107))),0)+
IFERROR(SUMPRODUCT('6. Patients'!CJ$10:CJ$107,OFFSET('6. Patients'!$EJ$9,1,MATCH($D10,'6. Patients'!$EK$9:$EW$9,0),ROWS('6. Patients'!DW$10:DW$107))),0)+
IFERROR(SUMPRODUCT('6. Patients'!CJ$10:CJ$107,OFFSET('6. Patients'!$EX$9,1,MATCH($D10,'6. Patients'!$EY$9:$FT$9,0),ROWS('6. Patients'!DW$10:DW$107))),0)+
IFERROR(SUMPRODUCT('6. Patients'!CJ$10:CJ$107,OFFSET('6. Patients'!$FU$9,1,MATCH($D10,'6. Patients'!$FV$9:$GJ$9,0),ROWS('6. Patients'!DW$10:DW$107))),0),
IFERROR(SUMPRODUCT('6. Patients'!CJ$10:CJ$107,OFFSET('6. Patients'!$GK$9,1,MATCH($D10,'6. Patients'!$GL$9:$HG$9,0),ROWS('6. Patients'!DW$10:DW$107))),0)+
IFERROR(SUMPRODUCT('6. Patients'!CJ$10:CJ$107,OFFSET('6. Patients'!$HH$9,1,MATCH($D10,'6. Patients'!$HI$9:$HU$9,0),ROWS('6. Patients'!DW$10:DW$107))),0)+
IFERROR(SUMPRODUCT('6. Patients'!CJ$10:CJ$107,OFFSET('6. Patients'!$HV$9,1,MATCH($D10,'6. Patients'!$HW$9:$IR$9,0),ROWS('6. Patients'!DW$10:DW$107))),0)+
IFERROR(SUMPRODUCT('6. Patients'!CJ$10:CJ$107,OFFSET('6. Patients'!$IS$9,1,MATCH($D10,'6. Patients'!$IT$9:$JH$9,0),ROWS('6. Patients'!DW$10:DW$107))),0),
IFERROR(SUMPRODUCT('6. Patients'!CJ$10:CJ$107,OFFSET('6. Patients'!$JI$9,1,MATCH($D10,'6. Patients'!$JJ$9:$KE$9,0),ROWS('6. Patients'!DW$10:DW$107))),0)+
IFERROR(SUMPRODUCT('6. Patients'!CJ$10:CJ$107,OFFSET('6. Patients'!$KF$9,1,MATCH($D10,'6. Patients'!$KG$9:$KS$9,0),ROWS('6. Patients'!DW$10:DW$107))),0)+
IFERROR(SUMPRODUCT('6. Patients'!CJ$10:CJ$107,OFFSET('6. Patients'!$KT$9,1,MATCH($D10,'6. Patients'!$KU$9:$LP$9,0),ROWS('6. Patients'!DW$10:DW$107))),0)+
IFERROR(SUMPRODUCT('6. Patients'!CJ$10:CJ$107,OFFSET('6. Patients'!$LQ$9,1,MATCH($D10,'6. Patients'!$LR$9:$MF$9,0),ROWS('6. Patients'!DW$10:DW$107))),0))+
IFERROR(VLOOKUP($D10,$H$109:$L$139,COLUMNS($H$108:$J$108)-1+R$7,0)*$E10*$F10*'1. General Inputs'!$J$18,0),0)</f>
        <v>0</v>
      </c>
      <c r="S10" s="3">
        <f ca="1">ROUNDUP($F10*$E10*CHOOSE(S$7,
IFERROR(SUMPRODUCT('6. Patients'!CK$10:CK$107,OFFSET('6. Patients'!$DM$9,1,MATCH($D10,'6. Patients'!$DN$9:$EI$9,0),ROWS('6. Patients'!DX$10:DX$107))),0)+
IFERROR(SUMPRODUCT('6. Patients'!CK$10:CK$107,OFFSET('6. Patients'!$EJ$9,1,MATCH($D10,'6. Patients'!$EK$9:$EW$9,0),ROWS('6. Patients'!DX$10:DX$107))),0)+
IFERROR(SUMPRODUCT('6. Patients'!CK$10:CK$107,OFFSET('6. Patients'!$EX$9,1,MATCH($D10,'6. Patients'!$EY$9:$FT$9,0),ROWS('6. Patients'!DX$10:DX$107))),0)+
IFERROR(SUMPRODUCT('6. Patients'!CK$10:CK$107,OFFSET('6. Patients'!$FU$9,1,MATCH($D10,'6. Patients'!$FV$9:$GJ$9,0),ROWS('6. Patients'!DX$10:DX$107))),0),
IFERROR(SUMPRODUCT('6. Patients'!CK$10:CK$107,OFFSET('6. Patients'!$GK$9,1,MATCH($D10,'6. Patients'!$GL$9:$HG$9,0),ROWS('6. Patients'!DX$10:DX$107))),0)+
IFERROR(SUMPRODUCT('6. Patients'!CK$10:CK$107,OFFSET('6. Patients'!$HH$9,1,MATCH($D10,'6. Patients'!$HI$9:$HU$9,0),ROWS('6. Patients'!DX$10:DX$107))),0)+
IFERROR(SUMPRODUCT('6. Patients'!CK$10:CK$107,OFFSET('6. Patients'!$HV$9,1,MATCH($D10,'6. Patients'!$HW$9:$IR$9,0),ROWS('6. Patients'!DX$10:DX$107))),0)+
IFERROR(SUMPRODUCT('6. Patients'!CK$10:CK$107,OFFSET('6. Patients'!$IS$9,1,MATCH($D10,'6. Patients'!$IT$9:$JH$9,0),ROWS('6. Patients'!DX$10:DX$107))),0),
IFERROR(SUMPRODUCT('6. Patients'!CK$10:CK$107,OFFSET('6. Patients'!$JI$9,1,MATCH($D10,'6. Patients'!$JJ$9:$KE$9,0),ROWS('6. Patients'!DX$10:DX$107))),0)+
IFERROR(SUMPRODUCT('6. Patients'!CK$10:CK$107,OFFSET('6. Patients'!$KF$9,1,MATCH($D10,'6. Patients'!$KG$9:$KS$9,0),ROWS('6. Patients'!DX$10:DX$107))),0)+
IFERROR(SUMPRODUCT('6. Patients'!CK$10:CK$107,OFFSET('6. Patients'!$KT$9,1,MATCH($D10,'6. Patients'!$KU$9:$LP$9,0),ROWS('6. Patients'!DX$10:DX$107))),0)+
IFERROR(SUMPRODUCT('6. Patients'!CK$10:CK$107,OFFSET('6. Patients'!$LQ$9,1,MATCH($D10,'6. Patients'!$LR$9:$MF$9,0),ROWS('6. Patients'!DX$10:DX$107))),0))+
IFERROR(VLOOKUP($D10,$H$109:$L$139,COLUMNS($H$108:$J$108)-1+S$7,0)*$E10*$F10*'1. General Inputs'!$J$18,0),0)</f>
        <v>0</v>
      </c>
      <c r="T10" s="3">
        <f ca="1">ROUNDUP($F10*$E10*CHOOSE(T$7,
IFERROR(SUMPRODUCT('6. Patients'!CL$10:CL$107,OFFSET('6. Patients'!$DM$9,1,MATCH($D10,'6. Patients'!$DN$9:$EI$9,0),ROWS('6. Patients'!DY$10:DY$107))),0)+
IFERROR(SUMPRODUCT('6. Patients'!CL$10:CL$107,OFFSET('6. Patients'!$EJ$9,1,MATCH($D10,'6. Patients'!$EK$9:$EW$9,0),ROWS('6. Patients'!DY$10:DY$107))),0)+
IFERROR(SUMPRODUCT('6. Patients'!CL$10:CL$107,OFFSET('6. Patients'!$EX$9,1,MATCH($D10,'6. Patients'!$EY$9:$FT$9,0),ROWS('6. Patients'!DY$10:DY$107))),0)+
IFERROR(SUMPRODUCT('6. Patients'!CL$10:CL$107,OFFSET('6. Patients'!$FU$9,1,MATCH($D10,'6. Patients'!$FV$9:$GJ$9,0),ROWS('6. Patients'!DY$10:DY$107))),0),
IFERROR(SUMPRODUCT('6. Patients'!CL$10:CL$107,OFFSET('6. Patients'!$GK$9,1,MATCH($D10,'6. Patients'!$GL$9:$HG$9,0),ROWS('6. Patients'!DY$10:DY$107))),0)+
IFERROR(SUMPRODUCT('6. Patients'!CL$10:CL$107,OFFSET('6. Patients'!$HH$9,1,MATCH($D10,'6. Patients'!$HI$9:$HU$9,0),ROWS('6. Patients'!DY$10:DY$107))),0)+
IFERROR(SUMPRODUCT('6. Patients'!CL$10:CL$107,OFFSET('6. Patients'!$HV$9,1,MATCH($D10,'6. Patients'!$HW$9:$IR$9,0),ROWS('6. Patients'!DY$10:DY$107))),0)+
IFERROR(SUMPRODUCT('6. Patients'!CL$10:CL$107,OFFSET('6. Patients'!$IS$9,1,MATCH($D10,'6. Patients'!$IT$9:$JH$9,0),ROWS('6. Patients'!DY$10:DY$107))),0),
IFERROR(SUMPRODUCT('6. Patients'!CL$10:CL$107,OFFSET('6. Patients'!$JI$9,1,MATCH($D10,'6. Patients'!$JJ$9:$KE$9,0),ROWS('6. Patients'!DY$10:DY$107))),0)+
IFERROR(SUMPRODUCT('6. Patients'!CL$10:CL$107,OFFSET('6. Patients'!$KF$9,1,MATCH($D10,'6. Patients'!$KG$9:$KS$9,0),ROWS('6. Patients'!DY$10:DY$107))),0)+
IFERROR(SUMPRODUCT('6. Patients'!CL$10:CL$107,OFFSET('6. Patients'!$KT$9,1,MATCH($D10,'6. Patients'!$KU$9:$LP$9,0),ROWS('6. Patients'!DY$10:DY$107))),0)+
IFERROR(SUMPRODUCT('6. Patients'!CL$10:CL$107,OFFSET('6. Patients'!$LQ$9,1,MATCH($D10,'6. Patients'!$LR$9:$MF$9,0),ROWS('6. Patients'!DY$10:DY$107))),0))+
IFERROR(VLOOKUP($D10,$H$109:$L$139,COLUMNS($H$108:$J$108)-1+T$7,0)*$E10*$F10*'1. General Inputs'!$J$18,0),0)</f>
        <v>0</v>
      </c>
      <c r="U10" s="3">
        <f ca="1">ROUNDUP($F10*$E10*CHOOSE(U$7,
IFERROR(SUMPRODUCT('6. Patients'!CM$10:CM$107,OFFSET('6. Patients'!$DM$9,1,MATCH($D10,'6. Patients'!$DN$9:$EI$9,0),ROWS('6. Patients'!DZ$10:DZ$107))),0)+
IFERROR(SUMPRODUCT('6. Patients'!CM$10:CM$107,OFFSET('6. Patients'!$EJ$9,1,MATCH($D10,'6. Patients'!$EK$9:$EW$9,0),ROWS('6. Patients'!DZ$10:DZ$107))),0)+
IFERROR(SUMPRODUCT('6. Patients'!CM$10:CM$107,OFFSET('6. Patients'!$EX$9,1,MATCH($D10,'6. Patients'!$EY$9:$FT$9,0),ROWS('6. Patients'!DZ$10:DZ$107))),0)+
IFERROR(SUMPRODUCT('6. Patients'!CM$10:CM$107,OFFSET('6. Patients'!$FU$9,1,MATCH($D10,'6. Patients'!$FV$9:$GJ$9,0),ROWS('6. Patients'!DZ$10:DZ$107))),0),
IFERROR(SUMPRODUCT('6. Patients'!CM$10:CM$107,OFFSET('6. Patients'!$GK$9,1,MATCH($D10,'6. Patients'!$GL$9:$HG$9,0),ROWS('6. Patients'!DZ$10:DZ$107))),0)+
IFERROR(SUMPRODUCT('6. Patients'!CM$10:CM$107,OFFSET('6. Patients'!$HH$9,1,MATCH($D10,'6. Patients'!$HI$9:$HU$9,0),ROWS('6. Patients'!DZ$10:DZ$107))),0)+
IFERROR(SUMPRODUCT('6. Patients'!CM$10:CM$107,OFFSET('6. Patients'!$HV$9,1,MATCH($D10,'6. Patients'!$HW$9:$IR$9,0),ROWS('6. Patients'!DZ$10:DZ$107))),0)+
IFERROR(SUMPRODUCT('6. Patients'!CM$10:CM$107,OFFSET('6. Patients'!$IS$9,1,MATCH($D10,'6. Patients'!$IT$9:$JH$9,0),ROWS('6. Patients'!DZ$10:DZ$107))),0),
IFERROR(SUMPRODUCT('6. Patients'!CM$10:CM$107,OFFSET('6. Patients'!$JI$9,1,MATCH($D10,'6. Patients'!$JJ$9:$KE$9,0),ROWS('6. Patients'!DZ$10:DZ$107))),0)+
IFERROR(SUMPRODUCT('6. Patients'!CM$10:CM$107,OFFSET('6. Patients'!$KF$9,1,MATCH($D10,'6. Patients'!$KG$9:$KS$9,0),ROWS('6. Patients'!DZ$10:DZ$107))),0)+
IFERROR(SUMPRODUCT('6. Patients'!CM$10:CM$107,OFFSET('6. Patients'!$KT$9,1,MATCH($D10,'6. Patients'!$KU$9:$LP$9,0),ROWS('6. Patients'!DZ$10:DZ$107))),0)+
IFERROR(SUMPRODUCT('6. Patients'!CM$10:CM$107,OFFSET('6. Patients'!$LQ$9,1,MATCH($D10,'6. Patients'!$LR$9:$MF$9,0),ROWS('6. Patients'!DZ$10:DZ$107))),0))+
IFERROR(VLOOKUP($D10,$H$109:$L$139,COLUMNS($H$108:$J$108)-1+U$7,0)*$E10*$F10*'1. General Inputs'!$J$18,0),0)</f>
        <v>0</v>
      </c>
      <c r="V10" s="3">
        <f ca="1">ROUNDUP($F10*$E10*CHOOSE(V$7,
IFERROR(SUMPRODUCT('6. Patients'!CN$10:CN$107,OFFSET('6. Patients'!$DM$9,1,MATCH($D10,'6. Patients'!$DN$9:$EI$9,0),ROWS('6. Patients'!EA$10:EA$107))),0)+
IFERROR(SUMPRODUCT('6. Patients'!CN$10:CN$107,OFFSET('6. Patients'!$EJ$9,1,MATCH($D10,'6. Patients'!$EK$9:$EW$9,0),ROWS('6. Patients'!EA$10:EA$107))),0)+
IFERROR(SUMPRODUCT('6. Patients'!CN$10:CN$107,OFFSET('6. Patients'!$EX$9,1,MATCH($D10,'6. Patients'!$EY$9:$FT$9,0),ROWS('6. Patients'!EA$10:EA$107))),0)+
IFERROR(SUMPRODUCT('6. Patients'!CN$10:CN$107,OFFSET('6. Patients'!$FU$9,1,MATCH($D10,'6. Patients'!$FV$9:$GJ$9,0),ROWS('6. Patients'!EA$10:EA$107))),0),
IFERROR(SUMPRODUCT('6. Patients'!CN$10:CN$107,OFFSET('6. Patients'!$GK$9,1,MATCH($D10,'6. Patients'!$GL$9:$HG$9,0),ROWS('6. Patients'!EA$10:EA$107))),0)+
IFERROR(SUMPRODUCT('6. Patients'!CN$10:CN$107,OFFSET('6. Patients'!$HH$9,1,MATCH($D10,'6. Patients'!$HI$9:$HU$9,0),ROWS('6. Patients'!EA$10:EA$107))),0)+
IFERROR(SUMPRODUCT('6. Patients'!CN$10:CN$107,OFFSET('6. Patients'!$HV$9,1,MATCH($D10,'6. Patients'!$HW$9:$IR$9,0),ROWS('6. Patients'!EA$10:EA$107))),0)+
IFERROR(SUMPRODUCT('6. Patients'!CN$10:CN$107,OFFSET('6. Patients'!$IS$9,1,MATCH($D10,'6. Patients'!$IT$9:$JH$9,0),ROWS('6. Patients'!EA$10:EA$107))),0),
IFERROR(SUMPRODUCT('6. Patients'!CN$10:CN$107,OFFSET('6. Patients'!$JI$9,1,MATCH($D10,'6. Patients'!$JJ$9:$KE$9,0),ROWS('6. Patients'!EA$10:EA$107))),0)+
IFERROR(SUMPRODUCT('6. Patients'!CN$10:CN$107,OFFSET('6. Patients'!$KF$9,1,MATCH($D10,'6. Patients'!$KG$9:$KS$9,0),ROWS('6. Patients'!EA$10:EA$107))),0)+
IFERROR(SUMPRODUCT('6. Patients'!CN$10:CN$107,OFFSET('6. Patients'!$KT$9,1,MATCH($D10,'6. Patients'!$KU$9:$LP$9,0),ROWS('6. Patients'!EA$10:EA$107))),0)+
IFERROR(SUMPRODUCT('6. Patients'!CN$10:CN$107,OFFSET('6. Patients'!$LQ$9,1,MATCH($D10,'6. Patients'!$LR$9:$MF$9,0),ROWS('6. Patients'!EA$10:EA$107))),0))+
IFERROR(VLOOKUP($D10,$H$109:$L$139,COLUMNS($H$108:$J$108)-1+V$7,0)*$E10*$F10*'1. General Inputs'!$J$18,0),0)</f>
        <v>0</v>
      </c>
      <c r="W10" s="3">
        <f ca="1">ROUNDUP($F10*$E10*CHOOSE(W$7,
IFERROR(SUMPRODUCT('6. Patients'!CO$10:CO$107,OFFSET('6. Patients'!$DM$9,1,MATCH($D10,'6. Patients'!$DN$9:$EI$9,0),ROWS('6. Patients'!EB$10:EB$107))),0)+
IFERROR(SUMPRODUCT('6. Patients'!CO$10:CO$107,OFFSET('6. Patients'!$EJ$9,1,MATCH($D10,'6. Patients'!$EK$9:$EW$9,0),ROWS('6. Patients'!EB$10:EB$107))),0)+
IFERROR(SUMPRODUCT('6. Patients'!CO$10:CO$107,OFFSET('6. Patients'!$EX$9,1,MATCH($D10,'6. Patients'!$EY$9:$FT$9,0),ROWS('6. Patients'!EB$10:EB$107))),0)+
IFERROR(SUMPRODUCT('6. Patients'!CO$10:CO$107,OFFSET('6. Patients'!$FU$9,1,MATCH($D10,'6. Patients'!$FV$9:$GJ$9,0),ROWS('6. Patients'!EB$10:EB$107))),0),
IFERROR(SUMPRODUCT('6. Patients'!CO$10:CO$107,OFFSET('6. Patients'!$GK$9,1,MATCH($D10,'6. Patients'!$GL$9:$HG$9,0),ROWS('6. Patients'!EB$10:EB$107))),0)+
IFERROR(SUMPRODUCT('6. Patients'!CO$10:CO$107,OFFSET('6. Patients'!$HH$9,1,MATCH($D10,'6. Patients'!$HI$9:$HU$9,0),ROWS('6. Patients'!EB$10:EB$107))),0)+
IFERROR(SUMPRODUCT('6. Patients'!CO$10:CO$107,OFFSET('6. Patients'!$HV$9,1,MATCH($D10,'6. Patients'!$HW$9:$IR$9,0),ROWS('6. Patients'!EB$10:EB$107))),0)+
IFERROR(SUMPRODUCT('6. Patients'!CO$10:CO$107,OFFSET('6. Patients'!$IS$9,1,MATCH($D10,'6. Patients'!$IT$9:$JH$9,0),ROWS('6. Patients'!EB$10:EB$107))),0),
IFERROR(SUMPRODUCT('6. Patients'!CO$10:CO$107,OFFSET('6. Patients'!$JI$9,1,MATCH($D10,'6. Patients'!$JJ$9:$KE$9,0),ROWS('6. Patients'!EB$10:EB$107))),0)+
IFERROR(SUMPRODUCT('6. Patients'!CO$10:CO$107,OFFSET('6. Patients'!$KF$9,1,MATCH($D10,'6. Patients'!$KG$9:$KS$9,0),ROWS('6. Patients'!EB$10:EB$107))),0)+
IFERROR(SUMPRODUCT('6. Patients'!CO$10:CO$107,OFFSET('6. Patients'!$KT$9,1,MATCH($D10,'6. Patients'!$KU$9:$LP$9,0),ROWS('6. Patients'!EB$10:EB$107))),0)+
IFERROR(SUMPRODUCT('6. Patients'!CO$10:CO$107,OFFSET('6. Patients'!$LQ$9,1,MATCH($D10,'6. Patients'!$LR$9:$MF$9,0),ROWS('6. Patients'!EB$10:EB$107))),0))+
IFERROR(VLOOKUP($D10,$H$109:$L$139,COLUMNS($H$108:$J$108)-1+W$7,0)*$E10*$F10*'1. General Inputs'!$J$18,0),0)</f>
        <v>0</v>
      </c>
      <c r="X10" s="3">
        <f ca="1">ROUNDUP($F10*$E10*CHOOSE(X$7,
IFERROR(SUMPRODUCT('6. Patients'!CP$10:CP$107,OFFSET('6. Patients'!$DM$9,1,MATCH($D10,'6. Patients'!$DN$9:$EI$9,0),ROWS('6. Patients'!EC$10:EC$107))),0)+
IFERROR(SUMPRODUCT('6. Patients'!CP$10:CP$107,OFFSET('6. Patients'!$EJ$9,1,MATCH($D10,'6. Patients'!$EK$9:$EW$9,0),ROWS('6. Patients'!EC$10:EC$107))),0)+
IFERROR(SUMPRODUCT('6. Patients'!CP$10:CP$107,OFFSET('6. Patients'!$EX$9,1,MATCH($D10,'6. Patients'!$EY$9:$FT$9,0),ROWS('6. Patients'!EC$10:EC$107))),0)+
IFERROR(SUMPRODUCT('6. Patients'!CP$10:CP$107,OFFSET('6. Patients'!$FU$9,1,MATCH($D10,'6. Patients'!$FV$9:$GJ$9,0),ROWS('6. Patients'!EC$10:EC$107))),0),
IFERROR(SUMPRODUCT('6. Patients'!CP$10:CP$107,OFFSET('6. Patients'!$GK$9,1,MATCH($D10,'6. Patients'!$GL$9:$HG$9,0),ROWS('6. Patients'!EC$10:EC$107))),0)+
IFERROR(SUMPRODUCT('6. Patients'!CP$10:CP$107,OFFSET('6. Patients'!$HH$9,1,MATCH($D10,'6. Patients'!$HI$9:$HU$9,0),ROWS('6. Patients'!EC$10:EC$107))),0)+
IFERROR(SUMPRODUCT('6. Patients'!CP$10:CP$107,OFFSET('6. Patients'!$HV$9,1,MATCH($D10,'6. Patients'!$HW$9:$IR$9,0),ROWS('6. Patients'!EC$10:EC$107))),0)+
IFERROR(SUMPRODUCT('6. Patients'!CP$10:CP$107,OFFSET('6. Patients'!$IS$9,1,MATCH($D10,'6. Patients'!$IT$9:$JH$9,0),ROWS('6. Patients'!EC$10:EC$107))),0),
IFERROR(SUMPRODUCT('6. Patients'!CP$10:CP$107,OFFSET('6. Patients'!$JI$9,1,MATCH($D10,'6. Patients'!$JJ$9:$KE$9,0),ROWS('6. Patients'!EC$10:EC$107))),0)+
IFERROR(SUMPRODUCT('6. Patients'!CP$10:CP$107,OFFSET('6. Patients'!$KF$9,1,MATCH($D10,'6. Patients'!$KG$9:$KS$9,0),ROWS('6. Patients'!EC$10:EC$107))),0)+
IFERROR(SUMPRODUCT('6. Patients'!CP$10:CP$107,OFFSET('6. Patients'!$KT$9,1,MATCH($D10,'6. Patients'!$KU$9:$LP$9,0),ROWS('6. Patients'!EC$10:EC$107))),0)+
IFERROR(SUMPRODUCT('6. Patients'!CP$10:CP$107,OFFSET('6. Patients'!$LQ$9,1,MATCH($D10,'6. Patients'!$LR$9:$MF$9,0),ROWS('6. Patients'!EC$10:EC$107))),0))+
IFERROR(VLOOKUP($D10,$H$109:$L$139,COLUMNS($H$108:$J$108)-1+X$7,0)*$E10*$F10*'1. General Inputs'!$J$18,0),0)</f>
        <v>0</v>
      </c>
      <c r="Y10" s="3">
        <f ca="1">ROUNDUP($F10*$E10*CHOOSE(Y$7,
IFERROR(SUMPRODUCT('6. Patients'!CQ$10:CQ$107,OFFSET('6. Patients'!$DM$9,1,MATCH($D10,'6. Patients'!$DN$9:$EI$9,0),ROWS('6. Patients'!ED$10:ED$107))),0)+
IFERROR(SUMPRODUCT('6. Patients'!CQ$10:CQ$107,OFFSET('6. Patients'!$EJ$9,1,MATCH($D10,'6. Patients'!$EK$9:$EW$9,0),ROWS('6. Patients'!ED$10:ED$107))),0)+
IFERROR(SUMPRODUCT('6. Patients'!CQ$10:CQ$107,OFFSET('6. Patients'!$EX$9,1,MATCH($D10,'6. Patients'!$EY$9:$FT$9,0),ROWS('6. Patients'!ED$10:ED$107))),0)+
IFERROR(SUMPRODUCT('6. Patients'!CQ$10:CQ$107,OFFSET('6. Patients'!$FU$9,1,MATCH($D10,'6. Patients'!$FV$9:$GJ$9,0),ROWS('6. Patients'!ED$10:ED$107))),0),
IFERROR(SUMPRODUCT('6. Patients'!CQ$10:CQ$107,OFFSET('6. Patients'!$GK$9,1,MATCH($D10,'6. Patients'!$GL$9:$HG$9,0),ROWS('6. Patients'!ED$10:ED$107))),0)+
IFERROR(SUMPRODUCT('6. Patients'!CQ$10:CQ$107,OFFSET('6. Patients'!$HH$9,1,MATCH($D10,'6. Patients'!$HI$9:$HU$9,0),ROWS('6. Patients'!ED$10:ED$107))),0)+
IFERROR(SUMPRODUCT('6. Patients'!CQ$10:CQ$107,OFFSET('6. Patients'!$HV$9,1,MATCH($D10,'6. Patients'!$HW$9:$IR$9,0),ROWS('6. Patients'!ED$10:ED$107))),0)+
IFERROR(SUMPRODUCT('6. Patients'!CQ$10:CQ$107,OFFSET('6. Patients'!$IS$9,1,MATCH($D10,'6. Patients'!$IT$9:$JH$9,0),ROWS('6. Patients'!ED$10:ED$107))),0),
IFERROR(SUMPRODUCT('6. Patients'!CQ$10:CQ$107,OFFSET('6. Patients'!$JI$9,1,MATCH($D10,'6. Patients'!$JJ$9:$KE$9,0),ROWS('6. Patients'!ED$10:ED$107))),0)+
IFERROR(SUMPRODUCT('6. Patients'!CQ$10:CQ$107,OFFSET('6. Patients'!$KF$9,1,MATCH($D10,'6. Patients'!$KG$9:$KS$9,0),ROWS('6. Patients'!ED$10:ED$107))),0)+
IFERROR(SUMPRODUCT('6. Patients'!CQ$10:CQ$107,OFFSET('6. Patients'!$KT$9,1,MATCH($D10,'6. Patients'!$KU$9:$LP$9,0),ROWS('6. Patients'!ED$10:ED$107))),0)+
IFERROR(SUMPRODUCT('6. Patients'!CQ$10:CQ$107,OFFSET('6. Patients'!$LQ$9,1,MATCH($D10,'6. Patients'!$LR$9:$MF$9,0),ROWS('6. Patients'!ED$10:ED$107))),0))+
IFERROR(VLOOKUP($D10,$H$109:$L$139,COLUMNS($H$108:$J$108)-1+Y$7,0)*$E10*$F10*'1. General Inputs'!$J$18,0),0)</f>
        <v>0</v>
      </c>
      <c r="Z10" s="3">
        <f ca="1">ROUNDUP($F10*$E10*CHOOSE(Z$7,
IFERROR(SUMPRODUCT('6. Patients'!CR$10:CR$107,OFFSET('6. Patients'!$DM$9,1,MATCH($D10,'6. Patients'!$DN$9:$EI$9,0),ROWS('6. Patients'!EE$10:EE$107))),0)+
IFERROR(SUMPRODUCT('6. Patients'!CR$10:CR$107,OFFSET('6. Patients'!$EJ$9,1,MATCH($D10,'6. Patients'!$EK$9:$EW$9,0),ROWS('6. Patients'!EE$10:EE$107))),0)+
IFERROR(SUMPRODUCT('6. Patients'!CR$10:CR$107,OFFSET('6. Patients'!$EX$9,1,MATCH($D10,'6. Patients'!$EY$9:$FT$9,0),ROWS('6. Patients'!EE$10:EE$107))),0)+
IFERROR(SUMPRODUCT('6. Patients'!CR$10:CR$107,OFFSET('6. Patients'!$FU$9,1,MATCH($D10,'6. Patients'!$FV$9:$GJ$9,0),ROWS('6. Patients'!EE$10:EE$107))),0),
IFERROR(SUMPRODUCT('6. Patients'!CR$10:CR$107,OFFSET('6. Patients'!$GK$9,1,MATCH($D10,'6. Patients'!$GL$9:$HG$9,0),ROWS('6. Patients'!EE$10:EE$107))),0)+
IFERROR(SUMPRODUCT('6. Patients'!CR$10:CR$107,OFFSET('6. Patients'!$HH$9,1,MATCH($D10,'6. Patients'!$HI$9:$HU$9,0),ROWS('6. Patients'!EE$10:EE$107))),0)+
IFERROR(SUMPRODUCT('6. Patients'!CR$10:CR$107,OFFSET('6. Patients'!$HV$9,1,MATCH($D10,'6. Patients'!$HW$9:$IR$9,0),ROWS('6. Patients'!EE$10:EE$107))),0)+
IFERROR(SUMPRODUCT('6. Patients'!CR$10:CR$107,OFFSET('6. Patients'!$IS$9,1,MATCH($D10,'6. Patients'!$IT$9:$JH$9,0),ROWS('6. Patients'!EE$10:EE$107))),0),
IFERROR(SUMPRODUCT('6. Patients'!CR$10:CR$107,OFFSET('6. Patients'!$JI$9,1,MATCH($D10,'6. Patients'!$JJ$9:$KE$9,0),ROWS('6. Patients'!EE$10:EE$107))),0)+
IFERROR(SUMPRODUCT('6. Patients'!CR$10:CR$107,OFFSET('6. Patients'!$KF$9,1,MATCH($D10,'6. Patients'!$KG$9:$KS$9,0),ROWS('6. Patients'!EE$10:EE$107))),0)+
IFERROR(SUMPRODUCT('6. Patients'!CR$10:CR$107,OFFSET('6. Patients'!$KT$9,1,MATCH($D10,'6. Patients'!$KU$9:$LP$9,0),ROWS('6. Patients'!EE$10:EE$107))),0)+
IFERROR(SUMPRODUCT('6. Patients'!CR$10:CR$107,OFFSET('6. Patients'!$LQ$9,1,MATCH($D10,'6. Patients'!$LR$9:$MF$9,0),ROWS('6. Patients'!EE$10:EE$107))),0))+
IFERROR(VLOOKUP($D10,$H$109:$L$139,COLUMNS($H$108:$J$108)-1+Z$7,0)*$E10*$F10*'1. General Inputs'!$J$18,0),0)</f>
        <v>0</v>
      </c>
      <c r="AA10" s="3">
        <f ca="1">ROUNDUP($F10*$E10*CHOOSE(AA$7,
IFERROR(SUMPRODUCT('6. Patients'!CS$10:CS$107,OFFSET('6. Patients'!$DM$9,1,MATCH($D10,'6. Patients'!$DN$9:$EI$9,0),ROWS('6. Patients'!EF$10:EF$107))),0)+
IFERROR(SUMPRODUCT('6. Patients'!CS$10:CS$107,OFFSET('6. Patients'!$EJ$9,1,MATCH($D10,'6. Patients'!$EK$9:$EW$9,0),ROWS('6. Patients'!EF$10:EF$107))),0)+
IFERROR(SUMPRODUCT('6. Patients'!CS$10:CS$107,OFFSET('6. Patients'!$EX$9,1,MATCH($D10,'6. Patients'!$EY$9:$FT$9,0),ROWS('6. Patients'!EF$10:EF$107))),0)+
IFERROR(SUMPRODUCT('6. Patients'!CS$10:CS$107,OFFSET('6. Patients'!$FU$9,1,MATCH($D10,'6. Patients'!$FV$9:$GJ$9,0),ROWS('6. Patients'!EF$10:EF$107))),0),
IFERROR(SUMPRODUCT('6. Patients'!CS$10:CS$107,OFFSET('6. Patients'!$GK$9,1,MATCH($D10,'6. Patients'!$GL$9:$HG$9,0),ROWS('6. Patients'!EF$10:EF$107))),0)+
IFERROR(SUMPRODUCT('6. Patients'!CS$10:CS$107,OFFSET('6. Patients'!$HH$9,1,MATCH($D10,'6. Patients'!$HI$9:$HU$9,0),ROWS('6. Patients'!EF$10:EF$107))),0)+
IFERROR(SUMPRODUCT('6. Patients'!CS$10:CS$107,OFFSET('6. Patients'!$HV$9,1,MATCH($D10,'6. Patients'!$HW$9:$IR$9,0),ROWS('6. Patients'!EF$10:EF$107))),0)+
IFERROR(SUMPRODUCT('6. Patients'!CS$10:CS$107,OFFSET('6. Patients'!$IS$9,1,MATCH($D10,'6. Patients'!$IT$9:$JH$9,0),ROWS('6. Patients'!EF$10:EF$107))),0),
IFERROR(SUMPRODUCT('6. Patients'!CS$10:CS$107,OFFSET('6. Patients'!$JI$9,1,MATCH($D10,'6. Patients'!$JJ$9:$KE$9,0),ROWS('6. Patients'!EF$10:EF$107))),0)+
IFERROR(SUMPRODUCT('6. Patients'!CS$10:CS$107,OFFSET('6. Patients'!$KF$9,1,MATCH($D10,'6. Patients'!$KG$9:$KS$9,0),ROWS('6. Patients'!EF$10:EF$107))),0)+
IFERROR(SUMPRODUCT('6. Patients'!CS$10:CS$107,OFFSET('6. Patients'!$KT$9,1,MATCH($D10,'6. Patients'!$KU$9:$LP$9,0),ROWS('6. Patients'!EF$10:EF$107))),0)+
IFERROR(SUMPRODUCT('6. Patients'!CS$10:CS$107,OFFSET('6. Patients'!$LQ$9,1,MATCH($D10,'6. Patients'!$LR$9:$MF$9,0),ROWS('6. Patients'!EF$10:EF$107))),0))+
IFERROR(VLOOKUP($D10,$H$109:$L$139,COLUMNS($H$108:$J$108)-1+AA$7,0)*$E10*$F10*'1. General Inputs'!$J$18,0),0)</f>
        <v>0</v>
      </c>
      <c r="AB10" s="3">
        <f ca="1">ROUNDUP($F10*$E10*CHOOSE(AB$7,
IFERROR(SUMPRODUCT('6. Patients'!CT$10:CT$107,OFFSET('6. Patients'!$DM$9,1,MATCH($D10,'6. Patients'!$DN$9:$EI$9,0),ROWS('6. Patients'!EG$10:EG$107))),0)+
IFERROR(SUMPRODUCT('6. Patients'!CT$10:CT$107,OFFSET('6. Patients'!$EJ$9,1,MATCH($D10,'6. Patients'!$EK$9:$EW$9,0),ROWS('6. Patients'!EG$10:EG$107))),0)+
IFERROR(SUMPRODUCT('6. Patients'!CT$10:CT$107,OFFSET('6. Patients'!$EX$9,1,MATCH($D10,'6. Patients'!$EY$9:$FT$9,0),ROWS('6. Patients'!EG$10:EG$107))),0)+
IFERROR(SUMPRODUCT('6. Patients'!CT$10:CT$107,OFFSET('6. Patients'!$FU$9,1,MATCH($D10,'6. Patients'!$FV$9:$GJ$9,0),ROWS('6. Patients'!EG$10:EG$107))),0),
IFERROR(SUMPRODUCT('6. Patients'!CT$10:CT$107,OFFSET('6. Patients'!$GK$9,1,MATCH($D10,'6. Patients'!$GL$9:$HG$9,0),ROWS('6. Patients'!EG$10:EG$107))),0)+
IFERROR(SUMPRODUCT('6. Patients'!CT$10:CT$107,OFFSET('6. Patients'!$HH$9,1,MATCH($D10,'6. Patients'!$HI$9:$HU$9,0),ROWS('6. Patients'!EG$10:EG$107))),0)+
IFERROR(SUMPRODUCT('6. Patients'!CT$10:CT$107,OFFSET('6. Patients'!$HV$9,1,MATCH($D10,'6. Patients'!$HW$9:$IR$9,0),ROWS('6. Patients'!EG$10:EG$107))),0)+
IFERROR(SUMPRODUCT('6. Patients'!CT$10:CT$107,OFFSET('6. Patients'!$IS$9,1,MATCH($D10,'6. Patients'!$IT$9:$JH$9,0),ROWS('6. Patients'!EG$10:EG$107))),0),
IFERROR(SUMPRODUCT('6. Patients'!CT$10:CT$107,OFFSET('6. Patients'!$JI$9,1,MATCH($D10,'6. Patients'!$JJ$9:$KE$9,0),ROWS('6. Patients'!EG$10:EG$107))),0)+
IFERROR(SUMPRODUCT('6. Patients'!CT$10:CT$107,OFFSET('6. Patients'!$KF$9,1,MATCH($D10,'6. Patients'!$KG$9:$KS$9,0),ROWS('6. Patients'!EG$10:EG$107))),0)+
IFERROR(SUMPRODUCT('6. Patients'!CT$10:CT$107,OFFSET('6. Patients'!$KT$9,1,MATCH($D10,'6. Patients'!$KU$9:$LP$9,0),ROWS('6. Patients'!EG$10:EG$107))),0)+
IFERROR(SUMPRODUCT('6. Patients'!CT$10:CT$107,OFFSET('6. Patients'!$LQ$9,1,MATCH($D10,'6. Patients'!$LR$9:$MF$9,0),ROWS('6. Patients'!EG$10:EG$107))),0))+
IFERROR(VLOOKUP($D10,$H$109:$L$139,COLUMNS($H$108:$J$108)-1+AB$7,0)*$E10*$F10*'1. General Inputs'!$J$18,0),0)</f>
        <v>0</v>
      </c>
      <c r="AC10" s="3">
        <f ca="1">ROUNDUP($F10*$E10*CHOOSE(AC$7,
IFERROR(SUMPRODUCT('6. Patients'!CU$10:CU$107,OFFSET('6. Patients'!$DM$9,1,MATCH($D10,'6. Patients'!$DN$9:$EI$9,0),ROWS('6. Patients'!EH$10:EH$107))),0)+
IFERROR(SUMPRODUCT('6. Patients'!CU$10:CU$107,OFFSET('6. Patients'!$EJ$9,1,MATCH($D10,'6. Patients'!$EK$9:$EW$9,0),ROWS('6. Patients'!EH$10:EH$107))),0)+
IFERROR(SUMPRODUCT('6. Patients'!CU$10:CU$107,OFFSET('6. Patients'!$EX$9,1,MATCH($D10,'6. Patients'!$EY$9:$FT$9,0),ROWS('6. Patients'!EH$10:EH$107))),0)+
IFERROR(SUMPRODUCT('6. Patients'!CU$10:CU$107,OFFSET('6. Patients'!$FU$9,1,MATCH($D10,'6. Patients'!$FV$9:$GJ$9,0),ROWS('6. Patients'!EH$10:EH$107))),0),
IFERROR(SUMPRODUCT('6. Patients'!CU$10:CU$107,OFFSET('6. Patients'!$GK$9,1,MATCH($D10,'6. Patients'!$GL$9:$HG$9,0),ROWS('6. Patients'!EH$10:EH$107))),0)+
IFERROR(SUMPRODUCT('6. Patients'!CU$10:CU$107,OFFSET('6. Patients'!$HH$9,1,MATCH($D10,'6. Patients'!$HI$9:$HU$9,0),ROWS('6. Patients'!EH$10:EH$107))),0)+
IFERROR(SUMPRODUCT('6. Patients'!CU$10:CU$107,OFFSET('6. Patients'!$HV$9,1,MATCH($D10,'6. Patients'!$HW$9:$IR$9,0),ROWS('6. Patients'!EH$10:EH$107))),0)+
IFERROR(SUMPRODUCT('6. Patients'!CU$10:CU$107,OFFSET('6. Patients'!$IS$9,1,MATCH($D10,'6. Patients'!$IT$9:$JH$9,0),ROWS('6. Patients'!EH$10:EH$107))),0),
IFERROR(SUMPRODUCT('6. Patients'!CU$10:CU$107,OFFSET('6. Patients'!$JI$9,1,MATCH($D10,'6. Patients'!$JJ$9:$KE$9,0),ROWS('6. Patients'!EH$10:EH$107))),0)+
IFERROR(SUMPRODUCT('6. Patients'!CU$10:CU$107,OFFSET('6. Patients'!$KF$9,1,MATCH($D10,'6. Patients'!$KG$9:$KS$9,0),ROWS('6. Patients'!EH$10:EH$107))),0)+
IFERROR(SUMPRODUCT('6. Patients'!CU$10:CU$107,OFFSET('6. Patients'!$KT$9,1,MATCH($D10,'6. Patients'!$KU$9:$LP$9,0),ROWS('6. Patients'!EH$10:EH$107))),0)+
IFERROR(SUMPRODUCT('6. Patients'!CU$10:CU$107,OFFSET('6. Patients'!$LQ$9,1,MATCH($D10,'6. Patients'!$LR$9:$MF$9,0),ROWS('6. Patients'!EH$10:EH$107))),0))+
IFERROR(VLOOKUP($D10,$H$109:$L$139,COLUMNS($H$108:$J$108)-1+AC$7,0)*$E10*$F10*'1. General Inputs'!$J$18,0),0)</f>
        <v>0</v>
      </c>
      <c r="AD10" s="3">
        <f ca="1">ROUNDUP($F10*$E10*CHOOSE(AD$7,
IFERROR(SUMPRODUCT('6. Patients'!CV$10:CV$107,OFFSET('6. Patients'!$DM$9,1,MATCH($D10,'6. Patients'!$DN$9:$EI$9,0),ROWS('6. Patients'!EI$10:EI$107))),0)+
IFERROR(SUMPRODUCT('6. Patients'!CV$10:CV$107,OFFSET('6. Patients'!$EJ$9,1,MATCH($D10,'6. Patients'!$EK$9:$EW$9,0),ROWS('6. Patients'!EI$10:EI$107))),0)+
IFERROR(SUMPRODUCT('6. Patients'!CV$10:CV$107,OFFSET('6. Patients'!$EX$9,1,MATCH($D10,'6. Patients'!$EY$9:$FT$9,0),ROWS('6. Patients'!EI$10:EI$107))),0)+
IFERROR(SUMPRODUCT('6. Patients'!CV$10:CV$107,OFFSET('6. Patients'!$FU$9,1,MATCH($D10,'6. Patients'!$FV$9:$GJ$9,0),ROWS('6. Patients'!EI$10:EI$107))),0),
IFERROR(SUMPRODUCT('6. Patients'!CV$10:CV$107,OFFSET('6. Patients'!$GK$9,1,MATCH($D10,'6. Patients'!$GL$9:$HG$9,0),ROWS('6. Patients'!EI$10:EI$107))),0)+
IFERROR(SUMPRODUCT('6. Patients'!CV$10:CV$107,OFFSET('6. Patients'!$HH$9,1,MATCH($D10,'6. Patients'!$HI$9:$HU$9,0),ROWS('6. Patients'!EI$10:EI$107))),0)+
IFERROR(SUMPRODUCT('6. Patients'!CV$10:CV$107,OFFSET('6. Patients'!$HV$9,1,MATCH($D10,'6. Patients'!$HW$9:$IR$9,0),ROWS('6. Patients'!EI$10:EI$107))),0)+
IFERROR(SUMPRODUCT('6. Patients'!CV$10:CV$107,OFFSET('6. Patients'!$IS$9,1,MATCH($D10,'6. Patients'!$IT$9:$JH$9,0),ROWS('6. Patients'!EI$10:EI$107))),0),
IFERROR(SUMPRODUCT('6. Patients'!CV$10:CV$107,OFFSET('6. Patients'!$JI$9,1,MATCH($D10,'6. Patients'!$JJ$9:$KE$9,0),ROWS('6. Patients'!EI$10:EI$107))),0)+
IFERROR(SUMPRODUCT('6. Patients'!CV$10:CV$107,OFFSET('6. Patients'!$KF$9,1,MATCH($D10,'6. Patients'!$KG$9:$KS$9,0),ROWS('6. Patients'!EI$10:EI$107))),0)+
IFERROR(SUMPRODUCT('6. Patients'!CV$10:CV$107,OFFSET('6. Patients'!$KT$9,1,MATCH($D10,'6. Patients'!$KU$9:$LP$9,0),ROWS('6. Patients'!EI$10:EI$107))),0)+
IFERROR(SUMPRODUCT('6. Patients'!CV$10:CV$107,OFFSET('6. Patients'!$LQ$9,1,MATCH($D10,'6. Patients'!$LR$9:$MF$9,0),ROWS('6. Patients'!EI$10:EI$107))),0))+
IFERROR(VLOOKUP($D10,$H$109:$L$139,COLUMNS($H$108:$J$108)-1+AD$7,0)*$E10*$F10*'1. General Inputs'!$J$18,0),0)</f>
        <v>0</v>
      </c>
      <c r="AE10" s="3">
        <f ca="1">ROUNDUP($F10*$E10*CHOOSE(AE$7,
IFERROR(SUMPRODUCT('6. Patients'!CW$10:CW$107,OFFSET('6. Patients'!$DM$9,1,MATCH($D10,'6. Patients'!$DN$9:$EI$9,0),ROWS('6. Patients'!EJ$10:EJ$107))),0)+
IFERROR(SUMPRODUCT('6. Patients'!CW$10:CW$107,OFFSET('6. Patients'!$EJ$9,1,MATCH($D10,'6. Patients'!$EK$9:$EW$9,0),ROWS('6. Patients'!EJ$10:EJ$107))),0)+
IFERROR(SUMPRODUCT('6. Patients'!CW$10:CW$107,OFFSET('6. Patients'!$EX$9,1,MATCH($D10,'6. Patients'!$EY$9:$FT$9,0),ROWS('6. Patients'!EJ$10:EJ$107))),0)+
IFERROR(SUMPRODUCT('6. Patients'!CW$10:CW$107,OFFSET('6. Patients'!$FU$9,1,MATCH($D10,'6. Patients'!$FV$9:$GJ$9,0),ROWS('6. Patients'!EJ$10:EJ$107))),0),
IFERROR(SUMPRODUCT('6. Patients'!CW$10:CW$107,OFFSET('6. Patients'!$GK$9,1,MATCH($D10,'6. Patients'!$GL$9:$HG$9,0),ROWS('6. Patients'!EJ$10:EJ$107))),0)+
IFERROR(SUMPRODUCT('6. Patients'!CW$10:CW$107,OFFSET('6. Patients'!$HH$9,1,MATCH($D10,'6. Patients'!$HI$9:$HU$9,0),ROWS('6. Patients'!EJ$10:EJ$107))),0)+
IFERROR(SUMPRODUCT('6. Patients'!CW$10:CW$107,OFFSET('6. Patients'!$HV$9,1,MATCH($D10,'6. Patients'!$HW$9:$IR$9,0),ROWS('6. Patients'!EJ$10:EJ$107))),0)+
IFERROR(SUMPRODUCT('6. Patients'!CW$10:CW$107,OFFSET('6. Patients'!$IS$9,1,MATCH($D10,'6. Patients'!$IT$9:$JH$9,0),ROWS('6. Patients'!EJ$10:EJ$107))),0),
IFERROR(SUMPRODUCT('6. Patients'!CW$10:CW$107,OFFSET('6. Patients'!$JI$9,1,MATCH($D10,'6. Patients'!$JJ$9:$KE$9,0),ROWS('6. Patients'!EJ$10:EJ$107))),0)+
IFERROR(SUMPRODUCT('6. Patients'!CW$10:CW$107,OFFSET('6. Patients'!$KF$9,1,MATCH($D10,'6. Patients'!$KG$9:$KS$9,0),ROWS('6. Patients'!EJ$10:EJ$107))),0)+
IFERROR(SUMPRODUCT('6. Patients'!CW$10:CW$107,OFFSET('6. Patients'!$KT$9,1,MATCH($D10,'6. Patients'!$KU$9:$LP$9,0),ROWS('6. Patients'!EJ$10:EJ$107))),0)+
IFERROR(SUMPRODUCT('6. Patients'!CW$10:CW$107,OFFSET('6. Patients'!$LQ$9,1,MATCH($D10,'6. Patients'!$LR$9:$MF$9,0),ROWS('6. Patients'!EJ$10:EJ$107))),0))+
IFERROR(VLOOKUP($D10,$H$109:$L$139,COLUMNS($H$108:$J$108)-1+AE$7,0)*$E10*$F10*'1. General Inputs'!$J$18,0),0)</f>
        <v>0</v>
      </c>
      <c r="AF10" s="3">
        <f ca="1">ROUNDUP($F10*$E10*CHOOSE(AF$7,
IFERROR(SUMPRODUCT('6. Patients'!CX$10:CX$107,OFFSET('6. Patients'!$DM$9,1,MATCH($D10,'6. Patients'!$DN$9:$EI$9,0),ROWS('6. Patients'!EK$10:EK$107))),0)+
IFERROR(SUMPRODUCT('6. Patients'!CX$10:CX$107,OFFSET('6. Patients'!$EJ$9,1,MATCH($D10,'6. Patients'!$EK$9:$EW$9,0),ROWS('6. Patients'!EK$10:EK$107))),0)+
IFERROR(SUMPRODUCT('6. Patients'!CX$10:CX$107,OFFSET('6. Patients'!$EX$9,1,MATCH($D10,'6. Patients'!$EY$9:$FT$9,0),ROWS('6. Patients'!EK$10:EK$107))),0)+
IFERROR(SUMPRODUCT('6. Patients'!CX$10:CX$107,OFFSET('6. Patients'!$FU$9,1,MATCH($D10,'6. Patients'!$FV$9:$GJ$9,0),ROWS('6. Patients'!EK$10:EK$107))),0),
IFERROR(SUMPRODUCT('6. Patients'!CX$10:CX$107,OFFSET('6. Patients'!$GK$9,1,MATCH($D10,'6. Patients'!$GL$9:$HG$9,0),ROWS('6. Patients'!EK$10:EK$107))),0)+
IFERROR(SUMPRODUCT('6. Patients'!CX$10:CX$107,OFFSET('6. Patients'!$HH$9,1,MATCH($D10,'6. Patients'!$HI$9:$HU$9,0),ROWS('6. Patients'!EK$10:EK$107))),0)+
IFERROR(SUMPRODUCT('6. Patients'!CX$10:CX$107,OFFSET('6. Patients'!$HV$9,1,MATCH($D10,'6. Patients'!$HW$9:$IR$9,0),ROWS('6. Patients'!EK$10:EK$107))),0)+
IFERROR(SUMPRODUCT('6. Patients'!CX$10:CX$107,OFFSET('6. Patients'!$IS$9,1,MATCH($D10,'6. Patients'!$IT$9:$JH$9,0),ROWS('6. Patients'!EK$10:EK$107))),0),
IFERROR(SUMPRODUCT('6. Patients'!CX$10:CX$107,OFFSET('6. Patients'!$JI$9,1,MATCH($D10,'6. Patients'!$JJ$9:$KE$9,0),ROWS('6. Patients'!EK$10:EK$107))),0)+
IFERROR(SUMPRODUCT('6. Patients'!CX$10:CX$107,OFFSET('6. Patients'!$KF$9,1,MATCH($D10,'6. Patients'!$KG$9:$KS$9,0),ROWS('6. Patients'!EK$10:EK$107))),0)+
IFERROR(SUMPRODUCT('6. Patients'!CX$10:CX$107,OFFSET('6. Patients'!$KT$9,1,MATCH($D10,'6. Patients'!$KU$9:$LP$9,0),ROWS('6. Patients'!EK$10:EK$107))),0)+
IFERROR(SUMPRODUCT('6. Patients'!CX$10:CX$107,OFFSET('6. Patients'!$LQ$9,1,MATCH($D10,'6. Patients'!$LR$9:$MF$9,0),ROWS('6. Patients'!EK$10:EK$107))),0))+
IFERROR(VLOOKUP($D10,$H$109:$L$139,COLUMNS($H$108:$J$108)-1+AF$7,0)*$E10*$F10*'1. General Inputs'!$J$18,0),0)</f>
        <v>0</v>
      </c>
      <c r="AG10" s="3">
        <f ca="1">ROUNDUP($F10*$E10*CHOOSE(AG$7,
IFERROR(SUMPRODUCT('6. Patients'!CY$10:CY$107,OFFSET('6. Patients'!$DM$9,1,MATCH($D10,'6. Patients'!$DN$9:$EI$9,0),ROWS('6. Patients'!EL$10:EL$107))),0)+
IFERROR(SUMPRODUCT('6. Patients'!CY$10:CY$107,OFFSET('6. Patients'!$EJ$9,1,MATCH($D10,'6. Patients'!$EK$9:$EW$9,0),ROWS('6. Patients'!EL$10:EL$107))),0)+
IFERROR(SUMPRODUCT('6. Patients'!CY$10:CY$107,OFFSET('6. Patients'!$EX$9,1,MATCH($D10,'6. Patients'!$EY$9:$FT$9,0),ROWS('6. Patients'!EL$10:EL$107))),0)+
IFERROR(SUMPRODUCT('6. Patients'!CY$10:CY$107,OFFSET('6. Patients'!$FU$9,1,MATCH($D10,'6. Patients'!$FV$9:$GJ$9,0),ROWS('6. Patients'!EL$10:EL$107))),0),
IFERROR(SUMPRODUCT('6. Patients'!CY$10:CY$107,OFFSET('6. Patients'!$GK$9,1,MATCH($D10,'6. Patients'!$GL$9:$HG$9,0),ROWS('6. Patients'!EL$10:EL$107))),0)+
IFERROR(SUMPRODUCT('6. Patients'!CY$10:CY$107,OFFSET('6. Patients'!$HH$9,1,MATCH($D10,'6. Patients'!$HI$9:$HU$9,0),ROWS('6. Patients'!EL$10:EL$107))),0)+
IFERROR(SUMPRODUCT('6. Patients'!CY$10:CY$107,OFFSET('6. Patients'!$HV$9,1,MATCH($D10,'6. Patients'!$HW$9:$IR$9,0),ROWS('6. Patients'!EL$10:EL$107))),0)+
IFERROR(SUMPRODUCT('6. Patients'!CY$10:CY$107,OFFSET('6. Patients'!$IS$9,1,MATCH($D10,'6. Patients'!$IT$9:$JH$9,0),ROWS('6. Patients'!EL$10:EL$107))),0),
IFERROR(SUMPRODUCT('6. Patients'!CY$10:CY$107,OFFSET('6. Patients'!$JI$9,1,MATCH($D10,'6. Patients'!$JJ$9:$KE$9,0),ROWS('6. Patients'!EL$10:EL$107))),0)+
IFERROR(SUMPRODUCT('6. Patients'!CY$10:CY$107,OFFSET('6. Patients'!$KF$9,1,MATCH($D10,'6. Patients'!$KG$9:$KS$9,0),ROWS('6. Patients'!EL$10:EL$107))),0)+
IFERROR(SUMPRODUCT('6. Patients'!CY$10:CY$107,OFFSET('6. Patients'!$KT$9,1,MATCH($D10,'6. Patients'!$KU$9:$LP$9,0),ROWS('6. Patients'!EL$10:EL$107))),0)+
IFERROR(SUMPRODUCT('6. Patients'!CY$10:CY$107,OFFSET('6. Patients'!$LQ$9,1,MATCH($D10,'6. Patients'!$LR$9:$MF$9,0),ROWS('6. Patients'!EL$10:EL$107))),0))+
IFERROR(VLOOKUP($D10,$H$109:$L$139,COLUMNS($H$108:$J$108)-1+AG$7,0)*$E10*$F10*'1. General Inputs'!$J$18,0),0)</f>
        <v>0</v>
      </c>
      <c r="AH10" s="3">
        <f ca="1">ROUNDUP($F10*$E10*CHOOSE(AH$7,
IFERROR(SUMPRODUCT('6. Patients'!CZ$10:CZ$107,OFFSET('6. Patients'!$DM$9,1,MATCH($D10,'6. Patients'!$DN$9:$EI$9,0),ROWS('6. Patients'!EM$10:EM$107))),0)+
IFERROR(SUMPRODUCT('6. Patients'!CZ$10:CZ$107,OFFSET('6. Patients'!$EJ$9,1,MATCH($D10,'6. Patients'!$EK$9:$EW$9,0),ROWS('6. Patients'!EM$10:EM$107))),0)+
IFERROR(SUMPRODUCT('6. Patients'!CZ$10:CZ$107,OFFSET('6. Patients'!$EX$9,1,MATCH($D10,'6. Patients'!$EY$9:$FT$9,0),ROWS('6. Patients'!EM$10:EM$107))),0)+
IFERROR(SUMPRODUCT('6. Patients'!CZ$10:CZ$107,OFFSET('6. Patients'!$FU$9,1,MATCH($D10,'6. Patients'!$FV$9:$GJ$9,0),ROWS('6. Patients'!EM$10:EM$107))),0),
IFERROR(SUMPRODUCT('6. Patients'!CZ$10:CZ$107,OFFSET('6. Patients'!$GK$9,1,MATCH($D10,'6. Patients'!$GL$9:$HG$9,0),ROWS('6. Patients'!EM$10:EM$107))),0)+
IFERROR(SUMPRODUCT('6. Patients'!CZ$10:CZ$107,OFFSET('6. Patients'!$HH$9,1,MATCH($D10,'6. Patients'!$HI$9:$HU$9,0),ROWS('6. Patients'!EM$10:EM$107))),0)+
IFERROR(SUMPRODUCT('6. Patients'!CZ$10:CZ$107,OFFSET('6. Patients'!$HV$9,1,MATCH($D10,'6. Patients'!$HW$9:$IR$9,0),ROWS('6. Patients'!EM$10:EM$107))),0)+
IFERROR(SUMPRODUCT('6. Patients'!CZ$10:CZ$107,OFFSET('6. Patients'!$IS$9,1,MATCH($D10,'6. Patients'!$IT$9:$JH$9,0),ROWS('6. Patients'!EM$10:EM$107))),0),
IFERROR(SUMPRODUCT('6. Patients'!CZ$10:CZ$107,OFFSET('6. Patients'!$JI$9,1,MATCH($D10,'6. Patients'!$JJ$9:$KE$9,0),ROWS('6. Patients'!EM$10:EM$107))),0)+
IFERROR(SUMPRODUCT('6. Patients'!CZ$10:CZ$107,OFFSET('6. Patients'!$KF$9,1,MATCH($D10,'6. Patients'!$KG$9:$KS$9,0),ROWS('6. Patients'!EM$10:EM$107))),0)+
IFERROR(SUMPRODUCT('6. Patients'!CZ$10:CZ$107,OFFSET('6. Patients'!$KT$9,1,MATCH($D10,'6. Patients'!$KU$9:$LP$9,0),ROWS('6. Patients'!EM$10:EM$107))),0)+
IFERROR(SUMPRODUCT('6. Patients'!CZ$10:CZ$107,OFFSET('6. Patients'!$LQ$9,1,MATCH($D10,'6. Patients'!$LR$9:$MF$9,0),ROWS('6. Patients'!EM$10:EM$107))),0))+
IFERROR(VLOOKUP($D10,$H$109:$L$139,COLUMNS($H$108:$J$108)-1+AH$7,0)*$E10*$F10*'1. General Inputs'!$J$18,0),0)</f>
        <v>0</v>
      </c>
      <c r="AI10" s="3">
        <f ca="1">ROUNDUP($F10*$E10*CHOOSE(AI$7,
IFERROR(SUMPRODUCT('6. Patients'!DA$10:DA$107,OFFSET('6. Patients'!$DM$9,1,MATCH($D10,'6. Patients'!$DN$9:$EI$9,0),ROWS('6. Patients'!EN$10:EN$107))),0)+
IFERROR(SUMPRODUCT('6. Patients'!DA$10:DA$107,OFFSET('6. Patients'!$EJ$9,1,MATCH($D10,'6. Patients'!$EK$9:$EW$9,0),ROWS('6. Patients'!EN$10:EN$107))),0)+
IFERROR(SUMPRODUCT('6. Patients'!DA$10:DA$107,OFFSET('6. Patients'!$EX$9,1,MATCH($D10,'6. Patients'!$EY$9:$FT$9,0),ROWS('6. Patients'!EN$10:EN$107))),0)+
IFERROR(SUMPRODUCT('6. Patients'!DA$10:DA$107,OFFSET('6. Patients'!$FU$9,1,MATCH($D10,'6. Patients'!$FV$9:$GJ$9,0),ROWS('6. Patients'!EN$10:EN$107))),0),
IFERROR(SUMPRODUCT('6. Patients'!DA$10:DA$107,OFFSET('6. Patients'!$GK$9,1,MATCH($D10,'6. Patients'!$GL$9:$HG$9,0),ROWS('6. Patients'!EN$10:EN$107))),0)+
IFERROR(SUMPRODUCT('6. Patients'!DA$10:DA$107,OFFSET('6. Patients'!$HH$9,1,MATCH($D10,'6. Patients'!$HI$9:$HU$9,0),ROWS('6. Patients'!EN$10:EN$107))),0)+
IFERROR(SUMPRODUCT('6. Patients'!DA$10:DA$107,OFFSET('6. Patients'!$HV$9,1,MATCH($D10,'6. Patients'!$HW$9:$IR$9,0),ROWS('6. Patients'!EN$10:EN$107))),0)+
IFERROR(SUMPRODUCT('6. Patients'!DA$10:DA$107,OFFSET('6. Patients'!$IS$9,1,MATCH($D10,'6. Patients'!$IT$9:$JH$9,0),ROWS('6. Patients'!EN$10:EN$107))),0),
IFERROR(SUMPRODUCT('6. Patients'!DA$10:DA$107,OFFSET('6. Patients'!$JI$9,1,MATCH($D10,'6. Patients'!$JJ$9:$KE$9,0),ROWS('6. Patients'!EN$10:EN$107))),0)+
IFERROR(SUMPRODUCT('6. Patients'!DA$10:DA$107,OFFSET('6. Patients'!$KF$9,1,MATCH($D10,'6. Patients'!$KG$9:$KS$9,0),ROWS('6. Patients'!EN$10:EN$107))),0)+
IFERROR(SUMPRODUCT('6. Patients'!DA$10:DA$107,OFFSET('6. Patients'!$KT$9,1,MATCH($D10,'6. Patients'!$KU$9:$LP$9,0),ROWS('6. Patients'!EN$10:EN$107))),0)+
IFERROR(SUMPRODUCT('6. Patients'!DA$10:DA$107,OFFSET('6. Patients'!$LQ$9,1,MATCH($D10,'6. Patients'!$LR$9:$MF$9,0),ROWS('6. Patients'!EN$10:EN$107))),0))+
IFERROR(VLOOKUP($D10,$H$109:$L$139,COLUMNS($H$108:$J$108)-1+AI$7,0)*$E10*$F10*'1. General Inputs'!$J$18,0),0)</f>
        <v>0</v>
      </c>
      <c r="AJ10" s="3">
        <f ca="1">ROUNDUP($F10*$E10*CHOOSE(AJ$7,
IFERROR(SUMPRODUCT('6. Patients'!DB$10:DB$107,OFFSET('6. Patients'!$DM$9,1,MATCH($D10,'6. Patients'!$DN$9:$EI$9,0),ROWS('6. Patients'!EO$10:EO$107))),0)+
IFERROR(SUMPRODUCT('6. Patients'!DB$10:DB$107,OFFSET('6. Patients'!$EJ$9,1,MATCH($D10,'6. Patients'!$EK$9:$EW$9,0),ROWS('6. Patients'!EO$10:EO$107))),0)+
IFERROR(SUMPRODUCT('6. Patients'!DB$10:DB$107,OFFSET('6. Patients'!$EX$9,1,MATCH($D10,'6. Patients'!$EY$9:$FT$9,0),ROWS('6. Patients'!EO$10:EO$107))),0)+
IFERROR(SUMPRODUCT('6. Patients'!DB$10:DB$107,OFFSET('6. Patients'!$FU$9,1,MATCH($D10,'6. Patients'!$FV$9:$GJ$9,0),ROWS('6. Patients'!EO$10:EO$107))),0),
IFERROR(SUMPRODUCT('6. Patients'!DB$10:DB$107,OFFSET('6. Patients'!$GK$9,1,MATCH($D10,'6. Patients'!$GL$9:$HG$9,0),ROWS('6. Patients'!EO$10:EO$107))),0)+
IFERROR(SUMPRODUCT('6. Patients'!DB$10:DB$107,OFFSET('6. Patients'!$HH$9,1,MATCH($D10,'6. Patients'!$HI$9:$HU$9,0),ROWS('6. Patients'!EO$10:EO$107))),0)+
IFERROR(SUMPRODUCT('6. Patients'!DB$10:DB$107,OFFSET('6. Patients'!$HV$9,1,MATCH($D10,'6. Patients'!$HW$9:$IR$9,0),ROWS('6. Patients'!EO$10:EO$107))),0)+
IFERROR(SUMPRODUCT('6. Patients'!DB$10:DB$107,OFFSET('6. Patients'!$IS$9,1,MATCH($D10,'6. Patients'!$IT$9:$JH$9,0),ROWS('6. Patients'!EO$10:EO$107))),0),
IFERROR(SUMPRODUCT('6. Patients'!DB$10:DB$107,OFFSET('6. Patients'!$JI$9,1,MATCH($D10,'6. Patients'!$JJ$9:$KE$9,0),ROWS('6. Patients'!EO$10:EO$107))),0)+
IFERROR(SUMPRODUCT('6. Patients'!DB$10:DB$107,OFFSET('6. Patients'!$KF$9,1,MATCH($D10,'6. Patients'!$KG$9:$KS$9,0),ROWS('6. Patients'!EO$10:EO$107))),0)+
IFERROR(SUMPRODUCT('6. Patients'!DB$10:DB$107,OFFSET('6. Patients'!$KT$9,1,MATCH($D10,'6. Patients'!$KU$9:$LP$9,0),ROWS('6. Patients'!EO$10:EO$107))),0)+
IFERROR(SUMPRODUCT('6. Patients'!DB$10:DB$107,OFFSET('6. Patients'!$LQ$9,1,MATCH($D10,'6. Patients'!$LR$9:$MF$9,0),ROWS('6. Patients'!EO$10:EO$107))),0))+
IFERROR(VLOOKUP($D10,$H$109:$L$139,COLUMNS($H$108:$J$108)-1+AJ$7,0)*$E10*$F10*'1. General Inputs'!$J$18,0),0)</f>
        <v>0</v>
      </c>
      <c r="AK10" s="3">
        <f ca="1">ROUNDUP($F10*$E10*CHOOSE(AK$7,
IFERROR(SUMPRODUCT('6. Patients'!DC$10:DC$107,OFFSET('6. Patients'!$DM$9,1,MATCH($D10,'6. Patients'!$DN$9:$EI$9,0),ROWS('6. Patients'!EP$10:EP$107))),0)+
IFERROR(SUMPRODUCT('6. Patients'!DC$10:DC$107,OFFSET('6. Patients'!$EJ$9,1,MATCH($D10,'6. Patients'!$EK$9:$EW$9,0),ROWS('6. Patients'!EP$10:EP$107))),0)+
IFERROR(SUMPRODUCT('6. Patients'!DC$10:DC$107,OFFSET('6. Patients'!$EX$9,1,MATCH($D10,'6. Patients'!$EY$9:$FT$9,0),ROWS('6. Patients'!EP$10:EP$107))),0)+
IFERROR(SUMPRODUCT('6. Patients'!DC$10:DC$107,OFFSET('6. Patients'!$FU$9,1,MATCH($D10,'6. Patients'!$FV$9:$GJ$9,0),ROWS('6. Patients'!EP$10:EP$107))),0),
IFERROR(SUMPRODUCT('6. Patients'!DC$10:DC$107,OFFSET('6. Patients'!$GK$9,1,MATCH($D10,'6. Patients'!$GL$9:$HG$9,0),ROWS('6. Patients'!EP$10:EP$107))),0)+
IFERROR(SUMPRODUCT('6. Patients'!DC$10:DC$107,OFFSET('6. Patients'!$HH$9,1,MATCH($D10,'6. Patients'!$HI$9:$HU$9,0),ROWS('6. Patients'!EP$10:EP$107))),0)+
IFERROR(SUMPRODUCT('6. Patients'!DC$10:DC$107,OFFSET('6. Patients'!$HV$9,1,MATCH($D10,'6. Patients'!$HW$9:$IR$9,0),ROWS('6. Patients'!EP$10:EP$107))),0)+
IFERROR(SUMPRODUCT('6. Patients'!DC$10:DC$107,OFFSET('6. Patients'!$IS$9,1,MATCH($D10,'6. Patients'!$IT$9:$JH$9,0),ROWS('6. Patients'!EP$10:EP$107))),0),
IFERROR(SUMPRODUCT('6. Patients'!DC$10:DC$107,OFFSET('6. Patients'!$JI$9,1,MATCH($D10,'6. Patients'!$JJ$9:$KE$9,0),ROWS('6. Patients'!EP$10:EP$107))),0)+
IFERROR(SUMPRODUCT('6. Patients'!DC$10:DC$107,OFFSET('6. Patients'!$KF$9,1,MATCH($D10,'6. Patients'!$KG$9:$KS$9,0),ROWS('6. Patients'!EP$10:EP$107))),0)+
IFERROR(SUMPRODUCT('6. Patients'!DC$10:DC$107,OFFSET('6. Patients'!$KT$9,1,MATCH($D10,'6. Patients'!$KU$9:$LP$9,0),ROWS('6. Patients'!EP$10:EP$107))),0)+
IFERROR(SUMPRODUCT('6. Patients'!DC$10:DC$107,OFFSET('6. Patients'!$LQ$9,1,MATCH($D10,'6. Patients'!$LR$9:$MF$9,0),ROWS('6. Patients'!EP$10:EP$107))),0))+
IFERROR(VLOOKUP($D10,$H$109:$L$139,COLUMNS($H$108:$J$108)-1+AK$7,0)*$E10*$F10*'1. General Inputs'!$J$18,0),0)</f>
        <v>0</v>
      </c>
      <c r="AL10" s="3">
        <f ca="1">ROUNDUP($F10*$E10*CHOOSE(AL$7,
IFERROR(SUMPRODUCT('6. Patients'!DD$10:DD$107,OFFSET('6. Patients'!$DM$9,1,MATCH($D10,'6. Patients'!$DN$9:$EI$9,0),ROWS('6. Patients'!EQ$10:EQ$107))),0)+
IFERROR(SUMPRODUCT('6. Patients'!DD$10:DD$107,OFFSET('6. Patients'!$EJ$9,1,MATCH($D10,'6. Patients'!$EK$9:$EW$9,0),ROWS('6. Patients'!EQ$10:EQ$107))),0)+
IFERROR(SUMPRODUCT('6. Patients'!DD$10:DD$107,OFFSET('6. Patients'!$EX$9,1,MATCH($D10,'6. Patients'!$EY$9:$FT$9,0),ROWS('6. Patients'!EQ$10:EQ$107))),0)+
IFERROR(SUMPRODUCT('6. Patients'!DD$10:DD$107,OFFSET('6. Patients'!$FU$9,1,MATCH($D10,'6. Patients'!$FV$9:$GJ$9,0),ROWS('6. Patients'!EQ$10:EQ$107))),0),
IFERROR(SUMPRODUCT('6. Patients'!DD$10:DD$107,OFFSET('6. Patients'!$GK$9,1,MATCH($D10,'6. Patients'!$GL$9:$HG$9,0),ROWS('6. Patients'!EQ$10:EQ$107))),0)+
IFERROR(SUMPRODUCT('6. Patients'!DD$10:DD$107,OFFSET('6. Patients'!$HH$9,1,MATCH($D10,'6. Patients'!$HI$9:$HU$9,0),ROWS('6. Patients'!EQ$10:EQ$107))),0)+
IFERROR(SUMPRODUCT('6. Patients'!DD$10:DD$107,OFFSET('6. Patients'!$HV$9,1,MATCH($D10,'6. Patients'!$HW$9:$IR$9,0),ROWS('6. Patients'!EQ$10:EQ$107))),0)+
IFERROR(SUMPRODUCT('6. Patients'!DD$10:DD$107,OFFSET('6. Patients'!$IS$9,1,MATCH($D10,'6. Patients'!$IT$9:$JH$9,0),ROWS('6. Patients'!EQ$10:EQ$107))),0),
IFERROR(SUMPRODUCT('6. Patients'!DD$10:DD$107,OFFSET('6. Patients'!$JI$9,1,MATCH($D10,'6. Patients'!$JJ$9:$KE$9,0),ROWS('6. Patients'!EQ$10:EQ$107))),0)+
IFERROR(SUMPRODUCT('6. Patients'!DD$10:DD$107,OFFSET('6. Patients'!$KF$9,1,MATCH($D10,'6. Patients'!$KG$9:$KS$9,0),ROWS('6. Patients'!EQ$10:EQ$107))),0)+
IFERROR(SUMPRODUCT('6. Patients'!DD$10:DD$107,OFFSET('6. Patients'!$KT$9,1,MATCH($D10,'6. Patients'!$KU$9:$LP$9,0),ROWS('6. Patients'!EQ$10:EQ$107))),0)+
IFERROR(SUMPRODUCT('6. Patients'!DD$10:DD$107,OFFSET('6. Patients'!$LQ$9,1,MATCH($D10,'6. Patients'!$LR$9:$MF$9,0),ROWS('6. Patients'!EQ$10:EQ$107))),0))+
IFERROR(VLOOKUP($D10,$H$109:$L$139,COLUMNS($H$108:$J$108)-1+AL$7,0)*$E10*$F10*'1. General Inputs'!$J$18,0),0)</f>
        <v>0</v>
      </c>
      <c r="AM10" s="3">
        <f ca="1">ROUNDUP($F10*$E10*CHOOSE(AM$7,
IFERROR(SUMPRODUCT('6. Patients'!DE$10:DE$107,OFFSET('6. Patients'!$DM$9,1,MATCH($D10,'6. Patients'!$DN$9:$EI$9,0),ROWS('6. Patients'!ER$10:ER$107))),0)+
IFERROR(SUMPRODUCT('6. Patients'!DE$10:DE$107,OFFSET('6. Patients'!$EJ$9,1,MATCH($D10,'6. Patients'!$EK$9:$EW$9,0),ROWS('6. Patients'!ER$10:ER$107))),0)+
IFERROR(SUMPRODUCT('6. Patients'!DE$10:DE$107,OFFSET('6. Patients'!$EX$9,1,MATCH($D10,'6. Patients'!$EY$9:$FT$9,0),ROWS('6. Patients'!ER$10:ER$107))),0)+
IFERROR(SUMPRODUCT('6. Patients'!DE$10:DE$107,OFFSET('6. Patients'!$FU$9,1,MATCH($D10,'6. Patients'!$FV$9:$GJ$9,0),ROWS('6. Patients'!ER$10:ER$107))),0),
IFERROR(SUMPRODUCT('6. Patients'!DE$10:DE$107,OFFSET('6. Patients'!$GK$9,1,MATCH($D10,'6. Patients'!$GL$9:$HG$9,0),ROWS('6. Patients'!ER$10:ER$107))),0)+
IFERROR(SUMPRODUCT('6. Patients'!DE$10:DE$107,OFFSET('6. Patients'!$HH$9,1,MATCH($D10,'6. Patients'!$HI$9:$HU$9,0),ROWS('6. Patients'!ER$10:ER$107))),0)+
IFERROR(SUMPRODUCT('6. Patients'!DE$10:DE$107,OFFSET('6. Patients'!$HV$9,1,MATCH($D10,'6. Patients'!$HW$9:$IR$9,0),ROWS('6. Patients'!ER$10:ER$107))),0)+
IFERROR(SUMPRODUCT('6. Patients'!DE$10:DE$107,OFFSET('6. Patients'!$IS$9,1,MATCH($D10,'6. Patients'!$IT$9:$JH$9,0),ROWS('6. Patients'!ER$10:ER$107))),0),
IFERROR(SUMPRODUCT('6. Patients'!DE$10:DE$107,OFFSET('6. Patients'!$JI$9,1,MATCH($D10,'6. Patients'!$JJ$9:$KE$9,0),ROWS('6. Patients'!ER$10:ER$107))),0)+
IFERROR(SUMPRODUCT('6. Patients'!DE$10:DE$107,OFFSET('6. Patients'!$KF$9,1,MATCH($D10,'6. Patients'!$KG$9:$KS$9,0),ROWS('6. Patients'!ER$10:ER$107))),0)+
IFERROR(SUMPRODUCT('6. Patients'!DE$10:DE$107,OFFSET('6. Patients'!$KT$9,1,MATCH($D10,'6. Patients'!$KU$9:$LP$9,0),ROWS('6. Patients'!ER$10:ER$107))),0)+
IFERROR(SUMPRODUCT('6. Patients'!DE$10:DE$107,OFFSET('6. Patients'!$LQ$9,1,MATCH($D10,'6. Patients'!$LR$9:$MF$9,0),ROWS('6. Patients'!ER$10:ER$107))),0))+
IFERROR(VLOOKUP($D10,$H$109:$L$139,COLUMNS($H$108:$J$108)-1+AM$7,0)*$E10*$F10*'1. General Inputs'!$J$18,0),0)</f>
        <v>0</v>
      </c>
      <c r="AN10" s="3">
        <f ca="1">ROUNDUP($F10*$E10*CHOOSE(AN$7,
IFERROR(SUMPRODUCT('6. Patients'!DF$10:DF$107,OFFSET('6. Patients'!$DM$9,1,MATCH($D10,'6. Patients'!$DN$9:$EI$9,0),ROWS('6. Patients'!ES$10:ES$107))),0)+
IFERROR(SUMPRODUCT('6. Patients'!DF$10:DF$107,OFFSET('6. Patients'!$EJ$9,1,MATCH($D10,'6. Patients'!$EK$9:$EW$9,0),ROWS('6. Patients'!ES$10:ES$107))),0)+
IFERROR(SUMPRODUCT('6. Patients'!DF$10:DF$107,OFFSET('6. Patients'!$EX$9,1,MATCH($D10,'6. Patients'!$EY$9:$FT$9,0),ROWS('6. Patients'!ES$10:ES$107))),0)+
IFERROR(SUMPRODUCT('6. Patients'!DF$10:DF$107,OFFSET('6. Patients'!$FU$9,1,MATCH($D10,'6. Patients'!$FV$9:$GJ$9,0),ROWS('6. Patients'!ES$10:ES$107))),0),
IFERROR(SUMPRODUCT('6. Patients'!DF$10:DF$107,OFFSET('6. Patients'!$GK$9,1,MATCH($D10,'6. Patients'!$GL$9:$HG$9,0),ROWS('6. Patients'!ES$10:ES$107))),0)+
IFERROR(SUMPRODUCT('6. Patients'!DF$10:DF$107,OFFSET('6. Patients'!$HH$9,1,MATCH($D10,'6. Patients'!$HI$9:$HU$9,0),ROWS('6. Patients'!ES$10:ES$107))),0)+
IFERROR(SUMPRODUCT('6. Patients'!DF$10:DF$107,OFFSET('6. Patients'!$HV$9,1,MATCH($D10,'6. Patients'!$HW$9:$IR$9,0),ROWS('6. Patients'!ES$10:ES$107))),0)+
IFERROR(SUMPRODUCT('6. Patients'!DF$10:DF$107,OFFSET('6. Patients'!$IS$9,1,MATCH($D10,'6. Patients'!$IT$9:$JH$9,0),ROWS('6. Patients'!ES$10:ES$107))),0),
IFERROR(SUMPRODUCT('6. Patients'!DF$10:DF$107,OFFSET('6. Patients'!$JI$9,1,MATCH($D10,'6. Patients'!$JJ$9:$KE$9,0),ROWS('6. Patients'!ES$10:ES$107))),0)+
IFERROR(SUMPRODUCT('6. Patients'!DF$10:DF$107,OFFSET('6. Patients'!$KF$9,1,MATCH($D10,'6. Patients'!$KG$9:$KS$9,0),ROWS('6. Patients'!ES$10:ES$107))),0)+
IFERROR(SUMPRODUCT('6. Patients'!DF$10:DF$107,OFFSET('6. Patients'!$KT$9,1,MATCH($D10,'6. Patients'!$KU$9:$LP$9,0),ROWS('6. Patients'!ES$10:ES$107))),0)+
IFERROR(SUMPRODUCT('6. Patients'!DF$10:DF$107,OFFSET('6. Patients'!$LQ$9,1,MATCH($D10,'6. Patients'!$LR$9:$MF$9,0),ROWS('6. Patients'!ES$10:ES$107))),0))+
IFERROR(VLOOKUP($D10,$H$109:$L$139,COLUMNS($H$108:$J$108)-1+AN$7,0)*$E10*$F10*'1. General Inputs'!$J$18,0),0)</f>
        <v>0</v>
      </c>
      <c r="AO10" s="3">
        <f ca="1">ROUNDUP($F10*$E10*CHOOSE(AO$7,
IFERROR(SUMPRODUCT('6. Patients'!DG$10:DG$107,OFFSET('6. Patients'!$DM$9,1,MATCH($D10,'6. Patients'!$DN$9:$EI$9,0),ROWS('6. Patients'!ET$10:ET$107))),0)+
IFERROR(SUMPRODUCT('6. Patients'!DG$10:DG$107,OFFSET('6. Patients'!$EJ$9,1,MATCH($D10,'6. Patients'!$EK$9:$EW$9,0),ROWS('6. Patients'!ET$10:ET$107))),0)+
IFERROR(SUMPRODUCT('6. Patients'!DG$10:DG$107,OFFSET('6. Patients'!$EX$9,1,MATCH($D10,'6. Patients'!$EY$9:$FT$9,0),ROWS('6. Patients'!ET$10:ET$107))),0)+
IFERROR(SUMPRODUCT('6. Patients'!DG$10:DG$107,OFFSET('6. Patients'!$FU$9,1,MATCH($D10,'6. Patients'!$FV$9:$GJ$9,0),ROWS('6. Patients'!ET$10:ET$107))),0),
IFERROR(SUMPRODUCT('6. Patients'!DG$10:DG$107,OFFSET('6. Patients'!$GK$9,1,MATCH($D10,'6. Patients'!$GL$9:$HG$9,0),ROWS('6. Patients'!ET$10:ET$107))),0)+
IFERROR(SUMPRODUCT('6. Patients'!DG$10:DG$107,OFFSET('6. Patients'!$HH$9,1,MATCH($D10,'6. Patients'!$HI$9:$HU$9,0),ROWS('6. Patients'!ET$10:ET$107))),0)+
IFERROR(SUMPRODUCT('6. Patients'!DG$10:DG$107,OFFSET('6. Patients'!$HV$9,1,MATCH($D10,'6. Patients'!$HW$9:$IR$9,0),ROWS('6. Patients'!ET$10:ET$107))),0)+
IFERROR(SUMPRODUCT('6. Patients'!DG$10:DG$107,OFFSET('6. Patients'!$IS$9,1,MATCH($D10,'6. Patients'!$IT$9:$JH$9,0),ROWS('6. Patients'!ET$10:ET$107))),0),
IFERROR(SUMPRODUCT('6. Patients'!DG$10:DG$107,OFFSET('6. Patients'!$JI$9,1,MATCH($D10,'6. Patients'!$JJ$9:$KE$9,0),ROWS('6. Patients'!ET$10:ET$107))),0)+
IFERROR(SUMPRODUCT('6. Patients'!DG$10:DG$107,OFFSET('6. Patients'!$KF$9,1,MATCH($D10,'6. Patients'!$KG$9:$KS$9,0),ROWS('6. Patients'!ET$10:ET$107))),0)+
IFERROR(SUMPRODUCT('6. Patients'!DG$10:DG$107,OFFSET('6. Patients'!$KT$9,1,MATCH($D10,'6. Patients'!$KU$9:$LP$9,0),ROWS('6. Patients'!ET$10:ET$107))),0)+
IFERROR(SUMPRODUCT('6. Patients'!DG$10:DG$107,OFFSET('6. Patients'!$LQ$9,1,MATCH($D10,'6. Patients'!$LR$9:$MF$9,0),ROWS('6. Patients'!ET$10:ET$107))),0))+
IFERROR(VLOOKUP($D10,$H$109:$L$139,COLUMNS($H$108:$J$108)-1+AO$7,0)*$E10*$F10*'1. General Inputs'!$J$18,0),0)</f>
        <v>0</v>
      </c>
      <c r="AP10" s="3">
        <f ca="1">ROUNDUP($F10*$E10*CHOOSE(AP$7,
IFERROR(SUMPRODUCT('6. Patients'!DH$10:DH$107,OFFSET('6. Patients'!$DM$9,1,MATCH($D10,'6. Patients'!$DN$9:$EI$9,0),ROWS('6. Patients'!EU$10:EU$107))),0)+
IFERROR(SUMPRODUCT('6. Patients'!DH$10:DH$107,OFFSET('6. Patients'!$EJ$9,1,MATCH($D10,'6. Patients'!$EK$9:$EW$9,0),ROWS('6. Patients'!EU$10:EU$107))),0)+
IFERROR(SUMPRODUCT('6. Patients'!DH$10:DH$107,OFFSET('6. Patients'!$EX$9,1,MATCH($D10,'6. Patients'!$EY$9:$FT$9,0),ROWS('6. Patients'!EU$10:EU$107))),0)+
IFERROR(SUMPRODUCT('6. Patients'!DH$10:DH$107,OFFSET('6. Patients'!$FU$9,1,MATCH($D10,'6. Patients'!$FV$9:$GJ$9,0),ROWS('6. Patients'!EU$10:EU$107))),0),
IFERROR(SUMPRODUCT('6. Patients'!DH$10:DH$107,OFFSET('6. Patients'!$GK$9,1,MATCH($D10,'6. Patients'!$GL$9:$HG$9,0),ROWS('6. Patients'!EU$10:EU$107))),0)+
IFERROR(SUMPRODUCT('6. Patients'!DH$10:DH$107,OFFSET('6. Patients'!$HH$9,1,MATCH($D10,'6. Patients'!$HI$9:$HU$9,0),ROWS('6. Patients'!EU$10:EU$107))),0)+
IFERROR(SUMPRODUCT('6. Patients'!DH$10:DH$107,OFFSET('6. Patients'!$HV$9,1,MATCH($D10,'6. Patients'!$HW$9:$IR$9,0),ROWS('6. Patients'!EU$10:EU$107))),0)+
IFERROR(SUMPRODUCT('6. Patients'!DH$10:DH$107,OFFSET('6. Patients'!$IS$9,1,MATCH($D10,'6. Patients'!$IT$9:$JH$9,0),ROWS('6. Patients'!EU$10:EU$107))),0),
IFERROR(SUMPRODUCT('6. Patients'!DH$10:DH$107,OFFSET('6. Patients'!$JI$9,1,MATCH($D10,'6. Patients'!$JJ$9:$KE$9,0),ROWS('6. Patients'!EU$10:EU$107))),0)+
IFERROR(SUMPRODUCT('6. Patients'!DH$10:DH$107,OFFSET('6. Patients'!$KF$9,1,MATCH($D10,'6. Patients'!$KG$9:$KS$9,0),ROWS('6. Patients'!EU$10:EU$107))),0)+
IFERROR(SUMPRODUCT('6. Patients'!DH$10:DH$107,OFFSET('6. Patients'!$KT$9,1,MATCH($D10,'6. Patients'!$KU$9:$LP$9,0),ROWS('6. Patients'!EU$10:EU$107))),0)+
IFERROR(SUMPRODUCT('6. Patients'!DH$10:DH$107,OFFSET('6. Patients'!$LQ$9,1,MATCH($D10,'6. Patients'!$LR$9:$MF$9,0),ROWS('6. Patients'!EU$10:EU$107))),0))+
IFERROR(VLOOKUP($D10,$H$109:$L$139,COLUMNS($H$108:$J$108)-1+AP$7,0)*$E10*$F10*'1. General Inputs'!$J$18,0),0)</f>
        <v>0</v>
      </c>
      <c r="AQ10" s="3">
        <f ca="1">ROUNDUP($F10*$E10*CHOOSE(AQ$7,
IFERROR(SUMPRODUCT('6. Patients'!DI$10:DI$107,OFFSET('6. Patients'!$DM$9,1,MATCH($D10,'6. Patients'!$DN$9:$EI$9,0),ROWS('6. Patients'!EV$10:EV$107))),0)+
IFERROR(SUMPRODUCT('6. Patients'!DI$10:DI$107,OFFSET('6. Patients'!$EJ$9,1,MATCH($D10,'6. Patients'!$EK$9:$EW$9,0),ROWS('6. Patients'!EV$10:EV$107))),0)+
IFERROR(SUMPRODUCT('6. Patients'!DI$10:DI$107,OFFSET('6. Patients'!$EX$9,1,MATCH($D10,'6. Patients'!$EY$9:$FT$9,0),ROWS('6. Patients'!EV$10:EV$107))),0)+
IFERROR(SUMPRODUCT('6. Patients'!DI$10:DI$107,OFFSET('6. Patients'!$FU$9,1,MATCH($D10,'6. Patients'!$FV$9:$GJ$9,0),ROWS('6. Patients'!EV$10:EV$107))),0),
IFERROR(SUMPRODUCT('6. Patients'!DI$10:DI$107,OFFSET('6. Patients'!$GK$9,1,MATCH($D10,'6. Patients'!$GL$9:$HG$9,0),ROWS('6. Patients'!EV$10:EV$107))),0)+
IFERROR(SUMPRODUCT('6. Patients'!DI$10:DI$107,OFFSET('6. Patients'!$HH$9,1,MATCH($D10,'6. Patients'!$HI$9:$HU$9,0),ROWS('6. Patients'!EV$10:EV$107))),0)+
IFERROR(SUMPRODUCT('6. Patients'!DI$10:DI$107,OFFSET('6. Patients'!$HV$9,1,MATCH($D10,'6. Patients'!$HW$9:$IR$9,0),ROWS('6. Patients'!EV$10:EV$107))),0)+
IFERROR(SUMPRODUCT('6. Patients'!DI$10:DI$107,OFFSET('6. Patients'!$IS$9,1,MATCH($D10,'6. Patients'!$IT$9:$JH$9,0),ROWS('6. Patients'!EV$10:EV$107))),0),
IFERROR(SUMPRODUCT('6. Patients'!DI$10:DI$107,OFFSET('6. Patients'!$JI$9,1,MATCH($D10,'6. Patients'!$JJ$9:$KE$9,0),ROWS('6. Patients'!EV$10:EV$107))),0)+
IFERROR(SUMPRODUCT('6. Patients'!DI$10:DI$107,OFFSET('6. Patients'!$KF$9,1,MATCH($D10,'6. Patients'!$KG$9:$KS$9,0),ROWS('6. Patients'!EV$10:EV$107))),0)+
IFERROR(SUMPRODUCT('6. Patients'!DI$10:DI$107,OFFSET('6. Patients'!$KT$9,1,MATCH($D10,'6. Patients'!$KU$9:$LP$9,0),ROWS('6. Patients'!EV$10:EV$107))),0)+
IFERROR(SUMPRODUCT('6. Patients'!DI$10:DI$107,OFFSET('6. Patients'!$LQ$9,1,MATCH($D10,'6. Patients'!$LR$9:$MF$9,0),ROWS('6. Patients'!EV$10:EV$107))),0))+
IFERROR(VLOOKUP($D10,$H$109:$L$139,COLUMNS($H$108:$J$108)-1+AQ$7,0)*$E10*$F10*'1. General Inputs'!$J$18,0),0)</f>
        <v>0</v>
      </c>
      <c r="AR10" s="115"/>
      <c r="AY10" s="114">
        <f ca="1">IFERROR(SUM(OFFSET('7. Consumption'!H10,0,1,,MIN('1. General Inputs'!$J$20,COLUMNS('7. Consumption'!H$9:$AQ$9)-1))),0)+MAX(0,$AQ10*('1. General Inputs'!$J$20-COLUMNS('7. Consumption'!H$9:$AQ$9)+1))</f>
        <v>0</v>
      </c>
      <c r="AZ10" s="114">
        <f ca="1">IFERROR(SUM(OFFSET('7. Consumption'!I10,0,1,,MIN('1. General Inputs'!$J$20,COLUMNS('7. Consumption'!I$9:$AQ$9)-1))),0)+MAX(0,$AQ10*('1. General Inputs'!$J$20-COLUMNS('7. Consumption'!I$9:$AQ$9)+1))</f>
        <v>0</v>
      </c>
      <c r="BA10" s="114">
        <f ca="1">IFERROR(SUM(OFFSET('7. Consumption'!J10,0,1,,MIN('1. General Inputs'!$J$20,COLUMNS('7. Consumption'!J$9:$AQ$9)-1))),0)+MAX(0,$AQ10*('1. General Inputs'!$J$20-COLUMNS('7. Consumption'!J$9:$AQ$9)+1))</f>
        <v>0</v>
      </c>
      <c r="BB10" s="114">
        <f ca="1">IFERROR(SUM(OFFSET('7. Consumption'!K10,0,1,,MIN('1. General Inputs'!$J$20,COLUMNS('7. Consumption'!K$9:$AQ$9)-1))),0)+MAX(0,$AQ10*('1. General Inputs'!$J$20-COLUMNS('7. Consumption'!K$9:$AQ$9)+1))</f>
        <v>0</v>
      </c>
      <c r="BC10" s="114">
        <f ca="1">IFERROR(SUM(OFFSET('7. Consumption'!L10,0,1,,MIN('1. General Inputs'!$J$20,COLUMNS('7. Consumption'!L$9:$AQ$9)-1))),0)+MAX(0,$AQ10*('1. General Inputs'!$J$20-COLUMNS('7. Consumption'!L$9:$AQ$9)+1))</f>
        <v>0</v>
      </c>
      <c r="BD10" s="114">
        <f ca="1">IFERROR(SUM(OFFSET('7. Consumption'!M10,0,1,,MIN('1. General Inputs'!$J$20,COLUMNS('7. Consumption'!M$9:$AQ$9)-1))),0)+MAX(0,$AQ10*('1. General Inputs'!$J$20-COLUMNS('7. Consumption'!M$9:$AQ$9)+1))</f>
        <v>0</v>
      </c>
      <c r="BE10" s="114">
        <f ca="1">IFERROR(SUM(OFFSET('7. Consumption'!N10,0,1,,MIN('1. General Inputs'!$J$20,COLUMNS('7. Consumption'!N$9:$AQ$9)-1))),0)+MAX(0,$AQ10*('1. General Inputs'!$J$20-COLUMNS('7. Consumption'!N$9:$AQ$9)+1))</f>
        <v>0</v>
      </c>
      <c r="BF10" s="114">
        <f ca="1">IFERROR(SUM(OFFSET('7. Consumption'!O10,0,1,,MIN('1. General Inputs'!$J$20,COLUMNS('7. Consumption'!O$9:$AQ$9)-1))),0)+MAX(0,$AQ10*('1. General Inputs'!$J$20-COLUMNS('7. Consumption'!O$9:$AQ$9)+1))</f>
        <v>0</v>
      </c>
      <c r="BG10" s="114">
        <f ca="1">IFERROR(SUM(OFFSET('7. Consumption'!P10,0,1,,MIN('1. General Inputs'!$J$20,COLUMNS('7. Consumption'!P$9:$AQ$9)-1))),0)+MAX(0,$AQ10*('1. General Inputs'!$J$20-COLUMNS('7. Consumption'!P$9:$AQ$9)+1))</f>
        <v>0</v>
      </c>
      <c r="BH10" s="114">
        <f ca="1">IFERROR(SUM(OFFSET('7. Consumption'!Q10,0,1,,MIN('1. General Inputs'!$J$20,COLUMNS('7. Consumption'!Q$9:$AQ$9)-1))),0)+MAX(0,$AQ10*('1. General Inputs'!$J$20-COLUMNS('7. Consumption'!Q$9:$AQ$9)+1))</f>
        <v>0</v>
      </c>
      <c r="BI10" s="114">
        <f ca="1">IFERROR(SUM(OFFSET('7. Consumption'!R10,0,1,,MIN('1. General Inputs'!$J$20,COLUMNS('7. Consumption'!R$9:$AQ$9)-1))),0)+MAX(0,$AQ10*('1. General Inputs'!$J$20-COLUMNS('7. Consumption'!R$9:$AQ$9)+1))</f>
        <v>0</v>
      </c>
      <c r="BJ10" s="114">
        <f ca="1">IFERROR(SUM(OFFSET('7. Consumption'!S10,0,1,,MIN('1. General Inputs'!$J$20,COLUMNS('7. Consumption'!S$9:$AQ$9)-1))),0)+MAX(0,$AQ10*('1. General Inputs'!$J$20-COLUMNS('7. Consumption'!S$9:$AQ$9)+1))</f>
        <v>0</v>
      </c>
      <c r="BK10" s="114">
        <f ca="1">IFERROR(SUM(OFFSET('7. Consumption'!T10,0,1,,MIN('1. General Inputs'!$J$20,COLUMNS('7. Consumption'!T$9:$AQ$9)-1))),0)+MAX(0,$AQ10*('1. General Inputs'!$J$20-COLUMNS('7. Consumption'!T$9:$AQ$9)+1))</f>
        <v>0</v>
      </c>
      <c r="BL10" s="114">
        <f ca="1">IFERROR(SUM(OFFSET('7. Consumption'!U10,0,1,,MIN('1. General Inputs'!$J$20,COLUMNS('7. Consumption'!U$9:$AQ$9)-1))),0)+MAX(0,$AQ10*('1. General Inputs'!$J$20-COLUMNS('7. Consumption'!U$9:$AQ$9)+1))</f>
        <v>0</v>
      </c>
      <c r="BM10" s="114">
        <f ca="1">IFERROR(SUM(OFFSET('7. Consumption'!V10,0,1,,MIN('1. General Inputs'!$J$20,COLUMNS('7. Consumption'!V$9:$AQ$9)-1))),0)+MAX(0,$AQ10*('1. General Inputs'!$J$20-COLUMNS('7. Consumption'!V$9:$AQ$9)+1))</f>
        <v>0</v>
      </c>
      <c r="BN10" s="114">
        <f ca="1">IFERROR(SUM(OFFSET('7. Consumption'!W10,0,1,,MIN('1. General Inputs'!$J$20,COLUMNS('7. Consumption'!W$9:$AQ$9)-1))),0)+MAX(0,$AQ10*('1. General Inputs'!$J$20-COLUMNS('7. Consumption'!W$9:$AQ$9)+1))</f>
        <v>0</v>
      </c>
      <c r="BO10" s="114">
        <f ca="1">IFERROR(SUM(OFFSET('7. Consumption'!X10,0,1,,MIN('1. General Inputs'!$J$20,COLUMNS('7. Consumption'!X$9:$AQ$9)-1))),0)+MAX(0,$AQ10*('1. General Inputs'!$J$20-COLUMNS('7. Consumption'!X$9:$AQ$9)+1))</f>
        <v>0</v>
      </c>
      <c r="BP10" s="114">
        <f ca="1">IFERROR(SUM(OFFSET('7. Consumption'!Y10,0,1,,MIN('1. General Inputs'!$J$20,COLUMNS('7. Consumption'!Y$9:$AQ$9)-1))),0)+MAX(0,$AQ10*('1. General Inputs'!$J$20-COLUMNS('7. Consumption'!Y$9:$AQ$9)+1))</f>
        <v>0</v>
      </c>
      <c r="BQ10" s="114">
        <f ca="1">IFERROR(SUM(OFFSET('7. Consumption'!Z10,0,1,,MIN('1. General Inputs'!$J$20,COLUMNS('7. Consumption'!Z$9:$AQ$9)-1))),0)+MAX(0,$AQ10*('1. General Inputs'!$J$20-COLUMNS('7. Consumption'!Z$9:$AQ$9)+1))</f>
        <v>0</v>
      </c>
      <c r="BR10" s="114">
        <f ca="1">IFERROR(SUM(OFFSET('7. Consumption'!AA10,0,1,,MIN('1. General Inputs'!$J$20,COLUMNS('7. Consumption'!AA$9:$AQ$9)-1))),0)+MAX(0,$AQ10*('1. General Inputs'!$J$20-COLUMNS('7. Consumption'!AA$9:$AQ$9)+1))</f>
        <v>0</v>
      </c>
      <c r="BS10" s="114">
        <f ca="1">IFERROR(SUM(OFFSET('7. Consumption'!AB10,0,1,,MIN('1. General Inputs'!$J$20,COLUMNS('7. Consumption'!AB$9:$AQ$9)-1))),0)+MAX(0,$AQ10*('1. General Inputs'!$J$20-COLUMNS('7. Consumption'!AB$9:$AQ$9)+1))</f>
        <v>0</v>
      </c>
      <c r="BT10" s="114">
        <f ca="1">IFERROR(SUM(OFFSET('7. Consumption'!AC10,0,1,,MIN('1. General Inputs'!$J$20,COLUMNS('7. Consumption'!AC$9:$AQ$9)-1))),0)+MAX(0,$AQ10*('1. General Inputs'!$J$20-COLUMNS('7. Consumption'!AC$9:$AQ$9)+1))</f>
        <v>0</v>
      </c>
      <c r="BU10" s="114">
        <f ca="1">IFERROR(SUM(OFFSET('7. Consumption'!AD10,0,1,,MIN('1. General Inputs'!$J$20,COLUMNS('7. Consumption'!AD$9:$AQ$9)-1))),0)+MAX(0,$AQ10*('1. General Inputs'!$J$20-COLUMNS('7. Consumption'!AD$9:$AQ$9)+1))</f>
        <v>0</v>
      </c>
      <c r="BV10" s="114">
        <f ca="1">IFERROR(SUM(OFFSET('7. Consumption'!AE10,0,1,,MIN('1. General Inputs'!$J$20,COLUMNS('7. Consumption'!AE$9:$AQ$9)-1))),0)+MAX(0,$AQ10*('1. General Inputs'!$J$20-COLUMNS('7. Consumption'!AE$9:$AQ$9)+1))</f>
        <v>0</v>
      </c>
      <c r="BW10" s="114">
        <f ca="1">IFERROR(SUM(OFFSET('7. Consumption'!AF10,0,1,,MIN('1. General Inputs'!$J$20,COLUMNS('7. Consumption'!AF$9:$AQ$9)-1))),0)+MAX(0,$AQ10*('1. General Inputs'!$J$20-COLUMNS('7. Consumption'!AF$9:$AQ$9)+1))</f>
        <v>0</v>
      </c>
      <c r="BX10" s="114">
        <f ca="1">IFERROR(SUM(OFFSET('7. Consumption'!AG10,0,1,,MIN('1. General Inputs'!$J$20,COLUMNS('7. Consumption'!AG$9:$AQ$9)-1))),0)+MAX(0,$AQ10*('1. General Inputs'!$J$20-COLUMNS('7. Consumption'!AG$9:$AQ$9)+1))</f>
        <v>0</v>
      </c>
      <c r="BY10" s="114">
        <f ca="1">IFERROR(SUM(OFFSET('7. Consumption'!AH10,0,1,,MIN('1. General Inputs'!$J$20,COLUMNS('7. Consumption'!AH$9:$AQ$9)-1))),0)+MAX(0,$AQ10*('1. General Inputs'!$J$20-COLUMNS('7. Consumption'!AH$9:$AQ$9)+1))</f>
        <v>0</v>
      </c>
      <c r="BZ10" s="114">
        <f ca="1">IFERROR(SUM(OFFSET('7. Consumption'!AI10,0,1,,MIN('1. General Inputs'!$J$20,COLUMNS('7. Consumption'!AI$9:$AQ$9)-1))),0)+MAX(0,$AQ10*('1. General Inputs'!$J$20-COLUMNS('7. Consumption'!AI$9:$AQ$9)+1))</f>
        <v>0</v>
      </c>
      <c r="CA10" s="114">
        <f ca="1">IFERROR(SUM(OFFSET('7. Consumption'!AJ10,0,1,,MIN('1. General Inputs'!$J$20,COLUMNS('7. Consumption'!AJ$9:$AQ$9)-1))),0)+MAX(0,$AQ10*('1. General Inputs'!$J$20-COLUMNS('7. Consumption'!AJ$9:$AQ$9)+1))</f>
        <v>0</v>
      </c>
      <c r="CB10" s="114">
        <f ca="1">IFERROR(SUM(OFFSET('7. Consumption'!AK10,0,1,,MIN('1. General Inputs'!$J$20,COLUMNS('7. Consumption'!AK$9:$AQ$9)-1))),0)+MAX(0,$AQ10*('1. General Inputs'!$J$20-COLUMNS('7. Consumption'!AK$9:$AQ$9)+1))</f>
        <v>0</v>
      </c>
      <c r="CC10" s="114">
        <f ca="1">IFERROR(SUM(OFFSET('7. Consumption'!AL10,0,1,,MIN('1. General Inputs'!$J$20,COLUMNS('7. Consumption'!AL$9:$AQ$9)-1))),0)+MAX(0,$AQ10*('1. General Inputs'!$J$20-COLUMNS('7. Consumption'!AL$9:$AQ$9)+1))</f>
        <v>0</v>
      </c>
      <c r="CD10" s="114">
        <f ca="1">IFERROR(SUM(OFFSET('7. Consumption'!AM10,0,1,,MIN('1. General Inputs'!$J$20,COLUMNS('7. Consumption'!AM$9:$AQ$9)-1))),0)+MAX(0,$AQ10*('1. General Inputs'!$J$20-COLUMNS('7. Consumption'!AM$9:$AQ$9)+1))</f>
        <v>0</v>
      </c>
      <c r="CE10" s="114">
        <f ca="1">IFERROR(SUM(OFFSET('7. Consumption'!AN10,0,1,,MIN('1. General Inputs'!$J$20,COLUMNS('7. Consumption'!AN$9:$AQ$9)-1))),0)+MAX(0,$AQ10*('1. General Inputs'!$J$20-COLUMNS('7. Consumption'!AN$9:$AQ$9)+1))</f>
        <v>0</v>
      </c>
      <c r="CF10" s="114">
        <f ca="1">IFERROR(SUM(OFFSET('7. Consumption'!AO10,0,1,,MIN('1. General Inputs'!$J$20,COLUMNS('7. Consumption'!AO$9:$AQ$9)-1))),0)+MAX(0,$AQ10*('1. General Inputs'!$J$20-COLUMNS('7. Consumption'!AO$9:$AQ$9)+1))</f>
        <v>0</v>
      </c>
      <c r="CG10" s="114">
        <f ca="1">IFERROR(SUM(OFFSET('7. Consumption'!AP10,0,1,,MIN('1. General Inputs'!$J$20,COLUMNS('7. Consumption'!AP$9:$AQ$9)-1))),0)+MAX(0,$AQ10*('1. General Inputs'!$J$20-COLUMNS('7. Consumption'!AP$9:$AQ$9)+1))</f>
        <v>0</v>
      </c>
      <c r="CH10" s="114">
        <f ca="1">IFERROR(SUM(OFFSET('7. Consumption'!AQ10,0,1,,MIN('1. General Inputs'!$J$20,COLUMNS('7. Consumption'!AQ$9:$AQ$9)-1))),0)+MAX(0,$AQ10*('1. General Inputs'!$J$20-COLUMNS('7. Consumption'!AQ$9:$AQ$9)+1))</f>
        <v>0</v>
      </c>
    </row>
    <row r="11" spans="2:86" x14ac:dyDescent="0.3">
      <c r="B11" s="12"/>
      <c r="C11" s="12" t="str">
        <f>IFERROR(VLOOKUP(ROWS($C$9:$C11),'5. Dosing'!$I$12:$J$73,COLUMNS('5. Dosing'!$I$11:$J$11),0),"")</f>
        <v>ABC (300) - 60 tab</v>
      </c>
      <c r="D11" s="12" t="str">
        <f>IFERROR(INDEX('5. Dosing'!C$12:C$73,MATCH('7. Consumption'!$C11,'5. Dosing'!$J$12:$J$73,0)),"")</f>
        <v>ABC</v>
      </c>
      <c r="E11" s="108">
        <f>IFERROR(INDEX('5. Dosing'!H$12:H$73,MATCH('7. Consumption'!$C11,'5. Dosing'!$J$12:$J$73,0)),0)</f>
        <v>1</v>
      </c>
      <c r="F11" s="109">
        <f>IFERROR(INDEX('5. Dosing'!G$12:G$73,MATCH('7. Consumption'!$C11,'5. Dosing'!$J$12:$J$73,0))*(30.5)/INDEX('5. Dosing'!F$12:F$73,MATCH('7. Consumption'!$C11,'5. Dosing'!$J$12:$J$73,0)),0)</f>
        <v>1.0166666666666666</v>
      </c>
      <c r="H11" s="3">
        <f ca="1">ROUNDUP($F11*$E11*CHOOSE(H$7,
IFERROR(SUMPRODUCT('6. Patients'!BZ$10:BZ$107,OFFSET('6. Patients'!$DM$9,1,MATCH($D11,'6. Patients'!$DN$9:$EI$9,0),ROWS('6. Patients'!DM$10:DM$107))),0)+
IFERROR(SUMPRODUCT('6. Patients'!BZ$10:BZ$107,OFFSET('6. Patients'!$EJ$9,1,MATCH($D11,'6. Patients'!$EK$9:$EW$9,0),ROWS('6. Patients'!DM$10:DM$107))),0)+
IFERROR(SUMPRODUCT('6. Patients'!BZ$10:BZ$107,OFFSET('6. Patients'!$EX$9,1,MATCH($D11,'6. Patients'!$EY$9:$FT$9,0),ROWS('6. Patients'!DM$10:DM$107))),0)+
IFERROR(SUMPRODUCT('6. Patients'!BZ$10:BZ$107,OFFSET('6. Patients'!$FU$9,1,MATCH($D11,'6. Patients'!$FV$9:$GJ$9,0),ROWS('6. Patients'!DM$10:DM$107))),0),
IFERROR(SUMPRODUCT('6. Patients'!BZ$10:BZ$107,OFFSET('6. Patients'!$GK$9,1,MATCH($D11,'6. Patients'!$GL$9:$HG$9,0),ROWS('6. Patients'!DM$10:DM$107))),0)+
IFERROR(SUMPRODUCT('6. Patients'!BZ$10:BZ$107,OFFSET('6. Patients'!$HH$9,1,MATCH($D11,'6. Patients'!$HI$9:$HU$9,0),ROWS('6. Patients'!DM$10:DM$107))),0)+
IFERROR(SUMPRODUCT('6. Patients'!BZ$10:BZ$107,OFFSET('6. Patients'!$HV$9,1,MATCH($D11,'6. Patients'!$HW$9:$IR$9,0),ROWS('6. Patients'!DM$10:DM$107))),0)+
IFERROR(SUMPRODUCT('6. Patients'!BZ$10:BZ$107,OFFSET('6. Patients'!$IS$9,1,MATCH($D11,'6. Patients'!$IT$9:$JH$9,0),ROWS('6. Patients'!DM$10:DM$107))),0),
IFERROR(SUMPRODUCT('6. Patients'!BZ$10:BZ$107,OFFSET('6. Patients'!$JI$9,1,MATCH($D11,'6. Patients'!$JJ$9:$KE$9,0),ROWS('6. Patients'!DM$10:DM$107))),0)+
IFERROR(SUMPRODUCT('6. Patients'!BZ$10:BZ$107,OFFSET('6. Patients'!$KF$9,1,MATCH($D11,'6. Patients'!$KG$9:$KS$9,0),ROWS('6. Patients'!DM$10:DM$107))),0)+
IFERROR(SUMPRODUCT('6. Patients'!BZ$10:BZ$107,OFFSET('6. Patients'!$KT$9,1,MATCH($D11,'6. Patients'!$KU$9:$LP$9,0),ROWS('6. Patients'!DM$10:DM$107))),0)+
IFERROR(SUMPRODUCT('6. Patients'!BZ$10:BZ$107,OFFSET('6. Patients'!$LQ$9,1,MATCH($D11,'6. Patients'!$LR$9:$MF$9,0),ROWS('6. Patients'!DM$10:DM$107))),0))+
IFERROR(VLOOKUP($D11,$H$109:$L$139,COLUMNS($H$108:$J$108)-1+H$7,0)*$E11*$F11*'1. General Inputs'!$J$18,0),0)</f>
        <v>0</v>
      </c>
      <c r="I11" s="3">
        <f ca="1">ROUNDUP($F11*$E11*CHOOSE(I$7,
IFERROR(SUMPRODUCT('6. Patients'!CA$10:CA$107,OFFSET('6. Patients'!$DM$9,1,MATCH($D11,'6. Patients'!$DN$9:$EI$9,0),ROWS('6. Patients'!DN$10:DN$107))),0)+
IFERROR(SUMPRODUCT('6. Patients'!CA$10:CA$107,OFFSET('6. Patients'!$EJ$9,1,MATCH($D11,'6. Patients'!$EK$9:$EW$9,0),ROWS('6. Patients'!DN$10:DN$107))),0)+
IFERROR(SUMPRODUCT('6. Patients'!CA$10:CA$107,OFFSET('6. Patients'!$EX$9,1,MATCH($D11,'6. Patients'!$EY$9:$FT$9,0),ROWS('6. Patients'!DN$10:DN$107))),0)+
IFERROR(SUMPRODUCT('6. Patients'!CA$10:CA$107,OFFSET('6. Patients'!$FU$9,1,MATCH($D11,'6. Patients'!$FV$9:$GJ$9,0),ROWS('6. Patients'!DN$10:DN$107))),0),
IFERROR(SUMPRODUCT('6. Patients'!CA$10:CA$107,OFFSET('6. Patients'!$GK$9,1,MATCH($D11,'6. Patients'!$GL$9:$HG$9,0),ROWS('6. Patients'!DN$10:DN$107))),0)+
IFERROR(SUMPRODUCT('6. Patients'!CA$10:CA$107,OFFSET('6. Patients'!$HH$9,1,MATCH($D11,'6. Patients'!$HI$9:$HU$9,0),ROWS('6. Patients'!DN$10:DN$107))),0)+
IFERROR(SUMPRODUCT('6. Patients'!CA$10:CA$107,OFFSET('6. Patients'!$HV$9,1,MATCH($D11,'6. Patients'!$HW$9:$IR$9,0),ROWS('6. Patients'!DN$10:DN$107))),0)+
IFERROR(SUMPRODUCT('6. Patients'!CA$10:CA$107,OFFSET('6. Patients'!$IS$9,1,MATCH($D11,'6. Patients'!$IT$9:$JH$9,0),ROWS('6. Patients'!DN$10:DN$107))),0),
IFERROR(SUMPRODUCT('6. Patients'!CA$10:CA$107,OFFSET('6. Patients'!$JI$9,1,MATCH($D11,'6. Patients'!$JJ$9:$KE$9,0),ROWS('6. Patients'!DN$10:DN$107))),0)+
IFERROR(SUMPRODUCT('6. Patients'!CA$10:CA$107,OFFSET('6. Patients'!$KF$9,1,MATCH($D11,'6. Patients'!$KG$9:$KS$9,0),ROWS('6. Patients'!DN$10:DN$107))),0)+
IFERROR(SUMPRODUCT('6. Patients'!CA$10:CA$107,OFFSET('6. Patients'!$KT$9,1,MATCH($D11,'6. Patients'!$KU$9:$LP$9,0),ROWS('6. Patients'!DN$10:DN$107))),0)+
IFERROR(SUMPRODUCT('6. Patients'!CA$10:CA$107,OFFSET('6. Patients'!$LQ$9,1,MATCH($D11,'6. Patients'!$LR$9:$MF$9,0),ROWS('6. Patients'!DN$10:DN$107))),0))+
IFERROR(VLOOKUP($D11,$H$109:$L$139,COLUMNS($H$108:$J$108)-1+I$7,0)*$E11*$F11*'1. General Inputs'!$J$18,0),0)</f>
        <v>0</v>
      </c>
      <c r="J11" s="3">
        <f ca="1">ROUNDUP($F11*$E11*CHOOSE(J$7,
IFERROR(SUMPRODUCT('6. Patients'!CB$10:CB$107,OFFSET('6. Patients'!$DM$9,1,MATCH($D11,'6. Patients'!$DN$9:$EI$9,0),ROWS('6. Patients'!DO$10:DO$107))),0)+
IFERROR(SUMPRODUCT('6. Patients'!CB$10:CB$107,OFFSET('6. Patients'!$EJ$9,1,MATCH($D11,'6. Patients'!$EK$9:$EW$9,0),ROWS('6. Patients'!DO$10:DO$107))),0)+
IFERROR(SUMPRODUCT('6. Patients'!CB$10:CB$107,OFFSET('6. Patients'!$EX$9,1,MATCH($D11,'6. Patients'!$EY$9:$FT$9,0),ROWS('6. Patients'!DO$10:DO$107))),0)+
IFERROR(SUMPRODUCT('6. Patients'!CB$10:CB$107,OFFSET('6. Patients'!$FU$9,1,MATCH($D11,'6. Patients'!$FV$9:$GJ$9,0),ROWS('6. Patients'!DO$10:DO$107))),0),
IFERROR(SUMPRODUCT('6. Patients'!CB$10:CB$107,OFFSET('6. Patients'!$GK$9,1,MATCH($D11,'6. Patients'!$GL$9:$HG$9,0),ROWS('6. Patients'!DO$10:DO$107))),0)+
IFERROR(SUMPRODUCT('6. Patients'!CB$10:CB$107,OFFSET('6. Patients'!$HH$9,1,MATCH($D11,'6. Patients'!$HI$9:$HU$9,0),ROWS('6. Patients'!DO$10:DO$107))),0)+
IFERROR(SUMPRODUCT('6. Patients'!CB$10:CB$107,OFFSET('6. Patients'!$HV$9,1,MATCH($D11,'6. Patients'!$HW$9:$IR$9,0),ROWS('6. Patients'!DO$10:DO$107))),0)+
IFERROR(SUMPRODUCT('6. Patients'!CB$10:CB$107,OFFSET('6. Patients'!$IS$9,1,MATCH($D11,'6. Patients'!$IT$9:$JH$9,0),ROWS('6. Patients'!DO$10:DO$107))),0),
IFERROR(SUMPRODUCT('6. Patients'!CB$10:CB$107,OFFSET('6. Patients'!$JI$9,1,MATCH($D11,'6. Patients'!$JJ$9:$KE$9,0),ROWS('6. Patients'!DO$10:DO$107))),0)+
IFERROR(SUMPRODUCT('6. Patients'!CB$10:CB$107,OFFSET('6. Patients'!$KF$9,1,MATCH($D11,'6. Patients'!$KG$9:$KS$9,0),ROWS('6. Patients'!DO$10:DO$107))),0)+
IFERROR(SUMPRODUCT('6. Patients'!CB$10:CB$107,OFFSET('6. Patients'!$KT$9,1,MATCH($D11,'6. Patients'!$KU$9:$LP$9,0),ROWS('6. Patients'!DO$10:DO$107))),0)+
IFERROR(SUMPRODUCT('6. Patients'!CB$10:CB$107,OFFSET('6. Patients'!$LQ$9,1,MATCH($D11,'6. Patients'!$LR$9:$MF$9,0),ROWS('6. Patients'!DO$10:DO$107))),0))+
IFERROR(VLOOKUP($D11,$H$109:$L$139,COLUMNS($H$108:$J$108)-1+J$7,0)*$E11*$F11*'1. General Inputs'!$J$18,0),0)</f>
        <v>0</v>
      </c>
      <c r="K11" s="3">
        <f ca="1">ROUNDUP($F11*$E11*CHOOSE(K$7,
IFERROR(SUMPRODUCT('6. Patients'!CC$10:CC$107,OFFSET('6. Patients'!$DM$9,1,MATCH($D11,'6. Patients'!$DN$9:$EI$9,0),ROWS('6. Patients'!DP$10:DP$107))),0)+
IFERROR(SUMPRODUCT('6. Patients'!CC$10:CC$107,OFFSET('6. Patients'!$EJ$9,1,MATCH($D11,'6. Patients'!$EK$9:$EW$9,0),ROWS('6. Patients'!DP$10:DP$107))),0)+
IFERROR(SUMPRODUCT('6. Patients'!CC$10:CC$107,OFFSET('6. Patients'!$EX$9,1,MATCH($D11,'6. Patients'!$EY$9:$FT$9,0),ROWS('6. Patients'!DP$10:DP$107))),0)+
IFERROR(SUMPRODUCT('6. Patients'!CC$10:CC$107,OFFSET('6. Patients'!$FU$9,1,MATCH($D11,'6. Patients'!$FV$9:$GJ$9,0),ROWS('6. Patients'!DP$10:DP$107))),0),
IFERROR(SUMPRODUCT('6. Patients'!CC$10:CC$107,OFFSET('6. Patients'!$GK$9,1,MATCH($D11,'6. Patients'!$GL$9:$HG$9,0),ROWS('6. Patients'!DP$10:DP$107))),0)+
IFERROR(SUMPRODUCT('6. Patients'!CC$10:CC$107,OFFSET('6. Patients'!$HH$9,1,MATCH($D11,'6. Patients'!$HI$9:$HU$9,0),ROWS('6. Patients'!DP$10:DP$107))),0)+
IFERROR(SUMPRODUCT('6. Patients'!CC$10:CC$107,OFFSET('6. Patients'!$HV$9,1,MATCH($D11,'6. Patients'!$HW$9:$IR$9,0),ROWS('6. Patients'!DP$10:DP$107))),0)+
IFERROR(SUMPRODUCT('6. Patients'!CC$10:CC$107,OFFSET('6. Patients'!$IS$9,1,MATCH($D11,'6. Patients'!$IT$9:$JH$9,0),ROWS('6. Patients'!DP$10:DP$107))),0),
IFERROR(SUMPRODUCT('6. Patients'!CC$10:CC$107,OFFSET('6. Patients'!$JI$9,1,MATCH($D11,'6. Patients'!$JJ$9:$KE$9,0),ROWS('6. Patients'!DP$10:DP$107))),0)+
IFERROR(SUMPRODUCT('6. Patients'!CC$10:CC$107,OFFSET('6. Patients'!$KF$9,1,MATCH($D11,'6. Patients'!$KG$9:$KS$9,0),ROWS('6. Patients'!DP$10:DP$107))),0)+
IFERROR(SUMPRODUCT('6. Patients'!CC$10:CC$107,OFFSET('6. Patients'!$KT$9,1,MATCH($D11,'6. Patients'!$KU$9:$LP$9,0),ROWS('6. Patients'!DP$10:DP$107))),0)+
IFERROR(SUMPRODUCT('6. Patients'!CC$10:CC$107,OFFSET('6. Patients'!$LQ$9,1,MATCH($D11,'6. Patients'!$LR$9:$MF$9,0),ROWS('6. Patients'!DP$10:DP$107))),0))+
IFERROR(VLOOKUP($D11,$H$109:$L$139,COLUMNS($H$108:$J$108)-1+K$7,0)*$E11*$F11*'1. General Inputs'!$J$18,0),0)</f>
        <v>0</v>
      </c>
      <c r="L11" s="3">
        <f ca="1">ROUNDUP($F11*$E11*CHOOSE(L$7,
IFERROR(SUMPRODUCT('6. Patients'!CD$10:CD$107,OFFSET('6. Patients'!$DM$9,1,MATCH($D11,'6. Patients'!$DN$9:$EI$9,0),ROWS('6. Patients'!DQ$10:DQ$107))),0)+
IFERROR(SUMPRODUCT('6. Patients'!CD$10:CD$107,OFFSET('6. Patients'!$EJ$9,1,MATCH($D11,'6. Patients'!$EK$9:$EW$9,0),ROWS('6. Patients'!DQ$10:DQ$107))),0)+
IFERROR(SUMPRODUCT('6. Patients'!CD$10:CD$107,OFFSET('6. Patients'!$EX$9,1,MATCH($D11,'6. Patients'!$EY$9:$FT$9,0),ROWS('6. Patients'!DQ$10:DQ$107))),0)+
IFERROR(SUMPRODUCT('6. Patients'!CD$10:CD$107,OFFSET('6. Patients'!$FU$9,1,MATCH($D11,'6. Patients'!$FV$9:$GJ$9,0),ROWS('6. Patients'!DQ$10:DQ$107))),0),
IFERROR(SUMPRODUCT('6. Patients'!CD$10:CD$107,OFFSET('6. Patients'!$GK$9,1,MATCH($D11,'6. Patients'!$GL$9:$HG$9,0),ROWS('6. Patients'!DQ$10:DQ$107))),0)+
IFERROR(SUMPRODUCT('6. Patients'!CD$10:CD$107,OFFSET('6. Patients'!$HH$9,1,MATCH($D11,'6. Patients'!$HI$9:$HU$9,0),ROWS('6. Patients'!DQ$10:DQ$107))),0)+
IFERROR(SUMPRODUCT('6. Patients'!CD$10:CD$107,OFFSET('6. Patients'!$HV$9,1,MATCH($D11,'6. Patients'!$HW$9:$IR$9,0),ROWS('6. Patients'!DQ$10:DQ$107))),0)+
IFERROR(SUMPRODUCT('6. Patients'!CD$10:CD$107,OFFSET('6. Patients'!$IS$9,1,MATCH($D11,'6. Patients'!$IT$9:$JH$9,0),ROWS('6. Patients'!DQ$10:DQ$107))),0),
IFERROR(SUMPRODUCT('6. Patients'!CD$10:CD$107,OFFSET('6. Patients'!$JI$9,1,MATCH($D11,'6. Patients'!$JJ$9:$KE$9,0),ROWS('6. Patients'!DQ$10:DQ$107))),0)+
IFERROR(SUMPRODUCT('6. Patients'!CD$10:CD$107,OFFSET('6. Patients'!$KF$9,1,MATCH($D11,'6. Patients'!$KG$9:$KS$9,0),ROWS('6. Patients'!DQ$10:DQ$107))),0)+
IFERROR(SUMPRODUCT('6. Patients'!CD$10:CD$107,OFFSET('6. Patients'!$KT$9,1,MATCH($D11,'6. Patients'!$KU$9:$LP$9,0),ROWS('6. Patients'!DQ$10:DQ$107))),0)+
IFERROR(SUMPRODUCT('6. Patients'!CD$10:CD$107,OFFSET('6. Patients'!$LQ$9,1,MATCH($D11,'6. Patients'!$LR$9:$MF$9,0),ROWS('6. Patients'!DQ$10:DQ$107))),0))+
IFERROR(VLOOKUP($D11,$H$109:$L$139,COLUMNS($H$108:$J$108)-1+L$7,0)*$E11*$F11*'1. General Inputs'!$J$18,0),0)</f>
        <v>0</v>
      </c>
      <c r="M11" s="3">
        <f ca="1">ROUNDUP($F11*$E11*CHOOSE(M$7,
IFERROR(SUMPRODUCT('6. Patients'!CE$10:CE$107,OFFSET('6. Patients'!$DM$9,1,MATCH($D11,'6. Patients'!$DN$9:$EI$9,0),ROWS('6. Patients'!DR$10:DR$107))),0)+
IFERROR(SUMPRODUCT('6. Patients'!CE$10:CE$107,OFFSET('6. Patients'!$EJ$9,1,MATCH($D11,'6. Patients'!$EK$9:$EW$9,0),ROWS('6. Patients'!DR$10:DR$107))),0)+
IFERROR(SUMPRODUCT('6. Patients'!CE$10:CE$107,OFFSET('6. Patients'!$EX$9,1,MATCH($D11,'6. Patients'!$EY$9:$FT$9,0),ROWS('6. Patients'!DR$10:DR$107))),0)+
IFERROR(SUMPRODUCT('6. Patients'!CE$10:CE$107,OFFSET('6. Patients'!$FU$9,1,MATCH($D11,'6. Patients'!$FV$9:$GJ$9,0),ROWS('6. Patients'!DR$10:DR$107))),0),
IFERROR(SUMPRODUCT('6. Patients'!CE$10:CE$107,OFFSET('6. Patients'!$GK$9,1,MATCH($D11,'6. Patients'!$GL$9:$HG$9,0),ROWS('6. Patients'!DR$10:DR$107))),0)+
IFERROR(SUMPRODUCT('6. Patients'!CE$10:CE$107,OFFSET('6. Patients'!$HH$9,1,MATCH($D11,'6. Patients'!$HI$9:$HU$9,0),ROWS('6. Patients'!DR$10:DR$107))),0)+
IFERROR(SUMPRODUCT('6. Patients'!CE$10:CE$107,OFFSET('6. Patients'!$HV$9,1,MATCH($D11,'6. Patients'!$HW$9:$IR$9,0),ROWS('6. Patients'!DR$10:DR$107))),0)+
IFERROR(SUMPRODUCT('6. Patients'!CE$10:CE$107,OFFSET('6. Patients'!$IS$9,1,MATCH($D11,'6. Patients'!$IT$9:$JH$9,0),ROWS('6. Patients'!DR$10:DR$107))),0),
IFERROR(SUMPRODUCT('6. Patients'!CE$10:CE$107,OFFSET('6. Patients'!$JI$9,1,MATCH($D11,'6. Patients'!$JJ$9:$KE$9,0),ROWS('6. Patients'!DR$10:DR$107))),0)+
IFERROR(SUMPRODUCT('6. Patients'!CE$10:CE$107,OFFSET('6. Patients'!$KF$9,1,MATCH($D11,'6. Patients'!$KG$9:$KS$9,0),ROWS('6. Patients'!DR$10:DR$107))),0)+
IFERROR(SUMPRODUCT('6. Patients'!CE$10:CE$107,OFFSET('6. Patients'!$KT$9,1,MATCH($D11,'6. Patients'!$KU$9:$LP$9,0),ROWS('6. Patients'!DR$10:DR$107))),0)+
IFERROR(SUMPRODUCT('6. Patients'!CE$10:CE$107,OFFSET('6. Patients'!$LQ$9,1,MATCH($D11,'6. Patients'!$LR$9:$MF$9,0),ROWS('6. Patients'!DR$10:DR$107))),0))+
IFERROR(VLOOKUP($D11,$H$109:$L$139,COLUMNS($H$108:$J$108)-1+M$7,0)*$E11*$F11*'1. General Inputs'!$J$18,0),0)</f>
        <v>0</v>
      </c>
      <c r="N11" s="3">
        <f ca="1">ROUNDUP($F11*$E11*CHOOSE(N$7,
IFERROR(SUMPRODUCT('6. Patients'!CF$10:CF$107,OFFSET('6. Patients'!$DM$9,1,MATCH($D11,'6. Patients'!$DN$9:$EI$9,0),ROWS('6. Patients'!DS$10:DS$107))),0)+
IFERROR(SUMPRODUCT('6. Patients'!CF$10:CF$107,OFFSET('6. Patients'!$EJ$9,1,MATCH($D11,'6. Patients'!$EK$9:$EW$9,0),ROWS('6. Patients'!DS$10:DS$107))),0)+
IFERROR(SUMPRODUCT('6. Patients'!CF$10:CF$107,OFFSET('6. Patients'!$EX$9,1,MATCH($D11,'6. Patients'!$EY$9:$FT$9,0),ROWS('6. Patients'!DS$10:DS$107))),0)+
IFERROR(SUMPRODUCT('6. Patients'!CF$10:CF$107,OFFSET('6. Patients'!$FU$9,1,MATCH($D11,'6. Patients'!$FV$9:$GJ$9,0),ROWS('6. Patients'!DS$10:DS$107))),0),
IFERROR(SUMPRODUCT('6. Patients'!CF$10:CF$107,OFFSET('6. Patients'!$GK$9,1,MATCH($D11,'6. Patients'!$GL$9:$HG$9,0),ROWS('6. Patients'!DS$10:DS$107))),0)+
IFERROR(SUMPRODUCT('6. Patients'!CF$10:CF$107,OFFSET('6. Patients'!$HH$9,1,MATCH($D11,'6. Patients'!$HI$9:$HU$9,0),ROWS('6. Patients'!DS$10:DS$107))),0)+
IFERROR(SUMPRODUCT('6. Patients'!CF$10:CF$107,OFFSET('6. Patients'!$HV$9,1,MATCH($D11,'6. Patients'!$HW$9:$IR$9,0),ROWS('6. Patients'!DS$10:DS$107))),0)+
IFERROR(SUMPRODUCT('6. Patients'!CF$10:CF$107,OFFSET('6. Patients'!$IS$9,1,MATCH($D11,'6. Patients'!$IT$9:$JH$9,0),ROWS('6. Patients'!DS$10:DS$107))),0),
IFERROR(SUMPRODUCT('6. Patients'!CF$10:CF$107,OFFSET('6. Patients'!$JI$9,1,MATCH($D11,'6. Patients'!$JJ$9:$KE$9,0),ROWS('6. Patients'!DS$10:DS$107))),0)+
IFERROR(SUMPRODUCT('6. Patients'!CF$10:CF$107,OFFSET('6. Patients'!$KF$9,1,MATCH($D11,'6. Patients'!$KG$9:$KS$9,0),ROWS('6. Patients'!DS$10:DS$107))),0)+
IFERROR(SUMPRODUCT('6. Patients'!CF$10:CF$107,OFFSET('6. Patients'!$KT$9,1,MATCH($D11,'6. Patients'!$KU$9:$LP$9,0),ROWS('6. Patients'!DS$10:DS$107))),0)+
IFERROR(SUMPRODUCT('6. Patients'!CF$10:CF$107,OFFSET('6. Patients'!$LQ$9,1,MATCH($D11,'6. Patients'!$LR$9:$MF$9,0),ROWS('6. Patients'!DS$10:DS$107))),0))+
IFERROR(VLOOKUP($D11,$H$109:$L$139,COLUMNS($H$108:$J$108)-1+N$7,0)*$E11*$F11*'1. General Inputs'!$J$18,0),0)</f>
        <v>0</v>
      </c>
      <c r="O11" s="3">
        <f ca="1">ROUNDUP($F11*$E11*CHOOSE(O$7,
IFERROR(SUMPRODUCT('6. Patients'!CG$10:CG$107,OFFSET('6. Patients'!$DM$9,1,MATCH($D11,'6. Patients'!$DN$9:$EI$9,0),ROWS('6. Patients'!DT$10:DT$107))),0)+
IFERROR(SUMPRODUCT('6. Patients'!CG$10:CG$107,OFFSET('6. Patients'!$EJ$9,1,MATCH($D11,'6. Patients'!$EK$9:$EW$9,0),ROWS('6. Patients'!DT$10:DT$107))),0)+
IFERROR(SUMPRODUCT('6. Patients'!CG$10:CG$107,OFFSET('6. Patients'!$EX$9,1,MATCH($D11,'6. Patients'!$EY$9:$FT$9,0),ROWS('6. Patients'!DT$10:DT$107))),0)+
IFERROR(SUMPRODUCT('6. Patients'!CG$10:CG$107,OFFSET('6. Patients'!$FU$9,1,MATCH($D11,'6. Patients'!$FV$9:$GJ$9,0),ROWS('6. Patients'!DT$10:DT$107))),0),
IFERROR(SUMPRODUCT('6. Patients'!CG$10:CG$107,OFFSET('6. Patients'!$GK$9,1,MATCH($D11,'6. Patients'!$GL$9:$HG$9,0),ROWS('6. Patients'!DT$10:DT$107))),0)+
IFERROR(SUMPRODUCT('6. Patients'!CG$10:CG$107,OFFSET('6. Patients'!$HH$9,1,MATCH($D11,'6. Patients'!$HI$9:$HU$9,0),ROWS('6. Patients'!DT$10:DT$107))),0)+
IFERROR(SUMPRODUCT('6. Patients'!CG$10:CG$107,OFFSET('6. Patients'!$HV$9,1,MATCH($D11,'6. Patients'!$HW$9:$IR$9,0),ROWS('6. Patients'!DT$10:DT$107))),0)+
IFERROR(SUMPRODUCT('6. Patients'!CG$10:CG$107,OFFSET('6. Patients'!$IS$9,1,MATCH($D11,'6. Patients'!$IT$9:$JH$9,0),ROWS('6. Patients'!DT$10:DT$107))),0),
IFERROR(SUMPRODUCT('6. Patients'!CG$10:CG$107,OFFSET('6. Patients'!$JI$9,1,MATCH($D11,'6. Patients'!$JJ$9:$KE$9,0),ROWS('6. Patients'!DT$10:DT$107))),0)+
IFERROR(SUMPRODUCT('6. Patients'!CG$10:CG$107,OFFSET('6. Patients'!$KF$9,1,MATCH($D11,'6. Patients'!$KG$9:$KS$9,0),ROWS('6. Patients'!DT$10:DT$107))),0)+
IFERROR(SUMPRODUCT('6. Patients'!CG$10:CG$107,OFFSET('6. Patients'!$KT$9,1,MATCH($D11,'6. Patients'!$KU$9:$LP$9,0),ROWS('6. Patients'!DT$10:DT$107))),0)+
IFERROR(SUMPRODUCT('6. Patients'!CG$10:CG$107,OFFSET('6. Patients'!$LQ$9,1,MATCH($D11,'6. Patients'!$LR$9:$MF$9,0),ROWS('6. Patients'!DT$10:DT$107))),0))+
IFERROR(VLOOKUP($D11,$H$109:$L$139,COLUMNS($H$108:$J$108)-1+O$7,0)*$E11*$F11*'1. General Inputs'!$J$18,0),0)</f>
        <v>0</v>
      </c>
      <c r="P11" s="3">
        <f ca="1">ROUNDUP($F11*$E11*CHOOSE(P$7,
IFERROR(SUMPRODUCT('6. Patients'!CH$10:CH$107,OFFSET('6. Patients'!$DM$9,1,MATCH($D11,'6. Patients'!$DN$9:$EI$9,0),ROWS('6. Patients'!DU$10:DU$107))),0)+
IFERROR(SUMPRODUCT('6. Patients'!CH$10:CH$107,OFFSET('6. Patients'!$EJ$9,1,MATCH($D11,'6. Patients'!$EK$9:$EW$9,0),ROWS('6. Patients'!DU$10:DU$107))),0)+
IFERROR(SUMPRODUCT('6. Patients'!CH$10:CH$107,OFFSET('6. Patients'!$EX$9,1,MATCH($D11,'6. Patients'!$EY$9:$FT$9,0),ROWS('6. Patients'!DU$10:DU$107))),0)+
IFERROR(SUMPRODUCT('6. Patients'!CH$10:CH$107,OFFSET('6. Patients'!$FU$9,1,MATCH($D11,'6. Patients'!$FV$9:$GJ$9,0),ROWS('6. Patients'!DU$10:DU$107))),0),
IFERROR(SUMPRODUCT('6. Patients'!CH$10:CH$107,OFFSET('6. Patients'!$GK$9,1,MATCH($D11,'6. Patients'!$GL$9:$HG$9,0),ROWS('6. Patients'!DU$10:DU$107))),0)+
IFERROR(SUMPRODUCT('6. Patients'!CH$10:CH$107,OFFSET('6. Patients'!$HH$9,1,MATCH($D11,'6. Patients'!$HI$9:$HU$9,0),ROWS('6. Patients'!DU$10:DU$107))),0)+
IFERROR(SUMPRODUCT('6. Patients'!CH$10:CH$107,OFFSET('6. Patients'!$HV$9,1,MATCH($D11,'6. Patients'!$HW$9:$IR$9,0),ROWS('6. Patients'!DU$10:DU$107))),0)+
IFERROR(SUMPRODUCT('6. Patients'!CH$10:CH$107,OFFSET('6. Patients'!$IS$9,1,MATCH($D11,'6. Patients'!$IT$9:$JH$9,0),ROWS('6. Patients'!DU$10:DU$107))),0),
IFERROR(SUMPRODUCT('6. Patients'!CH$10:CH$107,OFFSET('6. Patients'!$JI$9,1,MATCH($D11,'6. Patients'!$JJ$9:$KE$9,0),ROWS('6. Patients'!DU$10:DU$107))),0)+
IFERROR(SUMPRODUCT('6. Patients'!CH$10:CH$107,OFFSET('6. Patients'!$KF$9,1,MATCH($D11,'6. Patients'!$KG$9:$KS$9,0),ROWS('6. Patients'!DU$10:DU$107))),0)+
IFERROR(SUMPRODUCT('6. Patients'!CH$10:CH$107,OFFSET('6. Patients'!$KT$9,1,MATCH($D11,'6. Patients'!$KU$9:$LP$9,0),ROWS('6. Patients'!DU$10:DU$107))),0)+
IFERROR(SUMPRODUCT('6. Patients'!CH$10:CH$107,OFFSET('6. Patients'!$LQ$9,1,MATCH($D11,'6. Patients'!$LR$9:$MF$9,0),ROWS('6. Patients'!DU$10:DU$107))),0))+
IFERROR(VLOOKUP($D11,$H$109:$L$139,COLUMNS($H$108:$J$108)-1+P$7,0)*$E11*$F11*'1. General Inputs'!$J$18,0),0)</f>
        <v>0</v>
      </c>
      <c r="Q11" s="3">
        <f ca="1">ROUNDUP($F11*$E11*CHOOSE(Q$7,
IFERROR(SUMPRODUCT('6. Patients'!CI$10:CI$107,OFFSET('6. Patients'!$DM$9,1,MATCH($D11,'6. Patients'!$DN$9:$EI$9,0),ROWS('6. Patients'!DV$10:DV$107))),0)+
IFERROR(SUMPRODUCT('6. Patients'!CI$10:CI$107,OFFSET('6. Patients'!$EJ$9,1,MATCH($D11,'6. Patients'!$EK$9:$EW$9,0),ROWS('6. Patients'!DV$10:DV$107))),0)+
IFERROR(SUMPRODUCT('6. Patients'!CI$10:CI$107,OFFSET('6. Patients'!$EX$9,1,MATCH($D11,'6. Patients'!$EY$9:$FT$9,0),ROWS('6. Patients'!DV$10:DV$107))),0)+
IFERROR(SUMPRODUCT('6. Patients'!CI$10:CI$107,OFFSET('6. Patients'!$FU$9,1,MATCH($D11,'6. Patients'!$FV$9:$GJ$9,0),ROWS('6. Patients'!DV$10:DV$107))),0),
IFERROR(SUMPRODUCT('6. Patients'!CI$10:CI$107,OFFSET('6. Patients'!$GK$9,1,MATCH($D11,'6. Patients'!$GL$9:$HG$9,0),ROWS('6. Patients'!DV$10:DV$107))),0)+
IFERROR(SUMPRODUCT('6. Patients'!CI$10:CI$107,OFFSET('6. Patients'!$HH$9,1,MATCH($D11,'6. Patients'!$HI$9:$HU$9,0),ROWS('6. Patients'!DV$10:DV$107))),0)+
IFERROR(SUMPRODUCT('6. Patients'!CI$10:CI$107,OFFSET('6. Patients'!$HV$9,1,MATCH($D11,'6. Patients'!$HW$9:$IR$9,0),ROWS('6. Patients'!DV$10:DV$107))),0)+
IFERROR(SUMPRODUCT('6. Patients'!CI$10:CI$107,OFFSET('6. Patients'!$IS$9,1,MATCH($D11,'6. Patients'!$IT$9:$JH$9,0),ROWS('6. Patients'!DV$10:DV$107))),0),
IFERROR(SUMPRODUCT('6. Patients'!CI$10:CI$107,OFFSET('6. Patients'!$JI$9,1,MATCH($D11,'6. Patients'!$JJ$9:$KE$9,0),ROWS('6. Patients'!DV$10:DV$107))),0)+
IFERROR(SUMPRODUCT('6. Patients'!CI$10:CI$107,OFFSET('6. Patients'!$KF$9,1,MATCH($D11,'6. Patients'!$KG$9:$KS$9,0),ROWS('6. Patients'!DV$10:DV$107))),0)+
IFERROR(SUMPRODUCT('6. Patients'!CI$10:CI$107,OFFSET('6. Patients'!$KT$9,1,MATCH($D11,'6. Patients'!$KU$9:$LP$9,0),ROWS('6. Patients'!DV$10:DV$107))),0)+
IFERROR(SUMPRODUCT('6. Patients'!CI$10:CI$107,OFFSET('6. Patients'!$LQ$9,1,MATCH($D11,'6. Patients'!$LR$9:$MF$9,0),ROWS('6. Patients'!DV$10:DV$107))),0))+
IFERROR(VLOOKUP($D11,$H$109:$L$139,COLUMNS($H$108:$J$108)-1+Q$7,0)*$E11*$F11*'1. General Inputs'!$J$18,0),0)</f>
        <v>0</v>
      </c>
      <c r="R11" s="3">
        <f ca="1">ROUNDUP($F11*$E11*CHOOSE(R$7,
IFERROR(SUMPRODUCT('6. Patients'!CJ$10:CJ$107,OFFSET('6. Patients'!$DM$9,1,MATCH($D11,'6. Patients'!$DN$9:$EI$9,0),ROWS('6. Patients'!DW$10:DW$107))),0)+
IFERROR(SUMPRODUCT('6. Patients'!CJ$10:CJ$107,OFFSET('6. Patients'!$EJ$9,1,MATCH($D11,'6. Patients'!$EK$9:$EW$9,0),ROWS('6. Patients'!DW$10:DW$107))),0)+
IFERROR(SUMPRODUCT('6. Patients'!CJ$10:CJ$107,OFFSET('6. Patients'!$EX$9,1,MATCH($D11,'6. Patients'!$EY$9:$FT$9,0),ROWS('6. Patients'!DW$10:DW$107))),0)+
IFERROR(SUMPRODUCT('6. Patients'!CJ$10:CJ$107,OFFSET('6. Patients'!$FU$9,1,MATCH($D11,'6. Patients'!$FV$9:$GJ$9,0),ROWS('6. Patients'!DW$10:DW$107))),0),
IFERROR(SUMPRODUCT('6. Patients'!CJ$10:CJ$107,OFFSET('6. Patients'!$GK$9,1,MATCH($D11,'6. Patients'!$GL$9:$HG$9,0),ROWS('6. Patients'!DW$10:DW$107))),0)+
IFERROR(SUMPRODUCT('6. Patients'!CJ$10:CJ$107,OFFSET('6. Patients'!$HH$9,1,MATCH($D11,'6. Patients'!$HI$9:$HU$9,0),ROWS('6. Patients'!DW$10:DW$107))),0)+
IFERROR(SUMPRODUCT('6. Patients'!CJ$10:CJ$107,OFFSET('6. Patients'!$HV$9,1,MATCH($D11,'6. Patients'!$HW$9:$IR$9,0),ROWS('6. Patients'!DW$10:DW$107))),0)+
IFERROR(SUMPRODUCT('6. Patients'!CJ$10:CJ$107,OFFSET('6. Patients'!$IS$9,1,MATCH($D11,'6. Patients'!$IT$9:$JH$9,0),ROWS('6. Patients'!DW$10:DW$107))),0),
IFERROR(SUMPRODUCT('6. Patients'!CJ$10:CJ$107,OFFSET('6. Patients'!$JI$9,1,MATCH($D11,'6. Patients'!$JJ$9:$KE$9,0),ROWS('6. Patients'!DW$10:DW$107))),0)+
IFERROR(SUMPRODUCT('6. Patients'!CJ$10:CJ$107,OFFSET('6. Patients'!$KF$9,1,MATCH($D11,'6. Patients'!$KG$9:$KS$9,0),ROWS('6. Patients'!DW$10:DW$107))),0)+
IFERROR(SUMPRODUCT('6. Patients'!CJ$10:CJ$107,OFFSET('6. Patients'!$KT$9,1,MATCH($D11,'6. Patients'!$KU$9:$LP$9,0),ROWS('6. Patients'!DW$10:DW$107))),0)+
IFERROR(SUMPRODUCT('6. Patients'!CJ$10:CJ$107,OFFSET('6. Patients'!$LQ$9,1,MATCH($D11,'6. Patients'!$LR$9:$MF$9,0),ROWS('6. Patients'!DW$10:DW$107))),0))+
IFERROR(VLOOKUP($D11,$H$109:$L$139,COLUMNS($H$108:$J$108)-1+R$7,0)*$E11*$F11*'1. General Inputs'!$J$18,0),0)</f>
        <v>0</v>
      </c>
      <c r="S11" s="3">
        <f ca="1">ROUNDUP($F11*$E11*CHOOSE(S$7,
IFERROR(SUMPRODUCT('6. Patients'!CK$10:CK$107,OFFSET('6. Patients'!$DM$9,1,MATCH($D11,'6. Patients'!$DN$9:$EI$9,0),ROWS('6. Patients'!DX$10:DX$107))),0)+
IFERROR(SUMPRODUCT('6. Patients'!CK$10:CK$107,OFFSET('6. Patients'!$EJ$9,1,MATCH($D11,'6. Patients'!$EK$9:$EW$9,0),ROWS('6. Patients'!DX$10:DX$107))),0)+
IFERROR(SUMPRODUCT('6. Patients'!CK$10:CK$107,OFFSET('6. Patients'!$EX$9,1,MATCH($D11,'6. Patients'!$EY$9:$FT$9,0),ROWS('6. Patients'!DX$10:DX$107))),0)+
IFERROR(SUMPRODUCT('6. Patients'!CK$10:CK$107,OFFSET('6. Patients'!$FU$9,1,MATCH($D11,'6. Patients'!$FV$9:$GJ$9,0),ROWS('6. Patients'!DX$10:DX$107))),0),
IFERROR(SUMPRODUCT('6. Patients'!CK$10:CK$107,OFFSET('6. Patients'!$GK$9,1,MATCH($D11,'6. Patients'!$GL$9:$HG$9,0),ROWS('6. Patients'!DX$10:DX$107))),0)+
IFERROR(SUMPRODUCT('6. Patients'!CK$10:CK$107,OFFSET('6. Patients'!$HH$9,1,MATCH($D11,'6. Patients'!$HI$9:$HU$9,0),ROWS('6. Patients'!DX$10:DX$107))),0)+
IFERROR(SUMPRODUCT('6. Patients'!CK$10:CK$107,OFFSET('6. Patients'!$HV$9,1,MATCH($D11,'6. Patients'!$HW$9:$IR$9,0),ROWS('6. Patients'!DX$10:DX$107))),0)+
IFERROR(SUMPRODUCT('6. Patients'!CK$10:CK$107,OFFSET('6. Patients'!$IS$9,1,MATCH($D11,'6. Patients'!$IT$9:$JH$9,0),ROWS('6. Patients'!DX$10:DX$107))),0),
IFERROR(SUMPRODUCT('6. Patients'!CK$10:CK$107,OFFSET('6. Patients'!$JI$9,1,MATCH($D11,'6. Patients'!$JJ$9:$KE$9,0),ROWS('6. Patients'!DX$10:DX$107))),0)+
IFERROR(SUMPRODUCT('6. Patients'!CK$10:CK$107,OFFSET('6. Patients'!$KF$9,1,MATCH($D11,'6. Patients'!$KG$9:$KS$9,0),ROWS('6. Patients'!DX$10:DX$107))),0)+
IFERROR(SUMPRODUCT('6. Patients'!CK$10:CK$107,OFFSET('6. Patients'!$KT$9,1,MATCH($D11,'6. Patients'!$KU$9:$LP$9,0),ROWS('6. Patients'!DX$10:DX$107))),0)+
IFERROR(SUMPRODUCT('6. Patients'!CK$10:CK$107,OFFSET('6. Patients'!$LQ$9,1,MATCH($D11,'6. Patients'!$LR$9:$MF$9,0),ROWS('6. Patients'!DX$10:DX$107))),0))+
IFERROR(VLOOKUP($D11,$H$109:$L$139,COLUMNS($H$108:$J$108)-1+S$7,0)*$E11*$F11*'1. General Inputs'!$J$18,0),0)</f>
        <v>0</v>
      </c>
      <c r="T11" s="3">
        <f ca="1">ROUNDUP($F11*$E11*CHOOSE(T$7,
IFERROR(SUMPRODUCT('6. Patients'!CL$10:CL$107,OFFSET('6. Patients'!$DM$9,1,MATCH($D11,'6. Patients'!$DN$9:$EI$9,0),ROWS('6. Patients'!DY$10:DY$107))),0)+
IFERROR(SUMPRODUCT('6. Patients'!CL$10:CL$107,OFFSET('6. Patients'!$EJ$9,1,MATCH($D11,'6. Patients'!$EK$9:$EW$9,0),ROWS('6. Patients'!DY$10:DY$107))),0)+
IFERROR(SUMPRODUCT('6. Patients'!CL$10:CL$107,OFFSET('6. Patients'!$EX$9,1,MATCH($D11,'6. Patients'!$EY$9:$FT$9,0),ROWS('6. Patients'!DY$10:DY$107))),0)+
IFERROR(SUMPRODUCT('6. Patients'!CL$10:CL$107,OFFSET('6. Patients'!$FU$9,1,MATCH($D11,'6. Patients'!$FV$9:$GJ$9,0),ROWS('6. Patients'!DY$10:DY$107))),0),
IFERROR(SUMPRODUCT('6. Patients'!CL$10:CL$107,OFFSET('6. Patients'!$GK$9,1,MATCH($D11,'6. Patients'!$GL$9:$HG$9,0),ROWS('6. Patients'!DY$10:DY$107))),0)+
IFERROR(SUMPRODUCT('6. Patients'!CL$10:CL$107,OFFSET('6. Patients'!$HH$9,1,MATCH($D11,'6. Patients'!$HI$9:$HU$9,0),ROWS('6. Patients'!DY$10:DY$107))),0)+
IFERROR(SUMPRODUCT('6. Patients'!CL$10:CL$107,OFFSET('6. Patients'!$HV$9,1,MATCH($D11,'6. Patients'!$HW$9:$IR$9,0),ROWS('6. Patients'!DY$10:DY$107))),0)+
IFERROR(SUMPRODUCT('6. Patients'!CL$10:CL$107,OFFSET('6. Patients'!$IS$9,1,MATCH($D11,'6. Patients'!$IT$9:$JH$9,0),ROWS('6. Patients'!DY$10:DY$107))),0),
IFERROR(SUMPRODUCT('6. Patients'!CL$10:CL$107,OFFSET('6. Patients'!$JI$9,1,MATCH($D11,'6. Patients'!$JJ$9:$KE$9,0),ROWS('6. Patients'!DY$10:DY$107))),0)+
IFERROR(SUMPRODUCT('6. Patients'!CL$10:CL$107,OFFSET('6. Patients'!$KF$9,1,MATCH($D11,'6. Patients'!$KG$9:$KS$9,0),ROWS('6. Patients'!DY$10:DY$107))),0)+
IFERROR(SUMPRODUCT('6. Patients'!CL$10:CL$107,OFFSET('6. Patients'!$KT$9,1,MATCH($D11,'6. Patients'!$KU$9:$LP$9,0),ROWS('6. Patients'!DY$10:DY$107))),0)+
IFERROR(SUMPRODUCT('6. Patients'!CL$10:CL$107,OFFSET('6. Patients'!$LQ$9,1,MATCH($D11,'6. Patients'!$LR$9:$MF$9,0),ROWS('6. Patients'!DY$10:DY$107))),0))+
IFERROR(VLOOKUP($D11,$H$109:$L$139,COLUMNS($H$108:$J$108)-1+T$7,0)*$E11*$F11*'1. General Inputs'!$J$18,0),0)</f>
        <v>0</v>
      </c>
      <c r="U11" s="3">
        <f ca="1">ROUNDUP($F11*$E11*CHOOSE(U$7,
IFERROR(SUMPRODUCT('6. Patients'!CM$10:CM$107,OFFSET('6. Patients'!$DM$9,1,MATCH($D11,'6. Patients'!$DN$9:$EI$9,0),ROWS('6. Patients'!DZ$10:DZ$107))),0)+
IFERROR(SUMPRODUCT('6. Patients'!CM$10:CM$107,OFFSET('6. Patients'!$EJ$9,1,MATCH($D11,'6. Patients'!$EK$9:$EW$9,0),ROWS('6. Patients'!DZ$10:DZ$107))),0)+
IFERROR(SUMPRODUCT('6. Patients'!CM$10:CM$107,OFFSET('6. Patients'!$EX$9,1,MATCH($D11,'6. Patients'!$EY$9:$FT$9,0),ROWS('6. Patients'!DZ$10:DZ$107))),0)+
IFERROR(SUMPRODUCT('6. Patients'!CM$10:CM$107,OFFSET('6. Patients'!$FU$9,1,MATCH($D11,'6. Patients'!$FV$9:$GJ$9,0),ROWS('6. Patients'!DZ$10:DZ$107))),0),
IFERROR(SUMPRODUCT('6. Patients'!CM$10:CM$107,OFFSET('6. Patients'!$GK$9,1,MATCH($D11,'6. Patients'!$GL$9:$HG$9,0),ROWS('6. Patients'!DZ$10:DZ$107))),0)+
IFERROR(SUMPRODUCT('6. Patients'!CM$10:CM$107,OFFSET('6. Patients'!$HH$9,1,MATCH($D11,'6. Patients'!$HI$9:$HU$9,0),ROWS('6. Patients'!DZ$10:DZ$107))),0)+
IFERROR(SUMPRODUCT('6. Patients'!CM$10:CM$107,OFFSET('6. Patients'!$HV$9,1,MATCH($D11,'6. Patients'!$HW$9:$IR$9,0),ROWS('6. Patients'!DZ$10:DZ$107))),0)+
IFERROR(SUMPRODUCT('6. Patients'!CM$10:CM$107,OFFSET('6. Patients'!$IS$9,1,MATCH($D11,'6. Patients'!$IT$9:$JH$9,0),ROWS('6. Patients'!DZ$10:DZ$107))),0),
IFERROR(SUMPRODUCT('6. Patients'!CM$10:CM$107,OFFSET('6. Patients'!$JI$9,1,MATCH($D11,'6. Patients'!$JJ$9:$KE$9,0),ROWS('6. Patients'!DZ$10:DZ$107))),0)+
IFERROR(SUMPRODUCT('6. Patients'!CM$10:CM$107,OFFSET('6. Patients'!$KF$9,1,MATCH($D11,'6. Patients'!$KG$9:$KS$9,0),ROWS('6. Patients'!DZ$10:DZ$107))),0)+
IFERROR(SUMPRODUCT('6. Patients'!CM$10:CM$107,OFFSET('6. Patients'!$KT$9,1,MATCH($D11,'6. Patients'!$KU$9:$LP$9,0),ROWS('6. Patients'!DZ$10:DZ$107))),0)+
IFERROR(SUMPRODUCT('6. Patients'!CM$10:CM$107,OFFSET('6. Patients'!$LQ$9,1,MATCH($D11,'6. Patients'!$LR$9:$MF$9,0),ROWS('6. Patients'!DZ$10:DZ$107))),0))+
IFERROR(VLOOKUP($D11,$H$109:$L$139,COLUMNS($H$108:$J$108)-1+U$7,0)*$E11*$F11*'1. General Inputs'!$J$18,0),0)</f>
        <v>0</v>
      </c>
      <c r="V11" s="3">
        <f ca="1">ROUNDUP($F11*$E11*CHOOSE(V$7,
IFERROR(SUMPRODUCT('6. Patients'!CN$10:CN$107,OFFSET('6. Patients'!$DM$9,1,MATCH($D11,'6. Patients'!$DN$9:$EI$9,0),ROWS('6. Patients'!EA$10:EA$107))),0)+
IFERROR(SUMPRODUCT('6. Patients'!CN$10:CN$107,OFFSET('6. Patients'!$EJ$9,1,MATCH($D11,'6. Patients'!$EK$9:$EW$9,0),ROWS('6. Patients'!EA$10:EA$107))),0)+
IFERROR(SUMPRODUCT('6. Patients'!CN$10:CN$107,OFFSET('6. Patients'!$EX$9,1,MATCH($D11,'6. Patients'!$EY$9:$FT$9,0),ROWS('6. Patients'!EA$10:EA$107))),0)+
IFERROR(SUMPRODUCT('6. Patients'!CN$10:CN$107,OFFSET('6. Patients'!$FU$9,1,MATCH($D11,'6. Patients'!$FV$9:$GJ$9,0),ROWS('6. Patients'!EA$10:EA$107))),0),
IFERROR(SUMPRODUCT('6. Patients'!CN$10:CN$107,OFFSET('6. Patients'!$GK$9,1,MATCH($D11,'6. Patients'!$GL$9:$HG$9,0),ROWS('6. Patients'!EA$10:EA$107))),0)+
IFERROR(SUMPRODUCT('6. Patients'!CN$10:CN$107,OFFSET('6. Patients'!$HH$9,1,MATCH($D11,'6. Patients'!$HI$9:$HU$9,0),ROWS('6. Patients'!EA$10:EA$107))),0)+
IFERROR(SUMPRODUCT('6. Patients'!CN$10:CN$107,OFFSET('6. Patients'!$HV$9,1,MATCH($D11,'6. Patients'!$HW$9:$IR$9,0),ROWS('6. Patients'!EA$10:EA$107))),0)+
IFERROR(SUMPRODUCT('6. Patients'!CN$10:CN$107,OFFSET('6. Patients'!$IS$9,1,MATCH($D11,'6. Patients'!$IT$9:$JH$9,0),ROWS('6. Patients'!EA$10:EA$107))),0),
IFERROR(SUMPRODUCT('6. Patients'!CN$10:CN$107,OFFSET('6. Patients'!$JI$9,1,MATCH($D11,'6. Patients'!$JJ$9:$KE$9,0),ROWS('6. Patients'!EA$10:EA$107))),0)+
IFERROR(SUMPRODUCT('6. Patients'!CN$10:CN$107,OFFSET('6. Patients'!$KF$9,1,MATCH($D11,'6. Patients'!$KG$9:$KS$9,0),ROWS('6. Patients'!EA$10:EA$107))),0)+
IFERROR(SUMPRODUCT('6. Patients'!CN$10:CN$107,OFFSET('6. Patients'!$KT$9,1,MATCH($D11,'6. Patients'!$KU$9:$LP$9,0),ROWS('6. Patients'!EA$10:EA$107))),0)+
IFERROR(SUMPRODUCT('6. Patients'!CN$10:CN$107,OFFSET('6. Patients'!$LQ$9,1,MATCH($D11,'6. Patients'!$LR$9:$MF$9,0),ROWS('6. Patients'!EA$10:EA$107))),0))+
IFERROR(VLOOKUP($D11,$H$109:$L$139,COLUMNS($H$108:$J$108)-1+V$7,0)*$E11*$F11*'1. General Inputs'!$J$18,0),0)</f>
        <v>0</v>
      </c>
      <c r="W11" s="3">
        <f ca="1">ROUNDUP($F11*$E11*CHOOSE(W$7,
IFERROR(SUMPRODUCT('6. Patients'!CO$10:CO$107,OFFSET('6. Patients'!$DM$9,1,MATCH($D11,'6. Patients'!$DN$9:$EI$9,0),ROWS('6. Patients'!EB$10:EB$107))),0)+
IFERROR(SUMPRODUCT('6. Patients'!CO$10:CO$107,OFFSET('6. Patients'!$EJ$9,1,MATCH($D11,'6. Patients'!$EK$9:$EW$9,0),ROWS('6. Patients'!EB$10:EB$107))),0)+
IFERROR(SUMPRODUCT('6. Patients'!CO$10:CO$107,OFFSET('6. Patients'!$EX$9,1,MATCH($D11,'6. Patients'!$EY$9:$FT$9,0),ROWS('6. Patients'!EB$10:EB$107))),0)+
IFERROR(SUMPRODUCT('6. Patients'!CO$10:CO$107,OFFSET('6. Patients'!$FU$9,1,MATCH($D11,'6. Patients'!$FV$9:$GJ$9,0),ROWS('6. Patients'!EB$10:EB$107))),0),
IFERROR(SUMPRODUCT('6. Patients'!CO$10:CO$107,OFFSET('6. Patients'!$GK$9,1,MATCH($D11,'6. Patients'!$GL$9:$HG$9,0),ROWS('6. Patients'!EB$10:EB$107))),0)+
IFERROR(SUMPRODUCT('6. Patients'!CO$10:CO$107,OFFSET('6. Patients'!$HH$9,1,MATCH($D11,'6. Patients'!$HI$9:$HU$9,0),ROWS('6. Patients'!EB$10:EB$107))),0)+
IFERROR(SUMPRODUCT('6. Patients'!CO$10:CO$107,OFFSET('6. Patients'!$HV$9,1,MATCH($D11,'6. Patients'!$HW$9:$IR$9,0),ROWS('6. Patients'!EB$10:EB$107))),0)+
IFERROR(SUMPRODUCT('6. Patients'!CO$10:CO$107,OFFSET('6. Patients'!$IS$9,1,MATCH($D11,'6. Patients'!$IT$9:$JH$9,0),ROWS('6. Patients'!EB$10:EB$107))),0),
IFERROR(SUMPRODUCT('6. Patients'!CO$10:CO$107,OFFSET('6. Patients'!$JI$9,1,MATCH($D11,'6. Patients'!$JJ$9:$KE$9,0),ROWS('6. Patients'!EB$10:EB$107))),0)+
IFERROR(SUMPRODUCT('6. Patients'!CO$10:CO$107,OFFSET('6. Patients'!$KF$9,1,MATCH($D11,'6. Patients'!$KG$9:$KS$9,0),ROWS('6. Patients'!EB$10:EB$107))),0)+
IFERROR(SUMPRODUCT('6. Patients'!CO$10:CO$107,OFFSET('6. Patients'!$KT$9,1,MATCH($D11,'6. Patients'!$KU$9:$LP$9,0),ROWS('6. Patients'!EB$10:EB$107))),0)+
IFERROR(SUMPRODUCT('6. Patients'!CO$10:CO$107,OFFSET('6. Patients'!$LQ$9,1,MATCH($D11,'6. Patients'!$LR$9:$MF$9,0),ROWS('6. Patients'!EB$10:EB$107))),0))+
IFERROR(VLOOKUP($D11,$H$109:$L$139,COLUMNS($H$108:$J$108)-1+W$7,0)*$E11*$F11*'1. General Inputs'!$J$18,0),0)</f>
        <v>0</v>
      </c>
      <c r="X11" s="3">
        <f ca="1">ROUNDUP($F11*$E11*CHOOSE(X$7,
IFERROR(SUMPRODUCT('6. Patients'!CP$10:CP$107,OFFSET('6. Patients'!$DM$9,1,MATCH($D11,'6. Patients'!$DN$9:$EI$9,0),ROWS('6. Patients'!EC$10:EC$107))),0)+
IFERROR(SUMPRODUCT('6. Patients'!CP$10:CP$107,OFFSET('6. Patients'!$EJ$9,1,MATCH($D11,'6. Patients'!$EK$9:$EW$9,0),ROWS('6. Patients'!EC$10:EC$107))),0)+
IFERROR(SUMPRODUCT('6. Patients'!CP$10:CP$107,OFFSET('6. Patients'!$EX$9,1,MATCH($D11,'6. Patients'!$EY$9:$FT$9,0),ROWS('6. Patients'!EC$10:EC$107))),0)+
IFERROR(SUMPRODUCT('6. Patients'!CP$10:CP$107,OFFSET('6. Patients'!$FU$9,1,MATCH($D11,'6. Patients'!$FV$9:$GJ$9,0),ROWS('6. Patients'!EC$10:EC$107))),0),
IFERROR(SUMPRODUCT('6. Patients'!CP$10:CP$107,OFFSET('6. Patients'!$GK$9,1,MATCH($D11,'6. Patients'!$GL$9:$HG$9,0),ROWS('6. Patients'!EC$10:EC$107))),0)+
IFERROR(SUMPRODUCT('6. Patients'!CP$10:CP$107,OFFSET('6. Patients'!$HH$9,1,MATCH($D11,'6. Patients'!$HI$9:$HU$9,0),ROWS('6. Patients'!EC$10:EC$107))),0)+
IFERROR(SUMPRODUCT('6. Patients'!CP$10:CP$107,OFFSET('6. Patients'!$HV$9,1,MATCH($D11,'6. Patients'!$HW$9:$IR$9,0),ROWS('6. Patients'!EC$10:EC$107))),0)+
IFERROR(SUMPRODUCT('6. Patients'!CP$10:CP$107,OFFSET('6. Patients'!$IS$9,1,MATCH($D11,'6. Patients'!$IT$9:$JH$9,0),ROWS('6. Patients'!EC$10:EC$107))),0),
IFERROR(SUMPRODUCT('6. Patients'!CP$10:CP$107,OFFSET('6. Patients'!$JI$9,1,MATCH($D11,'6. Patients'!$JJ$9:$KE$9,0),ROWS('6. Patients'!EC$10:EC$107))),0)+
IFERROR(SUMPRODUCT('6. Patients'!CP$10:CP$107,OFFSET('6. Patients'!$KF$9,1,MATCH($D11,'6. Patients'!$KG$9:$KS$9,0),ROWS('6. Patients'!EC$10:EC$107))),0)+
IFERROR(SUMPRODUCT('6. Patients'!CP$10:CP$107,OFFSET('6. Patients'!$KT$9,1,MATCH($D11,'6. Patients'!$KU$9:$LP$9,0),ROWS('6. Patients'!EC$10:EC$107))),0)+
IFERROR(SUMPRODUCT('6. Patients'!CP$10:CP$107,OFFSET('6. Patients'!$LQ$9,1,MATCH($D11,'6. Patients'!$LR$9:$MF$9,0),ROWS('6. Patients'!EC$10:EC$107))),0))+
IFERROR(VLOOKUP($D11,$H$109:$L$139,COLUMNS($H$108:$J$108)-1+X$7,0)*$E11*$F11*'1. General Inputs'!$J$18,0),0)</f>
        <v>0</v>
      </c>
      <c r="Y11" s="3">
        <f ca="1">ROUNDUP($F11*$E11*CHOOSE(Y$7,
IFERROR(SUMPRODUCT('6. Patients'!CQ$10:CQ$107,OFFSET('6. Patients'!$DM$9,1,MATCH($D11,'6. Patients'!$DN$9:$EI$9,0),ROWS('6. Patients'!ED$10:ED$107))),0)+
IFERROR(SUMPRODUCT('6. Patients'!CQ$10:CQ$107,OFFSET('6. Patients'!$EJ$9,1,MATCH($D11,'6. Patients'!$EK$9:$EW$9,0),ROWS('6. Patients'!ED$10:ED$107))),0)+
IFERROR(SUMPRODUCT('6. Patients'!CQ$10:CQ$107,OFFSET('6. Patients'!$EX$9,1,MATCH($D11,'6. Patients'!$EY$9:$FT$9,0),ROWS('6. Patients'!ED$10:ED$107))),0)+
IFERROR(SUMPRODUCT('6. Patients'!CQ$10:CQ$107,OFFSET('6. Patients'!$FU$9,1,MATCH($D11,'6. Patients'!$FV$9:$GJ$9,0),ROWS('6. Patients'!ED$10:ED$107))),0),
IFERROR(SUMPRODUCT('6. Patients'!CQ$10:CQ$107,OFFSET('6. Patients'!$GK$9,1,MATCH($D11,'6. Patients'!$GL$9:$HG$9,0),ROWS('6. Patients'!ED$10:ED$107))),0)+
IFERROR(SUMPRODUCT('6. Patients'!CQ$10:CQ$107,OFFSET('6. Patients'!$HH$9,1,MATCH($D11,'6. Patients'!$HI$9:$HU$9,0),ROWS('6. Patients'!ED$10:ED$107))),0)+
IFERROR(SUMPRODUCT('6. Patients'!CQ$10:CQ$107,OFFSET('6. Patients'!$HV$9,1,MATCH($D11,'6. Patients'!$HW$9:$IR$9,0),ROWS('6. Patients'!ED$10:ED$107))),0)+
IFERROR(SUMPRODUCT('6. Patients'!CQ$10:CQ$107,OFFSET('6. Patients'!$IS$9,1,MATCH($D11,'6. Patients'!$IT$9:$JH$9,0),ROWS('6. Patients'!ED$10:ED$107))),0),
IFERROR(SUMPRODUCT('6. Patients'!CQ$10:CQ$107,OFFSET('6. Patients'!$JI$9,1,MATCH($D11,'6. Patients'!$JJ$9:$KE$9,0),ROWS('6. Patients'!ED$10:ED$107))),0)+
IFERROR(SUMPRODUCT('6. Patients'!CQ$10:CQ$107,OFFSET('6. Patients'!$KF$9,1,MATCH($D11,'6. Patients'!$KG$9:$KS$9,0),ROWS('6. Patients'!ED$10:ED$107))),0)+
IFERROR(SUMPRODUCT('6. Patients'!CQ$10:CQ$107,OFFSET('6. Patients'!$KT$9,1,MATCH($D11,'6. Patients'!$KU$9:$LP$9,0),ROWS('6. Patients'!ED$10:ED$107))),0)+
IFERROR(SUMPRODUCT('6. Patients'!CQ$10:CQ$107,OFFSET('6. Patients'!$LQ$9,1,MATCH($D11,'6. Patients'!$LR$9:$MF$9,0),ROWS('6. Patients'!ED$10:ED$107))),0))+
IFERROR(VLOOKUP($D11,$H$109:$L$139,COLUMNS($H$108:$J$108)-1+Y$7,0)*$E11*$F11*'1. General Inputs'!$J$18,0),0)</f>
        <v>0</v>
      </c>
      <c r="Z11" s="3">
        <f ca="1">ROUNDUP($F11*$E11*CHOOSE(Z$7,
IFERROR(SUMPRODUCT('6. Patients'!CR$10:CR$107,OFFSET('6. Patients'!$DM$9,1,MATCH($D11,'6. Patients'!$DN$9:$EI$9,0),ROWS('6. Patients'!EE$10:EE$107))),0)+
IFERROR(SUMPRODUCT('6. Patients'!CR$10:CR$107,OFFSET('6. Patients'!$EJ$9,1,MATCH($D11,'6. Patients'!$EK$9:$EW$9,0),ROWS('6. Patients'!EE$10:EE$107))),0)+
IFERROR(SUMPRODUCT('6. Patients'!CR$10:CR$107,OFFSET('6. Patients'!$EX$9,1,MATCH($D11,'6. Patients'!$EY$9:$FT$9,0),ROWS('6. Patients'!EE$10:EE$107))),0)+
IFERROR(SUMPRODUCT('6. Patients'!CR$10:CR$107,OFFSET('6. Patients'!$FU$9,1,MATCH($D11,'6. Patients'!$FV$9:$GJ$9,0),ROWS('6. Patients'!EE$10:EE$107))),0),
IFERROR(SUMPRODUCT('6. Patients'!CR$10:CR$107,OFFSET('6. Patients'!$GK$9,1,MATCH($D11,'6. Patients'!$GL$9:$HG$9,0),ROWS('6. Patients'!EE$10:EE$107))),0)+
IFERROR(SUMPRODUCT('6. Patients'!CR$10:CR$107,OFFSET('6. Patients'!$HH$9,1,MATCH($D11,'6. Patients'!$HI$9:$HU$9,0),ROWS('6. Patients'!EE$10:EE$107))),0)+
IFERROR(SUMPRODUCT('6. Patients'!CR$10:CR$107,OFFSET('6. Patients'!$HV$9,1,MATCH($D11,'6. Patients'!$HW$9:$IR$9,0),ROWS('6. Patients'!EE$10:EE$107))),0)+
IFERROR(SUMPRODUCT('6. Patients'!CR$10:CR$107,OFFSET('6. Patients'!$IS$9,1,MATCH($D11,'6. Patients'!$IT$9:$JH$9,0),ROWS('6. Patients'!EE$10:EE$107))),0),
IFERROR(SUMPRODUCT('6. Patients'!CR$10:CR$107,OFFSET('6. Patients'!$JI$9,1,MATCH($D11,'6. Patients'!$JJ$9:$KE$9,0),ROWS('6. Patients'!EE$10:EE$107))),0)+
IFERROR(SUMPRODUCT('6. Patients'!CR$10:CR$107,OFFSET('6. Patients'!$KF$9,1,MATCH($D11,'6. Patients'!$KG$9:$KS$9,0),ROWS('6. Patients'!EE$10:EE$107))),0)+
IFERROR(SUMPRODUCT('6. Patients'!CR$10:CR$107,OFFSET('6. Patients'!$KT$9,1,MATCH($D11,'6. Patients'!$KU$9:$LP$9,0),ROWS('6. Patients'!EE$10:EE$107))),0)+
IFERROR(SUMPRODUCT('6. Patients'!CR$10:CR$107,OFFSET('6. Patients'!$LQ$9,1,MATCH($D11,'6. Patients'!$LR$9:$MF$9,0),ROWS('6. Patients'!EE$10:EE$107))),0))+
IFERROR(VLOOKUP($D11,$H$109:$L$139,COLUMNS($H$108:$J$108)-1+Z$7,0)*$E11*$F11*'1. General Inputs'!$J$18,0),0)</f>
        <v>0</v>
      </c>
      <c r="AA11" s="3">
        <f ca="1">ROUNDUP($F11*$E11*CHOOSE(AA$7,
IFERROR(SUMPRODUCT('6. Patients'!CS$10:CS$107,OFFSET('6. Patients'!$DM$9,1,MATCH($D11,'6. Patients'!$DN$9:$EI$9,0),ROWS('6. Patients'!EF$10:EF$107))),0)+
IFERROR(SUMPRODUCT('6. Patients'!CS$10:CS$107,OFFSET('6. Patients'!$EJ$9,1,MATCH($D11,'6. Patients'!$EK$9:$EW$9,0),ROWS('6. Patients'!EF$10:EF$107))),0)+
IFERROR(SUMPRODUCT('6. Patients'!CS$10:CS$107,OFFSET('6. Patients'!$EX$9,1,MATCH($D11,'6. Patients'!$EY$9:$FT$9,0),ROWS('6. Patients'!EF$10:EF$107))),0)+
IFERROR(SUMPRODUCT('6. Patients'!CS$10:CS$107,OFFSET('6. Patients'!$FU$9,1,MATCH($D11,'6. Patients'!$FV$9:$GJ$9,0),ROWS('6. Patients'!EF$10:EF$107))),0),
IFERROR(SUMPRODUCT('6. Patients'!CS$10:CS$107,OFFSET('6. Patients'!$GK$9,1,MATCH($D11,'6. Patients'!$GL$9:$HG$9,0),ROWS('6. Patients'!EF$10:EF$107))),0)+
IFERROR(SUMPRODUCT('6. Patients'!CS$10:CS$107,OFFSET('6. Patients'!$HH$9,1,MATCH($D11,'6. Patients'!$HI$9:$HU$9,0),ROWS('6. Patients'!EF$10:EF$107))),0)+
IFERROR(SUMPRODUCT('6. Patients'!CS$10:CS$107,OFFSET('6. Patients'!$HV$9,1,MATCH($D11,'6. Patients'!$HW$9:$IR$9,0),ROWS('6. Patients'!EF$10:EF$107))),0)+
IFERROR(SUMPRODUCT('6. Patients'!CS$10:CS$107,OFFSET('6. Patients'!$IS$9,1,MATCH($D11,'6. Patients'!$IT$9:$JH$9,0),ROWS('6. Patients'!EF$10:EF$107))),0),
IFERROR(SUMPRODUCT('6. Patients'!CS$10:CS$107,OFFSET('6. Patients'!$JI$9,1,MATCH($D11,'6. Patients'!$JJ$9:$KE$9,0),ROWS('6. Patients'!EF$10:EF$107))),0)+
IFERROR(SUMPRODUCT('6. Patients'!CS$10:CS$107,OFFSET('6. Patients'!$KF$9,1,MATCH($D11,'6. Patients'!$KG$9:$KS$9,0),ROWS('6. Patients'!EF$10:EF$107))),0)+
IFERROR(SUMPRODUCT('6. Patients'!CS$10:CS$107,OFFSET('6. Patients'!$KT$9,1,MATCH($D11,'6. Patients'!$KU$9:$LP$9,0),ROWS('6. Patients'!EF$10:EF$107))),0)+
IFERROR(SUMPRODUCT('6. Patients'!CS$10:CS$107,OFFSET('6. Patients'!$LQ$9,1,MATCH($D11,'6. Patients'!$LR$9:$MF$9,0),ROWS('6. Patients'!EF$10:EF$107))),0))+
IFERROR(VLOOKUP($D11,$H$109:$L$139,COLUMNS($H$108:$J$108)-1+AA$7,0)*$E11*$F11*'1. General Inputs'!$J$18,0),0)</f>
        <v>0</v>
      </c>
      <c r="AB11" s="3">
        <f ca="1">ROUNDUP($F11*$E11*CHOOSE(AB$7,
IFERROR(SUMPRODUCT('6. Patients'!CT$10:CT$107,OFFSET('6. Patients'!$DM$9,1,MATCH($D11,'6. Patients'!$DN$9:$EI$9,0),ROWS('6. Patients'!EG$10:EG$107))),0)+
IFERROR(SUMPRODUCT('6. Patients'!CT$10:CT$107,OFFSET('6. Patients'!$EJ$9,1,MATCH($D11,'6. Patients'!$EK$9:$EW$9,0),ROWS('6. Patients'!EG$10:EG$107))),0)+
IFERROR(SUMPRODUCT('6. Patients'!CT$10:CT$107,OFFSET('6. Patients'!$EX$9,1,MATCH($D11,'6. Patients'!$EY$9:$FT$9,0),ROWS('6. Patients'!EG$10:EG$107))),0)+
IFERROR(SUMPRODUCT('6. Patients'!CT$10:CT$107,OFFSET('6. Patients'!$FU$9,1,MATCH($D11,'6. Patients'!$FV$9:$GJ$9,0),ROWS('6. Patients'!EG$10:EG$107))),0),
IFERROR(SUMPRODUCT('6. Patients'!CT$10:CT$107,OFFSET('6. Patients'!$GK$9,1,MATCH($D11,'6. Patients'!$GL$9:$HG$9,0),ROWS('6. Patients'!EG$10:EG$107))),0)+
IFERROR(SUMPRODUCT('6. Patients'!CT$10:CT$107,OFFSET('6. Patients'!$HH$9,1,MATCH($D11,'6. Patients'!$HI$9:$HU$9,0),ROWS('6. Patients'!EG$10:EG$107))),0)+
IFERROR(SUMPRODUCT('6. Patients'!CT$10:CT$107,OFFSET('6. Patients'!$HV$9,1,MATCH($D11,'6. Patients'!$HW$9:$IR$9,0),ROWS('6. Patients'!EG$10:EG$107))),0)+
IFERROR(SUMPRODUCT('6. Patients'!CT$10:CT$107,OFFSET('6. Patients'!$IS$9,1,MATCH($D11,'6. Patients'!$IT$9:$JH$9,0),ROWS('6. Patients'!EG$10:EG$107))),0),
IFERROR(SUMPRODUCT('6. Patients'!CT$10:CT$107,OFFSET('6. Patients'!$JI$9,1,MATCH($D11,'6. Patients'!$JJ$9:$KE$9,0),ROWS('6. Patients'!EG$10:EG$107))),0)+
IFERROR(SUMPRODUCT('6. Patients'!CT$10:CT$107,OFFSET('6. Patients'!$KF$9,1,MATCH($D11,'6. Patients'!$KG$9:$KS$9,0),ROWS('6. Patients'!EG$10:EG$107))),0)+
IFERROR(SUMPRODUCT('6. Patients'!CT$10:CT$107,OFFSET('6. Patients'!$KT$9,1,MATCH($D11,'6. Patients'!$KU$9:$LP$9,0),ROWS('6. Patients'!EG$10:EG$107))),0)+
IFERROR(SUMPRODUCT('6. Patients'!CT$10:CT$107,OFFSET('6. Patients'!$LQ$9,1,MATCH($D11,'6. Patients'!$LR$9:$MF$9,0),ROWS('6. Patients'!EG$10:EG$107))),0))+
IFERROR(VLOOKUP($D11,$H$109:$L$139,COLUMNS($H$108:$J$108)-1+AB$7,0)*$E11*$F11*'1. General Inputs'!$J$18,0),0)</f>
        <v>0</v>
      </c>
      <c r="AC11" s="3">
        <f ca="1">ROUNDUP($F11*$E11*CHOOSE(AC$7,
IFERROR(SUMPRODUCT('6. Patients'!CU$10:CU$107,OFFSET('6. Patients'!$DM$9,1,MATCH($D11,'6. Patients'!$DN$9:$EI$9,0),ROWS('6. Patients'!EH$10:EH$107))),0)+
IFERROR(SUMPRODUCT('6. Patients'!CU$10:CU$107,OFFSET('6. Patients'!$EJ$9,1,MATCH($D11,'6. Patients'!$EK$9:$EW$9,0),ROWS('6. Patients'!EH$10:EH$107))),0)+
IFERROR(SUMPRODUCT('6. Patients'!CU$10:CU$107,OFFSET('6. Patients'!$EX$9,1,MATCH($D11,'6. Patients'!$EY$9:$FT$9,0),ROWS('6. Patients'!EH$10:EH$107))),0)+
IFERROR(SUMPRODUCT('6. Patients'!CU$10:CU$107,OFFSET('6. Patients'!$FU$9,1,MATCH($D11,'6. Patients'!$FV$9:$GJ$9,0),ROWS('6. Patients'!EH$10:EH$107))),0),
IFERROR(SUMPRODUCT('6. Patients'!CU$10:CU$107,OFFSET('6. Patients'!$GK$9,1,MATCH($D11,'6. Patients'!$GL$9:$HG$9,0),ROWS('6. Patients'!EH$10:EH$107))),0)+
IFERROR(SUMPRODUCT('6. Patients'!CU$10:CU$107,OFFSET('6. Patients'!$HH$9,1,MATCH($D11,'6. Patients'!$HI$9:$HU$9,0),ROWS('6. Patients'!EH$10:EH$107))),0)+
IFERROR(SUMPRODUCT('6. Patients'!CU$10:CU$107,OFFSET('6. Patients'!$HV$9,1,MATCH($D11,'6. Patients'!$HW$9:$IR$9,0),ROWS('6. Patients'!EH$10:EH$107))),0)+
IFERROR(SUMPRODUCT('6. Patients'!CU$10:CU$107,OFFSET('6. Patients'!$IS$9,1,MATCH($D11,'6. Patients'!$IT$9:$JH$9,0),ROWS('6. Patients'!EH$10:EH$107))),0),
IFERROR(SUMPRODUCT('6. Patients'!CU$10:CU$107,OFFSET('6. Patients'!$JI$9,1,MATCH($D11,'6. Patients'!$JJ$9:$KE$9,0),ROWS('6. Patients'!EH$10:EH$107))),0)+
IFERROR(SUMPRODUCT('6. Patients'!CU$10:CU$107,OFFSET('6. Patients'!$KF$9,1,MATCH($D11,'6. Patients'!$KG$9:$KS$9,0),ROWS('6. Patients'!EH$10:EH$107))),0)+
IFERROR(SUMPRODUCT('6. Patients'!CU$10:CU$107,OFFSET('6. Patients'!$KT$9,1,MATCH($D11,'6. Patients'!$KU$9:$LP$9,0),ROWS('6. Patients'!EH$10:EH$107))),0)+
IFERROR(SUMPRODUCT('6. Patients'!CU$10:CU$107,OFFSET('6. Patients'!$LQ$9,1,MATCH($D11,'6. Patients'!$LR$9:$MF$9,0),ROWS('6. Patients'!EH$10:EH$107))),0))+
IFERROR(VLOOKUP($D11,$H$109:$L$139,COLUMNS($H$108:$J$108)-1+AC$7,0)*$E11*$F11*'1. General Inputs'!$J$18,0),0)</f>
        <v>0</v>
      </c>
      <c r="AD11" s="3">
        <f ca="1">ROUNDUP($F11*$E11*CHOOSE(AD$7,
IFERROR(SUMPRODUCT('6. Patients'!CV$10:CV$107,OFFSET('6. Patients'!$DM$9,1,MATCH($D11,'6. Patients'!$DN$9:$EI$9,0),ROWS('6. Patients'!EI$10:EI$107))),0)+
IFERROR(SUMPRODUCT('6. Patients'!CV$10:CV$107,OFFSET('6. Patients'!$EJ$9,1,MATCH($D11,'6. Patients'!$EK$9:$EW$9,0),ROWS('6. Patients'!EI$10:EI$107))),0)+
IFERROR(SUMPRODUCT('6. Patients'!CV$10:CV$107,OFFSET('6. Patients'!$EX$9,1,MATCH($D11,'6. Patients'!$EY$9:$FT$9,0),ROWS('6. Patients'!EI$10:EI$107))),0)+
IFERROR(SUMPRODUCT('6. Patients'!CV$10:CV$107,OFFSET('6. Patients'!$FU$9,1,MATCH($D11,'6. Patients'!$FV$9:$GJ$9,0),ROWS('6. Patients'!EI$10:EI$107))),0),
IFERROR(SUMPRODUCT('6. Patients'!CV$10:CV$107,OFFSET('6. Patients'!$GK$9,1,MATCH($D11,'6. Patients'!$GL$9:$HG$9,0),ROWS('6. Patients'!EI$10:EI$107))),0)+
IFERROR(SUMPRODUCT('6. Patients'!CV$10:CV$107,OFFSET('6. Patients'!$HH$9,1,MATCH($D11,'6. Patients'!$HI$9:$HU$9,0),ROWS('6. Patients'!EI$10:EI$107))),0)+
IFERROR(SUMPRODUCT('6. Patients'!CV$10:CV$107,OFFSET('6. Patients'!$HV$9,1,MATCH($D11,'6. Patients'!$HW$9:$IR$9,0),ROWS('6. Patients'!EI$10:EI$107))),0)+
IFERROR(SUMPRODUCT('6. Patients'!CV$10:CV$107,OFFSET('6. Patients'!$IS$9,1,MATCH($D11,'6. Patients'!$IT$9:$JH$9,0),ROWS('6. Patients'!EI$10:EI$107))),0),
IFERROR(SUMPRODUCT('6. Patients'!CV$10:CV$107,OFFSET('6. Patients'!$JI$9,1,MATCH($D11,'6. Patients'!$JJ$9:$KE$9,0),ROWS('6. Patients'!EI$10:EI$107))),0)+
IFERROR(SUMPRODUCT('6. Patients'!CV$10:CV$107,OFFSET('6. Patients'!$KF$9,1,MATCH($D11,'6. Patients'!$KG$9:$KS$9,0),ROWS('6. Patients'!EI$10:EI$107))),0)+
IFERROR(SUMPRODUCT('6. Patients'!CV$10:CV$107,OFFSET('6. Patients'!$KT$9,1,MATCH($D11,'6. Patients'!$KU$9:$LP$9,0),ROWS('6. Patients'!EI$10:EI$107))),0)+
IFERROR(SUMPRODUCT('6. Patients'!CV$10:CV$107,OFFSET('6. Patients'!$LQ$9,1,MATCH($D11,'6. Patients'!$LR$9:$MF$9,0),ROWS('6. Patients'!EI$10:EI$107))),0))+
IFERROR(VLOOKUP($D11,$H$109:$L$139,COLUMNS($H$108:$J$108)-1+AD$7,0)*$E11*$F11*'1. General Inputs'!$J$18,0),0)</f>
        <v>0</v>
      </c>
      <c r="AE11" s="3">
        <f ca="1">ROUNDUP($F11*$E11*CHOOSE(AE$7,
IFERROR(SUMPRODUCT('6. Patients'!CW$10:CW$107,OFFSET('6. Patients'!$DM$9,1,MATCH($D11,'6. Patients'!$DN$9:$EI$9,0),ROWS('6. Patients'!EJ$10:EJ$107))),0)+
IFERROR(SUMPRODUCT('6. Patients'!CW$10:CW$107,OFFSET('6. Patients'!$EJ$9,1,MATCH($D11,'6. Patients'!$EK$9:$EW$9,0),ROWS('6. Patients'!EJ$10:EJ$107))),0)+
IFERROR(SUMPRODUCT('6. Patients'!CW$10:CW$107,OFFSET('6. Patients'!$EX$9,1,MATCH($D11,'6. Patients'!$EY$9:$FT$9,0),ROWS('6. Patients'!EJ$10:EJ$107))),0)+
IFERROR(SUMPRODUCT('6. Patients'!CW$10:CW$107,OFFSET('6. Patients'!$FU$9,1,MATCH($D11,'6. Patients'!$FV$9:$GJ$9,0),ROWS('6. Patients'!EJ$10:EJ$107))),0),
IFERROR(SUMPRODUCT('6. Patients'!CW$10:CW$107,OFFSET('6. Patients'!$GK$9,1,MATCH($D11,'6. Patients'!$GL$9:$HG$9,0),ROWS('6. Patients'!EJ$10:EJ$107))),0)+
IFERROR(SUMPRODUCT('6. Patients'!CW$10:CW$107,OFFSET('6. Patients'!$HH$9,1,MATCH($D11,'6. Patients'!$HI$9:$HU$9,0),ROWS('6. Patients'!EJ$10:EJ$107))),0)+
IFERROR(SUMPRODUCT('6. Patients'!CW$10:CW$107,OFFSET('6. Patients'!$HV$9,1,MATCH($D11,'6. Patients'!$HW$9:$IR$9,0),ROWS('6. Patients'!EJ$10:EJ$107))),0)+
IFERROR(SUMPRODUCT('6. Patients'!CW$10:CW$107,OFFSET('6. Patients'!$IS$9,1,MATCH($D11,'6. Patients'!$IT$9:$JH$9,0),ROWS('6. Patients'!EJ$10:EJ$107))),0),
IFERROR(SUMPRODUCT('6. Patients'!CW$10:CW$107,OFFSET('6. Patients'!$JI$9,1,MATCH($D11,'6. Patients'!$JJ$9:$KE$9,0),ROWS('6. Patients'!EJ$10:EJ$107))),0)+
IFERROR(SUMPRODUCT('6. Patients'!CW$10:CW$107,OFFSET('6. Patients'!$KF$9,1,MATCH($D11,'6. Patients'!$KG$9:$KS$9,0),ROWS('6. Patients'!EJ$10:EJ$107))),0)+
IFERROR(SUMPRODUCT('6. Patients'!CW$10:CW$107,OFFSET('6. Patients'!$KT$9,1,MATCH($D11,'6. Patients'!$KU$9:$LP$9,0),ROWS('6. Patients'!EJ$10:EJ$107))),0)+
IFERROR(SUMPRODUCT('6. Patients'!CW$10:CW$107,OFFSET('6. Patients'!$LQ$9,1,MATCH($D11,'6. Patients'!$LR$9:$MF$9,0),ROWS('6. Patients'!EJ$10:EJ$107))),0))+
IFERROR(VLOOKUP($D11,$H$109:$L$139,COLUMNS($H$108:$J$108)-1+AE$7,0)*$E11*$F11*'1. General Inputs'!$J$18,0),0)</f>
        <v>0</v>
      </c>
      <c r="AF11" s="3">
        <f ca="1">ROUNDUP($F11*$E11*CHOOSE(AF$7,
IFERROR(SUMPRODUCT('6. Patients'!CX$10:CX$107,OFFSET('6. Patients'!$DM$9,1,MATCH($D11,'6. Patients'!$DN$9:$EI$9,0),ROWS('6. Patients'!EK$10:EK$107))),0)+
IFERROR(SUMPRODUCT('6. Patients'!CX$10:CX$107,OFFSET('6. Patients'!$EJ$9,1,MATCH($D11,'6. Patients'!$EK$9:$EW$9,0),ROWS('6. Patients'!EK$10:EK$107))),0)+
IFERROR(SUMPRODUCT('6. Patients'!CX$10:CX$107,OFFSET('6. Patients'!$EX$9,1,MATCH($D11,'6. Patients'!$EY$9:$FT$9,0),ROWS('6. Patients'!EK$10:EK$107))),0)+
IFERROR(SUMPRODUCT('6. Patients'!CX$10:CX$107,OFFSET('6. Patients'!$FU$9,1,MATCH($D11,'6. Patients'!$FV$9:$GJ$9,0),ROWS('6. Patients'!EK$10:EK$107))),0),
IFERROR(SUMPRODUCT('6. Patients'!CX$10:CX$107,OFFSET('6. Patients'!$GK$9,1,MATCH($D11,'6. Patients'!$GL$9:$HG$9,0),ROWS('6. Patients'!EK$10:EK$107))),0)+
IFERROR(SUMPRODUCT('6. Patients'!CX$10:CX$107,OFFSET('6. Patients'!$HH$9,1,MATCH($D11,'6. Patients'!$HI$9:$HU$9,0),ROWS('6. Patients'!EK$10:EK$107))),0)+
IFERROR(SUMPRODUCT('6. Patients'!CX$10:CX$107,OFFSET('6. Patients'!$HV$9,1,MATCH($D11,'6. Patients'!$HW$9:$IR$9,0),ROWS('6. Patients'!EK$10:EK$107))),0)+
IFERROR(SUMPRODUCT('6. Patients'!CX$10:CX$107,OFFSET('6. Patients'!$IS$9,1,MATCH($D11,'6. Patients'!$IT$9:$JH$9,0),ROWS('6. Patients'!EK$10:EK$107))),0),
IFERROR(SUMPRODUCT('6. Patients'!CX$10:CX$107,OFFSET('6. Patients'!$JI$9,1,MATCH($D11,'6. Patients'!$JJ$9:$KE$9,0),ROWS('6. Patients'!EK$10:EK$107))),0)+
IFERROR(SUMPRODUCT('6. Patients'!CX$10:CX$107,OFFSET('6. Patients'!$KF$9,1,MATCH($D11,'6. Patients'!$KG$9:$KS$9,0),ROWS('6. Patients'!EK$10:EK$107))),0)+
IFERROR(SUMPRODUCT('6. Patients'!CX$10:CX$107,OFFSET('6. Patients'!$KT$9,1,MATCH($D11,'6. Patients'!$KU$9:$LP$9,0),ROWS('6. Patients'!EK$10:EK$107))),0)+
IFERROR(SUMPRODUCT('6. Patients'!CX$10:CX$107,OFFSET('6. Patients'!$LQ$9,1,MATCH($D11,'6. Patients'!$LR$9:$MF$9,0),ROWS('6. Patients'!EK$10:EK$107))),0))+
IFERROR(VLOOKUP($D11,$H$109:$L$139,COLUMNS($H$108:$J$108)-1+AF$7,0)*$E11*$F11*'1. General Inputs'!$J$18,0),0)</f>
        <v>0</v>
      </c>
      <c r="AG11" s="3">
        <f ca="1">ROUNDUP($F11*$E11*CHOOSE(AG$7,
IFERROR(SUMPRODUCT('6. Patients'!CY$10:CY$107,OFFSET('6. Patients'!$DM$9,1,MATCH($D11,'6. Patients'!$DN$9:$EI$9,0),ROWS('6. Patients'!EL$10:EL$107))),0)+
IFERROR(SUMPRODUCT('6. Patients'!CY$10:CY$107,OFFSET('6. Patients'!$EJ$9,1,MATCH($D11,'6. Patients'!$EK$9:$EW$9,0),ROWS('6. Patients'!EL$10:EL$107))),0)+
IFERROR(SUMPRODUCT('6. Patients'!CY$10:CY$107,OFFSET('6. Patients'!$EX$9,1,MATCH($D11,'6. Patients'!$EY$9:$FT$9,0),ROWS('6. Patients'!EL$10:EL$107))),0)+
IFERROR(SUMPRODUCT('6. Patients'!CY$10:CY$107,OFFSET('6. Patients'!$FU$9,1,MATCH($D11,'6. Patients'!$FV$9:$GJ$9,0),ROWS('6. Patients'!EL$10:EL$107))),0),
IFERROR(SUMPRODUCT('6. Patients'!CY$10:CY$107,OFFSET('6. Patients'!$GK$9,1,MATCH($D11,'6. Patients'!$GL$9:$HG$9,0),ROWS('6. Patients'!EL$10:EL$107))),0)+
IFERROR(SUMPRODUCT('6. Patients'!CY$10:CY$107,OFFSET('6. Patients'!$HH$9,1,MATCH($D11,'6. Patients'!$HI$9:$HU$9,0),ROWS('6. Patients'!EL$10:EL$107))),0)+
IFERROR(SUMPRODUCT('6. Patients'!CY$10:CY$107,OFFSET('6. Patients'!$HV$9,1,MATCH($D11,'6. Patients'!$HW$9:$IR$9,0),ROWS('6. Patients'!EL$10:EL$107))),0)+
IFERROR(SUMPRODUCT('6. Patients'!CY$10:CY$107,OFFSET('6. Patients'!$IS$9,1,MATCH($D11,'6. Patients'!$IT$9:$JH$9,0),ROWS('6. Patients'!EL$10:EL$107))),0),
IFERROR(SUMPRODUCT('6. Patients'!CY$10:CY$107,OFFSET('6. Patients'!$JI$9,1,MATCH($D11,'6. Patients'!$JJ$9:$KE$9,0),ROWS('6. Patients'!EL$10:EL$107))),0)+
IFERROR(SUMPRODUCT('6. Patients'!CY$10:CY$107,OFFSET('6. Patients'!$KF$9,1,MATCH($D11,'6. Patients'!$KG$9:$KS$9,0),ROWS('6. Patients'!EL$10:EL$107))),0)+
IFERROR(SUMPRODUCT('6. Patients'!CY$10:CY$107,OFFSET('6. Patients'!$KT$9,1,MATCH($D11,'6. Patients'!$KU$9:$LP$9,0),ROWS('6. Patients'!EL$10:EL$107))),0)+
IFERROR(SUMPRODUCT('6. Patients'!CY$10:CY$107,OFFSET('6. Patients'!$LQ$9,1,MATCH($D11,'6. Patients'!$LR$9:$MF$9,0),ROWS('6. Patients'!EL$10:EL$107))),0))+
IFERROR(VLOOKUP($D11,$H$109:$L$139,COLUMNS($H$108:$J$108)-1+AG$7,0)*$E11*$F11*'1. General Inputs'!$J$18,0),0)</f>
        <v>0</v>
      </c>
      <c r="AH11" s="3">
        <f ca="1">ROUNDUP($F11*$E11*CHOOSE(AH$7,
IFERROR(SUMPRODUCT('6. Patients'!CZ$10:CZ$107,OFFSET('6. Patients'!$DM$9,1,MATCH($D11,'6. Patients'!$DN$9:$EI$9,0),ROWS('6. Patients'!EM$10:EM$107))),0)+
IFERROR(SUMPRODUCT('6. Patients'!CZ$10:CZ$107,OFFSET('6. Patients'!$EJ$9,1,MATCH($D11,'6. Patients'!$EK$9:$EW$9,0),ROWS('6. Patients'!EM$10:EM$107))),0)+
IFERROR(SUMPRODUCT('6. Patients'!CZ$10:CZ$107,OFFSET('6. Patients'!$EX$9,1,MATCH($D11,'6. Patients'!$EY$9:$FT$9,0),ROWS('6. Patients'!EM$10:EM$107))),0)+
IFERROR(SUMPRODUCT('6. Patients'!CZ$10:CZ$107,OFFSET('6. Patients'!$FU$9,1,MATCH($D11,'6. Patients'!$FV$9:$GJ$9,0),ROWS('6. Patients'!EM$10:EM$107))),0),
IFERROR(SUMPRODUCT('6. Patients'!CZ$10:CZ$107,OFFSET('6. Patients'!$GK$9,1,MATCH($D11,'6. Patients'!$GL$9:$HG$9,0),ROWS('6. Patients'!EM$10:EM$107))),0)+
IFERROR(SUMPRODUCT('6. Patients'!CZ$10:CZ$107,OFFSET('6. Patients'!$HH$9,1,MATCH($D11,'6. Patients'!$HI$9:$HU$9,0),ROWS('6. Patients'!EM$10:EM$107))),0)+
IFERROR(SUMPRODUCT('6. Patients'!CZ$10:CZ$107,OFFSET('6. Patients'!$HV$9,1,MATCH($D11,'6. Patients'!$HW$9:$IR$9,0),ROWS('6. Patients'!EM$10:EM$107))),0)+
IFERROR(SUMPRODUCT('6. Patients'!CZ$10:CZ$107,OFFSET('6. Patients'!$IS$9,1,MATCH($D11,'6. Patients'!$IT$9:$JH$9,0),ROWS('6. Patients'!EM$10:EM$107))),0),
IFERROR(SUMPRODUCT('6. Patients'!CZ$10:CZ$107,OFFSET('6. Patients'!$JI$9,1,MATCH($D11,'6. Patients'!$JJ$9:$KE$9,0),ROWS('6. Patients'!EM$10:EM$107))),0)+
IFERROR(SUMPRODUCT('6. Patients'!CZ$10:CZ$107,OFFSET('6. Patients'!$KF$9,1,MATCH($D11,'6. Patients'!$KG$9:$KS$9,0),ROWS('6. Patients'!EM$10:EM$107))),0)+
IFERROR(SUMPRODUCT('6. Patients'!CZ$10:CZ$107,OFFSET('6. Patients'!$KT$9,1,MATCH($D11,'6. Patients'!$KU$9:$LP$9,0),ROWS('6. Patients'!EM$10:EM$107))),0)+
IFERROR(SUMPRODUCT('6. Patients'!CZ$10:CZ$107,OFFSET('6. Patients'!$LQ$9,1,MATCH($D11,'6. Patients'!$LR$9:$MF$9,0),ROWS('6. Patients'!EM$10:EM$107))),0))+
IFERROR(VLOOKUP($D11,$H$109:$L$139,COLUMNS($H$108:$J$108)-1+AH$7,0)*$E11*$F11*'1. General Inputs'!$J$18,0),0)</f>
        <v>0</v>
      </c>
      <c r="AI11" s="3">
        <f ca="1">ROUNDUP($F11*$E11*CHOOSE(AI$7,
IFERROR(SUMPRODUCT('6. Patients'!DA$10:DA$107,OFFSET('6. Patients'!$DM$9,1,MATCH($D11,'6. Patients'!$DN$9:$EI$9,0),ROWS('6. Patients'!EN$10:EN$107))),0)+
IFERROR(SUMPRODUCT('6. Patients'!DA$10:DA$107,OFFSET('6. Patients'!$EJ$9,1,MATCH($D11,'6. Patients'!$EK$9:$EW$9,0),ROWS('6. Patients'!EN$10:EN$107))),0)+
IFERROR(SUMPRODUCT('6. Patients'!DA$10:DA$107,OFFSET('6. Patients'!$EX$9,1,MATCH($D11,'6. Patients'!$EY$9:$FT$9,0),ROWS('6. Patients'!EN$10:EN$107))),0)+
IFERROR(SUMPRODUCT('6. Patients'!DA$10:DA$107,OFFSET('6. Patients'!$FU$9,1,MATCH($D11,'6. Patients'!$FV$9:$GJ$9,0),ROWS('6. Patients'!EN$10:EN$107))),0),
IFERROR(SUMPRODUCT('6. Patients'!DA$10:DA$107,OFFSET('6. Patients'!$GK$9,1,MATCH($D11,'6. Patients'!$GL$9:$HG$9,0),ROWS('6. Patients'!EN$10:EN$107))),0)+
IFERROR(SUMPRODUCT('6. Patients'!DA$10:DA$107,OFFSET('6. Patients'!$HH$9,1,MATCH($D11,'6. Patients'!$HI$9:$HU$9,0),ROWS('6. Patients'!EN$10:EN$107))),0)+
IFERROR(SUMPRODUCT('6. Patients'!DA$10:DA$107,OFFSET('6. Patients'!$HV$9,1,MATCH($D11,'6. Patients'!$HW$9:$IR$9,0),ROWS('6. Patients'!EN$10:EN$107))),0)+
IFERROR(SUMPRODUCT('6. Patients'!DA$10:DA$107,OFFSET('6. Patients'!$IS$9,1,MATCH($D11,'6. Patients'!$IT$9:$JH$9,0),ROWS('6. Patients'!EN$10:EN$107))),0),
IFERROR(SUMPRODUCT('6. Patients'!DA$10:DA$107,OFFSET('6. Patients'!$JI$9,1,MATCH($D11,'6. Patients'!$JJ$9:$KE$9,0),ROWS('6. Patients'!EN$10:EN$107))),0)+
IFERROR(SUMPRODUCT('6. Patients'!DA$10:DA$107,OFFSET('6. Patients'!$KF$9,1,MATCH($D11,'6. Patients'!$KG$9:$KS$9,0),ROWS('6. Patients'!EN$10:EN$107))),0)+
IFERROR(SUMPRODUCT('6. Patients'!DA$10:DA$107,OFFSET('6. Patients'!$KT$9,1,MATCH($D11,'6. Patients'!$KU$9:$LP$9,0),ROWS('6. Patients'!EN$10:EN$107))),0)+
IFERROR(SUMPRODUCT('6. Patients'!DA$10:DA$107,OFFSET('6. Patients'!$LQ$9,1,MATCH($D11,'6. Patients'!$LR$9:$MF$9,0),ROWS('6. Patients'!EN$10:EN$107))),0))+
IFERROR(VLOOKUP($D11,$H$109:$L$139,COLUMNS($H$108:$J$108)-1+AI$7,0)*$E11*$F11*'1. General Inputs'!$J$18,0),0)</f>
        <v>0</v>
      </c>
      <c r="AJ11" s="3">
        <f ca="1">ROUNDUP($F11*$E11*CHOOSE(AJ$7,
IFERROR(SUMPRODUCT('6. Patients'!DB$10:DB$107,OFFSET('6. Patients'!$DM$9,1,MATCH($D11,'6. Patients'!$DN$9:$EI$9,0),ROWS('6. Patients'!EO$10:EO$107))),0)+
IFERROR(SUMPRODUCT('6. Patients'!DB$10:DB$107,OFFSET('6. Patients'!$EJ$9,1,MATCH($D11,'6. Patients'!$EK$9:$EW$9,0),ROWS('6. Patients'!EO$10:EO$107))),0)+
IFERROR(SUMPRODUCT('6. Patients'!DB$10:DB$107,OFFSET('6. Patients'!$EX$9,1,MATCH($D11,'6. Patients'!$EY$9:$FT$9,0),ROWS('6. Patients'!EO$10:EO$107))),0)+
IFERROR(SUMPRODUCT('6. Patients'!DB$10:DB$107,OFFSET('6. Patients'!$FU$9,1,MATCH($D11,'6. Patients'!$FV$9:$GJ$9,0),ROWS('6. Patients'!EO$10:EO$107))),0),
IFERROR(SUMPRODUCT('6. Patients'!DB$10:DB$107,OFFSET('6. Patients'!$GK$9,1,MATCH($D11,'6. Patients'!$GL$9:$HG$9,0),ROWS('6. Patients'!EO$10:EO$107))),0)+
IFERROR(SUMPRODUCT('6. Patients'!DB$10:DB$107,OFFSET('6. Patients'!$HH$9,1,MATCH($D11,'6. Patients'!$HI$9:$HU$9,0),ROWS('6. Patients'!EO$10:EO$107))),0)+
IFERROR(SUMPRODUCT('6. Patients'!DB$10:DB$107,OFFSET('6. Patients'!$HV$9,1,MATCH($D11,'6. Patients'!$HW$9:$IR$9,0),ROWS('6. Patients'!EO$10:EO$107))),0)+
IFERROR(SUMPRODUCT('6. Patients'!DB$10:DB$107,OFFSET('6. Patients'!$IS$9,1,MATCH($D11,'6. Patients'!$IT$9:$JH$9,0),ROWS('6. Patients'!EO$10:EO$107))),0),
IFERROR(SUMPRODUCT('6. Patients'!DB$10:DB$107,OFFSET('6. Patients'!$JI$9,1,MATCH($D11,'6. Patients'!$JJ$9:$KE$9,0),ROWS('6. Patients'!EO$10:EO$107))),0)+
IFERROR(SUMPRODUCT('6. Patients'!DB$10:DB$107,OFFSET('6. Patients'!$KF$9,1,MATCH($D11,'6. Patients'!$KG$9:$KS$9,0),ROWS('6. Patients'!EO$10:EO$107))),0)+
IFERROR(SUMPRODUCT('6. Patients'!DB$10:DB$107,OFFSET('6. Patients'!$KT$9,1,MATCH($D11,'6. Patients'!$KU$9:$LP$9,0),ROWS('6. Patients'!EO$10:EO$107))),0)+
IFERROR(SUMPRODUCT('6. Patients'!DB$10:DB$107,OFFSET('6. Patients'!$LQ$9,1,MATCH($D11,'6. Patients'!$LR$9:$MF$9,0),ROWS('6. Patients'!EO$10:EO$107))),0))+
IFERROR(VLOOKUP($D11,$H$109:$L$139,COLUMNS($H$108:$J$108)-1+AJ$7,0)*$E11*$F11*'1. General Inputs'!$J$18,0),0)</f>
        <v>0</v>
      </c>
      <c r="AK11" s="3">
        <f ca="1">ROUNDUP($F11*$E11*CHOOSE(AK$7,
IFERROR(SUMPRODUCT('6. Patients'!DC$10:DC$107,OFFSET('6. Patients'!$DM$9,1,MATCH($D11,'6. Patients'!$DN$9:$EI$9,0),ROWS('6. Patients'!EP$10:EP$107))),0)+
IFERROR(SUMPRODUCT('6. Patients'!DC$10:DC$107,OFFSET('6. Patients'!$EJ$9,1,MATCH($D11,'6. Patients'!$EK$9:$EW$9,0),ROWS('6. Patients'!EP$10:EP$107))),0)+
IFERROR(SUMPRODUCT('6. Patients'!DC$10:DC$107,OFFSET('6. Patients'!$EX$9,1,MATCH($D11,'6. Patients'!$EY$9:$FT$9,0),ROWS('6. Patients'!EP$10:EP$107))),0)+
IFERROR(SUMPRODUCT('6. Patients'!DC$10:DC$107,OFFSET('6. Patients'!$FU$9,1,MATCH($D11,'6. Patients'!$FV$9:$GJ$9,0),ROWS('6. Patients'!EP$10:EP$107))),0),
IFERROR(SUMPRODUCT('6. Patients'!DC$10:DC$107,OFFSET('6. Patients'!$GK$9,1,MATCH($D11,'6. Patients'!$GL$9:$HG$9,0),ROWS('6. Patients'!EP$10:EP$107))),0)+
IFERROR(SUMPRODUCT('6. Patients'!DC$10:DC$107,OFFSET('6. Patients'!$HH$9,1,MATCH($D11,'6. Patients'!$HI$9:$HU$9,0),ROWS('6. Patients'!EP$10:EP$107))),0)+
IFERROR(SUMPRODUCT('6. Patients'!DC$10:DC$107,OFFSET('6. Patients'!$HV$9,1,MATCH($D11,'6. Patients'!$HW$9:$IR$9,0),ROWS('6. Patients'!EP$10:EP$107))),0)+
IFERROR(SUMPRODUCT('6. Patients'!DC$10:DC$107,OFFSET('6. Patients'!$IS$9,1,MATCH($D11,'6. Patients'!$IT$9:$JH$9,0),ROWS('6. Patients'!EP$10:EP$107))),0),
IFERROR(SUMPRODUCT('6. Patients'!DC$10:DC$107,OFFSET('6. Patients'!$JI$9,1,MATCH($D11,'6. Patients'!$JJ$9:$KE$9,0),ROWS('6. Patients'!EP$10:EP$107))),0)+
IFERROR(SUMPRODUCT('6. Patients'!DC$10:DC$107,OFFSET('6. Patients'!$KF$9,1,MATCH($D11,'6. Patients'!$KG$9:$KS$9,0),ROWS('6. Patients'!EP$10:EP$107))),0)+
IFERROR(SUMPRODUCT('6. Patients'!DC$10:DC$107,OFFSET('6. Patients'!$KT$9,1,MATCH($D11,'6. Patients'!$KU$9:$LP$9,0),ROWS('6. Patients'!EP$10:EP$107))),0)+
IFERROR(SUMPRODUCT('6. Patients'!DC$10:DC$107,OFFSET('6. Patients'!$LQ$9,1,MATCH($D11,'6. Patients'!$LR$9:$MF$9,0),ROWS('6. Patients'!EP$10:EP$107))),0))+
IFERROR(VLOOKUP($D11,$H$109:$L$139,COLUMNS($H$108:$J$108)-1+AK$7,0)*$E11*$F11*'1. General Inputs'!$J$18,0),0)</f>
        <v>0</v>
      </c>
      <c r="AL11" s="3">
        <f ca="1">ROUNDUP($F11*$E11*CHOOSE(AL$7,
IFERROR(SUMPRODUCT('6. Patients'!DD$10:DD$107,OFFSET('6. Patients'!$DM$9,1,MATCH($D11,'6. Patients'!$DN$9:$EI$9,0),ROWS('6. Patients'!EQ$10:EQ$107))),0)+
IFERROR(SUMPRODUCT('6. Patients'!DD$10:DD$107,OFFSET('6. Patients'!$EJ$9,1,MATCH($D11,'6. Patients'!$EK$9:$EW$9,0),ROWS('6. Patients'!EQ$10:EQ$107))),0)+
IFERROR(SUMPRODUCT('6. Patients'!DD$10:DD$107,OFFSET('6. Patients'!$EX$9,1,MATCH($D11,'6. Patients'!$EY$9:$FT$9,0),ROWS('6. Patients'!EQ$10:EQ$107))),0)+
IFERROR(SUMPRODUCT('6. Patients'!DD$10:DD$107,OFFSET('6. Patients'!$FU$9,1,MATCH($D11,'6. Patients'!$FV$9:$GJ$9,0),ROWS('6. Patients'!EQ$10:EQ$107))),0),
IFERROR(SUMPRODUCT('6. Patients'!DD$10:DD$107,OFFSET('6. Patients'!$GK$9,1,MATCH($D11,'6. Patients'!$GL$9:$HG$9,0),ROWS('6. Patients'!EQ$10:EQ$107))),0)+
IFERROR(SUMPRODUCT('6. Patients'!DD$10:DD$107,OFFSET('6. Patients'!$HH$9,1,MATCH($D11,'6. Patients'!$HI$9:$HU$9,0),ROWS('6. Patients'!EQ$10:EQ$107))),0)+
IFERROR(SUMPRODUCT('6. Patients'!DD$10:DD$107,OFFSET('6. Patients'!$HV$9,1,MATCH($D11,'6. Patients'!$HW$9:$IR$9,0),ROWS('6. Patients'!EQ$10:EQ$107))),0)+
IFERROR(SUMPRODUCT('6. Patients'!DD$10:DD$107,OFFSET('6. Patients'!$IS$9,1,MATCH($D11,'6. Patients'!$IT$9:$JH$9,0),ROWS('6. Patients'!EQ$10:EQ$107))),0),
IFERROR(SUMPRODUCT('6. Patients'!DD$10:DD$107,OFFSET('6. Patients'!$JI$9,1,MATCH($D11,'6. Patients'!$JJ$9:$KE$9,0),ROWS('6. Patients'!EQ$10:EQ$107))),0)+
IFERROR(SUMPRODUCT('6. Patients'!DD$10:DD$107,OFFSET('6. Patients'!$KF$9,1,MATCH($D11,'6. Patients'!$KG$9:$KS$9,0),ROWS('6. Patients'!EQ$10:EQ$107))),0)+
IFERROR(SUMPRODUCT('6. Patients'!DD$10:DD$107,OFFSET('6. Patients'!$KT$9,1,MATCH($D11,'6. Patients'!$KU$9:$LP$9,0),ROWS('6. Patients'!EQ$10:EQ$107))),0)+
IFERROR(SUMPRODUCT('6. Patients'!DD$10:DD$107,OFFSET('6. Patients'!$LQ$9,1,MATCH($D11,'6. Patients'!$LR$9:$MF$9,0),ROWS('6. Patients'!EQ$10:EQ$107))),0))+
IFERROR(VLOOKUP($D11,$H$109:$L$139,COLUMNS($H$108:$J$108)-1+AL$7,0)*$E11*$F11*'1. General Inputs'!$J$18,0),0)</f>
        <v>0</v>
      </c>
      <c r="AM11" s="3">
        <f ca="1">ROUNDUP($F11*$E11*CHOOSE(AM$7,
IFERROR(SUMPRODUCT('6. Patients'!DE$10:DE$107,OFFSET('6. Patients'!$DM$9,1,MATCH($D11,'6. Patients'!$DN$9:$EI$9,0),ROWS('6. Patients'!ER$10:ER$107))),0)+
IFERROR(SUMPRODUCT('6. Patients'!DE$10:DE$107,OFFSET('6. Patients'!$EJ$9,1,MATCH($D11,'6. Patients'!$EK$9:$EW$9,0),ROWS('6. Patients'!ER$10:ER$107))),0)+
IFERROR(SUMPRODUCT('6. Patients'!DE$10:DE$107,OFFSET('6. Patients'!$EX$9,1,MATCH($D11,'6. Patients'!$EY$9:$FT$9,0),ROWS('6. Patients'!ER$10:ER$107))),0)+
IFERROR(SUMPRODUCT('6. Patients'!DE$10:DE$107,OFFSET('6. Patients'!$FU$9,1,MATCH($D11,'6. Patients'!$FV$9:$GJ$9,0),ROWS('6. Patients'!ER$10:ER$107))),0),
IFERROR(SUMPRODUCT('6. Patients'!DE$10:DE$107,OFFSET('6. Patients'!$GK$9,1,MATCH($D11,'6. Patients'!$GL$9:$HG$9,0),ROWS('6. Patients'!ER$10:ER$107))),0)+
IFERROR(SUMPRODUCT('6. Patients'!DE$10:DE$107,OFFSET('6. Patients'!$HH$9,1,MATCH($D11,'6. Patients'!$HI$9:$HU$9,0),ROWS('6. Patients'!ER$10:ER$107))),0)+
IFERROR(SUMPRODUCT('6. Patients'!DE$10:DE$107,OFFSET('6. Patients'!$HV$9,1,MATCH($D11,'6. Patients'!$HW$9:$IR$9,0),ROWS('6. Patients'!ER$10:ER$107))),0)+
IFERROR(SUMPRODUCT('6. Patients'!DE$10:DE$107,OFFSET('6. Patients'!$IS$9,1,MATCH($D11,'6. Patients'!$IT$9:$JH$9,0),ROWS('6. Patients'!ER$10:ER$107))),0),
IFERROR(SUMPRODUCT('6. Patients'!DE$10:DE$107,OFFSET('6. Patients'!$JI$9,1,MATCH($D11,'6. Patients'!$JJ$9:$KE$9,0),ROWS('6. Patients'!ER$10:ER$107))),0)+
IFERROR(SUMPRODUCT('6. Patients'!DE$10:DE$107,OFFSET('6. Patients'!$KF$9,1,MATCH($D11,'6. Patients'!$KG$9:$KS$9,0),ROWS('6. Patients'!ER$10:ER$107))),0)+
IFERROR(SUMPRODUCT('6. Patients'!DE$10:DE$107,OFFSET('6. Patients'!$KT$9,1,MATCH($D11,'6. Patients'!$KU$9:$LP$9,0),ROWS('6. Patients'!ER$10:ER$107))),0)+
IFERROR(SUMPRODUCT('6. Patients'!DE$10:DE$107,OFFSET('6. Patients'!$LQ$9,1,MATCH($D11,'6. Patients'!$LR$9:$MF$9,0),ROWS('6. Patients'!ER$10:ER$107))),0))+
IFERROR(VLOOKUP($D11,$H$109:$L$139,COLUMNS($H$108:$J$108)-1+AM$7,0)*$E11*$F11*'1. General Inputs'!$J$18,0),0)</f>
        <v>0</v>
      </c>
      <c r="AN11" s="3">
        <f ca="1">ROUNDUP($F11*$E11*CHOOSE(AN$7,
IFERROR(SUMPRODUCT('6. Patients'!DF$10:DF$107,OFFSET('6. Patients'!$DM$9,1,MATCH($D11,'6. Patients'!$DN$9:$EI$9,0),ROWS('6. Patients'!ES$10:ES$107))),0)+
IFERROR(SUMPRODUCT('6. Patients'!DF$10:DF$107,OFFSET('6. Patients'!$EJ$9,1,MATCH($D11,'6. Patients'!$EK$9:$EW$9,0),ROWS('6. Patients'!ES$10:ES$107))),0)+
IFERROR(SUMPRODUCT('6. Patients'!DF$10:DF$107,OFFSET('6. Patients'!$EX$9,1,MATCH($D11,'6. Patients'!$EY$9:$FT$9,0),ROWS('6. Patients'!ES$10:ES$107))),0)+
IFERROR(SUMPRODUCT('6. Patients'!DF$10:DF$107,OFFSET('6. Patients'!$FU$9,1,MATCH($D11,'6. Patients'!$FV$9:$GJ$9,0),ROWS('6. Patients'!ES$10:ES$107))),0),
IFERROR(SUMPRODUCT('6. Patients'!DF$10:DF$107,OFFSET('6. Patients'!$GK$9,1,MATCH($D11,'6. Patients'!$GL$9:$HG$9,0),ROWS('6. Patients'!ES$10:ES$107))),0)+
IFERROR(SUMPRODUCT('6. Patients'!DF$10:DF$107,OFFSET('6. Patients'!$HH$9,1,MATCH($D11,'6. Patients'!$HI$9:$HU$9,0),ROWS('6. Patients'!ES$10:ES$107))),0)+
IFERROR(SUMPRODUCT('6. Patients'!DF$10:DF$107,OFFSET('6. Patients'!$HV$9,1,MATCH($D11,'6. Patients'!$HW$9:$IR$9,0),ROWS('6. Patients'!ES$10:ES$107))),0)+
IFERROR(SUMPRODUCT('6. Patients'!DF$10:DF$107,OFFSET('6. Patients'!$IS$9,1,MATCH($D11,'6. Patients'!$IT$9:$JH$9,0),ROWS('6. Patients'!ES$10:ES$107))),0),
IFERROR(SUMPRODUCT('6. Patients'!DF$10:DF$107,OFFSET('6. Patients'!$JI$9,1,MATCH($D11,'6. Patients'!$JJ$9:$KE$9,0),ROWS('6. Patients'!ES$10:ES$107))),0)+
IFERROR(SUMPRODUCT('6. Patients'!DF$10:DF$107,OFFSET('6. Patients'!$KF$9,1,MATCH($D11,'6. Patients'!$KG$9:$KS$9,0),ROWS('6. Patients'!ES$10:ES$107))),0)+
IFERROR(SUMPRODUCT('6. Patients'!DF$10:DF$107,OFFSET('6. Patients'!$KT$9,1,MATCH($D11,'6. Patients'!$KU$9:$LP$9,0),ROWS('6. Patients'!ES$10:ES$107))),0)+
IFERROR(SUMPRODUCT('6. Patients'!DF$10:DF$107,OFFSET('6. Patients'!$LQ$9,1,MATCH($D11,'6. Patients'!$LR$9:$MF$9,0),ROWS('6. Patients'!ES$10:ES$107))),0))+
IFERROR(VLOOKUP($D11,$H$109:$L$139,COLUMNS($H$108:$J$108)-1+AN$7,0)*$E11*$F11*'1. General Inputs'!$J$18,0),0)</f>
        <v>0</v>
      </c>
      <c r="AO11" s="3">
        <f ca="1">ROUNDUP($F11*$E11*CHOOSE(AO$7,
IFERROR(SUMPRODUCT('6. Patients'!DG$10:DG$107,OFFSET('6. Patients'!$DM$9,1,MATCH($D11,'6. Patients'!$DN$9:$EI$9,0),ROWS('6. Patients'!ET$10:ET$107))),0)+
IFERROR(SUMPRODUCT('6. Patients'!DG$10:DG$107,OFFSET('6. Patients'!$EJ$9,1,MATCH($D11,'6. Patients'!$EK$9:$EW$9,0),ROWS('6. Patients'!ET$10:ET$107))),0)+
IFERROR(SUMPRODUCT('6. Patients'!DG$10:DG$107,OFFSET('6. Patients'!$EX$9,1,MATCH($D11,'6. Patients'!$EY$9:$FT$9,0),ROWS('6. Patients'!ET$10:ET$107))),0)+
IFERROR(SUMPRODUCT('6. Patients'!DG$10:DG$107,OFFSET('6. Patients'!$FU$9,1,MATCH($D11,'6. Patients'!$FV$9:$GJ$9,0),ROWS('6. Patients'!ET$10:ET$107))),0),
IFERROR(SUMPRODUCT('6. Patients'!DG$10:DG$107,OFFSET('6. Patients'!$GK$9,1,MATCH($D11,'6. Patients'!$GL$9:$HG$9,0),ROWS('6. Patients'!ET$10:ET$107))),0)+
IFERROR(SUMPRODUCT('6. Patients'!DG$10:DG$107,OFFSET('6. Patients'!$HH$9,1,MATCH($D11,'6. Patients'!$HI$9:$HU$9,0),ROWS('6. Patients'!ET$10:ET$107))),0)+
IFERROR(SUMPRODUCT('6. Patients'!DG$10:DG$107,OFFSET('6. Patients'!$HV$9,1,MATCH($D11,'6. Patients'!$HW$9:$IR$9,0),ROWS('6. Patients'!ET$10:ET$107))),0)+
IFERROR(SUMPRODUCT('6. Patients'!DG$10:DG$107,OFFSET('6. Patients'!$IS$9,1,MATCH($D11,'6. Patients'!$IT$9:$JH$9,0),ROWS('6. Patients'!ET$10:ET$107))),0),
IFERROR(SUMPRODUCT('6. Patients'!DG$10:DG$107,OFFSET('6. Patients'!$JI$9,1,MATCH($D11,'6. Patients'!$JJ$9:$KE$9,0),ROWS('6. Patients'!ET$10:ET$107))),0)+
IFERROR(SUMPRODUCT('6. Patients'!DG$10:DG$107,OFFSET('6. Patients'!$KF$9,1,MATCH($D11,'6. Patients'!$KG$9:$KS$9,0),ROWS('6. Patients'!ET$10:ET$107))),0)+
IFERROR(SUMPRODUCT('6. Patients'!DG$10:DG$107,OFFSET('6. Patients'!$KT$9,1,MATCH($D11,'6. Patients'!$KU$9:$LP$9,0),ROWS('6. Patients'!ET$10:ET$107))),0)+
IFERROR(SUMPRODUCT('6. Patients'!DG$10:DG$107,OFFSET('6. Patients'!$LQ$9,1,MATCH($D11,'6. Patients'!$LR$9:$MF$9,0),ROWS('6. Patients'!ET$10:ET$107))),0))+
IFERROR(VLOOKUP($D11,$H$109:$L$139,COLUMNS($H$108:$J$108)-1+AO$7,0)*$E11*$F11*'1. General Inputs'!$J$18,0),0)</f>
        <v>0</v>
      </c>
      <c r="AP11" s="3">
        <f ca="1">ROUNDUP($F11*$E11*CHOOSE(AP$7,
IFERROR(SUMPRODUCT('6. Patients'!DH$10:DH$107,OFFSET('6. Patients'!$DM$9,1,MATCH($D11,'6. Patients'!$DN$9:$EI$9,0),ROWS('6. Patients'!EU$10:EU$107))),0)+
IFERROR(SUMPRODUCT('6. Patients'!DH$10:DH$107,OFFSET('6. Patients'!$EJ$9,1,MATCH($D11,'6. Patients'!$EK$9:$EW$9,0),ROWS('6. Patients'!EU$10:EU$107))),0)+
IFERROR(SUMPRODUCT('6. Patients'!DH$10:DH$107,OFFSET('6. Patients'!$EX$9,1,MATCH($D11,'6. Patients'!$EY$9:$FT$9,0),ROWS('6. Patients'!EU$10:EU$107))),0)+
IFERROR(SUMPRODUCT('6. Patients'!DH$10:DH$107,OFFSET('6. Patients'!$FU$9,1,MATCH($D11,'6. Patients'!$FV$9:$GJ$9,0),ROWS('6. Patients'!EU$10:EU$107))),0),
IFERROR(SUMPRODUCT('6. Patients'!DH$10:DH$107,OFFSET('6. Patients'!$GK$9,1,MATCH($D11,'6. Patients'!$GL$9:$HG$9,0),ROWS('6. Patients'!EU$10:EU$107))),0)+
IFERROR(SUMPRODUCT('6. Patients'!DH$10:DH$107,OFFSET('6. Patients'!$HH$9,1,MATCH($D11,'6. Patients'!$HI$9:$HU$9,0),ROWS('6. Patients'!EU$10:EU$107))),0)+
IFERROR(SUMPRODUCT('6. Patients'!DH$10:DH$107,OFFSET('6. Patients'!$HV$9,1,MATCH($D11,'6. Patients'!$HW$9:$IR$9,0),ROWS('6. Patients'!EU$10:EU$107))),0)+
IFERROR(SUMPRODUCT('6. Patients'!DH$10:DH$107,OFFSET('6. Patients'!$IS$9,1,MATCH($D11,'6. Patients'!$IT$9:$JH$9,0),ROWS('6. Patients'!EU$10:EU$107))),0),
IFERROR(SUMPRODUCT('6. Patients'!DH$10:DH$107,OFFSET('6. Patients'!$JI$9,1,MATCH($D11,'6. Patients'!$JJ$9:$KE$9,0),ROWS('6. Patients'!EU$10:EU$107))),0)+
IFERROR(SUMPRODUCT('6. Patients'!DH$10:DH$107,OFFSET('6. Patients'!$KF$9,1,MATCH($D11,'6. Patients'!$KG$9:$KS$9,0),ROWS('6. Patients'!EU$10:EU$107))),0)+
IFERROR(SUMPRODUCT('6. Patients'!DH$10:DH$107,OFFSET('6. Patients'!$KT$9,1,MATCH($D11,'6. Patients'!$KU$9:$LP$9,0),ROWS('6. Patients'!EU$10:EU$107))),0)+
IFERROR(SUMPRODUCT('6. Patients'!DH$10:DH$107,OFFSET('6. Patients'!$LQ$9,1,MATCH($D11,'6. Patients'!$LR$9:$MF$9,0),ROWS('6. Patients'!EU$10:EU$107))),0))+
IFERROR(VLOOKUP($D11,$H$109:$L$139,COLUMNS($H$108:$J$108)-1+AP$7,0)*$E11*$F11*'1. General Inputs'!$J$18,0),0)</f>
        <v>0</v>
      </c>
      <c r="AQ11" s="3">
        <f ca="1">ROUNDUP($F11*$E11*CHOOSE(AQ$7,
IFERROR(SUMPRODUCT('6. Patients'!DI$10:DI$107,OFFSET('6. Patients'!$DM$9,1,MATCH($D11,'6. Patients'!$DN$9:$EI$9,0),ROWS('6. Patients'!EV$10:EV$107))),0)+
IFERROR(SUMPRODUCT('6. Patients'!DI$10:DI$107,OFFSET('6. Patients'!$EJ$9,1,MATCH($D11,'6. Patients'!$EK$9:$EW$9,0),ROWS('6. Patients'!EV$10:EV$107))),0)+
IFERROR(SUMPRODUCT('6. Patients'!DI$10:DI$107,OFFSET('6. Patients'!$EX$9,1,MATCH($D11,'6. Patients'!$EY$9:$FT$9,0),ROWS('6. Patients'!EV$10:EV$107))),0)+
IFERROR(SUMPRODUCT('6. Patients'!DI$10:DI$107,OFFSET('6. Patients'!$FU$9,1,MATCH($D11,'6. Patients'!$FV$9:$GJ$9,0),ROWS('6. Patients'!EV$10:EV$107))),0),
IFERROR(SUMPRODUCT('6. Patients'!DI$10:DI$107,OFFSET('6. Patients'!$GK$9,1,MATCH($D11,'6. Patients'!$GL$9:$HG$9,0),ROWS('6. Patients'!EV$10:EV$107))),0)+
IFERROR(SUMPRODUCT('6. Patients'!DI$10:DI$107,OFFSET('6. Patients'!$HH$9,1,MATCH($D11,'6. Patients'!$HI$9:$HU$9,0),ROWS('6. Patients'!EV$10:EV$107))),0)+
IFERROR(SUMPRODUCT('6. Patients'!DI$10:DI$107,OFFSET('6. Patients'!$HV$9,1,MATCH($D11,'6. Patients'!$HW$9:$IR$9,0),ROWS('6. Patients'!EV$10:EV$107))),0)+
IFERROR(SUMPRODUCT('6. Patients'!DI$10:DI$107,OFFSET('6. Patients'!$IS$9,1,MATCH($D11,'6. Patients'!$IT$9:$JH$9,0),ROWS('6. Patients'!EV$10:EV$107))),0),
IFERROR(SUMPRODUCT('6. Patients'!DI$10:DI$107,OFFSET('6. Patients'!$JI$9,1,MATCH($D11,'6. Patients'!$JJ$9:$KE$9,0),ROWS('6. Patients'!EV$10:EV$107))),0)+
IFERROR(SUMPRODUCT('6. Patients'!DI$10:DI$107,OFFSET('6. Patients'!$KF$9,1,MATCH($D11,'6. Patients'!$KG$9:$KS$9,0),ROWS('6. Patients'!EV$10:EV$107))),0)+
IFERROR(SUMPRODUCT('6. Patients'!DI$10:DI$107,OFFSET('6. Patients'!$KT$9,1,MATCH($D11,'6. Patients'!$KU$9:$LP$9,0),ROWS('6. Patients'!EV$10:EV$107))),0)+
IFERROR(SUMPRODUCT('6. Patients'!DI$10:DI$107,OFFSET('6. Patients'!$LQ$9,1,MATCH($D11,'6. Patients'!$LR$9:$MF$9,0),ROWS('6. Patients'!EV$10:EV$107))),0))+
IFERROR(VLOOKUP($D11,$H$109:$L$139,COLUMNS($H$108:$J$108)-1+AQ$7,0)*$E11*$F11*'1. General Inputs'!$J$18,0),0)</f>
        <v>0</v>
      </c>
      <c r="AR11" s="115"/>
      <c r="AY11" s="114">
        <f ca="1">IFERROR(SUM(OFFSET('7. Consumption'!H11,0,1,,MIN('1. General Inputs'!$J$20,COLUMNS('7. Consumption'!H$9:$AQ$9)-1))),0)+MAX(0,$AQ11*('1. General Inputs'!$J$20-COLUMNS('7. Consumption'!H$9:$AQ$9)+1))</f>
        <v>0</v>
      </c>
      <c r="AZ11" s="114">
        <f ca="1">IFERROR(SUM(OFFSET('7. Consumption'!I11,0,1,,MIN('1. General Inputs'!$J$20,COLUMNS('7. Consumption'!I$9:$AQ$9)-1))),0)+MAX(0,$AQ11*('1. General Inputs'!$J$20-COLUMNS('7. Consumption'!I$9:$AQ$9)+1))</f>
        <v>0</v>
      </c>
      <c r="BA11" s="114">
        <f ca="1">IFERROR(SUM(OFFSET('7. Consumption'!J11,0,1,,MIN('1. General Inputs'!$J$20,COLUMNS('7. Consumption'!J$9:$AQ$9)-1))),0)+MAX(0,$AQ11*('1. General Inputs'!$J$20-COLUMNS('7. Consumption'!J$9:$AQ$9)+1))</f>
        <v>0</v>
      </c>
      <c r="BB11" s="114">
        <f ca="1">IFERROR(SUM(OFFSET('7. Consumption'!K11,0,1,,MIN('1. General Inputs'!$J$20,COLUMNS('7. Consumption'!K$9:$AQ$9)-1))),0)+MAX(0,$AQ11*('1. General Inputs'!$J$20-COLUMNS('7. Consumption'!K$9:$AQ$9)+1))</f>
        <v>0</v>
      </c>
      <c r="BC11" s="114">
        <f ca="1">IFERROR(SUM(OFFSET('7. Consumption'!L11,0,1,,MIN('1. General Inputs'!$J$20,COLUMNS('7. Consumption'!L$9:$AQ$9)-1))),0)+MAX(0,$AQ11*('1. General Inputs'!$J$20-COLUMNS('7. Consumption'!L$9:$AQ$9)+1))</f>
        <v>0</v>
      </c>
      <c r="BD11" s="114">
        <f ca="1">IFERROR(SUM(OFFSET('7. Consumption'!M11,0,1,,MIN('1. General Inputs'!$J$20,COLUMNS('7. Consumption'!M$9:$AQ$9)-1))),0)+MAX(0,$AQ11*('1. General Inputs'!$J$20-COLUMNS('7. Consumption'!M$9:$AQ$9)+1))</f>
        <v>0</v>
      </c>
      <c r="BE11" s="114">
        <f ca="1">IFERROR(SUM(OFFSET('7. Consumption'!N11,0,1,,MIN('1. General Inputs'!$J$20,COLUMNS('7. Consumption'!N$9:$AQ$9)-1))),0)+MAX(0,$AQ11*('1. General Inputs'!$J$20-COLUMNS('7. Consumption'!N$9:$AQ$9)+1))</f>
        <v>0</v>
      </c>
      <c r="BF11" s="114">
        <f ca="1">IFERROR(SUM(OFFSET('7. Consumption'!O11,0,1,,MIN('1. General Inputs'!$J$20,COLUMNS('7. Consumption'!O$9:$AQ$9)-1))),0)+MAX(0,$AQ11*('1. General Inputs'!$J$20-COLUMNS('7. Consumption'!O$9:$AQ$9)+1))</f>
        <v>0</v>
      </c>
      <c r="BG11" s="114">
        <f ca="1">IFERROR(SUM(OFFSET('7. Consumption'!P11,0,1,,MIN('1. General Inputs'!$J$20,COLUMNS('7. Consumption'!P$9:$AQ$9)-1))),0)+MAX(0,$AQ11*('1. General Inputs'!$J$20-COLUMNS('7. Consumption'!P$9:$AQ$9)+1))</f>
        <v>0</v>
      </c>
      <c r="BH11" s="114">
        <f ca="1">IFERROR(SUM(OFFSET('7. Consumption'!Q11,0,1,,MIN('1. General Inputs'!$J$20,COLUMNS('7. Consumption'!Q$9:$AQ$9)-1))),0)+MAX(0,$AQ11*('1. General Inputs'!$J$20-COLUMNS('7. Consumption'!Q$9:$AQ$9)+1))</f>
        <v>0</v>
      </c>
      <c r="BI11" s="114">
        <f ca="1">IFERROR(SUM(OFFSET('7. Consumption'!R11,0,1,,MIN('1. General Inputs'!$J$20,COLUMNS('7. Consumption'!R$9:$AQ$9)-1))),0)+MAX(0,$AQ11*('1. General Inputs'!$J$20-COLUMNS('7. Consumption'!R$9:$AQ$9)+1))</f>
        <v>0</v>
      </c>
      <c r="BJ11" s="114">
        <f ca="1">IFERROR(SUM(OFFSET('7. Consumption'!S11,0,1,,MIN('1. General Inputs'!$J$20,COLUMNS('7. Consumption'!S$9:$AQ$9)-1))),0)+MAX(0,$AQ11*('1. General Inputs'!$J$20-COLUMNS('7. Consumption'!S$9:$AQ$9)+1))</f>
        <v>0</v>
      </c>
      <c r="BK11" s="114">
        <f ca="1">IFERROR(SUM(OFFSET('7. Consumption'!T11,0,1,,MIN('1. General Inputs'!$J$20,COLUMNS('7. Consumption'!T$9:$AQ$9)-1))),0)+MAX(0,$AQ11*('1. General Inputs'!$J$20-COLUMNS('7. Consumption'!T$9:$AQ$9)+1))</f>
        <v>0</v>
      </c>
      <c r="BL11" s="114">
        <f ca="1">IFERROR(SUM(OFFSET('7. Consumption'!U11,0,1,,MIN('1. General Inputs'!$J$20,COLUMNS('7. Consumption'!U$9:$AQ$9)-1))),0)+MAX(0,$AQ11*('1. General Inputs'!$J$20-COLUMNS('7. Consumption'!U$9:$AQ$9)+1))</f>
        <v>0</v>
      </c>
      <c r="BM11" s="114">
        <f ca="1">IFERROR(SUM(OFFSET('7. Consumption'!V11,0,1,,MIN('1. General Inputs'!$J$20,COLUMNS('7. Consumption'!V$9:$AQ$9)-1))),0)+MAX(0,$AQ11*('1. General Inputs'!$J$20-COLUMNS('7. Consumption'!V$9:$AQ$9)+1))</f>
        <v>0</v>
      </c>
      <c r="BN11" s="114">
        <f ca="1">IFERROR(SUM(OFFSET('7. Consumption'!W11,0,1,,MIN('1. General Inputs'!$J$20,COLUMNS('7. Consumption'!W$9:$AQ$9)-1))),0)+MAX(0,$AQ11*('1. General Inputs'!$J$20-COLUMNS('7. Consumption'!W$9:$AQ$9)+1))</f>
        <v>0</v>
      </c>
      <c r="BO11" s="114">
        <f ca="1">IFERROR(SUM(OFFSET('7. Consumption'!X11,0,1,,MIN('1. General Inputs'!$J$20,COLUMNS('7. Consumption'!X$9:$AQ$9)-1))),0)+MAX(0,$AQ11*('1. General Inputs'!$J$20-COLUMNS('7. Consumption'!X$9:$AQ$9)+1))</f>
        <v>0</v>
      </c>
      <c r="BP11" s="114">
        <f ca="1">IFERROR(SUM(OFFSET('7. Consumption'!Y11,0,1,,MIN('1. General Inputs'!$J$20,COLUMNS('7. Consumption'!Y$9:$AQ$9)-1))),0)+MAX(0,$AQ11*('1. General Inputs'!$J$20-COLUMNS('7. Consumption'!Y$9:$AQ$9)+1))</f>
        <v>0</v>
      </c>
      <c r="BQ11" s="114">
        <f ca="1">IFERROR(SUM(OFFSET('7. Consumption'!Z11,0,1,,MIN('1. General Inputs'!$J$20,COLUMNS('7. Consumption'!Z$9:$AQ$9)-1))),0)+MAX(0,$AQ11*('1. General Inputs'!$J$20-COLUMNS('7. Consumption'!Z$9:$AQ$9)+1))</f>
        <v>0</v>
      </c>
      <c r="BR11" s="114">
        <f ca="1">IFERROR(SUM(OFFSET('7. Consumption'!AA11,0,1,,MIN('1. General Inputs'!$J$20,COLUMNS('7. Consumption'!AA$9:$AQ$9)-1))),0)+MAX(0,$AQ11*('1. General Inputs'!$J$20-COLUMNS('7. Consumption'!AA$9:$AQ$9)+1))</f>
        <v>0</v>
      </c>
      <c r="BS11" s="114">
        <f ca="1">IFERROR(SUM(OFFSET('7. Consumption'!AB11,0,1,,MIN('1. General Inputs'!$J$20,COLUMNS('7. Consumption'!AB$9:$AQ$9)-1))),0)+MAX(0,$AQ11*('1. General Inputs'!$J$20-COLUMNS('7. Consumption'!AB$9:$AQ$9)+1))</f>
        <v>0</v>
      </c>
      <c r="BT11" s="114">
        <f ca="1">IFERROR(SUM(OFFSET('7. Consumption'!AC11,0,1,,MIN('1. General Inputs'!$J$20,COLUMNS('7. Consumption'!AC$9:$AQ$9)-1))),0)+MAX(0,$AQ11*('1. General Inputs'!$J$20-COLUMNS('7. Consumption'!AC$9:$AQ$9)+1))</f>
        <v>0</v>
      </c>
      <c r="BU11" s="114">
        <f ca="1">IFERROR(SUM(OFFSET('7. Consumption'!AD11,0,1,,MIN('1. General Inputs'!$J$20,COLUMNS('7. Consumption'!AD$9:$AQ$9)-1))),0)+MAX(0,$AQ11*('1. General Inputs'!$J$20-COLUMNS('7. Consumption'!AD$9:$AQ$9)+1))</f>
        <v>0</v>
      </c>
      <c r="BV11" s="114">
        <f ca="1">IFERROR(SUM(OFFSET('7. Consumption'!AE11,0,1,,MIN('1. General Inputs'!$J$20,COLUMNS('7. Consumption'!AE$9:$AQ$9)-1))),0)+MAX(0,$AQ11*('1. General Inputs'!$J$20-COLUMNS('7. Consumption'!AE$9:$AQ$9)+1))</f>
        <v>0</v>
      </c>
      <c r="BW11" s="114">
        <f ca="1">IFERROR(SUM(OFFSET('7. Consumption'!AF11,0,1,,MIN('1. General Inputs'!$J$20,COLUMNS('7. Consumption'!AF$9:$AQ$9)-1))),0)+MAX(0,$AQ11*('1. General Inputs'!$J$20-COLUMNS('7. Consumption'!AF$9:$AQ$9)+1))</f>
        <v>0</v>
      </c>
      <c r="BX11" s="114">
        <f ca="1">IFERROR(SUM(OFFSET('7. Consumption'!AG11,0,1,,MIN('1. General Inputs'!$J$20,COLUMNS('7. Consumption'!AG$9:$AQ$9)-1))),0)+MAX(0,$AQ11*('1. General Inputs'!$J$20-COLUMNS('7. Consumption'!AG$9:$AQ$9)+1))</f>
        <v>0</v>
      </c>
      <c r="BY11" s="114">
        <f ca="1">IFERROR(SUM(OFFSET('7. Consumption'!AH11,0,1,,MIN('1. General Inputs'!$J$20,COLUMNS('7. Consumption'!AH$9:$AQ$9)-1))),0)+MAX(0,$AQ11*('1. General Inputs'!$J$20-COLUMNS('7. Consumption'!AH$9:$AQ$9)+1))</f>
        <v>0</v>
      </c>
      <c r="BZ11" s="114">
        <f ca="1">IFERROR(SUM(OFFSET('7. Consumption'!AI11,0,1,,MIN('1. General Inputs'!$J$20,COLUMNS('7. Consumption'!AI$9:$AQ$9)-1))),0)+MAX(0,$AQ11*('1. General Inputs'!$J$20-COLUMNS('7. Consumption'!AI$9:$AQ$9)+1))</f>
        <v>0</v>
      </c>
      <c r="CA11" s="114">
        <f ca="1">IFERROR(SUM(OFFSET('7. Consumption'!AJ11,0,1,,MIN('1. General Inputs'!$J$20,COLUMNS('7. Consumption'!AJ$9:$AQ$9)-1))),0)+MAX(0,$AQ11*('1. General Inputs'!$J$20-COLUMNS('7. Consumption'!AJ$9:$AQ$9)+1))</f>
        <v>0</v>
      </c>
      <c r="CB11" s="114">
        <f ca="1">IFERROR(SUM(OFFSET('7. Consumption'!AK11,0,1,,MIN('1. General Inputs'!$J$20,COLUMNS('7. Consumption'!AK$9:$AQ$9)-1))),0)+MAX(0,$AQ11*('1. General Inputs'!$J$20-COLUMNS('7. Consumption'!AK$9:$AQ$9)+1))</f>
        <v>0</v>
      </c>
      <c r="CC11" s="114">
        <f ca="1">IFERROR(SUM(OFFSET('7. Consumption'!AL11,0,1,,MIN('1. General Inputs'!$J$20,COLUMNS('7. Consumption'!AL$9:$AQ$9)-1))),0)+MAX(0,$AQ11*('1. General Inputs'!$J$20-COLUMNS('7. Consumption'!AL$9:$AQ$9)+1))</f>
        <v>0</v>
      </c>
      <c r="CD11" s="114">
        <f ca="1">IFERROR(SUM(OFFSET('7. Consumption'!AM11,0,1,,MIN('1. General Inputs'!$J$20,COLUMNS('7. Consumption'!AM$9:$AQ$9)-1))),0)+MAX(0,$AQ11*('1. General Inputs'!$J$20-COLUMNS('7. Consumption'!AM$9:$AQ$9)+1))</f>
        <v>0</v>
      </c>
      <c r="CE11" s="114">
        <f ca="1">IFERROR(SUM(OFFSET('7. Consumption'!AN11,0,1,,MIN('1. General Inputs'!$J$20,COLUMNS('7. Consumption'!AN$9:$AQ$9)-1))),0)+MAX(0,$AQ11*('1. General Inputs'!$J$20-COLUMNS('7. Consumption'!AN$9:$AQ$9)+1))</f>
        <v>0</v>
      </c>
      <c r="CF11" s="114">
        <f ca="1">IFERROR(SUM(OFFSET('7. Consumption'!AO11,0,1,,MIN('1. General Inputs'!$J$20,COLUMNS('7. Consumption'!AO$9:$AQ$9)-1))),0)+MAX(0,$AQ11*('1. General Inputs'!$J$20-COLUMNS('7. Consumption'!AO$9:$AQ$9)+1))</f>
        <v>0</v>
      </c>
      <c r="CG11" s="114">
        <f ca="1">IFERROR(SUM(OFFSET('7. Consumption'!AP11,0,1,,MIN('1. General Inputs'!$J$20,COLUMNS('7. Consumption'!AP$9:$AQ$9)-1))),0)+MAX(0,$AQ11*('1. General Inputs'!$J$20-COLUMNS('7. Consumption'!AP$9:$AQ$9)+1))</f>
        <v>0</v>
      </c>
      <c r="CH11" s="114">
        <f ca="1">IFERROR(SUM(OFFSET('7. Consumption'!AQ11,0,1,,MIN('1. General Inputs'!$J$20,COLUMNS('7. Consumption'!AQ$9:$AQ$9)-1))),0)+MAX(0,$AQ11*('1. General Inputs'!$J$20-COLUMNS('7. Consumption'!AQ$9:$AQ$9)+1))</f>
        <v>0</v>
      </c>
    </row>
    <row r="12" spans="2:86" x14ac:dyDescent="0.3">
      <c r="B12" s="12"/>
      <c r="C12" s="12" t="str">
        <f>IFERROR(VLOOKUP(ROWS($C$9:$C12),'5. Dosing'!$I$12:$J$73,COLUMNS('5. Dosing'!$I$11:$J$11),0),"")</f>
        <v>ABC+3TC (600/300) - 30 tab</v>
      </c>
      <c r="D12" s="12" t="str">
        <f>IFERROR(INDEX('5. Dosing'!C$12:C$73,MATCH('7. Consumption'!$C12,'5. Dosing'!$J$12:$J$73,0)),"")</f>
        <v>ABC+3TC</v>
      </c>
      <c r="E12" s="108">
        <f>IFERROR(INDEX('5. Dosing'!H$12:H$73,MATCH('7. Consumption'!$C12,'5. Dosing'!$J$12:$J$73,0)),0)</f>
        <v>1</v>
      </c>
      <c r="F12" s="109">
        <f>IFERROR(INDEX('5. Dosing'!G$12:G$73,MATCH('7. Consumption'!$C12,'5. Dosing'!$J$12:$J$73,0))*(30.5)/INDEX('5. Dosing'!F$12:F$73,MATCH('7. Consumption'!$C12,'5. Dosing'!$J$12:$J$73,0)),0)</f>
        <v>1.0166666666666666</v>
      </c>
      <c r="H12" s="3">
        <f ca="1">ROUNDUP($F12*$E12*CHOOSE(H$7,
IFERROR(SUMPRODUCT('6. Patients'!BZ$10:BZ$107,OFFSET('6. Patients'!$DM$9,1,MATCH($D12,'6. Patients'!$DN$9:$EI$9,0),ROWS('6. Patients'!DM$10:DM$107))),0)+
IFERROR(SUMPRODUCT('6. Patients'!BZ$10:BZ$107,OFFSET('6. Patients'!$EJ$9,1,MATCH($D12,'6. Patients'!$EK$9:$EW$9,0),ROWS('6. Patients'!DM$10:DM$107))),0)+
IFERROR(SUMPRODUCT('6. Patients'!BZ$10:BZ$107,OFFSET('6. Patients'!$EX$9,1,MATCH($D12,'6. Patients'!$EY$9:$FT$9,0),ROWS('6. Patients'!DM$10:DM$107))),0)+
IFERROR(SUMPRODUCT('6. Patients'!BZ$10:BZ$107,OFFSET('6. Patients'!$FU$9,1,MATCH($D12,'6. Patients'!$FV$9:$GJ$9,0),ROWS('6. Patients'!DM$10:DM$107))),0),
IFERROR(SUMPRODUCT('6. Patients'!BZ$10:BZ$107,OFFSET('6. Patients'!$GK$9,1,MATCH($D12,'6. Patients'!$GL$9:$HG$9,0),ROWS('6. Patients'!DM$10:DM$107))),0)+
IFERROR(SUMPRODUCT('6. Patients'!BZ$10:BZ$107,OFFSET('6. Patients'!$HH$9,1,MATCH($D12,'6. Patients'!$HI$9:$HU$9,0),ROWS('6. Patients'!DM$10:DM$107))),0)+
IFERROR(SUMPRODUCT('6. Patients'!BZ$10:BZ$107,OFFSET('6. Patients'!$HV$9,1,MATCH($D12,'6. Patients'!$HW$9:$IR$9,0),ROWS('6. Patients'!DM$10:DM$107))),0)+
IFERROR(SUMPRODUCT('6. Patients'!BZ$10:BZ$107,OFFSET('6. Patients'!$IS$9,1,MATCH($D12,'6. Patients'!$IT$9:$JH$9,0),ROWS('6. Patients'!DM$10:DM$107))),0),
IFERROR(SUMPRODUCT('6. Patients'!BZ$10:BZ$107,OFFSET('6. Patients'!$JI$9,1,MATCH($D12,'6. Patients'!$JJ$9:$KE$9,0),ROWS('6. Patients'!DM$10:DM$107))),0)+
IFERROR(SUMPRODUCT('6. Patients'!BZ$10:BZ$107,OFFSET('6. Patients'!$KF$9,1,MATCH($D12,'6. Patients'!$KG$9:$KS$9,0),ROWS('6. Patients'!DM$10:DM$107))),0)+
IFERROR(SUMPRODUCT('6. Patients'!BZ$10:BZ$107,OFFSET('6. Patients'!$KT$9,1,MATCH($D12,'6. Patients'!$KU$9:$LP$9,0),ROWS('6. Patients'!DM$10:DM$107))),0)+
IFERROR(SUMPRODUCT('6. Patients'!BZ$10:BZ$107,OFFSET('6. Patients'!$LQ$9,1,MATCH($D12,'6. Patients'!$LR$9:$MF$9,0),ROWS('6. Patients'!DM$10:DM$107))),0))+
IFERROR(VLOOKUP($D12,$H$109:$L$139,COLUMNS($H$108:$J$108)-1+H$7,0)*$E12*$F12*'1. General Inputs'!$J$18,0),0)</f>
        <v>0</v>
      </c>
      <c r="I12" s="3">
        <f ca="1">ROUNDUP($F12*$E12*CHOOSE(I$7,
IFERROR(SUMPRODUCT('6. Patients'!CA$10:CA$107,OFFSET('6. Patients'!$DM$9,1,MATCH($D12,'6. Patients'!$DN$9:$EI$9,0),ROWS('6. Patients'!DN$10:DN$107))),0)+
IFERROR(SUMPRODUCT('6. Patients'!CA$10:CA$107,OFFSET('6. Patients'!$EJ$9,1,MATCH($D12,'6. Patients'!$EK$9:$EW$9,0),ROWS('6. Patients'!DN$10:DN$107))),0)+
IFERROR(SUMPRODUCT('6. Patients'!CA$10:CA$107,OFFSET('6. Patients'!$EX$9,1,MATCH($D12,'6. Patients'!$EY$9:$FT$9,0),ROWS('6. Patients'!DN$10:DN$107))),0)+
IFERROR(SUMPRODUCT('6. Patients'!CA$10:CA$107,OFFSET('6. Patients'!$FU$9,1,MATCH($D12,'6. Patients'!$FV$9:$GJ$9,0),ROWS('6. Patients'!DN$10:DN$107))),0),
IFERROR(SUMPRODUCT('6. Patients'!CA$10:CA$107,OFFSET('6. Patients'!$GK$9,1,MATCH($D12,'6. Patients'!$GL$9:$HG$9,0),ROWS('6. Patients'!DN$10:DN$107))),0)+
IFERROR(SUMPRODUCT('6. Patients'!CA$10:CA$107,OFFSET('6. Patients'!$HH$9,1,MATCH($D12,'6. Patients'!$HI$9:$HU$9,0),ROWS('6. Patients'!DN$10:DN$107))),0)+
IFERROR(SUMPRODUCT('6. Patients'!CA$10:CA$107,OFFSET('6. Patients'!$HV$9,1,MATCH($D12,'6. Patients'!$HW$9:$IR$9,0),ROWS('6. Patients'!DN$10:DN$107))),0)+
IFERROR(SUMPRODUCT('6. Patients'!CA$10:CA$107,OFFSET('6. Patients'!$IS$9,1,MATCH($D12,'6. Patients'!$IT$9:$JH$9,0),ROWS('6. Patients'!DN$10:DN$107))),0),
IFERROR(SUMPRODUCT('6. Patients'!CA$10:CA$107,OFFSET('6. Patients'!$JI$9,1,MATCH($D12,'6. Patients'!$JJ$9:$KE$9,0),ROWS('6. Patients'!DN$10:DN$107))),0)+
IFERROR(SUMPRODUCT('6. Patients'!CA$10:CA$107,OFFSET('6. Patients'!$KF$9,1,MATCH($D12,'6. Patients'!$KG$9:$KS$9,0),ROWS('6. Patients'!DN$10:DN$107))),0)+
IFERROR(SUMPRODUCT('6. Patients'!CA$10:CA$107,OFFSET('6. Patients'!$KT$9,1,MATCH($D12,'6. Patients'!$KU$9:$LP$9,0),ROWS('6. Patients'!DN$10:DN$107))),0)+
IFERROR(SUMPRODUCT('6. Patients'!CA$10:CA$107,OFFSET('6. Patients'!$LQ$9,1,MATCH($D12,'6. Patients'!$LR$9:$MF$9,0),ROWS('6. Patients'!DN$10:DN$107))),0))+
IFERROR(VLOOKUP($D12,$H$109:$L$139,COLUMNS($H$108:$J$108)-1+I$7,0)*$E12*$F12*'1. General Inputs'!$J$18,0),0)</f>
        <v>0</v>
      </c>
      <c r="J12" s="3">
        <f ca="1">ROUNDUP($F12*$E12*CHOOSE(J$7,
IFERROR(SUMPRODUCT('6. Patients'!CB$10:CB$107,OFFSET('6. Patients'!$DM$9,1,MATCH($D12,'6. Patients'!$DN$9:$EI$9,0),ROWS('6. Patients'!DO$10:DO$107))),0)+
IFERROR(SUMPRODUCT('6. Patients'!CB$10:CB$107,OFFSET('6. Patients'!$EJ$9,1,MATCH($D12,'6. Patients'!$EK$9:$EW$9,0),ROWS('6. Patients'!DO$10:DO$107))),0)+
IFERROR(SUMPRODUCT('6. Patients'!CB$10:CB$107,OFFSET('6. Patients'!$EX$9,1,MATCH($D12,'6. Patients'!$EY$9:$FT$9,0),ROWS('6. Patients'!DO$10:DO$107))),0)+
IFERROR(SUMPRODUCT('6. Patients'!CB$10:CB$107,OFFSET('6. Patients'!$FU$9,1,MATCH($D12,'6. Patients'!$FV$9:$GJ$9,0),ROWS('6. Patients'!DO$10:DO$107))),0),
IFERROR(SUMPRODUCT('6. Patients'!CB$10:CB$107,OFFSET('6. Patients'!$GK$9,1,MATCH($D12,'6. Patients'!$GL$9:$HG$9,0),ROWS('6. Patients'!DO$10:DO$107))),0)+
IFERROR(SUMPRODUCT('6. Patients'!CB$10:CB$107,OFFSET('6. Patients'!$HH$9,1,MATCH($D12,'6. Patients'!$HI$9:$HU$9,0),ROWS('6. Patients'!DO$10:DO$107))),0)+
IFERROR(SUMPRODUCT('6. Patients'!CB$10:CB$107,OFFSET('6. Patients'!$HV$9,1,MATCH($D12,'6. Patients'!$HW$9:$IR$9,0),ROWS('6. Patients'!DO$10:DO$107))),0)+
IFERROR(SUMPRODUCT('6. Patients'!CB$10:CB$107,OFFSET('6. Patients'!$IS$9,1,MATCH($D12,'6. Patients'!$IT$9:$JH$9,0),ROWS('6. Patients'!DO$10:DO$107))),0),
IFERROR(SUMPRODUCT('6. Patients'!CB$10:CB$107,OFFSET('6. Patients'!$JI$9,1,MATCH($D12,'6. Patients'!$JJ$9:$KE$9,0),ROWS('6. Patients'!DO$10:DO$107))),0)+
IFERROR(SUMPRODUCT('6. Patients'!CB$10:CB$107,OFFSET('6. Patients'!$KF$9,1,MATCH($D12,'6. Patients'!$KG$9:$KS$9,0),ROWS('6. Patients'!DO$10:DO$107))),0)+
IFERROR(SUMPRODUCT('6. Patients'!CB$10:CB$107,OFFSET('6. Patients'!$KT$9,1,MATCH($D12,'6. Patients'!$KU$9:$LP$9,0),ROWS('6. Patients'!DO$10:DO$107))),0)+
IFERROR(SUMPRODUCT('6. Patients'!CB$10:CB$107,OFFSET('6. Patients'!$LQ$9,1,MATCH($D12,'6. Patients'!$LR$9:$MF$9,0),ROWS('6. Patients'!DO$10:DO$107))),0))+
IFERROR(VLOOKUP($D12,$H$109:$L$139,COLUMNS($H$108:$J$108)-1+J$7,0)*$E12*$F12*'1. General Inputs'!$J$18,0),0)</f>
        <v>0</v>
      </c>
      <c r="K12" s="3">
        <f ca="1">ROUNDUP($F12*$E12*CHOOSE(K$7,
IFERROR(SUMPRODUCT('6. Patients'!CC$10:CC$107,OFFSET('6. Patients'!$DM$9,1,MATCH($D12,'6. Patients'!$DN$9:$EI$9,0),ROWS('6. Patients'!DP$10:DP$107))),0)+
IFERROR(SUMPRODUCT('6. Patients'!CC$10:CC$107,OFFSET('6. Patients'!$EJ$9,1,MATCH($D12,'6. Patients'!$EK$9:$EW$9,0),ROWS('6. Patients'!DP$10:DP$107))),0)+
IFERROR(SUMPRODUCT('6. Patients'!CC$10:CC$107,OFFSET('6. Patients'!$EX$9,1,MATCH($D12,'6. Patients'!$EY$9:$FT$9,0),ROWS('6. Patients'!DP$10:DP$107))),0)+
IFERROR(SUMPRODUCT('6. Patients'!CC$10:CC$107,OFFSET('6. Patients'!$FU$9,1,MATCH($D12,'6. Patients'!$FV$9:$GJ$9,0),ROWS('6. Patients'!DP$10:DP$107))),0),
IFERROR(SUMPRODUCT('6. Patients'!CC$10:CC$107,OFFSET('6. Patients'!$GK$9,1,MATCH($D12,'6. Patients'!$GL$9:$HG$9,0),ROWS('6. Patients'!DP$10:DP$107))),0)+
IFERROR(SUMPRODUCT('6. Patients'!CC$10:CC$107,OFFSET('6. Patients'!$HH$9,1,MATCH($D12,'6. Patients'!$HI$9:$HU$9,0),ROWS('6. Patients'!DP$10:DP$107))),0)+
IFERROR(SUMPRODUCT('6. Patients'!CC$10:CC$107,OFFSET('6. Patients'!$HV$9,1,MATCH($D12,'6. Patients'!$HW$9:$IR$9,0),ROWS('6. Patients'!DP$10:DP$107))),0)+
IFERROR(SUMPRODUCT('6. Patients'!CC$10:CC$107,OFFSET('6. Patients'!$IS$9,1,MATCH($D12,'6. Patients'!$IT$9:$JH$9,0),ROWS('6. Patients'!DP$10:DP$107))),0),
IFERROR(SUMPRODUCT('6. Patients'!CC$10:CC$107,OFFSET('6. Patients'!$JI$9,1,MATCH($D12,'6. Patients'!$JJ$9:$KE$9,0),ROWS('6. Patients'!DP$10:DP$107))),0)+
IFERROR(SUMPRODUCT('6. Patients'!CC$10:CC$107,OFFSET('6. Patients'!$KF$9,1,MATCH($D12,'6. Patients'!$KG$9:$KS$9,0),ROWS('6. Patients'!DP$10:DP$107))),0)+
IFERROR(SUMPRODUCT('6. Patients'!CC$10:CC$107,OFFSET('6. Patients'!$KT$9,1,MATCH($D12,'6. Patients'!$KU$9:$LP$9,0),ROWS('6. Patients'!DP$10:DP$107))),0)+
IFERROR(SUMPRODUCT('6. Patients'!CC$10:CC$107,OFFSET('6. Patients'!$LQ$9,1,MATCH($D12,'6. Patients'!$LR$9:$MF$9,0),ROWS('6. Patients'!DP$10:DP$107))),0))+
IFERROR(VLOOKUP($D12,$H$109:$L$139,COLUMNS($H$108:$J$108)-1+K$7,0)*$E12*$F12*'1. General Inputs'!$J$18,0),0)</f>
        <v>0</v>
      </c>
      <c r="L12" s="3">
        <f ca="1">ROUNDUP($F12*$E12*CHOOSE(L$7,
IFERROR(SUMPRODUCT('6. Patients'!CD$10:CD$107,OFFSET('6. Patients'!$DM$9,1,MATCH($D12,'6. Patients'!$DN$9:$EI$9,0),ROWS('6. Patients'!DQ$10:DQ$107))),0)+
IFERROR(SUMPRODUCT('6. Patients'!CD$10:CD$107,OFFSET('6. Patients'!$EJ$9,1,MATCH($D12,'6. Patients'!$EK$9:$EW$9,0),ROWS('6. Patients'!DQ$10:DQ$107))),0)+
IFERROR(SUMPRODUCT('6. Patients'!CD$10:CD$107,OFFSET('6. Patients'!$EX$9,1,MATCH($D12,'6. Patients'!$EY$9:$FT$9,0),ROWS('6. Patients'!DQ$10:DQ$107))),0)+
IFERROR(SUMPRODUCT('6. Patients'!CD$10:CD$107,OFFSET('6. Patients'!$FU$9,1,MATCH($D12,'6. Patients'!$FV$9:$GJ$9,0),ROWS('6. Patients'!DQ$10:DQ$107))),0),
IFERROR(SUMPRODUCT('6. Patients'!CD$10:CD$107,OFFSET('6. Patients'!$GK$9,1,MATCH($D12,'6. Patients'!$GL$9:$HG$9,0),ROWS('6. Patients'!DQ$10:DQ$107))),0)+
IFERROR(SUMPRODUCT('6. Patients'!CD$10:CD$107,OFFSET('6. Patients'!$HH$9,1,MATCH($D12,'6. Patients'!$HI$9:$HU$9,0),ROWS('6. Patients'!DQ$10:DQ$107))),0)+
IFERROR(SUMPRODUCT('6. Patients'!CD$10:CD$107,OFFSET('6. Patients'!$HV$9,1,MATCH($D12,'6. Patients'!$HW$9:$IR$9,0),ROWS('6. Patients'!DQ$10:DQ$107))),0)+
IFERROR(SUMPRODUCT('6. Patients'!CD$10:CD$107,OFFSET('6. Patients'!$IS$9,1,MATCH($D12,'6. Patients'!$IT$9:$JH$9,0),ROWS('6. Patients'!DQ$10:DQ$107))),0),
IFERROR(SUMPRODUCT('6. Patients'!CD$10:CD$107,OFFSET('6. Patients'!$JI$9,1,MATCH($D12,'6. Patients'!$JJ$9:$KE$9,0),ROWS('6. Patients'!DQ$10:DQ$107))),0)+
IFERROR(SUMPRODUCT('6. Patients'!CD$10:CD$107,OFFSET('6. Patients'!$KF$9,1,MATCH($D12,'6. Patients'!$KG$9:$KS$9,0),ROWS('6. Patients'!DQ$10:DQ$107))),0)+
IFERROR(SUMPRODUCT('6. Patients'!CD$10:CD$107,OFFSET('6. Patients'!$KT$9,1,MATCH($D12,'6. Patients'!$KU$9:$LP$9,0),ROWS('6. Patients'!DQ$10:DQ$107))),0)+
IFERROR(SUMPRODUCT('6. Patients'!CD$10:CD$107,OFFSET('6. Patients'!$LQ$9,1,MATCH($D12,'6. Patients'!$LR$9:$MF$9,0),ROWS('6. Patients'!DQ$10:DQ$107))),0))+
IFERROR(VLOOKUP($D12,$H$109:$L$139,COLUMNS($H$108:$J$108)-1+L$7,0)*$E12*$F12*'1. General Inputs'!$J$18,0),0)</f>
        <v>0</v>
      </c>
      <c r="M12" s="3">
        <f ca="1">ROUNDUP($F12*$E12*CHOOSE(M$7,
IFERROR(SUMPRODUCT('6. Patients'!CE$10:CE$107,OFFSET('6. Patients'!$DM$9,1,MATCH($D12,'6. Patients'!$DN$9:$EI$9,0),ROWS('6. Patients'!DR$10:DR$107))),0)+
IFERROR(SUMPRODUCT('6. Patients'!CE$10:CE$107,OFFSET('6. Patients'!$EJ$9,1,MATCH($D12,'6. Patients'!$EK$9:$EW$9,0),ROWS('6. Patients'!DR$10:DR$107))),0)+
IFERROR(SUMPRODUCT('6. Patients'!CE$10:CE$107,OFFSET('6. Patients'!$EX$9,1,MATCH($D12,'6. Patients'!$EY$9:$FT$9,0),ROWS('6. Patients'!DR$10:DR$107))),0)+
IFERROR(SUMPRODUCT('6. Patients'!CE$10:CE$107,OFFSET('6. Patients'!$FU$9,1,MATCH($D12,'6. Patients'!$FV$9:$GJ$9,0),ROWS('6. Patients'!DR$10:DR$107))),0),
IFERROR(SUMPRODUCT('6. Patients'!CE$10:CE$107,OFFSET('6. Patients'!$GK$9,1,MATCH($D12,'6. Patients'!$GL$9:$HG$9,0),ROWS('6. Patients'!DR$10:DR$107))),0)+
IFERROR(SUMPRODUCT('6. Patients'!CE$10:CE$107,OFFSET('6. Patients'!$HH$9,1,MATCH($D12,'6. Patients'!$HI$9:$HU$9,0),ROWS('6. Patients'!DR$10:DR$107))),0)+
IFERROR(SUMPRODUCT('6. Patients'!CE$10:CE$107,OFFSET('6. Patients'!$HV$9,1,MATCH($D12,'6. Patients'!$HW$9:$IR$9,0),ROWS('6. Patients'!DR$10:DR$107))),0)+
IFERROR(SUMPRODUCT('6. Patients'!CE$10:CE$107,OFFSET('6. Patients'!$IS$9,1,MATCH($D12,'6. Patients'!$IT$9:$JH$9,0),ROWS('6. Patients'!DR$10:DR$107))),0),
IFERROR(SUMPRODUCT('6. Patients'!CE$10:CE$107,OFFSET('6. Patients'!$JI$9,1,MATCH($D12,'6. Patients'!$JJ$9:$KE$9,0),ROWS('6. Patients'!DR$10:DR$107))),0)+
IFERROR(SUMPRODUCT('6. Patients'!CE$10:CE$107,OFFSET('6. Patients'!$KF$9,1,MATCH($D12,'6. Patients'!$KG$9:$KS$9,0),ROWS('6. Patients'!DR$10:DR$107))),0)+
IFERROR(SUMPRODUCT('6. Patients'!CE$10:CE$107,OFFSET('6. Patients'!$KT$9,1,MATCH($D12,'6. Patients'!$KU$9:$LP$9,0),ROWS('6. Patients'!DR$10:DR$107))),0)+
IFERROR(SUMPRODUCT('6. Patients'!CE$10:CE$107,OFFSET('6. Patients'!$LQ$9,1,MATCH($D12,'6. Patients'!$LR$9:$MF$9,0),ROWS('6. Patients'!DR$10:DR$107))),0))+
IFERROR(VLOOKUP($D12,$H$109:$L$139,COLUMNS($H$108:$J$108)-1+M$7,0)*$E12*$F12*'1. General Inputs'!$J$18,0),0)</f>
        <v>0</v>
      </c>
      <c r="N12" s="3">
        <f ca="1">ROUNDUP($F12*$E12*CHOOSE(N$7,
IFERROR(SUMPRODUCT('6. Patients'!CF$10:CF$107,OFFSET('6. Patients'!$DM$9,1,MATCH($D12,'6. Patients'!$DN$9:$EI$9,0),ROWS('6. Patients'!DS$10:DS$107))),0)+
IFERROR(SUMPRODUCT('6. Patients'!CF$10:CF$107,OFFSET('6. Patients'!$EJ$9,1,MATCH($D12,'6. Patients'!$EK$9:$EW$9,0),ROWS('6. Patients'!DS$10:DS$107))),0)+
IFERROR(SUMPRODUCT('6. Patients'!CF$10:CF$107,OFFSET('6. Patients'!$EX$9,1,MATCH($D12,'6. Patients'!$EY$9:$FT$9,0),ROWS('6. Patients'!DS$10:DS$107))),0)+
IFERROR(SUMPRODUCT('6. Patients'!CF$10:CF$107,OFFSET('6. Patients'!$FU$9,1,MATCH($D12,'6. Patients'!$FV$9:$GJ$9,0),ROWS('6. Patients'!DS$10:DS$107))),0),
IFERROR(SUMPRODUCT('6. Patients'!CF$10:CF$107,OFFSET('6. Patients'!$GK$9,1,MATCH($D12,'6. Patients'!$GL$9:$HG$9,0),ROWS('6. Patients'!DS$10:DS$107))),0)+
IFERROR(SUMPRODUCT('6. Patients'!CF$10:CF$107,OFFSET('6. Patients'!$HH$9,1,MATCH($D12,'6. Patients'!$HI$9:$HU$9,0),ROWS('6. Patients'!DS$10:DS$107))),0)+
IFERROR(SUMPRODUCT('6. Patients'!CF$10:CF$107,OFFSET('6. Patients'!$HV$9,1,MATCH($D12,'6. Patients'!$HW$9:$IR$9,0),ROWS('6. Patients'!DS$10:DS$107))),0)+
IFERROR(SUMPRODUCT('6. Patients'!CF$10:CF$107,OFFSET('6. Patients'!$IS$9,1,MATCH($D12,'6. Patients'!$IT$9:$JH$9,0),ROWS('6. Patients'!DS$10:DS$107))),0),
IFERROR(SUMPRODUCT('6. Patients'!CF$10:CF$107,OFFSET('6. Patients'!$JI$9,1,MATCH($D12,'6. Patients'!$JJ$9:$KE$9,0),ROWS('6. Patients'!DS$10:DS$107))),0)+
IFERROR(SUMPRODUCT('6. Patients'!CF$10:CF$107,OFFSET('6. Patients'!$KF$9,1,MATCH($D12,'6. Patients'!$KG$9:$KS$9,0),ROWS('6. Patients'!DS$10:DS$107))),0)+
IFERROR(SUMPRODUCT('6. Patients'!CF$10:CF$107,OFFSET('6. Patients'!$KT$9,1,MATCH($D12,'6. Patients'!$KU$9:$LP$9,0),ROWS('6. Patients'!DS$10:DS$107))),0)+
IFERROR(SUMPRODUCT('6. Patients'!CF$10:CF$107,OFFSET('6. Patients'!$LQ$9,1,MATCH($D12,'6. Patients'!$LR$9:$MF$9,0),ROWS('6. Patients'!DS$10:DS$107))),0))+
IFERROR(VLOOKUP($D12,$H$109:$L$139,COLUMNS($H$108:$J$108)-1+N$7,0)*$E12*$F12*'1. General Inputs'!$J$18,0),0)</f>
        <v>0</v>
      </c>
      <c r="O12" s="3">
        <f ca="1">ROUNDUP($F12*$E12*CHOOSE(O$7,
IFERROR(SUMPRODUCT('6. Patients'!CG$10:CG$107,OFFSET('6. Patients'!$DM$9,1,MATCH($D12,'6. Patients'!$DN$9:$EI$9,0),ROWS('6. Patients'!DT$10:DT$107))),0)+
IFERROR(SUMPRODUCT('6. Patients'!CG$10:CG$107,OFFSET('6. Patients'!$EJ$9,1,MATCH($D12,'6. Patients'!$EK$9:$EW$9,0),ROWS('6. Patients'!DT$10:DT$107))),0)+
IFERROR(SUMPRODUCT('6. Patients'!CG$10:CG$107,OFFSET('6. Patients'!$EX$9,1,MATCH($D12,'6. Patients'!$EY$9:$FT$9,0),ROWS('6. Patients'!DT$10:DT$107))),0)+
IFERROR(SUMPRODUCT('6. Patients'!CG$10:CG$107,OFFSET('6. Patients'!$FU$9,1,MATCH($D12,'6. Patients'!$FV$9:$GJ$9,0),ROWS('6. Patients'!DT$10:DT$107))),0),
IFERROR(SUMPRODUCT('6. Patients'!CG$10:CG$107,OFFSET('6. Patients'!$GK$9,1,MATCH($D12,'6. Patients'!$GL$9:$HG$9,0),ROWS('6. Patients'!DT$10:DT$107))),0)+
IFERROR(SUMPRODUCT('6. Patients'!CG$10:CG$107,OFFSET('6. Patients'!$HH$9,1,MATCH($D12,'6. Patients'!$HI$9:$HU$9,0),ROWS('6. Patients'!DT$10:DT$107))),0)+
IFERROR(SUMPRODUCT('6. Patients'!CG$10:CG$107,OFFSET('6. Patients'!$HV$9,1,MATCH($D12,'6. Patients'!$HW$9:$IR$9,0),ROWS('6. Patients'!DT$10:DT$107))),0)+
IFERROR(SUMPRODUCT('6. Patients'!CG$10:CG$107,OFFSET('6. Patients'!$IS$9,1,MATCH($D12,'6. Patients'!$IT$9:$JH$9,0),ROWS('6. Patients'!DT$10:DT$107))),0),
IFERROR(SUMPRODUCT('6. Patients'!CG$10:CG$107,OFFSET('6. Patients'!$JI$9,1,MATCH($D12,'6. Patients'!$JJ$9:$KE$9,0),ROWS('6. Patients'!DT$10:DT$107))),0)+
IFERROR(SUMPRODUCT('6. Patients'!CG$10:CG$107,OFFSET('6. Patients'!$KF$9,1,MATCH($D12,'6. Patients'!$KG$9:$KS$9,0),ROWS('6. Patients'!DT$10:DT$107))),0)+
IFERROR(SUMPRODUCT('6. Patients'!CG$10:CG$107,OFFSET('6. Patients'!$KT$9,1,MATCH($D12,'6. Patients'!$KU$9:$LP$9,0),ROWS('6. Patients'!DT$10:DT$107))),0)+
IFERROR(SUMPRODUCT('6. Patients'!CG$10:CG$107,OFFSET('6. Patients'!$LQ$9,1,MATCH($D12,'6. Patients'!$LR$9:$MF$9,0),ROWS('6. Patients'!DT$10:DT$107))),0))+
IFERROR(VLOOKUP($D12,$H$109:$L$139,COLUMNS($H$108:$J$108)-1+O$7,0)*$E12*$F12*'1. General Inputs'!$J$18,0),0)</f>
        <v>0</v>
      </c>
      <c r="P12" s="3">
        <f ca="1">ROUNDUP($F12*$E12*CHOOSE(P$7,
IFERROR(SUMPRODUCT('6. Patients'!CH$10:CH$107,OFFSET('6. Patients'!$DM$9,1,MATCH($D12,'6. Patients'!$DN$9:$EI$9,0),ROWS('6. Patients'!DU$10:DU$107))),0)+
IFERROR(SUMPRODUCT('6. Patients'!CH$10:CH$107,OFFSET('6. Patients'!$EJ$9,1,MATCH($D12,'6. Patients'!$EK$9:$EW$9,0),ROWS('6. Patients'!DU$10:DU$107))),0)+
IFERROR(SUMPRODUCT('6. Patients'!CH$10:CH$107,OFFSET('6. Patients'!$EX$9,1,MATCH($D12,'6. Patients'!$EY$9:$FT$9,0),ROWS('6. Patients'!DU$10:DU$107))),0)+
IFERROR(SUMPRODUCT('6. Patients'!CH$10:CH$107,OFFSET('6. Patients'!$FU$9,1,MATCH($D12,'6. Patients'!$FV$9:$GJ$9,0),ROWS('6. Patients'!DU$10:DU$107))),0),
IFERROR(SUMPRODUCT('6. Patients'!CH$10:CH$107,OFFSET('6. Patients'!$GK$9,1,MATCH($D12,'6. Patients'!$GL$9:$HG$9,0),ROWS('6. Patients'!DU$10:DU$107))),0)+
IFERROR(SUMPRODUCT('6. Patients'!CH$10:CH$107,OFFSET('6. Patients'!$HH$9,1,MATCH($D12,'6. Patients'!$HI$9:$HU$9,0),ROWS('6. Patients'!DU$10:DU$107))),0)+
IFERROR(SUMPRODUCT('6. Patients'!CH$10:CH$107,OFFSET('6. Patients'!$HV$9,1,MATCH($D12,'6. Patients'!$HW$9:$IR$9,0),ROWS('6. Patients'!DU$10:DU$107))),0)+
IFERROR(SUMPRODUCT('6. Patients'!CH$10:CH$107,OFFSET('6. Patients'!$IS$9,1,MATCH($D12,'6. Patients'!$IT$9:$JH$9,0),ROWS('6. Patients'!DU$10:DU$107))),0),
IFERROR(SUMPRODUCT('6. Patients'!CH$10:CH$107,OFFSET('6. Patients'!$JI$9,1,MATCH($D12,'6. Patients'!$JJ$9:$KE$9,0),ROWS('6. Patients'!DU$10:DU$107))),0)+
IFERROR(SUMPRODUCT('6. Patients'!CH$10:CH$107,OFFSET('6. Patients'!$KF$9,1,MATCH($D12,'6. Patients'!$KG$9:$KS$9,0),ROWS('6. Patients'!DU$10:DU$107))),0)+
IFERROR(SUMPRODUCT('6. Patients'!CH$10:CH$107,OFFSET('6. Patients'!$KT$9,1,MATCH($D12,'6. Patients'!$KU$9:$LP$9,0),ROWS('6. Patients'!DU$10:DU$107))),0)+
IFERROR(SUMPRODUCT('6. Patients'!CH$10:CH$107,OFFSET('6. Patients'!$LQ$9,1,MATCH($D12,'6. Patients'!$LR$9:$MF$9,0),ROWS('6. Patients'!DU$10:DU$107))),0))+
IFERROR(VLOOKUP($D12,$H$109:$L$139,COLUMNS($H$108:$J$108)-1+P$7,0)*$E12*$F12*'1. General Inputs'!$J$18,0),0)</f>
        <v>0</v>
      </c>
      <c r="Q12" s="3">
        <f ca="1">ROUNDUP($F12*$E12*CHOOSE(Q$7,
IFERROR(SUMPRODUCT('6. Patients'!CI$10:CI$107,OFFSET('6. Patients'!$DM$9,1,MATCH($D12,'6. Patients'!$DN$9:$EI$9,0),ROWS('6. Patients'!DV$10:DV$107))),0)+
IFERROR(SUMPRODUCT('6. Patients'!CI$10:CI$107,OFFSET('6. Patients'!$EJ$9,1,MATCH($D12,'6. Patients'!$EK$9:$EW$9,0),ROWS('6. Patients'!DV$10:DV$107))),0)+
IFERROR(SUMPRODUCT('6. Patients'!CI$10:CI$107,OFFSET('6. Patients'!$EX$9,1,MATCH($D12,'6. Patients'!$EY$9:$FT$9,0),ROWS('6. Patients'!DV$10:DV$107))),0)+
IFERROR(SUMPRODUCT('6. Patients'!CI$10:CI$107,OFFSET('6. Patients'!$FU$9,1,MATCH($D12,'6. Patients'!$FV$9:$GJ$9,0),ROWS('6. Patients'!DV$10:DV$107))),0),
IFERROR(SUMPRODUCT('6. Patients'!CI$10:CI$107,OFFSET('6. Patients'!$GK$9,1,MATCH($D12,'6. Patients'!$GL$9:$HG$9,0),ROWS('6. Patients'!DV$10:DV$107))),0)+
IFERROR(SUMPRODUCT('6. Patients'!CI$10:CI$107,OFFSET('6. Patients'!$HH$9,1,MATCH($D12,'6. Patients'!$HI$9:$HU$9,0),ROWS('6. Patients'!DV$10:DV$107))),0)+
IFERROR(SUMPRODUCT('6. Patients'!CI$10:CI$107,OFFSET('6. Patients'!$HV$9,1,MATCH($D12,'6. Patients'!$HW$9:$IR$9,0),ROWS('6. Patients'!DV$10:DV$107))),0)+
IFERROR(SUMPRODUCT('6. Patients'!CI$10:CI$107,OFFSET('6. Patients'!$IS$9,1,MATCH($D12,'6. Patients'!$IT$9:$JH$9,0),ROWS('6. Patients'!DV$10:DV$107))),0),
IFERROR(SUMPRODUCT('6. Patients'!CI$10:CI$107,OFFSET('6. Patients'!$JI$9,1,MATCH($D12,'6. Patients'!$JJ$9:$KE$9,0),ROWS('6. Patients'!DV$10:DV$107))),0)+
IFERROR(SUMPRODUCT('6. Patients'!CI$10:CI$107,OFFSET('6. Patients'!$KF$9,1,MATCH($D12,'6. Patients'!$KG$9:$KS$9,0),ROWS('6. Patients'!DV$10:DV$107))),0)+
IFERROR(SUMPRODUCT('6. Patients'!CI$10:CI$107,OFFSET('6. Patients'!$KT$9,1,MATCH($D12,'6. Patients'!$KU$9:$LP$9,0),ROWS('6. Patients'!DV$10:DV$107))),0)+
IFERROR(SUMPRODUCT('6. Patients'!CI$10:CI$107,OFFSET('6. Patients'!$LQ$9,1,MATCH($D12,'6. Patients'!$LR$9:$MF$9,0),ROWS('6. Patients'!DV$10:DV$107))),0))+
IFERROR(VLOOKUP($D12,$H$109:$L$139,COLUMNS($H$108:$J$108)-1+Q$7,0)*$E12*$F12*'1. General Inputs'!$J$18,0),0)</f>
        <v>0</v>
      </c>
      <c r="R12" s="3">
        <f ca="1">ROUNDUP($F12*$E12*CHOOSE(R$7,
IFERROR(SUMPRODUCT('6. Patients'!CJ$10:CJ$107,OFFSET('6. Patients'!$DM$9,1,MATCH($D12,'6. Patients'!$DN$9:$EI$9,0),ROWS('6. Patients'!DW$10:DW$107))),0)+
IFERROR(SUMPRODUCT('6. Patients'!CJ$10:CJ$107,OFFSET('6. Patients'!$EJ$9,1,MATCH($D12,'6. Patients'!$EK$9:$EW$9,0),ROWS('6. Patients'!DW$10:DW$107))),0)+
IFERROR(SUMPRODUCT('6. Patients'!CJ$10:CJ$107,OFFSET('6. Patients'!$EX$9,1,MATCH($D12,'6. Patients'!$EY$9:$FT$9,0),ROWS('6. Patients'!DW$10:DW$107))),0)+
IFERROR(SUMPRODUCT('6. Patients'!CJ$10:CJ$107,OFFSET('6. Patients'!$FU$9,1,MATCH($D12,'6. Patients'!$FV$9:$GJ$9,0),ROWS('6. Patients'!DW$10:DW$107))),0),
IFERROR(SUMPRODUCT('6. Patients'!CJ$10:CJ$107,OFFSET('6. Patients'!$GK$9,1,MATCH($D12,'6. Patients'!$GL$9:$HG$9,0),ROWS('6. Patients'!DW$10:DW$107))),0)+
IFERROR(SUMPRODUCT('6. Patients'!CJ$10:CJ$107,OFFSET('6. Patients'!$HH$9,1,MATCH($D12,'6. Patients'!$HI$9:$HU$9,0),ROWS('6. Patients'!DW$10:DW$107))),0)+
IFERROR(SUMPRODUCT('6. Patients'!CJ$10:CJ$107,OFFSET('6. Patients'!$HV$9,1,MATCH($D12,'6. Patients'!$HW$9:$IR$9,0),ROWS('6. Patients'!DW$10:DW$107))),0)+
IFERROR(SUMPRODUCT('6. Patients'!CJ$10:CJ$107,OFFSET('6. Patients'!$IS$9,1,MATCH($D12,'6. Patients'!$IT$9:$JH$9,0),ROWS('6. Patients'!DW$10:DW$107))),0),
IFERROR(SUMPRODUCT('6. Patients'!CJ$10:CJ$107,OFFSET('6. Patients'!$JI$9,1,MATCH($D12,'6. Patients'!$JJ$9:$KE$9,0),ROWS('6. Patients'!DW$10:DW$107))),0)+
IFERROR(SUMPRODUCT('6. Patients'!CJ$10:CJ$107,OFFSET('6. Patients'!$KF$9,1,MATCH($D12,'6. Patients'!$KG$9:$KS$9,0),ROWS('6. Patients'!DW$10:DW$107))),0)+
IFERROR(SUMPRODUCT('6. Patients'!CJ$10:CJ$107,OFFSET('6. Patients'!$KT$9,1,MATCH($D12,'6. Patients'!$KU$9:$LP$9,0),ROWS('6. Patients'!DW$10:DW$107))),0)+
IFERROR(SUMPRODUCT('6. Patients'!CJ$10:CJ$107,OFFSET('6. Patients'!$LQ$9,1,MATCH($D12,'6. Patients'!$LR$9:$MF$9,0),ROWS('6. Patients'!DW$10:DW$107))),0))+
IFERROR(VLOOKUP($D12,$H$109:$L$139,COLUMNS($H$108:$J$108)-1+R$7,0)*$E12*$F12*'1. General Inputs'!$J$18,0),0)</f>
        <v>0</v>
      </c>
      <c r="S12" s="3">
        <f ca="1">ROUNDUP($F12*$E12*CHOOSE(S$7,
IFERROR(SUMPRODUCT('6. Patients'!CK$10:CK$107,OFFSET('6. Patients'!$DM$9,1,MATCH($D12,'6. Patients'!$DN$9:$EI$9,0),ROWS('6. Patients'!DX$10:DX$107))),0)+
IFERROR(SUMPRODUCT('6. Patients'!CK$10:CK$107,OFFSET('6. Patients'!$EJ$9,1,MATCH($D12,'6. Patients'!$EK$9:$EW$9,0),ROWS('6. Patients'!DX$10:DX$107))),0)+
IFERROR(SUMPRODUCT('6. Patients'!CK$10:CK$107,OFFSET('6. Patients'!$EX$9,1,MATCH($D12,'6. Patients'!$EY$9:$FT$9,0),ROWS('6. Patients'!DX$10:DX$107))),0)+
IFERROR(SUMPRODUCT('6. Patients'!CK$10:CK$107,OFFSET('6. Patients'!$FU$9,1,MATCH($D12,'6. Patients'!$FV$9:$GJ$9,0),ROWS('6. Patients'!DX$10:DX$107))),0),
IFERROR(SUMPRODUCT('6. Patients'!CK$10:CK$107,OFFSET('6. Patients'!$GK$9,1,MATCH($D12,'6. Patients'!$GL$9:$HG$9,0),ROWS('6. Patients'!DX$10:DX$107))),0)+
IFERROR(SUMPRODUCT('6. Patients'!CK$10:CK$107,OFFSET('6. Patients'!$HH$9,1,MATCH($D12,'6. Patients'!$HI$9:$HU$9,0),ROWS('6. Patients'!DX$10:DX$107))),0)+
IFERROR(SUMPRODUCT('6. Patients'!CK$10:CK$107,OFFSET('6. Patients'!$HV$9,1,MATCH($D12,'6. Patients'!$HW$9:$IR$9,0),ROWS('6. Patients'!DX$10:DX$107))),0)+
IFERROR(SUMPRODUCT('6. Patients'!CK$10:CK$107,OFFSET('6. Patients'!$IS$9,1,MATCH($D12,'6. Patients'!$IT$9:$JH$9,0),ROWS('6. Patients'!DX$10:DX$107))),0),
IFERROR(SUMPRODUCT('6. Patients'!CK$10:CK$107,OFFSET('6. Patients'!$JI$9,1,MATCH($D12,'6. Patients'!$JJ$9:$KE$9,0),ROWS('6. Patients'!DX$10:DX$107))),0)+
IFERROR(SUMPRODUCT('6. Patients'!CK$10:CK$107,OFFSET('6. Patients'!$KF$9,1,MATCH($D12,'6. Patients'!$KG$9:$KS$9,0),ROWS('6. Patients'!DX$10:DX$107))),0)+
IFERROR(SUMPRODUCT('6. Patients'!CK$10:CK$107,OFFSET('6. Patients'!$KT$9,1,MATCH($D12,'6. Patients'!$KU$9:$LP$9,0),ROWS('6. Patients'!DX$10:DX$107))),0)+
IFERROR(SUMPRODUCT('6. Patients'!CK$10:CK$107,OFFSET('6. Patients'!$LQ$9,1,MATCH($D12,'6. Patients'!$LR$9:$MF$9,0),ROWS('6. Patients'!DX$10:DX$107))),0))+
IFERROR(VLOOKUP($D12,$H$109:$L$139,COLUMNS($H$108:$J$108)-1+S$7,0)*$E12*$F12*'1. General Inputs'!$J$18,0),0)</f>
        <v>0</v>
      </c>
      <c r="T12" s="3">
        <f ca="1">ROUNDUP($F12*$E12*CHOOSE(T$7,
IFERROR(SUMPRODUCT('6. Patients'!CL$10:CL$107,OFFSET('6. Patients'!$DM$9,1,MATCH($D12,'6. Patients'!$DN$9:$EI$9,0),ROWS('6. Patients'!DY$10:DY$107))),0)+
IFERROR(SUMPRODUCT('6. Patients'!CL$10:CL$107,OFFSET('6. Patients'!$EJ$9,1,MATCH($D12,'6. Patients'!$EK$9:$EW$9,0),ROWS('6. Patients'!DY$10:DY$107))),0)+
IFERROR(SUMPRODUCT('6. Patients'!CL$10:CL$107,OFFSET('6. Patients'!$EX$9,1,MATCH($D12,'6. Patients'!$EY$9:$FT$9,0),ROWS('6. Patients'!DY$10:DY$107))),0)+
IFERROR(SUMPRODUCT('6. Patients'!CL$10:CL$107,OFFSET('6. Patients'!$FU$9,1,MATCH($D12,'6. Patients'!$FV$9:$GJ$9,0),ROWS('6. Patients'!DY$10:DY$107))),0),
IFERROR(SUMPRODUCT('6. Patients'!CL$10:CL$107,OFFSET('6. Patients'!$GK$9,1,MATCH($D12,'6. Patients'!$GL$9:$HG$9,0),ROWS('6. Patients'!DY$10:DY$107))),0)+
IFERROR(SUMPRODUCT('6. Patients'!CL$10:CL$107,OFFSET('6. Patients'!$HH$9,1,MATCH($D12,'6. Patients'!$HI$9:$HU$9,0),ROWS('6. Patients'!DY$10:DY$107))),0)+
IFERROR(SUMPRODUCT('6. Patients'!CL$10:CL$107,OFFSET('6. Patients'!$HV$9,1,MATCH($D12,'6. Patients'!$HW$9:$IR$9,0),ROWS('6. Patients'!DY$10:DY$107))),0)+
IFERROR(SUMPRODUCT('6. Patients'!CL$10:CL$107,OFFSET('6. Patients'!$IS$9,1,MATCH($D12,'6. Patients'!$IT$9:$JH$9,0),ROWS('6. Patients'!DY$10:DY$107))),0),
IFERROR(SUMPRODUCT('6. Patients'!CL$10:CL$107,OFFSET('6. Patients'!$JI$9,1,MATCH($D12,'6. Patients'!$JJ$9:$KE$9,0),ROWS('6. Patients'!DY$10:DY$107))),0)+
IFERROR(SUMPRODUCT('6. Patients'!CL$10:CL$107,OFFSET('6. Patients'!$KF$9,1,MATCH($D12,'6. Patients'!$KG$9:$KS$9,0),ROWS('6. Patients'!DY$10:DY$107))),0)+
IFERROR(SUMPRODUCT('6. Patients'!CL$10:CL$107,OFFSET('6. Patients'!$KT$9,1,MATCH($D12,'6. Patients'!$KU$9:$LP$9,0),ROWS('6. Patients'!DY$10:DY$107))),0)+
IFERROR(SUMPRODUCT('6. Patients'!CL$10:CL$107,OFFSET('6. Patients'!$LQ$9,1,MATCH($D12,'6. Patients'!$LR$9:$MF$9,0),ROWS('6. Patients'!DY$10:DY$107))),0))+
IFERROR(VLOOKUP($D12,$H$109:$L$139,COLUMNS($H$108:$J$108)-1+T$7,0)*$E12*$F12*'1. General Inputs'!$J$18,0),0)</f>
        <v>0</v>
      </c>
      <c r="U12" s="3">
        <f ca="1">ROUNDUP($F12*$E12*CHOOSE(U$7,
IFERROR(SUMPRODUCT('6. Patients'!CM$10:CM$107,OFFSET('6. Patients'!$DM$9,1,MATCH($D12,'6. Patients'!$DN$9:$EI$9,0),ROWS('6. Patients'!DZ$10:DZ$107))),0)+
IFERROR(SUMPRODUCT('6. Patients'!CM$10:CM$107,OFFSET('6. Patients'!$EJ$9,1,MATCH($D12,'6. Patients'!$EK$9:$EW$9,0),ROWS('6. Patients'!DZ$10:DZ$107))),0)+
IFERROR(SUMPRODUCT('6. Patients'!CM$10:CM$107,OFFSET('6. Patients'!$EX$9,1,MATCH($D12,'6. Patients'!$EY$9:$FT$9,0),ROWS('6. Patients'!DZ$10:DZ$107))),0)+
IFERROR(SUMPRODUCT('6. Patients'!CM$10:CM$107,OFFSET('6. Patients'!$FU$9,1,MATCH($D12,'6. Patients'!$FV$9:$GJ$9,0),ROWS('6. Patients'!DZ$10:DZ$107))),0),
IFERROR(SUMPRODUCT('6. Patients'!CM$10:CM$107,OFFSET('6. Patients'!$GK$9,1,MATCH($D12,'6. Patients'!$GL$9:$HG$9,0),ROWS('6. Patients'!DZ$10:DZ$107))),0)+
IFERROR(SUMPRODUCT('6. Patients'!CM$10:CM$107,OFFSET('6. Patients'!$HH$9,1,MATCH($D12,'6. Patients'!$HI$9:$HU$9,0),ROWS('6. Patients'!DZ$10:DZ$107))),0)+
IFERROR(SUMPRODUCT('6. Patients'!CM$10:CM$107,OFFSET('6. Patients'!$HV$9,1,MATCH($D12,'6. Patients'!$HW$9:$IR$9,0),ROWS('6. Patients'!DZ$10:DZ$107))),0)+
IFERROR(SUMPRODUCT('6. Patients'!CM$10:CM$107,OFFSET('6. Patients'!$IS$9,1,MATCH($D12,'6. Patients'!$IT$9:$JH$9,0),ROWS('6. Patients'!DZ$10:DZ$107))),0),
IFERROR(SUMPRODUCT('6. Patients'!CM$10:CM$107,OFFSET('6. Patients'!$JI$9,1,MATCH($D12,'6. Patients'!$JJ$9:$KE$9,0),ROWS('6. Patients'!DZ$10:DZ$107))),0)+
IFERROR(SUMPRODUCT('6. Patients'!CM$10:CM$107,OFFSET('6. Patients'!$KF$9,1,MATCH($D12,'6. Patients'!$KG$9:$KS$9,0),ROWS('6. Patients'!DZ$10:DZ$107))),0)+
IFERROR(SUMPRODUCT('6. Patients'!CM$10:CM$107,OFFSET('6. Patients'!$KT$9,1,MATCH($D12,'6. Patients'!$KU$9:$LP$9,0),ROWS('6. Patients'!DZ$10:DZ$107))),0)+
IFERROR(SUMPRODUCT('6. Patients'!CM$10:CM$107,OFFSET('6. Patients'!$LQ$9,1,MATCH($D12,'6. Patients'!$LR$9:$MF$9,0),ROWS('6. Patients'!DZ$10:DZ$107))),0))+
IFERROR(VLOOKUP($D12,$H$109:$L$139,COLUMNS($H$108:$J$108)-1+U$7,0)*$E12*$F12*'1. General Inputs'!$J$18,0),0)</f>
        <v>0</v>
      </c>
      <c r="V12" s="3">
        <f ca="1">ROUNDUP($F12*$E12*CHOOSE(V$7,
IFERROR(SUMPRODUCT('6. Patients'!CN$10:CN$107,OFFSET('6. Patients'!$DM$9,1,MATCH($D12,'6. Patients'!$DN$9:$EI$9,0),ROWS('6. Patients'!EA$10:EA$107))),0)+
IFERROR(SUMPRODUCT('6. Patients'!CN$10:CN$107,OFFSET('6. Patients'!$EJ$9,1,MATCH($D12,'6. Patients'!$EK$9:$EW$9,0),ROWS('6. Patients'!EA$10:EA$107))),0)+
IFERROR(SUMPRODUCT('6. Patients'!CN$10:CN$107,OFFSET('6. Patients'!$EX$9,1,MATCH($D12,'6. Patients'!$EY$9:$FT$9,0),ROWS('6. Patients'!EA$10:EA$107))),0)+
IFERROR(SUMPRODUCT('6. Patients'!CN$10:CN$107,OFFSET('6. Patients'!$FU$9,1,MATCH($D12,'6. Patients'!$FV$9:$GJ$9,0),ROWS('6. Patients'!EA$10:EA$107))),0),
IFERROR(SUMPRODUCT('6. Patients'!CN$10:CN$107,OFFSET('6. Patients'!$GK$9,1,MATCH($D12,'6. Patients'!$GL$9:$HG$9,0),ROWS('6. Patients'!EA$10:EA$107))),0)+
IFERROR(SUMPRODUCT('6. Patients'!CN$10:CN$107,OFFSET('6. Patients'!$HH$9,1,MATCH($D12,'6. Patients'!$HI$9:$HU$9,0),ROWS('6. Patients'!EA$10:EA$107))),0)+
IFERROR(SUMPRODUCT('6. Patients'!CN$10:CN$107,OFFSET('6. Patients'!$HV$9,1,MATCH($D12,'6. Patients'!$HW$9:$IR$9,0),ROWS('6. Patients'!EA$10:EA$107))),0)+
IFERROR(SUMPRODUCT('6. Patients'!CN$10:CN$107,OFFSET('6. Patients'!$IS$9,1,MATCH($D12,'6. Patients'!$IT$9:$JH$9,0),ROWS('6. Patients'!EA$10:EA$107))),0),
IFERROR(SUMPRODUCT('6. Patients'!CN$10:CN$107,OFFSET('6. Patients'!$JI$9,1,MATCH($D12,'6. Patients'!$JJ$9:$KE$9,0),ROWS('6. Patients'!EA$10:EA$107))),0)+
IFERROR(SUMPRODUCT('6. Patients'!CN$10:CN$107,OFFSET('6. Patients'!$KF$9,1,MATCH($D12,'6. Patients'!$KG$9:$KS$9,0),ROWS('6. Patients'!EA$10:EA$107))),0)+
IFERROR(SUMPRODUCT('6. Patients'!CN$10:CN$107,OFFSET('6. Patients'!$KT$9,1,MATCH($D12,'6. Patients'!$KU$9:$LP$9,0),ROWS('6. Patients'!EA$10:EA$107))),0)+
IFERROR(SUMPRODUCT('6. Patients'!CN$10:CN$107,OFFSET('6. Patients'!$LQ$9,1,MATCH($D12,'6. Patients'!$LR$9:$MF$9,0),ROWS('6. Patients'!EA$10:EA$107))),0))+
IFERROR(VLOOKUP($D12,$H$109:$L$139,COLUMNS($H$108:$J$108)-1+V$7,0)*$E12*$F12*'1. General Inputs'!$J$18,0),0)</f>
        <v>0</v>
      </c>
      <c r="W12" s="3">
        <f ca="1">ROUNDUP($F12*$E12*CHOOSE(W$7,
IFERROR(SUMPRODUCT('6. Patients'!CO$10:CO$107,OFFSET('6. Patients'!$DM$9,1,MATCH($D12,'6. Patients'!$DN$9:$EI$9,0),ROWS('6. Patients'!EB$10:EB$107))),0)+
IFERROR(SUMPRODUCT('6. Patients'!CO$10:CO$107,OFFSET('6. Patients'!$EJ$9,1,MATCH($D12,'6. Patients'!$EK$9:$EW$9,0),ROWS('6. Patients'!EB$10:EB$107))),0)+
IFERROR(SUMPRODUCT('6. Patients'!CO$10:CO$107,OFFSET('6. Patients'!$EX$9,1,MATCH($D12,'6. Patients'!$EY$9:$FT$9,0),ROWS('6. Patients'!EB$10:EB$107))),0)+
IFERROR(SUMPRODUCT('6. Patients'!CO$10:CO$107,OFFSET('6. Patients'!$FU$9,1,MATCH($D12,'6. Patients'!$FV$9:$GJ$9,0),ROWS('6. Patients'!EB$10:EB$107))),0),
IFERROR(SUMPRODUCT('6. Patients'!CO$10:CO$107,OFFSET('6. Patients'!$GK$9,1,MATCH($D12,'6. Patients'!$GL$9:$HG$9,0),ROWS('6. Patients'!EB$10:EB$107))),0)+
IFERROR(SUMPRODUCT('6. Patients'!CO$10:CO$107,OFFSET('6. Patients'!$HH$9,1,MATCH($D12,'6. Patients'!$HI$9:$HU$9,0),ROWS('6. Patients'!EB$10:EB$107))),0)+
IFERROR(SUMPRODUCT('6. Patients'!CO$10:CO$107,OFFSET('6. Patients'!$HV$9,1,MATCH($D12,'6. Patients'!$HW$9:$IR$9,0),ROWS('6. Patients'!EB$10:EB$107))),0)+
IFERROR(SUMPRODUCT('6. Patients'!CO$10:CO$107,OFFSET('6. Patients'!$IS$9,1,MATCH($D12,'6. Patients'!$IT$9:$JH$9,0),ROWS('6. Patients'!EB$10:EB$107))),0),
IFERROR(SUMPRODUCT('6. Patients'!CO$10:CO$107,OFFSET('6. Patients'!$JI$9,1,MATCH($D12,'6. Patients'!$JJ$9:$KE$9,0),ROWS('6. Patients'!EB$10:EB$107))),0)+
IFERROR(SUMPRODUCT('6. Patients'!CO$10:CO$107,OFFSET('6. Patients'!$KF$9,1,MATCH($D12,'6. Patients'!$KG$9:$KS$9,0),ROWS('6. Patients'!EB$10:EB$107))),0)+
IFERROR(SUMPRODUCT('6. Patients'!CO$10:CO$107,OFFSET('6. Patients'!$KT$9,1,MATCH($D12,'6. Patients'!$KU$9:$LP$9,0),ROWS('6. Patients'!EB$10:EB$107))),0)+
IFERROR(SUMPRODUCT('6. Patients'!CO$10:CO$107,OFFSET('6. Patients'!$LQ$9,1,MATCH($D12,'6. Patients'!$LR$9:$MF$9,0),ROWS('6. Patients'!EB$10:EB$107))),0))+
IFERROR(VLOOKUP($D12,$H$109:$L$139,COLUMNS($H$108:$J$108)-1+W$7,0)*$E12*$F12*'1. General Inputs'!$J$18,0),0)</f>
        <v>0</v>
      </c>
      <c r="X12" s="3">
        <f ca="1">ROUNDUP($F12*$E12*CHOOSE(X$7,
IFERROR(SUMPRODUCT('6. Patients'!CP$10:CP$107,OFFSET('6. Patients'!$DM$9,1,MATCH($D12,'6. Patients'!$DN$9:$EI$9,0),ROWS('6. Patients'!EC$10:EC$107))),0)+
IFERROR(SUMPRODUCT('6. Patients'!CP$10:CP$107,OFFSET('6. Patients'!$EJ$9,1,MATCH($D12,'6. Patients'!$EK$9:$EW$9,0),ROWS('6. Patients'!EC$10:EC$107))),0)+
IFERROR(SUMPRODUCT('6. Patients'!CP$10:CP$107,OFFSET('6. Patients'!$EX$9,1,MATCH($D12,'6. Patients'!$EY$9:$FT$9,0),ROWS('6. Patients'!EC$10:EC$107))),0)+
IFERROR(SUMPRODUCT('6. Patients'!CP$10:CP$107,OFFSET('6. Patients'!$FU$9,1,MATCH($D12,'6. Patients'!$FV$9:$GJ$9,0),ROWS('6. Patients'!EC$10:EC$107))),0),
IFERROR(SUMPRODUCT('6. Patients'!CP$10:CP$107,OFFSET('6. Patients'!$GK$9,1,MATCH($D12,'6. Patients'!$GL$9:$HG$9,0),ROWS('6. Patients'!EC$10:EC$107))),0)+
IFERROR(SUMPRODUCT('6. Patients'!CP$10:CP$107,OFFSET('6. Patients'!$HH$9,1,MATCH($D12,'6. Patients'!$HI$9:$HU$9,0),ROWS('6. Patients'!EC$10:EC$107))),0)+
IFERROR(SUMPRODUCT('6. Patients'!CP$10:CP$107,OFFSET('6. Patients'!$HV$9,1,MATCH($D12,'6. Patients'!$HW$9:$IR$9,0),ROWS('6. Patients'!EC$10:EC$107))),0)+
IFERROR(SUMPRODUCT('6. Patients'!CP$10:CP$107,OFFSET('6. Patients'!$IS$9,1,MATCH($D12,'6. Patients'!$IT$9:$JH$9,0),ROWS('6. Patients'!EC$10:EC$107))),0),
IFERROR(SUMPRODUCT('6. Patients'!CP$10:CP$107,OFFSET('6. Patients'!$JI$9,1,MATCH($D12,'6. Patients'!$JJ$9:$KE$9,0),ROWS('6. Patients'!EC$10:EC$107))),0)+
IFERROR(SUMPRODUCT('6. Patients'!CP$10:CP$107,OFFSET('6. Patients'!$KF$9,1,MATCH($D12,'6. Patients'!$KG$9:$KS$9,0),ROWS('6. Patients'!EC$10:EC$107))),0)+
IFERROR(SUMPRODUCT('6. Patients'!CP$10:CP$107,OFFSET('6. Patients'!$KT$9,1,MATCH($D12,'6. Patients'!$KU$9:$LP$9,0),ROWS('6. Patients'!EC$10:EC$107))),0)+
IFERROR(SUMPRODUCT('6. Patients'!CP$10:CP$107,OFFSET('6. Patients'!$LQ$9,1,MATCH($D12,'6. Patients'!$LR$9:$MF$9,0),ROWS('6. Patients'!EC$10:EC$107))),0))+
IFERROR(VLOOKUP($D12,$H$109:$L$139,COLUMNS($H$108:$J$108)-1+X$7,0)*$E12*$F12*'1. General Inputs'!$J$18,0),0)</f>
        <v>0</v>
      </c>
      <c r="Y12" s="3">
        <f ca="1">ROUNDUP($F12*$E12*CHOOSE(Y$7,
IFERROR(SUMPRODUCT('6. Patients'!CQ$10:CQ$107,OFFSET('6. Patients'!$DM$9,1,MATCH($D12,'6. Patients'!$DN$9:$EI$9,0),ROWS('6. Patients'!ED$10:ED$107))),0)+
IFERROR(SUMPRODUCT('6. Patients'!CQ$10:CQ$107,OFFSET('6. Patients'!$EJ$9,1,MATCH($D12,'6. Patients'!$EK$9:$EW$9,0),ROWS('6. Patients'!ED$10:ED$107))),0)+
IFERROR(SUMPRODUCT('6. Patients'!CQ$10:CQ$107,OFFSET('6. Patients'!$EX$9,1,MATCH($D12,'6. Patients'!$EY$9:$FT$9,0),ROWS('6. Patients'!ED$10:ED$107))),0)+
IFERROR(SUMPRODUCT('6. Patients'!CQ$10:CQ$107,OFFSET('6. Patients'!$FU$9,1,MATCH($D12,'6. Patients'!$FV$9:$GJ$9,0),ROWS('6. Patients'!ED$10:ED$107))),0),
IFERROR(SUMPRODUCT('6. Patients'!CQ$10:CQ$107,OFFSET('6. Patients'!$GK$9,1,MATCH($D12,'6. Patients'!$GL$9:$HG$9,0),ROWS('6. Patients'!ED$10:ED$107))),0)+
IFERROR(SUMPRODUCT('6. Patients'!CQ$10:CQ$107,OFFSET('6. Patients'!$HH$9,1,MATCH($D12,'6. Patients'!$HI$9:$HU$9,0),ROWS('6. Patients'!ED$10:ED$107))),0)+
IFERROR(SUMPRODUCT('6. Patients'!CQ$10:CQ$107,OFFSET('6. Patients'!$HV$9,1,MATCH($D12,'6. Patients'!$HW$9:$IR$9,0),ROWS('6. Patients'!ED$10:ED$107))),0)+
IFERROR(SUMPRODUCT('6. Patients'!CQ$10:CQ$107,OFFSET('6. Patients'!$IS$9,1,MATCH($D12,'6. Patients'!$IT$9:$JH$9,0),ROWS('6. Patients'!ED$10:ED$107))),0),
IFERROR(SUMPRODUCT('6. Patients'!CQ$10:CQ$107,OFFSET('6. Patients'!$JI$9,1,MATCH($D12,'6. Patients'!$JJ$9:$KE$9,0),ROWS('6. Patients'!ED$10:ED$107))),0)+
IFERROR(SUMPRODUCT('6. Patients'!CQ$10:CQ$107,OFFSET('6. Patients'!$KF$9,1,MATCH($D12,'6. Patients'!$KG$9:$KS$9,0),ROWS('6. Patients'!ED$10:ED$107))),0)+
IFERROR(SUMPRODUCT('6. Patients'!CQ$10:CQ$107,OFFSET('6. Patients'!$KT$9,1,MATCH($D12,'6. Patients'!$KU$9:$LP$9,0),ROWS('6. Patients'!ED$10:ED$107))),0)+
IFERROR(SUMPRODUCT('6. Patients'!CQ$10:CQ$107,OFFSET('6. Patients'!$LQ$9,1,MATCH($D12,'6. Patients'!$LR$9:$MF$9,0),ROWS('6. Patients'!ED$10:ED$107))),0))+
IFERROR(VLOOKUP($D12,$H$109:$L$139,COLUMNS($H$108:$J$108)-1+Y$7,0)*$E12*$F12*'1. General Inputs'!$J$18,0),0)</f>
        <v>0</v>
      </c>
      <c r="Z12" s="3">
        <f ca="1">ROUNDUP($F12*$E12*CHOOSE(Z$7,
IFERROR(SUMPRODUCT('6. Patients'!CR$10:CR$107,OFFSET('6. Patients'!$DM$9,1,MATCH($D12,'6. Patients'!$DN$9:$EI$9,0),ROWS('6. Patients'!EE$10:EE$107))),0)+
IFERROR(SUMPRODUCT('6. Patients'!CR$10:CR$107,OFFSET('6. Patients'!$EJ$9,1,MATCH($D12,'6. Patients'!$EK$9:$EW$9,0),ROWS('6. Patients'!EE$10:EE$107))),0)+
IFERROR(SUMPRODUCT('6. Patients'!CR$10:CR$107,OFFSET('6. Patients'!$EX$9,1,MATCH($D12,'6. Patients'!$EY$9:$FT$9,0),ROWS('6. Patients'!EE$10:EE$107))),0)+
IFERROR(SUMPRODUCT('6. Patients'!CR$10:CR$107,OFFSET('6. Patients'!$FU$9,1,MATCH($D12,'6. Patients'!$FV$9:$GJ$9,0),ROWS('6. Patients'!EE$10:EE$107))),0),
IFERROR(SUMPRODUCT('6. Patients'!CR$10:CR$107,OFFSET('6. Patients'!$GK$9,1,MATCH($D12,'6. Patients'!$GL$9:$HG$9,0),ROWS('6. Patients'!EE$10:EE$107))),0)+
IFERROR(SUMPRODUCT('6. Patients'!CR$10:CR$107,OFFSET('6. Patients'!$HH$9,1,MATCH($D12,'6. Patients'!$HI$9:$HU$9,0),ROWS('6. Patients'!EE$10:EE$107))),0)+
IFERROR(SUMPRODUCT('6. Patients'!CR$10:CR$107,OFFSET('6. Patients'!$HV$9,1,MATCH($D12,'6. Patients'!$HW$9:$IR$9,0),ROWS('6. Patients'!EE$10:EE$107))),0)+
IFERROR(SUMPRODUCT('6. Patients'!CR$10:CR$107,OFFSET('6. Patients'!$IS$9,1,MATCH($D12,'6. Patients'!$IT$9:$JH$9,0),ROWS('6. Patients'!EE$10:EE$107))),0),
IFERROR(SUMPRODUCT('6. Patients'!CR$10:CR$107,OFFSET('6. Patients'!$JI$9,1,MATCH($D12,'6. Patients'!$JJ$9:$KE$9,0),ROWS('6. Patients'!EE$10:EE$107))),0)+
IFERROR(SUMPRODUCT('6. Patients'!CR$10:CR$107,OFFSET('6. Patients'!$KF$9,1,MATCH($D12,'6. Patients'!$KG$9:$KS$9,0),ROWS('6. Patients'!EE$10:EE$107))),0)+
IFERROR(SUMPRODUCT('6. Patients'!CR$10:CR$107,OFFSET('6. Patients'!$KT$9,1,MATCH($D12,'6. Patients'!$KU$9:$LP$9,0),ROWS('6. Patients'!EE$10:EE$107))),0)+
IFERROR(SUMPRODUCT('6. Patients'!CR$10:CR$107,OFFSET('6. Patients'!$LQ$9,1,MATCH($D12,'6. Patients'!$LR$9:$MF$9,0),ROWS('6. Patients'!EE$10:EE$107))),0))+
IFERROR(VLOOKUP($D12,$H$109:$L$139,COLUMNS($H$108:$J$108)-1+Z$7,0)*$E12*$F12*'1. General Inputs'!$J$18,0),0)</f>
        <v>0</v>
      </c>
      <c r="AA12" s="3">
        <f ca="1">ROUNDUP($F12*$E12*CHOOSE(AA$7,
IFERROR(SUMPRODUCT('6. Patients'!CS$10:CS$107,OFFSET('6. Patients'!$DM$9,1,MATCH($D12,'6. Patients'!$DN$9:$EI$9,0),ROWS('6. Patients'!EF$10:EF$107))),0)+
IFERROR(SUMPRODUCT('6. Patients'!CS$10:CS$107,OFFSET('6. Patients'!$EJ$9,1,MATCH($D12,'6. Patients'!$EK$9:$EW$9,0),ROWS('6. Patients'!EF$10:EF$107))),0)+
IFERROR(SUMPRODUCT('6. Patients'!CS$10:CS$107,OFFSET('6. Patients'!$EX$9,1,MATCH($D12,'6. Patients'!$EY$9:$FT$9,0),ROWS('6. Patients'!EF$10:EF$107))),0)+
IFERROR(SUMPRODUCT('6. Patients'!CS$10:CS$107,OFFSET('6. Patients'!$FU$9,1,MATCH($D12,'6. Patients'!$FV$9:$GJ$9,0),ROWS('6. Patients'!EF$10:EF$107))),0),
IFERROR(SUMPRODUCT('6. Patients'!CS$10:CS$107,OFFSET('6. Patients'!$GK$9,1,MATCH($D12,'6. Patients'!$GL$9:$HG$9,0),ROWS('6. Patients'!EF$10:EF$107))),0)+
IFERROR(SUMPRODUCT('6. Patients'!CS$10:CS$107,OFFSET('6. Patients'!$HH$9,1,MATCH($D12,'6. Patients'!$HI$9:$HU$9,0),ROWS('6. Patients'!EF$10:EF$107))),0)+
IFERROR(SUMPRODUCT('6. Patients'!CS$10:CS$107,OFFSET('6. Patients'!$HV$9,1,MATCH($D12,'6. Patients'!$HW$9:$IR$9,0),ROWS('6. Patients'!EF$10:EF$107))),0)+
IFERROR(SUMPRODUCT('6. Patients'!CS$10:CS$107,OFFSET('6. Patients'!$IS$9,1,MATCH($D12,'6. Patients'!$IT$9:$JH$9,0),ROWS('6. Patients'!EF$10:EF$107))),0),
IFERROR(SUMPRODUCT('6. Patients'!CS$10:CS$107,OFFSET('6. Patients'!$JI$9,1,MATCH($D12,'6. Patients'!$JJ$9:$KE$9,0),ROWS('6. Patients'!EF$10:EF$107))),0)+
IFERROR(SUMPRODUCT('6. Patients'!CS$10:CS$107,OFFSET('6. Patients'!$KF$9,1,MATCH($D12,'6. Patients'!$KG$9:$KS$9,0),ROWS('6. Patients'!EF$10:EF$107))),0)+
IFERROR(SUMPRODUCT('6. Patients'!CS$10:CS$107,OFFSET('6. Patients'!$KT$9,1,MATCH($D12,'6. Patients'!$KU$9:$LP$9,0),ROWS('6. Patients'!EF$10:EF$107))),0)+
IFERROR(SUMPRODUCT('6. Patients'!CS$10:CS$107,OFFSET('6. Patients'!$LQ$9,1,MATCH($D12,'6. Patients'!$LR$9:$MF$9,0),ROWS('6. Patients'!EF$10:EF$107))),0))+
IFERROR(VLOOKUP($D12,$H$109:$L$139,COLUMNS($H$108:$J$108)-1+AA$7,0)*$E12*$F12*'1. General Inputs'!$J$18,0),0)</f>
        <v>0</v>
      </c>
      <c r="AB12" s="3">
        <f ca="1">ROUNDUP($F12*$E12*CHOOSE(AB$7,
IFERROR(SUMPRODUCT('6. Patients'!CT$10:CT$107,OFFSET('6. Patients'!$DM$9,1,MATCH($D12,'6. Patients'!$DN$9:$EI$9,0),ROWS('6. Patients'!EG$10:EG$107))),0)+
IFERROR(SUMPRODUCT('6. Patients'!CT$10:CT$107,OFFSET('6. Patients'!$EJ$9,1,MATCH($D12,'6. Patients'!$EK$9:$EW$9,0),ROWS('6. Patients'!EG$10:EG$107))),0)+
IFERROR(SUMPRODUCT('6. Patients'!CT$10:CT$107,OFFSET('6. Patients'!$EX$9,1,MATCH($D12,'6. Patients'!$EY$9:$FT$9,0),ROWS('6. Patients'!EG$10:EG$107))),0)+
IFERROR(SUMPRODUCT('6. Patients'!CT$10:CT$107,OFFSET('6. Patients'!$FU$9,1,MATCH($D12,'6. Patients'!$FV$9:$GJ$9,0),ROWS('6. Patients'!EG$10:EG$107))),0),
IFERROR(SUMPRODUCT('6. Patients'!CT$10:CT$107,OFFSET('6. Patients'!$GK$9,1,MATCH($D12,'6. Patients'!$GL$9:$HG$9,0),ROWS('6. Patients'!EG$10:EG$107))),0)+
IFERROR(SUMPRODUCT('6. Patients'!CT$10:CT$107,OFFSET('6. Patients'!$HH$9,1,MATCH($D12,'6. Patients'!$HI$9:$HU$9,0),ROWS('6. Patients'!EG$10:EG$107))),0)+
IFERROR(SUMPRODUCT('6. Patients'!CT$10:CT$107,OFFSET('6. Patients'!$HV$9,1,MATCH($D12,'6. Patients'!$HW$9:$IR$9,0),ROWS('6. Patients'!EG$10:EG$107))),0)+
IFERROR(SUMPRODUCT('6. Patients'!CT$10:CT$107,OFFSET('6. Patients'!$IS$9,1,MATCH($D12,'6. Patients'!$IT$9:$JH$9,0),ROWS('6. Patients'!EG$10:EG$107))),0),
IFERROR(SUMPRODUCT('6. Patients'!CT$10:CT$107,OFFSET('6. Patients'!$JI$9,1,MATCH($D12,'6. Patients'!$JJ$9:$KE$9,0),ROWS('6. Patients'!EG$10:EG$107))),0)+
IFERROR(SUMPRODUCT('6. Patients'!CT$10:CT$107,OFFSET('6. Patients'!$KF$9,1,MATCH($D12,'6. Patients'!$KG$9:$KS$9,0),ROWS('6. Patients'!EG$10:EG$107))),0)+
IFERROR(SUMPRODUCT('6. Patients'!CT$10:CT$107,OFFSET('6. Patients'!$KT$9,1,MATCH($D12,'6. Patients'!$KU$9:$LP$9,0),ROWS('6. Patients'!EG$10:EG$107))),0)+
IFERROR(SUMPRODUCT('6. Patients'!CT$10:CT$107,OFFSET('6. Patients'!$LQ$9,1,MATCH($D12,'6. Patients'!$LR$9:$MF$9,0),ROWS('6. Patients'!EG$10:EG$107))),0))+
IFERROR(VLOOKUP($D12,$H$109:$L$139,COLUMNS($H$108:$J$108)-1+AB$7,0)*$E12*$F12*'1. General Inputs'!$J$18,0),0)</f>
        <v>0</v>
      </c>
      <c r="AC12" s="3">
        <f ca="1">ROUNDUP($F12*$E12*CHOOSE(AC$7,
IFERROR(SUMPRODUCT('6. Patients'!CU$10:CU$107,OFFSET('6. Patients'!$DM$9,1,MATCH($D12,'6. Patients'!$DN$9:$EI$9,0),ROWS('6. Patients'!EH$10:EH$107))),0)+
IFERROR(SUMPRODUCT('6. Patients'!CU$10:CU$107,OFFSET('6. Patients'!$EJ$9,1,MATCH($D12,'6. Patients'!$EK$9:$EW$9,0),ROWS('6. Patients'!EH$10:EH$107))),0)+
IFERROR(SUMPRODUCT('6. Patients'!CU$10:CU$107,OFFSET('6. Patients'!$EX$9,1,MATCH($D12,'6. Patients'!$EY$9:$FT$9,0),ROWS('6. Patients'!EH$10:EH$107))),0)+
IFERROR(SUMPRODUCT('6. Patients'!CU$10:CU$107,OFFSET('6. Patients'!$FU$9,1,MATCH($D12,'6. Patients'!$FV$9:$GJ$9,0),ROWS('6. Patients'!EH$10:EH$107))),0),
IFERROR(SUMPRODUCT('6. Patients'!CU$10:CU$107,OFFSET('6. Patients'!$GK$9,1,MATCH($D12,'6. Patients'!$GL$9:$HG$9,0),ROWS('6. Patients'!EH$10:EH$107))),0)+
IFERROR(SUMPRODUCT('6. Patients'!CU$10:CU$107,OFFSET('6. Patients'!$HH$9,1,MATCH($D12,'6. Patients'!$HI$9:$HU$9,0),ROWS('6. Patients'!EH$10:EH$107))),0)+
IFERROR(SUMPRODUCT('6. Patients'!CU$10:CU$107,OFFSET('6. Patients'!$HV$9,1,MATCH($D12,'6. Patients'!$HW$9:$IR$9,0),ROWS('6. Patients'!EH$10:EH$107))),0)+
IFERROR(SUMPRODUCT('6. Patients'!CU$10:CU$107,OFFSET('6. Patients'!$IS$9,1,MATCH($D12,'6. Patients'!$IT$9:$JH$9,0),ROWS('6. Patients'!EH$10:EH$107))),0),
IFERROR(SUMPRODUCT('6. Patients'!CU$10:CU$107,OFFSET('6. Patients'!$JI$9,1,MATCH($D12,'6. Patients'!$JJ$9:$KE$9,0),ROWS('6. Patients'!EH$10:EH$107))),0)+
IFERROR(SUMPRODUCT('6. Patients'!CU$10:CU$107,OFFSET('6. Patients'!$KF$9,1,MATCH($D12,'6. Patients'!$KG$9:$KS$9,0),ROWS('6. Patients'!EH$10:EH$107))),0)+
IFERROR(SUMPRODUCT('6. Patients'!CU$10:CU$107,OFFSET('6. Patients'!$KT$9,1,MATCH($D12,'6. Patients'!$KU$9:$LP$9,0),ROWS('6. Patients'!EH$10:EH$107))),0)+
IFERROR(SUMPRODUCT('6. Patients'!CU$10:CU$107,OFFSET('6. Patients'!$LQ$9,1,MATCH($D12,'6. Patients'!$LR$9:$MF$9,0),ROWS('6. Patients'!EH$10:EH$107))),0))+
IFERROR(VLOOKUP($D12,$H$109:$L$139,COLUMNS($H$108:$J$108)-1+AC$7,0)*$E12*$F12*'1. General Inputs'!$J$18,0),0)</f>
        <v>0</v>
      </c>
      <c r="AD12" s="3">
        <f ca="1">ROUNDUP($F12*$E12*CHOOSE(AD$7,
IFERROR(SUMPRODUCT('6. Patients'!CV$10:CV$107,OFFSET('6. Patients'!$DM$9,1,MATCH($D12,'6. Patients'!$DN$9:$EI$9,0),ROWS('6. Patients'!EI$10:EI$107))),0)+
IFERROR(SUMPRODUCT('6. Patients'!CV$10:CV$107,OFFSET('6. Patients'!$EJ$9,1,MATCH($D12,'6. Patients'!$EK$9:$EW$9,0),ROWS('6. Patients'!EI$10:EI$107))),0)+
IFERROR(SUMPRODUCT('6. Patients'!CV$10:CV$107,OFFSET('6. Patients'!$EX$9,1,MATCH($D12,'6. Patients'!$EY$9:$FT$9,0),ROWS('6. Patients'!EI$10:EI$107))),0)+
IFERROR(SUMPRODUCT('6. Patients'!CV$10:CV$107,OFFSET('6. Patients'!$FU$9,1,MATCH($D12,'6. Patients'!$FV$9:$GJ$9,0),ROWS('6. Patients'!EI$10:EI$107))),0),
IFERROR(SUMPRODUCT('6. Patients'!CV$10:CV$107,OFFSET('6. Patients'!$GK$9,1,MATCH($D12,'6. Patients'!$GL$9:$HG$9,0),ROWS('6. Patients'!EI$10:EI$107))),0)+
IFERROR(SUMPRODUCT('6. Patients'!CV$10:CV$107,OFFSET('6. Patients'!$HH$9,1,MATCH($D12,'6. Patients'!$HI$9:$HU$9,0),ROWS('6. Patients'!EI$10:EI$107))),0)+
IFERROR(SUMPRODUCT('6. Patients'!CV$10:CV$107,OFFSET('6. Patients'!$HV$9,1,MATCH($D12,'6. Patients'!$HW$9:$IR$9,0),ROWS('6. Patients'!EI$10:EI$107))),0)+
IFERROR(SUMPRODUCT('6. Patients'!CV$10:CV$107,OFFSET('6. Patients'!$IS$9,1,MATCH($D12,'6. Patients'!$IT$9:$JH$9,0),ROWS('6. Patients'!EI$10:EI$107))),0),
IFERROR(SUMPRODUCT('6. Patients'!CV$10:CV$107,OFFSET('6. Patients'!$JI$9,1,MATCH($D12,'6. Patients'!$JJ$9:$KE$9,0),ROWS('6. Patients'!EI$10:EI$107))),0)+
IFERROR(SUMPRODUCT('6. Patients'!CV$10:CV$107,OFFSET('6. Patients'!$KF$9,1,MATCH($D12,'6. Patients'!$KG$9:$KS$9,0),ROWS('6. Patients'!EI$10:EI$107))),0)+
IFERROR(SUMPRODUCT('6. Patients'!CV$10:CV$107,OFFSET('6. Patients'!$KT$9,1,MATCH($D12,'6. Patients'!$KU$9:$LP$9,0),ROWS('6. Patients'!EI$10:EI$107))),0)+
IFERROR(SUMPRODUCT('6. Patients'!CV$10:CV$107,OFFSET('6. Patients'!$LQ$9,1,MATCH($D12,'6. Patients'!$LR$9:$MF$9,0),ROWS('6. Patients'!EI$10:EI$107))),0))+
IFERROR(VLOOKUP($D12,$H$109:$L$139,COLUMNS($H$108:$J$108)-1+AD$7,0)*$E12*$F12*'1. General Inputs'!$J$18,0),0)</f>
        <v>0</v>
      </c>
      <c r="AE12" s="3">
        <f ca="1">ROUNDUP($F12*$E12*CHOOSE(AE$7,
IFERROR(SUMPRODUCT('6. Patients'!CW$10:CW$107,OFFSET('6. Patients'!$DM$9,1,MATCH($D12,'6. Patients'!$DN$9:$EI$9,0),ROWS('6. Patients'!EJ$10:EJ$107))),0)+
IFERROR(SUMPRODUCT('6. Patients'!CW$10:CW$107,OFFSET('6. Patients'!$EJ$9,1,MATCH($D12,'6. Patients'!$EK$9:$EW$9,0),ROWS('6. Patients'!EJ$10:EJ$107))),0)+
IFERROR(SUMPRODUCT('6. Patients'!CW$10:CW$107,OFFSET('6. Patients'!$EX$9,1,MATCH($D12,'6. Patients'!$EY$9:$FT$9,0),ROWS('6. Patients'!EJ$10:EJ$107))),0)+
IFERROR(SUMPRODUCT('6. Patients'!CW$10:CW$107,OFFSET('6. Patients'!$FU$9,1,MATCH($D12,'6. Patients'!$FV$9:$GJ$9,0),ROWS('6. Patients'!EJ$10:EJ$107))),0),
IFERROR(SUMPRODUCT('6. Patients'!CW$10:CW$107,OFFSET('6. Patients'!$GK$9,1,MATCH($D12,'6. Patients'!$GL$9:$HG$9,0),ROWS('6. Patients'!EJ$10:EJ$107))),0)+
IFERROR(SUMPRODUCT('6. Patients'!CW$10:CW$107,OFFSET('6. Patients'!$HH$9,1,MATCH($D12,'6. Patients'!$HI$9:$HU$9,0),ROWS('6. Patients'!EJ$10:EJ$107))),0)+
IFERROR(SUMPRODUCT('6. Patients'!CW$10:CW$107,OFFSET('6. Patients'!$HV$9,1,MATCH($D12,'6. Patients'!$HW$9:$IR$9,0),ROWS('6. Patients'!EJ$10:EJ$107))),0)+
IFERROR(SUMPRODUCT('6. Patients'!CW$10:CW$107,OFFSET('6. Patients'!$IS$9,1,MATCH($D12,'6. Patients'!$IT$9:$JH$9,0),ROWS('6. Patients'!EJ$10:EJ$107))),0),
IFERROR(SUMPRODUCT('6. Patients'!CW$10:CW$107,OFFSET('6. Patients'!$JI$9,1,MATCH($D12,'6. Patients'!$JJ$9:$KE$9,0),ROWS('6. Patients'!EJ$10:EJ$107))),0)+
IFERROR(SUMPRODUCT('6. Patients'!CW$10:CW$107,OFFSET('6. Patients'!$KF$9,1,MATCH($D12,'6. Patients'!$KG$9:$KS$9,0),ROWS('6. Patients'!EJ$10:EJ$107))),0)+
IFERROR(SUMPRODUCT('6. Patients'!CW$10:CW$107,OFFSET('6. Patients'!$KT$9,1,MATCH($D12,'6. Patients'!$KU$9:$LP$9,0),ROWS('6. Patients'!EJ$10:EJ$107))),0)+
IFERROR(SUMPRODUCT('6. Patients'!CW$10:CW$107,OFFSET('6. Patients'!$LQ$9,1,MATCH($D12,'6. Patients'!$LR$9:$MF$9,0),ROWS('6. Patients'!EJ$10:EJ$107))),0))+
IFERROR(VLOOKUP($D12,$H$109:$L$139,COLUMNS($H$108:$J$108)-1+AE$7,0)*$E12*$F12*'1. General Inputs'!$J$18,0),0)</f>
        <v>0</v>
      </c>
      <c r="AF12" s="3">
        <f ca="1">ROUNDUP($F12*$E12*CHOOSE(AF$7,
IFERROR(SUMPRODUCT('6. Patients'!CX$10:CX$107,OFFSET('6. Patients'!$DM$9,1,MATCH($D12,'6. Patients'!$DN$9:$EI$9,0),ROWS('6. Patients'!EK$10:EK$107))),0)+
IFERROR(SUMPRODUCT('6. Patients'!CX$10:CX$107,OFFSET('6. Patients'!$EJ$9,1,MATCH($D12,'6. Patients'!$EK$9:$EW$9,0),ROWS('6. Patients'!EK$10:EK$107))),0)+
IFERROR(SUMPRODUCT('6. Patients'!CX$10:CX$107,OFFSET('6. Patients'!$EX$9,1,MATCH($D12,'6. Patients'!$EY$9:$FT$9,0),ROWS('6. Patients'!EK$10:EK$107))),0)+
IFERROR(SUMPRODUCT('6. Patients'!CX$10:CX$107,OFFSET('6. Patients'!$FU$9,1,MATCH($D12,'6. Patients'!$FV$9:$GJ$9,0),ROWS('6. Patients'!EK$10:EK$107))),0),
IFERROR(SUMPRODUCT('6. Patients'!CX$10:CX$107,OFFSET('6. Patients'!$GK$9,1,MATCH($D12,'6. Patients'!$GL$9:$HG$9,0),ROWS('6. Patients'!EK$10:EK$107))),0)+
IFERROR(SUMPRODUCT('6. Patients'!CX$10:CX$107,OFFSET('6. Patients'!$HH$9,1,MATCH($D12,'6. Patients'!$HI$9:$HU$9,0),ROWS('6. Patients'!EK$10:EK$107))),0)+
IFERROR(SUMPRODUCT('6. Patients'!CX$10:CX$107,OFFSET('6. Patients'!$HV$9,1,MATCH($D12,'6. Patients'!$HW$9:$IR$9,0),ROWS('6. Patients'!EK$10:EK$107))),0)+
IFERROR(SUMPRODUCT('6. Patients'!CX$10:CX$107,OFFSET('6. Patients'!$IS$9,1,MATCH($D12,'6. Patients'!$IT$9:$JH$9,0),ROWS('6. Patients'!EK$10:EK$107))),0),
IFERROR(SUMPRODUCT('6. Patients'!CX$10:CX$107,OFFSET('6. Patients'!$JI$9,1,MATCH($D12,'6. Patients'!$JJ$9:$KE$9,0),ROWS('6. Patients'!EK$10:EK$107))),0)+
IFERROR(SUMPRODUCT('6. Patients'!CX$10:CX$107,OFFSET('6. Patients'!$KF$9,1,MATCH($D12,'6. Patients'!$KG$9:$KS$9,0),ROWS('6. Patients'!EK$10:EK$107))),0)+
IFERROR(SUMPRODUCT('6. Patients'!CX$10:CX$107,OFFSET('6. Patients'!$KT$9,1,MATCH($D12,'6. Patients'!$KU$9:$LP$9,0),ROWS('6. Patients'!EK$10:EK$107))),0)+
IFERROR(SUMPRODUCT('6. Patients'!CX$10:CX$107,OFFSET('6. Patients'!$LQ$9,1,MATCH($D12,'6. Patients'!$LR$9:$MF$9,0),ROWS('6. Patients'!EK$10:EK$107))),0))+
IFERROR(VLOOKUP($D12,$H$109:$L$139,COLUMNS($H$108:$J$108)-1+AF$7,0)*$E12*$F12*'1. General Inputs'!$J$18,0),0)</f>
        <v>0</v>
      </c>
      <c r="AG12" s="3">
        <f ca="1">ROUNDUP($F12*$E12*CHOOSE(AG$7,
IFERROR(SUMPRODUCT('6. Patients'!CY$10:CY$107,OFFSET('6. Patients'!$DM$9,1,MATCH($D12,'6. Patients'!$DN$9:$EI$9,0),ROWS('6. Patients'!EL$10:EL$107))),0)+
IFERROR(SUMPRODUCT('6. Patients'!CY$10:CY$107,OFFSET('6. Patients'!$EJ$9,1,MATCH($D12,'6. Patients'!$EK$9:$EW$9,0),ROWS('6. Patients'!EL$10:EL$107))),0)+
IFERROR(SUMPRODUCT('6. Patients'!CY$10:CY$107,OFFSET('6. Patients'!$EX$9,1,MATCH($D12,'6. Patients'!$EY$9:$FT$9,0),ROWS('6. Patients'!EL$10:EL$107))),0)+
IFERROR(SUMPRODUCT('6. Patients'!CY$10:CY$107,OFFSET('6. Patients'!$FU$9,1,MATCH($D12,'6. Patients'!$FV$9:$GJ$9,0),ROWS('6. Patients'!EL$10:EL$107))),0),
IFERROR(SUMPRODUCT('6. Patients'!CY$10:CY$107,OFFSET('6. Patients'!$GK$9,1,MATCH($D12,'6. Patients'!$GL$9:$HG$9,0),ROWS('6. Patients'!EL$10:EL$107))),0)+
IFERROR(SUMPRODUCT('6. Patients'!CY$10:CY$107,OFFSET('6. Patients'!$HH$9,1,MATCH($D12,'6. Patients'!$HI$9:$HU$9,0),ROWS('6. Patients'!EL$10:EL$107))),0)+
IFERROR(SUMPRODUCT('6. Patients'!CY$10:CY$107,OFFSET('6. Patients'!$HV$9,1,MATCH($D12,'6. Patients'!$HW$9:$IR$9,0),ROWS('6. Patients'!EL$10:EL$107))),0)+
IFERROR(SUMPRODUCT('6. Patients'!CY$10:CY$107,OFFSET('6. Patients'!$IS$9,1,MATCH($D12,'6. Patients'!$IT$9:$JH$9,0),ROWS('6. Patients'!EL$10:EL$107))),0),
IFERROR(SUMPRODUCT('6. Patients'!CY$10:CY$107,OFFSET('6. Patients'!$JI$9,1,MATCH($D12,'6. Patients'!$JJ$9:$KE$9,0),ROWS('6. Patients'!EL$10:EL$107))),0)+
IFERROR(SUMPRODUCT('6. Patients'!CY$10:CY$107,OFFSET('6. Patients'!$KF$9,1,MATCH($D12,'6. Patients'!$KG$9:$KS$9,0),ROWS('6. Patients'!EL$10:EL$107))),0)+
IFERROR(SUMPRODUCT('6. Patients'!CY$10:CY$107,OFFSET('6. Patients'!$KT$9,1,MATCH($D12,'6. Patients'!$KU$9:$LP$9,0),ROWS('6. Patients'!EL$10:EL$107))),0)+
IFERROR(SUMPRODUCT('6. Patients'!CY$10:CY$107,OFFSET('6. Patients'!$LQ$9,1,MATCH($D12,'6. Patients'!$LR$9:$MF$9,0),ROWS('6. Patients'!EL$10:EL$107))),0))+
IFERROR(VLOOKUP($D12,$H$109:$L$139,COLUMNS($H$108:$J$108)-1+AG$7,0)*$E12*$F12*'1. General Inputs'!$J$18,0),0)</f>
        <v>0</v>
      </c>
      <c r="AH12" s="3">
        <f ca="1">ROUNDUP($F12*$E12*CHOOSE(AH$7,
IFERROR(SUMPRODUCT('6. Patients'!CZ$10:CZ$107,OFFSET('6. Patients'!$DM$9,1,MATCH($D12,'6. Patients'!$DN$9:$EI$9,0),ROWS('6. Patients'!EM$10:EM$107))),0)+
IFERROR(SUMPRODUCT('6. Patients'!CZ$10:CZ$107,OFFSET('6. Patients'!$EJ$9,1,MATCH($D12,'6. Patients'!$EK$9:$EW$9,0),ROWS('6. Patients'!EM$10:EM$107))),0)+
IFERROR(SUMPRODUCT('6. Patients'!CZ$10:CZ$107,OFFSET('6. Patients'!$EX$9,1,MATCH($D12,'6. Patients'!$EY$9:$FT$9,0),ROWS('6. Patients'!EM$10:EM$107))),0)+
IFERROR(SUMPRODUCT('6. Patients'!CZ$10:CZ$107,OFFSET('6. Patients'!$FU$9,1,MATCH($D12,'6. Patients'!$FV$9:$GJ$9,0),ROWS('6. Patients'!EM$10:EM$107))),0),
IFERROR(SUMPRODUCT('6. Patients'!CZ$10:CZ$107,OFFSET('6. Patients'!$GK$9,1,MATCH($D12,'6. Patients'!$GL$9:$HG$9,0),ROWS('6. Patients'!EM$10:EM$107))),0)+
IFERROR(SUMPRODUCT('6. Patients'!CZ$10:CZ$107,OFFSET('6. Patients'!$HH$9,1,MATCH($D12,'6. Patients'!$HI$9:$HU$9,0),ROWS('6. Patients'!EM$10:EM$107))),0)+
IFERROR(SUMPRODUCT('6. Patients'!CZ$10:CZ$107,OFFSET('6. Patients'!$HV$9,1,MATCH($D12,'6. Patients'!$HW$9:$IR$9,0),ROWS('6. Patients'!EM$10:EM$107))),0)+
IFERROR(SUMPRODUCT('6. Patients'!CZ$10:CZ$107,OFFSET('6. Patients'!$IS$9,1,MATCH($D12,'6. Patients'!$IT$9:$JH$9,0),ROWS('6. Patients'!EM$10:EM$107))),0),
IFERROR(SUMPRODUCT('6. Patients'!CZ$10:CZ$107,OFFSET('6. Patients'!$JI$9,1,MATCH($D12,'6. Patients'!$JJ$9:$KE$9,0),ROWS('6. Patients'!EM$10:EM$107))),0)+
IFERROR(SUMPRODUCT('6. Patients'!CZ$10:CZ$107,OFFSET('6. Patients'!$KF$9,1,MATCH($D12,'6. Patients'!$KG$9:$KS$9,0),ROWS('6. Patients'!EM$10:EM$107))),0)+
IFERROR(SUMPRODUCT('6. Patients'!CZ$10:CZ$107,OFFSET('6. Patients'!$KT$9,1,MATCH($D12,'6. Patients'!$KU$9:$LP$9,0),ROWS('6. Patients'!EM$10:EM$107))),0)+
IFERROR(SUMPRODUCT('6. Patients'!CZ$10:CZ$107,OFFSET('6. Patients'!$LQ$9,1,MATCH($D12,'6. Patients'!$LR$9:$MF$9,0),ROWS('6. Patients'!EM$10:EM$107))),0))+
IFERROR(VLOOKUP($D12,$H$109:$L$139,COLUMNS($H$108:$J$108)-1+AH$7,0)*$E12*$F12*'1. General Inputs'!$J$18,0),0)</f>
        <v>0</v>
      </c>
      <c r="AI12" s="3">
        <f ca="1">ROUNDUP($F12*$E12*CHOOSE(AI$7,
IFERROR(SUMPRODUCT('6. Patients'!DA$10:DA$107,OFFSET('6. Patients'!$DM$9,1,MATCH($D12,'6. Patients'!$DN$9:$EI$9,0),ROWS('6. Patients'!EN$10:EN$107))),0)+
IFERROR(SUMPRODUCT('6. Patients'!DA$10:DA$107,OFFSET('6. Patients'!$EJ$9,1,MATCH($D12,'6. Patients'!$EK$9:$EW$9,0),ROWS('6. Patients'!EN$10:EN$107))),0)+
IFERROR(SUMPRODUCT('6. Patients'!DA$10:DA$107,OFFSET('6. Patients'!$EX$9,1,MATCH($D12,'6. Patients'!$EY$9:$FT$9,0),ROWS('6. Patients'!EN$10:EN$107))),0)+
IFERROR(SUMPRODUCT('6. Patients'!DA$10:DA$107,OFFSET('6. Patients'!$FU$9,1,MATCH($D12,'6. Patients'!$FV$9:$GJ$9,0),ROWS('6. Patients'!EN$10:EN$107))),0),
IFERROR(SUMPRODUCT('6. Patients'!DA$10:DA$107,OFFSET('6. Patients'!$GK$9,1,MATCH($D12,'6. Patients'!$GL$9:$HG$9,0),ROWS('6. Patients'!EN$10:EN$107))),0)+
IFERROR(SUMPRODUCT('6. Patients'!DA$10:DA$107,OFFSET('6. Patients'!$HH$9,1,MATCH($D12,'6. Patients'!$HI$9:$HU$9,0),ROWS('6. Patients'!EN$10:EN$107))),0)+
IFERROR(SUMPRODUCT('6. Patients'!DA$10:DA$107,OFFSET('6. Patients'!$HV$9,1,MATCH($D12,'6. Patients'!$HW$9:$IR$9,0),ROWS('6. Patients'!EN$10:EN$107))),0)+
IFERROR(SUMPRODUCT('6. Patients'!DA$10:DA$107,OFFSET('6. Patients'!$IS$9,1,MATCH($D12,'6. Patients'!$IT$9:$JH$9,0),ROWS('6. Patients'!EN$10:EN$107))),0),
IFERROR(SUMPRODUCT('6. Patients'!DA$10:DA$107,OFFSET('6. Patients'!$JI$9,1,MATCH($D12,'6. Patients'!$JJ$9:$KE$9,0),ROWS('6. Patients'!EN$10:EN$107))),0)+
IFERROR(SUMPRODUCT('6. Patients'!DA$10:DA$107,OFFSET('6. Patients'!$KF$9,1,MATCH($D12,'6. Patients'!$KG$9:$KS$9,0),ROWS('6. Patients'!EN$10:EN$107))),0)+
IFERROR(SUMPRODUCT('6. Patients'!DA$10:DA$107,OFFSET('6. Patients'!$KT$9,1,MATCH($D12,'6. Patients'!$KU$9:$LP$9,0),ROWS('6. Patients'!EN$10:EN$107))),0)+
IFERROR(SUMPRODUCT('6. Patients'!DA$10:DA$107,OFFSET('6. Patients'!$LQ$9,1,MATCH($D12,'6. Patients'!$LR$9:$MF$9,0),ROWS('6. Patients'!EN$10:EN$107))),0))+
IFERROR(VLOOKUP($D12,$H$109:$L$139,COLUMNS($H$108:$J$108)-1+AI$7,0)*$E12*$F12*'1. General Inputs'!$J$18,0),0)</f>
        <v>0</v>
      </c>
      <c r="AJ12" s="3">
        <f ca="1">ROUNDUP($F12*$E12*CHOOSE(AJ$7,
IFERROR(SUMPRODUCT('6. Patients'!DB$10:DB$107,OFFSET('6. Patients'!$DM$9,1,MATCH($D12,'6. Patients'!$DN$9:$EI$9,0),ROWS('6. Patients'!EO$10:EO$107))),0)+
IFERROR(SUMPRODUCT('6. Patients'!DB$10:DB$107,OFFSET('6. Patients'!$EJ$9,1,MATCH($D12,'6. Patients'!$EK$9:$EW$9,0),ROWS('6. Patients'!EO$10:EO$107))),0)+
IFERROR(SUMPRODUCT('6. Patients'!DB$10:DB$107,OFFSET('6. Patients'!$EX$9,1,MATCH($D12,'6. Patients'!$EY$9:$FT$9,0),ROWS('6. Patients'!EO$10:EO$107))),0)+
IFERROR(SUMPRODUCT('6. Patients'!DB$10:DB$107,OFFSET('6. Patients'!$FU$9,1,MATCH($D12,'6. Patients'!$FV$9:$GJ$9,0),ROWS('6. Patients'!EO$10:EO$107))),0),
IFERROR(SUMPRODUCT('6. Patients'!DB$10:DB$107,OFFSET('6. Patients'!$GK$9,1,MATCH($D12,'6. Patients'!$GL$9:$HG$9,0),ROWS('6. Patients'!EO$10:EO$107))),0)+
IFERROR(SUMPRODUCT('6. Patients'!DB$10:DB$107,OFFSET('6. Patients'!$HH$9,1,MATCH($D12,'6. Patients'!$HI$9:$HU$9,0),ROWS('6. Patients'!EO$10:EO$107))),0)+
IFERROR(SUMPRODUCT('6. Patients'!DB$10:DB$107,OFFSET('6. Patients'!$HV$9,1,MATCH($D12,'6. Patients'!$HW$9:$IR$9,0),ROWS('6. Patients'!EO$10:EO$107))),0)+
IFERROR(SUMPRODUCT('6. Patients'!DB$10:DB$107,OFFSET('6. Patients'!$IS$9,1,MATCH($D12,'6. Patients'!$IT$9:$JH$9,0),ROWS('6. Patients'!EO$10:EO$107))),0),
IFERROR(SUMPRODUCT('6. Patients'!DB$10:DB$107,OFFSET('6. Patients'!$JI$9,1,MATCH($D12,'6. Patients'!$JJ$9:$KE$9,0),ROWS('6. Patients'!EO$10:EO$107))),0)+
IFERROR(SUMPRODUCT('6. Patients'!DB$10:DB$107,OFFSET('6. Patients'!$KF$9,1,MATCH($D12,'6. Patients'!$KG$9:$KS$9,0),ROWS('6. Patients'!EO$10:EO$107))),0)+
IFERROR(SUMPRODUCT('6. Patients'!DB$10:DB$107,OFFSET('6. Patients'!$KT$9,1,MATCH($D12,'6. Patients'!$KU$9:$LP$9,0),ROWS('6. Patients'!EO$10:EO$107))),0)+
IFERROR(SUMPRODUCT('6. Patients'!DB$10:DB$107,OFFSET('6. Patients'!$LQ$9,1,MATCH($D12,'6. Patients'!$LR$9:$MF$9,0),ROWS('6. Patients'!EO$10:EO$107))),0))+
IFERROR(VLOOKUP($D12,$H$109:$L$139,COLUMNS($H$108:$J$108)-1+AJ$7,0)*$E12*$F12*'1. General Inputs'!$J$18,0),0)</f>
        <v>0</v>
      </c>
      <c r="AK12" s="3">
        <f ca="1">ROUNDUP($F12*$E12*CHOOSE(AK$7,
IFERROR(SUMPRODUCT('6. Patients'!DC$10:DC$107,OFFSET('6. Patients'!$DM$9,1,MATCH($D12,'6. Patients'!$DN$9:$EI$9,0),ROWS('6. Patients'!EP$10:EP$107))),0)+
IFERROR(SUMPRODUCT('6. Patients'!DC$10:DC$107,OFFSET('6. Patients'!$EJ$9,1,MATCH($D12,'6. Patients'!$EK$9:$EW$9,0),ROWS('6. Patients'!EP$10:EP$107))),0)+
IFERROR(SUMPRODUCT('6. Patients'!DC$10:DC$107,OFFSET('6. Patients'!$EX$9,1,MATCH($D12,'6. Patients'!$EY$9:$FT$9,0),ROWS('6. Patients'!EP$10:EP$107))),0)+
IFERROR(SUMPRODUCT('6. Patients'!DC$10:DC$107,OFFSET('6. Patients'!$FU$9,1,MATCH($D12,'6. Patients'!$FV$9:$GJ$9,0),ROWS('6. Patients'!EP$10:EP$107))),0),
IFERROR(SUMPRODUCT('6. Patients'!DC$10:DC$107,OFFSET('6. Patients'!$GK$9,1,MATCH($D12,'6. Patients'!$GL$9:$HG$9,0),ROWS('6. Patients'!EP$10:EP$107))),0)+
IFERROR(SUMPRODUCT('6. Patients'!DC$10:DC$107,OFFSET('6. Patients'!$HH$9,1,MATCH($D12,'6. Patients'!$HI$9:$HU$9,0),ROWS('6. Patients'!EP$10:EP$107))),0)+
IFERROR(SUMPRODUCT('6. Patients'!DC$10:DC$107,OFFSET('6. Patients'!$HV$9,1,MATCH($D12,'6. Patients'!$HW$9:$IR$9,0),ROWS('6. Patients'!EP$10:EP$107))),0)+
IFERROR(SUMPRODUCT('6. Patients'!DC$10:DC$107,OFFSET('6. Patients'!$IS$9,1,MATCH($D12,'6. Patients'!$IT$9:$JH$9,0),ROWS('6. Patients'!EP$10:EP$107))),0),
IFERROR(SUMPRODUCT('6. Patients'!DC$10:DC$107,OFFSET('6. Patients'!$JI$9,1,MATCH($D12,'6. Patients'!$JJ$9:$KE$9,0),ROWS('6. Patients'!EP$10:EP$107))),0)+
IFERROR(SUMPRODUCT('6. Patients'!DC$10:DC$107,OFFSET('6. Patients'!$KF$9,1,MATCH($D12,'6. Patients'!$KG$9:$KS$9,0),ROWS('6. Patients'!EP$10:EP$107))),0)+
IFERROR(SUMPRODUCT('6. Patients'!DC$10:DC$107,OFFSET('6. Patients'!$KT$9,1,MATCH($D12,'6. Patients'!$KU$9:$LP$9,0),ROWS('6. Patients'!EP$10:EP$107))),0)+
IFERROR(SUMPRODUCT('6. Patients'!DC$10:DC$107,OFFSET('6. Patients'!$LQ$9,1,MATCH($D12,'6. Patients'!$LR$9:$MF$9,0),ROWS('6. Patients'!EP$10:EP$107))),0))+
IFERROR(VLOOKUP($D12,$H$109:$L$139,COLUMNS($H$108:$J$108)-1+AK$7,0)*$E12*$F12*'1. General Inputs'!$J$18,0),0)</f>
        <v>0</v>
      </c>
      <c r="AL12" s="3">
        <f ca="1">ROUNDUP($F12*$E12*CHOOSE(AL$7,
IFERROR(SUMPRODUCT('6. Patients'!DD$10:DD$107,OFFSET('6. Patients'!$DM$9,1,MATCH($D12,'6. Patients'!$DN$9:$EI$9,0),ROWS('6. Patients'!EQ$10:EQ$107))),0)+
IFERROR(SUMPRODUCT('6. Patients'!DD$10:DD$107,OFFSET('6. Patients'!$EJ$9,1,MATCH($D12,'6. Patients'!$EK$9:$EW$9,0),ROWS('6. Patients'!EQ$10:EQ$107))),0)+
IFERROR(SUMPRODUCT('6. Patients'!DD$10:DD$107,OFFSET('6. Patients'!$EX$9,1,MATCH($D12,'6. Patients'!$EY$9:$FT$9,0),ROWS('6. Patients'!EQ$10:EQ$107))),0)+
IFERROR(SUMPRODUCT('6. Patients'!DD$10:DD$107,OFFSET('6. Patients'!$FU$9,1,MATCH($D12,'6. Patients'!$FV$9:$GJ$9,0),ROWS('6. Patients'!EQ$10:EQ$107))),0),
IFERROR(SUMPRODUCT('6. Patients'!DD$10:DD$107,OFFSET('6. Patients'!$GK$9,1,MATCH($D12,'6. Patients'!$GL$9:$HG$9,0),ROWS('6. Patients'!EQ$10:EQ$107))),0)+
IFERROR(SUMPRODUCT('6. Patients'!DD$10:DD$107,OFFSET('6. Patients'!$HH$9,1,MATCH($D12,'6. Patients'!$HI$9:$HU$9,0),ROWS('6. Patients'!EQ$10:EQ$107))),0)+
IFERROR(SUMPRODUCT('6. Patients'!DD$10:DD$107,OFFSET('6. Patients'!$HV$9,1,MATCH($D12,'6. Patients'!$HW$9:$IR$9,0),ROWS('6. Patients'!EQ$10:EQ$107))),0)+
IFERROR(SUMPRODUCT('6. Patients'!DD$10:DD$107,OFFSET('6. Patients'!$IS$9,1,MATCH($D12,'6. Patients'!$IT$9:$JH$9,0),ROWS('6. Patients'!EQ$10:EQ$107))),0),
IFERROR(SUMPRODUCT('6. Patients'!DD$10:DD$107,OFFSET('6. Patients'!$JI$9,1,MATCH($D12,'6. Patients'!$JJ$9:$KE$9,0),ROWS('6. Patients'!EQ$10:EQ$107))),0)+
IFERROR(SUMPRODUCT('6. Patients'!DD$10:DD$107,OFFSET('6. Patients'!$KF$9,1,MATCH($D12,'6. Patients'!$KG$9:$KS$9,0),ROWS('6. Patients'!EQ$10:EQ$107))),0)+
IFERROR(SUMPRODUCT('6. Patients'!DD$10:DD$107,OFFSET('6. Patients'!$KT$9,1,MATCH($D12,'6. Patients'!$KU$9:$LP$9,0),ROWS('6. Patients'!EQ$10:EQ$107))),0)+
IFERROR(SUMPRODUCT('6. Patients'!DD$10:DD$107,OFFSET('6. Patients'!$LQ$9,1,MATCH($D12,'6. Patients'!$LR$9:$MF$9,0),ROWS('6. Patients'!EQ$10:EQ$107))),0))+
IFERROR(VLOOKUP($D12,$H$109:$L$139,COLUMNS($H$108:$J$108)-1+AL$7,0)*$E12*$F12*'1. General Inputs'!$J$18,0),0)</f>
        <v>0</v>
      </c>
      <c r="AM12" s="3">
        <f ca="1">ROUNDUP($F12*$E12*CHOOSE(AM$7,
IFERROR(SUMPRODUCT('6. Patients'!DE$10:DE$107,OFFSET('6. Patients'!$DM$9,1,MATCH($D12,'6. Patients'!$DN$9:$EI$9,0),ROWS('6. Patients'!ER$10:ER$107))),0)+
IFERROR(SUMPRODUCT('6. Patients'!DE$10:DE$107,OFFSET('6. Patients'!$EJ$9,1,MATCH($D12,'6. Patients'!$EK$9:$EW$9,0),ROWS('6. Patients'!ER$10:ER$107))),0)+
IFERROR(SUMPRODUCT('6. Patients'!DE$10:DE$107,OFFSET('6. Patients'!$EX$9,1,MATCH($D12,'6. Patients'!$EY$9:$FT$9,0),ROWS('6. Patients'!ER$10:ER$107))),0)+
IFERROR(SUMPRODUCT('6. Patients'!DE$10:DE$107,OFFSET('6. Patients'!$FU$9,1,MATCH($D12,'6. Patients'!$FV$9:$GJ$9,0),ROWS('6. Patients'!ER$10:ER$107))),0),
IFERROR(SUMPRODUCT('6. Patients'!DE$10:DE$107,OFFSET('6. Patients'!$GK$9,1,MATCH($D12,'6. Patients'!$GL$9:$HG$9,0),ROWS('6. Patients'!ER$10:ER$107))),0)+
IFERROR(SUMPRODUCT('6. Patients'!DE$10:DE$107,OFFSET('6. Patients'!$HH$9,1,MATCH($D12,'6. Patients'!$HI$9:$HU$9,0),ROWS('6. Patients'!ER$10:ER$107))),0)+
IFERROR(SUMPRODUCT('6. Patients'!DE$10:DE$107,OFFSET('6. Patients'!$HV$9,1,MATCH($D12,'6. Patients'!$HW$9:$IR$9,0),ROWS('6. Patients'!ER$10:ER$107))),0)+
IFERROR(SUMPRODUCT('6. Patients'!DE$10:DE$107,OFFSET('6. Patients'!$IS$9,1,MATCH($D12,'6. Patients'!$IT$9:$JH$9,0),ROWS('6. Patients'!ER$10:ER$107))),0),
IFERROR(SUMPRODUCT('6. Patients'!DE$10:DE$107,OFFSET('6. Patients'!$JI$9,1,MATCH($D12,'6. Patients'!$JJ$9:$KE$9,0),ROWS('6. Patients'!ER$10:ER$107))),0)+
IFERROR(SUMPRODUCT('6. Patients'!DE$10:DE$107,OFFSET('6. Patients'!$KF$9,1,MATCH($D12,'6. Patients'!$KG$9:$KS$9,0),ROWS('6. Patients'!ER$10:ER$107))),0)+
IFERROR(SUMPRODUCT('6. Patients'!DE$10:DE$107,OFFSET('6. Patients'!$KT$9,1,MATCH($D12,'6. Patients'!$KU$9:$LP$9,0),ROWS('6. Patients'!ER$10:ER$107))),0)+
IFERROR(SUMPRODUCT('6. Patients'!DE$10:DE$107,OFFSET('6. Patients'!$LQ$9,1,MATCH($D12,'6. Patients'!$LR$9:$MF$9,0),ROWS('6. Patients'!ER$10:ER$107))),0))+
IFERROR(VLOOKUP($D12,$H$109:$L$139,COLUMNS($H$108:$J$108)-1+AM$7,0)*$E12*$F12*'1. General Inputs'!$J$18,0),0)</f>
        <v>0</v>
      </c>
      <c r="AN12" s="3">
        <f ca="1">ROUNDUP($F12*$E12*CHOOSE(AN$7,
IFERROR(SUMPRODUCT('6. Patients'!DF$10:DF$107,OFFSET('6. Patients'!$DM$9,1,MATCH($D12,'6. Patients'!$DN$9:$EI$9,0),ROWS('6. Patients'!ES$10:ES$107))),0)+
IFERROR(SUMPRODUCT('6. Patients'!DF$10:DF$107,OFFSET('6. Patients'!$EJ$9,1,MATCH($D12,'6. Patients'!$EK$9:$EW$9,0),ROWS('6. Patients'!ES$10:ES$107))),0)+
IFERROR(SUMPRODUCT('6. Patients'!DF$10:DF$107,OFFSET('6. Patients'!$EX$9,1,MATCH($D12,'6. Patients'!$EY$9:$FT$9,0),ROWS('6. Patients'!ES$10:ES$107))),0)+
IFERROR(SUMPRODUCT('6. Patients'!DF$10:DF$107,OFFSET('6. Patients'!$FU$9,1,MATCH($D12,'6. Patients'!$FV$9:$GJ$9,0),ROWS('6. Patients'!ES$10:ES$107))),0),
IFERROR(SUMPRODUCT('6. Patients'!DF$10:DF$107,OFFSET('6. Patients'!$GK$9,1,MATCH($D12,'6. Patients'!$GL$9:$HG$9,0),ROWS('6. Patients'!ES$10:ES$107))),0)+
IFERROR(SUMPRODUCT('6. Patients'!DF$10:DF$107,OFFSET('6. Patients'!$HH$9,1,MATCH($D12,'6. Patients'!$HI$9:$HU$9,0),ROWS('6. Patients'!ES$10:ES$107))),0)+
IFERROR(SUMPRODUCT('6. Patients'!DF$10:DF$107,OFFSET('6. Patients'!$HV$9,1,MATCH($D12,'6. Patients'!$HW$9:$IR$9,0),ROWS('6. Patients'!ES$10:ES$107))),0)+
IFERROR(SUMPRODUCT('6. Patients'!DF$10:DF$107,OFFSET('6. Patients'!$IS$9,1,MATCH($D12,'6. Patients'!$IT$9:$JH$9,0),ROWS('6. Patients'!ES$10:ES$107))),0),
IFERROR(SUMPRODUCT('6. Patients'!DF$10:DF$107,OFFSET('6. Patients'!$JI$9,1,MATCH($D12,'6. Patients'!$JJ$9:$KE$9,0),ROWS('6. Patients'!ES$10:ES$107))),0)+
IFERROR(SUMPRODUCT('6. Patients'!DF$10:DF$107,OFFSET('6. Patients'!$KF$9,1,MATCH($D12,'6. Patients'!$KG$9:$KS$9,0),ROWS('6. Patients'!ES$10:ES$107))),0)+
IFERROR(SUMPRODUCT('6. Patients'!DF$10:DF$107,OFFSET('6. Patients'!$KT$9,1,MATCH($D12,'6. Patients'!$KU$9:$LP$9,0),ROWS('6. Patients'!ES$10:ES$107))),0)+
IFERROR(SUMPRODUCT('6. Patients'!DF$10:DF$107,OFFSET('6. Patients'!$LQ$9,1,MATCH($D12,'6. Patients'!$LR$9:$MF$9,0),ROWS('6. Patients'!ES$10:ES$107))),0))+
IFERROR(VLOOKUP($D12,$H$109:$L$139,COLUMNS($H$108:$J$108)-1+AN$7,0)*$E12*$F12*'1. General Inputs'!$J$18,0),0)</f>
        <v>0</v>
      </c>
      <c r="AO12" s="3">
        <f ca="1">ROUNDUP($F12*$E12*CHOOSE(AO$7,
IFERROR(SUMPRODUCT('6. Patients'!DG$10:DG$107,OFFSET('6. Patients'!$DM$9,1,MATCH($D12,'6. Patients'!$DN$9:$EI$9,0),ROWS('6. Patients'!ET$10:ET$107))),0)+
IFERROR(SUMPRODUCT('6. Patients'!DG$10:DG$107,OFFSET('6. Patients'!$EJ$9,1,MATCH($D12,'6. Patients'!$EK$9:$EW$9,0),ROWS('6. Patients'!ET$10:ET$107))),0)+
IFERROR(SUMPRODUCT('6. Patients'!DG$10:DG$107,OFFSET('6. Patients'!$EX$9,1,MATCH($D12,'6. Patients'!$EY$9:$FT$9,0),ROWS('6. Patients'!ET$10:ET$107))),0)+
IFERROR(SUMPRODUCT('6. Patients'!DG$10:DG$107,OFFSET('6. Patients'!$FU$9,1,MATCH($D12,'6. Patients'!$FV$9:$GJ$9,0),ROWS('6. Patients'!ET$10:ET$107))),0),
IFERROR(SUMPRODUCT('6. Patients'!DG$10:DG$107,OFFSET('6. Patients'!$GK$9,1,MATCH($D12,'6. Patients'!$GL$9:$HG$9,0),ROWS('6. Patients'!ET$10:ET$107))),0)+
IFERROR(SUMPRODUCT('6. Patients'!DG$10:DG$107,OFFSET('6. Patients'!$HH$9,1,MATCH($D12,'6. Patients'!$HI$9:$HU$9,0),ROWS('6. Patients'!ET$10:ET$107))),0)+
IFERROR(SUMPRODUCT('6. Patients'!DG$10:DG$107,OFFSET('6. Patients'!$HV$9,1,MATCH($D12,'6. Patients'!$HW$9:$IR$9,0),ROWS('6. Patients'!ET$10:ET$107))),0)+
IFERROR(SUMPRODUCT('6. Patients'!DG$10:DG$107,OFFSET('6. Patients'!$IS$9,1,MATCH($D12,'6. Patients'!$IT$9:$JH$9,0),ROWS('6. Patients'!ET$10:ET$107))),0),
IFERROR(SUMPRODUCT('6. Patients'!DG$10:DG$107,OFFSET('6. Patients'!$JI$9,1,MATCH($D12,'6. Patients'!$JJ$9:$KE$9,0),ROWS('6. Patients'!ET$10:ET$107))),0)+
IFERROR(SUMPRODUCT('6. Patients'!DG$10:DG$107,OFFSET('6. Patients'!$KF$9,1,MATCH($D12,'6. Patients'!$KG$9:$KS$9,0),ROWS('6. Patients'!ET$10:ET$107))),0)+
IFERROR(SUMPRODUCT('6. Patients'!DG$10:DG$107,OFFSET('6. Patients'!$KT$9,1,MATCH($D12,'6. Patients'!$KU$9:$LP$9,0),ROWS('6. Patients'!ET$10:ET$107))),0)+
IFERROR(SUMPRODUCT('6. Patients'!DG$10:DG$107,OFFSET('6. Patients'!$LQ$9,1,MATCH($D12,'6. Patients'!$LR$9:$MF$9,0),ROWS('6. Patients'!ET$10:ET$107))),0))+
IFERROR(VLOOKUP($D12,$H$109:$L$139,COLUMNS($H$108:$J$108)-1+AO$7,0)*$E12*$F12*'1. General Inputs'!$J$18,0),0)</f>
        <v>0</v>
      </c>
      <c r="AP12" s="3">
        <f ca="1">ROUNDUP($F12*$E12*CHOOSE(AP$7,
IFERROR(SUMPRODUCT('6. Patients'!DH$10:DH$107,OFFSET('6. Patients'!$DM$9,1,MATCH($D12,'6. Patients'!$DN$9:$EI$9,0),ROWS('6. Patients'!EU$10:EU$107))),0)+
IFERROR(SUMPRODUCT('6. Patients'!DH$10:DH$107,OFFSET('6. Patients'!$EJ$9,1,MATCH($D12,'6. Patients'!$EK$9:$EW$9,0),ROWS('6. Patients'!EU$10:EU$107))),0)+
IFERROR(SUMPRODUCT('6. Patients'!DH$10:DH$107,OFFSET('6. Patients'!$EX$9,1,MATCH($D12,'6. Patients'!$EY$9:$FT$9,0),ROWS('6. Patients'!EU$10:EU$107))),0)+
IFERROR(SUMPRODUCT('6. Patients'!DH$10:DH$107,OFFSET('6. Patients'!$FU$9,1,MATCH($D12,'6. Patients'!$FV$9:$GJ$9,0),ROWS('6. Patients'!EU$10:EU$107))),0),
IFERROR(SUMPRODUCT('6. Patients'!DH$10:DH$107,OFFSET('6. Patients'!$GK$9,1,MATCH($D12,'6. Patients'!$GL$9:$HG$9,0),ROWS('6. Patients'!EU$10:EU$107))),0)+
IFERROR(SUMPRODUCT('6. Patients'!DH$10:DH$107,OFFSET('6. Patients'!$HH$9,1,MATCH($D12,'6. Patients'!$HI$9:$HU$9,0),ROWS('6. Patients'!EU$10:EU$107))),0)+
IFERROR(SUMPRODUCT('6. Patients'!DH$10:DH$107,OFFSET('6. Patients'!$HV$9,1,MATCH($D12,'6. Patients'!$HW$9:$IR$9,0),ROWS('6. Patients'!EU$10:EU$107))),0)+
IFERROR(SUMPRODUCT('6. Patients'!DH$10:DH$107,OFFSET('6. Patients'!$IS$9,1,MATCH($D12,'6. Patients'!$IT$9:$JH$9,0),ROWS('6. Patients'!EU$10:EU$107))),0),
IFERROR(SUMPRODUCT('6. Patients'!DH$10:DH$107,OFFSET('6. Patients'!$JI$9,1,MATCH($D12,'6. Patients'!$JJ$9:$KE$9,0),ROWS('6. Patients'!EU$10:EU$107))),0)+
IFERROR(SUMPRODUCT('6. Patients'!DH$10:DH$107,OFFSET('6. Patients'!$KF$9,1,MATCH($D12,'6. Patients'!$KG$9:$KS$9,0),ROWS('6. Patients'!EU$10:EU$107))),0)+
IFERROR(SUMPRODUCT('6. Patients'!DH$10:DH$107,OFFSET('6. Patients'!$KT$9,1,MATCH($D12,'6. Patients'!$KU$9:$LP$9,0),ROWS('6. Patients'!EU$10:EU$107))),0)+
IFERROR(SUMPRODUCT('6. Patients'!DH$10:DH$107,OFFSET('6. Patients'!$LQ$9,1,MATCH($D12,'6. Patients'!$LR$9:$MF$9,0),ROWS('6. Patients'!EU$10:EU$107))),0))+
IFERROR(VLOOKUP($D12,$H$109:$L$139,COLUMNS($H$108:$J$108)-1+AP$7,0)*$E12*$F12*'1. General Inputs'!$J$18,0),0)</f>
        <v>0</v>
      </c>
      <c r="AQ12" s="3">
        <f ca="1">ROUNDUP($F12*$E12*CHOOSE(AQ$7,
IFERROR(SUMPRODUCT('6. Patients'!DI$10:DI$107,OFFSET('6. Patients'!$DM$9,1,MATCH($D12,'6. Patients'!$DN$9:$EI$9,0),ROWS('6. Patients'!EV$10:EV$107))),0)+
IFERROR(SUMPRODUCT('6. Patients'!DI$10:DI$107,OFFSET('6. Patients'!$EJ$9,1,MATCH($D12,'6. Patients'!$EK$9:$EW$9,0),ROWS('6. Patients'!EV$10:EV$107))),0)+
IFERROR(SUMPRODUCT('6. Patients'!DI$10:DI$107,OFFSET('6. Patients'!$EX$9,1,MATCH($D12,'6. Patients'!$EY$9:$FT$9,0),ROWS('6. Patients'!EV$10:EV$107))),0)+
IFERROR(SUMPRODUCT('6. Patients'!DI$10:DI$107,OFFSET('6. Patients'!$FU$9,1,MATCH($D12,'6. Patients'!$FV$9:$GJ$9,0),ROWS('6. Patients'!EV$10:EV$107))),0),
IFERROR(SUMPRODUCT('6. Patients'!DI$10:DI$107,OFFSET('6. Patients'!$GK$9,1,MATCH($D12,'6. Patients'!$GL$9:$HG$9,0),ROWS('6. Patients'!EV$10:EV$107))),0)+
IFERROR(SUMPRODUCT('6. Patients'!DI$10:DI$107,OFFSET('6. Patients'!$HH$9,1,MATCH($D12,'6. Patients'!$HI$9:$HU$9,0),ROWS('6. Patients'!EV$10:EV$107))),0)+
IFERROR(SUMPRODUCT('6. Patients'!DI$10:DI$107,OFFSET('6. Patients'!$HV$9,1,MATCH($D12,'6. Patients'!$HW$9:$IR$9,0),ROWS('6. Patients'!EV$10:EV$107))),0)+
IFERROR(SUMPRODUCT('6. Patients'!DI$10:DI$107,OFFSET('6. Patients'!$IS$9,1,MATCH($D12,'6. Patients'!$IT$9:$JH$9,0),ROWS('6. Patients'!EV$10:EV$107))),0),
IFERROR(SUMPRODUCT('6. Patients'!DI$10:DI$107,OFFSET('6. Patients'!$JI$9,1,MATCH($D12,'6. Patients'!$JJ$9:$KE$9,0),ROWS('6. Patients'!EV$10:EV$107))),0)+
IFERROR(SUMPRODUCT('6. Patients'!DI$10:DI$107,OFFSET('6. Patients'!$KF$9,1,MATCH($D12,'6. Patients'!$KG$9:$KS$9,0),ROWS('6. Patients'!EV$10:EV$107))),0)+
IFERROR(SUMPRODUCT('6. Patients'!DI$10:DI$107,OFFSET('6. Patients'!$KT$9,1,MATCH($D12,'6. Patients'!$KU$9:$LP$9,0),ROWS('6. Patients'!EV$10:EV$107))),0)+
IFERROR(SUMPRODUCT('6. Patients'!DI$10:DI$107,OFFSET('6. Patients'!$LQ$9,1,MATCH($D12,'6. Patients'!$LR$9:$MF$9,0),ROWS('6. Patients'!EV$10:EV$107))),0))+
IFERROR(VLOOKUP($D12,$H$109:$L$139,COLUMNS($H$108:$J$108)-1+AQ$7,0)*$E12*$F12*'1. General Inputs'!$J$18,0),0)</f>
        <v>0</v>
      </c>
      <c r="AR12" s="115"/>
      <c r="AY12" s="114">
        <f ca="1">IFERROR(SUM(OFFSET('7. Consumption'!H12,0,1,,MIN('1. General Inputs'!$J$20,COLUMNS('7. Consumption'!H$9:$AQ$9)-1))),0)+MAX(0,$AQ12*('1. General Inputs'!$J$20-COLUMNS('7. Consumption'!H$9:$AQ$9)+1))</f>
        <v>0</v>
      </c>
      <c r="AZ12" s="114">
        <f ca="1">IFERROR(SUM(OFFSET('7. Consumption'!I12,0,1,,MIN('1. General Inputs'!$J$20,COLUMNS('7. Consumption'!I$9:$AQ$9)-1))),0)+MAX(0,$AQ12*('1. General Inputs'!$J$20-COLUMNS('7. Consumption'!I$9:$AQ$9)+1))</f>
        <v>0</v>
      </c>
      <c r="BA12" s="114">
        <f ca="1">IFERROR(SUM(OFFSET('7. Consumption'!J12,0,1,,MIN('1. General Inputs'!$J$20,COLUMNS('7. Consumption'!J$9:$AQ$9)-1))),0)+MAX(0,$AQ12*('1. General Inputs'!$J$20-COLUMNS('7. Consumption'!J$9:$AQ$9)+1))</f>
        <v>0</v>
      </c>
      <c r="BB12" s="114">
        <f ca="1">IFERROR(SUM(OFFSET('7. Consumption'!K12,0,1,,MIN('1. General Inputs'!$J$20,COLUMNS('7. Consumption'!K$9:$AQ$9)-1))),0)+MAX(0,$AQ12*('1. General Inputs'!$J$20-COLUMNS('7. Consumption'!K$9:$AQ$9)+1))</f>
        <v>0</v>
      </c>
      <c r="BC12" s="114">
        <f ca="1">IFERROR(SUM(OFFSET('7. Consumption'!L12,0,1,,MIN('1. General Inputs'!$J$20,COLUMNS('7. Consumption'!L$9:$AQ$9)-1))),0)+MAX(0,$AQ12*('1. General Inputs'!$J$20-COLUMNS('7. Consumption'!L$9:$AQ$9)+1))</f>
        <v>0</v>
      </c>
      <c r="BD12" s="114">
        <f ca="1">IFERROR(SUM(OFFSET('7. Consumption'!M12,0,1,,MIN('1. General Inputs'!$J$20,COLUMNS('7. Consumption'!M$9:$AQ$9)-1))),0)+MAX(0,$AQ12*('1. General Inputs'!$J$20-COLUMNS('7. Consumption'!M$9:$AQ$9)+1))</f>
        <v>0</v>
      </c>
      <c r="BE12" s="114">
        <f ca="1">IFERROR(SUM(OFFSET('7. Consumption'!N12,0,1,,MIN('1. General Inputs'!$J$20,COLUMNS('7. Consumption'!N$9:$AQ$9)-1))),0)+MAX(0,$AQ12*('1. General Inputs'!$J$20-COLUMNS('7. Consumption'!N$9:$AQ$9)+1))</f>
        <v>0</v>
      </c>
      <c r="BF12" s="114">
        <f ca="1">IFERROR(SUM(OFFSET('7. Consumption'!O12,0,1,,MIN('1. General Inputs'!$J$20,COLUMNS('7. Consumption'!O$9:$AQ$9)-1))),0)+MAX(0,$AQ12*('1. General Inputs'!$J$20-COLUMNS('7. Consumption'!O$9:$AQ$9)+1))</f>
        <v>0</v>
      </c>
      <c r="BG12" s="114">
        <f ca="1">IFERROR(SUM(OFFSET('7. Consumption'!P12,0,1,,MIN('1. General Inputs'!$J$20,COLUMNS('7. Consumption'!P$9:$AQ$9)-1))),0)+MAX(0,$AQ12*('1. General Inputs'!$J$20-COLUMNS('7. Consumption'!P$9:$AQ$9)+1))</f>
        <v>0</v>
      </c>
      <c r="BH12" s="114">
        <f ca="1">IFERROR(SUM(OFFSET('7. Consumption'!Q12,0,1,,MIN('1. General Inputs'!$J$20,COLUMNS('7. Consumption'!Q$9:$AQ$9)-1))),0)+MAX(0,$AQ12*('1. General Inputs'!$J$20-COLUMNS('7. Consumption'!Q$9:$AQ$9)+1))</f>
        <v>0</v>
      </c>
      <c r="BI12" s="114">
        <f ca="1">IFERROR(SUM(OFFSET('7. Consumption'!R12,0,1,,MIN('1. General Inputs'!$J$20,COLUMNS('7. Consumption'!R$9:$AQ$9)-1))),0)+MAX(0,$AQ12*('1. General Inputs'!$J$20-COLUMNS('7. Consumption'!R$9:$AQ$9)+1))</f>
        <v>0</v>
      </c>
      <c r="BJ12" s="114">
        <f ca="1">IFERROR(SUM(OFFSET('7. Consumption'!S12,0,1,,MIN('1. General Inputs'!$J$20,COLUMNS('7. Consumption'!S$9:$AQ$9)-1))),0)+MAX(0,$AQ12*('1. General Inputs'!$J$20-COLUMNS('7. Consumption'!S$9:$AQ$9)+1))</f>
        <v>0</v>
      </c>
      <c r="BK12" s="114">
        <f ca="1">IFERROR(SUM(OFFSET('7. Consumption'!T12,0,1,,MIN('1. General Inputs'!$J$20,COLUMNS('7. Consumption'!T$9:$AQ$9)-1))),0)+MAX(0,$AQ12*('1. General Inputs'!$J$20-COLUMNS('7. Consumption'!T$9:$AQ$9)+1))</f>
        <v>0</v>
      </c>
      <c r="BL12" s="114">
        <f ca="1">IFERROR(SUM(OFFSET('7. Consumption'!U12,0,1,,MIN('1. General Inputs'!$J$20,COLUMNS('7. Consumption'!U$9:$AQ$9)-1))),0)+MAX(0,$AQ12*('1. General Inputs'!$J$20-COLUMNS('7. Consumption'!U$9:$AQ$9)+1))</f>
        <v>0</v>
      </c>
      <c r="BM12" s="114">
        <f ca="1">IFERROR(SUM(OFFSET('7. Consumption'!V12,0,1,,MIN('1. General Inputs'!$J$20,COLUMNS('7. Consumption'!V$9:$AQ$9)-1))),0)+MAX(0,$AQ12*('1. General Inputs'!$J$20-COLUMNS('7. Consumption'!V$9:$AQ$9)+1))</f>
        <v>0</v>
      </c>
      <c r="BN12" s="114">
        <f ca="1">IFERROR(SUM(OFFSET('7. Consumption'!W12,0,1,,MIN('1. General Inputs'!$J$20,COLUMNS('7. Consumption'!W$9:$AQ$9)-1))),0)+MAX(0,$AQ12*('1. General Inputs'!$J$20-COLUMNS('7. Consumption'!W$9:$AQ$9)+1))</f>
        <v>0</v>
      </c>
      <c r="BO12" s="114">
        <f ca="1">IFERROR(SUM(OFFSET('7. Consumption'!X12,0,1,,MIN('1. General Inputs'!$J$20,COLUMNS('7. Consumption'!X$9:$AQ$9)-1))),0)+MAX(0,$AQ12*('1. General Inputs'!$J$20-COLUMNS('7. Consumption'!X$9:$AQ$9)+1))</f>
        <v>0</v>
      </c>
      <c r="BP12" s="114">
        <f ca="1">IFERROR(SUM(OFFSET('7. Consumption'!Y12,0,1,,MIN('1. General Inputs'!$J$20,COLUMNS('7. Consumption'!Y$9:$AQ$9)-1))),0)+MAX(0,$AQ12*('1. General Inputs'!$J$20-COLUMNS('7. Consumption'!Y$9:$AQ$9)+1))</f>
        <v>0</v>
      </c>
      <c r="BQ12" s="114">
        <f ca="1">IFERROR(SUM(OFFSET('7. Consumption'!Z12,0,1,,MIN('1. General Inputs'!$J$20,COLUMNS('7. Consumption'!Z$9:$AQ$9)-1))),0)+MAX(0,$AQ12*('1. General Inputs'!$J$20-COLUMNS('7. Consumption'!Z$9:$AQ$9)+1))</f>
        <v>0</v>
      </c>
      <c r="BR12" s="114">
        <f ca="1">IFERROR(SUM(OFFSET('7. Consumption'!AA12,0,1,,MIN('1. General Inputs'!$J$20,COLUMNS('7. Consumption'!AA$9:$AQ$9)-1))),0)+MAX(0,$AQ12*('1. General Inputs'!$J$20-COLUMNS('7. Consumption'!AA$9:$AQ$9)+1))</f>
        <v>0</v>
      </c>
      <c r="BS12" s="114">
        <f ca="1">IFERROR(SUM(OFFSET('7. Consumption'!AB12,0,1,,MIN('1. General Inputs'!$J$20,COLUMNS('7. Consumption'!AB$9:$AQ$9)-1))),0)+MAX(0,$AQ12*('1. General Inputs'!$J$20-COLUMNS('7. Consumption'!AB$9:$AQ$9)+1))</f>
        <v>0</v>
      </c>
      <c r="BT12" s="114">
        <f ca="1">IFERROR(SUM(OFFSET('7. Consumption'!AC12,0,1,,MIN('1. General Inputs'!$J$20,COLUMNS('7. Consumption'!AC$9:$AQ$9)-1))),0)+MAX(0,$AQ12*('1. General Inputs'!$J$20-COLUMNS('7. Consumption'!AC$9:$AQ$9)+1))</f>
        <v>0</v>
      </c>
      <c r="BU12" s="114">
        <f ca="1">IFERROR(SUM(OFFSET('7. Consumption'!AD12,0,1,,MIN('1. General Inputs'!$J$20,COLUMNS('7. Consumption'!AD$9:$AQ$9)-1))),0)+MAX(0,$AQ12*('1. General Inputs'!$J$20-COLUMNS('7. Consumption'!AD$9:$AQ$9)+1))</f>
        <v>0</v>
      </c>
      <c r="BV12" s="114">
        <f ca="1">IFERROR(SUM(OFFSET('7. Consumption'!AE12,0,1,,MIN('1. General Inputs'!$J$20,COLUMNS('7. Consumption'!AE$9:$AQ$9)-1))),0)+MAX(0,$AQ12*('1. General Inputs'!$J$20-COLUMNS('7. Consumption'!AE$9:$AQ$9)+1))</f>
        <v>0</v>
      </c>
      <c r="BW12" s="114">
        <f ca="1">IFERROR(SUM(OFFSET('7. Consumption'!AF12,0,1,,MIN('1. General Inputs'!$J$20,COLUMNS('7. Consumption'!AF$9:$AQ$9)-1))),0)+MAX(0,$AQ12*('1. General Inputs'!$J$20-COLUMNS('7. Consumption'!AF$9:$AQ$9)+1))</f>
        <v>0</v>
      </c>
      <c r="BX12" s="114">
        <f ca="1">IFERROR(SUM(OFFSET('7. Consumption'!AG12,0,1,,MIN('1. General Inputs'!$J$20,COLUMNS('7. Consumption'!AG$9:$AQ$9)-1))),0)+MAX(0,$AQ12*('1. General Inputs'!$J$20-COLUMNS('7. Consumption'!AG$9:$AQ$9)+1))</f>
        <v>0</v>
      </c>
      <c r="BY12" s="114">
        <f ca="1">IFERROR(SUM(OFFSET('7. Consumption'!AH12,0,1,,MIN('1. General Inputs'!$J$20,COLUMNS('7. Consumption'!AH$9:$AQ$9)-1))),0)+MAX(0,$AQ12*('1. General Inputs'!$J$20-COLUMNS('7. Consumption'!AH$9:$AQ$9)+1))</f>
        <v>0</v>
      </c>
      <c r="BZ12" s="114">
        <f ca="1">IFERROR(SUM(OFFSET('7. Consumption'!AI12,0,1,,MIN('1. General Inputs'!$J$20,COLUMNS('7. Consumption'!AI$9:$AQ$9)-1))),0)+MAX(0,$AQ12*('1. General Inputs'!$J$20-COLUMNS('7. Consumption'!AI$9:$AQ$9)+1))</f>
        <v>0</v>
      </c>
      <c r="CA12" s="114">
        <f ca="1">IFERROR(SUM(OFFSET('7. Consumption'!AJ12,0,1,,MIN('1. General Inputs'!$J$20,COLUMNS('7. Consumption'!AJ$9:$AQ$9)-1))),0)+MAX(0,$AQ12*('1. General Inputs'!$J$20-COLUMNS('7. Consumption'!AJ$9:$AQ$9)+1))</f>
        <v>0</v>
      </c>
      <c r="CB12" s="114">
        <f ca="1">IFERROR(SUM(OFFSET('7. Consumption'!AK12,0,1,,MIN('1. General Inputs'!$J$20,COLUMNS('7. Consumption'!AK$9:$AQ$9)-1))),0)+MAX(0,$AQ12*('1. General Inputs'!$J$20-COLUMNS('7. Consumption'!AK$9:$AQ$9)+1))</f>
        <v>0</v>
      </c>
      <c r="CC12" s="114">
        <f ca="1">IFERROR(SUM(OFFSET('7. Consumption'!AL12,0,1,,MIN('1. General Inputs'!$J$20,COLUMNS('7. Consumption'!AL$9:$AQ$9)-1))),0)+MAX(0,$AQ12*('1. General Inputs'!$J$20-COLUMNS('7. Consumption'!AL$9:$AQ$9)+1))</f>
        <v>0</v>
      </c>
      <c r="CD12" s="114">
        <f ca="1">IFERROR(SUM(OFFSET('7. Consumption'!AM12,0,1,,MIN('1. General Inputs'!$J$20,COLUMNS('7. Consumption'!AM$9:$AQ$9)-1))),0)+MAX(0,$AQ12*('1. General Inputs'!$J$20-COLUMNS('7. Consumption'!AM$9:$AQ$9)+1))</f>
        <v>0</v>
      </c>
      <c r="CE12" s="114">
        <f ca="1">IFERROR(SUM(OFFSET('7. Consumption'!AN12,0,1,,MIN('1. General Inputs'!$J$20,COLUMNS('7. Consumption'!AN$9:$AQ$9)-1))),0)+MAX(0,$AQ12*('1. General Inputs'!$J$20-COLUMNS('7. Consumption'!AN$9:$AQ$9)+1))</f>
        <v>0</v>
      </c>
      <c r="CF12" s="114">
        <f ca="1">IFERROR(SUM(OFFSET('7. Consumption'!AO12,0,1,,MIN('1. General Inputs'!$J$20,COLUMNS('7. Consumption'!AO$9:$AQ$9)-1))),0)+MAX(0,$AQ12*('1. General Inputs'!$J$20-COLUMNS('7. Consumption'!AO$9:$AQ$9)+1))</f>
        <v>0</v>
      </c>
      <c r="CG12" s="114">
        <f ca="1">IFERROR(SUM(OFFSET('7. Consumption'!AP12,0,1,,MIN('1. General Inputs'!$J$20,COLUMNS('7. Consumption'!AP$9:$AQ$9)-1))),0)+MAX(0,$AQ12*('1. General Inputs'!$J$20-COLUMNS('7. Consumption'!AP$9:$AQ$9)+1))</f>
        <v>0</v>
      </c>
      <c r="CH12" s="114">
        <f ca="1">IFERROR(SUM(OFFSET('7. Consumption'!AQ12,0,1,,MIN('1. General Inputs'!$J$20,COLUMNS('7. Consumption'!AQ$9:$AQ$9)-1))),0)+MAX(0,$AQ12*('1. General Inputs'!$J$20-COLUMNS('7. Consumption'!AQ$9:$AQ$9)+1))</f>
        <v>0</v>
      </c>
    </row>
    <row r="13" spans="2:86" x14ac:dyDescent="0.3">
      <c r="B13" s="12"/>
      <c r="C13" s="12" t="str">
        <f>IFERROR(VLOOKUP(ROWS($C$9:$C13),'5. Dosing'!$I$12:$J$73,COLUMNS('5. Dosing'!$I$11:$J$11),0),"")</f>
        <v>ABC+3TC+DTG (600/300/50) - 30 tab</v>
      </c>
      <c r="D13" s="12" t="str">
        <f>IFERROR(INDEX('5. Dosing'!C$12:C$73,MATCH('7. Consumption'!$C13,'5. Dosing'!$J$12:$J$73,0)),"")</f>
        <v>ABC+3TC+DTG</v>
      </c>
      <c r="E13" s="108">
        <f>IFERROR(INDEX('5. Dosing'!H$12:H$73,MATCH('7. Consumption'!$C13,'5. Dosing'!$J$12:$J$73,0)),0)</f>
        <v>1</v>
      </c>
      <c r="F13" s="109">
        <f>IFERROR(INDEX('5. Dosing'!G$12:G$73,MATCH('7. Consumption'!$C13,'5. Dosing'!$J$12:$J$73,0))*(30.5)/INDEX('5. Dosing'!F$12:F$73,MATCH('7. Consumption'!$C13,'5. Dosing'!$J$12:$J$73,0)),0)</f>
        <v>1.0166666666666666</v>
      </c>
      <c r="H13" s="3">
        <f ca="1">ROUNDUP($F13*$E13*CHOOSE(H$7,
IFERROR(SUMPRODUCT('6. Patients'!BZ$10:BZ$107,OFFSET('6. Patients'!$DM$9,1,MATCH($D13,'6. Patients'!$DN$9:$EI$9,0),ROWS('6. Patients'!DM$10:DM$107))),0)+
IFERROR(SUMPRODUCT('6. Patients'!BZ$10:BZ$107,OFFSET('6. Patients'!$EJ$9,1,MATCH($D13,'6. Patients'!$EK$9:$EW$9,0),ROWS('6. Patients'!DM$10:DM$107))),0)+
IFERROR(SUMPRODUCT('6. Patients'!BZ$10:BZ$107,OFFSET('6. Patients'!$EX$9,1,MATCH($D13,'6. Patients'!$EY$9:$FT$9,0),ROWS('6. Patients'!DM$10:DM$107))),0)+
IFERROR(SUMPRODUCT('6. Patients'!BZ$10:BZ$107,OFFSET('6. Patients'!$FU$9,1,MATCH($D13,'6. Patients'!$FV$9:$GJ$9,0),ROWS('6. Patients'!DM$10:DM$107))),0),
IFERROR(SUMPRODUCT('6. Patients'!BZ$10:BZ$107,OFFSET('6. Patients'!$GK$9,1,MATCH($D13,'6. Patients'!$GL$9:$HG$9,0),ROWS('6. Patients'!DM$10:DM$107))),0)+
IFERROR(SUMPRODUCT('6. Patients'!BZ$10:BZ$107,OFFSET('6. Patients'!$HH$9,1,MATCH($D13,'6. Patients'!$HI$9:$HU$9,0),ROWS('6. Patients'!DM$10:DM$107))),0)+
IFERROR(SUMPRODUCT('6. Patients'!BZ$10:BZ$107,OFFSET('6. Patients'!$HV$9,1,MATCH($D13,'6. Patients'!$HW$9:$IR$9,0),ROWS('6. Patients'!DM$10:DM$107))),0)+
IFERROR(SUMPRODUCT('6. Patients'!BZ$10:BZ$107,OFFSET('6. Patients'!$IS$9,1,MATCH($D13,'6. Patients'!$IT$9:$JH$9,0),ROWS('6. Patients'!DM$10:DM$107))),0),
IFERROR(SUMPRODUCT('6. Patients'!BZ$10:BZ$107,OFFSET('6. Patients'!$JI$9,1,MATCH($D13,'6. Patients'!$JJ$9:$KE$9,0),ROWS('6. Patients'!DM$10:DM$107))),0)+
IFERROR(SUMPRODUCT('6. Patients'!BZ$10:BZ$107,OFFSET('6. Patients'!$KF$9,1,MATCH($D13,'6. Patients'!$KG$9:$KS$9,0),ROWS('6. Patients'!DM$10:DM$107))),0)+
IFERROR(SUMPRODUCT('6. Patients'!BZ$10:BZ$107,OFFSET('6. Patients'!$KT$9,1,MATCH($D13,'6. Patients'!$KU$9:$LP$9,0),ROWS('6. Patients'!DM$10:DM$107))),0)+
IFERROR(SUMPRODUCT('6. Patients'!BZ$10:BZ$107,OFFSET('6. Patients'!$LQ$9,1,MATCH($D13,'6. Patients'!$LR$9:$MF$9,0),ROWS('6. Patients'!DM$10:DM$107))),0))+
IFERROR(VLOOKUP($D13,$H$109:$L$139,COLUMNS($H$108:$J$108)-1+H$7,0)*$E13*$F13*'1. General Inputs'!$J$18,0),0)</f>
        <v>0</v>
      </c>
      <c r="I13" s="3">
        <f ca="1">ROUNDUP($F13*$E13*CHOOSE(I$7,
IFERROR(SUMPRODUCT('6. Patients'!CA$10:CA$107,OFFSET('6. Patients'!$DM$9,1,MATCH($D13,'6. Patients'!$DN$9:$EI$9,0),ROWS('6. Patients'!DN$10:DN$107))),0)+
IFERROR(SUMPRODUCT('6. Patients'!CA$10:CA$107,OFFSET('6. Patients'!$EJ$9,1,MATCH($D13,'6. Patients'!$EK$9:$EW$9,0),ROWS('6. Patients'!DN$10:DN$107))),0)+
IFERROR(SUMPRODUCT('6. Patients'!CA$10:CA$107,OFFSET('6. Patients'!$EX$9,1,MATCH($D13,'6. Patients'!$EY$9:$FT$9,0),ROWS('6. Patients'!DN$10:DN$107))),0)+
IFERROR(SUMPRODUCT('6. Patients'!CA$10:CA$107,OFFSET('6. Patients'!$FU$9,1,MATCH($D13,'6. Patients'!$FV$9:$GJ$9,0),ROWS('6. Patients'!DN$10:DN$107))),0),
IFERROR(SUMPRODUCT('6. Patients'!CA$10:CA$107,OFFSET('6. Patients'!$GK$9,1,MATCH($D13,'6. Patients'!$GL$9:$HG$9,0),ROWS('6. Patients'!DN$10:DN$107))),0)+
IFERROR(SUMPRODUCT('6. Patients'!CA$10:CA$107,OFFSET('6. Patients'!$HH$9,1,MATCH($D13,'6. Patients'!$HI$9:$HU$9,0),ROWS('6. Patients'!DN$10:DN$107))),0)+
IFERROR(SUMPRODUCT('6. Patients'!CA$10:CA$107,OFFSET('6. Patients'!$HV$9,1,MATCH($D13,'6. Patients'!$HW$9:$IR$9,0),ROWS('6. Patients'!DN$10:DN$107))),0)+
IFERROR(SUMPRODUCT('6. Patients'!CA$10:CA$107,OFFSET('6. Patients'!$IS$9,1,MATCH($D13,'6. Patients'!$IT$9:$JH$9,0),ROWS('6. Patients'!DN$10:DN$107))),0),
IFERROR(SUMPRODUCT('6. Patients'!CA$10:CA$107,OFFSET('6. Patients'!$JI$9,1,MATCH($D13,'6. Patients'!$JJ$9:$KE$9,0),ROWS('6. Patients'!DN$10:DN$107))),0)+
IFERROR(SUMPRODUCT('6. Patients'!CA$10:CA$107,OFFSET('6. Patients'!$KF$9,1,MATCH($D13,'6. Patients'!$KG$9:$KS$9,0),ROWS('6. Patients'!DN$10:DN$107))),0)+
IFERROR(SUMPRODUCT('6. Patients'!CA$10:CA$107,OFFSET('6. Patients'!$KT$9,1,MATCH($D13,'6. Patients'!$KU$9:$LP$9,0),ROWS('6. Patients'!DN$10:DN$107))),0)+
IFERROR(SUMPRODUCT('6. Patients'!CA$10:CA$107,OFFSET('6. Patients'!$LQ$9,1,MATCH($D13,'6. Patients'!$LR$9:$MF$9,0),ROWS('6. Patients'!DN$10:DN$107))),0))+
IFERROR(VLOOKUP($D13,$H$109:$L$139,COLUMNS($H$108:$J$108)-1+I$7,0)*$E13*$F13*'1. General Inputs'!$J$18,0),0)</f>
        <v>0</v>
      </c>
      <c r="J13" s="3">
        <f ca="1">ROUNDUP($F13*$E13*CHOOSE(J$7,
IFERROR(SUMPRODUCT('6. Patients'!CB$10:CB$107,OFFSET('6. Patients'!$DM$9,1,MATCH($D13,'6. Patients'!$DN$9:$EI$9,0),ROWS('6. Patients'!DO$10:DO$107))),0)+
IFERROR(SUMPRODUCT('6. Patients'!CB$10:CB$107,OFFSET('6. Patients'!$EJ$9,1,MATCH($D13,'6. Patients'!$EK$9:$EW$9,0),ROWS('6. Patients'!DO$10:DO$107))),0)+
IFERROR(SUMPRODUCT('6. Patients'!CB$10:CB$107,OFFSET('6. Patients'!$EX$9,1,MATCH($D13,'6. Patients'!$EY$9:$FT$9,0),ROWS('6. Patients'!DO$10:DO$107))),0)+
IFERROR(SUMPRODUCT('6. Patients'!CB$10:CB$107,OFFSET('6. Patients'!$FU$9,1,MATCH($D13,'6. Patients'!$FV$9:$GJ$9,0),ROWS('6. Patients'!DO$10:DO$107))),0),
IFERROR(SUMPRODUCT('6. Patients'!CB$10:CB$107,OFFSET('6. Patients'!$GK$9,1,MATCH($D13,'6. Patients'!$GL$9:$HG$9,0),ROWS('6. Patients'!DO$10:DO$107))),0)+
IFERROR(SUMPRODUCT('6. Patients'!CB$10:CB$107,OFFSET('6. Patients'!$HH$9,1,MATCH($D13,'6. Patients'!$HI$9:$HU$9,0),ROWS('6. Patients'!DO$10:DO$107))),0)+
IFERROR(SUMPRODUCT('6. Patients'!CB$10:CB$107,OFFSET('6. Patients'!$HV$9,1,MATCH($D13,'6. Patients'!$HW$9:$IR$9,0),ROWS('6. Patients'!DO$10:DO$107))),0)+
IFERROR(SUMPRODUCT('6. Patients'!CB$10:CB$107,OFFSET('6. Patients'!$IS$9,1,MATCH($D13,'6. Patients'!$IT$9:$JH$9,0),ROWS('6. Patients'!DO$10:DO$107))),0),
IFERROR(SUMPRODUCT('6. Patients'!CB$10:CB$107,OFFSET('6. Patients'!$JI$9,1,MATCH($D13,'6. Patients'!$JJ$9:$KE$9,0),ROWS('6. Patients'!DO$10:DO$107))),0)+
IFERROR(SUMPRODUCT('6. Patients'!CB$10:CB$107,OFFSET('6. Patients'!$KF$9,1,MATCH($D13,'6. Patients'!$KG$9:$KS$9,0),ROWS('6. Patients'!DO$10:DO$107))),0)+
IFERROR(SUMPRODUCT('6. Patients'!CB$10:CB$107,OFFSET('6. Patients'!$KT$9,1,MATCH($D13,'6. Patients'!$KU$9:$LP$9,0),ROWS('6. Patients'!DO$10:DO$107))),0)+
IFERROR(SUMPRODUCT('6. Patients'!CB$10:CB$107,OFFSET('6. Patients'!$LQ$9,1,MATCH($D13,'6. Patients'!$LR$9:$MF$9,0),ROWS('6. Patients'!DO$10:DO$107))),0))+
IFERROR(VLOOKUP($D13,$H$109:$L$139,COLUMNS($H$108:$J$108)-1+J$7,0)*$E13*$F13*'1. General Inputs'!$J$18,0),0)</f>
        <v>0</v>
      </c>
      <c r="K13" s="3">
        <f ca="1">ROUNDUP($F13*$E13*CHOOSE(K$7,
IFERROR(SUMPRODUCT('6. Patients'!CC$10:CC$107,OFFSET('6. Patients'!$DM$9,1,MATCH($D13,'6. Patients'!$DN$9:$EI$9,0),ROWS('6. Patients'!DP$10:DP$107))),0)+
IFERROR(SUMPRODUCT('6. Patients'!CC$10:CC$107,OFFSET('6. Patients'!$EJ$9,1,MATCH($D13,'6. Patients'!$EK$9:$EW$9,0),ROWS('6. Patients'!DP$10:DP$107))),0)+
IFERROR(SUMPRODUCT('6. Patients'!CC$10:CC$107,OFFSET('6. Patients'!$EX$9,1,MATCH($D13,'6. Patients'!$EY$9:$FT$9,0),ROWS('6. Patients'!DP$10:DP$107))),0)+
IFERROR(SUMPRODUCT('6. Patients'!CC$10:CC$107,OFFSET('6. Patients'!$FU$9,1,MATCH($D13,'6. Patients'!$FV$9:$GJ$9,0),ROWS('6. Patients'!DP$10:DP$107))),0),
IFERROR(SUMPRODUCT('6. Patients'!CC$10:CC$107,OFFSET('6. Patients'!$GK$9,1,MATCH($D13,'6. Patients'!$GL$9:$HG$9,0),ROWS('6. Patients'!DP$10:DP$107))),0)+
IFERROR(SUMPRODUCT('6. Patients'!CC$10:CC$107,OFFSET('6. Patients'!$HH$9,1,MATCH($D13,'6. Patients'!$HI$9:$HU$9,0),ROWS('6. Patients'!DP$10:DP$107))),0)+
IFERROR(SUMPRODUCT('6. Patients'!CC$10:CC$107,OFFSET('6. Patients'!$HV$9,1,MATCH($D13,'6. Patients'!$HW$9:$IR$9,0),ROWS('6. Patients'!DP$10:DP$107))),0)+
IFERROR(SUMPRODUCT('6. Patients'!CC$10:CC$107,OFFSET('6. Patients'!$IS$9,1,MATCH($D13,'6. Patients'!$IT$9:$JH$9,0),ROWS('6. Patients'!DP$10:DP$107))),0),
IFERROR(SUMPRODUCT('6. Patients'!CC$10:CC$107,OFFSET('6. Patients'!$JI$9,1,MATCH($D13,'6. Patients'!$JJ$9:$KE$9,0),ROWS('6. Patients'!DP$10:DP$107))),0)+
IFERROR(SUMPRODUCT('6. Patients'!CC$10:CC$107,OFFSET('6. Patients'!$KF$9,1,MATCH($D13,'6. Patients'!$KG$9:$KS$9,0),ROWS('6. Patients'!DP$10:DP$107))),0)+
IFERROR(SUMPRODUCT('6. Patients'!CC$10:CC$107,OFFSET('6. Patients'!$KT$9,1,MATCH($D13,'6. Patients'!$KU$9:$LP$9,0),ROWS('6. Patients'!DP$10:DP$107))),0)+
IFERROR(SUMPRODUCT('6. Patients'!CC$10:CC$107,OFFSET('6. Patients'!$LQ$9,1,MATCH($D13,'6. Patients'!$LR$9:$MF$9,0),ROWS('6. Patients'!DP$10:DP$107))),0))+
IFERROR(VLOOKUP($D13,$H$109:$L$139,COLUMNS($H$108:$J$108)-1+K$7,0)*$E13*$F13*'1. General Inputs'!$J$18,0),0)</f>
        <v>0</v>
      </c>
      <c r="L13" s="3">
        <f ca="1">ROUNDUP($F13*$E13*CHOOSE(L$7,
IFERROR(SUMPRODUCT('6. Patients'!CD$10:CD$107,OFFSET('6. Patients'!$DM$9,1,MATCH($D13,'6. Patients'!$DN$9:$EI$9,0),ROWS('6. Patients'!DQ$10:DQ$107))),0)+
IFERROR(SUMPRODUCT('6. Patients'!CD$10:CD$107,OFFSET('6. Patients'!$EJ$9,1,MATCH($D13,'6. Patients'!$EK$9:$EW$9,0),ROWS('6. Patients'!DQ$10:DQ$107))),0)+
IFERROR(SUMPRODUCT('6. Patients'!CD$10:CD$107,OFFSET('6. Patients'!$EX$9,1,MATCH($D13,'6. Patients'!$EY$9:$FT$9,0),ROWS('6. Patients'!DQ$10:DQ$107))),0)+
IFERROR(SUMPRODUCT('6. Patients'!CD$10:CD$107,OFFSET('6. Patients'!$FU$9,1,MATCH($D13,'6. Patients'!$FV$9:$GJ$9,0),ROWS('6. Patients'!DQ$10:DQ$107))),0),
IFERROR(SUMPRODUCT('6. Patients'!CD$10:CD$107,OFFSET('6. Patients'!$GK$9,1,MATCH($D13,'6. Patients'!$GL$9:$HG$9,0),ROWS('6. Patients'!DQ$10:DQ$107))),0)+
IFERROR(SUMPRODUCT('6. Patients'!CD$10:CD$107,OFFSET('6. Patients'!$HH$9,1,MATCH($D13,'6. Patients'!$HI$9:$HU$9,0),ROWS('6. Patients'!DQ$10:DQ$107))),0)+
IFERROR(SUMPRODUCT('6. Patients'!CD$10:CD$107,OFFSET('6. Patients'!$HV$9,1,MATCH($D13,'6. Patients'!$HW$9:$IR$9,0),ROWS('6. Patients'!DQ$10:DQ$107))),0)+
IFERROR(SUMPRODUCT('6. Patients'!CD$10:CD$107,OFFSET('6. Patients'!$IS$9,1,MATCH($D13,'6. Patients'!$IT$9:$JH$9,0),ROWS('6. Patients'!DQ$10:DQ$107))),0),
IFERROR(SUMPRODUCT('6. Patients'!CD$10:CD$107,OFFSET('6. Patients'!$JI$9,1,MATCH($D13,'6. Patients'!$JJ$9:$KE$9,0),ROWS('6. Patients'!DQ$10:DQ$107))),0)+
IFERROR(SUMPRODUCT('6. Patients'!CD$10:CD$107,OFFSET('6. Patients'!$KF$9,1,MATCH($D13,'6. Patients'!$KG$9:$KS$9,0),ROWS('6. Patients'!DQ$10:DQ$107))),0)+
IFERROR(SUMPRODUCT('6. Patients'!CD$10:CD$107,OFFSET('6. Patients'!$KT$9,1,MATCH($D13,'6. Patients'!$KU$9:$LP$9,0),ROWS('6. Patients'!DQ$10:DQ$107))),0)+
IFERROR(SUMPRODUCT('6. Patients'!CD$10:CD$107,OFFSET('6. Patients'!$LQ$9,1,MATCH($D13,'6. Patients'!$LR$9:$MF$9,0),ROWS('6. Patients'!DQ$10:DQ$107))),0))+
IFERROR(VLOOKUP($D13,$H$109:$L$139,COLUMNS($H$108:$J$108)-1+L$7,0)*$E13*$F13*'1. General Inputs'!$J$18,0),0)</f>
        <v>0</v>
      </c>
      <c r="M13" s="3">
        <f ca="1">ROUNDUP($F13*$E13*CHOOSE(M$7,
IFERROR(SUMPRODUCT('6. Patients'!CE$10:CE$107,OFFSET('6. Patients'!$DM$9,1,MATCH($D13,'6. Patients'!$DN$9:$EI$9,0),ROWS('6. Patients'!DR$10:DR$107))),0)+
IFERROR(SUMPRODUCT('6. Patients'!CE$10:CE$107,OFFSET('6. Patients'!$EJ$9,1,MATCH($D13,'6. Patients'!$EK$9:$EW$9,0),ROWS('6. Patients'!DR$10:DR$107))),0)+
IFERROR(SUMPRODUCT('6. Patients'!CE$10:CE$107,OFFSET('6. Patients'!$EX$9,1,MATCH($D13,'6. Patients'!$EY$9:$FT$9,0),ROWS('6. Patients'!DR$10:DR$107))),0)+
IFERROR(SUMPRODUCT('6. Patients'!CE$10:CE$107,OFFSET('6. Patients'!$FU$9,1,MATCH($D13,'6. Patients'!$FV$9:$GJ$9,0),ROWS('6. Patients'!DR$10:DR$107))),0),
IFERROR(SUMPRODUCT('6. Patients'!CE$10:CE$107,OFFSET('6. Patients'!$GK$9,1,MATCH($D13,'6. Patients'!$GL$9:$HG$9,0),ROWS('6. Patients'!DR$10:DR$107))),0)+
IFERROR(SUMPRODUCT('6. Patients'!CE$10:CE$107,OFFSET('6. Patients'!$HH$9,1,MATCH($D13,'6. Patients'!$HI$9:$HU$9,0),ROWS('6. Patients'!DR$10:DR$107))),0)+
IFERROR(SUMPRODUCT('6. Patients'!CE$10:CE$107,OFFSET('6. Patients'!$HV$9,1,MATCH($D13,'6. Patients'!$HW$9:$IR$9,0),ROWS('6. Patients'!DR$10:DR$107))),0)+
IFERROR(SUMPRODUCT('6. Patients'!CE$10:CE$107,OFFSET('6. Patients'!$IS$9,1,MATCH($D13,'6. Patients'!$IT$9:$JH$9,0),ROWS('6. Patients'!DR$10:DR$107))),0),
IFERROR(SUMPRODUCT('6. Patients'!CE$10:CE$107,OFFSET('6. Patients'!$JI$9,1,MATCH($D13,'6. Patients'!$JJ$9:$KE$9,0),ROWS('6. Patients'!DR$10:DR$107))),0)+
IFERROR(SUMPRODUCT('6. Patients'!CE$10:CE$107,OFFSET('6. Patients'!$KF$9,1,MATCH($D13,'6. Patients'!$KG$9:$KS$9,0),ROWS('6. Patients'!DR$10:DR$107))),0)+
IFERROR(SUMPRODUCT('6. Patients'!CE$10:CE$107,OFFSET('6. Patients'!$KT$9,1,MATCH($D13,'6. Patients'!$KU$9:$LP$9,0),ROWS('6. Patients'!DR$10:DR$107))),0)+
IFERROR(SUMPRODUCT('6. Patients'!CE$10:CE$107,OFFSET('6. Patients'!$LQ$9,1,MATCH($D13,'6. Patients'!$LR$9:$MF$9,0),ROWS('6. Patients'!DR$10:DR$107))),0))+
IFERROR(VLOOKUP($D13,$H$109:$L$139,COLUMNS($H$108:$J$108)-1+M$7,0)*$E13*$F13*'1. General Inputs'!$J$18,0),0)</f>
        <v>0</v>
      </c>
      <c r="N13" s="3">
        <f ca="1">ROUNDUP($F13*$E13*CHOOSE(N$7,
IFERROR(SUMPRODUCT('6. Patients'!CF$10:CF$107,OFFSET('6. Patients'!$DM$9,1,MATCH($D13,'6. Patients'!$DN$9:$EI$9,0),ROWS('6. Patients'!DS$10:DS$107))),0)+
IFERROR(SUMPRODUCT('6. Patients'!CF$10:CF$107,OFFSET('6. Patients'!$EJ$9,1,MATCH($D13,'6. Patients'!$EK$9:$EW$9,0),ROWS('6. Patients'!DS$10:DS$107))),0)+
IFERROR(SUMPRODUCT('6. Patients'!CF$10:CF$107,OFFSET('6. Patients'!$EX$9,1,MATCH($D13,'6. Patients'!$EY$9:$FT$9,0),ROWS('6. Patients'!DS$10:DS$107))),0)+
IFERROR(SUMPRODUCT('6. Patients'!CF$10:CF$107,OFFSET('6. Patients'!$FU$9,1,MATCH($D13,'6. Patients'!$FV$9:$GJ$9,0),ROWS('6. Patients'!DS$10:DS$107))),0),
IFERROR(SUMPRODUCT('6. Patients'!CF$10:CF$107,OFFSET('6. Patients'!$GK$9,1,MATCH($D13,'6. Patients'!$GL$9:$HG$9,0),ROWS('6. Patients'!DS$10:DS$107))),0)+
IFERROR(SUMPRODUCT('6. Patients'!CF$10:CF$107,OFFSET('6. Patients'!$HH$9,1,MATCH($D13,'6. Patients'!$HI$9:$HU$9,0),ROWS('6. Patients'!DS$10:DS$107))),0)+
IFERROR(SUMPRODUCT('6. Patients'!CF$10:CF$107,OFFSET('6. Patients'!$HV$9,1,MATCH($D13,'6. Patients'!$HW$9:$IR$9,0),ROWS('6. Patients'!DS$10:DS$107))),0)+
IFERROR(SUMPRODUCT('6. Patients'!CF$10:CF$107,OFFSET('6. Patients'!$IS$9,1,MATCH($D13,'6. Patients'!$IT$9:$JH$9,0),ROWS('6. Patients'!DS$10:DS$107))),0),
IFERROR(SUMPRODUCT('6. Patients'!CF$10:CF$107,OFFSET('6. Patients'!$JI$9,1,MATCH($D13,'6. Patients'!$JJ$9:$KE$9,0),ROWS('6. Patients'!DS$10:DS$107))),0)+
IFERROR(SUMPRODUCT('6. Patients'!CF$10:CF$107,OFFSET('6. Patients'!$KF$9,1,MATCH($D13,'6. Patients'!$KG$9:$KS$9,0),ROWS('6. Patients'!DS$10:DS$107))),0)+
IFERROR(SUMPRODUCT('6. Patients'!CF$10:CF$107,OFFSET('6. Patients'!$KT$9,1,MATCH($D13,'6. Patients'!$KU$9:$LP$9,0),ROWS('6. Patients'!DS$10:DS$107))),0)+
IFERROR(SUMPRODUCT('6. Patients'!CF$10:CF$107,OFFSET('6. Patients'!$LQ$9,1,MATCH($D13,'6. Patients'!$LR$9:$MF$9,0),ROWS('6. Patients'!DS$10:DS$107))),0))+
IFERROR(VLOOKUP($D13,$H$109:$L$139,COLUMNS($H$108:$J$108)-1+N$7,0)*$E13*$F13*'1. General Inputs'!$J$18,0),0)</f>
        <v>0</v>
      </c>
      <c r="O13" s="3">
        <f ca="1">ROUNDUP($F13*$E13*CHOOSE(O$7,
IFERROR(SUMPRODUCT('6. Patients'!CG$10:CG$107,OFFSET('6. Patients'!$DM$9,1,MATCH($D13,'6. Patients'!$DN$9:$EI$9,0),ROWS('6. Patients'!DT$10:DT$107))),0)+
IFERROR(SUMPRODUCT('6. Patients'!CG$10:CG$107,OFFSET('6. Patients'!$EJ$9,1,MATCH($D13,'6. Patients'!$EK$9:$EW$9,0),ROWS('6. Patients'!DT$10:DT$107))),0)+
IFERROR(SUMPRODUCT('6. Patients'!CG$10:CG$107,OFFSET('6. Patients'!$EX$9,1,MATCH($D13,'6. Patients'!$EY$9:$FT$9,0),ROWS('6. Patients'!DT$10:DT$107))),0)+
IFERROR(SUMPRODUCT('6. Patients'!CG$10:CG$107,OFFSET('6. Patients'!$FU$9,1,MATCH($D13,'6. Patients'!$FV$9:$GJ$9,0),ROWS('6. Patients'!DT$10:DT$107))),0),
IFERROR(SUMPRODUCT('6. Patients'!CG$10:CG$107,OFFSET('6. Patients'!$GK$9,1,MATCH($D13,'6. Patients'!$GL$9:$HG$9,0),ROWS('6. Patients'!DT$10:DT$107))),0)+
IFERROR(SUMPRODUCT('6. Patients'!CG$10:CG$107,OFFSET('6. Patients'!$HH$9,1,MATCH($D13,'6. Patients'!$HI$9:$HU$9,0),ROWS('6. Patients'!DT$10:DT$107))),0)+
IFERROR(SUMPRODUCT('6. Patients'!CG$10:CG$107,OFFSET('6. Patients'!$HV$9,1,MATCH($D13,'6. Patients'!$HW$9:$IR$9,0),ROWS('6. Patients'!DT$10:DT$107))),0)+
IFERROR(SUMPRODUCT('6. Patients'!CG$10:CG$107,OFFSET('6. Patients'!$IS$9,1,MATCH($D13,'6. Patients'!$IT$9:$JH$9,0),ROWS('6. Patients'!DT$10:DT$107))),0),
IFERROR(SUMPRODUCT('6. Patients'!CG$10:CG$107,OFFSET('6. Patients'!$JI$9,1,MATCH($D13,'6. Patients'!$JJ$9:$KE$9,0),ROWS('6. Patients'!DT$10:DT$107))),0)+
IFERROR(SUMPRODUCT('6. Patients'!CG$10:CG$107,OFFSET('6. Patients'!$KF$9,1,MATCH($D13,'6. Patients'!$KG$9:$KS$9,0),ROWS('6. Patients'!DT$10:DT$107))),0)+
IFERROR(SUMPRODUCT('6. Patients'!CG$10:CG$107,OFFSET('6. Patients'!$KT$9,1,MATCH($D13,'6. Patients'!$KU$9:$LP$9,0),ROWS('6. Patients'!DT$10:DT$107))),0)+
IFERROR(SUMPRODUCT('6. Patients'!CG$10:CG$107,OFFSET('6. Patients'!$LQ$9,1,MATCH($D13,'6. Patients'!$LR$9:$MF$9,0),ROWS('6. Patients'!DT$10:DT$107))),0))+
IFERROR(VLOOKUP($D13,$H$109:$L$139,COLUMNS($H$108:$J$108)-1+O$7,0)*$E13*$F13*'1. General Inputs'!$J$18,0),0)</f>
        <v>0</v>
      </c>
      <c r="P13" s="3">
        <f ca="1">ROUNDUP($F13*$E13*CHOOSE(P$7,
IFERROR(SUMPRODUCT('6. Patients'!CH$10:CH$107,OFFSET('6. Patients'!$DM$9,1,MATCH($D13,'6. Patients'!$DN$9:$EI$9,0),ROWS('6. Patients'!DU$10:DU$107))),0)+
IFERROR(SUMPRODUCT('6. Patients'!CH$10:CH$107,OFFSET('6. Patients'!$EJ$9,1,MATCH($D13,'6. Patients'!$EK$9:$EW$9,0),ROWS('6. Patients'!DU$10:DU$107))),0)+
IFERROR(SUMPRODUCT('6. Patients'!CH$10:CH$107,OFFSET('6. Patients'!$EX$9,1,MATCH($D13,'6. Patients'!$EY$9:$FT$9,0),ROWS('6. Patients'!DU$10:DU$107))),0)+
IFERROR(SUMPRODUCT('6. Patients'!CH$10:CH$107,OFFSET('6. Patients'!$FU$9,1,MATCH($D13,'6. Patients'!$FV$9:$GJ$9,0),ROWS('6. Patients'!DU$10:DU$107))),0),
IFERROR(SUMPRODUCT('6. Patients'!CH$10:CH$107,OFFSET('6. Patients'!$GK$9,1,MATCH($D13,'6. Patients'!$GL$9:$HG$9,0),ROWS('6. Patients'!DU$10:DU$107))),0)+
IFERROR(SUMPRODUCT('6. Patients'!CH$10:CH$107,OFFSET('6. Patients'!$HH$9,1,MATCH($D13,'6. Patients'!$HI$9:$HU$9,0),ROWS('6. Patients'!DU$10:DU$107))),0)+
IFERROR(SUMPRODUCT('6. Patients'!CH$10:CH$107,OFFSET('6. Patients'!$HV$9,1,MATCH($D13,'6. Patients'!$HW$9:$IR$9,0),ROWS('6. Patients'!DU$10:DU$107))),0)+
IFERROR(SUMPRODUCT('6. Patients'!CH$10:CH$107,OFFSET('6. Patients'!$IS$9,1,MATCH($D13,'6. Patients'!$IT$9:$JH$9,0),ROWS('6. Patients'!DU$10:DU$107))),0),
IFERROR(SUMPRODUCT('6. Patients'!CH$10:CH$107,OFFSET('6. Patients'!$JI$9,1,MATCH($D13,'6. Patients'!$JJ$9:$KE$9,0),ROWS('6. Patients'!DU$10:DU$107))),0)+
IFERROR(SUMPRODUCT('6. Patients'!CH$10:CH$107,OFFSET('6. Patients'!$KF$9,1,MATCH($D13,'6. Patients'!$KG$9:$KS$9,0),ROWS('6. Patients'!DU$10:DU$107))),0)+
IFERROR(SUMPRODUCT('6. Patients'!CH$10:CH$107,OFFSET('6. Patients'!$KT$9,1,MATCH($D13,'6. Patients'!$KU$9:$LP$9,0),ROWS('6. Patients'!DU$10:DU$107))),0)+
IFERROR(SUMPRODUCT('6. Patients'!CH$10:CH$107,OFFSET('6. Patients'!$LQ$9,1,MATCH($D13,'6. Patients'!$LR$9:$MF$9,0),ROWS('6. Patients'!DU$10:DU$107))),0))+
IFERROR(VLOOKUP($D13,$H$109:$L$139,COLUMNS($H$108:$J$108)-1+P$7,0)*$E13*$F13*'1. General Inputs'!$J$18,0),0)</f>
        <v>0</v>
      </c>
      <c r="Q13" s="3">
        <f ca="1">ROUNDUP($F13*$E13*CHOOSE(Q$7,
IFERROR(SUMPRODUCT('6. Patients'!CI$10:CI$107,OFFSET('6. Patients'!$DM$9,1,MATCH($D13,'6. Patients'!$DN$9:$EI$9,0),ROWS('6. Patients'!DV$10:DV$107))),0)+
IFERROR(SUMPRODUCT('6. Patients'!CI$10:CI$107,OFFSET('6. Patients'!$EJ$9,1,MATCH($D13,'6. Patients'!$EK$9:$EW$9,0),ROWS('6. Patients'!DV$10:DV$107))),0)+
IFERROR(SUMPRODUCT('6. Patients'!CI$10:CI$107,OFFSET('6. Patients'!$EX$9,1,MATCH($D13,'6. Patients'!$EY$9:$FT$9,0),ROWS('6. Patients'!DV$10:DV$107))),0)+
IFERROR(SUMPRODUCT('6. Patients'!CI$10:CI$107,OFFSET('6. Patients'!$FU$9,1,MATCH($D13,'6. Patients'!$FV$9:$GJ$9,0),ROWS('6. Patients'!DV$10:DV$107))),0),
IFERROR(SUMPRODUCT('6. Patients'!CI$10:CI$107,OFFSET('6. Patients'!$GK$9,1,MATCH($D13,'6. Patients'!$GL$9:$HG$9,0),ROWS('6. Patients'!DV$10:DV$107))),0)+
IFERROR(SUMPRODUCT('6. Patients'!CI$10:CI$107,OFFSET('6. Patients'!$HH$9,1,MATCH($D13,'6. Patients'!$HI$9:$HU$9,0),ROWS('6. Patients'!DV$10:DV$107))),0)+
IFERROR(SUMPRODUCT('6. Patients'!CI$10:CI$107,OFFSET('6. Patients'!$HV$9,1,MATCH($D13,'6. Patients'!$HW$9:$IR$9,0),ROWS('6. Patients'!DV$10:DV$107))),0)+
IFERROR(SUMPRODUCT('6. Patients'!CI$10:CI$107,OFFSET('6. Patients'!$IS$9,1,MATCH($D13,'6. Patients'!$IT$9:$JH$9,0),ROWS('6. Patients'!DV$10:DV$107))),0),
IFERROR(SUMPRODUCT('6. Patients'!CI$10:CI$107,OFFSET('6. Patients'!$JI$9,1,MATCH($D13,'6. Patients'!$JJ$9:$KE$9,0),ROWS('6. Patients'!DV$10:DV$107))),0)+
IFERROR(SUMPRODUCT('6. Patients'!CI$10:CI$107,OFFSET('6. Patients'!$KF$9,1,MATCH($D13,'6. Patients'!$KG$9:$KS$9,0),ROWS('6. Patients'!DV$10:DV$107))),0)+
IFERROR(SUMPRODUCT('6. Patients'!CI$10:CI$107,OFFSET('6. Patients'!$KT$9,1,MATCH($D13,'6. Patients'!$KU$9:$LP$9,0),ROWS('6. Patients'!DV$10:DV$107))),0)+
IFERROR(SUMPRODUCT('6. Patients'!CI$10:CI$107,OFFSET('6. Patients'!$LQ$9,1,MATCH($D13,'6. Patients'!$LR$9:$MF$9,0),ROWS('6. Patients'!DV$10:DV$107))),0))+
IFERROR(VLOOKUP($D13,$H$109:$L$139,COLUMNS($H$108:$J$108)-1+Q$7,0)*$E13*$F13*'1. General Inputs'!$J$18,0),0)</f>
        <v>0</v>
      </c>
      <c r="R13" s="3">
        <f ca="1">ROUNDUP($F13*$E13*CHOOSE(R$7,
IFERROR(SUMPRODUCT('6. Patients'!CJ$10:CJ$107,OFFSET('6. Patients'!$DM$9,1,MATCH($D13,'6. Patients'!$DN$9:$EI$9,0),ROWS('6. Patients'!DW$10:DW$107))),0)+
IFERROR(SUMPRODUCT('6. Patients'!CJ$10:CJ$107,OFFSET('6. Patients'!$EJ$9,1,MATCH($D13,'6. Patients'!$EK$9:$EW$9,0),ROWS('6. Patients'!DW$10:DW$107))),0)+
IFERROR(SUMPRODUCT('6. Patients'!CJ$10:CJ$107,OFFSET('6. Patients'!$EX$9,1,MATCH($D13,'6. Patients'!$EY$9:$FT$9,0),ROWS('6. Patients'!DW$10:DW$107))),0)+
IFERROR(SUMPRODUCT('6. Patients'!CJ$10:CJ$107,OFFSET('6. Patients'!$FU$9,1,MATCH($D13,'6. Patients'!$FV$9:$GJ$9,0),ROWS('6. Patients'!DW$10:DW$107))),0),
IFERROR(SUMPRODUCT('6. Patients'!CJ$10:CJ$107,OFFSET('6. Patients'!$GK$9,1,MATCH($D13,'6. Patients'!$GL$9:$HG$9,0),ROWS('6. Patients'!DW$10:DW$107))),0)+
IFERROR(SUMPRODUCT('6. Patients'!CJ$10:CJ$107,OFFSET('6. Patients'!$HH$9,1,MATCH($D13,'6. Patients'!$HI$9:$HU$9,0),ROWS('6. Patients'!DW$10:DW$107))),0)+
IFERROR(SUMPRODUCT('6. Patients'!CJ$10:CJ$107,OFFSET('6. Patients'!$HV$9,1,MATCH($D13,'6. Patients'!$HW$9:$IR$9,0),ROWS('6. Patients'!DW$10:DW$107))),0)+
IFERROR(SUMPRODUCT('6. Patients'!CJ$10:CJ$107,OFFSET('6. Patients'!$IS$9,1,MATCH($D13,'6. Patients'!$IT$9:$JH$9,0),ROWS('6. Patients'!DW$10:DW$107))),0),
IFERROR(SUMPRODUCT('6. Patients'!CJ$10:CJ$107,OFFSET('6. Patients'!$JI$9,1,MATCH($D13,'6. Patients'!$JJ$9:$KE$9,0),ROWS('6. Patients'!DW$10:DW$107))),0)+
IFERROR(SUMPRODUCT('6. Patients'!CJ$10:CJ$107,OFFSET('6. Patients'!$KF$9,1,MATCH($D13,'6. Patients'!$KG$9:$KS$9,0),ROWS('6. Patients'!DW$10:DW$107))),0)+
IFERROR(SUMPRODUCT('6. Patients'!CJ$10:CJ$107,OFFSET('6. Patients'!$KT$9,1,MATCH($D13,'6. Patients'!$KU$9:$LP$9,0),ROWS('6. Patients'!DW$10:DW$107))),0)+
IFERROR(SUMPRODUCT('6. Patients'!CJ$10:CJ$107,OFFSET('6. Patients'!$LQ$9,1,MATCH($D13,'6. Patients'!$LR$9:$MF$9,0),ROWS('6. Patients'!DW$10:DW$107))),0))+
IFERROR(VLOOKUP($D13,$H$109:$L$139,COLUMNS($H$108:$J$108)-1+R$7,0)*$E13*$F13*'1. General Inputs'!$J$18,0),0)</f>
        <v>0</v>
      </c>
      <c r="S13" s="3">
        <f ca="1">ROUNDUP($F13*$E13*CHOOSE(S$7,
IFERROR(SUMPRODUCT('6. Patients'!CK$10:CK$107,OFFSET('6. Patients'!$DM$9,1,MATCH($D13,'6. Patients'!$DN$9:$EI$9,0),ROWS('6. Patients'!DX$10:DX$107))),0)+
IFERROR(SUMPRODUCT('6. Patients'!CK$10:CK$107,OFFSET('6. Patients'!$EJ$9,1,MATCH($D13,'6. Patients'!$EK$9:$EW$9,0),ROWS('6. Patients'!DX$10:DX$107))),0)+
IFERROR(SUMPRODUCT('6. Patients'!CK$10:CK$107,OFFSET('6. Patients'!$EX$9,1,MATCH($D13,'6. Patients'!$EY$9:$FT$9,0),ROWS('6. Patients'!DX$10:DX$107))),0)+
IFERROR(SUMPRODUCT('6. Patients'!CK$10:CK$107,OFFSET('6. Patients'!$FU$9,1,MATCH($D13,'6. Patients'!$FV$9:$GJ$9,0),ROWS('6. Patients'!DX$10:DX$107))),0),
IFERROR(SUMPRODUCT('6. Patients'!CK$10:CK$107,OFFSET('6. Patients'!$GK$9,1,MATCH($D13,'6. Patients'!$GL$9:$HG$9,0),ROWS('6. Patients'!DX$10:DX$107))),0)+
IFERROR(SUMPRODUCT('6. Patients'!CK$10:CK$107,OFFSET('6. Patients'!$HH$9,1,MATCH($D13,'6. Patients'!$HI$9:$HU$9,0),ROWS('6. Patients'!DX$10:DX$107))),0)+
IFERROR(SUMPRODUCT('6. Patients'!CK$10:CK$107,OFFSET('6. Patients'!$HV$9,1,MATCH($D13,'6. Patients'!$HW$9:$IR$9,0),ROWS('6. Patients'!DX$10:DX$107))),0)+
IFERROR(SUMPRODUCT('6. Patients'!CK$10:CK$107,OFFSET('6. Patients'!$IS$9,1,MATCH($D13,'6. Patients'!$IT$9:$JH$9,0),ROWS('6. Patients'!DX$10:DX$107))),0),
IFERROR(SUMPRODUCT('6. Patients'!CK$10:CK$107,OFFSET('6. Patients'!$JI$9,1,MATCH($D13,'6. Patients'!$JJ$9:$KE$9,0),ROWS('6. Patients'!DX$10:DX$107))),0)+
IFERROR(SUMPRODUCT('6. Patients'!CK$10:CK$107,OFFSET('6. Patients'!$KF$9,1,MATCH($D13,'6. Patients'!$KG$9:$KS$9,0),ROWS('6. Patients'!DX$10:DX$107))),0)+
IFERROR(SUMPRODUCT('6. Patients'!CK$10:CK$107,OFFSET('6. Patients'!$KT$9,1,MATCH($D13,'6. Patients'!$KU$9:$LP$9,0),ROWS('6. Patients'!DX$10:DX$107))),0)+
IFERROR(SUMPRODUCT('6. Patients'!CK$10:CK$107,OFFSET('6. Patients'!$LQ$9,1,MATCH($D13,'6. Patients'!$LR$9:$MF$9,0),ROWS('6. Patients'!DX$10:DX$107))),0))+
IFERROR(VLOOKUP($D13,$H$109:$L$139,COLUMNS($H$108:$J$108)-1+S$7,0)*$E13*$F13*'1. General Inputs'!$J$18,0),0)</f>
        <v>0</v>
      </c>
      <c r="T13" s="3">
        <f ca="1">ROUNDUP($F13*$E13*CHOOSE(T$7,
IFERROR(SUMPRODUCT('6. Patients'!CL$10:CL$107,OFFSET('6. Patients'!$DM$9,1,MATCH($D13,'6. Patients'!$DN$9:$EI$9,0),ROWS('6. Patients'!DY$10:DY$107))),0)+
IFERROR(SUMPRODUCT('6. Patients'!CL$10:CL$107,OFFSET('6. Patients'!$EJ$9,1,MATCH($D13,'6. Patients'!$EK$9:$EW$9,0),ROWS('6. Patients'!DY$10:DY$107))),0)+
IFERROR(SUMPRODUCT('6. Patients'!CL$10:CL$107,OFFSET('6. Patients'!$EX$9,1,MATCH($D13,'6. Patients'!$EY$9:$FT$9,0),ROWS('6. Patients'!DY$10:DY$107))),0)+
IFERROR(SUMPRODUCT('6. Patients'!CL$10:CL$107,OFFSET('6. Patients'!$FU$9,1,MATCH($D13,'6. Patients'!$FV$9:$GJ$9,0),ROWS('6. Patients'!DY$10:DY$107))),0),
IFERROR(SUMPRODUCT('6. Patients'!CL$10:CL$107,OFFSET('6. Patients'!$GK$9,1,MATCH($D13,'6. Patients'!$GL$9:$HG$9,0),ROWS('6. Patients'!DY$10:DY$107))),0)+
IFERROR(SUMPRODUCT('6. Patients'!CL$10:CL$107,OFFSET('6. Patients'!$HH$9,1,MATCH($D13,'6. Patients'!$HI$9:$HU$9,0),ROWS('6. Patients'!DY$10:DY$107))),0)+
IFERROR(SUMPRODUCT('6. Patients'!CL$10:CL$107,OFFSET('6. Patients'!$HV$9,1,MATCH($D13,'6. Patients'!$HW$9:$IR$9,0),ROWS('6. Patients'!DY$10:DY$107))),0)+
IFERROR(SUMPRODUCT('6. Patients'!CL$10:CL$107,OFFSET('6. Patients'!$IS$9,1,MATCH($D13,'6. Patients'!$IT$9:$JH$9,0),ROWS('6. Patients'!DY$10:DY$107))),0),
IFERROR(SUMPRODUCT('6. Patients'!CL$10:CL$107,OFFSET('6. Patients'!$JI$9,1,MATCH($D13,'6. Patients'!$JJ$9:$KE$9,0),ROWS('6. Patients'!DY$10:DY$107))),0)+
IFERROR(SUMPRODUCT('6. Patients'!CL$10:CL$107,OFFSET('6. Patients'!$KF$9,1,MATCH($D13,'6. Patients'!$KG$9:$KS$9,0),ROWS('6. Patients'!DY$10:DY$107))),0)+
IFERROR(SUMPRODUCT('6. Patients'!CL$10:CL$107,OFFSET('6. Patients'!$KT$9,1,MATCH($D13,'6. Patients'!$KU$9:$LP$9,0),ROWS('6. Patients'!DY$10:DY$107))),0)+
IFERROR(SUMPRODUCT('6. Patients'!CL$10:CL$107,OFFSET('6. Patients'!$LQ$9,1,MATCH($D13,'6. Patients'!$LR$9:$MF$9,0),ROWS('6. Patients'!DY$10:DY$107))),0))+
IFERROR(VLOOKUP($D13,$H$109:$L$139,COLUMNS($H$108:$J$108)-1+T$7,0)*$E13*$F13*'1. General Inputs'!$J$18,0),0)</f>
        <v>0</v>
      </c>
      <c r="U13" s="3">
        <f ca="1">ROUNDUP($F13*$E13*CHOOSE(U$7,
IFERROR(SUMPRODUCT('6. Patients'!CM$10:CM$107,OFFSET('6. Patients'!$DM$9,1,MATCH($D13,'6. Patients'!$DN$9:$EI$9,0),ROWS('6. Patients'!DZ$10:DZ$107))),0)+
IFERROR(SUMPRODUCT('6. Patients'!CM$10:CM$107,OFFSET('6. Patients'!$EJ$9,1,MATCH($D13,'6. Patients'!$EK$9:$EW$9,0),ROWS('6. Patients'!DZ$10:DZ$107))),0)+
IFERROR(SUMPRODUCT('6. Patients'!CM$10:CM$107,OFFSET('6. Patients'!$EX$9,1,MATCH($D13,'6. Patients'!$EY$9:$FT$9,0),ROWS('6. Patients'!DZ$10:DZ$107))),0)+
IFERROR(SUMPRODUCT('6. Patients'!CM$10:CM$107,OFFSET('6. Patients'!$FU$9,1,MATCH($D13,'6. Patients'!$FV$9:$GJ$9,0),ROWS('6. Patients'!DZ$10:DZ$107))),0),
IFERROR(SUMPRODUCT('6. Patients'!CM$10:CM$107,OFFSET('6. Patients'!$GK$9,1,MATCH($D13,'6. Patients'!$GL$9:$HG$9,0),ROWS('6. Patients'!DZ$10:DZ$107))),0)+
IFERROR(SUMPRODUCT('6. Patients'!CM$10:CM$107,OFFSET('6. Patients'!$HH$9,1,MATCH($D13,'6. Patients'!$HI$9:$HU$9,0),ROWS('6. Patients'!DZ$10:DZ$107))),0)+
IFERROR(SUMPRODUCT('6. Patients'!CM$10:CM$107,OFFSET('6. Patients'!$HV$9,1,MATCH($D13,'6. Patients'!$HW$9:$IR$9,0),ROWS('6. Patients'!DZ$10:DZ$107))),0)+
IFERROR(SUMPRODUCT('6. Patients'!CM$10:CM$107,OFFSET('6. Patients'!$IS$9,1,MATCH($D13,'6. Patients'!$IT$9:$JH$9,0),ROWS('6. Patients'!DZ$10:DZ$107))),0),
IFERROR(SUMPRODUCT('6. Patients'!CM$10:CM$107,OFFSET('6. Patients'!$JI$9,1,MATCH($D13,'6. Patients'!$JJ$9:$KE$9,0),ROWS('6. Patients'!DZ$10:DZ$107))),0)+
IFERROR(SUMPRODUCT('6. Patients'!CM$10:CM$107,OFFSET('6. Patients'!$KF$9,1,MATCH($D13,'6. Patients'!$KG$9:$KS$9,0),ROWS('6. Patients'!DZ$10:DZ$107))),0)+
IFERROR(SUMPRODUCT('6. Patients'!CM$10:CM$107,OFFSET('6. Patients'!$KT$9,1,MATCH($D13,'6. Patients'!$KU$9:$LP$9,0),ROWS('6. Patients'!DZ$10:DZ$107))),0)+
IFERROR(SUMPRODUCT('6. Patients'!CM$10:CM$107,OFFSET('6. Patients'!$LQ$9,1,MATCH($D13,'6. Patients'!$LR$9:$MF$9,0),ROWS('6. Patients'!DZ$10:DZ$107))),0))+
IFERROR(VLOOKUP($D13,$H$109:$L$139,COLUMNS($H$108:$J$108)-1+U$7,0)*$E13*$F13*'1. General Inputs'!$J$18,0),0)</f>
        <v>0</v>
      </c>
      <c r="V13" s="3">
        <f ca="1">ROUNDUP($F13*$E13*CHOOSE(V$7,
IFERROR(SUMPRODUCT('6. Patients'!CN$10:CN$107,OFFSET('6. Patients'!$DM$9,1,MATCH($D13,'6. Patients'!$DN$9:$EI$9,0),ROWS('6. Patients'!EA$10:EA$107))),0)+
IFERROR(SUMPRODUCT('6. Patients'!CN$10:CN$107,OFFSET('6. Patients'!$EJ$9,1,MATCH($D13,'6. Patients'!$EK$9:$EW$9,0),ROWS('6. Patients'!EA$10:EA$107))),0)+
IFERROR(SUMPRODUCT('6. Patients'!CN$10:CN$107,OFFSET('6. Patients'!$EX$9,1,MATCH($D13,'6. Patients'!$EY$9:$FT$9,0),ROWS('6. Patients'!EA$10:EA$107))),0)+
IFERROR(SUMPRODUCT('6. Patients'!CN$10:CN$107,OFFSET('6. Patients'!$FU$9,1,MATCH($D13,'6. Patients'!$FV$9:$GJ$9,0),ROWS('6. Patients'!EA$10:EA$107))),0),
IFERROR(SUMPRODUCT('6. Patients'!CN$10:CN$107,OFFSET('6. Patients'!$GK$9,1,MATCH($D13,'6. Patients'!$GL$9:$HG$9,0),ROWS('6. Patients'!EA$10:EA$107))),0)+
IFERROR(SUMPRODUCT('6. Patients'!CN$10:CN$107,OFFSET('6. Patients'!$HH$9,1,MATCH($D13,'6. Patients'!$HI$9:$HU$9,0),ROWS('6. Patients'!EA$10:EA$107))),0)+
IFERROR(SUMPRODUCT('6. Patients'!CN$10:CN$107,OFFSET('6. Patients'!$HV$9,1,MATCH($D13,'6. Patients'!$HW$9:$IR$9,0),ROWS('6. Patients'!EA$10:EA$107))),0)+
IFERROR(SUMPRODUCT('6. Patients'!CN$10:CN$107,OFFSET('6. Patients'!$IS$9,1,MATCH($D13,'6. Patients'!$IT$9:$JH$9,0),ROWS('6. Patients'!EA$10:EA$107))),0),
IFERROR(SUMPRODUCT('6. Patients'!CN$10:CN$107,OFFSET('6. Patients'!$JI$9,1,MATCH($D13,'6. Patients'!$JJ$9:$KE$9,0),ROWS('6. Patients'!EA$10:EA$107))),0)+
IFERROR(SUMPRODUCT('6. Patients'!CN$10:CN$107,OFFSET('6. Patients'!$KF$9,1,MATCH($D13,'6. Patients'!$KG$9:$KS$9,0),ROWS('6. Patients'!EA$10:EA$107))),0)+
IFERROR(SUMPRODUCT('6. Patients'!CN$10:CN$107,OFFSET('6. Patients'!$KT$9,1,MATCH($D13,'6. Patients'!$KU$9:$LP$9,0),ROWS('6. Patients'!EA$10:EA$107))),0)+
IFERROR(SUMPRODUCT('6. Patients'!CN$10:CN$107,OFFSET('6. Patients'!$LQ$9,1,MATCH($D13,'6. Patients'!$LR$9:$MF$9,0),ROWS('6. Patients'!EA$10:EA$107))),0))+
IFERROR(VLOOKUP($D13,$H$109:$L$139,COLUMNS($H$108:$J$108)-1+V$7,0)*$E13*$F13*'1. General Inputs'!$J$18,0),0)</f>
        <v>0</v>
      </c>
      <c r="W13" s="3">
        <f ca="1">ROUNDUP($F13*$E13*CHOOSE(W$7,
IFERROR(SUMPRODUCT('6. Patients'!CO$10:CO$107,OFFSET('6. Patients'!$DM$9,1,MATCH($D13,'6. Patients'!$DN$9:$EI$9,0),ROWS('6. Patients'!EB$10:EB$107))),0)+
IFERROR(SUMPRODUCT('6. Patients'!CO$10:CO$107,OFFSET('6. Patients'!$EJ$9,1,MATCH($D13,'6. Patients'!$EK$9:$EW$9,0),ROWS('6. Patients'!EB$10:EB$107))),0)+
IFERROR(SUMPRODUCT('6. Patients'!CO$10:CO$107,OFFSET('6. Patients'!$EX$9,1,MATCH($D13,'6. Patients'!$EY$9:$FT$9,0),ROWS('6. Patients'!EB$10:EB$107))),0)+
IFERROR(SUMPRODUCT('6. Patients'!CO$10:CO$107,OFFSET('6. Patients'!$FU$9,1,MATCH($D13,'6. Patients'!$FV$9:$GJ$9,0),ROWS('6. Patients'!EB$10:EB$107))),0),
IFERROR(SUMPRODUCT('6. Patients'!CO$10:CO$107,OFFSET('6. Patients'!$GK$9,1,MATCH($D13,'6. Patients'!$GL$9:$HG$9,0),ROWS('6. Patients'!EB$10:EB$107))),0)+
IFERROR(SUMPRODUCT('6. Patients'!CO$10:CO$107,OFFSET('6. Patients'!$HH$9,1,MATCH($D13,'6. Patients'!$HI$9:$HU$9,0),ROWS('6. Patients'!EB$10:EB$107))),0)+
IFERROR(SUMPRODUCT('6. Patients'!CO$10:CO$107,OFFSET('6. Patients'!$HV$9,1,MATCH($D13,'6. Patients'!$HW$9:$IR$9,0),ROWS('6. Patients'!EB$10:EB$107))),0)+
IFERROR(SUMPRODUCT('6. Patients'!CO$10:CO$107,OFFSET('6. Patients'!$IS$9,1,MATCH($D13,'6. Patients'!$IT$9:$JH$9,0),ROWS('6. Patients'!EB$10:EB$107))),0),
IFERROR(SUMPRODUCT('6. Patients'!CO$10:CO$107,OFFSET('6. Patients'!$JI$9,1,MATCH($D13,'6. Patients'!$JJ$9:$KE$9,0),ROWS('6. Patients'!EB$10:EB$107))),0)+
IFERROR(SUMPRODUCT('6. Patients'!CO$10:CO$107,OFFSET('6. Patients'!$KF$9,1,MATCH($D13,'6. Patients'!$KG$9:$KS$9,0),ROWS('6. Patients'!EB$10:EB$107))),0)+
IFERROR(SUMPRODUCT('6. Patients'!CO$10:CO$107,OFFSET('6. Patients'!$KT$9,1,MATCH($D13,'6. Patients'!$KU$9:$LP$9,0),ROWS('6. Patients'!EB$10:EB$107))),0)+
IFERROR(SUMPRODUCT('6. Patients'!CO$10:CO$107,OFFSET('6. Patients'!$LQ$9,1,MATCH($D13,'6. Patients'!$LR$9:$MF$9,0),ROWS('6. Patients'!EB$10:EB$107))),0))+
IFERROR(VLOOKUP($D13,$H$109:$L$139,COLUMNS($H$108:$J$108)-1+W$7,0)*$E13*$F13*'1. General Inputs'!$J$18,0),0)</f>
        <v>0</v>
      </c>
      <c r="X13" s="3">
        <f ca="1">ROUNDUP($F13*$E13*CHOOSE(X$7,
IFERROR(SUMPRODUCT('6. Patients'!CP$10:CP$107,OFFSET('6. Patients'!$DM$9,1,MATCH($D13,'6. Patients'!$DN$9:$EI$9,0),ROWS('6. Patients'!EC$10:EC$107))),0)+
IFERROR(SUMPRODUCT('6. Patients'!CP$10:CP$107,OFFSET('6. Patients'!$EJ$9,1,MATCH($D13,'6. Patients'!$EK$9:$EW$9,0),ROWS('6. Patients'!EC$10:EC$107))),0)+
IFERROR(SUMPRODUCT('6. Patients'!CP$10:CP$107,OFFSET('6. Patients'!$EX$9,1,MATCH($D13,'6. Patients'!$EY$9:$FT$9,0),ROWS('6. Patients'!EC$10:EC$107))),0)+
IFERROR(SUMPRODUCT('6. Patients'!CP$10:CP$107,OFFSET('6. Patients'!$FU$9,1,MATCH($D13,'6. Patients'!$FV$9:$GJ$9,0),ROWS('6. Patients'!EC$10:EC$107))),0),
IFERROR(SUMPRODUCT('6. Patients'!CP$10:CP$107,OFFSET('6. Patients'!$GK$9,1,MATCH($D13,'6. Patients'!$GL$9:$HG$9,0),ROWS('6. Patients'!EC$10:EC$107))),0)+
IFERROR(SUMPRODUCT('6. Patients'!CP$10:CP$107,OFFSET('6. Patients'!$HH$9,1,MATCH($D13,'6. Patients'!$HI$9:$HU$9,0),ROWS('6. Patients'!EC$10:EC$107))),0)+
IFERROR(SUMPRODUCT('6. Patients'!CP$10:CP$107,OFFSET('6. Patients'!$HV$9,1,MATCH($D13,'6. Patients'!$HW$9:$IR$9,0),ROWS('6. Patients'!EC$10:EC$107))),0)+
IFERROR(SUMPRODUCT('6. Patients'!CP$10:CP$107,OFFSET('6. Patients'!$IS$9,1,MATCH($D13,'6. Patients'!$IT$9:$JH$9,0),ROWS('6. Patients'!EC$10:EC$107))),0),
IFERROR(SUMPRODUCT('6. Patients'!CP$10:CP$107,OFFSET('6. Patients'!$JI$9,1,MATCH($D13,'6. Patients'!$JJ$9:$KE$9,0),ROWS('6. Patients'!EC$10:EC$107))),0)+
IFERROR(SUMPRODUCT('6. Patients'!CP$10:CP$107,OFFSET('6. Patients'!$KF$9,1,MATCH($D13,'6. Patients'!$KG$9:$KS$9,0),ROWS('6. Patients'!EC$10:EC$107))),0)+
IFERROR(SUMPRODUCT('6. Patients'!CP$10:CP$107,OFFSET('6. Patients'!$KT$9,1,MATCH($D13,'6. Patients'!$KU$9:$LP$9,0),ROWS('6. Patients'!EC$10:EC$107))),0)+
IFERROR(SUMPRODUCT('6. Patients'!CP$10:CP$107,OFFSET('6. Patients'!$LQ$9,1,MATCH($D13,'6. Patients'!$LR$9:$MF$9,0),ROWS('6. Patients'!EC$10:EC$107))),0))+
IFERROR(VLOOKUP($D13,$H$109:$L$139,COLUMNS($H$108:$J$108)-1+X$7,0)*$E13*$F13*'1. General Inputs'!$J$18,0),0)</f>
        <v>0</v>
      </c>
      <c r="Y13" s="3">
        <f ca="1">ROUNDUP($F13*$E13*CHOOSE(Y$7,
IFERROR(SUMPRODUCT('6. Patients'!CQ$10:CQ$107,OFFSET('6. Patients'!$DM$9,1,MATCH($D13,'6. Patients'!$DN$9:$EI$9,0),ROWS('6. Patients'!ED$10:ED$107))),0)+
IFERROR(SUMPRODUCT('6. Patients'!CQ$10:CQ$107,OFFSET('6. Patients'!$EJ$9,1,MATCH($D13,'6. Patients'!$EK$9:$EW$9,0),ROWS('6. Patients'!ED$10:ED$107))),0)+
IFERROR(SUMPRODUCT('6. Patients'!CQ$10:CQ$107,OFFSET('6. Patients'!$EX$9,1,MATCH($D13,'6. Patients'!$EY$9:$FT$9,0),ROWS('6. Patients'!ED$10:ED$107))),0)+
IFERROR(SUMPRODUCT('6. Patients'!CQ$10:CQ$107,OFFSET('6. Patients'!$FU$9,1,MATCH($D13,'6. Patients'!$FV$9:$GJ$9,0),ROWS('6. Patients'!ED$10:ED$107))),0),
IFERROR(SUMPRODUCT('6. Patients'!CQ$10:CQ$107,OFFSET('6. Patients'!$GK$9,1,MATCH($D13,'6. Patients'!$GL$9:$HG$9,0),ROWS('6. Patients'!ED$10:ED$107))),0)+
IFERROR(SUMPRODUCT('6. Patients'!CQ$10:CQ$107,OFFSET('6. Patients'!$HH$9,1,MATCH($D13,'6. Patients'!$HI$9:$HU$9,0),ROWS('6. Patients'!ED$10:ED$107))),0)+
IFERROR(SUMPRODUCT('6. Patients'!CQ$10:CQ$107,OFFSET('6. Patients'!$HV$9,1,MATCH($D13,'6. Patients'!$HW$9:$IR$9,0),ROWS('6. Patients'!ED$10:ED$107))),0)+
IFERROR(SUMPRODUCT('6. Patients'!CQ$10:CQ$107,OFFSET('6. Patients'!$IS$9,1,MATCH($D13,'6. Patients'!$IT$9:$JH$9,0),ROWS('6. Patients'!ED$10:ED$107))),0),
IFERROR(SUMPRODUCT('6. Patients'!CQ$10:CQ$107,OFFSET('6. Patients'!$JI$9,1,MATCH($D13,'6. Patients'!$JJ$9:$KE$9,0),ROWS('6. Patients'!ED$10:ED$107))),0)+
IFERROR(SUMPRODUCT('6. Patients'!CQ$10:CQ$107,OFFSET('6. Patients'!$KF$9,1,MATCH($D13,'6. Patients'!$KG$9:$KS$9,0),ROWS('6. Patients'!ED$10:ED$107))),0)+
IFERROR(SUMPRODUCT('6. Patients'!CQ$10:CQ$107,OFFSET('6. Patients'!$KT$9,1,MATCH($D13,'6. Patients'!$KU$9:$LP$9,0),ROWS('6. Patients'!ED$10:ED$107))),0)+
IFERROR(SUMPRODUCT('6. Patients'!CQ$10:CQ$107,OFFSET('6. Patients'!$LQ$9,1,MATCH($D13,'6. Patients'!$LR$9:$MF$9,0),ROWS('6. Patients'!ED$10:ED$107))),0))+
IFERROR(VLOOKUP($D13,$H$109:$L$139,COLUMNS($H$108:$J$108)-1+Y$7,0)*$E13*$F13*'1. General Inputs'!$J$18,0),0)</f>
        <v>0</v>
      </c>
      <c r="Z13" s="3">
        <f ca="1">ROUNDUP($F13*$E13*CHOOSE(Z$7,
IFERROR(SUMPRODUCT('6. Patients'!CR$10:CR$107,OFFSET('6. Patients'!$DM$9,1,MATCH($D13,'6. Patients'!$DN$9:$EI$9,0),ROWS('6. Patients'!EE$10:EE$107))),0)+
IFERROR(SUMPRODUCT('6. Patients'!CR$10:CR$107,OFFSET('6. Patients'!$EJ$9,1,MATCH($D13,'6. Patients'!$EK$9:$EW$9,0),ROWS('6. Patients'!EE$10:EE$107))),0)+
IFERROR(SUMPRODUCT('6. Patients'!CR$10:CR$107,OFFSET('6. Patients'!$EX$9,1,MATCH($D13,'6. Patients'!$EY$9:$FT$9,0),ROWS('6. Patients'!EE$10:EE$107))),0)+
IFERROR(SUMPRODUCT('6. Patients'!CR$10:CR$107,OFFSET('6. Patients'!$FU$9,1,MATCH($D13,'6. Patients'!$FV$9:$GJ$9,0),ROWS('6. Patients'!EE$10:EE$107))),0),
IFERROR(SUMPRODUCT('6. Patients'!CR$10:CR$107,OFFSET('6. Patients'!$GK$9,1,MATCH($D13,'6. Patients'!$GL$9:$HG$9,0),ROWS('6. Patients'!EE$10:EE$107))),0)+
IFERROR(SUMPRODUCT('6. Patients'!CR$10:CR$107,OFFSET('6. Patients'!$HH$9,1,MATCH($D13,'6. Patients'!$HI$9:$HU$9,0),ROWS('6. Patients'!EE$10:EE$107))),0)+
IFERROR(SUMPRODUCT('6. Patients'!CR$10:CR$107,OFFSET('6. Patients'!$HV$9,1,MATCH($D13,'6. Patients'!$HW$9:$IR$9,0),ROWS('6. Patients'!EE$10:EE$107))),0)+
IFERROR(SUMPRODUCT('6. Patients'!CR$10:CR$107,OFFSET('6. Patients'!$IS$9,1,MATCH($D13,'6. Patients'!$IT$9:$JH$9,0),ROWS('6. Patients'!EE$10:EE$107))),0),
IFERROR(SUMPRODUCT('6. Patients'!CR$10:CR$107,OFFSET('6. Patients'!$JI$9,1,MATCH($D13,'6. Patients'!$JJ$9:$KE$9,0),ROWS('6. Patients'!EE$10:EE$107))),0)+
IFERROR(SUMPRODUCT('6. Patients'!CR$10:CR$107,OFFSET('6. Patients'!$KF$9,1,MATCH($D13,'6. Patients'!$KG$9:$KS$9,0),ROWS('6. Patients'!EE$10:EE$107))),0)+
IFERROR(SUMPRODUCT('6. Patients'!CR$10:CR$107,OFFSET('6. Patients'!$KT$9,1,MATCH($D13,'6. Patients'!$KU$9:$LP$9,0),ROWS('6. Patients'!EE$10:EE$107))),0)+
IFERROR(SUMPRODUCT('6. Patients'!CR$10:CR$107,OFFSET('6. Patients'!$LQ$9,1,MATCH($D13,'6. Patients'!$LR$9:$MF$9,0),ROWS('6. Patients'!EE$10:EE$107))),0))+
IFERROR(VLOOKUP($D13,$H$109:$L$139,COLUMNS($H$108:$J$108)-1+Z$7,0)*$E13*$F13*'1. General Inputs'!$J$18,0),0)</f>
        <v>0</v>
      </c>
      <c r="AA13" s="3">
        <f ca="1">ROUNDUP($F13*$E13*CHOOSE(AA$7,
IFERROR(SUMPRODUCT('6. Patients'!CS$10:CS$107,OFFSET('6. Patients'!$DM$9,1,MATCH($D13,'6. Patients'!$DN$9:$EI$9,0),ROWS('6. Patients'!EF$10:EF$107))),0)+
IFERROR(SUMPRODUCT('6. Patients'!CS$10:CS$107,OFFSET('6. Patients'!$EJ$9,1,MATCH($D13,'6. Patients'!$EK$9:$EW$9,0),ROWS('6. Patients'!EF$10:EF$107))),0)+
IFERROR(SUMPRODUCT('6. Patients'!CS$10:CS$107,OFFSET('6. Patients'!$EX$9,1,MATCH($D13,'6. Patients'!$EY$9:$FT$9,0),ROWS('6. Patients'!EF$10:EF$107))),0)+
IFERROR(SUMPRODUCT('6. Patients'!CS$10:CS$107,OFFSET('6. Patients'!$FU$9,1,MATCH($D13,'6. Patients'!$FV$9:$GJ$9,0),ROWS('6. Patients'!EF$10:EF$107))),0),
IFERROR(SUMPRODUCT('6. Patients'!CS$10:CS$107,OFFSET('6. Patients'!$GK$9,1,MATCH($D13,'6. Patients'!$GL$9:$HG$9,0),ROWS('6. Patients'!EF$10:EF$107))),0)+
IFERROR(SUMPRODUCT('6. Patients'!CS$10:CS$107,OFFSET('6. Patients'!$HH$9,1,MATCH($D13,'6. Patients'!$HI$9:$HU$9,0),ROWS('6. Patients'!EF$10:EF$107))),0)+
IFERROR(SUMPRODUCT('6. Patients'!CS$10:CS$107,OFFSET('6. Patients'!$HV$9,1,MATCH($D13,'6. Patients'!$HW$9:$IR$9,0),ROWS('6. Patients'!EF$10:EF$107))),0)+
IFERROR(SUMPRODUCT('6. Patients'!CS$10:CS$107,OFFSET('6. Patients'!$IS$9,1,MATCH($D13,'6. Patients'!$IT$9:$JH$9,0),ROWS('6. Patients'!EF$10:EF$107))),0),
IFERROR(SUMPRODUCT('6. Patients'!CS$10:CS$107,OFFSET('6. Patients'!$JI$9,1,MATCH($D13,'6. Patients'!$JJ$9:$KE$9,0),ROWS('6. Patients'!EF$10:EF$107))),0)+
IFERROR(SUMPRODUCT('6. Patients'!CS$10:CS$107,OFFSET('6. Patients'!$KF$9,1,MATCH($D13,'6. Patients'!$KG$9:$KS$9,0),ROWS('6. Patients'!EF$10:EF$107))),0)+
IFERROR(SUMPRODUCT('6. Patients'!CS$10:CS$107,OFFSET('6. Patients'!$KT$9,1,MATCH($D13,'6. Patients'!$KU$9:$LP$9,0),ROWS('6. Patients'!EF$10:EF$107))),0)+
IFERROR(SUMPRODUCT('6. Patients'!CS$10:CS$107,OFFSET('6. Patients'!$LQ$9,1,MATCH($D13,'6. Patients'!$LR$9:$MF$9,0),ROWS('6. Patients'!EF$10:EF$107))),0))+
IFERROR(VLOOKUP($D13,$H$109:$L$139,COLUMNS($H$108:$J$108)-1+AA$7,0)*$E13*$F13*'1. General Inputs'!$J$18,0),0)</f>
        <v>0</v>
      </c>
      <c r="AB13" s="3">
        <f ca="1">ROUNDUP($F13*$E13*CHOOSE(AB$7,
IFERROR(SUMPRODUCT('6. Patients'!CT$10:CT$107,OFFSET('6. Patients'!$DM$9,1,MATCH($D13,'6. Patients'!$DN$9:$EI$9,0),ROWS('6. Patients'!EG$10:EG$107))),0)+
IFERROR(SUMPRODUCT('6. Patients'!CT$10:CT$107,OFFSET('6. Patients'!$EJ$9,1,MATCH($D13,'6. Patients'!$EK$9:$EW$9,0),ROWS('6. Patients'!EG$10:EG$107))),0)+
IFERROR(SUMPRODUCT('6. Patients'!CT$10:CT$107,OFFSET('6. Patients'!$EX$9,1,MATCH($D13,'6. Patients'!$EY$9:$FT$9,0),ROWS('6. Patients'!EG$10:EG$107))),0)+
IFERROR(SUMPRODUCT('6. Patients'!CT$10:CT$107,OFFSET('6. Patients'!$FU$9,1,MATCH($D13,'6. Patients'!$FV$9:$GJ$9,0),ROWS('6. Patients'!EG$10:EG$107))),0),
IFERROR(SUMPRODUCT('6. Patients'!CT$10:CT$107,OFFSET('6. Patients'!$GK$9,1,MATCH($D13,'6. Patients'!$GL$9:$HG$9,0),ROWS('6. Patients'!EG$10:EG$107))),0)+
IFERROR(SUMPRODUCT('6. Patients'!CT$10:CT$107,OFFSET('6. Patients'!$HH$9,1,MATCH($D13,'6. Patients'!$HI$9:$HU$9,0),ROWS('6. Patients'!EG$10:EG$107))),0)+
IFERROR(SUMPRODUCT('6. Patients'!CT$10:CT$107,OFFSET('6. Patients'!$HV$9,1,MATCH($D13,'6. Patients'!$HW$9:$IR$9,0),ROWS('6. Patients'!EG$10:EG$107))),0)+
IFERROR(SUMPRODUCT('6. Patients'!CT$10:CT$107,OFFSET('6. Patients'!$IS$9,1,MATCH($D13,'6. Patients'!$IT$9:$JH$9,0),ROWS('6. Patients'!EG$10:EG$107))),0),
IFERROR(SUMPRODUCT('6. Patients'!CT$10:CT$107,OFFSET('6. Patients'!$JI$9,1,MATCH($D13,'6. Patients'!$JJ$9:$KE$9,0),ROWS('6. Patients'!EG$10:EG$107))),0)+
IFERROR(SUMPRODUCT('6. Patients'!CT$10:CT$107,OFFSET('6. Patients'!$KF$9,1,MATCH($D13,'6. Patients'!$KG$9:$KS$9,0),ROWS('6. Patients'!EG$10:EG$107))),0)+
IFERROR(SUMPRODUCT('6. Patients'!CT$10:CT$107,OFFSET('6. Patients'!$KT$9,1,MATCH($D13,'6. Patients'!$KU$9:$LP$9,0),ROWS('6. Patients'!EG$10:EG$107))),0)+
IFERROR(SUMPRODUCT('6. Patients'!CT$10:CT$107,OFFSET('6. Patients'!$LQ$9,1,MATCH($D13,'6. Patients'!$LR$9:$MF$9,0),ROWS('6. Patients'!EG$10:EG$107))),0))+
IFERROR(VLOOKUP($D13,$H$109:$L$139,COLUMNS($H$108:$J$108)-1+AB$7,0)*$E13*$F13*'1. General Inputs'!$J$18,0),0)</f>
        <v>0</v>
      </c>
      <c r="AC13" s="3">
        <f ca="1">ROUNDUP($F13*$E13*CHOOSE(AC$7,
IFERROR(SUMPRODUCT('6. Patients'!CU$10:CU$107,OFFSET('6. Patients'!$DM$9,1,MATCH($D13,'6. Patients'!$DN$9:$EI$9,0),ROWS('6. Patients'!EH$10:EH$107))),0)+
IFERROR(SUMPRODUCT('6. Patients'!CU$10:CU$107,OFFSET('6. Patients'!$EJ$9,1,MATCH($D13,'6. Patients'!$EK$9:$EW$9,0),ROWS('6. Patients'!EH$10:EH$107))),0)+
IFERROR(SUMPRODUCT('6. Patients'!CU$10:CU$107,OFFSET('6. Patients'!$EX$9,1,MATCH($D13,'6. Patients'!$EY$9:$FT$9,0),ROWS('6. Patients'!EH$10:EH$107))),0)+
IFERROR(SUMPRODUCT('6. Patients'!CU$10:CU$107,OFFSET('6. Patients'!$FU$9,1,MATCH($D13,'6. Patients'!$FV$9:$GJ$9,0),ROWS('6. Patients'!EH$10:EH$107))),0),
IFERROR(SUMPRODUCT('6. Patients'!CU$10:CU$107,OFFSET('6. Patients'!$GK$9,1,MATCH($D13,'6. Patients'!$GL$9:$HG$9,0),ROWS('6. Patients'!EH$10:EH$107))),0)+
IFERROR(SUMPRODUCT('6. Patients'!CU$10:CU$107,OFFSET('6. Patients'!$HH$9,1,MATCH($D13,'6. Patients'!$HI$9:$HU$9,0),ROWS('6. Patients'!EH$10:EH$107))),0)+
IFERROR(SUMPRODUCT('6. Patients'!CU$10:CU$107,OFFSET('6. Patients'!$HV$9,1,MATCH($D13,'6. Patients'!$HW$9:$IR$9,0),ROWS('6. Patients'!EH$10:EH$107))),0)+
IFERROR(SUMPRODUCT('6. Patients'!CU$10:CU$107,OFFSET('6. Patients'!$IS$9,1,MATCH($D13,'6. Patients'!$IT$9:$JH$9,0),ROWS('6. Patients'!EH$10:EH$107))),0),
IFERROR(SUMPRODUCT('6. Patients'!CU$10:CU$107,OFFSET('6. Patients'!$JI$9,1,MATCH($D13,'6. Patients'!$JJ$9:$KE$9,0),ROWS('6. Patients'!EH$10:EH$107))),0)+
IFERROR(SUMPRODUCT('6. Patients'!CU$10:CU$107,OFFSET('6. Patients'!$KF$9,1,MATCH($D13,'6. Patients'!$KG$9:$KS$9,0),ROWS('6. Patients'!EH$10:EH$107))),0)+
IFERROR(SUMPRODUCT('6. Patients'!CU$10:CU$107,OFFSET('6. Patients'!$KT$9,1,MATCH($D13,'6. Patients'!$KU$9:$LP$9,0),ROWS('6. Patients'!EH$10:EH$107))),0)+
IFERROR(SUMPRODUCT('6. Patients'!CU$10:CU$107,OFFSET('6. Patients'!$LQ$9,1,MATCH($D13,'6. Patients'!$LR$9:$MF$9,0),ROWS('6. Patients'!EH$10:EH$107))),0))+
IFERROR(VLOOKUP($D13,$H$109:$L$139,COLUMNS($H$108:$J$108)-1+AC$7,0)*$E13*$F13*'1. General Inputs'!$J$18,0),0)</f>
        <v>0</v>
      </c>
      <c r="AD13" s="3">
        <f ca="1">ROUNDUP($F13*$E13*CHOOSE(AD$7,
IFERROR(SUMPRODUCT('6. Patients'!CV$10:CV$107,OFFSET('6. Patients'!$DM$9,1,MATCH($D13,'6. Patients'!$DN$9:$EI$9,0),ROWS('6. Patients'!EI$10:EI$107))),0)+
IFERROR(SUMPRODUCT('6. Patients'!CV$10:CV$107,OFFSET('6. Patients'!$EJ$9,1,MATCH($D13,'6. Patients'!$EK$9:$EW$9,0),ROWS('6. Patients'!EI$10:EI$107))),0)+
IFERROR(SUMPRODUCT('6. Patients'!CV$10:CV$107,OFFSET('6. Patients'!$EX$9,1,MATCH($D13,'6. Patients'!$EY$9:$FT$9,0),ROWS('6. Patients'!EI$10:EI$107))),0)+
IFERROR(SUMPRODUCT('6. Patients'!CV$10:CV$107,OFFSET('6. Patients'!$FU$9,1,MATCH($D13,'6. Patients'!$FV$9:$GJ$9,0),ROWS('6. Patients'!EI$10:EI$107))),0),
IFERROR(SUMPRODUCT('6. Patients'!CV$10:CV$107,OFFSET('6. Patients'!$GK$9,1,MATCH($D13,'6. Patients'!$GL$9:$HG$9,0),ROWS('6. Patients'!EI$10:EI$107))),0)+
IFERROR(SUMPRODUCT('6. Patients'!CV$10:CV$107,OFFSET('6. Patients'!$HH$9,1,MATCH($D13,'6. Patients'!$HI$9:$HU$9,0),ROWS('6. Patients'!EI$10:EI$107))),0)+
IFERROR(SUMPRODUCT('6. Patients'!CV$10:CV$107,OFFSET('6. Patients'!$HV$9,1,MATCH($D13,'6. Patients'!$HW$9:$IR$9,0),ROWS('6. Patients'!EI$10:EI$107))),0)+
IFERROR(SUMPRODUCT('6. Patients'!CV$10:CV$107,OFFSET('6. Patients'!$IS$9,1,MATCH($D13,'6. Patients'!$IT$9:$JH$9,0),ROWS('6. Patients'!EI$10:EI$107))),0),
IFERROR(SUMPRODUCT('6. Patients'!CV$10:CV$107,OFFSET('6. Patients'!$JI$9,1,MATCH($D13,'6. Patients'!$JJ$9:$KE$9,0),ROWS('6. Patients'!EI$10:EI$107))),0)+
IFERROR(SUMPRODUCT('6. Patients'!CV$10:CV$107,OFFSET('6. Patients'!$KF$9,1,MATCH($D13,'6. Patients'!$KG$9:$KS$9,0),ROWS('6. Patients'!EI$10:EI$107))),0)+
IFERROR(SUMPRODUCT('6. Patients'!CV$10:CV$107,OFFSET('6. Patients'!$KT$9,1,MATCH($D13,'6. Patients'!$KU$9:$LP$9,0),ROWS('6. Patients'!EI$10:EI$107))),0)+
IFERROR(SUMPRODUCT('6. Patients'!CV$10:CV$107,OFFSET('6. Patients'!$LQ$9,1,MATCH($D13,'6. Patients'!$LR$9:$MF$9,0),ROWS('6. Patients'!EI$10:EI$107))),0))+
IFERROR(VLOOKUP($D13,$H$109:$L$139,COLUMNS($H$108:$J$108)-1+AD$7,0)*$E13*$F13*'1. General Inputs'!$J$18,0),0)</f>
        <v>0</v>
      </c>
      <c r="AE13" s="3">
        <f ca="1">ROUNDUP($F13*$E13*CHOOSE(AE$7,
IFERROR(SUMPRODUCT('6. Patients'!CW$10:CW$107,OFFSET('6. Patients'!$DM$9,1,MATCH($D13,'6. Patients'!$DN$9:$EI$9,0),ROWS('6. Patients'!EJ$10:EJ$107))),0)+
IFERROR(SUMPRODUCT('6. Patients'!CW$10:CW$107,OFFSET('6. Patients'!$EJ$9,1,MATCH($D13,'6. Patients'!$EK$9:$EW$9,0),ROWS('6. Patients'!EJ$10:EJ$107))),0)+
IFERROR(SUMPRODUCT('6. Patients'!CW$10:CW$107,OFFSET('6. Patients'!$EX$9,1,MATCH($D13,'6. Patients'!$EY$9:$FT$9,0),ROWS('6. Patients'!EJ$10:EJ$107))),0)+
IFERROR(SUMPRODUCT('6. Patients'!CW$10:CW$107,OFFSET('6. Patients'!$FU$9,1,MATCH($D13,'6. Patients'!$FV$9:$GJ$9,0),ROWS('6. Patients'!EJ$10:EJ$107))),0),
IFERROR(SUMPRODUCT('6. Patients'!CW$10:CW$107,OFFSET('6. Patients'!$GK$9,1,MATCH($D13,'6. Patients'!$GL$9:$HG$9,0),ROWS('6. Patients'!EJ$10:EJ$107))),0)+
IFERROR(SUMPRODUCT('6. Patients'!CW$10:CW$107,OFFSET('6. Patients'!$HH$9,1,MATCH($D13,'6. Patients'!$HI$9:$HU$9,0),ROWS('6. Patients'!EJ$10:EJ$107))),0)+
IFERROR(SUMPRODUCT('6. Patients'!CW$10:CW$107,OFFSET('6. Patients'!$HV$9,1,MATCH($D13,'6. Patients'!$HW$9:$IR$9,0),ROWS('6. Patients'!EJ$10:EJ$107))),0)+
IFERROR(SUMPRODUCT('6. Patients'!CW$10:CW$107,OFFSET('6. Patients'!$IS$9,1,MATCH($D13,'6. Patients'!$IT$9:$JH$9,0),ROWS('6. Patients'!EJ$10:EJ$107))),0),
IFERROR(SUMPRODUCT('6. Patients'!CW$10:CW$107,OFFSET('6. Patients'!$JI$9,1,MATCH($D13,'6. Patients'!$JJ$9:$KE$9,0),ROWS('6. Patients'!EJ$10:EJ$107))),0)+
IFERROR(SUMPRODUCT('6. Patients'!CW$10:CW$107,OFFSET('6. Patients'!$KF$9,1,MATCH($D13,'6. Patients'!$KG$9:$KS$9,0),ROWS('6. Patients'!EJ$10:EJ$107))),0)+
IFERROR(SUMPRODUCT('6. Patients'!CW$10:CW$107,OFFSET('6. Patients'!$KT$9,1,MATCH($D13,'6. Patients'!$KU$9:$LP$9,0),ROWS('6. Patients'!EJ$10:EJ$107))),0)+
IFERROR(SUMPRODUCT('6. Patients'!CW$10:CW$107,OFFSET('6. Patients'!$LQ$9,1,MATCH($D13,'6. Patients'!$LR$9:$MF$9,0),ROWS('6. Patients'!EJ$10:EJ$107))),0))+
IFERROR(VLOOKUP($D13,$H$109:$L$139,COLUMNS($H$108:$J$108)-1+AE$7,0)*$E13*$F13*'1. General Inputs'!$J$18,0),0)</f>
        <v>0</v>
      </c>
      <c r="AF13" s="3">
        <f ca="1">ROUNDUP($F13*$E13*CHOOSE(AF$7,
IFERROR(SUMPRODUCT('6. Patients'!CX$10:CX$107,OFFSET('6. Patients'!$DM$9,1,MATCH($D13,'6. Patients'!$DN$9:$EI$9,0),ROWS('6. Patients'!EK$10:EK$107))),0)+
IFERROR(SUMPRODUCT('6. Patients'!CX$10:CX$107,OFFSET('6. Patients'!$EJ$9,1,MATCH($D13,'6. Patients'!$EK$9:$EW$9,0),ROWS('6. Patients'!EK$10:EK$107))),0)+
IFERROR(SUMPRODUCT('6. Patients'!CX$10:CX$107,OFFSET('6. Patients'!$EX$9,1,MATCH($D13,'6. Patients'!$EY$9:$FT$9,0),ROWS('6. Patients'!EK$10:EK$107))),0)+
IFERROR(SUMPRODUCT('6. Patients'!CX$10:CX$107,OFFSET('6. Patients'!$FU$9,1,MATCH($D13,'6. Patients'!$FV$9:$GJ$9,0),ROWS('6. Patients'!EK$10:EK$107))),0),
IFERROR(SUMPRODUCT('6. Patients'!CX$10:CX$107,OFFSET('6. Patients'!$GK$9,1,MATCH($D13,'6. Patients'!$GL$9:$HG$9,0),ROWS('6. Patients'!EK$10:EK$107))),0)+
IFERROR(SUMPRODUCT('6. Patients'!CX$10:CX$107,OFFSET('6. Patients'!$HH$9,1,MATCH($D13,'6. Patients'!$HI$9:$HU$9,0),ROWS('6. Patients'!EK$10:EK$107))),0)+
IFERROR(SUMPRODUCT('6. Patients'!CX$10:CX$107,OFFSET('6. Patients'!$HV$9,1,MATCH($D13,'6. Patients'!$HW$9:$IR$9,0),ROWS('6. Patients'!EK$10:EK$107))),0)+
IFERROR(SUMPRODUCT('6. Patients'!CX$10:CX$107,OFFSET('6. Patients'!$IS$9,1,MATCH($D13,'6. Patients'!$IT$9:$JH$9,0),ROWS('6. Patients'!EK$10:EK$107))),0),
IFERROR(SUMPRODUCT('6. Patients'!CX$10:CX$107,OFFSET('6. Patients'!$JI$9,1,MATCH($D13,'6. Patients'!$JJ$9:$KE$9,0),ROWS('6. Patients'!EK$10:EK$107))),0)+
IFERROR(SUMPRODUCT('6. Patients'!CX$10:CX$107,OFFSET('6. Patients'!$KF$9,1,MATCH($D13,'6. Patients'!$KG$9:$KS$9,0),ROWS('6. Patients'!EK$10:EK$107))),0)+
IFERROR(SUMPRODUCT('6. Patients'!CX$10:CX$107,OFFSET('6. Patients'!$KT$9,1,MATCH($D13,'6. Patients'!$KU$9:$LP$9,0),ROWS('6. Patients'!EK$10:EK$107))),0)+
IFERROR(SUMPRODUCT('6. Patients'!CX$10:CX$107,OFFSET('6. Patients'!$LQ$9,1,MATCH($D13,'6. Patients'!$LR$9:$MF$9,0),ROWS('6. Patients'!EK$10:EK$107))),0))+
IFERROR(VLOOKUP($D13,$H$109:$L$139,COLUMNS($H$108:$J$108)-1+AF$7,0)*$E13*$F13*'1. General Inputs'!$J$18,0),0)</f>
        <v>0</v>
      </c>
      <c r="AG13" s="3">
        <f ca="1">ROUNDUP($F13*$E13*CHOOSE(AG$7,
IFERROR(SUMPRODUCT('6. Patients'!CY$10:CY$107,OFFSET('6. Patients'!$DM$9,1,MATCH($D13,'6. Patients'!$DN$9:$EI$9,0),ROWS('6. Patients'!EL$10:EL$107))),0)+
IFERROR(SUMPRODUCT('6. Patients'!CY$10:CY$107,OFFSET('6. Patients'!$EJ$9,1,MATCH($D13,'6. Patients'!$EK$9:$EW$9,0),ROWS('6. Patients'!EL$10:EL$107))),0)+
IFERROR(SUMPRODUCT('6. Patients'!CY$10:CY$107,OFFSET('6. Patients'!$EX$9,1,MATCH($D13,'6. Patients'!$EY$9:$FT$9,0),ROWS('6. Patients'!EL$10:EL$107))),0)+
IFERROR(SUMPRODUCT('6. Patients'!CY$10:CY$107,OFFSET('6. Patients'!$FU$9,1,MATCH($D13,'6. Patients'!$FV$9:$GJ$9,0),ROWS('6. Patients'!EL$10:EL$107))),0),
IFERROR(SUMPRODUCT('6. Patients'!CY$10:CY$107,OFFSET('6. Patients'!$GK$9,1,MATCH($D13,'6. Patients'!$GL$9:$HG$9,0),ROWS('6. Patients'!EL$10:EL$107))),0)+
IFERROR(SUMPRODUCT('6. Patients'!CY$10:CY$107,OFFSET('6. Patients'!$HH$9,1,MATCH($D13,'6. Patients'!$HI$9:$HU$9,0),ROWS('6. Patients'!EL$10:EL$107))),0)+
IFERROR(SUMPRODUCT('6. Patients'!CY$10:CY$107,OFFSET('6. Patients'!$HV$9,1,MATCH($D13,'6. Patients'!$HW$9:$IR$9,0),ROWS('6. Patients'!EL$10:EL$107))),0)+
IFERROR(SUMPRODUCT('6. Patients'!CY$10:CY$107,OFFSET('6. Patients'!$IS$9,1,MATCH($D13,'6. Patients'!$IT$9:$JH$9,0),ROWS('6. Patients'!EL$10:EL$107))),0),
IFERROR(SUMPRODUCT('6. Patients'!CY$10:CY$107,OFFSET('6. Patients'!$JI$9,1,MATCH($D13,'6. Patients'!$JJ$9:$KE$9,0),ROWS('6. Patients'!EL$10:EL$107))),0)+
IFERROR(SUMPRODUCT('6. Patients'!CY$10:CY$107,OFFSET('6. Patients'!$KF$9,1,MATCH($D13,'6. Patients'!$KG$9:$KS$9,0),ROWS('6. Patients'!EL$10:EL$107))),0)+
IFERROR(SUMPRODUCT('6. Patients'!CY$10:CY$107,OFFSET('6. Patients'!$KT$9,1,MATCH($D13,'6. Patients'!$KU$9:$LP$9,0),ROWS('6. Patients'!EL$10:EL$107))),0)+
IFERROR(SUMPRODUCT('6. Patients'!CY$10:CY$107,OFFSET('6. Patients'!$LQ$9,1,MATCH($D13,'6. Patients'!$LR$9:$MF$9,0),ROWS('6. Patients'!EL$10:EL$107))),0))+
IFERROR(VLOOKUP($D13,$H$109:$L$139,COLUMNS($H$108:$J$108)-1+AG$7,0)*$E13*$F13*'1. General Inputs'!$J$18,0),0)</f>
        <v>0</v>
      </c>
      <c r="AH13" s="3">
        <f ca="1">ROUNDUP($F13*$E13*CHOOSE(AH$7,
IFERROR(SUMPRODUCT('6. Patients'!CZ$10:CZ$107,OFFSET('6. Patients'!$DM$9,1,MATCH($D13,'6. Patients'!$DN$9:$EI$9,0),ROWS('6. Patients'!EM$10:EM$107))),0)+
IFERROR(SUMPRODUCT('6. Patients'!CZ$10:CZ$107,OFFSET('6. Patients'!$EJ$9,1,MATCH($D13,'6. Patients'!$EK$9:$EW$9,0),ROWS('6. Patients'!EM$10:EM$107))),0)+
IFERROR(SUMPRODUCT('6. Patients'!CZ$10:CZ$107,OFFSET('6. Patients'!$EX$9,1,MATCH($D13,'6. Patients'!$EY$9:$FT$9,0),ROWS('6. Patients'!EM$10:EM$107))),0)+
IFERROR(SUMPRODUCT('6. Patients'!CZ$10:CZ$107,OFFSET('6. Patients'!$FU$9,1,MATCH($D13,'6. Patients'!$FV$9:$GJ$9,0),ROWS('6. Patients'!EM$10:EM$107))),0),
IFERROR(SUMPRODUCT('6. Patients'!CZ$10:CZ$107,OFFSET('6. Patients'!$GK$9,1,MATCH($D13,'6. Patients'!$GL$9:$HG$9,0),ROWS('6. Patients'!EM$10:EM$107))),0)+
IFERROR(SUMPRODUCT('6. Patients'!CZ$10:CZ$107,OFFSET('6. Patients'!$HH$9,1,MATCH($D13,'6. Patients'!$HI$9:$HU$9,0),ROWS('6. Patients'!EM$10:EM$107))),0)+
IFERROR(SUMPRODUCT('6. Patients'!CZ$10:CZ$107,OFFSET('6. Patients'!$HV$9,1,MATCH($D13,'6. Patients'!$HW$9:$IR$9,0),ROWS('6. Patients'!EM$10:EM$107))),0)+
IFERROR(SUMPRODUCT('6. Patients'!CZ$10:CZ$107,OFFSET('6. Patients'!$IS$9,1,MATCH($D13,'6. Patients'!$IT$9:$JH$9,0),ROWS('6. Patients'!EM$10:EM$107))),0),
IFERROR(SUMPRODUCT('6. Patients'!CZ$10:CZ$107,OFFSET('6. Patients'!$JI$9,1,MATCH($D13,'6. Patients'!$JJ$9:$KE$9,0),ROWS('6. Patients'!EM$10:EM$107))),0)+
IFERROR(SUMPRODUCT('6. Patients'!CZ$10:CZ$107,OFFSET('6. Patients'!$KF$9,1,MATCH($D13,'6. Patients'!$KG$9:$KS$9,0),ROWS('6. Patients'!EM$10:EM$107))),0)+
IFERROR(SUMPRODUCT('6. Patients'!CZ$10:CZ$107,OFFSET('6. Patients'!$KT$9,1,MATCH($D13,'6. Patients'!$KU$9:$LP$9,0),ROWS('6. Patients'!EM$10:EM$107))),0)+
IFERROR(SUMPRODUCT('6. Patients'!CZ$10:CZ$107,OFFSET('6. Patients'!$LQ$9,1,MATCH($D13,'6. Patients'!$LR$9:$MF$9,0),ROWS('6. Patients'!EM$10:EM$107))),0))+
IFERROR(VLOOKUP($D13,$H$109:$L$139,COLUMNS($H$108:$J$108)-1+AH$7,0)*$E13*$F13*'1. General Inputs'!$J$18,0),0)</f>
        <v>0</v>
      </c>
      <c r="AI13" s="3">
        <f ca="1">ROUNDUP($F13*$E13*CHOOSE(AI$7,
IFERROR(SUMPRODUCT('6. Patients'!DA$10:DA$107,OFFSET('6. Patients'!$DM$9,1,MATCH($D13,'6. Patients'!$DN$9:$EI$9,0),ROWS('6. Patients'!EN$10:EN$107))),0)+
IFERROR(SUMPRODUCT('6. Patients'!DA$10:DA$107,OFFSET('6. Patients'!$EJ$9,1,MATCH($D13,'6. Patients'!$EK$9:$EW$9,0),ROWS('6. Patients'!EN$10:EN$107))),0)+
IFERROR(SUMPRODUCT('6. Patients'!DA$10:DA$107,OFFSET('6. Patients'!$EX$9,1,MATCH($D13,'6. Patients'!$EY$9:$FT$9,0),ROWS('6. Patients'!EN$10:EN$107))),0)+
IFERROR(SUMPRODUCT('6. Patients'!DA$10:DA$107,OFFSET('6. Patients'!$FU$9,1,MATCH($D13,'6. Patients'!$FV$9:$GJ$9,0),ROWS('6. Patients'!EN$10:EN$107))),0),
IFERROR(SUMPRODUCT('6. Patients'!DA$10:DA$107,OFFSET('6. Patients'!$GK$9,1,MATCH($D13,'6. Patients'!$GL$9:$HG$9,0),ROWS('6. Patients'!EN$10:EN$107))),0)+
IFERROR(SUMPRODUCT('6. Patients'!DA$10:DA$107,OFFSET('6. Patients'!$HH$9,1,MATCH($D13,'6. Patients'!$HI$9:$HU$9,0),ROWS('6. Patients'!EN$10:EN$107))),0)+
IFERROR(SUMPRODUCT('6. Patients'!DA$10:DA$107,OFFSET('6. Patients'!$HV$9,1,MATCH($D13,'6. Patients'!$HW$9:$IR$9,0),ROWS('6. Patients'!EN$10:EN$107))),0)+
IFERROR(SUMPRODUCT('6. Patients'!DA$10:DA$107,OFFSET('6. Patients'!$IS$9,1,MATCH($D13,'6. Patients'!$IT$9:$JH$9,0),ROWS('6. Patients'!EN$10:EN$107))),0),
IFERROR(SUMPRODUCT('6. Patients'!DA$10:DA$107,OFFSET('6. Patients'!$JI$9,1,MATCH($D13,'6. Patients'!$JJ$9:$KE$9,0),ROWS('6. Patients'!EN$10:EN$107))),0)+
IFERROR(SUMPRODUCT('6. Patients'!DA$10:DA$107,OFFSET('6. Patients'!$KF$9,1,MATCH($D13,'6. Patients'!$KG$9:$KS$9,0),ROWS('6. Patients'!EN$10:EN$107))),0)+
IFERROR(SUMPRODUCT('6. Patients'!DA$10:DA$107,OFFSET('6. Patients'!$KT$9,1,MATCH($D13,'6. Patients'!$KU$9:$LP$9,0),ROWS('6. Patients'!EN$10:EN$107))),0)+
IFERROR(SUMPRODUCT('6. Patients'!DA$10:DA$107,OFFSET('6. Patients'!$LQ$9,1,MATCH($D13,'6. Patients'!$LR$9:$MF$9,0),ROWS('6. Patients'!EN$10:EN$107))),0))+
IFERROR(VLOOKUP($D13,$H$109:$L$139,COLUMNS($H$108:$J$108)-1+AI$7,0)*$E13*$F13*'1. General Inputs'!$J$18,0),0)</f>
        <v>0</v>
      </c>
      <c r="AJ13" s="3">
        <f ca="1">ROUNDUP($F13*$E13*CHOOSE(AJ$7,
IFERROR(SUMPRODUCT('6. Patients'!DB$10:DB$107,OFFSET('6. Patients'!$DM$9,1,MATCH($D13,'6. Patients'!$DN$9:$EI$9,0),ROWS('6. Patients'!EO$10:EO$107))),0)+
IFERROR(SUMPRODUCT('6. Patients'!DB$10:DB$107,OFFSET('6. Patients'!$EJ$9,1,MATCH($D13,'6. Patients'!$EK$9:$EW$9,0),ROWS('6. Patients'!EO$10:EO$107))),0)+
IFERROR(SUMPRODUCT('6. Patients'!DB$10:DB$107,OFFSET('6. Patients'!$EX$9,1,MATCH($D13,'6. Patients'!$EY$9:$FT$9,0),ROWS('6. Patients'!EO$10:EO$107))),0)+
IFERROR(SUMPRODUCT('6. Patients'!DB$10:DB$107,OFFSET('6. Patients'!$FU$9,1,MATCH($D13,'6. Patients'!$FV$9:$GJ$9,0),ROWS('6. Patients'!EO$10:EO$107))),0),
IFERROR(SUMPRODUCT('6. Patients'!DB$10:DB$107,OFFSET('6. Patients'!$GK$9,1,MATCH($D13,'6. Patients'!$GL$9:$HG$9,0),ROWS('6. Patients'!EO$10:EO$107))),0)+
IFERROR(SUMPRODUCT('6. Patients'!DB$10:DB$107,OFFSET('6. Patients'!$HH$9,1,MATCH($D13,'6. Patients'!$HI$9:$HU$9,0),ROWS('6. Patients'!EO$10:EO$107))),0)+
IFERROR(SUMPRODUCT('6. Patients'!DB$10:DB$107,OFFSET('6. Patients'!$HV$9,1,MATCH($D13,'6. Patients'!$HW$9:$IR$9,0),ROWS('6. Patients'!EO$10:EO$107))),0)+
IFERROR(SUMPRODUCT('6. Patients'!DB$10:DB$107,OFFSET('6. Patients'!$IS$9,1,MATCH($D13,'6. Patients'!$IT$9:$JH$9,0),ROWS('6. Patients'!EO$10:EO$107))),0),
IFERROR(SUMPRODUCT('6. Patients'!DB$10:DB$107,OFFSET('6. Patients'!$JI$9,1,MATCH($D13,'6. Patients'!$JJ$9:$KE$9,0),ROWS('6. Patients'!EO$10:EO$107))),0)+
IFERROR(SUMPRODUCT('6. Patients'!DB$10:DB$107,OFFSET('6. Patients'!$KF$9,1,MATCH($D13,'6. Patients'!$KG$9:$KS$9,0),ROWS('6. Patients'!EO$10:EO$107))),0)+
IFERROR(SUMPRODUCT('6. Patients'!DB$10:DB$107,OFFSET('6. Patients'!$KT$9,1,MATCH($D13,'6. Patients'!$KU$9:$LP$9,0),ROWS('6. Patients'!EO$10:EO$107))),0)+
IFERROR(SUMPRODUCT('6. Patients'!DB$10:DB$107,OFFSET('6. Patients'!$LQ$9,1,MATCH($D13,'6. Patients'!$LR$9:$MF$9,0),ROWS('6. Patients'!EO$10:EO$107))),0))+
IFERROR(VLOOKUP($D13,$H$109:$L$139,COLUMNS($H$108:$J$108)-1+AJ$7,0)*$E13*$F13*'1. General Inputs'!$J$18,0),0)</f>
        <v>0</v>
      </c>
      <c r="AK13" s="3">
        <f ca="1">ROUNDUP($F13*$E13*CHOOSE(AK$7,
IFERROR(SUMPRODUCT('6. Patients'!DC$10:DC$107,OFFSET('6. Patients'!$DM$9,1,MATCH($D13,'6. Patients'!$DN$9:$EI$9,0),ROWS('6. Patients'!EP$10:EP$107))),0)+
IFERROR(SUMPRODUCT('6. Patients'!DC$10:DC$107,OFFSET('6. Patients'!$EJ$9,1,MATCH($D13,'6. Patients'!$EK$9:$EW$9,0),ROWS('6. Patients'!EP$10:EP$107))),0)+
IFERROR(SUMPRODUCT('6. Patients'!DC$10:DC$107,OFFSET('6. Patients'!$EX$9,1,MATCH($D13,'6. Patients'!$EY$9:$FT$9,0),ROWS('6. Patients'!EP$10:EP$107))),0)+
IFERROR(SUMPRODUCT('6. Patients'!DC$10:DC$107,OFFSET('6. Patients'!$FU$9,1,MATCH($D13,'6. Patients'!$FV$9:$GJ$9,0),ROWS('6. Patients'!EP$10:EP$107))),0),
IFERROR(SUMPRODUCT('6. Patients'!DC$10:DC$107,OFFSET('6. Patients'!$GK$9,1,MATCH($D13,'6. Patients'!$GL$9:$HG$9,0),ROWS('6. Patients'!EP$10:EP$107))),0)+
IFERROR(SUMPRODUCT('6. Patients'!DC$10:DC$107,OFFSET('6. Patients'!$HH$9,1,MATCH($D13,'6. Patients'!$HI$9:$HU$9,0),ROWS('6. Patients'!EP$10:EP$107))),0)+
IFERROR(SUMPRODUCT('6. Patients'!DC$10:DC$107,OFFSET('6. Patients'!$HV$9,1,MATCH($D13,'6. Patients'!$HW$9:$IR$9,0),ROWS('6. Patients'!EP$10:EP$107))),0)+
IFERROR(SUMPRODUCT('6. Patients'!DC$10:DC$107,OFFSET('6. Patients'!$IS$9,1,MATCH($D13,'6. Patients'!$IT$9:$JH$9,0),ROWS('6. Patients'!EP$10:EP$107))),0),
IFERROR(SUMPRODUCT('6. Patients'!DC$10:DC$107,OFFSET('6. Patients'!$JI$9,1,MATCH($D13,'6. Patients'!$JJ$9:$KE$9,0),ROWS('6. Patients'!EP$10:EP$107))),0)+
IFERROR(SUMPRODUCT('6. Patients'!DC$10:DC$107,OFFSET('6. Patients'!$KF$9,1,MATCH($D13,'6. Patients'!$KG$9:$KS$9,0),ROWS('6. Patients'!EP$10:EP$107))),0)+
IFERROR(SUMPRODUCT('6. Patients'!DC$10:DC$107,OFFSET('6. Patients'!$KT$9,1,MATCH($D13,'6. Patients'!$KU$9:$LP$9,0),ROWS('6. Patients'!EP$10:EP$107))),0)+
IFERROR(SUMPRODUCT('6. Patients'!DC$10:DC$107,OFFSET('6. Patients'!$LQ$9,1,MATCH($D13,'6. Patients'!$LR$9:$MF$9,0),ROWS('6. Patients'!EP$10:EP$107))),0))+
IFERROR(VLOOKUP($D13,$H$109:$L$139,COLUMNS($H$108:$J$108)-1+AK$7,0)*$E13*$F13*'1. General Inputs'!$J$18,0),0)</f>
        <v>0</v>
      </c>
      <c r="AL13" s="3">
        <f ca="1">ROUNDUP($F13*$E13*CHOOSE(AL$7,
IFERROR(SUMPRODUCT('6. Patients'!DD$10:DD$107,OFFSET('6. Patients'!$DM$9,1,MATCH($D13,'6. Patients'!$DN$9:$EI$9,0),ROWS('6. Patients'!EQ$10:EQ$107))),0)+
IFERROR(SUMPRODUCT('6. Patients'!DD$10:DD$107,OFFSET('6. Patients'!$EJ$9,1,MATCH($D13,'6. Patients'!$EK$9:$EW$9,0),ROWS('6. Patients'!EQ$10:EQ$107))),0)+
IFERROR(SUMPRODUCT('6. Patients'!DD$10:DD$107,OFFSET('6. Patients'!$EX$9,1,MATCH($D13,'6. Patients'!$EY$9:$FT$9,0),ROWS('6. Patients'!EQ$10:EQ$107))),0)+
IFERROR(SUMPRODUCT('6. Patients'!DD$10:DD$107,OFFSET('6. Patients'!$FU$9,1,MATCH($D13,'6. Patients'!$FV$9:$GJ$9,0),ROWS('6. Patients'!EQ$10:EQ$107))),0),
IFERROR(SUMPRODUCT('6. Patients'!DD$10:DD$107,OFFSET('6. Patients'!$GK$9,1,MATCH($D13,'6. Patients'!$GL$9:$HG$9,0),ROWS('6. Patients'!EQ$10:EQ$107))),0)+
IFERROR(SUMPRODUCT('6. Patients'!DD$10:DD$107,OFFSET('6. Patients'!$HH$9,1,MATCH($D13,'6. Patients'!$HI$9:$HU$9,0),ROWS('6. Patients'!EQ$10:EQ$107))),0)+
IFERROR(SUMPRODUCT('6. Patients'!DD$10:DD$107,OFFSET('6. Patients'!$HV$9,1,MATCH($D13,'6. Patients'!$HW$9:$IR$9,0),ROWS('6. Patients'!EQ$10:EQ$107))),0)+
IFERROR(SUMPRODUCT('6. Patients'!DD$10:DD$107,OFFSET('6. Patients'!$IS$9,1,MATCH($D13,'6. Patients'!$IT$9:$JH$9,0),ROWS('6. Patients'!EQ$10:EQ$107))),0),
IFERROR(SUMPRODUCT('6. Patients'!DD$10:DD$107,OFFSET('6. Patients'!$JI$9,1,MATCH($D13,'6. Patients'!$JJ$9:$KE$9,0),ROWS('6. Patients'!EQ$10:EQ$107))),0)+
IFERROR(SUMPRODUCT('6. Patients'!DD$10:DD$107,OFFSET('6. Patients'!$KF$9,1,MATCH($D13,'6. Patients'!$KG$9:$KS$9,0),ROWS('6. Patients'!EQ$10:EQ$107))),0)+
IFERROR(SUMPRODUCT('6. Patients'!DD$10:DD$107,OFFSET('6. Patients'!$KT$9,1,MATCH($D13,'6. Patients'!$KU$9:$LP$9,0),ROWS('6. Patients'!EQ$10:EQ$107))),0)+
IFERROR(SUMPRODUCT('6. Patients'!DD$10:DD$107,OFFSET('6. Patients'!$LQ$9,1,MATCH($D13,'6. Patients'!$LR$9:$MF$9,0),ROWS('6. Patients'!EQ$10:EQ$107))),0))+
IFERROR(VLOOKUP($D13,$H$109:$L$139,COLUMNS($H$108:$J$108)-1+AL$7,0)*$E13*$F13*'1. General Inputs'!$J$18,0),0)</f>
        <v>0</v>
      </c>
      <c r="AM13" s="3">
        <f ca="1">ROUNDUP($F13*$E13*CHOOSE(AM$7,
IFERROR(SUMPRODUCT('6. Patients'!DE$10:DE$107,OFFSET('6. Patients'!$DM$9,1,MATCH($D13,'6. Patients'!$DN$9:$EI$9,0),ROWS('6. Patients'!ER$10:ER$107))),0)+
IFERROR(SUMPRODUCT('6. Patients'!DE$10:DE$107,OFFSET('6. Patients'!$EJ$9,1,MATCH($D13,'6. Patients'!$EK$9:$EW$9,0),ROWS('6. Patients'!ER$10:ER$107))),0)+
IFERROR(SUMPRODUCT('6. Patients'!DE$10:DE$107,OFFSET('6. Patients'!$EX$9,1,MATCH($D13,'6. Patients'!$EY$9:$FT$9,0),ROWS('6. Patients'!ER$10:ER$107))),0)+
IFERROR(SUMPRODUCT('6. Patients'!DE$10:DE$107,OFFSET('6. Patients'!$FU$9,1,MATCH($D13,'6. Patients'!$FV$9:$GJ$9,0),ROWS('6. Patients'!ER$10:ER$107))),0),
IFERROR(SUMPRODUCT('6. Patients'!DE$10:DE$107,OFFSET('6. Patients'!$GK$9,1,MATCH($D13,'6. Patients'!$GL$9:$HG$9,0),ROWS('6. Patients'!ER$10:ER$107))),0)+
IFERROR(SUMPRODUCT('6. Patients'!DE$10:DE$107,OFFSET('6. Patients'!$HH$9,1,MATCH($D13,'6. Patients'!$HI$9:$HU$9,0),ROWS('6. Patients'!ER$10:ER$107))),0)+
IFERROR(SUMPRODUCT('6. Patients'!DE$10:DE$107,OFFSET('6. Patients'!$HV$9,1,MATCH($D13,'6. Patients'!$HW$9:$IR$9,0),ROWS('6. Patients'!ER$10:ER$107))),0)+
IFERROR(SUMPRODUCT('6. Patients'!DE$10:DE$107,OFFSET('6. Patients'!$IS$9,1,MATCH($D13,'6. Patients'!$IT$9:$JH$9,0),ROWS('6. Patients'!ER$10:ER$107))),0),
IFERROR(SUMPRODUCT('6. Patients'!DE$10:DE$107,OFFSET('6. Patients'!$JI$9,1,MATCH($D13,'6. Patients'!$JJ$9:$KE$9,0),ROWS('6. Patients'!ER$10:ER$107))),0)+
IFERROR(SUMPRODUCT('6. Patients'!DE$10:DE$107,OFFSET('6. Patients'!$KF$9,1,MATCH($D13,'6. Patients'!$KG$9:$KS$9,0),ROWS('6. Patients'!ER$10:ER$107))),0)+
IFERROR(SUMPRODUCT('6. Patients'!DE$10:DE$107,OFFSET('6. Patients'!$KT$9,1,MATCH($D13,'6. Patients'!$KU$9:$LP$9,0),ROWS('6. Patients'!ER$10:ER$107))),0)+
IFERROR(SUMPRODUCT('6. Patients'!DE$10:DE$107,OFFSET('6. Patients'!$LQ$9,1,MATCH($D13,'6. Patients'!$LR$9:$MF$9,0),ROWS('6. Patients'!ER$10:ER$107))),0))+
IFERROR(VLOOKUP($D13,$H$109:$L$139,COLUMNS($H$108:$J$108)-1+AM$7,0)*$E13*$F13*'1. General Inputs'!$J$18,0),0)</f>
        <v>0</v>
      </c>
      <c r="AN13" s="3">
        <f ca="1">ROUNDUP($F13*$E13*CHOOSE(AN$7,
IFERROR(SUMPRODUCT('6. Patients'!DF$10:DF$107,OFFSET('6. Patients'!$DM$9,1,MATCH($D13,'6. Patients'!$DN$9:$EI$9,0),ROWS('6. Patients'!ES$10:ES$107))),0)+
IFERROR(SUMPRODUCT('6. Patients'!DF$10:DF$107,OFFSET('6. Patients'!$EJ$9,1,MATCH($D13,'6. Patients'!$EK$9:$EW$9,0),ROWS('6. Patients'!ES$10:ES$107))),0)+
IFERROR(SUMPRODUCT('6. Patients'!DF$10:DF$107,OFFSET('6. Patients'!$EX$9,1,MATCH($D13,'6. Patients'!$EY$9:$FT$9,0),ROWS('6. Patients'!ES$10:ES$107))),0)+
IFERROR(SUMPRODUCT('6. Patients'!DF$10:DF$107,OFFSET('6. Patients'!$FU$9,1,MATCH($D13,'6. Patients'!$FV$9:$GJ$9,0),ROWS('6. Patients'!ES$10:ES$107))),0),
IFERROR(SUMPRODUCT('6. Patients'!DF$10:DF$107,OFFSET('6. Patients'!$GK$9,1,MATCH($D13,'6. Patients'!$GL$9:$HG$9,0),ROWS('6. Patients'!ES$10:ES$107))),0)+
IFERROR(SUMPRODUCT('6. Patients'!DF$10:DF$107,OFFSET('6. Patients'!$HH$9,1,MATCH($D13,'6. Patients'!$HI$9:$HU$9,0),ROWS('6. Patients'!ES$10:ES$107))),0)+
IFERROR(SUMPRODUCT('6. Patients'!DF$10:DF$107,OFFSET('6. Patients'!$HV$9,1,MATCH($D13,'6. Patients'!$HW$9:$IR$9,0),ROWS('6. Patients'!ES$10:ES$107))),0)+
IFERROR(SUMPRODUCT('6. Patients'!DF$10:DF$107,OFFSET('6. Patients'!$IS$9,1,MATCH($D13,'6. Patients'!$IT$9:$JH$9,0),ROWS('6. Patients'!ES$10:ES$107))),0),
IFERROR(SUMPRODUCT('6. Patients'!DF$10:DF$107,OFFSET('6. Patients'!$JI$9,1,MATCH($D13,'6. Patients'!$JJ$9:$KE$9,0),ROWS('6. Patients'!ES$10:ES$107))),0)+
IFERROR(SUMPRODUCT('6. Patients'!DF$10:DF$107,OFFSET('6. Patients'!$KF$9,1,MATCH($D13,'6. Patients'!$KG$9:$KS$9,0),ROWS('6. Patients'!ES$10:ES$107))),0)+
IFERROR(SUMPRODUCT('6. Patients'!DF$10:DF$107,OFFSET('6. Patients'!$KT$9,1,MATCH($D13,'6. Patients'!$KU$9:$LP$9,0),ROWS('6. Patients'!ES$10:ES$107))),0)+
IFERROR(SUMPRODUCT('6. Patients'!DF$10:DF$107,OFFSET('6. Patients'!$LQ$9,1,MATCH($D13,'6. Patients'!$LR$9:$MF$9,0),ROWS('6. Patients'!ES$10:ES$107))),0))+
IFERROR(VLOOKUP($D13,$H$109:$L$139,COLUMNS($H$108:$J$108)-1+AN$7,0)*$E13*$F13*'1. General Inputs'!$J$18,0),0)</f>
        <v>0</v>
      </c>
      <c r="AO13" s="3">
        <f ca="1">ROUNDUP($F13*$E13*CHOOSE(AO$7,
IFERROR(SUMPRODUCT('6. Patients'!DG$10:DG$107,OFFSET('6. Patients'!$DM$9,1,MATCH($D13,'6. Patients'!$DN$9:$EI$9,0),ROWS('6. Patients'!ET$10:ET$107))),0)+
IFERROR(SUMPRODUCT('6. Patients'!DG$10:DG$107,OFFSET('6. Patients'!$EJ$9,1,MATCH($D13,'6. Patients'!$EK$9:$EW$9,0),ROWS('6. Patients'!ET$10:ET$107))),0)+
IFERROR(SUMPRODUCT('6. Patients'!DG$10:DG$107,OFFSET('6. Patients'!$EX$9,1,MATCH($D13,'6. Patients'!$EY$9:$FT$9,0),ROWS('6. Patients'!ET$10:ET$107))),0)+
IFERROR(SUMPRODUCT('6. Patients'!DG$10:DG$107,OFFSET('6. Patients'!$FU$9,1,MATCH($D13,'6. Patients'!$FV$9:$GJ$9,0),ROWS('6. Patients'!ET$10:ET$107))),0),
IFERROR(SUMPRODUCT('6. Patients'!DG$10:DG$107,OFFSET('6. Patients'!$GK$9,1,MATCH($D13,'6. Patients'!$GL$9:$HG$9,0),ROWS('6. Patients'!ET$10:ET$107))),0)+
IFERROR(SUMPRODUCT('6. Patients'!DG$10:DG$107,OFFSET('6. Patients'!$HH$9,1,MATCH($D13,'6. Patients'!$HI$9:$HU$9,0),ROWS('6. Patients'!ET$10:ET$107))),0)+
IFERROR(SUMPRODUCT('6. Patients'!DG$10:DG$107,OFFSET('6. Patients'!$HV$9,1,MATCH($D13,'6. Patients'!$HW$9:$IR$9,0),ROWS('6. Patients'!ET$10:ET$107))),0)+
IFERROR(SUMPRODUCT('6. Patients'!DG$10:DG$107,OFFSET('6. Patients'!$IS$9,1,MATCH($D13,'6. Patients'!$IT$9:$JH$9,0),ROWS('6. Patients'!ET$10:ET$107))),0),
IFERROR(SUMPRODUCT('6. Patients'!DG$10:DG$107,OFFSET('6. Patients'!$JI$9,1,MATCH($D13,'6. Patients'!$JJ$9:$KE$9,0),ROWS('6. Patients'!ET$10:ET$107))),0)+
IFERROR(SUMPRODUCT('6. Patients'!DG$10:DG$107,OFFSET('6. Patients'!$KF$9,1,MATCH($D13,'6. Patients'!$KG$9:$KS$9,0),ROWS('6. Patients'!ET$10:ET$107))),0)+
IFERROR(SUMPRODUCT('6. Patients'!DG$10:DG$107,OFFSET('6. Patients'!$KT$9,1,MATCH($D13,'6. Patients'!$KU$9:$LP$9,0),ROWS('6. Patients'!ET$10:ET$107))),0)+
IFERROR(SUMPRODUCT('6. Patients'!DG$10:DG$107,OFFSET('6. Patients'!$LQ$9,1,MATCH($D13,'6. Patients'!$LR$9:$MF$9,0),ROWS('6. Patients'!ET$10:ET$107))),0))+
IFERROR(VLOOKUP($D13,$H$109:$L$139,COLUMNS($H$108:$J$108)-1+AO$7,0)*$E13*$F13*'1. General Inputs'!$J$18,0),0)</f>
        <v>0</v>
      </c>
      <c r="AP13" s="3">
        <f ca="1">ROUNDUP($F13*$E13*CHOOSE(AP$7,
IFERROR(SUMPRODUCT('6. Patients'!DH$10:DH$107,OFFSET('6. Patients'!$DM$9,1,MATCH($D13,'6. Patients'!$DN$9:$EI$9,0),ROWS('6. Patients'!EU$10:EU$107))),0)+
IFERROR(SUMPRODUCT('6. Patients'!DH$10:DH$107,OFFSET('6. Patients'!$EJ$9,1,MATCH($D13,'6. Patients'!$EK$9:$EW$9,0),ROWS('6. Patients'!EU$10:EU$107))),0)+
IFERROR(SUMPRODUCT('6. Patients'!DH$10:DH$107,OFFSET('6. Patients'!$EX$9,1,MATCH($D13,'6. Patients'!$EY$9:$FT$9,0),ROWS('6. Patients'!EU$10:EU$107))),0)+
IFERROR(SUMPRODUCT('6. Patients'!DH$10:DH$107,OFFSET('6. Patients'!$FU$9,1,MATCH($D13,'6. Patients'!$FV$9:$GJ$9,0),ROWS('6. Patients'!EU$10:EU$107))),0),
IFERROR(SUMPRODUCT('6. Patients'!DH$10:DH$107,OFFSET('6. Patients'!$GK$9,1,MATCH($D13,'6. Patients'!$GL$9:$HG$9,0),ROWS('6. Patients'!EU$10:EU$107))),0)+
IFERROR(SUMPRODUCT('6. Patients'!DH$10:DH$107,OFFSET('6. Patients'!$HH$9,1,MATCH($D13,'6. Patients'!$HI$9:$HU$9,0),ROWS('6. Patients'!EU$10:EU$107))),0)+
IFERROR(SUMPRODUCT('6. Patients'!DH$10:DH$107,OFFSET('6. Patients'!$HV$9,1,MATCH($D13,'6. Patients'!$HW$9:$IR$9,0),ROWS('6. Patients'!EU$10:EU$107))),0)+
IFERROR(SUMPRODUCT('6. Patients'!DH$10:DH$107,OFFSET('6. Patients'!$IS$9,1,MATCH($D13,'6. Patients'!$IT$9:$JH$9,0),ROWS('6. Patients'!EU$10:EU$107))),0),
IFERROR(SUMPRODUCT('6. Patients'!DH$10:DH$107,OFFSET('6. Patients'!$JI$9,1,MATCH($D13,'6. Patients'!$JJ$9:$KE$9,0),ROWS('6. Patients'!EU$10:EU$107))),0)+
IFERROR(SUMPRODUCT('6. Patients'!DH$10:DH$107,OFFSET('6. Patients'!$KF$9,1,MATCH($D13,'6. Patients'!$KG$9:$KS$9,0),ROWS('6. Patients'!EU$10:EU$107))),0)+
IFERROR(SUMPRODUCT('6. Patients'!DH$10:DH$107,OFFSET('6. Patients'!$KT$9,1,MATCH($D13,'6. Patients'!$KU$9:$LP$9,0),ROWS('6. Patients'!EU$10:EU$107))),0)+
IFERROR(SUMPRODUCT('6. Patients'!DH$10:DH$107,OFFSET('6. Patients'!$LQ$9,1,MATCH($D13,'6. Patients'!$LR$9:$MF$9,0),ROWS('6. Patients'!EU$10:EU$107))),0))+
IFERROR(VLOOKUP($D13,$H$109:$L$139,COLUMNS($H$108:$J$108)-1+AP$7,0)*$E13*$F13*'1. General Inputs'!$J$18,0),0)</f>
        <v>0</v>
      </c>
      <c r="AQ13" s="3">
        <f ca="1">ROUNDUP($F13*$E13*CHOOSE(AQ$7,
IFERROR(SUMPRODUCT('6. Patients'!DI$10:DI$107,OFFSET('6. Patients'!$DM$9,1,MATCH($D13,'6. Patients'!$DN$9:$EI$9,0),ROWS('6. Patients'!EV$10:EV$107))),0)+
IFERROR(SUMPRODUCT('6. Patients'!DI$10:DI$107,OFFSET('6. Patients'!$EJ$9,1,MATCH($D13,'6. Patients'!$EK$9:$EW$9,0),ROWS('6. Patients'!EV$10:EV$107))),0)+
IFERROR(SUMPRODUCT('6. Patients'!DI$10:DI$107,OFFSET('6. Patients'!$EX$9,1,MATCH($D13,'6. Patients'!$EY$9:$FT$9,0),ROWS('6. Patients'!EV$10:EV$107))),0)+
IFERROR(SUMPRODUCT('6. Patients'!DI$10:DI$107,OFFSET('6. Patients'!$FU$9,1,MATCH($D13,'6. Patients'!$FV$9:$GJ$9,0),ROWS('6. Patients'!EV$10:EV$107))),0),
IFERROR(SUMPRODUCT('6. Patients'!DI$10:DI$107,OFFSET('6. Patients'!$GK$9,1,MATCH($D13,'6. Patients'!$GL$9:$HG$9,0),ROWS('6. Patients'!EV$10:EV$107))),0)+
IFERROR(SUMPRODUCT('6. Patients'!DI$10:DI$107,OFFSET('6. Patients'!$HH$9,1,MATCH($D13,'6. Patients'!$HI$9:$HU$9,0),ROWS('6. Patients'!EV$10:EV$107))),0)+
IFERROR(SUMPRODUCT('6. Patients'!DI$10:DI$107,OFFSET('6. Patients'!$HV$9,1,MATCH($D13,'6. Patients'!$HW$9:$IR$9,0),ROWS('6. Patients'!EV$10:EV$107))),0)+
IFERROR(SUMPRODUCT('6. Patients'!DI$10:DI$107,OFFSET('6. Patients'!$IS$9,1,MATCH($D13,'6. Patients'!$IT$9:$JH$9,0),ROWS('6. Patients'!EV$10:EV$107))),0),
IFERROR(SUMPRODUCT('6. Patients'!DI$10:DI$107,OFFSET('6. Patients'!$JI$9,1,MATCH($D13,'6. Patients'!$JJ$9:$KE$9,0),ROWS('6. Patients'!EV$10:EV$107))),0)+
IFERROR(SUMPRODUCT('6. Patients'!DI$10:DI$107,OFFSET('6. Patients'!$KF$9,1,MATCH($D13,'6. Patients'!$KG$9:$KS$9,0),ROWS('6. Patients'!EV$10:EV$107))),0)+
IFERROR(SUMPRODUCT('6. Patients'!DI$10:DI$107,OFFSET('6. Patients'!$KT$9,1,MATCH($D13,'6. Patients'!$KU$9:$LP$9,0),ROWS('6. Patients'!EV$10:EV$107))),0)+
IFERROR(SUMPRODUCT('6. Patients'!DI$10:DI$107,OFFSET('6. Patients'!$LQ$9,1,MATCH($D13,'6. Patients'!$LR$9:$MF$9,0),ROWS('6. Patients'!EV$10:EV$107))),0))+
IFERROR(VLOOKUP($D13,$H$109:$L$139,COLUMNS($H$108:$J$108)-1+AQ$7,0)*$E13*$F13*'1. General Inputs'!$J$18,0),0)</f>
        <v>0</v>
      </c>
      <c r="AR13" s="115"/>
      <c r="AY13" s="114">
        <f ca="1">IFERROR(SUM(OFFSET('7. Consumption'!H13,0,1,,MIN('1. General Inputs'!$J$20,COLUMNS('7. Consumption'!H$9:$AQ$9)-1))),0)+MAX(0,$AQ13*('1. General Inputs'!$J$20-COLUMNS('7. Consumption'!H$9:$AQ$9)+1))</f>
        <v>0</v>
      </c>
      <c r="AZ13" s="114">
        <f ca="1">IFERROR(SUM(OFFSET('7. Consumption'!I13,0,1,,MIN('1. General Inputs'!$J$20,COLUMNS('7. Consumption'!I$9:$AQ$9)-1))),0)+MAX(0,$AQ13*('1. General Inputs'!$J$20-COLUMNS('7. Consumption'!I$9:$AQ$9)+1))</f>
        <v>0</v>
      </c>
      <c r="BA13" s="114">
        <f ca="1">IFERROR(SUM(OFFSET('7. Consumption'!J13,0,1,,MIN('1. General Inputs'!$J$20,COLUMNS('7. Consumption'!J$9:$AQ$9)-1))),0)+MAX(0,$AQ13*('1. General Inputs'!$J$20-COLUMNS('7. Consumption'!J$9:$AQ$9)+1))</f>
        <v>0</v>
      </c>
      <c r="BB13" s="114">
        <f ca="1">IFERROR(SUM(OFFSET('7. Consumption'!K13,0,1,,MIN('1. General Inputs'!$J$20,COLUMNS('7. Consumption'!K$9:$AQ$9)-1))),0)+MAX(0,$AQ13*('1. General Inputs'!$J$20-COLUMNS('7. Consumption'!K$9:$AQ$9)+1))</f>
        <v>0</v>
      </c>
      <c r="BC13" s="114">
        <f ca="1">IFERROR(SUM(OFFSET('7. Consumption'!L13,0,1,,MIN('1. General Inputs'!$J$20,COLUMNS('7. Consumption'!L$9:$AQ$9)-1))),0)+MAX(0,$AQ13*('1. General Inputs'!$J$20-COLUMNS('7. Consumption'!L$9:$AQ$9)+1))</f>
        <v>0</v>
      </c>
      <c r="BD13" s="114">
        <f ca="1">IFERROR(SUM(OFFSET('7. Consumption'!M13,0,1,,MIN('1. General Inputs'!$J$20,COLUMNS('7. Consumption'!M$9:$AQ$9)-1))),0)+MAX(0,$AQ13*('1. General Inputs'!$J$20-COLUMNS('7. Consumption'!M$9:$AQ$9)+1))</f>
        <v>0</v>
      </c>
      <c r="BE13" s="114">
        <f ca="1">IFERROR(SUM(OFFSET('7. Consumption'!N13,0,1,,MIN('1. General Inputs'!$J$20,COLUMNS('7. Consumption'!N$9:$AQ$9)-1))),0)+MAX(0,$AQ13*('1. General Inputs'!$J$20-COLUMNS('7. Consumption'!N$9:$AQ$9)+1))</f>
        <v>0</v>
      </c>
      <c r="BF13" s="114">
        <f ca="1">IFERROR(SUM(OFFSET('7. Consumption'!O13,0,1,,MIN('1. General Inputs'!$J$20,COLUMNS('7. Consumption'!O$9:$AQ$9)-1))),0)+MAX(0,$AQ13*('1. General Inputs'!$J$20-COLUMNS('7. Consumption'!O$9:$AQ$9)+1))</f>
        <v>0</v>
      </c>
      <c r="BG13" s="114">
        <f ca="1">IFERROR(SUM(OFFSET('7. Consumption'!P13,0,1,,MIN('1. General Inputs'!$J$20,COLUMNS('7. Consumption'!P$9:$AQ$9)-1))),0)+MAX(0,$AQ13*('1. General Inputs'!$J$20-COLUMNS('7. Consumption'!P$9:$AQ$9)+1))</f>
        <v>0</v>
      </c>
      <c r="BH13" s="114">
        <f ca="1">IFERROR(SUM(OFFSET('7. Consumption'!Q13,0,1,,MIN('1. General Inputs'!$J$20,COLUMNS('7. Consumption'!Q$9:$AQ$9)-1))),0)+MAX(0,$AQ13*('1. General Inputs'!$J$20-COLUMNS('7. Consumption'!Q$9:$AQ$9)+1))</f>
        <v>0</v>
      </c>
      <c r="BI13" s="114">
        <f ca="1">IFERROR(SUM(OFFSET('7. Consumption'!R13,0,1,,MIN('1. General Inputs'!$J$20,COLUMNS('7. Consumption'!R$9:$AQ$9)-1))),0)+MAX(0,$AQ13*('1. General Inputs'!$J$20-COLUMNS('7. Consumption'!R$9:$AQ$9)+1))</f>
        <v>0</v>
      </c>
      <c r="BJ13" s="114">
        <f ca="1">IFERROR(SUM(OFFSET('7. Consumption'!S13,0,1,,MIN('1. General Inputs'!$J$20,COLUMNS('7. Consumption'!S$9:$AQ$9)-1))),0)+MAX(0,$AQ13*('1. General Inputs'!$J$20-COLUMNS('7. Consumption'!S$9:$AQ$9)+1))</f>
        <v>0</v>
      </c>
      <c r="BK13" s="114">
        <f ca="1">IFERROR(SUM(OFFSET('7. Consumption'!T13,0,1,,MIN('1. General Inputs'!$J$20,COLUMNS('7. Consumption'!T$9:$AQ$9)-1))),0)+MAX(0,$AQ13*('1. General Inputs'!$J$20-COLUMNS('7. Consumption'!T$9:$AQ$9)+1))</f>
        <v>0</v>
      </c>
      <c r="BL13" s="114">
        <f ca="1">IFERROR(SUM(OFFSET('7. Consumption'!U13,0,1,,MIN('1. General Inputs'!$J$20,COLUMNS('7. Consumption'!U$9:$AQ$9)-1))),0)+MAX(0,$AQ13*('1. General Inputs'!$J$20-COLUMNS('7. Consumption'!U$9:$AQ$9)+1))</f>
        <v>0</v>
      </c>
      <c r="BM13" s="114">
        <f ca="1">IFERROR(SUM(OFFSET('7. Consumption'!V13,0,1,,MIN('1. General Inputs'!$J$20,COLUMNS('7. Consumption'!V$9:$AQ$9)-1))),0)+MAX(0,$AQ13*('1. General Inputs'!$J$20-COLUMNS('7. Consumption'!V$9:$AQ$9)+1))</f>
        <v>0</v>
      </c>
      <c r="BN13" s="114">
        <f ca="1">IFERROR(SUM(OFFSET('7. Consumption'!W13,0,1,,MIN('1. General Inputs'!$J$20,COLUMNS('7. Consumption'!W$9:$AQ$9)-1))),0)+MAX(0,$AQ13*('1. General Inputs'!$J$20-COLUMNS('7. Consumption'!W$9:$AQ$9)+1))</f>
        <v>0</v>
      </c>
      <c r="BO13" s="114">
        <f ca="1">IFERROR(SUM(OFFSET('7. Consumption'!X13,0,1,,MIN('1. General Inputs'!$J$20,COLUMNS('7. Consumption'!X$9:$AQ$9)-1))),0)+MAX(0,$AQ13*('1. General Inputs'!$J$20-COLUMNS('7. Consumption'!X$9:$AQ$9)+1))</f>
        <v>0</v>
      </c>
      <c r="BP13" s="114">
        <f ca="1">IFERROR(SUM(OFFSET('7. Consumption'!Y13,0,1,,MIN('1. General Inputs'!$J$20,COLUMNS('7. Consumption'!Y$9:$AQ$9)-1))),0)+MAX(0,$AQ13*('1. General Inputs'!$J$20-COLUMNS('7. Consumption'!Y$9:$AQ$9)+1))</f>
        <v>0</v>
      </c>
      <c r="BQ13" s="114">
        <f ca="1">IFERROR(SUM(OFFSET('7. Consumption'!Z13,0,1,,MIN('1. General Inputs'!$J$20,COLUMNS('7. Consumption'!Z$9:$AQ$9)-1))),0)+MAX(0,$AQ13*('1. General Inputs'!$J$20-COLUMNS('7. Consumption'!Z$9:$AQ$9)+1))</f>
        <v>0</v>
      </c>
      <c r="BR13" s="114">
        <f ca="1">IFERROR(SUM(OFFSET('7. Consumption'!AA13,0,1,,MIN('1. General Inputs'!$J$20,COLUMNS('7. Consumption'!AA$9:$AQ$9)-1))),0)+MAX(0,$AQ13*('1. General Inputs'!$J$20-COLUMNS('7. Consumption'!AA$9:$AQ$9)+1))</f>
        <v>0</v>
      </c>
      <c r="BS13" s="114">
        <f ca="1">IFERROR(SUM(OFFSET('7. Consumption'!AB13,0,1,,MIN('1. General Inputs'!$J$20,COLUMNS('7. Consumption'!AB$9:$AQ$9)-1))),0)+MAX(0,$AQ13*('1. General Inputs'!$J$20-COLUMNS('7. Consumption'!AB$9:$AQ$9)+1))</f>
        <v>0</v>
      </c>
      <c r="BT13" s="114">
        <f ca="1">IFERROR(SUM(OFFSET('7. Consumption'!AC13,0,1,,MIN('1. General Inputs'!$J$20,COLUMNS('7. Consumption'!AC$9:$AQ$9)-1))),0)+MAX(0,$AQ13*('1. General Inputs'!$J$20-COLUMNS('7. Consumption'!AC$9:$AQ$9)+1))</f>
        <v>0</v>
      </c>
      <c r="BU13" s="114">
        <f ca="1">IFERROR(SUM(OFFSET('7. Consumption'!AD13,0,1,,MIN('1. General Inputs'!$J$20,COLUMNS('7. Consumption'!AD$9:$AQ$9)-1))),0)+MAX(0,$AQ13*('1. General Inputs'!$J$20-COLUMNS('7. Consumption'!AD$9:$AQ$9)+1))</f>
        <v>0</v>
      </c>
      <c r="BV13" s="114">
        <f ca="1">IFERROR(SUM(OFFSET('7. Consumption'!AE13,0,1,,MIN('1. General Inputs'!$J$20,COLUMNS('7. Consumption'!AE$9:$AQ$9)-1))),0)+MAX(0,$AQ13*('1. General Inputs'!$J$20-COLUMNS('7. Consumption'!AE$9:$AQ$9)+1))</f>
        <v>0</v>
      </c>
      <c r="BW13" s="114">
        <f ca="1">IFERROR(SUM(OFFSET('7. Consumption'!AF13,0,1,,MIN('1. General Inputs'!$J$20,COLUMNS('7. Consumption'!AF$9:$AQ$9)-1))),0)+MAX(0,$AQ13*('1. General Inputs'!$J$20-COLUMNS('7. Consumption'!AF$9:$AQ$9)+1))</f>
        <v>0</v>
      </c>
      <c r="BX13" s="114">
        <f ca="1">IFERROR(SUM(OFFSET('7. Consumption'!AG13,0,1,,MIN('1. General Inputs'!$J$20,COLUMNS('7. Consumption'!AG$9:$AQ$9)-1))),0)+MAX(0,$AQ13*('1. General Inputs'!$J$20-COLUMNS('7. Consumption'!AG$9:$AQ$9)+1))</f>
        <v>0</v>
      </c>
      <c r="BY13" s="114">
        <f ca="1">IFERROR(SUM(OFFSET('7. Consumption'!AH13,0,1,,MIN('1. General Inputs'!$J$20,COLUMNS('7. Consumption'!AH$9:$AQ$9)-1))),0)+MAX(0,$AQ13*('1. General Inputs'!$J$20-COLUMNS('7. Consumption'!AH$9:$AQ$9)+1))</f>
        <v>0</v>
      </c>
      <c r="BZ13" s="114">
        <f ca="1">IFERROR(SUM(OFFSET('7. Consumption'!AI13,0,1,,MIN('1. General Inputs'!$J$20,COLUMNS('7. Consumption'!AI$9:$AQ$9)-1))),0)+MAX(0,$AQ13*('1. General Inputs'!$J$20-COLUMNS('7. Consumption'!AI$9:$AQ$9)+1))</f>
        <v>0</v>
      </c>
      <c r="CA13" s="114">
        <f ca="1">IFERROR(SUM(OFFSET('7. Consumption'!AJ13,0,1,,MIN('1. General Inputs'!$J$20,COLUMNS('7. Consumption'!AJ$9:$AQ$9)-1))),0)+MAX(0,$AQ13*('1. General Inputs'!$J$20-COLUMNS('7. Consumption'!AJ$9:$AQ$9)+1))</f>
        <v>0</v>
      </c>
      <c r="CB13" s="114">
        <f ca="1">IFERROR(SUM(OFFSET('7. Consumption'!AK13,0,1,,MIN('1. General Inputs'!$J$20,COLUMNS('7. Consumption'!AK$9:$AQ$9)-1))),0)+MAX(0,$AQ13*('1. General Inputs'!$J$20-COLUMNS('7. Consumption'!AK$9:$AQ$9)+1))</f>
        <v>0</v>
      </c>
      <c r="CC13" s="114">
        <f ca="1">IFERROR(SUM(OFFSET('7. Consumption'!AL13,0,1,,MIN('1. General Inputs'!$J$20,COLUMNS('7. Consumption'!AL$9:$AQ$9)-1))),0)+MAX(0,$AQ13*('1. General Inputs'!$J$20-COLUMNS('7. Consumption'!AL$9:$AQ$9)+1))</f>
        <v>0</v>
      </c>
      <c r="CD13" s="114">
        <f ca="1">IFERROR(SUM(OFFSET('7. Consumption'!AM13,0,1,,MIN('1. General Inputs'!$J$20,COLUMNS('7. Consumption'!AM$9:$AQ$9)-1))),0)+MAX(0,$AQ13*('1. General Inputs'!$J$20-COLUMNS('7. Consumption'!AM$9:$AQ$9)+1))</f>
        <v>0</v>
      </c>
      <c r="CE13" s="114">
        <f ca="1">IFERROR(SUM(OFFSET('7. Consumption'!AN13,0,1,,MIN('1. General Inputs'!$J$20,COLUMNS('7. Consumption'!AN$9:$AQ$9)-1))),0)+MAX(0,$AQ13*('1. General Inputs'!$J$20-COLUMNS('7. Consumption'!AN$9:$AQ$9)+1))</f>
        <v>0</v>
      </c>
      <c r="CF13" s="114">
        <f ca="1">IFERROR(SUM(OFFSET('7. Consumption'!AO13,0,1,,MIN('1. General Inputs'!$J$20,COLUMNS('7. Consumption'!AO$9:$AQ$9)-1))),0)+MAX(0,$AQ13*('1. General Inputs'!$J$20-COLUMNS('7. Consumption'!AO$9:$AQ$9)+1))</f>
        <v>0</v>
      </c>
      <c r="CG13" s="114">
        <f ca="1">IFERROR(SUM(OFFSET('7. Consumption'!AP13,0,1,,MIN('1. General Inputs'!$J$20,COLUMNS('7. Consumption'!AP$9:$AQ$9)-1))),0)+MAX(0,$AQ13*('1. General Inputs'!$J$20-COLUMNS('7. Consumption'!AP$9:$AQ$9)+1))</f>
        <v>0</v>
      </c>
      <c r="CH13" s="114">
        <f ca="1">IFERROR(SUM(OFFSET('7. Consumption'!AQ13,0,1,,MIN('1. General Inputs'!$J$20,COLUMNS('7. Consumption'!AQ$9:$AQ$9)-1))),0)+MAX(0,$AQ13*('1. General Inputs'!$J$20-COLUMNS('7. Consumption'!AQ$9:$AQ$9)+1))</f>
        <v>0</v>
      </c>
    </row>
    <row r="14" spans="2:86" x14ac:dyDescent="0.3">
      <c r="B14" s="12"/>
      <c r="C14" s="12" t="str">
        <f>IFERROR(VLOOKUP(ROWS($C$9:$C14),'5. Dosing'!$I$12:$J$73,COLUMNS('5. Dosing'!$I$11:$J$11),0),"")</f>
        <v>ATV/r (300/100) - 30 tab</v>
      </c>
      <c r="D14" s="12" t="str">
        <f>IFERROR(INDEX('5. Dosing'!C$12:C$73,MATCH('7. Consumption'!$C14,'5. Dosing'!$J$12:$J$73,0)),"")</f>
        <v>ATV/r</v>
      </c>
      <c r="E14" s="108">
        <f>IFERROR(INDEX('5. Dosing'!H$12:H$73,MATCH('7. Consumption'!$C14,'5. Dosing'!$J$12:$J$73,0)),0)</f>
        <v>1</v>
      </c>
      <c r="F14" s="109">
        <f>IFERROR(INDEX('5. Dosing'!G$12:G$73,MATCH('7. Consumption'!$C14,'5. Dosing'!$J$12:$J$73,0))*(30.5)/INDEX('5. Dosing'!F$12:F$73,MATCH('7. Consumption'!$C14,'5. Dosing'!$J$12:$J$73,0)),0)</f>
        <v>1.0166666666666666</v>
      </c>
      <c r="H14" s="3">
        <f ca="1">ROUNDUP($F14*$E14*CHOOSE(H$7,
IFERROR(SUMPRODUCT('6. Patients'!BZ$10:BZ$107,OFFSET('6. Patients'!$DM$9,1,MATCH($D14,'6. Patients'!$DN$9:$EI$9,0),ROWS('6. Patients'!DM$10:DM$107))),0)+
IFERROR(SUMPRODUCT('6. Patients'!BZ$10:BZ$107,OFFSET('6. Patients'!$EJ$9,1,MATCH($D14,'6. Patients'!$EK$9:$EW$9,0),ROWS('6. Patients'!DM$10:DM$107))),0)+
IFERROR(SUMPRODUCT('6. Patients'!BZ$10:BZ$107,OFFSET('6. Patients'!$EX$9,1,MATCH($D14,'6. Patients'!$EY$9:$FT$9,0),ROWS('6. Patients'!DM$10:DM$107))),0)+
IFERROR(SUMPRODUCT('6. Patients'!BZ$10:BZ$107,OFFSET('6. Patients'!$FU$9,1,MATCH($D14,'6. Patients'!$FV$9:$GJ$9,0),ROWS('6. Patients'!DM$10:DM$107))),0),
IFERROR(SUMPRODUCT('6. Patients'!BZ$10:BZ$107,OFFSET('6. Patients'!$GK$9,1,MATCH($D14,'6. Patients'!$GL$9:$HG$9,0),ROWS('6. Patients'!DM$10:DM$107))),0)+
IFERROR(SUMPRODUCT('6. Patients'!BZ$10:BZ$107,OFFSET('6. Patients'!$HH$9,1,MATCH($D14,'6. Patients'!$HI$9:$HU$9,0),ROWS('6. Patients'!DM$10:DM$107))),0)+
IFERROR(SUMPRODUCT('6. Patients'!BZ$10:BZ$107,OFFSET('6. Patients'!$HV$9,1,MATCH($D14,'6. Patients'!$HW$9:$IR$9,0),ROWS('6. Patients'!DM$10:DM$107))),0)+
IFERROR(SUMPRODUCT('6. Patients'!BZ$10:BZ$107,OFFSET('6. Patients'!$IS$9,1,MATCH($D14,'6. Patients'!$IT$9:$JH$9,0),ROWS('6. Patients'!DM$10:DM$107))),0),
IFERROR(SUMPRODUCT('6. Patients'!BZ$10:BZ$107,OFFSET('6. Patients'!$JI$9,1,MATCH($D14,'6. Patients'!$JJ$9:$KE$9,0),ROWS('6. Patients'!DM$10:DM$107))),0)+
IFERROR(SUMPRODUCT('6. Patients'!BZ$10:BZ$107,OFFSET('6. Patients'!$KF$9,1,MATCH($D14,'6. Patients'!$KG$9:$KS$9,0),ROWS('6. Patients'!DM$10:DM$107))),0)+
IFERROR(SUMPRODUCT('6. Patients'!BZ$10:BZ$107,OFFSET('6. Patients'!$KT$9,1,MATCH($D14,'6. Patients'!$KU$9:$LP$9,0),ROWS('6. Patients'!DM$10:DM$107))),0)+
IFERROR(SUMPRODUCT('6. Patients'!BZ$10:BZ$107,OFFSET('6. Patients'!$LQ$9,1,MATCH($D14,'6. Patients'!$LR$9:$MF$9,0),ROWS('6. Patients'!DM$10:DM$107))),0))+
IFERROR(VLOOKUP($D14,$H$109:$L$139,COLUMNS($H$108:$J$108)-1+H$7,0)*$E14*$F14*'1. General Inputs'!$J$18,0),0)</f>
        <v>0</v>
      </c>
      <c r="I14" s="3">
        <f ca="1">ROUNDUP($F14*$E14*CHOOSE(I$7,
IFERROR(SUMPRODUCT('6. Patients'!CA$10:CA$107,OFFSET('6. Patients'!$DM$9,1,MATCH($D14,'6. Patients'!$DN$9:$EI$9,0),ROWS('6. Patients'!DN$10:DN$107))),0)+
IFERROR(SUMPRODUCT('6. Patients'!CA$10:CA$107,OFFSET('6. Patients'!$EJ$9,1,MATCH($D14,'6. Patients'!$EK$9:$EW$9,0),ROWS('6. Patients'!DN$10:DN$107))),0)+
IFERROR(SUMPRODUCT('6. Patients'!CA$10:CA$107,OFFSET('6. Patients'!$EX$9,1,MATCH($D14,'6. Patients'!$EY$9:$FT$9,0),ROWS('6. Patients'!DN$10:DN$107))),0)+
IFERROR(SUMPRODUCT('6. Patients'!CA$10:CA$107,OFFSET('6. Patients'!$FU$9,1,MATCH($D14,'6. Patients'!$FV$9:$GJ$9,0),ROWS('6. Patients'!DN$10:DN$107))),0),
IFERROR(SUMPRODUCT('6. Patients'!CA$10:CA$107,OFFSET('6. Patients'!$GK$9,1,MATCH($D14,'6. Patients'!$GL$9:$HG$9,0),ROWS('6. Patients'!DN$10:DN$107))),0)+
IFERROR(SUMPRODUCT('6. Patients'!CA$10:CA$107,OFFSET('6. Patients'!$HH$9,1,MATCH($D14,'6. Patients'!$HI$9:$HU$9,0),ROWS('6. Patients'!DN$10:DN$107))),0)+
IFERROR(SUMPRODUCT('6. Patients'!CA$10:CA$107,OFFSET('6. Patients'!$HV$9,1,MATCH($D14,'6. Patients'!$HW$9:$IR$9,0),ROWS('6. Patients'!DN$10:DN$107))),0)+
IFERROR(SUMPRODUCT('6. Patients'!CA$10:CA$107,OFFSET('6. Patients'!$IS$9,1,MATCH($D14,'6. Patients'!$IT$9:$JH$9,0),ROWS('6. Patients'!DN$10:DN$107))),0),
IFERROR(SUMPRODUCT('6. Patients'!CA$10:CA$107,OFFSET('6. Patients'!$JI$9,1,MATCH($D14,'6. Patients'!$JJ$9:$KE$9,0),ROWS('6. Patients'!DN$10:DN$107))),0)+
IFERROR(SUMPRODUCT('6. Patients'!CA$10:CA$107,OFFSET('6. Patients'!$KF$9,1,MATCH($D14,'6. Patients'!$KG$9:$KS$9,0),ROWS('6. Patients'!DN$10:DN$107))),0)+
IFERROR(SUMPRODUCT('6. Patients'!CA$10:CA$107,OFFSET('6. Patients'!$KT$9,1,MATCH($D14,'6. Patients'!$KU$9:$LP$9,0),ROWS('6. Patients'!DN$10:DN$107))),0)+
IFERROR(SUMPRODUCT('6. Patients'!CA$10:CA$107,OFFSET('6. Patients'!$LQ$9,1,MATCH($D14,'6. Patients'!$LR$9:$MF$9,0),ROWS('6. Patients'!DN$10:DN$107))),0))+
IFERROR(VLOOKUP($D14,$H$109:$L$139,COLUMNS($H$108:$J$108)-1+I$7,0)*$E14*$F14*'1. General Inputs'!$J$18,0),0)</f>
        <v>0</v>
      </c>
      <c r="J14" s="3">
        <f ca="1">ROUNDUP($F14*$E14*CHOOSE(J$7,
IFERROR(SUMPRODUCT('6. Patients'!CB$10:CB$107,OFFSET('6. Patients'!$DM$9,1,MATCH($D14,'6. Patients'!$DN$9:$EI$9,0),ROWS('6. Patients'!DO$10:DO$107))),0)+
IFERROR(SUMPRODUCT('6. Patients'!CB$10:CB$107,OFFSET('6. Patients'!$EJ$9,1,MATCH($D14,'6. Patients'!$EK$9:$EW$9,0),ROWS('6. Patients'!DO$10:DO$107))),0)+
IFERROR(SUMPRODUCT('6. Patients'!CB$10:CB$107,OFFSET('6. Patients'!$EX$9,1,MATCH($D14,'6. Patients'!$EY$9:$FT$9,0),ROWS('6. Patients'!DO$10:DO$107))),0)+
IFERROR(SUMPRODUCT('6. Patients'!CB$10:CB$107,OFFSET('6. Patients'!$FU$9,1,MATCH($D14,'6. Patients'!$FV$9:$GJ$9,0),ROWS('6. Patients'!DO$10:DO$107))),0),
IFERROR(SUMPRODUCT('6. Patients'!CB$10:CB$107,OFFSET('6. Patients'!$GK$9,1,MATCH($D14,'6. Patients'!$GL$9:$HG$9,0),ROWS('6. Patients'!DO$10:DO$107))),0)+
IFERROR(SUMPRODUCT('6. Patients'!CB$10:CB$107,OFFSET('6. Patients'!$HH$9,1,MATCH($D14,'6. Patients'!$HI$9:$HU$9,0),ROWS('6. Patients'!DO$10:DO$107))),0)+
IFERROR(SUMPRODUCT('6. Patients'!CB$10:CB$107,OFFSET('6. Patients'!$HV$9,1,MATCH($D14,'6. Patients'!$HW$9:$IR$9,0),ROWS('6. Patients'!DO$10:DO$107))),0)+
IFERROR(SUMPRODUCT('6. Patients'!CB$10:CB$107,OFFSET('6. Patients'!$IS$9,1,MATCH($D14,'6. Patients'!$IT$9:$JH$9,0),ROWS('6. Patients'!DO$10:DO$107))),0),
IFERROR(SUMPRODUCT('6. Patients'!CB$10:CB$107,OFFSET('6. Patients'!$JI$9,1,MATCH($D14,'6. Patients'!$JJ$9:$KE$9,0),ROWS('6. Patients'!DO$10:DO$107))),0)+
IFERROR(SUMPRODUCT('6. Patients'!CB$10:CB$107,OFFSET('6. Patients'!$KF$9,1,MATCH($D14,'6. Patients'!$KG$9:$KS$9,0),ROWS('6. Patients'!DO$10:DO$107))),0)+
IFERROR(SUMPRODUCT('6. Patients'!CB$10:CB$107,OFFSET('6. Patients'!$KT$9,1,MATCH($D14,'6. Patients'!$KU$9:$LP$9,0),ROWS('6. Patients'!DO$10:DO$107))),0)+
IFERROR(SUMPRODUCT('6. Patients'!CB$10:CB$107,OFFSET('6. Patients'!$LQ$9,1,MATCH($D14,'6. Patients'!$LR$9:$MF$9,0),ROWS('6. Patients'!DO$10:DO$107))),0))+
IFERROR(VLOOKUP($D14,$H$109:$L$139,COLUMNS($H$108:$J$108)-1+J$7,0)*$E14*$F14*'1. General Inputs'!$J$18,0),0)</f>
        <v>0</v>
      </c>
      <c r="K14" s="3">
        <f ca="1">ROUNDUP($F14*$E14*CHOOSE(K$7,
IFERROR(SUMPRODUCT('6. Patients'!CC$10:CC$107,OFFSET('6. Patients'!$DM$9,1,MATCH($D14,'6. Patients'!$DN$9:$EI$9,0),ROWS('6. Patients'!DP$10:DP$107))),0)+
IFERROR(SUMPRODUCT('6. Patients'!CC$10:CC$107,OFFSET('6. Patients'!$EJ$9,1,MATCH($D14,'6. Patients'!$EK$9:$EW$9,0),ROWS('6. Patients'!DP$10:DP$107))),0)+
IFERROR(SUMPRODUCT('6. Patients'!CC$10:CC$107,OFFSET('6. Patients'!$EX$9,1,MATCH($D14,'6. Patients'!$EY$9:$FT$9,0),ROWS('6. Patients'!DP$10:DP$107))),0)+
IFERROR(SUMPRODUCT('6. Patients'!CC$10:CC$107,OFFSET('6. Patients'!$FU$9,1,MATCH($D14,'6. Patients'!$FV$9:$GJ$9,0),ROWS('6. Patients'!DP$10:DP$107))),0),
IFERROR(SUMPRODUCT('6. Patients'!CC$10:CC$107,OFFSET('6. Patients'!$GK$9,1,MATCH($D14,'6. Patients'!$GL$9:$HG$9,0),ROWS('6. Patients'!DP$10:DP$107))),0)+
IFERROR(SUMPRODUCT('6. Patients'!CC$10:CC$107,OFFSET('6. Patients'!$HH$9,1,MATCH($D14,'6. Patients'!$HI$9:$HU$9,0),ROWS('6. Patients'!DP$10:DP$107))),0)+
IFERROR(SUMPRODUCT('6. Patients'!CC$10:CC$107,OFFSET('6. Patients'!$HV$9,1,MATCH($D14,'6. Patients'!$HW$9:$IR$9,0),ROWS('6. Patients'!DP$10:DP$107))),0)+
IFERROR(SUMPRODUCT('6. Patients'!CC$10:CC$107,OFFSET('6. Patients'!$IS$9,1,MATCH($D14,'6. Patients'!$IT$9:$JH$9,0),ROWS('6. Patients'!DP$10:DP$107))),0),
IFERROR(SUMPRODUCT('6. Patients'!CC$10:CC$107,OFFSET('6. Patients'!$JI$9,1,MATCH($D14,'6. Patients'!$JJ$9:$KE$9,0),ROWS('6. Patients'!DP$10:DP$107))),0)+
IFERROR(SUMPRODUCT('6. Patients'!CC$10:CC$107,OFFSET('6. Patients'!$KF$9,1,MATCH($D14,'6. Patients'!$KG$9:$KS$9,0),ROWS('6. Patients'!DP$10:DP$107))),0)+
IFERROR(SUMPRODUCT('6. Patients'!CC$10:CC$107,OFFSET('6. Patients'!$KT$9,1,MATCH($D14,'6. Patients'!$KU$9:$LP$9,0),ROWS('6. Patients'!DP$10:DP$107))),0)+
IFERROR(SUMPRODUCT('6. Patients'!CC$10:CC$107,OFFSET('6. Patients'!$LQ$9,1,MATCH($D14,'6. Patients'!$LR$9:$MF$9,0),ROWS('6. Patients'!DP$10:DP$107))),0))+
IFERROR(VLOOKUP($D14,$H$109:$L$139,COLUMNS($H$108:$J$108)-1+K$7,0)*$E14*$F14*'1. General Inputs'!$J$18,0),0)</f>
        <v>0</v>
      </c>
      <c r="L14" s="3">
        <f ca="1">ROUNDUP($F14*$E14*CHOOSE(L$7,
IFERROR(SUMPRODUCT('6. Patients'!CD$10:CD$107,OFFSET('6. Patients'!$DM$9,1,MATCH($D14,'6. Patients'!$DN$9:$EI$9,0),ROWS('6. Patients'!DQ$10:DQ$107))),0)+
IFERROR(SUMPRODUCT('6. Patients'!CD$10:CD$107,OFFSET('6. Patients'!$EJ$9,1,MATCH($D14,'6. Patients'!$EK$9:$EW$9,0),ROWS('6. Patients'!DQ$10:DQ$107))),0)+
IFERROR(SUMPRODUCT('6. Patients'!CD$10:CD$107,OFFSET('6. Patients'!$EX$9,1,MATCH($D14,'6. Patients'!$EY$9:$FT$9,0),ROWS('6. Patients'!DQ$10:DQ$107))),0)+
IFERROR(SUMPRODUCT('6. Patients'!CD$10:CD$107,OFFSET('6. Patients'!$FU$9,1,MATCH($D14,'6. Patients'!$FV$9:$GJ$9,0),ROWS('6. Patients'!DQ$10:DQ$107))),0),
IFERROR(SUMPRODUCT('6. Patients'!CD$10:CD$107,OFFSET('6. Patients'!$GK$9,1,MATCH($D14,'6. Patients'!$GL$9:$HG$9,0),ROWS('6. Patients'!DQ$10:DQ$107))),0)+
IFERROR(SUMPRODUCT('6. Patients'!CD$10:CD$107,OFFSET('6. Patients'!$HH$9,1,MATCH($D14,'6. Patients'!$HI$9:$HU$9,0),ROWS('6. Patients'!DQ$10:DQ$107))),0)+
IFERROR(SUMPRODUCT('6. Patients'!CD$10:CD$107,OFFSET('6. Patients'!$HV$9,1,MATCH($D14,'6. Patients'!$HW$9:$IR$9,0),ROWS('6. Patients'!DQ$10:DQ$107))),0)+
IFERROR(SUMPRODUCT('6. Patients'!CD$10:CD$107,OFFSET('6. Patients'!$IS$9,1,MATCH($D14,'6. Patients'!$IT$9:$JH$9,0),ROWS('6. Patients'!DQ$10:DQ$107))),0),
IFERROR(SUMPRODUCT('6. Patients'!CD$10:CD$107,OFFSET('6. Patients'!$JI$9,1,MATCH($D14,'6. Patients'!$JJ$9:$KE$9,0),ROWS('6. Patients'!DQ$10:DQ$107))),0)+
IFERROR(SUMPRODUCT('6. Patients'!CD$10:CD$107,OFFSET('6. Patients'!$KF$9,1,MATCH($D14,'6. Patients'!$KG$9:$KS$9,0),ROWS('6. Patients'!DQ$10:DQ$107))),0)+
IFERROR(SUMPRODUCT('6. Patients'!CD$10:CD$107,OFFSET('6. Patients'!$KT$9,1,MATCH($D14,'6. Patients'!$KU$9:$LP$9,0),ROWS('6. Patients'!DQ$10:DQ$107))),0)+
IFERROR(SUMPRODUCT('6. Patients'!CD$10:CD$107,OFFSET('6. Patients'!$LQ$9,1,MATCH($D14,'6. Patients'!$LR$9:$MF$9,0),ROWS('6. Patients'!DQ$10:DQ$107))),0))+
IFERROR(VLOOKUP($D14,$H$109:$L$139,COLUMNS($H$108:$J$108)-1+L$7,0)*$E14*$F14*'1. General Inputs'!$J$18,0),0)</f>
        <v>0</v>
      </c>
      <c r="M14" s="3">
        <f ca="1">ROUNDUP($F14*$E14*CHOOSE(M$7,
IFERROR(SUMPRODUCT('6. Patients'!CE$10:CE$107,OFFSET('6. Patients'!$DM$9,1,MATCH($D14,'6. Patients'!$DN$9:$EI$9,0),ROWS('6. Patients'!DR$10:DR$107))),0)+
IFERROR(SUMPRODUCT('6. Patients'!CE$10:CE$107,OFFSET('6. Patients'!$EJ$9,1,MATCH($D14,'6. Patients'!$EK$9:$EW$9,0),ROWS('6. Patients'!DR$10:DR$107))),0)+
IFERROR(SUMPRODUCT('6. Patients'!CE$10:CE$107,OFFSET('6. Patients'!$EX$9,1,MATCH($D14,'6. Patients'!$EY$9:$FT$9,0),ROWS('6. Patients'!DR$10:DR$107))),0)+
IFERROR(SUMPRODUCT('6. Patients'!CE$10:CE$107,OFFSET('6. Patients'!$FU$9,1,MATCH($D14,'6. Patients'!$FV$9:$GJ$9,0),ROWS('6. Patients'!DR$10:DR$107))),0),
IFERROR(SUMPRODUCT('6. Patients'!CE$10:CE$107,OFFSET('6. Patients'!$GK$9,1,MATCH($D14,'6. Patients'!$GL$9:$HG$9,0),ROWS('6. Patients'!DR$10:DR$107))),0)+
IFERROR(SUMPRODUCT('6. Patients'!CE$10:CE$107,OFFSET('6. Patients'!$HH$9,1,MATCH($D14,'6. Patients'!$HI$9:$HU$9,0),ROWS('6. Patients'!DR$10:DR$107))),0)+
IFERROR(SUMPRODUCT('6. Patients'!CE$10:CE$107,OFFSET('6. Patients'!$HV$9,1,MATCH($D14,'6. Patients'!$HW$9:$IR$9,0),ROWS('6. Patients'!DR$10:DR$107))),0)+
IFERROR(SUMPRODUCT('6. Patients'!CE$10:CE$107,OFFSET('6. Patients'!$IS$9,1,MATCH($D14,'6. Patients'!$IT$9:$JH$9,0),ROWS('6. Patients'!DR$10:DR$107))),0),
IFERROR(SUMPRODUCT('6. Patients'!CE$10:CE$107,OFFSET('6. Patients'!$JI$9,1,MATCH($D14,'6. Patients'!$JJ$9:$KE$9,0),ROWS('6. Patients'!DR$10:DR$107))),0)+
IFERROR(SUMPRODUCT('6. Patients'!CE$10:CE$107,OFFSET('6. Patients'!$KF$9,1,MATCH($D14,'6. Patients'!$KG$9:$KS$9,0),ROWS('6. Patients'!DR$10:DR$107))),0)+
IFERROR(SUMPRODUCT('6. Patients'!CE$10:CE$107,OFFSET('6. Patients'!$KT$9,1,MATCH($D14,'6. Patients'!$KU$9:$LP$9,0),ROWS('6. Patients'!DR$10:DR$107))),0)+
IFERROR(SUMPRODUCT('6. Patients'!CE$10:CE$107,OFFSET('6. Patients'!$LQ$9,1,MATCH($D14,'6. Patients'!$LR$9:$MF$9,0),ROWS('6. Patients'!DR$10:DR$107))),0))+
IFERROR(VLOOKUP($D14,$H$109:$L$139,COLUMNS($H$108:$J$108)-1+M$7,0)*$E14*$F14*'1. General Inputs'!$J$18,0),0)</f>
        <v>0</v>
      </c>
      <c r="N14" s="3">
        <f ca="1">ROUNDUP($F14*$E14*CHOOSE(N$7,
IFERROR(SUMPRODUCT('6. Patients'!CF$10:CF$107,OFFSET('6. Patients'!$DM$9,1,MATCH($D14,'6. Patients'!$DN$9:$EI$9,0),ROWS('6. Patients'!DS$10:DS$107))),0)+
IFERROR(SUMPRODUCT('6. Patients'!CF$10:CF$107,OFFSET('6. Patients'!$EJ$9,1,MATCH($D14,'6. Patients'!$EK$9:$EW$9,0),ROWS('6. Patients'!DS$10:DS$107))),0)+
IFERROR(SUMPRODUCT('6. Patients'!CF$10:CF$107,OFFSET('6. Patients'!$EX$9,1,MATCH($D14,'6. Patients'!$EY$9:$FT$9,0),ROWS('6. Patients'!DS$10:DS$107))),0)+
IFERROR(SUMPRODUCT('6. Patients'!CF$10:CF$107,OFFSET('6. Patients'!$FU$9,1,MATCH($D14,'6. Patients'!$FV$9:$GJ$9,0),ROWS('6. Patients'!DS$10:DS$107))),0),
IFERROR(SUMPRODUCT('6. Patients'!CF$10:CF$107,OFFSET('6. Patients'!$GK$9,1,MATCH($D14,'6. Patients'!$GL$9:$HG$9,0),ROWS('6. Patients'!DS$10:DS$107))),0)+
IFERROR(SUMPRODUCT('6. Patients'!CF$10:CF$107,OFFSET('6. Patients'!$HH$9,1,MATCH($D14,'6. Patients'!$HI$9:$HU$9,0),ROWS('6. Patients'!DS$10:DS$107))),0)+
IFERROR(SUMPRODUCT('6. Patients'!CF$10:CF$107,OFFSET('6. Patients'!$HV$9,1,MATCH($D14,'6. Patients'!$HW$9:$IR$9,0),ROWS('6. Patients'!DS$10:DS$107))),0)+
IFERROR(SUMPRODUCT('6. Patients'!CF$10:CF$107,OFFSET('6. Patients'!$IS$9,1,MATCH($D14,'6. Patients'!$IT$9:$JH$9,0),ROWS('6. Patients'!DS$10:DS$107))),0),
IFERROR(SUMPRODUCT('6. Patients'!CF$10:CF$107,OFFSET('6. Patients'!$JI$9,1,MATCH($D14,'6. Patients'!$JJ$9:$KE$9,0),ROWS('6. Patients'!DS$10:DS$107))),0)+
IFERROR(SUMPRODUCT('6. Patients'!CF$10:CF$107,OFFSET('6. Patients'!$KF$9,1,MATCH($D14,'6. Patients'!$KG$9:$KS$9,0),ROWS('6. Patients'!DS$10:DS$107))),0)+
IFERROR(SUMPRODUCT('6. Patients'!CF$10:CF$107,OFFSET('6. Patients'!$KT$9,1,MATCH($D14,'6. Patients'!$KU$9:$LP$9,0),ROWS('6. Patients'!DS$10:DS$107))),0)+
IFERROR(SUMPRODUCT('6. Patients'!CF$10:CF$107,OFFSET('6. Patients'!$LQ$9,1,MATCH($D14,'6. Patients'!$LR$9:$MF$9,0),ROWS('6. Patients'!DS$10:DS$107))),0))+
IFERROR(VLOOKUP($D14,$H$109:$L$139,COLUMNS($H$108:$J$108)-1+N$7,0)*$E14*$F14*'1. General Inputs'!$J$18,0),0)</f>
        <v>0</v>
      </c>
      <c r="O14" s="3">
        <f ca="1">ROUNDUP($F14*$E14*CHOOSE(O$7,
IFERROR(SUMPRODUCT('6. Patients'!CG$10:CG$107,OFFSET('6. Patients'!$DM$9,1,MATCH($D14,'6. Patients'!$DN$9:$EI$9,0),ROWS('6. Patients'!DT$10:DT$107))),0)+
IFERROR(SUMPRODUCT('6. Patients'!CG$10:CG$107,OFFSET('6. Patients'!$EJ$9,1,MATCH($D14,'6. Patients'!$EK$9:$EW$9,0),ROWS('6. Patients'!DT$10:DT$107))),0)+
IFERROR(SUMPRODUCT('6. Patients'!CG$10:CG$107,OFFSET('6. Patients'!$EX$9,1,MATCH($D14,'6. Patients'!$EY$9:$FT$9,0),ROWS('6. Patients'!DT$10:DT$107))),0)+
IFERROR(SUMPRODUCT('6. Patients'!CG$10:CG$107,OFFSET('6. Patients'!$FU$9,1,MATCH($D14,'6. Patients'!$FV$9:$GJ$9,0),ROWS('6. Patients'!DT$10:DT$107))),0),
IFERROR(SUMPRODUCT('6. Patients'!CG$10:CG$107,OFFSET('6. Patients'!$GK$9,1,MATCH($D14,'6. Patients'!$GL$9:$HG$9,0),ROWS('6. Patients'!DT$10:DT$107))),0)+
IFERROR(SUMPRODUCT('6. Patients'!CG$10:CG$107,OFFSET('6. Patients'!$HH$9,1,MATCH($D14,'6. Patients'!$HI$9:$HU$9,0),ROWS('6. Patients'!DT$10:DT$107))),0)+
IFERROR(SUMPRODUCT('6. Patients'!CG$10:CG$107,OFFSET('6. Patients'!$HV$9,1,MATCH($D14,'6. Patients'!$HW$9:$IR$9,0),ROWS('6. Patients'!DT$10:DT$107))),0)+
IFERROR(SUMPRODUCT('6. Patients'!CG$10:CG$107,OFFSET('6. Patients'!$IS$9,1,MATCH($D14,'6. Patients'!$IT$9:$JH$9,0),ROWS('6. Patients'!DT$10:DT$107))),0),
IFERROR(SUMPRODUCT('6. Patients'!CG$10:CG$107,OFFSET('6. Patients'!$JI$9,1,MATCH($D14,'6. Patients'!$JJ$9:$KE$9,0),ROWS('6. Patients'!DT$10:DT$107))),0)+
IFERROR(SUMPRODUCT('6. Patients'!CG$10:CG$107,OFFSET('6. Patients'!$KF$9,1,MATCH($D14,'6. Patients'!$KG$9:$KS$9,0),ROWS('6. Patients'!DT$10:DT$107))),0)+
IFERROR(SUMPRODUCT('6. Patients'!CG$10:CG$107,OFFSET('6. Patients'!$KT$9,1,MATCH($D14,'6. Patients'!$KU$9:$LP$9,0),ROWS('6. Patients'!DT$10:DT$107))),0)+
IFERROR(SUMPRODUCT('6. Patients'!CG$10:CG$107,OFFSET('6. Patients'!$LQ$9,1,MATCH($D14,'6. Patients'!$LR$9:$MF$9,0),ROWS('6. Patients'!DT$10:DT$107))),0))+
IFERROR(VLOOKUP($D14,$H$109:$L$139,COLUMNS($H$108:$J$108)-1+O$7,0)*$E14*$F14*'1. General Inputs'!$J$18,0),0)</f>
        <v>0</v>
      </c>
      <c r="P14" s="3">
        <f ca="1">ROUNDUP($F14*$E14*CHOOSE(P$7,
IFERROR(SUMPRODUCT('6. Patients'!CH$10:CH$107,OFFSET('6. Patients'!$DM$9,1,MATCH($D14,'6. Patients'!$DN$9:$EI$9,0),ROWS('6. Patients'!DU$10:DU$107))),0)+
IFERROR(SUMPRODUCT('6. Patients'!CH$10:CH$107,OFFSET('6. Patients'!$EJ$9,1,MATCH($D14,'6. Patients'!$EK$9:$EW$9,0),ROWS('6. Patients'!DU$10:DU$107))),0)+
IFERROR(SUMPRODUCT('6. Patients'!CH$10:CH$107,OFFSET('6. Patients'!$EX$9,1,MATCH($D14,'6. Patients'!$EY$9:$FT$9,0),ROWS('6. Patients'!DU$10:DU$107))),0)+
IFERROR(SUMPRODUCT('6. Patients'!CH$10:CH$107,OFFSET('6. Patients'!$FU$9,1,MATCH($D14,'6. Patients'!$FV$9:$GJ$9,0),ROWS('6. Patients'!DU$10:DU$107))),0),
IFERROR(SUMPRODUCT('6. Patients'!CH$10:CH$107,OFFSET('6. Patients'!$GK$9,1,MATCH($D14,'6. Patients'!$GL$9:$HG$9,0),ROWS('6. Patients'!DU$10:DU$107))),0)+
IFERROR(SUMPRODUCT('6. Patients'!CH$10:CH$107,OFFSET('6. Patients'!$HH$9,1,MATCH($D14,'6. Patients'!$HI$9:$HU$9,0),ROWS('6. Patients'!DU$10:DU$107))),0)+
IFERROR(SUMPRODUCT('6. Patients'!CH$10:CH$107,OFFSET('6. Patients'!$HV$9,1,MATCH($D14,'6. Patients'!$HW$9:$IR$9,0),ROWS('6. Patients'!DU$10:DU$107))),0)+
IFERROR(SUMPRODUCT('6. Patients'!CH$10:CH$107,OFFSET('6. Patients'!$IS$9,1,MATCH($D14,'6. Patients'!$IT$9:$JH$9,0),ROWS('6. Patients'!DU$10:DU$107))),0),
IFERROR(SUMPRODUCT('6. Patients'!CH$10:CH$107,OFFSET('6. Patients'!$JI$9,1,MATCH($D14,'6. Patients'!$JJ$9:$KE$9,0),ROWS('6. Patients'!DU$10:DU$107))),0)+
IFERROR(SUMPRODUCT('6. Patients'!CH$10:CH$107,OFFSET('6. Patients'!$KF$9,1,MATCH($D14,'6. Patients'!$KG$9:$KS$9,0),ROWS('6. Patients'!DU$10:DU$107))),0)+
IFERROR(SUMPRODUCT('6. Patients'!CH$10:CH$107,OFFSET('6. Patients'!$KT$9,1,MATCH($D14,'6. Patients'!$KU$9:$LP$9,0),ROWS('6. Patients'!DU$10:DU$107))),0)+
IFERROR(SUMPRODUCT('6. Patients'!CH$10:CH$107,OFFSET('6. Patients'!$LQ$9,1,MATCH($D14,'6. Patients'!$LR$9:$MF$9,0),ROWS('6. Patients'!DU$10:DU$107))),0))+
IFERROR(VLOOKUP($D14,$H$109:$L$139,COLUMNS($H$108:$J$108)-1+P$7,0)*$E14*$F14*'1. General Inputs'!$J$18,0),0)</f>
        <v>0</v>
      </c>
      <c r="Q14" s="3">
        <f ca="1">ROUNDUP($F14*$E14*CHOOSE(Q$7,
IFERROR(SUMPRODUCT('6. Patients'!CI$10:CI$107,OFFSET('6. Patients'!$DM$9,1,MATCH($D14,'6. Patients'!$DN$9:$EI$9,0),ROWS('6. Patients'!DV$10:DV$107))),0)+
IFERROR(SUMPRODUCT('6. Patients'!CI$10:CI$107,OFFSET('6. Patients'!$EJ$9,1,MATCH($D14,'6. Patients'!$EK$9:$EW$9,0),ROWS('6. Patients'!DV$10:DV$107))),0)+
IFERROR(SUMPRODUCT('6. Patients'!CI$10:CI$107,OFFSET('6. Patients'!$EX$9,1,MATCH($D14,'6. Patients'!$EY$9:$FT$9,0),ROWS('6. Patients'!DV$10:DV$107))),0)+
IFERROR(SUMPRODUCT('6. Patients'!CI$10:CI$107,OFFSET('6. Patients'!$FU$9,1,MATCH($D14,'6. Patients'!$FV$9:$GJ$9,0),ROWS('6. Patients'!DV$10:DV$107))),0),
IFERROR(SUMPRODUCT('6. Patients'!CI$10:CI$107,OFFSET('6. Patients'!$GK$9,1,MATCH($D14,'6. Patients'!$GL$9:$HG$9,0),ROWS('6. Patients'!DV$10:DV$107))),0)+
IFERROR(SUMPRODUCT('6. Patients'!CI$10:CI$107,OFFSET('6. Patients'!$HH$9,1,MATCH($D14,'6. Patients'!$HI$9:$HU$9,0),ROWS('6. Patients'!DV$10:DV$107))),0)+
IFERROR(SUMPRODUCT('6. Patients'!CI$10:CI$107,OFFSET('6. Patients'!$HV$9,1,MATCH($D14,'6. Patients'!$HW$9:$IR$9,0),ROWS('6. Patients'!DV$10:DV$107))),0)+
IFERROR(SUMPRODUCT('6. Patients'!CI$10:CI$107,OFFSET('6. Patients'!$IS$9,1,MATCH($D14,'6. Patients'!$IT$9:$JH$9,0),ROWS('6. Patients'!DV$10:DV$107))),0),
IFERROR(SUMPRODUCT('6. Patients'!CI$10:CI$107,OFFSET('6. Patients'!$JI$9,1,MATCH($D14,'6. Patients'!$JJ$9:$KE$9,0),ROWS('6. Patients'!DV$10:DV$107))),0)+
IFERROR(SUMPRODUCT('6. Patients'!CI$10:CI$107,OFFSET('6. Patients'!$KF$9,1,MATCH($D14,'6. Patients'!$KG$9:$KS$9,0),ROWS('6. Patients'!DV$10:DV$107))),0)+
IFERROR(SUMPRODUCT('6. Patients'!CI$10:CI$107,OFFSET('6. Patients'!$KT$9,1,MATCH($D14,'6. Patients'!$KU$9:$LP$9,0),ROWS('6. Patients'!DV$10:DV$107))),0)+
IFERROR(SUMPRODUCT('6. Patients'!CI$10:CI$107,OFFSET('6. Patients'!$LQ$9,1,MATCH($D14,'6. Patients'!$LR$9:$MF$9,0),ROWS('6. Patients'!DV$10:DV$107))),0))+
IFERROR(VLOOKUP($D14,$H$109:$L$139,COLUMNS($H$108:$J$108)-1+Q$7,0)*$E14*$F14*'1. General Inputs'!$J$18,0),0)</f>
        <v>0</v>
      </c>
      <c r="R14" s="3">
        <f ca="1">ROUNDUP($F14*$E14*CHOOSE(R$7,
IFERROR(SUMPRODUCT('6. Patients'!CJ$10:CJ$107,OFFSET('6. Patients'!$DM$9,1,MATCH($D14,'6. Patients'!$DN$9:$EI$9,0),ROWS('6. Patients'!DW$10:DW$107))),0)+
IFERROR(SUMPRODUCT('6. Patients'!CJ$10:CJ$107,OFFSET('6. Patients'!$EJ$9,1,MATCH($D14,'6. Patients'!$EK$9:$EW$9,0),ROWS('6. Patients'!DW$10:DW$107))),0)+
IFERROR(SUMPRODUCT('6. Patients'!CJ$10:CJ$107,OFFSET('6. Patients'!$EX$9,1,MATCH($D14,'6. Patients'!$EY$9:$FT$9,0),ROWS('6. Patients'!DW$10:DW$107))),0)+
IFERROR(SUMPRODUCT('6. Patients'!CJ$10:CJ$107,OFFSET('6. Patients'!$FU$9,1,MATCH($D14,'6. Patients'!$FV$9:$GJ$9,0),ROWS('6. Patients'!DW$10:DW$107))),0),
IFERROR(SUMPRODUCT('6. Patients'!CJ$10:CJ$107,OFFSET('6. Patients'!$GK$9,1,MATCH($D14,'6. Patients'!$GL$9:$HG$9,0),ROWS('6. Patients'!DW$10:DW$107))),0)+
IFERROR(SUMPRODUCT('6. Patients'!CJ$10:CJ$107,OFFSET('6. Patients'!$HH$9,1,MATCH($D14,'6. Patients'!$HI$9:$HU$9,0),ROWS('6. Patients'!DW$10:DW$107))),0)+
IFERROR(SUMPRODUCT('6. Patients'!CJ$10:CJ$107,OFFSET('6. Patients'!$HV$9,1,MATCH($D14,'6. Patients'!$HW$9:$IR$9,0),ROWS('6. Patients'!DW$10:DW$107))),0)+
IFERROR(SUMPRODUCT('6. Patients'!CJ$10:CJ$107,OFFSET('6. Patients'!$IS$9,1,MATCH($D14,'6. Patients'!$IT$9:$JH$9,0),ROWS('6. Patients'!DW$10:DW$107))),0),
IFERROR(SUMPRODUCT('6. Patients'!CJ$10:CJ$107,OFFSET('6. Patients'!$JI$9,1,MATCH($D14,'6. Patients'!$JJ$9:$KE$9,0),ROWS('6. Patients'!DW$10:DW$107))),0)+
IFERROR(SUMPRODUCT('6. Patients'!CJ$10:CJ$107,OFFSET('6. Patients'!$KF$9,1,MATCH($D14,'6. Patients'!$KG$9:$KS$9,0),ROWS('6. Patients'!DW$10:DW$107))),0)+
IFERROR(SUMPRODUCT('6. Patients'!CJ$10:CJ$107,OFFSET('6. Patients'!$KT$9,1,MATCH($D14,'6. Patients'!$KU$9:$LP$9,0),ROWS('6. Patients'!DW$10:DW$107))),0)+
IFERROR(SUMPRODUCT('6. Patients'!CJ$10:CJ$107,OFFSET('6. Patients'!$LQ$9,1,MATCH($D14,'6. Patients'!$LR$9:$MF$9,0),ROWS('6. Patients'!DW$10:DW$107))),0))+
IFERROR(VLOOKUP($D14,$H$109:$L$139,COLUMNS($H$108:$J$108)-1+R$7,0)*$E14*$F14*'1. General Inputs'!$J$18,0),0)</f>
        <v>0</v>
      </c>
      <c r="S14" s="3">
        <f ca="1">ROUNDUP($F14*$E14*CHOOSE(S$7,
IFERROR(SUMPRODUCT('6. Patients'!CK$10:CK$107,OFFSET('6. Patients'!$DM$9,1,MATCH($D14,'6. Patients'!$DN$9:$EI$9,0),ROWS('6. Patients'!DX$10:DX$107))),0)+
IFERROR(SUMPRODUCT('6. Patients'!CK$10:CK$107,OFFSET('6. Patients'!$EJ$9,1,MATCH($D14,'6. Patients'!$EK$9:$EW$9,0),ROWS('6. Patients'!DX$10:DX$107))),0)+
IFERROR(SUMPRODUCT('6. Patients'!CK$10:CK$107,OFFSET('6. Patients'!$EX$9,1,MATCH($D14,'6. Patients'!$EY$9:$FT$9,0),ROWS('6. Patients'!DX$10:DX$107))),0)+
IFERROR(SUMPRODUCT('6. Patients'!CK$10:CK$107,OFFSET('6. Patients'!$FU$9,1,MATCH($D14,'6. Patients'!$FV$9:$GJ$9,0),ROWS('6. Patients'!DX$10:DX$107))),0),
IFERROR(SUMPRODUCT('6. Patients'!CK$10:CK$107,OFFSET('6. Patients'!$GK$9,1,MATCH($D14,'6. Patients'!$GL$9:$HG$9,0),ROWS('6. Patients'!DX$10:DX$107))),0)+
IFERROR(SUMPRODUCT('6. Patients'!CK$10:CK$107,OFFSET('6. Patients'!$HH$9,1,MATCH($D14,'6. Patients'!$HI$9:$HU$9,0),ROWS('6. Patients'!DX$10:DX$107))),0)+
IFERROR(SUMPRODUCT('6. Patients'!CK$10:CK$107,OFFSET('6. Patients'!$HV$9,1,MATCH($D14,'6. Patients'!$HW$9:$IR$9,0),ROWS('6. Patients'!DX$10:DX$107))),0)+
IFERROR(SUMPRODUCT('6. Patients'!CK$10:CK$107,OFFSET('6. Patients'!$IS$9,1,MATCH($D14,'6. Patients'!$IT$9:$JH$9,0),ROWS('6. Patients'!DX$10:DX$107))),0),
IFERROR(SUMPRODUCT('6. Patients'!CK$10:CK$107,OFFSET('6. Patients'!$JI$9,1,MATCH($D14,'6. Patients'!$JJ$9:$KE$9,0),ROWS('6. Patients'!DX$10:DX$107))),0)+
IFERROR(SUMPRODUCT('6. Patients'!CK$10:CK$107,OFFSET('6. Patients'!$KF$9,1,MATCH($D14,'6. Patients'!$KG$9:$KS$9,0),ROWS('6. Patients'!DX$10:DX$107))),0)+
IFERROR(SUMPRODUCT('6. Patients'!CK$10:CK$107,OFFSET('6. Patients'!$KT$9,1,MATCH($D14,'6. Patients'!$KU$9:$LP$9,0),ROWS('6. Patients'!DX$10:DX$107))),0)+
IFERROR(SUMPRODUCT('6. Patients'!CK$10:CK$107,OFFSET('6. Patients'!$LQ$9,1,MATCH($D14,'6. Patients'!$LR$9:$MF$9,0),ROWS('6. Patients'!DX$10:DX$107))),0))+
IFERROR(VLOOKUP($D14,$H$109:$L$139,COLUMNS($H$108:$J$108)-1+S$7,0)*$E14*$F14*'1. General Inputs'!$J$18,0),0)</f>
        <v>0</v>
      </c>
      <c r="T14" s="3">
        <f ca="1">ROUNDUP($F14*$E14*CHOOSE(T$7,
IFERROR(SUMPRODUCT('6. Patients'!CL$10:CL$107,OFFSET('6. Patients'!$DM$9,1,MATCH($D14,'6. Patients'!$DN$9:$EI$9,0),ROWS('6. Patients'!DY$10:DY$107))),0)+
IFERROR(SUMPRODUCT('6. Patients'!CL$10:CL$107,OFFSET('6. Patients'!$EJ$9,1,MATCH($D14,'6. Patients'!$EK$9:$EW$9,0),ROWS('6. Patients'!DY$10:DY$107))),0)+
IFERROR(SUMPRODUCT('6. Patients'!CL$10:CL$107,OFFSET('6. Patients'!$EX$9,1,MATCH($D14,'6. Patients'!$EY$9:$FT$9,0),ROWS('6. Patients'!DY$10:DY$107))),0)+
IFERROR(SUMPRODUCT('6. Patients'!CL$10:CL$107,OFFSET('6. Patients'!$FU$9,1,MATCH($D14,'6. Patients'!$FV$9:$GJ$9,0),ROWS('6. Patients'!DY$10:DY$107))),0),
IFERROR(SUMPRODUCT('6. Patients'!CL$10:CL$107,OFFSET('6. Patients'!$GK$9,1,MATCH($D14,'6. Patients'!$GL$9:$HG$9,0),ROWS('6. Patients'!DY$10:DY$107))),0)+
IFERROR(SUMPRODUCT('6. Patients'!CL$10:CL$107,OFFSET('6. Patients'!$HH$9,1,MATCH($D14,'6. Patients'!$HI$9:$HU$9,0),ROWS('6. Patients'!DY$10:DY$107))),0)+
IFERROR(SUMPRODUCT('6. Patients'!CL$10:CL$107,OFFSET('6. Patients'!$HV$9,1,MATCH($D14,'6. Patients'!$HW$9:$IR$9,0),ROWS('6. Patients'!DY$10:DY$107))),0)+
IFERROR(SUMPRODUCT('6. Patients'!CL$10:CL$107,OFFSET('6. Patients'!$IS$9,1,MATCH($D14,'6. Patients'!$IT$9:$JH$9,0),ROWS('6. Patients'!DY$10:DY$107))),0),
IFERROR(SUMPRODUCT('6. Patients'!CL$10:CL$107,OFFSET('6. Patients'!$JI$9,1,MATCH($D14,'6. Patients'!$JJ$9:$KE$9,0),ROWS('6. Patients'!DY$10:DY$107))),0)+
IFERROR(SUMPRODUCT('6. Patients'!CL$10:CL$107,OFFSET('6. Patients'!$KF$9,1,MATCH($D14,'6. Patients'!$KG$9:$KS$9,0),ROWS('6. Patients'!DY$10:DY$107))),0)+
IFERROR(SUMPRODUCT('6. Patients'!CL$10:CL$107,OFFSET('6. Patients'!$KT$9,1,MATCH($D14,'6. Patients'!$KU$9:$LP$9,0),ROWS('6. Patients'!DY$10:DY$107))),0)+
IFERROR(SUMPRODUCT('6. Patients'!CL$10:CL$107,OFFSET('6. Patients'!$LQ$9,1,MATCH($D14,'6. Patients'!$LR$9:$MF$9,0),ROWS('6. Patients'!DY$10:DY$107))),0))+
IFERROR(VLOOKUP($D14,$H$109:$L$139,COLUMNS($H$108:$J$108)-1+T$7,0)*$E14*$F14*'1. General Inputs'!$J$18,0),0)</f>
        <v>0</v>
      </c>
      <c r="U14" s="3">
        <f ca="1">ROUNDUP($F14*$E14*CHOOSE(U$7,
IFERROR(SUMPRODUCT('6. Patients'!CM$10:CM$107,OFFSET('6. Patients'!$DM$9,1,MATCH($D14,'6. Patients'!$DN$9:$EI$9,0),ROWS('6. Patients'!DZ$10:DZ$107))),0)+
IFERROR(SUMPRODUCT('6. Patients'!CM$10:CM$107,OFFSET('6. Patients'!$EJ$9,1,MATCH($D14,'6. Patients'!$EK$9:$EW$9,0),ROWS('6. Patients'!DZ$10:DZ$107))),0)+
IFERROR(SUMPRODUCT('6. Patients'!CM$10:CM$107,OFFSET('6. Patients'!$EX$9,1,MATCH($D14,'6. Patients'!$EY$9:$FT$9,0),ROWS('6. Patients'!DZ$10:DZ$107))),0)+
IFERROR(SUMPRODUCT('6. Patients'!CM$10:CM$107,OFFSET('6. Patients'!$FU$9,1,MATCH($D14,'6. Patients'!$FV$9:$GJ$9,0),ROWS('6. Patients'!DZ$10:DZ$107))),0),
IFERROR(SUMPRODUCT('6. Patients'!CM$10:CM$107,OFFSET('6. Patients'!$GK$9,1,MATCH($D14,'6. Patients'!$GL$9:$HG$9,0),ROWS('6. Patients'!DZ$10:DZ$107))),0)+
IFERROR(SUMPRODUCT('6. Patients'!CM$10:CM$107,OFFSET('6. Patients'!$HH$9,1,MATCH($D14,'6. Patients'!$HI$9:$HU$9,0),ROWS('6. Patients'!DZ$10:DZ$107))),0)+
IFERROR(SUMPRODUCT('6. Patients'!CM$10:CM$107,OFFSET('6. Patients'!$HV$9,1,MATCH($D14,'6. Patients'!$HW$9:$IR$9,0),ROWS('6. Patients'!DZ$10:DZ$107))),0)+
IFERROR(SUMPRODUCT('6. Patients'!CM$10:CM$107,OFFSET('6. Patients'!$IS$9,1,MATCH($D14,'6. Patients'!$IT$9:$JH$9,0),ROWS('6. Patients'!DZ$10:DZ$107))),0),
IFERROR(SUMPRODUCT('6. Patients'!CM$10:CM$107,OFFSET('6. Patients'!$JI$9,1,MATCH($D14,'6. Patients'!$JJ$9:$KE$9,0),ROWS('6. Patients'!DZ$10:DZ$107))),0)+
IFERROR(SUMPRODUCT('6. Patients'!CM$10:CM$107,OFFSET('6. Patients'!$KF$9,1,MATCH($D14,'6. Patients'!$KG$9:$KS$9,0),ROWS('6. Patients'!DZ$10:DZ$107))),0)+
IFERROR(SUMPRODUCT('6. Patients'!CM$10:CM$107,OFFSET('6. Patients'!$KT$9,1,MATCH($D14,'6. Patients'!$KU$9:$LP$9,0),ROWS('6. Patients'!DZ$10:DZ$107))),0)+
IFERROR(SUMPRODUCT('6. Patients'!CM$10:CM$107,OFFSET('6. Patients'!$LQ$9,1,MATCH($D14,'6. Patients'!$LR$9:$MF$9,0),ROWS('6. Patients'!DZ$10:DZ$107))),0))+
IFERROR(VLOOKUP($D14,$H$109:$L$139,COLUMNS($H$108:$J$108)-1+U$7,0)*$E14*$F14*'1. General Inputs'!$J$18,0),0)</f>
        <v>0</v>
      </c>
      <c r="V14" s="3">
        <f ca="1">ROUNDUP($F14*$E14*CHOOSE(V$7,
IFERROR(SUMPRODUCT('6. Patients'!CN$10:CN$107,OFFSET('6. Patients'!$DM$9,1,MATCH($D14,'6. Patients'!$DN$9:$EI$9,0),ROWS('6. Patients'!EA$10:EA$107))),0)+
IFERROR(SUMPRODUCT('6. Patients'!CN$10:CN$107,OFFSET('6. Patients'!$EJ$9,1,MATCH($D14,'6. Patients'!$EK$9:$EW$9,0),ROWS('6. Patients'!EA$10:EA$107))),0)+
IFERROR(SUMPRODUCT('6. Patients'!CN$10:CN$107,OFFSET('6. Patients'!$EX$9,1,MATCH($D14,'6. Patients'!$EY$9:$FT$9,0),ROWS('6. Patients'!EA$10:EA$107))),0)+
IFERROR(SUMPRODUCT('6. Patients'!CN$10:CN$107,OFFSET('6. Patients'!$FU$9,1,MATCH($D14,'6. Patients'!$FV$9:$GJ$9,0),ROWS('6. Patients'!EA$10:EA$107))),0),
IFERROR(SUMPRODUCT('6. Patients'!CN$10:CN$107,OFFSET('6. Patients'!$GK$9,1,MATCH($D14,'6. Patients'!$GL$9:$HG$9,0),ROWS('6. Patients'!EA$10:EA$107))),0)+
IFERROR(SUMPRODUCT('6. Patients'!CN$10:CN$107,OFFSET('6. Patients'!$HH$9,1,MATCH($D14,'6. Patients'!$HI$9:$HU$9,0),ROWS('6. Patients'!EA$10:EA$107))),0)+
IFERROR(SUMPRODUCT('6. Patients'!CN$10:CN$107,OFFSET('6. Patients'!$HV$9,1,MATCH($D14,'6. Patients'!$HW$9:$IR$9,0),ROWS('6. Patients'!EA$10:EA$107))),0)+
IFERROR(SUMPRODUCT('6. Patients'!CN$10:CN$107,OFFSET('6. Patients'!$IS$9,1,MATCH($D14,'6. Patients'!$IT$9:$JH$9,0),ROWS('6. Patients'!EA$10:EA$107))),0),
IFERROR(SUMPRODUCT('6. Patients'!CN$10:CN$107,OFFSET('6. Patients'!$JI$9,1,MATCH($D14,'6. Patients'!$JJ$9:$KE$9,0),ROWS('6. Patients'!EA$10:EA$107))),0)+
IFERROR(SUMPRODUCT('6. Patients'!CN$10:CN$107,OFFSET('6. Patients'!$KF$9,1,MATCH($D14,'6. Patients'!$KG$9:$KS$9,0),ROWS('6. Patients'!EA$10:EA$107))),0)+
IFERROR(SUMPRODUCT('6. Patients'!CN$10:CN$107,OFFSET('6. Patients'!$KT$9,1,MATCH($D14,'6. Patients'!$KU$9:$LP$9,0),ROWS('6. Patients'!EA$10:EA$107))),0)+
IFERROR(SUMPRODUCT('6. Patients'!CN$10:CN$107,OFFSET('6. Patients'!$LQ$9,1,MATCH($D14,'6. Patients'!$LR$9:$MF$9,0),ROWS('6. Patients'!EA$10:EA$107))),0))+
IFERROR(VLOOKUP($D14,$H$109:$L$139,COLUMNS($H$108:$J$108)-1+V$7,0)*$E14*$F14*'1. General Inputs'!$J$18,0),0)</f>
        <v>0</v>
      </c>
      <c r="W14" s="3">
        <f ca="1">ROUNDUP($F14*$E14*CHOOSE(W$7,
IFERROR(SUMPRODUCT('6. Patients'!CO$10:CO$107,OFFSET('6. Patients'!$DM$9,1,MATCH($D14,'6. Patients'!$DN$9:$EI$9,0),ROWS('6. Patients'!EB$10:EB$107))),0)+
IFERROR(SUMPRODUCT('6. Patients'!CO$10:CO$107,OFFSET('6. Patients'!$EJ$9,1,MATCH($D14,'6. Patients'!$EK$9:$EW$9,0),ROWS('6. Patients'!EB$10:EB$107))),0)+
IFERROR(SUMPRODUCT('6. Patients'!CO$10:CO$107,OFFSET('6. Patients'!$EX$9,1,MATCH($D14,'6. Patients'!$EY$9:$FT$9,0),ROWS('6. Patients'!EB$10:EB$107))),0)+
IFERROR(SUMPRODUCT('6. Patients'!CO$10:CO$107,OFFSET('6. Patients'!$FU$9,1,MATCH($D14,'6. Patients'!$FV$9:$GJ$9,0),ROWS('6. Patients'!EB$10:EB$107))),0),
IFERROR(SUMPRODUCT('6. Patients'!CO$10:CO$107,OFFSET('6. Patients'!$GK$9,1,MATCH($D14,'6. Patients'!$GL$9:$HG$9,0),ROWS('6. Patients'!EB$10:EB$107))),0)+
IFERROR(SUMPRODUCT('6. Patients'!CO$10:CO$107,OFFSET('6. Patients'!$HH$9,1,MATCH($D14,'6. Patients'!$HI$9:$HU$9,0),ROWS('6. Patients'!EB$10:EB$107))),0)+
IFERROR(SUMPRODUCT('6. Patients'!CO$10:CO$107,OFFSET('6. Patients'!$HV$9,1,MATCH($D14,'6. Patients'!$HW$9:$IR$9,0),ROWS('6. Patients'!EB$10:EB$107))),0)+
IFERROR(SUMPRODUCT('6. Patients'!CO$10:CO$107,OFFSET('6. Patients'!$IS$9,1,MATCH($D14,'6. Patients'!$IT$9:$JH$9,0),ROWS('6. Patients'!EB$10:EB$107))),0),
IFERROR(SUMPRODUCT('6. Patients'!CO$10:CO$107,OFFSET('6. Patients'!$JI$9,1,MATCH($D14,'6. Patients'!$JJ$9:$KE$9,0),ROWS('6. Patients'!EB$10:EB$107))),0)+
IFERROR(SUMPRODUCT('6. Patients'!CO$10:CO$107,OFFSET('6. Patients'!$KF$9,1,MATCH($D14,'6. Patients'!$KG$9:$KS$9,0),ROWS('6. Patients'!EB$10:EB$107))),0)+
IFERROR(SUMPRODUCT('6. Patients'!CO$10:CO$107,OFFSET('6. Patients'!$KT$9,1,MATCH($D14,'6. Patients'!$KU$9:$LP$9,0),ROWS('6. Patients'!EB$10:EB$107))),0)+
IFERROR(SUMPRODUCT('6. Patients'!CO$10:CO$107,OFFSET('6. Patients'!$LQ$9,1,MATCH($D14,'6. Patients'!$LR$9:$MF$9,0),ROWS('6. Patients'!EB$10:EB$107))),0))+
IFERROR(VLOOKUP($D14,$H$109:$L$139,COLUMNS($H$108:$J$108)-1+W$7,0)*$E14*$F14*'1. General Inputs'!$J$18,0),0)</f>
        <v>0</v>
      </c>
      <c r="X14" s="3">
        <f ca="1">ROUNDUP($F14*$E14*CHOOSE(X$7,
IFERROR(SUMPRODUCT('6. Patients'!CP$10:CP$107,OFFSET('6. Patients'!$DM$9,1,MATCH($D14,'6. Patients'!$DN$9:$EI$9,0),ROWS('6. Patients'!EC$10:EC$107))),0)+
IFERROR(SUMPRODUCT('6. Patients'!CP$10:CP$107,OFFSET('6. Patients'!$EJ$9,1,MATCH($D14,'6. Patients'!$EK$9:$EW$9,0),ROWS('6. Patients'!EC$10:EC$107))),0)+
IFERROR(SUMPRODUCT('6. Patients'!CP$10:CP$107,OFFSET('6. Patients'!$EX$9,1,MATCH($D14,'6. Patients'!$EY$9:$FT$9,0),ROWS('6. Patients'!EC$10:EC$107))),0)+
IFERROR(SUMPRODUCT('6. Patients'!CP$10:CP$107,OFFSET('6. Patients'!$FU$9,1,MATCH($D14,'6. Patients'!$FV$9:$GJ$9,0),ROWS('6. Patients'!EC$10:EC$107))),0),
IFERROR(SUMPRODUCT('6. Patients'!CP$10:CP$107,OFFSET('6. Patients'!$GK$9,1,MATCH($D14,'6. Patients'!$GL$9:$HG$9,0),ROWS('6. Patients'!EC$10:EC$107))),0)+
IFERROR(SUMPRODUCT('6. Patients'!CP$10:CP$107,OFFSET('6. Patients'!$HH$9,1,MATCH($D14,'6. Patients'!$HI$9:$HU$9,0),ROWS('6. Patients'!EC$10:EC$107))),0)+
IFERROR(SUMPRODUCT('6. Patients'!CP$10:CP$107,OFFSET('6. Patients'!$HV$9,1,MATCH($D14,'6. Patients'!$HW$9:$IR$9,0),ROWS('6. Patients'!EC$10:EC$107))),0)+
IFERROR(SUMPRODUCT('6. Patients'!CP$10:CP$107,OFFSET('6. Patients'!$IS$9,1,MATCH($D14,'6. Patients'!$IT$9:$JH$9,0),ROWS('6. Patients'!EC$10:EC$107))),0),
IFERROR(SUMPRODUCT('6. Patients'!CP$10:CP$107,OFFSET('6. Patients'!$JI$9,1,MATCH($D14,'6. Patients'!$JJ$9:$KE$9,0),ROWS('6. Patients'!EC$10:EC$107))),0)+
IFERROR(SUMPRODUCT('6. Patients'!CP$10:CP$107,OFFSET('6. Patients'!$KF$9,1,MATCH($D14,'6. Patients'!$KG$9:$KS$9,0),ROWS('6. Patients'!EC$10:EC$107))),0)+
IFERROR(SUMPRODUCT('6. Patients'!CP$10:CP$107,OFFSET('6. Patients'!$KT$9,1,MATCH($D14,'6. Patients'!$KU$9:$LP$9,0),ROWS('6. Patients'!EC$10:EC$107))),0)+
IFERROR(SUMPRODUCT('6. Patients'!CP$10:CP$107,OFFSET('6. Patients'!$LQ$9,1,MATCH($D14,'6. Patients'!$LR$9:$MF$9,0),ROWS('6. Patients'!EC$10:EC$107))),0))+
IFERROR(VLOOKUP($D14,$H$109:$L$139,COLUMNS($H$108:$J$108)-1+X$7,0)*$E14*$F14*'1. General Inputs'!$J$18,0),0)</f>
        <v>0</v>
      </c>
      <c r="Y14" s="3">
        <f ca="1">ROUNDUP($F14*$E14*CHOOSE(Y$7,
IFERROR(SUMPRODUCT('6. Patients'!CQ$10:CQ$107,OFFSET('6. Patients'!$DM$9,1,MATCH($D14,'6. Patients'!$DN$9:$EI$9,0),ROWS('6. Patients'!ED$10:ED$107))),0)+
IFERROR(SUMPRODUCT('6. Patients'!CQ$10:CQ$107,OFFSET('6. Patients'!$EJ$9,1,MATCH($D14,'6. Patients'!$EK$9:$EW$9,0),ROWS('6. Patients'!ED$10:ED$107))),0)+
IFERROR(SUMPRODUCT('6. Patients'!CQ$10:CQ$107,OFFSET('6. Patients'!$EX$9,1,MATCH($D14,'6. Patients'!$EY$9:$FT$9,0),ROWS('6. Patients'!ED$10:ED$107))),0)+
IFERROR(SUMPRODUCT('6. Patients'!CQ$10:CQ$107,OFFSET('6. Patients'!$FU$9,1,MATCH($D14,'6. Patients'!$FV$9:$GJ$9,0),ROWS('6. Patients'!ED$10:ED$107))),0),
IFERROR(SUMPRODUCT('6. Patients'!CQ$10:CQ$107,OFFSET('6. Patients'!$GK$9,1,MATCH($D14,'6. Patients'!$GL$9:$HG$9,0),ROWS('6. Patients'!ED$10:ED$107))),0)+
IFERROR(SUMPRODUCT('6. Patients'!CQ$10:CQ$107,OFFSET('6. Patients'!$HH$9,1,MATCH($D14,'6. Patients'!$HI$9:$HU$9,0),ROWS('6. Patients'!ED$10:ED$107))),0)+
IFERROR(SUMPRODUCT('6. Patients'!CQ$10:CQ$107,OFFSET('6. Patients'!$HV$9,1,MATCH($D14,'6. Patients'!$HW$9:$IR$9,0),ROWS('6. Patients'!ED$10:ED$107))),0)+
IFERROR(SUMPRODUCT('6. Patients'!CQ$10:CQ$107,OFFSET('6. Patients'!$IS$9,1,MATCH($D14,'6. Patients'!$IT$9:$JH$9,0),ROWS('6. Patients'!ED$10:ED$107))),0),
IFERROR(SUMPRODUCT('6. Patients'!CQ$10:CQ$107,OFFSET('6. Patients'!$JI$9,1,MATCH($D14,'6. Patients'!$JJ$9:$KE$9,0),ROWS('6. Patients'!ED$10:ED$107))),0)+
IFERROR(SUMPRODUCT('6. Patients'!CQ$10:CQ$107,OFFSET('6. Patients'!$KF$9,1,MATCH($D14,'6. Patients'!$KG$9:$KS$9,0),ROWS('6. Patients'!ED$10:ED$107))),0)+
IFERROR(SUMPRODUCT('6. Patients'!CQ$10:CQ$107,OFFSET('6. Patients'!$KT$9,1,MATCH($D14,'6. Patients'!$KU$9:$LP$9,0),ROWS('6. Patients'!ED$10:ED$107))),0)+
IFERROR(SUMPRODUCT('6. Patients'!CQ$10:CQ$107,OFFSET('6. Patients'!$LQ$9,1,MATCH($D14,'6. Patients'!$LR$9:$MF$9,0),ROWS('6. Patients'!ED$10:ED$107))),0))+
IFERROR(VLOOKUP($D14,$H$109:$L$139,COLUMNS($H$108:$J$108)-1+Y$7,0)*$E14*$F14*'1. General Inputs'!$J$18,0),0)</f>
        <v>0</v>
      </c>
      <c r="Z14" s="3">
        <f ca="1">ROUNDUP($F14*$E14*CHOOSE(Z$7,
IFERROR(SUMPRODUCT('6. Patients'!CR$10:CR$107,OFFSET('6. Patients'!$DM$9,1,MATCH($D14,'6. Patients'!$DN$9:$EI$9,0),ROWS('6. Patients'!EE$10:EE$107))),0)+
IFERROR(SUMPRODUCT('6. Patients'!CR$10:CR$107,OFFSET('6. Patients'!$EJ$9,1,MATCH($D14,'6. Patients'!$EK$9:$EW$9,0),ROWS('6. Patients'!EE$10:EE$107))),0)+
IFERROR(SUMPRODUCT('6. Patients'!CR$10:CR$107,OFFSET('6. Patients'!$EX$9,1,MATCH($D14,'6. Patients'!$EY$9:$FT$9,0),ROWS('6. Patients'!EE$10:EE$107))),0)+
IFERROR(SUMPRODUCT('6. Patients'!CR$10:CR$107,OFFSET('6. Patients'!$FU$9,1,MATCH($D14,'6. Patients'!$FV$9:$GJ$9,0),ROWS('6. Patients'!EE$10:EE$107))),0),
IFERROR(SUMPRODUCT('6. Patients'!CR$10:CR$107,OFFSET('6. Patients'!$GK$9,1,MATCH($D14,'6. Patients'!$GL$9:$HG$9,0),ROWS('6. Patients'!EE$10:EE$107))),0)+
IFERROR(SUMPRODUCT('6. Patients'!CR$10:CR$107,OFFSET('6. Patients'!$HH$9,1,MATCH($D14,'6. Patients'!$HI$9:$HU$9,0),ROWS('6. Patients'!EE$10:EE$107))),0)+
IFERROR(SUMPRODUCT('6. Patients'!CR$10:CR$107,OFFSET('6. Patients'!$HV$9,1,MATCH($D14,'6. Patients'!$HW$9:$IR$9,0),ROWS('6. Patients'!EE$10:EE$107))),0)+
IFERROR(SUMPRODUCT('6. Patients'!CR$10:CR$107,OFFSET('6. Patients'!$IS$9,1,MATCH($D14,'6. Patients'!$IT$9:$JH$9,0),ROWS('6. Patients'!EE$10:EE$107))),0),
IFERROR(SUMPRODUCT('6. Patients'!CR$10:CR$107,OFFSET('6. Patients'!$JI$9,1,MATCH($D14,'6. Patients'!$JJ$9:$KE$9,0),ROWS('6. Patients'!EE$10:EE$107))),0)+
IFERROR(SUMPRODUCT('6. Patients'!CR$10:CR$107,OFFSET('6. Patients'!$KF$9,1,MATCH($D14,'6. Patients'!$KG$9:$KS$9,0),ROWS('6. Patients'!EE$10:EE$107))),0)+
IFERROR(SUMPRODUCT('6. Patients'!CR$10:CR$107,OFFSET('6. Patients'!$KT$9,1,MATCH($D14,'6. Patients'!$KU$9:$LP$9,0),ROWS('6. Patients'!EE$10:EE$107))),0)+
IFERROR(SUMPRODUCT('6. Patients'!CR$10:CR$107,OFFSET('6. Patients'!$LQ$9,1,MATCH($D14,'6. Patients'!$LR$9:$MF$9,0),ROWS('6. Patients'!EE$10:EE$107))),0))+
IFERROR(VLOOKUP($D14,$H$109:$L$139,COLUMNS($H$108:$J$108)-1+Z$7,0)*$E14*$F14*'1. General Inputs'!$J$18,0),0)</f>
        <v>0</v>
      </c>
      <c r="AA14" s="3">
        <f ca="1">ROUNDUP($F14*$E14*CHOOSE(AA$7,
IFERROR(SUMPRODUCT('6. Patients'!CS$10:CS$107,OFFSET('6. Patients'!$DM$9,1,MATCH($D14,'6. Patients'!$DN$9:$EI$9,0),ROWS('6. Patients'!EF$10:EF$107))),0)+
IFERROR(SUMPRODUCT('6. Patients'!CS$10:CS$107,OFFSET('6. Patients'!$EJ$9,1,MATCH($D14,'6. Patients'!$EK$9:$EW$9,0),ROWS('6. Patients'!EF$10:EF$107))),0)+
IFERROR(SUMPRODUCT('6. Patients'!CS$10:CS$107,OFFSET('6. Patients'!$EX$9,1,MATCH($D14,'6. Patients'!$EY$9:$FT$9,0),ROWS('6. Patients'!EF$10:EF$107))),0)+
IFERROR(SUMPRODUCT('6. Patients'!CS$10:CS$107,OFFSET('6. Patients'!$FU$9,1,MATCH($D14,'6. Patients'!$FV$9:$GJ$9,0),ROWS('6. Patients'!EF$10:EF$107))),0),
IFERROR(SUMPRODUCT('6. Patients'!CS$10:CS$107,OFFSET('6. Patients'!$GK$9,1,MATCH($D14,'6. Patients'!$GL$9:$HG$9,0),ROWS('6. Patients'!EF$10:EF$107))),0)+
IFERROR(SUMPRODUCT('6. Patients'!CS$10:CS$107,OFFSET('6. Patients'!$HH$9,1,MATCH($D14,'6. Patients'!$HI$9:$HU$9,0),ROWS('6. Patients'!EF$10:EF$107))),0)+
IFERROR(SUMPRODUCT('6. Patients'!CS$10:CS$107,OFFSET('6. Patients'!$HV$9,1,MATCH($D14,'6. Patients'!$HW$9:$IR$9,0),ROWS('6. Patients'!EF$10:EF$107))),0)+
IFERROR(SUMPRODUCT('6. Patients'!CS$10:CS$107,OFFSET('6. Patients'!$IS$9,1,MATCH($D14,'6. Patients'!$IT$9:$JH$9,0),ROWS('6. Patients'!EF$10:EF$107))),0),
IFERROR(SUMPRODUCT('6. Patients'!CS$10:CS$107,OFFSET('6. Patients'!$JI$9,1,MATCH($D14,'6. Patients'!$JJ$9:$KE$9,0),ROWS('6. Patients'!EF$10:EF$107))),0)+
IFERROR(SUMPRODUCT('6. Patients'!CS$10:CS$107,OFFSET('6. Patients'!$KF$9,1,MATCH($D14,'6. Patients'!$KG$9:$KS$9,0),ROWS('6. Patients'!EF$10:EF$107))),0)+
IFERROR(SUMPRODUCT('6. Patients'!CS$10:CS$107,OFFSET('6. Patients'!$KT$9,1,MATCH($D14,'6. Patients'!$KU$9:$LP$9,0),ROWS('6. Patients'!EF$10:EF$107))),0)+
IFERROR(SUMPRODUCT('6. Patients'!CS$10:CS$107,OFFSET('6. Patients'!$LQ$9,1,MATCH($D14,'6. Patients'!$LR$9:$MF$9,0),ROWS('6. Patients'!EF$10:EF$107))),0))+
IFERROR(VLOOKUP($D14,$H$109:$L$139,COLUMNS($H$108:$J$108)-1+AA$7,0)*$E14*$F14*'1. General Inputs'!$J$18,0),0)</f>
        <v>0</v>
      </c>
      <c r="AB14" s="3">
        <f ca="1">ROUNDUP($F14*$E14*CHOOSE(AB$7,
IFERROR(SUMPRODUCT('6. Patients'!CT$10:CT$107,OFFSET('6. Patients'!$DM$9,1,MATCH($D14,'6. Patients'!$DN$9:$EI$9,0),ROWS('6. Patients'!EG$10:EG$107))),0)+
IFERROR(SUMPRODUCT('6. Patients'!CT$10:CT$107,OFFSET('6. Patients'!$EJ$9,1,MATCH($D14,'6. Patients'!$EK$9:$EW$9,0),ROWS('6. Patients'!EG$10:EG$107))),0)+
IFERROR(SUMPRODUCT('6. Patients'!CT$10:CT$107,OFFSET('6. Patients'!$EX$9,1,MATCH($D14,'6. Patients'!$EY$9:$FT$9,0),ROWS('6. Patients'!EG$10:EG$107))),0)+
IFERROR(SUMPRODUCT('6. Patients'!CT$10:CT$107,OFFSET('6. Patients'!$FU$9,1,MATCH($D14,'6. Patients'!$FV$9:$GJ$9,0),ROWS('6. Patients'!EG$10:EG$107))),0),
IFERROR(SUMPRODUCT('6. Patients'!CT$10:CT$107,OFFSET('6. Patients'!$GK$9,1,MATCH($D14,'6. Patients'!$GL$9:$HG$9,0),ROWS('6. Patients'!EG$10:EG$107))),0)+
IFERROR(SUMPRODUCT('6. Patients'!CT$10:CT$107,OFFSET('6. Patients'!$HH$9,1,MATCH($D14,'6. Patients'!$HI$9:$HU$9,0),ROWS('6. Patients'!EG$10:EG$107))),0)+
IFERROR(SUMPRODUCT('6. Patients'!CT$10:CT$107,OFFSET('6. Patients'!$HV$9,1,MATCH($D14,'6. Patients'!$HW$9:$IR$9,0),ROWS('6. Patients'!EG$10:EG$107))),0)+
IFERROR(SUMPRODUCT('6. Patients'!CT$10:CT$107,OFFSET('6. Patients'!$IS$9,1,MATCH($D14,'6. Patients'!$IT$9:$JH$9,0),ROWS('6. Patients'!EG$10:EG$107))),0),
IFERROR(SUMPRODUCT('6. Patients'!CT$10:CT$107,OFFSET('6. Patients'!$JI$9,1,MATCH($D14,'6. Patients'!$JJ$9:$KE$9,0),ROWS('6. Patients'!EG$10:EG$107))),0)+
IFERROR(SUMPRODUCT('6. Patients'!CT$10:CT$107,OFFSET('6. Patients'!$KF$9,1,MATCH($D14,'6. Patients'!$KG$9:$KS$9,0),ROWS('6. Patients'!EG$10:EG$107))),0)+
IFERROR(SUMPRODUCT('6. Patients'!CT$10:CT$107,OFFSET('6. Patients'!$KT$9,1,MATCH($D14,'6. Patients'!$KU$9:$LP$9,0),ROWS('6. Patients'!EG$10:EG$107))),0)+
IFERROR(SUMPRODUCT('6. Patients'!CT$10:CT$107,OFFSET('6. Patients'!$LQ$9,1,MATCH($D14,'6. Patients'!$LR$9:$MF$9,0),ROWS('6. Patients'!EG$10:EG$107))),0))+
IFERROR(VLOOKUP($D14,$H$109:$L$139,COLUMNS($H$108:$J$108)-1+AB$7,0)*$E14*$F14*'1. General Inputs'!$J$18,0),0)</f>
        <v>0</v>
      </c>
      <c r="AC14" s="3">
        <f ca="1">ROUNDUP($F14*$E14*CHOOSE(AC$7,
IFERROR(SUMPRODUCT('6. Patients'!CU$10:CU$107,OFFSET('6. Patients'!$DM$9,1,MATCH($D14,'6. Patients'!$DN$9:$EI$9,0),ROWS('6. Patients'!EH$10:EH$107))),0)+
IFERROR(SUMPRODUCT('6. Patients'!CU$10:CU$107,OFFSET('6. Patients'!$EJ$9,1,MATCH($D14,'6. Patients'!$EK$9:$EW$9,0),ROWS('6. Patients'!EH$10:EH$107))),0)+
IFERROR(SUMPRODUCT('6. Patients'!CU$10:CU$107,OFFSET('6. Patients'!$EX$9,1,MATCH($D14,'6. Patients'!$EY$9:$FT$9,0),ROWS('6. Patients'!EH$10:EH$107))),0)+
IFERROR(SUMPRODUCT('6. Patients'!CU$10:CU$107,OFFSET('6. Patients'!$FU$9,1,MATCH($D14,'6. Patients'!$FV$9:$GJ$9,0),ROWS('6. Patients'!EH$10:EH$107))),0),
IFERROR(SUMPRODUCT('6. Patients'!CU$10:CU$107,OFFSET('6. Patients'!$GK$9,1,MATCH($D14,'6. Patients'!$GL$9:$HG$9,0),ROWS('6. Patients'!EH$10:EH$107))),0)+
IFERROR(SUMPRODUCT('6. Patients'!CU$10:CU$107,OFFSET('6. Patients'!$HH$9,1,MATCH($D14,'6. Patients'!$HI$9:$HU$9,0),ROWS('6. Patients'!EH$10:EH$107))),0)+
IFERROR(SUMPRODUCT('6. Patients'!CU$10:CU$107,OFFSET('6. Patients'!$HV$9,1,MATCH($D14,'6. Patients'!$HW$9:$IR$9,0),ROWS('6. Patients'!EH$10:EH$107))),0)+
IFERROR(SUMPRODUCT('6. Patients'!CU$10:CU$107,OFFSET('6. Patients'!$IS$9,1,MATCH($D14,'6. Patients'!$IT$9:$JH$9,0),ROWS('6. Patients'!EH$10:EH$107))),0),
IFERROR(SUMPRODUCT('6. Patients'!CU$10:CU$107,OFFSET('6. Patients'!$JI$9,1,MATCH($D14,'6. Patients'!$JJ$9:$KE$9,0),ROWS('6. Patients'!EH$10:EH$107))),0)+
IFERROR(SUMPRODUCT('6. Patients'!CU$10:CU$107,OFFSET('6. Patients'!$KF$9,1,MATCH($D14,'6. Patients'!$KG$9:$KS$9,0),ROWS('6. Patients'!EH$10:EH$107))),0)+
IFERROR(SUMPRODUCT('6. Patients'!CU$10:CU$107,OFFSET('6. Patients'!$KT$9,1,MATCH($D14,'6. Patients'!$KU$9:$LP$9,0),ROWS('6. Patients'!EH$10:EH$107))),0)+
IFERROR(SUMPRODUCT('6. Patients'!CU$10:CU$107,OFFSET('6. Patients'!$LQ$9,1,MATCH($D14,'6. Patients'!$LR$9:$MF$9,0),ROWS('6. Patients'!EH$10:EH$107))),0))+
IFERROR(VLOOKUP($D14,$H$109:$L$139,COLUMNS($H$108:$J$108)-1+AC$7,0)*$E14*$F14*'1. General Inputs'!$J$18,0),0)</f>
        <v>0</v>
      </c>
      <c r="AD14" s="3">
        <f ca="1">ROUNDUP($F14*$E14*CHOOSE(AD$7,
IFERROR(SUMPRODUCT('6. Patients'!CV$10:CV$107,OFFSET('6. Patients'!$DM$9,1,MATCH($D14,'6. Patients'!$DN$9:$EI$9,0),ROWS('6. Patients'!EI$10:EI$107))),0)+
IFERROR(SUMPRODUCT('6. Patients'!CV$10:CV$107,OFFSET('6. Patients'!$EJ$9,1,MATCH($D14,'6. Patients'!$EK$9:$EW$9,0),ROWS('6. Patients'!EI$10:EI$107))),0)+
IFERROR(SUMPRODUCT('6. Patients'!CV$10:CV$107,OFFSET('6. Patients'!$EX$9,1,MATCH($D14,'6. Patients'!$EY$9:$FT$9,0),ROWS('6. Patients'!EI$10:EI$107))),0)+
IFERROR(SUMPRODUCT('6. Patients'!CV$10:CV$107,OFFSET('6. Patients'!$FU$9,1,MATCH($D14,'6. Patients'!$FV$9:$GJ$9,0),ROWS('6. Patients'!EI$10:EI$107))),0),
IFERROR(SUMPRODUCT('6. Patients'!CV$10:CV$107,OFFSET('6. Patients'!$GK$9,1,MATCH($D14,'6. Patients'!$GL$9:$HG$9,0),ROWS('6. Patients'!EI$10:EI$107))),0)+
IFERROR(SUMPRODUCT('6. Patients'!CV$10:CV$107,OFFSET('6. Patients'!$HH$9,1,MATCH($D14,'6. Patients'!$HI$9:$HU$9,0),ROWS('6. Patients'!EI$10:EI$107))),0)+
IFERROR(SUMPRODUCT('6. Patients'!CV$10:CV$107,OFFSET('6. Patients'!$HV$9,1,MATCH($D14,'6. Patients'!$HW$9:$IR$9,0),ROWS('6. Patients'!EI$10:EI$107))),0)+
IFERROR(SUMPRODUCT('6. Patients'!CV$10:CV$107,OFFSET('6. Patients'!$IS$9,1,MATCH($D14,'6. Patients'!$IT$9:$JH$9,0),ROWS('6. Patients'!EI$10:EI$107))),0),
IFERROR(SUMPRODUCT('6. Patients'!CV$10:CV$107,OFFSET('6. Patients'!$JI$9,1,MATCH($D14,'6. Patients'!$JJ$9:$KE$9,0),ROWS('6. Patients'!EI$10:EI$107))),0)+
IFERROR(SUMPRODUCT('6. Patients'!CV$10:CV$107,OFFSET('6. Patients'!$KF$9,1,MATCH($D14,'6. Patients'!$KG$9:$KS$9,0),ROWS('6. Patients'!EI$10:EI$107))),0)+
IFERROR(SUMPRODUCT('6. Patients'!CV$10:CV$107,OFFSET('6. Patients'!$KT$9,1,MATCH($D14,'6. Patients'!$KU$9:$LP$9,0),ROWS('6. Patients'!EI$10:EI$107))),0)+
IFERROR(SUMPRODUCT('6. Patients'!CV$10:CV$107,OFFSET('6. Patients'!$LQ$9,1,MATCH($D14,'6. Patients'!$LR$9:$MF$9,0),ROWS('6. Patients'!EI$10:EI$107))),0))+
IFERROR(VLOOKUP($D14,$H$109:$L$139,COLUMNS($H$108:$J$108)-1+AD$7,0)*$E14*$F14*'1. General Inputs'!$J$18,0),0)</f>
        <v>0</v>
      </c>
      <c r="AE14" s="3">
        <f ca="1">ROUNDUP($F14*$E14*CHOOSE(AE$7,
IFERROR(SUMPRODUCT('6. Patients'!CW$10:CW$107,OFFSET('6. Patients'!$DM$9,1,MATCH($D14,'6. Patients'!$DN$9:$EI$9,0),ROWS('6. Patients'!EJ$10:EJ$107))),0)+
IFERROR(SUMPRODUCT('6. Patients'!CW$10:CW$107,OFFSET('6. Patients'!$EJ$9,1,MATCH($D14,'6. Patients'!$EK$9:$EW$9,0),ROWS('6. Patients'!EJ$10:EJ$107))),0)+
IFERROR(SUMPRODUCT('6. Patients'!CW$10:CW$107,OFFSET('6. Patients'!$EX$9,1,MATCH($D14,'6. Patients'!$EY$9:$FT$9,0),ROWS('6. Patients'!EJ$10:EJ$107))),0)+
IFERROR(SUMPRODUCT('6. Patients'!CW$10:CW$107,OFFSET('6. Patients'!$FU$9,1,MATCH($D14,'6. Patients'!$FV$9:$GJ$9,0),ROWS('6. Patients'!EJ$10:EJ$107))),0),
IFERROR(SUMPRODUCT('6. Patients'!CW$10:CW$107,OFFSET('6. Patients'!$GK$9,1,MATCH($D14,'6. Patients'!$GL$9:$HG$9,0),ROWS('6. Patients'!EJ$10:EJ$107))),0)+
IFERROR(SUMPRODUCT('6. Patients'!CW$10:CW$107,OFFSET('6. Patients'!$HH$9,1,MATCH($D14,'6. Patients'!$HI$9:$HU$9,0),ROWS('6. Patients'!EJ$10:EJ$107))),0)+
IFERROR(SUMPRODUCT('6. Patients'!CW$10:CW$107,OFFSET('6. Patients'!$HV$9,1,MATCH($D14,'6. Patients'!$HW$9:$IR$9,0),ROWS('6. Patients'!EJ$10:EJ$107))),0)+
IFERROR(SUMPRODUCT('6. Patients'!CW$10:CW$107,OFFSET('6. Patients'!$IS$9,1,MATCH($D14,'6. Patients'!$IT$9:$JH$9,0),ROWS('6. Patients'!EJ$10:EJ$107))),0),
IFERROR(SUMPRODUCT('6. Patients'!CW$10:CW$107,OFFSET('6. Patients'!$JI$9,1,MATCH($D14,'6. Patients'!$JJ$9:$KE$9,0),ROWS('6. Patients'!EJ$10:EJ$107))),0)+
IFERROR(SUMPRODUCT('6. Patients'!CW$10:CW$107,OFFSET('6. Patients'!$KF$9,1,MATCH($D14,'6. Patients'!$KG$9:$KS$9,0),ROWS('6. Patients'!EJ$10:EJ$107))),0)+
IFERROR(SUMPRODUCT('6. Patients'!CW$10:CW$107,OFFSET('6. Patients'!$KT$9,1,MATCH($D14,'6. Patients'!$KU$9:$LP$9,0),ROWS('6. Patients'!EJ$10:EJ$107))),0)+
IFERROR(SUMPRODUCT('6. Patients'!CW$10:CW$107,OFFSET('6. Patients'!$LQ$9,1,MATCH($D14,'6. Patients'!$LR$9:$MF$9,0),ROWS('6. Patients'!EJ$10:EJ$107))),0))+
IFERROR(VLOOKUP($D14,$H$109:$L$139,COLUMNS($H$108:$J$108)-1+AE$7,0)*$E14*$F14*'1. General Inputs'!$J$18,0),0)</f>
        <v>0</v>
      </c>
      <c r="AF14" s="3">
        <f ca="1">ROUNDUP($F14*$E14*CHOOSE(AF$7,
IFERROR(SUMPRODUCT('6. Patients'!CX$10:CX$107,OFFSET('6. Patients'!$DM$9,1,MATCH($D14,'6. Patients'!$DN$9:$EI$9,0),ROWS('6. Patients'!EK$10:EK$107))),0)+
IFERROR(SUMPRODUCT('6. Patients'!CX$10:CX$107,OFFSET('6. Patients'!$EJ$9,1,MATCH($D14,'6. Patients'!$EK$9:$EW$9,0),ROWS('6. Patients'!EK$10:EK$107))),0)+
IFERROR(SUMPRODUCT('6. Patients'!CX$10:CX$107,OFFSET('6. Patients'!$EX$9,1,MATCH($D14,'6. Patients'!$EY$9:$FT$9,0),ROWS('6. Patients'!EK$10:EK$107))),0)+
IFERROR(SUMPRODUCT('6. Patients'!CX$10:CX$107,OFFSET('6. Patients'!$FU$9,1,MATCH($D14,'6. Patients'!$FV$9:$GJ$9,0),ROWS('6. Patients'!EK$10:EK$107))),0),
IFERROR(SUMPRODUCT('6. Patients'!CX$10:CX$107,OFFSET('6. Patients'!$GK$9,1,MATCH($D14,'6. Patients'!$GL$9:$HG$9,0),ROWS('6. Patients'!EK$10:EK$107))),0)+
IFERROR(SUMPRODUCT('6. Patients'!CX$10:CX$107,OFFSET('6. Patients'!$HH$9,1,MATCH($D14,'6. Patients'!$HI$9:$HU$9,0),ROWS('6. Patients'!EK$10:EK$107))),0)+
IFERROR(SUMPRODUCT('6. Patients'!CX$10:CX$107,OFFSET('6. Patients'!$HV$9,1,MATCH($D14,'6. Patients'!$HW$9:$IR$9,0),ROWS('6. Patients'!EK$10:EK$107))),0)+
IFERROR(SUMPRODUCT('6. Patients'!CX$10:CX$107,OFFSET('6. Patients'!$IS$9,1,MATCH($D14,'6. Patients'!$IT$9:$JH$9,0),ROWS('6. Patients'!EK$10:EK$107))),0),
IFERROR(SUMPRODUCT('6. Patients'!CX$10:CX$107,OFFSET('6. Patients'!$JI$9,1,MATCH($D14,'6. Patients'!$JJ$9:$KE$9,0),ROWS('6. Patients'!EK$10:EK$107))),0)+
IFERROR(SUMPRODUCT('6. Patients'!CX$10:CX$107,OFFSET('6. Patients'!$KF$9,1,MATCH($D14,'6. Patients'!$KG$9:$KS$9,0),ROWS('6. Patients'!EK$10:EK$107))),0)+
IFERROR(SUMPRODUCT('6. Patients'!CX$10:CX$107,OFFSET('6. Patients'!$KT$9,1,MATCH($D14,'6. Patients'!$KU$9:$LP$9,0),ROWS('6. Patients'!EK$10:EK$107))),0)+
IFERROR(SUMPRODUCT('6. Patients'!CX$10:CX$107,OFFSET('6. Patients'!$LQ$9,1,MATCH($D14,'6. Patients'!$LR$9:$MF$9,0),ROWS('6. Patients'!EK$10:EK$107))),0))+
IFERROR(VLOOKUP($D14,$H$109:$L$139,COLUMNS($H$108:$J$108)-1+AF$7,0)*$E14*$F14*'1. General Inputs'!$J$18,0),0)</f>
        <v>0</v>
      </c>
      <c r="AG14" s="3">
        <f ca="1">ROUNDUP($F14*$E14*CHOOSE(AG$7,
IFERROR(SUMPRODUCT('6. Patients'!CY$10:CY$107,OFFSET('6. Patients'!$DM$9,1,MATCH($D14,'6. Patients'!$DN$9:$EI$9,0),ROWS('6. Patients'!EL$10:EL$107))),0)+
IFERROR(SUMPRODUCT('6. Patients'!CY$10:CY$107,OFFSET('6. Patients'!$EJ$9,1,MATCH($D14,'6. Patients'!$EK$9:$EW$9,0),ROWS('6. Patients'!EL$10:EL$107))),0)+
IFERROR(SUMPRODUCT('6. Patients'!CY$10:CY$107,OFFSET('6. Patients'!$EX$9,1,MATCH($D14,'6. Patients'!$EY$9:$FT$9,0),ROWS('6. Patients'!EL$10:EL$107))),0)+
IFERROR(SUMPRODUCT('6. Patients'!CY$10:CY$107,OFFSET('6. Patients'!$FU$9,1,MATCH($D14,'6. Patients'!$FV$9:$GJ$9,0),ROWS('6. Patients'!EL$10:EL$107))),0),
IFERROR(SUMPRODUCT('6. Patients'!CY$10:CY$107,OFFSET('6. Patients'!$GK$9,1,MATCH($D14,'6. Patients'!$GL$9:$HG$9,0),ROWS('6. Patients'!EL$10:EL$107))),0)+
IFERROR(SUMPRODUCT('6. Patients'!CY$10:CY$107,OFFSET('6. Patients'!$HH$9,1,MATCH($D14,'6. Patients'!$HI$9:$HU$9,0),ROWS('6. Patients'!EL$10:EL$107))),0)+
IFERROR(SUMPRODUCT('6. Patients'!CY$10:CY$107,OFFSET('6. Patients'!$HV$9,1,MATCH($D14,'6. Patients'!$HW$9:$IR$9,0),ROWS('6. Patients'!EL$10:EL$107))),0)+
IFERROR(SUMPRODUCT('6. Patients'!CY$10:CY$107,OFFSET('6. Patients'!$IS$9,1,MATCH($D14,'6. Patients'!$IT$9:$JH$9,0),ROWS('6. Patients'!EL$10:EL$107))),0),
IFERROR(SUMPRODUCT('6. Patients'!CY$10:CY$107,OFFSET('6. Patients'!$JI$9,1,MATCH($D14,'6. Patients'!$JJ$9:$KE$9,0),ROWS('6. Patients'!EL$10:EL$107))),0)+
IFERROR(SUMPRODUCT('6. Patients'!CY$10:CY$107,OFFSET('6. Patients'!$KF$9,1,MATCH($D14,'6. Patients'!$KG$9:$KS$9,0),ROWS('6. Patients'!EL$10:EL$107))),0)+
IFERROR(SUMPRODUCT('6. Patients'!CY$10:CY$107,OFFSET('6. Patients'!$KT$9,1,MATCH($D14,'6. Patients'!$KU$9:$LP$9,0),ROWS('6. Patients'!EL$10:EL$107))),0)+
IFERROR(SUMPRODUCT('6. Patients'!CY$10:CY$107,OFFSET('6. Patients'!$LQ$9,1,MATCH($D14,'6. Patients'!$LR$9:$MF$9,0),ROWS('6. Patients'!EL$10:EL$107))),0))+
IFERROR(VLOOKUP($D14,$H$109:$L$139,COLUMNS($H$108:$J$108)-1+AG$7,0)*$E14*$F14*'1. General Inputs'!$J$18,0),0)</f>
        <v>0</v>
      </c>
      <c r="AH14" s="3">
        <f ca="1">ROUNDUP($F14*$E14*CHOOSE(AH$7,
IFERROR(SUMPRODUCT('6. Patients'!CZ$10:CZ$107,OFFSET('6. Patients'!$DM$9,1,MATCH($D14,'6. Patients'!$DN$9:$EI$9,0),ROWS('6. Patients'!EM$10:EM$107))),0)+
IFERROR(SUMPRODUCT('6. Patients'!CZ$10:CZ$107,OFFSET('6. Patients'!$EJ$9,1,MATCH($D14,'6. Patients'!$EK$9:$EW$9,0),ROWS('6. Patients'!EM$10:EM$107))),0)+
IFERROR(SUMPRODUCT('6. Patients'!CZ$10:CZ$107,OFFSET('6. Patients'!$EX$9,1,MATCH($D14,'6. Patients'!$EY$9:$FT$9,0),ROWS('6. Patients'!EM$10:EM$107))),0)+
IFERROR(SUMPRODUCT('6. Patients'!CZ$10:CZ$107,OFFSET('6. Patients'!$FU$9,1,MATCH($D14,'6. Patients'!$FV$9:$GJ$9,0),ROWS('6. Patients'!EM$10:EM$107))),0),
IFERROR(SUMPRODUCT('6. Patients'!CZ$10:CZ$107,OFFSET('6. Patients'!$GK$9,1,MATCH($D14,'6. Patients'!$GL$9:$HG$9,0),ROWS('6. Patients'!EM$10:EM$107))),0)+
IFERROR(SUMPRODUCT('6. Patients'!CZ$10:CZ$107,OFFSET('6. Patients'!$HH$9,1,MATCH($D14,'6. Patients'!$HI$9:$HU$9,0),ROWS('6. Patients'!EM$10:EM$107))),0)+
IFERROR(SUMPRODUCT('6. Patients'!CZ$10:CZ$107,OFFSET('6. Patients'!$HV$9,1,MATCH($D14,'6. Patients'!$HW$9:$IR$9,0),ROWS('6. Patients'!EM$10:EM$107))),0)+
IFERROR(SUMPRODUCT('6. Patients'!CZ$10:CZ$107,OFFSET('6. Patients'!$IS$9,1,MATCH($D14,'6. Patients'!$IT$9:$JH$9,0),ROWS('6. Patients'!EM$10:EM$107))),0),
IFERROR(SUMPRODUCT('6. Patients'!CZ$10:CZ$107,OFFSET('6. Patients'!$JI$9,1,MATCH($D14,'6. Patients'!$JJ$9:$KE$9,0),ROWS('6. Patients'!EM$10:EM$107))),0)+
IFERROR(SUMPRODUCT('6. Patients'!CZ$10:CZ$107,OFFSET('6. Patients'!$KF$9,1,MATCH($D14,'6. Patients'!$KG$9:$KS$9,0),ROWS('6. Patients'!EM$10:EM$107))),0)+
IFERROR(SUMPRODUCT('6. Patients'!CZ$10:CZ$107,OFFSET('6. Patients'!$KT$9,1,MATCH($D14,'6. Patients'!$KU$9:$LP$9,0),ROWS('6. Patients'!EM$10:EM$107))),0)+
IFERROR(SUMPRODUCT('6. Patients'!CZ$10:CZ$107,OFFSET('6. Patients'!$LQ$9,1,MATCH($D14,'6. Patients'!$LR$9:$MF$9,0),ROWS('6. Patients'!EM$10:EM$107))),0))+
IFERROR(VLOOKUP($D14,$H$109:$L$139,COLUMNS($H$108:$J$108)-1+AH$7,0)*$E14*$F14*'1. General Inputs'!$J$18,0),0)</f>
        <v>0</v>
      </c>
      <c r="AI14" s="3">
        <f ca="1">ROUNDUP($F14*$E14*CHOOSE(AI$7,
IFERROR(SUMPRODUCT('6. Patients'!DA$10:DA$107,OFFSET('6. Patients'!$DM$9,1,MATCH($D14,'6. Patients'!$DN$9:$EI$9,0),ROWS('6. Patients'!EN$10:EN$107))),0)+
IFERROR(SUMPRODUCT('6. Patients'!DA$10:DA$107,OFFSET('6. Patients'!$EJ$9,1,MATCH($D14,'6. Patients'!$EK$9:$EW$9,0),ROWS('6. Patients'!EN$10:EN$107))),0)+
IFERROR(SUMPRODUCT('6. Patients'!DA$10:DA$107,OFFSET('6. Patients'!$EX$9,1,MATCH($D14,'6. Patients'!$EY$9:$FT$9,0),ROWS('6. Patients'!EN$10:EN$107))),0)+
IFERROR(SUMPRODUCT('6. Patients'!DA$10:DA$107,OFFSET('6. Patients'!$FU$9,1,MATCH($D14,'6. Patients'!$FV$9:$GJ$9,0),ROWS('6. Patients'!EN$10:EN$107))),0),
IFERROR(SUMPRODUCT('6. Patients'!DA$10:DA$107,OFFSET('6. Patients'!$GK$9,1,MATCH($D14,'6. Patients'!$GL$9:$HG$9,0),ROWS('6. Patients'!EN$10:EN$107))),0)+
IFERROR(SUMPRODUCT('6. Patients'!DA$10:DA$107,OFFSET('6. Patients'!$HH$9,1,MATCH($D14,'6. Patients'!$HI$9:$HU$9,0),ROWS('6. Patients'!EN$10:EN$107))),0)+
IFERROR(SUMPRODUCT('6. Patients'!DA$10:DA$107,OFFSET('6. Patients'!$HV$9,1,MATCH($D14,'6. Patients'!$HW$9:$IR$9,0),ROWS('6. Patients'!EN$10:EN$107))),0)+
IFERROR(SUMPRODUCT('6. Patients'!DA$10:DA$107,OFFSET('6. Patients'!$IS$9,1,MATCH($D14,'6. Patients'!$IT$9:$JH$9,0),ROWS('6. Patients'!EN$10:EN$107))),0),
IFERROR(SUMPRODUCT('6. Patients'!DA$10:DA$107,OFFSET('6. Patients'!$JI$9,1,MATCH($D14,'6. Patients'!$JJ$9:$KE$9,0),ROWS('6. Patients'!EN$10:EN$107))),0)+
IFERROR(SUMPRODUCT('6. Patients'!DA$10:DA$107,OFFSET('6. Patients'!$KF$9,1,MATCH($D14,'6. Patients'!$KG$9:$KS$9,0),ROWS('6. Patients'!EN$10:EN$107))),0)+
IFERROR(SUMPRODUCT('6. Patients'!DA$10:DA$107,OFFSET('6. Patients'!$KT$9,1,MATCH($D14,'6. Patients'!$KU$9:$LP$9,0),ROWS('6. Patients'!EN$10:EN$107))),0)+
IFERROR(SUMPRODUCT('6. Patients'!DA$10:DA$107,OFFSET('6. Patients'!$LQ$9,1,MATCH($D14,'6. Patients'!$LR$9:$MF$9,0),ROWS('6. Patients'!EN$10:EN$107))),0))+
IFERROR(VLOOKUP($D14,$H$109:$L$139,COLUMNS($H$108:$J$108)-1+AI$7,0)*$E14*$F14*'1. General Inputs'!$J$18,0),0)</f>
        <v>0</v>
      </c>
      <c r="AJ14" s="3">
        <f ca="1">ROUNDUP($F14*$E14*CHOOSE(AJ$7,
IFERROR(SUMPRODUCT('6. Patients'!DB$10:DB$107,OFFSET('6. Patients'!$DM$9,1,MATCH($D14,'6. Patients'!$DN$9:$EI$9,0),ROWS('6. Patients'!EO$10:EO$107))),0)+
IFERROR(SUMPRODUCT('6. Patients'!DB$10:DB$107,OFFSET('6. Patients'!$EJ$9,1,MATCH($D14,'6. Patients'!$EK$9:$EW$9,0),ROWS('6. Patients'!EO$10:EO$107))),0)+
IFERROR(SUMPRODUCT('6. Patients'!DB$10:DB$107,OFFSET('6. Patients'!$EX$9,1,MATCH($D14,'6. Patients'!$EY$9:$FT$9,0),ROWS('6. Patients'!EO$10:EO$107))),0)+
IFERROR(SUMPRODUCT('6. Patients'!DB$10:DB$107,OFFSET('6. Patients'!$FU$9,1,MATCH($D14,'6. Patients'!$FV$9:$GJ$9,0),ROWS('6. Patients'!EO$10:EO$107))),0),
IFERROR(SUMPRODUCT('6. Patients'!DB$10:DB$107,OFFSET('6. Patients'!$GK$9,1,MATCH($D14,'6. Patients'!$GL$9:$HG$9,0),ROWS('6. Patients'!EO$10:EO$107))),0)+
IFERROR(SUMPRODUCT('6. Patients'!DB$10:DB$107,OFFSET('6. Patients'!$HH$9,1,MATCH($D14,'6. Patients'!$HI$9:$HU$9,0),ROWS('6. Patients'!EO$10:EO$107))),0)+
IFERROR(SUMPRODUCT('6. Patients'!DB$10:DB$107,OFFSET('6. Patients'!$HV$9,1,MATCH($D14,'6. Patients'!$HW$9:$IR$9,0),ROWS('6. Patients'!EO$10:EO$107))),0)+
IFERROR(SUMPRODUCT('6. Patients'!DB$10:DB$107,OFFSET('6. Patients'!$IS$9,1,MATCH($D14,'6. Patients'!$IT$9:$JH$9,0),ROWS('6. Patients'!EO$10:EO$107))),0),
IFERROR(SUMPRODUCT('6. Patients'!DB$10:DB$107,OFFSET('6. Patients'!$JI$9,1,MATCH($D14,'6. Patients'!$JJ$9:$KE$9,0),ROWS('6. Patients'!EO$10:EO$107))),0)+
IFERROR(SUMPRODUCT('6. Patients'!DB$10:DB$107,OFFSET('6. Patients'!$KF$9,1,MATCH($D14,'6. Patients'!$KG$9:$KS$9,0),ROWS('6. Patients'!EO$10:EO$107))),0)+
IFERROR(SUMPRODUCT('6. Patients'!DB$10:DB$107,OFFSET('6. Patients'!$KT$9,1,MATCH($D14,'6. Patients'!$KU$9:$LP$9,0),ROWS('6. Patients'!EO$10:EO$107))),0)+
IFERROR(SUMPRODUCT('6. Patients'!DB$10:DB$107,OFFSET('6. Patients'!$LQ$9,1,MATCH($D14,'6. Patients'!$LR$9:$MF$9,0),ROWS('6. Patients'!EO$10:EO$107))),0))+
IFERROR(VLOOKUP($D14,$H$109:$L$139,COLUMNS($H$108:$J$108)-1+AJ$7,0)*$E14*$F14*'1. General Inputs'!$J$18,0),0)</f>
        <v>0</v>
      </c>
      <c r="AK14" s="3">
        <f ca="1">ROUNDUP($F14*$E14*CHOOSE(AK$7,
IFERROR(SUMPRODUCT('6. Patients'!DC$10:DC$107,OFFSET('6. Patients'!$DM$9,1,MATCH($D14,'6. Patients'!$DN$9:$EI$9,0),ROWS('6. Patients'!EP$10:EP$107))),0)+
IFERROR(SUMPRODUCT('6. Patients'!DC$10:DC$107,OFFSET('6. Patients'!$EJ$9,1,MATCH($D14,'6. Patients'!$EK$9:$EW$9,0),ROWS('6. Patients'!EP$10:EP$107))),0)+
IFERROR(SUMPRODUCT('6. Patients'!DC$10:DC$107,OFFSET('6. Patients'!$EX$9,1,MATCH($D14,'6. Patients'!$EY$9:$FT$9,0),ROWS('6. Patients'!EP$10:EP$107))),0)+
IFERROR(SUMPRODUCT('6. Patients'!DC$10:DC$107,OFFSET('6. Patients'!$FU$9,1,MATCH($D14,'6. Patients'!$FV$9:$GJ$9,0),ROWS('6. Patients'!EP$10:EP$107))),0),
IFERROR(SUMPRODUCT('6. Patients'!DC$10:DC$107,OFFSET('6. Patients'!$GK$9,1,MATCH($D14,'6. Patients'!$GL$9:$HG$9,0),ROWS('6. Patients'!EP$10:EP$107))),0)+
IFERROR(SUMPRODUCT('6. Patients'!DC$10:DC$107,OFFSET('6. Patients'!$HH$9,1,MATCH($D14,'6. Patients'!$HI$9:$HU$9,0),ROWS('6. Patients'!EP$10:EP$107))),0)+
IFERROR(SUMPRODUCT('6. Patients'!DC$10:DC$107,OFFSET('6. Patients'!$HV$9,1,MATCH($D14,'6. Patients'!$HW$9:$IR$9,0),ROWS('6. Patients'!EP$10:EP$107))),0)+
IFERROR(SUMPRODUCT('6. Patients'!DC$10:DC$107,OFFSET('6. Patients'!$IS$9,1,MATCH($D14,'6. Patients'!$IT$9:$JH$9,0),ROWS('6. Patients'!EP$10:EP$107))),0),
IFERROR(SUMPRODUCT('6. Patients'!DC$10:DC$107,OFFSET('6. Patients'!$JI$9,1,MATCH($D14,'6. Patients'!$JJ$9:$KE$9,0),ROWS('6. Patients'!EP$10:EP$107))),0)+
IFERROR(SUMPRODUCT('6. Patients'!DC$10:DC$107,OFFSET('6. Patients'!$KF$9,1,MATCH($D14,'6. Patients'!$KG$9:$KS$9,0),ROWS('6. Patients'!EP$10:EP$107))),0)+
IFERROR(SUMPRODUCT('6. Patients'!DC$10:DC$107,OFFSET('6. Patients'!$KT$9,1,MATCH($D14,'6. Patients'!$KU$9:$LP$9,0),ROWS('6. Patients'!EP$10:EP$107))),0)+
IFERROR(SUMPRODUCT('6. Patients'!DC$10:DC$107,OFFSET('6. Patients'!$LQ$9,1,MATCH($D14,'6. Patients'!$LR$9:$MF$9,0),ROWS('6. Patients'!EP$10:EP$107))),0))+
IFERROR(VLOOKUP($D14,$H$109:$L$139,COLUMNS($H$108:$J$108)-1+AK$7,0)*$E14*$F14*'1. General Inputs'!$J$18,0),0)</f>
        <v>0</v>
      </c>
      <c r="AL14" s="3">
        <f ca="1">ROUNDUP($F14*$E14*CHOOSE(AL$7,
IFERROR(SUMPRODUCT('6. Patients'!DD$10:DD$107,OFFSET('6. Patients'!$DM$9,1,MATCH($D14,'6. Patients'!$DN$9:$EI$9,0),ROWS('6. Patients'!EQ$10:EQ$107))),0)+
IFERROR(SUMPRODUCT('6. Patients'!DD$10:DD$107,OFFSET('6. Patients'!$EJ$9,1,MATCH($D14,'6. Patients'!$EK$9:$EW$9,0),ROWS('6. Patients'!EQ$10:EQ$107))),0)+
IFERROR(SUMPRODUCT('6. Patients'!DD$10:DD$107,OFFSET('6. Patients'!$EX$9,1,MATCH($D14,'6. Patients'!$EY$9:$FT$9,0),ROWS('6. Patients'!EQ$10:EQ$107))),0)+
IFERROR(SUMPRODUCT('6. Patients'!DD$10:DD$107,OFFSET('6. Patients'!$FU$9,1,MATCH($D14,'6. Patients'!$FV$9:$GJ$9,0),ROWS('6. Patients'!EQ$10:EQ$107))),0),
IFERROR(SUMPRODUCT('6. Patients'!DD$10:DD$107,OFFSET('6. Patients'!$GK$9,1,MATCH($D14,'6. Patients'!$GL$9:$HG$9,0),ROWS('6. Patients'!EQ$10:EQ$107))),0)+
IFERROR(SUMPRODUCT('6. Patients'!DD$10:DD$107,OFFSET('6. Patients'!$HH$9,1,MATCH($D14,'6. Patients'!$HI$9:$HU$9,0),ROWS('6. Patients'!EQ$10:EQ$107))),0)+
IFERROR(SUMPRODUCT('6. Patients'!DD$10:DD$107,OFFSET('6. Patients'!$HV$9,1,MATCH($D14,'6. Patients'!$HW$9:$IR$9,0),ROWS('6. Patients'!EQ$10:EQ$107))),0)+
IFERROR(SUMPRODUCT('6. Patients'!DD$10:DD$107,OFFSET('6. Patients'!$IS$9,1,MATCH($D14,'6. Patients'!$IT$9:$JH$9,0),ROWS('6. Patients'!EQ$10:EQ$107))),0),
IFERROR(SUMPRODUCT('6. Patients'!DD$10:DD$107,OFFSET('6. Patients'!$JI$9,1,MATCH($D14,'6. Patients'!$JJ$9:$KE$9,0),ROWS('6. Patients'!EQ$10:EQ$107))),0)+
IFERROR(SUMPRODUCT('6. Patients'!DD$10:DD$107,OFFSET('6. Patients'!$KF$9,1,MATCH($D14,'6. Patients'!$KG$9:$KS$9,0),ROWS('6. Patients'!EQ$10:EQ$107))),0)+
IFERROR(SUMPRODUCT('6. Patients'!DD$10:DD$107,OFFSET('6. Patients'!$KT$9,1,MATCH($D14,'6. Patients'!$KU$9:$LP$9,0),ROWS('6. Patients'!EQ$10:EQ$107))),0)+
IFERROR(SUMPRODUCT('6. Patients'!DD$10:DD$107,OFFSET('6. Patients'!$LQ$9,1,MATCH($D14,'6. Patients'!$LR$9:$MF$9,0),ROWS('6. Patients'!EQ$10:EQ$107))),0))+
IFERROR(VLOOKUP($D14,$H$109:$L$139,COLUMNS($H$108:$J$108)-1+AL$7,0)*$E14*$F14*'1. General Inputs'!$J$18,0),0)</f>
        <v>0</v>
      </c>
      <c r="AM14" s="3">
        <f ca="1">ROUNDUP($F14*$E14*CHOOSE(AM$7,
IFERROR(SUMPRODUCT('6. Patients'!DE$10:DE$107,OFFSET('6. Patients'!$DM$9,1,MATCH($D14,'6. Patients'!$DN$9:$EI$9,0),ROWS('6. Patients'!ER$10:ER$107))),0)+
IFERROR(SUMPRODUCT('6. Patients'!DE$10:DE$107,OFFSET('6. Patients'!$EJ$9,1,MATCH($D14,'6. Patients'!$EK$9:$EW$9,0),ROWS('6. Patients'!ER$10:ER$107))),0)+
IFERROR(SUMPRODUCT('6. Patients'!DE$10:DE$107,OFFSET('6. Patients'!$EX$9,1,MATCH($D14,'6. Patients'!$EY$9:$FT$9,0),ROWS('6. Patients'!ER$10:ER$107))),0)+
IFERROR(SUMPRODUCT('6. Patients'!DE$10:DE$107,OFFSET('6. Patients'!$FU$9,1,MATCH($D14,'6. Patients'!$FV$9:$GJ$9,0),ROWS('6. Patients'!ER$10:ER$107))),0),
IFERROR(SUMPRODUCT('6. Patients'!DE$10:DE$107,OFFSET('6. Patients'!$GK$9,1,MATCH($D14,'6. Patients'!$GL$9:$HG$9,0),ROWS('6. Patients'!ER$10:ER$107))),0)+
IFERROR(SUMPRODUCT('6. Patients'!DE$10:DE$107,OFFSET('6. Patients'!$HH$9,1,MATCH($D14,'6. Patients'!$HI$9:$HU$9,0),ROWS('6. Patients'!ER$10:ER$107))),0)+
IFERROR(SUMPRODUCT('6. Patients'!DE$10:DE$107,OFFSET('6. Patients'!$HV$9,1,MATCH($D14,'6. Patients'!$HW$9:$IR$9,0),ROWS('6. Patients'!ER$10:ER$107))),0)+
IFERROR(SUMPRODUCT('6. Patients'!DE$10:DE$107,OFFSET('6. Patients'!$IS$9,1,MATCH($D14,'6. Patients'!$IT$9:$JH$9,0),ROWS('6. Patients'!ER$10:ER$107))),0),
IFERROR(SUMPRODUCT('6. Patients'!DE$10:DE$107,OFFSET('6. Patients'!$JI$9,1,MATCH($D14,'6. Patients'!$JJ$9:$KE$9,0),ROWS('6. Patients'!ER$10:ER$107))),0)+
IFERROR(SUMPRODUCT('6. Patients'!DE$10:DE$107,OFFSET('6. Patients'!$KF$9,1,MATCH($D14,'6. Patients'!$KG$9:$KS$9,0),ROWS('6. Patients'!ER$10:ER$107))),0)+
IFERROR(SUMPRODUCT('6. Patients'!DE$10:DE$107,OFFSET('6. Patients'!$KT$9,1,MATCH($D14,'6. Patients'!$KU$9:$LP$9,0),ROWS('6. Patients'!ER$10:ER$107))),0)+
IFERROR(SUMPRODUCT('6. Patients'!DE$10:DE$107,OFFSET('6. Patients'!$LQ$9,1,MATCH($D14,'6. Patients'!$LR$9:$MF$9,0),ROWS('6. Patients'!ER$10:ER$107))),0))+
IFERROR(VLOOKUP($D14,$H$109:$L$139,COLUMNS($H$108:$J$108)-1+AM$7,0)*$E14*$F14*'1. General Inputs'!$J$18,0),0)</f>
        <v>0</v>
      </c>
      <c r="AN14" s="3">
        <f ca="1">ROUNDUP($F14*$E14*CHOOSE(AN$7,
IFERROR(SUMPRODUCT('6. Patients'!DF$10:DF$107,OFFSET('6. Patients'!$DM$9,1,MATCH($D14,'6. Patients'!$DN$9:$EI$9,0),ROWS('6. Patients'!ES$10:ES$107))),0)+
IFERROR(SUMPRODUCT('6. Patients'!DF$10:DF$107,OFFSET('6. Patients'!$EJ$9,1,MATCH($D14,'6. Patients'!$EK$9:$EW$9,0),ROWS('6. Patients'!ES$10:ES$107))),0)+
IFERROR(SUMPRODUCT('6. Patients'!DF$10:DF$107,OFFSET('6. Patients'!$EX$9,1,MATCH($D14,'6. Patients'!$EY$9:$FT$9,0),ROWS('6. Patients'!ES$10:ES$107))),0)+
IFERROR(SUMPRODUCT('6. Patients'!DF$10:DF$107,OFFSET('6. Patients'!$FU$9,1,MATCH($D14,'6. Patients'!$FV$9:$GJ$9,0),ROWS('6. Patients'!ES$10:ES$107))),0),
IFERROR(SUMPRODUCT('6. Patients'!DF$10:DF$107,OFFSET('6. Patients'!$GK$9,1,MATCH($D14,'6. Patients'!$GL$9:$HG$9,0),ROWS('6. Patients'!ES$10:ES$107))),0)+
IFERROR(SUMPRODUCT('6. Patients'!DF$10:DF$107,OFFSET('6. Patients'!$HH$9,1,MATCH($D14,'6. Patients'!$HI$9:$HU$9,0),ROWS('6. Patients'!ES$10:ES$107))),0)+
IFERROR(SUMPRODUCT('6. Patients'!DF$10:DF$107,OFFSET('6. Patients'!$HV$9,1,MATCH($D14,'6. Patients'!$HW$9:$IR$9,0),ROWS('6. Patients'!ES$10:ES$107))),0)+
IFERROR(SUMPRODUCT('6. Patients'!DF$10:DF$107,OFFSET('6. Patients'!$IS$9,1,MATCH($D14,'6. Patients'!$IT$9:$JH$9,0),ROWS('6. Patients'!ES$10:ES$107))),0),
IFERROR(SUMPRODUCT('6. Patients'!DF$10:DF$107,OFFSET('6. Patients'!$JI$9,1,MATCH($D14,'6. Patients'!$JJ$9:$KE$9,0),ROWS('6. Patients'!ES$10:ES$107))),0)+
IFERROR(SUMPRODUCT('6. Patients'!DF$10:DF$107,OFFSET('6. Patients'!$KF$9,1,MATCH($D14,'6. Patients'!$KG$9:$KS$9,0),ROWS('6. Patients'!ES$10:ES$107))),0)+
IFERROR(SUMPRODUCT('6. Patients'!DF$10:DF$107,OFFSET('6. Patients'!$KT$9,1,MATCH($D14,'6. Patients'!$KU$9:$LP$9,0),ROWS('6. Patients'!ES$10:ES$107))),0)+
IFERROR(SUMPRODUCT('6. Patients'!DF$10:DF$107,OFFSET('6. Patients'!$LQ$9,1,MATCH($D14,'6. Patients'!$LR$9:$MF$9,0),ROWS('6. Patients'!ES$10:ES$107))),0))+
IFERROR(VLOOKUP($D14,$H$109:$L$139,COLUMNS($H$108:$J$108)-1+AN$7,0)*$E14*$F14*'1. General Inputs'!$J$18,0),0)</f>
        <v>0</v>
      </c>
      <c r="AO14" s="3">
        <f ca="1">ROUNDUP($F14*$E14*CHOOSE(AO$7,
IFERROR(SUMPRODUCT('6. Patients'!DG$10:DG$107,OFFSET('6. Patients'!$DM$9,1,MATCH($D14,'6. Patients'!$DN$9:$EI$9,0),ROWS('6. Patients'!ET$10:ET$107))),0)+
IFERROR(SUMPRODUCT('6. Patients'!DG$10:DG$107,OFFSET('6. Patients'!$EJ$9,1,MATCH($D14,'6. Patients'!$EK$9:$EW$9,0),ROWS('6. Patients'!ET$10:ET$107))),0)+
IFERROR(SUMPRODUCT('6. Patients'!DG$10:DG$107,OFFSET('6. Patients'!$EX$9,1,MATCH($D14,'6. Patients'!$EY$9:$FT$9,0),ROWS('6. Patients'!ET$10:ET$107))),0)+
IFERROR(SUMPRODUCT('6. Patients'!DG$10:DG$107,OFFSET('6. Patients'!$FU$9,1,MATCH($D14,'6. Patients'!$FV$9:$GJ$9,0),ROWS('6. Patients'!ET$10:ET$107))),0),
IFERROR(SUMPRODUCT('6. Patients'!DG$10:DG$107,OFFSET('6. Patients'!$GK$9,1,MATCH($D14,'6. Patients'!$GL$9:$HG$9,0),ROWS('6. Patients'!ET$10:ET$107))),0)+
IFERROR(SUMPRODUCT('6. Patients'!DG$10:DG$107,OFFSET('6. Patients'!$HH$9,1,MATCH($D14,'6. Patients'!$HI$9:$HU$9,0),ROWS('6. Patients'!ET$10:ET$107))),0)+
IFERROR(SUMPRODUCT('6. Patients'!DG$10:DG$107,OFFSET('6. Patients'!$HV$9,1,MATCH($D14,'6. Patients'!$HW$9:$IR$9,0),ROWS('6. Patients'!ET$10:ET$107))),0)+
IFERROR(SUMPRODUCT('6. Patients'!DG$10:DG$107,OFFSET('6. Patients'!$IS$9,1,MATCH($D14,'6. Patients'!$IT$9:$JH$9,0),ROWS('6. Patients'!ET$10:ET$107))),0),
IFERROR(SUMPRODUCT('6. Patients'!DG$10:DG$107,OFFSET('6. Patients'!$JI$9,1,MATCH($D14,'6. Patients'!$JJ$9:$KE$9,0),ROWS('6. Patients'!ET$10:ET$107))),0)+
IFERROR(SUMPRODUCT('6. Patients'!DG$10:DG$107,OFFSET('6. Patients'!$KF$9,1,MATCH($D14,'6. Patients'!$KG$9:$KS$9,0),ROWS('6. Patients'!ET$10:ET$107))),0)+
IFERROR(SUMPRODUCT('6. Patients'!DG$10:DG$107,OFFSET('6. Patients'!$KT$9,1,MATCH($D14,'6. Patients'!$KU$9:$LP$9,0),ROWS('6. Patients'!ET$10:ET$107))),0)+
IFERROR(SUMPRODUCT('6. Patients'!DG$10:DG$107,OFFSET('6. Patients'!$LQ$9,1,MATCH($D14,'6. Patients'!$LR$9:$MF$9,0),ROWS('6. Patients'!ET$10:ET$107))),0))+
IFERROR(VLOOKUP($D14,$H$109:$L$139,COLUMNS($H$108:$J$108)-1+AO$7,0)*$E14*$F14*'1. General Inputs'!$J$18,0),0)</f>
        <v>0</v>
      </c>
      <c r="AP14" s="3">
        <f ca="1">ROUNDUP($F14*$E14*CHOOSE(AP$7,
IFERROR(SUMPRODUCT('6. Patients'!DH$10:DH$107,OFFSET('6. Patients'!$DM$9,1,MATCH($D14,'6. Patients'!$DN$9:$EI$9,0),ROWS('6. Patients'!EU$10:EU$107))),0)+
IFERROR(SUMPRODUCT('6. Patients'!DH$10:DH$107,OFFSET('6. Patients'!$EJ$9,1,MATCH($D14,'6. Patients'!$EK$9:$EW$9,0),ROWS('6. Patients'!EU$10:EU$107))),0)+
IFERROR(SUMPRODUCT('6. Patients'!DH$10:DH$107,OFFSET('6. Patients'!$EX$9,1,MATCH($D14,'6. Patients'!$EY$9:$FT$9,0),ROWS('6. Patients'!EU$10:EU$107))),0)+
IFERROR(SUMPRODUCT('6. Patients'!DH$10:DH$107,OFFSET('6. Patients'!$FU$9,1,MATCH($D14,'6. Patients'!$FV$9:$GJ$9,0),ROWS('6. Patients'!EU$10:EU$107))),0),
IFERROR(SUMPRODUCT('6. Patients'!DH$10:DH$107,OFFSET('6. Patients'!$GK$9,1,MATCH($D14,'6. Patients'!$GL$9:$HG$9,0),ROWS('6. Patients'!EU$10:EU$107))),0)+
IFERROR(SUMPRODUCT('6. Patients'!DH$10:DH$107,OFFSET('6. Patients'!$HH$9,1,MATCH($D14,'6. Patients'!$HI$9:$HU$9,0),ROWS('6. Patients'!EU$10:EU$107))),0)+
IFERROR(SUMPRODUCT('6. Patients'!DH$10:DH$107,OFFSET('6. Patients'!$HV$9,1,MATCH($D14,'6. Patients'!$HW$9:$IR$9,0),ROWS('6. Patients'!EU$10:EU$107))),0)+
IFERROR(SUMPRODUCT('6. Patients'!DH$10:DH$107,OFFSET('6. Patients'!$IS$9,1,MATCH($D14,'6. Patients'!$IT$9:$JH$9,0),ROWS('6. Patients'!EU$10:EU$107))),0),
IFERROR(SUMPRODUCT('6. Patients'!DH$10:DH$107,OFFSET('6. Patients'!$JI$9,1,MATCH($D14,'6. Patients'!$JJ$9:$KE$9,0),ROWS('6. Patients'!EU$10:EU$107))),0)+
IFERROR(SUMPRODUCT('6. Patients'!DH$10:DH$107,OFFSET('6. Patients'!$KF$9,1,MATCH($D14,'6. Patients'!$KG$9:$KS$9,0),ROWS('6. Patients'!EU$10:EU$107))),0)+
IFERROR(SUMPRODUCT('6. Patients'!DH$10:DH$107,OFFSET('6. Patients'!$KT$9,1,MATCH($D14,'6. Patients'!$KU$9:$LP$9,0),ROWS('6. Patients'!EU$10:EU$107))),0)+
IFERROR(SUMPRODUCT('6. Patients'!DH$10:DH$107,OFFSET('6. Patients'!$LQ$9,1,MATCH($D14,'6. Patients'!$LR$9:$MF$9,0),ROWS('6. Patients'!EU$10:EU$107))),0))+
IFERROR(VLOOKUP($D14,$H$109:$L$139,COLUMNS($H$108:$J$108)-1+AP$7,0)*$E14*$F14*'1. General Inputs'!$J$18,0),0)</f>
        <v>0</v>
      </c>
      <c r="AQ14" s="3">
        <f ca="1">ROUNDUP($F14*$E14*CHOOSE(AQ$7,
IFERROR(SUMPRODUCT('6. Patients'!DI$10:DI$107,OFFSET('6. Patients'!$DM$9,1,MATCH($D14,'6. Patients'!$DN$9:$EI$9,0),ROWS('6. Patients'!EV$10:EV$107))),0)+
IFERROR(SUMPRODUCT('6. Patients'!DI$10:DI$107,OFFSET('6. Patients'!$EJ$9,1,MATCH($D14,'6. Patients'!$EK$9:$EW$9,0),ROWS('6. Patients'!EV$10:EV$107))),0)+
IFERROR(SUMPRODUCT('6. Patients'!DI$10:DI$107,OFFSET('6. Patients'!$EX$9,1,MATCH($D14,'6. Patients'!$EY$9:$FT$9,0),ROWS('6. Patients'!EV$10:EV$107))),0)+
IFERROR(SUMPRODUCT('6. Patients'!DI$10:DI$107,OFFSET('6. Patients'!$FU$9,1,MATCH($D14,'6. Patients'!$FV$9:$GJ$9,0),ROWS('6. Patients'!EV$10:EV$107))),0),
IFERROR(SUMPRODUCT('6. Patients'!DI$10:DI$107,OFFSET('6. Patients'!$GK$9,1,MATCH($D14,'6. Patients'!$GL$9:$HG$9,0),ROWS('6. Patients'!EV$10:EV$107))),0)+
IFERROR(SUMPRODUCT('6. Patients'!DI$10:DI$107,OFFSET('6. Patients'!$HH$9,1,MATCH($D14,'6. Patients'!$HI$9:$HU$9,0),ROWS('6. Patients'!EV$10:EV$107))),0)+
IFERROR(SUMPRODUCT('6. Patients'!DI$10:DI$107,OFFSET('6. Patients'!$HV$9,1,MATCH($D14,'6. Patients'!$HW$9:$IR$9,0),ROWS('6. Patients'!EV$10:EV$107))),0)+
IFERROR(SUMPRODUCT('6. Patients'!DI$10:DI$107,OFFSET('6. Patients'!$IS$9,1,MATCH($D14,'6. Patients'!$IT$9:$JH$9,0),ROWS('6. Patients'!EV$10:EV$107))),0),
IFERROR(SUMPRODUCT('6. Patients'!DI$10:DI$107,OFFSET('6. Patients'!$JI$9,1,MATCH($D14,'6. Patients'!$JJ$9:$KE$9,0),ROWS('6. Patients'!EV$10:EV$107))),0)+
IFERROR(SUMPRODUCT('6. Patients'!DI$10:DI$107,OFFSET('6. Patients'!$KF$9,1,MATCH($D14,'6. Patients'!$KG$9:$KS$9,0),ROWS('6. Patients'!EV$10:EV$107))),0)+
IFERROR(SUMPRODUCT('6. Patients'!DI$10:DI$107,OFFSET('6. Patients'!$KT$9,1,MATCH($D14,'6. Patients'!$KU$9:$LP$9,0),ROWS('6. Patients'!EV$10:EV$107))),0)+
IFERROR(SUMPRODUCT('6. Patients'!DI$10:DI$107,OFFSET('6. Patients'!$LQ$9,1,MATCH($D14,'6. Patients'!$LR$9:$MF$9,0),ROWS('6. Patients'!EV$10:EV$107))),0))+
IFERROR(VLOOKUP($D14,$H$109:$L$139,COLUMNS($H$108:$J$108)-1+AQ$7,0)*$E14*$F14*'1. General Inputs'!$J$18,0),0)</f>
        <v>0</v>
      </c>
      <c r="AR14" s="115"/>
      <c r="AY14" s="114">
        <f ca="1">IFERROR(SUM(OFFSET('7. Consumption'!H14,0,1,,MIN('1. General Inputs'!$J$20,COLUMNS('7. Consumption'!H$9:$AQ$9)-1))),0)+MAX(0,$AQ14*('1. General Inputs'!$J$20-COLUMNS('7. Consumption'!H$9:$AQ$9)+1))</f>
        <v>0</v>
      </c>
      <c r="AZ14" s="114">
        <f ca="1">IFERROR(SUM(OFFSET('7. Consumption'!I14,0,1,,MIN('1. General Inputs'!$J$20,COLUMNS('7. Consumption'!I$9:$AQ$9)-1))),0)+MAX(0,$AQ14*('1. General Inputs'!$J$20-COLUMNS('7. Consumption'!I$9:$AQ$9)+1))</f>
        <v>0</v>
      </c>
      <c r="BA14" s="114">
        <f ca="1">IFERROR(SUM(OFFSET('7. Consumption'!J14,0,1,,MIN('1. General Inputs'!$J$20,COLUMNS('7. Consumption'!J$9:$AQ$9)-1))),0)+MAX(0,$AQ14*('1. General Inputs'!$J$20-COLUMNS('7. Consumption'!J$9:$AQ$9)+1))</f>
        <v>0</v>
      </c>
      <c r="BB14" s="114">
        <f ca="1">IFERROR(SUM(OFFSET('7. Consumption'!K14,0,1,,MIN('1. General Inputs'!$J$20,COLUMNS('7. Consumption'!K$9:$AQ$9)-1))),0)+MAX(0,$AQ14*('1. General Inputs'!$J$20-COLUMNS('7. Consumption'!K$9:$AQ$9)+1))</f>
        <v>0</v>
      </c>
      <c r="BC14" s="114">
        <f ca="1">IFERROR(SUM(OFFSET('7. Consumption'!L14,0,1,,MIN('1. General Inputs'!$J$20,COLUMNS('7. Consumption'!L$9:$AQ$9)-1))),0)+MAX(0,$AQ14*('1. General Inputs'!$J$20-COLUMNS('7. Consumption'!L$9:$AQ$9)+1))</f>
        <v>0</v>
      </c>
      <c r="BD14" s="114">
        <f ca="1">IFERROR(SUM(OFFSET('7. Consumption'!M14,0,1,,MIN('1. General Inputs'!$J$20,COLUMNS('7. Consumption'!M$9:$AQ$9)-1))),0)+MAX(0,$AQ14*('1. General Inputs'!$J$20-COLUMNS('7. Consumption'!M$9:$AQ$9)+1))</f>
        <v>0</v>
      </c>
      <c r="BE14" s="114">
        <f ca="1">IFERROR(SUM(OFFSET('7. Consumption'!N14,0,1,,MIN('1. General Inputs'!$J$20,COLUMNS('7. Consumption'!N$9:$AQ$9)-1))),0)+MAX(0,$AQ14*('1. General Inputs'!$J$20-COLUMNS('7. Consumption'!N$9:$AQ$9)+1))</f>
        <v>0</v>
      </c>
      <c r="BF14" s="114">
        <f ca="1">IFERROR(SUM(OFFSET('7. Consumption'!O14,0,1,,MIN('1. General Inputs'!$J$20,COLUMNS('7. Consumption'!O$9:$AQ$9)-1))),0)+MAX(0,$AQ14*('1. General Inputs'!$J$20-COLUMNS('7. Consumption'!O$9:$AQ$9)+1))</f>
        <v>0</v>
      </c>
      <c r="BG14" s="114">
        <f ca="1">IFERROR(SUM(OFFSET('7. Consumption'!P14,0,1,,MIN('1. General Inputs'!$J$20,COLUMNS('7. Consumption'!P$9:$AQ$9)-1))),0)+MAX(0,$AQ14*('1. General Inputs'!$J$20-COLUMNS('7. Consumption'!P$9:$AQ$9)+1))</f>
        <v>0</v>
      </c>
      <c r="BH14" s="114">
        <f ca="1">IFERROR(SUM(OFFSET('7. Consumption'!Q14,0,1,,MIN('1. General Inputs'!$J$20,COLUMNS('7. Consumption'!Q$9:$AQ$9)-1))),0)+MAX(0,$AQ14*('1. General Inputs'!$J$20-COLUMNS('7. Consumption'!Q$9:$AQ$9)+1))</f>
        <v>0</v>
      </c>
      <c r="BI14" s="114">
        <f ca="1">IFERROR(SUM(OFFSET('7. Consumption'!R14,0,1,,MIN('1. General Inputs'!$J$20,COLUMNS('7. Consumption'!R$9:$AQ$9)-1))),0)+MAX(0,$AQ14*('1. General Inputs'!$J$20-COLUMNS('7. Consumption'!R$9:$AQ$9)+1))</f>
        <v>0</v>
      </c>
      <c r="BJ14" s="114">
        <f ca="1">IFERROR(SUM(OFFSET('7. Consumption'!S14,0,1,,MIN('1. General Inputs'!$J$20,COLUMNS('7. Consumption'!S$9:$AQ$9)-1))),0)+MAX(0,$AQ14*('1. General Inputs'!$J$20-COLUMNS('7. Consumption'!S$9:$AQ$9)+1))</f>
        <v>0</v>
      </c>
      <c r="BK14" s="114">
        <f ca="1">IFERROR(SUM(OFFSET('7. Consumption'!T14,0,1,,MIN('1. General Inputs'!$J$20,COLUMNS('7. Consumption'!T$9:$AQ$9)-1))),0)+MAX(0,$AQ14*('1. General Inputs'!$J$20-COLUMNS('7. Consumption'!T$9:$AQ$9)+1))</f>
        <v>0</v>
      </c>
      <c r="BL14" s="114">
        <f ca="1">IFERROR(SUM(OFFSET('7. Consumption'!U14,0,1,,MIN('1. General Inputs'!$J$20,COLUMNS('7. Consumption'!U$9:$AQ$9)-1))),0)+MAX(0,$AQ14*('1. General Inputs'!$J$20-COLUMNS('7. Consumption'!U$9:$AQ$9)+1))</f>
        <v>0</v>
      </c>
      <c r="BM14" s="114">
        <f ca="1">IFERROR(SUM(OFFSET('7. Consumption'!V14,0,1,,MIN('1. General Inputs'!$J$20,COLUMNS('7. Consumption'!V$9:$AQ$9)-1))),0)+MAX(0,$AQ14*('1. General Inputs'!$J$20-COLUMNS('7. Consumption'!V$9:$AQ$9)+1))</f>
        <v>0</v>
      </c>
      <c r="BN14" s="114">
        <f ca="1">IFERROR(SUM(OFFSET('7. Consumption'!W14,0,1,,MIN('1. General Inputs'!$J$20,COLUMNS('7. Consumption'!W$9:$AQ$9)-1))),0)+MAX(0,$AQ14*('1. General Inputs'!$J$20-COLUMNS('7. Consumption'!W$9:$AQ$9)+1))</f>
        <v>0</v>
      </c>
      <c r="BO14" s="114">
        <f ca="1">IFERROR(SUM(OFFSET('7. Consumption'!X14,0,1,,MIN('1. General Inputs'!$J$20,COLUMNS('7. Consumption'!X$9:$AQ$9)-1))),0)+MAX(0,$AQ14*('1. General Inputs'!$J$20-COLUMNS('7. Consumption'!X$9:$AQ$9)+1))</f>
        <v>0</v>
      </c>
      <c r="BP14" s="114">
        <f ca="1">IFERROR(SUM(OFFSET('7. Consumption'!Y14,0,1,,MIN('1. General Inputs'!$J$20,COLUMNS('7. Consumption'!Y$9:$AQ$9)-1))),0)+MAX(0,$AQ14*('1. General Inputs'!$J$20-COLUMNS('7. Consumption'!Y$9:$AQ$9)+1))</f>
        <v>0</v>
      </c>
      <c r="BQ14" s="114">
        <f ca="1">IFERROR(SUM(OFFSET('7. Consumption'!Z14,0,1,,MIN('1. General Inputs'!$J$20,COLUMNS('7. Consumption'!Z$9:$AQ$9)-1))),0)+MAX(0,$AQ14*('1. General Inputs'!$J$20-COLUMNS('7. Consumption'!Z$9:$AQ$9)+1))</f>
        <v>0</v>
      </c>
      <c r="BR14" s="114">
        <f ca="1">IFERROR(SUM(OFFSET('7. Consumption'!AA14,0,1,,MIN('1. General Inputs'!$J$20,COLUMNS('7. Consumption'!AA$9:$AQ$9)-1))),0)+MAX(0,$AQ14*('1. General Inputs'!$J$20-COLUMNS('7. Consumption'!AA$9:$AQ$9)+1))</f>
        <v>0</v>
      </c>
      <c r="BS14" s="114">
        <f ca="1">IFERROR(SUM(OFFSET('7. Consumption'!AB14,0,1,,MIN('1. General Inputs'!$J$20,COLUMNS('7. Consumption'!AB$9:$AQ$9)-1))),0)+MAX(0,$AQ14*('1. General Inputs'!$J$20-COLUMNS('7. Consumption'!AB$9:$AQ$9)+1))</f>
        <v>0</v>
      </c>
      <c r="BT14" s="114">
        <f ca="1">IFERROR(SUM(OFFSET('7. Consumption'!AC14,0,1,,MIN('1. General Inputs'!$J$20,COLUMNS('7. Consumption'!AC$9:$AQ$9)-1))),0)+MAX(0,$AQ14*('1. General Inputs'!$J$20-COLUMNS('7. Consumption'!AC$9:$AQ$9)+1))</f>
        <v>0</v>
      </c>
      <c r="BU14" s="114">
        <f ca="1">IFERROR(SUM(OFFSET('7. Consumption'!AD14,0,1,,MIN('1. General Inputs'!$J$20,COLUMNS('7. Consumption'!AD$9:$AQ$9)-1))),0)+MAX(0,$AQ14*('1. General Inputs'!$J$20-COLUMNS('7. Consumption'!AD$9:$AQ$9)+1))</f>
        <v>0</v>
      </c>
      <c r="BV14" s="114">
        <f ca="1">IFERROR(SUM(OFFSET('7. Consumption'!AE14,0,1,,MIN('1. General Inputs'!$J$20,COLUMNS('7. Consumption'!AE$9:$AQ$9)-1))),0)+MAX(0,$AQ14*('1. General Inputs'!$J$20-COLUMNS('7. Consumption'!AE$9:$AQ$9)+1))</f>
        <v>0</v>
      </c>
      <c r="BW14" s="114">
        <f ca="1">IFERROR(SUM(OFFSET('7. Consumption'!AF14,0,1,,MIN('1. General Inputs'!$J$20,COLUMNS('7. Consumption'!AF$9:$AQ$9)-1))),0)+MAX(0,$AQ14*('1. General Inputs'!$J$20-COLUMNS('7. Consumption'!AF$9:$AQ$9)+1))</f>
        <v>0</v>
      </c>
      <c r="BX14" s="114">
        <f ca="1">IFERROR(SUM(OFFSET('7. Consumption'!AG14,0,1,,MIN('1. General Inputs'!$J$20,COLUMNS('7. Consumption'!AG$9:$AQ$9)-1))),0)+MAX(0,$AQ14*('1. General Inputs'!$J$20-COLUMNS('7. Consumption'!AG$9:$AQ$9)+1))</f>
        <v>0</v>
      </c>
      <c r="BY14" s="114">
        <f ca="1">IFERROR(SUM(OFFSET('7. Consumption'!AH14,0,1,,MIN('1. General Inputs'!$J$20,COLUMNS('7. Consumption'!AH$9:$AQ$9)-1))),0)+MAX(0,$AQ14*('1. General Inputs'!$J$20-COLUMNS('7. Consumption'!AH$9:$AQ$9)+1))</f>
        <v>0</v>
      </c>
      <c r="BZ14" s="114">
        <f ca="1">IFERROR(SUM(OFFSET('7. Consumption'!AI14,0,1,,MIN('1. General Inputs'!$J$20,COLUMNS('7. Consumption'!AI$9:$AQ$9)-1))),0)+MAX(0,$AQ14*('1. General Inputs'!$J$20-COLUMNS('7. Consumption'!AI$9:$AQ$9)+1))</f>
        <v>0</v>
      </c>
      <c r="CA14" s="114">
        <f ca="1">IFERROR(SUM(OFFSET('7. Consumption'!AJ14,0,1,,MIN('1. General Inputs'!$J$20,COLUMNS('7. Consumption'!AJ$9:$AQ$9)-1))),0)+MAX(0,$AQ14*('1. General Inputs'!$J$20-COLUMNS('7. Consumption'!AJ$9:$AQ$9)+1))</f>
        <v>0</v>
      </c>
      <c r="CB14" s="114">
        <f ca="1">IFERROR(SUM(OFFSET('7. Consumption'!AK14,0,1,,MIN('1. General Inputs'!$J$20,COLUMNS('7. Consumption'!AK$9:$AQ$9)-1))),0)+MAX(0,$AQ14*('1. General Inputs'!$J$20-COLUMNS('7. Consumption'!AK$9:$AQ$9)+1))</f>
        <v>0</v>
      </c>
      <c r="CC14" s="114">
        <f ca="1">IFERROR(SUM(OFFSET('7. Consumption'!AL14,0,1,,MIN('1. General Inputs'!$J$20,COLUMNS('7. Consumption'!AL$9:$AQ$9)-1))),0)+MAX(0,$AQ14*('1. General Inputs'!$J$20-COLUMNS('7. Consumption'!AL$9:$AQ$9)+1))</f>
        <v>0</v>
      </c>
      <c r="CD14" s="114">
        <f ca="1">IFERROR(SUM(OFFSET('7. Consumption'!AM14,0,1,,MIN('1. General Inputs'!$J$20,COLUMNS('7. Consumption'!AM$9:$AQ$9)-1))),0)+MAX(0,$AQ14*('1. General Inputs'!$J$20-COLUMNS('7. Consumption'!AM$9:$AQ$9)+1))</f>
        <v>0</v>
      </c>
      <c r="CE14" s="114">
        <f ca="1">IFERROR(SUM(OFFSET('7. Consumption'!AN14,0,1,,MIN('1. General Inputs'!$J$20,COLUMNS('7. Consumption'!AN$9:$AQ$9)-1))),0)+MAX(0,$AQ14*('1. General Inputs'!$J$20-COLUMNS('7. Consumption'!AN$9:$AQ$9)+1))</f>
        <v>0</v>
      </c>
      <c r="CF14" s="114">
        <f ca="1">IFERROR(SUM(OFFSET('7. Consumption'!AO14,0,1,,MIN('1. General Inputs'!$J$20,COLUMNS('7. Consumption'!AO$9:$AQ$9)-1))),0)+MAX(0,$AQ14*('1. General Inputs'!$J$20-COLUMNS('7. Consumption'!AO$9:$AQ$9)+1))</f>
        <v>0</v>
      </c>
      <c r="CG14" s="114">
        <f ca="1">IFERROR(SUM(OFFSET('7. Consumption'!AP14,0,1,,MIN('1. General Inputs'!$J$20,COLUMNS('7. Consumption'!AP$9:$AQ$9)-1))),0)+MAX(0,$AQ14*('1. General Inputs'!$J$20-COLUMNS('7. Consumption'!AP$9:$AQ$9)+1))</f>
        <v>0</v>
      </c>
      <c r="CH14" s="114">
        <f ca="1">IFERROR(SUM(OFFSET('7. Consumption'!AQ14,0,1,,MIN('1. General Inputs'!$J$20,COLUMNS('7. Consumption'!AQ$9:$AQ$9)-1))),0)+MAX(0,$AQ14*('1. General Inputs'!$J$20-COLUMNS('7. Consumption'!AQ$9:$AQ$9)+1))</f>
        <v>0</v>
      </c>
    </row>
    <row r="15" spans="2:86" x14ac:dyDescent="0.3">
      <c r="B15" s="12"/>
      <c r="C15" s="12" t="str">
        <f>IFERROR(VLOOKUP(ROWS($C$9:$C15),'5. Dosing'!$I$12:$J$73,COLUMNS('5. Dosing'!$I$11:$J$11),0),"")</f>
        <v>AZT (300) - 60 tab</v>
      </c>
      <c r="D15" s="12" t="str">
        <f>IFERROR(INDEX('5. Dosing'!C$12:C$73,MATCH('7. Consumption'!$C15,'5. Dosing'!$J$12:$J$73,0)),"")</f>
        <v>AZT</v>
      </c>
      <c r="E15" s="108">
        <f>IFERROR(INDEX('5. Dosing'!H$12:H$73,MATCH('7. Consumption'!$C15,'5. Dosing'!$J$12:$J$73,0)),0)</f>
        <v>1</v>
      </c>
      <c r="F15" s="109">
        <f>IFERROR(INDEX('5. Dosing'!G$12:G$73,MATCH('7. Consumption'!$C15,'5. Dosing'!$J$12:$J$73,0))*(30.5)/INDEX('5. Dosing'!F$12:F$73,MATCH('7. Consumption'!$C15,'5. Dosing'!$J$12:$J$73,0)),0)</f>
        <v>1.0166666666666666</v>
      </c>
      <c r="H15" s="3">
        <f ca="1">ROUNDUP($F15*$E15*CHOOSE(H$7,
IFERROR(SUMPRODUCT('6. Patients'!BZ$10:BZ$107,OFFSET('6. Patients'!$DM$9,1,MATCH($D15,'6. Patients'!$DN$9:$EI$9,0),ROWS('6. Patients'!DM$10:DM$107))),0)+
IFERROR(SUMPRODUCT('6. Patients'!BZ$10:BZ$107,OFFSET('6. Patients'!$EJ$9,1,MATCH($D15,'6. Patients'!$EK$9:$EW$9,0),ROWS('6. Patients'!DM$10:DM$107))),0)+
IFERROR(SUMPRODUCT('6. Patients'!BZ$10:BZ$107,OFFSET('6. Patients'!$EX$9,1,MATCH($D15,'6. Patients'!$EY$9:$FT$9,0),ROWS('6. Patients'!DM$10:DM$107))),0)+
IFERROR(SUMPRODUCT('6. Patients'!BZ$10:BZ$107,OFFSET('6. Patients'!$FU$9,1,MATCH($D15,'6. Patients'!$FV$9:$GJ$9,0),ROWS('6. Patients'!DM$10:DM$107))),0),
IFERROR(SUMPRODUCT('6. Patients'!BZ$10:BZ$107,OFFSET('6. Patients'!$GK$9,1,MATCH($D15,'6. Patients'!$GL$9:$HG$9,0),ROWS('6. Patients'!DM$10:DM$107))),0)+
IFERROR(SUMPRODUCT('6. Patients'!BZ$10:BZ$107,OFFSET('6. Patients'!$HH$9,1,MATCH($D15,'6. Patients'!$HI$9:$HU$9,0),ROWS('6. Patients'!DM$10:DM$107))),0)+
IFERROR(SUMPRODUCT('6. Patients'!BZ$10:BZ$107,OFFSET('6. Patients'!$HV$9,1,MATCH($D15,'6. Patients'!$HW$9:$IR$9,0),ROWS('6. Patients'!DM$10:DM$107))),0)+
IFERROR(SUMPRODUCT('6. Patients'!BZ$10:BZ$107,OFFSET('6. Patients'!$IS$9,1,MATCH($D15,'6. Patients'!$IT$9:$JH$9,0),ROWS('6. Patients'!DM$10:DM$107))),0),
IFERROR(SUMPRODUCT('6. Patients'!BZ$10:BZ$107,OFFSET('6. Patients'!$JI$9,1,MATCH($D15,'6. Patients'!$JJ$9:$KE$9,0),ROWS('6. Patients'!DM$10:DM$107))),0)+
IFERROR(SUMPRODUCT('6. Patients'!BZ$10:BZ$107,OFFSET('6. Patients'!$KF$9,1,MATCH($D15,'6. Patients'!$KG$9:$KS$9,0),ROWS('6. Patients'!DM$10:DM$107))),0)+
IFERROR(SUMPRODUCT('6. Patients'!BZ$10:BZ$107,OFFSET('6. Patients'!$KT$9,1,MATCH($D15,'6. Patients'!$KU$9:$LP$9,0),ROWS('6. Patients'!DM$10:DM$107))),0)+
IFERROR(SUMPRODUCT('6. Patients'!BZ$10:BZ$107,OFFSET('6. Patients'!$LQ$9,1,MATCH($D15,'6. Patients'!$LR$9:$MF$9,0),ROWS('6. Patients'!DM$10:DM$107))),0))+
IFERROR(VLOOKUP($D15,$H$109:$L$139,COLUMNS($H$108:$J$108)-1+H$7,0)*$E15*$F15*'1. General Inputs'!$J$18,0),0)</f>
        <v>0</v>
      </c>
      <c r="I15" s="3">
        <f ca="1">ROUNDUP($F15*$E15*CHOOSE(I$7,
IFERROR(SUMPRODUCT('6. Patients'!CA$10:CA$107,OFFSET('6. Patients'!$DM$9,1,MATCH($D15,'6. Patients'!$DN$9:$EI$9,0),ROWS('6. Patients'!DN$10:DN$107))),0)+
IFERROR(SUMPRODUCT('6. Patients'!CA$10:CA$107,OFFSET('6. Patients'!$EJ$9,1,MATCH($D15,'6. Patients'!$EK$9:$EW$9,0),ROWS('6. Patients'!DN$10:DN$107))),0)+
IFERROR(SUMPRODUCT('6. Patients'!CA$10:CA$107,OFFSET('6. Patients'!$EX$9,1,MATCH($D15,'6. Patients'!$EY$9:$FT$9,0),ROWS('6. Patients'!DN$10:DN$107))),0)+
IFERROR(SUMPRODUCT('6. Patients'!CA$10:CA$107,OFFSET('6. Patients'!$FU$9,1,MATCH($D15,'6. Patients'!$FV$9:$GJ$9,0),ROWS('6. Patients'!DN$10:DN$107))),0),
IFERROR(SUMPRODUCT('6. Patients'!CA$10:CA$107,OFFSET('6. Patients'!$GK$9,1,MATCH($D15,'6. Patients'!$GL$9:$HG$9,0),ROWS('6. Patients'!DN$10:DN$107))),0)+
IFERROR(SUMPRODUCT('6. Patients'!CA$10:CA$107,OFFSET('6. Patients'!$HH$9,1,MATCH($D15,'6. Patients'!$HI$9:$HU$9,0),ROWS('6. Patients'!DN$10:DN$107))),0)+
IFERROR(SUMPRODUCT('6. Patients'!CA$10:CA$107,OFFSET('6. Patients'!$HV$9,1,MATCH($D15,'6. Patients'!$HW$9:$IR$9,0),ROWS('6. Patients'!DN$10:DN$107))),0)+
IFERROR(SUMPRODUCT('6. Patients'!CA$10:CA$107,OFFSET('6. Patients'!$IS$9,1,MATCH($D15,'6. Patients'!$IT$9:$JH$9,0),ROWS('6. Patients'!DN$10:DN$107))),0),
IFERROR(SUMPRODUCT('6. Patients'!CA$10:CA$107,OFFSET('6. Patients'!$JI$9,1,MATCH($D15,'6. Patients'!$JJ$9:$KE$9,0),ROWS('6. Patients'!DN$10:DN$107))),0)+
IFERROR(SUMPRODUCT('6. Patients'!CA$10:CA$107,OFFSET('6. Patients'!$KF$9,1,MATCH($D15,'6. Patients'!$KG$9:$KS$9,0),ROWS('6. Patients'!DN$10:DN$107))),0)+
IFERROR(SUMPRODUCT('6. Patients'!CA$10:CA$107,OFFSET('6. Patients'!$KT$9,1,MATCH($D15,'6. Patients'!$KU$9:$LP$9,0),ROWS('6. Patients'!DN$10:DN$107))),0)+
IFERROR(SUMPRODUCT('6. Patients'!CA$10:CA$107,OFFSET('6. Patients'!$LQ$9,1,MATCH($D15,'6. Patients'!$LR$9:$MF$9,0),ROWS('6. Patients'!DN$10:DN$107))),0))+
IFERROR(VLOOKUP($D15,$H$109:$L$139,COLUMNS($H$108:$J$108)-1+I$7,0)*$E15*$F15*'1. General Inputs'!$J$18,0),0)</f>
        <v>0</v>
      </c>
      <c r="J15" s="3">
        <f ca="1">ROUNDUP($F15*$E15*CHOOSE(J$7,
IFERROR(SUMPRODUCT('6. Patients'!CB$10:CB$107,OFFSET('6. Patients'!$DM$9,1,MATCH($D15,'6. Patients'!$DN$9:$EI$9,0),ROWS('6. Patients'!DO$10:DO$107))),0)+
IFERROR(SUMPRODUCT('6. Patients'!CB$10:CB$107,OFFSET('6. Patients'!$EJ$9,1,MATCH($D15,'6. Patients'!$EK$9:$EW$9,0),ROWS('6. Patients'!DO$10:DO$107))),0)+
IFERROR(SUMPRODUCT('6. Patients'!CB$10:CB$107,OFFSET('6. Patients'!$EX$9,1,MATCH($D15,'6. Patients'!$EY$9:$FT$9,0),ROWS('6. Patients'!DO$10:DO$107))),0)+
IFERROR(SUMPRODUCT('6. Patients'!CB$10:CB$107,OFFSET('6. Patients'!$FU$9,1,MATCH($D15,'6. Patients'!$FV$9:$GJ$9,0),ROWS('6. Patients'!DO$10:DO$107))),0),
IFERROR(SUMPRODUCT('6. Patients'!CB$10:CB$107,OFFSET('6. Patients'!$GK$9,1,MATCH($D15,'6. Patients'!$GL$9:$HG$9,0),ROWS('6. Patients'!DO$10:DO$107))),0)+
IFERROR(SUMPRODUCT('6. Patients'!CB$10:CB$107,OFFSET('6. Patients'!$HH$9,1,MATCH($D15,'6. Patients'!$HI$9:$HU$9,0),ROWS('6. Patients'!DO$10:DO$107))),0)+
IFERROR(SUMPRODUCT('6. Patients'!CB$10:CB$107,OFFSET('6. Patients'!$HV$9,1,MATCH($D15,'6. Patients'!$HW$9:$IR$9,0),ROWS('6. Patients'!DO$10:DO$107))),0)+
IFERROR(SUMPRODUCT('6. Patients'!CB$10:CB$107,OFFSET('6. Patients'!$IS$9,1,MATCH($D15,'6. Patients'!$IT$9:$JH$9,0),ROWS('6. Patients'!DO$10:DO$107))),0),
IFERROR(SUMPRODUCT('6. Patients'!CB$10:CB$107,OFFSET('6. Patients'!$JI$9,1,MATCH($D15,'6. Patients'!$JJ$9:$KE$9,0),ROWS('6. Patients'!DO$10:DO$107))),0)+
IFERROR(SUMPRODUCT('6. Patients'!CB$10:CB$107,OFFSET('6. Patients'!$KF$9,1,MATCH($D15,'6. Patients'!$KG$9:$KS$9,0),ROWS('6. Patients'!DO$10:DO$107))),0)+
IFERROR(SUMPRODUCT('6. Patients'!CB$10:CB$107,OFFSET('6. Patients'!$KT$9,1,MATCH($D15,'6. Patients'!$KU$9:$LP$9,0),ROWS('6. Patients'!DO$10:DO$107))),0)+
IFERROR(SUMPRODUCT('6. Patients'!CB$10:CB$107,OFFSET('6. Patients'!$LQ$9,1,MATCH($D15,'6. Patients'!$LR$9:$MF$9,0),ROWS('6. Patients'!DO$10:DO$107))),0))+
IFERROR(VLOOKUP($D15,$H$109:$L$139,COLUMNS($H$108:$J$108)-1+J$7,0)*$E15*$F15*'1. General Inputs'!$J$18,0),0)</f>
        <v>0</v>
      </c>
      <c r="K15" s="3">
        <f ca="1">ROUNDUP($F15*$E15*CHOOSE(K$7,
IFERROR(SUMPRODUCT('6. Patients'!CC$10:CC$107,OFFSET('6. Patients'!$DM$9,1,MATCH($D15,'6. Patients'!$DN$9:$EI$9,0),ROWS('6. Patients'!DP$10:DP$107))),0)+
IFERROR(SUMPRODUCT('6. Patients'!CC$10:CC$107,OFFSET('6. Patients'!$EJ$9,1,MATCH($D15,'6. Patients'!$EK$9:$EW$9,0),ROWS('6. Patients'!DP$10:DP$107))),0)+
IFERROR(SUMPRODUCT('6. Patients'!CC$10:CC$107,OFFSET('6. Patients'!$EX$9,1,MATCH($D15,'6. Patients'!$EY$9:$FT$9,0),ROWS('6. Patients'!DP$10:DP$107))),0)+
IFERROR(SUMPRODUCT('6. Patients'!CC$10:CC$107,OFFSET('6. Patients'!$FU$9,1,MATCH($D15,'6. Patients'!$FV$9:$GJ$9,0),ROWS('6. Patients'!DP$10:DP$107))),0),
IFERROR(SUMPRODUCT('6. Patients'!CC$10:CC$107,OFFSET('6. Patients'!$GK$9,1,MATCH($D15,'6. Patients'!$GL$9:$HG$9,0),ROWS('6. Patients'!DP$10:DP$107))),0)+
IFERROR(SUMPRODUCT('6. Patients'!CC$10:CC$107,OFFSET('6. Patients'!$HH$9,1,MATCH($D15,'6. Patients'!$HI$9:$HU$9,0),ROWS('6. Patients'!DP$10:DP$107))),0)+
IFERROR(SUMPRODUCT('6. Patients'!CC$10:CC$107,OFFSET('6. Patients'!$HV$9,1,MATCH($D15,'6. Patients'!$HW$9:$IR$9,0),ROWS('6. Patients'!DP$10:DP$107))),0)+
IFERROR(SUMPRODUCT('6. Patients'!CC$10:CC$107,OFFSET('6. Patients'!$IS$9,1,MATCH($D15,'6. Patients'!$IT$9:$JH$9,0),ROWS('6. Patients'!DP$10:DP$107))),0),
IFERROR(SUMPRODUCT('6. Patients'!CC$10:CC$107,OFFSET('6. Patients'!$JI$9,1,MATCH($D15,'6. Patients'!$JJ$9:$KE$9,0),ROWS('6. Patients'!DP$10:DP$107))),0)+
IFERROR(SUMPRODUCT('6. Patients'!CC$10:CC$107,OFFSET('6. Patients'!$KF$9,1,MATCH($D15,'6. Patients'!$KG$9:$KS$9,0),ROWS('6. Patients'!DP$10:DP$107))),0)+
IFERROR(SUMPRODUCT('6. Patients'!CC$10:CC$107,OFFSET('6. Patients'!$KT$9,1,MATCH($D15,'6. Patients'!$KU$9:$LP$9,0),ROWS('6. Patients'!DP$10:DP$107))),0)+
IFERROR(SUMPRODUCT('6. Patients'!CC$10:CC$107,OFFSET('6. Patients'!$LQ$9,1,MATCH($D15,'6. Patients'!$LR$9:$MF$9,0),ROWS('6. Patients'!DP$10:DP$107))),0))+
IFERROR(VLOOKUP($D15,$H$109:$L$139,COLUMNS($H$108:$J$108)-1+K$7,0)*$E15*$F15*'1. General Inputs'!$J$18,0),0)</f>
        <v>0</v>
      </c>
      <c r="L15" s="3">
        <f ca="1">ROUNDUP($F15*$E15*CHOOSE(L$7,
IFERROR(SUMPRODUCT('6. Patients'!CD$10:CD$107,OFFSET('6. Patients'!$DM$9,1,MATCH($D15,'6. Patients'!$DN$9:$EI$9,0),ROWS('6. Patients'!DQ$10:DQ$107))),0)+
IFERROR(SUMPRODUCT('6. Patients'!CD$10:CD$107,OFFSET('6. Patients'!$EJ$9,1,MATCH($D15,'6. Patients'!$EK$9:$EW$9,0),ROWS('6. Patients'!DQ$10:DQ$107))),0)+
IFERROR(SUMPRODUCT('6. Patients'!CD$10:CD$107,OFFSET('6. Patients'!$EX$9,1,MATCH($D15,'6. Patients'!$EY$9:$FT$9,0),ROWS('6. Patients'!DQ$10:DQ$107))),0)+
IFERROR(SUMPRODUCT('6. Patients'!CD$10:CD$107,OFFSET('6. Patients'!$FU$9,1,MATCH($D15,'6. Patients'!$FV$9:$GJ$9,0),ROWS('6. Patients'!DQ$10:DQ$107))),0),
IFERROR(SUMPRODUCT('6. Patients'!CD$10:CD$107,OFFSET('6. Patients'!$GK$9,1,MATCH($D15,'6. Patients'!$GL$9:$HG$9,0),ROWS('6. Patients'!DQ$10:DQ$107))),0)+
IFERROR(SUMPRODUCT('6. Patients'!CD$10:CD$107,OFFSET('6. Patients'!$HH$9,1,MATCH($D15,'6. Patients'!$HI$9:$HU$9,0),ROWS('6. Patients'!DQ$10:DQ$107))),0)+
IFERROR(SUMPRODUCT('6. Patients'!CD$10:CD$107,OFFSET('6. Patients'!$HV$9,1,MATCH($D15,'6. Patients'!$HW$9:$IR$9,0),ROWS('6. Patients'!DQ$10:DQ$107))),0)+
IFERROR(SUMPRODUCT('6. Patients'!CD$10:CD$107,OFFSET('6. Patients'!$IS$9,1,MATCH($D15,'6. Patients'!$IT$9:$JH$9,0),ROWS('6. Patients'!DQ$10:DQ$107))),0),
IFERROR(SUMPRODUCT('6. Patients'!CD$10:CD$107,OFFSET('6. Patients'!$JI$9,1,MATCH($D15,'6. Patients'!$JJ$9:$KE$9,0),ROWS('6. Patients'!DQ$10:DQ$107))),0)+
IFERROR(SUMPRODUCT('6. Patients'!CD$10:CD$107,OFFSET('6. Patients'!$KF$9,1,MATCH($D15,'6. Patients'!$KG$9:$KS$9,0),ROWS('6. Patients'!DQ$10:DQ$107))),0)+
IFERROR(SUMPRODUCT('6. Patients'!CD$10:CD$107,OFFSET('6. Patients'!$KT$9,1,MATCH($D15,'6. Patients'!$KU$9:$LP$9,0),ROWS('6. Patients'!DQ$10:DQ$107))),0)+
IFERROR(SUMPRODUCT('6. Patients'!CD$10:CD$107,OFFSET('6. Patients'!$LQ$9,1,MATCH($D15,'6. Patients'!$LR$9:$MF$9,0),ROWS('6. Patients'!DQ$10:DQ$107))),0))+
IFERROR(VLOOKUP($D15,$H$109:$L$139,COLUMNS($H$108:$J$108)-1+L$7,0)*$E15*$F15*'1. General Inputs'!$J$18,0),0)</f>
        <v>0</v>
      </c>
      <c r="M15" s="3">
        <f ca="1">ROUNDUP($F15*$E15*CHOOSE(M$7,
IFERROR(SUMPRODUCT('6. Patients'!CE$10:CE$107,OFFSET('6. Patients'!$DM$9,1,MATCH($D15,'6. Patients'!$DN$9:$EI$9,0),ROWS('6. Patients'!DR$10:DR$107))),0)+
IFERROR(SUMPRODUCT('6. Patients'!CE$10:CE$107,OFFSET('6. Patients'!$EJ$9,1,MATCH($D15,'6. Patients'!$EK$9:$EW$9,0),ROWS('6. Patients'!DR$10:DR$107))),0)+
IFERROR(SUMPRODUCT('6. Patients'!CE$10:CE$107,OFFSET('6. Patients'!$EX$9,1,MATCH($D15,'6. Patients'!$EY$9:$FT$9,0),ROWS('6. Patients'!DR$10:DR$107))),0)+
IFERROR(SUMPRODUCT('6. Patients'!CE$10:CE$107,OFFSET('6. Patients'!$FU$9,1,MATCH($D15,'6. Patients'!$FV$9:$GJ$9,0),ROWS('6. Patients'!DR$10:DR$107))),0),
IFERROR(SUMPRODUCT('6. Patients'!CE$10:CE$107,OFFSET('6. Patients'!$GK$9,1,MATCH($D15,'6. Patients'!$GL$9:$HG$9,0),ROWS('6. Patients'!DR$10:DR$107))),0)+
IFERROR(SUMPRODUCT('6. Patients'!CE$10:CE$107,OFFSET('6. Patients'!$HH$9,1,MATCH($D15,'6. Patients'!$HI$9:$HU$9,0),ROWS('6. Patients'!DR$10:DR$107))),0)+
IFERROR(SUMPRODUCT('6. Patients'!CE$10:CE$107,OFFSET('6. Patients'!$HV$9,1,MATCH($D15,'6. Patients'!$HW$9:$IR$9,0),ROWS('6. Patients'!DR$10:DR$107))),0)+
IFERROR(SUMPRODUCT('6. Patients'!CE$10:CE$107,OFFSET('6. Patients'!$IS$9,1,MATCH($D15,'6. Patients'!$IT$9:$JH$9,0),ROWS('6. Patients'!DR$10:DR$107))),0),
IFERROR(SUMPRODUCT('6. Patients'!CE$10:CE$107,OFFSET('6. Patients'!$JI$9,1,MATCH($D15,'6. Patients'!$JJ$9:$KE$9,0),ROWS('6. Patients'!DR$10:DR$107))),0)+
IFERROR(SUMPRODUCT('6. Patients'!CE$10:CE$107,OFFSET('6. Patients'!$KF$9,1,MATCH($D15,'6. Patients'!$KG$9:$KS$9,0),ROWS('6. Patients'!DR$10:DR$107))),0)+
IFERROR(SUMPRODUCT('6. Patients'!CE$10:CE$107,OFFSET('6. Patients'!$KT$9,1,MATCH($D15,'6. Patients'!$KU$9:$LP$9,0),ROWS('6. Patients'!DR$10:DR$107))),0)+
IFERROR(SUMPRODUCT('6. Patients'!CE$10:CE$107,OFFSET('6. Patients'!$LQ$9,1,MATCH($D15,'6. Patients'!$LR$9:$MF$9,0),ROWS('6. Patients'!DR$10:DR$107))),0))+
IFERROR(VLOOKUP($D15,$H$109:$L$139,COLUMNS($H$108:$J$108)-1+M$7,0)*$E15*$F15*'1. General Inputs'!$J$18,0),0)</f>
        <v>0</v>
      </c>
      <c r="N15" s="3">
        <f ca="1">ROUNDUP($F15*$E15*CHOOSE(N$7,
IFERROR(SUMPRODUCT('6. Patients'!CF$10:CF$107,OFFSET('6. Patients'!$DM$9,1,MATCH($D15,'6. Patients'!$DN$9:$EI$9,0),ROWS('6. Patients'!DS$10:DS$107))),0)+
IFERROR(SUMPRODUCT('6. Patients'!CF$10:CF$107,OFFSET('6. Patients'!$EJ$9,1,MATCH($D15,'6. Patients'!$EK$9:$EW$9,0),ROWS('6. Patients'!DS$10:DS$107))),0)+
IFERROR(SUMPRODUCT('6. Patients'!CF$10:CF$107,OFFSET('6. Patients'!$EX$9,1,MATCH($D15,'6. Patients'!$EY$9:$FT$9,0),ROWS('6. Patients'!DS$10:DS$107))),0)+
IFERROR(SUMPRODUCT('6. Patients'!CF$10:CF$107,OFFSET('6. Patients'!$FU$9,1,MATCH($D15,'6. Patients'!$FV$9:$GJ$9,0),ROWS('6. Patients'!DS$10:DS$107))),0),
IFERROR(SUMPRODUCT('6. Patients'!CF$10:CF$107,OFFSET('6. Patients'!$GK$9,1,MATCH($D15,'6. Patients'!$GL$9:$HG$9,0),ROWS('6. Patients'!DS$10:DS$107))),0)+
IFERROR(SUMPRODUCT('6. Patients'!CF$10:CF$107,OFFSET('6. Patients'!$HH$9,1,MATCH($D15,'6. Patients'!$HI$9:$HU$9,0),ROWS('6. Patients'!DS$10:DS$107))),0)+
IFERROR(SUMPRODUCT('6. Patients'!CF$10:CF$107,OFFSET('6. Patients'!$HV$9,1,MATCH($D15,'6. Patients'!$HW$9:$IR$9,0),ROWS('6. Patients'!DS$10:DS$107))),0)+
IFERROR(SUMPRODUCT('6. Patients'!CF$10:CF$107,OFFSET('6. Patients'!$IS$9,1,MATCH($D15,'6. Patients'!$IT$9:$JH$9,0),ROWS('6. Patients'!DS$10:DS$107))),0),
IFERROR(SUMPRODUCT('6. Patients'!CF$10:CF$107,OFFSET('6. Patients'!$JI$9,1,MATCH($D15,'6. Patients'!$JJ$9:$KE$9,0),ROWS('6. Patients'!DS$10:DS$107))),0)+
IFERROR(SUMPRODUCT('6. Patients'!CF$10:CF$107,OFFSET('6. Patients'!$KF$9,1,MATCH($D15,'6. Patients'!$KG$9:$KS$9,0),ROWS('6. Patients'!DS$10:DS$107))),0)+
IFERROR(SUMPRODUCT('6. Patients'!CF$10:CF$107,OFFSET('6. Patients'!$KT$9,1,MATCH($D15,'6. Patients'!$KU$9:$LP$9,0),ROWS('6. Patients'!DS$10:DS$107))),0)+
IFERROR(SUMPRODUCT('6. Patients'!CF$10:CF$107,OFFSET('6. Patients'!$LQ$9,1,MATCH($D15,'6. Patients'!$LR$9:$MF$9,0),ROWS('6. Patients'!DS$10:DS$107))),0))+
IFERROR(VLOOKUP($D15,$H$109:$L$139,COLUMNS($H$108:$J$108)-1+N$7,0)*$E15*$F15*'1. General Inputs'!$J$18,0),0)</f>
        <v>0</v>
      </c>
      <c r="O15" s="3">
        <f ca="1">ROUNDUP($F15*$E15*CHOOSE(O$7,
IFERROR(SUMPRODUCT('6. Patients'!CG$10:CG$107,OFFSET('6. Patients'!$DM$9,1,MATCH($D15,'6. Patients'!$DN$9:$EI$9,0),ROWS('6. Patients'!DT$10:DT$107))),0)+
IFERROR(SUMPRODUCT('6. Patients'!CG$10:CG$107,OFFSET('6. Patients'!$EJ$9,1,MATCH($D15,'6. Patients'!$EK$9:$EW$9,0),ROWS('6. Patients'!DT$10:DT$107))),0)+
IFERROR(SUMPRODUCT('6. Patients'!CG$10:CG$107,OFFSET('6. Patients'!$EX$9,1,MATCH($D15,'6. Patients'!$EY$9:$FT$9,0),ROWS('6. Patients'!DT$10:DT$107))),0)+
IFERROR(SUMPRODUCT('6. Patients'!CG$10:CG$107,OFFSET('6. Patients'!$FU$9,1,MATCH($D15,'6. Patients'!$FV$9:$GJ$9,0),ROWS('6. Patients'!DT$10:DT$107))),0),
IFERROR(SUMPRODUCT('6. Patients'!CG$10:CG$107,OFFSET('6. Patients'!$GK$9,1,MATCH($D15,'6. Patients'!$GL$9:$HG$9,0),ROWS('6. Patients'!DT$10:DT$107))),0)+
IFERROR(SUMPRODUCT('6. Patients'!CG$10:CG$107,OFFSET('6. Patients'!$HH$9,1,MATCH($D15,'6. Patients'!$HI$9:$HU$9,0),ROWS('6. Patients'!DT$10:DT$107))),0)+
IFERROR(SUMPRODUCT('6. Patients'!CG$10:CG$107,OFFSET('6. Patients'!$HV$9,1,MATCH($D15,'6. Patients'!$HW$9:$IR$9,0),ROWS('6. Patients'!DT$10:DT$107))),0)+
IFERROR(SUMPRODUCT('6. Patients'!CG$10:CG$107,OFFSET('6. Patients'!$IS$9,1,MATCH($D15,'6. Patients'!$IT$9:$JH$9,0),ROWS('6. Patients'!DT$10:DT$107))),0),
IFERROR(SUMPRODUCT('6. Patients'!CG$10:CG$107,OFFSET('6. Patients'!$JI$9,1,MATCH($D15,'6. Patients'!$JJ$9:$KE$9,0),ROWS('6. Patients'!DT$10:DT$107))),0)+
IFERROR(SUMPRODUCT('6. Patients'!CG$10:CG$107,OFFSET('6. Patients'!$KF$9,1,MATCH($D15,'6. Patients'!$KG$9:$KS$9,0),ROWS('6. Patients'!DT$10:DT$107))),0)+
IFERROR(SUMPRODUCT('6. Patients'!CG$10:CG$107,OFFSET('6. Patients'!$KT$9,1,MATCH($D15,'6. Patients'!$KU$9:$LP$9,0),ROWS('6. Patients'!DT$10:DT$107))),0)+
IFERROR(SUMPRODUCT('6. Patients'!CG$10:CG$107,OFFSET('6. Patients'!$LQ$9,1,MATCH($D15,'6. Patients'!$LR$9:$MF$9,0),ROWS('6. Patients'!DT$10:DT$107))),0))+
IFERROR(VLOOKUP($D15,$H$109:$L$139,COLUMNS($H$108:$J$108)-1+O$7,0)*$E15*$F15*'1. General Inputs'!$J$18,0),0)</f>
        <v>0</v>
      </c>
      <c r="P15" s="3">
        <f ca="1">ROUNDUP($F15*$E15*CHOOSE(P$7,
IFERROR(SUMPRODUCT('6. Patients'!CH$10:CH$107,OFFSET('6. Patients'!$DM$9,1,MATCH($D15,'6. Patients'!$DN$9:$EI$9,0),ROWS('6. Patients'!DU$10:DU$107))),0)+
IFERROR(SUMPRODUCT('6. Patients'!CH$10:CH$107,OFFSET('6. Patients'!$EJ$9,1,MATCH($D15,'6. Patients'!$EK$9:$EW$9,0),ROWS('6. Patients'!DU$10:DU$107))),0)+
IFERROR(SUMPRODUCT('6. Patients'!CH$10:CH$107,OFFSET('6. Patients'!$EX$9,1,MATCH($D15,'6. Patients'!$EY$9:$FT$9,0),ROWS('6. Patients'!DU$10:DU$107))),0)+
IFERROR(SUMPRODUCT('6. Patients'!CH$10:CH$107,OFFSET('6. Patients'!$FU$9,1,MATCH($D15,'6. Patients'!$FV$9:$GJ$9,0),ROWS('6. Patients'!DU$10:DU$107))),0),
IFERROR(SUMPRODUCT('6. Patients'!CH$10:CH$107,OFFSET('6. Patients'!$GK$9,1,MATCH($D15,'6. Patients'!$GL$9:$HG$9,0),ROWS('6. Patients'!DU$10:DU$107))),0)+
IFERROR(SUMPRODUCT('6. Patients'!CH$10:CH$107,OFFSET('6. Patients'!$HH$9,1,MATCH($D15,'6. Patients'!$HI$9:$HU$9,0),ROWS('6. Patients'!DU$10:DU$107))),0)+
IFERROR(SUMPRODUCT('6. Patients'!CH$10:CH$107,OFFSET('6. Patients'!$HV$9,1,MATCH($D15,'6. Patients'!$HW$9:$IR$9,0),ROWS('6. Patients'!DU$10:DU$107))),0)+
IFERROR(SUMPRODUCT('6. Patients'!CH$10:CH$107,OFFSET('6. Patients'!$IS$9,1,MATCH($D15,'6. Patients'!$IT$9:$JH$9,0),ROWS('6. Patients'!DU$10:DU$107))),0),
IFERROR(SUMPRODUCT('6. Patients'!CH$10:CH$107,OFFSET('6. Patients'!$JI$9,1,MATCH($D15,'6. Patients'!$JJ$9:$KE$9,0),ROWS('6. Patients'!DU$10:DU$107))),0)+
IFERROR(SUMPRODUCT('6. Patients'!CH$10:CH$107,OFFSET('6. Patients'!$KF$9,1,MATCH($D15,'6. Patients'!$KG$9:$KS$9,0),ROWS('6. Patients'!DU$10:DU$107))),0)+
IFERROR(SUMPRODUCT('6. Patients'!CH$10:CH$107,OFFSET('6. Patients'!$KT$9,1,MATCH($D15,'6. Patients'!$KU$9:$LP$9,0),ROWS('6. Patients'!DU$10:DU$107))),0)+
IFERROR(SUMPRODUCT('6. Patients'!CH$10:CH$107,OFFSET('6. Patients'!$LQ$9,1,MATCH($D15,'6. Patients'!$LR$9:$MF$9,0),ROWS('6. Patients'!DU$10:DU$107))),0))+
IFERROR(VLOOKUP($D15,$H$109:$L$139,COLUMNS($H$108:$J$108)-1+P$7,0)*$E15*$F15*'1. General Inputs'!$J$18,0),0)</f>
        <v>0</v>
      </c>
      <c r="Q15" s="3">
        <f ca="1">ROUNDUP($F15*$E15*CHOOSE(Q$7,
IFERROR(SUMPRODUCT('6. Patients'!CI$10:CI$107,OFFSET('6. Patients'!$DM$9,1,MATCH($D15,'6. Patients'!$DN$9:$EI$9,0),ROWS('6. Patients'!DV$10:DV$107))),0)+
IFERROR(SUMPRODUCT('6. Patients'!CI$10:CI$107,OFFSET('6. Patients'!$EJ$9,1,MATCH($D15,'6. Patients'!$EK$9:$EW$9,0),ROWS('6. Patients'!DV$10:DV$107))),0)+
IFERROR(SUMPRODUCT('6. Patients'!CI$10:CI$107,OFFSET('6. Patients'!$EX$9,1,MATCH($D15,'6. Patients'!$EY$9:$FT$9,0),ROWS('6. Patients'!DV$10:DV$107))),0)+
IFERROR(SUMPRODUCT('6. Patients'!CI$10:CI$107,OFFSET('6. Patients'!$FU$9,1,MATCH($D15,'6. Patients'!$FV$9:$GJ$9,0),ROWS('6. Patients'!DV$10:DV$107))),0),
IFERROR(SUMPRODUCT('6. Patients'!CI$10:CI$107,OFFSET('6. Patients'!$GK$9,1,MATCH($D15,'6. Patients'!$GL$9:$HG$9,0),ROWS('6. Patients'!DV$10:DV$107))),0)+
IFERROR(SUMPRODUCT('6. Patients'!CI$10:CI$107,OFFSET('6. Patients'!$HH$9,1,MATCH($D15,'6. Patients'!$HI$9:$HU$9,0),ROWS('6. Patients'!DV$10:DV$107))),0)+
IFERROR(SUMPRODUCT('6. Patients'!CI$10:CI$107,OFFSET('6. Patients'!$HV$9,1,MATCH($D15,'6. Patients'!$HW$9:$IR$9,0),ROWS('6. Patients'!DV$10:DV$107))),0)+
IFERROR(SUMPRODUCT('6. Patients'!CI$10:CI$107,OFFSET('6. Patients'!$IS$9,1,MATCH($D15,'6. Patients'!$IT$9:$JH$9,0),ROWS('6. Patients'!DV$10:DV$107))),0),
IFERROR(SUMPRODUCT('6. Patients'!CI$10:CI$107,OFFSET('6. Patients'!$JI$9,1,MATCH($D15,'6. Patients'!$JJ$9:$KE$9,0),ROWS('6. Patients'!DV$10:DV$107))),0)+
IFERROR(SUMPRODUCT('6. Patients'!CI$10:CI$107,OFFSET('6. Patients'!$KF$9,1,MATCH($D15,'6. Patients'!$KG$9:$KS$9,0),ROWS('6. Patients'!DV$10:DV$107))),0)+
IFERROR(SUMPRODUCT('6. Patients'!CI$10:CI$107,OFFSET('6. Patients'!$KT$9,1,MATCH($D15,'6. Patients'!$KU$9:$LP$9,0),ROWS('6. Patients'!DV$10:DV$107))),0)+
IFERROR(SUMPRODUCT('6. Patients'!CI$10:CI$107,OFFSET('6. Patients'!$LQ$9,1,MATCH($D15,'6. Patients'!$LR$9:$MF$9,0),ROWS('6. Patients'!DV$10:DV$107))),0))+
IFERROR(VLOOKUP($D15,$H$109:$L$139,COLUMNS($H$108:$J$108)-1+Q$7,0)*$E15*$F15*'1. General Inputs'!$J$18,0),0)</f>
        <v>0</v>
      </c>
      <c r="R15" s="3">
        <f ca="1">ROUNDUP($F15*$E15*CHOOSE(R$7,
IFERROR(SUMPRODUCT('6. Patients'!CJ$10:CJ$107,OFFSET('6. Patients'!$DM$9,1,MATCH($D15,'6. Patients'!$DN$9:$EI$9,0),ROWS('6. Patients'!DW$10:DW$107))),0)+
IFERROR(SUMPRODUCT('6. Patients'!CJ$10:CJ$107,OFFSET('6. Patients'!$EJ$9,1,MATCH($D15,'6. Patients'!$EK$9:$EW$9,0),ROWS('6. Patients'!DW$10:DW$107))),0)+
IFERROR(SUMPRODUCT('6. Patients'!CJ$10:CJ$107,OFFSET('6. Patients'!$EX$9,1,MATCH($D15,'6. Patients'!$EY$9:$FT$9,0),ROWS('6. Patients'!DW$10:DW$107))),0)+
IFERROR(SUMPRODUCT('6. Patients'!CJ$10:CJ$107,OFFSET('6. Patients'!$FU$9,1,MATCH($D15,'6. Patients'!$FV$9:$GJ$9,0),ROWS('6. Patients'!DW$10:DW$107))),0),
IFERROR(SUMPRODUCT('6. Patients'!CJ$10:CJ$107,OFFSET('6. Patients'!$GK$9,1,MATCH($D15,'6. Patients'!$GL$9:$HG$9,0),ROWS('6. Patients'!DW$10:DW$107))),0)+
IFERROR(SUMPRODUCT('6. Patients'!CJ$10:CJ$107,OFFSET('6. Patients'!$HH$9,1,MATCH($D15,'6. Patients'!$HI$9:$HU$9,0),ROWS('6. Patients'!DW$10:DW$107))),0)+
IFERROR(SUMPRODUCT('6. Patients'!CJ$10:CJ$107,OFFSET('6. Patients'!$HV$9,1,MATCH($D15,'6. Patients'!$HW$9:$IR$9,0),ROWS('6. Patients'!DW$10:DW$107))),0)+
IFERROR(SUMPRODUCT('6. Patients'!CJ$10:CJ$107,OFFSET('6. Patients'!$IS$9,1,MATCH($D15,'6. Patients'!$IT$9:$JH$9,0),ROWS('6. Patients'!DW$10:DW$107))),0),
IFERROR(SUMPRODUCT('6. Patients'!CJ$10:CJ$107,OFFSET('6. Patients'!$JI$9,1,MATCH($D15,'6. Patients'!$JJ$9:$KE$9,0),ROWS('6. Patients'!DW$10:DW$107))),0)+
IFERROR(SUMPRODUCT('6. Patients'!CJ$10:CJ$107,OFFSET('6. Patients'!$KF$9,1,MATCH($D15,'6. Patients'!$KG$9:$KS$9,0),ROWS('6. Patients'!DW$10:DW$107))),0)+
IFERROR(SUMPRODUCT('6. Patients'!CJ$10:CJ$107,OFFSET('6. Patients'!$KT$9,1,MATCH($D15,'6. Patients'!$KU$9:$LP$9,0),ROWS('6. Patients'!DW$10:DW$107))),0)+
IFERROR(SUMPRODUCT('6. Patients'!CJ$10:CJ$107,OFFSET('6. Patients'!$LQ$9,1,MATCH($D15,'6. Patients'!$LR$9:$MF$9,0),ROWS('6. Patients'!DW$10:DW$107))),0))+
IFERROR(VLOOKUP($D15,$H$109:$L$139,COLUMNS($H$108:$J$108)-1+R$7,0)*$E15*$F15*'1. General Inputs'!$J$18,0),0)</f>
        <v>0</v>
      </c>
      <c r="S15" s="3">
        <f ca="1">ROUNDUP($F15*$E15*CHOOSE(S$7,
IFERROR(SUMPRODUCT('6. Patients'!CK$10:CK$107,OFFSET('6. Patients'!$DM$9,1,MATCH($D15,'6. Patients'!$DN$9:$EI$9,0),ROWS('6. Patients'!DX$10:DX$107))),0)+
IFERROR(SUMPRODUCT('6. Patients'!CK$10:CK$107,OFFSET('6. Patients'!$EJ$9,1,MATCH($D15,'6. Patients'!$EK$9:$EW$9,0),ROWS('6. Patients'!DX$10:DX$107))),0)+
IFERROR(SUMPRODUCT('6. Patients'!CK$10:CK$107,OFFSET('6. Patients'!$EX$9,1,MATCH($D15,'6. Patients'!$EY$9:$FT$9,0),ROWS('6. Patients'!DX$10:DX$107))),0)+
IFERROR(SUMPRODUCT('6. Patients'!CK$10:CK$107,OFFSET('6. Patients'!$FU$9,1,MATCH($D15,'6. Patients'!$FV$9:$GJ$9,0),ROWS('6. Patients'!DX$10:DX$107))),0),
IFERROR(SUMPRODUCT('6. Patients'!CK$10:CK$107,OFFSET('6. Patients'!$GK$9,1,MATCH($D15,'6. Patients'!$GL$9:$HG$9,0),ROWS('6. Patients'!DX$10:DX$107))),0)+
IFERROR(SUMPRODUCT('6. Patients'!CK$10:CK$107,OFFSET('6. Patients'!$HH$9,1,MATCH($D15,'6. Patients'!$HI$9:$HU$9,0),ROWS('6. Patients'!DX$10:DX$107))),0)+
IFERROR(SUMPRODUCT('6. Patients'!CK$10:CK$107,OFFSET('6. Patients'!$HV$9,1,MATCH($D15,'6. Patients'!$HW$9:$IR$9,0),ROWS('6. Patients'!DX$10:DX$107))),0)+
IFERROR(SUMPRODUCT('6. Patients'!CK$10:CK$107,OFFSET('6. Patients'!$IS$9,1,MATCH($D15,'6. Patients'!$IT$9:$JH$9,0),ROWS('6. Patients'!DX$10:DX$107))),0),
IFERROR(SUMPRODUCT('6. Patients'!CK$10:CK$107,OFFSET('6. Patients'!$JI$9,1,MATCH($D15,'6. Patients'!$JJ$9:$KE$9,0),ROWS('6. Patients'!DX$10:DX$107))),0)+
IFERROR(SUMPRODUCT('6. Patients'!CK$10:CK$107,OFFSET('6. Patients'!$KF$9,1,MATCH($D15,'6. Patients'!$KG$9:$KS$9,0),ROWS('6. Patients'!DX$10:DX$107))),0)+
IFERROR(SUMPRODUCT('6. Patients'!CK$10:CK$107,OFFSET('6. Patients'!$KT$9,1,MATCH($D15,'6. Patients'!$KU$9:$LP$9,0),ROWS('6. Patients'!DX$10:DX$107))),0)+
IFERROR(SUMPRODUCT('6. Patients'!CK$10:CK$107,OFFSET('6. Patients'!$LQ$9,1,MATCH($D15,'6. Patients'!$LR$9:$MF$9,0),ROWS('6. Patients'!DX$10:DX$107))),0))+
IFERROR(VLOOKUP($D15,$H$109:$L$139,COLUMNS($H$108:$J$108)-1+S$7,0)*$E15*$F15*'1. General Inputs'!$J$18,0),0)</f>
        <v>0</v>
      </c>
      <c r="T15" s="3">
        <f ca="1">ROUNDUP($F15*$E15*CHOOSE(T$7,
IFERROR(SUMPRODUCT('6. Patients'!CL$10:CL$107,OFFSET('6. Patients'!$DM$9,1,MATCH($D15,'6. Patients'!$DN$9:$EI$9,0),ROWS('6. Patients'!DY$10:DY$107))),0)+
IFERROR(SUMPRODUCT('6. Patients'!CL$10:CL$107,OFFSET('6. Patients'!$EJ$9,1,MATCH($D15,'6. Patients'!$EK$9:$EW$9,0),ROWS('6. Patients'!DY$10:DY$107))),0)+
IFERROR(SUMPRODUCT('6. Patients'!CL$10:CL$107,OFFSET('6. Patients'!$EX$9,1,MATCH($D15,'6. Patients'!$EY$9:$FT$9,0),ROWS('6. Patients'!DY$10:DY$107))),0)+
IFERROR(SUMPRODUCT('6. Patients'!CL$10:CL$107,OFFSET('6. Patients'!$FU$9,1,MATCH($D15,'6. Patients'!$FV$9:$GJ$9,0),ROWS('6. Patients'!DY$10:DY$107))),0),
IFERROR(SUMPRODUCT('6. Patients'!CL$10:CL$107,OFFSET('6. Patients'!$GK$9,1,MATCH($D15,'6. Patients'!$GL$9:$HG$9,0),ROWS('6. Patients'!DY$10:DY$107))),0)+
IFERROR(SUMPRODUCT('6. Patients'!CL$10:CL$107,OFFSET('6. Patients'!$HH$9,1,MATCH($D15,'6. Patients'!$HI$9:$HU$9,0),ROWS('6. Patients'!DY$10:DY$107))),0)+
IFERROR(SUMPRODUCT('6. Patients'!CL$10:CL$107,OFFSET('6. Patients'!$HV$9,1,MATCH($D15,'6. Patients'!$HW$9:$IR$9,0),ROWS('6. Patients'!DY$10:DY$107))),0)+
IFERROR(SUMPRODUCT('6. Patients'!CL$10:CL$107,OFFSET('6. Patients'!$IS$9,1,MATCH($D15,'6. Patients'!$IT$9:$JH$9,0),ROWS('6. Patients'!DY$10:DY$107))),0),
IFERROR(SUMPRODUCT('6. Patients'!CL$10:CL$107,OFFSET('6. Patients'!$JI$9,1,MATCH($D15,'6. Patients'!$JJ$9:$KE$9,0),ROWS('6. Patients'!DY$10:DY$107))),0)+
IFERROR(SUMPRODUCT('6. Patients'!CL$10:CL$107,OFFSET('6. Patients'!$KF$9,1,MATCH($D15,'6. Patients'!$KG$9:$KS$9,0),ROWS('6. Patients'!DY$10:DY$107))),0)+
IFERROR(SUMPRODUCT('6. Patients'!CL$10:CL$107,OFFSET('6. Patients'!$KT$9,1,MATCH($D15,'6. Patients'!$KU$9:$LP$9,0),ROWS('6. Patients'!DY$10:DY$107))),0)+
IFERROR(SUMPRODUCT('6. Patients'!CL$10:CL$107,OFFSET('6. Patients'!$LQ$9,1,MATCH($D15,'6. Patients'!$LR$9:$MF$9,0),ROWS('6. Patients'!DY$10:DY$107))),0))+
IFERROR(VLOOKUP($D15,$H$109:$L$139,COLUMNS($H$108:$J$108)-1+T$7,0)*$E15*$F15*'1. General Inputs'!$J$18,0),0)</f>
        <v>0</v>
      </c>
      <c r="U15" s="3">
        <f ca="1">ROUNDUP($F15*$E15*CHOOSE(U$7,
IFERROR(SUMPRODUCT('6. Patients'!CM$10:CM$107,OFFSET('6. Patients'!$DM$9,1,MATCH($D15,'6. Patients'!$DN$9:$EI$9,0),ROWS('6. Patients'!DZ$10:DZ$107))),0)+
IFERROR(SUMPRODUCT('6. Patients'!CM$10:CM$107,OFFSET('6. Patients'!$EJ$9,1,MATCH($D15,'6. Patients'!$EK$9:$EW$9,0),ROWS('6. Patients'!DZ$10:DZ$107))),0)+
IFERROR(SUMPRODUCT('6. Patients'!CM$10:CM$107,OFFSET('6. Patients'!$EX$9,1,MATCH($D15,'6. Patients'!$EY$9:$FT$9,0),ROWS('6. Patients'!DZ$10:DZ$107))),0)+
IFERROR(SUMPRODUCT('6. Patients'!CM$10:CM$107,OFFSET('6. Patients'!$FU$9,1,MATCH($D15,'6. Patients'!$FV$9:$GJ$9,0),ROWS('6. Patients'!DZ$10:DZ$107))),0),
IFERROR(SUMPRODUCT('6. Patients'!CM$10:CM$107,OFFSET('6. Patients'!$GK$9,1,MATCH($D15,'6. Patients'!$GL$9:$HG$9,0),ROWS('6. Patients'!DZ$10:DZ$107))),0)+
IFERROR(SUMPRODUCT('6. Patients'!CM$10:CM$107,OFFSET('6. Patients'!$HH$9,1,MATCH($D15,'6. Patients'!$HI$9:$HU$9,0),ROWS('6. Patients'!DZ$10:DZ$107))),0)+
IFERROR(SUMPRODUCT('6. Patients'!CM$10:CM$107,OFFSET('6. Patients'!$HV$9,1,MATCH($D15,'6. Patients'!$HW$9:$IR$9,0),ROWS('6. Patients'!DZ$10:DZ$107))),0)+
IFERROR(SUMPRODUCT('6. Patients'!CM$10:CM$107,OFFSET('6. Patients'!$IS$9,1,MATCH($D15,'6. Patients'!$IT$9:$JH$9,0),ROWS('6. Patients'!DZ$10:DZ$107))),0),
IFERROR(SUMPRODUCT('6. Patients'!CM$10:CM$107,OFFSET('6. Patients'!$JI$9,1,MATCH($D15,'6. Patients'!$JJ$9:$KE$9,0),ROWS('6. Patients'!DZ$10:DZ$107))),0)+
IFERROR(SUMPRODUCT('6. Patients'!CM$10:CM$107,OFFSET('6. Patients'!$KF$9,1,MATCH($D15,'6. Patients'!$KG$9:$KS$9,0),ROWS('6. Patients'!DZ$10:DZ$107))),0)+
IFERROR(SUMPRODUCT('6. Patients'!CM$10:CM$107,OFFSET('6. Patients'!$KT$9,1,MATCH($D15,'6. Patients'!$KU$9:$LP$9,0),ROWS('6. Patients'!DZ$10:DZ$107))),0)+
IFERROR(SUMPRODUCT('6. Patients'!CM$10:CM$107,OFFSET('6. Patients'!$LQ$9,1,MATCH($D15,'6. Patients'!$LR$9:$MF$9,0),ROWS('6. Patients'!DZ$10:DZ$107))),0))+
IFERROR(VLOOKUP($D15,$H$109:$L$139,COLUMNS($H$108:$J$108)-1+U$7,0)*$E15*$F15*'1. General Inputs'!$J$18,0),0)</f>
        <v>0</v>
      </c>
      <c r="V15" s="3">
        <f ca="1">ROUNDUP($F15*$E15*CHOOSE(V$7,
IFERROR(SUMPRODUCT('6. Patients'!CN$10:CN$107,OFFSET('6. Patients'!$DM$9,1,MATCH($D15,'6. Patients'!$DN$9:$EI$9,0),ROWS('6. Patients'!EA$10:EA$107))),0)+
IFERROR(SUMPRODUCT('6. Patients'!CN$10:CN$107,OFFSET('6. Patients'!$EJ$9,1,MATCH($D15,'6. Patients'!$EK$9:$EW$9,0),ROWS('6. Patients'!EA$10:EA$107))),0)+
IFERROR(SUMPRODUCT('6. Patients'!CN$10:CN$107,OFFSET('6. Patients'!$EX$9,1,MATCH($D15,'6. Patients'!$EY$9:$FT$9,0),ROWS('6. Patients'!EA$10:EA$107))),0)+
IFERROR(SUMPRODUCT('6. Patients'!CN$10:CN$107,OFFSET('6. Patients'!$FU$9,1,MATCH($D15,'6. Patients'!$FV$9:$GJ$9,0),ROWS('6. Patients'!EA$10:EA$107))),0),
IFERROR(SUMPRODUCT('6. Patients'!CN$10:CN$107,OFFSET('6. Patients'!$GK$9,1,MATCH($D15,'6. Patients'!$GL$9:$HG$9,0),ROWS('6. Patients'!EA$10:EA$107))),0)+
IFERROR(SUMPRODUCT('6. Patients'!CN$10:CN$107,OFFSET('6. Patients'!$HH$9,1,MATCH($D15,'6. Patients'!$HI$9:$HU$9,0),ROWS('6. Patients'!EA$10:EA$107))),0)+
IFERROR(SUMPRODUCT('6. Patients'!CN$10:CN$107,OFFSET('6. Patients'!$HV$9,1,MATCH($D15,'6. Patients'!$HW$9:$IR$9,0),ROWS('6. Patients'!EA$10:EA$107))),0)+
IFERROR(SUMPRODUCT('6. Patients'!CN$10:CN$107,OFFSET('6. Patients'!$IS$9,1,MATCH($D15,'6. Patients'!$IT$9:$JH$9,0),ROWS('6. Patients'!EA$10:EA$107))),0),
IFERROR(SUMPRODUCT('6. Patients'!CN$10:CN$107,OFFSET('6. Patients'!$JI$9,1,MATCH($D15,'6. Patients'!$JJ$9:$KE$9,0),ROWS('6. Patients'!EA$10:EA$107))),0)+
IFERROR(SUMPRODUCT('6. Patients'!CN$10:CN$107,OFFSET('6. Patients'!$KF$9,1,MATCH($D15,'6. Patients'!$KG$9:$KS$9,0),ROWS('6. Patients'!EA$10:EA$107))),0)+
IFERROR(SUMPRODUCT('6. Patients'!CN$10:CN$107,OFFSET('6. Patients'!$KT$9,1,MATCH($D15,'6. Patients'!$KU$9:$LP$9,0),ROWS('6. Patients'!EA$10:EA$107))),0)+
IFERROR(SUMPRODUCT('6. Patients'!CN$10:CN$107,OFFSET('6. Patients'!$LQ$9,1,MATCH($D15,'6. Patients'!$LR$9:$MF$9,0),ROWS('6. Patients'!EA$10:EA$107))),0))+
IFERROR(VLOOKUP($D15,$H$109:$L$139,COLUMNS($H$108:$J$108)-1+V$7,0)*$E15*$F15*'1. General Inputs'!$J$18,0),0)</f>
        <v>0</v>
      </c>
      <c r="W15" s="3">
        <f ca="1">ROUNDUP($F15*$E15*CHOOSE(W$7,
IFERROR(SUMPRODUCT('6. Patients'!CO$10:CO$107,OFFSET('6. Patients'!$DM$9,1,MATCH($D15,'6. Patients'!$DN$9:$EI$9,0),ROWS('6. Patients'!EB$10:EB$107))),0)+
IFERROR(SUMPRODUCT('6. Patients'!CO$10:CO$107,OFFSET('6. Patients'!$EJ$9,1,MATCH($D15,'6. Patients'!$EK$9:$EW$9,0),ROWS('6. Patients'!EB$10:EB$107))),0)+
IFERROR(SUMPRODUCT('6. Patients'!CO$10:CO$107,OFFSET('6. Patients'!$EX$9,1,MATCH($D15,'6. Patients'!$EY$9:$FT$9,0),ROWS('6. Patients'!EB$10:EB$107))),0)+
IFERROR(SUMPRODUCT('6. Patients'!CO$10:CO$107,OFFSET('6. Patients'!$FU$9,1,MATCH($D15,'6. Patients'!$FV$9:$GJ$9,0),ROWS('6. Patients'!EB$10:EB$107))),0),
IFERROR(SUMPRODUCT('6. Patients'!CO$10:CO$107,OFFSET('6. Patients'!$GK$9,1,MATCH($D15,'6. Patients'!$GL$9:$HG$9,0),ROWS('6. Patients'!EB$10:EB$107))),0)+
IFERROR(SUMPRODUCT('6. Patients'!CO$10:CO$107,OFFSET('6. Patients'!$HH$9,1,MATCH($D15,'6. Patients'!$HI$9:$HU$9,0),ROWS('6. Patients'!EB$10:EB$107))),0)+
IFERROR(SUMPRODUCT('6. Patients'!CO$10:CO$107,OFFSET('6. Patients'!$HV$9,1,MATCH($D15,'6. Patients'!$HW$9:$IR$9,0),ROWS('6. Patients'!EB$10:EB$107))),0)+
IFERROR(SUMPRODUCT('6. Patients'!CO$10:CO$107,OFFSET('6. Patients'!$IS$9,1,MATCH($D15,'6. Patients'!$IT$9:$JH$9,0),ROWS('6. Patients'!EB$10:EB$107))),0),
IFERROR(SUMPRODUCT('6. Patients'!CO$10:CO$107,OFFSET('6. Patients'!$JI$9,1,MATCH($D15,'6. Patients'!$JJ$9:$KE$9,0),ROWS('6. Patients'!EB$10:EB$107))),0)+
IFERROR(SUMPRODUCT('6. Patients'!CO$10:CO$107,OFFSET('6. Patients'!$KF$9,1,MATCH($D15,'6. Patients'!$KG$9:$KS$9,0),ROWS('6. Patients'!EB$10:EB$107))),0)+
IFERROR(SUMPRODUCT('6. Patients'!CO$10:CO$107,OFFSET('6. Patients'!$KT$9,1,MATCH($D15,'6. Patients'!$KU$9:$LP$9,0),ROWS('6. Patients'!EB$10:EB$107))),0)+
IFERROR(SUMPRODUCT('6. Patients'!CO$10:CO$107,OFFSET('6. Patients'!$LQ$9,1,MATCH($D15,'6. Patients'!$LR$9:$MF$9,0),ROWS('6. Patients'!EB$10:EB$107))),0))+
IFERROR(VLOOKUP($D15,$H$109:$L$139,COLUMNS($H$108:$J$108)-1+W$7,0)*$E15*$F15*'1. General Inputs'!$J$18,0),0)</f>
        <v>0</v>
      </c>
      <c r="X15" s="3">
        <f ca="1">ROUNDUP($F15*$E15*CHOOSE(X$7,
IFERROR(SUMPRODUCT('6. Patients'!CP$10:CP$107,OFFSET('6. Patients'!$DM$9,1,MATCH($D15,'6. Patients'!$DN$9:$EI$9,0),ROWS('6. Patients'!EC$10:EC$107))),0)+
IFERROR(SUMPRODUCT('6. Patients'!CP$10:CP$107,OFFSET('6. Patients'!$EJ$9,1,MATCH($D15,'6. Patients'!$EK$9:$EW$9,0),ROWS('6. Patients'!EC$10:EC$107))),0)+
IFERROR(SUMPRODUCT('6. Patients'!CP$10:CP$107,OFFSET('6. Patients'!$EX$9,1,MATCH($D15,'6. Patients'!$EY$9:$FT$9,0),ROWS('6. Patients'!EC$10:EC$107))),0)+
IFERROR(SUMPRODUCT('6. Patients'!CP$10:CP$107,OFFSET('6. Patients'!$FU$9,1,MATCH($D15,'6. Patients'!$FV$9:$GJ$9,0),ROWS('6. Patients'!EC$10:EC$107))),0),
IFERROR(SUMPRODUCT('6. Patients'!CP$10:CP$107,OFFSET('6. Patients'!$GK$9,1,MATCH($D15,'6. Patients'!$GL$9:$HG$9,0),ROWS('6. Patients'!EC$10:EC$107))),0)+
IFERROR(SUMPRODUCT('6. Patients'!CP$10:CP$107,OFFSET('6. Patients'!$HH$9,1,MATCH($D15,'6. Patients'!$HI$9:$HU$9,0),ROWS('6. Patients'!EC$10:EC$107))),0)+
IFERROR(SUMPRODUCT('6. Patients'!CP$10:CP$107,OFFSET('6. Patients'!$HV$9,1,MATCH($D15,'6. Patients'!$HW$9:$IR$9,0),ROWS('6. Patients'!EC$10:EC$107))),0)+
IFERROR(SUMPRODUCT('6. Patients'!CP$10:CP$107,OFFSET('6. Patients'!$IS$9,1,MATCH($D15,'6. Patients'!$IT$9:$JH$9,0),ROWS('6. Patients'!EC$10:EC$107))),0),
IFERROR(SUMPRODUCT('6. Patients'!CP$10:CP$107,OFFSET('6. Patients'!$JI$9,1,MATCH($D15,'6. Patients'!$JJ$9:$KE$9,0),ROWS('6. Patients'!EC$10:EC$107))),0)+
IFERROR(SUMPRODUCT('6. Patients'!CP$10:CP$107,OFFSET('6. Patients'!$KF$9,1,MATCH($D15,'6. Patients'!$KG$9:$KS$9,0),ROWS('6. Patients'!EC$10:EC$107))),0)+
IFERROR(SUMPRODUCT('6. Patients'!CP$10:CP$107,OFFSET('6. Patients'!$KT$9,1,MATCH($D15,'6. Patients'!$KU$9:$LP$9,0),ROWS('6. Patients'!EC$10:EC$107))),0)+
IFERROR(SUMPRODUCT('6. Patients'!CP$10:CP$107,OFFSET('6. Patients'!$LQ$9,1,MATCH($D15,'6. Patients'!$LR$9:$MF$9,0),ROWS('6. Patients'!EC$10:EC$107))),0))+
IFERROR(VLOOKUP($D15,$H$109:$L$139,COLUMNS($H$108:$J$108)-1+X$7,0)*$E15*$F15*'1. General Inputs'!$J$18,0),0)</f>
        <v>0</v>
      </c>
      <c r="Y15" s="3">
        <f ca="1">ROUNDUP($F15*$E15*CHOOSE(Y$7,
IFERROR(SUMPRODUCT('6. Patients'!CQ$10:CQ$107,OFFSET('6. Patients'!$DM$9,1,MATCH($D15,'6. Patients'!$DN$9:$EI$9,0),ROWS('6. Patients'!ED$10:ED$107))),0)+
IFERROR(SUMPRODUCT('6. Patients'!CQ$10:CQ$107,OFFSET('6. Patients'!$EJ$9,1,MATCH($D15,'6. Patients'!$EK$9:$EW$9,0),ROWS('6. Patients'!ED$10:ED$107))),0)+
IFERROR(SUMPRODUCT('6. Patients'!CQ$10:CQ$107,OFFSET('6. Patients'!$EX$9,1,MATCH($D15,'6. Patients'!$EY$9:$FT$9,0),ROWS('6. Patients'!ED$10:ED$107))),0)+
IFERROR(SUMPRODUCT('6. Patients'!CQ$10:CQ$107,OFFSET('6. Patients'!$FU$9,1,MATCH($D15,'6. Patients'!$FV$9:$GJ$9,0),ROWS('6. Patients'!ED$10:ED$107))),0),
IFERROR(SUMPRODUCT('6. Patients'!CQ$10:CQ$107,OFFSET('6. Patients'!$GK$9,1,MATCH($D15,'6. Patients'!$GL$9:$HG$9,0),ROWS('6. Patients'!ED$10:ED$107))),0)+
IFERROR(SUMPRODUCT('6. Patients'!CQ$10:CQ$107,OFFSET('6. Patients'!$HH$9,1,MATCH($D15,'6. Patients'!$HI$9:$HU$9,0),ROWS('6. Patients'!ED$10:ED$107))),0)+
IFERROR(SUMPRODUCT('6. Patients'!CQ$10:CQ$107,OFFSET('6. Patients'!$HV$9,1,MATCH($D15,'6. Patients'!$HW$9:$IR$9,0),ROWS('6. Patients'!ED$10:ED$107))),0)+
IFERROR(SUMPRODUCT('6. Patients'!CQ$10:CQ$107,OFFSET('6. Patients'!$IS$9,1,MATCH($D15,'6. Patients'!$IT$9:$JH$9,0),ROWS('6. Patients'!ED$10:ED$107))),0),
IFERROR(SUMPRODUCT('6. Patients'!CQ$10:CQ$107,OFFSET('6. Patients'!$JI$9,1,MATCH($D15,'6. Patients'!$JJ$9:$KE$9,0),ROWS('6. Patients'!ED$10:ED$107))),0)+
IFERROR(SUMPRODUCT('6. Patients'!CQ$10:CQ$107,OFFSET('6. Patients'!$KF$9,1,MATCH($D15,'6. Patients'!$KG$9:$KS$9,0),ROWS('6. Patients'!ED$10:ED$107))),0)+
IFERROR(SUMPRODUCT('6. Patients'!CQ$10:CQ$107,OFFSET('6. Patients'!$KT$9,1,MATCH($D15,'6. Patients'!$KU$9:$LP$9,0),ROWS('6. Patients'!ED$10:ED$107))),0)+
IFERROR(SUMPRODUCT('6. Patients'!CQ$10:CQ$107,OFFSET('6. Patients'!$LQ$9,1,MATCH($D15,'6. Patients'!$LR$9:$MF$9,0),ROWS('6. Patients'!ED$10:ED$107))),0))+
IFERROR(VLOOKUP($D15,$H$109:$L$139,COLUMNS($H$108:$J$108)-1+Y$7,0)*$E15*$F15*'1. General Inputs'!$J$18,0),0)</f>
        <v>0</v>
      </c>
      <c r="Z15" s="3">
        <f ca="1">ROUNDUP($F15*$E15*CHOOSE(Z$7,
IFERROR(SUMPRODUCT('6. Patients'!CR$10:CR$107,OFFSET('6. Patients'!$DM$9,1,MATCH($D15,'6. Patients'!$DN$9:$EI$9,0),ROWS('6. Patients'!EE$10:EE$107))),0)+
IFERROR(SUMPRODUCT('6. Patients'!CR$10:CR$107,OFFSET('6. Patients'!$EJ$9,1,MATCH($D15,'6. Patients'!$EK$9:$EW$9,0),ROWS('6. Patients'!EE$10:EE$107))),0)+
IFERROR(SUMPRODUCT('6. Patients'!CR$10:CR$107,OFFSET('6. Patients'!$EX$9,1,MATCH($D15,'6. Patients'!$EY$9:$FT$9,0),ROWS('6. Patients'!EE$10:EE$107))),0)+
IFERROR(SUMPRODUCT('6. Patients'!CR$10:CR$107,OFFSET('6. Patients'!$FU$9,1,MATCH($D15,'6. Patients'!$FV$9:$GJ$9,0),ROWS('6. Patients'!EE$10:EE$107))),0),
IFERROR(SUMPRODUCT('6. Patients'!CR$10:CR$107,OFFSET('6. Patients'!$GK$9,1,MATCH($D15,'6. Patients'!$GL$9:$HG$9,0),ROWS('6. Patients'!EE$10:EE$107))),0)+
IFERROR(SUMPRODUCT('6. Patients'!CR$10:CR$107,OFFSET('6. Patients'!$HH$9,1,MATCH($D15,'6. Patients'!$HI$9:$HU$9,0),ROWS('6. Patients'!EE$10:EE$107))),0)+
IFERROR(SUMPRODUCT('6. Patients'!CR$10:CR$107,OFFSET('6. Patients'!$HV$9,1,MATCH($D15,'6. Patients'!$HW$9:$IR$9,0),ROWS('6. Patients'!EE$10:EE$107))),0)+
IFERROR(SUMPRODUCT('6. Patients'!CR$10:CR$107,OFFSET('6. Patients'!$IS$9,1,MATCH($D15,'6. Patients'!$IT$9:$JH$9,0),ROWS('6. Patients'!EE$10:EE$107))),0),
IFERROR(SUMPRODUCT('6. Patients'!CR$10:CR$107,OFFSET('6. Patients'!$JI$9,1,MATCH($D15,'6. Patients'!$JJ$9:$KE$9,0),ROWS('6. Patients'!EE$10:EE$107))),0)+
IFERROR(SUMPRODUCT('6. Patients'!CR$10:CR$107,OFFSET('6. Patients'!$KF$9,1,MATCH($D15,'6. Patients'!$KG$9:$KS$9,0),ROWS('6. Patients'!EE$10:EE$107))),0)+
IFERROR(SUMPRODUCT('6. Patients'!CR$10:CR$107,OFFSET('6. Patients'!$KT$9,1,MATCH($D15,'6. Patients'!$KU$9:$LP$9,0),ROWS('6. Patients'!EE$10:EE$107))),0)+
IFERROR(SUMPRODUCT('6. Patients'!CR$10:CR$107,OFFSET('6. Patients'!$LQ$9,1,MATCH($D15,'6. Patients'!$LR$9:$MF$9,0),ROWS('6. Patients'!EE$10:EE$107))),0))+
IFERROR(VLOOKUP($D15,$H$109:$L$139,COLUMNS($H$108:$J$108)-1+Z$7,0)*$E15*$F15*'1. General Inputs'!$J$18,0),0)</f>
        <v>0</v>
      </c>
      <c r="AA15" s="3">
        <f ca="1">ROUNDUP($F15*$E15*CHOOSE(AA$7,
IFERROR(SUMPRODUCT('6. Patients'!CS$10:CS$107,OFFSET('6. Patients'!$DM$9,1,MATCH($D15,'6. Patients'!$DN$9:$EI$9,0),ROWS('6. Patients'!EF$10:EF$107))),0)+
IFERROR(SUMPRODUCT('6. Patients'!CS$10:CS$107,OFFSET('6. Patients'!$EJ$9,1,MATCH($D15,'6. Patients'!$EK$9:$EW$9,0),ROWS('6. Patients'!EF$10:EF$107))),0)+
IFERROR(SUMPRODUCT('6. Patients'!CS$10:CS$107,OFFSET('6. Patients'!$EX$9,1,MATCH($D15,'6. Patients'!$EY$9:$FT$9,0),ROWS('6. Patients'!EF$10:EF$107))),0)+
IFERROR(SUMPRODUCT('6. Patients'!CS$10:CS$107,OFFSET('6. Patients'!$FU$9,1,MATCH($D15,'6. Patients'!$FV$9:$GJ$9,0),ROWS('6. Patients'!EF$10:EF$107))),0),
IFERROR(SUMPRODUCT('6. Patients'!CS$10:CS$107,OFFSET('6. Patients'!$GK$9,1,MATCH($D15,'6. Patients'!$GL$9:$HG$9,0),ROWS('6. Patients'!EF$10:EF$107))),0)+
IFERROR(SUMPRODUCT('6. Patients'!CS$10:CS$107,OFFSET('6. Patients'!$HH$9,1,MATCH($D15,'6. Patients'!$HI$9:$HU$9,0),ROWS('6. Patients'!EF$10:EF$107))),0)+
IFERROR(SUMPRODUCT('6. Patients'!CS$10:CS$107,OFFSET('6. Patients'!$HV$9,1,MATCH($D15,'6. Patients'!$HW$9:$IR$9,0),ROWS('6. Patients'!EF$10:EF$107))),0)+
IFERROR(SUMPRODUCT('6. Patients'!CS$10:CS$107,OFFSET('6. Patients'!$IS$9,1,MATCH($D15,'6. Patients'!$IT$9:$JH$9,0),ROWS('6. Patients'!EF$10:EF$107))),0),
IFERROR(SUMPRODUCT('6. Patients'!CS$10:CS$107,OFFSET('6. Patients'!$JI$9,1,MATCH($D15,'6. Patients'!$JJ$9:$KE$9,0),ROWS('6. Patients'!EF$10:EF$107))),0)+
IFERROR(SUMPRODUCT('6. Patients'!CS$10:CS$107,OFFSET('6. Patients'!$KF$9,1,MATCH($D15,'6. Patients'!$KG$9:$KS$9,0),ROWS('6. Patients'!EF$10:EF$107))),0)+
IFERROR(SUMPRODUCT('6. Patients'!CS$10:CS$107,OFFSET('6. Patients'!$KT$9,1,MATCH($D15,'6. Patients'!$KU$9:$LP$9,0),ROWS('6. Patients'!EF$10:EF$107))),0)+
IFERROR(SUMPRODUCT('6. Patients'!CS$10:CS$107,OFFSET('6. Patients'!$LQ$9,1,MATCH($D15,'6. Patients'!$LR$9:$MF$9,0),ROWS('6. Patients'!EF$10:EF$107))),0))+
IFERROR(VLOOKUP($D15,$H$109:$L$139,COLUMNS($H$108:$J$108)-1+AA$7,0)*$E15*$F15*'1. General Inputs'!$J$18,0),0)</f>
        <v>0</v>
      </c>
      <c r="AB15" s="3">
        <f ca="1">ROUNDUP($F15*$E15*CHOOSE(AB$7,
IFERROR(SUMPRODUCT('6. Patients'!CT$10:CT$107,OFFSET('6. Patients'!$DM$9,1,MATCH($D15,'6. Patients'!$DN$9:$EI$9,0),ROWS('6. Patients'!EG$10:EG$107))),0)+
IFERROR(SUMPRODUCT('6. Patients'!CT$10:CT$107,OFFSET('6. Patients'!$EJ$9,1,MATCH($D15,'6. Patients'!$EK$9:$EW$9,0),ROWS('6. Patients'!EG$10:EG$107))),0)+
IFERROR(SUMPRODUCT('6. Patients'!CT$10:CT$107,OFFSET('6. Patients'!$EX$9,1,MATCH($D15,'6. Patients'!$EY$9:$FT$9,0),ROWS('6. Patients'!EG$10:EG$107))),0)+
IFERROR(SUMPRODUCT('6. Patients'!CT$10:CT$107,OFFSET('6. Patients'!$FU$9,1,MATCH($D15,'6. Patients'!$FV$9:$GJ$9,0),ROWS('6. Patients'!EG$10:EG$107))),0),
IFERROR(SUMPRODUCT('6. Patients'!CT$10:CT$107,OFFSET('6. Patients'!$GK$9,1,MATCH($D15,'6. Patients'!$GL$9:$HG$9,0),ROWS('6. Patients'!EG$10:EG$107))),0)+
IFERROR(SUMPRODUCT('6. Patients'!CT$10:CT$107,OFFSET('6. Patients'!$HH$9,1,MATCH($D15,'6. Patients'!$HI$9:$HU$9,0),ROWS('6. Patients'!EG$10:EG$107))),0)+
IFERROR(SUMPRODUCT('6. Patients'!CT$10:CT$107,OFFSET('6. Patients'!$HV$9,1,MATCH($D15,'6. Patients'!$HW$9:$IR$9,0),ROWS('6. Patients'!EG$10:EG$107))),0)+
IFERROR(SUMPRODUCT('6. Patients'!CT$10:CT$107,OFFSET('6. Patients'!$IS$9,1,MATCH($D15,'6. Patients'!$IT$9:$JH$9,0),ROWS('6. Patients'!EG$10:EG$107))),0),
IFERROR(SUMPRODUCT('6. Patients'!CT$10:CT$107,OFFSET('6. Patients'!$JI$9,1,MATCH($D15,'6. Patients'!$JJ$9:$KE$9,0),ROWS('6. Patients'!EG$10:EG$107))),0)+
IFERROR(SUMPRODUCT('6. Patients'!CT$10:CT$107,OFFSET('6. Patients'!$KF$9,1,MATCH($D15,'6. Patients'!$KG$9:$KS$9,0),ROWS('6. Patients'!EG$10:EG$107))),0)+
IFERROR(SUMPRODUCT('6. Patients'!CT$10:CT$107,OFFSET('6. Patients'!$KT$9,1,MATCH($D15,'6. Patients'!$KU$9:$LP$9,0),ROWS('6. Patients'!EG$10:EG$107))),0)+
IFERROR(SUMPRODUCT('6. Patients'!CT$10:CT$107,OFFSET('6. Patients'!$LQ$9,1,MATCH($D15,'6. Patients'!$LR$9:$MF$9,0),ROWS('6. Patients'!EG$10:EG$107))),0))+
IFERROR(VLOOKUP($D15,$H$109:$L$139,COLUMNS($H$108:$J$108)-1+AB$7,0)*$E15*$F15*'1. General Inputs'!$J$18,0),0)</f>
        <v>0</v>
      </c>
      <c r="AC15" s="3">
        <f ca="1">ROUNDUP($F15*$E15*CHOOSE(AC$7,
IFERROR(SUMPRODUCT('6. Patients'!CU$10:CU$107,OFFSET('6. Patients'!$DM$9,1,MATCH($D15,'6. Patients'!$DN$9:$EI$9,0),ROWS('6. Patients'!EH$10:EH$107))),0)+
IFERROR(SUMPRODUCT('6. Patients'!CU$10:CU$107,OFFSET('6. Patients'!$EJ$9,1,MATCH($D15,'6. Patients'!$EK$9:$EW$9,0),ROWS('6. Patients'!EH$10:EH$107))),0)+
IFERROR(SUMPRODUCT('6. Patients'!CU$10:CU$107,OFFSET('6. Patients'!$EX$9,1,MATCH($D15,'6. Patients'!$EY$9:$FT$9,0),ROWS('6. Patients'!EH$10:EH$107))),0)+
IFERROR(SUMPRODUCT('6. Patients'!CU$10:CU$107,OFFSET('6. Patients'!$FU$9,1,MATCH($D15,'6. Patients'!$FV$9:$GJ$9,0),ROWS('6. Patients'!EH$10:EH$107))),0),
IFERROR(SUMPRODUCT('6. Patients'!CU$10:CU$107,OFFSET('6. Patients'!$GK$9,1,MATCH($D15,'6. Patients'!$GL$9:$HG$9,0),ROWS('6. Patients'!EH$10:EH$107))),0)+
IFERROR(SUMPRODUCT('6. Patients'!CU$10:CU$107,OFFSET('6. Patients'!$HH$9,1,MATCH($D15,'6. Patients'!$HI$9:$HU$9,0),ROWS('6. Patients'!EH$10:EH$107))),0)+
IFERROR(SUMPRODUCT('6. Patients'!CU$10:CU$107,OFFSET('6. Patients'!$HV$9,1,MATCH($D15,'6. Patients'!$HW$9:$IR$9,0),ROWS('6. Patients'!EH$10:EH$107))),0)+
IFERROR(SUMPRODUCT('6. Patients'!CU$10:CU$107,OFFSET('6. Patients'!$IS$9,1,MATCH($D15,'6. Patients'!$IT$9:$JH$9,0),ROWS('6. Patients'!EH$10:EH$107))),0),
IFERROR(SUMPRODUCT('6. Patients'!CU$10:CU$107,OFFSET('6. Patients'!$JI$9,1,MATCH($D15,'6. Patients'!$JJ$9:$KE$9,0),ROWS('6. Patients'!EH$10:EH$107))),0)+
IFERROR(SUMPRODUCT('6. Patients'!CU$10:CU$107,OFFSET('6. Patients'!$KF$9,1,MATCH($D15,'6. Patients'!$KG$9:$KS$9,0),ROWS('6. Patients'!EH$10:EH$107))),0)+
IFERROR(SUMPRODUCT('6. Patients'!CU$10:CU$107,OFFSET('6. Patients'!$KT$9,1,MATCH($D15,'6. Patients'!$KU$9:$LP$9,0),ROWS('6. Patients'!EH$10:EH$107))),0)+
IFERROR(SUMPRODUCT('6. Patients'!CU$10:CU$107,OFFSET('6. Patients'!$LQ$9,1,MATCH($D15,'6. Patients'!$LR$9:$MF$9,0),ROWS('6. Patients'!EH$10:EH$107))),0))+
IFERROR(VLOOKUP($D15,$H$109:$L$139,COLUMNS($H$108:$J$108)-1+AC$7,0)*$E15*$F15*'1. General Inputs'!$J$18,0),0)</f>
        <v>0</v>
      </c>
      <c r="AD15" s="3">
        <f ca="1">ROUNDUP($F15*$E15*CHOOSE(AD$7,
IFERROR(SUMPRODUCT('6. Patients'!CV$10:CV$107,OFFSET('6. Patients'!$DM$9,1,MATCH($D15,'6. Patients'!$DN$9:$EI$9,0),ROWS('6. Patients'!EI$10:EI$107))),0)+
IFERROR(SUMPRODUCT('6. Patients'!CV$10:CV$107,OFFSET('6. Patients'!$EJ$9,1,MATCH($D15,'6. Patients'!$EK$9:$EW$9,0),ROWS('6. Patients'!EI$10:EI$107))),0)+
IFERROR(SUMPRODUCT('6. Patients'!CV$10:CV$107,OFFSET('6. Patients'!$EX$9,1,MATCH($D15,'6. Patients'!$EY$9:$FT$9,0),ROWS('6. Patients'!EI$10:EI$107))),0)+
IFERROR(SUMPRODUCT('6. Patients'!CV$10:CV$107,OFFSET('6. Patients'!$FU$9,1,MATCH($D15,'6. Patients'!$FV$9:$GJ$9,0),ROWS('6. Patients'!EI$10:EI$107))),0),
IFERROR(SUMPRODUCT('6. Patients'!CV$10:CV$107,OFFSET('6. Patients'!$GK$9,1,MATCH($D15,'6. Patients'!$GL$9:$HG$9,0),ROWS('6. Patients'!EI$10:EI$107))),0)+
IFERROR(SUMPRODUCT('6. Patients'!CV$10:CV$107,OFFSET('6. Patients'!$HH$9,1,MATCH($D15,'6. Patients'!$HI$9:$HU$9,0),ROWS('6. Patients'!EI$10:EI$107))),0)+
IFERROR(SUMPRODUCT('6. Patients'!CV$10:CV$107,OFFSET('6. Patients'!$HV$9,1,MATCH($D15,'6. Patients'!$HW$9:$IR$9,0),ROWS('6. Patients'!EI$10:EI$107))),0)+
IFERROR(SUMPRODUCT('6. Patients'!CV$10:CV$107,OFFSET('6. Patients'!$IS$9,1,MATCH($D15,'6. Patients'!$IT$9:$JH$9,0),ROWS('6. Patients'!EI$10:EI$107))),0),
IFERROR(SUMPRODUCT('6. Patients'!CV$10:CV$107,OFFSET('6. Patients'!$JI$9,1,MATCH($D15,'6. Patients'!$JJ$9:$KE$9,0),ROWS('6. Patients'!EI$10:EI$107))),0)+
IFERROR(SUMPRODUCT('6. Patients'!CV$10:CV$107,OFFSET('6. Patients'!$KF$9,1,MATCH($D15,'6. Patients'!$KG$9:$KS$9,0),ROWS('6. Patients'!EI$10:EI$107))),0)+
IFERROR(SUMPRODUCT('6. Patients'!CV$10:CV$107,OFFSET('6. Patients'!$KT$9,1,MATCH($D15,'6. Patients'!$KU$9:$LP$9,0),ROWS('6. Patients'!EI$10:EI$107))),0)+
IFERROR(SUMPRODUCT('6. Patients'!CV$10:CV$107,OFFSET('6. Patients'!$LQ$9,1,MATCH($D15,'6. Patients'!$LR$9:$MF$9,0),ROWS('6. Patients'!EI$10:EI$107))),0))+
IFERROR(VLOOKUP($D15,$H$109:$L$139,COLUMNS($H$108:$J$108)-1+AD$7,0)*$E15*$F15*'1. General Inputs'!$J$18,0),0)</f>
        <v>0</v>
      </c>
      <c r="AE15" s="3">
        <f ca="1">ROUNDUP($F15*$E15*CHOOSE(AE$7,
IFERROR(SUMPRODUCT('6. Patients'!CW$10:CW$107,OFFSET('6. Patients'!$DM$9,1,MATCH($D15,'6. Patients'!$DN$9:$EI$9,0),ROWS('6. Patients'!EJ$10:EJ$107))),0)+
IFERROR(SUMPRODUCT('6. Patients'!CW$10:CW$107,OFFSET('6. Patients'!$EJ$9,1,MATCH($D15,'6. Patients'!$EK$9:$EW$9,0),ROWS('6. Patients'!EJ$10:EJ$107))),0)+
IFERROR(SUMPRODUCT('6. Patients'!CW$10:CW$107,OFFSET('6. Patients'!$EX$9,1,MATCH($D15,'6. Patients'!$EY$9:$FT$9,0),ROWS('6. Patients'!EJ$10:EJ$107))),0)+
IFERROR(SUMPRODUCT('6. Patients'!CW$10:CW$107,OFFSET('6. Patients'!$FU$9,1,MATCH($D15,'6. Patients'!$FV$9:$GJ$9,0),ROWS('6. Patients'!EJ$10:EJ$107))),0),
IFERROR(SUMPRODUCT('6. Patients'!CW$10:CW$107,OFFSET('6. Patients'!$GK$9,1,MATCH($D15,'6. Patients'!$GL$9:$HG$9,0),ROWS('6. Patients'!EJ$10:EJ$107))),0)+
IFERROR(SUMPRODUCT('6. Patients'!CW$10:CW$107,OFFSET('6. Patients'!$HH$9,1,MATCH($D15,'6. Patients'!$HI$9:$HU$9,0),ROWS('6. Patients'!EJ$10:EJ$107))),0)+
IFERROR(SUMPRODUCT('6. Patients'!CW$10:CW$107,OFFSET('6. Patients'!$HV$9,1,MATCH($D15,'6. Patients'!$HW$9:$IR$9,0),ROWS('6. Patients'!EJ$10:EJ$107))),0)+
IFERROR(SUMPRODUCT('6. Patients'!CW$10:CW$107,OFFSET('6. Patients'!$IS$9,1,MATCH($D15,'6. Patients'!$IT$9:$JH$9,0),ROWS('6. Patients'!EJ$10:EJ$107))),0),
IFERROR(SUMPRODUCT('6. Patients'!CW$10:CW$107,OFFSET('6. Patients'!$JI$9,1,MATCH($D15,'6. Patients'!$JJ$9:$KE$9,0),ROWS('6. Patients'!EJ$10:EJ$107))),0)+
IFERROR(SUMPRODUCT('6. Patients'!CW$10:CW$107,OFFSET('6. Patients'!$KF$9,1,MATCH($D15,'6. Patients'!$KG$9:$KS$9,0),ROWS('6. Patients'!EJ$10:EJ$107))),0)+
IFERROR(SUMPRODUCT('6. Patients'!CW$10:CW$107,OFFSET('6. Patients'!$KT$9,1,MATCH($D15,'6. Patients'!$KU$9:$LP$9,0),ROWS('6. Patients'!EJ$10:EJ$107))),0)+
IFERROR(SUMPRODUCT('6. Patients'!CW$10:CW$107,OFFSET('6. Patients'!$LQ$9,1,MATCH($D15,'6. Patients'!$LR$9:$MF$9,0),ROWS('6. Patients'!EJ$10:EJ$107))),0))+
IFERROR(VLOOKUP($D15,$H$109:$L$139,COLUMNS($H$108:$J$108)-1+AE$7,0)*$E15*$F15*'1. General Inputs'!$J$18,0),0)</f>
        <v>0</v>
      </c>
      <c r="AF15" s="3">
        <f ca="1">ROUNDUP($F15*$E15*CHOOSE(AF$7,
IFERROR(SUMPRODUCT('6. Patients'!CX$10:CX$107,OFFSET('6. Patients'!$DM$9,1,MATCH($D15,'6. Patients'!$DN$9:$EI$9,0),ROWS('6. Patients'!EK$10:EK$107))),0)+
IFERROR(SUMPRODUCT('6. Patients'!CX$10:CX$107,OFFSET('6. Patients'!$EJ$9,1,MATCH($D15,'6. Patients'!$EK$9:$EW$9,0),ROWS('6. Patients'!EK$10:EK$107))),0)+
IFERROR(SUMPRODUCT('6. Patients'!CX$10:CX$107,OFFSET('6. Patients'!$EX$9,1,MATCH($D15,'6. Patients'!$EY$9:$FT$9,0),ROWS('6. Patients'!EK$10:EK$107))),0)+
IFERROR(SUMPRODUCT('6. Patients'!CX$10:CX$107,OFFSET('6. Patients'!$FU$9,1,MATCH($D15,'6. Patients'!$FV$9:$GJ$9,0),ROWS('6. Patients'!EK$10:EK$107))),0),
IFERROR(SUMPRODUCT('6. Patients'!CX$10:CX$107,OFFSET('6. Patients'!$GK$9,1,MATCH($D15,'6. Patients'!$GL$9:$HG$9,0),ROWS('6. Patients'!EK$10:EK$107))),0)+
IFERROR(SUMPRODUCT('6. Patients'!CX$10:CX$107,OFFSET('6. Patients'!$HH$9,1,MATCH($D15,'6. Patients'!$HI$9:$HU$9,0),ROWS('6. Patients'!EK$10:EK$107))),0)+
IFERROR(SUMPRODUCT('6. Patients'!CX$10:CX$107,OFFSET('6. Patients'!$HV$9,1,MATCH($D15,'6. Patients'!$HW$9:$IR$9,0),ROWS('6. Patients'!EK$10:EK$107))),0)+
IFERROR(SUMPRODUCT('6. Patients'!CX$10:CX$107,OFFSET('6. Patients'!$IS$9,1,MATCH($D15,'6. Patients'!$IT$9:$JH$9,0),ROWS('6. Patients'!EK$10:EK$107))),0),
IFERROR(SUMPRODUCT('6. Patients'!CX$10:CX$107,OFFSET('6. Patients'!$JI$9,1,MATCH($D15,'6. Patients'!$JJ$9:$KE$9,0),ROWS('6. Patients'!EK$10:EK$107))),0)+
IFERROR(SUMPRODUCT('6. Patients'!CX$10:CX$107,OFFSET('6. Patients'!$KF$9,1,MATCH($D15,'6. Patients'!$KG$9:$KS$9,0),ROWS('6. Patients'!EK$10:EK$107))),0)+
IFERROR(SUMPRODUCT('6. Patients'!CX$10:CX$107,OFFSET('6. Patients'!$KT$9,1,MATCH($D15,'6. Patients'!$KU$9:$LP$9,0),ROWS('6. Patients'!EK$10:EK$107))),0)+
IFERROR(SUMPRODUCT('6. Patients'!CX$10:CX$107,OFFSET('6. Patients'!$LQ$9,1,MATCH($D15,'6. Patients'!$LR$9:$MF$9,0),ROWS('6. Patients'!EK$10:EK$107))),0))+
IFERROR(VLOOKUP($D15,$H$109:$L$139,COLUMNS($H$108:$J$108)-1+AF$7,0)*$E15*$F15*'1. General Inputs'!$J$18,0),0)</f>
        <v>0</v>
      </c>
      <c r="AG15" s="3">
        <f ca="1">ROUNDUP($F15*$E15*CHOOSE(AG$7,
IFERROR(SUMPRODUCT('6. Patients'!CY$10:CY$107,OFFSET('6. Patients'!$DM$9,1,MATCH($D15,'6. Patients'!$DN$9:$EI$9,0),ROWS('6. Patients'!EL$10:EL$107))),0)+
IFERROR(SUMPRODUCT('6. Patients'!CY$10:CY$107,OFFSET('6. Patients'!$EJ$9,1,MATCH($D15,'6. Patients'!$EK$9:$EW$9,0),ROWS('6. Patients'!EL$10:EL$107))),0)+
IFERROR(SUMPRODUCT('6. Patients'!CY$10:CY$107,OFFSET('6. Patients'!$EX$9,1,MATCH($D15,'6. Patients'!$EY$9:$FT$9,0),ROWS('6. Patients'!EL$10:EL$107))),0)+
IFERROR(SUMPRODUCT('6. Patients'!CY$10:CY$107,OFFSET('6. Patients'!$FU$9,1,MATCH($D15,'6. Patients'!$FV$9:$GJ$9,0),ROWS('6. Patients'!EL$10:EL$107))),0),
IFERROR(SUMPRODUCT('6. Patients'!CY$10:CY$107,OFFSET('6. Patients'!$GK$9,1,MATCH($D15,'6. Patients'!$GL$9:$HG$9,0),ROWS('6. Patients'!EL$10:EL$107))),0)+
IFERROR(SUMPRODUCT('6. Patients'!CY$10:CY$107,OFFSET('6. Patients'!$HH$9,1,MATCH($D15,'6. Patients'!$HI$9:$HU$9,0),ROWS('6. Patients'!EL$10:EL$107))),0)+
IFERROR(SUMPRODUCT('6. Patients'!CY$10:CY$107,OFFSET('6. Patients'!$HV$9,1,MATCH($D15,'6. Patients'!$HW$9:$IR$9,0),ROWS('6. Patients'!EL$10:EL$107))),0)+
IFERROR(SUMPRODUCT('6. Patients'!CY$10:CY$107,OFFSET('6. Patients'!$IS$9,1,MATCH($D15,'6. Patients'!$IT$9:$JH$9,0),ROWS('6. Patients'!EL$10:EL$107))),0),
IFERROR(SUMPRODUCT('6. Patients'!CY$10:CY$107,OFFSET('6. Patients'!$JI$9,1,MATCH($D15,'6. Patients'!$JJ$9:$KE$9,0),ROWS('6. Patients'!EL$10:EL$107))),0)+
IFERROR(SUMPRODUCT('6. Patients'!CY$10:CY$107,OFFSET('6. Patients'!$KF$9,1,MATCH($D15,'6. Patients'!$KG$9:$KS$9,0),ROWS('6. Patients'!EL$10:EL$107))),0)+
IFERROR(SUMPRODUCT('6. Patients'!CY$10:CY$107,OFFSET('6. Patients'!$KT$9,1,MATCH($D15,'6. Patients'!$KU$9:$LP$9,0),ROWS('6. Patients'!EL$10:EL$107))),0)+
IFERROR(SUMPRODUCT('6. Patients'!CY$10:CY$107,OFFSET('6. Patients'!$LQ$9,1,MATCH($D15,'6. Patients'!$LR$9:$MF$9,0),ROWS('6. Patients'!EL$10:EL$107))),0))+
IFERROR(VLOOKUP($D15,$H$109:$L$139,COLUMNS($H$108:$J$108)-1+AG$7,0)*$E15*$F15*'1. General Inputs'!$J$18,0),0)</f>
        <v>0</v>
      </c>
      <c r="AH15" s="3">
        <f ca="1">ROUNDUP($F15*$E15*CHOOSE(AH$7,
IFERROR(SUMPRODUCT('6. Patients'!CZ$10:CZ$107,OFFSET('6. Patients'!$DM$9,1,MATCH($D15,'6. Patients'!$DN$9:$EI$9,0),ROWS('6. Patients'!EM$10:EM$107))),0)+
IFERROR(SUMPRODUCT('6. Patients'!CZ$10:CZ$107,OFFSET('6. Patients'!$EJ$9,1,MATCH($D15,'6. Patients'!$EK$9:$EW$9,0),ROWS('6. Patients'!EM$10:EM$107))),0)+
IFERROR(SUMPRODUCT('6. Patients'!CZ$10:CZ$107,OFFSET('6. Patients'!$EX$9,1,MATCH($D15,'6. Patients'!$EY$9:$FT$9,0),ROWS('6. Patients'!EM$10:EM$107))),0)+
IFERROR(SUMPRODUCT('6. Patients'!CZ$10:CZ$107,OFFSET('6. Patients'!$FU$9,1,MATCH($D15,'6. Patients'!$FV$9:$GJ$9,0),ROWS('6. Patients'!EM$10:EM$107))),0),
IFERROR(SUMPRODUCT('6. Patients'!CZ$10:CZ$107,OFFSET('6. Patients'!$GK$9,1,MATCH($D15,'6. Patients'!$GL$9:$HG$9,0),ROWS('6. Patients'!EM$10:EM$107))),0)+
IFERROR(SUMPRODUCT('6. Patients'!CZ$10:CZ$107,OFFSET('6. Patients'!$HH$9,1,MATCH($D15,'6. Patients'!$HI$9:$HU$9,0),ROWS('6. Patients'!EM$10:EM$107))),0)+
IFERROR(SUMPRODUCT('6. Patients'!CZ$10:CZ$107,OFFSET('6. Patients'!$HV$9,1,MATCH($D15,'6. Patients'!$HW$9:$IR$9,0),ROWS('6. Patients'!EM$10:EM$107))),0)+
IFERROR(SUMPRODUCT('6. Patients'!CZ$10:CZ$107,OFFSET('6. Patients'!$IS$9,1,MATCH($D15,'6. Patients'!$IT$9:$JH$9,0),ROWS('6. Patients'!EM$10:EM$107))),0),
IFERROR(SUMPRODUCT('6. Patients'!CZ$10:CZ$107,OFFSET('6. Patients'!$JI$9,1,MATCH($D15,'6. Patients'!$JJ$9:$KE$9,0),ROWS('6. Patients'!EM$10:EM$107))),0)+
IFERROR(SUMPRODUCT('6. Patients'!CZ$10:CZ$107,OFFSET('6. Patients'!$KF$9,1,MATCH($D15,'6. Patients'!$KG$9:$KS$9,0),ROWS('6. Patients'!EM$10:EM$107))),0)+
IFERROR(SUMPRODUCT('6. Patients'!CZ$10:CZ$107,OFFSET('6. Patients'!$KT$9,1,MATCH($D15,'6. Patients'!$KU$9:$LP$9,0),ROWS('6. Patients'!EM$10:EM$107))),0)+
IFERROR(SUMPRODUCT('6. Patients'!CZ$10:CZ$107,OFFSET('6. Patients'!$LQ$9,1,MATCH($D15,'6. Patients'!$LR$9:$MF$9,0),ROWS('6. Patients'!EM$10:EM$107))),0))+
IFERROR(VLOOKUP($D15,$H$109:$L$139,COLUMNS($H$108:$J$108)-1+AH$7,0)*$E15*$F15*'1. General Inputs'!$J$18,0),0)</f>
        <v>0</v>
      </c>
      <c r="AI15" s="3">
        <f ca="1">ROUNDUP($F15*$E15*CHOOSE(AI$7,
IFERROR(SUMPRODUCT('6. Patients'!DA$10:DA$107,OFFSET('6. Patients'!$DM$9,1,MATCH($D15,'6. Patients'!$DN$9:$EI$9,0),ROWS('6. Patients'!EN$10:EN$107))),0)+
IFERROR(SUMPRODUCT('6. Patients'!DA$10:DA$107,OFFSET('6. Patients'!$EJ$9,1,MATCH($D15,'6. Patients'!$EK$9:$EW$9,0),ROWS('6. Patients'!EN$10:EN$107))),0)+
IFERROR(SUMPRODUCT('6. Patients'!DA$10:DA$107,OFFSET('6. Patients'!$EX$9,1,MATCH($D15,'6. Patients'!$EY$9:$FT$9,0),ROWS('6. Patients'!EN$10:EN$107))),0)+
IFERROR(SUMPRODUCT('6. Patients'!DA$10:DA$107,OFFSET('6. Patients'!$FU$9,1,MATCH($D15,'6. Patients'!$FV$9:$GJ$9,0),ROWS('6. Patients'!EN$10:EN$107))),0),
IFERROR(SUMPRODUCT('6. Patients'!DA$10:DA$107,OFFSET('6. Patients'!$GK$9,1,MATCH($D15,'6. Patients'!$GL$9:$HG$9,0),ROWS('6. Patients'!EN$10:EN$107))),0)+
IFERROR(SUMPRODUCT('6. Patients'!DA$10:DA$107,OFFSET('6. Patients'!$HH$9,1,MATCH($D15,'6. Patients'!$HI$9:$HU$9,0),ROWS('6. Patients'!EN$10:EN$107))),0)+
IFERROR(SUMPRODUCT('6. Patients'!DA$10:DA$107,OFFSET('6. Patients'!$HV$9,1,MATCH($D15,'6. Patients'!$HW$9:$IR$9,0),ROWS('6. Patients'!EN$10:EN$107))),0)+
IFERROR(SUMPRODUCT('6. Patients'!DA$10:DA$107,OFFSET('6. Patients'!$IS$9,1,MATCH($D15,'6. Patients'!$IT$9:$JH$9,0),ROWS('6. Patients'!EN$10:EN$107))),0),
IFERROR(SUMPRODUCT('6. Patients'!DA$10:DA$107,OFFSET('6. Patients'!$JI$9,1,MATCH($D15,'6. Patients'!$JJ$9:$KE$9,0),ROWS('6. Patients'!EN$10:EN$107))),0)+
IFERROR(SUMPRODUCT('6. Patients'!DA$10:DA$107,OFFSET('6. Patients'!$KF$9,1,MATCH($D15,'6. Patients'!$KG$9:$KS$9,0),ROWS('6. Patients'!EN$10:EN$107))),0)+
IFERROR(SUMPRODUCT('6. Patients'!DA$10:DA$107,OFFSET('6. Patients'!$KT$9,1,MATCH($D15,'6. Patients'!$KU$9:$LP$9,0),ROWS('6. Patients'!EN$10:EN$107))),0)+
IFERROR(SUMPRODUCT('6. Patients'!DA$10:DA$107,OFFSET('6. Patients'!$LQ$9,1,MATCH($D15,'6. Patients'!$LR$9:$MF$9,0),ROWS('6. Patients'!EN$10:EN$107))),0))+
IFERROR(VLOOKUP($D15,$H$109:$L$139,COLUMNS($H$108:$J$108)-1+AI$7,0)*$E15*$F15*'1. General Inputs'!$J$18,0),0)</f>
        <v>0</v>
      </c>
      <c r="AJ15" s="3">
        <f ca="1">ROUNDUP($F15*$E15*CHOOSE(AJ$7,
IFERROR(SUMPRODUCT('6. Patients'!DB$10:DB$107,OFFSET('6. Patients'!$DM$9,1,MATCH($D15,'6. Patients'!$DN$9:$EI$9,0),ROWS('6. Patients'!EO$10:EO$107))),0)+
IFERROR(SUMPRODUCT('6. Patients'!DB$10:DB$107,OFFSET('6. Patients'!$EJ$9,1,MATCH($D15,'6. Patients'!$EK$9:$EW$9,0),ROWS('6. Patients'!EO$10:EO$107))),0)+
IFERROR(SUMPRODUCT('6. Patients'!DB$10:DB$107,OFFSET('6. Patients'!$EX$9,1,MATCH($D15,'6. Patients'!$EY$9:$FT$9,0),ROWS('6. Patients'!EO$10:EO$107))),0)+
IFERROR(SUMPRODUCT('6. Patients'!DB$10:DB$107,OFFSET('6. Patients'!$FU$9,1,MATCH($D15,'6. Patients'!$FV$9:$GJ$9,0),ROWS('6. Patients'!EO$10:EO$107))),0),
IFERROR(SUMPRODUCT('6. Patients'!DB$10:DB$107,OFFSET('6. Patients'!$GK$9,1,MATCH($D15,'6. Patients'!$GL$9:$HG$9,0),ROWS('6. Patients'!EO$10:EO$107))),0)+
IFERROR(SUMPRODUCT('6. Patients'!DB$10:DB$107,OFFSET('6. Patients'!$HH$9,1,MATCH($D15,'6. Patients'!$HI$9:$HU$9,0),ROWS('6. Patients'!EO$10:EO$107))),0)+
IFERROR(SUMPRODUCT('6. Patients'!DB$10:DB$107,OFFSET('6. Patients'!$HV$9,1,MATCH($D15,'6. Patients'!$HW$9:$IR$9,0),ROWS('6. Patients'!EO$10:EO$107))),0)+
IFERROR(SUMPRODUCT('6. Patients'!DB$10:DB$107,OFFSET('6. Patients'!$IS$9,1,MATCH($D15,'6. Patients'!$IT$9:$JH$9,0),ROWS('6. Patients'!EO$10:EO$107))),0),
IFERROR(SUMPRODUCT('6. Patients'!DB$10:DB$107,OFFSET('6. Patients'!$JI$9,1,MATCH($D15,'6. Patients'!$JJ$9:$KE$9,0),ROWS('6. Patients'!EO$10:EO$107))),0)+
IFERROR(SUMPRODUCT('6. Patients'!DB$10:DB$107,OFFSET('6. Patients'!$KF$9,1,MATCH($D15,'6. Patients'!$KG$9:$KS$9,0),ROWS('6. Patients'!EO$10:EO$107))),0)+
IFERROR(SUMPRODUCT('6. Patients'!DB$10:DB$107,OFFSET('6. Patients'!$KT$9,1,MATCH($D15,'6. Patients'!$KU$9:$LP$9,0),ROWS('6. Patients'!EO$10:EO$107))),0)+
IFERROR(SUMPRODUCT('6. Patients'!DB$10:DB$107,OFFSET('6. Patients'!$LQ$9,1,MATCH($D15,'6. Patients'!$LR$9:$MF$9,0),ROWS('6. Patients'!EO$10:EO$107))),0))+
IFERROR(VLOOKUP($D15,$H$109:$L$139,COLUMNS($H$108:$J$108)-1+AJ$7,0)*$E15*$F15*'1. General Inputs'!$J$18,0),0)</f>
        <v>0</v>
      </c>
      <c r="AK15" s="3">
        <f ca="1">ROUNDUP($F15*$E15*CHOOSE(AK$7,
IFERROR(SUMPRODUCT('6. Patients'!DC$10:DC$107,OFFSET('6. Patients'!$DM$9,1,MATCH($D15,'6. Patients'!$DN$9:$EI$9,0),ROWS('6. Patients'!EP$10:EP$107))),0)+
IFERROR(SUMPRODUCT('6. Patients'!DC$10:DC$107,OFFSET('6. Patients'!$EJ$9,1,MATCH($D15,'6. Patients'!$EK$9:$EW$9,0),ROWS('6. Patients'!EP$10:EP$107))),0)+
IFERROR(SUMPRODUCT('6. Patients'!DC$10:DC$107,OFFSET('6. Patients'!$EX$9,1,MATCH($D15,'6. Patients'!$EY$9:$FT$9,0),ROWS('6. Patients'!EP$10:EP$107))),0)+
IFERROR(SUMPRODUCT('6. Patients'!DC$10:DC$107,OFFSET('6. Patients'!$FU$9,1,MATCH($D15,'6. Patients'!$FV$9:$GJ$9,0),ROWS('6. Patients'!EP$10:EP$107))),0),
IFERROR(SUMPRODUCT('6. Patients'!DC$10:DC$107,OFFSET('6. Patients'!$GK$9,1,MATCH($D15,'6. Patients'!$GL$9:$HG$9,0),ROWS('6. Patients'!EP$10:EP$107))),0)+
IFERROR(SUMPRODUCT('6. Patients'!DC$10:DC$107,OFFSET('6. Patients'!$HH$9,1,MATCH($D15,'6. Patients'!$HI$9:$HU$9,0),ROWS('6. Patients'!EP$10:EP$107))),0)+
IFERROR(SUMPRODUCT('6. Patients'!DC$10:DC$107,OFFSET('6. Patients'!$HV$9,1,MATCH($D15,'6. Patients'!$HW$9:$IR$9,0),ROWS('6. Patients'!EP$10:EP$107))),0)+
IFERROR(SUMPRODUCT('6. Patients'!DC$10:DC$107,OFFSET('6. Patients'!$IS$9,1,MATCH($D15,'6. Patients'!$IT$9:$JH$9,0),ROWS('6. Patients'!EP$10:EP$107))),0),
IFERROR(SUMPRODUCT('6. Patients'!DC$10:DC$107,OFFSET('6. Patients'!$JI$9,1,MATCH($D15,'6. Patients'!$JJ$9:$KE$9,0),ROWS('6. Patients'!EP$10:EP$107))),0)+
IFERROR(SUMPRODUCT('6. Patients'!DC$10:DC$107,OFFSET('6. Patients'!$KF$9,1,MATCH($D15,'6. Patients'!$KG$9:$KS$9,0),ROWS('6. Patients'!EP$10:EP$107))),0)+
IFERROR(SUMPRODUCT('6. Patients'!DC$10:DC$107,OFFSET('6. Patients'!$KT$9,1,MATCH($D15,'6. Patients'!$KU$9:$LP$9,0),ROWS('6. Patients'!EP$10:EP$107))),0)+
IFERROR(SUMPRODUCT('6. Patients'!DC$10:DC$107,OFFSET('6. Patients'!$LQ$9,1,MATCH($D15,'6. Patients'!$LR$9:$MF$9,0),ROWS('6. Patients'!EP$10:EP$107))),0))+
IFERROR(VLOOKUP($D15,$H$109:$L$139,COLUMNS($H$108:$J$108)-1+AK$7,0)*$E15*$F15*'1. General Inputs'!$J$18,0),0)</f>
        <v>0</v>
      </c>
      <c r="AL15" s="3">
        <f ca="1">ROUNDUP($F15*$E15*CHOOSE(AL$7,
IFERROR(SUMPRODUCT('6. Patients'!DD$10:DD$107,OFFSET('6. Patients'!$DM$9,1,MATCH($D15,'6. Patients'!$DN$9:$EI$9,0),ROWS('6. Patients'!EQ$10:EQ$107))),0)+
IFERROR(SUMPRODUCT('6. Patients'!DD$10:DD$107,OFFSET('6. Patients'!$EJ$9,1,MATCH($D15,'6. Patients'!$EK$9:$EW$9,0),ROWS('6. Patients'!EQ$10:EQ$107))),0)+
IFERROR(SUMPRODUCT('6. Patients'!DD$10:DD$107,OFFSET('6. Patients'!$EX$9,1,MATCH($D15,'6. Patients'!$EY$9:$FT$9,0),ROWS('6. Patients'!EQ$10:EQ$107))),0)+
IFERROR(SUMPRODUCT('6. Patients'!DD$10:DD$107,OFFSET('6. Patients'!$FU$9,1,MATCH($D15,'6. Patients'!$FV$9:$GJ$9,0),ROWS('6. Patients'!EQ$10:EQ$107))),0),
IFERROR(SUMPRODUCT('6. Patients'!DD$10:DD$107,OFFSET('6. Patients'!$GK$9,1,MATCH($D15,'6. Patients'!$GL$9:$HG$9,0),ROWS('6. Patients'!EQ$10:EQ$107))),0)+
IFERROR(SUMPRODUCT('6. Patients'!DD$10:DD$107,OFFSET('6. Patients'!$HH$9,1,MATCH($D15,'6. Patients'!$HI$9:$HU$9,0),ROWS('6. Patients'!EQ$10:EQ$107))),0)+
IFERROR(SUMPRODUCT('6. Patients'!DD$10:DD$107,OFFSET('6. Patients'!$HV$9,1,MATCH($D15,'6. Patients'!$HW$9:$IR$9,0),ROWS('6. Patients'!EQ$10:EQ$107))),0)+
IFERROR(SUMPRODUCT('6. Patients'!DD$10:DD$107,OFFSET('6. Patients'!$IS$9,1,MATCH($D15,'6. Patients'!$IT$9:$JH$9,0),ROWS('6. Patients'!EQ$10:EQ$107))),0),
IFERROR(SUMPRODUCT('6. Patients'!DD$10:DD$107,OFFSET('6. Patients'!$JI$9,1,MATCH($D15,'6. Patients'!$JJ$9:$KE$9,0),ROWS('6. Patients'!EQ$10:EQ$107))),0)+
IFERROR(SUMPRODUCT('6. Patients'!DD$10:DD$107,OFFSET('6. Patients'!$KF$9,1,MATCH($D15,'6. Patients'!$KG$9:$KS$9,0),ROWS('6. Patients'!EQ$10:EQ$107))),0)+
IFERROR(SUMPRODUCT('6. Patients'!DD$10:DD$107,OFFSET('6. Patients'!$KT$9,1,MATCH($D15,'6. Patients'!$KU$9:$LP$9,0),ROWS('6. Patients'!EQ$10:EQ$107))),0)+
IFERROR(SUMPRODUCT('6. Patients'!DD$10:DD$107,OFFSET('6. Patients'!$LQ$9,1,MATCH($D15,'6. Patients'!$LR$9:$MF$9,0),ROWS('6. Patients'!EQ$10:EQ$107))),0))+
IFERROR(VLOOKUP($D15,$H$109:$L$139,COLUMNS($H$108:$J$108)-1+AL$7,0)*$E15*$F15*'1. General Inputs'!$J$18,0),0)</f>
        <v>0</v>
      </c>
      <c r="AM15" s="3">
        <f ca="1">ROUNDUP($F15*$E15*CHOOSE(AM$7,
IFERROR(SUMPRODUCT('6. Patients'!DE$10:DE$107,OFFSET('6. Patients'!$DM$9,1,MATCH($D15,'6. Patients'!$DN$9:$EI$9,0),ROWS('6. Patients'!ER$10:ER$107))),0)+
IFERROR(SUMPRODUCT('6. Patients'!DE$10:DE$107,OFFSET('6. Patients'!$EJ$9,1,MATCH($D15,'6. Patients'!$EK$9:$EW$9,0),ROWS('6. Patients'!ER$10:ER$107))),0)+
IFERROR(SUMPRODUCT('6. Patients'!DE$10:DE$107,OFFSET('6. Patients'!$EX$9,1,MATCH($D15,'6. Patients'!$EY$9:$FT$9,0),ROWS('6. Patients'!ER$10:ER$107))),0)+
IFERROR(SUMPRODUCT('6. Patients'!DE$10:DE$107,OFFSET('6. Patients'!$FU$9,1,MATCH($D15,'6. Patients'!$FV$9:$GJ$9,0),ROWS('6. Patients'!ER$10:ER$107))),0),
IFERROR(SUMPRODUCT('6. Patients'!DE$10:DE$107,OFFSET('6. Patients'!$GK$9,1,MATCH($D15,'6. Patients'!$GL$9:$HG$9,0),ROWS('6. Patients'!ER$10:ER$107))),0)+
IFERROR(SUMPRODUCT('6. Patients'!DE$10:DE$107,OFFSET('6. Patients'!$HH$9,1,MATCH($D15,'6. Patients'!$HI$9:$HU$9,0),ROWS('6. Patients'!ER$10:ER$107))),0)+
IFERROR(SUMPRODUCT('6. Patients'!DE$10:DE$107,OFFSET('6. Patients'!$HV$9,1,MATCH($D15,'6. Patients'!$HW$9:$IR$9,0),ROWS('6. Patients'!ER$10:ER$107))),0)+
IFERROR(SUMPRODUCT('6. Patients'!DE$10:DE$107,OFFSET('6. Patients'!$IS$9,1,MATCH($D15,'6. Patients'!$IT$9:$JH$9,0),ROWS('6. Patients'!ER$10:ER$107))),0),
IFERROR(SUMPRODUCT('6. Patients'!DE$10:DE$107,OFFSET('6. Patients'!$JI$9,1,MATCH($D15,'6. Patients'!$JJ$9:$KE$9,0),ROWS('6. Patients'!ER$10:ER$107))),0)+
IFERROR(SUMPRODUCT('6. Patients'!DE$10:DE$107,OFFSET('6. Patients'!$KF$9,1,MATCH($D15,'6. Patients'!$KG$9:$KS$9,0),ROWS('6. Patients'!ER$10:ER$107))),0)+
IFERROR(SUMPRODUCT('6. Patients'!DE$10:DE$107,OFFSET('6. Patients'!$KT$9,1,MATCH($D15,'6. Patients'!$KU$9:$LP$9,0),ROWS('6. Patients'!ER$10:ER$107))),0)+
IFERROR(SUMPRODUCT('6. Patients'!DE$10:DE$107,OFFSET('6. Patients'!$LQ$9,1,MATCH($D15,'6. Patients'!$LR$9:$MF$9,0),ROWS('6. Patients'!ER$10:ER$107))),0))+
IFERROR(VLOOKUP($D15,$H$109:$L$139,COLUMNS($H$108:$J$108)-1+AM$7,0)*$E15*$F15*'1. General Inputs'!$J$18,0),0)</f>
        <v>0</v>
      </c>
      <c r="AN15" s="3">
        <f ca="1">ROUNDUP($F15*$E15*CHOOSE(AN$7,
IFERROR(SUMPRODUCT('6. Patients'!DF$10:DF$107,OFFSET('6. Patients'!$DM$9,1,MATCH($D15,'6. Patients'!$DN$9:$EI$9,0),ROWS('6. Patients'!ES$10:ES$107))),0)+
IFERROR(SUMPRODUCT('6. Patients'!DF$10:DF$107,OFFSET('6. Patients'!$EJ$9,1,MATCH($D15,'6. Patients'!$EK$9:$EW$9,0),ROWS('6. Patients'!ES$10:ES$107))),0)+
IFERROR(SUMPRODUCT('6. Patients'!DF$10:DF$107,OFFSET('6. Patients'!$EX$9,1,MATCH($D15,'6. Patients'!$EY$9:$FT$9,0),ROWS('6. Patients'!ES$10:ES$107))),0)+
IFERROR(SUMPRODUCT('6. Patients'!DF$10:DF$107,OFFSET('6. Patients'!$FU$9,1,MATCH($D15,'6. Patients'!$FV$9:$GJ$9,0),ROWS('6. Patients'!ES$10:ES$107))),0),
IFERROR(SUMPRODUCT('6. Patients'!DF$10:DF$107,OFFSET('6. Patients'!$GK$9,1,MATCH($D15,'6. Patients'!$GL$9:$HG$9,0),ROWS('6. Patients'!ES$10:ES$107))),0)+
IFERROR(SUMPRODUCT('6. Patients'!DF$10:DF$107,OFFSET('6. Patients'!$HH$9,1,MATCH($D15,'6. Patients'!$HI$9:$HU$9,0),ROWS('6. Patients'!ES$10:ES$107))),0)+
IFERROR(SUMPRODUCT('6. Patients'!DF$10:DF$107,OFFSET('6. Patients'!$HV$9,1,MATCH($D15,'6. Patients'!$HW$9:$IR$9,0),ROWS('6. Patients'!ES$10:ES$107))),0)+
IFERROR(SUMPRODUCT('6. Patients'!DF$10:DF$107,OFFSET('6. Patients'!$IS$9,1,MATCH($D15,'6. Patients'!$IT$9:$JH$9,0),ROWS('6. Patients'!ES$10:ES$107))),0),
IFERROR(SUMPRODUCT('6. Patients'!DF$10:DF$107,OFFSET('6. Patients'!$JI$9,1,MATCH($D15,'6. Patients'!$JJ$9:$KE$9,0),ROWS('6. Patients'!ES$10:ES$107))),0)+
IFERROR(SUMPRODUCT('6. Patients'!DF$10:DF$107,OFFSET('6. Patients'!$KF$9,1,MATCH($D15,'6. Patients'!$KG$9:$KS$9,0),ROWS('6. Patients'!ES$10:ES$107))),0)+
IFERROR(SUMPRODUCT('6. Patients'!DF$10:DF$107,OFFSET('6. Patients'!$KT$9,1,MATCH($D15,'6. Patients'!$KU$9:$LP$9,0),ROWS('6. Patients'!ES$10:ES$107))),0)+
IFERROR(SUMPRODUCT('6. Patients'!DF$10:DF$107,OFFSET('6. Patients'!$LQ$9,1,MATCH($D15,'6. Patients'!$LR$9:$MF$9,0),ROWS('6. Patients'!ES$10:ES$107))),0))+
IFERROR(VLOOKUP($D15,$H$109:$L$139,COLUMNS($H$108:$J$108)-1+AN$7,0)*$E15*$F15*'1. General Inputs'!$J$18,0),0)</f>
        <v>0</v>
      </c>
      <c r="AO15" s="3">
        <f ca="1">ROUNDUP($F15*$E15*CHOOSE(AO$7,
IFERROR(SUMPRODUCT('6. Patients'!DG$10:DG$107,OFFSET('6. Patients'!$DM$9,1,MATCH($D15,'6. Patients'!$DN$9:$EI$9,0),ROWS('6. Patients'!ET$10:ET$107))),0)+
IFERROR(SUMPRODUCT('6. Patients'!DG$10:DG$107,OFFSET('6. Patients'!$EJ$9,1,MATCH($D15,'6. Patients'!$EK$9:$EW$9,0),ROWS('6. Patients'!ET$10:ET$107))),0)+
IFERROR(SUMPRODUCT('6. Patients'!DG$10:DG$107,OFFSET('6. Patients'!$EX$9,1,MATCH($D15,'6. Patients'!$EY$9:$FT$9,0),ROWS('6. Patients'!ET$10:ET$107))),0)+
IFERROR(SUMPRODUCT('6. Patients'!DG$10:DG$107,OFFSET('6. Patients'!$FU$9,1,MATCH($D15,'6. Patients'!$FV$9:$GJ$9,0),ROWS('6. Patients'!ET$10:ET$107))),0),
IFERROR(SUMPRODUCT('6. Patients'!DG$10:DG$107,OFFSET('6. Patients'!$GK$9,1,MATCH($D15,'6. Patients'!$GL$9:$HG$9,0),ROWS('6. Patients'!ET$10:ET$107))),0)+
IFERROR(SUMPRODUCT('6. Patients'!DG$10:DG$107,OFFSET('6. Patients'!$HH$9,1,MATCH($D15,'6. Patients'!$HI$9:$HU$9,0),ROWS('6. Patients'!ET$10:ET$107))),0)+
IFERROR(SUMPRODUCT('6. Patients'!DG$10:DG$107,OFFSET('6. Patients'!$HV$9,1,MATCH($D15,'6. Patients'!$HW$9:$IR$9,0),ROWS('6. Patients'!ET$10:ET$107))),0)+
IFERROR(SUMPRODUCT('6. Patients'!DG$10:DG$107,OFFSET('6. Patients'!$IS$9,1,MATCH($D15,'6. Patients'!$IT$9:$JH$9,0),ROWS('6. Patients'!ET$10:ET$107))),0),
IFERROR(SUMPRODUCT('6. Patients'!DG$10:DG$107,OFFSET('6. Patients'!$JI$9,1,MATCH($D15,'6. Patients'!$JJ$9:$KE$9,0),ROWS('6. Patients'!ET$10:ET$107))),0)+
IFERROR(SUMPRODUCT('6. Patients'!DG$10:DG$107,OFFSET('6. Patients'!$KF$9,1,MATCH($D15,'6. Patients'!$KG$9:$KS$9,0),ROWS('6. Patients'!ET$10:ET$107))),0)+
IFERROR(SUMPRODUCT('6. Patients'!DG$10:DG$107,OFFSET('6. Patients'!$KT$9,1,MATCH($D15,'6. Patients'!$KU$9:$LP$9,0),ROWS('6. Patients'!ET$10:ET$107))),0)+
IFERROR(SUMPRODUCT('6. Patients'!DG$10:DG$107,OFFSET('6. Patients'!$LQ$9,1,MATCH($D15,'6. Patients'!$LR$9:$MF$9,0),ROWS('6. Patients'!ET$10:ET$107))),0))+
IFERROR(VLOOKUP($D15,$H$109:$L$139,COLUMNS($H$108:$J$108)-1+AO$7,0)*$E15*$F15*'1. General Inputs'!$J$18,0),0)</f>
        <v>0</v>
      </c>
      <c r="AP15" s="3">
        <f ca="1">ROUNDUP($F15*$E15*CHOOSE(AP$7,
IFERROR(SUMPRODUCT('6. Patients'!DH$10:DH$107,OFFSET('6. Patients'!$DM$9,1,MATCH($D15,'6. Patients'!$DN$9:$EI$9,0),ROWS('6. Patients'!EU$10:EU$107))),0)+
IFERROR(SUMPRODUCT('6. Patients'!DH$10:DH$107,OFFSET('6. Patients'!$EJ$9,1,MATCH($D15,'6. Patients'!$EK$9:$EW$9,0),ROWS('6. Patients'!EU$10:EU$107))),0)+
IFERROR(SUMPRODUCT('6. Patients'!DH$10:DH$107,OFFSET('6. Patients'!$EX$9,1,MATCH($D15,'6. Patients'!$EY$9:$FT$9,0),ROWS('6. Patients'!EU$10:EU$107))),0)+
IFERROR(SUMPRODUCT('6. Patients'!DH$10:DH$107,OFFSET('6. Patients'!$FU$9,1,MATCH($D15,'6. Patients'!$FV$9:$GJ$9,0),ROWS('6. Patients'!EU$10:EU$107))),0),
IFERROR(SUMPRODUCT('6. Patients'!DH$10:DH$107,OFFSET('6. Patients'!$GK$9,1,MATCH($D15,'6. Patients'!$GL$9:$HG$9,0),ROWS('6. Patients'!EU$10:EU$107))),0)+
IFERROR(SUMPRODUCT('6. Patients'!DH$10:DH$107,OFFSET('6. Patients'!$HH$9,1,MATCH($D15,'6. Patients'!$HI$9:$HU$9,0),ROWS('6. Patients'!EU$10:EU$107))),0)+
IFERROR(SUMPRODUCT('6. Patients'!DH$10:DH$107,OFFSET('6. Patients'!$HV$9,1,MATCH($D15,'6. Patients'!$HW$9:$IR$9,0),ROWS('6. Patients'!EU$10:EU$107))),0)+
IFERROR(SUMPRODUCT('6. Patients'!DH$10:DH$107,OFFSET('6. Patients'!$IS$9,1,MATCH($D15,'6. Patients'!$IT$9:$JH$9,0),ROWS('6. Patients'!EU$10:EU$107))),0),
IFERROR(SUMPRODUCT('6. Patients'!DH$10:DH$107,OFFSET('6. Patients'!$JI$9,1,MATCH($D15,'6. Patients'!$JJ$9:$KE$9,0),ROWS('6. Patients'!EU$10:EU$107))),0)+
IFERROR(SUMPRODUCT('6. Patients'!DH$10:DH$107,OFFSET('6. Patients'!$KF$9,1,MATCH($D15,'6. Patients'!$KG$9:$KS$9,0),ROWS('6. Patients'!EU$10:EU$107))),0)+
IFERROR(SUMPRODUCT('6. Patients'!DH$10:DH$107,OFFSET('6. Patients'!$KT$9,1,MATCH($D15,'6. Patients'!$KU$9:$LP$9,0),ROWS('6. Patients'!EU$10:EU$107))),0)+
IFERROR(SUMPRODUCT('6. Patients'!DH$10:DH$107,OFFSET('6. Patients'!$LQ$9,1,MATCH($D15,'6. Patients'!$LR$9:$MF$9,0),ROWS('6. Patients'!EU$10:EU$107))),0))+
IFERROR(VLOOKUP($D15,$H$109:$L$139,COLUMNS($H$108:$J$108)-1+AP$7,0)*$E15*$F15*'1. General Inputs'!$J$18,0),0)</f>
        <v>0</v>
      </c>
      <c r="AQ15" s="3">
        <f ca="1">ROUNDUP($F15*$E15*CHOOSE(AQ$7,
IFERROR(SUMPRODUCT('6. Patients'!DI$10:DI$107,OFFSET('6. Patients'!$DM$9,1,MATCH($D15,'6. Patients'!$DN$9:$EI$9,0),ROWS('6. Patients'!EV$10:EV$107))),0)+
IFERROR(SUMPRODUCT('6. Patients'!DI$10:DI$107,OFFSET('6. Patients'!$EJ$9,1,MATCH($D15,'6. Patients'!$EK$9:$EW$9,0),ROWS('6. Patients'!EV$10:EV$107))),0)+
IFERROR(SUMPRODUCT('6. Patients'!DI$10:DI$107,OFFSET('6. Patients'!$EX$9,1,MATCH($D15,'6. Patients'!$EY$9:$FT$9,0),ROWS('6. Patients'!EV$10:EV$107))),0)+
IFERROR(SUMPRODUCT('6. Patients'!DI$10:DI$107,OFFSET('6. Patients'!$FU$9,1,MATCH($D15,'6. Patients'!$FV$9:$GJ$9,0),ROWS('6. Patients'!EV$10:EV$107))),0),
IFERROR(SUMPRODUCT('6. Patients'!DI$10:DI$107,OFFSET('6. Patients'!$GK$9,1,MATCH($D15,'6. Patients'!$GL$9:$HG$9,0),ROWS('6. Patients'!EV$10:EV$107))),0)+
IFERROR(SUMPRODUCT('6. Patients'!DI$10:DI$107,OFFSET('6. Patients'!$HH$9,1,MATCH($D15,'6. Patients'!$HI$9:$HU$9,0),ROWS('6. Patients'!EV$10:EV$107))),0)+
IFERROR(SUMPRODUCT('6. Patients'!DI$10:DI$107,OFFSET('6. Patients'!$HV$9,1,MATCH($D15,'6. Patients'!$HW$9:$IR$9,0),ROWS('6. Patients'!EV$10:EV$107))),0)+
IFERROR(SUMPRODUCT('6. Patients'!DI$10:DI$107,OFFSET('6. Patients'!$IS$9,1,MATCH($D15,'6. Patients'!$IT$9:$JH$9,0),ROWS('6. Patients'!EV$10:EV$107))),0),
IFERROR(SUMPRODUCT('6. Patients'!DI$10:DI$107,OFFSET('6. Patients'!$JI$9,1,MATCH($D15,'6. Patients'!$JJ$9:$KE$9,0),ROWS('6. Patients'!EV$10:EV$107))),0)+
IFERROR(SUMPRODUCT('6. Patients'!DI$10:DI$107,OFFSET('6. Patients'!$KF$9,1,MATCH($D15,'6. Patients'!$KG$9:$KS$9,0),ROWS('6. Patients'!EV$10:EV$107))),0)+
IFERROR(SUMPRODUCT('6. Patients'!DI$10:DI$107,OFFSET('6. Patients'!$KT$9,1,MATCH($D15,'6. Patients'!$KU$9:$LP$9,0),ROWS('6. Patients'!EV$10:EV$107))),0)+
IFERROR(SUMPRODUCT('6. Patients'!DI$10:DI$107,OFFSET('6. Patients'!$LQ$9,1,MATCH($D15,'6. Patients'!$LR$9:$MF$9,0),ROWS('6. Patients'!EV$10:EV$107))),0))+
IFERROR(VLOOKUP($D15,$H$109:$L$139,COLUMNS($H$108:$J$108)-1+AQ$7,0)*$E15*$F15*'1. General Inputs'!$J$18,0),0)</f>
        <v>0</v>
      </c>
      <c r="AR15" s="115"/>
      <c r="AY15" s="114">
        <f ca="1">IFERROR(SUM(OFFSET('7. Consumption'!H15,0,1,,MIN('1. General Inputs'!$J$20,COLUMNS('7. Consumption'!H$9:$AQ$9)-1))),0)+MAX(0,$AQ15*('1. General Inputs'!$J$20-COLUMNS('7. Consumption'!H$9:$AQ$9)+1))</f>
        <v>0</v>
      </c>
      <c r="AZ15" s="114">
        <f ca="1">IFERROR(SUM(OFFSET('7. Consumption'!I15,0,1,,MIN('1. General Inputs'!$J$20,COLUMNS('7. Consumption'!I$9:$AQ$9)-1))),0)+MAX(0,$AQ15*('1. General Inputs'!$J$20-COLUMNS('7. Consumption'!I$9:$AQ$9)+1))</f>
        <v>0</v>
      </c>
      <c r="BA15" s="114">
        <f ca="1">IFERROR(SUM(OFFSET('7. Consumption'!J15,0,1,,MIN('1. General Inputs'!$J$20,COLUMNS('7. Consumption'!J$9:$AQ$9)-1))),0)+MAX(0,$AQ15*('1. General Inputs'!$J$20-COLUMNS('7. Consumption'!J$9:$AQ$9)+1))</f>
        <v>0</v>
      </c>
      <c r="BB15" s="114">
        <f ca="1">IFERROR(SUM(OFFSET('7. Consumption'!K15,0,1,,MIN('1. General Inputs'!$J$20,COLUMNS('7. Consumption'!K$9:$AQ$9)-1))),0)+MAX(0,$AQ15*('1. General Inputs'!$J$20-COLUMNS('7. Consumption'!K$9:$AQ$9)+1))</f>
        <v>0</v>
      </c>
      <c r="BC15" s="114">
        <f ca="1">IFERROR(SUM(OFFSET('7. Consumption'!L15,0,1,,MIN('1. General Inputs'!$J$20,COLUMNS('7. Consumption'!L$9:$AQ$9)-1))),0)+MAX(0,$AQ15*('1. General Inputs'!$J$20-COLUMNS('7. Consumption'!L$9:$AQ$9)+1))</f>
        <v>0</v>
      </c>
      <c r="BD15" s="114">
        <f ca="1">IFERROR(SUM(OFFSET('7. Consumption'!M15,0,1,,MIN('1. General Inputs'!$J$20,COLUMNS('7. Consumption'!M$9:$AQ$9)-1))),0)+MAX(0,$AQ15*('1. General Inputs'!$J$20-COLUMNS('7. Consumption'!M$9:$AQ$9)+1))</f>
        <v>0</v>
      </c>
      <c r="BE15" s="114">
        <f ca="1">IFERROR(SUM(OFFSET('7. Consumption'!N15,0,1,,MIN('1. General Inputs'!$J$20,COLUMNS('7. Consumption'!N$9:$AQ$9)-1))),0)+MAX(0,$AQ15*('1. General Inputs'!$J$20-COLUMNS('7. Consumption'!N$9:$AQ$9)+1))</f>
        <v>0</v>
      </c>
      <c r="BF15" s="114">
        <f ca="1">IFERROR(SUM(OFFSET('7. Consumption'!O15,0,1,,MIN('1. General Inputs'!$J$20,COLUMNS('7. Consumption'!O$9:$AQ$9)-1))),0)+MAX(0,$AQ15*('1. General Inputs'!$J$20-COLUMNS('7. Consumption'!O$9:$AQ$9)+1))</f>
        <v>0</v>
      </c>
      <c r="BG15" s="114">
        <f ca="1">IFERROR(SUM(OFFSET('7. Consumption'!P15,0,1,,MIN('1. General Inputs'!$J$20,COLUMNS('7. Consumption'!P$9:$AQ$9)-1))),0)+MAX(0,$AQ15*('1. General Inputs'!$J$20-COLUMNS('7. Consumption'!P$9:$AQ$9)+1))</f>
        <v>0</v>
      </c>
      <c r="BH15" s="114">
        <f ca="1">IFERROR(SUM(OFFSET('7. Consumption'!Q15,0,1,,MIN('1. General Inputs'!$J$20,COLUMNS('7. Consumption'!Q$9:$AQ$9)-1))),0)+MAX(0,$AQ15*('1. General Inputs'!$J$20-COLUMNS('7. Consumption'!Q$9:$AQ$9)+1))</f>
        <v>0</v>
      </c>
      <c r="BI15" s="114">
        <f ca="1">IFERROR(SUM(OFFSET('7. Consumption'!R15,0,1,,MIN('1. General Inputs'!$J$20,COLUMNS('7. Consumption'!R$9:$AQ$9)-1))),0)+MAX(0,$AQ15*('1. General Inputs'!$J$20-COLUMNS('7. Consumption'!R$9:$AQ$9)+1))</f>
        <v>0</v>
      </c>
      <c r="BJ15" s="114">
        <f ca="1">IFERROR(SUM(OFFSET('7. Consumption'!S15,0,1,,MIN('1. General Inputs'!$J$20,COLUMNS('7. Consumption'!S$9:$AQ$9)-1))),0)+MAX(0,$AQ15*('1. General Inputs'!$J$20-COLUMNS('7. Consumption'!S$9:$AQ$9)+1))</f>
        <v>0</v>
      </c>
      <c r="BK15" s="114">
        <f ca="1">IFERROR(SUM(OFFSET('7. Consumption'!T15,0,1,,MIN('1. General Inputs'!$J$20,COLUMNS('7. Consumption'!T$9:$AQ$9)-1))),0)+MAX(0,$AQ15*('1. General Inputs'!$J$20-COLUMNS('7. Consumption'!T$9:$AQ$9)+1))</f>
        <v>0</v>
      </c>
      <c r="BL15" s="114">
        <f ca="1">IFERROR(SUM(OFFSET('7. Consumption'!U15,0,1,,MIN('1. General Inputs'!$J$20,COLUMNS('7. Consumption'!U$9:$AQ$9)-1))),0)+MAX(0,$AQ15*('1. General Inputs'!$J$20-COLUMNS('7. Consumption'!U$9:$AQ$9)+1))</f>
        <v>0</v>
      </c>
      <c r="BM15" s="114">
        <f ca="1">IFERROR(SUM(OFFSET('7. Consumption'!V15,0,1,,MIN('1. General Inputs'!$J$20,COLUMNS('7. Consumption'!V$9:$AQ$9)-1))),0)+MAX(0,$AQ15*('1. General Inputs'!$J$20-COLUMNS('7. Consumption'!V$9:$AQ$9)+1))</f>
        <v>0</v>
      </c>
      <c r="BN15" s="114">
        <f ca="1">IFERROR(SUM(OFFSET('7. Consumption'!W15,0,1,,MIN('1. General Inputs'!$J$20,COLUMNS('7. Consumption'!W$9:$AQ$9)-1))),0)+MAX(0,$AQ15*('1. General Inputs'!$J$20-COLUMNS('7. Consumption'!W$9:$AQ$9)+1))</f>
        <v>0</v>
      </c>
      <c r="BO15" s="114">
        <f ca="1">IFERROR(SUM(OFFSET('7. Consumption'!X15,0,1,,MIN('1. General Inputs'!$J$20,COLUMNS('7. Consumption'!X$9:$AQ$9)-1))),0)+MAX(0,$AQ15*('1. General Inputs'!$J$20-COLUMNS('7. Consumption'!X$9:$AQ$9)+1))</f>
        <v>0</v>
      </c>
      <c r="BP15" s="114">
        <f ca="1">IFERROR(SUM(OFFSET('7. Consumption'!Y15,0,1,,MIN('1. General Inputs'!$J$20,COLUMNS('7. Consumption'!Y$9:$AQ$9)-1))),0)+MAX(0,$AQ15*('1. General Inputs'!$J$20-COLUMNS('7. Consumption'!Y$9:$AQ$9)+1))</f>
        <v>0</v>
      </c>
      <c r="BQ15" s="114">
        <f ca="1">IFERROR(SUM(OFFSET('7. Consumption'!Z15,0,1,,MIN('1. General Inputs'!$J$20,COLUMNS('7. Consumption'!Z$9:$AQ$9)-1))),0)+MAX(0,$AQ15*('1. General Inputs'!$J$20-COLUMNS('7. Consumption'!Z$9:$AQ$9)+1))</f>
        <v>0</v>
      </c>
      <c r="BR15" s="114">
        <f ca="1">IFERROR(SUM(OFFSET('7. Consumption'!AA15,0,1,,MIN('1. General Inputs'!$J$20,COLUMNS('7. Consumption'!AA$9:$AQ$9)-1))),0)+MAX(0,$AQ15*('1. General Inputs'!$J$20-COLUMNS('7. Consumption'!AA$9:$AQ$9)+1))</f>
        <v>0</v>
      </c>
      <c r="BS15" s="114">
        <f ca="1">IFERROR(SUM(OFFSET('7. Consumption'!AB15,0,1,,MIN('1. General Inputs'!$J$20,COLUMNS('7. Consumption'!AB$9:$AQ$9)-1))),0)+MAX(0,$AQ15*('1. General Inputs'!$J$20-COLUMNS('7. Consumption'!AB$9:$AQ$9)+1))</f>
        <v>0</v>
      </c>
      <c r="BT15" s="114">
        <f ca="1">IFERROR(SUM(OFFSET('7. Consumption'!AC15,0,1,,MIN('1. General Inputs'!$J$20,COLUMNS('7. Consumption'!AC$9:$AQ$9)-1))),0)+MAX(0,$AQ15*('1. General Inputs'!$J$20-COLUMNS('7. Consumption'!AC$9:$AQ$9)+1))</f>
        <v>0</v>
      </c>
      <c r="BU15" s="114">
        <f ca="1">IFERROR(SUM(OFFSET('7. Consumption'!AD15,0,1,,MIN('1. General Inputs'!$J$20,COLUMNS('7. Consumption'!AD$9:$AQ$9)-1))),0)+MAX(0,$AQ15*('1. General Inputs'!$J$20-COLUMNS('7. Consumption'!AD$9:$AQ$9)+1))</f>
        <v>0</v>
      </c>
      <c r="BV15" s="114">
        <f ca="1">IFERROR(SUM(OFFSET('7. Consumption'!AE15,0,1,,MIN('1. General Inputs'!$J$20,COLUMNS('7. Consumption'!AE$9:$AQ$9)-1))),0)+MAX(0,$AQ15*('1. General Inputs'!$J$20-COLUMNS('7. Consumption'!AE$9:$AQ$9)+1))</f>
        <v>0</v>
      </c>
      <c r="BW15" s="114">
        <f ca="1">IFERROR(SUM(OFFSET('7. Consumption'!AF15,0,1,,MIN('1. General Inputs'!$J$20,COLUMNS('7. Consumption'!AF$9:$AQ$9)-1))),0)+MAX(0,$AQ15*('1. General Inputs'!$J$20-COLUMNS('7. Consumption'!AF$9:$AQ$9)+1))</f>
        <v>0</v>
      </c>
      <c r="BX15" s="114">
        <f ca="1">IFERROR(SUM(OFFSET('7. Consumption'!AG15,0,1,,MIN('1. General Inputs'!$J$20,COLUMNS('7. Consumption'!AG$9:$AQ$9)-1))),0)+MAX(0,$AQ15*('1. General Inputs'!$J$20-COLUMNS('7. Consumption'!AG$9:$AQ$9)+1))</f>
        <v>0</v>
      </c>
      <c r="BY15" s="114">
        <f ca="1">IFERROR(SUM(OFFSET('7. Consumption'!AH15,0,1,,MIN('1. General Inputs'!$J$20,COLUMNS('7. Consumption'!AH$9:$AQ$9)-1))),0)+MAX(0,$AQ15*('1. General Inputs'!$J$20-COLUMNS('7. Consumption'!AH$9:$AQ$9)+1))</f>
        <v>0</v>
      </c>
      <c r="BZ15" s="114">
        <f ca="1">IFERROR(SUM(OFFSET('7. Consumption'!AI15,0,1,,MIN('1. General Inputs'!$J$20,COLUMNS('7. Consumption'!AI$9:$AQ$9)-1))),0)+MAX(0,$AQ15*('1. General Inputs'!$J$20-COLUMNS('7. Consumption'!AI$9:$AQ$9)+1))</f>
        <v>0</v>
      </c>
      <c r="CA15" s="114">
        <f ca="1">IFERROR(SUM(OFFSET('7. Consumption'!AJ15,0,1,,MIN('1. General Inputs'!$J$20,COLUMNS('7. Consumption'!AJ$9:$AQ$9)-1))),0)+MAX(0,$AQ15*('1. General Inputs'!$J$20-COLUMNS('7. Consumption'!AJ$9:$AQ$9)+1))</f>
        <v>0</v>
      </c>
      <c r="CB15" s="114">
        <f ca="1">IFERROR(SUM(OFFSET('7. Consumption'!AK15,0,1,,MIN('1. General Inputs'!$J$20,COLUMNS('7. Consumption'!AK$9:$AQ$9)-1))),0)+MAX(0,$AQ15*('1. General Inputs'!$J$20-COLUMNS('7. Consumption'!AK$9:$AQ$9)+1))</f>
        <v>0</v>
      </c>
      <c r="CC15" s="114">
        <f ca="1">IFERROR(SUM(OFFSET('7. Consumption'!AL15,0,1,,MIN('1. General Inputs'!$J$20,COLUMNS('7. Consumption'!AL$9:$AQ$9)-1))),0)+MAX(0,$AQ15*('1. General Inputs'!$J$20-COLUMNS('7. Consumption'!AL$9:$AQ$9)+1))</f>
        <v>0</v>
      </c>
      <c r="CD15" s="114">
        <f ca="1">IFERROR(SUM(OFFSET('7. Consumption'!AM15,0,1,,MIN('1. General Inputs'!$J$20,COLUMNS('7. Consumption'!AM$9:$AQ$9)-1))),0)+MAX(0,$AQ15*('1. General Inputs'!$J$20-COLUMNS('7. Consumption'!AM$9:$AQ$9)+1))</f>
        <v>0</v>
      </c>
      <c r="CE15" s="114">
        <f ca="1">IFERROR(SUM(OFFSET('7. Consumption'!AN15,0,1,,MIN('1. General Inputs'!$J$20,COLUMNS('7. Consumption'!AN$9:$AQ$9)-1))),0)+MAX(0,$AQ15*('1. General Inputs'!$J$20-COLUMNS('7. Consumption'!AN$9:$AQ$9)+1))</f>
        <v>0</v>
      </c>
      <c r="CF15" s="114">
        <f ca="1">IFERROR(SUM(OFFSET('7. Consumption'!AO15,0,1,,MIN('1. General Inputs'!$J$20,COLUMNS('7. Consumption'!AO$9:$AQ$9)-1))),0)+MAX(0,$AQ15*('1. General Inputs'!$J$20-COLUMNS('7. Consumption'!AO$9:$AQ$9)+1))</f>
        <v>0</v>
      </c>
      <c r="CG15" s="114">
        <f ca="1">IFERROR(SUM(OFFSET('7. Consumption'!AP15,0,1,,MIN('1. General Inputs'!$J$20,COLUMNS('7. Consumption'!AP$9:$AQ$9)-1))),0)+MAX(0,$AQ15*('1. General Inputs'!$J$20-COLUMNS('7. Consumption'!AP$9:$AQ$9)+1))</f>
        <v>0</v>
      </c>
      <c r="CH15" s="114">
        <f ca="1">IFERROR(SUM(OFFSET('7. Consumption'!AQ15,0,1,,MIN('1. General Inputs'!$J$20,COLUMNS('7. Consumption'!AQ$9:$AQ$9)-1))),0)+MAX(0,$AQ15*('1. General Inputs'!$J$20-COLUMNS('7. Consumption'!AQ$9:$AQ$9)+1))</f>
        <v>0</v>
      </c>
    </row>
    <row r="16" spans="2:86" x14ac:dyDescent="0.3">
      <c r="B16" s="12"/>
      <c r="C16" s="12" t="str">
        <f>IFERROR(VLOOKUP(ROWS($C$9:$C16),'5. Dosing'!$I$12:$J$73,COLUMNS('5. Dosing'!$I$11:$J$11),0),"")</f>
        <v>AZT+3TC (300/150) - 60 tab</v>
      </c>
      <c r="D16" s="12" t="str">
        <f>IFERROR(INDEX('5. Dosing'!C$12:C$73,MATCH('7. Consumption'!$C16,'5. Dosing'!$J$12:$J$73,0)),"")</f>
        <v>AZT+3TC</v>
      </c>
      <c r="E16" s="108">
        <f>IFERROR(INDEX('5. Dosing'!H$12:H$73,MATCH('7. Consumption'!$C16,'5. Dosing'!$J$12:$J$73,0)),0)</f>
        <v>1</v>
      </c>
      <c r="F16" s="109">
        <f>IFERROR(INDEX('5. Dosing'!G$12:G$73,MATCH('7. Consumption'!$C16,'5. Dosing'!$J$12:$J$73,0))*(30.5)/INDEX('5. Dosing'!F$12:F$73,MATCH('7. Consumption'!$C16,'5. Dosing'!$J$12:$J$73,0)),0)</f>
        <v>1.0166666666666666</v>
      </c>
      <c r="H16" s="3">
        <f ca="1">ROUNDUP($F16*$E16*CHOOSE(H$7,
IFERROR(SUMPRODUCT('6. Patients'!BZ$10:BZ$107,OFFSET('6. Patients'!$DM$9,1,MATCH($D16,'6. Patients'!$DN$9:$EI$9,0),ROWS('6. Patients'!DM$10:DM$107))),0)+
IFERROR(SUMPRODUCT('6. Patients'!BZ$10:BZ$107,OFFSET('6. Patients'!$EJ$9,1,MATCH($D16,'6. Patients'!$EK$9:$EW$9,0),ROWS('6. Patients'!DM$10:DM$107))),0)+
IFERROR(SUMPRODUCT('6. Patients'!BZ$10:BZ$107,OFFSET('6. Patients'!$EX$9,1,MATCH($D16,'6. Patients'!$EY$9:$FT$9,0),ROWS('6. Patients'!DM$10:DM$107))),0)+
IFERROR(SUMPRODUCT('6. Patients'!BZ$10:BZ$107,OFFSET('6. Patients'!$FU$9,1,MATCH($D16,'6. Patients'!$FV$9:$GJ$9,0),ROWS('6. Patients'!DM$10:DM$107))),0),
IFERROR(SUMPRODUCT('6. Patients'!BZ$10:BZ$107,OFFSET('6. Patients'!$GK$9,1,MATCH($D16,'6. Patients'!$GL$9:$HG$9,0),ROWS('6. Patients'!DM$10:DM$107))),0)+
IFERROR(SUMPRODUCT('6. Patients'!BZ$10:BZ$107,OFFSET('6. Patients'!$HH$9,1,MATCH($D16,'6. Patients'!$HI$9:$HU$9,0),ROWS('6. Patients'!DM$10:DM$107))),0)+
IFERROR(SUMPRODUCT('6. Patients'!BZ$10:BZ$107,OFFSET('6. Patients'!$HV$9,1,MATCH($D16,'6. Patients'!$HW$9:$IR$9,0),ROWS('6. Patients'!DM$10:DM$107))),0)+
IFERROR(SUMPRODUCT('6. Patients'!BZ$10:BZ$107,OFFSET('6. Patients'!$IS$9,1,MATCH($D16,'6. Patients'!$IT$9:$JH$9,0),ROWS('6. Patients'!DM$10:DM$107))),0),
IFERROR(SUMPRODUCT('6. Patients'!BZ$10:BZ$107,OFFSET('6. Patients'!$JI$9,1,MATCH($D16,'6. Patients'!$JJ$9:$KE$9,0),ROWS('6. Patients'!DM$10:DM$107))),0)+
IFERROR(SUMPRODUCT('6. Patients'!BZ$10:BZ$107,OFFSET('6. Patients'!$KF$9,1,MATCH($D16,'6. Patients'!$KG$9:$KS$9,0),ROWS('6. Patients'!DM$10:DM$107))),0)+
IFERROR(SUMPRODUCT('6. Patients'!BZ$10:BZ$107,OFFSET('6. Patients'!$KT$9,1,MATCH($D16,'6. Patients'!$KU$9:$LP$9,0),ROWS('6. Patients'!DM$10:DM$107))),0)+
IFERROR(SUMPRODUCT('6. Patients'!BZ$10:BZ$107,OFFSET('6. Patients'!$LQ$9,1,MATCH($D16,'6. Patients'!$LR$9:$MF$9,0),ROWS('6. Patients'!DM$10:DM$107))),0))+
IFERROR(VLOOKUP($D16,$H$109:$L$139,COLUMNS($H$108:$J$108)-1+H$7,0)*$E16*$F16*'1. General Inputs'!$J$18,0),0)</f>
        <v>0</v>
      </c>
      <c r="I16" s="3">
        <f ca="1">ROUNDUP($F16*$E16*CHOOSE(I$7,
IFERROR(SUMPRODUCT('6. Patients'!CA$10:CA$107,OFFSET('6. Patients'!$DM$9,1,MATCH($D16,'6. Patients'!$DN$9:$EI$9,0),ROWS('6. Patients'!DN$10:DN$107))),0)+
IFERROR(SUMPRODUCT('6. Patients'!CA$10:CA$107,OFFSET('6. Patients'!$EJ$9,1,MATCH($D16,'6. Patients'!$EK$9:$EW$9,0),ROWS('6. Patients'!DN$10:DN$107))),0)+
IFERROR(SUMPRODUCT('6. Patients'!CA$10:CA$107,OFFSET('6. Patients'!$EX$9,1,MATCH($D16,'6. Patients'!$EY$9:$FT$9,0),ROWS('6. Patients'!DN$10:DN$107))),0)+
IFERROR(SUMPRODUCT('6. Patients'!CA$10:CA$107,OFFSET('6. Patients'!$FU$9,1,MATCH($D16,'6. Patients'!$FV$9:$GJ$9,0),ROWS('6. Patients'!DN$10:DN$107))),0),
IFERROR(SUMPRODUCT('6. Patients'!CA$10:CA$107,OFFSET('6. Patients'!$GK$9,1,MATCH($D16,'6. Patients'!$GL$9:$HG$9,0),ROWS('6. Patients'!DN$10:DN$107))),0)+
IFERROR(SUMPRODUCT('6. Patients'!CA$10:CA$107,OFFSET('6. Patients'!$HH$9,1,MATCH($D16,'6. Patients'!$HI$9:$HU$9,0),ROWS('6. Patients'!DN$10:DN$107))),0)+
IFERROR(SUMPRODUCT('6. Patients'!CA$10:CA$107,OFFSET('6. Patients'!$HV$9,1,MATCH($D16,'6. Patients'!$HW$9:$IR$9,0),ROWS('6. Patients'!DN$10:DN$107))),0)+
IFERROR(SUMPRODUCT('6. Patients'!CA$10:CA$107,OFFSET('6. Patients'!$IS$9,1,MATCH($D16,'6. Patients'!$IT$9:$JH$9,0),ROWS('6. Patients'!DN$10:DN$107))),0),
IFERROR(SUMPRODUCT('6. Patients'!CA$10:CA$107,OFFSET('6. Patients'!$JI$9,1,MATCH($D16,'6. Patients'!$JJ$9:$KE$9,0),ROWS('6. Patients'!DN$10:DN$107))),0)+
IFERROR(SUMPRODUCT('6. Patients'!CA$10:CA$107,OFFSET('6. Patients'!$KF$9,1,MATCH($D16,'6. Patients'!$KG$9:$KS$9,0),ROWS('6. Patients'!DN$10:DN$107))),0)+
IFERROR(SUMPRODUCT('6. Patients'!CA$10:CA$107,OFFSET('6. Patients'!$KT$9,1,MATCH($D16,'6. Patients'!$KU$9:$LP$9,0),ROWS('6. Patients'!DN$10:DN$107))),0)+
IFERROR(SUMPRODUCT('6. Patients'!CA$10:CA$107,OFFSET('6. Patients'!$LQ$9,1,MATCH($D16,'6. Patients'!$LR$9:$MF$9,0),ROWS('6. Patients'!DN$10:DN$107))),0))+
IFERROR(VLOOKUP($D16,$H$109:$L$139,COLUMNS($H$108:$J$108)-1+I$7,0)*$E16*$F16*'1. General Inputs'!$J$18,0),0)</f>
        <v>0</v>
      </c>
      <c r="J16" s="3">
        <f ca="1">ROUNDUP($F16*$E16*CHOOSE(J$7,
IFERROR(SUMPRODUCT('6. Patients'!CB$10:CB$107,OFFSET('6. Patients'!$DM$9,1,MATCH($D16,'6. Patients'!$DN$9:$EI$9,0),ROWS('6. Patients'!DO$10:DO$107))),0)+
IFERROR(SUMPRODUCT('6. Patients'!CB$10:CB$107,OFFSET('6. Patients'!$EJ$9,1,MATCH($D16,'6. Patients'!$EK$9:$EW$9,0),ROWS('6. Patients'!DO$10:DO$107))),0)+
IFERROR(SUMPRODUCT('6. Patients'!CB$10:CB$107,OFFSET('6. Patients'!$EX$9,1,MATCH($D16,'6. Patients'!$EY$9:$FT$9,0),ROWS('6. Patients'!DO$10:DO$107))),0)+
IFERROR(SUMPRODUCT('6. Patients'!CB$10:CB$107,OFFSET('6. Patients'!$FU$9,1,MATCH($D16,'6. Patients'!$FV$9:$GJ$9,0),ROWS('6. Patients'!DO$10:DO$107))),0),
IFERROR(SUMPRODUCT('6. Patients'!CB$10:CB$107,OFFSET('6. Patients'!$GK$9,1,MATCH($D16,'6. Patients'!$GL$9:$HG$9,0),ROWS('6. Patients'!DO$10:DO$107))),0)+
IFERROR(SUMPRODUCT('6. Patients'!CB$10:CB$107,OFFSET('6. Patients'!$HH$9,1,MATCH($D16,'6. Patients'!$HI$9:$HU$9,0),ROWS('6. Patients'!DO$10:DO$107))),0)+
IFERROR(SUMPRODUCT('6. Patients'!CB$10:CB$107,OFFSET('6. Patients'!$HV$9,1,MATCH($D16,'6. Patients'!$HW$9:$IR$9,0),ROWS('6. Patients'!DO$10:DO$107))),0)+
IFERROR(SUMPRODUCT('6. Patients'!CB$10:CB$107,OFFSET('6. Patients'!$IS$9,1,MATCH($D16,'6. Patients'!$IT$9:$JH$9,0),ROWS('6. Patients'!DO$10:DO$107))),0),
IFERROR(SUMPRODUCT('6. Patients'!CB$10:CB$107,OFFSET('6. Patients'!$JI$9,1,MATCH($D16,'6. Patients'!$JJ$9:$KE$9,0),ROWS('6. Patients'!DO$10:DO$107))),0)+
IFERROR(SUMPRODUCT('6. Patients'!CB$10:CB$107,OFFSET('6. Patients'!$KF$9,1,MATCH($D16,'6. Patients'!$KG$9:$KS$9,0),ROWS('6. Patients'!DO$10:DO$107))),0)+
IFERROR(SUMPRODUCT('6. Patients'!CB$10:CB$107,OFFSET('6. Patients'!$KT$9,1,MATCH($D16,'6. Patients'!$KU$9:$LP$9,0),ROWS('6. Patients'!DO$10:DO$107))),0)+
IFERROR(SUMPRODUCT('6. Patients'!CB$10:CB$107,OFFSET('6. Patients'!$LQ$9,1,MATCH($D16,'6. Patients'!$LR$9:$MF$9,0),ROWS('6. Patients'!DO$10:DO$107))),0))+
IFERROR(VLOOKUP($D16,$H$109:$L$139,COLUMNS($H$108:$J$108)-1+J$7,0)*$E16*$F16*'1. General Inputs'!$J$18,0),0)</f>
        <v>0</v>
      </c>
      <c r="K16" s="3">
        <f ca="1">ROUNDUP($F16*$E16*CHOOSE(K$7,
IFERROR(SUMPRODUCT('6. Patients'!CC$10:CC$107,OFFSET('6. Patients'!$DM$9,1,MATCH($D16,'6. Patients'!$DN$9:$EI$9,0),ROWS('6. Patients'!DP$10:DP$107))),0)+
IFERROR(SUMPRODUCT('6. Patients'!CC$10:CC$107,OFFSET('6. Patients'!$EJ$9,1,MATCH($D16,'6. Patients'!$EK$9:$EW$9,0),ROWS('6. Patients'!DP$10:DP$107))),0)+
IFERROR(SUMPRODUCT('6. Patients'!CC$10:CC$107,OFFSET('6. Patients'!$EX$9,1,MATCH($D16,'6. Patients'!$EY$9:$FT$9,0),ROWS('6. Patients'!DP$10:DP$107))),0)+
IFERROR(SUMPRODUCT('6. Patients'!CC$10:CC$107,OFFSET('6. Patients'!$FU$9,1,MATCH($D16,'6. Patients'!$FV$9:$GJ$9,0),ROWS('6. Patients'!DP$10:DP$107))),0),
IFERROR(SUMPRODUCT('6. Patients'!CC$10:CC$107,OFFSET('6. Patients'!$GK$9,1,MATCH($D16,'6. Patients'!$GL$9:$HG$9,0),ROWS('6. Patients'!DP$10:DP$107))),0)+
IFERROR(SUMPRODUCT('6. Patients'!CC$10:CC$107,OFFSET('6. Patients'!$HH$9,1,MATCH($D16,'6. Patients'!$HI$9:$HU$9,0),ROWS('6. Patients'!DP$10:DP$107))),0)+
IFERROR(SUMPRODUCT('6. Patients'!CC$10:CC$107,OFFSET('6. Patients'!$HV$9,1,MATCH($D16,'6. Patients'!$HW$9:$IR$9,0),ROWS('6. Patients'!DP$10:DP$107))),0)+
IFERROR(SUMPRODUCT('6. Patients'!CC$10:CC$107,OFFSET('6. Patients'!$IS$9,1,MATCH($D16,'6. Patients'!$IT$9:$JH$9,0),ROWS('6. Patients'!DP$10:DP$107))),0),
IFERROR(SUMPRODUCT('6. Patients'!CC$10:CC$107,OFFSET('6. Patients'!$JI$9,1,MATCH($D16,'6. Patients'!$JJ$9:$KE$9,0),ROWS('6. Patients'!DP$10:DP$107))),0)+
IFERROR(SUMPRODUCT('6. Patients'!CC$10:CC$107,OFFSET('6. Patients'!$KF$9,1,MATCH($D16,'6. Patients'!$KG$9:$KS$9,0),ROWS('6. Patients'!DP$10:DP$107))),0)+
IFERROR(SUMPRODUCT('6. Patients'!CC$10:CC$107,OFFSET('6. Patients'!$KT$9,1,MATCH($D16,'6. Patients'!$KU$9:$LP$9,0),ROWS('6. Patients'!DP$10:DP$107))),0)+
IFERROR(SUMPRODUCT('6. Patients'!CC$10:CC$107,OFFSET('6. Patients'!$LQ$9,1,MATCH($D16,'6. Patients'!$LR$9:$MF$9,0),ROWS('6. Patients'!DP$10:DP$107))),0))+
IFERROR(VLOOKUP($D16,$H$109:$L$139,COLUMNS($H$108:$J$108)-1+K$7,0)*$E16*$F16*'1. General Inputs'!$J$18,0),0)</f>
        <v>0</v>
      </c>
      <c r="L16" s="3">
        <f ca="1">ROUNDUP($F16*$E16*CHOOSE(L$7,
IFERROR(SUMPRODUCT('6. Patients'!CD$10:CD$107,OFFSET('6. Patients'!$DM$9,1,MATCH($D16,'6. Patients'!$DN$9:$EI$9,0),ROWS('6. Patients'!DQ$10:DQ$107))),0)+
IFERROR(SUMPRODUCT('6. Patients'!CD$10:CD$107,OFFSET('6. Patients'!$EJ$9,1,MATCH($D16,'6. Patients'!$EK$9:$EW$9,0),ROWS('6. Patients'!DQ$10:DQ$107))),0)+
IFERROR(SUMPRODUCT('6. Patients'!CD$10:CD$107,OFFSET('6. Patients'!$EX$9,1,MATCH($D16,'6. Patients'!$EY$9:$FT$9,0),ROWS('6. Patients'!DQ$10:DQ$107))),0)+
IFERROR(SUMPRODUCT('6. Patients'!CD$10:CD$107,OFFSET('6. Patients'!$FU$9,1,MATCH($D16,'6. Patients'!$FV$9:$GJ$9,0),ROWS('6. Patients'!DQ$10:DQ$107))),0),
IFERROR(SUMPRODUCT('6. Patients'!CD$10:CD$107,OFFSET('6. Patients'!$GK$9,1,MATCH($D16,'6. Patients'!$GL$9:$HG$9,0),ROWS('6. Patients'!DQ$10:DQ$107))),0)+
IFERROR(SUMPRODUCT('6. Patients'!CD$10:CD$107,OFFSET('6. Patients'!$HH$9,1,MATCH($D16,'6. Patients'!$HI$9:$HU$9,0),ROWS('6. Patients'!DQ$10:DQ$107))),0)+
IFERROR(SUMPRODUCT('6. Patients'!CD$10:CD$107,OFFSET('6. Patients'!$HV$9,1,MATCH($D16,'6. Patients'!$HW$9:$IR$9,0),ROWS('6. Patients'!DQ$10:DQ$107))),0)+
IFERROR(SUMPRODUCT('6. Patients'!CD$10:CD$107,OFFSET('6. Patients'!$IS$9,1,MATCH($D16,'6. Patients'!$IT$9:$JH$9,0),ROWS('6. Patients'!DQ$10:DQ$107))),0),
IFERROR(SUMPRODUCT('6. Patients'!CD$10:CD$107,OFFSET('6. Patients'!$JI$9,1,MATCH($D16,'6. Patients'!$JJ$9:$KE$9,0),ROWS('6. Patients'!DQ$10:DQ$107))),0)+
IFERROR(SUMPRODUCT('6. Patients'!CD$10:CD$107,OFFSET('6. Patients'!$KF$9,1,MATCH($D16,'6. Patients'!$KG$9:$KS$9,0),ROWS('6. Patients'!DQ$10:DQ$107))),0)+
IFERROR(SUMPRODUCT('6. Patients'!CD$10:CD$107,OFFSET('6. Patients'!$KT$9,1,MATCH($D16,'6. Patients'!$KU$9:$LP$9,0),ROWS('6. Patients'!DQ$10:DQ$107))),0)+
IFERROR(SUMPRODUCT('6. Patients'!CD$10:CD$107,OFFSET('6. Patients'!$LQ$9,1,MATCH($D16,'6. Patients'!$LR$9:$MF$9,0),ROWS('6. Patients'!DQ$10:DQ$107))),0))+
IFERROR(VLOOKUP($D16,$H$109:$L$139,COLUMNS($H$108:$J$108)-1+L$7,0)*$E16*$F16*'1. General Inputs'!$J$18,0),0)</f>
        <v>0</v>
      </c>
      <c r="M16" s="3">
        <f ca="1">ROUNDUP($F16*$E16*CHOOSE(M$7,
IFERROR(SUMPRODUCT('6. Patients'!CE$10:CE$107,OFFSET('6. Patients'!$DM$9,1,MATCH($D16,'6. Patients'!$DN$9:$EI$9,0),ROWS('6. Patients'!DR$10:DR$107))),0)+
IFERROR(SUMPRODUCT('6. Patients'!CE$10:CE$107,OFFSET('6. Patients'!$EJ$9,1,MATCH($D16,'6. Patients'!$EK$9:$EW$9,0),ROWS('6. Patients'!DR$10:DR$107))),0)+
IFERROR(SUMPRODUCT('6. Patients'!CE$10:CE$107,OFFSET('6. Patients'!$EX$9,1,MATCH($D16,'6. Patients'!$EY$9:$FT$9,0),ROWS('6. Patients'!DR$10:DR$107))),0)+
IFERROR(SUMPRODUCT('6. Patients'!CE$10:CE$107,OFFSET('6. Patients'!$FU$9,1,MATCH($D16,'6. Patients'!$FV$9:$GJ$9,0),ROWS('6. Patients'!DR$10:DR$107))),0),
IFERROR(SUMPRODUCT('6. Patients'!CE$10:CE$107,OFFSET('6. Patients'!$GK$9,1,MATCH($D16,'6. Patients'!$GL$9:$HG$9,0),ROWS('6. Patients'!DR$10:DR$107))),0)+
IFERROR(SUMPRODUCT('6. Patients'!CE$10:CE$107,OFFSET('6. Patients'!$HH$9,1,MATCH($D16,'6. Patients'!$HI$9:$HU$9,0),ROWS('6. Patients'!DR$10:DR$107))),0)+
IFERROR(SUMPRODUCT('6. Patients'!CE$10:CE$107,OFFSET('6. Patients'!$HV$9,1,MATCH($D16,'6. Patients'!$HW$9:$IR$9,0),ROWS('6. Patients'!DR$10:DR$107))),0)+
IFERROR(SUMPRODUCT('6. Patients'!CE$10:CE$107,OFFSET('6. Patients'!$IS$9,1,MATCH($D16,'6. Patients'!$IT$9:$JH$9,0),ROWS('6. Patients'!DR$10:DR$107))),0),
IFERROR(SUMPRODUCT('6. Patients'!CE$10:CE$107,OFFSET('6. Patients'!$JI$9,1,MATCH($D16,'6. Patients'!$JJ$9:$KE$9,0),ROWS('6. Patients'!DR$10:DR$107))),0)+
IFERROR(SUMPRODUCT('6. Patients'!CE$10:CE$107,OFFSET('6. Patients'!$KF$9,1,MATCH($D16,'6. Patients'!$KG$9:$KS$9,0),ROWS('6. Patients'!DR$10:DR$107))),0)+
IFERROR(SUMPRODUCT('6. Patients'!CE$10:CE$107,OFFSET('6. Patients'!$KT$9,1,MATCH($D16,'6. Patients'!$KU$9:$LP$9,0),ROWS('6. Patients'!DR$10:DR$107))),0)+
IFERROR(SUMPRODUCT('6. Patients'!CE$10:CE$107,OFFSET('6. Patients'!$LQ$9,1,MATCH($D16,'6. Patients'!$LR$9:$MF$9,0),ROWS('6. Patients'!DR$10:DR$107))),0))+
IFERROR(VLOOKUP($D16,$H$109:$L$139,COLUMNS($H$108:$J$108)-1+M$7,0)*$E16*$F16*'1. General Inputs'!$J$18,0),0)</f>
        <v>0</v>
      </c>
      <c r="N16" s="3">
        <f ca="1">ROUNDUP($F16*$E16*CHOOSE(N$7,
IFERROR(SUMPRODUCT('6. Patients'!CF$10:CF$107,OFFSET('6. Patients'!$DM$9,1,MATCH($D16,'6. Patients'!$DN$9:$EI$9,0),ROWS('6. Patients'!DS$10:DS$107))),0)+
IFERROR(SUMPRODUCT('6. Patients'!CF$10:CF$107,OFFSET('6. Patients'!$EJ$9,1,MATCH($D16,'6. Patients'!$EK$9:$EW$9,0),ROWS('6. Patients'!DS$10:DS$107))),0)+
IFERROR(SUMPRODUCT('6. Patients'!CF$10:CF$107,OFFSET('6. Patients'!$EX$9,1,MATCH($D16,'6. Patients'!$EY$9:$FT$9,0),ROWS('6. Patients'!DS$10:DS$107))),0)+
IFERROR(SUMPRODUCT('6. Patients'!CF$10:CF$107,OFFSET('6. Patients'!$FU$9,1,MATCH($D16,'6. Patients'!$FV$9:$GJ$9,0),ROWS('6. Patients'!DS$10:DS$107))),0),
IFERROR(SUMPRODUCT('6. Patients'!CF$10:CF$107,OFFSET('6. Patients'!$GK$9,1,MATCH($D16,'6. Patients'!$GL$9:$HG$9,0),ROWS('6. Patients'!DS$10:DS$107))),0)+
IFERROR(SUMPRODUCT('6. Patients'!CF$10:CF$107,OFFSET('6. Patients'!$HH$9,1,MATCH($D16,'6. Patients'!$HI$9:$HU$9,0),ROWS('6. Patients'!DS$10:DS$107))),0)+
IFERROR(SUMPRODUCT('6. Patients'!CF$10:CF$107,OFFSET('6. Patients'!$HV$9,1,MATCH($D16,'6. Patients'!$HW$9:$IR$9,0),ROWS('6. Patients'!DS$10:DS$107))),0)+
IFERROR(SUMPRODUCT('6. Patients'!CF$10:CF$107,OFFSET('6. Patients'!$IS$9,1,MATCH($D16,'6. Patients'!$IT$9:$JH$9,0),ROWS('6. Patients'!DS$10:DS$107))),0),
IFERROR(SUMPRODUCT('6. Patients'!CF$10:CF$107,OFFSET('6. Patients'!$JI$9,1,MATCH($D16,'6. Patients'!$JJ$9:$KE$9,0),ROWS('6. Patients'!DS$10:DS$107))),0)+
IFERROR(SUMPRODUCT('6. Patients'!CF$10:CF$107,OFFSET('6. Patients'!$KF$9,1,MATCH($D16,'6. Patients'!$KG$9:$KS$9,0),ROWS('6. Patients'!DS$10:DS$107))),0)+
IFERROR(SUMPRODUCT('6. Patients'!CF$10:CF$107,OFFSET('6. Patients'!$KT$9,1,MATCH($D16,'6. Patients'!$KU$9:$LP$9,0),ROWS('6. Patients'!DS$10:DS$107))),0)+
IFERROR(SUMPRODUCT('6. Patients'!CF$10:CF$107,OFFSET('6. Patients'!$LQ$9,1,MATCH($D16,'6. Patients'!$LR$9:$MF$9,0),ROWS('6. Patients'!DS$10:DS$107))),0))+
IFERROR(VLOOKUP($D16,$H$109:$L$139,COLUMNS($H$108:$J$108)-1+N$7,0)*$E16*$F16*'1. General Inputs'!$J$18,0),0)</f>
        <v>0</v>
      </c>
      <c r="O16" s="3">
        <f ca="1">ROUNDUP($F16*$E16*CHOOSE(O$7,
IFERROR(SUMPRODUCT('6. Patients'!CG$10:CG$107,OFFSET('6. Patients'!$DM$9,1,MATCH($D16,'6. Patients'!$DN$9:$EI$9,0),ROWS('6. Patients'!DT$10:DT$107))),0)+
IFERROR(SUMPRODUCT('6. Patients'!CG$10:CG$107,OFFSET('6. Patients'!$EJ$9,1,MATCH($D16,'6. Patients'!$EK$9:$EW$9,0),ROWS('6. Patients'!DT$10:DT$107))),0)+
IFERROR(SUMPRODUCT('6. Patients'!CG$10:CG$107,OFFSET('6. Patients'!$EX$9,1,MATCH($D16,'6. Patients'!$EY$9:$FT$9,0),ROWS('6. Patients'!DT$10:DT$107))),0)+
IFERROR(SUMPRODUCT('6. Patients'!CG$10:CG$107,OFFSET('6. Patients'!$FU$9,1,MATCH($D16,'6. Patients'!$FV$9:$GJ$9,0),ROWS('6. Patients'!DT$10:DT$107))),0),
IFERROR(SUMPRODUCT('6. Patients'!CG$10:CG$107,OFFSET('6. Patients'!$GK$9,1,MATCH($D16,'6. Patients'!$GL$9:$HG$9,0),ROWS('6. Patients'!DT$10:DT$107))),0)+
IFERROR(SUMPRODUCT('6. Patients'!CG$10:CG$107,OFFSET('6. Patients'!$HH$9,1,MATCH($D16,'6. Patients'!$HI$9:$HU$9,0),ROWS('6. Patients'!DT$10:DT$107))),0)+
IFERROR(SUMPRODUCT('6. Patients'!CG$10:CG$107,OFFSET('6. Patients'!$HV$9,1,MATCH($D16,'6. Patients'!$HW$9:$IR$9,0),ROWS('6. Patients'!DT$10:DT$107))),0)+
IFERROR(SUMPRODUCT('6. Patients'!CG$10:CG$107,OFFSET('6. Patients'!$IS$9,1,MATCH($D16,'6. Patients'!$IT$9:$JH$9,0),ROWS('6. Patients'!DT$10:DT$107))),0),
IFERROR(SUMPRODUCT('6. Patients'!CG$10:CG$107,OFFSET('6. Patients'!$JI$9,1,MATCH($D16,'6. Patients'!$JJ$9:$KE$9,0),ROWS('6. Patients'!DT$10:DT$107))),0)+
IFERROR(SUMPRODUCT('6. Patients'!CG$10:CG$107,OFFSET('6. Patients'!$KF$9,1,MATCH($D16,'6. Patients'!$KG$9:$KS$9,0),ROWS('6. Patients'!DT$10:DT$107))),0)+
IFERROR(SUMPRODUCT('6. Patients'!CG$10:CG$107,OFFSET('6. Patients'!$KT$9,1,MATCH($D16,'6. Patients'!$KU$9:$LP$9,0),ROWS('6. Patients'!DT$10:DT$107))),0)+
IFERROR(SUMPRODUCT('6. Patients'!CG$10:CG$107,OFFSET('6. Patients'!$LQ$9,1,MATCH($D16,'6. Patients'!$LR$9:$MF$9,0),ROWS('6. Patients'!DT$10:DT$107))),0))+
IFERROR(VLOOKUP($D16,$H$109:$L$139,COLUMNS($H$108:$J$108)-1+O$7,0)*$E16*$F16*'1. General Inputs'!$J$18,0),0)</f>
        <v>0</v>
      </c>
      <c r="P16" s="3">
        <f ca="1">ROUNDUP($F16*$E16*CHOOSE(P$7,
IFERROR(SUMPRODUCT('6. Patients'!CH$10:CH$107,OFFSET('6. Patients'!$DM$9,1,MATCH($D16,'6. Patients'!$DN$9:$EI$9,0),ROWS('6. Patients'!DU$10:DU$107))),0)+
IFERROR(SUMPRODUCT('6. Patients'!CH$10:CH$107,OFFSET('6. Patients'!$EJ$9,1,MATCH($D16,'6. Patients'!$EK$9:$EW$9,0),ROWS('6. Patients'!DU$10:DU$107))),0)+
IFERROR(SUMPRODUCT('6. Patients'!CH$10:CH$107,OFFSET('6. Patients'!$EX$9,1,MATCH($D16,'6. Patients'!$EY$9:$FT$9,0),ROWS('6. Patients'!DU$10:DU$107))),0)+
IFERROR(SUMPRODUCT('6. Patients'!CH$10:CH$107,OFFSET('6. Patients'!$FU$9,1,MATCH($D16,'6. Patients'!$FV$9:$GJ$9,0),ROWS('6. Patients'!DU$10:DU$107))),0),
IFERROR(SUMPRODUCT('6. Patients'!CH$10:CH$107,OFFSET('6. Patients'!$GK$9,1,MATCH($D16,'6. Patients'!$GL$9:$HG$9,0),ROWS('6. Patients'!DU$10:DU$107))),0)+
IFERROR(SUMPRODUCT('6. Patients'!CH$10:CH$107,OFFSET('6. Patients'!$HH$9,1,MATCH($D16,'6. Patients'!$HI$9:$HU$9,0),ROWS('6. Patients'!DU$10:DU$107))),0)+
IFERROR(SUMPRODUCT('6. Patients'!CH$10:CH$107,OFFSET('6. Patients'!$HV$9,1,MATCH($D16,'6. Patients'!$HW$9:$IR$9,0),ROWS('6. Patients'!DU$10:DU$107))),0)+
IFERROR(SUMPRODUCT('6. Patients'!CH$10:CH$107,OFFSET('6. Patients'!$IS$9,1,MATCH($D16,'6. Patients'!$IT$9:$JH$9,0),ROWS('6. Patients'!DU$10:DU$107))),0),
IFERROR(SUMPRODUCT('6. Patients'!CH$10:CH$107,OFFSET('6. Patients'!$JI$9,1,MATCH($D16,'6. Patients'!$JJ$9:$KE$9,0),ROWS('6. Patients'!DU$10:DU$107))),0)+
IFERROR(SUMPRODUCT('6. Patients'!CH$10:CH$107,OFFSET('6. Patients'!$KF$9,1,MATCH($D16,'6. Patients'!$KG$9:$KS$9,0),ROWS('6. Patients'!DU$10:DU$107))),0)+
IFERROR(SUMPRODUCT('6. Patients'!CH$10:CH$107,OFFSET('6. Patients'!$KT$9,1,MATCH($D16,'6. Patients'!$KU$9:$LP$9,0),ROWS('6. Patients'!DU$10:DU$107))),0)+
IFERROR(SUMPRODUCT('6. Patients'!CH$10:CH$107,OFFSET('6. Patients'!$LQ$9,1,MATCH($D16,'6. Patients'!$LR$9:$MF$9,0),ROWS('6. Patients'!DU$10:DU$107))),0))+
IFERROR(VLOOKUP($D16,$H$109:$L$139,COLUMNS($H$108:$J$108)-1+P$7,0)*$E16*$F16*'1. General Inputs'!$J$18,0),0)</f>
        <v>0</v>
      </c>
      <c r="Q16" s="3">
        <f ca="1">ROUNDUP($F16*$E16*CHOOSE(Q$7,
IFERROR(SUMPRODUCT('6. Patients'!CI$10:CI$107,OFFSET('6. Patients'!$DM$9,1,MATCH($D16,'6. Patients'!$DN$9:$EI$9,0),ROWS('6. Patients'!DV$10:DV$107))),0)+
IFERROR(SUMPRODUCT('6. Patients'!CI$10:CI$107,OFFSET('6. Patients'!$EJ$9,1,MATCH($D16,'6. Patients'!$EK$9:$EW$9,0),ROWS('6. Patients'!DV$10:DV$107))),0)+
IFERROR(SUMPRODUCT('6. Patients'!CI$10:CI$107,OFFSET('6. Patients'!$EX$9,1,MATCH($D16,'6. Patients'!$EY$9:$FT$9,0),ROWS('6. Patients'!DV$10:DV$107))),0)+
IFERROR(SUMPRODUCT('6. Patients'!CI$10:CI$107,OFFSET('6. Patients'!$FU$9,1,MATCH($D16,'6. Patients'!$FV$9:$GJ$9,0),ROWS('6. Patients'!DV$10:DV$107))),0),
IFERROR(SUMPRODUCT('6. Patients'!CI$10:CI$107,OFFSET('6. Patients'!$GK$9,1,MATCH($D16,'6. Patients'!$GL$9:$HG$9,0),ROWS('6. Patients'!DV$10:DV$107))),0)+
IFERROR(SUMPRODUCT('6. Patients'!CI$10:CI$107,OFFSET('6. Patients'!$HH$9,1,MATCH($D16,'6. Patients'!$HI$9:$HU$9,0),ROWS('6. Patients'!DV$10:DV$107))),0)+
IFERROR(SUMPRODUCT('6. Patients'!CI$10:CI$107,OFFSET('6. Patients'!$HV$9,1,MATCH($D16,'6. Patients'!$HW$9:$IR$9,0),ROWS('6. Patients'!DV$10:DV$107))),0)+
IFERROR(SUMPRODUCT('6. Patients'!CI$10:CI$107,OFFSET('6. Patients'!$IS$9,1,MATCH($D16,'6. Patients'!$IT$9:$JH$9,0),ROWS('6. Patients'!DV$10:DV$107))),0),
IFERROR(SUMPRODUCT('6. Patients'!CI$10:CI$107,OFFSET('6. Patients'!$JI$9,1,MATCH($D16,'6. Patients'!$JJ$9:$KE$9,0),ROWS('6. Patients'!DV$10:DV$107))),0)+
IFERROR(SUMPRODUCT('6. Patients'!CI$10:CI$107,OFFSET('6. Patients'!$KF$9,1,MATCH($D16,'6. Patients'!$KG$9:$KS$9,0),ROWS('6. Patients'!DV$10:DV$107))),0)+
IFERROR(SUMPRODUCT('6. Patients'!CI$10:CI$107,OFFSET('6. Patients'!$KT$9,1,MATCH($D16,'6. Patients'!$KU$9:$LP$9,0),ROWS('6. Patients'!DV$10:DV$107))),0)+
IFERROR(SUMPRODUCT('6. Patients'!CI$10:CI$107,OFFSET('6. Patients'!$LQ$9,1,MATCH($D16,'6. Patients'!$LR$9:$MF$9,0),ROWS('6. Patients'!DV$10:DV$107))),0))+
IFERROR(VLOOKUP($D16,$H$109:$L$139,COLUMNS($H$108:$J$108)-1+Q$7,0)*$E16*$F16*'1. General Inputs'!$J$18,0),0)</f>
        <v>0</v>
      </c>
      <c r="R16" s="3">
        <f ca="1">ROUNDUP($F16*$E16*CHOOSE(R$7,
IFERROR(SUMPRODUCT('6. Patients'!CJ$10:CJ$107,OFFSET('6. Patients'!$DM$9,1,MATCH($D16,'6. Patients'!$DN$9:$EI$9,0),ROWS('6. Patients'!DW$10:DW$107))),0)+
IFERROR(SUMPRODUCT('6. Patients'!CJ$10:CJ$107,OFFSET('6. Patients'!$EJ$9,1,MATCH($D16,'6. Patients'!$EK$9:$EW$9,0),ROWS('6. Patients'!DW$10:DW$107))),0)+
IFERROR(SUMPRODUCT('6. Patients'!CJ$10:CJ$107,OFFSET('6. Patients'!$EX$9,1,MATCH($D16,'6. Patients'!$EY$9:$FT$9,0),ROWS('6. Patients'!DW$10:DW$107))),0)+
IFERROR(SUMPRODUCT('6. Patients'!CJ$10:CJ$107,OFFSET('6. Patients'!$FU$9,1,MATCH($D16,'6. Patients'!$FV$9:$GJ$9,0),ROWS('6. Patients'!DW$10:DW$107))),0),
IFERROR(SUMPRODUCT('6. Patients'!CJ$10:CJ$107,OFFSET('6. Patients'!$GK$9,1,MATCH($D16,'6. Patients'!$GL$9:$HG$9,0),ROWS('6. Patients'!DW$10:DW$107))),0)+
IFERROR(SUMPRODUCT('6. Patients'!CJ$10:CJ$107,OFFSET('6. Patients'!$HH$9,1,MATCH($D16,'6. Patients'!$HI$9:$HU$9,0),ROWS('6. Patients'!DW$10:DW$107))),0)+
IFERROR(SUMPRODUCT('6. Patients'!CJ$10:CJ$107,OFFSET('6. Patients'!$HV$9,1,MATCH($D16,'6. Patients'!$HW$9:$IR$9,0),ROWS('6. Patients'!DW$10:DW$107))),0)+
IFERROR(SUMPRODUCT('6. Patients'!CJ$10:CJ$107,OFFSET('6. Patients'!$IS$9,1,MATCH($D16,'6. Patients'!$IT$9:$JH$9,0),ROWS('6. Patients'!DW$10:DW$107))),0),
IFERROR(SUMPRODUCT('6. Patients'!CJ$10:CJ$107,OFFSET('6. Patients'!$JI$9,1,MATCH($D16,'6. Patients'!$JJ$9:$KE$9,0),ROWS('6. Patients'!DW$10:DW$107))),0)+
IFERROR(SUMPRODUCT('6. Patients'!CJ$10:CJ$107,OFFSET('6. Patients'!$KF$9,1,MATCH($D16,'6. Patients'!$KG$9:$KS$9,0),ROWS('6. Patients'!DW$10:DW$107))),0)+
IFERROR(SUMPRODUCT('6. Patients'!CJ$10:CJ$107,OFFSET('6. Patients'!$KT$9,1,MATCH($D16,'6. Patients'!$KU$9:$LP$9,0),ROWS('6. Patients'!DW$10:DW$107))),0)+
IFERROR(SUMPRODUCT('6. Patients'!CJ$10:CJ$107,OFFSET('6. Patients'!$LQ$9,1,MATCH($D16,'6. Patients'!$LR$9:$MF$9,0),ROWS('6. Patients'!DW$10:DW$107))),0))+
IFERROR(VLOOKUP($D16,$H$109:$L$139,COLUMNS($H$108:$J$108)-1+R$7,0)*$E16*$F16*'1. General Inputs'!$J$18,0),0)</f>
        <v>0</v>
      </c>
      <c r="S16" s="3">
        <f ca="1">ROUNDUP($F16*$E16*CHOOSE(S$7,
IFERROR(SUMPRODUCT('6. Patients'!CK$10:CK$107,OFFSET('6. Patients'!$DM$9,1,MATCH($D16,'6. Patients'!$DN$9:$EI$9,0),ROWS('6. Patients'!DX$10:DX$107))),0)+
IFERROR(SUMPRODUCT('6. Patients'!CK$10:CK$107,OFFSET('6. Patients'!$EJ$9,1,MATCH($D16,'6. Patients'!$EK$9:$EW$9,0),ROWS('6. Patients'!DX$10:DX$107))),0)+
IFERROR(SUMPRODUCT('6. Patients'!CK$10:CK$107,OFFSET('6. Patients'!$EX$9,1,MATCH($D16,'6. Patients'!$EY$9:$FT$9,0),ROWS('6. Patients'!DX$10:DX$107))),0)+
IFERROR(SUMPRODUCT('6. Patients'!CK$10:CK$107,OFFSET('6. Patients'!$FU$9,1,MATCH($D16,'6. Patients'!$FV$9:$GJ$9,0),ROWS('6. Patients'!DX$10:DX$107))),0),
IFERROR(SUMPRODUCT('6. Patients'!CK$10:CK$107,OFFSET('6. Patients'!$GK$9,1,MATCH($D16,'6. Patients'!$GL$9:$HG$9,0),ROWS('6. Patients'!DX$10:DX$107))),0)+
IFERROR(SUMPRODUCT('6. Patients'!CK$10:CK$107,OFFSET('6. Patients'!$HH$9,1,MATCH($D16,'6. Patients'!$HI$9:$HU$9,0),ROWS('6. Patients'!DX$10:DX$107))),0)+
IFERROR(SUMPRODUCT('6. Patients'!CK$10:CK$107,OFFSET('6. Patients'!$HV$9,1,MATCH($D16,'6. Patients'!$HW$9:$IR$9,0),ROWS('6. Patients'!DX$10:DX$107))),0)+
IFERROR(SUMPRODUCT('6. Patients'!CK$10:CK$107,OFFSET('6. Patients'!$IS$9,1,MATCH($D16,'6. Patients'!$IT$9:$JH$9,0),ROWS('6. Patients'!DX$10:DX$107))),0),
IFERROR(SUMPRODUCT('6. Patients'!CK$10:CK$107,OFFSET('6. Patients'!$JI$9,1,MATCH($D16,'6. Patients'!$JJ$9:$KE$9,0),ROWS('6. Patients'!DX$10:DX$107))),0)+
IFERROR(SUMPRODUCT('6. Patients'!CK$10:CK$107,OFFSET('6. Patients'!$KF$9,1,MATCH($D16,'6. Patients'!$KG$9:$KS$9,0),ROWS('6. Patients'!DX$10:DX$107))),0)+
IFERROR(SUMPRODUCT('6. Patients'!CK$10:CK$107,OFFSET('6. Patients'!$KT$9,1,MATCH($D16,'6. Patients'!$KU$9:$LP$9,0),ROWS('6. Patients'!DX$10:DX$107))),0)+
IFERROR(SUMPRODUCT('6. Patients'!CK$10:CK$107,OFFSET('6. Patients'!$LQ$9,1,MATCH($D16,'6. Patients'!$LR$9:$MF$9,0),ROWS('6. Patients'!DX$10:DX$107))),0))+
IFERROR(VLOOKUP($D16,$H$109:$L$139,COLUMNS($H$108:$J$108)-1+S$7,0)*$E16*$F16*'1. General Inputs'!$J$18,0),0)</f>
        <v>0</v>
      </c>
      <c r="T16" s="3">
        <f ca="1">ROUNDUP($F16*$E16*CHOOSE(T$7,
IFERROR(SUMPRODUCT('6. Patients'!CL$10:CL$107,OFFSET('6. Patients'!$DM$9,1,MATCH($D16,'6. Patients'!$DN$9:$EI$9,0),ROWS('6. Patients'!DY$10:DY$107))),0)+
IFERROR(SUMPRODUCT('6. Patients'!CL$10:CL$107,OFFSET('6. Patients'!$EJ$9,1,MATCH($D16,'6. Patients'!$EK$9:$EW$9,0),ROWS('6. Patients'!DY$10:DY$107))),0)+
IFERROR(SUMPRODUCT('6. Patients'!CL$10:CL$107,OFFSET('6. Patients'!$EX$9,1,MATCH($D16,'6. Patients'!$EY$9:$FT$9,0),ROWS('6. Patients'!DY$10:DY$107))),0)+
IFERROR(SUMPRODUCT('6. Patients'!CL$10:CL$107,OFFSET('6. Patients'!$FU$9,1,MATCH($D16,'6. Patients'!$FV$9:$GJ$9,0),ROWS('6. Patients'!DY$10:DY$107))),0),
IFERROR(SUMPRODUCT('6. Patients'!CL$10:CL$107,OFFSET('6. Patients'!$GK$9,1,MATCH($D16,'6. Patients'!$GL$9:$HG$9,0),ROWS('6. Patients'!DY$10:DY$107))),0)+
IFERROR(SUMPRODUCT('6. Patients'!CL$10:CL$107,OFFSET('6. Patients'!$HH$9,1,MATCH($D16,'6. Patients'!$HI$9:$HU$9,0),ROWS('6. Patients'!DY$10:DY$107))),0)+
IFERROR(SUMPRODUCT('6. Patients'!CL$10:CL$107,OFFSET('6. Patients'!$HV$9,1,MATCH($D16,'6. Patients'!$HW$9:$IR$9,0),ROWS('6. Patients'!DY$10:DY$107))),0)+
IFERROR(SUMPRODUCT('6. Patients'!CL$10:CL$107,OFFSET('6. Patients'!$IS$9,1,MATCH($D16,'6. Patients'!$IT$9:$JH$9,0),ROWS('6. Patients'!DY$10:DY$107))),0),
IFERROR(SUMPRODUCT('6. Patients'!CL$10:CL$107,OFFSET('6. Patients'!$JI$9,1,MATCH($D16,'6. Patients'!$JJ$9:$KE$9,0),ROWS('6. Patients'!DY$10:DY$107))),0)+
IFERROR(SUMPRODUCT('6. Patients'!CL$10:CL$107,OFFSET('6. Patients'!$KF$9,1,MATCH($D16,'6. Patients'!$KG$9:$KS$9,0),ROWS('6. Patients'!DY$10:DY$107))),0)+
IFERROR(SUMPRODUCT('6. Patients'!CL$10:CL$107,OFFSET('6. Patients'!$KT$9,1,MATCH($D16,'6. Patients'!$KU$9:$LP$9,0),ROWS('6. Patients'!DY$10:DY$107))),0)+
IFERROR(SUMPRODUCT('6. Patients'!CL$10:CL$107,OFFSET('6. Patients'!$LQ$9,1,MATCH($D16,'6. Patients'!$LR$9:$MF$9,0),ROWS('6. Patients'!DY$10:DY$107))),0))+
IFERROR(VLOOKUP($D16,$H$109:$L$139,COLUMNS($H$108:$J$108)-1+T$7,0)*$E16*$F16*'1. General Inputs'!$J$18,0),0)</f>
        <v>0</v>
      </c>
      <c r="U16" s="3">
        <f ca="1">ROUNDUP($F16*$E16*CHOOSE(U$7,
IFERROR(SUMPRODUCT('6. Patients'!CM$10:CM$107,OFFSET('6. Patients'!$DM$9,1,MATCH($D16,'6. Patients'!$DN$9:$EI$9,0),ROWS('6. Patients'!DZ$10:DZ$107))),0)+
IFERROR(SUMPRODUCT('6. Patients'!CM$10:CM$107,OFFSET('6. Patients'!$EJ$9,1,MATCH($D16,'6. Patients'!$EK$9:$EW$9,0),ROWS('6. Patients'!DZ$10:DZ$107))),0)+
IFERROR(SUMPRODUCT('6. Patients'!CM$10:CM$107,OFFSET('6. Patients'!$EX$9,1,MATCH($D16,'6. Patients'!$EY$9:$FT$9,0),ROWS('6. Patients'!DZ$10:DZ$107))),0)+
IFERROR(SUMPRODUCT('6. Patients'!CM$10:CM$107,OFFSET('6. Patients'!$FU$9,1,MATCH($D16,'6. Patients'!$FV$9:$GJ$9,0),ROWS('6. Patients'!DZ$10:DZ$107))),0),
IFERROR(SUMPRODUCT('6. Patients'!CM$10:CM$107,OFFSET('6. Patients'!$GK$9,1,MATCH($D16,'6. Patients'!$GL$9:$HG$9,0),ROWS('6. Patients'!DZ$10:DZ$107))),0)+
IFERROR(SUMPRODUCT('6. Patients'!CM$10:CM$107,OFFSET('6. Patients'!$HH$9,1,MATCH($D16,'6. Patients'!$HI$9:$HU$9,0),ROWS('6. Patients'!DZ$10:DZ$107))),0)+
IFERROR(SUMPRODUCT('6. Patients'!CM$10:CM$107,OFFSET('6. Patients'!$HV$9,1,MATCH($D16,'6. Patients'!$HW$9:$IR$9,0),ROWS('6. Patients'!DZ$10:DZ$107))),0)+
IFERROR(SUMPRODUCT('6. Patients'!CM$10:CM$107,OFFSET('6. Patients'!$IS$9,1,MATCH($D16,'6. Patients'!$IT$9:$JH$9,0),ROWS('6. Patients'!DZ$10:DZ$107))),0),
IFERROR(SUMPRODUCT('6. Patients'!CM$10:CM$107,OFFSET('6. Patients'!$JI$9,1,MATCH($D16,'6. Patients'!$JJ$9:$KE$9,0),ROWS('6. Patients'!DZ$10:DZ$107))),0)+
IFERROR(SUMPRODUCT('6. Patients'!CM$10:CM$107,OFFSET('6. Patients'!$KF$9,1,MATCH($D16,'6. Patients'!$KG$9:$KS$9,0),ROWS('6. Patients'!DZ$10:DZ$107))),0)+
IFERROR(SUMPRODUCT('6. Patients'!CM$10:CM$107,OFFSET('6. Patients'!$KT$9,1,MATCH($D16,'6. Patients'!$KU$9:$LP$9,0),ROWS('6. Patients'!DZ$10:DZ$107))),0)+
IFERROR(SUMPRODUCT('6. Patients'!CM$10:CM$107,OFFSET('6. Patients'!$LQ$9,1,MATCH($D16,'6. Patients'!$LR$9:$MF$9,0),ROWS('6. Patients'!DZ$10:DZ$107))),0))+
IFERROR(VLOOKUP($D16,$H$109:$L$139,COLUMNS($H$108:$J$108)-1+U$7,0)*$E16*$F16*'1. General Inputs'!$J$18,0),0)</f>
        <v>0</v>
      </c>
      <c r="V16" s="3">
        <f ca="1">ROUNDUP($F16*$E16*CHOOSE(V$7,
IFERROR(SUMPRODUCT('6. Patients'!CN$10:CN$107,OFFSET('6. Patients'!$DM$9,1,MATCH($D16,'6. Patients'!$DN$9:$EI$9,0),ROWS('6. Patients'!EA$10:EA$107))),0)+
IFERROR(SUMPRODUCT('6. Patients'!CN$10:CN$107,OFFSET('6. Patients'!$EJ$9,1,MATCH($D16,'6. Patients'!$EK$9:$EW$9,0),ROWS('6. Patients'!EA$10:EA$107))),0)+
IFERROR(SUMPRODUCT('6. Patients'!CN$10:CN$107,OFFSET('6. Patients'!$EX$9,1,MATCH($D16,'6. Patients'!$EY$9:$FT$9,0),ROWS('6. Patients'!EA$10:EA$107))),0)+
IFERROR(SUMPRODUCT('6. Patients'!CN$10:CN$107,OFFSET('6. Patients'!$FU$9,1,MATCH($D16,'6. Patients'!$FV$9:$GJ$9,0),ROWS('6. Patients'!EA$10:EA$107))),0),
IFERROR(SUMPRODUCT('6. Patients'!CN$10:CN$107,OFFSET('6. Patients'!$GK$9,1,MATCH($D16,'6. Patients'!$GL$9:$HG$9,0),ROWS('6. Patients'!EA$10:EA$107))),0)+
IFERROR(SUMPRODUCT('6. Patients'!CN$10:CN$107,OFFSET('6. Patients'!$HH$9,1,MATCH($D16,'6. Patients'!$HI$9:$HU$9,0),ROWS('6. Patients'!EA$10:EA$107))),0)+
IFERROR(SUMPRODUCT('6. Patients'!CN$10:CN$107,OFFSET('6. Patients'!$HV$9,1,MATCH($D16,'6. Patients'!$HW$9:$IR$9,0),ROWS('6. Patients'!EA$10:EA$107))),0)+
IFERROR(SUMPRODUCT('6. Patients'!CN$10:CN$107,OFFSET('6. Patients'!$IS$9,1,MATCH($D16,'6. Patients'!$IT$9:$JH$9,0),ROWS('6. Patients'!EA$10:EA$107))),0),
IFERROR(SUMPRODUCT('6. Patients'!CN$10:CN$107,OFFSET('6. Patients'!$JI$9,1,MATCH($D16,'6. Patients'!$JJ$9:$KE$9,0),ROWS('6. Patients'!EA$10:EA$107))),0)+
IFERROR(SUMPRODUCT('6. Patients'!CN$10:CN$107,OFFSET('6. Patients'!$KF$9,1,MATCH($D16,'6. Patients'!$KG$9:$KS$9,0),ROWS('6. Patients'!EA$10:EA$107))),0)+
IFERROR(SUMPRODUCT('6. Patients'!CN$10:CN$107,OFFSET('6. Patients'!$KT$9,1,MATCH($D16,'6. Patients'!$KU$9:$LP$9,0),ROWS('6. Patients'!EA$10:EA$107))),0)+
IFERROR(SUMPRODUCT('6. Patients'!CN$10:CN$107,OFFSET('6. Patients'!$LQ$9,1,MATCH($D16,'6. Patients'!$LR$9:$MF$9,0),ROWS('6. Patients'!EA$10:EA$107))),0))+
IFERROR(VLOOKUP($D16,$H$109:$L$139,COLUMNS($H$108:$J$108)-1+V$7,0)*$E16*$F16*'1. General Inputs'!$J$18,0),0)</f>
        <v>0</v>
      </c>
      <c r="W16" s="3">
        <f ca="1">ROUNDUP($F16*$E16*CHOOSE(W$7,
IFERROR(SUMPRODUCT('6. Patients'!CO$10:CO$107,OFFSET('6. Patients'!$DM$9,1,MATCH($D16,'6. Patients'!$DN$9:$EI$9,0),ROWS('6. Patients'!EB$10:EB$107))),0)+
IFERROR(SUMPRODUCT('6. Patients'!CO$10:CO$107,OFFSET('6. Patients'!$EJ$9,1,MATCH($D16,'6. Patients'!$EK$9:$EW$9,0),ROWS('6. Patients'!EB$10:EB$107))),0)+
IFERROR(SUMPRODUCT('6. Patients'!CO$10:CO$107,OFFSET('6. Patients'!$EX$9,1,MATCH($D16,'6. Patients'!$EY$9:$FT$9,0),ROWS('6. Patients'!EB$10:EB$107))),0)+
IFERROR(SUMPRODUCT('6. Patients'!CO$10:CO$107,OFFSET('6. Patients'!$FU$9,1,MATCH($D16,'6. Patients'!$FV$9:$GJ$9,0),ROWS('6. Patients'!EB$10:EB$107))),0),
IFERROR(SUMPRODUCT('6. Patients'!CO$10:CO$107,OFFSET('6. Patients'!$GK$9,1,MATCH($D16,'6. Patients'!$GL$9:$HG$9,0),ROWS('6. Patients'!EB$10:EB$107))),0)+
IFERROR(SUMPRODUCT('6. Patients'!CO$10:CO$107,OFFSET('6. Patients'!$HH$9,1,MATCH($D16,'6. Patients'!$HI$9:$HU$9,0),ROWS('6. Patients'!EB$10:EB$107))),0)+
IFERROR(SUMPRODUCT('6. Patients'!CO$10:CO$107,OFFSET('6. Patients'!$HV$9,1,MATCH($D16,'6. Patients'!$HW$9:$IR$9,0),ROWS('6. Patients'!EB$10:EB$107))),0)+
IFERROR(SUMPRODUCT('6. Patients'!CO$10:CO$107,OFFSET('6. Patients'!$IS$9,1,MATCH($D16,'6. Patients'!$IT$9:$JH$9,0),ROWS('6. Patients'!EB$10:EB$107))),0),
IFERROR(SUMPRODUCT('6. Patients'!CO$10:CO$107,OFFSET('6. Patients'!$JI$9,1,MATCH($D16,'6. Patients'!$JJ$9:$KE$9,0),ROWS('6. Patients'!EB$10:EB$107))),0)+
IFERROR(SUMPRODUCT('6. Patients'!CO$10:CO$107,OFFSET('6. Patients'!$KF$9,1,MATCH($D16,'6. Patients'!$KG$9:$KS$9,0),ROWS('6. Patients'!EB$10:EB$107))),0)+
IFERROR(SUMPRODUCT('6. Patients'!CO$10:CO$107,OFFSET('6. Patients'!$KT$9,1,MATCH($D16,'6. Patients'!$KU$9:$LP$9,0),ROWS('6. Patients'!EB$10:EB$107))),0)+
IFERROR(SUMPRODUCT('6. Patients'!CO$10:CO$107,OFFSET('6. Patients'!$LQ$9,1,MATCH($D16,'6. Patients'!$LR$9:$MF$9,0),ROWS('6. Patients'!EB$10:EB$107))),0))+
IFERROR(VLOOKUP($D16,$H$109:$L$139,COLUMNS($H$108:$J$108)-1+W$7,0)*$E16*$F16*'1. General Inputs'!$J$18,0),0)</f>
        <v>0</v>
      </c>
      <c r="X16" s="3">
        <f ca="1">ROUNDUP($F16*$E16*CHOOSE(X$7,
IFERROR(SUMPRODUCT('6. Patients'!CP$10:CP$107,OFFSET('6. Patients'!$DM$9,1,MATCH($D16,'6. Patients'!$DN$9:$EI$9,0),ROWS('6. Patients'!EC$10:EC$107))),0)+
IFERROR(SUMPRODUCT('6. Patients'!CP$10:CP$107,OFFSET('6. Patients'!$EJ$9,1,MATCH($D16,'6. Patients'!$EK$9:$EW$9,0),ROWS('6. Patients'!EC$10:EC$107))),0)+
IFERROR(SUMPRODUCT('6. Patients'!CP$10:CP$107,OFFSET('6. Patients'!$EX$9,1,MATCH($D16,'6. Patients'!$EY$9:$FT$9,0),ROWS('6. Patients'!EC$10:EC$107))),0)+
IFERROR(SUMPRODUCT('6. Patients'!CP$10:CP$107,OFFSET('6. Patients'!$FU$9,1,MATCH($D16,'6. Patients'!$FV$9:$GJ$9,0),ROWS('6. Patients'!EC$10:EC$107))),0),
IFERROR(SUMPRODUCT('6. Patients'!CP$10:CP$107,OFFSET('6. Patients'!$GK$9,1,MATCH($D16,'6. Patients'!$GL$9:$HG$9,0),ROWS('6. Patients'!EC$10:EC$107))),0)+
IFERROR(SUMPRODUCT('6. Patients'!CP$10:CP$107,OFFSET('6. Patients'!$HH$9,1,MATCH($D16,'6. Patients'!$HI$9:$HU$9,0),ROWS('6. Patients'!EC$10:EC$107))),0)+
IFERROR(SUMPRODUCT('6. Patients'!CP$10:CP$107,OFFSET('6. Patients'!$HV$9,1,MATCH($D16,'6. Patients'!$HW$9:$IR$9,0),ROWS('6. Patients'!EC$10:EC$107))),0)+
IFERROR(SUMPRODUCT('6. Patients'!CP$10:CP$107,OFFSET('6. Patients'!$IS$9,1,MATCH($D16,'6. Patients'!$IT$9:$JH$9,0),ROWS('6. Patients'!EC$10:EC$107))),0),
IFERROR(SUMPRODUCT('6. Patients'!CP$10:CP$107,OFFSET('6. Patients'!$JI$9,1,MATCH($D16,'6. Patients'!$JJ$9:$KE$9,0),ROWS('6. Patients'!EC$10:EC$107))),0)+
IFERROR(SUMPRODUCT('6. Patients'!CP$10:CP$107,OFFSET('6. Patients'!$KF$9,1,MATCH($D16,'6. Patients'!$KG$9:$KS$9,0),ROWS('6. Patients'!EC$10:EC$107))),0)+
IFERROR(SUMPRODUCT('6. Patients'!CP$10:CP$107,OFFSET('6. Patients'!$KT$9,1,MATCH($D16,'6. Patients'!$KU$9:$LP$9,0),ROWS('6. Patients'!EC$10:EC$107))),0)+
IFERROR(SUMPRODUCT('6. Patients'!CP$10:CP$107,OFFSET('6. Patients'!$LQ$9,1,MATCH($D16,'6. Patients'!$LR$9:$MF$9,0),ROWS('6. Patients'!EC$10:EC$107))),0))+
IFERROR(VLOOKUP($D16,$H$109:$L$139,COLUMNS($H$108:$J$108)-1+X$7,0)*$E16*$F16*'1. General Inputs'!$J$18,0),0)</f>
        <v>0</v>
      </c>
      <c r="Y16" s="3">
        <f ca="1">ROUNDUP($F16*$E16*CHOOSE(Y$7,
IFERROR(SUMPRODUCT('6. Patients'!CQ$10:CQ$107,OFFSET('6. Patients'!$DM$9,1,MATCH($D16,'6. Patients'!$DN$9:$EI$9,0),ROWS('6. Patients'!ED$10:ED$107))),0)+
IFERROR(SUMPRODUCT('6. Patients'!CQ$10:CQ$107,OFFSET('6. Patients'!$EJ$9,1,MATCH($D16,'6. Patients'!$EK$9:$EW$9,0),ROWS('6. Patients'!ED$10:ED$107))),0)+
IFERROR(SUMPRODUCT('6. Patients'!CQ$10:CQ$107,OFFSET('6. Patients'!$EX$9,1,MATCH($D16,'6. Patients'!$EY$9:$FT$9,0),ROWS('6. Patients'!ED$10:ED$107))),0)+
IFERROR(SUMPRODUCT('6. Patients'!CQ$10:CQ$107,OFFSET('6. Patients'!$FU$9,1,MATCH($D16,'6. Patients'!$FV$9:$GJ$9,0),ROWS('6. Patients'!ED$10:ED$107))),0),
IFERROR(SUMPRODUCT('6. Patients'!CQ$10:CQ$107,OFFSET('6. Patients'!$GK$9,1,MATCH($D16,'6. Patients'!$GL$9:$HG$9,0),ROWS('6. Patients'!ED$10:ED$107))),0)+
IFERROR(SUMPRODUCT('6. Patients'!CQ$10:CQ$107,OFFSET('6. Patients'!$HH$9,1,MATCH($D16,'6. Patients'!$HI$9:$HU$9,0),ROWS('6. Patients'!ED$10:ED$107))),0)+
IFERROR(SUMPRODUCT('6. Patients'!CQ$10:CQ$107,OFFSET('6. Patients'!$HV$9,1,MATCH($D16,'6. Patients'!$HW$9:$IR$9,0),ROWS('6. Patients'!ED$10:ED$107))),0)+
IFERROR(SUMPRODUCT('6. Patients'!CQ$10:CQ$107,OFFSET('6. Patients'!$IS$9,1,MATCH($D16,'6. Patients'!$IT$9:$JH$9,0),ROWS('6. Patients'!ED$10:ED$107))),0),
IFERROR(SUMPRODUCT('6. Patients'!CQ$10:CQ$107,OFFSET('6. Patients'!$JI$9,1,MATCH($D16,'6. Patients'!$JJ$9:$KE$9,0),ROWS('6. Patients'!ED$10:ED$107))),0)+
IFERROR(SUMPRODUCT('6. Patients'!CQ$10:CQ$107,OFFSET('6. Patients'!$KF$9,1,MATCH($D16,'6. Patients'!$KG$9:$KS$9,0),ROWS('6. Patients'!ED$10:ED$107))),0)+
IFERROR(SUMPRODUCT('6. Patients'!CQ$10:CQ$107,OFFSET('6. Patients'!$KT$9,1,MATCH($D16,'6. Patients'!$KU$9:$LP$9,0),ROWS('6. Patients'!ED$10:ED$107))),0)+
IFERROR(SUMPRODUCT('6. Patients'!CQ$10:CQ$107,OFFSET('6. Patients'!$LQ$9,1,MATCH($D16,'6. Patients'!$LR$9:$MF$9,0),ROWS('6. Patients'!ED$10:ED$107))),0))+
IFERROR(VLOOKUP($D16,$H$109:$L$139,COLUMNS($H$108:$J$108)-1+Y$7,0)*$E16*$F16*'1. General Inputs'!$J$18,0),0)</f>
        <v>0</v>
      </c>
      <c r="Z16" s="3">
        <f ca="1">ROUNDUP($F16*$E16*CHOOSE(Z$7,
IFERROR(SUMPRODUCT('6. Patients'!CR$10:CR$107,OFFSET('6. Patients'!$DM$9,1,MATCH($D16,'6. Patients'!$DN$9:$EI$9,0),ROWS('6. Patients'!EE$10:EE$107))),0)+
IFERROR(SUMPRODUCT('6. Patients'!CR$10:CR$107,OFFSET('6. Patients'!$EJ$9,1,MATCH($D16,'6. Patients'!$EK$9:$EW$9,0),ROWS('6. Patients'!EE$10:EE$107))),0)+
IFERROR(SUMPRODUCT('6. Patients'!CR$10:CR$107,OFFSET('6. Patients'!$EX$9,1,MATCH($D16,'6. Patients'!$EY$9:$FT$9,0),ROWS('6. Patients'!EE$10:EE$107))),0)+
IFERROR(SUMPRODUCT('6. Patients'!CR$10:CR$107,OFFSET('6. Patients'!$FU$9,1,MATCH($D16,'6. Patients'!$FV$9:$GJ$9,0),ROWS('6. Patients'!EE$10:EE$107))),0),
IFERROR(SUMPRODUCT('6. Patients'!CR$10:CR$107,OFFSET('6. Patients'!$GK$9,1,MATCH($D16,'6. Patients'!$GL$9:$HG$9,0),ROWS('6. Patients'!EE$10:EE$107))),0)+
IFERROR(SUMPRODUCT('6. Patients'!CR$10:CR$107,OFFSET('6. Patients'!$HH$9,1,MATCH($D16,'6. Patients'!$HI$9:$HU$9,0),ROWS('6. Patients'!EE$10:EE$107))),0)+
IFERROR(SUMPRODUCT('6. Patients'!CR$10:CR$107,OFFSET('6. Patients'!$HV$9,1,MATCH($D16,'6. Patients'!$HW$9:$IR$9,0),ROWS('6. Patients'!EE$10:EE$107))),0)+
IFERROR(SUMPRODUCT('6. Patients'!CR$10:CR$107,OFFSET('6. Patients'!$IS$9,1,MATCH($D16,'6. Patients'!$IT$9:$JH$9,0),ROWS('6. Patients'!EE$10:EE$107))),0),
IFERROR(SUMPRODUCT('6. Patients'!CR$10:CR$107,OFFSET('6. Patients'!$JI$9,1,MATCH($D16,'6. Patients'!$JJ$9:$KE$9,0),ROWS('6. Patients'!EE$10:EE$107))),0)+
IFERROR(SUMPRODUCT('6. Patients'!CR$10:CR$107,OFFSET('6. Patients'!$KF$9,1,MATCH($D16,'6. Patients'!$KG$9:$KS$9,0),ROWS('6. Patients'!EE$10:EE$107))),0)+
IFERROR(SUMPRODUCT('6. Patients'!CR$10:CR$107,OFFSET('6. Patients'!$KT$9,1,MATCH($D16,'6. Patients'!$KU$9:$LP$9,0),ROWS('6. Patients'!EE$10:EE$107))),0)+
IFERROR(SUMPRODUCT('6. Patients'!CR$10:CR$107,OFFSET('6. Patients'!$LQ$9,1,MATCH($D16,'6. Patients'!$LR$9:$MF$9,0),ROWS('6. Patients'!EE$10:EE$107))),0))+
IFERROR(VLOOKUP($D16,$H$109:$L$139,COLUMNS($H$108:$J$108)-1+Z$7,0)*$E16*$F16*'1. General Inputs'!$J$18,0),0)</f>
        <v>0</v>
      </c>
      <c r="AA16" s="3">
        <f ca="1">ROUNDUP($F16*$E16*CHOOSE(AA$7,
IFERROR(SUMPRODUCT('6. Patients'!CS$10:CS$107,OFFSET('6. Patients'!$DM$9,1,MATCH($D16,'6. Patients'!$DN$9:$EI$9,0),ROWS('6. Patients'!EF$10:EF$107))),0)+
IFERROR(SUMPRODUCT('6. Patients'!CS$10:CS$107,OFFSET('6. Patients'!$EJ$9,1,MATCH($D16,'6. Patients'!$EK$9:$EW$9,0),ROWS('6. Patients'!EF$10:EF$107))),0)+
IFERROR(SUMPRODUCT('6. Patients'!CS$10:CS$107,OFFSET('6. Patients'!$EX$9,1,MATCH($D16,'6. Patients'!$EY$9:$FT$9,0),ROWS('6. Patients'!EF$10:EF$107))),0)+
IFERROR(SUMPRODUCT('6. Patients'!CS$10:CS$107,OFFSET('6. Patients'!$FU$9,1,MATCH($D16,'6. Patients'!$FV$9:$GJ$9,0),ROWS('6. Patients'!EF$10:EF$107))),0),
IFERROR(SUMPRODUCT('6. Patients'!CS$10:CS$107,OFFSET('6. Patients'!$GK$9,1,MATCH($D16,'6. Patients'!$GL$9:$HG$9,0),ROWS('6. Patients'!EF$10:EF$107))),0)+
IFERROR(SUMPRODUCT('6. Patients'!CS$10:CS$107,OFFSET('6. Patients'!$HH$9,1,MATCH($D16,'6. Patients'!$HI$9:$HU$9,0),ROWS('6. Patients'!EF$10:EF$107))),0)+
IFERROR(SUMPRODUCT('6. Patients'!CS$10:CS$107,OFFSET('6. Patients'!$HV$9,1,MATCH($D16,'6. Patients'!$HW$9:$IR$9,0),ROWS('6. Patients'!EF$10:EF$107))),0)+
IFERROR(SUMPRODUCT('6. Patients'!CS$10:CS$107,OFFSET('6. Patients'!$IS$9,1,MATCH($D16,'6. Patients'!$IT$9:$JH$9,0),ROWS('6. Patients'!EF$10:EF$107))),0),
IFERROR(SUMPRODUCT('6. Patients'!CS$10:CS$107,OFFSET('6. Patients'!$JI$9,1,MATCH($D16,'6. Patients'!$JJ$9:$KE$9,0),ROWS('6. Patients'!EF$10:EF$107))),0)+
IFERROR(SUMPRODUCT('6. Patients'!CS$10:CS$107,OFFSET('6. Patients'!$KF$9,1,MATCH($D16,'6. Patients'!$KG$9:$KS$9,0),ROWS('6. Patients'!EF$10:EF$107))),0)+
IFERROR(SUMPRODUCT('6. Patients'!CS$10:CS$107,OFFSET('6. Patients'!$KT$9,1,MATCH($D16,'6. Patients'!$KU$9:$LP$9,0),ROWS('6. Patients'!EF$10:EF$107))),0)+
IFERROR(SUMPRODUCT('6. Patients'!CS$10:CS$107,OFFSET('6. Patients'!$LQ$9,1,MATCH($D16,'6. Patients'!$LR$9:$MF$9,0),ROWS('6. Patients'!EF$10:EF$107))),0))+
IFERROR(VLOOKUP($D16,$H$109:$L$139,COLUMNS($H$108:$J$108)-1+AA$7,0)*$E16*$F16*'1. General Inputs'!$J$18,0),0)</f>
        <v>0</v>
      </c>
      <c r="AB16" s="3">
        <f ca="1">ROUNDUP($F16*$E16*CHOOSE(AB$7,
IFERROR(SUMPRODUCT('6. Patients'!CT$10:CT$107,OFFSET('6. Patients'!$DM$9,1,MATCH($D16,'6. Patients'!$DN$9:$EI$9,0),ROWS('6. Patients'!EG$10:EG$107))),0)+
IFERROR(SUMPRODUCT('6. Patients'!CT$10:CT$107,OFFSET('6. Patients'!$EJ$9,1,MATCH($D16,'6. Patients'!$EK$9:$EW$9,0),ROWS('6. Patients'!EG$10:EG$107))),0)+
IFERROR(SUMPRODUCT('6. Patients'!CT$10:CT$107,OFFSET('6. Patients'!$EX$9,1,MATCH($D16,'6. Patients'!$EY$9:$FT$9,0),ROWS('6. Patients'!EG$10:EG$107))),0)+
IFERROR(SUMPRODUCT('6. Patients'!CT$10:CT$107,OFFSET('6. Patients'!$FU$9,1,MATCH($D16,'6. Patients'!$FV$9:$GJ$9,0),ROWS('6. Patients'!EG$10:EG$107))),0),
IFERROR(SUMPRODUCT('6. Patients'!CT$10:CT$107,OFFSET('6. Patients'!$GK$9,1,MATCH($D16,'6. Patients'!$GL$9:$HG$9,0),ROWS('6. Patients'!EG$10:EG$107))),0)+
IFERROR(SUMPRODUCT('6. Patients'!CT$10:CT$107,OFFSET('6. Patients'!$HH$9,1,MATCH($D16,'6. Patients'!$HI$9:$HU$9,0),ROWS('6. Patients'!EG$10:EG$107))),0)+
IFERROR(SUMPRODUCT('6. Patients'!CT$10:CT$107,OFFSET('6. Patients'!$HV$9,1,MATCH($D16,'6. Patients'!$HW$9:$IR$9,0),ROWS('6. Patients'!EG$10:EG$107))),0)+
IFERROR(SUMPRODUCT('6. Patients'!CT$10:CT$107,OFFSET('6. Patients'!$IS$9,1,MATCH($D16,'6. Patients'!$IT$9:$JH$9,0),ROWS('6. Patients'!EG$10:EG$107))),0),
IFERROR(SUMPRODUCT('6. Patients'!CT$10:CT$107,OFFSET('6. Patients'!$JI$9,1,MATCH($D16,'6. Patients'!$JJ$9:$KE$9,0),ROWS('6. Patients'!EG$10:EG$107))),0)+
IFERROR(SUMPRODUCT('6. Patients'!CT$10:CT$107,OFFSET('6. Patients'!$KF$9,1,MATCH($D16,'6. Patients'!$KG$9:$KS$9,0),ROWS('6. Patients'!EG$10:EG$107))),0)+
IFERROR(SUMPRODUCT('6. Patients'!CT$10:CT$107,OFFSET('6. Patients'!$KT$9,1,MATCH($D16,'6. Patients'!$KU$9:$LP$9,0),ROWS('6. Patients'!EG$10:EG$107))),0)+
IFERROR(SUMPRODUCT('6. Patients'!CT$10:CT$107,OFFSET('6. Patients'!$LQ$9,1,MATCH($D16,'6. Patients'!$LR$9:$MF$9,0),ROWS('6. Patients'!EG$10:EG$107))),0))+
IFERROR(VLOOKUP($D16,$H$109:$L$139,COLUMNS($H$108:$J$108)-1+AB$7,0)*$E16*$F16*'1. General Inputs'!$J$18,0),0)</f>
        <v>0</v>
      </c>
      <c r="AC16" s="3">
        <f ca="1">ROUNDUP($F16*$E16*CHOOSE(AC$7,
IFERROR(SUMPRODUCT('6. Patients'!CU$10:CU$107,OFFSET('6. Patients'!$DM$9,1,MATCH($D16,'6. Patients'!$DN$9:$EI$9,0),ROWS('6. Patients'!EH$10:EH$107))),0)+
IFERROR(SUMPRODUCT('6. Patients'!CU$10:CU$107,OFFSET('6. Patients'!$EJ$9,1,MATCH($D16,'6. Patients'!$EK$9:$EW$9,0),ROWS('6. Patients'!EH$10:EH$107))),0)+
IFERROR(SUMPRODUCT('6. Patients'!CU$10:CU$107,OFFSET('6. Patients'!$EX$9,1,MATCH($D16,'6. Patients'!$EY$9:$FT$9,0),ROWS('6. Patients'!EH$10:EH$107))),0)+
IFERROR(SUMPRODUCT('6. Patients'!CU$10:CU$107,OFFSET('6. Patients'!$FU$9,1,MATCH($D16,'6. Patients'!$FV$9:$GJ$9,0),ROWS('6. Patients'!EH$10:EH$107))),0),
IFERROR(SUMPRODUCT('6. Patients'!CU$10:CU$107,OFFSET('6. Patients'!$GK$9,1,MATCH($D16,'6. Patients'!$GL$9:$HG$9,0),ROWS('6. Patients'!EH$10:EH$107))),0)+
IFERROR(SUMPRODUCT('6. Patients'!CU$10:CU$107,OFFSET('6. Patients'!$HH$9,1,MATCH($D16,'6. Patients'!$HI$9:$HU$9,0),ROWS('6. Patients'!EH$10:EH$107))),0)+
IFERROR(SUMPRODUCT('6. Patients'!CU$10:CU$107,OFFSET('6. Patients'!$HV$9,1,MATCH($D16,'6. Patients'!$HW$9:$IR$9,0),ROWS('6. Patients'!EH$10:EH$107))),0)+
IFERROR(SUMPRODUCT('6. Patients'!CU$10:CU$107,OFFSET('6. Patients'!$IS$9,1,MATCH($D16,'6. Patients'!$IT$9:$JH$9,0),ROWS('6. Patients'!EH$10:EH$107))),0),
IFERROR(SUMPRODUCT('6. Patients'!CU$10:CU$107,OFFSET('6. Patients'!$JI$9,1,MATCH($D16,'6. Patients'!$JJ$9:$KE$9,0),ROWS('6. Patients'!EH$10:EH$107))),0)+
IFERROR(SUMPRODUCT('6. Patients'!CU$10:CU$107,OFFSET('6. Patients'!$KF$9,1,MATCH($D16,'6. Patients'!$KG$9:$KS$9,0),ROWS('6. Patients'!EH$10:EH$107))),0)+
IFERROR(SUMPRODUCT('6. Patients'!CU$10:CU$107,OFFSET('6. Patients'!$KT$9,1,MATCH($D16,'6. Patients'!$KU$9:$LP$9,0),ROWS('6. Patients'!EH$10:EH$107))),0)+
IFERROR(SUMPRODUCT('6. Patients'!CU$10:CU$107,OFFSET('6. Patients'!$LQ$9,1,MATCH($D16,'6. Patients'!$LR$9:$MF$9,0),ROWS('6. Patients'!EH$10:EH$107))),0))+
IFERROR(VLOOKUP($D16,$H$109:$L$139,COLUMNS($H$108:$J$108)-1+AC$7,0)*$E16*$F16*'1. General Inputs'!$J$18,0),0)</f>
        <v>0</v>
      </c>
      <c r="AD16" s="3">
        <f ca="1">ROUNDUP($F16*$E16*CHOOSE(AD$7,
IFERROR(SUMPRODUCT('6. Patients'!CV$10:CV$107,OFFSET('6. Patients'!$DM$9,1,MATCH($D16,'6. Patients'!$DN$9:$EI$9,0),ROWS('6. Patients'!EI$10:EI$107))),0)+
IFERROR(SUMPRODUCT('6. Patients'!CV$10:CV$107,OFFSET('6. Patients'!$EJ$9,1,MATCH($D16,'6. Patients'!$EK$9:$EW$9,0),ROWS('6. Patients'!EI$10:EI$107))),0)+
IFERROR(SUMPRODUCT('6. Patients'!CV$10:CV$107,OFFSET('6. Patients'!$EX$9,1,MATCH($D16,'6. Patients'!$EY$9:$FT$9,0),ROWS('6. Patients'!EI$10:EI$107))),0)+
IFERROR(SUMPRODUCT('6. Patients'!CV$10:CV$107,OFFSET('6. Patients'!$FU$9,1,MATCH($D16,'6. Patients'!$FV$9:$GJ$9,0),ROWS('6. Patients'!EI$10:EI$107))),0),
IFERROR(SUMPRODUCT('6. Patients'!CV$10:CV$107,OFFSET('6. Patients'!$GK$9,1,MATCH($D16,'6. Patients'!$GL$9:$HG$9,0),ROWS('6. Patients'!EI$10:EI$107))),0)+
IFERROR(SUMPRODUCT('6. Patients'!CV$10:CV$107,OFFSET('6. Patients'!$HH$9,1,MATCH($D16,'6. Patients'!$HI$9:$HU$9,0),ROWS('6. Patients'!EI$10:EI$107))),0)+
IFERROR(SUMPRODUCT('6. Patients'!CV$10:CV$107,OFFSET('6. Patients'!$HV$9,1,MATCH($D16,'6. Patients'!$HW$9:$IR$9,0),ROWS('6. Patients'!EI$10:EI$107))),0)+
IFERROR(SUMPRODUCT('6. Patients'!CV$10:CV$107,OFFSET('6. Patients'!$IS$9,1,MATCH($D16,'6. Patients'!$IT$9:$JH$9,0),ROWS('6. Patients'!EI$10:EI$107))),0),
IFERROR(SUMPRODUCT('6. Patients'!CV$10:CV$107,OFFSET('6. Patients'!$JI$9,1,MATCH($D16,'6. Patients'!$JJ$9:$KE$9,0),ROWS('6. Patients'!EI$10:EI$107))),0)+
IFERROR(SUMPRODUCT('6. Patients'!CV$10:CV$107,OFFSET('6. Patients'!$KF$9,1,MATCH($D16,'6. Patients'!$KG$9:$KS$9,0),ROWS('6. Patients'!EI$10:EI$107))),0)+
IFERROR(SUMPRODUCT('6. Patients'!CV$10:CV$107,OFFSET('6. Patients'!$KT$9,1,MATCH($D16,'6. Patients'!$KU$9:$LP$9,0),ROWS('6. Patients'!EI$10:EI$107))),0)+
IFERROR(SUMPRODUCT('6. Patients'!CV$10:CV$107,OFFSET('6. Patients'!$LQ$9,1,MATCH($D16,'6. Patients'!$LR$9:$MF$9,0),ROWS('6. Patients'!EI$10:EI$107))),0))+
IFERROR(VLOOKUP($D16,$H$109:$L$139,COLUMNS($H$108:$J$108)-1+AD$7,0)*$E16*$F16*'1. General Inputs'!$J$18,0),0)</f>
        <v>0</v>
      </c>
      <c r="AE16" s="3">
        <f ca="1">ROUNDUP($F16*$E16*CHOOSE(AE$7,
IFERROR(SUMPRODUCT('6. Patients'!CW$10:CW$107,OFFSET('6. Patients'!$DM$9,1,MATCH($D16,'6. Patients'!$DN$9:$EI$9,0),ROWS('6. Patients'!EJ$10:EJ$107))),0)+
IFERROR(SUMPRODUCT('6. Patients'!CW$10:CW$107,OFFSET('6. Patients'!$EJ$9,1,MATCH($D16,'6. Patients'!$EK$9:$EW$9,0),ROWS('6. Patients'!EJ$10:EJ$107))),0)+
IFERROR(SUMPRODUCT('6. Patients'!CW$10:CW$107,OFFSET('6. Patients'!$EX$9,1,MATCH($D16,'6. Patients'!$EY$9:$FT$9,0),ROWS('6. Patients'!EJ$10:EJ$107))),0)+
IFERROR(SUMPRODUCT('6. Patients'!CW$10:CW$107,OFFSET('6. Patients'!$FU$9,1,MATCH($D16,'6. Patients'!$FV$9:$GJ$9,0),ROWS('6. Patients'!EJ$10:EJ$107))),0),
IFERROR(SUMPRODUCT('6. Patients'!CW$10:CW$107,OFFSET('6. Patients'!$GK$9,1,MATCH($D16,'6. Patients'!$GL$9:$HG$9,0),ROWS('6. Patients'!EJ$10:EJ$107))),0)+
IFERROR(SUMPRODUCT('6. Patients'!CW$10:CW$107,OFFSET('6. Patients'!$HH$9,1,MATCH($D16,'6. Patients'!$HI$9:$HU$9,0),ROWS('6. Patients'!EJ$10:EJ$107))),0)+
IFERROR(SUMPRODUCT('6. Patients'!CW$10:CW$107,OFFSET('6. Patients'!$HV$9,1,MATCH($D16,'6. Patients'!$HW$9:$IR$9,0),ROWS('6. Patients'!EJ$10:EJ$107))),0)+
IFERROR(SUMPRODUCT('6. Patients'!CW$10:CW$107,OFFSET('6. Patients'!$IS$9,1,MATCH($D16,'6. Patients'!$IT$9:$JH$9,0),ROWS('6. Patients'!EJ$10:EJ$107))),0),
IFERROR(SUMPRODUCT('6. Patients'!CW$10:CW$107,OFFSET('6. Patients'!$JI$9,1,MATCH($D16,'6. Patients'!$JJ$9:$KE$9,0),ROWS('6. Patients'!EJ$10:EJ$107))),0)+
IFERROR(SUMPRODUCT('6. Patients'!CW$10:CW$107,OFFSET('6. Patients'!$KF$9,1,MATCH($D16,'6. Patients'!$KG$9:$KS$9,0),ROWS('6. Patients'!EJ$10:EJ$107))),0)+
IFERROR(SUMPRODUCT('6. Patients'!CW$10:CW$107,OFFSET('6. Patients'!$KT$9,1,MATCH($D16,'6. Patients'!$KU$9:$LP$9,0),ROWS('6. Patients'!EJ$10:EJ$107))),0)+
IFERROR(SUMPRODUCT('6. Patients'!CW$10:CW$107,OFFSET('6. Patients'!$LQ$9,1,MATCH($D16,'6. Patients'!$LR$9:$MF$9,0),ROWS('6. Patients'!EJ$10:EJ$107))),0))+
IFERROR(VLOOKUP($D16,$H$109:$L$139,COLUMNS($H$108:$J$108)-1+AE$7,0)*$E16*$F16*'1. General Inputs'!$J$18,0),0)</f>
        <v>0</v>
      </c>
      <c r="AF16" s="3">
        <f ca="1">ROUNDUP($F16*$E16*CHOOSE(AF$7,
IFERROR(SUMPRODUCT('6. Patients'!CX$10:CX$107,OFFSET('6. Patients'!$DM$9,1,MATCH($D16,'6. Patients'!$DN$9:$EI$9,0),ROWS('6. Patients'!EK$10:EK$107))),0)+
IFERROR(SUMPRODUCT('6. Patients'!CX$10:CX$107,OFFSET('6. Patients'!$EJ$9,1,MATCH($D16,'6. Patients'!$EK$9:$EW$9,0),ROWS('6. Patients'!EK$10:EK$107))),0)+
IFERROR(SUMPRODUCT('6. Patients'!CX$10:CX$107,OFFSET('6. Patients'!$EX$9,1,MATCH($D16,'6. Patients'!$EY$9:$FT$9,0),ROWS('6. Patients'!EK$10:EK$107))),0)+
IFERROR(SUMPRODUCT('6. Patients'!CX$10:CX$107,OFFSET('6. Patients'!$FU$9,1,MATCH($D16,'6. Patients'!$FV$9:$GJ$9,0),ROWS('6. Patients'!EK$10:EK$107))),0),
IFERROR(SUMPRODUCT('6. Patients'!CX$10:CX$107,OFFSET('6. Patients'!$GK$9,1,MATCH($D16,'6. Patients'!$GL$9:$HG$9,0),ROWS('6. Patients'!EK$10:EK$107))),0)+
IFERROR(SUMPRODUCT('6. Patients'!CX$10:CX$107,OFFSET('6. Patients'!$HH$9,1,MATCH($D16,'6. Patients'!$HI$9:$HU$9,0),ROWS('6. Patients'!EK$10:EK$107))),0)+
IFERROR(SUMPRODUCT('6. Patients'!CX$10:CX$107,OFFSET('6. Patients'!$HV$9,1,MATCH($D16,'6. Patients'!$HW$9:$IR$9,0),ROWS('6. Patients'!EK$10:EK$107))),0)+
IFERROR(SUMPRODUCT('6. Patients'!CX$10:CX$107,OFFSET('6. Patients'!$IS$9,1,MATCH($D16,'6. Patients'!$IT$9:$JH$9,0),ROWS('6. Patients'!EK$10:EK$107))),0),
IFERROR(SUMPRODUCT('6. Patients'!CX$10:CX$107,OFFSET('6. Patients'!$JI$9,1,MATCH($D16,'6. Patients'!$JJ$9:$KE$9,0),ROWS('6. Patients'!EK$10:EK$107))),0)+
IFERROR(SUMPRODUCT('6. Patients'!CX$10:CX$107,OFFSET('6. Patients'!$KF$9,1,MATCH($D16,'6. Patients'!$KG$9:$KS$9,0),ROWS('6. Patients'!EK$10:EK$107))),0)+
IFERROR(SUMPRODUCT('6. Patients'!CX$10:CX$107,OFFSET('6. Patients'!$KT$9,1,MATCH($D16,'6. Patients'!$KU$9:$LP$9,0),ROWS('6. Patients'!EK$10:EK$107))),0)+
IFERROR(SUMPRODUCT('6. Patients'!CX$10:CX$107,OFFSET('6. Patients'!$LQ$9,1,MATCH($D16,'6. Patients'!$LR$9:$MF$9,0),ROWS('6. Patients'!EK$10:EK$107))),0))+
IFERROR(VLOOKUP($D16,$H$109:$L$139,COLUMNS($H$108:$J$108)-1+AF$7,0)*$E16*$F16*'1. General Inputs'!$J$18,0),0)</f>
        <v>0</v>
      </c>
      <c r="AG16" s="3">
        <f ca="1">ROUNDUP($F16*$E16*CHOOSE(AG$7,
IFERROR(SUMPRODUCT('6. Patients'!CY$10:CY$107,OFFSET('6. Patients'!$DM$9,1,MATCH($D16,'6. Patients'!$DN$9:$EI$9,0),ROWS('6. Patients'!EL$10:EL$107))),0)+
IFERROR(SUMPRODUCT('6. Patients'!CY$10:CY$107,OFFSET('6. Patients'!$EJ$9,1,MATCH($D16,'6. Patients'!$EK$9:$EW$9,0),ROWS('6. Patients'!EL$10:EL$107))),0)+
IFERROR(SUMPRODUCT('6. Patients'!CY$10:CY$107,OFFSET('6. Patients'!$EX$9,1,MATCH($D16,'6. Patients'!$EY$9:$FT$9,0),ROWS('6. Patients'!EL$10:EL$107))),0)+
IFERROR(SUMPRODUCT('6. Patients'!CY$10:CY$107,OFFSET('6. Patients'!$FU$9,1,MATCH($D16,'6. Patients'!$FV$9:$GJ$9,0),ROWS('6. Patients'!EL$10:EL$107))),0),
IFERROR(SUMPRODUCT('6. Patients'!CY$10:CY$107,OFFSET('6. Patients'!$GK$9,1,MATCH($D16,'6. Patients'!$GL$9:$HG$9,0),ROWS('6. Patients'!EL$10:EL$107))),0)+
IFERROR(SUMPRODUCT('6. Patients'!CY$10:CY$107,OFFSET('6. Patients'!$HH$9,1,MATCH($D16,'6. Patients'!$HI$9:$HU$9,0),ROWS('6. Patients'!EL$10:EL$107))),0)+
IFERROR(SUMPRODUCT('6. Patients'!CY$10:CY$107,OFFSET('6. Patients'!$HV$9,1,MATCH($D16,'6. Patients'!$HW$9:$IR$9,0),ROWS('6. Patients'!EL$10:EL$107))),0)+
IFERROR(SUMPRODUCT('6. Patients'!CY$10:CY$107,OFFSET('6. Patients'!$IS$9,1,MATCH($D16,'6. Patients'!$IT$9:$JH$9,0),ROWS('6. Patients'!EL$10:EL$107))),0),
IFERROR(SUMPRODUCT('6. Patients'!CY$10:CY$107,OFFSET('6. Patients'!$JI$9,1,MATCH($D16,'6. Patients'!$JJ$9:$KE$9,0),ROWS('6. Patients'!EL$10:EL$107))),0)+
IFERROR(SUMPRODUCT('6. Patients'!CY$10:CY$107,OFFSET('6. Patients'!$KF$9,1,MATCH($D16,'6. Patients'!$KG$9:$KS$9,0),ROWS('6. Patients'!EL$10:EL$107))),0)+
IFERROR(SUMPRODUCT('6. Patients'!CY$10:CY$107,OFFSET('6. Patients'!$KT$9,1,MATCH($D16,'6. Patients'!$KU$9:$LP$9,0),ROWS('6. Patients'!EL$10:EL$107))),0)+
IFERROR(SUMPRODUCT('6. Patients'!CY$10:CY$107,OFFSET('6. Patients'!$LQ$9,1,MATCH($D16,'6. Patients'!$LR$9:$MF$9,0),ROWS('6. Patients'!EL$10:EL$107))),0))+
IFERROR(VLOOKUP($D16,$H$109:$L$139,COLUMNS($H$108:$J$108)-1+AG$7,0)*$E16*$F16*'1. General Inputs'!$J$18,0),0)</f>
        <v>0</v>
      </c>
      <c r="AH16" s="3">
        <f ca="1">ROUNDUP($F16*$E16*CHOOSE(AH$7,
IFERROR(SUMPRODUCT('6. Patients'!CZ$10:CZ$107,OFFSET('6. Patients'!$DM$9,1,MATCH($D16,'6. Patients'!$DN$9:$EI$9,0),ROWS('6. Patients'!EM$10:EM$107))),0)+
IFERROR(SUMPRODUCT('6. Patients'!CZ$10:CZ$107,OFFSET('6. Patients'!$EJ$9,1,MATCH($D16,'6. Patients'!$EK$9:$EW$9,0),ROWS('6. Patients'!EM$10:EM$107))),0)+
IFERROR(SUMPRODUCT('6. Patients'!CZ$10:CZ$107,OFFSET('6. Patients'!$EX$9,1,MATCH($D16,'6. Patients'!$EY$9:$FT$9,0),ROWS('6. Patients'!EM$10:EM$107))),0)+
IFERROR(SUMPRODUCT('6. Patients'!CZ$10:CZ$107,OFFSET('6. Patients'!$FU$9,1,MATCH($D16,'6. Patients'!$FV$9:$GJ$9,0),ROWS('6. Patients'!EM$10:EM$107))),0),
IFERROR(SUMPRODUCT('6. Patients'!CZ$10:CZ$107,OFFSET('6. Patients'!$GK$9,1,MATCH($D16,'6. Patients'!$GL$9:$HG$9,0),ROWS('6. Patients'!EM$10:EM$107))),0)+
IFERROR(SUMPRODUCT('6. Patients'!CZ$10:CZ$107,OFFSET('6. Patients'!$HH$9,1,MATCH($D16,'6. Patients'!$HI$9:$HU$9,0),ROWS('6. Patients'!EM$10:EM$107))),0)+
IFERROR(SUMPRODUCT('6. Patients'!CZ$10:CZ$107,OFFSET('6. Patients'!$HV$9,1,MATCH($D16,'6. Patients'!$HW$9:$IR$9,0),ROWS('6. Patients'!EM$10:EM$107))),0)+
IFERROR(SUMPRODUCT('6. Patients'!CZ$10:CZ$107,OFFSET('6. Patients'!$IS$9,1,MATCH($D16,'6. Patients'!$IT$9:$JH$9,0),ROWS('6. Patients'!EM$10:EM$107))),0),
IFERROR(SUMPRODUCT('6. Patients'!CZ$10:CZ$107,OFFSET('6. Patients'!$JI$9,1,MATCH($D16,'6. Patients'!$JJ$9:$KE$9,0),ROWS('6. Patients'!EM$10:EM$107))),0)+
IFERROR(SUMPRODUCT('6. Patients'!CZ$10:CZ$107,OFFSET('6. Patients'!$KF$9,1,MATCH($D16,'6. Patients'!$KG$9:$KS$9,0),ROWS('6. Patients'!EM$10:EM$107))),0)+
IFERROR(SUMPRODUCT('6. Patients'!CZ$10:CZ$107,OFFSET('6. Patients'!$KT$9,1,MATCH($D16,'6. Patients'!$KU$9:$LP$9,0),ROWS('6. Patients'!EM$10:EM$107))),0)+
IFERROR(SUMPRODUCT('6. Patients'!CZ$10:CZ$107,OFFSET('6. Patients'!$LQ$9,1,MATCH($D16,'6. Patients'!$LR$9:$MF$9,0),ROWS('6. Patients'!EM$10:EM$107))),0))+
IFERROR(VLOOKUP($D16,$H$109:$L$139,COLUMNS($H$108:$J$108)-1+AH$7,0)*$E16*$F16*'1. General Inputs'!$J$18,0),0)</f>
        <v>0</v>
      </c>
      <c r="AI16" s="3">
        <f ca="1">ROUNDUP($F16*$E16*CHOOSE(AI$7,
IFERROR(SUMPRODUCT('6. Patients'!DA$10:DA$107,OFFSET('6. Patients'!$DM$9,1,MATCH($D16,'6. Patients'!$DN$9:$EI$9,0),ROWS('6. Patients'!EN$10:EN$107))),0)+
IFERROR(SUMPRODUCT('6. Patients'!DA$10:DA$107,OFFSET('6. Patients'!$EJ$9,1,MATCH($D16,'6. Patients'!$EK$9:$EW$9,0),ROWS('6. Patients'!EN$10:EN$107))),0)+
IFERROR(SUMPRODUCT('6. Patients'!DA$10:DA$107,OFFSET('6. Patients'!$EX$9,1,MATCH($D16,'6. Patients'!$EY$9:$FT$9,0),ROWS('6. Patients'!EN$10:EN$107))),0)+
IFERROR(SUMPRODUCT('6. Patients'!DA$10:DA$107,OFFSET('6. Patients'!$FU$9,1,MATCH($D16,'6. Patients'!$FV$9:$GJ$9,0),ROWS('6. Patients'!EN$10:EN$107))),0),
IFERROR(SUMPRODUCT('6. Patients'!DA$10:DA$107,OFFSET('6. Patients'!$GK$9,1,MATCH($D16,'6. Patients'!$GL$9:$HG$9,0),ROWS('6. Patients'!EN$10:EN$107))),0)+
IFERROR(SUMPRODUCT('6. Patients'!DA$10:DA$107,OFFSET('6. Patients'!$HH$9,1,MATCH($D16,'6. Patients'!$HI$9:$HU$9,0),ROWS('6. Patients'!EN$10:EN$107))),0)+
IFERROR(SUMPRODUCT('6. Patients'!DA$10:DA$107,OFFSET('6. Patients'!$HV$9,1,MATCH($D16,'6. Patients'!$HW$9:$IR$9,0),ROWS('6. Patients'!EN$10:EN$107))),0)+
IFERROR(SUMPRODUCT('6. Patients'!DA$10:DA$107,OFFSET('6. Patients'!$IS$9,1,MATCH($D16,'6. Patients'!$IT$9:$JH$9,0),ROWS('6. Patients'!EN$10:EN$107))),0),
IFERROR(SUMPRODUCT('6. Patients'!DA$10:DA$107,OFFSET('6. Patients'!$JI$9,1,MATCH($D16,'6. Patients'!$JJ$9:$KE$9,0),ROWS('6. Patients'!EN$10:EN$107))),0)+
IFERROR(SUMPRODUCT('6. Patients'!DA$10:DA$107,OFFSET('6. Patients'!$KF$9,1,MATCH($D16,'6. Patients'!$KG$9:$KS$9,0),ROWS('6. Patients'!EN$10:EN$107))),0)+
IFERROR(SUMPRODUCT('6. Patients'!DA$10:DA$107,OFFSET('6. Patients'!$KT$9,1,MATCH($D16,'6. Patients'!$KU$9:$LP$9,0),ROWS('6. Patients'!EN$10:EN$107))),0)+
IFERROR(SUMPRODUCT('6. Patients'!DA$10:DA$107,OFFSET('6. Patients'!$LQ$9,1,MATCH($D16,'6. Patients'!$LR$9:$MF$9,0),ROWS('6. Patients'!EN$10:EN$107))),0))+
IFERROR(VLOOKUP($D16,$H$109:$L$139,COLUMNS($H$108:$J$108)-1+AI$7,0)*$E16*$F16*'1. General Inputs'!$J$18,0),0)</f>
        <v>0</v>
      </c>
      <c r="AJ16" s="3">
        <f ca="1">ROUNDUP($F16*$E16*CHOOSE(AJ$7,
IFERROR(SUMPRODUCT('6. Patients'!DB$10:DB$107,OFFSET('6. Patients'!$DM$9,1,MATCH($D16,'6. Patients'!$DN$9:$EI$9,0),ROWS('6. Patients'!EO$10:EO$107))),0)+
IFERROR(SUMPRODUCT('6. Patients'!DB$10:DB$107,OFFSET('6. Patients'!$EJ$9,1,MATCH($D16,'6. Patients'!$EK$9:$EW$9,0),ROWS('6. Patients'!EO$10:EO$107))),0)+
IFERROR(SUMPRODUCT('6. Patients'!DB$10:DB$107,OFFSET('6. Patients'!$EX$9,1,MATCH($D16,'6. Patients'!$EY$9:$FT$9,0),ROWS('6. Patients'!EO$10:EO$107))),0)+
IFERROR(SUMPRODUCT('6. Patients'!DB$10:DB$107,OFFSET('6. Patients'!$FU$9,1,MATCH($D16,'6. Patients'!$FV$9:$GJ$9,0),ROWS('6. Patients'!EO$10:EO$107))),0),
IFERROR(SUMPRODUCT('6. Patients'!DB$10:DB$107,OFFSET('6. Patients'!$GK$9,1,MATCH($D16,'6. Patients'!$GL$9:$HG$9,0),ROWS('6. Patients'!EO$10:EO$107))),0)+
IFERROR(SUMPRODUCT('6. Patients'!DB$10:DB$107,OFFSET('6. Patients'!$HH$9,1,MATCH($D16,'6. Patients'!$HI$9:$HU$9,0),ROWS('6. Patients'!EO$10:EO$107))),0)+
IFERROR(SUMPRODUCT('6. Patients'!DB$10:DB$107,OFFSET('6. Patients'!$HV$9,1,MATCH($D16,'6. Patients'!$HW$9:$IR$9,0),ROWS('6. Patients'!EO$10:EO$107))),0)+
IFERROR(SUMPRODUCT('6. Patients'!DB$10:DB$107,OFFSET('6. Patients'!$IS$9,1,MATCH($D16,'6. Patients'!$IT$9:$JH$9,0),ROWS('6. Patients'!EO$10:EO$107))),0),
IFERROR(SUMPRODUCT('6. Patients'!DB$10:DB$107,OFFSET('6. Patients'!$JI$9,1,MATCH($D16,'6. Patients'!$JJ$9:$KE$9,0),ROWS('6. Patients'!EO$10:EO$107))),0)+
IFERROR(SUMPRODUCT('6. Patients'!DB$10:DB$107,OFFSET('6. Patients'!$KF$9,1,MATCH($D16,'6. Patients'!$KG$9:$KS$9,0),ROWS('6. Patients'!EO$10:EO$107))),0)+
IFERROR(SUMPRODUCT('6. Patients'!DB$10:DB$107,OFFSET('6. Patients'!$KT$9,1,MATCH($D16,'6. Patients'!$KU$9:$LP$9,0),ROWS('6. Patients'!EO$10:EO$107))),0)+
IFERROR(SUMPRODUCT('6. Patients'!DB$10:DB$107,OFFSET('6. Patients'!$LQ$9,1,MATCH($D16,'6. Patients'!$LR$9:$MF$9,0),ROWS('6. Patients'!EO$10:EO$107))),0))+
IFERROR(VLOOKUP($D16,$H$109:$L$139,COLUMNS($H$108:$J$108)-1+AJ$7,0)*$E16*$F16*'1. General Inputs'!$J$18,0),0)</f>
        <v>0</v>
      </c>
      <c r="AK16" s="3">
        <f ca="1">ROUNDUP($F16*$E16*CHOOSE(AK$7,
IFERROR(SUMPRODUCT('6. Patients'!DC$10:DC$107,OFFSET('6. Patients'!$DM$9,1,MATCH($D16,'6. Patients'!$DN$9:$EI$9,0),ROWS('6. Patients'!EP$10:EP$107))),0)+
IFERROR(SUMPRODUCT('6. Patients'!DC$10:DC$107,OFFSET('6. Patients'!$EJ$9,1,MATCH($D16,'6. Patients'!$EK$9:$EW$9,0),ROWS('6. Patients'!EP$10:EP$107))),0)+
IFERROR(SUMPRODUCT('6. Patients'!DC$10:DC$107,OFFSET('6. Patients'!$EX$9,1,MATCH($D16,'6. Patients'!$EY$9:$FT$9,0),ROWS('6. Patients'!EP$10:EP$107))),0)+
IFERROR(SUMPRODUCT('6. Patients'!DC$10:DC$107,OFFSET('6. Patients'!$FU$9,1,MATCH($D16,'6. Patients'!$FV$9:$GJ$9,0),ROWS('6. Patients'!EP$10:EP$107))),0),
IFERROR(SUMPRODUCT('6. Patients'!DC$10:DC$107,OFFSET('6. Patients'!$GK$9,1,MATCH($D16,'6. Patients'!$GL$9:$HG$9,0),ROWS('6. Patients'!EP$10:EP$107))),0)+
IFERROR(SUMPRODUCT('6. Patients'!DC$10:DC$107,OFFSET('6. Patients'!$HH$9,1,MATCH($D16,'6. Patients'!$HI$9:$HU$9,0),ROWS('6. Patients'!EP$10:EP$107))),0)+
IFERROR(SUMPRODUCT('6. Patients'!DC$10:DC$107,OFFSET('6. Patients'!$HV$9,1,MATCH($D16,'6. Patients'!$HW$9:$IR$9,0),ROWS('6. Patients'!EP$10:EP$107))),0)+
IFERROR(SUMPRODUCT('6. Patients'!DC$10:DC$107,OFFSET('6. Patients'!$IS$9,1,MATCH($D16,'6. Patients'!$IT$9:$JH$9,0),ROWS('6. Patients'!EP$10:EP$107))),0),
IFERROR(SUMPRODUCT('6. Patients'!DC$10:DC$107,OFFSET('6. Patients'!$JI$9,1,MATCH($D16,'6. Patients'!$JJ$9:$KE$9,0),ROWS('6. Patients'!EP$10:EP$107))),0)+
IFERROR(SUMPRODUCT('6. Patients'!DC$10:DC$107,OFFSET('6. Patients'!$KF$9,1,MATCH($D16,'6. Patients'!$KG$9:$KS$9,0),ROWS('6. Patients'!EP$10:EP$107))),0)+
IFERROR(SUMPRODUCT('6. Patients'!DC$10:DC$107,OFFSET('6. Patients'!$KT$9,1,MATCH($D16,'6. Patients'!$KU$9:$LP$9,0),ROWS('6. Patients'!EP$10:EP$107))),0)+
IFERROR(SUMPRODUCT('6. Patients'!DC$10:DC$107,OFFSET('6. Patients'!$LQ$9,1,MATCH($D16,'6. Patients'!$LR$9:$MF$9,0),ROWS('6. Patients'!EP$10:EP$107))),0))+
IFERROR(VLOOKUP($D16,$H$109:$L$139,COLUMNS($H$108:$J$108)-1+AK$7,0)*$E16*$F16*'1. General Inputs'!$J$18,0),0)</f>
        <v>0</v>
      </c>
      <c r="AL16" s="3">
        <f ca="1">ROUNDUP($F16*$E16*CHOOSE(AL$7,
IFERROR(SUMPRODUCT('6. Patients'!DD$10:DD$107,OFFSET('6. Patients'!$DM$9,1,MATCH($D16,'6. Patients'!$DN$9:$EI$9,0),ROWS('6. Patients'!EQ$10:EQ$107))),0)+
IFERROR(SUMPRODUCT('6. Patients'!DD$10:DD$107,OFFSET('6. Patients'!$EJ$9,1,MATCH($D16,'6. Patients'!$EK$9:$EW$9,0),ROWS('6. Patients'!EQ$10:EQ$107))),0)+
IFERROR(SUMPRODUCT('6. Patients'!DD$10:DD$107,OFFSET('6. Patients'!$EX$9,1,MATCH($D16,'6. Patients'!$EY$9:$FT$9,0),ROWS('6. Patients'!EQ$10:EQ$107))),0)+
IFERROR(SUMPRODUCT('6. Patients'!DD$10:DD$107,OFFSET('6. Patients'!$FU$9,1,MATCH($D16,'6. Patients'!$FV$9:$GJ$9,0),ROWS('6. Patients'!EQ$10:EQ$107))),0),
IFERROR(SUMPRODUCT('6. Patients'!DD$10:DD$107,OFFSET('6. Patients'!$GK$9,1,MATCH($D16,'6. Patients'!$GL$9:$HG$9,0),ROWS('6. Patients'!EQ$10:EQ$107))),0)+
IFERROR(SUMPRODUCT('6. Patients'!DD$10:DD$107,OFFSET('6. Patients'!$HH$9,1,MATCH($D16,'6. Patients'!$HI$9:$HU$9,0),ROWS('6. Patients'!EQ$10:EQ$107))),0)+
IFERROR(SUMPRODUCT('6. Patients'!DD$10:DD$107,OFFSET('6. Patients'!$HV$9,1,MATCH($D16,'6. Patients'!$HW$9:$IR$9,0),ROWS('6. Patients'!EQ$10:EQ$107))),0)+
IFERROR(SUMPRODUCT('6. Patients'!DD$10:DD$107,OFFSET('6. Patients'!$IS$9,1,MATCH($D16,'6. Patients'!$IT$9:$JH$9,0),ROWS('6. Patients'!EQ$10:EQ$107))),0),
IFERROR(SUMPRODUCT('6. Patients'!DD$10:DD$107,OFFSET('6. Patients'!$JI$9,1,MATCH($D16,'6. Patients'!$JJ$9:$KE$9,0),ROWS('6. Patients'!EQ$10:EQ$107))),0)+
IFERROR(SUMPRODUCT('6. Patients'!DD$10:DD$107,OFFSET('6. Patients'!$KF$9,1,MATCH($D16,'6. Patients'!$KG$9:$KS$9,0),ROWS('6. Patients'!EQ$10:EQ$107))),0)+
IFERROR(SUMPRODUCT('6. Patients'!DD$10:DD$107,OFFSET('6. Patients'!$KT$9,1,MATCH($D16,'6. Patients'!$KU$9:$LP$9,0),ROWS('6. Patients'!EQ$10:EQ$107))),0)+
IFERROR(SUMPRODUCT('6. Patients'!DD$10:DD$107,OFFSET('6. Patients'!$LQ$9,1,MATCH($D16,'6. Patients'!$LR$9:$MF$9,0),ROWS('6. Patients'!EQ$10:EQ$107))),0))+
IFERROR(VLOOKUP($D16,$H$109:$L$139,COLUMNS($H$108:$J$108)-1+AL$7,0)*$E16*$F16*'1. General Inputs'!$J$18,0),0)</f>
        <v>0</v>
      </c>
      <c r="AM16" s="3">
        <f ca="1">ROUNDUP($F16*$E16*CHOOSE(AM$7,
IFERROR(SUMPRODUCT('6. Patients'!DE$10:DE$107,OFFSET('6. Patients'!$DM$9,1,MATCH($D16,'6. Patients'!$DN$9:$EI$9,0),ROWS('6. Patients'!ER$10:ER$107))),0)+
IFERROR(SUMPRODUCT('6. Patients'!DE$10:DE$107,OFFSET('6. Patients'!$EJ$9,1,MATCH($D16,'6. Patients'!$EK$9:$EW$9,0),ROWS('6. Patients'!ER$10:ER$107))),0)+
IFERROR(SUMPRODUCT('6. Patients'!DE$10:DE$107,OFFSET('6. Patients'!$EX$9,1,MATCH($D16,'6. Patients'!$EY$9:$FT$9,0),ROWS('6. Patients'!ER$10:ER$107))),0)+
IFERROR(SUMPRODUCT('6. Patients'!DE$10:DE$107,OFFSET('6. Patients'!$FU$9,1,MATCH($D16,'6. Patients'!$FV$9:$GJ$9,0),ROWS('6. Patients'!ER$10:ER$107))),0),
IFERROR(SUMPRODUCT('6. Patients'!DE$10:DE$107,OFFSET('6. Patients'!$GK$9,1,MATCH($D16,'6. Patients'!$GL$9:$HG$9,0),ROWS('6. Patients'!ER$10:ER$107))),0)+
IFERROR(SUMPRODUCT('6. Patients'!DE$10:DE$107,OFFSET('6. Patients'!$HH$9,1,MATCH($D16,'6. Patients'!$HI$9:$HU$9,0),ROWS('6. Patients'!ER$10:ER$107))),0)+
IFERROR(SUMPRODUCT('6. Patients'!DE$10:DE$107,OFFSET('6. Patients'!$HV$9,1,MATCH($D16,'6. Patients'!$HW$9:$IR$9,0),ROWS('6. Patients'!ER$10:ER$107))),0)+
IFERROR(SUMPRODUCT('6. Patients'!DE$10:DE$107,OFFSET('6. Patients'!$IS$9,1,MATCH($D16,'6. Patients'!$IT$9:$JH$9,0),ROWS('6. Patients'!ER$10:ER$107))),0),
IFERROR(SUMPRODUCT('6. Patients'!DE$10:DE$107,OFFSET('6. Patients'!$JI$9,1,MATCH($D16,'6. Patients'!$JJ$9:$KE$9,0),ROWS('6. Patients'!ER$10:ER$107))),0)+
IFERROR(SUMPRODUCT('6. Patients'!DE$10:DE$107,OFFSET('6. Patients'!$KF$9,1,MATCH($D16,'6. Patients'!$KG$9:$KS$9,0),ROWS('6. Patients'!ER$10:ER$107))),0)+
IFERROR(SUMPRODUCT('6. Patients'!DE$10:DE$107,OFFSET('6. Patients'!$KT$9,1,MATCH($D16,'6. Patients'!$KU$9:$LP$9,0),ROWS('6. Patients'!ER$10:ER$107))),0)+
IFERROR(SUMPRODUCT('6. Patients'!DE$10:DE$107,OFFSET('6. Patients'!$LQ$9,1,MATCH($D16,'6. Patients'!$LR$9:$MF$9,0),ROWS('6. Patients'!ER$10:ER$107))),0))+
IFERROR(VLOOKUP($D16,$H$109:$L$139,COLUMNS($H$108:$J$108)-1+AM$7,0)*$E16*$F16*'1. General Inputs'!$J$18,0),0)</f>
        <v>0</v>
      </c>
      <c r="AN16" s="3">
        <f ca="1">ROUNDUP($F16*$E16*CHOOSE(AN$7,
IFERROR(SUMPRODUCT('6. Patients'!DF$10:DF$107,OFFSET('6. Patients'!$DM$9,1,MATCH($D16,'6. Patients'!$DN$9:$EI$9,0),ROWS('6. Patients'!ES$10:ES$107))),0)+
IFERROR(SUMPRODUCT('6. Patients'!DF$10:DF$107,OFFSET('6. Patients'!$EJ$9,1,MATCH($D16,'6. Patients'!$EK$9:$EW$9,0),ROWS('6. Patients'!ES$10:ES$107))),0)+
IFERROR(SUMPRODUCT('6. Patients'!DF$10:DF$107,OFFSET('6. Patients'!$EX$9,1,MATCH($D16,'6. Patients'!$EY$9:$FT$9,0),ROWS('6. Patients'!ES$10:ES$107))),0)+
IFERROR(SUMPRODUCT('6. Patients'!DF$10:DF$107,OFFSET('6. Patients'!$FU$9,1,MATCH($D16,'6. Patients'!$FV$9:$GJ$9,0),ROWS('6. Patients'!ES$10:ES$107))),0),
IFERROR(SUMPRODUCT('6. Patients'!DF$10:DF$107,OFFSET('6. Patients'!$GK$9,1,MATCH($D16,'6. Patients'!$GL$9:$HG$9,0),ROWS('6. Patients'!ES$10:ES$107))),0)+
IFERROR(SUMPRODUCT('6. Patients'!DF$10:DF$107,OFFSET('6. Patients'!$HH$9,1,MATCH($D16,'6. Patients'!$HI$9:$HU$9,0),ROWS('6. Patients'!ES$10:ES$107))),0)+
IFERROR(SUMPRODUCT('6. Patients'!DF$10:DF$107,OFFSET('6. Patients'!$HV$9,1,MATCH($D16,'6. Patients'!$HW$9:$IR$9,0),ROWS('6. Patients'!ES$10:ES$107))),0)+
IFERROR(SUMPRODUCT('6. Patients'!DF$10:DF$107,OFFSET('6. Patients'!$IS$9,1,MATCH($D16,'6. Patients'!$IT$9:$JH$9,0),ROWS('6. Patients'!ES$10:ES$107))),0),
IFERROR(SUMPRODUCT('6. Patients'!DF$10:DF$107,OFFSET('6. Patients'!$JI$9,1,MATCH($D16,'6. Patients'!$JJ$9:$KE$9,0),ROWS('6. Patients'!ES$10:ES$107))),0)+
IFERROR(SUMPRODUCT('6. Patients'!DF$10:DF$107,OFFSET('6. Patients'!$KF$9,1,MATCH($D16,'6. Patients'!$KG$9:$KS$9,0),ROWS('6. Patients'!ES$10:ES$107))),0)+
IFERROR(SUMPRODUCT('6. Patients'!DF$10:DF$107,OFFSET('6. Patients'!$KT$9,1,MATCH($D16,'6. Patients'!$KU$9:$LP$9,0),ROWS('6. Patients'!ES$10:ES$107))),0)+
IFERROR(SUMPRODUCT('6. Patients'!DF$10:DF$107,OFFSET('6. Patients'!$LQ$9,1,MATCH($D16,'6. Patients'!$LR$9:$MF$9,0),ROWS('6. Patients'!ES$10:ES$107))),0))+
IFERROR(VLOOKUP($D16,$H$109:$L$139,COLUMNS($H$108:$J$108)-1+AN$7,0)*$E16*$F16*'1. General Inputs'!$J$18,0),0)</f>
        <v>0</v>
      </c>
      <c r="AO16" s="3">
        <f ca="1">ROUNDUP($F16*$E16*CHOOSE(AO$7,
IFERROR(SUMPRODUCT('6. Patients'!DG$10:DG$107,OFFSET('6. Patients'!$DM$9,1,MATCH($D16,'6. Patients'!$DN$9:$EI$9,0),ROWS('6. Patients'!ET$10:ET$107))),0)+
IFERROR(SUMPRODUCT('6. Patients'!DG$10:DG$107,OFFSET('6. Patients'!$EJ$9,1,MATCH($D16,'6. Patients'!$EK$9:$EW$9,0),ROWS('6. Patients'!ET$10:ET$107))),0)+
IFERROR(SUMPRODUCT('6. Patients'!DG$10:DG$107,OFFSET('6. Patients'!$EX$9,1,MATCH($D16,'6. Patients'!$EY$9:$FT$9,0),ROWS('6. Patients'!ET$10:ET$107))),0)+
IFERROR(SUMPRODUCT('6. Patients'!DG$10:DG$107,OFFSET('6. Patients'!$FU$9,1,MATCH($D16,'6. Patients'!$FV$9:$GJ$9,0),ROWS('6. Patients'!ET$10:ET$107))),0),
IFERROR(SUMPRODUCT('6. Patients'!DG$10:DG$107,OFFSET('6. Patients'!$GK$9,1,MATCH($D16,'6. Patients'!$GL$9:$HG$9,0),ROWS('6. Patients'!ET$10:ET$107))),0)+
IFERROR(SUMPRODUCT('6. Patients'!DG$10:DG$107,OFFSET('6. Patients'!$HH$9,1,MATCH($D16,'6. Patients'!$HI$9:$HU$9,0),ROWS('6. Patients'!ET$10:ET$107))),0)+
IFERROR(SUMPRODUCT('6. Patients'!DG$10:DG$107,OFFSET('6. Patients'!$HV$9,1,MATCH($D16,'6. Patients'!$HW$9:$IR$9,0),ROWS('6. Patients'!ET$10:ET$107))),0)+
IFERROR(SUMPRODUCT('6. Patients'!DG$10:DG$107,OFFSET('6. Patients'!$IS$9,1,MATCH($D16,'6. Patients'!$IT$9:$JH$9,0),ROWS('6. Patients'!ET$10:ET$107))),0),
IFERROR(SUMPRODUCT('6. Patients'!DG$10:DG$107,OFFSET('6. Patients'!$JI$9,1,MATCH($D16,'6. Patients'!$JJ$9:$KE$9,0),ROWS('6. Patients'!ET$10:ET$107))),0)+
IFERROR(SUMPRODUCT('6. Patients'!DG$10:DG$107,OFFSET('6. Patients'!$KF$9,1,MATCH($D16,'6. Patients'!$KG$9:$KS$9,0),ROWS('6. Patients'!ET$10:ET$107))),0)+
IFERROR(SUMPRODUCT('6. Patients'!DG$10:DG$107,OFFSET('6. Patients'!$KT$9,1,MATCH($D16,'6. Patients'!$KU$9:$LP$9,0),ROWS('6. Patients'!ET$10:ET$107))),0)+
IFERROR(SUMPRODUCT('6. Patients'!DG$10:DG$107,OFFSET('6. Patients'!$LQ$9,1,MATCH($D16,'6. Patients'!$LR$9:$MF$9,0),ROWS('6. Patients'!ET$10:ET$107))),0))+
IFERROR(VLOOKUP($D16,$H$109:$L$139,COLUMNS($H$108:$J$108)-1+AO$7,0)*$E16*$F16*'1. General Inputs'!$J$18,0),0)</f>
        <v>0</v>
      </c>
      <c r="AP16" s="3">
        <f ca="1">ROUNDUP($F16*$E16*CHOOSE(AP$7,
IFERROR(SUMPRODUCT('6. Patients'!DH$10:DH$107,OFFSET('6. Patients'!$DM$9,1,MATCH($D16,'6. Patients'!$DN$9:$EI$9,0),ROWS('6. Patients'!EU$10:EU$107))),0)+
IFERROR(SUMPRODUCT('6. Patients'!DH$10:DH$107,OFFSET('6. Patients'!$EJ$9,1,MATCH($D16,'6. Patients'!$EK$9:$EW$9,0),ROWS('6. Patients'!EU$10:EU$107))),0)+
IFERROR(SUMPRODUCT('6. Patients'!DH$10:DH$107,OFFSET('6. Patients'!$EX$9,1,MATCH($D16,'6. Patients'!$EY$9:$FT$9,0),ROWS('6. Patients'!EU$10:EU$107))),0)+
IFERROR(SUMPRODUCT('6. Patients'!DH$10:DH$107,OFFSET('6. Patients'!$FU$9,1,MATCH($D16,'6. Patients'!$FV$9:$GJ$9,0),ROWS('6. Patients'!EU$10:EU$107))),0),
IFERROR(SUMPRODUCT('6. Patients'!DH$10:DH$107,OFFSET('6. Patients'!$GK$9,1,MATCH($D16,'6. Patients'!$GL$9:$HG$9,0),ROWS('6. Patients'!EU$10:EU$107))),0)+
IFERROR(SUMPRODUCT('6. Patients'!DH$10:DH$107,OFFSET('6. Patients'!$HH$9,1,MATCH($D16,'6. Patients'!$HI$9:$HU$9,0),ROWS('6. Patients'!EU$10:EU$107))),0)+
IFERROR(SUMPRODUCT('6. Patients'!DH$10:DH$107,OFFSET('6. Patients'!$HV$9,1,MATCH($D16,'6. Patients'!$HW$9:$IR$9,0),ROWS('6. Patients'!EU$10:EU$107))),0)+
IFERROR(SUMPRODUCT('6. Patients'!DH$10:DH$107,OFFSET('6. Patients'!$IS$9,1,MATCH($D16,'6. Patients'!$IT$9:$JH$9,0),ROWS('6. Patients'!EU$10:EU$107))),0),
IFERROR(SUMPRODUCT('6. Patients'!DH$10:DH$107,OFFSET('6. Patients'!$JI$9,1,MATCH($D16,'6. Patients'!$JJ$9:$KE$9,0),ROWS('6. Patients'!EU$10:EU$107))),0)+
IFERROR(SUMPRODUCT('6. Patients'!DH$10:DH$107,OFFSET('6. Patients'!$KF$9,1,MATCH($D16,'6. Patients'!$KG$9:$KS$9,0),ROWS('6. Patients'!EU$10:EU$107))),0)+
IFERROR(SUMPRODUCT('6. Patients'!DH$10:DH$107,OFFSET('6. Patients'!$KT$9,1,MATCH($D16,'6. Patients'!$KU$9:$LP$9,0),ROWS('6. Patients'!EU$10:EU$107))),0)+
IFERROR(SUMPRODUCT('6. Patients'!DH$10:DH$107,OFFSET('6. Patients'!$LQ$9,1,MATCH($D16,'6. Patients'!$LR$9:$MF$9,0),ROWS('6. Patients'!EU$10:EU$107))),0))+
IFERROR(VLOOKUP($D16,$H$109:$L$139,COLUMNS($H$108:$J$108)-1+AP$7,0)*$E16*$F16*'1. General Inputs'!$J$18,0),0)</f>
        <v>0</v>
      </c>
      <c r="AQ16" s="3">
        <f ca="1">ROUNDUP($F16*$E16*CHOOSE(AQ$7,
IFERROR(SUMPRODUCT('6. Patients'!DI$10:DI$107,OFFSET('6. Patients'!$DM$9,1,MATCH($D16,'6. Patients'!$DN$9:$EI$9,0),ROWS('6. Patients'!EV$10:EV$107))),0)+
IFERROR(SUMPRODUCT('6. Patients'!DI$10:DI$107,OFFSET('6. Patients'!$EJ$9,1,MATCH($D16,'6. Patients'!$EK$9:$EW$9,0),ROWS('6. Patients'!EV$10:EV$107))),0)+
IFERROR(SUMPRODUCT('6. Patients'!DI$10:DI$107,OFFSET('6. Patients'!$EX$9,1,MATCH($D16,'6. Patients'!$EY$9:$FT$9,0),ROWS('6. Patients'!EV$10:EV$107))),0)+
IFERROR(SUMPRODUCT('6. Patients'!DI$10:DI$107,OFFSET('6. Patients'!$FU$9,1,MATCH($D16,'6. Patients'!$FV$9:$GJ$9,0),ROWS('6. Patients'!EV$10:EV$107))),0),
IFERROR(SUMPRODUCT('6. Patients'!DI$10:DI$107,OFFSET('6. Patients'!$GK$9,1,MATCH($D16,'6. Patients'!$GL$9:$HG$9,0),ROWS('6. Patients'!EV$10:EV$107))),0)+
IFERROR(SUMPRODUCT('6. Patients'!DI$10:DI$107,OFFSET('6. Patients'!$HH$9,1,MATCH($D16,'6. Patients'!$HI$9:$HU$9,0),ROWS('6. Patients'!EV$10:EV$107))),0)+
IFERROR(SUMPRODUCT('6. Patients'!DI$10:DI$107,OFFSET('6. Patients'!$HV$9,1,MATCH($D16,'6. Patients'!$HW$9:$IR$9,0),ROWS('6. Patients'!EV$10:EV$107))),0)+
IFERROR(SUMPRODUCT('6. Patients'!DI$10:DI$107,OFFSET('6. Patients'!$IS$9,1,MATCH($D16,'6. Patients'!$IT$9:$JH$9,0),ROWS('6. Patients'!EV$10:EV$107))),0),
IFERROR(SUMPRODUCT('6. Patients'!DI$10:DI$107,OFFSET('6. Patients'!$JI$9,1,MATCH($D16,'6. Patients'!$JJ$9:$KE$9,0),ROWS('6. Patients'!EV$10:EV$107))),0)+
IFERROR(SUMPRODUCT('6. Patients'!DI$10:DI$107,OFFSET('6. Patients'!$KF$9,1,MATCH($D16,'6. Patients'!$KG$9:$KS$9,0),ROWS('6. Patients'!EV$10:EV$107))),0)+
IFERROR(SUMPRODUCT('6. Patients'!DI$10:DI$107,OFFSET('6. Patients'!$KT$9,1,MATCH($D16,'6. Patients'!$KU$9:$LP$9,0),ROWS('6. Patients'!EV$10:EV$107))),0)+
IFERROR(SUMPRODUCT('6. Patients'!DI$10:DI$107,OFFSET('6. Patients'!$LQ$9,1,MATCH($D16,'6. Patients'!$LR$9:$MF$9,0),ROWS('6. Patients'!EV$10:EV$107))),0))+
IFERROR(VLOOKUP($D16,$H$109:$L$139,COLUMNS($H$108:$J$108)-1+AQ$7,0)*$E16*$F16*'1. General Inputs'!$J$18,0),0)</f>
        <v>0</v>
      </c>
      <c r="AR16" s="115"/>
      <c r="AY16" s="114">
        <f ca="1">IFERROR(SUM(OFFSET('7. Consumption'!H16,0,1,,MIN('1. General Inputs'!$J$20,COLUMNS('7. Consumption'!H$9:$AQ$9)-1))),0)+MAX(0,$AQ16*('1. General Inputs'!$J$20-COLUMNS('7. Consumption'!H$9:$AQ$9)+1))</f>
        <v>0</v>
      </c>
      <c r="AZ16" s="114">
        <f ca="1">IFERROR(SUM(OFFSET('7. Consumption'!I16,0,1,,MIN('1. General Inputs'!$J$20,COLUMNS('7. Consumption'!I$9:$AQ$9)-1))),0)+MAX(0,$AQ16*('1. General Inputs'!$J$20-COLUMNS('7. Consumption'!I$9:$AQ$9)+1))</f>
        <v>0</v>
      </c>
      <c r="BA16" s="114">
        <f ca="1">IFERROR(SUM(OFFSET('7. Consumption'!J16,0,1,,MIN('1. General Inputs'!$J$20,COLUMNS('7. Consumption'!J$9:$AQ$9)-1))),0)+MAX(0,$AQ16*('1. General Inputs'!$J$20-COLUMNS('7. Consumption'!J$9:$AQ$9)+1))</f>
        <v>0</v>
      </c>
      <c r="BB16" s="114">
        <f ca="1">IFERROR(SUM(OFFSET('7. Consumption'!K16,0,1,,MIN('1. General Inputs'!$J$20,COLUMNS('7. Consumption'!K$9:$AQ$9)-1))),0)+MAX(0,$AQ16*('1. General Inputs'!$J$20-COLUMNS('7. Consumption'!K$9:$AQ$9)+1))</f>
        <v>0</v>
      </c>
      <c r="BC16" s="114">
        <f ca="1">IFERROR(SUM(OFFSET('7. Consumption'!L16,0,1,,MIN('1. General Inputs'!$J$20,COLUMNS('7. Consumption'!L$9:$AQ$9)-1))),0)+MAX(0,$AQ16*('1. General Inputs'!$J$20-COLUMNS('7. Consumption'!L$9:$AQ$9)+1))</f>
        <v>0</v>
      </c>
      <c r="BD16" s="114">
        <f ca="1">IFERROR(SUM(OFFSET('7. Consumption'!M16,0,1,,MIN('1. General Inputs'!$J$20,COLUMNS('7. Consumption'!M$9:$AQ$9)-1))),0)+MAX(0,$AQ16*('1. General Inputs'!$J$20-COLUMNS('7. Consumption'!M$9:$AQ$9)+1))</f>
        <v>0</v>
      </c>
      <c r="BE16" s="114">
        <f ca="1">IFERROR(SUM(OFFSET('7. Consumption'!N16,0,1,,MIN('1. General Inputs'!$J$20,COLUMNS('7. Consumption'!N$9:$AQ$9)-1))),0)+MAX(0,$AQ16*('1. General Inputs'!$J$20-COLUMNS('7. Consumption'!N$9:$AQ$9)+1))</f>
        <v>0</v>
      </c>
      <c r="BF16" s="114">
        <f ca="1">IFERROR(SUM(OFFSET('7. Consumption'!O16,0,1,,MIN('1. General Inputs'!$J$20,COLUMNS('7. Consumption'!O$9:$AQ$9)-1))),0)+MAX(0,$AQ16*('1. General Inputs'!$J$20-COLUMNS('7. Consumption'!O$9:$AQ$9)+1))</f>
        <v>0</v>
      </c>
      <c r="BG16" s="114">
        <f ca="1">IFERROR(SUM(OFFSET('7. Consumption'!P16,0,1,,MIN('1. General Inputs'!$J$20,COLUMNS('7. Consumption'!P$9:$AQ$9)-1))),0)+MAX(0,$AQ16*('1. General Inputs'!$J$20-COLUMNS('7. Consumption'!P$9:$AQ$9)+1))</f>
        <v>0</v>
      </c>
      <c r="BH16" s="114">
        <f ca="1">IFERROR(SUM(OFFSET('7. Consumption'!Q16,0,1,,MIN('1. General Inputs'!$J$20,COLUMNS('7. Consumption'!Q$9:$AQ$9)-1))),0)+MAX(0,$AQ16*('1. General Inputs'!$J$20-COLUMNS('7. Consumption'!Q$9:$AQ$9)+1))</f>
        <v>0</v>
      </c>
      <c r="BI16" s="114">
        <f ca="1">IFERROR(SUM(OFFSET('7. Consumption'!R16,0,1,,MIN('1. General Inputs'!$J$20,COLUMNS('7. Consumption'!R$9:$AQ$9)-1))),0)+MAX(0,$AQ16*('1. General Inputs'!$J$20-COLUMNS('7. Consumption'!R$9:$AQ$9)+1))</f>
        <v>0</v>
      </c>
      <c r="BJ16" s="114">
        <f ca="1">IFERROR(SUM(OFFSET('7. Consumption'!S16,0,1,,MIN('1. General Inputs'!$J$20,COLUMNS('7. Consumption'!S$9:$AQ$9)-1))),0)+MAX(0,$AQ16*('1. General Inputs'!$J$20-COLUMNS('7. Consumption'!S$9:$AQ$9)+1))</f>
        <v>0</v>
      </c>
      <c r="BK16" s="114">
        <f ca="1">IFERROR(SUM(OFFSET('7. Consumption'!T16,0,1,,MIN('1. General Inputs'!$J$20,COLUMNS('7. Consumption'!T$9:$AQ$9)-1))),0)+MAX(0,$AQ16*('1. General Inputs'!$J$20-COLUMNS('7. Consumption'!T$9:$AQ$9)+1))</f>
        <v>0</v>
      </c>
      <c r="BL16" s="114">
        <f ca="1">IFERROR(SUM(OFFSET('7. Consumption'!U16,0,1,,MIN('1. General Inputs'!$J$20,COLUMNS('7. Consumption'!U$9:$AQ$9)-1))),0)+MAX(0,$AQ16*('1. General Inputs'!$J$20-COLUMNS('7. Consumption'!U$9:$AQ$9)+1))</f>
        <v>0</v>
      </c>
      <c r="BM16" s="114">
        <f ca="1">IFERROR(SUM(OFFSET('7. Consumption'!V16,0,1,,MIN('1. General Inputs'!$J$20,COLUMNS('7. Consumption'!V$9:$AQ$9)-1))),0)+MAX(0,$AQ16*('1. General Inputs'!$J$20-COLUMNS('7. Consumption'!V$9:$AQ$9)+1))</f>
        <v>0</v>
      </c>
      <c r="BN16" s="114">
        <f ca="1">IFERROR(SUM(OFFSET('7. Consumption'!W16,0,1,,MIN('1. General Inputs'!$J$20,COLUMNS('7. Consumption'!W$9:$AQ$9)-1))),0)+MAX(0,$AQ16*('1. General Inputs'!$J$20-COLUMNS('7. Consumption'!W$9:$AQ$9)+1))</f>
        <v>0</v>
      </c>
      <c r="BO16" s="114">
        <f ca="1">IFERROR(SUM(OFFSET('7. Consumption'!X16,0,1,,MIN('1. General Inputs'!$J$20,COLUMNS('7. Consumption'!X$9:$AQ$9)-1))),0)+MAX(0,$AQ16*('1. General Inputs'!$J$20-COLUMNS('7. Consumption'!X$9:$AQ$9)+1))</f>
        <v>0</v>
      </c>
      <c r="BP16" s="114">
        <f ca="1">IFERROR(SUM(OFFSET('7. Consumption'!Y16,0,1,,MIN('1. General Inputs'!$J$20,COLUMNS('7. Consumption'!Y$9:$AQ$9)-1))),0)+MAX(0,$AQ16*('1. General Inputs'!$J$20-COLUMNS('7. Consumption'!Y$9:$AQ$9)+1))</f>
        <v>0</v>
      </c>
      <c r="BQ16" s="114">
        <f ca="1">IFERROR(SUM(OFFSET('7. Consumption'!Z16,0,1,,MIN('1. General Inputs'!$J$20,COLUMNS('7. Consumption'!Z$9:$AQ$9)-1))),0)+MAX(0,$AQ16*('1. General Inputs'!$J$20-COLUMNS('7. Consumption'!Z$9:$AQ$9)+1))</f>
        <v>0</v>
      </c>
      <c r="BR16" s="114">
        <f ca="1">IFERROR(SUM(OFFSET('7. Consumption'!AA16,0,1,,MIN('1. General Inputs'!$J$20,COLUMNS('7. Consumption'!AA$9:$AQ$9)-1))),0)+MAX(0,$AQ16*('1. General Inputs'!$J$20-COLUMNS('7. Consumption'!AA$9:$AQ$9)+1))</f>
        <v>0</v>
      </c>
      <c r="BS16" s="114">
        <f ca="1">IFERROR(SUM(OFFSET('7. Consumption'!AB16,0,1,,MIN('1. General Inputs'!$J$20,COLUMNS('7. Consumption'!AB$9:$AQ$9)-1))),0)+MAX(0,$AQ16*('1. General Inputs'!$J$20-COLUMNS('7. Consumption'!AB$9:$AQ$9)+1))</f>
        <v>0</v>
      </c>
      <c r="BT16" s="114">
        <f ca="1">IFERROR(SUM(OFFSET('7. Consumption'!AC16,0,1,,MIN('1. General Inputs'!$J$20,COLUMNS('7. Consumption'!AC$9:$AQ$9)-1))),0)+MAX(0,$AQ16*('1. General Inputs'!$J$20-COLUMNS('7. Consumption'!AC$9:$AQ$9)+1))</f>
        <v>0</v>
      </c>
      <c r="BU16" s="114">
        <f ca="1">IFERROR(SUM(OFFSET('7. Consumption'!AD16,0,1,,MIN('1. General Inputs'!$J$20,COLUMNS('7. Consumption'!AD$9:$AQ$9)-1))),0)+MAX(0,$AQ16*('1. General Inputs'!$J$20-COLUMNS('7. Consumption'!AD$9:$AQ$9)+1))</f>
        <v>0</v>
      </c>
      <c r="BV16" s="114">
        <f ca="1">IFERROR(SUM(OFFSET('7. Consumption'!AE16,0,1,,MIN('1. General Inputs'!$J$20,COLUMNS('7. Consumption'!AE$9:$AQ$9)-1))),0)+MAX(0,$AQ16*('1. General Inputs'!$J$20-COLUMNS('7. Consumption'!AE$9:$AQ$9)+1))</f>
        <v>0</v>
      </c>
      <c r="BW16" s="114">
        <f ca="1">IFERROR(SUM(OFFSET('7. Consumption'!AF16,0,1,,MIN('1. General Inputs'!$J$20,COLUMNS('7. Consumption'!AF$9:$AQ$9)-1))),0)+MAX(0,$AQ16*('1. General Inputs'!$J$20-COLUMNS('7. Consumption'!AF$9:$AQ$9)+1))</f>
        <v>0</v>
      </c>
      <c r="BX16" s="114">
        <f ca="1">IFERROR(SUM(OFFSET('7. Consumption'!AG16,0,1,,MIN('1. General Inputs'!$J$20,COLUMNS('7. Consumption'!AG$9:$AQ$9)-1))),0)+MAX(0,$AQ16*('1. General Inputs'!$J$20-COLUMNS('7. Consumption'!AG$9:$AQ$9)+1))</f>
        <v>0</v>
      </c>
      <c r="BY16" s="114">
        <f ca="1">IFERROR(SUM(OFFSET('7. Consumption'!AH16,0,1,,MIN('1. General Inputs'!$J$20,COLUMNS('7. Consumption'!AH$9:$AQ$9)-1))),0)+MAX(0,$AQ16*('1. General Inputs'!$J$20-COLUMNS('7. Consumption'!AH$9:$AQ$9)+1))</f>
        <v>0</v>
      </c>
      <c r="BZ16" s="114">
        <f ca="1">IFERROR(SUM(OFFSET('7. Consumption'!AI16,0,1,,MIN('1. General Inputs'!$J$20,COLUMNS('7. Consumption'!AI$9:$AQ$9)-1))),0)+MAX(0,$AQ16*('1. General Inputs'!$J$20-COLUMNS('7. Consumption'!AI$9:$AQ$9)+1))</f>
        <v>0</v>
      </c>
      <c r="CA16" s="114">
        <f ca="1">IFERROR(SUM(OFFSET('7. Consumption'!AJ16,0,1,,MIN('1. General Inputs'!$J$20,COLUMNS('7. Consumption'!AJ$9:$AQ$9)-1))),0)+MAX(0,$AQ16*('1. General Inputs'!$J$20-COLUMNS('7. Consumption'!AJ$9:$AQ$9)+1))</f>
        <v>0</v>
      </c>
      <c r="CB16" s="114">
        <f ca="1">IFERROR(SUM(OFFSET('7. Consumption'!AK16,0,1,,MIN('1. General Inputs'!$J$20,COLUMNS('7. Consumption'!AK$9:$AQ$9)-1))),0)+MAX(0,$AQ16*('1. General Inputs'!$J$20-COLUMNS('7. Consumption'!AK$9:$AQ$9)+1))</f>
        <v>0</v>
      </c>
      <c r="CC16" s="114">
        <f ca="1">IFERROR(SUM(OFFSET('7. Consumption'!AL16,0,1,,MIN('1. General Inputs'!$J$20,COLUMNS('7. Consumption'!AL$9:$AQ$9)-1))),0)+MAX(0,$AQ16*('1. General Inputs'!$J$20-COLUMNS('7. Consumption'!AL$9:$AQ$9)+1))</f>
        <v>0</v>
      </c>
      <c r="CD16" s="114">
        <f ca="1">IFERROR(SUM(OFFSET('7. Consumption'!AM16,0,1,,MIN('1. General Inputs'!$J$20,COLUMNS('7. Consumption'!AM$9:$AQ$9)-1))),0)+MAX(0,$AQ16*('1. General Inputs'!$J$20-COLUMNS('7. Consumption'!AM$9:$AQ$9)+1))</f>
        <v>0</v>
      </c>
      <c r="CE16" s="114">
        <f ca="1">IFERROR(SUM(OFFSET('7. Consumption'!AN16,0,1,,MIN('1. General Inputs'!$J$20,COLUMNS('7. Consumption'!AN$9:$AQ$9)-1))),0)+MAX(0,$AQ16*('1. General Inputs'!$J$20-COLUMNS('7. Consumption'!AN$9:$AQ$9)+1))</f>
        <v>0</v>
      </c>
      <c r="CF16" s="114">
        <f ca="1">IFERROR(SUM(OFFSET('7. Consumption'!AO16,0,1,,MIN('1. General Inputs'!$J$20,COLUMNS('7. Consumption'!AO$9:$AQ$9)-1))),0)+MAX(0,$AQ16*('1. General Inputs'!$J$20-COLUMNS('7. Consumption'!AO$9:$AQ$9)+1))</f>
        <v>0</v>
      </c>
      <c r="CG16" s="114">
        <f ca="1">IFERROR(SUM(OFFSET('7. Consumption'!AP16,0,1,,MIN('1. General Inputs'!$J$20,COLUMNS('7. Consumption'!AP$9:$AQ$9)-1))),0)+MAX(0,$AQ16*('1. General Inputs'!$J$20-COLUMNS('7. Consumption'!AP$9:$AQ$9)+1))</f>
        <v>0</v>
      </c>
      <c r="CH16" s="114">
        <f ca="1">IFERROR(SUM(OFFSET('7. Consumption'!AQ16,0,1,,MIN('1. General Inputs'!$J$20,COLUMNS('7. Consumption'!AQ$9:$AQ$9)-1))),0)+MAX(0,$AQ16*('1. General Inputs'!$J$20-COLUMNS('7. Consumption'!AQ$9:$AQ$9)+1))</f>
        <v>0</v>
      </c>
    </row>
    <row r="17" spans="2:86" x14ac:dyDescent="0.3">
      <c r="B17" s="12"/>
      <c r="C17" s="12" t="str">
        <f>IFERROR(VLOOKUP(ROWS($C$9:$C17),'5. Dosing'!$I$12:$J$73,COLUMNS('5. Dosing'!$I$11:$J$11),0),"")</f>
        <v>AZT+3TC+ABC (300/150/300) - 60 tab</v>
      </c>
      <c r="D17" s="12" t="str">
        <f>IFERROR(INDEX('5. Dosing'!C$12:C$73,MATCH('7. Consumption'!$C17,'5. Dosing'!$J$12:$J$73,0)),"")</f>
        <v>AZT+3TC+ABC</v>
      </c>
      <c r="E17" s="108">
        <f>IFERROR(INDEX('5. Dosing'!H$12:H$73,MATCH('7. Consumption'!$C17,'5. Dosing'!$J$12:$J$73,0)),0)</f>
        <v>1</v>
      </c>
      <c r="F17" s="109">
        <f>IFERROR(INDEX('5. Dosing'!G$12:G$73,MATCH('7. Consumption'!$C17,'5. Dosing'!$J$12:$J$73,0))*(30.5)/INDEX('5. Dosing'!F$12:F$73,MATCH('7. Consumption'!$C17,'5. Dosing'!$J$12:$J$73,0)),0)</f>
        <v>1.0166666666666666</v>
      </c>
      <c r="H17" s="3">
        <f ca="1">ROUNDUP($F17*$E17*CHOOSE(H$7,
IFERROR(SUMPRODUCT('6. Patients'!BZ$10:BZ$107,OFFSET('6. Patients'!$DM$9,1,MATCH($D17,'6. Patients'!$DN$9:$EI$9,0),ROWS('6. Patients'!DM$10:DM$107))),0)+
IFERROR(SUMPRODUCT('6. Patients'!BZ$10:BZ$107,OFFSET('6. Patients'!$EJ$9,1,MATCH($D17,'6. Patients'!$EK$9:$EW$9,0),ROWS('6. Patients'!DM$10:DM$107))),0)+
IFERROR(SUMPRODUCT('6. Patients'!BZ$10:BZ$107,OFFSET('6. Patients'!$EX$9,1,MATCH($D17,'6. Patients'!$EY$9:$FT$9,0),ROWS('6. Patients'!DM$10:DM$107))),0)+
IFERROR(SUMPRODUCT('6. Patients'!BZ$10:BZ$107,OFFSET('6. Patients'!$FU$9,1,MATCH($D17,'6. Patients'!$FV$9:$GJ$9,0),ROWS('6. Patients'!DM$10:DM$107))),0),
IFERROR(SUMPRODUCT('6. Patients'!BZ$10:BZ$107,OFFSET('6. Patients'!$GK$9,1,MATCH($D17,'6. Patients'!$GL$9:$HG$9,0),ROWS('6. Patients'!DM$10:DM$107))),0)+
IFERROR(SUMPRODUCT('6. Patients'!BZ$10:BZ$107,OFFSET('6. Patients'!$HH$9,1,MATCH($D17,'6. Patients'!$HI$9:$HU$9,0),ROWS('6. Patients'!DM$10:DM$107))),0)+
IFERROR(SUMPRODUCT('6. Patients'!BZ$10:BZ$107,OFFSET('6. Patients'!$HV$9,1,MATCH($D17,'6. Patients'!$HW$9:$IR$9,0),ROWS('6. Patients'!DM$10:DM$107))),0)+
IFERROR(SUMPRODUCT('6. Patients'!BZ$10:BZ$107,OFFSET('6. Patients'!$IS$9,1,MATCH($D17,'6. Patients'!$IT$9:$JH$9,0),ROWS('6. Patients'!DM$10:DM$107))),0),
IFERROR(SUMPRODUCT('6. Patients'!BZ$10:BZ$107,OFFSET('6. Patients'!$JI$9,1,MATCH($D17,'6. Patients'!$JJ$9:$KE$9,0),ROWS('6. Patients'!DM$10:DM$107))),0)+
IFERROR(SUMPRODUCT('6. Patients'!BZ$10:BZ$107,OFFSET('6. Patients'!$KF$9,1,MATCH($D17,'6. Patients'!$KG$9:$KS$9,0),ROWS('6. Patients'!DM$10:DM$107))),0)+
IFERROR(SUMPRODUCT('6. Patients'!BZ$10:BZ$107,OFFSET('6. Patients'!$KT$9,1,MATCH($D17,'6. Patients'!$KU$9:$LP$9,0),ROWS('6. Patients'!DM$10:DM$107))),0)+
IFERROR(SUMPRODUCT('6. Patients'!BZ$10:BZ$107,OFFSET('6. Patients'!$LQ$9,1,MATCH($D17,'6. Patients'!$LR$9:$MF$9,0),ROWS('6. Patients'!DM$10:DM$107))),0))+
IFERROR(VLOOKUP($D17,$H$109:$L$139,COLUMNS($H$108:$J$108)-1+H$7,0)*$E17*$F17*'1. General Inputs'!$J$18,0),0)</f>
        <v>0</v>
      </c>
      <c r="I17" s="3">
        <f ca="1">ROUNDUP($F17*$E17*CHOOSE(I$7,
IFERROR(SUMPRODUCT('6. Patients'!CA$10:CA$107,OFFSET('6. Patients'!$DM$9,1,MATCH($D17,'6. Patients'!$DN$9:$EI$9,0),ROWS('6. Patients'!DN$10:DN$107))),0)+
IFERROR(SUMPRODUCT('6. Patients'!CA$10:CA$107,OFFSET('6. Patients'!$EJ$9,1,MATCH($D17,'6. Patients'!$EK$9:$EW$9,0),ROWS('6. Patients'!DN$10:DN$107))),0)+
IFERROR(SUMPRODUCT('6. Patients'!CA$10:CA$107,OFFSET('6. Patients'!$EX$9,1,MATCH($D17,'6. Patients'!$EY$9:$FT$9,0),ROWS('6. Patients'!DN$10:DN$107))),0)+
IFERROR(SUMPRODUCT('6. Patients'!CA$10:CA$107,OFFSET('6. Patients'!$FU$9,1,MATCH($D17,'6. Patients'!$FV$9:$GJ$9,0),ROWS('6. Patients'!DN$10:DN$107))),0),
IFERROR(SUMPRODUCT('6. Patients'!CA$10:CA$107,OFFSET('6. Patients'!$GK$9,1,MATCH($D17,'6. Patients'!$GL$9:$HG$9,0),ROWS('6. Patients'!DN$10:DN$107))),0)+
IFERROR(SUMPRODUCT('6. Patients'!CA$10:CA$107,OFFSET('6. Patients'!$HH$9,1,MATCH($D17,'6. Patients'!$HI$9:$HU$9,0),ROWS('6. Patients'!DN$10:DN$107))),0)+
IFERROR(SUMPRODUCT('6. Patients'!CA$10:CA$107,OFFSET('6. Patients'!$HV$9,1,MATCH($D17,'6. Patients'!$HW$9:$IR$9,0),ROWS('6. Patients'!DN$10:DN$107))),0)+
IFERROR(SUMPRODUCT('6. Patients'!CA$10:CA$107,OFFSET('6. Patients'!$IS$9,1,MATCH($D17,'6. Patients'!$IT$9:$JH$9,0),ROWS('6. Patients'!DN$10:DN$107))),0),
IFERROR(SUMPRODUCT('6. Patients'!CA$10:CA$107,OFFSET('6. Patients'!$JI$9,1,MATCH($D17,'6. Patients'!$JJ$9:$KE$9,0),ROWS('6. Patients'!DN$10:DN$107))),0)+
IFERROR(SUMPRODUCT('6. Patients'!CA$10:CA$107,OFFSET('6. Patients'!$KF$9,1,MATCH($D17,'6. Patients'!$KG$9:$KS$9,0),ROWS('6. Patients'!DN$10:DN$107))),0)+
IFERROR(SUMPRODUCT('6. Patients'!CA$10:CA$107,OFFSET('6. Patients'!$KT$9,1,MATCH($D17,'6. Patients'!$KU$9:$LP$9,0),ROWS('6. Patients'!DN$10:DN$107))),0)+
IFERROR(SUMPRODUCT('6. Patients'!CA$10:CA$107,OFFSET('6. Patients'!$LQ$9,1,MATCH($D17,'6. Patients'!$LR$9:$MF$9,0),ROWS('6. Patients'!DN$10:DN$107))),0))+
IFERROR(VLOOKUP($D17,$H$109:$L$139,COLUMNS($H$108:$J$108)-1+I$7,0)*$E17*$F17*'1. General Inputs'!$J$18,0),0)</f>
        <v>0</v>
      </c>
      <c r="J17" s="3">
        <f ca="1">ROUNDUP($F17*$E17*CHOOSE(J$7,
IFERROR(SUMPRODUCT('6. Patients'!CB$10:CB$107,OFFSET('6. Patients'!$DM$9,1,MATCH($D17,'6. Patients'!$DN$9:$EI$9,0),ROWS('6. Patients'!DO$10:DO$107))),0)+
IFERROR(SUMPRODUCT('6. Patients'!CB$10:CB$107,OFFSET('6. Patients'!$EJ$9,1,MATCH($D17,'6. Patients'!$EK$9:$EW$9,0),ROWS('6. Patients'!DO$10:DO$107))),0)+
IFERROR(SUMPRODUCT('6. Patients'!CB$10:CB$107,OFFSET('6. Patients'!$EX$9,1,MATCH($D17,'6. Patients'!$EY$9:$FT$9,0),ROWS('6. Patients'!DO$10:DO$107))),0)+
IFERROR(SUMPRODUCT('6. Patients'!CB$10:CB$107,OFFSET('6. Patients'!$FU$9,1,MATCH($D17,'6. Patients'!$FV$9:$GJ$9,0),ROWS('6. Patients'!DO$10:DO$107))),0),
IFERROR(SUMPRODUCT('6. Patients'!CB$10:CB$107,OFFSET('6. Patients'!$GK$9,1,MATCH($D17,'6. Patients'!$GL$9:$HG$9,0),ROWS('6. Patients'!DO$10:DO$107))),0)+
IFERROR(SUMPRODUCT('6. Patients'!CB$10:CB$107,OFFSET('6. Patients'!$HH$9,1,MATCH($D17,'6. Patients'!$HI$9:$HU$9,0),ROWS('6. Patients'!DO$10:DO$107))),0)+
IFERROR(SUMPRODUCT('6. Patients'!CB$10:CB$107,OFFSET('6. Patients'!$HV$9,1,MATCH($D17,'6. Patients'!$HW$9:$IR$9,0),ROWS('6. Patients'!DO$10:DO$107))),0)+
IFERROR(SUMPRODUCT('6. Patients'!CB$10:CB$107,OFFSET('6. Patients'!$IS$9,1,MATCH($D17,'6. Patients'!$IT$9:$JH$9,0),ROWS('6. Patients'!DO$10:DO$107))),0),
IFERROR(SUMPRODUCT('6. Patients'!CB$10:CB$107,OFFSET('6. Patients'!$JI$9,1,MATCH($D17,'6. Patients'!$JJ$9:$KE$9,0),ROWS('6. Patients'!DO$10:DO$107))),0)+
IFERROR(SUMPRODUCT('6. Patients'!CB$10:CB$107,OFFSET('6. Patients'!$KF$9,1,MATCH($D17,'6. Patients'!$KG$9:$KS$9,0),ROWS('6. Patients'!DO$10:DO$107))),0)+
IFERROR(SUMPRODUCT('6. Patients'!CB$10:CB$107,OFFSET('6. Patients'!$KT$9,1,MATCH($D17,'6. Patients'!$KU$9:$LP$9,0),ROWS('6. Patients'!DO$10:DO$107))),0)+
IFERROR(SUMPRODUCT('6. Patients'!CB$10:CB$107,OFFSET('6. Patients'!$LQ$9,1,MATCH($D17,'6. Patients'!$LR$9:$MF$9,0),ROWS('6. Patients'!DO$10:DO$107))),0))+
IFERROR(VLOOKUP($D17,$H$109:$L$139,COLUMNS($H$108:$J$108)-1+J$7,0)*$E17*$F17*'1. General Inputs'!$J$18,0),0)</f>
        <v>0</v>
      </c>
      <c r="K17" s="3">
        <f ca="1">ROUNDUP($F17*$E17*CHOOSE(K$7,
IFERROR(SUMPRODUCT('6. Patients'!CC$10:CC$107,OFFSET('6. Patients'!$DM$9,1,MATCH($D17,'6. Patients'!$DN$9:$EI$9,0),ROWS('6. Patients'!DP$10:DP$107))),0)+
IFERROR(SUMPRODUCT('6. Patients'!CC$10:CC$107,OFFSET('6. Patients'!$EJ$9,1,MATCH($D17,'6. Patients'!$EK$9:$EW$9,0),ROWS('6. Patients'!DP$10:DP$107))),0)+
IFERROR(SUMPRODUCT('6. Patients'!CC$10:CC$107,OFFSET('6. Patients'!$EX$9,1,MATCH($D17,'6. Patients'!$EY$9:$FT$9,0),ROWS('6. Patients'!DP$10:DP$107))),0)+
IFERROR(SUMPRODUCT('6. Patients'!CC$10:CC$107,OFFSET('6. Patients'!$FU$9,1,MATCH($D17,'6. Patients'!$FV$9:$GJ$9,0),ROWS('6. Patients'!DP$10:DP$107))),0),
IFERROR(SUMPRODUCT('6. Patients'!CC$10:CC$107,OFFSET('6. Patients'!$GK$9,1,MATCH($D17,'6. Patients'!$GL$9:$HG$9,0),ROWS('6. Patients'!DP$10:DP$107))),0)+
IFERROR(SUMPRODUCT('6. Patients'!CC$10:CC$107,OFFSET('6. Patients'!$HH$9,1,MATCH($D17,'6. Patients'!$HI$9:$HU$9,0),ROWS('6. Patients'!DP$10:DP$107))),0)+
IFERROR(SUMPRODUCT('6. Patients'!CC$10:CC$107,OFFSET('6. Patients'!$HV$9,1,MATCH($D17,'6. Patients'!$HW$9:$IR$9,0),ROWS('6. Patients'!DP$10:DP$107))),0)+
IFERROR(SUMPRODUCT('6. Patients'!CC$10:CC$107,OFFSET('6. Patients'!$IS$9,1,MATCH($D17,'6. Patients'!$IT$9:$JH$9,0),ROWS('6. Patients'!DP$10:DP$107))),0),
IFERROR(SUMPRODUCT('6. Patients'!CC$10:CC$107,OFFSET('6. Patients'!$JI$9,1,MATCH($D17,'6. Patients'!$JJ$9:$KE$9,0),ROWS('6. Patients'!DP$10:DP$107))),0)+
IFERROR(SUMPRODUCT('6. Patients'!CC$10:CC$107,OFFSET('6. Patients'!$KF$9,1,MATCH($D17,'6. Patients'!$KG$9:$KS$9,0),ROWS('6. Patients'!DP$10:DP$107))),0)+
IFERROR(SUMPRODUCT('6. Patients'!CC$10:CC$107,OFFSET('6. Patients'!$KT$9,1,MATCH($D17,'6. Patients'!$KU$9:$LP$9,0),ROWS('6. Patients'!DP$10:DP$107))),0)+
IFERROR(SUMPRODUCT('6. Patients'!CC$10:CC$107,OFFSET('6. Patients'!$LQ$9,1,MATCH($D17,'6. Patients'!$LR$9:$MF$9,0),ROWS('6. Patients'!DP$10:DP$107))),0))+
IFERROR(VLOOKUP($D17,$H$109:$L$139,COLUMNS($H$108:$J$108)-1+K$7,0)*$E17*$F17*'1. General Inputs'!$J$18,0),0)</f>
        <v>0</v>
      </c>
      <c r="L17" s="3">
        <f ca="1">ROUNDUP($F17*$E17*CHOOSE(L$7,
IFERROR(SUMPRODUCT('6. Patients'!CD$10:CD$107,OFFSET('6. Patients'!$DM$9,1,MATCH($D17,'6. Patients'!$DN$9:$EI$9,0),ROWS('6. Patients'!DQ$10:DQ$107))),0)+
IFERROR(SUMPRODUCT('6. Patients'!CD$10:CD$107,OFFSET('6. Patients'!$EJ$9,1,MATCH($D17,'6. Patients'!$EK$9:$EW$9,0),ROWS('6. Patients'!DQ$10:DQ$107))),0)+
IFERROR(SUMPRODUCT('6. Patients'!CD$10:CD$107,OFFSET('6. Patients'!$EX$9,1,MATCH($D17,'6. Patients'!$EY$9:$FT$9,0),ROWS('6. Patients'!DQ$10:DQ$107))),0)+
IFERROR(SUMPRODUCT('6. Patients'!CD$10:CD$107,OFFSET('6. Patients'!$FU$9,1,MATCH($D17,'6. Patients'!$FV$9:$GJ$9,0),ROWS('6. Patients'!DQ$10:DQ$107))),0),
IFERROR(SUMPRODUCT('6. Patients'!CD$10:CD$107,OFFSET('6. Patients'!$GK$9,1,MATCH($D17,'6. Patients'!$GL$9:$HG$9,0),ROWS('6. Patients'!DQ$10:DQ$107))),0)+
IFERROR(SUMPRODUCT('6. Patients'!CD$10:CD$107,OFFSET('6. Patients'!$HH$9,1,MATCH($D17,'6. Patients'!$HI$9:$HU$9,0),ROWS('6. Patients'!DQ$10:DQ$107))),0)+
IFERROR(SUMPRODUCT('6. Patients'!CD$10:CD$107,OFFSET('6. Patients'!$HV$9,1,MATCH($D17,'6. Patients'!$HW$9:$IR$9,0),ROWS('6. Patients'!DQ$10:DQ$107))),0)+
IFERROR(SUMPRODUCT('6. Patients'!CD$10:CD$107,OFFSET('6. Patients'!$IS$9,1,MATCH($D17,'6. Patients'!$IT$9:$JH$9,0),ROWS('6. Patients'!DQ$10:DQ$107))),0),
IFERROR(SUMPRODUCT('6. Patients'!CD$10:CD$107,OFFSET('6. Patients'!$JI$9,1,MATCH($D17,'6. Patients'!$JJ$9:$KE$9,0),ROWS('6. Patients'!DQ$10:DQ$107))),0)+
IFERROR(SUMPRODUCT('6. Patients'!CD$10:CD$107,OFFSET('6. Patients'!$KF$9,1,MATCH($D17,'6. Patients'!$KG$9:$KS$9,0),ROWS('6. Patients'!DQ$10:DQ$107))),0)+
IFERROR(SUMPRODUCT('6. Patients'!CD$10:CD$107,OFFSET('6. Patients'!$KT$9,1,MATCH($D17,'6. Patients'!$KU$9:$LP$9,0),ROWS('6. Patients'!DQ$10:DQ$107))),0)+
IFERROR(SUMPRODUCT('6. Patients'!CD$10:CD$107,OFFSET('6. Patients'!$LQ$9,1,MATCH($D17,'6. Patients'!$LR$9:$MF$9,0),ROWS('6. Patients'!DQ$10:DQ$107))),0))+
IFERROR(VLOOKUP($D17,$H$109:$L$139,COLUMNS($H$108:$J$108)-1+L$7,0)*$E17*$F17*'1. General Inputs'!$J$18,0),0)</f>
        <v>0</v>
      </c>
      <c r="M17" s="3">
        <f ca="1">ROUNDUP($F17*$E17*CHOOSE(M$7,
IFERROR(SUMPRODUCT('6. Patients'!CE$10:CE$107,OFFSET('6. Patients'!$DM$9,1,MATCH($D17,'6. Patients'!$DN$9:$EI$9,0),ROWS('6. Patients'!DR$10:DR$107))),0)+
IFERROR(SUMPRODUCT('6. Patients'!CE$10:CE$107,OFFSET('6. Patients'!$EJ$9,1,MATCH($D17,'6. Patients'!$EK$9:$EW$9,0),ROWS('6. Patients'!DR$10:DR$107))),0)+
IFERROR(SUMPRODUCT('6. Patients'!CE$10:CE$107,OFFSET('6. Patients'!$EX$9,1,MATCH($D17,'6. Patients'!$EY$9:$FT$9,0),ROWS('6. Patients'!DR$10:DR$107))),0)+
IFERROR(SUMPRODUCT('6. Patients'!CE$10:CE$107,OFFSET('6. Patients'!$FU$9,1,MATCH($D17,'6. Patients'!$FV$9:$GJ$9,0),ROWS('6. Patients'!DR$10:DR$107))),0),
IFERROR(SUMPRODUCT('6. Patients'!CE$10:CE$107,OFFSET('6. Patients'!$GK$9,1,MATCH($D17,'6. Patients'!$GL$9:$HG$9,0),ROWS('6. Patients'!DR$10:DR$107))),0)+
IFERROR(SUMPRODUCT('6. Patients'!CE$10:CE$107,OFFSET('6. Patients'!$HH$9,1,MATCH($D17,'6. Patients'!$HI$9:$HU$9,0),ROWS('6. Patients'!DR$10:DR$107))),0)+
IFERROR(SUMPRODUCT('6. Patients'!CE$10:CE$107,OFFSET('6. Patients'!$HV$9,1,MATCH($D17,'6. Patients'!$HW$9:$IR$9,0),ROWS('6. Patients'!DR$10:DR$107))),0)+
IFERROR(SUMPRODUCT('6. Patients'!CE$10:CE$107,OFFSET('6. Patients'!$IS$9,1,MATCH($D17,'6. Patients'!$IT$9:$JH$9,0),ROWS('6. Patients'!DR$10:DR$107))),0),
IFERROR(SUMPRODUCT('6. Patients'!CE$10:CE$107,OFFSET('6. Patients'!$JI$9,1,MATCH($D17,'6. Patients'!$JJ$9:$KE$9,0),ROWS('6. Patients'!DR$10:DR$107))),0)+
IFERROR(SUMPRODUCT('6. Patients'!CE$10:CE$107,OFFSET('6. Patients'!$KF$9,1,MATCH($D17,'6. Patients'!$KG$9:$KS$9,0),ROWS('6. Patients'!DR$10:DR$107))),0)+
IFERROR(SUMPRODUCT('6. Patients'!CE$10:CE$107,OFFSET('6. Patients'!$KT$9,1,MATCH($D17,'6. Patients'!$KU$9:$LP$9,0),ROWS('6. Patients'!DR$10:DR$107))),0)+
IFERROR(SUMPRODUCT('6. Patients'!CE$10:CE$107,OFFSET('6. Patients'!$LQ$9,1,MATCH($D17,'6. Patients'!$LR$9:$MF$9,0),ROWS('6. Patients'!DR$10:DR$107))),0))+
IFERROR(VLOOKUP($D17,$H$109:$L$139,COLUMNS($H$108:$J$108)-1+M$7,0)*$E17*$F17*'1. General Inputs'!$J$18,0),0)</f>
        <v>0</v>
      </c>
      <c r="N17" s="3">
        <f ca="1">ROUNDUP($F17*$E17*CHOOSE(N$7,
IFERROR(SUMPRODUCT('6. Patients'!CF$10:CF$107,OFFSET('6. Patients'!$DM$9,1,MATCH($D17,'6. Patients'!$DN$9:$EI$9,0),ROWS('6. Patients'!DS$10:DS$107))),0)+
IFERROR(SUMPRODUCT('6. Patients'!CF$10:CF$107,OFFSET('6. Patients'!$EJ$9,1,MATCH($D17,'6. Patients'!$EK$9:$EW$9,0),ROWS('6. Patients'!DS$10:DS$107))),0)+
IFERROR(SUMPRODUCT('6. Patients'!CF$10:CF$107,OFFSET('6. Patients'!$EX$9,1,MATCH($D17,'6. Patients'!$EY$9:$FT$9,0),ROWS('6. Patients'!DS$10:DS$107))),0)+
IFERROR(SUMPRODUCT('6. Patients'!CF$10:CF$107,OFFSET('6. Patients'!$FU$9,1,MATCH($D17,'6. Patients'!$FV$9:$GJ$9,0),ROWS('6. Patients'!DS$10:DS$107))),0),
IFERROR(SUMPRODUCT('6. Patients'!CF$10:CF$107,OFFSET('6. Patients'!$GK$9,1,MATCH($D17,'6. Patients'!$GL$9:$HG$9,0),ROWS('6. Patients'!DS$10:DS$107))),0)+
IFERROR(SUMPRODUCT('6. Patients'!CF$10:CF$107,OFFSET('6. Patients'!$HH$9,1,MATCH($D17,'6. Patients'!$HI$9:$HU$9,0),ROWS('6. Patients'!DS$10:DS$107))),0)+
IFERROR(SUMPRODUCT('6. Patients'!CF$10:CF$107,OFFSET('6. Patients'!$HV$9,1,MATCH($D17,'6. Patients'!$HW$9:$IR$9,0),ROWS('6. Patients'!DS$10:DS$107))),0)+
IFERROR(SUMPRODUCT('6. Patients'!CF$10:CF$107,OFFSET('6. Patients'!$IS$9,1,MATCH($D17,'6. Patients'!$IT$9:$JH$9,0),ROWS('6. Patients'!DS$10:DS$107))),0),
IFERROR(SUMPRODUCT('6. Patients'!CF$10:CF$107,OFFSET('6. Patients'!$JI$9,1,MATCH($D17,'6. Patients'!$JJ$9:$KE$9,0),ROWS('6. Patients'!DS$10:DS$107))),0)+
IFERROR(SUMPRODUCT('6. Patients'!CF$10:CF$107,OFFSET('6. Patients'!$KF$9,1,MATCH($D17,'6. Patients'!$KG$9:$KS$9,0),ROWS('6. Patients'!DS$10:DS$107))),0)+
IFERROR(SUMPRODUCT('6. Patients'!CF$10:CF$107,OFFSET('6. Patients'!$KT$9,1,MATCH($D17,'6. Patients'!$KU$9:$LP$9,0),ROWS('6. Patients'!DS$10:DS$107))),0)+
IFERROR(SUMPRODUCT('6. Patients'!CF$10:CF$107,OFFSET('6. Patients'!$LQ$9,1,MATCH($D17,'6. Patients'!$LR$9:$MF$9,0),ROWS('6. Patients'!DS$10:DS$107))),0))+
IFERROR(VLOOKUP($D17,$H$109:$L$139,COLUMNS($H$108:$J$108)-1+N$7,0)*$E17*$F17*'1. General Inputs'!$J$18,0),0)</f>
        <v>0</v>
      </c>
      <c r="O17" s="3">
        <f ca="1">ROUNDUP($F17*$E17*CHOOSE(O$7,
IFERROR(SUMPRODUCT('6. Patients'!CG$10:CG$107,OFFSET('6. Patients'!$DM$9,1,MATCH($D17,'6. Patients'!$DN$9:$EI$9,0),ROWS('6. Patients'!DT$10:DT$107))),0)+
IFERROR(SUMPRODUCT('6. Patients'!CG$10:CG$107,OFFSET('6. Patients'!$EJ$9,1,MATCH($D17,'6. Patients'!$EK$9:$EW$9,0),ROWS('6. Patients'!DT$10:DT$107))),0)+
IFERROR(SUMPRODUCT('6. Patients'!CG$10:CG$107,OFFSET('6. Patients'!$EX$9,1,MATCH($D17,'6. Patients'!$EY$9:$FT$9,0),ROWS('6. Patients'!DT$10:DT$107))),0)+
IFERROR(SUMPRODUCT('6. Patients'!CG$10:CG$107,OFFSET('6. Patients'!$FU$9,1,MATCH($D17,'6. Patients'!$FV$9:$GJ$9,0),ROWS('6. Patients'!DT$10:DT$107))),0),
IFERROR(SUMPRODUCT('6. Patients'!CG$10:CG$107,OFFSET('6. Patients'!$GK$9,1,MATCH($D17,'6. Patients'!$GL$9:$HG$9,0),ROWS('6. Patients'!DT$10:DT$107))),0)+
IFERROR(SUMPRODUCT('6. Patients'!CG$10:CG$107,OFFSET('6. Patients'!$HH$9,1,MATCH($D17,'6. Patients'!$HI$9:$HU$9,0),ROWS('6. Patients'!DT$10:DT$107))),0)+
IFERROR(SUMPRODUCT('6. Patients'!CG$10:CG$107,OFFSET('6. Patients'!$HV$9,1,MATCH($D17,'6. Patients'!$HW$9:$IR$9,0),ROWS('6. Patients'!DT$10:DT$107))),0)+
IFERROR(SUMPRODUCT('6. Patients'!CG$10:CG$107,OFFSET('6. Patients'!$IS$9,1,MATCH($D17,'6. Patients'!$IT$9:$JH$9,0),ROWS('6. Patients'!DT$10:DT$107))),0),
IFERROR(SUMPRODUCT('6. Patients'!CG$10:CG$107,OFFSET('6. Patients'!$JI$9,1,MATCH($D17,'6. Patients'!$JJ$9:$KE$9,0),ROWS('6. Patients'!DT$10:DT$107))),0)+
IFERROR(SUMPRODUCT('6. Patients'!CG$10:CG$107,OFFSET('6. Patients'!$KF$9,1,MATCH($D17,'6. Patients'!$KG$9:$KS$9,0),ROWS('6. Patients'!DT$10:DT$107))),0)+
IFERROR(SUMPRODUCT('6. Patients'!CG$10:CG$107,OFFSET('6. Patients'!$KT$9,1,MATCH($D17,'6. Patients'!$KU$9:$LP$9,0),ROWS('6. Patients'!DT$10:DT$107))),0)+
IFERROR(SUMPRODUCT('6. Patients'!CG$10:CG$107,OFFSET('6. Patients'!$LQ$9,1,MATCH($D17,'6. Patients'!$LR$9:$MF$9,0),ROWS('6. Patients'!DT$10:DT$107))),0))+
IFERROR(VLOOKUP($D17,$H$109:$L$139,COLUMNS($H$108:$J$108)-1+O$7,0)*$E17*$F17*'1. General Inputs'!$J$18,0),0)</f>
        <v>0</v>
      </c>
      <c r="P17" s="3">
        <f ca="1">ROUNDUP($F17*$E17*CHOOSE(P$7,
IFERROR(SUMPRODUCT('6. Patients'!CH$10:CH$107,OFFSET('6. Patients'!$DM$9,1,MATCH($D17,'6. Patients'!$DN$9:$EI$9,0),ROWS('6. Patients'!DU$10:DU$107))),0)+
IFERROR(SUMPRODUCT('6. Patients'!CH$10:CH$107,OFFSET('6. Patients'!$EJ$9,1,MATCH($D17,'6. Patients'!$EK$9:$EW$9,0),ROWS('6. Patients'!DU$10:DU$107))),0)+
IFERROR(SUMPRODUCT('6. Patients'!CH$10:CH$107,OFFSET('6. Patients'!$EX$9,1,MATCH($D17,'6. Patients'!$EY$9:$FT$9,0),ROWS('6. Patients'!DU$10:DU$107))),0)+
IFERROR(SUMPRODUCT('6. Patients'!CH$10:CH$107,OFFSET('6. Patients'!$FU$9,1,MATCH($D17,'6. Patients'!$FV$9:$GJ$9,0),ROWS('6. Patients'!DU$10:DU$107))),0),
IFERROR(SUMPRODUCT('6. Patients'!CH$10:CH$107,OFFSET('6. Patients'!$GK$9,1,MATCH($D17,'6. Patients'!$GL$9:$HG$9,0),ROWS('6. Patients'!DU$10:DU$107))),0)+
IFERROR(SUMPRODUCT('6. Patients'!CH$10:CH$107,OFFSET('6. Patients'!$HH$9,1,MATCH($D17,'6. Patients'!$HI$9:$HU$9,0),ROWS('6. Patients'!DU$10:DU$107))),0)+
IFERROR(SUMPRODUCT('6. Patients'!CH$10:CH$107,OFFSET('6. Patients'!$HV$9,1,MATCH($D17,'6. Patients'!$HW$9:$IR$9,0),ROWS('6. Patients'!DU$10:DU$107))),0)+
IFERROR(SUMPRODUCT('6. Patients'!CH$10:CH$107,OFFSET('6. Patients'!$IS$9,1,MATCH($D17,'6. Patients'!$IT$9:$JH$9,0),ROWS('6. Patients'!DU$10:DU$107))),0),
IFERROR(SUMPRODUCT('6. Patients'!CH$10:CH$107,OFFSET('6. Patients'!$JI$9,1,MATCH($D17,'6. Patients'!$JJ$9:$KE$9,0),ROWS('6. Patients'!DU$10:DU$107))),0)+
IFERROR(SUMPRODUCT('6. Patients'!CH$10:CH$107,OFFSET('6. Patients'!$KF$9,1,MATCH($D17,'6. Patients'!$KG$9:$KS$9,0),ROWS('6. Patients'!DU$10:DU$107))),0)+
IFERROR(SUMPRODUCT('6. Patients'!CH$10:CH$107,OFFSET('6. Patients'!$KT$9,1,MATCH($D17,'6. Patients'!$KU$9:$LP$9,0),ROWS('6. Patients'!DU$10:DU$107))),0)+
IFERROR(SUMPRODUCT('6. Patients'!CH$10:CH$107,OFFSET('6. Patients'!$LQ$9,1,MATCH($D17,'6. Patients'!$LR$9:$MF$9,0),ROWS('6. Patients'!DU$10:DU$107))),0))+
IFERROR(VLOOKUP($D17,$H$109:$L$139,COLUMNS($H$108:$J$108)-1+P$7,0)*$E17*$F17*'1. General Inputs'!$J$18,0),0)</f>
        <v>0</v>
      </c>
      <c r="Q17" s="3">
        <f ca="1">ROUNDUP($F17*$E17*CHOOSE(Q$7,
IFERROR(SUMPRODUCT('6. Patients'!CI$10:CI$107,OFFSET('6. Patients'!$DM$9,1,MATCH($D17,'6. Patients'!$DN$9:$EI$9,0),ROWS('6. Patients'!DV$10:DV$107))),0)+
IFERROR(SUMPRODUCT('6. Patients'!CI$10:CI$107,OFFSET('6. Patients'!$EJ$9,1,MATCH($D17,'6. Patients'!$EK$9:$EW$9,0),ROWS('6. Patients'!DV$10:DV$107))),0)+
IFERROR(SUMPRODUCT('6. Patients'!CI$10:CI$107,OFFSET('6. Patients'!$EX$9,1,MATCH($D17,'6. Patients'!$EY$9:$FT$9,0),ROWS('6. Patients'!DV$10:DV$107))),0)+
IFERROR(SUMPRODUCT('6. Patients'!CI$10:CI$107,OFFSET('6. Patients'!$FU$9,1,MATCH($D17,'6. Patients'!$FV$9:$GJ$9,0),ROWS('6. Patients'!DV$10:DV$107))),0),
IFERROR(SUMPRODUCT('6. Patients'!CI$10:CI$107,OFFSET('6. Patients'!$GK$9,1,MATCH($D17,'6. Patients'!$GL$9:$HG$9,0),ROWS('6. Patients'!DV$10:DV$107))),0)+
IFERROR(SUMPRODUCT('6. Patients'!CI$10:CI$107,OFFSET('6. Patients'!$HH$9,1,MATCH($D17,'6. Patients'!$HI$9:$HU$9,0),ROWS('6. Patients'!DV$10:DV$107))),0)+
IFERROR(SUMPRODUCT('6. Patients'!CI$10:CI$107,OFFSET('6. Patients'!$HV$9,1,MATCH($D17,'6. Patients'!$HW$9:$IR$9,0),ROWS('6. Patients'!DV$10:DV$107))),0)+
IFERROR(SUMPRODUCT('6. Patients'!CI$10:CI$107,OFFSET('6. Patients'!$IS$9,1,MATCH($D17,'6. Patients'!$IT$9:$JH$9,0),ROWS('6. Patients'!DV$10:DV$107))),0),
IFERROR(SUMPRODUCT('6. Patients'!CI$10:CI$107,OFFSET('6. Patients'!$JI$9,1,MATCH($D17,'6. Patients'!$JJ$9:$KE$9,0),ROWS('6. Patients'!DV$10:DV$107))),0)+
IFERROR(SUMPRODUCT('6. Patients'!CI$10:CI$107,OFFSET('6. Patients'!$KF$9,1,MATCH($D17,'6. Patients'!$KG$9:$KS$9,0),ROWS('6. Patients'!DV$10:DV$107))),0)+
IFERROR(SUMPRODUCT('6. Patients'!CI$10:CI$107,OFFSET('6. Patients'!$KT$9,1,MATCH($D17,'6. Patients'!$KU$9:$LP$9,0),ROWS('6. Patients'!DV$10:DV$107))),0)+
IFERROR(SUMPRODUCT('6. Patients'!CI$10:CI$107,OFFSET('6. Patients'!$LQ$9,1,MATCH($D17,'6. Patients'!$LR$9:$MF$9,0),ROWS('6. Patients'!DV$10:DV$107))),0))+
IFERROR(VLOOKUP($D17,$H$109:$L$139,COLUMNS($H$108:$J$108)-1+Q$7,0)*$E17*$F17*'1. General Inputs'!$J$18,0),0)</f>
        <v>0</v>
      </c>
      <c r="R17" s="3">
        <f ca="1">ROUNDUP($F17*$E17*CHOOSE(R$7,
IFERROR(SUMPRODUCT('6. Patients'!CJ$10:CJ$107,OFFSET('6. Patients'!$DM$9,1,MATCH($D17,'6. Patients'!$DN$9:$EI$9,0),ROWS('6. Patients'!DW$10:DW$107))),0)+
IFERROR(SUMPRODUCT('6. Patients'!CJ$10:CJ$107,OFFSET('6. Patients'!$EJ$9,1,MATCH($D17,'6. Patients'!$EK$9:$EW$9,0),ROWS('6. Patients'!DW$10:DW$107))),0)+
IFERROR(SUMPRODUCT('6. Patients'!CJ$10:CJ$107,OFFSET('6. Patients'!$EX$9,1,MATCH($D17,'6. Patients'!$EY$9:$FT$9,0),ROWS('6. Patients'!DW$10:DW$107))),0)+
IFERROR(SUMPRODUCT('6. Patients'!CJ$10:CJ$107,OFFSET('6. Patients'!$FU$9,1,MATCH($D17,'6. Patients'!$FV$9:$GJ$9,0),ROWS('6. Patients'!DW$10:DW$107))),0),
IFERROR(SUMPRODUCT('6. Patients'!CJ$10:CJ$107,OFFSET('6. Patients'!$GK$9,1,MATCH($D17,'6. Patients'!$GL$9:$HG$9,0),ROWS('6. Patients'!DW$10:DW$107))),0)+
IFERROR(SUMPRODUCT('6. Patients'!CJ$10:CJ$107,OFFSET('6. Patients'!$HH$9,1,MATCH($D17,'6. Patients'!$HI$9:$HU$9,0),ROWS('6. Patients'!DW$10:DW$107))),0)+
IFERROR(SUMPRODUCT('6. Patients'!CJ$10:CJ$107,OFFSET('6. Patients'!$HV$9,1,MATCH($D17,'6. Patients'!$HW$9:$IR$9,0),ROWS('6. Patients'!DW$10:DW$107))),0)+
IFERROR(SUMPRODUCT('6. Patients'!CJ$10:CJ$107,OFFSET('6. Patients'!$IS$9,1,MATCH($D17,'6. Patients'!$IT$9:$JH$9,0),ROWS('6. Patients'!DW$10:DW$107))),0),
IFERROR(SUMPRODUCT('6. Patients'!CJ$10:CJ$107,OFFSET('6. Patients'!$JI$9,1,MATCH($D17,'6. Patients'!$JJ$9:$KE$9,0),ROWS('6. Patients'!DW$10:DW$107))),0)+
IFERROR(SUMPRODUCT('6. Patients'!CJ$10:CJ$107,OFFSET('6. Patients'!$KF$9,1,MATCH($D17,'6. Patients'!$KG$9:$KS$9,0),ROWS('6. Patients'!DW$10:DW$107))),0)+
IFERROR(SUMPRODUCT('6. Patients'!CJ$10:CJ$107,OFFSET('6. Patients'!$KT$9,1,MATCH($D17,'6. Patients'!$KU$9:$LP$9,0),ROWS('6. Patients'!DW$10:DW$107))),0)+
IFERROR(SUMPRODUCT('6. Patients'!CJ$10:CJ$107,OFFSET('6. Patients'!$LQ$9,1,MATCH($D17,'6. Patients'!$LR$9:$MF$9,0),ROWS('6. Patients'!DW$10:DW$107))),0))+
IFERROR(VLOOKUP($D17,$H$109:$L$139,COLUMNS($H$108:$J$108)-1+R$7,0)*$E17*$F17*'1. General Inputs'!$J$18,0),0)</f>
        <v>0</v>
      </c>
      <c r="S17" s="3">
        <f ca="1">ROUNDUP($F17*$E17*CHOOSE(S$7,
IFERROR(SUMPRODUCT('6. Patients'!CK$10:CK$107,OFFSET('6. Patients'!$DM$9,1,MATCH($D17,'6. Patients'!$DN$9:$EI$9,0),ROWS('6. Patients'!DX$10:DX$107))),0)+
IFERROR(SUMPRODUCT('6. Patients'!CK$10:CK$107,OFFSET('6. Patients'!$EJ$9,1,MATCH($D17,'6. Patients'!$EK$9:$EW$9,0),ROWS('6. Patients'!DX$10:DX$107))),0)+
IFERROR(SUMPRODUCT('6. Patients'!CK$10:CK$107,OFFSET('6. Patients'!$EX$9,1,MATCH($D17,'6. Patients'!$EY$9:$FT$9,0),ROWS('6. Patients'!DX$10:DX$107))),0)+
IFERROR(SUMPRODUCT('6. Patients'!CK$10:CK$107,OFFSET('6. Patients'!$FU$9,1,MATCH($D17,'6. Patients'!$FV$9:$GJ$9,0),ROWS('6. Patients'!DX$10:DX$107))),0),
IFERROR(SUMPRODUCT('6. Patients'!CK$10:CK$107,OFFSET('6. Patients'!$GK$9,1,MATCH($D17,'6. Patients'!$GL$9:$HG$9,0),ROWS('6. Patients'!DX$10:DX$107))),0)+
IFERROR(SUMPRODUCT('6. Patients'!CK$10:CK$107,OFFSET('6. Patients'!$HH$9,1,MATCH($D17,'6. Patients'!$HI$9:$HU$9,0),ROWS('6. Patients'!DX$10:DX$107))),0)+
IFERROR(SUMPRODUCT('6. Patients'!CK$10:CK$107,OFFSET('6. Patients'!$HV$9,1,MATCH($D17,'6. Patients'!$HW$9:$IR$9,0),ROWS('6. Patients'!DX$10:DX$107))),0)+
IFERROR(SUMPRODUCT('6. Patients'!CK$10:CK$107,OFFSET('6. Patients'!$IS$9,1,MATCH($D17,'6. Patients'!$IT$9:$JH$9,0),ROWS('6. Patients'!DX$10:DX$107))),0),
IFERROR(SUMPRODUCT('6. Patients'!CK$10:CK$107,OFFSET('6. Patients'!$JI$9,1,MATCH($D17,'6. Patients'!$JJ$9:$KE$9,0),ROWS('6. Patients'!DX$10:DX$107))),0)+
IFERROR(SUMPRODUCT('6. Patients'!CK$10:CK$107,OFFSET('6. Patients'!$KF$9,1,MATCH($D17,'6. Patients'!$KG$9:$KS$9,0),ROWS('6. Patients'!DX$10:DX$107))),0)+
IFERROR(SUMPRODUCT('6. Patients'!CK$10:CK$107,OFFSET('6. Patients'!$KT$9,1,MATCH($D17,'6. Patients'!$KU$9:$LP$9,0),ROWS('6. Patients'!DX$10:DX$107))),0)+
IFERROR(SUMPRODUCT('6. Patients'!CK$10:CK$107,OFFSET('6. Patients'!$LQ$9,1,MATCH($D17,'6. Patients'!$LR$9:$MF$9,0),ROWS('6. Patients'!DX$10:DX$107))),0))+
IFERROR(VLOOKUP($D17,$H$109:$L$139,COLUMNS($H$108:$J$108)-1+S$7,0)*$E17*$F17*'1. General Inputs'!$J$18,0),0)</f>
        <v>0</v>
      </c>
      <c r="T17" s="3">
        <f ca="1">ROUNDUP($F17*$E17*CHOOSE(T$7,
IFERROR(SUMPRODUCT('6. Patients'!CL$10:CL$107,OFFSET('6. Patients'!$DM$9,1,MATCH($D17,'6. Patients'!$DN$9:$EI$9,0),ROWS('6. Patients'!DY$10:DY$107))),0)+
IFERROR(SUMPRODUCT('6. Patients'!CL$10:CL$107,OFFSET('6. Patients'!$EJ$9,1,MATCH($D17,'6. Patients'!$EK$9:$EW$9,0),ROWS('6. Patients'!DY$10:DY$107))),0)+
IFERROR(SUMPRODUCT('6. Patients'!CL$10:CL$107,OFFSET('6. Patients'!$EX$9,1,MATCH($D17,'6. Patients'!$EY$9:$FT$9,0),ROWS('6. Patients'!DY$10:DY$107))),0)+
IFERROR(SUMPRODUCT('6. Patients'!CL$10:CL$107,OFFSET('6. Patients'!$FU$9,1,MATCH($D17,'6. Patients'!$FV$9:$GJ$9,0),ROWS('6. Patients'!DY$10:DY$107))),0),
IFERROR(SUMPRODUCT('6. Patients'!CL$10:CL$107,OFFSET('6. Patients'!$GK$9,1,MATCH($D17,'6. Patients'!$GL$9:$HG$9,0),ROWS('6. Patients'!DY$10:DY$107))),0)+
IFERROR(SUMPRODUCT('6. Patients'!CL$10:CL$107,OFFSET('6. Patients'!$HH$9,1,MATCH($D17,'6. Patients'!$HI$9:$HU$9,0),ROWS('6. Patients'!DY$10:DY$107))),0)+
IFERROR(SUMPRODUCT('6. Patients'!CL$10:CL$107,OFFSET('6. Patients'!$HV$9,1,MATCH($D17,'6. Patients'!$HW$9:$IR$9,0),ROWS('6. Patients'!DY$10:DY$107))),0)+
IFERROR(SUMPRODUCT('6. Patients'!CL$10:CL$107,OFFSET('6. Patients'!$IS$9,1,MATCH($D17,'6. Patients'!$IT$9:$JH$9,0),ROWS('6. Patients'!DY$10:DY$107))),0),
IFERROR(SUMPRODUCT('6. Patients'!CL$10:CL$107,OFFSET('6. Patients'!$JI$9,1,MATCH($D17,'6. Patients'!$JJ$9:$KE$9,0),ROWS('6. Patients'!DY$10:DY$107))),0)+
IFERROR(SUMPRODUCT('6. Patients'!CL$10:CL$107,OFFSET('6. Patients'!$KF$9,1,MATCH($D17,'6. Patients'!$KG$9:$KS$9,0),ROWS('6. Patients'!DY$10:DY$107))),0)+
IFERROR(SUMPRODUCT('6. Patients'!CL$10:CL$107,OFFSET('6. Patients'!$KT$9,1,MATCH($D17,'6. Patients'!$KU$9:$LP$9,0),ROWS('6. Patients'!DY$10:DY$107))),0)+
IFERROR(SUMPRODUCT('6. Patients'!CL$10:CL$107,OFFSET('6. Patients'!$LQ$9,1,MATCH($D17,'6. Patients'!$LR$9:$MF$9,0),ROWS('6. Patients'!DY$10:DY$107))),0))+
IFERROR(VLOOKUP($D17,$H$109:$L$139,COLUMNS($H$108:$J$108)-1+T$7,0)*$E17*$F17*'1. General Inputs'!$J$18,0),0)</f>
        <v>0</v>
      </c>
      <c r="U17" s="3">
        <f ca="1">ROUNDUP($F17*$E17*CHOOSE(U$7,
IFERROR(SUMPRODUCT('6. Patients'!CM$10:CM$107,OFFSET('6. Patients'!$DM$9,1,MATCH($D17,'6. Patients'!$DN$9:$EI$9,0),ROWS('6. Patients'!DZ$10:DZ$107))),0)+
IFERROR(SUMPRODUCT('6. Patients'!CM$10:CM$107,OFFSET('6. Patients'!$EJ$9,1,MATCH($D17,'6. Patients'!$EK$9:$EW$9,0),ROWS('6. Patients'!DZ$10:DZ$107))),0)+
IFERROR(SUMPRODUCT('6. Patients'!CM$10:CM$107,OFFSET('6. Patients'!$EX$9,1,MATCH($D17,'6. Patients'!$EY$9:$FT$9,0),ROWS('6. Patients'!DZ$10:DZ$107))),0)+
IFERROR(SUMPRODUCT('6. Patients'!CM$10:CM$107,OFFSET('6. Patients'!$FU$9,1,MATCH($D17,'6. Patients'!$FV$9:$GJ$9,0),ROWS('6. Patients'!DZ$10:DZ$107))),0),
IFERROR(SUMPRODUCT('6. Patients'!CM$10:CM$107,OFFSET('6. Patients'!$GK$9,1,MATCH($D17,'6. Patients'!$GL$9:$HG$9,0),ROWS('6. Patients'!DZ$10:DZ$107))),0)+
IFERROR(SUMPRODUCT('6. Patients'!CM$10:CM$107,OFFSET('6. Patients'!$HH$9,1,MATCH($D17,'6. Patients'!$HI$9:$HU$9,0),ROWS('6. Patients'!DZ$10:DZ$107))),0)+
IFERROR(SUMPRODUCT('6. Patients'!CM$10:CM$107,OFFSET('6. Patients'!$HV$9,1,MATCH($D17,'6. Patients'!$HW$9:$IR$9,0),ROWS('6. Patients'!DZ$10:DZ$107))),0)+
IFERROR(SUMPRODUCT('6. Patients'!CM$10:CM$107,OFFSET('6. Patients'!$IS$9,1,MATCH($D17,'6. Patients'!$IT$9:$JH$9,0),ROWS('6. Patients'!DZ$10:DZ$107))),0),
IFERROR(SUMPRODUCT('6. Patients'!CM$10:CM$107,OFFSET('6. Patients'!$JI$9,1,MATCH($D17,'6. Patients'!$JJ$9:$KE$9,0),ROWS('6. Patients'!DZ$10:DZ$107))),0)+
IFERROR(SUMPRODUCT('6. Patients'!CM$10:CM$107,OFFSET('6. Patients'!$KF$9,1,MATCH($D17,'6. Patients'!$KG$9:$KS$9,0),ROWS('6. Patients'!DZ$10:DZ$107))),0)+
IFERROR(SUMPRODUCT('6. Patients'!CM$10:CM$107,OFFSET('6. Patients'!$KT$9,1,MATCH($D17,'6. Patients'!$KU$9:$LP$9,0),ROWS('6. Patients'!DZ$10:DZ$107))),0)+
IFERROR(SUMPRODUCT('6. Patients'!CM$10:CM$107,OFFSET('6. Patients'!$LQ$9,1,MATCH($D17,'6. Patients'!$LR$9:$MF$9,0),ROWS('6. Patients'!DZ$10:DZ$107))),0))+
IFERROR(VLOOKUP($D17,$H$109:$L$139,COLUMNS($H$108:$J$108)-1+U$7,0)*$E17*$F17*'1. General Inputs'!$J$18,0),0)</f>
        <v>0</v>
      </c>
      <c r="V17" s="3">
        <f ca="1">ROUNDUP($F17*$E17*CHOOSE(V$7,
IFERROR(SUMPRODUCT('6. Patients'!CN$10:CN$107,OFFSET('6. Patients'!$DM$9,1,MATCH($D17,'6. Patients'!$DN$9:$EI$9,0),ROWS('6. Patients'!EA$10:EA$107))),0)+
IFERROR(SUMPRODUCT('6. Patients'!CN$10:CN$107,OFFSET('6. Patients'!$EJ$9,1,MATCH($D17,'6. Patients'!$EK$9:$EW$9,0),ROWS('6. Patients'!EA$10:EA$107))),0)+
IFERROR(SUMPRODUCT('6. Patients'!CN$10:CN$107,OFFSET('6. Patients'!$EX$9,1,MATCH($D17,'6. Patients'!$EY$9:$FT$9,0),ROWS('6. Patients'!EA$10:EA$107))),0)+
IFERROR(SUMPRODUCT('6. Patients'!CN$10:CN$107,OFFSET('6. Patients'!$FU$9,1,MATCH($D17,'6. Patients'!$FV$9:$GJ$9,0),ROWS('6. Patients'!EA$10:EA$107))),0),
IFERROR(SUMPRODUCT('6. Patients'!CN$10:CN$107,OFFSET('6. Patients'!$GK$9,1,MATCH($D17,'6. Patients'!$GL$9:$HG$9,0),ROWS('6. Patients'!EA$10:EA$107))),0)+
IFERROR(SUMPRODUCT('6. Patients'!CN$10:CN$107,OFFSET('6. Patients'!$HH$9,1,MATCH($D17,'6. Patients'!$HI$9:$HU$9,0),ROWS('6. Patients'!EA$10:EA$107))),0)+
IFERROR(SUMPRODUCT('6. Patients'!CN$10:CN$107,OFFSET('6. Patients'!$HV$9,1,MATCH($D17,'6. Patients'!$HW$9:$IR$9,0),ROWS('6. Patients'!EA$10:EA$107))),0)+
IFERROR(SUMPRODUCT('6. Patients'!CN$10:CN$107,OFFSET('6. Patients'!$IS$9,1,MATCH($D17,'6. Patients'!$IT$9:$JH$9,0),ROWS('6. Patients'!EA$10:EA$107))),0),
IFERROR(SUMPRODUCT('6. Patients'!CN$10:CN$107,OFFSET('6. Patients'!$JI$9,1,MATCH($D17,'6. Patients'!$JJ$9:$KE$9,0),ROWS('6. Patients'!EA$10:EA$107))),0)+
IFERROR(SUMPRODUCT('6. Patients'!CN$10:CN$107,OFFSET('6. Patients'!$KF$9,1,MATCH($D17,'6. Patients'!$KG$9:$KS$9,0),ROWS('6. Patients'!EA$10:EA$107))),0)+
IFERROR(SUMPRODUCT('6. Patients'!CN$10:CN$107,OFFSET('6. Patients'!$KT$9,1,MATCH($D17,'6. Patients'!$KU$9:$LP$9,0),ROWS('6. Patients'!EA$10:EA$107))),0)+
IFERROR(SUMPRODUCT('6. Patients'!CN$10:CN$107,OFFSET('6. Patients'!$LQ$9,1,MATCH($D17,'6. Patients'!$LR$9:$MF$9,0),ROWS('6. Patients'!EA$10:EA$107))),0))+
IFERROR(VLOOKUP($D17,$H$109:$L$139,COLUMNS($H$108:$J$108)-1+V$7,0)*$E17*$F17*'1. General Inputs'!$J$18,0),0)</f>
        <v>0</v>
      </c>
      <c r="W17" s="3">
        <f ca="1">ROUNDUP($F17*$E17*CHOOSE(W$7,
IFERROR(SUMPRODUCT('6. Patients'!CO$10:CO$107,OFFSET('6. Patients'!$DM$9,1,MATCH($D17,'6. Patients'!$DN$9:$EI$9,0),ROWS('6. Patients'!EB$10:EB$107))),0)+
IFERROR(SUMPRODUCT('6. Patients'!CO$10:CO$107,OFFSET('6. Patients'!$EJ$9,1,MATCH($D17,'6. Patients'!$EK$9:$EW$9,0),ROWS('6. Patients'!EB$10:EB$107))),0)+
IFERROR(SUMPRODUCT('6. Patients'!CO$10:CO$107,OFFSET('6. Patients'!$EX$9,1,MATCH($D17,'6. Patients'!$EY$9:$FT$9,0),ROWS('6. Patients'!EB$10:EB$107))),0)+
IFERROR(SUMPRODUCT('6. Patients'!CO$10:CO$107,OFFSET('6. Patients'!$FU$9,1,MATCH($D17,'6. Patients'!$FV$9:$GJ$9,0),ROWS('6. Patients'!EB$10:EB$107))),0),
IFERROR(SUMPRODUCT('6. Patients'!CO$10:CO$107,OFFSET('6. Patients'!$GK$9,1,MATCH($D17,'6. Patients'!$GL$9:$HG$9,0),ROWS('6. Patients'!EB$10:EB$107))),0)+
IFERROR(SUMPRODUCT('6. Patients'!CO$10:CO$107,OFFSET('6. Patients'!$HH$9,1,MATCH($D17,'6. Patients'!$HI$9:$HU$9,0),ROWS('6. Patients'!EB$10:EB$107))),0)+
IFERROR(SUMPRODUCT('6. Patients'!CO$10:CO$107,OFFSET('6. Patients'!$HV$9,1,MATCH($D17,'6. Patients'!$HW$9:$IR$9,0),ROWS('6. Patients'!EB$10:EB$107))),0)+
IFERROR(SUMPRODUCT('6. Patients'!CO$10:CO$107,OFFSET('6. Patients'!$IS$9,1,MATCH($D17,'6. Patients'!$IT$9:$JH$9,0),ROWS('6. Patients'!EB$10:EB$107))),0),
IFERROR(SUMPRODUCT('6. Patients'!CO$10:CO$107,OFFSET('6. Patients'!$JI$9,1,MATCH($D17,'6. Patients'!$JJ$9:$KE$9,0),ROWS('6. Patients'!EB$10:EB$107))),0)+
IFERROR(SUMPRODUCT('6. Patients'!CO$10:CO$107,OFFSET('6. Patients'!$KF$9,1,MATCH($D17,'6. Patients'!$KG$9:$KS$9,0),ROWS('6. Patients'!EB$10:EB$107))),0)+
IFERROR(SUMPRODUCT('6. Patients'!CO$10:CO$107,OFFSET('6. Patients'!$KT$9,1,MATCH($D17,'6. Patients'!$KU$9:$LP$9,0),ROWS('6. Patients'!EB$10:EB$107))),0)+
IFERROR(SUMPRODUCT('6. Patients'!CO$10:CO$107,OFFSET('6. Patients'!$LQ$9,1,MATCH($D17,'6. Patients'!$LR$9:$MF$9,0),ROWS('6. Patients'!EB$10:EB$107))),0))+
IFERROR(VLOOKUP($D17,$H$109:$L$139,COLUMNS($H$108:$J$108)-1+W$7,0)*$E17*$F17*'1. General Inputs'!$J$18,0),0)</f>
        <v>0</v>
      </c>
      <c r="X17" s="3">
        <f ca="1">ROUNDUP($F17*$E17*CHOOSE(X$7,
IFERROR(SUMPRODUCT('6. Patients'!CP$10:CP$107,OFFSET('6. Patients'!$DM$9,1,MATCH($D17,'6. Patients'!$DN$9:$EI$9,0),ROWS('6. Patients'!EC$10:EC$107))),0)+
IFERROR(SUMPRODUCT('6. Patients'!CP$10:CP$107,OFFSET('6. Patients'!$EJ$9,1,MATCH($D17,'6. Patients'!$EK$9:$EW$9,0),ROWS('6. Patients'!EC$10:EC$107))),0)+
IFERROR(SUMPRODUCT('6. Patients'!CP$10:CP$107,OFFSET('6. Patients'!$EX$9,1,MATCH($D17,'6. Patients'!$EY$9:$FT$9,0),ROWS('6. Patients'!EC$10:EC$107))),0)+
IFERROR(SUMPRODUCT('6. Patients'!CP$10:CP$107,OFFSET('6. Patients'!$FU$9,1,MATCH($D17,'6. Patients'!$FV$9:$GJ$9,0),ROWS('6. Patients'!EC$10:EC$107))),0),
IFERROR(SUMPRODUCT('6. Patients'!CP$10:CP$107,OFFSET('6. Patients'!$GK$9,1,MATCH($D17,'6. Patients'!$GL$9:$HG$9,0),ROWS('6. Patients'!EC$10:EC$107))),0)+
IFERROR(SUMPRODUCT('6. Patients'!CP$10:CP$107,OFFSET('6. Patients'!$HH$9,1,MATCH($D17,'6. Patients'!$HI$9:$HU$9,0),ROWS('6. Patients'!EC$10:EC$107))),0)+
IFERROR(SUMPRODUCT('6. Patients'!CP$10:CP$107,OFFSET('6. Patients'!$HV$9,1,MATCH($D17,'6. Patients'!$HW$9:$IR$9,0),ROWS('6. Patients'!EC$10:EC$107))),0)+
IFERROR(SUMPRODUCT('6. Patients'!CP$10:CP$107,OFFSET('6. Patients'!$IS$9,1,MATCH($D17,'6. Patients'!$IT$9:$JH$9,0),ROWS('6. Patients'!EC$10:EC$107))),0),
IFERROR(SUMPRODUCT('6. Patients'!CP$10:CP$107,OFFSET('6. Patients'!$JI$9,1,MATCH($D17,'6. Patients'!$JJ$9:$KE$9,0),ROWS('6. Patients'!EC$10:EC$107))),0)+
IFERROR(SUMPRODUCT('6. Patients'!CP$10:CP$107,OFFSET('6. Patients'!$KF$9,1,MATCH($D17,'6. Patients'!$KG$9:$KS$9,0),ROWS('6. Patients'!EC$10:EC$107))),0)+
IFERROR(SUMPRODUCT('6. Patients'!CP$10:CP$107,OFFSET('6. Patients'!$KT$9,1,MATCH($D17,'6. Patients'!$KU$9:$LP$9,0),ROWS('6. Patients'!EC$10:EC$107))),0)+
IFERROR(SUMPRODUCT('6. Patients'!CP$10:CP$107,OFFSET('6. Patients'!$LQ$9,1,MATCH($D17,'6. Patients'!$LR$9:$MF$9,0),ROWS('6. Patients'!EC$10:EC$107))),0))+
IFERROR(VLOOKUP($D17,$H$109:$L$139,COLUMNS($H$108:$J$108)-1+X$7,0)*$E17*$F17*'1. General Inputs'!$J$18,0),0)</f>
        <v>0</v>
      </c>
      <c r="Y17" s="3">
        <f ca="1">ROUNDUP($F17*$E17*CHOOSE(Y$7,
IFERROR(SUMPRODUCT('6. Patients'!CQ$10:CQ$107,OFFSET('6. Patients'!$DM$9,1,MATCH($D17,'6. Patients'!$DN$9:$EI$9,0),ROWS('6. Patients'!ED$10:ED$107))),0)+
IFERROR(SUMPRODUCT('6. Patients'!CQ$10:CQ$107,OFFSET('6. Patients'!$EJ$9,1,MATCH($D17,'6. Patients'!$EK$9:$EW$9,0),ROWS('6. Patients'!ED$10:ED$107))),0)+
IFERROR(SUMPRODUCT('6. Patients'!CQ$10:CQ$107,OFFSET('6. Patients'!$EX$9,1,MATCH($D17,'6. Patients'!$EY$9:$FT$9,0),ROWS('6. Patients'!ED$10:ED$107))),0)+
IFERROR(SUMPRODUCT('6. Patients'!CQ$10:CQ$107,OFFSET('6. Patients'!$FU$9,1,MATCH($D17,'6. Patients'!$FV$9:$GJ$9,0),ROWS('6. Patients'!ED$10:ED$107))),0),
IFERROR(SUMPRODUCT('6. Patients'!CQ$10:CQ$107,OFFSET('6. Patients'!$GK$9,1,MATCH($D17,'6. Patients'!$GL$9:$HG$9,0),ROWS('6. Patients'!ED$10:ED$107))),0)+
IFERROR(SUMPRODUCT('6. Patients'!CQ$10:CQ$107,OFFSET('6. Patients'!$HH$9,1,MATCH($D17,'6. Patients'!$HI$9:$HU$9,0),ROWS('6. Patients'!ED$10:ED$107))),0)+
IFERROR(SUMPRODUCT('6. Patients'!CQ$10:CQ$107,OFFSET('6. Patients'!$HV$9,1,MATCH($D17,'6. Patients'!$HW$9:$IR$9,0),ROWS('6. Patients'!ED$10:ED$107))),0)+
IFERROR(SUMPRODUCT('6. Patients'!CQ$10:CQ$107,OFFSET('6. Patients'!$IS$9,1,MATCH($D17,'6. Patients'!$IT$9:$JH$9,0),ROWS('6. Patients'!ED$10:ED$107))),0),
IFERROR(SUMPRODUCT('6. Patients'!CQ$10:CQ$107,OFFSET('6. Patients'!$JI$9,1,MATCH($D17,'6. Patients'!$JJ$9:$KE$9,0),ROWS('6. Patients'!ED$10:ED$107))),0)+
IFERROR(SUMPRODUCT('6. Patients'!CQ$10:CQ$107,OFFSET('6. Patients'!$KF$9,1,MATCH($D17,'6. Patients'!$KG$9:$KS$9,0),ROWS('6. Patients'!ED$10:ED$107))),0)+
IFERROR(SUMPRODUCT('6. Patients'!CQ$10:CQ$107,OFFSET('6. Patients'!$KT$9,1,MATCH($D17,'6. Patients'!$KU$9:$LP$9,0),ROWS('6. Patients'!ED$10:ED$107))),0)+
IFERROR(SUMPRODUCT('6. Patients'!CQ$10:CQ$107,OFFSET('6. Patients'!$LQ$9,1,MATCH($D17,'6. Patients'!$LR$9:$MF$9,0),ROWS('6. Patients'!ED$10:ED$107))),0))+
IFERROR(VLOOKUP($D17,$H$109:$L$139,COLUMNS($H$108:$J$108)-1+Y$7,0)*$E17*$F17*'1. General Inputs'!$J$18,0),0)</f>
        <v>0</v>
      </c>
      <c r="Z17" s="3">
        <f ca="1">ROUNDUP($F17*$E17*CHOOSE(Z$7,
IFERROR(SUMPRODUCT('6. Patients'!CR$10:CR$107,OFFSET('6. Patients'!$DM$9,1,MATCH($D17,'6. Patients'!$DN$9:$EI$9,0),ROWS('6. Patients'!EE$10:EE$107))),0)+
IFERROR(SUMPRODUCT('6. Patients'!CR$10:CR$107,OFFSET('6. Patients'!$EJ$9,1,MATCH($D17,'6. Patients'!$EK$9:$EW$9,0),ROWS('6. Patients'!EE$10:EE$107))),0)+
IFERROR(SUMPRODUCT('6. Patients'!CR$10:CR$107,OFFSET('6. Patients'!$EX$9,1,MATCH($D17,'6. Patients'!$EY$9:$FT$9,0),ROWS('6. Patients'!EE$10:EE$107))),0)+
IFERROR(SUMPRODUCT('6. Patients'!CR$10:CR$107,OFFSET('6. Patients'!$FU$9,1,MATCH($D17,'6. Patients'!$FV$9:$GJ$9,0),ROWS('6. Patients'!EE$10:EE$107))),0),
IFERROR(SUMPRODUCT('6. Patients'!CR$10:CR$107,OFFSET('6. Patients'!$GK$9,1,MATCH($D17,'6. Patients'!$GL$9:$HG$9,0),ROWS('6. Patients'!EE$10:EE$107))),0)+
IFERROR(SUMPRODUCT('6. Patients'!CR$10:CR$107,OFFSET('6. Patients'!$HH$9,1,MATCH($D17,'6. Patients'!$HI$9:$HU$9,0),ROWS('6. Patients'!EE$10:EE$107))),0)+
IFERROR(SUMPRODUCT('6. Patients'!CR$10:CR$107,OFFSET('6. Patients'!$HV$9,1,MATCH($D17,'6. Patients'!$HW$9:$IR$9,0),ROWS('6. Patients'!EE$10:EE$107))),0)+
IFERROR(SUMPRODUCT('6. Patients'!CR$10:CR$107,OFFSET('6. Patients'!$IS$9,1,MATCH($D17,'6. Patients'!$IT$9:$JH$9,0),ROWS('6. Patients'!EE$10:EE$107))),0),
IFERROR(SUMPRODUCT('6. Patients'!CR$10:CR$107,OFFSET('6. Patients'!$JI$9,1,MATCH($D17,'6. Patients'!$JJ$9:$KE$9,0),ROWS('6. Patients'!EE$10:EE$107))),0)+
IFERROR(SUMPRODUCT('6. Patients'!CR$10:CR$107,OFFSET('6. Patients'!$KF$9,1,MATCH($D17,'6. Patients'!$KG$9:$KS$9,0),ROWS('6. Patients'!EE$10:EE$107))),0)+
IFERROR(SUMPRODUCT('6. Patients'!CR$10:CR$107,OFFSET('6. Patients'!$KT$9,1,MATCH($D17,'6. Patients'!$KU$9:$LP$9,0),ROWS('6. Patients'!EE$10:EE$107))),0)+
IFERROR(SUMPRODUCT('6. Patients'!CR$10:CR$107,OFFSET('6. Patients'!$LQ$9,1,MATCH($D17,'6. Patients'!$LR$9:$MF$9,0),ROWS('6. Patients'!EE$10:EE$107))),0))+
IFERROR(VLOOKUP($D17,$H$109:$L$139,COLUMNS($H$108:$J$108)-1+Z$7,0)*$E17*$F17*'1. General Inputs'!$J$18,0),0)</f>
        <v>0</v>
      </c>
      <c r="AA17" s="3">
        <f ca="1">ROUNDUP($F17*$E17*CHOOSE(AA$7,
IFERROR(SUMPRODUCT('6. Patients'!CS$10:CS$107,OFFSET('6. Patients'!$DM$9,1,MATCH($D17,'6. Patients'!$DN$9:$EI$9,0),ROWS('6. Patients'!EF$10:EF$107))),0)+
IFERROR(SUMPRODUCT('6. Patients'!CS$10:CS$107,OFFSET('6. Patients'!$EJ$9,1,MATCH($D17,'6. Patients'!$EK$9:$EW$9,0),ROWS('6. Patients'!EF$10:EF$107))),0)+
IFERROR(SUMPRODUCT('6. Patients'!CS$10:CS$107,OFFSET('6. Patients'!$EX$9,1,MATCH($D17,'6. Patients'!$EY$9:$FT$9,0),ROWS('6. Patients'!EF$10:EF$107))),0)+
IFERROR(SUMPRODUCT('6. Patients'!CS$10:CS$107,OFFSET('6. Patients'!$FU$9,1,MATCH($D17,'6. Patients'!$FV$9:$GJ$9,0),ROWS('6. Patients'!EF$10:EF$107))),0),
IFERROR(SUMPRODUCT('6. Patients'!CS$10:CS$107,OFFSET('6. Patients'!$GK$9,1,MATCH($D17,'6. Patients'!$GL$9:$HG$9,0),ROWS('6. Patients'!EF$10:EF$107))),0)+
IFERROR(SUMPRODUCT('6. Patients'!CS$10:CS$107,OFFSET('6. Patients'!$HH$9,1,MATCH($D17,'6. Patients'!$HI$9:$HU$9,0),ROWS('6. Patients'!EF$10:EF$107))),0)+
IFERROR(SUMPRODUCT('6. Patients'!CS$10:CS$107,OFFSET('6. Patients'!$HV$9,1,MATCH($D17,'6. Patients'!$HW$9:$IR$9,0),ROWS('6. Patients'!EF$10:EF$107))),0)+
IFERROR(SUMPRODUCT('6. Patients'!CS$10:CS$107,OFFSET('6. Patients'!$IS$9,1,MATCH($D17,'6. Patients'!$IT$9:$JH$9,0),ROWS('6. Patients'!EF$10:EF$107))),0),
IFERROR(SUMPRODUCT('6. Patients'!CS$10:CS$107,OFFSET('6. Patients'!$JI$9,1,MATCH($D17,'6. Patients'!$JJ$9:$KE$9,0),ROWS('6. Patients'!EF$10:EF$107))),0)+
IFERROR(SUMPRODUCT('6. Patients'!CS$10:CS$107,OFFSET('6. Patients'!$KF$9,1,MATCH($D17,'6. Patients'!$KG$9:$KS$9,0),ROWS('6. Patients'!EF$10:EF$107))),0)+
IFERROR(SUMPRODUCT('6. Patients'!CS$10:CS$107,OFFSET('6. Patients'!$KT$9,1,MATCH($D17,'6. Patients'!$KU$9:$LP$9,0),ROWS('6. Patients'!EF$10:EF$107))),0)+
IFERROR(SUMPRODUCT('6. Patients'!CS$10:CS$107,OFFSET('6. Patients'!$LQ$9,1,MATCH($D17,'6. Patients'!$LR$9:$MF$9,0),ROWS('6. Patients'!EF$10:EF$107))),0))+
IFERROR(VLOOKUP($D17,$H$109:$L$139,COLUMNS($H$108:$J$108)-1+AA$7,0)*$E17*$F17*'1. General Inputs'!$J$18,0),0)</f>
        <v>0</v>
      </c>
      <c r="AB17" s="3">
        <f ca="1">ROUNDUP($F17*$E17*CHOOSE(AB$7,
IFERROR(SUMPRODUCT('6. Patients'!CT$10:CT$107,OFFSET('6. Patients'!$DM$9,1,MATCH($D17,'6. Patients'!$DN$9:$EI$9,0),ROWS('6. Patients'!EG$10:EG$107))),0)+
IFERROR(SUMPRODUCT('6. Patients'!CT$10:CT$107,OFFSET('6. Patients'!$EJ$9,1,MATCH($D17,'6. Patients'!$EK$9:$EW$9,0),ROWS('6. Patients'!EG$10:EG$107))),0)+
IFERROR(SUMPRODUCT('6. Patients'!CT$10:CT$107,OFFSET('6. Patients'!$EX$9,1,MATCH($D17,'6. Patients'!$EY$9:$FT$9,0),ROWS('6. Patients'!EG$10:EG$107))),0)+
IFERROR(SUMPRODUCT('6. Patients'!CT$10:CT$107,OFFSET('6. Patients'!$FU$9,1,MATCH($D17,'6. Patients'!$FV$9:$GJ$9,0),ROWS('6. Patients'!EG$10:EG$107))),0),
IFERROR(SUMPRODUCT('6. Patients'!CT$10:CT$107,OFFSET('6. Patients'!$GK$9,1,MATCH($D17,'6. Patients'!$GL$9:$HG$9,0),ROWS('6. Patients'!EG$10:EG$107))),0)+
IFERROR(SUMPRODUCT('6. Patients'!CT$10:CT$107,OFFSET('6. Patients'!$HH$9,1,MATCH($D17,'6. Patients'!$HI$9:$HU$9,0),ROWS('6. Patients'!EG$10:EG$107))),0)+
IFERROR(SUMPRODUCT('6. Patients'!CT$10:CT$107,OFFSET('6. Patients'!$HV$9,1,MATCH($D17,'6. Patients'!$HW$9:$IR$9,0),ROWS('6. Patients'!EG$10:EG$107))),0)+
IFERROR(SUMPRODUCT('6. Patients'!CT$10:CT$107,OFFSET('6. Patients'!$IS$9,1,MATCH($D17,'6. Patients'!$IT$9:$JH$9,0),ROWS('6. Patients'!EG$10:EG$107))),0),
IFERROR(SUMPRODUCT('6. Patients'!CT$10:CT$107,OFFSET('6. Patients'!$JI$9,1,MATCH($D17,'6. Patients'!$JJ$9:$KE$9,0),ROWS('6. Patients'!EG$10:EG$107))),0)+
IFERROR(SUMPRODUCT('6. Patients'!CT$10:CT$107,OFFSET('6. Patients'!$KF$9,1,MATCH($D17,'6. Patients'!$KG$9:$KS$9,0),ROWS('6. Patients'!EG$10:EG$107))),0)+
IFERROR(SUMPRODUCT('6. Patients'!CT$10:CT$107,OFFSET('6. Patients'!$KT$9,1,MATCH($D17,'6. Patients'!$KU$9:$LP$9,0),ROWS('6. Patients'!EG$10:EG$107))),0)+
IFERROR(SUMPRODUCT('6. Patients'!CT$10:CT$107,OFFSET('6. Patients'!$LQ$9,1,MATCH($D17,'6. Patients'!$LR$9:$MF$9,0),ROWS('6. Patients'!EG$10:EG$107))),0))+
IFERROR(VLOOKUP($D17,$H$109:$L$139,COLUMNS($H$108:$J$108)-1+AB$7,0)*$E17*$F17*'1. General Inputs'!$J$18,0),0)</f>
        <v>0</v>
      </c>
      <c r="AC17" s="3">
        <f ca="1">ROUNDUP($F17*$E17*CHOOSE(AC$7,
IFERROR(SUMPRODUCT('6. Patients'!CU$10:CU$107,OFFSET('6. Patients'!$DM$9,1,MATCH($D17,'6. Patients'!$DN$9:$EI$9,0),ROWS('6. Patients'!EH$10:EH$107))),0)+
IFERROR(SUMPRODUCT('6. Patients'!CU$10:CU$107,OFFSET('6. Patients'!$EJ$9,1,MATCH($D17,'6. Patients'!$EK$9:$EW$9,0),ROWS('6. Patients'!EH$10:EH$107))),0)+
IFERROR(SUMPRODUCT('6. Patients'!CU$10:CU$107,OFFSET('6. Patients'!$EX$9,1,MATCH($D17,'6. Patients'!$EY$9:$FT$9,0),ROWS('6. Patients'!EH$10:EH$107))),0)+
IFERROR(SUMPRODUCT('6. Patients'!CU$10:CU$107,OFFSET('6. Patients'!$FU$9,1,MATCH($D17,'6. Patients'!$FV$9:$GJ$9,0),ROWS('6. Patients'!EH$10:EH$107))),0),
IFERROR(SUMPRODUCT('6. Patients'!CU$10:CU$107,OFFSET('6. Patients'!$GK$9,1,MATCH($D17,'6. Patients'!$GL$9:$HG$9,0),ROWS('6. Patients'!EH$10:EH$107))),0)+
IFERROR(SUMPRODUCT('6. Patients'!CU$10:CU$107,OFFSET('6. Patients'!$HH$9,1,MATCH($D17,'6. Patients'!$HI$9:$HU$9,0),ROWS('6. Patients'!EH$10:EH$107))),0)+
IFERROR(SUMPRODUCT('6. Patients'!CU$10:CU$107,OFFSET('6. Patients'!$HV$9,1,MATCH($D17,'6. Patients'!$HW$9:$IR$9,0),ROWS('6. Patients'!EH$10:EH$107))),0)+
IFERROR(SUMPRODUCT('6. Patients'!CU$10:CU$107,OFFSET('6. Patients'!$IS$9,1,MATCH($D17,'6. Patients'!$IT$9:$JH$9,0),ROWS('6. Patients'!EH$10:EH$107))),0),
IFERROR(SUMPRODUCT('6. Patients'!CU$10:CU$107,OFFSET('6. Patients'!$JI$9,1,MATCH($D17,'6. Patients'!$JJ$9:$KE$9,0),ROWS('6. Patients'!EH$10:EH$107))),0)+
IFERROR(SUMPRODUCT('6. Patients'!CU$10:CU$107,OFFSET('6. Patients'!$KF$9,1,MATCH($D17,'6. Patients'!$KG$9:$KS$9,0),ROWS('6. Patients'!EH$10:EH$107))),0)+
IFERROR(SUMPRODUCT('6. Patients'!CU$10:CU$107,OFFSET('6. Patients'!$KT$9,1,MATCH($D17,'6. Patients'!$KU$9:$LP$9,0),ROWS('6. Patients'!EH$10:EH$107))),0)+
IFERROR(SUMPRODUCT('6. Patients'!CU$10:CU$107,OFFSET('6. Patients'!$LQ$9,1,MATCH($D17,'6. Patients'!$LR$9:$MF$9,0),ROWS('6. Patients'!EH$10:EH$107))),0))+
IFERROR(VLOOKUP($D17,$H$109:$L$139,COLUMNS($H$108:$J$108)-1+AC$7,0)*$E17*$F17*'1. General Inputs'!$J$18,0),0)</f>
        <v>0</v>
      </c>
      <c r="AD17" s="3">
        <f ca="1">ROUNDUP($F17*$E17*CHOOSE(AD$7,
IFERROR(SUMPRODUCT('6. Patients'!CV$10:CV$107,OFFSET('6. Patients'!$DM$9,1,MATCH($D17,'6. Patients'!$DN$9:$EI$9,0),ROWS('6. Patients'!EI$10:EI$107))),0)+
IFERROR(SUMPRODUCT('6. Patients'!CV$10:CV$107,OFFSET('6. Patients'!$EJ$9,1,MATCH($D17,'6. Patients'!$EK$9:$EW$9,0),ROWS('6. Patients'!EI$10:EI$107))),0)+
IFERROR(SUMPRODUCT('6. Patients'!CV$10:CV$107,OFFSET('6. Patients'!$EX$9,1,MATCH($D17,'6. Patients'!$EY$9:$FT$9,0),ROWS('6. Patients'!EI$10:EI$107))),0)+
IFERROR(SUMPRODUCT('6. Patients'!CV$10:CV$107,OFFSET('6. Patients'!$FU$9,1,MATCH($D17,'6. Patients'!$FV$9:$GJ$9,0),ROWS('6. Patients'!EI$10:EI$107))),0),
IFERROR(SUMPRODUCT('6. Patients'!CV$10:CV$107,OFFSET('6. Patients'!$GK$9,1,MATCH($D17,'6. Patients'!$GL$9:$HG$9,0),ROWS('6. Patients'!EI$10:EI$107))),0)+
IFERROR(SUMPRODUCT('6. Patients'!CV$10:CV$107,OFFSET('6. Patients'!$HH$9,1,MATCH($D17,'6. Patients'!$HI$9:$HU$9,0),ROWS('6. Patients'!EI$10:EI$107))),0)+
IFERROR(SUMPRODUCT('6. Patients'!CV$10:CV$107,OFFSET('6. Patients'!$HV$9,1,MATCH($D17,'6. Patients'!$HW$9:$IR$9,0),ROWS('6. Patients'!EI$10:EI$107))),0)+
IFERROR(SUMPRODUCT('6. Patients'!CV$10:CV$107,OFFSET('6. Patients'!$IS$9,1,MATCH($D17,'6. Patients'!$IT$9:$JH$9,0),ROWS('6. Patients'!EI$10:EI$107))),0),
IFERROR(SUMPRODUCT('6. Patients'!CV$10:CV$107,OFFSET('6. Patients'!$JI$9,1,MATCH($D17,'6. Patients'!$JJ$9:$KE$9,0),ROWS('6. Patients'!EI$10:EI$107))),0)+
IFERROR(SUMPRODUCT('6. Patients'!CV$10:CV$107,OFFSET('6. Patients'!$KF$9,1,MATCH($D17,'6. Patients'!$KG$9:$KS$9,0),ROWS('6. Patients'!EI$10:EI$107))),0)+
IFERROR(SUMPRODUCT('6. Patients'!CV$10:CV$107,OFFSET('6. Patients'!$KT$9,1,MATCH($D17,'6. Patients'!$KU$9:$LP$9,0),ROWS('6. Patients'!EI$10:EI$107))),0)+
IFERROR(SUMPRODUCT('6. Patients'!CV$10:CV$107,OFFSET('6. Patients'!$LQ$9,1,MATCH($D17,'6. Patients'!$LR$9:$MF$9,0),ROWS('6. Patients'!EI$10:EI$107))),0))+
IFERROR(VLOOKUP($D17,$H$109:$L$139,COLUMNS($H$108:$J$108)-1+AD$7,0)*$E17*$F17*'1. General Inputs'!$J$18,0),0)</f>
        <v>0</v>
      </c>
      <c r="AE17" s="3">
        <f ca="1">ROUNDUP($F17*$E17*CHOOSE(AE$7,
IFERROR(SUMPRODUCT('6. Patients'!CW$10:CW$107,OFFSET('6. Patients'!$DM$9,1,MATCH($D17,'6. Patients'!$DN$9:$EI$9,0),ROWS('6. Patients'!EJ$10:EJ$107))),0)+
IFERROR(SUMPRODUCT('6. Patients'!CW$10:CW$107,OFFSET('6. Patients'!$EJ$9,1,MATCH($D17,'6. Patients'!$EK$9:$EW$9,0),ROWS('6. Patients'!EJ$10:EJ$107))),0)+
IFERROR(SUMPRODUCT('6. Patients'!CW$10:CW$107,OFFSET('6. Patients'!$EX$9,1,MATCH($D17,'6. Patients'!$EY$9:$FT$9,0),ROWS('6. Patients'!EJ$10:EJ$107))),0)+
IFERROR(SUMPRODUCT('6. Patients'!CW$10:CW$107,OFFSET('6. Patients'!$FU$9,1,MATCH($D17,'6. Patients'!$FV$9:$GJ$9,0),ROWS('6. Patients'!EJ$10:EJ$107))),0),
IFERROR(SUMPRODUCT('6. Patients'!CW$10:CW$107,OFFSET('6. Patients'!$GK$9,1,MATCH($D17,'6. Patients'!$GL$9:$HG$9,0),ROWS('6. Patients'!EJ$10:EJ$107))),0)+
IFERROR(SUMPRODUCT('6. Patients'!CW$10:CW$107,OFFSET('6. Patients'!$HH$9,1,MATCH($D17,'6. Patients'!$HI$9:$HU$9,0),ROWS('6. Patients'!EJ$10:EJ$107))),0)+
IFERROR(SUMPRODUCT('6. Patients'!CW$10:CW$107,OFFSET('6. Patients'!$HV$9,1,MATCH($D17,'6. Patients'!$HW$9:$IR$9,0),ROWS('6. Patients'!EJ$10:EJ$107))),0)+
IFERROR(SUMPRODUCT('6. Patients'!CW$10:CW$107,OFFSET('6. Patients'!$IS$9,1,MATCH($D17,'6. Patients'!$IT$9:$JH$9,0),ROWS('6. Patients'!EJ$10:EJ$107))),0),
IFERROR(SUMPRODUCT('6. Patients'!CW$10:CW$107,OFFSET('6. Patients'!$JI$9,1,MATCH($D17,'6. Patients'!$JJ$9:$KE$9,0),ROWS('6. Patients'!EJ$10:EJ$107))),0)+
IFERROR(SUMPRODUCT('6. Patients'!CW$10:CW$107,OFFSET('6. Patients'!$KF$9,1,MATCH($D17,'6. Patients'!$KG$9:$KS$9,0),ROWS('6. Patients'!EJ$10:EJ$107))),0)+
IFERROR(SUMPRODUCT('6. Patients'!CW$10:CW$107,OFFSET('6. Patients'!$KT$9,1,MATCH($D17,'6. Patients'!$KU$9:$LP$9,0),ROWS('6. Patients'!EJ$10:EJ$107))),0)+
IFERROR(SUMPRODUCT('6. Patients'!CW$10:CW$107,OFFSET('6. Patients'!$LQ$9,1,MATCH($D17,'6. Patients'!$LR$9:$MF$9,0),ROWS('6. Patients'!EJ$10:EJ$107))),0))+
IFERROR(VLOOKUP($D17,$H$109:$L$139,COLUMNS($H$108:$J$108)-1+AE$7,0)*$E17*$F17*'1. General Inputs'!$J$18,0),0)</f>
        <v>0</v>
      </c>
      <c r="AF17" s="3">
        <f ca="1">ROUNDUP($F17*$E17*CHOOSE(AF$7,
IFERROR(SUMPRODUCT('6. Patients'!CX$10:CX$107,OFFSET('6. Patients'!$DM$9,1,MATCH($D17,'6. Patients'!$DN$9:$EI$9,0),ROWS('6. Patients'!EK$10:EK$107))),0)+
IFERROR(SUMPRODUCT('6. Patients'!CX$10:CX$107,OFFSET('6. Patients'!$EJ$9,1,MATCH($D17,'6. Patients'!$EK$9:$EW$9,0),ROWS('6. Patients'!EK$10:EK$107))),0)+
IFERROR(SUMPRODUCT('6. Patients'!CX$10:CX$107,OFFSET('6. Patients'!$EX$9,1,MATCH($D17,'6. Patients'!$EY$9:$FT$9,0),ROWS('6. Patients'!EK$10:EK$107))),0)+
IFERROR(SUMPRODUCT('6. Patients'!CX$10:CX$107,OFFSET('6. Patients'!$FU$9,1,MATCH($D17,'6. Patients'!$FV$9:$GJ$9,0),ROWS('6. Patients'!EK$10:EK$107))),0),
IFERROR(SUMPRODUCT('6. Patients'!CX$10:CX$107,OFFSET('6. Patients'!$GK$9,1,MATCH($D17,'6. Patients'!$GL$9:$HG$9,0),ROWS('6. Patients'!EK$10:EK$107))),0)+
IFERROR(SUMPRODUCT('6. Patients'!CX$10:CX$107,OFFSET('6. Patients'!$HH$9,1,MATCH($D17,'6. Patients'!$HI$9:$HU$9,0),ROWS('6. Patients'!EK$10:EK$107))),0)+
IFERROR(SUMPRODUCT('6. Patients'!CX$10:CX$107,OFFSET('6. Patients'!$HV$9,1,MATCH($D17,'6. Patients'!$HW$9:$IR$9,0),ROWS('6. Patients'!EK$10:EK$107))),0)+
IFERROR(SUMPRODUCT('6. Patients'!CX$10:CX$107,OFFSET('6. Patients'!$IS$9,1,MATCH($D17,'6. Patients'!$IT$9:$JH$9,0),ROWS('6. Patients'!EK$10:EK$107))),0),
IFERROR(SUMPRODUCT('6. Patients'!CX$10:CX$107,OFFSET('6. Patients'!$JI$9,1,MATCH($D17,'6. Patients'!$JJ$9:$KE$9,0),ROWS('6. Patients'!EK$10:EK$107))),0)+
IFERROR(SUMPRODUCT('6. Patients'!CX$10:CX$107,OFFSET('6. Patients'!$KF$9,1,MATCH($D17,'6. Patients'!$KG$9:$KS$9,0),ROWS('6. Patients'!EK$10:EK$107))),0)+
IFERROR(SUMPRODUCT('6. Patients'!CX$10:CX$107,OFFSET('6. Patients'!$KT$9,1,MATCH($D17,'6. Patients'!$KU$9:$LP$9,0),ROWS('6. Patients'!EK$10:EK$107))),0)+
IFERROR(SUMPRODUCT('6. Patients'!CX$10:CX$107,OFFSET('6. Patients'!$LQ$9,1,MATCH($D17,'6. Patients'!$LR$9:$MF$9,0),ROWS('6. Patients'!EK$10:EK$107))),0))+
IFERROR(VLOOKUP($D17,$H$109:$L$139,COLUMNS($H$108:$J$108)-1+AF$7,0)*$E17*$F17*'1. General Inputs'!$J$18,0),0)</f>
        <v>0</v>
      </c>
      <c r="AG17" s="3">
        <f ca="1">ROUNDUP($F17*$E17*CHOOSE(AG$7,
IFERROR(SUMPRODUCT('6. Patients'!CY$10:CY$107,OFFSET('6. Patients'!$DM$9,1,MATCH($D17,'6. Patients'!$DN$9:$EI$9,0),ROWS('6. Patients'!EL$10:EL$107))),0)+
IFERROR(SUMPRODUCT('6. Patients'!CY$10:CY$107,OFFSET('6. Patients'!$EJ$9,1,MATCH($D17,'6. Patients'!$EK$9:$EW$9,0),ROWS('6. Patients'!EL$10:EL$107))),0)+
IFERROR(SUMPRODUCT('6. Patients'!CY$10:CY$107,OFFSET('6. Patients'!$EX$9,1,MATCH($D17,'6. Patients'!$EY$9:$FT$9,0),ROWS('6. Patients'!EL$10:EL$107))),0)+
IFERROR(SUMPRODUCT('6. Patients'!CY$10:CY$107,OFFSET('6. Patients'!$FU$9,1,MATCH($D17,'6. Patients'!$FV$9:$GJ$9,0),ROWS('6. Patients'!EL$10:EL$107))),0),
IFERROR(SUMPRODUCT('6. Patients'!CY$10:CY$107,OFFSET('6. Patients'!$GK$9,1,MATCH($D17,'6. Patients'!$GL$9:$HG$9,0),ROWS('6. Patients'!EL$10:EL$107))),0)+
IFERROR(SUMPRODUCT('6. Patients'!CY$10:CY$107,OFFSET('6. Patients'!$HH$9,1,MATCH($D17,'6. Patients'!$HI$9:$HU$9,0),ROWS('6. Patients'!EL$10:EL$107))),0)+
IFERROR(SUMPRODUCT('6. Patients'!CY$10:CY$107,OFFSET('6. Patients'!$HV$9,1,MATCH($D17,'6. Patients'!$HW$9:$IR$9,0),ROWS('6. Patients'!EL$10:EL$107))),0)+
IFERROR(SUMPRODUCT('6. Patients'!CY$10:CY$107,OFFSET('6. Patients'!$IS$9,1,MATCH($D17,'6. Patients'!$IT$9:$JH$9,0),ROWS('6. Patients'!EL$10:EL$107))),0),
IFERROR(SUMPRODUCT('6. Patients'!CY$10:CY$107,OFFSET('6. Patients'!$JI$9,1,MATCH($D17,'6. Patients'!$JJ$9:$KE$9,0),ROWS('6. Patients'!EL$10:EL$107))),0)+
IFERROR(SUMPRODUCT('6. Patients'!CY$10:CY$107,OFFSET('6. Patients'!$KF$9,1,MATCH($D17,'6. Patients'!$KG$9:$KS$9,0),ROWS('6. Patients'!EL$10:EL$107))),0)+
IFERROR(SUMPRODUCT('6. Patients'!CY$10:CY$107,OFFSET('6. Patients'!$KT$9,1,MATCH($D17,'6. Patients'!$KU$9:$LP$9,0),ROWS('6. Patients'!EL$10:EL$107))),0)+
IFERROR(SUMPRODUCT('6. Patients'!CY$10:CY$107,OFFSET('6. Patients'!$LQ$9,1,MATCH($D17,'6. Patients'!$LR$9:$MF$9,0),ROWS('6. Patients'!EL$10:EL$107))),0))+
IFERROR(VLOOKUP($D17,$H$109:$L$139,COLUMNS($H$108:$J$108)-1+AG$7,0)*$E17*$F17*'1. General Inputs'!$J$18,0),0)</f>
        <v>0</v>
      </c>
      <c r="AH17" s="3">
        <f ca="1">ROUNDUP($F17*$E17*CHOOSE(AH$7,
IFERROR(SUMPRODUCT('6. Patients'!CZ$10:CZ$107,OFFSET('6. Patients'!$DM$9,1,MATCH($D17,'6. Patients'!$DN$9:$EI$9,0),ROWS('6. Patients'!EM$10:EM$107))),0)+
IFERROR(SUMPRODUCT('6. Patients'!CZ$10:CZ$107,OFFSET('6. Patients'!$EJ$9,1,MATCH($D17,'6. Patients'!$EK$9:$EW$9,0),ROWS('6. Patients'!EM$10:EM$107))),0)+
IFERROR(SUMPRODUCT('6. Patients'!CZ$10:CZ$107,OFFSET('6. Patients'!$EX$9,1,MATCH($D17,'6. Patients'!$EY$9:$FT$9,0),ROWS('6. Patients'!EM$10:EM$107))),0)+
IFERROR(SUMPRODUCT('6. Patients'!CZ$10:CZ$107,OFFSET('6. Patients'!$FU$9,1,MATCH($D17,'6. Patients'!$FV$9:$GJ$9,0),ROWS('6. Patients'!EM$10:EM$107))),0),
IFERROR(SUMPRODUCT('6. Patients'!CZ$10:CZ$107,OFFSET('6. Patients'!$GK$9,1,MATCH($D17,'6. Patients'!$GL$9:$HG$9,0),ROWS('6. Patients'!EM$10:EM$107))),0)+
IFERROR(SUMPRODUCT('6. Patients'!CZ$10:CZ$107,OFFSET('6. Patients'!$HH$9,1,MATCH($D17,'6. Patients'!$HI$9:$HU$9,0),ROWS('6. Patients'!EM$10:EM$107))),0)+
IFERROR(SUMPRODUCT('6. Patients'!CZ$10:CZ$107,OFFSET('6. Patients'!$HV$9,1,MATCH($D17,'6. Patients'!$HW$9:$IR$9,0),ROWS('6. Patients'!EM$10:EM$107))),0)+
IFERROR(SUMPRODUCT('6. Patients'!CZ$10:CZ$107,OFFSET('6. Patients'!$IS$9,1,MATCH($D17,'6. Patients'!$IT$9:$JH$9,0),ROWS('6. Patients'!EM$10:EM$107))),0),
IFERROR(SUMPRODUCT('6. Patients'!CZ$10:CZ$107,OFFSET('6. Patients'!$JI$9,1,MATCH($D17,'6. Patients'!$JJ$9:$KE$9,0),ROWS('6. Patients'!EM$10:EM$107))),0)+
IFERROR(SUMPRODUCT('6. Patients'!CZ$10:CZ$107,OFFSET('6. Patients'!$KF$9,1,MATCH($D17,'6. Patients'!$KG$9:$KS$9,0),ROWS('6. Patients'!EM$10:EM$107))),0)+
IFERROR(SUMPRODUCT('6. Patients'!CZ$10:CZ$107,OFFSET('6. Patients'!$KT$9,1,MATCH($D17,'6. Patients'!$KU$9:$LP$9,0),ROWS('6. Patients'!EM$10:EM$107))),0)+
IFERROR(SUMPRODUCT('6. Patients'!CZ$10:CZ$107,OFFSET('6. Patients'!$LQ$9,1,MATCH($D17,'6. Patients'!$LR$9:$MF$9,0),ROWS('6. Patients'!EM$10:EM$107))),0))+
IFERROR(VLOOKUP($D17,$H$109:$L$139,COLUMNS($H$108:$J$108)-1+AH$7,0)*$E17*$F17*'1. General Inputs'!$J$18,0),0)</f>
        <v>0</v>
      </c>
      <c r="AI17" s="3">
        <f ca="1">ROUNDUP($F17*$E17*CHOOSE(AI$7,
IFERROR(SUMPRODUCT('6. Patients'!DA$10:DA$107,OFFSET('6. Patients'!$DM$9,1,MATCH($D17,'6. Patients'!$DN$9:$EI$9,0),ROWS('6. Patients'!EN$10:EN$107))),0)+
IFERROR(SUMPRODUCT('6. Patients'!DA$10:DA$107,OFFSET('6. Patients'!$EJ$9,1,MATCH($D17,'6. Patients'!$EK$9:$EW$9,0),ROWS('6. Patients'!EN$10:EN$107))),0)+
IFERROR(SUMPRODUCT('6. Patients'!DA$10:DA$107,OFFSET('6. Patients'!$EX$9,1,MATCH($D17,'6. Patients'!$EY$9:$FT$9,0),ROWS('6. Patients'!EN$10:EN$107))),0)+
IFERROR(SUMPRODUCT('6. Patients'!DA$10:DA$107,OFFSET('6. Patients'!$FU$9,1,MATCH($D17,'6. Patients'!$FV$9:$GJ$9,0),ROWS('6. Patients'!EN$10:EN$107))),0),
IFERROR(SUMPRODUCT('6. Patients'!DA$10:DA$107,OFFSET('6. Patients'!$GK$9,1,MATCH($D17,'6. Patients'!$GL$9:$HG$9,0),ROWS('6. Patients'!EN$10:EN$107))),0)+
IFERROR(SUMPRODUCT('6. Patients'!DA$10:DA$107,OFFSET('6. Patients'!$HH$9,1,MATCH($D17,'6. Patients'!$HI$9:$HU$9,0),ROWS('6. Patients'!EN$10:EN$107))),0)+
IFERROR(SUMPRODUCT('6. Patients'!DA$10:DA$107,OFFSET('6. Patients'!$HV$9,1,MATCH($D17,'6. Patients'!$HW$9:$IR$9,0),ROWS('6. Patients'!EN$10:EN$107))),0)+
IFERROR(SUMPRODUCT('6. Patients'!DA$10:DA$107,OFFSET('6. Patients'!$IS$9,1,MATCH($D17,'6. Patients'!$IT$9:$JH$9,0),ROWS('6. Patients'!EN$10:EN$107))),0),
IFERROR(SUMPRODUCT('6. Patients'!DA$10:DA$107,OFFSET('6. Patients'!$JI$9,1,MATCH($D17,'6. Patients'!$JJ$9:$KE$9,0),ROWS('6. Patients'!EN$10:EN$107))),0)+
IFERROR(SUMPRODUCT('6. Patients'!DA$10:DA$107,OFFSET('6. Patients'!$KF$9,1,MATCH($D17,'6. Patients'!$KG$9:$KS$9,0),ROWS('6. Patients'!EN$10:EN$107))),0)+
IFERROR(SUMPRODUCT('6. Patients'!DA$10:DA$107,OFFSET('6. Patients'!$KT$9,1,MATCH($D17,'6. Patients'!$KU$9:$LP$9,0),ROWS('6. Patients'!EN$10:EN$107))),0)+
IFERROR(SUMPRODUCT('6. Patients'!DA$10:DA$107,OFFSET('6. Patients'!$LQ$9,1,MATCH($D17,'6. Patients'!$LR$9:$MF$9,0),ROWS('6. Patients'!EN$10:EN$107))),0))+
IFERROR(VLOOKUP($D17,$H$109:$L$139,COLUMNS($H$108:$J$108)-1+AI$7,0)*$E17*$F17*'1. General Inputs'!$J$18,0),0)</f>
        <v>0</v>
      </c>
      <c r="AJ17" s="3">
        <f ca="1">ROUNDUP($F17*$E17*CHOOSE(AJ$7,
IFERROR(SUMPRODUCT('6. Patients'!DB$10:DB$107,OFFSET('6. Patients'!$DM$9,1,MATCH($D17,'6. Patients'!$DN$9:$EI$9,0),ROWS('6. Patients'!EO$10:EO$107))),0)+
IFERROR(SUMPRODUCT('6. Patients'!DB$10:DB$107,OFFSET('6. Patients'!$EJ$9,1,MATCH($D17,'6. Patients'!$EK$9:$EW$9,0),ROWS('6. Patients'!EO$10:EO$107))),0)+
IFERROR(SUMPRODUCT('6. Patients'!DB$10:DB$107,OFFSET('6. Patients'!$EX$9,1,MATCH($D17,'6. Patients'!$EY$9:$FT$9,0),ROWS('6. Patients'!EO$10:EO$107))),0)+
IFERROR(SUMPRODUCT('6. Patients'!DB$10:DB$107,OFFSET('6. Patients'!$FU$9,1,MATCH($D17,'6. Patients'!$FV$9:$GJ$9,0),ROWS('6. Patients'!EO$10:EO$107))),0),
IFERROR(SUMPRODUCT('6. Patients'!DB$10:DB$107,OFFSET('6. Patients'!$GK$9,1,MATCH($D17,'6. Patients'!$GL$9:$HG$9,0),ROWS('6. Patients'!EO$10:EO$107))),0)+
IFERROR(SUMPRODUCT('6. Patients'!DB$10:DB$107,OFFSET('6. Patients'!$HH$9,1,MATCH($D17,'6. Patients'!$HI$9:$HU$9,0),ROWS('6. Patients'!EO$10:EO$107))),0)+
IFERROR(SUMPRODUCT('6. Patients'!DB$10:DB$107,OFFSET('6. Patients'!$HV$9,1,MATCH($D17,'6. Patients'!$HW$9:$IR$9,0),ROWS('6. Patients'!EO$10:EO$107))),0)+
IFERROR(SUMPRODUCT('6. Patients'!DB$10:DB$107,OFFSET('6. Patients'!$IS$9,1,MATCH($D17,'6. Patients'!$IT$9:$JH$9,0),ROWS('6. Patients'!EO$10:EO$107))),0),
IFERROR(SUMPRODUCT('6. Patients'!DB$10:DB$107,OFFSET('6. Patients'!$JI$9,1,MATCH($D17,'6. Patients'!$JJ$9:$KE$9,0),ROWS('6. Patients'!EO$10:EO$107))),0)+
IFERROR(SUMPRODUCT('6. Patients'!DB$10:DB$107,OFFSET('6. Patients'!$KF$9,1,MATCH($D17,'6. Patients'!$KG$9:$KS$9,0),ROWS('6. Patients'!EO$10:EO$107))),0)+
IFERROR(SUMPRODUCT('6. Patients'!DB$10:DB$107,OFFSET('6. Patients'!$KT$9,1,MATCH($D17,'6. Patients'!$KU$9:$LP$9,0),ROWS('6. Patients'!EO$10:EO$107))),0)+
IFERROR(SUMPRODUCT('6. Patients'!DB$10:DB$107,OFFSET('6. Patients'!$LQ$9,1,MATCH($D17,'6. Patients'!$LR$9:$MF$9,0),ROWS('6. Patients'!EO$10:EO$107))),0))+
IFERROR(VLOOKUP($D17,$H$109:$L$139,COLUMNS($H$108:$J$108)-1+AJ$7,0)*$E17*$F17*'1. General Inputs'!$J$18,0),0)</f>
        <v>0</v>
      </c>
      <c r="AK17" s="3">
        <f ca="1">ROUNDUP($F17*$E17*CHOOSE(AK$7,
IFERROR(SUMPRODUCT('6. Patients'!DC$10:DC$107,OFFSET('6. Patients'!$DM$9,1,MATCH($D17,'6. Patients'!$DN$9:$EI$9,0),ROWS('6. Patients'!EP$10:EP$107))),0)+
IFERROR(SUMPRODUCT('6. Patients'!DC$10:DC$107,OFFSET('6. Patients'!$EJ$9,1,MATCH($D17,'6. Patients'!$EK$9:$EW$9,0),ROWS('6. Patients'!EP$10:EP$107))),0)+
IFERROR(SUMPRODUCT('6. Patients'!DC$10:DC$107,OFFSET('6. Patients'!$EX$9,1,MATCH($D17,'6. Patients'!$EY$9:$FT$9,0),ROWS('6. Patients'!EP$10:EP$107))),0)+
IFERROR(SUMPRODUCT('6. Patients'!DC$10:DC$107,OFFSET('6. Patients'!$FU$9,1,MATCH($D17,'6. Patients'!$FV$9:$GJ$9,0),ROWS('6. Patients'!EP$10:EP$107))),0),
IFERROR(SUMPRODUCT('6. Patients'!DC$10:DC$107,OFFSET('6. Patients'!$GK$9,1,MATCH($D17,'6. Patients'!$GL$9:$HG$9,0),ROWS('6. Patients'!EP$10:EP$107))),0)+
IFERROR(SUMPRODUCT('6. Patients'!DC$10:DC$107,OFFSET('6. Patients'!$HH$9,1,MATCH($D17,'6. Patients'!$HI$9:$HU$9,0),ROWS('6. Patients'!EP$10:EP$107))),0)+
IFERROR(SUMPRODUCT('6. Patients'!DC$10:DC$107,OFFSET('6. Patients'!$HV$9,1,MATCH($D17,'6. Patients'!$HW$9:$IR$9,0),ROWS('6. Patients'!EP$10:EP$107))),0)+
IFERROR(SUMPRODUCT('6. Patients'!DC$10:DC$107,OFFSET('6. Patients'!$IS$9,1,MATCH($D17,'6. Patients'!$IT$9:$JH$9,0),ROWS('6. Patients'!EP$10:EP$107))),0),
IFERROR(SUMPRODUCT('6. Patients'!DC$10:DC$107,OFFSET('6. Patients'!$JI$9,1,MATCH($D17,'6. Patients'!$JJ$9:$KE$9,0),ROWS('6. Patients'!EP$10:EP$107))),0)+
IFERROR(SUMPRODUCT('6. Patients'!DC$10:DC$107,OFFSET('6. Patients'!$KF$9,1,MATCH($D17,'6. Patients'!$KG$9:$KS$9,0),ROWS('6. Patients'!EP$10:EP$107))),0)+
IFERROR(SUMPRODUCT('6. Patients'!DC$10:DC$107,OFFSET('6. Patients'!$KT$9,1,MATCH($D17,'6. Patients'!$KU$9:$LP$9,0),ROWS('6. Patients'!EP$10:EP$107))),0)+
IFERROR(SUMPRODUCT('6. Patients'!DC$10:DC$107,OFFSET('6. Patients'!$LQ$9,1,MATCH($D17,'6. Patients'!$LR$9:$MF$9,0),ROWS('6. Patients'!EP$10:EP$107))),0))+
IFERROR(VLOOKUP($D17,$H$109:$L$139,COLUMNS($H$108:$J$108)-1+AK$7,0)*$E17*$F17*'1. General Inputs'!$J$18,0),0)</f>
        <v>0</v>
      </c>
      <c r="AL17" s="3">
        <f ca="1">ROUNDUP($F17*$E17*CHOOSE(AL$7,
IFERROR(SUMPRODUCT('6. Patients'!DD$10:DD$107,OFFSET('6. Patients'!$DM$9,1,MATCH($D17,'6. Patients'!$DN$9:$EI$9,0),ROWS('6. Patients'!EQ$10:EQ$107))),0)+
IFERROR(SUMPRODUCT('6. Patients'!DD$10:DD$107,OFFSET('6. Patients'!$EJ$9,1,MATCH($D17,'6. Patients'!$EK$9:$EW$9,0),ROWS('6. Patients'!EQ$10:EQ$107))),0)+
IFERROR(SUMPRODUCT('6. Patients'!DD$10:DD$107,OFFSET('6. Patients'!$EX$9,1,MATCH($D17,'6. Patients'!$EY$9:$FT$9,0),ROWS('6. Patients'!EQ$10:EQ$107))),0)+
IFERROR(SUMPRODUCT('6. Patients'!DD$10:DD$107,OFFSET('6. Patients'!$FU$9,1,MATCH($D17,'6. Patients'!$FV$9:$GJ$9,0),ROWS('6. Patients'!EQ$10:EQ$107))),0),
IFERROR(SUMPRODUCT('6. Patients'!DD$10:DD$107,OFFSET('6. Patients'!$GK$9,1,MATCH($D17,'6. Patients'!$GL$9:$HG$9,0),ROWS('6. Patients'!EQ$10:EQ$107))),0)+
IFERROR(SUMPRODUCT('6. Patients'!DD$10:DD$107,OFFSET('6. Patients'!$HH$9,1,MATCH($D17,'6. Patients'!$HI$9:$HU$9,0),ROWS('6. Patients'!EQ$10:EQ$107))),0)+
IFERROR(SUMPRODUCT('6. Patients'!DD$10:DD$107,OFFSET('6. Patients'!$HV$9,1,MATCH($D17,'6. Patients'!$HW$9:$IR$9,0),ROWS('6. Patients'!EQ$10:EQ$107))),0)+
IFERROR(SUMPRODUCT('6. Patients'!DD$10:DD$107,OFFSET('6. Patients'!$IS$9,1,MATCH($D17,'6. Patients'!$IT$9:$JH$9,0),ROWS('6. Patients'!EQ$10:EQ$107))),0),
IFERROR(SUMPRODUCT('6. Patients'!DD$10:DD$107,OFFSET('6. Patients'!$JI$9,1,MATCH($D17,'6. Patients'!$JJ$9:$KE$9,0),ROWS('6. Patients'!EQ$10:EQ$107))),0)+
IFERROR(SUMPRODUCT('6. Patients'!DD$10:DD$107,OFFSET('6. Patients'!$KF$9,1,MATCH($D17,'6. Patients'!$KG$9:$KS$9,0),ROWS('6. Patients'!EQ$10:EQ$107))),0)+
IFERROR(SUMPRODUCT('6. Patients'!DD$10:DD$107,OFFSET('6. Patients'!$KT$9,1,MATCH($D17,'6. Patients'!$KU$9:$LP$9,0),ROWS('6. Patients'!EQ$10:EQ$107))),0)+
IFERROR(SUMPRODUCT('6. Patients'!DD$10:DD$107,OFFSET('6. Patients'!$LQ$9,1,MATCH($D17,'6. Patients'!$LR$9:$MF$9,0),ROWS('6. Patients'!EQ$10:EQ$107))),0))+
IFERROR(VLOOKUP($D17,$H$109:$L$139,COLUMNS($H$108:$J$108)-1+AL$7,0)*$E17*$F17*'1. General Inputs'!$J$18,0),0)</f>
        <v>0</v>
      </c>
      <c r="AM17" s="3">
        <f ca="1">ROUNDUP($F17*$E17*CHOOSE(AM$7,
IFERROR(SUMPRODUCT('6. Patients'!DE$10:DE$107,OFFSET('6. Patients'!$DM$9,1,MATCH($D17,'6. Patients'!$DN$9:$EI$9,0),ROWS('6. Patients'!ER$10:ER$107))),0)+
IFERROR(SUMPRODUCT('6. Patients'!DE$10:DE$107,OFFSET('6. Patients'!$EJ$9,1,MATCH($D17,'6. Patients'!$EK$9:$EW$9,0),ROWS('6. Patients'!ER$10:ER$107))),0)+
IFERROR(SUMPRODUCT('6. Patients'!DE$10:DE$107,OFFSET('6. Patients'!$EX$9,1,MATCH($D17,'6. Patients'!$EY$9:$FT$9,0),ROWS('6. Patients'!ER$10:ER$107))),0)+
IFERROR(SUMPRODUCT('6. Patients'!DE$10:DE$107,OFFSET('6. Patients'!$FU$9,1,MATCH($D17,'6. Patients'!$FV$9:$GJ$9,0),ROWS('6. Patients'!ER$10:ER$107))),0),
IFERROR(SUMPRODUCT('6. Patients'!DE$10:DE$107,OFFSET('6. Patients'!$GK$9,1,MATCH($D17,'6. Patients'!$GL$9:$HG$9,0),ROWS('6. Patients'!ER$10:ER$107))),0)+
IFERROR(SUMPRODUCT('6. Patients'!DE$10:DE$107,OFFSET('6. Patients'!$HH$9,1,MATCH($D17,'6. Patients'!$HI$9:$HU$9,0),ROWS('6. Patients'!ER$10:ER$107))),0)+
IFERROR(SUMPRODUCT('6. Patients'!DE$10:DE$107,OFFSET('6. Patients'!$HV$9,1,MATCH($D17,'6. Patients'!$HW$9:$IR$9,0),ROWS('6. Patients'!ER$10:ER$107))),0)+
IFERROR(SUMPRODUCT('6. Patients'!DE$10:DE$107,OFFSET('6. Patients'!$IS$9,1,MATCH($D17,'6. Patients'!$IT$9:$JH$9,0),ROWS('6. Patients'!ER$10:ER$107))),0),
IFERROR(SUMPRODUCT('6. Patients'!DE$10:DE$107,OFFSET('6. Patients'!$JI$9,1,MATCH($D17,'6. Patients'!$JJ$9:$KE$9,0),ROWS('6. Patients'!ER$10:ER$107))),0)+
IFERROR(SUMPRODUCT('6. Patients'!DE$10:DE$107,OFFSET('6. Patients'!$KF$9,1,MATCH($D17,'6. Patients'!$KG$9:$KS$9,0),ROWS('6. Patients'!ER$10:ER$107))),0)+
IFERROR(SUMPRODUCT('6. Patients'!DE$10:DE$107,OFFSET('6. Patients'!$KT$9,1,MATCH($D17,'6. Patients'!$KU$9:$LP$9,0),ROWS('6. Patients'!ER$10:ER$107))),0)+
IFERROR(SUMPRODUCT('6. Patients'!DE$10:DE$107,OFFSET('6. Patients'!$LQ$9,1,MATCH($D17,'6. Patients'!$LR$9:$MF$9,0),ROWS('6. Patients'!ER$10:ER$107))),0))+
IFERROR(VLOOKUP($D17,$H$109:$L$139,COLUMNS($H$108:$J$108)-1+AM$7,0)*$E17*$F17*'1. General Inputs'!$J$18,0),0)</f>
        <v>0</v>
      </c>
      <c r="AN17" s="3">
        <f ca="1">ROUNDUP($F17*$E17*CHOOSE(AN$7,
IFERROR(SUMPRODUCT('6. Patients'!DF$10:DF$107,OFFSET('6. Patients'!$DM$9,1,MATCH($D17,'6. Patients'!$DN$9:$EI$9,0),ROWS('6. Patients'!ES$10:ES$107))),0)+
IFERROR(SUMPRODUCT('6. Patients'!DF$10:DF$107,OFFSET('6. Patients'!$EJ$9,1,MATCH($D17,'6. Patients'!$EK$9:$EW$9,0),ROWS('6. Patients'!ES$10:ES$107))),0)+
IFERROR(SUMPRODUCT('6. Patients'!DF$10:DF$107,OFFSET('6. Patients'!$EX$9,1,MATCH($D17,'6. Patients'!$EY$9:$FT$9,0),ROWS('6. Patients'!ES$10:ES$107))),0)+
IFERROR(SUMPRODUCT('6. Patients'!DF$10:DF$107,OFFSET('6. Patients'!$FU$9,1,MATCH($D17,'6. Patients'!$FV$9:$GJ$9,0),ROWS('6. Patients'!ES$10:ES$107))),0),
IFERROR(SUMPRODUCT('6. Patients'!DF$10:DF$107,OFFSET('6. Patients'!$GK$9,1,MATCH($D17,'6. Patients'!$GL$9:$HG$9,0),ROWS('6. Patients'!ES$10:ES$107))),0)+
IFERROR(SUMPRODUCT('6. Patients'!DF$10:DF$107,OFFSET('6. Patients'!$HH$9,1,MATCH($D17,'6. Patients'!$HI$9:$HU$9,0),ROWS('6. Patients'!ES$10:ES$107))),0)+
IFERROR(SUMPRODUCT('6. Patients'!DF$10:DF$107,OFFSET('6. Patients'!$HV$9,1,MATCH($D17,'6. Patients'!$HW$9:$IR$9,0),ROWS('6. Patients'!ES$10:ES$107))),0)+
IFERROR(SUMPRODUCT('6. Patients'!DF$10:DF$107,OFFSET('6. Patients'!$IS$9,1,MATCH($D17,'6. Patients'!$IT$9:$JH$9,0),ROWS('6. Patients'!ES$10:ES$107))),0),
IFERROR(SUMPRODUCT('6. Patients'!DF$10:DF$107,OFFSET('6. Patients'!$JI$9,1,MATCH($D17,'6. Patients'!$JJ$9:$KE$9,0),ROWS('6. Patients'!ES$10:ES$107))),0)+
IFERROR(SUMPRODUCT('6. Patients'!DF$10:DF$107,OFFSET('6. Patients'!$KF$9,1,MATCH($D17,'6. Patients'!$KG$9:$KS$9,0),ROWS('6. Patients'!ES$10:ES$107))),0)+
IFERROR(SUMPRODUCT('6. Patients'!DF$10:DF$107,OFFSET('6. Patients'!$KT$9,1,MATCH($D17,'6. Patients'!$KU$9:$LP$9,0),ROWS('6. Patients'!ES$10:ES$107))),0)+
IFERROR(SUMPRODUCT('6. Patients'!DF$10:DF$107,OFFSET('6. Patients'!$LQ$9,1,MATCH($D17,'6. Patients'!$LR$9:$MF$9,0),ROWS('6. Patients'!ES$10:ES$107))),0))+
IFERROR(VLOOKUP($D17,$H$109:$L$139,COLUMNS($H$108:$J$108)-1+AN$7,0)*$E17*$F17*'1. General Inputs'!$J$18,0),0)</f>
        <v>0</v>
      </c>
      <c r="AO17" s="3">
        <f ca="1">ROUNDUP($F17*$E17*CHOOSE(AO$7,
IFERROR(SUMPRODUCT('6. Patients'!DG$10:DG$107,OFFSET('6. Patients'!$DM$9,1,MATCH($D17,'6. Patients'!$DN$9:$EI$9,0),ROWS('6. Patients'!ET$10:ET$107))),0)+
IFERROR(SUMPRODUCT('6. Patients'!DG$10:DG$107,OFFSET('6. Patients'!$EJ$9,1,MATCH($D17,'6. Patients'!$EK$9:$EW$9,0),ROWS('6. Patients'!ET$10:ET$107))),0)+
IFERROR(SUMPRODUCT('6. Patients'!DG$10:DG$107,OFFSET('6. Patients'!$EX$9,1,MATCH($D17,'6. Patients'!$EY$9:$FT$9,0),ROWS('6. Patients'!ET$10:ET$107))),0)+
IFERROR(SUMPRODUCT('6. Patients'!DG$10:DG$107,OFFSET('6. Patients'!$FU$9,1,MATCH($D17,'6. Patients'!$FV$9:$GJ$9,0),ROWS('6. Patients'!ET$10:ET$107))),0),
IFERROR(SUMPRODUCT('6. Patients'!DG$10:DG$107,OFFSET('6. Patients'!$GK$9,1,MATCH($D17,'6. Patients'!$GL$9:$HG$9,0),ROWS('6. Patients'!ET$10:ET$107))),0)+
IFERROR(SUMPRODUCT('6. Patients'!DG$10:DG$107,OFFSET('6. Patients'!$HH$9,1,MATCH($D17,'6. Patients'!$HI$9:$HU$9,0),ROWS('6. Patients'!ET$10:ET$107))),0)+
IFERROR(SUMPRODUCT('6. Patients'!DG$10:DG$107,OFFSET('6. Patients'!$HV$9,1,MATCH($D17,'6. Patients'!$HW$9:$IR$9,0),ROWS('6. Patients'!ET$10:ET$107))),0)+
IFERROR(SUMPRODUCT('6. Patients'!DG$10:DG$107,OFFSET('6. Patients'!$IS$9,1,MATCH($D17,'6. Patients'!$IT$9:$JH$9,0),ROWS('6. Patients'!ET$10:ET$107))),0),
IFERROR(SUMPRODUCT('6. Patients'!DG$10:DG$107,OFFSET('6. Patients'!$JI$9,1,MATCH($D17,'6. Patients'!$JJ$9:$KE$9,0),ROWS('6. Patients'!ET$10:ET$107))),0)+
IFERROR(SUMPRODUCT('6. Patients'!DG$10:DG$107,OFFSET('6. Patients'!$KF$9,1,MATCH($D17,'6. Patients'!$KG$9:$KS$9,0),ROWS('6. Patients'!ET$10:ET$107))),0)+
IFERROR(SUMPRODUCT('6. Patients'!DG$10:DG$107,OFFSET('6. Patients'!$KT$9,1,MATCH($D17,'6. Patients'!$KU$9:$LP$9,0),ROWS('6. Patients'!ET$10:ET$107))),0)+
IFERROR(SUMPRODUCT('6. Patients'!DG$10:DG$107,OFFSET('6. Patients'!$LQ$9,1,MATCH($D17,'6. Patients'!$LR$9:$MF$9,0),ROWS('6. Patients'!ET$10:ET$107))),0))+
IFERROR(VLOOKUP($D17,$H$109:$L$139,COLUMNS($H$108:$J$108)-1+AO$7,0)*$E17*$F17*'1. General Inputs'!$J$18,0),0)</f>
        <v>0</v>
      </c>
      <c r="AP17" s="3">
        <f ca="1">ROUNDUP($F17*$E17*CHOOSE(AP$7,
IFERROR(SUMPRODUCT('6. Patients'!DH$10:DH$107,OFFSET('6. Patients'!$DM$9,1,MATCH($D17,'6. Patients'!$DN$9:$EI$9,0),ROWS('6. Patients'!EU$10:EU$107))),0)+
IFERROR(SUMPRODUCT('6. Patients'!DH$10:DH$107,OFFSET('6. Patients'!$EJ$9,1,MATCH($D17,'6. Patients'!$EK$9:$EW$9,0),ROWS('6. Patients'!EU$10:EU$107))),0)+
IFERROR(SUMPRODUCT('6. Patients'!DH$10:DH$107,OFFSET('6. Patients'!$EX$9,1,MATCH($D17,'6. Patients'!$EY$9:$FT$9,0),ROWS('6. Patients'!EU$10:EU$107))),0)+
IFERROR(SUMPRODUCT('6. Patients'!DH$10:DH$107,OFFSET('6. Patients'!$FU$9,1,MATCH($D17,'6. Patients'!$FV$9:$GJ$9,0),ROWS('6. Patients'!EU$10:EU$107))),0),
IFERROR(SUMPRODUCT('6. Patients'!DH$10:DH$107,OFFSET('6. Patients'!$GK$9,1,MATCH($D17,'6. Patients'!$GL$9:$HG$9,0),ROWS('6. Patients'!EU$10:EU$107))),0)+
IFERROR(SUMPRODUCT('6. Patients'!DH$10:DH$107,OFFSET('6. Patients'!$HH$9,1,MATCH($D17,'6. Patients'!$HI$9:$HU$9,0),ROWS('6. Patients'!EU$10:EU$107))),0)+
IFERROR(SUMPRODUCT('6. Patients'!DH$10:DH$107,OFFSET('6. Patients'!$HV$9,1,MATCH($D17,'6. Patients'!$HW$9:$IR$9,0),ROWS('6. Patients'!EU$10:EU$107))),0)+
IFERROR(SUMPRODUCT('6. Patients'!DH$10:DH$107,OFFSET('6. Patients'!$IS$9,1,MATCH($D17,'6. Patients'!$IT$9:$JH$9,0),ROWS('6. Patients'!EU$10:EU$107))),0),
IFERROR(SUMPRODUCT('6. Patients'!DH$10:DH$107,OFFSET('6. Patients'!$JI$9,1,MATCH($D17,'6. Patients'!$JJ$9:$KE$9,0),ROWS('6. Patients'!EU$10:EU$107))),0)+
IFERROR(SUMPRODUCT('6. Patients'!DH$10:DH$107,OFFSET('6. Patients'!$KF$9,1,MATCH($D17,'6. Patients'!$KG$9:$KS$9,0),ROWS('6. Patients'!EU$10:EU$107))),0)+
IFERROR(SUMPRODUCT('6. Patients'!DH$10:DH$107,OFFSET('6. Patients'!$KT$9,1,MATCH($D17,'6. Patients'!$KU$9:$LP$9,0),ROWS('6. Patients'!EU$10:EU$107))),0)+
IFERROR(SUMPRODUCT('6. Patients'!DH$10:DH$107,OFFSET('6. Patients'!$LQ$9,1,MATCH($D17,'6. Patients'!$LR$9:$MF$9,0),ROWS('6. Patients'!EU$10:EU$107))),0))+
IFERROR(VLOOKUP($D17,$H$109:$L$139,COLUMNS($H$108:$J$108)-1+AP$7,0)*$E17*$F17*'1. General Inputs'!$J$18,0),0)</f>
        <v>0</v>
      </c>
      <c r="AQ17" s="3">
        <f ca="1">ROUNDUP($F17*$E17*CHOOSE(AQ$7,
IFERROR(SUMPRODUCT('6. Patients'!DI$10:DI$107,OFFSET('6. Patients'!$DM$9,1,MATCH($D17,'6. Patients'!$DN$9:$EI$9,0),ROWS('6. Patients'!EV$10:EV$107))),0)+
IFERROR(SUMPRODUCT('6. Patients'!DI$10:DI$107,OFFSET('6. Patients'!$EJ$9,1,MATCH($D17,'6. Patients'!$EK$9:$EW$9,0),ROWS('6. Patients'!EV$10:EV$107))),0)+
IFERROR(SUMPRODUCT('6. Patients'!DI$10:DI$107,OFFSET('6. Patients'!$EX$9,1,MATCH($D17,'6. Patients'!$EY$9:$FT$9,0),ROWS('6. Patients'!EV$10:EV$107))),0)+
IFERROR(SUMPRODUCT('6. Patients'!DI$10:DI$107,OFFSET('6. Patients'!$FU$9,1,MATCH($D17,'6. Patients'!$FV$9:$GJ$9,0),ROWS('6. Patients'!EV$10:EV$107))),0),
IFERROR(SUMPRODUCT('6. Patients'!DI$10:DI$107,OFFSET('6. Patients'!$GK$9,1,MATCH($D17,'6. Patients'!$GL$9:$HG$9,0),ROWS('6. Patients'!EV$10:EV$107))),0)+
IFERROR(SUMPRODUCT('6. Patients'!DI$10:DI$107,OFFSET('6. Patients'!$HH$9,1,MATCH($D17,'6. Patients'!$HI$9:$HU$9,0),ROWS('6. Patients'!EV$10:EV$107))),0)+
IFERROR(SUMPRODUCT('6. Patients'!DI$10:DI$107,OFFSET('6. Patients'!$HV$9,1,MATCH($D17,'6. Patients'!$HW$9:$IR$9,0),ROWS('6. Patients'!EV$10:EV$107))),0)+
IFERROR(SUMPRODUCT('6. Patients'!DI$10:DI$107,OFFSET('6. Patients'!$IS$9,1,MATCH($D17,'6. Patients'!$IT$9:$JH$9,0),ROWS('6. Patients'!EV$10:EV$107))),0),
IFERROR(SUMPRODUCT('6. Patients'!DI$10:DI$107,OFFSET('6. Patients'!$JI$9,1,MATCH($D17,'6. Patients'!$JJ$9:$KE$9,0),ROWS('6. Patients'!EV$10:EV$107))),0)+
IFERROR(SUMPRODUCT('6. Patients'!DI$10:DI$107,OFFSET('6. Patients'!$KF$9,1,MATCH($D17,'6. Patients'!$KG$9:$KS$9,0),ROWS('6. Patients'!EV$10:EV$107))),0)+
IFERROR(SUMPRODUCT('6. Patients'!DI$10:DI$107,OFFSET('6. Patients'!$KT$9,1,MATCH($D17,'6. Patients'!$KU$9:$LP$9,0),ROWS('6. Patients'!EV$10:EV$107))),0)+
IFERROR(SUMPRODUCT('6. Patients'!DI$10:DI$107,OFFSET('6. Patients'!$LQ$9,1,MATCH($D17,'6. Patients'!$LR$9:$MF$9,0),ROWS('6. Patients'!EV$10:EV$107))),0))+
IFERROR(VLOOKUP($D17,$H$109:$L$139,COLUMNS($H$108:$J$108)-1+AQ$7,0)*$E17*$F17*'1. General Inputs'!$J$18,0),0)</f>
        <v>0</v>
      </c>
      <c r="AR17" s="115"/>
      <c r="AY17" s="114">
        <f ca="1">IFERROR(SUM(OFFSET('7. Consumption'!H17,0,1,,MIN('1. General Inputs'!$J$20,COLUMNS('7. Consumption'!H$9:$AQ$9)-1))),0)+MAX(0,$AQ17*('1. General Inputs'!$J$20-COLUMNS('7. Consumption'!H$9:$AQ$9)+1))</f>
        <v>0</v>
      </c>
      <c r="AZ17" s="114">
        <f ca="1">IFERROR(SUM(OFFSET('7. Consumption'!I17,0,1,,MIN('1. General Inputs'!$J$20,COLUMNS('7. Consumption'!I$9:$AQ$9)-1))),0)+MAX(0,$AQ17*('1. General Inputs'!$J$20-COLUMNS('7. Consumption'!I$9:$AQ$9)+1))</f>
        <v>0</v>
      </c>
      <c r="BA17" s="114">
        <f ca="1">IFERROR(SUM(OFFSET('7. Consumption'!J17,0,1,,MIN('1. General Inputs'!$J$20,COLUMNS('7. Consumption'!J$9:$AQ$9)-1))),0)+MAX(0,$AQ17*('1. General Inputs'!$J$20-COLUMNS('7. Consumption'!J$9:$AQ$9)+1))</f>
        <v>0</v>
      </c>
      <c r="BB17" s="114">
        <f ca="1">IFERROR(SUM(OFFSET('7. Consumption'!K17,0,1,,MIN('1. General Inputs'!$J$20,COLUMNS('7. Consumption'!K$9:$AQ$9)-1))),0)+MAX(0,$AQ17*('1. General Inputs'!$J$20-COLUMNS('7. Consumption'!K$9:$AQ$9)+1))</f>
        <v>0</v>
      </c>
      <c r="BC17" s="114">
        <f ca="1">IFERROR(SUM(OFFSET('7. Consumption'!L17,0,1,,MIN('1. General Inputs'!$J$20,COLUMNS('7. Consumption'!L$9:$AQ$9)-1))),0)+MAX(0,$AQ17*('1. General Inputs'!$J$20-COLUMNS('7. Consumption'!L$9:$AQ$9)+1))</f>
        <v>0</v>
      </c>
      <c r="BD17" s="114">
        <f ca="1">IFERROR(SUM(OFFSET('7. Consumption'!M17,0,1,,MIN('1. General Inputs'!$J$20,COLUMNS('7. Consumption'!M$9:$AQ$9)-1))),0)+MAX(0,$AQ17*('1. General Inputs'!$J$20-COLUMNS('7. Consumption'!M$9:$AQ$9)+1))</f>
        <v>0</v>
      </c>
      <c r="BE17" s="114">
        <f ca="1">IFERROR(SUM(OFFSET('7. Consumption'!N17,0,1,,MIN('1. General Inputs'!$J$20,COLUMNS('7. Consumption'!N$9:$AQ$9)-1))),0)+MAX(0,$AQ17*('1. General Inputs'!$J$20-COLUMNS('7. Consumption'!N$9:$AQ$9)+1))</f>
        <v>0</v>
      </c>
      <c r="BF17" s="114">
        <f ca="1">IFERROR(SUM(OFFSET('7. Consumption'!O17,0,1,,MIN('1. General Inputs'!$J$20,COLUMNS('7. Consumption'!O$9:$AQ$9)-1))),0)+MAX(0,$AQ17*('1. General Inputs'!$J$20-COLUMNS('7. Consumption'!O$9:$AQ$9)+1))</f>
        <v>0</v>
      </c>
      <c r="BG17" s="114">
        <f ca="1">IFERROR(SUM(OFFSET('7. Consumption'!P17,0,1,,MIN('1. General Inputs'!$J$20,COLUMNS('7. Consumption'!P$9:$AQ$9)-1))),0)+MAX(0,$AQ17*('1. General Inputs'!$J$20-COLUMNS('7. Consumption'!P$9:$AQ$9)+1))</f>
        <v>0</v>
      </c>
      <c r="BH17" s="114">
        <f ca="1">IFERROR(SUM(OFFSET('7. Consumption'!Q17,0,1,,MIN('1. General Inputs'!$J$20,COLUMNS('7. Consumption'!Q$9:$AQ$9)-1))),0)+MAX(0,$AQ17*('1. General Inputs'!$J$20-COLUMNS('7. Consumption'!Q$9:$AQ$9)+1))</f>
        <v>0</v>
      </c>
      <c r="BI17" s="114">
        <f ca="1">IFERROR(SUM(OFFSET('7. Consumption'!R17,0,1,,MIN('1. General Inputs'!$J$20,COLUMNS('7. Consumption'!R$9:$AQ$9)-1))),0)+MAX(0,$AQ17*('1. General Inputs'!$J$20-COLUMNS('7. Consumption'!R$9:$AQ$9)+1))</f>
        <v>0</v>
      </c>
      <c r="BJ17" s="114">
        <f ca="1">IFERROR(SUM(OFFSET('7. Consumption'!S17,0,1,,MIN('1. General Inputs'!$J$20,COLUMNS('7. Consumption'!S$9:$AQ$9)-1))),0)+MAX(0,$AQ17*('1. General Inputs'!$J$20-COLUMNS('7. Consumption'!S$9:$AQ$9)+1))</f>
        <v>0</v>
      </c>
      <c r="BK17" s="114">
        <f ca="1">IFERROR(SUM(OFFSET('7. Consumption'!T17,0,1,,MIN('1. General Inputs'!$J$20,COLUMNS('7. Consumption'!T$9:$AQ$9)-1))),0)+MAX(0,$AQ17*('1. General Inputs'!$J$20-COLUMNS('7. Consumption'!T$9:$AQ$9)+1))</f>
        <v>0</v>
      </c>
      <c r="BL17" s="114">
        <f ca="1">IFERROR(SUM(OFFSET('7. Consumption'!U17,0,1,,MIN('1. General Inputs'!$J$20,COLUMNS('7. Consumption'!U$9:$AQ$9)-1))),0)+MAX(0,$AQ17*('1. General Inputs'!$J$20-COLUMNS('7. Consumption'!U$9:$AQ$9)+1))</f>
        <v>0</v>
      </c>
      <c r="BM17" s="114">
        <f ca="1">IFERROR(SUM(OFFSET('7. Consumption'!V17,0,1,,MIN('1. General Inputs'!$J$20,COLUMNS('7. Consumption'!V$9:$AQ$9)-1))),0)+MAX(0,$AQ17*('1. General Inputs'!$J$20-COLUMNS('7. Consumption'!V$9:$AQ$9)+1))</f>
        <v>0</v>
      </c>
      <c r="BN17" s="114">
        <f ca="1">IFERROR(SUM(OFFSET('7. Consumption'!W17,0,1,,MIN('1. General Inputs'!$J$20,COLUMNS('7. Consumption'!W$9:$AQ$9)-1))),0)+MAX(0,$AQ17*('1. General Inputs'!$J$20-COLUMNS('7. Consumption'!W$9:$AQ$9)+1))</f>
        <v>0</v>
      </c>
      <c r="BO17" s="114">
        <f ca="1">IFERROR(SUM(OFFSET('7. Consumption'!X17,0,1,,MIN('1. General Inputs'!$J$20,COLUMNS('7. Consumption'!X$9:$AQ$9)-1))),0)+MAX(0,$AQ17*('1. General Inputs'!$J$20-COLUMNS('7. Consumption'!X$9:$AQ$9)+1))</f>
        <v>0</v>
      </c>
      <c r="BP17" s="114">
        <f ca="1">IFERROR(SUM(OFFSET('7. Consumption'!Y17,0,1,,MIN('1. General Inputs'!$J$20,COLUMNS('7. Consumption'!Y$9:$AQ$9)-1))),0)+MAX(0,$AQ17*('1. General Inputs'!$J$20-COLUMNS('7. Consumption'!Y$9:$AQ$9)+1))</f>
        <v>0</v>
      </c>
      <c r="BQ17" s="114">
        <f ca="1">IFERROR(SUM(OFFSET('7. Consumption'!Z17,0,1,,MIN('1. General Inputs'!$J$20,COLUMNS('7. Consumption'!Z$9:$AQ$9)-1))),0)+MAX(0,$AQ17*('1. General Inputs'!$J$20-COLUMNS('7. Consumption'!Z$9:$AQ$9)+1))</f>
        <v>0</v>
      </c>
      <c r="BR17" s="114">
        <f ca="1">IFERROR(SUM(OFFSET('7. Consumption'!AA17,0,1,,MIN('1. General Inputs'!$J$20,COLUMNS('7. Consumption'!AA$9:$AQ$9)-1))),0)+MAX(0,$AQ17*('1. General Inputs'!$J$20-COLUMNS('7. Consumption'!AA$9:$AQ$9)+1))</f>
        <v>0</v>
      </c>
      <c r="BS17" s="114">
        <f ca="1">IFERROR(SUM(OFFSET('7. Consumption'!AB17,0,1,,MIN('1. General Inputs'!$J$20,COLUMNS('7. Consumption'!AB$9:$AQ$9)-1))),0)+MAX(0,$AQ17*('1. General Inputs'!$J$20-COLUMNS('7. Consumption'!AB$9:$AQ$9)+1))</f>
        <v>0</v>
      </c>
      <c r="BT17" s="114">
        <f ca="1">IFERROR(SUM(OFFSET('7. Consumption'!AC17,0,1,,MIN('1. General Inputs'!$J$20,COLUMNS('7. Consumption'!AC$9:$AQ$9)-1))),0)+MAX(0,$AQ17*('1. General Inputs'!$J$20-COLUMNS('7. Consumption'!AC$9:$AQ$9)+1))</f>
        <v>0</v>
      </c>
      <c r="BU17" s="114">
        <f ca="1">IFERROR(SUM(OFFSET('7. Consumption'!AD17,0,1,,MIN('1. General Inputs'!$J$20,COLUMNS('7. Consumption'!AD$9:$AQ$9)-1))),0)+MAX(0,$AQ17*('1. General Inputs'!$J$20-COLUMNS('7. Consumption'!AD$9:$AQ$9)+1))</f>
        <v>0</v>
      </c>
      <c r="BV17" s="114">
        <f ca="1">IFERROR(SUM(OFFSET('7. Consumption'!AE17,0,1,,MIN('1. General Inputs'!$J$20,COLUMNS('7. Consumption'!AE$9:$AQ$9)-1))),0)+MAX(0,$AQ17*('1. General Inputs'!$J$20-COLUMNS('7. Consumption'!AE$9:$AQ$9)+1))</f>
        <v>0</v>
      </c>
      <c r="BW17" s="114">
        <f ca="1">IFERROR(SUM(OFFSET('7. Consumption'!AF17,0,1,,MIN('1. General Inputs'!$J$20,COLUMNS('7. Consumption'!AF$9:$AQ$9)-1))),0)+MAX(0,$AQ17*('1. General Inputs'!$J$20-COLUMNS('7. Consumption'!AF$9:$AQ$9)+1))</f>
        <v>0</v>
      </c>
      <c r="BX17" s="114">
        <f ca="1">IFERROR(SUM(OFFSET('7. Consumption'!AG17,0,1,,MIN('1. General Inputs'!$J$20,COLUMNS('7. Consumption'!AG$9:$AQ$9)-1))),0)+MAX(0,$AQ17*('1. General Inputs'!$J$20-COLUMNS('7. Consumption'!AG$9:$AQ$9)+1))</f>
        <v>0</v>
      </c>
      <c r="BY17" s="114">
        <f ca="1">IFERROR(SUM(OFFSET('7. Consumption'!AH17,0,1,,MIN('1. General Inputs'!$J$20,COLUMNS('7. Consumption'!AH$9:$AQ$9)-1))),0)+MAX(0,$AQ17*('1. General Inputs'!$J$20-COLUMNS('7. Consumption'!AH$9:$AQ$9)+1))</f>
        <v>0</v>
      </c>
      <c r="BZ17" s="114">
        <f ca="1">IFERROR(SUM(OFFSET('7. Consumption'!AI17,0,1,,MIN('1. General Inputs'!$J$20,COLUMNS('7. Consumption'!AI$9:$AQ$9)-1))),0)+MAX(0,$AQ17*('1. General Inputs'!$J$20-COLUMNS('7. Consumption'!AI$9:$AQ$9)+1))</f>
        <v>0</v>
      </c>
      <c r="CA17" s="114">
        <f ca="1">IFERROR(SUM(OFFSET('7. Consumption'!AJ17,0,1,,MIN('1. General Inputs'!$J$20,COLUMNS('7. Consumption'!AJ$9:$AQ$9)-1))),0)+MAX(0,$AQ17*('1. General Inputs'!$J$20-COLUMNS('7. Consumption'!AJ$9:$AQ$9)+1))</f>
        <v>0</v>
      </c>
      <c r="CB17" s="114">
        <f ca="1">IFERROR(SUM(OFFSET('7. Consumption'!AK17,0,1,,MIN('1. General Inputs'!$J$20,COLUMNS('7. Consumption'!AK$9:$AQ$9)-1))),0)+MAX(0,$AQ17*('1. General Inputs'!$J$20-COLUMNS('7. Consumption'!AK$9:$AQ$9)+1))</f>
        <v>0</v>
      </c>
      <c r="CC17" s="114">
        <f ca="1">IFERROR(SUM(OFFSET('7. Consumption'!AL17,0,1,,MIN('1. General Inputs'!$J$20,COLUMNS('7. Consumption'!AL$9:$AQ$9)-1))),0)+MAX(0,$AQ17*('1. General Inputs'!$J$20-COLUMNS('7. Consumption'!AL$9:$AQ$9)+1))</f>
        <v>0</v>
      </c>
      <c r="CD17" s="114">
        <f ca="1">IFERROR(SUM(OFFSET('7. Consumption'!AM17,0,1,,MIN('1. General Inputs'!$J$20,COLUMNS('7. Consumption'!AM$9:$AQ$9)-1))),0)+MAX(0,$AQ17*('1. General Inputs'!$J$20-COLUMNS('7. Consumption'!AM$9:$AQ$9)+1))</f>
        <v>0</v>
      </c>
      <c r="CE17" s="114">
        <f ca="1">IFERROR(SUM(OFFSET('7. Consumption'!AN17,0,1,,MIN('1. General Inputs'!$J$20,COLUMNS('7. Consumption'!AN$9:$AQ$9)-1))),0)+MAX(0,$AQ17*('1. General Inputs'!$J$20-COLUMNS('7. Consumption'!AN$9:$AQ$9)+1))</f>
        <v>0</v>
      </c>
      <c r="CF17" s="114">
        <f ca="1">IFERROR(SUM(OFFSET('7. Consumption'!AO17,0,1,,MIN('1. General Inputs'!$J$20,COLUMNS('7. Consumption'!AO$9:$AQ$9)-1))),0)+MAX(0,$AQ17*('1. General Inputs'!$J$20-COLUMNS('7. Consumption'!AO$9:$AQ$9)+1))</f>
        <v>0</v>
      </c>
      <c r="CG17" s="114">
        <f ca="1">IFERROR(SUM(OFFSET('7. Consumption'!AP17,0,1,,MIN('1. General Inputs'!$J$20,COLUMNS('7. Consumption'!AP$9:$AQ$9)-1))),0)+MAX(0,$AQ17*('1. General Inputs'!$J$20-COLUMNS('7. Consumption'!AP$9:$AQ$9)+1))</f>
        <v>0</v>
      </c>
      <c r="CH17" s="114">
        <f ca="1">IFERROR(SUM(OFFSET('7. Consumption'!AQ17,0,1,,MIN('1. General Inputs'!$J$20,COLUMNS('7. Consumption'!AQ$9:$AQ$9)-1))),0)+MAX(0,$AQ17*('1. General Inputs'!$J$20-COLUMNS('7. Consumption'!AQ$9:$AQ$9)+1))</f>
        <v>0</v>
      </c>
    </row>
    <row r="18" spans="2:86" x14ac:dyDescent="0.3">
      <c r="B18" s="12"/>
      <c r="C18" s="12" t="str">
        <f>IFERROR(VLOOKUP(ROWS($C$9:$C18),'5. Dosing'!$I$12:$J$73,COLUMNS('5. Dosing'!$I$11:$J$11),0),"")</f>
        <v>AZT+3TC+NVP (300/150/200) - 60 tab</v>
      </c>
      <c r="D18" s="12" t="str">
        <f>IFERROR(INDEX('5. Dosing'!C$12:C$73,MATCH('7. Consumption'!$C18,'5. Dosing'!$J$12:$J$73,0)),"")</f>
        <v>AZT+3TC+NVP</v>
      </c>
      <c r="E18" s="108">
        <f>IFERROR(INDEX('5. Dosing'!H$12:H$73,MATCH('7. Consumption'!$C18,'5. Dosing'!$J$12:$J$73,0)),0)</f>
        <v>1</v>
      </c>
      <c r="F18" s="109">
        <f>IFERROR(INDEX('5. Dosing'!G$12:G$73,MATCH('7. Consumption'!$C18,'5. Dosing'!$J$12:$J$73,0))*(30.5)/INDEX('5. Dosing'!F$12:F$73,MATCH('7. Consumption'!$C18,'5. Dosing'!$J$12:$J$73,0)),0)</f>
        <v>1.0166666666666666</v>
      </c>
      <c r="H18" s="3">
        <f ca="1">ROUNDUP($F18*$E18*CHOOSE(H$7,
IFERROR(SUMPRODUCT('6. Patients'!BZ$10:BZ$107,OFFSET('6. Patients'!$DM$9,1,MATCH($D18,'6. Patients'!$DN$9:$EI$9,0),ROWS('6. Patients'!DM$10:DM$107))),0)+
IFERROR(SUMPRODUCT('6. Patients'!BZ$10:BZ$107,OFFSET('6. Patients'!$EJ$9,1,MATCH($D18,'6. Patients'!$EK$9:$EW$9,0),ROWS('6. Patients'!DM$10:DM$107))),0)+
IFERROR(SUMPRODUCT('6. Patients'!BZ$10:BZ$107,OFFSET('6. Patients'!$EX$9,1,MATCH($D18,'6. Patients'!$EY$9:$FT$9,0),ROWS('6. Patients'!DM$10:DM$107))),0)+
IFERROR(SUMPRODUCT('6. Patients'!BZ$10:BZ$107,OFFSET('6. Patients'!$FU$9,1,MATCH($D18,'6. Patients'!$FV$9:$GJ$9,0),ROWS('6. Patients'!DM$10:DM$107))),0),
IFERROR(SUMPRODUCT('6. Patients'!BZ$10:BZ$107,OFFSET('6. Patients'!$GK$9,1,MATCH($D18,'6. Patients'!$GL$9:$HG$9,0),ROWS('6. Patients'!DM$10:DM$107))),0)+
IFERROR(SUMPRODUCT('6. Patients'!BZ$10:BZ$107,OFFSET('6. Patients'!$HH$9,1,MATCH($D18,'6. Patients'!$HI$9:$HU$9,0),ROWS('6. Patients'!DM$10:DM$107))),0)+
IFERROR(SUMPRODUCT('6. Patients'!BZ$10:BZ$107,OFFSET('6. Patients'!$HV$9,1,MATCH($D18,'6. Patients'!$HW$9:$IR$9,0),ROWS('6. Patients'!DM$10:DM$107))),0)+
IFERROR(SUMPRODUCT('6. Patients'!BZ$10:BZ$107,OFFSET('6. Patients'!$IS$9,1,MATCH($D18,'6. Patients'!$IT$9:$JH$9,0),ROWS('6. Patients'!DM$10:DM$107))),0),
IFERROR(SUMPRODUCT('6. Patients'!BZ$10:BZ$107,OFFSET('6. Patients'!$JI$9,1,MATCH($D18,'6. Patients'!$JJ$9:$KE$9,0),ROWS('6. Patients'!DM$10:DM$107))),0)+
IFERROR(SUMPRODUCT('6. Patients'!BZ$10:BZ$107,OFFSET('6. Patients'!$KF$9,1,MATCH($D18,'6. Patients'!$KG$9:$KS$9,0),ROWS('6. Patients'!DM$10:DM$107))),0)+
IFERROR(SUMPRODUCT('6. Patients'!BZ$10:BZ$107,OFFSET('6. Patients'!$KT$9,1,MATCH($D18,'6. Patients'!$KU$9:$LP$9,0),ROWS('6. Patients'!DM$10:DM$107))),0)+
IFERROR(SUMPRODUCT('6. Patients'!BZ$10:BZ$107,OFFSET('6. Patients'!$LQ$9,1,MATCH($D18,'6. Patients'!$LR$9:$MF$9,0),ROWS('6. Patients'!DM$10:DM$107))),0))+
IFERROR(VLOOKUP($D18,$H$109:$L$139,COLUMNS($H$108:$J$108)-1+H$7,0)*$E18*$F18*'1. General Inputs'!$J$18,0),0)</f>
        <v>0</v>
      </c>
      <c r="I18" s="3">
        <f ca="1">ROUNDUP($F18*$E18*CHOOSE(I$7,
IFERROR(SUMPRODUCT('6. Patients'!CA$10:CA$107,OFFSET('6. Patients'!$DM$9,1,MATCH($D18,'6. Patients'!$DN$9:$EI$9,0),ROWS('6. Patients'!DN$10:DN$107))),0)+
IFERROR(SUMPRODUCT('6. Patients'!CA$10:CA$107,OFFSET('6. Patients'!$EJ$9,1,MATCH($D18,'6. Patients'!$EK$9:$EW$9,0),ROWS('6. Patients'!DN$10:DN$107))),0)+
IFERROR(SUMPRODUCT('6. Patients'!CA$10:CA$107,OFFSET('6. Patients'!$EX$9,1,MATCH($D18,'6. Patients'!$EY$9:$FT$9,0),ROWS('6. Patients'!DN$10:DN$107))),0)+
IFERROR(SUMPRODUCT('6. Patients'!CA$10:CA$107,OFFSET('6. Patients'!$FU$9,1,MATCH($D18,'6. Patients'!$FV$9:$GJ$9,0),ROWS('6. Patients'!DN$10:DN$107))),0),
IFERROR(SUMPRODUCT('6. Patients'!CA$10:CA$107,OFFSET('6. Patients'!$GK$9,1,MATCH($D18,'6. Patients'!$GL$9:$HG$9,0),ROWS('6. Patients'!DN$10:DN$107))),0)+
IFERROR(SUMPRODUCT('6. Patients'!CA$10:CA$107,OFFSET('6. Patients'!$HH$9,1,MATCH($D18,'6. Patients'!$HI$9:$HU$9,0),ROWS('6. Patients'!DN$10:DN$107))),0)+
IFERROR(SUMPRODUCT('6. Patients'!CA$10:CA$107,OFFSET('6. Patients'!$HV$9,1,MATCH($D18,'6. Patients'!$HW$9:$IR$9,0),ROWS('6. Patients'!DN$10:DN$107))),0)+
IFERROR(SUMPRODUCT('6. Patients'!CA$10:CA$107,OFFSET('6. Patients'!$IS$9,1,MATCH($D18,'6. Patients'!$IT$9:$JH$9,0),ROWS('6. Patients'!DN$10:DN$107))),0),
IFERROR(SUMPRODUCT('6. Patients'!CA$10:CA$107,OFFSET('6. Patients'!$JI$9,1,MATCH($D18,'6. Patients'!$JJ$9:$KE$9,0),ROWS('6. Patients'!DN$10:DN$107))),0)+
IFERROR(SUMPRODUCT('6. Patients'!CA$10:CA$107,OFFSET('6. Patients'!$KF$9,1,MATCH($D18,'6. Patients'!$KG$9:$KS$9,0),ROWS('6. Patients'!DN$10:DN$107))),0)+
IFERROR(SUMPRODUCT('6. Patients'!CA$10:CA$107,OFFSET('6. Patients'!$KT$9,1,MATCH($D18,'6. Patients'!$KU$9:$LP$9,0),ROWS('6. Patients'!DN$10:DN$107))),0)+
IFERROR(SUMPRODUCT('6. Patients'!CA$10:CA$107,OFFSET('6. Patients'!$LQ$9,1,MATCH($D18,'6. Patients'!$LR$9:$MF$9,0),ROWS('6. Patients'!DN$10:DN$107))),0))+
IFERROR(VLOOKUP($D18,$H$109:$L$139,COLUMNS($H$108:$J$108)-1+I$7,0)*$E18*$F18*'1. General Inputs'!$J$18,0),0)</f>
        <v>0</v>
      </c>
      <c r="J18" s="3">
        <f ca="1">ROUNDUP($F18*$E18*CHOOSE(J$7,
IFERROR(SUMPRODUCT('6. Patients'!CB$10:CB$107,OFFSET('6. Patients'!$DM$9,1,MATCH($D18,'6. Patients'!$DN$9:$EI$9,0),ROWS('6. Patients'!DO$10:DO$107))),0)+
IFERROR(SUMPRODUCT('6. Patients'!CB$10:CB$107,OFFSET('6. Patients'!$EJ$9,1,MATCH($D18,'6. Patients'!$EK$9:$EW$9,0),ROWS('6. Patients'!DO$10:DO$107))),0)+
IFERROR(SUMPRODUCT('6. Patients'!CB$10:CB$107,OFFSET('6. Patients'!$EX$9,1,MATCH($D18,'6. Patients'!$EY$9:$FT$9,0),ROWS('6. Patients'!DO$10:DO$107))),0)+
IFERROR(SUMPRODUCT('6. Patients'!CB$10:CB$107,OFFSET('6. Patients'!$FU$9,1,MATCH($D18,'6. Patients'!$FV$9:$GJ$9,0),ROWS('6. Patients'!DO$10:DO$107))),0),
IFERROR(SUMPRODUCT('6. Patients'!CB$10:CB$107,OFFSET('6. Patients'!$GK$9,1,MATCH($D18,'6. Patients'!$GL$9:$HG$9,0),ROWS('6. Patients'!DO$10:DO$107))),0)+
IFERROR(SUMPRODUCT('6. Patients'!CB$10:CB$107,OFFSET('6. Patients'!$HH$9,1,MATCH($D18,'6. Patients'!$HI$9:$HU$9,0),ROWS('6. Patients'!DO$10:DO$107))),0)+
IFERROR(SUMPRODUCT('6. Patients'!CB$10:CB$107,OFFSET('6. Patients'!$HV$9,1,MATCH($D18,'6. Patients'!$HW$9:$IR$9,0),ROWS('6. Patients'!DO$10:DO$107))),0)+
IFERROR(SUMPRODUCT('6. Patients'!CB$10:CB$107,OFFSET('6. Patients'!$IS$9,1,MATCH($D18,'6. Patients'!$IT$9:$JH$9,0),ROWS('6. Patients'!DO$10:DO$107))),0),
IFERROR(SUMPRODUCT('6. Patients'!CB$10:CB$107,OFFSET('6. Patients'!$JI$9,1,MATCH($D18,'6. Patients'!$JJ$9:$KE$9,0),ROWS('6. Patients'!DO$10:DO$107))),0)+
IFERROR(SUMPRODUCT('6. Patients'!CB$10:CB$107,OFFSET('6. Patients'!$KF$9,1,MATCH($D18,'6. Patients'!$KG$9:$KS$9,0),ROWS('6. Patients'!DO$10:DO$107))),0)+
IFERROR(SUMPRODUCT('6. Patients'!CB$10:CB$107,OFFSET('6. Patients'!$KT$9,1,MATCH($D18,'6. Patients'!$KU$9:$LP$9,0),ROWS('6. Patients'!DO$10:DO$107))),0)+
IFERROR(SUMPRODUCT('6. Patients'!CB$10:CB$107,OFFSET('6. Patients'!$LQ$9,1,MATCH($D18,'6. Patients'!$LR$9:$MF$9,0),ROWS('6. Patients'!DO$10:DO$107))),0))+
IFERROR(VLOOKUP($D18,$H$109:$L$139,COLUMNS($H$108:$J$108)-1+J$7,0)*$E18*$F18*'1. General Inputs'!$J$18,0),0)</f>
        <v>0</v>
      </c>
      <c r="K18" s="3">
        <f ca="1">ROUNDUP($F18*$E18*CHOOSE(K$7,
IFERROR(SUMPRODUCT('6. Patients'!CC$10:CC$107,OFFSET('6. Patients'!$DM$9,1,MATCH($D18,'6. Patients'!$DN$9:$EI$9,0),ROWS('6. Patients'!DP$10:DP$107))),0)+
IFERROR(SUMPRODUCT('6. Patients'!CC$10:CC$107,OFFSET('6. Patients'!$EJ$9,1,MATCH($D18,'6. Patients'!$EK$9:$EW$9,0),ROWS('6. Patients'!DP$10:DP$107))),0)+
IFERROR(SUMPRODUCT('6. Patients'!CC$10:CC$107,OFFSET('6. Patients'!$EX$9,1,MATCH($D18,'6. Patients'!$EY$9:$FT$9,0),ROWS('6. Patients'!DP$10:DP$107))),0)+
IFERROR(SUMPRODUCT('6. Patients'!CC$10:CC$107,OFFSET('6. Patients'!$FU$9,1,MATCH($D18,'6. Patients'!$FV$9:$GJ$9,0),ROWS('6. Patients'!DP$10:DP$107))),0),
IFERROR(SUMPRODUCT('6. Patients'!CC$10:CC$107,OFFSET('6. Patients'!$GK$9,1,MATCH($D18,'6. Patients'!$GL$9:$HG$9,0),ROWS('6. Patients'!DP$10:DP$107))),0)+
IFERROR(SUMPRODUCT('6. Patients'!CC$10:CC$107,OFFSET('6. Patients'!$HH$9,1,MATCH($D18,'6. Patients'!$HI$9:$HU$9,0),ROWS('6. Patients'!DP$10:DP$107))),0)+
IFERROR(SUMPRODUCT('6. Patients'!CC$10:CC$107,OFFSET('6. Patients'!$HV$9,1,MATCH($D18,'6. Patients'!$HW$9:$IR$9,0),ROWS('6. Patients'!DP$10:DP$107))),0)+
IFERROR(SUMPRODUCT('6. Patients'!CC$10:CC$107,OFFSET('6. Patients'!$IS$9,1,MATCH($D18,'6. Patients'!$IT$9:$JH$9,0),ROWS('6. Patients'!DP$10:DP$107))),0),
IFERROR(SUMPRODUCT('6. Patients'!CC$10:CC$107,OFFSET('6. Patients'!$JI$9,1,MATCH($D18,'6. Patients'!$JJ$9:$KE$9,0),ROWS('6. Patients'!DP$10:DP$107))),0)+
IFERROR(SUMPRODUCT('6. Patients'!CC$10:CC$107,OFFSET('6. Patients'!$KF$9,1,MATCH($D18,'6. Patients'!$KG$9:$KS$9,0),ROWS('6. Patients'!DP$10:DP$107))),0)+
IFERROR(SUMPRODUCT('6. Patients'!CC$10:CC$107,OFFSET('6. Patients'!$KT$9,1,MATCH($D18,'6. Patients'!$KU$9:$LP$9,0),ROWS('6. Patients'!DP$10:DP$107))),0)+
IFERROR(SUMPRODUCT('6. Patients'!CC$10:CC$107,OFFSET('6. Patients'!$LQ$9,1,MATCH($D18,'6. Patients'!$LR$9:$MF$9,0),ROWS('6. Patients'!DP$10:DP$107))),0))+
IFERROR(VLOOKUP($D18,$H$109:$L$139,COLUMNS($H$108:$J$108)-1+K$7,0)*$E18*$F18*'1. General Inputs'!$J$18,0),0)</f>
        <v>0</v>
      </c>
      <c r="L18" s="3">
        <f ca="1">ROUNDUP($F18*$E18*CHOOSE(L$7,
IFERROR(SUMPRODUCT('6. Patients'!CD$10:CD$107,OFFSET('6. Patients'!$DM$9,1,MATCH($D18,'6. Patients'!$DN$9:$EI$9,0),ROWS('6. Patients'!DQ$10:DQ$107))),0)+
IFERROR(SUMPRODUCT('6. Patients'!CD$10:CD$107,OFFSET('6. Patients'!$EJ$9,1,MATCH($D18,'6. Patients'!$EK$9:$EW$9,0),ROWS('6. Patients'!DQ$10:DQ$107))),0)+
IFERROR(SUMPRODUCT('6. Patients'!CD$10:CD$107,OFFSET('6. Patients'!$EX$9,1,MATCH($D18,'6. Patients'!$EY$9:$FT$9,0),ROWS('6. Patients'!DQ$10:DQ$107))),0)+
IFERROR(SUMPRODUCT('6. Patients'!CD$10:CD$107,OFFSET('6. Patients'!$FU$9,1,MATCH($D18,'6. Patients'!$FV$9:$GJ$9,0),ROWS('6. Patients'!DQ$10:DQ$107))),0),
IFERROR(SUMPRODUCT('6. Patients'!CD$10:CD$107,OFFSET('6. Patients'!$GK$9,1,MATCH($D18,'6. Patients'!$GL$9:$HG$9,0),ROWS('6. Patients'!DQ$10:DQ$107))),0)+
IFERROR(SUMPRODUCT('6. Patients'!CD$10:CD$107,OFFSET('6. Patients'!$HH$9,1,MATCH($D18,'6. Patients'!$HI$9:$HU$9,0),ROWS('6. Patients'!DQ$10:DQ$107))),0)+
IFERROR(SUMPRODUCT('6. Patients'!CD$10:CD$107,OFFSET('6. Patients'!$HV$9,1,MATCH($D18,'6. Patients'!$HW$9:$IR$9,0),ROWS('6. Patients'!DQ$10:DQ$107))),0)+
IFERROR(SUMPRODUCT('6. Patients'!CD$10:CD$107,OFFSET('6. Patients'!$IS$9,1,MATCH($D18,'6. Patients'!$IT$9:$JH$9,0),ROWS('6. Patients'!DQ$10:DQ$107))),0),
IFERROR(SUMPRODUCT('6. Patients'!CD$10:CD$107,OFFSET('6. Patients'!$JI$9,1,MATCH($D18,'6. Patients'!$JJ$9:$KE$9,0),ROWS('6. Patients'!DQ$10:DQ$107))),0)+
IFERROR(SUMPRODUCT('6. Patients'!CD$10:CD$107,OFFSET('6. Patients'!$KF$9,1,MATCH($D18,'6. Patients'!$KG$9:$KS$9,0),ROWS('6. Patients'!DQ$10:DQ$107))),0)+
IFERROR(SUMPRODUCT('6. Patients'!CD$10:CD$107,OFFSET('6. Patients'!$KT$9,1,MATCH($D18,'6. Patients'!$KU$9:$LP$9,0),ROWS('6. Patients'!DQ$10:DQ$107))),0)+
IFERROR(SUMPRODUCT('6. Patients'!CD$10:CD$107,OFFSET('6. Patients'!$LQ$9,1,MATCH($D18,'6. Patients'!$LR$9:$MF$9,0),ROWS('6. Patients'!DQ$10:DQ$107))),0))+
IFERROR(VLOOKUP($D18,$H$109:$L$139,COLUMNS($H$108:$J$108)-1+L$7,0)*$E18*$F18*'1. General Inputs'!$J$18,0),0)</f>
        <v>0</v>
      </c>
      <c r="M18" s="3">
        <f ca="1">ROUNDUP($F18*$E18*CHOOSE(M$7,
IFERROR(SUMPRODUCT('6. Patients'!CE$10:CE$107,OFFSET('6. Patients'!$DM$9,1,MATCH($D18,'6. Patients'!$DN$9:$EI$9,0),ROWS('6. Patients'!DR$10:DR$107))),0)+
IFERROR(SUMPRODUCT('6. Patients'!CE$10:CE$107,OFFSET('6. Patients'!$EJ$9,1,MATCH($D18,'6. Patients'!$EK$9:$EW$9,0),ROWS('6. Patients'!DR$10:DR$107))),0)+
IFERROR(SUMPRODUCT('6. Patients'!CE$10:CE$107,OFFSET('6. Patients'!$EX$9,1,MATCH($D18,'6. Patients'!$EY$9:$FT$9,0),ROWS('6. Patients'!DR$10:DR$107))),0)+
IFERROR(SUMPRODUCT('6. Patients'!CE$10:CE$107,OFFSET('6. Patients'!$FU$9,1,MATCH($D18,'6. Patients'!$FV$9:$GJ$9,0),ROWS('6. Patients'!DR$10:DR$107))),0),
IFERROR(SUMPRODUCT('6. Patients'!CE$10:CE$107,OFFSET('6. Patients'!$GK$9,1,MATCH($D18,'6. Patients'!$GL$9:$HG$9,0),ROWS('6. Patients'!DR$10:DR$107))),0)+
IFERROR(SUMPRODUCT('6. Patients'!CE$10:CE$107,OFFSET('6. Patients'!$HH$9,1,MATCH($D18,'6. Patients'!$HI$9:$HU$9,0),ROWS('6. Patients'!DR$10:DR$107))),0)+
IFERROR(SUMPRODUCT('6. Patients'!CE$10:CE$107,OFFSET('6. Patients'!$HV$9,1,MATCH($D18,'6. Patients'!$HW$9:$IR$9,0),ROWS('6. Patients'!DR$10:DR$107))),0)+
IFERROR(SUMPRODUCT('6. Patients'!CE$10:CE$107,OFFSET('6. Patients'!$IS$9,1,MATCH($D18,'6. Patients'!$IT$9:$JH$9,0),ROWS('6. Patients'!DR$10:DR$107))),0),
IFERROR(SUMPRODUCT('6. Patients'!CE$10:CE$107,OFFSET('6. Patients'!$JI$9,1,MATCH($D18,'6. Patients'!$JJ$9:$KE$9,0),ROWS('6. Patients'!DR$10:DR$107))),0)+
IFERROR(SUMPRODUCT('6. Patients'!CE$10:CE$107,OFFSET('6. Patients'!$KF$9,1,MATCH($D18,'6. Patients'!$KG$9:$KS$9,0),ROWS('6. Patients'!DR$10:DR$107))),0)+
IFERROR(SUMPRODUCT('6. Patients'!CE$10:CE$107,OFFSET('6. Patients'!$KT$9,1,MATCH($D18,'6. Patients'!$KU$9:$LP$9,0),ROWS('6. Patients'!DR$10:DR$107))),0)+
IFERROR(SUMPRODUCT('6. Patients'!CE$10:CE$107,OFFSET('6. Patients'!$LQ$9,1,MATCH($D18,'6. Patients'!$LR$9:$MF$9,0),ROWS('6. Patients'!DR$10:DR$107))),0))+
IFERROR(VLOOKUP($D18,$H$109:$L$139,COLUMNS($H$108:$J$108)-1+M$7,0)*$E18*$F18*'1. General Inputs'!$J$18,0),0)</f>
        <v>0</v>
      </c>
      <c r="N18" s="3">
        <f ca="1">ROUNDUP($F18*$E18*CHOOSE(N$7,
IFERROR(SUMPRODUCT('6. Patients'!CF$10:CF$107,OFFSET('6. Patients'!$DM$9,1,MATCH($D18,'6. Patients'!$DN$9:$EI$9,0),ROWS('6. Patients'!DS$10:DS$107))),0)+
IFERROR(SUMPRODUCT('6. Patients'!CF$10:CF$107,OFFSET('6. Patients'!$EJ$9,1,MATCH($D18,'6. Patients'!$EK$9:$EW$9,0),ROWS('6. Patients'!DS$10:DS$107))),0)+
IFERROR(SUMPRODUCT('6. Patients'!CF$10:CF$107,OFFSET('6. Patients'!$EX$9,1,MATCH($D18,'6. Patients'!$EY$9:$FT$9,0),ROWS('6. Patients'!DS$10:DS$107))),0)+
IFERROR(SUMPRODUCT('6. Patients'!CF$10:CF$107,OFFSET('6. Patients'!$FU$9,1,MATCH($D18,'6. Patients'!$FV$9:$GJ$9,0),ROWS('6. Patients'!DS$10:DS$107))),0),
IFERROR(SUMPRODUCT('6. Patients'!CF$10:CF$107,OFFSET('6. Patients'!$GK$9,1,MATCH($D18,'6. Patients'!$GL$9:$HG$9,0),ROWS('6. Patients'!DS$10:DS$107))),0)+
IFERROR(SUMPRODUCT('6. Patients'!CF$10:CF$107,OFFSET('6. Patients'!$HH$9,1,MATCH($D18,'6. Patients'!$HI$9:$HU$9,0),ROWS('6. Patients'!DS$10:DS$107))),0)+
IFERROR(SUMPRODUCT('6. Patients'!CF$10:CF$107,OFFSET('6. Patients'!$HV$9,1,MATCH($D18,'6. Patients'!$HW$9:$IR$9,0),ROWS('6. Patients'!DS$10:DS$107))),0)+
IFERROR(SUMPRODUCT('6. Patients'!CF$10:CF$107,OFFSET('6. Patients'!$IS$9,1,MATCH($D18,'6. Patients'!$IT$9:$JH$9,0),ROWS('6. Patients'!DS$10:DS$107))),0),
IFERROR(SUMPRODUCT('6. Patients'!CF$10:CF$107,OFFSET('6. Patients'!$JI$9,1,MATCH($D18,'6. Patients'!$JJ$9:$KE$9,0),ROWS('6. Patients'!DS$10:DS$107))),0)+
IFERROR(SUMPRODUCT('6. Patients'!CF$10:CF$107,OFFSET('6. Patients'!$KF$9,1,MATCH($D18,'6. Patients'!$KG$9:$KS$9,0),ROWS('6. Patients'!DS$10:DS$107))),0)+
IFERROR(SUMPRODUCT('6. Patients'!CF$10:CF$107,OFFSET('6. Patients'!$KT$9,1,MATCH($D18,'6. Patients'!$KU$9:$LP$9,0),ROWS('6. Patients'!DS$10:DS$107))),0)+
IFERROR(SUMPRODUCT('6. Patients'!CF$10:CF$107,OFFSET('6. Patients'!$LQ$9,1,MATCH($D18,'6. Patients'!$LR$9:$MF$9,0),ROWS('6. Patients'!DS$10:DS$107))),0))+
IFERROR(VLOOKUP($D18,$H$109:$L$139,COLUMNS($H$108:$J$108)-1+N$7,0)*$E18*$F18*'1. General Inputs'!$J$18,0),0)</f>
        <v>0</v>
      </c>
      <c r="O18" s="3">
        <f ca="1">ROUNDUP($F18*$E18*CHOOSE(O$7,
IFERROR(SUMPRODUCT('6. Patients'!CG$10:CG$107,OFFSET('6. Patients'!$DM$9,1,MATCH($D18,'6. Patients'!$DN$9:$EI$9,0),ROWS('6. Patients'!DT$10:DT$107))),0)+
IFERROR(SUMPRODUCT('6. Patients'!CG$10:CG$107,OFFSET('6. Patients'!$EJ$9,1,MATCH($D18,'6. Patients'!$EK$9:$EW$9,0),ROWS('6. Patients'!DT$10:DT$107))),0)+
IFERROR(SUMPRODUCT('6. Patients'!CG$10:CG$107,OFFSET('6. Patients'!$EX$9,1,MATCH($D18,'6. Patients'!$EY$9:$FT$9,0),ROWS('6. Patients'!DT$10:DT$107))),0)+
IFERROR(SUMPRODUCT('6. Patients'!CG$10:CG$107,OFFSET('6. Patients'!$FU$9,1,MATCH($D18,'6. Patients'!$FV$9:$GJ$9,0),ROWS('6. Patients'!DT$10:DT$107))),0),
IFERROR(SUMPRODUCT('6. Patients'!CG$10:CG$107,OFFSET('6. Patients'!$GK$9,1,MATCH($D18,'6. Patients'!$GL$9:$HG$9,0),ROWS('6. Patients'!DT$10:DT$107))),0)+
IFERROR(SUMPRODUCT('6. Patients'!CG$10:CG$107,OFFSET('6. Patients'!$HH$9,1,MATCH($D18,'6. Patients'!$HI$9:$HU$9,0),ROWS('6. Patients'!DT$10:DT$107))),0)+
IFERROR(SUMPRODUCT('6. Patients'!CG$10:CG$107,OFFSET('6. Patients'!$HV$9,1,MATCH($D18,'6. Patients'!$HW$9:$IR$9,0),ROWS('6. Patients'!DT$10:DT$107))),0)+
IFERROR(SUMPRODUCT('6. Patients'!CG$10:CG$107,OFFSET('6. Patients'!$IS$9,1,MATCH($D18,'6. Patients'!$IT$9:$JH$9,0),ROWS('6. Patients'!DT$10:DT$107))),0),
IFERROR(SUMPRODUCT('6. Patients'!CG$10:CG$107,OFFSET('6. Patients'!$JI$9,1,MATCH($D18,'6. Patients'!$JJ$9:$KE$9,0),ROWS('6. Patients'!DT$10:DT$107))),0)+
IFERROR(SUMPRODUCT('6. Patients'!CG$10:CG$107,OFFSET('6. Patients'!$KF$9,1,MATCH($D18,'6. Patients'!$KG$9:$KS$9,0),ROWS('6. Patients'!DT$10:DT$107))),0)+
IFERROR(SUMPRODUCT('6. Patients'!CG$10:CG$107,OFFSET('6. Patients'!$KT$9,1,MATCH($D18,'6. Patients'!$KU$9:$LP$9,0),ROWS('6. Patients'!DT$10:DT$107))),0)+
IFERROR(SUMPRODUCT('6. Patients'!CG$10:CG$107,OFFSET('6. Patients'!$LQ$9,1,MATCH($D18,'6. Patients'!$LR$9:$MF$9,0),ROWS('6. Patients'!DT$10:DT$107))),0))+
IFERROR(VLOOKUP($D18,$H$109:$L$139,COLUMNS($H$108:$J$108)-1+O$7,0)*$E18*$F18*'1. General Inputs'!$J$18,0),0)</f>
        <v>0</v>
      </c>
      <c r="P18" s="3">
        <f ca="1">ROUNDUP($F18*$E18*CHOOSE(P$7,
IFERROR(SUMPRODUCT('6. Patients'!CH$10:CH$107,OFFSET('6. Patients'!$DM$9,1,MATCH($D18,'6. Patients'!$DN$9:$EI$9,0),ROWS('6. Patients'!DU$10:DU$107))),0)+
IFERROR(SUMPRODUCT('6. Patients'!CH$10:CH$107,OFFSET('6. Patients'!$EJ$9,1,MATCH($D18,'6. Patients'!$EK$9:$EW$9,0),ROWS('6. Patients'!DU$10:DU$107))),0)+
IFERROR(SUMPRODUCT('6. Patients'!CH$10:CH$107,OFFSET('6. Patients'!$EX$9,1,MATCH($D18,'6. Patients'!$EY$9:$FT$9,0),ROWS('6. Patients'!DU$10:DU$107))),0)+
IFERROR(SUMPRODUCT('6. Patients'!CH$10:CH$107,OFFSET('6. Patients'!$FU$9,1,MATCH($D18,'6. Patients'!$FV$9:$GJ$9,0),ROWS('6. Patients'!DU$10:DU$107))),0),
IFERROR(SUMPRODUCT('6. Patients'!CH$10:CH$107,OFFSET('6. Patients'!$GK$9,1,MATCH($D18,'6. Patients'!$GL$9:$HG$9,0),ROWS('6. Patients'!DU$10:DU$107))),0)+
IFERROR(SUMPRODUCT('6. Patients'!CH$10:CH$107,OFFSET('6. Patients'!$HH$9,1,MATCH($D18,'6. Patients'!$HI$9:$HU$9,0),ROWS('6. Patients'!DU$10:DU$107))),0)+
IFERROR(SUMPRODUCT('6. Patients'!CH$10:CH$107,OFFSET('6. Patients'!$HV$9,1,MATCH($D18,'6. Patients'!$HW$9:$IR$9,0),ROWS('6. Patients'!DU$10:DU$107))),0)+
IFERROR(SUMPRODUCT('6. Patients'!CH$10:CH$107,OFFSET('6. Patients'!$IS$9,1,MATCH($D18,'6. Patients'!$IT$9:$JH$9,0),ROWS('6. Patients'!DU$10:DU$107))),0),
IFERROR(SUMPRODUCT('6. Patients'!CH$10:CH$107,OFFSET('6. Patients'!$JI$9,1,MATCH($D18,'6. Patients'!$JJ$9:$KE$9,0),ROWS('6. Patients'!DU$10:DU$107))),0)+
IFERROR(SUMPRODUCT('6. Patients'!CH$10:CH$107,OFFSET('6. Patients'!$KF$9,1,MATCH($D18,'6. Patients'!$KG$9:$KS$9,0),ROWS('6. Patients'!DU$10:DU$107))),0)+
IFERROR(SUMPRODUCT('6. Patients'!CH$10:CH$107,OFFSET('6. Patients'!$KT$9,1,MATCH($D18,'6. Patients'!$KU$9:$LP$9,0),ROWS('6. Patients'!DU$10:DU$107))),0)+
IFERROR(SUMPRODUCT('6. Patients'!CH$10:CH$107,OFFSET('6. Patients'!$LQ$9,1,MATCH($D18,'6. Patients'!$LR$9:$MF$9,0),ROWS('6. Patients'!DU$10:DU$107))),0))+
IFERROR(VLOOKUP($D18,$H$109:$L$139,COLUMNS($H$108:$J$108)-1+P$7,0)*$E18*$F18*'1. General Inputs'!$J$18,0),0)</f>
        <v>0</v>
      </c>
      <c r="Q18" s="3">
        <f ca="1">ROUNDUP($F18*$E18*CHOOSE(Q$7,
IFERROR(SUMPRODUCT('6. Patients'!CI$10:CI$107,OFFSET('6. Patients'!$DM$9,1,MATCH($D18,'6. Patients'!$DN$9:$EI$9,0),ROWS('6. Patients'!DV$10:DV$107))),0)+
IFERROR(SUMPRODUCT('6. Patients'!CI$10:CI$107,OFFSET('6. Patients'!$EJ$9,1,MATCH($D18,'6. Patients'!$EK$9:$EW$9,0),ROWS('6. Patients'!DV$10:DV$107))),0)+
IFERROR(SUMPRODUCT('6. Patients'!CI$10:CI$107,OFFSET('6. Patients'!$EX$9,1,MATCH($D18,'6. Patients'!$EY$9:$FT$9,0),ROWS('6. Patients'!DV$10:DV$107))),0)+
IFERROR(SUMPRODUCT('6. Patients'!CI$10:CI$107,OFFSET('6. Patients'!$FU$9,1,MATCH($D18,'6. Patients'!$FV$9:$GJ$9,0),ROWS('6. Patients'!DV$10:DV$107))),0),
IFERROR(SUMPRODUCT('6. Patients'!CI$10:CI$107,OFFSET('6. Patients'!$GK$9,1,MATCH($D18,'6. Patients'!$GL$9:$HG$9,0),ROWS('6. Patients'!DV$10:DV$107))),0)+
IFERROR(SUMPRODUCT('6. Patients'!CI$10:CI$107,OFFSET('6. Patients'!$HH$9,1,MATCH($D18,'6. Patients'!$HI$9:$HU$9,0),ROWS('6. Patients'!DV$10:DV$107))),0)+
IFERROR(SUMPRODUCT('6. Patients'!CI$10:CI$107,OFFSET('6. Patients'!$HV$9,1,MATCH($D18,'6. Patients'!$HW$9:$IR$9,0),ROWS('6. Patients'!DV$10:DV$107))),0)+
IFERROR(SUMPRODUCT('6. Patients'!CI$10:CI$107,OFFSET('6. Patients'!$IS$9,1,MATCH($D18,'6. Patients'!$IT$9:$JH$9,0),ROWS('6. Patients'!DV$10:DV$107))),0),
IFERROR(SUMPRODUCT('6. Patients'!CI$10:CI$107,OFFSET('6. Patients'!$JI$9,1,MATCH($D18,'6. Patients'!$JJ$9:$KE$9,0),ROWS('6. Patients'!DV$10:DV$107))),0)+
IFERROR(SUMPRODUCT('6. Patients'!CI$10:CI$107,OFFSET('6. Patients'!$KF$9,1,MATCH($D18,'6. Patients'!$KG$9:$KS$9,0),ROWS('6. Patients'!DV$10:DV$107))),0)+
IFERROR(SUMPRODUCT('6. Patients'!CI$10:CI$107,OFFSET('6. Patients'!$KT$9,1,MATCH($D18,'6. Patients'!$KU$9:$LP$9,0),ROWS('6. Patients'!DV$10:DV$107))),0)+
IFERROR(SUMPRODUCT('6. Patients'!CI$10:CI$107,OFFSET('6. Patients'!$LQ$9,1,MATCH($D18,'6. Patients'!$LR$9:$MF$9,0),ROWS('6. Patients'!DV$10:DV$107))),0))+
IFERROR(VLOOKUP($D18,$H$109:$L$139,COLUMNS($H$108:$J$108)-1+Q$7,0)*$E18*$F18*'1. General Inputs'!$J$18,0),0)</f>
        <v>0</v>
      </c>
      <c r="R18" s="3">
        <f ca="1">ROUNDUP($F18*$E18*CHOOSE(R$7,
IFERROR(SUMPRODUCT('6. Patients'!CJ$10:CJ$107,OFFSET('6. Patients'!$DM$9,1,MATCH($D18,'6. Patients'!$DN$9:$EI$9,0),ROWS('6. Patients'!DW$10:DW$107))),0)+
IFERROR(SUMPRODUCT('6. Patients'!CJ$10:CJ$107,OFFSET('6. Patients'!$EJ$9,1,MATCH($D18,'6. Patients'!$EK$9:$EW$9,0),ROWS('6. Patients'!DW$10:DW$107))),0)+
IFERROR(SUMPRODUCT('6. Patients'!CJ$10:CJ$107,OFFSET('6. Patients'!$EX$9,1,MATCH($D18,'6. Patients'!$EY$9:$FT$9,0),ROWS('6. Patients'!DW$10:DW$107))),0)+
IFERROR(SUMPRODUCT('6. Patients'!CJ$10:CJ$107,OFFSET('6. Patients'!$FU$9,1,MATCH($D18,'6. Patients'!$FV$9:$GJ$9,0),ROWS('6. Patients'!DW$10:DW$107))),0),
IFERROR(SUMPRODUCT('6. Patients'!CJ$10:CJ$107,OFFSET('6. Patients'!$GK$9,1,MATCH($D18,'6. Patients'!$GL$9:$HG$9,0),ROWS('6. Patients'!DW$10:DW$107))),0)+
IFERROR(SUMPRODUCT('6. Patients'!CJ$10:CJ$107,OFFSET('6. Patients'!$HH$9,1,MATCH($D18,'6. Patients'!$HI$9:$HU$9,0),ROWS('6. Patients'!DW$10:DW$107))),0)+
IFERROR(SUMPRODUCT('6. Patients'!CJ$10:CJ$107,OFFSET('6. Patients'!$HV$9,1,MATCH($D18,'6. Patients'!$HW$9:$IR$9,0),ROWS('6. Patients'!DW$10:DW$107))),0)+
IFERROR(SUMPRODUCT('6. Patients'!CJ$10:CJ$107,OFFSET('6. Patients'!$IS$9,1,MATCH($D18,'6. Patients'!$IT$9:$JH$9,0),ROWS('6. Patients'!DW$10:DW$107))),0),
IFERROR(SUMPRODUCT('6. Patients'!CJ$10:CJ$107,OFFSET('6. Patients'!$JI$9,1,MATCH($D18,'6. Patients'!$JJ$9:$KE$9,0),ROWS('6. Patients'!DW$10:DW$107))),0)+
IFERROR(SUMPRODUCT('6. Patients'!CJ$10:CJ$107,OFFSET('6. Patients'!$KF$9,1,MATCH($D18,'6. Patients'!$KG$9:$KS$9,0),ROWS('6. Patients'!DW$10:DW$107))),0)+
IFERROR(SUMPRODUCT('6. Patients'!CJ$10:CJ$107,OFFSET('6. Patients'!$KT$9,1,MATCH($D18,'6. Patients'!$KU$9:$LP$9,0),ROWS('6. Patients'!DW$10:DW$107))),0)+
IFERROR(SUMPRODUCT('6. Patients'!CJ$10:CJ$107,OFFSET('6. Patients'!$LQ$9,1,MATCH($D18,'6. Patients'!$LR$9:$MF$9,0),ROWS('6. Patients'!DW$10:DW$107))),0))+
IFERROR(VLOOKUP($D18,$H$109:$L$139,COLUMNS($H$108:$J$108)-1+R$7,0)*$E18*$F18*'1. General Inputs'!$J$18,0),0)</f>
        <v>0</v>
      </c>
      <c r="S18" s="3">
        <f ca="1">ROUNDUP($F18*$E18*CHOOSE(S$7,
IFERROR(SUMPRODUCT('6. Patients'!CK$10:CK$107,OFFSET('6. Patients'!$DM$9,1,MATCH($D18,'6. Patients'!$DN$9:$EI$9,0),ROWS('6. Patients'!DX$10:DX$107))),0)+
IFERROR(SUMPRODUCT('6. Patients'!CK$10:CK$107,OFFSET('6. Patients'!$EJ$9,1,MATCH($D18,'6. Patients'!$EK$9:$EW$9,0),ROWS('6. Patients'!DX$10:DX$107))),0)+
IFERROR(SUMPRODUCT('6. Patients'!CK$10:CK$107,OFFSET('6. Patients'!$EX$9,1,MATCH($D18,'6. Patients'!$EY$9:$FT$9,0),ROWS('6. Patients'!DX$10:DX$107))),0)+
IFERROR(SUMPRODUCT('6. Patients'!CK$10:CK$107,OFFSET('6. Patients'!$FU$9,1,MATCH($D18,'6. Patients'!$FV$9:$GJ$9,0),ROWS('6. Patients'!DX$10:DX$107))),0),
IFERROR(SUMPRODUCT('6. Patients'!CK$10:CK$107,OFFSET('6. Patients'!$GK$9,1,MATCH($D18,'6. Patients'!$GL$9:$HG$9,0),ROWS('6. Patients'!DX$10:DX$107))),0)+
IFERROR(SUMPRODUCT('6. Patients'!CK$10:CK$107,OFFSET('6. Patients'!$HH$9,1,MATCH($D18,'6. Patients'!$HI$9:$HU$9,0),ROWS('6. Patients'!DX$10:DX$107))),0)+
IFERROR(SUMPRODUCT('6. Patients'!CK$10:CK$107,OFFSET('6. Patients'!$HV$9,1,MATCH($D18,'6. Patients'!$HW$9:$IR$9,0),ROWS('6. Patients'!DX$10:DX$107))),0)+
IFERROR(SUMPRODUCT('6. Patients'!CK$10:CK$107,OFFSET('6. Patients'!$IS$9,1,MATCH($D18,'6. Patients'!$IT$9:$JH$9,0),ROWS('6. Patients'!DX$10:DX$107))),0),
IFERROR(SUMPRODUCT('6. Patients'!CK$10:CK$107,OFFSET('6. Patients'!$JI$9,1,MATCH($D18,'6. Patients'!$JJ$9:$KE$9,0),ROWS('6. Patients'!DX$10:DX$107))),0)+
IFERROR(SUMPRODUCT('6. Patients'!CK$10:CK$107,OFFSET('6. Patients'!$KF$9,1,MATCH($D18,'6. Patients'!$KG$9:$KS$9,0),ROWS('6. Patients'!DX$10:DX$107))),0)+
IFERROR(SUMPRODUCT('6. Patients'!CK$10:CK$107,OFFSET('6. Patients'!$KT$9,1,MATCH($D18,'6. Patients'!$KU$9:$LP$9,0),ROWS('6. Patients'!DX$10:DX$107))),0)+
IFERROR(SUMPRODUCT('6. Patients'!CK$10:CK$107,OFFSET('6. Patients'!$LQ$9,1,MATCH($D18,'6. Patients'!$LR$9:$MF$9,0),ROWS('6. Patients'!DX$10:DX$107))),0))+
IFERROR(VLOOKUP($D18,$H$109:$L$139,COLUMNS($H$108:$J$108)-1+S$7,0)*$E18*$F18*'1. General Inputs'!$J$18,0),0)</f>
        <v>0</v>
      </c>
      <c r="T18" s="3">
        <f ca="1">ROUNDUP($F18*$E18*CHOOSE(T$7,
IFERROR(SUMPRODUCT('6. Patients'!CL$10:CL$107,OFFSET('6. Patients'!$DM$9,1,MATCH($D18,'6. Patients'!$DN$9:$EI$9,0),ROWS('6. Patients'!DY$10:DY$107))),0)+
IFERROR(SUMPRODUCT('6. Patients'!CL$10:CL$107,OFFSET('6. Patients'!$EJ$9,1,MATCH($D18,'6. Patients'!$EK$9:$EW$9,0),ROWS('6. Patients'!DY$10:DY$107))),0)+
IFERROR(SUMPRODUCT('6. Patients'!CL$10:CL$107,OFFSET('6. Patients'!$EX$9,1,MATCH($D18,'6. Patients'!$EY$9:$FT$9,0),ROWS('6. Patients'!DY$10:DY$107))),0)+
IFERROR(SUMPRODUCT('6. Patients'!CL$10:CL$107,OFFSET('6. Patients'!$FU$9,1,MATCH($D18,'6. Patients'!$FV$9:$GJ$9,0),ROWS('6. Patients'!DY$10:DY$107))),0),
IFERROR(SUMPRODUCT('6. Patients'!CL$10:CL$107,OFFSET('6. Patients'!$GK$9,1,MATCH($D18,'6. Patients'!$GL$9:$HG$9,0),ROWS('6. Patients'!DY$10:DY$107))),0)+
IFERROR(SUMPRODUCT('6. Patients'!CL$10:CL$107,OFFSET('6. Patients'!$HH$9,1,MATCH($D18,'6. Patients'!$HI$9:$HU$9,0),ROWS('6. Patients'!DY$10:DY$107))),0)+
IFERROR(SUMPRODUCT('6. Patients'!CL$10:CL$107,OFFSET('6. Patients'!$HV$9,1,MATCH($D18,'6. Patients'!$HW$9:$IR$9,0),ROWS('6. Patients'!DY$10:DY$107))),0)+
IFERROR(SUMPRODUCT('6. Patients'!CL$10:CL$107,OFFSET('6. Patients'!$IS$9,1,MATCH($D18,'6. Patients'!$IT$9:$JH$9,0),ROWS('6. Patients'!DY$10:DY$107))),0),
IFERROR(SUMPRODUCT('6. Patients'!CL$10:CL$107,OFFSET('6. Patients'!$JI$9,1,MATCH($D18,'6. Patients'!$JJ$9:$KE$9,0),ROWS('6. Patients'!DY$10:DY$107))),0)+
IFERROR(SUMPRODUCT('6. Patients'!CL$10:CL$107,OFFSET('6. Patients'!$KF$9,1,MATCH($D18,'6. Patients'!$KG$9:$KS$9,0),ROWS('6. Patients'!DY$10:DY$107))),0)+
IFERROR(SUMPRODUCT('6. Patients'!CL$10:CL$107,OFFSET('6. Patients'!$KT$9,1,MATCH($D18,'6. Patients'!$KU$9:$LP$9,0),ROWS('6. Patients'!DY$10:DY$107))),0)+
IFERROR(SUMPRODUCT('6. Patients'!CL$10:CL$107,OFFSET('6. Patients'!$LQ$9,1,MATCH($D18,'6. Patients'!$LR$9:$MF$9,0),ROWS('6. Patients'!DY$10:DY$107))),0))+
IFERROR(VLOOKUP($D18,$H$109:$L$139,COLUMNS($H$108:$J$108)-1+T$7,0)*$E18*$F18*'1. General Inputs'!$J$18,0),0)</f>
        <v>0</v>
      </c>
      <c r="U18" s="3">
        <f ca="1">ROUNDUP($F18*$E18*CHOOSE(U$7,
IFERROR(SUMPRODUCT('6. Patients'!CM$10:CM$107,OFFSET('6. Patients'!$DM$9,1,MATCH($D18,'6. Patients'!$DN$9:$EI$9,0),ROWS('6. Patients'!DZ$10:DZ$107))),0)+
IFERROR(SUMPRODUCT('6. Patients'!CM$10:CM$107,OFFSET('6. Patients'!$EJ$9,1,MATCH($D18,'6. Patients'!$EK$9:$EW$9,0),ROWS('6. Patients'!DZ$10:DZ$107))),0)+
IFERROR(SUMPRODUCT('6. Patients'!CM$10:CM$107,OFFSET('6. Patients'!$EX$9,1,MATCH($D18,'6. Patients'!$EY$9:$FT$9,0),ROWS('6. Patients'!DZ$10:DZ$107))),0)+
IFERROR(SUMPRODUCT('6. Patients'!CM$10:CM$107,OFFSET('6. Patients'!$FU$9,1,MATCH($D18,'6. Patients'!$FV$9:$GJ$9,0),ROWS('6. Patients'!DZ$10:DZ$107))),0),
IFERROR(SUMPRODUCT('6. Patients'!CM$10:CM$107,OFFSET('6. Patients'!$GK$9,1,MATCH($D18,'6. Patients'!$GL$9:$HG$9,0),ROWS('6. Patients'!DZ$10:DZ$107))),0)+
IFERROR(SUMPRODUCT('6. Patients'!CM$10:CM$107,OFFSET('6. Patients'!$HH$9,1,MATCH($D18,'6. Patients'!$HI$9:$HU$9,0),ROWS('6. Patients'!DZ$10:DZ$107))),0)+
IFERROR(SUMPRODUCT('6. Patients'!CM$10:CM$107,OFFSET('6. Patients'!$HV$9,1,MATCH($D18,'6. Patients'!$HW$9:$IR$9,0),ROWS('6. Patients'!DZ$10:DZ$107))),0)+
IFERROR(SUMPRODUCT('6. Patients'!CM$10:CM$107,OFFSET('6. Patients'!$IS$9,1,MATCH($D18,'6. Patients'!$IT$9:$JH$9,0),ROWS('6. Patients'!DZ$10:DZ$107))),0),
IFERROR(SUMPRODUCT('6. Patients'!CM$10:CM$107,OFFSET('6. Patients'!$JI$9,1,MATCH($D18,'6. Patients'!$JJ$9:$KE$9,0),ROWS('6. Patients'!DZ$10:DZ$107))),0)+
IFERROR(SUMPRODUCT('6. Patients'!CM$10:CM$107,OFFSET('6. Patients'!$KF$9,1,MATCH($D18,'6. Patients'!$KG$9:$KS$9,0),ROWS('6. Patients'!DZ$10:DZ$107))),0)+
IFERROR(SUMPRODUCT('6. Patients'!CM$10:CM$107,OFFSET('6. Patients'!$KT$9,1,MATCH($D18,'6. Patients'!$KU$9:$LP$9,0),ROWS('6. Patients'!DZ$10:DZ$107))),0)+
IFERROR(SUMPRODUCT('6. Patients'!CM$10:CM$107,OFFSET('6. Patients'!$LQ$9,1,MATCH($D18,'6. Patients'!$LR$9:$MF$9,0),ROWS('6. Patients'!DZ$10:DZ$107))),0))+
IFERROR(VLOOKUP($D18,$H$109:$L$139,COLUMNS($H$108:$J$108)-1+U$7,0)*$E18*$F18*'1. General Inputs'!$J$18,0),0)</f>
        <v>0</v>
      </c>
      <c r="V18" s="3">
        <f ca="1">ROUNDUP($F18*$E18*CHOOSE(V$7,
IFERROR(SUMPRODUCT('6. Patients'!CN$10:CN$107,OFFSET('6. Patients'!$DM$9,1,MATCH($D18,'6. Patients'!$DN$9:$EI$9,0),ROWS('6. Patients'!EA$10:EA$107))),0)+
IFERROR(SUMPRODUCT('6. Patients'!CN$10:CN$107,OFFSET('6. Patients'!$EJ$9,1,MATCH($D18,'6. Patients'!$EK$9:$EW$9,0),ROWS('6. Patients'!EA$10:EA$107))),0)+
IFERROR(SUMPRODUCT('6. Patients'!CN$10:CN$107,OFFSET('6. Patients'!$EX$9,1,MATCH($D18,'6. Patients'!$EY$9:$FT$9,0),ROWS('6. Patients'!EA$10:EA$107))),0)+
IFERROR(SUMPRODUCT('6. Patients'!CN$10:CN$107,OFFSET('6. Patients'!$FU$9,1,MATCH($D18,'6. Patients'!$FV$9:$GJ$9,0),ROWS('6. Patients'!EA$10:EA$107))),0),
IFERROR(SUMPRODUCT('6. Patients'!CN$10:CN$107,OFFSET('6. Patients'!$GK$9,1,MATCH($D18,'6. Patients'!$GL$9:$HG$9,0),ROWS('6. Patients'!EA$10:EA$107))),0)+
IFERROR(SUMPRODUCT('6. Patients'!CN$10:CN$107,OFFSET('6. Patients'!$HH$9,1,MATCH($D18,'6. Patients'!$HI$9:$HU$9,0),ROWS('6. Patients'!EA$10:EA$107))),0)+
IFERROR(SUMPRODUCT('6. Patients'!CN$10:CN$107,OFFSET('6. Patients'!$HV$9,1,MATCH($D18,'6. Patients'!$HW$9:$IR$9,0),ROWS('6. Patients'!EA$10:EA$107))),0)+
IFERROR(SUMPRODUCT('6. Patients'!CN$10:CN$107,OFFSET('6. Patients'!$IS$9,1,MATCH($D18,'6. Patients'!$IT$9:$JH$9,0),ROWS('6. Patients'!EA$10:EA$107))),0),
IFERROR(SUMPRODUCT('6. Patients'!CN$10:CN$107,OFFSET('6. Patients'!$JI$9,1,MATCH($D18,'6. Patients'!$JJ$9:$KE$9,0),ROWS('6. Patients'!EA$10:EA$107))),0)+
IFERROR(SUMPRODUCT('6. Patients'!CN$10:CN$107,OFFSET('6. Patients'!$KF$9,1,MATCH($D18,'6. Patients'!$KG$9:$KS$9,0),ROWS('6. Patients'!EA$10:EA$107))),0)+
IFERROR(SUMPRODUCT('6. Patients'!CN$10:CN$107,OFFSET('6. Patients'!$KT$9,1,MATCH($D18,'6. Patients'!$KU$9:$LP$9,0),ROWS('6. Patients'!EA$10:EA$107))),0)+
IFERROR(SUMPRODUCT('6. Patients'!CN$10:CN$107,OFFSET('6. Patients'!$LQ$9,1,MATCH($D18,'6. Patients'!$LR$9:$MF$9,0),ROWS('6. Patients'!EA$10:EA$107))),0))+
IFERROR(VLOOKUP($D18,$H$109:$L$139,COLUMNS($H$108:$J$108)-1+V$7,0)*$E18*$F18*'1. General Inputs'!$J$18,0),0)</f>
        <v>0</v>
      </c>
      <c r="W18" s="3">
        <f ca="1">ROUNDUP($F18*$E18*CHOOSE(W$7,
IFERROR(SUMPRODUCT('6. Patients'!CO$10:CO$107,OFFSET('6. Patients'!$DM$9,1,MATCH($D18,'6. Patients'!$DN$9:$EI$9,0),ROWS('6. Patients'!EB$10:EB$107))),0)+
IFERROR(SUMPRODUCT('6. Patients'!CO$10:CO$107,OFFSET('6. Patients'!$EJ$9,1,MATCH($D18,'6. Patients'!$EK$9:$EW$9,0),ROWS('6. Patients'!EB$10:EB$107))),0)+
IFERROR(SUMPRODUCT('6. Patients'!CO$10:CO$107,OFFSET('6. Patients'!$EX$9,1,MATCH($D18,'6. Patients'!$EY$9:$FT$9,0),ROWS('6. Patients'!EB$10:EB$107))),0)+
IFERROR(SUMPRODUCT('6. Patients'!CO$10:CO$107,OFFSET('6. Patients'!$FU$9,1,MATCH($D18,'6. Patients'!$FV$9:$GJ$9,0),ROWS('6. Patients'!EB$10:EB$107))),0),
IFERROR(SUMPRODUCT('6. Patients'!CO$10:CO$107,OFFSET('6. Patients'!$GK$9,1,MATCH($D18,'6. Patients'!$GL$9:$HG$9,0),ROWS('6. Patients'!EB$10:EB$107))),0)+
IFERROR(SUMPRODUCT('6. Patients'!CO$10:CO$107,OFFSET('6. Patients'!$HH$9,1,MATCH($D18,'6. Patients'!$HI$9:$HU$9,0),ROWS('6. Patients'!EB$10:EB$107))),0)+
IFERROR(SUMPRODUCT('6. Patients'!CO$10:CO$107,OFFSET('6. Patients'!$HV$9,1,MATCH($D18,'6. Patients'!$HW$9:$IR$9,0),ROWS('6. Patients'!EB$10:EB$107))),0)+
IFERROR(SUMPRODUCT('6. Patients'!CO$10:CO$107,OFFSET('6. Patients'!$IS$9,1,MATCH($D18,'6. Patients'!$IT$9:$JH$9,0),ROWS('6. Patients'!EB$10:EB$107))),0),
IFERROR(SUMPRODUCT('6. Patients'!CO$10:CO$107,OFFSET('6. Patients'!$JI$9,1,MATCH($D18,'6. Patients'!$JJ$9:$KE$9,0),ROWS('6. Patients'!EB$10:EB$107))),0)+
IFERROR(SUMPRODUCT('6. Patients'!CO$10:CO$107,OFFSET('6. Patients'!$KF$9,1,MATCH($D18,'6. Patients'!$KG$9:$KS$9,0),ROWS('6. Patients'!EB$10:EB$107))),0)+
IFERROR(SUMPRODUCT('6. Patients'!CO$10:CO$107,OFFSET('6. Patients'!$KT$9,1,MATCH($D18,'6. Patients'!$KU$9:$LP$9,0),ROWS('6. Patients'!EB$10:EB$107))),0)+
IFERROR(SUMPRODUCT('6. Patients'!CO$10:CO$107,OFFSET('6. Patients'!$LQ$9,1,MATCH($D18,'6. Patients'!$LR$9:$MF$9,0),ROWS('6. Patients'!EB$10:EB$107))),0))+
IFERROR(VLOOKUP($D18,$H$109:$L$139,COLUMNS($H$108:$J$108)-1+W$7,0)*$E18*$F18*'1. General Inputs'!$J$18,0),0)</f>
        <v>0</v>
      </c>
      <c r="X18" s="3">
        <f ca="1">ROUNDUP($F18*$E18*CHOOSE(X$7,
IFERROR(SUMPRODUCT('6. Patients'!CP$10:CP$107,OFFSET('6. Patients'!$DM$9,1,MATCH($D18,'6. Patients'!$DN$9:$EI$9,0),ROWS('6. Patients'!EC$10:EC$107))),0)+
IFERROR(SUMPRODUCT('6. Patients'!CP$10:CP$107,OFFSET('6. Patients'!$EJ$9,1,MATCH($D18,'6. Patients'!$EK$9:$EW$9,0),ROWS('6. Patients'!EC$10:EC$107))),0)+
IFERROR(SUMPRODUCT('6. Patients'!CP$10:CP$107,OFFSET('6. Patients'!$EX$9,1,MATCH($D18,'6. Patients'!$EY$9:$FT$9,0),ROWS('6. Patients'!EC$10:EC$107))),0)+
IFERROR(SUMPRODUCT('6. Patients'!CP$10:CP$107,OFFSET('6. Patients'!$FU$9,1,MATCH($D18,'6. Patients'!$FV$9:$GJ$9,0),ROWS('6. Patients'!EC$10:EC$107))),0),
IFERROR(SUMPRODUCT('6. Patients'!CP$10:CP$107,OFFSET('6. Patients'!$GK$9,1,MATCH($D18,'6. Patients'!$GL$9:$HG$9,0),ROWS('6. Patients'!EC$10:EC$107))),0)+
IFERROR(SUMPRODUCT('6. Patients'!CP$10:CP$107,OFFSET('6. Patients'!$HH$9,1,MATCH($D18,'6. Patients'!$HI$9:$HU$9,0),ROWS('6. Patients'!EC$10:EC$107))),0)+
IFERROR(SUMPRODUCT('6. Patients'!CP$10:CP$107,OFFSET('6. Patients'!$HV$9,1,MATCH($D18,'6. Patients'!$HW$9:$IR$9,0),ROWS('6. Patients'!EC$10:EC$107))),0)+
IFERROR(SUMPRODUCT('6. Patients'!CP$10:CP$107,OFFSET('6. Patients'!$IS$9,1,MATCH($D18,'6. Patients'!$IT$9:$JH$9,0),ROWS('6. Patients'!EC$10:EC$107))),0),
IFERROR(SUMPRODUCT('6. Patients'!CP$10:CP$107,OFFSET('6. Patients'!$JI$9,1,MATCH($D18,'6. Patients'!$JJ$9:$KE$9,0),ROWS('6. Patients'!EC$10:EC$107))),0)+
IFERROR(SUMPRODUCT('6. Patients'!CP$10:CP$107,OFFSET('6. Patients'!$KF$9,1,MATCH($D18,'6. Patients'!$KG$9:$KS$9,0),ROWS('6. Patients'!EC$10:EC$107))),0)+
IFERROR(SUMPRODUCT('6. Patients'!CP$10:CP$107,OFFSET('6. Patients'!$KT$9,1,MATCH($D18,'6. Patients'!$KU$9:$LP$9,0),ROWS('6. Patients'!EC$10:EC$107))),0)+
IFERROR(SUMPRODUCT('6. Patients'!CP$10:CP$107,OFFSET('6. Patients'!$LQ$9,1,MATCH($D18,'6. Patients'!$LR$9:$MF$9,0),ROWS('6. Patients'!EC$10:EC$107))),0))+
IFERROR(VLOOKUP($D18,$H$109:$L$139,COLUMNS($H$108:$J$108)-1+X$7,0)*$E18*$F18*'1. General Inputs'!$J$18,0),0)</f>
        <v>0</v>
      </c>
      <c r="Y18" s="3">
        <f ca="1">ROUNDUP($F18*$E18*CHOOSE(Y$7,
IFERROR(SUMPRODUCT('6. Patients'!CQ$10:CQ$107,OFFSET('6. Patients'!$DM$9,1,MATCH($D18,'6. Patients'!$DN$9:$EI$9,0),ROWS('6. Patients'!ED$10:ED$107))),0)+
IFERROR(SUMPRODUCT('6. Patients'!CQ$10:CQ$107,OFFSET('6. Patients'!$EJ$9,1,MATCH($D18,'6. Patients'!$EK$9:$EW$9,0),ROWS('6. Patients'!ED$10:ED$107))),0)+
IFERROR(SUMPRODUCT('6. Patients'!CQ$10:CQ$107,OFFSET('6. Patients'!$EX$9,1,MATCH($D18,'6. Patients'!$EY$9:$FT$9,0),ROWS('6. Patients'!ED$10:ED$107))),0)+
IFERROR(SUMPRODUCT('6. Patients'!CQ$10:CQ$107,OFFSET('6. Patients'!$FU$9,1,MATCH($D18,'6. Patients'!$FV$9:$GJ$9,0),ROWS('6. Patients'!ED$10:ED$107))),0),
IFERROR(SUMPRODUCT('6. Patients'!CQ$10:CQ$107,OFFSET('6. Patients'!$GK$9,1,MATCH($D18,'6. Patients'!$GL$9:$HG$9,0),ROWS('6. Patients'!ED$10:ED$107))),0)+
IFERROR(SUMPRODUCT('6. Patients'!CQ$10:CQ$107,OFFSET('6. Patients'!$HH$9,1,MATCH($D18,'6. Patients'!$HI$9:$HU$9,0),ROWS('6. Patients'!ED$10:ED$107))),0)+
IFERROR(SUMPRODUCT('6. Patients'!CQ$10:CQ$107,OFFSET('6. Patients'!$HV$9,1,MATCH($D18,'6. Patients'!$HW$9:$IR$9,0),ROWS('6. Patients'!ED$10:ED$107))),0)+
IFERROR(SUMPRODUCT('6. Patients'!CQ$10:CQ$107,OFFSET('6. Patients'!$IS$9,1,MATCH($D18,'6. Patients'!$IT$9:$JH$9,0),ROWS('6. Patients'!ED$10:ED$107))),0),
IFERROR(SUMPRODUCT('6. Patients'!CQ$10:CQ$107,OFFSET('6. Patients'!$JI$9,1,MATCH($D18,'6. Patients'!$JJ$9:$KE$9,0),ROWS('6. Patients'!ED$10:ED$107))),0)+
IFERROR(SUMPRODUCT('6. Patients'!CQ$10:CQ$107,OFFSET('6. Patients'!$KF$9,1,MATCH($D18,'6. Patients'!$KG$9:$KS$9,0),ROWS('6. Patients'!ED$10:ED$107))),0)+
IFERROR(SUMPRODUCT('6. Patients'!CQ$10:CQ$107,OFFSET('6. Patients'!$KT$9,1,MATCH($D18,'6. Patients'!$KU$9:$LP$9,0),ROWS('6. Patients'!ED$10:ED$107))),0)+
IFERROR(SUMPRODUCT('6. Patients'!CQ$10:CQ$107,OFFSET('6. Patients'!$LQ$9,1,MATCH($D18,'6. Patients'!$LR$9:$MF$9,0),ROWS('6. Patients'!ED$10:ED$107))),0))+
IFERROR(VLOOKUP($D18,$H$109:$L$139,COLUMNS($H$108:$J$108)-1+Y$7,0)*$E18*$F18*'1. General Inputs'!$J$18,0),0)</f>
        <v>0</v>
      </c>
      <c r="Z18" s="3">
        <f ca="1">ROUNDUP($F18*$E18*CHOOSE(Z$7,
IFERROR(SUMPRODUCT('6. Patients'!CR$10:CR$107,OFFSET('6. Patients'!$DM$9,1,MATCH($D18,'6. Patients'!$DN$9:$EI$9,0),ROWS('6. Patients'!EE$10:EE$107))),0)+
IFERROR(SUMPRODUCT('6. Patients'!CR$10:CR$107,OFFSET('6. Patients'!$EJ$9,1,MATCH($D18,'6. Patients'!$EK$9:$EW$9,0),ROWS('6. Patients'!EE$10:EE$107))),0)+
IFERROR(SUMPRODUCT('6. Patients'!CR$10:CR$107,OFFSET('6. Patients'!$EX$9,1,MATCH($D18,'6. Patients'!$EY$9:$FT$9,0),ROWS('6. Patients'!EE$10:EE$107))),0)+
IFERROR(SUMPRODUCT('6. Patients'!CR$10:CR$107,OFFSET('6. Patients'!$FU$9,1,MATCH($D18,'6. Patients'!$FV$9:$GJ$9,0),ROWS('6. Patients'!EE$10:EE$107))),0),
IFERROR(SUMPRODUCT('6. Patients'!CR$10:CR$107,OFFSET('6. Patients'!$GK$9,1,MATCH($D18,'6. Patients'!$GL$9:$HG$9,0),ROWS('6. Patients'!EE$10:EE$107))),0)+
IFERROR(SUMPRODUCT('6. Patients'!CR$10:CR$107,OFFSET('6. Patients'!$HH$9,1,MATCH($D18,'6. Patients'!$HI$9:$HU$9,0),ROWS('6. Patients'!EE$10:EE$107))),0)+
IFERROR(SUMPRODUCT('6. Patients'!CR$10:CR$107,OFFSET('6. Patients'!$HV$9,1,MATCH($D18,'6. Patients'!$HW$9:$IR$9,0),ROWS('6. Patients'!EE$10:EE$107))),0)+
IFERROR(SUMPRODUCT('6. Patients'!CR$10:CR$107,OFFSET('6. Patients'!$IS$9,1,MATCH($D18,'6. Patients'!$IT$9:$JH$9,0),ROWS('6. Patients'!EE$10:EE$107))),0),
IFERROR(SUMPRODUCT('6. Patients'!CR$10:CR$107,OFFSET('6. Patients'!$JI$9,1,MATCH($D18,'6. Patients'!$JJ$9:$KE$9,0),ROWS('6. Patients'!EE$10:EE$107))),0)+
IFERROR(SUMPRODUCT('6. Patients'!CR$10:CR$107,OFFSET('6. Patients'!$KF$9,1,MATCH($D18,'6. Patients'!$KG$9:$KS$9,0),ROWS('6. Patients'!EE$10:EE$107))),0)+
IFERROR(SUMPRODUCT('6. Patients'!CR$10:CR$107,OFFSET('6. Patients'!$KT$9,1,MATCH($D18,'6. Patients'!$KU$9:$LP$9,0),ROWS('6. Patients'!EE$10:EE$107))),0)+
IFERROR(SUMPRODUCT('6. Patients'!CR$10:CR$107,OFFSET('6. Patients'!$LQ$9,1,MATCH($D18,'6. Patients'!$LR$9:$MF$9,0),ROWS('6. Patients'!EE$10:EE$107))),0))+
IFERROR(VLOOKUP($D18,$H$109:$L$139,COLUMNS($H$108:$J$108)-1+Z$7,0)*$E18*$F18*'1. General Inputs'!$J$18,0),0)</f>
        <v>0</v>
      </c>
      <c r="AA18" s="3">
        <f ca="1">ROUNDUP($F18*$E18*CHOOSE(AA$7,
IFERROR(SUMPRODUCT('6. Patients'!CS$10:CS$107,OFFSET('6. Patients'!$DM$9,1,MATCH($D18,'6. Patients'!$DN$9:$EI$9,0),ROWS('6. Patients'!EF$10:EF$107))),0)+
IFERROR(SUMPRODUCT('6. Patients'!CS$10:CS$107,OFFSET('6. Patients'!$EJ$9,1,MATCH($D18,'6. Patients'!$EK$9:$EW$9,0),ROWS('6. Patients'!EF$10:EF$107))),0)+
IFERROR(SUMPRODUCT('6. Patients'!CS$10:CS$107,OFFSET('6. Patients'!$EX$9,1,MATCH($D18,'6. Patients'!$EY$9:$FT$9,0),ROWS('6. Patients'!EF$10:EF$107))),0)+
IFERROR(SUMPRODUCT('6. Patients'!CS$10:CS$107,OFFSET('6. Patients'!$FU$9,1,MATCH($D18,'6. Patients'!$FV$9:$GJ$9,0),ROWS('6. Patients'!EF$10:EF$107))),0),
IFERROR(SUMPRODUCT('6. Patients'!CS$10:CS$107,OFFSET('6. Patients'!$GK$9,1,MATCH($D18,'6. Patients'!$GL$9:$HG$9,0),ROWS('6. Patients'!EF$10:EF$107))),0)+
IFERROR(SUMPRODUCT('6. Patients'!CS$10:CS$107,OFFSET('6. Patients'!$HH$9,1,MATCH($D18,'6. Patients'!$HI$9:$HU$9,0),ROWS('6. Patients'!EF$10:EF$107))),0)+
IFERROR(SUMPRODUCT('6. Patients'!CS$10:CS$107,OFFSET('6. Patients'!$HV$9,1,MATCH($D18,'6. Patients'!$HW$9:$IR$9,0),ROWS('6. Patients'!EF$10:EF$107))),0)+
IFERROR(SUMPRODUCT('6. Patients'!CS$10:CS$107,OFFSET('6. Patients'!$IS$9,1,MATCH($D18,'6. Patients'!$IT$9:$JH$9,0),ROWS('6. Patients'!EF$10:EF$107))),0),
IFERROR(SUMPRODUCT('6. Patients'!CS$10:CS$107,OFFSET('6. Patients'!$JI$9,1,MATCH($D18,'6. Patients'!$JJ$9:$KE$9,0),ROWS('6. Patients'!EF$10:EF$107))),0)+
IFERROR(SUMPRODUCT('6. Patients'!CS$10:CS$107,OFFSET('6. Patients'!$KF$9,1,MATCH($D18,'6. Patients'!$KG$9:$KS$9,0),ROWS('6. Patients'!EF$10:EF$107))),0)+
IFERROR(SUMPRODUCT('6. Patients'!CS$10:CS$107,OFFSET('6. Patients'!$KT$9,1,MATCH($D18,'6. Patients'!$KU$9:$LP$9,0),ROWS('6. Patients'!EF$10:EF$107))),0)+
IFERROR(SUMPRODUCT('6. Patients'!CS$10:CS$107,OFFSET('6. Patients'!$LQ$9,1,MATCH($D18,'6. Patients'!$LR$9:$MF$9,0),ROWS('6. Patients'!EF$10:EF$107))),0))+
IFERROR(VLOOKUP($D18,$H$109:$L$139,COLUMNS($H$108:$J$108)-1+AA$7,0)*$E18*$F18*'1. General Inputs'!$J$18,0),0)</f>
        <v>0</v>
      </c>
      <c r="AB18" s="3">
        <f ca="1">ROUNDUP($F18*$E18*CHOOSE(AB$7,
IFERROR(SUMPRODUCT('6. Patients'!CT$10:CT$107,OFFSET('6. Patients'!$DM$9,1,MATCH($D18,'6. Patients'!$DN$9:$EI$9,0),ROWS('6. Patients'!EG$10:EG$107))),0)+
IFERROR(SUMPRODUCT('6. Patients'!CT$10:CT$107,OFFSET('6. Patients'!$EJ$9,1,MATCH($D18,'6. Patients'!$EK$9:$EW$9,0),ROWS('6. Patients'!EG$10:EG$107))),0)+
IFERROR(SUMPRODUCT('6. Patients'!CT$10:CT$107,OFFSET('6. Patients'!$EX$9,1,MATCH($D18,'6. Patients'!$EY$9:$FT$9,0),ROWS('6. Patients'!EG$10:EG$107))),0)+
IFERROR(SUMPRODUCT('6. Patients'!CT$10:CT$107,OFFSET('6. Patients'!$FU$9,1,MATCH($D18,'6. Patients'!$FV$9:$GJ$9,0),ROWS('6. Patients'!EG$10:EG$107))),0),
IFERROR(SUMPRODUCT('6. Patients'!CT$10:CT$107,OFFSET('6. Patients'!$GK$9,1,MATCH($D18,'6. Patients'!$GL$9:$HG$9,0),ROWS('6. Patients'!EG$10:EG$107))),0)+
IFERROR(SUMPRODUCT('6. Patients'!CT$10:CT$107,OFFSET('6. Patients'!$HH$9,1,MATCH($D18,'6. Patients'!$HI$9:$HU$9,0),ROWS('6. Patients'!EG$10:EG$107))),0)+
IFERROR(SUMPRODUCT('6. Patients'!CT$10:CT$107,OFFSET('6. Patients'!$HV$9,1,MATCH($D18,'6. Patients'!$HW$9:$IR$9,0),ROWS('6. Patients'!EG$10:EG$107))),0)+
IFERROR(SUMPRODUCT('6. Patients'!CT$10:CT$107,OFFSET('6. Patients'!$IS$9,1,MATCH($D18,'6. Patients'!$IT$9:$JH$9,0),ROWS('6. Patients'!EG$10:EG$107))),0),
IFERROR(SUMPRODUCT('6. Patients'!CT$10:CT$107,OFFSET('6. Patients'!$JI$9,1,MATCH($D18,'6. Patients'!$JJ$9:$KE$9,0),ROWS('6. Patients'!EG$10:EG$107))),0)+
IFERROR(SUMPRODUCT('6. Patients'!CT$10:CT$107,OFFSET('6. Patients'!$KF$9,1,MATCH($D18,'6. Patients'!$KG$9:$KS$9,0),ROWS('6. Patients'!EG$10:EG$107))),0)+
IFERROR(SUMPRODUCT('6. Patients'!CT$10:CT$107,OFFSET('6. Patients'!$KT$9,1,MATCH($D18,'6. Patients'!$KU$9:$LP$9,0),ROWS('6. Patients'!EG$10:EG$107))),0)+
IFERROR(SUMPRODUCT('6. Patients'!CT$10:CT$107,OFFSET('6. Patients'!$LQ$9,1,MATCH($D18,'6. Patients'!$LR$9:$MF$9,0),ROWS('6. Patients'!EG$10:EG$107))),0))+
IFERROR(VLOOKUP($D18,$H$109:$L$139,COLUMNS($H$108:$J$108)-1+AB$7,0)*$E18*$F18*'1. General Inputs'!$J$18,0),0)</f>
        <v>0</v>
      </c>
      <c r="AC18" s="3">
        <f ca="1">ROUNDUP($F18*$E18*CHOOSE(AC$7,
IFERROR(SUMPRODUCT('6. Patients'!CU$10:CU$107,OFFSET('6. Patients'!$DM$9,1,MATCH($D18,'6. Patients'!$DN$9:$EI$9,0),ROWS('6. Patients'!EH$10:EH$107))),0)+
IFERROR(SUMPRODUCT('6. Patients'!CU$10:CU$107,OFFSET('6. Patients'!$EJ$9,1,MATCH($D18,'6. Patients'!$EK$9:$EW$9,0),ROWS('6. Patients'!EH$10:EH$107))),0)+
IFERROR(SUMPRODUCT('6. Patients'!CU$10:CU$107,OFFSET('6. Patients'!$EX$9,1,MATCH($D18,'6. Patients'!$EY$9:$FT$9,0),ROWS('6. Patients'!EH$10:EH$107))),0)+
IFERROR(SUMPRODUCT('6. Patients'!CU$10:CU$107,OFFSET('6. Patients'!$FU$9,1,MATCH($D18,'6. Patients'!$FV$9:$GJ$9,0),ROWS('6. Patients'!EH$10:EH$107))),0),
IFERROR(SUMPRODUCT('6. Patients'!CU$10:CU$107,OFFSET('6. Patients'!$GK$9,1,MATCH($D18,'6. Patients'!$GL$9:$HG$9,0),ROWS('6. Patients'!EH$10:EH$107))),0)+
IFERROR(SUMPRODUCT('6. Patients'!CU$10:CU$107,OFFSET('6. Patients'!$HH$9,1,MATCH($D18,'6. Patients'!$HI$9:$HU$9,0),ROWS('6. Patients'!EH$10:EH$107))),0)+
IFERROR(SUMPRODUCT('6. Patients'!CU$10:CU$107,OFFSET('6. Patients'!$HV$9,1,MATCH($D18,'6. Patients'!$HW$9:$IR$9,0),ROWS('6. Patients'!EH$10:EH$107))),0)+
IFERROR(SUMPRODUCT('6. Patients'!CU$10:CU$107,OFFSET('6. Patients'!$IS$9,1,MATCH($D18,'6. Patients'!$IT$9:$JH$9,0),ROWS('6. Patients'!EH$10:EH$107))),0),
IFERROR(SUMPRODUCT('6. Patients'!CU$10:CU$107,OFFSET('6. Patients'!$JI$9,1,MATCH($D18,'6. Patients'!$JJ$9:$KE$9,0),ROWS('6. Patients'!EH$10:EH$107))),0)+
IFERROR(SUMPRODUCT('6. Patients'!CU$10:CU$107,OFFSET('6. Patients'!$KF$9,1,MATCH($D18,'6. Patients'!$KG$9:$KS$9,0),ROWS('6. Patients'!EH$10:EH$107))),0)+
IFERROR(SUMPRODUCT('6. Patients'!CU$10:CU$107,OFFSET('6. Patients'!$KT$9,1,MATCH($D18,'6. Patients'!$KU$9:$LP$9,0),ROWS('6. Patients'!EH$10:EH$107))),0)+
IFERROR(SUMPRODUCT('6. Patients'!CU$10:CU$107,OFFSET('6. Patients'!$LQ$9,1,MATCH($D18,'6. Patients'!$LR$9:$MF$9,0),ROWS('6. Patients'!EH$10:EH$107))),0))+
IFERROR(VLOOKUP($D18,$H$109:$L$139,COLUMNS($H$108:$J$108)-1+AC$7,0)*$E18*$F18*'1. General Inputs'!$J$18,0),0)</f>
        <v>0</v>
      </c>
      <c r="AD18" s="3">
        <f ca="1">ROUNDUP($F18*$E18*CHOOSE(AD$7,
IFERROR(SUMPRODUCT('6. Patients'!CV$10:CV$107,OFFSET('6. Patients'!$DM$9,1,MATCH($D18,'6. Patients'!$DN$9:$EI$9,0),ROWS('6. Patients'!EI$10:EI$107))),0)+
IFERROR(SUMPRODUCT('6. Patients'!CV$10:CV$107,OFFSET('6. Patients'!$EJ$9,1,MATCH($D18,'6. Patients'!$EK$9:$EW$9,0),ROWS('6. Patients'!EI$10:EI$107))),0)+
IFERROR(SUMPRODUCT('6. Patients'!CV$10:CV$107,OFFSET('6. Patients'!$EX$9,1,MATCH($D18,'6. Patients'!$EY$9:$FT$9,0),ROWS('6. Patients'!EI$10:EI$107))),0)+
IFERROR(SUMPRODUCT('6. Patients'!CV$10:CV$107,OFFSET('6. Patients'!$FU$9,1,MATCH($D18,'6. Patients'!$FV$9:$GJ$9,0),ROWS('6. Patients'!EI$10:EI$107))),0),
IFERROR(SUMPRODUCT('6. Patients'!CV$10:CV$107,OFFSET('6. Patients'!$GK$9,1,MATCH($D18,'6. Patients'!$GL$9:$HG$9,0),ROWS('6. Patients'!EI$10:EI$107))),0)+
IFERROR(SUMPRODUCT('6. Patients'!CV$10:CV$107,OFFSET('6. Patients'!$HH$9,1,MATCH($D18,'6. Patients'!$HI$9:$HU$9,0),ROWS('6. Patients'!EI$10:EI$107))),0)+
IFERROR(SUMPRODUCT('6. Patients'!CV$10:CV$107,OFFSET('6. Patients'!$HV$9,1,MATCH($D18,'6. Patients'!$HW$9:$IR$9,0),ROWS('6. Patients'!EI$10:EI$107))),0)+
IFERROR(SUMPRODUCT('6. Patients'!CV$10:CV$107,OFFSET('6. Patients'!$IS$9,1,MATCH($D18,'6. Patients'!$IT$9:$JH$9,0),ROWS('6. Patients'!EI$10:EI$107))),0),
IFERROR(SUMPRODUCT('6. Patients'!CV$10:CV$107,OFFSET('6. Patients'!$JI$9,1,MATCH($D18,'6. Patients'!$JJ$9:$KE$9,0),ROWS('6. Patients'!EI$10:EI$107))),0)+
IFERROR(SUMPRODUCT('6. Patients'!CV$10:CV$107,OFFSET('6. Patients'!$KF$9,1,MATCH($D18,'6. Patients'!$KG$9:$KS$9,0),ROWS('6. Patients'!EI$10:EI$107))),0)+
IFERROR(SUMPRODUCT('6. Patients'!CV$10:CV$107,OFFSET('6. Patients'!$KT$9,1,MATCH($D18,'6. Patients'!$KU$9:$LP$9,0),ROWS('6. Patients'!EI$10:EI$107))),0)+
IFERROR(SUMPRODUCT('6. Patients'!CV$10:CV$107,OFFSET('6. Patients'!$LQ$9,1,MATCH($D18,'6. Patients'!$LR$9:$MF$9,0),ROWS('6. Patients'!EI$10:EI$107))),0))+
IFERROR(VLOOKUP($D18,$H$109:$L$139,COLUMNS($H$108:$J$108)-1+AD$7,0)*$E18*$F18*'1. General Inputs'!$J$18,0),0)</f>
        <v>0</v>
      </c>
      <c r="AE18" s="3">
        <f ca="1">ROUNDUP($F18*$E18*CHOOSE(AE$7,
IFERROR(SUMPRODUCT('6. Patients'!CW$10:CW$107,OFFSET('6. Patients'!$DM$9,1,MATCH($D18,'6. Patients'!$DN$9:$EI$9,0),ROWS('6. Patients'!EJ$10:EJ$107))),0)+
IFERROR(SUMPRODUCT('6. Patients'!CW$10:CW$107,OFFSET('6. Patients'!$EJ$9,1,MATCH($D18,'6. Patients'!$EK$9:$EW$9,0),ROWS('6. Patients'!EJ$10:EJ$107))),0)+
IFERROR(SUMPRODUCT('6. Patients'!CW$10:CW$107,OFFSET('6. Patients'!$EX$9,1,MATCH($D18,'6. Patients'!$EY$9:$FT$9,0),ROWS('6. Patients'!EJ$10:EJ$107))),0)+
IFERROR(SUMPRODUCT('6. Patients'!CW$10:CW$107,OFFSET('6. Patients'!$FU$9,1,MATCH($D18,'6. Patients'!$FV$9:$GJ$9,0),ROWS('6. Patients'!EJ$10:EJ$107))),0),
IFERROR(SUMPRODUCT('6. Patients'!CW$10:CW$107,OFFSET('6. Patients'!$GK$9,1,MATCH($D18,'6. Patients'!$GL$9:$HG$9,0),ROWS('6. Patients'!EJ$10:EJ$107))),0)+
IFERROR(SUMPRODUCT('6. Patients'!CW$10:CW$107,OFFSET('6. Patients'!$HH$9,1,MATCH($D18,'6. Patients'!$HI$9:$HU$9,0),ROWS('6. Patients'!EJ$10:EJ$107))),0)+
IFERROR(SUMPRODUCT('6. Patients'!CW$10:CW$107,OFFSET('6. Patients'!$HV$9,1,MATCH($D18,'6. Patients'!$HW$9:$IR$9,0),ROWS('6. Patients'!EJ$10:EJ$107))),0)+
IFERROR(SUMPRODUCT('6. Patients'!CW$10:CW$107,OFFSET('6. Patients'!$IS$9,1,MATCH($D18,'6. Patients'!$IT$9:$JH$9,0),ROWS('6. Patients'!EJ$10:EJ$107))),0),
IFERROR(SUMPRODUCT('6. Patients'!CW$10:CW$107,OFFSET('6. Patients'!$JI$9,1,MATCH($D18,'6. Patients'!$JJ$9:$KE$9,0),ROWS('6. Patients'!EJ$10:EJ$107))),0)+
IFERROR(SUMPRODUCT('6. Patients'!CW$10:CW$107,OFFSET('6. Patients'!$KF$9,1,MATCH($D18,'6. Patients'!$KG$9:$KS$9,0),ROWS('6. Patients'!EJ$10:EJ$107))),0)+
IFERROR(SUMPRODUCT('6. Patients'!CW$10:CW$107,OFFSET('6. Patients'!$KT$9,1,MATCH($D18,'6. Patients'!$KU$9:$LP$9,0),ROWS('6. Patients'!EJ$10:EJ$107))),0)+
IFERROR(SUMPRODUCT('6. Patients'!CW$10:CW$107,OFFSET('6. Patients'!$LQ$9,1,MATCH($D18,'6. Patients'!$LR$9:$MF$9,0),ROWS('6. Patients'!EJ$10:EJ$107))),0))+
IFERROR(VLOOKUP($D18,$H$109:$L$139,COLUMNS($H$108:$J$108)-1+AE$7,0)*$E18*$F18*'1. General Inputs'!$J$18,0),0)</f>
        <v>0</v>
      </c>
      <c r="AF18" s="3">
        <f ca="1">ROUNDUP($F18*$E18*CHOOSE(AF$7,
IFERROR(SUMPRODUCT('6. Patients'!CX$10:CX$107,OFFSET('6. Patients'!$DM$9,1,MATCH($D18,'6. Patients'!$DN$9:$EI$9,0),ROWS('6. Patients'!EK$10:EK$107))),0)+
IFERROR(SUMPRODUCT('6. Patients'!CX$10:CX$107,OFFSET('6. Patients'!$EJ$9,1,MATCH($D18,'6. Patients'!$EK$9:$EW$9,0),ROWS('6. Patients'!EK$10:EK$107))),0)+
IFERROR(SUMPRODUCT('6. Patients'!CX$10:CX$107,OFFSET('6. Patients'!$EX$9,1,MATCH($D18,'6. Patients'!$EY$9:$FT$9,0),ROWS('6. Patients'!EK$10:EK$107))),0)+
IFERROR(SUMPRODUCT('6. Patients'!CX$10:CX$107,OFFSET('6. Patients'!$FU$9,1,MATCH($D18,'6. Patients'!$FV$9:$GJ$9,0),ROWS('6. Patients'!EK$10:EK$107))),0),
IFERROR(SUMPRODUCT('6. Patients'!CX$10:CX$107,OFFSET('6. Patients'!$GK$9,1,MATCH($D18,'6. Patients'!$GL$9:$HG$9,0),ROWS('6. Patients'!EK$10:EK$107))),0)+
IFERROR(SUMPRODUCT('6. Patients'!CX$10:CX$107,OFFSET('6. Patients'!$HH$9,1,MATCH($D18,'6. Patients'!$HI$9:$HU$9,0),ROWS('6. Patients'!EK$10:EK$107))),0)+
IFERROR(SUMPRODUCT('6. Patients'!CX$10:CX$107,OFFSET('6. Patients'!$HV$9,1,MATCH($D18,'6. Patients'!$HW$9:$IR$9,0),ROWS('6. Patients'!EK$10:EK$107))),0)+
IFERROR(SUMPRODUCT('6. Patients'!CX$10:CX$107,OFFSET('6. Patients'!$IS$9,1,MATCH($D18,'6. Patients'!$IT$9:$JH$9,0),ROWS('6. Patients'!EK$10:EK$107))),0),
IFERROR(SUMPRODUCT('6. Patients'!CX$10:CX$107,OFFSET('6. Patients'!$JI$9,1,MATCH($D18,'6. Patients'!$JJ$9:$KE$9,0),ROWS('6. Patients'!EK$10:EK$107))),0)+
IFERROR(SUMPRODUCT('6. Patients'!CX$10:CX$107,OFFSET('6. Patients'!$KF$9,1,MATCH($D18,'6. Patients'!$KG$9:$KS$9,0),ROWS('6. Patients'!EK$10:EK$107))),0)+
IFERROR(SUMPRODUCT('6. Patients'!CX$10:CX$107,OFFSET('6. Patients'!$KT$9,1,MATCH($D18,'6. Patients'!$KU$9:$LP$9,0),ROWS('6. Patients'!EK$10:EK$107))),0)+
IFERROR(SUMPRODUCT('6. Patients'!CX$10:CX$107,OFFSET('6. Patients'!$LQ$9,1,MATCH($D18,'6. Patients'!$LR$9:$MF$9,0),ROWS('6. Patients'!EK$10:EK$107))),0))+
IFERROR(VLOOKUP($D18,$H$109:$L$139,COLUMNS($H$108:$J$108)-1+AF$7,0)*$E18*$F18*'1. General Inputs'!$J$18,0),0)</f>
        <v>0</v>
      </c>
      <c r="AG18" s="3">
        <f ca="1">ROUNDUP($F18*$E18*CHOOSE(AG$7,
IFERROR(SUMPRODUCT('6. Patients'!CY$10:CY$107,OFFSET('6. Patients'!$DM$9,1,MATCH($D18,'6. Patients'!$DN$9:$EI$9,0),ROWS('6. Patients'!EL$10:EL$107))),0)+
IFERROR(SUMPRODUCT('6. Patients'!CY$10:CY$107,OFFSET('6. Patients'!$EJ$9,1,MATCH($D18,'6. Patients'!$EK$9:$EW$9,0),ROWS('6. Patients'!EL$10:EL$107))),0)+
IFERROR(SUMPRODUCT('6. Patients'!CY$10:CY$107,OFFSET('6. Patients'!$EX$9,1,MATCH($D18,'6. Patients'!$EY$9:$FT$9,0),ROWS('6. Patients'!EL$10:EL$107))),0)+
IFERROR(SUMPRODUCT('6. Patients'!CY$10:CY$107,OFFSET('6. Patients'!$FU$9,1,MATCH($D18,'6. Patients'!$FV$9:$GJ$9,0),ROWS('6. Patients'!EL$10:EL$107))),0),
IFERROR(SUMPRODUCT('6. Patients'!CY$10:CY$107,OFFSET('6. Patients'!$GK$9,1,MATCH($D18,'6. Patients'!$GL$9:$HG$9,0),ROWS('6. Patients'!EL$10:EL$107))),0)+
IFERROR(SUMPRODUCT('6. Patients'!CY$10:CY$107,OFFSET('6. Patients'!$HH$9,1,MATCH($D18,'6. Patients'!$HI$9:$HU$9,0),ROWS('6. Patients'!EL$10:EL$107))),0)+
IFERROR(SUMPRODUCT('6. Patients'!CY$10:CY$107,OFFSET('6. Patients'!$HV$9,1,MATCH($D18,'6. Patients'!$HW$9:$IR$9,0),ROWS('6. Patients'!EL$10:EL$107))),0)+
IFERROR(SUMPRODUCT('6. Patients'!CY$10:CY$107,OFFSET('6. Patients'!$IS$9,1,MATCH($D18,'6. Patients'!$IT$9:$JH$9,0),ROWS('6. Patients'!EL$10:EL$107))),0),
IFERROR(SUMPRODUCT('6. Patients'!CY$10:CY$107,OFFSET('6. Patients'!$JI$9,1,MATCH($D18,'6. Patients'!$JJ$9:$KE$9,0),ROWS('6. Patients'!EL$10:EL$107))),0)+
IFERROR(SUMPRODUCT('6. Patients'!CY$10:CY$107,OFFSET('6. Patients'!$KF$9,1,MATCH($D18,'6. Patients'!$KG$9:$KS$9,0),ROWS('6. Patients'!EL$10:EL$107))),0)+
IFERROR(SUMPRODUCT('6. Patients'!CY$10:CY$107,OFFSET('6. Patients'!$KT$9,1,MATCH($D18,'6. Patients'!$KU$9:$LP$9,0),ROWS('6. Patients'!EL$10:EL$107))),0)+
IFERROR(SUMPRODUCT('6. Patients'!CY$10:CY$107,OFFSET('6. Patients'!$LQ$9,1,MATCH($D18,'6. Patients'!$LR$9:$MF$9,0),ROWS('6. Patients'!EL$10:EL$107))),0))+
IFERROR(VLOOKUP($D18,$H$109:$L$139,COLUMNS($H$108:$J$108)-1+AG$7,0)*$E18*$F18*'1. General Inputs'!$J$18,0),0)</f>
        <v>0</v>
      </c>
      <c r="AH18" s="3">
        <f ca="1">ROUNDUP($F18*$E18*CHOOSE(AH$7,
IFERROR(SUMPRODUCT('6. Patients'!CZ$10:CZ$107,OFFSET('6. Patients'!$DM$9,1,MATCH($D18,'6. Patients'!$DN$9:$EI$9,0),ROWS('6. Patients'!EM$10:EM$107))),0)+
IFERROR(SUMPRODUCT('6. Patients'!CZ$10:CZ$107,OFFSET('6. Patients'!$EJ$9,1,MATCH($D18,'6. Patients'!$EK$9:$EW$9,0),ROWS('6. Patients'!EM$10:EM$107))),0)+
IFERROR(SUMPRODUCT('6. Patients'!CZ$10:CZ$107,OFFSET('6. Patients'!$EX$9,1,MATCH($D18,'6. Patients'!$EY$9:$FT$9,0),ROWS('6. Patients'!EM$10:EM$107))),0)+
IFERROR(SUMPRODUCT('6. Patients'!CZ$10:CZ$107,OFFSET('6. Patients'!$FU$9,1,MATCH($D18,'6. Patients'!$FV$9:$GJ$9,0),ROWS('6. Patients'!EM$10:EM$107))),0),
IFERROR(SUMPRODUCT('6. Patients'!CZ$10:CZ$107,OFFSET('6. Patients'!$GK$9,1,MATCH($D18,'6. Patients'!$GL$9:$HG$9,0),ROWS('6. Patients'!EM$10:EM$107))),0)+
IFERROR(SUMPRODUCT('6. Patients'!CZ$10:CZ$107,OFFSET('6. Patients'!$HH$9,1,MATCH($D18,'6. Patients'!$HI$9:$HU$9,0),ROWS('6. Patients'!EM$10:EM$107))),0)+
IFERROR(SUMPRODUCT('6. Patients'!CZ$10:CZ$107,OFFSET('6. Patients'!$HV$9,1,MATCH($D18,'6. Patients'!$HW$9:$IR$9,0),ROWS('6. Patients'!EM$10:EM$107))),0)+
IFERROR(SUMPRODUCT('6. Patients'!CZ$10:CZ$107,OFFSET('6. Patients'!$IS$9,1,MATCH($D18,'6. Patients'!$IT$9:$JH$9,0),ROWS('6. Patients'!EM$10:EM$107))),0),
IFERROR(SUMPRODUCT('6. Patients'!CZ$10:CZ$107,OFFSET('6. Patients'!$JI$9,1,MATCH($D18,'6. Patients'!$JJ$9:$KE$9,0),ROWS('6. Patients'!EM$10:EM$107))),0)+
IFERROR(SUMPRODUCT('6. Patients'!CZ$10:CZ$107,OFFSET('6. Patients'!$KF$9,1,MATCH($D18,'6. Patients'!$KG$9:$KS$9,0),ROWS('6. Patients'!EM$10:EM$107))),0)+
IFERROR(SUMPRODUCT('6. Patients'!CZ$10:CZ$107,OFFSET('6. Patients'!$KT$9,1,MATCH($D18,'6. Patients'!$KU$9:$LP$9,0),ROWS('6. Patients'!EM$10:EM$107))),0)+
IFERROR(SUMPRODUCT('6. Patients'!CZ$10:CZ$107,OFFSET('6. Patients'!$LQ$9,1,MATCH($D18,'6. Patients'!$LR$9:$MF$9,0),ROWS('6. Patients'!EM$10:EM$107))),0))+
IFERROR(VLOOKUP($D18,$H$109:$L$139,COLUMNS($H$108:$J$108)-1+AH$7,0)*$E18*$F18*'1. General Inputs'!$J$18,0),0)</f>
        <v>0</v>
      </c>
      <c r="AI18" s="3">
        <f ca="1">ROUNDUP($F18*$E18*CHOOSE(AI$7,
IFERROR(SUMPRODUCT('6. Patients'!DA$10:DA$107,OFFSET('6. Patients'!$DM$9,1,MATCH($D18,'6. Patients'!$DN$9:$EI$9,0),ROWS('6. Patients'!EN$10:EN$107))),0)+
IFERROR(SUMPRODUCT('6. Patients'!DA$10:DA$107,OFFSET('6. Patients'!$EJ$9,1,MATCH($D18,'6. Patients'!$EK$9:$EW$9,0),ROWS('6. Patients'!EN$10:EN$107))),0)+
IFERROR(SUMPRODUCT('6. Patients'!DA$10:DA$107,OFFSET('6. Patients'!$EX$9,1,MATCH($D18,'6. Patients'!$EY$9:$FT$9,0),ROWS('6. Patients'!EN$10:EN$107))),0)+
IFERROR(SUMPRODUCT('6. Patients'!DA$10:DA$107,OFFSET('6. Patients'!$FU$9,1,MATCH($D18,'6. Patients'!$FV$9:$GJ$9,0),ROWS('6. Patients'!EN$10:EN$107))),0),
IFERROR(SUMPRODUCT('6. Patients'!DA$10:DA$107,OFFSET('6. Patients'!$GK$9,1,MATCH($D18,'6. Patients'!$GL$9:$HG$9,0),ROWS('6. Patients'!EN$10:EN$107))),0)+
IFERROR(SUMPRODUCT('6. Patients'!DA$10:DA$107,OFFSET('6. Patients'!$HH$9,1,MATCH($D18,'6. Patients'!$HI$9:$HU$9,0),ROWS('6. Patients'!EN$10:EN$107))),0)+
IFERROR(SUMPRODUCT('6. Patients'!DA$10:DA$107,OFFSET('6. Patients'!$HV$9,1,MATCH($D18,'6. Patients'!$HW$9:$IR$9,0),ROWS('6. Patients'!EN$10:EN$107))),0)+
IFERROR(SUMPRODUCT('6. Patients'!DA$10:DA$107,OFFSET('6. Patients'!$IS$9,1,MATCH($D18,'6. Patients'!$IT$9:$JH$9,0),ROWS('6. Patients'!EN$10:EN$107))),0),
IFERROR(SUMPRODUCT('6. Patients'!DA$10:DA$107,OFFSET('6. Patients'!$JI$9,1,MATCH($D18,'6. Patients'!$JJ$9:$KE$9,0),ROWS('6. Patients'!EN$10:EN$107))),0)+
IFERROR(SUMPRODUCT('6. Patients'!DA$10:DA$107,OFFSET('6. Patients'!$KF$9,1,MATCH($D18,'6. Patients'!$KG$9:$KS$9,0),ROWS('6. Patients'!EN$10:EN$107))),0)+
IFERROR(SUMPRODUCT('6. Patients'!DA$10:DA$107,OFFSET('6. Patients'!$KT$9,1,MATCH($D18,'6. Patients'!$KU$9:$LP$9,0),ROWS('6. Patients'!EN$10:EN$107))),0)+
IFERROR(SUMPRODUCT('6. Patients'!DA$10:DA$107,OFFSET('6. Patients'!$LQ$9,1,MATCH($D18,'6. Patients'!$LR$9:$MF$9,0),ROWS('6. Patients'!EN$10:EN$107))),0))+
IFERROR(VLOOKUP($D18,$H$109:$L$139,COLUMNS($H$108:$J$108)-1+AI$7,0)*$E18*$F18*'1. General Inputs'!$J$18,0),0)</f>
        <v>0</v>
      </c>
      <c r="AJ18" s="3">
        <f ca="1">ROUNDUP($F18*$E18*CHOOSE(AJ$7,
IFERROR(SUMPRODUCT('6. Patients'!DB$10:DB$107,OFFSET('6. Patients'!$DM$9,1,MATCH($D18,'6. Patients'!$DN$9:$EI$9,0),ROWS('6. Patients'!EO$10:EO$107))),0)+
IFERROR(SUMPRODUCT('6. Patients'!DB$10:DB$107,OFFSET('6. Patients'!$EJ$9,1,MATCH($D18,'6. Patients'!$EK$9:$EW$9,0),ROWS('6. Patients'!EO$10:EO$107))),0)+
IFERROR(SUMPRODUCT('6. Patients'!DB$10:DB$107,OFFSET('6. Patients'!$EX$9,1,MATCH($D18,'6. Patients'!$EY$9:$FT$9,0),ROWS('6. Patients'!EO$10:EO$107))),0)+
IFERROR(SUMPRODUCT('6. Patients'!DB$10:DB$107,OFFSET('6. Patients'!$FU$9,1,MATCH($D18,'6. Patients'!$FV$9:$GJ$9,0),ROWS('6. Patients'!EO$10:EO$107))),0),
IFERROR(SUMPRODUCT('6. Patients'!DB$10:DB$107,OFFSET('6. Patients'!$GK$9,1,MATCH($D18,'6. Patients'!$GL$9:$HG$9,0),ROWS('6. Patients'!EO$10:EO$107))),0)+
IFERROR(SUMPRODUCT('6. Patients'!DB$10:DB$107,OFFSET('6. Patients'!$HH$9,1,MATCH($D18,'6. Patients'!$HI$9:$HU$9,0),ROWS('6. Patients'!EO$10:EO$107))),0)+
IFERROR(SUMPRODUCT('6. Patients'!DB$10:DB$107,OFFSET('6. Patients'!$HV$9,1,MATCH($D18,'6. Patients'!$HW$9:$IR$9,0),ROWS('6. Patients'!EO$10:EO$107))),0)+
IFERROR(SUMPRODUCT('6. Patients'!DB$10:DB$107,OFFSET('6. Patients'!$IS$9,1,MATCH($D18,'6. Patients'!$IT$9:$JH$9,0),ROWS('6. Patients'!EO$10:EO$107))),0),
IFERROR(SUMPRODUCT('6. Patients'!DB$10:DB$107,OFFSET('6. Patients'!$JI$9,1,MATCH($D18,'6. Patients'!$JJ$9:$KE$9,0),ROWS('6. Patients'!EO$10:EO$107))),0)+
IFERROR(SUMPRODUCT('6. Patients'!DB$10:DB$107,OFFSET('6. Patients'!$KF$9,1,MATCH($D18,'6. Patients'!$KG$9:$KS$9,0),ROWS('6. Patients'!EO$10:EO$107))),0)+
IFERROR(SUMPRODUCT('6. Patients'!DB$10:DB$107,OFFSET('6. Patients'!$KT$9,1,MATCH($D18,'6. Patients'!$KU$9:$LP$9,0),ROWS('6. Patients'!EO$10:EO$107))),0)+
IFERROR(SUMPRODUCT('6. Patients'!DB$10:DB$107,OFFSET('6. Patients'!$LQ$9,1,MATCH($D18,'6. Patients'!$LR$9:$MF$9,0),ROWS('6. Patients'!EO$10:EO$107))),0))+
IFERROR(VLOOKUP($D18,$H$109:$L$139,COLUMNS($H$108:$J$108)-1+AJ$7,0)*$E18*$F18*'1. General Inputs'!$J$18,0),0)</f>
        <v>0</v>
      </c>
      <c r="AK18" s="3">
        <f ca="1">ROUNDUP($F18*$E18*CHOOSE(AK$7,
IFERROR(SUMPRODUCT('6. Patients'!DC$10:DC$107,OFFSET('6. Patients'!$DM$9,1,MATCH($D18,'6. Patients'!$DN$9:$EI$9,0),ROWS('6. Patients'!EP$10:EP$107))),0)+
IFERROR(SUMPRODUCT('6. Patients'!DC$10:DC$107,OFFSET('6. Patients'!$EJ$9,1,MATCH($D18,'6. Patients'!$EK$9:$EW$9,0),ROWS('6. Patients'!EP$10:EP$107))),0)+
IFERROR(SUMPRODUCT('6. Patients'!DC$10:DC$107,OFFSET('6. Patients'!$EX$9,1,MATCH($D18,'6. Patients'!$EY$9:$FT$9,0),ROWS('6. Patients'!EP$10:EP$107))),0)+
IFERROR(SUMPRODUCT('6. Patients'!DC$10:DC$107,OFFSET('6. Patients'!$FU$9,1,MATCH($D18,'6. Patients'!$FV$9:$GJ$9,0),ROWS('6. Patients'!EP$10:EP$107))),0),
IFERROR(SUMPRODUCT('6. Patients'!DC$10:DC$107,OFFSET('6. Patients'!$GK$9,1,MATCH($D18,'6. Patients'!$GL$9:$HG$9,0),ROWS('6. Patients'!EP$10:EP$107))),0)+
IFERROR(SUMPRODUCT('6. Patients'!DC$10:DC$107,OFFSET('6. Patients'!$HH$9,1,MATCH($D18,'6. Patients'!$HI$9:$HU$9,0),ROWS('6. Patients'!EP$10:EP$107))),0)+
IFERROR(SUMPRODUCT('6. Patients'!DC$10:DC$107,OFFSET('6. Patients'!$HV$9,1,MATCH($D18,'6. Patients'!$HW$9:$IR$9,0),ROWS('6. Patients'!EP$10:EP$107))),0)+
IFERROR(SUMPRODUCT('6. Patients'!DC$10:DC$107,OFFSET('6. Patients'!$IS$9,1,MATCH($D18,'6. Patients'!$IT$9:$JH$9,0),ROWS('6. Patients'!EP$10:EP$107))),0),
IFERROR(SUMPRODUCT('6. Patients'!DC$10:DC$107,OFFSET('6. Patients'!$JI$9,1,MATCH($D18,'6. Patients'!$JJ$9:$KE$9,0),ROWS('6. Patients'!EP$10:EP$107))),0)+
IFERROR(SUMPRODUCT('6. Patients'!DC$10:DC$107,OFFSET('6. Patients'!$KF$9,1,MATCH($D18,'6. Patients'!$KG$9:$KS$9,0),ROWS('6. Patients'!EP$10:EP$107))),0)+
IFERROR(SUMPRODUCT('6. Patients'!DC$10:DC$107,OFFSET('6. Patients'!$KT$9,1,MATCH($D18,'6. Patients'!$KU$9:$LP$9,0),ROWS('6. Patients'!EP$10:EP$107))),0)+
IFERROR(SUMPRODUCT('6. Patients'!DC$10:DC$107,OFFSET('6. Patients'!$LQ$9,1,MATCH($D18,'6. Patients'!$LR$9:$MF$9,0),ROWS('6. Patients'!EP$10:EP$107))),0))+
IFERROR(VLOOKUP($D18,$H$109:$L$139,COLUMNS($H$108:$J$108)-1+AK$7,0)*$E18*$F18*'1. General Inputs'!$J$18,0),0)</f>
        <v>0</v>
      </c>
      <c r="AL18" s="3">
        <f ca="1">ROUNDUP($F18*$E18*CHOOSE(AL$7,
IFERROR(SUMPRODUCT('6. Patients'!DD$10:DD$107,OFFSET('6. Patients'!$DM$9,1,MATCH($D18,'6. Patients'!$DN$9:$EI$9,0),ROWS('6. Patients'!EQ$10:EQ$107))),0)+
IFERROR(SUMPRODUCT('6. Patients'!DD$10:DD$107,OFFSET('6. Patients'!$EJ$9,1,MATCH($D18,'6. Patients'!$EK$9:$EW$9,0),ROWS('6. Patients'!EQ$10:EQ$107))),0)+
IFERROR(SUMPRODUCT('6. Patients'!DD$10:DD$107,OFFSET('6. Patients'!$EX$9,1,MATCH($D18,'6. Patients'!$EY$9:$FT$9,0),ROWS('6. Patients'!EQ$10:EQ$107))),0)+
IFERROR(SUMPRODUCT('6. Patients'!DD$10:DD$107,OFFSET('6. Patients'!$FU$9,1,MATCH($D18,'6. Patients'!$FV$9:$GJ$9,0),ROWS('6. Patients'!EQ$10:EQ$107))),0),
IFERROR(SUMPRODUCT('6. Patients'!DD$10:DD$107,OFFSET('6. Patients'!$GK$9,1,MATCH($D18,'6. Patients'!$GL$9:$HG$9,0),ROWS('6. Patients'!EQ$10:EQ$107))),0)+
IFERROR(SUMPRODUCT('6. Patients'!DD$10:DD$107,OFFSET('6. Patients'!$HH$9,1,MATCH($D18,'6. Patients'!$HI$9:$HU$9,0),ROWS('6. Patients'!EQ$10:EQ$107))),0)+
IFERROR(SUMPRODUCT('6. Patients'!DD$10:DD$107,OFFSET('6. Patients'!$HV$9,1,MATCH($D18,'6. Patients'!$HW$9:$IR$9,0),ROWS('6. Patients'!EQ$10:EQ$107))),0)+
IFERROR(SUMPRODUCT('6. Patients'!DD$10:DD$107,OFFSET('6. Patients'!$IS$9,1,MATCH($D18,'6. Patients'!$IT$9:$JH$9,0),ROWS('6. Patients'!EQ$10:EQ$107))),0),
IFERROR(SUMPRODUCT('6. Patients'!DD$10:DD$107,OFFSET('6. Patients'!$JI$9,1,MATCH($D18,'6. Patients'!$JJ$9:$KE$9,0),ROWS('6. Patients'!EQ$10:EQ$107))),0)+
IFERROR(SUMPRODUCT('6. Patients'!DD$10:DD$107,OFFSET('6. Patients'!$KF$9,1,MATCH($D18,'6. Patients'!$KG$9:$KS$9,0),ROWS('6. Patients'!EQ$10:EQ$107))),0)+
IFERROR(SUMPRODUCT('6. Patients'!DD$10:DD$107,OFFSET('6. Patients'!$KT$9,1,MATCH($D18,'6. Patients'!$KU$9:$LP$9,0),ROWS('6. Patients'!EQ$10:EQ$107))),0)+
IFERROR(SUMPRODUCT('6. Patients'!DD$10:DD$107,OFFSET('6. Patients'!$LQ$9,1,MATCH($D18,'6. Patients'!$LR$9:$MF$9,0),ROWS('6. Patients'!EQ$10:EQ$107))),0))+
IFERROR(VLOOKUP($D18,$H$109:$L$139,COLUMNS($H$108:$J$108)-1+AL$7,0)*$E18*$F18*'1. General Inputs'!$J$18,0),0)</f>
        <v>0</v>
      </c>
      <c r="AM18" s="3">
        <f ca="1">ROUNDUP($F18*$E18*CHOOSE(AM$7,
IFERROR(SUMPRODUCT('6. Patients'!DE$10:DE$107,OFFSET('6. Patients'!$DM$9,1,MATCH($D18,'6. Patients'!$DN$9:$EI$9,0),ROWS('6. Patients'!ER$10:ER$107))),0)+
IFERROR(SUMPRODUCT('6. Patients'!DE$10:DE$107,OFFSET('6. Patients'!$EJ$9,1,MATCH($D18,'6. Patients'!$EK$9:$EW$9,0),ROWS('6. Patients'!ER$10:ER$107))),0)+
IFERROR(SUMPRODUCT('6. Patients'!DE$10:DE$107,OFFSET('6. Patients'!$EX$9,1,MATCH($D18,'6. Patients'!$EY$9:$FT$9,0),ROWS('6. Patients'!ER$10:ER$107))),0)+
IFERROR(SUMPRODUCT('6. Patients'!DE$10:DE$107,OFFSET('6. Patients'!$FU$9,1,MATCH($D18,'6. Patients'!$FV$9:$GJ$9,0),ROWS('6. Patients'!ER$10:ER$107))),0),
IFERROR(SUMPRODUCT('6. Patients'!DE$10:DE$107,OFFSET('6. Patients'!$GK$9,1,MATCH($D18,'6. Patients'!$GL$9:$HG$9,0),ROWS('6. Patients'!ER$10:ER$107))),0)+
IFERROR(SUMPRODUCT('6. Patients'!DE$10:DE$107,OFFSET('6. Patients'!$HH$9,1,MATCH($D18,'6. Patients'!$HI$9:$HU$9,0),ROWS('6. Patients'!ER$10:ER$107))),0)+
IFERROR(SUMPRODUCT('6. Patients'!DE$10:DE$107,OFFSET('6. Patients'!$HV$9,1,MATCH($D18,'6. Patients'!$HW$9:$IR$9,0),ROWS('6. Patients'!ER$10:ER$107))),0)+
IFERROR(SUMPRODUCT('6. Patients'!DE$10:DE$107,OFFSET('6. Patients'!$IS$9,1,MATCH($D18,'6. Patients'!$IT$9:$JH$9,0),ROWS('6. Patients'!ER$10:ER$107))),0),
IFERROR(SUMPRODUCT('6. Patients'!DE$10:DE$107,OFFSET('6. Patients'!$JI$9,1,MATCH($D18,'6. Patients'!$JJ$9:$KE$9,0),ROWS('6. Patients'!ER$10:ER$107))),0)+
IFERROR(SUMPRODUCT('6. Patients'!DE$10:DE$107,OFFSET('6. Patients'!$KF$9,1,MATCH($D18,'6. Patients'!$KG$9:$KS$9,0),ROWS('6. Patients'!ER$10:ER$107))),0)+
IFERROR(SUMPRODUCT('6. Patients'!DE$10:DE$107,OFFSET('6. Patients'!$KT$9,1,MATCH($D18,'6. Patients'!$KU$9:$LP$9,0),ROWS('6. Patients'!ER$10:ER$107))),0)+
IFERROR(SUMPRODUCT('6. Patients'!DE$10:DE$107,OFFSET('6. Patients'!$LQ$9,1,MATCH($D18,'6. Patients'!$LR$9:$MF$9,0),ROWS('6. Patients'!ER$10:ER$107))),0))+
IFERROR(VLOOKUP($D18,$H$109:$L$139,COLUMNS($H$108:$J$108)-1+AM$7,0)*$E18*$F18*'1. General Inputs'!$J$18,0),0)</f>
        <v>0</v>
      </c>
      <c r="AN18" s="3">
        <f ca="1">ROUNDUP($F18*$E18*CHOOSE(AN$7,
IFERROR(SUMPRODUCT('6. Patients'!DF$10:DF$107,OFFSET('6. Patients'!$DM$9,1,MATCH($D18,'6. Patients'!$DN$9:$EI$9,0),ROWS('6. Patients'!ES$10:ES$107))),0)+
IFERROR(SUMPRODUCT('6. Patients'!DF$10:DF$107,OFFSET('6. Patients'!$EJ$9,1,MATCH($D18,'6. Patients'!$EK$9:$EW$9,0),ROWS('6. Patients'!ES$10:ES$107))),0)+
IFERROR(SUMPRODUCT('6. Patients'!DF$10:DF$107,OFFSET('6. Patients'!$EX$9,1,MATCH($D18,'6. Patients'!$EY$9:$FT$9,0),ROWS('6. Patients'!ES$10:ES$107))),0)+
IFERROR(SUMPRODUCT('6. Patients'!DF$10:DF$107,OFFSET('6. Patients'!$FU$9,1,MATCH($D18,'6. Patients'!$FV$9:$GJ$9,0),ROWS('6. Patients'!ES$10:ES$107))),0),
IFERROR(SUMPRODUCT('6. Patients'!DF$10:DF$107,OFFSET('6. Patients'!$GK$9,1,MATCH($D18,'6. Patients'!$GL$9:$HG$9,0),ROWS('6. Patients'!ES$10:ES$107))),0)+
IFERROR(SUMPRODUCT('6. Patients'!DF$10:DF$107,OFFSET('6. Patients'!$HH$9,1,MATCH($D18,'6. Patients'!$HI$9:$HU$9,0),ROWS('6. Patients'!ES$10:ES$107))),0)+
IFERROR(SUMPRODUCT('6. Patients'!DF$10:DF$107,OFFSET('6. Patients'!$HV$9,1,MATCH($D18,'6. Patients'!$HW$9:$IR$9,0),ROWS('6. Patients'!ES$10:ES$107))),0)+
IFERROR(SUMPRODUCT('6. Patients'!DF$10:DF$107,OFFSET('6. Patients'!$IS$9,1,MATCH($D18,'6. Patients'!$IT$9:$JH$9,0),ROWS('6. Patients'!ES$10:ES$107))),0),
IFERROR(SUMPRODUCT('6. Patients'!DF$10:DF$107,OFFSET('6. Patients'!$JI$9,1,MATCH($D18,'6. Patients'!$JJ$9:$KE$9,0),ROWS('6. Patients'!ES$10:ES$107))),0)+
IFERROR(SUMPRODUCT('6. Patients'!DF$10:DF$107,OFFSET('6. Patients'!$KF$9,1,MATCH($D18,'6. Patients'!$KG$9:$KS$9,0),ROWS('6. Patients'!ES$10:ES$107))),0)+
IFERROR(SUMPRODUCT('6. Patients'!DF$10:DF$107,OFFSET('6. Patients'!$KT$9,1,MATCH($D18,'6. Patients'!$KU$9:$LP$9,0),ROWS('6. Patients'!ES$10:ES$107))),0)+
IFERROR(SUMPRODUCT('6. Patients'!DF$10:DF$107,OFFSET('6. Patients'!$LQ$9,1,MATCH($D18,'6. Patients'!$LR$9:$MF$9,0),ROWS('6. Patients'!ES$10:ES$107))),0))+
IFERROR(VLOOKUP($D18,$H$109:$L$139,COLUMNS($H$108:$J$108)-1+AN$7,0)*$E18*$F18*'1. General Inputs'!$J$18,0),0)</f>
        <v>0</v>
      </c>
      <c r="AO18" s="3">
        <f ca="1">ROUNDUP($F18*$E18*CHOOSE(AO$7,
IFERROR(SUMPRODUCT('6. Patients'!DG$10:DG$107,OFFSET('6. Patients'!$DM$9,1,MATCH($D18,'6. Patients'!$DN$9:$EI$9,0),ROWS('6. Patients'!ET$10:ET$107))),0)+
IFERROR(SUMPRODUCT('6. Patients'!DG$10:DG$107,OFFSET('6. Patients'!$EJ$9,1,MATCH($D18,'6. Patients'!$EK$9:$EW$9,0),ROWS('6. Patients'!ET$10:ET$107))),0)+
IFERROR(SUMPRODUCT('6. Patients'!DG$10:DG$107,OFFSET('6. Patients'!$EX$9,1,MATCH($D18,'6. Patients'!$EY$9:$FT$9,0),ROWS('6. Patients'!ET$10:ET$107))),0)+
IFERROR(SUMPRODUCT('6. Patients'!DG$10:DG$107,OFFSET('6. Patients'!$FU$9,1,MATCH($D18,'6. Patients'!$FV$9:$GJ$9,0),ROWS('6. Patients'!ET$10:ET$107))),0),
IFERROR(SUMPRODUCT('6. Patients'!DG$10:DG$107,OFFSET('6. Patients'!$GK$9,1,MATCH($D18,'6. Patients'!$GL$9:$HG$9,0),ROWS('6. Patients'!ET$10:ET$107))),0)+
IFERROR(SUMPRODUCT('6. Patients'!DG$10:DG$107,OFFSET('6. Patients'!$HH$9,1,MATCH($D18,'6. Patients'!$HI$9:$HU$9,0),ROWS('6. Patients'!ET$10:ET$107))),0)+
IFERROR(SUMPRODUCT('6. Patients'!DG$10:DG$107,OFFSET('6. Patients'!$HV$9,1,MATCH($D18,'6. Patients'!$HW$9:$IR$9,0),ROWS('6. Patients'!ET$10:ET$107))),0)+
IFERROR(SUMPRODUCT('6. Patients'!DG$10:DG$107,OFFSET('6. Patients'!$IS$9,1,MATCH($D18,'6. Patients'!$IT$9:$JH$9,0),ROWS('6. Patients'!ET$10:ET$107))),0),
IFERROR(SUMPRODUCT('6. Patients'!DG$10:DG$107,OFFSET('6. Patients'!$JI$9,1,MATCH($D18,'6. Patients'!$JJ$9:$KE$9,0),ROWS('6. Patients'!ET$10:ET$107))),0)+
IFERROR(SUMPRODUCT('6. Patients'!DG$10:DG$107,OFFSET('6. Patients'!$KF$9,1,MATCH($D18,'6. Patients'!$KG$9:$KS$9,0),ROWS('6. Patients'!ET$10:ET$107))),0)+
IFERROR(SUMPRODUCT('6. Patients'!DG$10:DG$107,OFFSET('6. Patients'!$KT$9,1,MATCH($D18,'6. Patients'!$KU$9:$LP$9,0),ROWS('6. Patients'!ET$10:ET$107))),0)+
IFERROR(SUMPRODUCT('6. Patients'!DG$10:DG$107,OFFSET('6. Patients'!$LQ$9,1,MATCH($D18,'6. Patients'!$LR$9:$MF$9,0),ROWS('6. Patients'!ET$10:ET$107))),0))+
IFERROR(VLOOKUP($D18,$H$109:$L$139,COLUMNS($H$108:$J$108)-1+AO$7,0)*$E18*$F18*'1. General Inputs'!$J$18,0),0)</f>
        <v>0</v>
      </c>
      <c r="AP18" s="3">
        <f ca="1">ROUNDUP($F18*$E18*CHOOSE(AP$7,
IFERROR(SUMPRODUCT('6. Patients'!DH$10:DH$107,OFFSET('6. Patients'!$DM$9,1,MATCH($D18,'6. Patients'!$DN$9:$EI$9,0),ROWS('6. Patients'!EU$10:EU$107))),0)+
IFERROR(SUMPRODUCT('6. Patients'!DH$10:DH$107,OFFSET('6. Patients'!$EJ$9,1,MATCH($D18,'6. Patients'!$EK$9:$EW$9,0),ROWS('6. Patients'!EU$10:EU$107))),0)+
IFERROR(SUMPRODUCT('6. Patients'!DH$10:DH$107,OFFSET('6. Patients'!$EX$9,1,MATCH($D18,'6. Patients'!$EY$9:$FT$9,0),ROWS('6. Patients'!EU$10:EU$107))),0)+
IFERROR(SUMPRODUCT('6. Patients'!DH$10:DH$107,OFFSET('6. Patients'!$FU$9,1,MATCH($D18,'6. Patients'!$FV$9:$GJ$9,0),ROWS('6. Patients'!EU$10:EU$107))),0),
IFERROR(SUMPRODUCT('6. Patients'!DH$10:DH$107,OFFSET('6. Patients'!$GK$9,1,MATCH($D18,'6. Patients'!$GL$9:$HG$9,0),ROWS('6. Patients'!EU$10:EU$107))),0)+
IFERROR(SUMPRODUCT('6. Patients'!DH$10:DH$107,OFFSET('6. Patients'!$HH$9,1,MATCH($D18,'6. Patients'!$HI$9:$HU$9,0),ROWS('6. Patients'!EU$10:EU$107))),0)+
IFERROR(SUMPRODUCT('6. Patients'!DH$10:DH$107,OFFSET('6. Patients'!$HV$9,1,MATCH($D18,'6. Patients'!$HW$9:$IR$9,0),ROWS('6. Patients'!EU$10:EU$107))),0)+
IFERROR(SUMPRODUCT('6. Patients'!DH$10:DH$107,OFFSET('6. Patients'!$IS$9,1,MATCH($D18,'6. Patients'!$IT$9:$JH$9,0),ROWS('6. Patients'!EU$10:EU$107))),0),
IFERROR(SUMPRODUCT('6. Patients'!DH$10:DH$107,OFFSET('6. Patients'!$JI$9,1,MATCH($D18,'6. Patients'!$JJ$9:$KE$9,0),ROWS('6. Patients'!EU$10:EU$107))),0)+
IFERROR(SUMPRODUCT('6. Patients'!DH$10:DH$107,OFFSET('6. Patients'!$KF$9,1,MATCH($D18,'6. Patients'!$KG$9:$KS$9,0),ROWS('6. Patients'!EU$10:EU$107))),0)+
IFERROR(SUMPRODUCT('6. Patients'!DH$10:DH$107,OFFSET('6. Patients'!$KT$9,1,MATCH($D18,'6. Patients'!$KU$9:$LP$9,0),ROWS('6. Patients'!EU$10:EU$107))),0)+
IFERROR(SUMPRODUCT('6. Patients'!DH$10:DH$107,OFFSET('6. Patients'!$LQ$9,1,MATCH($D18,'6. Patients'!$LR$9:$MF$9,0),ROWS('6. Patients'!EU$10:EU$107))),0))+
IFERROR(VLOOKUP($D18,$H$109:$L$139,COLUMNS($H$108:$J$108)-1+AP$7,0)*$E18*$F18*'1. General Inputs'!$J$18,0),0)</f>
        <v>0</v>
      </c>
      <c r="AQ18" s="3">
        <f ca="1">ROUNDUP($F18*$E18*CHOOSE(AQ$7,
IFERROR(SUMPRODUCT('6. Patients'!DI$10:DI$107,OFFSET('6. Patients'!$DM$9,1,MATCH($D18,'6. Patients'!$DN$9:$EI$9,0),ROWS('6. Patients'!EV$10:EV$107))),0)+
IFERROR(SUMPRODUCT('6. Patients'!DI$10:DI$107,OFFSET('6. Patients'!$EJ$9,1,MATCH($D18,'6. Patients'!$EK$9:$EW$9,0),ROWS('6. Patients'!EV$10:EV$107))),0)+
IFERROR(SUMPRODUCT('6. Patients'!DI$10:DI$107,OFFSET('6. Patients'!$EX$9,1,MATCH($D18,'6. Patients'!$EY$9:$FT$9,0),ROWS('6. Patients'!EV$10:EV$107))),0)+
IFERROR(SUMPRODUCT('6. Patients'!DI$10:DI$107,OFFSET('6. Patients'!$FU$9,1,MATCH($D18,'6. Patients'!$FV$9:$GJ$9,0),ROWS('6. Patients'!EV$10:EV$107))),0),
IFERROR(SUMPRODUCT('6. Patients'!DI$10:DI$107,OFFSET('6. Patients'!$GK$9,1,MATCH($D18,'6. Patients'!$GL$9:$HG$9,0),ROWS('6. Patients'!EV$10:EV$107))),0)+
IFERROR(SUMPRODUCT('6. Patients'!DI$10:DI$107,OFFSET('6. Patients'!$HH$9,1,MATCH($D18,'6. Patients'!$HI$9:$HU$9,0),ROWS('6. Patients'!EV$10:EV$107))),0)+
IFERROR(SUMPRODUCT('6. Patients'!DI$10:DI$107,OFFSET('6. Patients'!$HV$9,1,MATCH($D18,'6. Patients'!$HW$9:$IR$9,0),ROWS('6. Patients'!EV$10:EV$107))),0)+
IFERROR(SUMPRODUCT('6. Patients'!DI$10:DI$107,OFFSET('6. Patients'!$IS$9,1,MATCH($D18,'6. Patients'!$IT$9:$JH$9,0),ROWS('6. Patients'!EV$10:EV$107))),0),
IFERROR(SUMPRODUCT('6. Patients'!DI$10:DI$107,OFFSET('6. Patients'!$JI$9,1,MATCH($D18,'6. Patients'!$JJ$9:$KE$9,0),ROWS('6. Patients'!EV$10:EV$107))),0)+
IFERROR(SUMPRODUCT('6. Patients'!DI$10:DI$107,OFFSET('6. Patients'!$KF$9,1,MATCH($D18,'6. Patients'!$KG$9:$KS$9,0),ROWS('6. Patients'!EV$10:EV$107))),0)+
IFERROR(SUMPRODUCT('6. Patients'!DI$10:DI$107,OFFSET('6. Patients'!$KT$9,1,MATCH($D18,'6. Patients'!$KU$9:$LP$9,0),ROWS('6. Patients'!EV$10:EV$107))),0)+
IFERROR(SUMPRODUCT('6. Patients'!DI$10:DI$107,OFFSET('6. Patients'!$LQ$9,1,MATCH($D18,'6. Patients'!$LR$9:$MF$9,0),ROWS('6. Patients'!EV$10:EV$107))),0))+
IFERROR(VLOOKUP($D18,$H$109:$L$139,COLUMNS($H$108:$J$108)-1+AQ$7,0)*$E18*$F18*'1. General Inputs'!$J$18,0),0)</f>
        <v>0</v>
      </c>
      <c r="AR18" s="115"/>
      <c r="AY18" s="114">
        <f ca="1">IFERROR(SUM(OFFSET('7. Consumption'!H18,0,1,,MIN('1. General Inputs'!$J$20,COLUMNS('7. Consumption'!H$9:$AQ$9)-1))),0)+MAX(0,$AQ18*('1. General Inputs'!$J$20-COLUMNS('7. Consumption'!H$9:$AQ$9)+1))</f>
        <v>0</v>
      </c>
      <c r="AZ18" s="114">
        <f ca="1">IFERROR(SUM(OFFSET('7. Consumption'!I18,0,1,,MIN('1. General Inputs'!$J$20,COLUMNS('7. Consumption'!I$9:$AQ$9)-1))),0)+MAX(0,$AQ18*('1. General Inputs'!$J$20-COLUMNS('7. Consumption'!I$9:$AQ$9)+1))</f>
        <v>0</v>
      </c>
      <c r="BA18" s="114">
        <f ca="1">IFERROR(SUM(OFFSET('7. Consumption'!J18,0,1,,MIN('1. General Inputs'!$J$20,COLUMNS('7. Consumption'!J$9:$AQ$9)-1))),0)+MAX(0,$AQ18*('1. General Inputs'!$J$20-COLUMNS('7. Consumption'!J$9:$AQ$9)+1))</f>
        <v>0</v>
      </c>
      <c r="BB18" s="114">
        <f ca="1">IFERROR(SUM(OFFSET('7. Consumption'!K18,0,1,,MIN('1. General Inputs'!$J$20,COLUMNS('7. Consumption'!K$9:$AQ$9)-1))),0)+MAX(0,$AQ18*('1. General Inputs'!$J$20-COLUMNS('7. Consumption'!K$9:$AQ$9)+1))</f>
        <v>0</v>
      </c>
      <c r="BC18" s="114">
        <f ca="1">IFERROR(SUM(OFFSET('7. Consumption'!L18,0,1,,MIN('1. General Inputs'!$J$20,COLUMNS('7. Consumption'!L$9:$AQ$9)-1))),0)+MAX(0,$AQ18*('1. General Inputs'!$J$20-COLUMNS('7. Consumption'!L$9:$AQ$9)+1))</f>
        <v>0</v>
      </c>
      <c r="BD18" s="114">
        <f ca="1">IFERROR(SUM(OFFSET('7. Consumption'!M18,0,1,,MIN('1. General Inputs'!$J$20,COLUMNS('7. Consumption'!M$9:$AQ$9)-1))),0)+MAX(0,$AQ18*('1. General Inputs'!$J$20-COLUMNS('7. Consumption'!M$9:$AQ$9)+1))</f>
        <v>0</v>
      </c>
      <c r="BE18" s="114">
        <f ca="1">IFERROR(SUM(OFFSET('7. Consumption'!N18,0,1,,MIN('1. General Inputs'!$J$20,COLUMNS('7. Consumption'!N$9:$AQ$9)-1))),0)+MAX(0,$AQ18*('1. General Inputs'!$J$20-COLUMNS('7. Consumption'!N$9:$AQ$9)+1))</f>
        <v>0</v>
      </c>
      <c r="BF18" s="114">
        <f ca="1">IFERROR(SUM(OFFSET('7. Consumption'!O18,0,1,,MIN('1. General Inputs'!$J$20,COLUMNS('7. Consumption'!O$9:$AQ$9)-1))),0)+MAX(0,$AQ18*('1. General Inputs'!$J$20-COLUMNS('7. Consumption'!O$9:$AQ$9)+1))</f>
        <v>0</v>
      </c>
      <c r="BG18" s="114">
        <f ca="1">IFERROR(SUM(OFFSET('7. Consumption'!P18,0,1,,MIN('1. General Inputs'!$J$20,COLUMNS('7. Consumption'!P$9:$AQ$9)-1))),0)+MAX(0,$AQ18*('1. General Inputs'!$J$20-COLUMNS('7. Consumption'!P$9:$AQ$9)+1))</f>
        <v>0</v>
      </c>
      <c r="BH18" s="114">
        <f ca="1">IFERROR(SUM(OFFSET('7. Consumption'!Q18,0,1,,MIN('1. General Inputs'!$J$20,COLUMNS('7. Consumption'!Q$9:$AQ$9)-1))),0)+MAX(0,$AQ18*('1. General Inputs'!$J$20-COLUMNS('7. Consumption'!Q$9:$AQ$9)+1))</f>
        <v>0</v>
      </c>
      <c r="BI18" s="114">
        <f ca="1">IFERROR(SUM(OFFSET('7. Consumption'!R18,0,1,,MIN('1. General Inputs'!$J$20,COLUMNS('7. Consumption'!R$9:$AQ$9)-1))),0)+MAX(0,$AQ18*('1. General Inputs'!$J$20-COLUMNS('7. Consumption'!R$9:$AQ$9)+1))</f>
        <v>0</v>
      </c>
      <c r="BJ18" s="114">
        <f ca="1">IFERROR(SUM(OFFSET('7. Consumption'!S18,0,1,,MIN('1. General Inputs'!$J$20,COLUMNS('7. Consumption'!S$9:$AQ$9)-1))),0)+MAX(0,$AQ18*('1. General Inputs'!$J$20-COLUMNS('7. Consumption'!S$9:$AQ$9)+1))</f>
        <v>0</v>
      </c>
      <c r="BK18" s="114">
        <f ca="1">IFERROR(SUM(OFFSET('7. Consumption'!T18,0,1,,MIN('1. General Inputs'!$J$20,COLUMNS('7. Consumption'!T$9:$AQ$9)-1))),0)+MAX(0,$AQ18*('1. General Inputs'!$J$20-COLUMNS('7. Consumption'!T$9:$AQ$9)+1))</f>
        <v>0</v>
      </c>
      <c r="BL18" s="114">
        <f ca="1">IFERROR(SUM(OFFSET('7. Consumption'!U18,0,1,,MIN('1. General Inputs'!$J$20,COLUMNS('7. Consumption'!U$9:$AQ$9)-1))),0)+MAX(0,$AQ18*('1. General Inputs'!$J$20-COLUMNS('7. Consumption'!U$9:$AQ$9)+1))</f>
        <v>0</v>
      </c>
      <c r="BM18" s="114">
        <f ca="1">IFERROR(SUM(OFFSET('7. Consumption'!V18,0,1,,MIN('1. General Inputs'!$J$20,COLUMNS('7. Consumption'!V$9:$AQ$9)-1))),0)+MAX(0,$AQ18*('1. General Inputs'!$J$20-COLUMNS('7. Consumption'!V$9:$AQ$9)+1))</f>
        <v>0</v>
      </c>
      <c r="BN18" s="114">
        <f ca="1">IFERROR(SUM(OFFSET('7. Consumption'!W18,0,1,,MIN('1. General Inputs'!$J$20,COLUMNS('7. Consumption'!W$9:$AQ$9)-1))),0)+MAX(0,$AQ18*('1. General Inputs'!$J$20-COLUMNS('7. Consumption'!W$9:$AQ$9)+1))</f>
        <v>0</v>
      </c>
      <c r="BO18" s="114">
        <f ca="1">IFERROR(SUM(OFFSET('7. Consumption'!X18,0,1,,MIN('1. General Inputs'!$J$20,COLUMNS('7. Consumption'!X$9:$AQ$9)-1))),0)+MAX(0,$AQ18*('1. General Inputs'!$J$20-COLUMNS('7. Consumption'!X$9:$AQ$9)+1))</f>
        <v>0</v>
      </c>
      <c r="BP18" s="114">
        <f ca="1">IFERROR(SUM(OFFSET('7. Consumption'!Y18,0,1,,MIN('1. General Inputs'!$J$20,COLUMNS('7. Consumption'!Y$9:$AQ$9)-1))),0)+MAX(0,$AQ18*('1. General Inputs'!$J$20-COLUMNS('7. Consumption'!Y$9:$AQ$9)+1))</f>
        <v>0</v>
      </c>
      <c r="BQ18" s="114">
        <f ca="1">IFERROR(SUM(OFFSET('7. Consumption'!Z18,0,1,,MIN('1. General Inputs'!$J$20,COLUMNS('7. Consumption'!Z$9:$AQ$9)-1))),0)+MAX(0,$AQ18*('1. General Inputs'!$J$20-COLUMNS('7. Consumption'!Z$9:$AQ$9)+1))</f>
        <v>0</v>
      </c>
      <c r="BR18" s="114">
        <f ca="1">IFERROR(SUM(OFFSET('7. Consumption'!AA18,0,1,,MIN('1. General Inputs'!$J$20,COLUMNS('7. Consumption'!AA$9:$AQ$9)-1))),0)+MAX(0,$AQ18*('1. General Inputs'!$J$20-COLUMNS('7. Consumption'!AA$9:$AQ$9)+1))</f>
        <v>0</v>
      </c>
      <c r="BS18" s="114">
        <f ca="1">IFERROR(SUM(OFFSET('7. Consumption'!AB18,0,1,,MIN('1. General Inputs'!$J$20,COLUMNS('7. Consumption'!AB$9:$AQ$9)-1))),0)+MAX(0,$AQ18*('1. General Inputs'!$J$20-COLUMNS('7. Consumption'!AB$9:$AQ$9)+1))</f>
        <v>0</v>
      </c>
      <c r="BT18" s="114">
        <f ca="1">IFERROR(SUM(OFFSET('7. Consumption'!AC18,0,1,,MIN('1. General Inputs'!$J$20,COLUMNS('7. Consumption'!AC$9:$AQ$9)-1))),0)+MAX(0,$AQ18*('1. General Inputs'!$J$20-COLUMNS('7. Consumption'!AC$9:$AQ$9)+1))</f>
        <v>0</v>
      </c>
      <c r="BU18" s="114">
        <f ca="1">IFERROR(SUM(OFFSET('7. Consumption'!AD18,0,1,,MIN('1. General Inputs'!$J$20,COLUMNS('7. Consumption'!AD$9:$AQ$9)-1))),0)+MAX(0,$AQ18*('1. General Inputs'!$J$20-COLUMNS('7. Consumption'!AD$9:$AQ$9)+1))</f>
        <v>0</v>
      </c>
      <c r="BV18" s="114">
        <f ca="1">IFERROR(SUM(OFFSET('7. Consumption'!AE18,0,1,,MIN('1. General Inputs'!$J$20,COLUMNS('7. Consumption'!AE$9:$AQ$9)-1))),0)+MAX(0,$AQ18*('1. General Inputs'!$J$20-COLUMNS('7. Consumption'!AE$9:$AQ$9)+1))</f>
        <v>0</v>
      </c>
      <c r="BW18" s="114">
        <f ca="1">IFERROR(SUM(OFFSET('7. Consumption'!AF18,0,1,,MIN('1. General Inputs'!$J$20,COLUMNS('7. Consumption'!AF$9:$AQ$9)-1))),0)+MAX(0,$AQ18*('1. General Inputs'!$J$20-COLUMNS('7. Consumption'!AF$9:$AQ$9)+1))</f>
        <v>0</v>
      </c>
      <c r="BX18" s="114">
        <f ca="1">IFERROR(SUM(OFFSET('7. Consumption'!AG18,0,1,,MIN('1. General Inputs'!$J$20,COLUMNS('7. Consumption'!AG$9:$AQ$9)-1))),0)+MAX(0,$AQ18*('1. General Inputs'!$J$20-COLUMNS('7. Consumption'!AG$9:$AQ$9)+1))</f>
        <v>0</v>
      </c>
      <c r="BY18" s="114">
        <f ca="1">IFERROR(SUM(OFFSET('7. Consumption'!AH18,0,1,,MIN('1. General Inputs'!$J$20,COLUMNS('7. Consumption'!AH$9:$AQ$9)-1))),0)+MAX(0,$AQ18*('1. General Inputs'!$J$20-COLUMNS('7. Consumption'!AH$9:$AQ$9)+1))</f>
        <v>0</v>
      </c>
      <c r="BZ18" s="114">
        <f ca="1">IFERROR(SUM(OFFSET('7. Consumption'!AI18,0,1,,MIN('1. General Inputs'!$J$20,COLUMNS('7. Consumption'!AI$9:$AQ$9)-1))),0)+MAX(0,$AQ18*('1. General Inputs'!$J$20-COLUMNS('7. Consumption'!AI$9:$AQ$9)+1))</f>
        <v>0</v>
      </c>
      <c r="CA18" s="114">
        <f ca="1">IFERROR(SUM(OFFSET('7. Consumption'!AJ18,0,1,,MIN('1. General Inputs'!$J$20,COLUMNS('7. Consumption'!AJ$9:$AQ$9)-1))),0)+MAX(0,$AQ18*('1. General Inputs'!$J$20-COLUMNS('7. Consumption'!AJ$9:$AQ$9)+1))</f>
        <v>0</v>
      </c>
      <c r="CB18" s="114">
        <f ca="1">IFERROR(SUM(OFFSET('7. Consumption'!AK18,0,1,,MIN('1. General Inputs'!$J$20,COLUMNS('7. Consumption'!AK$9:$AQ$9)-1))),0)+MAX(0,$AQ18*('1. General Inputs'!$J$20-COLUMNS('7. Consumption'!AK$9:$AQ$9)+1))</f>
        <v>0</v>
      </c>
      <c r="CC18" s="114">
        <f ca="1">IFERROR(SUM(OFFSET('7. Consumption'!AL18,0,1,,MIN('1. General Inputs'!$J$20,COLUMNS('7. Consumption'!AL$9:$AQ$9)-1))),0)+MAX(0,$AQ18*('1. General Inputs'!$J$20-COLUMNS('7. Consumption'!AL$9:$AQ$9)+1))</f>
        <v>0</v>
      </c>
      <c r="CD18" s="114">
        <f ca="1">IFERROR(SUM(OFFSET('7. Consumption'!AM18,0,1,,MIN('1. General Inputs'!$J$20,COLUMNS('7. Consumption'!AM$9:$AQ$9)-1))),0)+MAX(0,$AQ18*('1. General Inputs'!$J$20-COLUMNS('7. Consumption'!AM$9:$AQ$9)+1))</f>
        <v>0</v>
      </c>
      <c r="CE18" s="114">
        <f ca="1">IFERROR(SUM(OFFSET('7. Consumption'!AN18,0,1,,MIN('1. General Inputs'!$J$20,COLUMNS('7. Consumption'!AN$9:$AQ$9)-1))),0)+MAX(0,$AQ18*('1. General Inputs'!$J$20-COLUMNS('7. Consumption'!AN$9:$AQ$9)+1))</f>
        <v>0</v>
      </c>
      <c r="CF18" s="114">
        <f ca="1">IFERROR(SUM(OFFSET('7. Consumption'!AO18,0,1,,MIN('1. General Inputs'!$J$20,COLUMNS('7. Consumption'!AO$9:$AQ$9)-1))),0)+MAX(0,$AQ18*('1. General Inputs'!$J$20-COLUMNS('7. Consumption'!AO$9:$AQ$9)+1))</f>
        <v>0</v>
      </c>
      <c r="CG18" s="114">
        <f ca="1">IFERROR(SUM(OFFSET('7. Consumption'!AP18,0,1,,MIN('1. General Inputs'!$J$20,COLUMNS('7. Consumption'!AP$9:$AQ$9)-1))),0)+MAX(0,$AQ18*('1. General Inputs'!$J$20-COLUMNS('7. Consumption'!AP$9:$AQ$9)+1))</f>
        <v>0</v>
      </c>
      <c r="CH18" s="114">
        <f ca="1">IFERROR(SUM(OFFSET('7. Consumption'!AQ18,0,1,,MIN('1. General Inputs'!$J$20,COLUMNS('7. Consumption'!AQ$9:$AQ$9)-1))),0)+MAX(0,$AQ18*('1. General Inputs'!$J$20-COLUMNS('7. Consumption'!AQ$9:$AQ$9)+1))</f>
        <v>0</v>
      </c>
    </row>
    <row r="19" spans="2:86" x14ac:dyDescent="0.3">
      <c r="B19" s="12"/>
      <c r="C19" s="12" t="str">
        <f>IFERROR(VLOOKUP(ROWS($C$9:$C19),'5. Dosing'!$I$12:$J$73,COLUMNS('5. Dosing'!$I$11:$J$11),0),"")</f>
        <v>DRV (300) - 240 tab</v>
      </c>
      <c r="D19" s="12" t="str">
        <f>IFERROR(INDEX('5. Dosing'!C$12:C$73,MATCH('7. Consumption'!$C19,'5. Dosing'!$J$12:$J$73,0)),"")</f>
        <v>DRV</v>
      </c>
      <c r="E19" s="108">
        <f>IFERROR(INDEX('5. Dosing'!H$12:H$73,MATCH('7. Consumption'!$C19,'5. Dosing'!$J$12:$J$73,0)),0)</f>
        <v>0</v>
      </c>
      <c r="F19" s="109">
        <f>IFERROR(INDEX('5. Dosing'!G$12:G$73,MATCH('7. Consumption'!$C19,'5. Dosing'!$J$12:$J$73,0))*(30.5)/INDEX('5. Dosing'!F$12:F$73,MATCH('7. Consumption'!$C19,'5. Dosing'!$J$12:$J$73,0)),0)</f>
        <v>0.5083333333333333</v>
      </c>
      <c r="H19" s="3">
        <f ca="1">ROUNDUP($F19*$E19*CHOOSE(H$7,
IFERROR(SUMPRODUCT('6. Patients'!BZ$10:BZ$107,OFFSET('6. Patients'!$DM$9,1,MATCH($D19,'6. Patients'!$DN$9:$EI$9,0),ROWS('6. Patients'!DM$10:DM$107))),0)+
IFERROR(SUMPRODUCT('6. Patients'!BZ$10:BZ$107,OFFSET('6. Patients'!$EJ$9,1,MATCH($D19,'6. Patients'!$EK$9:$EW$9,0),ROWS('6. Patients'!DM$10:DM$107))),0)+
IFERROR(SUMPRODUCT('6. Patients'!BZ$10:BZ$107,OFFSET('6. Patients'!$EX$9,1,MATCH($D19,'6. Patients'!$EY$9:$FT$9,0),ROWS('6. Patients'!DM$10:DM$107))),0)+
IFERROR(SUMPRODUCT('6. Patients'!BZ$10:BZ$107,OFFSET('6. Patients'!$FU$9,1,MATCH($D19,'6. Patients'!$FV$9:$GJ$9,0),ROWS('6. Patients'!DM$10:DM$107))),0),
IFERROR(SUMPRODUCT('6. Patients'!BZ$10:BZ$107,OFFSET('6. Patients'!$GK$9,1,MATCH($D19,'6. Patients'!$GL$9:$HG$9,0),ROWS('6. Patients'!DM$10:DM$107))),0)+
IFERROR(SUMPRODUCT('6. Patients'!BZ$10:BZ$107,OFFSET('6. Patients'!$HH$9,1,MATCH($D19,'6. Patients'!$HI$9:$HU$9,0),ROWS('6. Patients'!DM$10:DM$107))),0)+
IFERROR(SUMPRODUCT('6. Patients'!BZ$10:BZ$107,OFFSET('6. Patients'!$HV$9,1,MATCH($D19,'6. Patients'!$HW$9:$IR$9,0),ROWS('6. Patients'!DM$10:DM$107))),0)+
IFERROR(SUMPRODUCT('6. Patients'!BZ$10:BZ$107,OFFSET('6. Patients'!$IS$9,1,MATCH($D19,'6. Patients'!$IT$9:$JH$9,0),ROWS('6. Patients'!DM$10:DM$107))),0),
IFERROR(SUMPRODUCT('6. Patients'!BZ$10:BZ$107,OFFSET('6. Patients'!$JI$9,1,MATCH($D19,'6. Patients'!$JJ$9:$KE$9,0),ROWS('6. Patients'!DM$10:DM$107))),0)+
IFERROR(SUMPRODUCT('6. Patients'!BZ$10:BZ$107,OFFSET('6. Patients'!$KF$9,1,MATCH($D19,'6. Patients'!$KG$9:$KS$9,0),ROWS('6. Patients'!DM$10:DM$107))),0)+
IFERROR(SUMPRODUCT('6. Patients'!BZ$10:BZ$107,OFFSET('6. Patients'!$KT$9,1,MATCH($D19,'6. Patients'!$KU$9:$LP$9,0),ROWS('6. Patients'!DM$10:DM$107))),0)+
IFERROR(SUMPRODUCT('6. Patients'!BZ$10:BZ$107,OFFSET('6. Patients'!$LQ$9,1,MATCH($D19,'6. Patients'!$LR$9:$MF$9,0),ROWS('6. Patients'!DM$10:DM$107))),0))+
IFERROR(VLOOKUP($D19,$H$109:$L$139,COLUMNS($H$108:$J$108)-1+H$7,0)*$E19*$F19*'1. General Inputs'!$J$18,0),0)</f>
        <v>0</v>
      </c>
      <c r="I19" s="3">
        <f ca="1">ROUNDUP($F19*$E19*CHOOSE(I$7,
IFERROR(SUMPRODUCT('6. Patients'!CA$10:CA$107,OFFSET('6. Patients'!$DM$9,1,MATCH($D19,'6. Patients'!$DN$9:$EI$9,0),ROWS('6. Patients'!DN$10:DN$107))),0)+
IFERROR(SUMPRODUCT('6. Patients'!CA$10:CA$107,OFFSET('6. Patients'!$EJ$9,1,MATCH($D19,'6. Patients'!$EK$9:$EW$9,0),ROWS('6. Patients'!DN$10:DN$107))),0)+
IFERROR(SUMPRODUCT('6. Patients'!CA$10:CA$107,OFFSET('6. Patients'!$EX$9,1,MATCH($D19,'6. Patients'!$EY$9:$FT$9,0),ROWS('6. Patients'!DN$10:DN$107))),0)+
IFERROR(SUMPRODUCT('6. Patients'!CA$10:CA$107,OFFSET('6. Patients'!$FU$9,1,MATCH($D19,'6. Patients'!$FV$9:$GJ$9,0),ROWS('6. Patients'!DN$10:DN$107))),0),
IFERROR(SUMPRODUCT('6. Patients'!CA$10:CA$107,OFFSET('6. Patients'!$GK$9,1,MATCH($D19,'6. Patients'!$GL$9:$HG$9,0),ROWS('6. Patients'!DN$10:DN$107))),0)+
IFERROR(SUMPRODUCT('6. Patients'!CA$10:CA$107,OFFSET('6. Patients'!$HH$9,1,MATCH($D19,'6. Patients'!$HI$9:$HU$9,0),ROWS('6. Patients'!DN$10:DN$107))),0)+
IFERROR(SUMPRODUCT('6. Patients'!CA$10:CA$107,OFFSET('6. Patients'!$HV$9,1,MATCH($D19,'6. Patients'!$HW$9:$IR$9,0),ROWS('6. Patients'!DN$10:DN$107))),0)+
IFERROR(SUMPRODUCT('6. Patients'!CA$10:CA$107,OFFSET('6. Patients'!$IS$9,1,MATCH($D19,'6. Patients'!$IT$9:$JH$9,0),ROWS('6. Patients'!DN$10:DN$107))),0),
IFERROR(SUMPRODUCT('6. Patients'!CA$10:CA$107,OFFSET('6. Patients'!$JI$9,1,MATCH($D19,'6. Patients'!$JJ$9:$KE$9,0),ROWS('6. Patients'!DN$10:DN$107))),0)+
IFERROR(SUMPRODUCT('6. Patients'!CA$10:CA$107,OFFSET('6. Patients'!$KF$9,1,MATCH($D19,'6. Patients'!$KG$9:$KS$9,0),ROWS('6. Patients'!DN$10:DN$107))),0)+
IFERROR(SUMPRODUCT('6. Patients'!CA$10:CA$107,OFFSET('6. Patients'!$KT$9,1,MATCH($D19,'6. Patients'!$KU$9:$LP$9,0),ROWS('6. Patients'!DN$10:DN$107))),0)+
IFERROR(SUMPRODUCT('6. Patients'!CA$10:CA$107,OFFSET('6. Patients'!$LQ$9,1,MATCH($D19,'6. Patients'!$LR$9:$MF$9,0),ROWS('6. Patients'!DN$10:DN$107))),0))+
IFERROR(VLOOKUP($D19,$H$109:$L$139,COLUMNS($H$108:$J$108)-1+I$7,0)*$E19*$F19*'1. General Inputs'!$J$18,0),0)</f>
        <v>0</v>
      </c>
      <c r="J19" s="3">
        <f ca="1">ROUNDUP($F19*$E19*CHOOSE(J$7,
IFERROR(SUMPRODUCT('6. Patients'!CB$10:CB$107,OFFSET('6. Patients'!$DM$9,1,MATCH($D19,'6. Patients'!$DN$9:$EI$9,0),ROWS('6. Patients'!DO$10:DO$107))),0)+
IFERROR(SUMPRODUCT('6. Patients'!CB$10:CB$107,OFFSET('6. Patients'!$EJ$9,1,MATCH($D19,'6. Patients'!$EK$9:$EW$9,0),ROWS('6. Patients'!DO$10:DO$107))),0)+
IFERROR(SUMPRODUCT('6. Patients'!CB$10:CB$107,OFFSET('6. Patients'!$EX$9,1,MATCH($D19,'6. Patients'!$EY$9:$FT$9,0),ROWS('6. Patients'!DO$10:DO$107))),0)+
IFERROR(SUMPRODUCT('6. Patients'!CB$10:CB$107,OFFSET('6. Patients'!$FU$9,1,MATCH($D19,'6. Patients'!$FV$9:$GJ$9,0),ROWS('6. Patients'!DO$10:DO$107))),0),
IFERROR(SUMPRODUCT('6. Patients'!CB$10:CB$107,OFFSET('6. Patients'!$GK$9,1,MATCH($D19,'6. Patients'!$GL$9:$HG$9,0),ROWS('6. Patients'!DO$10:DO$107))),0)+
IFERROR(SUMPRODUCT('6. Patients'!CB$10:CB$107,OFFSET('6. Patients'!$HH$9,1,MATCH($D19,'6. Patients'!$HI$9:$HU$9,0),ROWS('6. Patients'!DO$10:DO$107))),0)+
IFERROR(SUMPRODUCT('6. Patients'!CB$10:CB$107,OFFSET('6. Patients'!$HV$9,1,MATCH($D19,'6. Patients'!$HW$9:$IR$9,0),ROWS('6. Patients'!DO$10:DO$107))),0)+
IFERROR(SUMPRODUCT('6. Patients'!CB$10:CB$107,OFFSET('6. Patients'!$IS$9,1,MATCH($D19,'6. Patients'!$IT$9:$JH$9,0),ROWS('6. Patients'!DO$10:DO$107))),0),
IFERROR(SUMPRODUCT('6. Patients'!CB$10:CB$107,OFFSET('6. Patients'!$JI$9,1,MATCH($D19,'6. Patients'!$JJ$9:$KE$9,0),ROWS('6. Patients'!DO$10:DO$107))),0)+
IFERROR(SUMPRODUCT('6. Patients'!CB$10:CB$107,OFFSET('6. Patients'!$KF$9,1,MATCH($D19,'6. Patients'!$KG$9:$KS$9,0),ROWS('6. Patients'!DO$10:DO$107))),0)+
IFERROR(SUMPRODUCT('6. Patients'!CB$10:CB$107,OFFSET('6. Patients'!$KT$9,1,MATCH($D19,'6. Patients'!$KU$9:$LP$9,0),ROWS('6. Patients'!DO$10:DO$107))),0)+
IFERROR(SUMPRODUCT('6. Patients'!CB$10:CB$107,OFFSET('6. Patients'!$LQ$9,1,MATCH($D19,'6. Patients'!$LR$9:$MF$9,0),ROWS('6. Patients'!DO$10:DO$107))),0))+
IFERROR(VLOOKUP($D19,$H$109:$L$139,COLUMNS($H$108:$J$108)-1+J$7,0)*$E19*$F19*'1. General Inputs'!$J$18,0),0)</f>
        <v>0</v>
      </c>
      <c r="K19" s="3">
        <f ca="1">ROUNDUP($F19*$E19*CHOOSE(K$7,
IFERROR(SUMPRODUCT('6. Patients'!CC$10:CC$107,OFFSET('6. Patients'!$DM$9,1,MATCH($D19,'6. Patients'!$DN$9:$EI$9,0),ROWS('6. Patients'!DP$10:DP$107))),0)+
IFERROR(SUMPRODUCT('6. Patients'!CC$10:CC$107,OFFSET('6. Patients'!$EJ$9,1,MATCH($D19,'6. Patients'!$EK$9:$EW$9,0),ROWS('6. Patients'!DP$10:DP$107))),0)+
IFERROR(SUMPRODUCT('6. Patients'!CC$10:CC$107,OFFSET('6. Patients'!$EX$9,1,MATCH($D19,'6. Patients'!$EY$9:$FT$9,0),ROWS('6. Patients'!DP$10:DP$107))),0)+
IFERROR(SUMPRODUCT('6. Patients'!CC$10:CC$107,OFFSET('6. Patients'!$FU$9,1,MATCH($D19,'6. Patients'!$FV$9:$GJ$9,0),ROWS('6. Patients'!DP$10:DP$107))),0),
IFERROR(SUMPRODUCT('6. Patients'!CC$10:CC$107,OFFSET('6. Patients'!$GK$9,1,MATCH($D19,'6. Patients'!$GL$9:$HG$9,0),ROWS('6. Patients'!DP$10:DP$107))),0)+
IFERROR(SUMPRODUCT('6. Patients'!CC$10:CC$107,OFFSET('6. Patients'!$HH$9,1,MATCH($D19,'6. Patients'!$HI$9:$HU$9,0),ROWS('6. Patients'!DP$10:DP$107))),0)+
IFERROR(SUMPRODUCT('6. Patients'!CC$10:CC$107,OFFSET('6. Patients'!$HV$9,1,MATCH($D19,'6. Patients'!$HW$9:$IR$9,0),ROWS('6. Patients'!DP$10:DP$107))),0)+
IFERROR(SUMPRODUCT('6. Patients'!CC$10:CC$107,OFFSET('6. Patients'!$IS$9,1,MATCH($D19,'6. Patients'!$IT$9:$JH$9,0),ROWS('6. Patients'!DP$10:DP$107))),0),
IFERROR(SUMPRODUCT('6. Patients'!CC$10:CC$107,OFFSET('6. Patients'!$JI$9,1,MATCH($D19,'6. Patients'!$JJ$9:$KE$9,0),ROWS('6. Patients'!DP$10:DP$107))),0)+
IFERROR(SUMPRODUCT('6. Patients'!CC$10:CC$107,OFFSET('6. Patients'!$KF$9,1,MATCH($D19,'6. Patients'!$KG$9:$KS$9,0),ROWS('6. Patients'!DP$10:DP$107))),0)+
IFERROR(SUMPRODUCT('6. Patients'!CC$10:CC$107,OFFSET('6. Patients'!$KT$9,1,MATCH($D19,'6. Patients'!$KU$9:$LP$9,0),ROWS('6. Patients'!DP$10:DP$107))),0)+
IFERROR(SUMPRODUCT('6. Patients'!CC$10:CC$107,OFFSET('6. Patients'!$LQ$9,1,MATCH($D19,'6. Patients'!$LR$9:$MF$9,0),ROWS('6. Patients'!DP$10:DP$107))),0))+
IFERROR(VLOOKUP($D19,$H$109:$L$139,COLUMNS($H$108:$J$108)-1+K$7,0)*$E19*$F19*'1. General Inputs'!$J$18,0),0)</f>
        <v>0</v>
      </c>
      <c r="L19" s="3">
        <f ca="1">ROUNDUP($F19*$E19*CHOOSE(L$7,
IFERROR(SUMPRODUCT('6. Patients'!CD$10:CD$107,OFFSET('6. Patients'!$DM$9,1,MATCH($D19,'6. Patients'!$DN$9:$EI$9,0),ROWS('6. Patients'!DQ$10:DQ$107))),0)+
IFERROR(SUMPRODUCT('6. Patients'!CD$10:CD$107,OFFSET('6. Patients'!$EJ$9,1,MATCH($D19,'6. Patients'!$EK$9:$EW$9,0),ROWS('6. Patients'!DQ$10:DQ$107))),0)+
IFERROR(SUMPRODUCT('6. Patients'!CD$10:CD$107,OFFSET('6. Patients'!$EX$9,1,MATCH($D19,'6. Patients'!$EY$9:$FT$9,0),ROWS('6. Patients'!DQ$10:DQ$107))),0)+
IFERROR(SUMPRODUCT('6. Patients'!CD$10:CD$107,OFFSET('6. Patients'!$FU$9,1,MATCH($D19,'6. Patients'!$FV$9:$GJ$9,0),ROWS('6. Patients'!DQ$10:DQ$107))),0),
IFERROR(SUMPRODUCT('6. Patients'!CD$10:CD$107,OFFSET('6. Patients'!$GK$9,1,MATCH($D19,'6. Patients'!$GL$9:$HG$9,0),ROWS('6. Patients'!DQ$10:DQ$107))),0)+
IFERROR(SUMPRODUCT('6. Patients'!CD$10:CD$107,OFFSET('6. Patients'!$HH$9,1,MATCH($D19,'6. Patients'!$HI$9:$HU$9,0),ROWS('6. Patients'!DQ$10:DQ$107))),0)+
IFERROR(SUMPRODUCT('6. Patients'!CD$10:CD$107,OFFSET('6. Patients'!$HV$9,1,MATCH($D19,'6. Patients'!$HW$9:$IR$9,0),ROWS('6. Patients'!DQ$10:DQ$107))),0)+
IFERROR(SUMPRODUCT('6. Patients'!CD$10:CD$107,OFFSET('6. Patients'!$IS$9,1,MATCH($D19,'6. Patients'!$IT$9:$JH$9,0),ROWS('6. Patients'!DQ$10:DQ$107))),0),
IFERROR(SUMPRODUCT('6. Patients'!CD$10:CD$107,OFFSET('6. Patients'!$JI$9,1,MATCH($D19,'6. Patients'!$JJ$9:$KE$9,0),ROWS('6. Patients'!DQ$10:DQ$107))),0)+
IFERROR(SUMPRODUCT('6. Patients'!CD$10:CD$107,OFFSET('6. Patients'!$KF$9,1,MATCH($D19,'6. Patients'!$KG$9:$KS$9,0),ROWS('6. Patients'!DQ$10:DQ$107))),0)+
IFERROR(SUMPRODUCT('6. Patients'!CD$10:CD$107,OFFSET('6. Patients'!$KT$9,1,MATCH($D19,'6. Patients'!$KU$9:$LP$9,0),ROWS('6. Patients'!DQ$10:DQ$107))),0)+
IFERROR(SUMPRODUCT('6. Patients'!CD$10:CD$107,OFFSET('6. Patients'!$LQ$9,1,MATCH($D19,'6. Patients'!$LR$9:$MF$9,0),ROWS('6. Patients'!DQ$10:DQ$107))),0))+
IFERROR(VLOOKUP($D19,$H$109:$L$139,COLUMNS($H$108:$J$108)-1+L$7,0)*$E19*$F19*'1. General Inputs'!$J$18,0),0)</f>
        <v>0</v>
      </c>
      <c r="M19" s="3">
        <f ca="1">ROUNDUP($F19*$E19*CHOOSE(M$7,
IFERROR(SUMPRODUCT('6. Patients'!CE$10:CE$107,OFFSET('6. Patients'!$DM$9,1,MATCH($D19,'6. Patients'!$DN$9:$EI$9,0),ROWS('6. Patients'!DR$10:DR$107))),0)+
IFERROR(SUMPRODUCT('6. Patients'!CE$10:CE$107,OFFSET('6. Patients'!$EJ$9,1,MATCH($D19,'6. Patients'!$EK$9:$EW$9,0),ROWS('6. Patients'!DR$10:DR$107))),0)+
IFERROR(SUMPRODUCT('6. Patients'!CE$10:CE$107,OFFSET('6. Patients'!$EX$9,1,MATCH($D19,'6. Patients'!$EY$9:$FT$9,0),ROWS('6. Patients'!DR$10:DR$107))),0)+
IFERROR(SUMPRODUCT('6. Patients'!CE$10:CE$107,OFFSET('6. Patients'!$FU$9,1,MATCH($D19,'6. Patients'!$FV$9:$GJ$9,0),ROWS('6. Patients'!DR$10:DR$107))),0),
IFERROR(SUMPRODUCT('6. Patients'!CE$10:CE$107,OFFSET('6. Patients'!$GK$9,1,MATCH($D19,'6. Patients'!$GL$9:$HG$9,0),ROWS('6. Patients'!DR$10:DR$107))),0)+
IFERROR(SUMPRODUCT('6. Patients'!CE$10:CE$107,OFFSET('6. Patients'!$HH$9,1,MATCH($D19,'6. Patients'!$HI$9:$HU$9,0),ROWS('6. Patients'!DR$10:DR$107))),0)+
IFERROR(SUMPRODUCT('6. Patients'!CE$10:CE$107,OFFSET('6. Patients'!$HV$9,1,MATCH($D19,'6. Patients'!$HW$9:$IR$9,0),ROWS('6. Patients'!DR$10:DR$107))),0)+
IFERROR(SUMPRODUCT('6. Patients'!CE$10:CE$107,OFFSET('6. Patients'!$IS$9,1,MATCH($D19,'6. Patients'!$IT$9:$JH$9,0),ROWS('6. Patients'!DR$10:DR$107))),0),
IFERROR(SUMPRODUCT('6. Patients'!CE$10:CE$107,OFFSET('6. Patients'!$JI$9,1,MATCH($D19,'6. Patients'!$JJ$9:$KE$9,0),ROWS('6. Patients'!DR$10:DR$107))),0)+
IFERROR(SUMPRODUCT('6. Patients'!CE$10:CE$107,OFFSET('6. Patients'!$KF$9,1,MATCH($D19,'6. Patients'!$KG$9:$KS$9,0),ROWS('6. Patients'!DR$10:DR$107))),0)+
IFERROR(SUMPRODUCT('6. Patients'!CE$10:CE$107,OFFSET('6. Patients'!$KT$9,1,MATCH($D19,'6. Patients'!$KU$9:$LP$9,0),ROWS('6. Patients'!DR$10:DR$107))),0)+
IFERROR(SUMPRODUCT('6. Patients'!CE$10:CE$107,OFFSET('6. Patients'!$LQ$9,1,MATCH($D19,'6. Patients'!$LR$9:$MF$9,0),ROWS('6. Patients'!DR$10:DR$107))),0))+
IFERROR(VLOOKUP($D19,$H$109:$L$139,COLUMNS($H$108:$J$108)-1+M$7,0)*$E19*$F19*'1. General Inputs'!$J$18,0),0)</f>
        <v>0</v>
      </c>
      <c r="N19" s="3">
        <f ca="1">ROUNDUP($F19*$E19*CHOOSE(N$7,
IFERROR(SUMPRODUCT('6. Patients'!CF$10:CF$107,OFFSET('6. Patients'!$DM$9,1,MATCH($D19,'6. Patients'!$DN$9:$EI$9,0),ROWS('6. Patients'!DS$10:DS$107))),0)+
IFERROR(SUMPRODUCT('6. Patients'!CF$10:CF$107,OFFSET('6. Patients'!$EJ$9,1,MATCH($D19,'6. Patients'!$EK$9:$EW$9,0),ROWS('6. Patients'!DS$10:DS$107))),0)+
IFERROR(SUMPRODUCT('6. Patients'!CF$10:CF$107,OFFSET('6. Patients'!$EX$9,1,MATCH($D19,'6. Patients'!$EY$9:$FT$9,0),ROWS('6. Patients'!DS$10:DS$107))),0)+
IFERROR(SUMPRODUCT('6. Patients'!CF$10:CF$107,OFFSET('6. Patients'!$FU$9,1,MATCH($D19,'6. Patients'!$FV$9:$GJ$9,0),ROWS('6. Patients'!DS$10:DS$107))),0),
IFERROR(SUMPRODUCT('6. Patients'!CF$10:CF$107,OFFSET('6. Patients'!$GK$9,1,MATCH($D19,'6. Patients'!$GL$9:$HG$9,0),ROWS('6. Patients'!DS$10:DS$107))),0)+
IFERROR(SUMPRODUCT('6. Patients'!CF$10:CF$107,OFFSET('6. Patients'!$HH$9,1,MATCH($D19,'6. Patients'!$HI$9:$HU$9,0),ROWS('6. Patients'!DS$10:DS$107))),0)+
IFERROR(SUMPRODUCT('6. Patients'!CF$10:CF$107,OFFSET('6. Patients'!$HV$9,1,MATCH($D19,'6. Patients'!$HW$9:$IR$9,0),ROWS('6. Patients'!DS$10:DS$107))),0)+
IFERROR(SUMPRODUCT('6. Patients'!CF$10:CF$107,OFFSET('6. Patients'!$IS$9,1,MATCH($D19,'6. Patients'!$IT$9:$JH$9,0),ROWS('6. Patients'!DS$10:DS$107))),0),
IFERROR(SUMPRODUCT('6. Patients'!CF$10:CF$107,OFFSET('6. Patients'!$JI$9,1,MATCH($D19,'6. Patients'!$JJ$9:$KE$9,0),ROWS('6. Patients'!DS$10:DS$107))),0)+
IFERROR(SUMPRODUCT('6. Patients'!CF$10:CF$107,OFFSET('6. Patients'!$KF$9,1,MATCH($D19,'6. Patients'!$KG$9:$KS$9,0),ROWS('6. Patients'!DS$10:DS$107))),0)+
IFERROR(SUMPRODUCT('6. Patients'!CF$10:CF$107,OFFSET('6. Patients'!$KT$9,1,MATCH($D19,'6. Patients'!$KU$9:$LP$9,0),ROWS('6. Patients'!DS$10:DS$107))),0)+
IFERROR(SUMPRODUCT('6. Patients'!CF$10:CF$107,OFFSET('6. Patients'!$LQ$9,1,MATCH($D19,'6. Patients'!$LR$9:$MF$9,0),ROWS('6. Patients'!DS$10:DS$107))),0))+
IFERROR(VLOOKUP($D19,$H$109:$L$139,COLUMNS($H$108:$J$108)-1+N$7,0)*$E19*$F19*'1. General Inputs'!$J$18,0),0)</f>
        <v>0</v>
      </c>
      <c r="O19" s="3">
        <f ca="1">ROUNDUP($F19*$E19*CHOOSE(O$7,
IFERROR(SUMPRODUCT('6. Patients'!CG$10:CG$107,OFFSET('6. Patients'!$DM$9,1,MATCH($D19,'6. Patients'!$DN$9:$EI$9,0),ROWS('6. Patients'!DT$10:DT$107))),0)+
IFERROR(SUMPRODUCT('6. Patients'!CG$10:CG$107,OFFSET('6. Patients'!$EJ$9,1,MATCH($D19,'6. Patients'!$EK$9:$EW$9,0),ROWS('6. Patients'!DT$10:DT$107))),0)+
IFERROR(SUMPRODUCT('6. Patients'!CG$10:CG$107,OFFSET('6. Patients'!$EX$9,1,MATCH($D19,'6. Patients'!$EY$9:$FT$9,0),ROWS('6. Patients'!DT$10:DT$107))),0)+
IFERROR(SUMPRODUCT('6. Patients'!CG$10:CG$107,OFFSET('6. Patients'!$FU$9,1,MATCH($D19,'6. Patients'!$FV$9:$GJ$9,0),ROWS('6. Patients'!DT$10:DT$107))),0),
IFERROR(SUMPRODUCT('6. Patients'!CG$10:CG$107,OFFSET('6. Patients'!$GK$9,1,MATCH($D19,'6. Patients'!$GL$9:$HG$9,0),ROWS('6. Patients'!DT$10:DT$107))),0)+
IFERROR(SUMPRODUCT('6. Patients'!CG$10:CG$107,OFFSET('6. Patients'!$HH$9,1,MATCH($D19,'6. Patients'!$HI$9:$HU$9,0),ROWS('6. Patients'!DT$10:DT$107))),0)+
IFERROR(SUMPRODUCT('6. Patients'!CG$10:CG$107,OFFSET('6. Patients'!$HV$9,1,MATCH($D19,'6. Patients'!$HW$9:$IR$9,0),ROWS('6. Patients'!DT$10:DT$107))),0)+
IFERROR(SUMPRODUCT('6. Patients'!CG$10:CG$107,OFFSET('6. Patients'!$IS$9,1,MATCH($D19,'6. Patients'!$IT$9:$JH$9,0),ROWS('6. Patients'!DT$10:DT$107))),0),
IFERROR(SUMPRODUCT('6. Patients'!CG$10:CG$107,OFFSET('6. Patients'!$JI$9,1,MATCH($D19,'6. Patients'!$JJ$9:$KE$9,0),ROWS('6. Patients'!DT$10:DT$107))),0)+
IFERROR(SUMPRODUCT('6. Patients'!CG$10:CG$107,OFFSET('6. Patients'!$KF$9,1,MATCH($D19,'6. Patients'!$KG$9:$KS$9,0),ROWS('6. Patients'!DT$10:DT$107))),0)+
IFERROR(SUMPRODUCT('6. Patients'!CG$10:CG$107,OFFSET('6. Patients'!$KT$9,1,MATCH($D19,'6. Patients'!$KU$9:$LP$9,0),ROWS('6. Patients'!DT$10:DT$107))),0)+
IFERROR(SUMPRODUCT('6. Patients'!CG$10:CG$107,OFFSET('6. Patients'!$LQ$9,1,MATCH($D19,'6. Patients'!$LR$9:$MF$9,0),ROWS('6. Patients'!DT$10:DT$107))),0))+
IFERROR(VLOOKUP($D19,$H$109:$L$139,COLUMNS($H$108:$J$108)-1+O$7,0)*$E19*$F19*'1. General Inputs'!$J$18,0),0)</f>
        <v>0</v>
      </c>
      <c r="P19" s="3">
        <f ca="1">ROUNDUP($F19*$E19*CHOOSE(P$7,
IFERROR(SUMPRODUCT('6. Patients'!CH$10:CH$107,OFFSET('6. Patients'!$DM$9,1,MATCH($D19,'6. Patients'!$DN$9:$EI$9,0),ROWS('6. Patients'!DU$10:DU$107))),0)+
IFERROR(SUMPRODUCT('6. Patients'!CH$10:CH$107,OFFSET('6. Patients'!$EJ$9,1,MATCH($D19,'6. Patients'!$EK$9:$EW$9,0),ROWS('6. Patients'!DU$10:DU$107))),0)+
IFERROR(SUMPRODUCT('6. Patients'!CH$10:CH$107,OFFSET('6. Patients'!$EX$9,1,MATCH($D19,'6. Patients'!$EY$9:$FT$9,0),ROWS('6. Patients'!DU$10:DU$107))),0)+
IFERROR(SUMPRODUCT('6. Patients'!CH$10:CH$107,OFFSET('6. Patients'!$FU$9,1,MATCH($D19,'6. Patients'!$FV$9:$GJ$9,0),ROWS('6. Patients'!DU$10:DU$107))),0),
IFERROR(SUMPRODUCT('6. Patients'!CH$10:CH$107,OFFSET('6. Patients'!$GK$9,1,MATCH($D19,'6. Patients'!$GL$9:$HG$9,0),ROWS('6. Patients'!DU$10:DU$107))),0)+
IFERROR(SUMPRODUCT('6. Patients'!CH$10:CH$107,OFFSET('6. Patients'!$HH$9,1,MATCH($D19,'6. Patients'!$HI$9:$HU$9,0),ROWS('6. Patients'!DU$10:DU$107))),0)+
IFERROR(SUMPRODUCT('6. Patients'!CH$10:CH$107,OFFSET('6. Patients'!$HV$9,1,MATCH($D19,'6. Patients'!$HW$9:$IR$9,0),ROWS('6. Patients'!DU$10:DU$107))),0)+
IFERROR(SUMPRODUCT('6. Patients'!CH$10:CH$107,OFFSET('6. Patients'!$IS$9,1,MATCH($D19,'6. Patients'!$IT$9:$JH$9,0),ROWS('6. Patients'!DU$10:DU$107))),0),
IFERROR(SUMPRODUCT('6. Patients'!CH$10:CH$107,OFFSET('6. Patients'!$JI$9,1,MATCH($D19,'6. Patients'!$JJ$9:$KE$9,0),ROWS('6. Patients'!DU$10:DU$107))),0)+
IFERROR(SUMPRODUCT('6. Patients'!CH$10:CH$107,OFFSET('6. Patients'!$KF$9,1,MATCH($D19,'6. Patients'!$KG$9:$KS$9,0),ROWS('6. Patients'!DU$10:DU$107))),0)+
IFERROR(SUMPRODUCT('6. Patients'!CH$10:CH$107,OFFSET('6. Patients'!$KT$9,1,MATCH($D19,'6. Patients'!$KU$9:$LP$9,0),ROWS('6. Patients'!DU$10:DU$107))),0)+
IFERROR(SUMPRODUCT('6. Patients'!CH$10:CH$107,OFFSET('6. Patients'!$LQ$9,1,MATCH($D19,'6. Patients'!$LR$9:$MF$9,0),ROWS('6. Patients'!DU$10:DU$107))),0))+
IFERROR(VLOOKUP($D19,$H$109:$L$139,COLUMNS($H$108:$J$108)-1+P$7,0)*$E19*$F19*'1. General Inputs'!$J$18,0),0)</f>
        <v>0</v>
      </c>
      <c r="Q19" s="3">
        <f ca="1">ROUNDUP($F19*$E19*CHOOSE(Q$7,
IFERROR(SUMPRODUCT('6. Patients'!CI$10:CI$107,OFFSET('6. Patients'!$DM$9,1,MATCH($D19,'6. Patients'!$DN$9:$EI$9,0),ROWS('6. Patients'!DV$10:DV$107))),0)+
IFERROR(SUMPRODUCT('6. Patients'!CI$10:CI$107,OFFSET('6. Patients'!$EJ$9,1,MATCH($D19,'6. Patients'!$EK$9:$EW$9,0),ROWS('6. Patients'!DV$10:DV$107))),0)+
IFERROR(SUMPRODUCT('6. Patients'!CI$10:CI$107,OFFSET('6. Patients'!$EX$9,1,MATCH($D19,'6. Patients'!$EY$9:$FT$9,0),ROWS('6. Patients'!DV$10:DV$107))),0)+
IFERROR(SUMPRODUCT('6. Patients'!CI$10:CI$107,OFFSET('6. Patients'!$FU$9,1,MATCH($D19,'6. Patients'!$FV$9:$GJ$9,0),ROWS('6. Patients'!DV$10:DV$107))),0),
IFERROR(SUMPRODUCT('6. Patients'!CI$10:CI$107,OFFSET('6. Patients'!$GK$9,1,MATCH($D19,'6. Patients'!$GL$9:$HG$9,0),ROWS('6. Patients'!DV$10:DV$107))),0)+
IFERROR(SUMPRODUCT('6. Patients'!CI$10:CI$107,OFFSET('6. Patients'!$HH$9,1,MATCH($D19,'6. Patients'!$HI$9:$HU$9,0),ROWS('6. Patients'!DV$10:DV$107))),0)+
IFERROR(SUMPRODUCT('6. Patients'!CI$10:CI$107,OFFSET('6. Patients'!$HV$9,1,MATCH($D19,'6. Patients'!$HW$9:$IR$9,0),ROWS('6. Patients'!DV$10:DV$107))),0)+
IFERROR(SUMPRODUCT('6. Patients'!CI$10:CI$107,OFFSET('6. Patients'!$IS$9,1,MATCH($D19,'6. Patients'!$IT$9:$JH$9,0),ROWS('6. Patients'!DV$10:DV$107))),0),
IFERROR(SUMPRODUCT('6. Patients'!CI$10:CI$107,OFFSET('6. Patients'!$JI$9,1,MATCH($D19,'6. Patients'!$JJ$9:$KE$9,0),ROWS('6. Patients'!DV$10:DV$107))),0)+
IFERROR(SUMPRODUCT('6. Patients'!CI$10:CI$107,OFFSET('6. Patients'!$KF$9,1,MATCH($D19,'6. Patients'!$KG$9:$KS$9,0),ROWS('6. Patients'!DV$10:DV$107))),0)+
IFERROR(SUMPRODUCT('6. Patients'!CI$10:CI$107,OFFSET('6. Patients'!$KT$9,1,MATCH($D19,'6. Patients'!$KU$9:$LP$9,0),ROWS('6. Patients'!DV$10:DV$107))),0)+
IFERROR(SUMPRODUCT('6. Patients'!CI$10:CI$107,OFFSET('6. Patients'!$LQ$9,1,MATCH($D19,'6. Patients'!$LR$9:$MF$9,0),ROWS('6. Patients'!DV$10:DV$107))),0))+
IFERROR(VLOOKUP($D19,$H$109:$L$139,COLUMNS($H$108:$J$108)-1+Q$7,0)*$E19*$F19*'1. General Inputs'!$J$18,0),0)</f>
        <v>0</v>
      </c>
      <c r="R19" s="3">
        <f ca="1">ROUNDUP($F19*$E19*CHOOSE(R$7,
IFERROR(SUMPRODUCT('6. Patients'!CJ$10:CJ$107,OFFSET('6. Patients'!$DM$9,1,MATCH($D19,'6. Patients'!$DN$9:$EI$9,0),ROWS('6. Patients'!DW$10:DW$107))),0)+
IFERROR(SUMPRODUCT('6. Patients'!CJ$10:CJ$107,OFFSET('6. Patients'!$EJ$9,1,MATCH($D19,'6. Patients'!$EK$9:$EW$9,0),ROWS('6. Patients'!DW$10:DW$107))),0)+
IFERROR(SUMPRODUCT('6. Patients'!CJ$10:CJ$107,OFFSET('6. Patients'!$EX$9,1,MATCH($D19,'6. Patients'!$EY$9:$FT$9,0),ROWS('6. Patients'!DW$10:DW$107))),0)+
IFERROR(SUMPRODUCT('6. Patients'!CJ$10:CJ$107,OFFSET('6. Patients'!$FU$9,1,MATCH($D19,'6. Patients'!$FV$9:$GJ$9,0),ROWS('6. Patients'!DW$10:DW$107))),0),
IFERROR(SUMPRODUCT('6. Patients'!CJ$10:CJ$107,OFFSET('6. Patients'!$GK$9,1,MATCH($D19,'6. Patients'!$GL$9:$HG$9,0),ROWS('6. Patients'!DW$10:DW$107))),0)+
IFERROR(SUMPRODUCT('6. Patients'!CJ$10:CJ$107,OFFSET('6. Patients'!$HH$9,1,MATCH($D19,'6. Patients'!$HI$9:$HU$9,0),ROWS('6. Patients'!DW$10:DW$107))),0)+
IFERROR(SUMPRODUCT('6. Patients'!CJ$10:CJ$107,OFFSET('6. Patients'!$HV$9,1,MATCH($D19,'6. Patients'!$HW$9:$IR$9,0),ROWS('6. Patients'!DW$10:DW$107))),0)+
IFERROR(SUMPRODUCT('6. Patients'!CJ$10:CJ$107,OFFSET('6. Patients'!$IS$9,1,MATCH($D19,'6. Patients'!$IT$9:$JH$9,0),ROWS('6. Patients'!DW$10:DW$107))),0),
IFERROR(SUMPRODUCT('6. Patients'!CJ$10:CJ$107,OFFSET('6. Patients'!$JI$9,1,MATCH($D19,'6. Patients'!$JJ$9:$KE$9,0),ROWS('6. Patients'!DW$10:DW$107))),0)+
IFERROR(SUMPRODUCT('6. Patients'!CJ$10:CJ$107,OFFSET('6. Patients'!$KF$9,1,MATCH($D19,'6. Patients'!$KG$9:$KS$9,0),ROWS('6. Patients'!DW$10:DW$107))),0)+
IFERROR(SUMPRODUCT('6. Patients'!CJ$10:CJ$107,OFFSET('6. Patients'!$KT$9,1,MATCH($D19,'6. Patients'!$KU$9:$LP$9,0),ROWS('6. Patients'!DW$10:DW$107))),0)+
IFERROR(SUMPRODUCT('6. Patients'!CJ$10:CJ$107,OFFSET('6. Patients'!$LQ$9,1,MATCH($D19,'6. Patients'!$LR$9:$MF$9,0),ROWS('6. Patients'!DW$10:DW$107))),0))+
IFERROR(VLOOKUP($D19,$H$109:$L$139,COLUMNS($H$108:$J$108)-1+R$7,0)*$E19*$F19*'1. General Inputs'!$J$18,0),0)</f>
        <v>0</v>
      </c>
      <c r="S19" s="3">
        <f ca="1">ROUNDUP($F19*$E19*CHOOSE(S$7,
IFERROR(SUMPRODUCT('6. Patients'!CK$10:CK$107,OFFSET('6. Patients'!$DM$9,1,MATCH($D19,'6. Patients'!$DN$9:$EI$9,0),ROWS('6. Patients'!DX$10:DX$107))),0)+
IFERROR(SUMPRODUCT('6. Patients'!CK$10:CK$107,OFFSET('6. Patients'!$EJ$9,1,MATCH($D19,'6. Patients'!$EK$9:$EW$9,0),ROWS('6. Patients'!DX$10:DX$107))),0)+
IFERROR(SUMPRODUCT('6. Patients'!CK$10:CK$107,OFFSET('6. Patients'!$EX$9,1,MATCH($D19,'6. Patients'!$EY$9:$FT$9,0),ROWS('6. Patients'!DX$10:DX$107))),0)+
IFERROR(SUMPRODUCT('6. Patients'!CK$10:CK$107,OFFSET('6. Patients'!$FU$9,1,MATCH($D19,'6. Patients'!$FV$9:$GJ$9,0),ROWS('6. Patients'!DX$10:DX$107))),0),
IFERROR(SUMPRODUCT('6. Patients'!CK$10:CK$107,OFFSET('6. Patients'!$GK$9,1,MATCH($D19,'6. Patients'!$GL$9:$HG$9,0),ROWS('6. Patients'!DX$10:DX$107))),0)+
IFERROR(SUMPRODUCT('6. Patients'!CK$10:CK$107,OFFSET('6. Patients'!$HH$9,1,MATCH($D19,'6. Patients'!$HI$9:$HU$9,0),ROWS('6. Patients'!DX$10:DX$107))),0)+
IFERROR(SUMPRODUCT('6. Patients'!CK$10:CK$107,OFFSET('6. Patients'!$HV$9,1,MATCH($D19,'6. Patients'!$HW$9:$IR$9,0),ROWS('6. Patients'!DX$10:DX$107))),0)+
IFERROR(SUMPRODUCT('6. Patients'!CK$10:CK$107,OFFSET('6. Patients'!$IS$9,1,MATCH($D19,'6. Patients'!$IT$9:$JH$9,0),ROWS('6. Patients'!DX$10:DX$107))),0),
IFERROR(SUMPRODUCT('6. Patients'!CK$10:CK$107,OFFSET('6. Patients'!$JI$9,1,MATCH($D19,'6. Patients'!$JJ$9:$KE$9,0),ROWS('6. Patients'!DX$10:DX$107))),0)+
IFERROR(SUMPRODUCT('6. Patients'!CK$10:CK$107,OFFSET('6. Patients'!$KF$9,1,MATCH($D19,'6. Patients'!$KG$9:$KS$9,0),ROWS('6. Patients'!DX$10:DX$107))),0)+
IFERROR(SUMPRODUCT('6. Patients'!CK$10:CK$107,OFFSET('6. Patients'!$KT$9,1,MATCH($D19,'6. Patients'!$KU$9:$LP$9,0),ROWS('6. Patients'!DX$10:DX$107))),0)+
IFERROR(SUMPRODUCT('6. Patients'!CK$10:CK$107,OFFSET('6. Patients'!$LQ$9,1,MATCH($D19,'6. Patients'!$LR$9:$MF$9,0),ROWS('6. Patients'!DX$10:DX$107))),0))+
IFERROR(VLOOKUP($D19,$H$109:$L$139,COLUMNS($H$108:$J$108)-1+S$7,0)*$E19*$F19*'1. General Inputs'!$J$18,0),0)</f>
        <v>0</v>
      </c>
      <c r="T19" s="3">
        <f ca="1">ROUNDUP($F19*$E19*CHOOSE(T$7,
IFERROR(SUMPRODUCT('6. Patients'!CL$10:CL$107,OFFSET('6. Patients'!$DM$9,1,MATCH($D19,'6. Patients'!$DN$9:$EI$9,0),ROWS('6. Patients'!DY$10:DY$107))),0)+
IFERROR(SUMPRODUCT('6. Patients'!CL$10:CL$107,OFFSET('6. Patients'!$EJ$9,1,MATCH($D19,'6. Patients'!$EK$9:$EW$9,0),ROWS('6. Patients'!DY$10:DY$107))),0)+
IFERROR(SUMPRODUCT('6. Patients'!CL$10:CL$107,OFFSET('6. Patients'!$EX$9,1,MATCH($D19,'6. Patients'!$EY$9:$FT$9,0),ROWS('6. Patients'!DY$10:DY$107))),0)+
IFERROR(SUMPRODUCT('6. Patients'!CL$10:CL$107,OFFSET('6. Patients'!$FU$9,1,MATCH($D19,'6. Patients'!$FV$9:$GJ$9,0),ROWS('6. Patients'!DY$10:DY$107))),0),
IFERROR(SUMPRODUCT('6. Patients'!CL$10:CL$107,OFFSET('6. Patients'!$GK$9,1,MATCH($D19,'6. Patients'!$GL$9:$HG$9,0),ROWS('6. Patients'!DY$10:DY$107))),0)+
IFERROR(SUMPRODUCT('6. Patients'!CL$10:CL$107,OFFSET('6. Patients'!$HH$9,1,MATCH($D19,'6. Patients'!$HI$9:$HU$9,0),ROWS('6. Patients'!DY$10:DY$107))),0)+
IFERROR(SUMPRODUCT('6. Patients'!CL$10:CL$107,OFFSET('6. Patients'!$HV$9,1,MATCH($D19,'6. Patients'!$HW$9:$IR$9,0),ROWS('6. Patients'!DY$10:DY$107))),0)+
IFERROR(SUMPRODUCT('6. Patients'!CL$10:CL$107,OFFSET('6. Patients'!$IS$9,1,MATCH($D19,'6. Patients'!$IT$9:$JH$9,0),ROWS('6. Patients'!DY$10:DY$107))),0),
IFERROR(SUMPRODUCT('6. Patients'!CL$10:CL$107,OFFSET('6. Patients'!$JI$9,1,MATCH($D19,'6. Patients'!$JJ$9:$KE$9,0),ROWS('6. Patients'!DY$10:DY$107))),0)+
IFERROR(SUMPRODUCT('6. Patients'!CL$10:CL$107,OFFSET('6. Patients'!$KF$9,1,MATCH($D19,'6. Patients'!$KG$9:$KS$9,0),ROWS('6. Patients'!DY$10:DY$107))),0)+
IFERROR(SUMPRODUCT('6. Patients'!CL$10:CL$107,OFFSET('6. Patients'!$KT$9,1,MATCH($D19,'6. Patients'!$KU$9:$LP$9,0),ROWS('6. Patients'!DY$10:DY$107))),0)+
IFERROR(SUMPRODUCT('6. Patients'!CL$10:CL$107,OFFSET('6. Patients'!$LQ$9,1,MATCH($D19,'6. Patients'!$LR$9:$MF$9,0),ROWS('6. Patients'!DY$10:DY$107))),0))+
IFERROR(VLOOKUP($D19,$H$109:$L$139,COLUMNS($H$108:$J$108)-1+T$7,0)*$E19*$F19*'1. General Inputs'!$J$18,0),0)</f>
        <v>0</v>
      </c>
      <c r="U19" s="3">
        <f ca="1">ROUNDUP($F19*$E19*CHOOSE(U$7,
IFERROR(SUMPRODUCT('6. Patients'!CM$10:CM$107,OFFSET('6. Patients'!$DM$9,1,MATCH($D19,'6. Patients'!$DN$9:$EI$9,0),ROWS('6. Patients'!DZ$10:DZ$107))),0)+
IFERROR(SUMPRODUCT('6. Patients'!CM$10:CM$107,OFFSET('6. Patients'!$EJ$9,1,MATCH($D19,'6. Patients'!$EK$9:$EW$9,0),ROWS('6. Patients'!DZ$10:DZ$107))),0)+
IFERROR(SUMPRODUCT('6. Patients'!CM$10:CM$107,OFFSET('6. Patients'!$EX$9,1,MATCH($D19,'6. Patients'!$EY$9:$FT$9,0),ROWS('6. Patients'!DZ$10:DZ$107))),0)+
IFERROR(SUMPRODUCT('6. Patients'!CM$10:CM$107,OFFSET('6. Patients'!$FU$9,1,MATCH($D19,'6. Patients'!$FV$9:$GJ$9,0),ROWS('6. Patients'!DZ$10:DZ$107))),0),
IFERROR(SUMPRODUCT('6. Patients'!CM$10:CM$107,OFFSET('6. Patients'!$GK$9,1,MATCH($D19,'6. Patients'!$GL$9:$HG$9,0),ROWS('6. Patients'!DZ$10:DZ$107))),0)+
IFERROR(SUMPRODUCT('6. Patients'!CM$10:CM$107,OFFSET('6. Patients'!$HH$9,1,MATCH($D19,'6. Patients'!$HI$9:$HU$9,0),ROWS('6. Patients'!DZ$10:DZ$107))),0)+
IFERROR(SUMPRODUCT('6. Patients'!CM$10:CM$107,OFFSET('6. Patients'!$HV$9,1,MATCH($D19,'6. Patients'!$HW$9:$IR$9,0),ROWS('6. Patients'!DZ$10:DZ$107))),0)+
IFERROR(SUMPRODUCT('6. Patients'!CM$10:CM$107,OFFSET('6. Patients'!$IS$9,1,MATCH($D19,'6. Patients'!$IT$9:$JH$9,0),ROWS('6. Patients'!DZ$10:DZ$107))),0),
IFERROR(SUMPRODUCT('6. Patients'!CM$10:CM$107,OFFSET('6. Patients'!$JI$9,1,MATCH($D19,'6. Patients'!$JJ$9:$KE$9,0),ROWS('6. Patients'!DZ$10:DZ$107))),0)+
IFERROR(SUMPRODUCT('6. Patients'!CM$10:CM$107,OFFSET('6. Patients'!$KF$9,1,MATCH($D19,'6. Patients'!$KG$9:$KS$9,0),ROWS('6. Patients'!DZ$10:DZ$107))),0)+
IFERROR(SUMPRODUCT('6. Patients'!CM$10:CM$107,OFFSET('6. Patients'!$KT$9,1,MATCH($D19,'6. Patients'!$KU$9:$LP$9,0),ROWS('6. Patients'!DZ$10:DZ$107))),0)+
IFERROR(SUMPRODUCT('6. Patients'!CM$10:CM$107,OFFSET('6. Patients'!$LQ$9,1,MATCH($D19,'6. Patients'!$LR$9:$MF$9,0),ROWS('6. Patients'!DZ$10:DZ$107))),0))+
IFERROR(VLOOKUP($D19,$H$109:$L$139,COLUMNS($H$108:$J$108)-1+U$7,0)*$E19*$F19*'1. General Inputs'!$J$18,0),0)</f>
        <v>0</v>
      </c>
      <c r="V19" s="3">
        <f ca="1">ROUNDUP($F19*$E19*CHOOSE(V$7,
IFERROR(SUMPRODUCT('6. Patients'!CN$10:CN$107,OFFSET('6. Patients'!$DM$9,1,MATCH($D19,'6. Patients'!$DN$9:$EI$9,0),ROWS('6. Patients'!EA$10:EA$107))),0)+
IFERROR(SUMPRODUCT('6. Patients'!CN$10:CN$107,OFFSET('6. Patients'!$EJ$9,1,MATCH($D19,'6. Patients'!$EK$9:$EW$9,0),ROWS('6. Patients'!EA$10:EA$107))),0)+
IFERROR(SUMPRODUCT('6. Patients'!CN$10:CN$107,OFFSET('6. Patients'!$EX$9,1,MATCH($D19,'6. Patients'!$EY$9:$FT$9,0),ROWS('6. Patients'!EA$10:EA$107))),0)+
IFERROR(SUMPRODUCT('6. Patients'!CN$10:CN$107,OFFSET('6. Patients'!$FU$9,1,MATCH($D19,'6. Patients'!$FV$9:$GJ$9,0),ROWS('6. Patients'!EA$10:EA$107))),0),
IFERROR(SUMPRODUCT('6. Patients'!CN$10:CN$107,OFFSET('6. Patients'!$GK$9,1,MATCH($D19,'6. Patients'!$GL$9:$HG$9,0),ROWS('6. Patients'!EA$10:EA$107))),0)+
IFERROR(SUMPRODUCT('6. Patients'!CN$10:CN$107,OFFSET('6. Patients'!$HH$9,1,MATCH($D19,'6. Patients'!$HI$9:$HU$9,0),ROWS('6. Patients'!EA$10:EA$107))),0)+
IFERROR(SUMPRODUCT('6. Patients'!CN$10:CN$107,OFFSET('6. Patients'!$HV$9,1,MATCH($D19,'6. Patients'!$HW$9:$IR$9,0),ROWS('6. Patients'!EA$10:EA$107))),0)+
IFERROR(SUMPRODUCT('6. Patients'!CN$10:CN$107,OFFSET('6. Patients'!$IS$9,1,MATCH($D19,'6. Patients'!$IT$9:$JH$9,0),ROWS('6. Patients'!EA$10:EA$107))),0),
IFERROR(SUMPRODUCT('6. Patients'!CN$10:CN$107,OFFSET('6. Patients'!$JI$9,1,MATCH($D19,'6. Patients'!$JJ$9:$KE$9,0),ROWS('6. Patients'!EA$10:EA$107))),0)+
IFERROR(SUMPRODUCT('6. Patients'!CN$10:CN$107,OFFSET('6. Patients'!$KF$9,1,MATCH($D19,'6. Patients'!$KG$9:$KS$9,0),ROWS('6. Patients'!EA$10:EA$107))),0)+
IFERROR(SUMPRODUCT('6. Patients'!CN$10:CN$107,OFFSET('6. Patients'!$KT$9,1,MATCH($D19,'6. Patients'!$KU$9:$LP$9,0),ROWS('6. Patients'!EA$10:EA$107))),0)+
IFERROR(SUMPRODUCT('6. Patients'!CN$10:CN$107,OFFSET('6. Patients'!$LQ$9,1,MATCH($D19,'6. Patients'!$LR$9:$MF$9,0),ROWS('6. Patients'!EA$10:EA$107))),0))+
IFERROR(VLOOKUP($D19,$H$109:$L$139,COLUMNS($H$108:$J$108)-1+V$7,0)*$E19*$F19*'1. General Inputs'!$J$18,0),0)</f>
        <v>0</v>
      </c>
      <c r="W19" s="3">
        <f ca="1">ROUNDUP($F19*$E19*CHOOSE(W$7,
IFERROR(SUMPRODUCT('6. Patients'!CO$10:CO$107,OFFSET('6. Patients'!$DM$9,1,MATCH($D19,'6. Patients'!$DN$9:$EI$9,0),ROWS('6. Patients'!EB$10:EB$107))),0)+
IFERROR(SUMPRODUCT('6. Patients'!CO$10:CO$107,OFFSET('6. Patients'!$EJ$9,1,MATCH($D19,'6. Patients'!$EK$9:$EW$9,0),ROWS('6. Patients'!EB$10:EB$107))),0)+
IFERROR(SUMPRODUCT('6. Patients'!CO$10:CO$107,OFFSET('6. Patients'!$EX$9,1,MATCH($D19,'6. Patients'!$EY$9:$FT$9,0),ROWS('6. Patients'!EB$10:EB$107))),0)+
IFERROR(SUMPRODUCT('6. Patients'!CO$10:CO$107,OFFSET('6. Patients'!$FU$9,1,MATCH($D19,'6. Patients'!$FV$9:$GJ$9,0),ROWS('6. Patients'!EB$10:EB$107))),0),
IFERROR(SUMPRODUCT('6. Patients'!CO$10:CO$107,OFFSET('6. Patients'!$GK$9,1,MATCH($D19,'6. Patients'!$GL$9:$HG$9,0),ROWS('6. Patients'!EB$10:EB$107))),0)+
IFERROR(SUMPRODUCT('6. Patients'!CO$10:CO$107,OFFSET('6. Patients'!$HH$9,1,MATCH($D19,'6. Patients'!$HI$9:$HU$9,0),ROWS('6. Patients'!EB$10:EB$107))),0)+
IFERROR(SUMPRODUCT('6. Patients'!CO$10:CO$107,OFFSET('6. Patients'!$HV$9,1,MATCH($D19,'6. Patients'!$HW$9:$IR$9,0),ROWS('6. Patients'!EB$10:EB$107))),0)+
IFERROR(SUMPRODUCT('6. Patients'!CO$10:CO$107,OFFSET('6. Patients'!$IS$9,1,MATCH($D19,'6. Patients'!$IT$9:$JH$9,0),ROWS('6. Patients'!EB$10:EB$107))),0),
IFERROR(SUMPRODUCT('6. Patients'!CO$10:CO$107,OFFSET('6. Patients'!$JI$9,1,MATCH($D19,'6. Patients'!$JJ$9:$KE$9,0),ROWS('6. Patients'!EB$10:EB$107))),0)+
IFERROR(SUMPRODUCT('6. Patients'!CO$10:CO$107,OFFSET('6. Patients'!$KF$9,1,MATCH($D19,'6. Patients'!$KG$9:$KS$9,0),ROWS('6. Patients'!EB$10:EB$107))),0)+
IFERROR(SUMPRODUCT('6. Patients'!CO$10:CO$107,OFFSET('6. Patients'!$KT$9,1,MATCH($D19,'6. Patients'!$KU$9:$LP$9,0),ROWS('6. Patients'!EB$10:EB$107))),0)+
IFERROR(SUMPRODUCT('6. Patients'!CO$10:CO$107,OFFSET('6. Patients'!$LQ$9,1,MATCH($D19,'6. Patients'!$LR$9:$MF$9,0),ROWS('6. Patients'!EB$10:EB$107))),0))+
IFERROR(VLOOKUP($D19,$H$109:$L$139,COLUMNS($H$108:$J$108)-1+W$7,0)*$E19*$F19*'1. General Inputs'!$J$18,0),0)</f>
        <v>0</v>
      </c>
      <c r="X19" s="3">
        <f ca="1">ROUNDUP($F19*$E19*CHOOSE(X$7,
IFERROR(SUMPRODUCT('6. Patients'!CP$10:CP$107,OFFSET('6. Patients'!$DM$9,1,MATCH($D19,'6. Patients'!$DN$9:$EI$9,0),ROWS('6. Patients'!EC$10:EC$107))),0)+
IFERROR(SUMPRODUCT('6. Patients'!CP$10:CP$107,OFFSET('6. Patients'!$EJ$9,1,MATCH($D19,'6. Patients'!$EK$9:$EW$9,0),ROWS('6. Patients'!EC$10:EC$107))),0)+
IFERROR(SUMPRODUCT('6. Patients'!CP$10:CP$107,OFFSET('6. Patients'!$EX$9,1,MATCH($D19,'6. Patients'!$EY$9:$FT$9,0),ROWS('6. Patients'!EC$10:EC$107))),0)+
IFERROR(SUMPRODUCT('6. Patients'!CP$10:CP$107,OFFSET('6. Patients'!$FU$9,1,MATCH($D19,'6. Patients'!$FV$9:$GJ$9,0),ROWS('6. Patients'!EC$10:EC$107))),0),
IFERROR(SUMPRODUCT('6. Patients'!CP$10:CP$107,OFFSET('6. Patients'!$GK$9,1,MATCH($D19,'6. Patients'!$GL$9:$HG$9,0),ROWS('6. Patients'!EC$10:EC$107))),0)+
IFERROR(SUMPRODUCT('6. Patients'!CP$10:CP$107,OFFSET('6. Patients'!$HH$9,1,MATCH($D19,'6. Patients'!$HI$9:$HU$9,0),ROWS('6. Patients'!EC$10:EC$107))),0)+
IFERROR(SUMPRODUCT('6. Patients'!CP$10:CP$107,OFFSET('6. Patients'!$HV$9,1,MATCH($D19,'6. Patients'!$HW$9:$IR$9,0),ROWS('6. Patients'!EC$10:EC$107))),0)+
IFERROR(SUMPRODUCT('6. Patients'!CP$10:CP$107,OFFSET('6. Patients'!$IS$9,1,MATCH($D19,'6. Patients'!$IT$9:$JH$9,0),ROWS('6. Patients'!EC$10:EC$107))),0),
IFERROR(SUMPRODUCT('6. Patients'!CP$10:CP$107,OFFSET('6. Patients'!$JI$9,1,MATCH($D19,'6. Patients'!$JJ$9:$KE$9,0),ROWS('6. Patients'!EC$10:EC$107))),0)+
IFERROR(SUMPRODUCT('6. Patients'!CP$10:CP$107,OFFSET('6. Patients'!$KF$9,1,MATCH($D19,'6. Patients'!$KG$9:$KS$9,0),ROWS('6. Patients'!EC$10:EC$107))),0)+
IFERROR(SUMPRODUCT('6. Patients'!CP$10:CP$107,OFFSET('6. Patients'!$KT$9,1,MATCH($D19,'6. Patients'!$KU$9:$LP$9,0),ROWS('6. Patients'!EC$10:EC$107))),0)+
IFERROR(SUMPRODUCT('6. Patients'!CP$10:CP$107,OFFSET('6. Patients'!$LQ$9,1,MATCH($D19,'6. Patients'!$LR$9:$MF$9,0),ROWS('6. Patients'!EC$10:EC$107))),0))+
IFERROR(VLOOKUP($D19,$H$109:$L$139,COLUMNS($H$108:$J$108)-1+X$7,0)*$E19*$F19*'1. General Inputs'!$J$18,0),0)</f>
        <v>0</v>
      </c>
      <c r="Y19" s="3">
        <f ca="1">ROUNDUP($F19*$E19*CHOOSE(Y$7,
IFERROR(SUMPRODUCT('6. Patients'!CQ$10:CQ$107,OFFSET('6. Patients'!$DM$9,1,MATCH($D19,'6. Patients'!$DN$9:$EI$9,0),ROWS('6. Patients'!ED$10:ED$107))),0)+
IFERROR(SUMPRODUCT('6. Patients'!CQ$10:CQ$107,OFFSET('6. Patients'!$EJ$9,1,MATCH($D19,'6. Patients'!$EK$9:$EW$9,0),ROWS('6. Patients'!ED$10:ED$107))),0)+
IFERROR(SUMPRODUCT('6. Patients'!CQ$10:CQ$107,OFFSET('6. Patients'!$EX$9,1,MATCH($D19,'6. Patients'!$EY$9:$FT$9,0),ROWS('6. Patients'!ED$10:ED$107))),0)+
IFERROR(SUMPRODUCT('6. Patients'!CQ$10:CQ$107,OFFSET('6. Patients'!$FU$9,1,MATCH($D19,'6. Patients'!$FV$9:$GJ$9,0),ROWS('6. Patients'!ED$10:ED$107))),0),
IFERROR(SUMPRODUCT('6. Patients'!CQ$10:CQ$107,OFFSET('6. Patients'!$GK$9,1,MATCH($D19,'6. Patients'!$GL$9:$HG$9,0),ROWS('6. Patients'!ED$10:ED$107))),0)+
IFERROR(SUMPRODUCT('6. Patients'!CQ$10:CQ$107,OFFSET('6. Patients'!$HH$9,1,MATCH($D19,'6. Patients'!$HI$9:$HU$9,0),ROWS('6. Patients'!ED$10:ED$107))),0)+
IFERROR(SUMPRODUCT('6. Patients'!CQ$10:CQ$107,OFFSET('6. Patients'!$HV$9,1,MATCH($D19,'6. Patients'!$HW$9:$IR$9,0),ROWS('6. Patients'!ED$10:ED$107))),0)+
IFERROR(SUMPRODUCT('6. Patients'!CQ$10:CQ$107,OFFSET('6. Patients'!$IS$9,1,MATCH($D19,'6. Patients'!$IT$9:$JH$9,0),ROWS('6. Patients'!ED$10:ED$107))),0),
IFERROR(SUMPRODUCT('6. Patients'!CQ$10:CQ$107,OFFSET('6. Patients'!$JI$9,1,MATCH($D19,'6. Patients'!$JJ$9:$KE$9,0),ROWS('6. Patients'!ED$10:ED$107))),0)+
IFERROR(SUMPRODUCT('6. Patients'!CQ$10:CQ$107,OFFSET('6. Patients'!$KF$9,1,MATCH($D19,'6. Patients'!$KG$9:$KS$9,0),ROWS('6. Patients'!ED$10:ED$107))),0)+
IFERROR(SUMPRODUCT('6. Patients'!CQ$10:CQ$107,OFFSET('6. Patients'!$KT$9,1,MATCH($D19,'6. Patients'!$KU$9:$LP$9,0),ROWS('6. Patients'!ED$10:ED$107))),0)+
IFERROR(SUMPRODUCT('6. Patients'!CQ$10:CQ$107,OFFSET('6. Patients'!$LQ$9,1,MATCH($D19,'6. Patients'!$LR$9:$MF$9,0),ROWS('6. Patients'!ED$10:ED$107))),0))+
IFERROR(VLOOKUP($D19,$H$109:$L$139,COLUMNS($H$108:$J$108)-1+Y$7,0)*$E19*$F19*'1. General Inputs'!$J$18,0),0)</f>
        <v>0</v>
      </c>
      <c r="Z19" s="3">
        <f ca="1">ROUNDUP($F19*$E19*CHOOSE(Z$7,
IFERROR(SUMPRODUCT('6. Patients'!CR$10:CR$107,OFFSET('6. Patients'!$DM$9,1,MATCH($D19,'6. Patients'!$DN$9:$EI$9,0),ROWS('6. Patients'!EE$10:EE$107))),0)+
IFERROR(SUMPRODUCT('6. Patients'!CR$10:CR$107,OFFSET('6. Patients'!$EJ$9,1,MATCH($D19,'6. Patients'!$EK$9:$EW$9,0),ROWS('6. Patients'!EE$10:EE$107))),0)+
IFERROR(SUMPRODUCT('6. Patients'!CR$10:CR$107,OFFSET('6. Patients'!$EX$9,1,MATCH($D19,'6. Patients'!$EY$9:$FT$9,0),ROWS('6. Patients'!EE$10:EE$107))),0)+
IFERROR(SUMPRODUCT('6. Patients'!CR$10:CR$107,OFFSET('6. Patients'!$FU$9,1,MATCH($D19,'6. Patients'!$FV$9:$GJ$9,0),ROWS('6. Patients'!EE$10:EE$107))),0),
IFERROR(SUMPRODUCT('6. Patients'!CR$10:CR$107,OFFSET('6. Patients'!$GK$9,1,MATCH($D19,'6. Patients'!$GL$9:$HG$9,0),ROWS('6. Patients'!EE$10:EE$107))),0)+
IFERROR(SUMPRODUCT('6. Patients'!CR$10:CR$107,OFFSET('6. Patients'!$HH$9,1,MATCH($D19,'6. Patients'!$HI$9:$HU$9,0),ROWS('6. Patients'!EE$10:EE$107))),0)+
IFERROR(SUMPRODUCT('6. Patients'!CR$10:CR$107,OFFSET('6. Patients'!$HV$9,1,MATCH($D19,'6. Patients'!$HW$9:$IR$9,0),ROWS('6. Patients'!EE$10:EE$107))),0)+
IFERROR(SUMPRODUCT('6. Patients'!CR$10:CR$107,OFFSET('6. Patients'!$IS$9,1,MATCH($D19,'6. Patients'!$IT$9:$JH$9,0),ROWS('6. Patients'!EE$10:EE$107))),0),
IFERROR(SUMPRODUCT('6. Patients'!CR$10:CR$107,OFFSET('6. Patients'!$JI$9,1,MATCH($D19,'6. Patients'!$JJ$9:$KE$9,0),ROWS('6. Patients'!EE$10:EE$107))),0)+
IFERROR(SUMPRODUCT('6. Patients'!CR$10:CR$107,OFFSET('6. Patients'!$KF$9,1,MATCH($D19,'6. Patients'!$KG$9:$KS$9,0),ROWS('6. Patients'!EE$10:EE$107))),0)+
IFERROR(SUMPRODUCT('6. Patients'!CR$10:CR$107,OFFSET('6. Patients'!$KT$9,1,MATCH($D19,'6. Patients'!$KU$9:$LP$9,0),ROWS('6. Patients'!EE$10:EE$107))),0)+
IFERROR(SUMPRODUCT('6. Patients'!CR$10:CR$107,OFFSET('6. Patients'!$LQ$9,1,MATCH($D19,'6. Patients'!$LR$9:$MF$9,0),ROWS('6. Patients'!EE$10:EE$107))),0))+
IFERROR(VLOOKUP($D19,$H$109:$L$139,COLUMNS($H$108:$J$108)-1+Z$7,0)*$E19*$F19*'1. General Inputs'!$J$18,0),0)</f>
        <v>0</v>
      </c>
      <c r="AA19" s="3">
        <f ca="1">ROUNDUP($F19*$E19*CHOOSE(AA$7,
IFERROR(SUMPRODUCT('6. Patients'!CS$10:CS$107,OFFSET('6. Patients'!$DM$9,1,MATCH($D19,'6. Patients'!$DN$9:$EI$9,0),ROWS('6. Patients'!EF$10:EF$107))),0)+
IFERROR(SUMPRODUCT('6. Patients'!CS$10:CS$107,OFFSET('6. Patients'!$EJ$9,1,MATCH($D19,'6. Patients'!$EK$9:$EW$9,0),ROWS('6. Patients'!EF$10:EF$107))),0)+
IFERROR(SUMPRODUCT('6. Patients'!CS$10:CS$107,OFFSET('6. Patients'!$EX$9,1,MATCH($D19,'6. Patients'!$EY$9:$FT$9,0),ROWS('6. Patients'!EF$10:EF$107))),0)+
IFERROR(SUMPRODUCT('6. Patients'!CS$10:CS$107,OFFSET('6. Patients'!$FU$9,1,MATCH($D19,'6. Patients'!$FV$9:$GJ$9,0),ROWS('6. Patients'!EF$10:EF$107))),0),
IFERROR(SUMPRODUCT('6. Patients'!CS$10:CS$107,OFFSET('6. Patients'!$GK$9,1,MATCH($D19,'6. Patients'!$GL$9:$HG$9,0),ROWS('6. Patients'!EF$10:EF$107))),0)+
IFERROR(SUMPRODUCT('6. Patients'!CS$10:CS$107,OFFSET('6. Patients'!$HH$9,1,MATCH($D19,'6. Patients'!$HI$9:$HU$9,0),ROWS('6. Patients'!EF$10:EF$107))),0)+
IFERROR(SUMPRODUCT('6. Patients'!CS$10:CS$107,OFFSET('6. Patients'!$HV$9,1,MATCH($D19,'6. Patients'!$HW$9:$IR$9,0),ROWS('6. Patients'!EF$10:EF$107))),0)+
IFERROR(SUMPRODUCT('6. Patients'!CS$10:CS$107,OFFSET('6. Patients'!$IS$9,1,MATCH($D19,'6. Patients'!$IT$9:$JH$9,0),ROWS('6. Patients'!EF$10:EF$107))),0),
IFERROR(SUMPRODUCT('6. Patients'!CS$10:CS$107,OFFSET('6. Patients'!$JI$9,1,MATCH($D19,'6. Patients'!$JJ$9:$KE$9,0),ROWS('6. Patients'!EF$10:EF$107))),0)+
IFERROR(SUMPRODUCT('6. Patients'!CS$10:CS$107,OFFSET('6. Patients'!$KF$9,1,MATCH($D19,'6. Patients'!$KG$9:$KS$9,0),ROWS('6. Patients'!EF$10:EF$107))),0)+
IFERROR(SUMPRODUCT('6. Patients'!CS$10:CS$107,OFFSET('6. Patients'!$KT$9,1,MATCH($D19,'6. Patients'!$KU$9:$LP$9,0),ROWS('6. Patients'!EF$10:EF$107))),0)+
IFERROR(SUMPRODUCT('6. Patients'!CS$10:CS$107,OFFSET('6. Patients'!$LQ$9,1,MATCH($D19,'6. Patients'!$LR$9:$MF$9,0),ROWS('6. Patients'!EF$10:EF$107))),0))+
IFERROR(VLOOKUP($D19,$H$109:$L$139,COLUMNS($H$108:$J$108)-1+AA$7,0)*$E19*$F19*'1. General Inputs'!$J$18,0),0)</f>
        <v>0</v>
      </c>
      <c r="AB19" s="3">
        <f ca="1">ROUNDUP($F19*$E19*CHOOSE(AB$7,
IFERROR(SUMPRODUCT('6. Patients'!CT$10:CT$107,OFFSET('6. Patients'!$DM$9,1,MATCH($D19,'6. Patients'!$DN$9:$EI$9,0),ROWS('6. Patients'!EG$10:EG$107))),0)+
IFERROR(SUMPRODUCT('6. Patients'!CT$10:CT$107,OFFSET('6. Patients'!$EJ$9,1,MATCH($D19,'6. Patients'!$EK$9:$EW$9,0),ROWS('6. Patients'!EG$10:EG$107))),0)+
IFERROR(SUMPRODUCT('6. Patients'!CT$10:CT$107,OFFSET('6. Patients'!$EX$9,1,MATCH($D19,'6. Patients'!$EY$9:$FT$9,0),ROWS('6. Patients'!EG$10:EG$107))),0)+
IFERROR(SUMPRODUCT('6. Patients'!CT$10:CT$107,OFFSET('6. Patients'!$FU$9,1,MATCH($D19,'6. Patients'!$FV$9:$GJ$9,0),ROWS('6. Patients'!EG$10:EG$107))),0),
IFERROR(SUMPRODUCT('6. Patients'!CT$10:CT$107,OFFSET('6. Patients'!$GK$9,1,MATCH($D19,'6. Patients'!$GL$9:$HG$9,0),ROWS('6. Patients'!EG$10:EG$107))),0)+
IFERROR(SUMPRODUCT('6. Patients'!CT$10:CT$107,OFFSET('6. Patients'!$HH$9,1,MATCH($D19,'6. Patients'!$HI$9:$HU$9,0),ROWS('6. Patients'!EG$10:EG$107))),0)+
IFERROR(SUMPRODUCT('6. Patients'!CT$10:CT$107,OFFSET('6. Patients'!$HV$9,1,MATCH($D19,'6. Patients'!$HW$9:$IR$9,0),ROWS('6. Patients'!EG$10:EG$107))),0)+
IFERROR(SUMPRODUCT('6. Patients'!CT$10:CT$107,OFFSET('6. Patients'!$IS$9,1,MATCH($D19,'6. Patients'!$IT$9:$JH$9,0),ROWS('6. Patients'!EG$10:EG$107))),0),
IFERROR(SUMPRODUCT('6. Patients'!CT$10:CT$107,OFFSET('6. Patients'!$JI$9,1,MATCH($D19,'6. Patients'!$JJ$9:$KE$9,0),ROWS('6. Patients'!EG$10:EG$107))),0)+
IFERROR(SUMPRODUCT('6. Patients'!CT$10:CT$107,OFFSET('6. Patients'!$KF$9,1,MATCH($D19,'6. Patients'!$KG$9:$KS$9,0),ROWS('6. Patients'!EG$10:EG$107))),0)+
IFERROR(SUMPRODUCT('6. Patients'!CT$10:CT$107,OFFSET('6. Patients'!$KT$9,1,MATCH($D19,'6. Patients'!$KU$9:$LP$9,0),ROWS('6. Patients'!EG$10:EG$107))),0)+
IFERROR(SUMPRODUCT('6. Patients'!CT$10:CT$107,OFFSET('6. Patients'!$LQ$9,1,MATCH($D19,'6. Patients'!$LR$9:$MF$9,0),ROWS('6. Patients'!EG$10:EG$107))),0))+
IFERROR(VLOOKUP($D19,$H$109:$L$139,COLUMNS($H$108:$J$108)-1+AB$7,0)*$E19*$F19*'1. General Inputs'!$J$18,0),0)</f>
        <v>0</v>
      </c>
      <c r="AC19" s="3">
        <f ca="1">ROUNDUP($F19*$E19*CHOOSE(AC$7,
IFERROR(SUMPRODUCT('6. Patients'!CU$10:CU$107,OFFSET('6. Patients'!$DM$9,1,MATCH($D19,'6. Patients'!$DN$9:$EI$9,0),ROWS('6. Patients'!EH$10:EH$107))),0)+
IFERROR(SUMPRODUCT('6. Patients'!CU$10:CU$107,OFFSET('6. Patients'!$EJ$9,1,MATCH($D19,'6. Patients'!$EK$9:$EW$9,0),ROWS('6. Patients'!EH$10:EH$107))),0)+
IFERROR(SUMPRODUCT('6. Patients'!CU$10:CU$107,OFFSET('6. Patients'!$EX$9,1,MATCH($D19,'6. Patients'!$EY$9:$FT$9,0),ROWS('6. Patients'!EH$10:EH$107))),0)+
IFERROR(SUMPRODUCT('6. Patients'!CU$10:CU$107,OFFSET('6. Patients'!$FU$9,1,MATCH($D19,'6. Patients'!$FV$9:$GJ$9,0),ROWS('6. Patients'!EH$10:EH$107))),0),
IFERROR(SUMPRODUCT('6. Patients'!CU$10:CU$107,OFFSET('6. Patients'!$GK$9,1,MATCH($D19,'6. Patients'!$GL$9:$HG$9,0),ROWS('6. Patients'!EH$10:EH$107))),0)+
IFERROR(SUMPRODUCT('6. Patients'!CU$10:CU$107,OFFSET('6. Patients'!$HH$9,1,MATCH($D19,'6. Patients'!$HI$9:$HU$9,0),ROWS('6. Patients'!EH$10:EH$107))),0)+
IFERROR(SUMPRODUCT('6. Patients'!CU$10:CU$107,OFFSET('6. Patients'!$HV$9,1,MATCH($D19,'6. Patients'!$HW$9:$IR$9,0),ROWS('6. Patients'!EH$10:EH$107))),0)+
IFERROR(SUMPRODUCT('6. Patients'!CU$10:CU$107,OFFSET('6. Patients'!$IS$9,1,MATCH($D19,'6. Patients'!$IT$9:$JH$9,0),ROWS('6. Patients'!EH$10:EH$107))),0),
IFERROR(SUMPRODUCT('6. Patients'!CU$10:CU$107,OFFSET('6. Patients'!$JI$9,1,MATCH($D19,'6. Patients'!$JJ$9:$KE$9,0),ROWS('6. Patients'!EH$10:EH$107))),0)+
IFERROR(SUMPRODUCT('6. Patients'!CU$10:CU$107,OFFSET('6. Patients'!$KF$9,1,MATCH($D19,'6. Patients'!$KG$9:$KS$9,0),ROWS('6. Patients'!EH$10:EH$107))),0)+
IFERROR(SUMPRODUCT('6. Patients'!CU$10:CU$107,OFFSET('6. Patients'!$KT$9,1,MATCH($D19,'6. Patients'!$KU$9:$LP$9,0),ROWS('6. Patients'!EH$10:EH$107))),0)+
IFERROR(SUMPRODUCT('6. Patients'!CU$10:CU$107,OFFSET('6. Patients'!$LQ$9,1,MATCH($D19,'6. Patients'!$LR$9:$MF$9,0),ROWS('6. Patients'!EH$10:EH$107))),0))+
IFERROR(VLOOKUP($D19,$H$109:$L$139,COLUMNS($H$108:$J$108)-1+AC$7,0)*$E19*$F19*'1. General Inputs'!$J$18,0),0)</f>
        <v>0</v>
      </c>
      <c r="AD19" s="3">
        <f ca="1">ROUNDUP($F19*$E19*CHOOSE(AD$7,
IFERROR(SUMPRODUCT('6. Patients'!CV$10:CV$107,OFFSET('6. Patients'!$DM$9,1,MATCH($D19,'6. Patients'!$DN$9:$EI$9,0),ROWS('6. Patients'!EI$10:EI$107))),0)+
IFERROR(SUMPRODUCT('6. Patients'!CV$10:CV$107,OFFSET('6. Patients'!$EJ$9,1,MATCH($D19,'6. Patients'!$EK$9:$EW$9,0),ROWS('6. Patients'!EI$10:EI$107))),0)+
IFERROR(SUMPRODUCT('6. Patients'!CV$10:CV$107,OFFSET('6. Patients'!$EX$9,1,MATCH($D19,'6. Patients'!$EY$9:$FT$9,0),ROWS('6. Patients'!EI$10:EI$107))),0)+
IFERROR(SUMPRODUCT('6. Patients'!CV$10:CV$107,OFFSET('6. Patients'!$FU$9,1,MATCH($D19,'6. Patients'!$FV$9:$GJ$9,0),ROWS('6. Patients'!EI$10:EI$107))),0),
IFERROR(SUMPRODUCT('6. Patients'!CV$10:CV$107,OFFSET('6. Patients'!$GK$9,1,MATCH($D19,'6. Patients'!$GL$9:$HG$9,0),ROWS('6. Patients'!EI$10:EI$107))),0)+
IFERROR(SUMPRODUCT('6. Patients'!CV$10:CV$107,OFFSET('6. Patients'!$HH$9,1,MATCH($D19,'6. Patients'!$HI$9:$HU$9,0),ROWS('6. Patients'!EI$10:EI$107))),0)+
IFERROR(SUMPRODUCT('6. Patients'!CV$10:CV$107,OFFSET('6. Patients'!$HV$9,1,MATCH($D19,'6. Patients'!$HW$9:$IR$9,0),ROWS('6. Patients'!EI$10:EI$107))),0)+
IFERROR(SUMPRODUCT('6. Patients'!CV$10:CV$107,OFFSET('6. Patients'!$IS$9,1,MATCH($D19,'6. Patients'!$IT$9:$JH$9,0),ROWS('6. Patients'!EI$10:EI$107))),0),
IFERROR(SUMPRODUCT('6. Patients'!CV$10:CV$107,OFFSET('6. Patients'!$JI$9,1,MATCH($D19,'6. Patients'!$JJ$9:$KE$9,0),ROWS('6. Patients'!EI$10:EI$107))),0)+
IFERROR(SUMPRODUCT('6. Patients'!CV$10:CV$107,OFFSET('6. Patients'!$KF$9,1,MATCH($D19,'6. Patients'!$KG$9:$KS$9,0),ROWS('6. Patients'!EI$10:EI$107))),0)+
IFERROR(SUMPRODUCT('6. Patients'!CV$10:CV$107,OFFSET('6. Patients'!$KT$9,1,MATCH($D19,'6. Patients'!$KU$9:$LP$9,0),ROWS('6. Patients'!EI$10:EI$107))),0)+
IFERROR(SUMPRODUCT('6. Patients'!CV$10:CV$107,OFFSET('6. Patients'!$LQ$9,1,MATCH($D19,'6. Patients'!$LR$9:$MF$9,0),ROWS('6. Patients'!EI$10:EI$107))),0))+
IFERROR(VLOOKUP($D19,$H$109:$L$139,COLUMNS($H$108:$J$108)-1+AD$7,0)*$E19*$F19*'1. General Inputs'!$J$18,0),0)</f>
        <v>0</v>
      </c>
      <c r="AE19" s="3">
        <f ca="1">ROUNDUP($F19*$E19*CHOOSE(AE$7,
IFERROR(SUMPRODUCT('6. Patients'!CW$10:CW$107,OFFSET('6. Patients'!$DM$9,1,MATCH($D19,'6. Patients'!$DN$9:$EI$9,0),ROWS('6. Patients'!EJ$10:EJ$107))),0)+
IFERROR(SUMPRODUCT('6. Patients'!CW$10:CW$107,OFFSET('6. Patients'!$EJ$9,1,MATCH($D19,'6. Patients'!$EK$9:$EW$9,0),ROWS('6. Patients'!EJ$10:EJ$107))),0)+
IFERROR(SUMPRODUCT('6. Patients'!CW$10:CW$107,OFFSET('6. Patients'!$EX$9,1,MATCH($D19,'6. Patients'!$EY$9:$FT$9,0),ROWS('6. Patients'!EJ$10:EJ$107))),0)+
IFERROR(SUMPRODUCT('6. Patients'!CW$10:CW$107,OFFSET('6. Patients'!$FU$9,1,MATCH($D19,'6. Patients'!$FV$9:$GJ$9,0),ROWS('6. Patients'!EJ$10:EJ$107))),0),
IFERROR(SUMPRODUCT('6. Patients'!CW$10:CW$107,OFFSET('6. Patients'!$GK$9,1,MATCH($D19,'6. Patients'!$GL$9:$HG$9,0),ROWS('6. Patients'!EJ$10:EJ$107))),0)+
IFERROR(SUMPRODUCT('6. Patients'!CW$10:CW$107,OFFSET('6. Patients'!$HH$9,1,MATCH($D19,'6. Patients'!$HI$9:$HU$9,0),ROWS('6. Patients'!EJ$10:EJ$107))),0)+
IFERROR(SUMPRODUCT('6. Patients'!CW$10:CW$107,OFFSET('6. Patients'!$HV$9,1,MATCH($D19,'6. Patients'!$HW$9:$IR$9,0),ROWS('6. Patients'!EJ$10:EJ$107))),0)+
IFERROR(SUMPRODUCT('6. Patients'!CW$10:CW$107,OFFSET('6. Patients'!$IS$9,1,MATCH($D19,'6. Patients'!$IT$9:$JH$9,0),ROWS('6. Patients'!EJ$10:EJ$107))),0),
IFERROR(SUMPRODUCT('6. Patients'!CW$10:CW$107,OFFSET('6. Patients'!$JI$9,1,MATCH($D19,'6. Patients'!$JJ$9:$KE$9,0),ROWS('6. Patients'!EJ$10:EJ$107))),0)+
IFERROR(SUMPRODUCT('6. Patients'!CW$10:CW$107,OFFSET('6. Patients'!$KF$9,1,MATCH($D19,'6. Patients'!$KG$9:$KS$9,0),ROWS('6. Patients'!EJ$10:EJ$107))),0)+
IFERROR(SUMPRODUCT('6. Patients'!CW$10:CW$107,OFFSET('6. Patients'!$KT$9,1,MATCH($D19,'6. Patients'!$KU$9:$LP$9,0),ROWS('6. Patients'!EJ$10:EJ$107))),0)+
IFERROR(SUMPRODUCT('6. Patients'!CW$10:CW$107,OFFSET('6. Patients'!$LQ$9,1,MATCH($D19,'6. Patients'!$LR$9:$MF$9,0),ROWS('6. Patients'!EJ$10:EJ$107))),0))+
IFERROR(VLOOKUP($D19,$H$109:$L$139,COLUMNS($H$108:$J$108)-1+AE$7,0)*$E19*$F19*'1. General Inputs'!$J$18,0),0)</f>
        <v>0</v>
      </c>
      <c r="AF19" s="3">
        <f ca="1">ROUNDUP($F19*$E19*CHOOSE(AF$7,
IFERROR(SUMPRODUCT('6. Patients'!CX$10:CX$107,OFFSET('6. Patients'!$DM$9,1,MATCH($D19,'6. Patients'!$DN$9:$EI$9,0),ROWS('6. Patients'!EK$10:EK$107))),0)+
IFERROR(SUMPRODUCT('6. Patients'!CX$10:CX$107,OFFSET('6. Patients'!$EJ$9,1,MATCH($D19,'6. Patients'!$EK$9:$EW$9,0),ROWS('6. Patients'!EK$10:EK$107))),0)+
IFERROR(SUMPRODUCT('6. Patients'!CX$10:CX$107,OFFSET('6. Patients'!$EX$9,1,MATCH($D19,'6. Patients'!$EY$9:$FT$9,0),ROWS('6. Patients'!EK$10:EK$107))),0)+
IFERROR(SUMPRODUCT('6. Patients'!CX$10:CX$107,OFFSET('6. Patients'!$FU$9,1,MATCH($D19,'6. Patients'!$FV$9:$GJ$9,0),ROWS('6. Patients'!EK$10:EK$107))),0),
IFERROR(SUMPRODUCT('6. Patients'!CX$10:CX$107,OFFSET('6. Patients'!$GK$9,1,MATCH($D19,'6. Patients'!$GL$9:$HG$9,0),ROWS('6. Patients'!EK$10:EK$107))),0)+
IFERROR(SUMPRODUCT('6. Patients'!CX$10:CX$107,OFFSET('6. Patients'!$HH$9,1,MATCH($D19,'6. Patients'!$HI$9:$HU$9,0),ROWS('6. Patients'!EK$10:EK$107))),0)+
IFERROR(SUMPRODUCT('6. Patients'!CX$10:CX$107,OFFSET('6. Patients'!$HV$9,1,MATCH($D19,'6. Patients'!$HW$9:$IR$9,0),ROWS('6. Patients'!EK$10:EK$107))),0)+
IFERROR(SUMPRODUCT('6. Patients'!CX$10:CX$107,OFFSET('6. Patients'!$IS$9,1,MATCH($D19,'6. Patients'!$IT$9:$JH$9,0),ROWS('6. Patients'!EK$10:EK$107))),0),
IFERROR(SUMPRODUCT('6. Patients'!CX$10:CX$107,OFFSET('6. Patients'!$JI$9,1,MATCH($D19,'6. Patients'!$JJ$9:$KE$9,0),ROWS('6. Patients'!EK$10:EK$107))),0)+
IFERROR(SUMPRODUCT('6. Patients'!CX$10:CX$107,OFFSET('6. Patients'!$KF$9,1,MATCH($D19,'6. Patients'!$KG$9:$KS$9,0),ROWS('6. Patients'!EK$10:EK$107))),0)+
IFERROR(SUMPRODUCT('6. Patients'!CX$10:CX$107,OFFSET('6. Patients'!$KT$9,1,MATCH($D19,'6. Patients'!$KU$9:$LP$9,0),ROWS('6. Patients'!EK$10:EK$107))),0)+
IFERROR(SUMPRODUCT('6. Patients'!CX$10:CX$107,OFFSET('6. Patients'!$LQ$9,1,MATCH($D19,'6. Patients'!$LR$9:$MF$9,0),ROWS('6. Patients'!EK$10:EK$107))),0))+
IFERROR(VLOOKUP($D19,$H$109:$L$139,COLUMNS($H$108:$J$108)-1+AF$7,0)*$E19*$F19*'1. General Inputs'!$J$18,0),0)</f>
        <v>0</v>
      </c>
      <c r="AG19" s="3">
        <f ca="1">ROUNDUP($F19*$E19*CHOOSE(AG$7,
IFERROR(SUMPRODUCT('6. Patients'!CY$10:CY$107,OFFSET('6. Patients'!$DM$9,1,MATCH($D19,'6. Patients'!$DN$9:$EI$9,0),ROWS('6. Patients'!EL$10:EL$107))),0)+
IFERROR(SUMPRODUCT('6. Patients'!CY$10:CY$107,OFFSET('6. Patients'!$EJ$9,1,MATCH($D19,'6. Patients'!$EK$9:$EW$9,0),ROWS('6. Patients'!EL$10:EL$107))),0)+
IFERROR(SUMPRODUCT('6. Patients'!CY$10:CY$107,OFFSET('6. Patients'!$EX$9,1,MATCH($D19,'6. Patients'!$EY$9:$FT$9,0),ROWS('6. Patients'!EL$10:EL$107))),0)+
IFERROR(SUMPRODUCT('6. Patients'!CY$10:CY$107,OFFSET('6. Patients'!$FU$9,1,MATCH($D19,'6. Patients'!$FV$9:$GJ$9,0),ROWS('6. Patients'!EL$10:EL$107))),0),
IFERROR(SUMPRODUCT('6. Patients'!CY$10:CY$107,OFFSET('6. Patients'!$GK$9,1,MATCH($D19,'6. Patients'!$GL$9:$HG$9,0),ROWS('6. Patients'!EL$10:EL$107))),0)+
IFERROR(SUMPRODUCT('6. Patients'!CY$10:CY$107,OFFSET('6. Patients'!$HH$9,1,MATCH($D19,'6. Patients'!$HI$9:$HU$9,0),ROWS('6. Patients'!EL$10:EL$107))),0)+
IFERROR(SUMPRODUCT('6. Patients'!CY$10:CY$107,OFFSET('6. Patients'!$HV$9,1,MATCH($D19,'6. Patients'!$HW$9:$IR$9,0),ROWS('6. Patients'!EL$10:EL$107))),0)+
IFERROR(SUMPRODUCT('6. Patients'!CY$10:CY$107,OFFSET('6. Patients'!$IS$9,1,MATCH($D19,'6. Patients'!$IT$9:$JH$9,0),ROWS('6. Patients'!EL$10:EL$107))),0),
IFERROR(SUMPRODUCT('6. Patients'!CY$10:CY$107,OFFSET('6. Patients'!$JI$9,1,MATCH($D19,'6. Patients'!$JJ$9:$KE$9,0),ROWS('6. Patients'!EL$10:EL$107))),0)+
IFERROR(SUMPRODUCT('6. Patients'!CY$10:CY$107,OFFSET('6. Patients'!$KF$9,1,MATCH($D19,'6. Patients'!$KG$9:$KS$9,0),ROWS('6. Patients'!EL$10:EL$107))),0)+
IFERROR(SUMPRODUCT('6. Patients'!CY$10:CY$107,OFFSET('6. Patients'!$KT$9,1,MATCH($D19,'6. Patients'!$KU$9:$LP$9,0),ROWS('6. Patients'!EL$10:EL$107))),0)+
IFERROR(SUMPRODUCT('6. Patients'!CY$10:CY$107,OFFSET('6. Patients'!$LQ$9,1,MATCH($D19,'6. Patients'!$LR$9:$MF$9,0),ROWS('6. Patients'!EL$10:EL$107))),0))+
IFERROR(VLOOKUP($D19,$H$109:$L$139,COLUMNS($H$108:$J$108)-1+AG$7,0)*$E19*$F19*'1. General Inputs'!$J$18,0),0)</f>
        <v>0</v>
      </c>
      <c r="AH19" s="3">
        <f ca="1">ROUNDUP($F19*$E19*CHOOSE(AH$7,
IFERROR(SUMPRODUCT('6. Patients'!CZ$10:CZ$107,OFFSET('6. Patients'!$DM$9,1,MATCH($D19,'6. Patients'!$DN$9:$EI$9,0),ROWS('6. Patients'!EM$10:EM$107))),0)+
IFERROR(SUMPRODUCT('6. Patients'!CZ$10:CZ$107,OFFSET('6. Patients'!$EJ$9,1,MATCH($D19,'6. Patients'!$EK$9:$EW$9,0),ROWS('6. Patients'!EM$10:EM$107))),0)+
IFERROR(SUMPRODUCT('6. Patients'!CZ$10:CZ$107,OFFSET('6. Patients'!$EX$9,1,MATCH($D19,'6. Patients'!$EY$9:$FT$9,0),ROWS('6. Patients'!EM$10:EM$107))),0)+
IFERROR(SUMPRODUCT('6. Patients'!CZ$10:CZ$107,OFFSET('6. Patients'!$FU$9,1,MATCH($D19,'6. Patients'!$FV$9:$GJ$9,0),ROWS('6. Patients'!EM$10:EM$107))),0),
IFERROR(SUMPRODUCT('6. Patients'!CZ$10:CZ$107,OFFSET('6. Patients'!$GK$9,1,MATCH($D19,'6. Patients'!$GL$9:$HG$9,0),ROWS('6. Patients'!EM$10:EM$107))),0)+
IFERROR(SUMPRODUCT('6. Patients'!CZ$10:CZ$107,OFFSET('6. Patients'!$HH$9,1,MATCH($D19,'6. Patients'!$HI$9:$HU$9,0),ROWS('6. Patients'!EM$10:EM$107))),0)+
IFERROR(SUMPRODUCT('6. Patients'!CZ$10:CZ$107,OFFSET('6. Patients'!$HV$9,1,MATCH($D19,'6. Patients'!$HW$9:$IR$9,0),ROWS('6. Patients'!EM$10:EM$107))),0)+
IFERROR(SUMPRODUCT('6. Patients'!CZ$10:CZ$107,OFFSET('6. Patients'!$IS$9,1,MATCH($D19,'6. Patients'!$IT$9:$JH$9,0),ROWS('6. Patients'!EM$10:EM$107))),0),
IFERROR(SUMPRODUCT('6. Patients'!CZ$10:CZ$107,OFFSET('6. Patients'!$JI$9,1,MATCH($D19,'6. Patients'!$JJ$9:$KE$9,0),ROWS('6. Patients'!EM$10:EM$107))),0)+
IFERROR(SUMPRODUCT('6. Patients'!CZ$10:CZ$107,OFFSET('6. Patients'!$KF$9,1,MATCH($D19,'6. Patients'!$KG$9:$KS$9,0),ROWS('6. Patients'!EM$10:EM$107))),0)+
IFERROR(SUMPRODUCT('6. Patients'!CZ$10:CZ$107,OFFSET('6. Patients'!$KT$9,1,MATCH($D19,'6. Patients'!$KU$9:$LP$9,0),ROWS('6. Patients'!EM$10:EM$107))),0)+
IFERROR(SUMPRODUCT('6. Patients'!CZ$10:CZ$107,OFFSET('6. Patients'!$LQ$9,1,MATCH($D19,'6. Patients'!$LR$9:$MF$9,0),ROWS('6. Patients'!EM$10:EM$107))),0))+
IFERROR(VLOOKUP($D19,$H$109:$L$139,COLUMNS($H$108:$J$108)-1+AH$7,0)*$E19*$F19*'1. General Inputs'!$J$18,0),0)</f>
        <v>0</v>
      </c>
      <c r="AI19" s="3">
        <f ca="1">ROUNDUP($F19*$E19*CHOOSE(AI$7,
IFERROR(SUMPRODUCT('6. Patients'!DA$10:DA$107,OFFSET('6. Patients'!$DM$9,1,MATCH($D19,'6. Patients'!$DN$9:$EI$9,0),ROWS('6. Patients'!EN$10:EN$107))),0)+
IFERROR(SUMPRODUCT('6. Patients'!DA$10:DA$107,OFFSET('6. Patients'!$EJ$9,1,MATCH($D19,'6. Patients'!$EK$9:$EW$9,0),ROWS('6. Patients'!EN$10:EN$107))),0)+
IFERROR(SUMPRODUCT('6. Patients'!DA$10:DA$107,OFFSET('6. Patients'!$EX$9,1,MATCH($D19,'6. Patients'!$EY$9:$FT$9,0),ROWS('6. Patients'!EN$10:EN$107))),0)+
IFERROR(SUMPRODUCT('6. Patients'!DA$10:DA$107,OFFSET('6. Patients'!$FU$9,1,MATCH($D19,'6. Patients'!$FV$9:$GJ$9,0),ROWS('6. Patients'!EN$10:EN$107))),0),
IFERROR(SUMPRODUCT('6. Patients'!DA$10:DA$107,OFFSET('6. Patients'!$GK$9,1,MATCH($D19,'6. Patients'!$GL$9:$HG$9,0),ROWS('6. Patients'!EN$10:EN$107))),0)+
IFERROR(SUMPRODUCT('6. Patients'!DA$10:DA$107,OFFSET('6. Patients'!$HH$9,1,MATCH($D19,'6. Patients'!$HI$9:$HU$9,0),ROWS('6. Patients'!EN$10:EN$107))),0)+
IFERROR(SUMPRODUCT('6. Patients'!DA$10:DA$107,OFFSET('6. Patients'!$HV$9,1,MATCH($D19,'6. Patients'!$HW$9:$IR$9,0),ROWS('6. Patients'!EN$10:EN$107))),0)+
IFERROR(SUMPRODUCT('6. Patients'!DA$10:DA$107,OFFSET('6. Patients'!$IS$9,1,MATCH($D19,'6. Patients'!$IT$9:$JH$9,0),ROWS('6. Patients'!EN$10:EN$107))),0),
IFERROR(SUMPRODUCT('6. Patients'!DA$10:DA$107,OFFSET('6. Patients'!$JI$9,1,MATCH($D19,'6. Patients'!$JJ$9:$KE$9,0),ROWS('6. Patients'!EN$10:EN$107))),0)+
IFERROR(SUMPRODUCT('6. Patients'!DA$10:DA$107,OFFSET('6. Patients'!$KF$9,1,MATCH($D19,'6. Patients'!$KG$9:$KS$9,0),ROWS('6. Patients'!EN$10:EN$107))),0)+
IFERROR(SUMPRODUCT('6. Patients'!DA$10:DA$107,OFFSET('6. Patients'!$KT$9,1,MATCH($D19,'6. Patients'!$KU$9:$LP$9,0),ROWS('6. Patients'!EN$10:EN$107))),0)+
IFERROR(SUMPRODUCT('6. Patients'!DA$10:DA$107,OFFSET('6. Patients'!$LQ$9,1,MATCH($D19,'6. Patients'!$LR$9:$MF$9,0),ROWS('6. Patients'!EN$10:EN$107))),0))+
IFERROR(VLOOKUP($D19,$H$109:$L$139,COLUMNS($H$108:$J$108)-1+AI$7,0)*$E19*$F19*'1. General Inputs'!$J$18,0),0)</f>
        <v>0</v>
      </c>
      <c r="AJ19" s="3">
        <f ca="1">ROUNDUP($F19*$E19*CHOOSE(AJ$7,
IFERROR(SUMPRODUCT('6. Patients'!DB$10:DB$107,OFFSET('6. Patients'!$DM$9,1,MATCH($D19,'6. Patients'!$DN$9:$EI$9,0),ROWS('6. Patients'!EO$10:EO$107))),0)+
IFERROR(SUMPRODUCT('6. Patients'!DB$10:DB$107,OFFSET('6. Patients'!$EJ$9,1,MATCH($D19,'6. Patients'!$EK$9:$EW$9,0),ROWS('6. Patients'!EO$10:EO$107))),0)+
IFERROR(SUMPRODUCT('6. Patients'!DB$10:DB$107,OFFSET('6. Patients'!$EX$9,1,MATCH($D19,'6. Patients'!$EY$9:$FT$9,0),ROWS('6. Patients'!EO$10:EO$107))),0)+
IFERROR(SUMPRODUCT('6. Patients'!DB$10:DB$107,OFFSET('6. Patients'!$FU$9,1,MATCH($D19,'6. Patients'!$FV$9:$GJ$9,0),ROWS('6. Patients'!EO$10:EO$107))),0),
IFERROR(SUMPRODUCT('6. Patients'!DB$10:DB$107,OFFSET('6. Patients'!$GK$9,1,MATCH($D19,'6. Patients'!$GL$9:$HG$9,0),ROWS('6. Patients'!EO$10:EO$107))),0)+
IFERROR(SUMPRODUCT('6. Patients'!DB$10:DB$107,OFFSET('6. Patients'!$HH$9,1,MATCH($D19,'6. Patients'!$HI$9:$HU$9,0),ROWS('6. Patients'!EO$10:EO$107))),0)+
IFERROR(SUMPRODUCT('6. Patients'!DB$10:DB$107,OFFSET('6. Patients'!$HV$9,1,MATCH($D19,'6. Patients'!$HW$9:$IR$9,0),ROWS('6. Patients'!EO$10:EO$107))),0)+
IFERROR(SUMPRODUCT('6. Patients'!DB$10:DB$107,OFFSET('6. Patients'!$IS$9,1,MATCH($D19,'6. Patients'!$IT$9:$JH$9,0),ROWS('6. Patients'!EO$10:EO$107))),0),
IFERROR(SUMPRODUCT('6. Patients'!DB$10:DB$107,OFFSET('6. Patients'!$JI$9,1,MATCH($D19,'6. Patients'!$JJ$9:$KE$9,0),ROWS('6. Patients'!EO$10:EO$107))),0)+
IFERROR(SUMPRODUCT('6. Patients'!DB$10:DB$107,OFFSET('6. Patients'!$KF$9,1,MATCH($D19,'6. Patients'!$KG$9:$KS$9,0),ROWS('6. Patients'!EO$10:EO$107))),0)+
IFERROR(SUMPRODUCT('6. Patients'!DB$10:DB$107,OFFSET('6. Patients'!$KT$9,1,MATCH($D19,'6. Patients'!$KU$9:$LP$9,0),ROWS('6. Patients'!EO$10:EO$107))),0)+
IFERROR(SUMPRODUCT('6. Patients'!DB$10:DB$107,OFFSET('6. Patients'!$LQ$9,1,MATCH($D19,'6. Patients'!$LR$9:$MF$9,0),ROWS('6. Patients'!EO$10:EO$107))),0))+
IFERROR(VLOOKUP($D19,$H$109:$L$139,COLUMNS($H$108:$J$108)-1+AJ$7,0)*$E19*$F19*'1. General Inputs'!$J$18,0),0)</f>
        <v>0</v>
      </c>
      <c r="AK19" s="3">
        <f ca="1">ROUNDUP($F19*$E19*CHOOSE(AK$7,
IFERROR(SUMPRODUCT('6. Patients'!DC$10:DC$107,OFFSET('6. Patients'!$DM$9,1,MATCH($D19,'6. Patients'!$DN$9:$EI$9,0),ROWS('6. Patients'!EP$10:EP$107))),0)+
IFERROR(SUMPRODUCT('6. Patients'!DC$10:DC$107,OFFSET('6. Patients'!$EJ$9,1,MATCH($D19,'6. Patients'!$EK$9:$EW$9,0),ROWS('6. Patients'!EP$10:EP$107))),0)+
IFERROR(SUMPRODUCT('6. Patients'!DC$10:DC$107,OFFSET('6. Patients'!$EX$9,1,MATCH($D19,'6. Patients'!$EY$9:$FT$9,0),ROWS('6. Patients'!EP$10:EP$107))),0)+
IFERROR(SUMPRODUCT('6. Patients'!DC$10:DC$107,OFFSET('6. Patients'!$FU$9,1,MATCH($D19,'6. Patients'!$FV$9:$GJ$9,0),ROWS('6. Patients'!EP$10:EP$107))),0),
IFERROR(SUMPRODUCT('6. Patients'!DC$10:DC$107,OFFSET('6. Patients'!$GK$9,1,MATCH($D19,'6. Patients'!$GL$9:$HG$9,0),ROWS('6. Patients'!EP$10:EP$107))),0)+
IFERROR(SUMPRODUCT('6. Patients'!DC$10:DC$107,OFFSET('6. Patients'!$HH$9,1,MATCH($D19,'6. Patients'!$HI$9:$HU$9,0),ROWS('6. Patients'!EP$10:EP$107))),0)+
IFERROR(SUMPRODUCT('6. Patients'!DC$10:DC$107,OFFSET('6. Patients'!$HV$9,1,MATCH($D19,'6. Patients'!$HW$9:$IR$9,0),ROWS('6. Patients'!EP$10:EP$107))),0)+
IFERROR(SUMPRODUCT('6. Patients'!DC$10:DC$107,OFFSET('6. Patients'!$IS$9,1,MATCH($D19,'6. Patients'!$IT$9:$JH$9,0),ROWS('6. Patients'!EP$10:EP$107))),0),
IFERROR(SUMPRODUCT('6. Patients'!DC$10:DC$107,OFFSET('6. Patients'!$JI$9,1,MATCH($D19,'6. Patients'!$JJ$9:$KE$9,0),ROWS('6. Patients'!EP$10:EP$107))),0)+
IFERROR(SUMPRODUCT('6. Patients'!DC$10:DC$107,OFFSET('6. Patients'!$KF$9,1,MATCH($D19,'6. Patients'!$KG$9:$KS$9,0),ROWS('6. Patients'!EP$10:EP$107))),0)+
IFERROR(SUMPRODUCT('6. Patients'!DC$10:DC$107,OFFSET('6. Patients'!$KT$9,1,MATCH($D19,'6. Patients'!$KU$9:$LP$9,0),ROWS('6. Patients'!EP$10:EP$107))),0)+
IFERROR(SUMPRODUCT('6. Patients'!DC$10:DC$107,OFFSET('6. Patients'!$LQ$9,1,MATCH($D19,'6. Patients'!$LR$9:$MF$9,0),ROWS('6. Patients'!EP$10:EP$107))),0))+
IFERROR(VLOOKUP($D19,$H$109:$L$139,COLUMNS($H$108:$J$108)-1+AK$7,0)*$E19*$F19*'1. General Inputs'!$J$18,0),0)</f>
        <v>0</v>
      </c>
      <c r="AL19" s="3">
        <f ca="1">ROUNDUP($F19*$E19*CHOOSE(AL$7,
IFERROR(SUMPRODUCT('6. Patients'!DD$10:DD$107,OFFSET('6. Patients'!$DM$9,1,MATCH($D19,'6. Patients'!$DN$9:$EI$9,0),ROWS('6. Patients'!EQ$10:EQ$107))),0)+
IFERROR(SUMPRODUCT('6. Patients'!DD$10:DD$107,OFFSET('6. Patients'!$EJ$9,1,MATCH($D19,'6. Patients'!$EK$9:$EW$9,0),ROWS('6. Patients'!EQ$10:EQ$107))),0)+
IFERROR(SUMPRODUCT('6. Patients'!DD$10:DD$107,OFFSET('6. Patients'!$EX$9,1,MATCH($D19,'6. Patients'!$EY$9:$FT$9,0),ROWS('6. Patients'!EQ$10:EQ$107))),0)+
IFERROR(SUMPRODUCT('6. Patients'!DD$10:DD$107,OFFSET('6. Patients'!$FU$9,1,MATCH($D19,'6. Patients'!$FV$9:$GJ$9,0),ROWS('6. Patients'!EQ$10:EQ$107))),0),
IFERROR(SUMPRODUCT('6. Patients'!DD$10:DD$107,OFFSET('6. Patients'!$GK$9,1,MATCH($D19,'6. Patients'!$GL$9:$HG$9,0),ROWS('6. Patients'!EQ$10:EQ$107))),0)+
IFERROR(SUMPRODUCT('6. Patients'!DD$10:DD$107,OFFSET('6. Patients'!$HH$9,1,MATCH($D19,'6. Patients'!$HI$9:$HU$9,0),ROWS('6. Patients'!EQ$10:EQ$107))),0)+
IFERROR(SUMPRODUCT('6. Patients'!DD$10:DD$107,OFFSET('6. Patients'!$HV$9,1,MATCH($D19,'6. Patients'!$HW$9:$IR$9,0),ROWS('6. Patients'!EQ$10:EQ$107))),0)+
IFERROR(SUMPRODUCT('6. Patients'!DD$10:DD$107,OFFSET('6. Patients'!$IS$9,1,MATCH($D19,'6. Patients'!$IT$9:$JH$9,0),ROWS('6. Patients'!EQ$10:EQ$107))),0),
IFERROR(SUMPRODUCT('6. Patients'!DD$10:DD$107,OFFSET('6. Patients'!$JI$9,1,MATCH($D19,'6. Patients'!$JJ$9:$KE$9,0),ROWS('6. Patients'!EQ$10:EQ$107))),0)+
IFERROR(SUMPRODUCT('6. Patients'!DD$10:DD$107,OFFSET('6. Patients'!$KF$9,1,MATCH($D19,'6. Patients'!$KG$9:$KS$9,0),ROWS('6. Patients'!EQ$10:EQ$107))),0)+
IFERROR(SUMPRODUCT('6. Patients'!DD$10:DD$107,OFFSET('6. Patients'!$KT$9,1,MATCH($D19,'6. Patients'!$KU$9:$LP$9,0),ROWS('6. Patients'!EQ$10:EQ$107))),0)+
IFERROR(SUMPRODUCT('6. Patients'!DD$10:DD$107,OFFSET('6. Patients'!$LQ$9,1,MATCH($D19,'6. Patients'!$LR$9:$MF$9,0),ROWS('6. Patients'!EQ$10:EQ$107))),0))+
IFERROR(VLOOKUP($D19,$H$109:$L$139,COLUMNS($H$108:$J$108)-1+AL$7,0)*$E19*$F19*'1. General Inputs'!$J$18,0),0)</f>
        <v>0</v>
      </c>
      <c r="AM19" s="3">
        <f ca="1">ROUNDUP($F19*$E19*CHOOSE(AM$7,
IFERROR(SUMPRODUCT('6. Patients'!DE$10:DE$107,OFFSET('6. Patients'!$DM$9,1,MATCH($D19,'6. Patients'!$DN$9:$EI$9,0),ROWS('6. Patients'!ER$10:ER$107))),0)+
IFERROR(SUMPRODUCT('6. Patients'!DE$10:DE$107,OFFSET('6. Patients'!$EJ$9,1,MATCH($D19,'6. Patients'!$EK$9:$EW$9,0),ROWS('6. Patients'!ER$10:ER$107))),0)+
IFERROR(SUMPRODUCT('6. Patients'!DE$10:DE$107,OFFSET('6. Patients'!$EX$9,1,MATCH($D19,'6. Patients'!$EY$9:$FT$9,0),ROWS('6. Patients'!ER$10:ER$107))),0)+
IFERROR(SUMPRODUCT('6. Patients'!DE$10:DE$107,OFFSET('6. Patients'!$FU$9,1,MATCH($D19,'6. Patients'!$FV$9:$GJ$9,0),ROWS('6. Patients'!ER$10:ER$107))),0),
IFERROR(SUMPRODUCT('6. Patients'!DE$10:DE$107,OFFSET('6. Patients'!$GK$9,1,MATCH($D19,'6. Patients'!$GL$9:$HG$9,0),ROWS('6. Patients'!ER$10:ER$107))),0)+
IFERROR(SUMPRODUCT('6. Patients'!DE$10:DE$107,OFFSET('6. Patients'!$HH$9,1,MATCH($D19,'6. Patients'!$HI$9:$HU$9,0),ROWS('6. Patients'!ER$10:ER$107))),0)+
IFERROR(SUMPRODUCT('6. Patients'!DE$10:DE$107,OFFSET('6. Patients'!$HV$9,1,MATCH($D19,'6. Patients'!$HW$9:$IR$9,0),ROWS('6. Patients'!ER$10:ER$107))),0)+
IFERROR(SUMPRODUCT('6. Patients'!DE$10:DE$107,OFFSET('6. Patients'!$IS$9,1,MATCH($D19,'6. Patients'!$IT$9:$JH$9,0),ROWS('6. Patients'!ER$10:ER$107))),0),
IFERROR(SUMPRODUCT('6. Patients'!DE$10:DE$107,OFFSET('6. Patients'!$JI$9,1,MATCH($D19,'6. Patients'!$JJ$9:$KE$9,0),ROWS('6. Patients'!ER$10:ER$107))),0)+
IFERROR(SUMPRODUCT('6. Patients'!DE$10:DE$107,OFFSET('6. Patients'!$KF$9,1,MATCH($D19,'6. Patients'!$KG$9:$KS$9,0),ROWS('6. Patients'!ER$10:ER$107))),0)+
IFERROR(SUMPRODUCT('6. Patients'!DE$10:DE$107,OFFSET('6. Patients'!$KT$9,1,MATCH($D19,'6. Patients'!$KU$9:$LP$9,0),ROWS('6. Patients'!ER$10:ER$107))),0)+
IFERROR(SUMPRODUCT('6. Patients'!DE$10:DE$107,OFFSET('6. Patients'!$LQ$9,1,MATCH($D19,'6. Patients'!$LR$9:$MF$9,0),ROWS('6. Patients'!ER$10:ER$107))),0))+
IFERROR(VLOOKUP($D19,$H$109:$L$139,COLUMNS($H$108:$J$108)-1+AM$7,0)*$E19*$F19*'1. General Inputs'!$J$18,0),0)</f>
        <v>0</v>
      </c>
      <c r="AN19" s="3">
        <f ca="1">ROUNDUP($F19*$E19*CHOOSE(AN$7,
IFERROR(SUMPRODUCT('6. Patients'!DF$10:DF$107,OFFSET('6. Patients'!$DM$9,1,MATCH($D19,'6. Patients'!$DN$9:$EI$9,0),ROWS('6. Patients'!ES$10:ES$107))),0)+
IFERROR(SUMPRODUCT('6. Patients'!DF$10:DF$107,OFFSET('6. Patients'!$EJ$9,1,MATCH($D19,'6. Patients'!$EK$9:$EW$9,0),ROWS('6. Patients'!ES$10:ES$107))),0)+
IFERROR(SUMPRODUCT('6. Patients'!DF$10:DF$107,OFFSET('6. Patients'!$EX$9,1,MATCH($D19,'6. Patients'!$EY$9:$FT$9,0),ROWS('6. Patients'!ES$10:ES$107))),0)+
IFERROR(SUMPRODUCT('6. Patients'!DF$10:DF$107,OFFSET('6. Patients'!$FU$9,1,MATCH($D19,'6. Patients'!$FV$9:$GJ$9,0),ROWS('6. Patients'!ES$10:ES$107))),0),
IFERROR(SUMPRODUCT('6. Patients'!DF$10:DF$107,OFFSET('6. Patients'!$GK$9,1,MATCH($D19,'6. Patients'!$GL$9:$HG$9,0),ROWS('6. Patients'!ES$10:ES$107))),0)+
IFERROR(SUMPRODUCT('6. Patients'!DF$10:DF$107,OFFSET('6. Patients'!$HH$9,1,MATCH($D19,'6. Patients'!$HI$9:$HU$9,0),ROWS('6. Patients'!ES$10:ES$107))),0)+
IFERROR(SUMPRODUCT('6. Patients'!DF$10:DF$107,OFFSET('6. Patients'!$HV$9,1,MATCH($D19,'6. Patients'!$HW$9:$IR$9,0),ROWS('6. Patients'!ES$10:ES$107))),0)+
IFERROR(SUMPRODUCT('6. Patients'!DF$10:DF$107,OFFSET('6. Patients'!$IS$9,1,MATCH($D19,'6. Patients'!$IT$9:$JH$9,0),ROWS('6. Patients'!ES$10:ES$107))),0),
IFERROR(SUMPRODUCT('6. Patients'!DF$10:DF$107,OFFSET('6. Patients'!$JI$9,1,MATCH($D19,'6. Patients'!$JJ$9:$KE$9,0),ROWS('6. Patients'!ES$10:ES$107))),0)+
IFERROR(SUMPRODUCT('6. Patients'!DF$10:DF$107,OFFSET('6. Patients'!$KF$9,1,MATCH($D19,'6. Patients'!$KG$9:$KS$9,0),ROWS('6. Patients'!ES$10:ES$107))),0)+
IFERROR(SUMPRODUCT('6. Patients'!DF$10:DF$107,OFFSET('6. Patients'!$KT$9,1,MATCH($D19,'6. Patients'!$KU$9:$LP$9,0),ROWS('6. Patients'!ES$10:ES$107))),0)+
IFERROR(SUMPRODUCT('6. Patients'!DF$10:DF$107,OFFSET('6. Patients'!$LQ$9,1,MATCH($D19,'6. Patients'!$LR$9:$MF$9,0),ROWS('6. Patients'!ES$10:ES$107))),0))+
IFERROR(VLOOKUP($D19,$H$109:$L$139,COLUMNS($H$108:$J$108)-1+AN$7,0)*$E19*$F19*'1. General Inputs'!$J$18,0),0)</f>
        <v>0</v>
      </c>
      <c r="AO19" s="3">
        <f ca="1">ROUNDUP($F19*$E19*CHOOSE(AO$7,
IFERROR(SUMPRODUCT('6. Patients'!DG$10:DG$107,OFFSET('6. Patients'!$DM$9,1,MATCH($D19,'6. Patients'!$DN$9:$EI$9,0),ROWS('6. Patients'!ET$10:ET$107))),0)+
IFERROR(SUMPRODUCT('6. Patients'!DG$10:DG$107,OFFSET('6. Patients'!$EJ$9,1,MATCH($D19,'6. Patients'!$EK$9:$EW$9,0),ROWS('6. Patients'!ET$10:ET$107))),0)+
IFERROR(SUMPRODUCT('6. Patients'!DG$10:DG$107,OFFSET('6. Patients'!$EX$9,1,MATCH($D19,'6. Patients'!$EY$9:$FT$9,0),ROWS('6. Patients'!ET$10:ET$107))),0)+
IFERROR(SUMPRODUCT('6. Patients'!DG$10:DG$107,OFFSET('6. Patients'!$FU$9,1,MATCH($D19,'6. Patients'!$FV$9:$GJ$9,0),ROWS('6. Patients'!ET$10:ET$107))),0),
IFERROR(SUMPRODUCT('6. Patients'!DG$10:DG$107,OFFSET('6. Patients'!$GK$9,1,MATCH($D19,'6. Patients'!$GL$9:$HG$9,0),ROWS('6. Patients'!ET$10:ET$107))),0)+
IFERROR(SUMPRODUCT('6. Patients'!DG$10:DG$107,OFFSET('6. Patients'!$HH$9,1,MATCH($D19,'6. Patients'!$HI$9:$HU$9,0),ROWS('6. Patients'!ET$10:ET$107))),0)+
IFERROR(SUMPRODUCT('6. Patients'!DG$10:DG$107,OFFSET('6. Patients'!$HV$9,1,MATCH($D19,'6. Patients'!$HW$9:$IR$9,0),ROWS('6. Patients'!ET$10:ET$107))),0)+
IFERROR(SUMPRODUCT('6. Patients'!DG$10:DG$107,OFFSET('6. Patients'!$IS$9,1,MATCH($D19,'6. Patients'!$IT$9:$JH$9,0),ROWS('6. Patients'!ET$10:ET$107))),0),
IFERROR(SUMPRODUCT('6. Patients'!DG$10:DG$107,OFFSET('6. Patients'!$JI$9,1,MATCH($D19,'6. Patients'!$JJ$9:$KE$9,0),ROWS('6. Patients'!ET$10:ET$107))),0)+
IFERROR(SUMPRODUCT('6. Patients'!DG$10:DG$107,OFFSET('6. Patients'!$KF$9,1,MATCH($D19,'6. Patients'!$KG$9:$KS$9,0),ROWS('6. Patients'!ET$10:ET$107))),0)+
IFERROR(SUMPRODUCT('6. Patients'!DG$10:DG$107,OFFSET('6. Patients'!$KT$9,1,MATCH($D19,'6. Patients'!$KU$9:$LP$9,0),ROWS('6. Patients'!ET$10:ET$107))),0)+
IFERROR(SUMPRODUCT('6. Patients'!DG$10:DG$107,OFFSET('6. Patients'!$LQ$9,1,MATCH($D19,'6. Patients'!$LR$9:$MF$9,0),ROWS('6. Patients'!ET$10:ET$107))),0))+
IFERROR(VLOOKUP($D19,$H$109:$L$139,COLUMNS($H$108:$J$108)-1+AO$7,0)*$E19*$F19*'1. General Inputs'!$J$18,0),0)</f>
        <v>0</v>
      </c>
      <c r="AP19" s="3">
        <f ca="1">ROUNDUP($F19*$E19*CHOOSE(AP$7,
IFERROR(SUMPRODUCT('6. Patients'!DH$10:DH$107,OFFSET('6. Patients'!$DM$9,1,MATCH($D19,'6. Patients'!$DN$9:$EI$9,0),ROWS('6. Patients'!EU$10:EU$107))),0)+
IFERROR(SUMPRODUCT('6. Patients'!DH$10:DH$107,OFFSET('6. Patients'!$EJ$9,1,MATCH($D19,'6. Patients'!$EK$9:$EW$9,0),ROWS('6. Patients'!EU$10:EU$107))),0)+
IFERROR(SUMPRODUCT('6. Patients'!DH$10:DH$107,OFFSET('6. Patients'!$EX$9,1,MATCH($D19,'6. Patients'!$EY$9:$FT$9,0),ROWS('6. Patients'!EU$10:EU$107))),0)+
IFERROR(SUMPRODUCT('6. Patients'!DH$10:DH$107,OFFSET('6. Patients'!$FU$9,1,MATCH($D19,'6. Patients'!$FV$9:$GJ$9,0),ROWS('6. Patients'!EU$10:EU$107))),0),
IFERROR(SUMPRODUCT('6. Patients'!DH$10:DH$107,OFFSET('6. Patients'!$GK$9,1,MATCH($D19,'6. Patients'!$GL$9:$HG$9,0),ROWS('6. Patients'!EU$10:EU$107))),0)+
IFERROR(SUMPRODUCT('6. Patients'!DH$10:DH$107,OFFSET('6. Patients'!$HH$9,1,MATCH($D19,'6. Patients'!$HI$9:$HU$9,0),ROWS('6. Patients'!EU$10:EU$107))),0)+
IFERROR(SUMPRODUCT('6. Patients'!DH$10:DH$107,OFFSET('6. Patients'!$HV$9,1,MATCH($D19,'6. Patients'!$HW$9:$IR$9,0),ROWS('6. Patients'!EU$10:EU$107))),0)+
IFERROR(SUMPRODUCT('6. Patients'!DH$10:DH$107,OFFSET('6. Patients'!$IS$9,1,MATCH($D19,'6. Patients'!$IT$9:$JH$9,0),ROWS('6. Patients'!EU$10:EU$107))),0),
IFERROR(SUMPRODUCT('6. Patients'!DH$10:DH$107,OFFSET('6. Patients'!$JI$9,1,MATCH($D19,'6. Patients'!$JJ$9:$KE$9,0),ROWS('6. Patients'!EU$10:EU$107))),0)+
IFERROR(SUMPRODUCT('6. Patients'!DH$10:DH$107,OFFSET('6. Patients'!$KF$9,1,MATCH($D19,'6. Patients'!$KG$9:$KS$9,0),ROWS('6. Patients'!EU$10:EU$107))),0)+
IFERROR(SUMPRODUCT('6. Patients'!DH$10:DH$107,OFFSET('6. Patients'!$KT$9,1,MATCH($D19,'6. Patients'!$KU$9:$LP$9,0),ROWS('6. Patients'!EU$10:EU$107))),0)+
IFERROR(SUMPRODUCT('6. Patients'!DH$10:DH$107,OFFSET('6. Patients'!$LQ$9,1,MATCH($D19,'6. Patients'!$LR$9:$MF$9,0),ROWS('6. Patients'!EU$10:EU$107))),0))+
IFERROR(VLOOKUP($D19,$H$109:$L$139,COLUMNS($H$108:$J$108)-1+AP$7,0)*$E19*$F19*'1. General Inputs'!$J$18,0),0)</f>
        <v>0</v>
      </c>
      <c r="AQ19" s="3">
        <f ca="1">ROUNDUP($F19*$E19*CHOOSE(AQ$7,
IFERROR(SUMPRODUCT('6. Patients'!DI$10:DI$107,OFFSET('6. Patients'!$DM$9,1,MATCH($D19,'6. Patients'!$DN$9:$EI$9,0),ROWS('6. Patients'!EV$10:EV$107))),0)+
IFERROR(SUMPRODUCT('6. Patients'!DI$10:DI$107,OFFSET('6. Patients'!$EJ$9,1,MATCH($D19,'6. Patients'!$EK$9:$EW$9,0),ROWS('6. Patients'!EV$10:EV$107))),0)+
IFERROR(SUMPRODUCT('6. Patients'!DI$10:DI$107,OFFSET('6. Patients'!$EX$9,1,MATCH($D19,'6. Patients'!$EY$9:$FT$9,0),ROWS('6. Patients'!EV$10:EV$107))),0)+
IFERROR(SUMPRODUCT('6. Patients'!DI$10:DI$107,OFFSET('6. Patients'!$FU$9,1,MATCH($D19,'6. Patients'!$FV$9:$GJ$9,0),ROWS('6. Patients'!EV$10:EV$107))),0),
IFERROR(SUMPRODUCT('6. Patients'!DI$10:DI$107,OFFSET('6. Patients'!$GK$9,1,MATCH($D19,'6. Patients'!$GL$9:$HG$9,0),ROWS('6. Patients'!EV$10:EV$107))),0)+
IFERROR(SUMPRODUCT('6. Patients'!DI$10:DI$107,OFFSET('6. Patients'!$HH$9,1,MATCH($D19,'6. Patients'!$HI$9:$HU$9,0),ROWS('6. Patients'!EV$10:EV$107))),0)+
IFERROR(SUMPRODUCT('6. Patients'!DI$10:DI$107,OFFSET('6. Patients'!$HV$9,1,MATCH($D19,'6. Patients'!$HW$9:$IR$9,0),ROWS('6. Patients'!EV$10:EV$107))),0)+
IFERROR(SUMPRODUCT('6. Patients'!DI$10:DI$107,OFFSET('6. Patients'!$IS$9,1,MATCH($D19,'6. Patients'!$IT$9:$JH$9,0),ROWS('6. Patients'!EV$10:EV$107))),0),
IFERROR(SUMPRODUCT('6. Patients'!DI$10:DI$107,OFFSET('6. Patients'!$JI$9,1,MATCH($D19,'6. Patients'!$JJ$9:$KE$9,0),ROWS('6. Patients'!EV$10:EV$107))),0)+
IFERROR(SUMPRODUCT('6. Patients'!DI$10:DI$107,OFFSET('6. Patients'!$KF$9,1,MATCH($D19,'6. Patients'!$KG$9:$KS$9,0),ROWS('6. Patients'!EV$10:EV$107))),0)+
IFERROR(SUMPRODUCT('6. Patients'!DI$10:DI$107,OFFSET('6. Patients'!$KT$9,1,MATCH($D19,'6. Patients'!$KU$9:$LP$9,0),ROWS('6. Patients'!EV$10:EV$107))),0)+
IFERROR(SUMPRODUCT('6. Patients'!DI$10:DI$107,OFFSET('6. Patients'!$LQ$9,1,MATCH($D19,'6. Patients'!$LR$9:$MF$9,0),ROWS('6. Patients'!EV$10:EV$107))),0))+
IFERROR(VLOOKUP($D19,$H$109:$L$139,COLUMNS($H$108:$J$108)-1+AQ$7,0)*$E19*$F19*'1. General Inputs'!$J$18,0),0)</f>
        <v>0</v>
      </c>
      <c r="AR19" s="115"/>
      <c r="AY19" s="114">
        <f ca="1">IFERROR(SUM(OFFSET('7. Consumption'!H19,0,1,,MIN('1. General Inputs'!$J$20,COLUMNS('7. Consumption'!H$9:$AQ$9)-1))),0)+MAX(0,$AQ19*('1. General Inputs'!$J$20-COLUMNS('7. Consumption'!H$9:$AQ$9)+1))</f>
        <v>0</v>
      </c>
      <c r="AZ19" s="114">
        <f ca="1">IFERROR(SUM(OFFSET('7. Consumption'!I19,0,1,,MIN('1. General Inputs'!$J$20,COLUMNS('7. Consumption'!I$9:$AQ$9)-1))),0)+MAX(0,$AQ19*('1. General Inputs'!$J$20-COLUMNS('7. Consumption'!I$9:$AQ$9)+1))</f>
        <v>0</v>
      </c>
      <c r="BA19" s="114">
        <f ca="1">IFERROR(SUM(OFFSET('7. Consumption'!J19,0,1,,MIN('1. General Inputs'!$J$20,COLUMNS('7. Consumption'!J$9:$AQ$9)-1))),0)+MAX(0,$AQ19*('1. General Inputs'!$J$20-COLUMNS('7. Consumption'!J$9:$AQ$9)+1))</f>
        <v>0</v>
      </c>
      <c r="BB19" s="114">
        <f ca="1">IFERROR(SUM(OFFSET('7. Consumption'!K19,0,1,,MIN('1. General Inputs'!$J$20,COLUMNS('7. Consumption'!K$9:$AQ$9)-1))),0)+MAX(0,$AQ19*('1. General Inputs'!$J$20-COLUMNS('7. Consumption'!K$9:$AQ$9)+1))</f>
        <v>0</v>
      </c>
      <c r="BC19" s="114">
        <f ca="1">IFERROR(SUM(OFFSET('7. Consumption'!L19,0,1,,MIN('1. General Inputs'!$J$20,COLUMNS('7. Consumption'!L$9:$AQ$9)-1))),0)+MAX(0,$AQ19*('1. General Inputs'!$J$20-COLUMNS('7. Consumption'!L$9:$AQ$9)+1))</f>
        <v>0</v>
      </c>
      <c r="BD19" s="114">
        <f ca="1">IFERROR(SUM(OFFSET('7. Consumption'!M19,0,1,,MIN('1. General Inputs'!$J$20,COLUMNS('7. Consumption'!M$9:$AQ$9)-1))),0)+MAX(0,$AQ19*('1. General Inputs'!$J$20-COLUMNS('7. Consumption'!M$9:$AQ$9)+1))</f>
        <v>0</v>
      </c>
      <c r="BE19" s="114">
        <f ca="1">IFERROR(SUM(OFFSET('7. Consumption'!N19,0,1,,MIN('1. General Inputs'!$J$20,COLUMNS('7. Consumption'!N$9:$AQ$9)-1))),0)+MAX(0,$AQ19*('1. General Inputs'!$J$20-COLUMNS('7. Consumption'!N$9:$AQ$9)+1))</f>
        <v>0</v>
      </c>
      <c r="BF19" s="114">
        <f ca="1">IFERROR(SUM(OFFSET('7. Consumption'!O19,0,1,,MIN('1. General Inputs'!$J$20,COLUMNS('7. Consumption'!O$9:$AQ$9)-1))),0)+MAX(0,$AQ19*('1. General Inputs'!$J$20-COLUMNS('7. Consumption'!O$9:$AQ$9)+1))</f>
        <v>0</v>
      </c>
      <c r="BG19" s="114">
        <f ca="1">IFERROR(SUM(OFFSET('7. Consumption'!P19,0,1,,MIN('1. General Inputs'!$J$20,COLUMNS('7. Consumption'!P$9:$AQ$9)-1))),0)+MAX(0,$AQ19*('1. General Inputs'!$J$20-COLUMNS('7. Consumption'!P$9:$AQ$9)+1))</f>
        <v>0</v>
      </c>
      <c r="BH19" s="114">
        <f ca="1">IFERROR(SUM(OFFSET('7. Consumption'!Q19,0,1,,MIN('1. General Inputs'!$J$20,COLUMNS('7. Consumption'!Q$9:$AQ$9)-1))),0)+MAX(0,$AQ19*('1. General Inputs'!$J$20-COLUMNS('7. Consumption'!Q$9:$AQ$9)+1))</f>
        <v>0</v>
      </c>
      <c r="BI19" s="114">
        <f ca="1">IFERROR(SUM(OFFSET('7. Consumption'!R19,0,1,,MIN('1. General Inputs'!$J$20,COLUMNS('7. Consumption'!R$9:$AQ$9)-1))),0)+MAX(0,$AQ19*('1. General Inputs'!$J$20-COLUMNS('7. Consumption'!R$9:$AQ$9)+1))</f>
        <v>0</v>
      </c>
      <c r="BJ19" s="114">
        <f ca="1">IFERROR(SUM(OFFSET('7. Consumption'!S19,0,1,,MIN('1. General Inputs'!$J$20,COLUMNS('7. Consumption'!S$9:$AQ$9)-1))),0)+MAX(0,$AQ19*('1. General Inputs'!$J$20-COLUMNS('7. Consumption'!S$9:$AQ$9)+1))</f>
        <v>0</v>
      </c>
      <c r="BK19" s="114">
        <f ca="1">IFERROR(SUM(OFFSET('7. Consumption'!T19,0,1,,MIN('1. General Inputs'!$J$20,COLUMNS('7. Consumption'!T$9:$AQ$9)-1))),0)+MAX(0,$AQ19*('1. General Inputs'!$J$20-COLUMNS('7. Consumption'!T$9:$AQ$9)+1))</f>
        <v>0</v>
      </c>
      <c r="BL19" s="114">
        <f ca="1">IFERROR(SUM(OFFSET('7. Consumption'!U19,0,1,,MIN('1. General Inputs'!$J$20,COLUMNS('7. Consumption'!U$9:$AQ$9)-1))),0)+MAX(0,$AQ19*('1. General Inputs'!$J$20-COLUMNS('7. Consumption'!U$9:$AQ$9)+1))</f>
        <v>0</v>
      </c>
      <c r="BM19" s="114">
        <f ca="1">IFERROR(SUM(OFFSET('7. Consumption'!V19,0,1,,MIN('1. General Inputs'!$J$20,COLUMNS('7. Consumption'!V$9:$AQ$9)-1))),0)+MAX(0,$AQ19*('1. General Inputs'!$J$20-COLUMNS('7. Consumption'!V$9:$AQ$9)+1))</f>
        <v>0</v>
      </c>
      <c r="BN19" s="114">
        <f ca="1">IFERROR(SUM(OFFSET('7. Consumption'!W19,0,1,,MIN('1. General Inputs'!$J$20,COLUMNS('7. Consumption'!W$9:$AQ$9)-1))),0)+MAX(0,$AQ19*('1. General Inputs'!$J$20-COLUMNS('7. Consumption'!W$9:$AQ$9)+1))</f>
        <v>0</v>
      </c>
      <c r="BO19" s="114">
        <f ca="1">IFERROR(SUM(OFFSET('7. Consumption'!X19,0,1,,MIN('1. General Inputs'!$J$20,COLUMNS('7. Consumption'!X$9:$AQ$9)-1))),0)+MAX(0,$AQ19*('1. General Inputs'!$J$20-COLUMNS('7. Consumption'!X$9:$AQ$9)+1))</f>
        <v>0</v>
      </c>
      <c r="BP19" s="114">
        <f ca="1">IFERROR(SUM(OFFSET('7. Consumption'!Y19,0,1,,MIN('1. General Inputs'!$J$20,COLUMNS('7. Consumption'!Y$9:$AQ$9)-1))),0)+MAX(0,$AQ19*('1. General Inputs'!$J$20-COLUMNS('7. Consumption'!Y$9:$AQ$9)+1))</f>
        <v>0</v>
      </c>
      <c r="BQ19" s="114">
        <f ca="1">IFERROR(SUM(OFFSET('7. Consumption'!Z19,0,1,,MIN('1. General Inputs'!$J$20,COLUMNS('7. Consumption'!Z$9:$AQ$9)-1))),0)+MAX(0,$AQ19*('1. General Inputs'!$J$20-COLUMNS('7. Consumption'!Z$9:$AQ$9)+1))</f>
        <v>0</v>
      </c>
      <c r="BR19" s="114">
        <f ca="1">IFERROR(SUM(OFFSET('7. Consumption'!AA19,0,1,,MIN('1. General Inputs'!$J$20,COLUMNS('7. Consumption'!AA$9:$AQ$9)-1))),0)+MAX(0,$AQ19*('1. General Inputs'!$J$20-COLUMNS('7. Consumption'!AA$9:$AQ$9)+1))</f>
        <v>0</v>
      </c>
      <c r="BS19" s="114">
        <f ca="1">IFERROR(SUM(OFFSET('7. Consumption'!AB19,0,1,,MIN('1. General Inputs'!$J$20,COLUMNS('7. Consumption'!AB$9:$AQ$9)-1))),0)+MAX(0,$AQ19*('1. General Inputs'!$J$20-COLUMNS('7. Consumption'!AB$9:$AQ$9)+1))</f>
        <v>0</v>
      </c>
      <c r="BT19" s="114">
        <f ca="1">IFERROR(SUM(OFFSET('7. Consumption'!AC19,0,1,,MIN('1. General Inputs'!$J$20,COLUMNS('7. Consumption'!AC$9:$AQ$9)-1))),0)+MAX(0,$AQ19*('1. General Inputs'!$J$20-COLUMNS('7. Consumption'!AC$9:$AQ$9)+1))</f>
        <v>0</v>
      </c>
      <c r="BU19" s="114">
        <f ca="1">IFERROR(SUM(OFFSET('7. Consumption'!AD19,0,1,,MIN('1. General Inputs'!$J$20,COLUMNS('7. Consumption'!AD$9:$AQ$9)-1))),0)+MAX(0,$AQ19*('1. General Inputs'!$J$20-COLUMNS('7. Consumption'!AD$9:$AQ$9)+1))</f>
        <v>0</v>
      </c>
      <c r="BV19" s="114">
        <f ca="1">IFERROR(SUM(OFFSET('7. Consumption'!AE19,0,1,,MIN('1. General Inputs'!$J$20,COLUMNS('7. Consumption'!AE$9:$AQ$9)-1))),0)+MAX(0,$AQ19*('1. General Inputs'!$J$20-COLUMNS('7. Consumption'!AE$9:$AQ$9)+1))</f>
        <v>0</v>
      </c>
      <c r="BW19" s="114">
        <f ca="1">IFERROR(SUM(OFFSET('7. Consumption'!AF19,0,1,,MIN('1. General Inputs'!$J$20,COLUMNS('7. Consumption'!AF$9:$AQ$9)-1))),0)+MAX(0,$AQ19*('1. General Inputs'!$J$20-COLUMNS('7. Consumption'!AF$9:$AQ$9)+1))</f>
        <v>0</v>
      </c>
      <c r="BX19" s="114">
        <f ca="1">IFERROR(SUM(OFFSET('7. Consumption'!AG19,0,1,,MIN('1. General Inputs'!$J$20,COLUMNS('7. Consumption'!AG$9:$AQ$9)-1))),0)+MAX(0,$AQ19*('1. General Inputs'!$J$20-COLUMNS('7. Consumption'!AG$9:$AQ$9)+1))</f>
        <v>0</v>
      </c>
      <c r="BY19" s="114">
        <f ca="1">IFERROR(SUM(OFFSET('7. Consumption'!AH19,0,1,,MIN('1. General Inputs'!$J$20,COLUMNS('7. Consumption'!AH$9:$AQ$9)-1))),0)+MAX(0,$AQ19*('1. General Inputs'!$J$20-COLUMNS('7. Consumption'!AH$9:$AQ$9)+1))</f>
        <v>0</v>
      </c>
      <c r="BZ19" s="114">
        <f ca="1">IFERROR(SUM(OFFSET('7. Consumption'!AI19,0,1,,MIN('1. General Inputs'!$J$20,COLUMNS('7. Consumption'!AI$9:$AQ$9)-1))),0)+MAX(0,$AQ19*('1. General Inputs'!$J$20-COLUMNS('7. Consumption'!AI$9:$AQ$9)+1))</f>
        <v>0</v>
      </c>
      <c r="CA19" s="114">
        <f ca="1">IFERROR(SUM(OFFSET('7. Consumption'!AJ19,0,1,,MIN('1. General Inputs'!$J$20,COLUMNS('7. Consumption'!AJ$9:$AQ$9)-1))),0)+MAX(0,$AQ19*('1. General Inputs'!$J$20-COLUMNS('7. Consumption'!AJ$9:$AQ$9)+1))</f>
        <v>0</v>
      </c>
      <c r="CB19" s="114">
        <f ca="1">IFERROR(SUM(OFFSET('7. Consumption'!AK19,0,1,,MIN('1. General Inputs'!$J$20,COLUMNS('7. Consumption'!AK$9:$AQ$9)-1))),0)+MAX(0,$AQ19*('1. General Inputs'!$J$20-COLUMNS('7. Consumption'!AK$9:$AQ$9)+1))</f>
        <v>0</v>
      </c>
      <c r="CC19" s="114">
        <f ca="1">IFERROR(SUM(OFFSET('7. Consumption'!AL19,0,1,,MIN('1. General Inputs'!$J$20,COLUMNS('7. Consumption'!AL$9:$AQ$9)-1))),0)+MAX(0,$AQ19*('1. General Inputs'!$J$20-COLUMNS('7. Consumption'!AL$9:$AQ$9)+1))</f>
        <v>0</v>
      </c>
      <c r="CD19" s="114">
        <f ca="1">IFERROR(SUM(OFFSET('7. Consumption'!AM19,0,1,,MIN('1. General Inputs'!$J$20,COLUMNS('7. Consumption'!AM$9:$AQ$9)-1))),0)+MAX(0,$AQ19*('1. General Inputs'!$J$20-COLUMNS('7. Consumption'!AM$9:$AQ$9)+1))</f>
        <v>0</v>
      </c>
      <c r="CE19" s="114">
        <f ca="1">IFERROR(SUM(OFFSET('7. Consumption'!AN19,0,1,,MIN('1. General Inputs'!$J$20,COLUMNS('7. Consumption'!AN$9:$AQ$9)-1))),0)+MAX(0,$AQ19*('1. General Inputs'!$J$20-COLUMNS('7. Consumption'!AN$9:$AQ$9)+1))</f>
        <v>0</v>
      </c>
      <c r="CF19" s="114">
        <f ca="1">IFERROR(SUM(OFFSET('7. Consumption'!AO19,0,1,,MIN('1. General Inputs'!$J$20,COLUMNS('7. Consumption'!AO$9:$AQ$9)-1))),0)+MAX(0,$AQ19*('1. General Inputs'!$J$20-COLUMNS('7. Consumption'!AO$9:$AQ$9)+1))</f>
        <v>0</v>
      </c>
      <c r="CG19" s="114">
        <f ca="1">IFERROR(SUM(OFFSET('7. Consumption'!AP19,0,1,,MIN('1. General Inputs'!$J$20,COLUMNS('7. Consumption'!AP$9:$AQ$9)-1))),0)+MAX(0,$AQ19*('1. General Inputs'!$J$20-COLUMNS('7. Consumption'!AP$9:$AQ$9)+1))</f>
        <v>0</v>
      </c>
      <c r="CH19" s="114">
        <f ca="1">IFERROR(SUM(OFFSET('7. Consumption'!AQ19,0,1,,MIN('1. General Inputs'!$J$20,COLUMNS('7. Consumption'!AQ$9:$AQ$9)-1))),0)+MAX(0,$AQ19*('1. General Inputs'!$J$20-COLUMNS('7. Consumption'!AQ$9:$AQ$9)+1))</f>
        <v>0</v>
      </c>
    </row>
    <row r="20" spans="2:86" x14ac:dyDescent="0.3">
      <c r="B20" s="12"/>
      <c r="C20" s="12" t="str">
        <f>IFERROR(VLOOKUP(ROWS($C$9:$C20),'5. Dosing'!$I$12:$J$73,COLUMNS('5. Dosing'!$I$11:$J$11),0),"")</f>
        <v>DRV (400) - 60 tab</v>
      </c>
      <c r="D20" s="12" t="str">
        <f>IFERROR(INDEX('5. Dosing'!C$12:C$73,MATCH('7. Consumption'!$C20,'5. Dosing'!$J$12:$J$73,0)),"")</f>
        <v>DRV</v>
      </c>
      <c r="E20" s="108">
        <f>IFERROR(INDEX('5. Dosing'!H$12:H$73,MATCH('7. Consumption'!$C20,'5. Dosing'!$J$12:$J$73,0)),0)</f>
        <v>1</v>
      </c>
      <c r="F20" s="109">
        <f>IFERROR(INDEX('5. Dosing'!G$12:G$73,MATCH('7. Consumption'!$C20,'5. Dosing'!$J$12:$J$73,0))*(30.5)/INDEX('5. Dosing'!F$12:F$73,MATCH('7. Consumption'!$C20,'5. Dosing'!$J$12:$J$73,0)),0)</f>
        <v>1.0166666666666666</v>
      </c>
      <c r="H20" s="3">
        <f ca="1">ROUNDUP($F20*$E20*CHOOSE(H$7,
IFERROR(SUMPRODUCT('6. Patients'!BZ$10:BZ$107,OFFSET('6. Patients'!$DM$9,1,MATCH($D20,'6. Patients'!$DN$9:$EI$9,0),ROWS('6. Patients'!DM$10:DM$107))),0)+
IFERROR(SUMPRODUCT('6. Patients'!BZ$10:BZ$107,OFFSET('6. Patients'!$EJ$9,1,MATCH($D20,'6. Patients'!$EK$9:$EW$9,0),ROWS('6. Patients'!DM$10:DM$107))),0)+
IFERROR(SUMPRODUCT('6. Patients'!BZ$10:BZ$107,OFFSET('6. Patients'!$EX$9,1,MATCH($D20,'6. Patients'!$EY$9:$FT$9,0),ROWS('6. Patients'!DM$10:DM$107))),0)+
IFERROR(SUMPRODUCT('6. Patients'!BZ$10:BZ$107,OFFSET('6. Patients'!$FU$9,1,MATCH($D20,'6. Patients'!$FV$9:$GJ$9,0),ROWS('6. Patients'!DM$10:DM$107))),0),
IFERROR(SUMPRODUCT('6. Patients'!BZ$10:BZ$107,OFFSET('6. Patients'!$GK$9,1,MATCH($D20,'6. Patients'!$GL$9:$HG$9,0),ROWS('6. Patients'!DM$10:DM$107))),0)+
IFERROR(SUMPRODUCT('6. Patients'!BZ$10:BZ$107,OFFSET('6. Patients'!$HH$9,1,MATCH($D20,'6. Patients'!$HI$9:$HU$9,0),ROWS('6. Patients'!DM$10:DM$107))),0)+
IFERROR(SUMPRODUCT('6. Patients'!BZ$10:BZ$107,OFFSET('6. Patients'!$HV$9,1,MATCH($D20,'6. Patients'!$HW$9:$IR$9,0),ROWS('6. Patients'!DM$10:DM$107))),0)+
IFERROR(SUMPRODUCT('6. Patients'!BZ$10:BZ$107,OFFSET('6. Patients'!$IS$9,1,MATCH($D20,'6. Patients'!$IT$9:$JH$9,0),ROWS('6. Patients'!DM$10:DM$107))),0),
IFERROR(SUMPRODUCT('6. Patients'!BZ$10:BZ$107,OFFSET('6. Patients'!$JI$9,1,MATCH($D20,'6. Patients'!$JJ$9:$KE$9,0),ROWS('6. Patients'!DM$10:DM$107))),0)+
IFERROR(SUMPRODUCT('6. Patients'!BZ$10:BZ$107,OFFSET('6. Patients'!$KF$9,1,MATCH($D20,'6. Patients'!$KG$9:$KS$9,0),ROWS('6. Patients'!DM$10:DM$107))),0)+
IFERROR(SUMPRODUCT('6. Patients'!BZ$10:BZ$107,OFFSET('6. Patients'!$KT$9,1,MATCH($D20,'6. Patients'!$KU$9:$LP$9,0),ROWS('6. Patients'!DM$10:DM$107))),0)+
IFERROR(SUMPRODUCT('6. Patients'!BZ$10:BZ$107,OFFSET('6. Patients'!$LQ$9,1,MATCH($D20,'6. Patients'!$LR$9:$MF$9,0),ROWS('6. Patients'!DM$10:DM$107))),0))+
IFERROR(VLOOKUP($D20,$H$109:$L$139,COLUMNS($H$108:$J$108)-1+H$7,0)*$E20*$F20*'1. General Inputs'!$J$18,0),0)</f>
        <v>0</v>
      </c>
      <c r="I20" s="3">
        <f ca="1">ROUNDUP($F20*$E20*CHOOSE(I$7,
IFERROR(SUMPRODUCT('6. Patients'!CA$10:CA$107,OFFSET('6. Patients'!$DM$9,1,MATCH($D20,'6. Patients'!$DN$9:$EI$9,0),ROWS('6. Patients'!DN$10:DN$107))),0)+
IFERROR(SUMPRODUCT('6. Patients'!CA$10:CA$107,OFFSET('6. Patients'!$EJ$9,1,MATCH($D20,'6. Patients'!$EK$9:$EW$9,0),ROWS('6. Patients'!DN$10:DN$107))),0)+
IFERROR(SUMPRODUCT('6. Patients'!CA$10:CA$107,OFFSET('6. Patients'!$EX$9,1,MATCH($D20,'6. Patients'!$EY$9:$FT$9,0),ROWS('6. Patients'!DN$10:DN$107))),0)+
IFERROR(SUMPRODUCT('6. Patients'!CA$10:CA$107,OFFSET('6. Patients'!$FU$9,1,MATCH($D20,'6. Patients'!$FV$9:$GJ$9,0),ROWS('6. Patients'!DN$10:DN$107))),0),
IFERROR(SUMPRODUCT('6. Patients'!CA$10:CA$107,OFFSET('6. Patients'!$GK$9,1,MATCH($D20,'6. Patients'!$GL$9:$HG$9,0),ROWS('6. Patients'!DN$10:DN$107))),0)+
IFERROR(SUMPRODUCT('6. Patients'!CA$10:CA$107,OFFSET('6. Patients'!$HH$9,1,MATCH($D20,'6. Patients'!$HI$9:$HU$9,0),ROWS('6. Patients'!DN$10:DN$107))),0)+
IFERROR(SUMPRODUCT('6. Patients'!CA$10:CA$107,OFFSET('6. Patients'!$HV$9,1,MATCH($D20,'6. Patients'!$HW$9:$IR$9,0),ROWS('6. Patients'!DN$10:DN$107))),0)+
IFERROR(SUMPRODUCT('6. Patients'!CA$10:CA$107,OFFSET('6. Patients'!$IS$9,1,MATCH($D20,'6. Patients'!$IT$9:$JH$9,0),ROWS('6. Patients'!DN$10:DN$107))),0),
IFERROR(SUMPRODUCT('6. Patients'!CA$10:CA$107,OFFSET('6. Patients'!$JI$9,1,MATCH($D20,'6. Patients'!$JJ$9:$KE$9,0),ROWS('6. Patients'!DN$10:DN$107))),0)+
IFERROR(SUMPRODUCT('6. Patients'!CA$10:CA$107,OFFSET('6. Patients'!$KF$9,1,MATCH($D20,'6. Patients'!$KG$9:$KS$9,0),ROWS('6. Patients'!DN$10:DN$107))),0)+
IFERROR(SUMPRODUCT('6. Patients'!CA$10:CA$107,OFFSET('6. Patients'!$KT$9,1,MATCH($D20,'6. Patients'!$KU$9:$LP$9,0),ROWS('6. Patients'!DN$10:DN$107))),0)+
IFERROR(SUMPRODUCT('6. Patients'!CA$10:CA$107,OFFSET('6. Patients'!$LQ$9,1,MATCH($D20,'6. Patients'!$LR$9:$MF$9,0),ROWS('6. Patients'!DN$10:DN$107))),0))+
IFERROR(VLOOKUP($D20,$H$109:$L$139,COLUMNS($H$108:$J$108)-1+I$7,0)*$E20*$F20*'1. General Inputs'!$J$18,0),0)</f>
        <v>0</v>
      </c>
      <c r="J20" s="3">
        <f ca="1">ROUNDUP($F20*$E20*CHOOSE(J$7,
IFERROR(SUMPRODUCT('6. Patients'!CB$10:CB$107,OFFSET('6. Patients'!$DM$9,1,MATCH($D20,'6. Patients'!$DN$9:$EI$9,0),ROWS('6. Patients'!DO$10:DO$107))),0)+
IFERROR(SUMPRODUCT('6. Patients'!CB$10:CB$107,OFFSET('6. Patients'!$EJ$9,1,MATCH($D20,'6. Patients'!$EK$9:$EW$9,0),ROWS('6. Patients'!DO$10:DO$107))),0)+
IFERROR(SUMPRODUCT('6. Patients'!CB$10:CB$107,OFFSET('6. Patients'!$EX$9,1,MATCH($D20,'6. Patients'!$EY$9:$FT$9,0),ROWS('6. Patients'!DO$10:DO$107))),0)+
IFERROR(SUMPRODUCT('6. Patients'!CB$10:CB$107,OFFSET('6. Patients'!$FU$9,1,MATCH($D20,'6. Patients'!$FV$9:$GJ$9,0),ROWS('6. Patients'!DO$10:DO$107))),0),
IFERROR(SUMPRODUCT('6. Patients'!CB$10:CB$107,OFFSET('6. Patients'!$GK$9,1,MATCH($D20,'6. Patients'!$GL$9:$HG$9,0),ROWS('6. Patients'!DO$10:DO$107))),0)+
IFERROR(SUMPRODUCT('6. Patients'!CB$10:CB$107,OFFSET('6. Patients'!$HH$9,1,MATCH($D20,'6. Patients'!$HI$9:$HU$9,0),ROWS('6. Patients'!DO$10:DO$107))),0)+
IFERROR(SUMPRODUCT('6. Patients'!CB$10:CB$107,OFFSET('6. Patients'!$HV$9,1,MATCH($D20,'6. Patients'!$HW$9:$IR$9,0),ROWS('6. Patients'!DO$10:DO$107))),0)+
IFERROR(SUMPRODUCT('6. Patients'!CB$10:CB$107,OFFSET('6. Patients'!$IS$9,1,MATCH($D20,'6. Patients'!$IT$9:$JH$9,0),ROWS('6. Patients'!DO$10:DO$107))),0),
IFERROR(SUMPRODUCT('6. Patients'!CB$10:CB$107,OFFSET('6. Patients'!$JI$9,1,MATCH($D20,'6. Patients'!$JJ$9:$KE$9,0),ROWS('6. Patients'!DO$10:DO$107))),0)+
IFERROR(SUMPRODUCT('6. Patients'!CB$10:CB$107,OFFSET('6. Patients'!$KF$9,1,MATCH($D20,'6. Patients'!$KG$9:$KS$9,0),ROWS('6. Patients'!DO$10:DO$107))),0)+
IFERROR(SUMPRODUCT('6. Patients'!CB$10:CB$107,OFFSET('6. Patients'!$KT$9,1,MATCH($D20,'6. Patients'!$KU$9:$LP$9,0),ROWS('6. Patients'!DO$10:DO$107))),0)+
IFERROR(SUMPRODUCT('6. Patients'!CB$10:CB$107,OFFSET('6. Patients'!$LQ$9,1,MATCH($D20,'6. Patients'!$LR$9:$MF$9,0),ROWS('6. Patients'!DO$10:DO$107))),0))+
IFERROR(VLOOKUP($D20,$H$109:$L$139,COLUMNS($H$108:$J$108)-1+J$7,0)*$E20*$F20*'1. General Inputs'!$J$18,0),0)</f>
        <v>0</v>
      </c>
      <c r="K20" s="3">
        <f ca="1">ROUNDUP($F20*$E20*CHOOSE(K$7,
IFERROR(SUMPRODUCT('6. Patients'!CC$10:CC$107,OFFSET('6. Patients'!$DM$9,1,MATCH($D20,'6. Patients'!$DN$9:$EI$9,0),ROWS('6. Patients'!DP$10:DP$107))),0)+
IFERROR(SUMPRODUCT('6. Patients'!CC$10:CC$107,OFFSET('6. Patients'!$EJ$9,1,MATCH($D20,'6. Patients'!$EK$9:$EW$9,0),ROWS('6. Patients'!DP$10:DP$107))),0)+
IFERROR(SUMPRODUCT('6. Patients'!CC$10:CC$107,OFFSET('6. Patients'!$EX$9,1,MATCH($D20,'6. Patients'!$EY$9:$FT$9,0),ROWS('6. Patients'!DP$10:DP$107))),0)+
IFERROR(SUMPRODUCT('6. Patients'!CC$10:CC$107,OFFSET('6. Patients'!$FU$9,1,MATCH($D20,'6. Patients'!$FV$9:$GJ$9,0),ROWS('6. Patients'!DP$10:DP$107))),0),
IFERROR(SUMPRODUCT('6. Patients'!CC$10:CC$107,OFFSET('6. Patients'!$GK$9,1,MATCH($D20,'6. Patients'!$GL$9:$HG$9,0),ROWS('6. Patients'!DP$10:DP$107))),0)+
IFERROR(SUMPRODUCT('6. Patients'!CC$10:CC$107,OFFSET('6. Patients'!$HH$9,1,MATCH($D20,'6. Patients'!$HI$9:$HU$9,0),ROWS('6. Patients'!DP$10:DP$107))),0)+
IFERROR(SUMPRODUCT('6. Patients'!CC$10:CC$107,OFFSET('6. Patients'!$HV$9,1,MATCH($D20,'6. Patients'!$HW$9:$IR$9,0),ROWS('6. Patients'!DP$10:DP$107))),0)+
IFERROR(SUMPRODUCT('6. Patients'!CC$10:CC$107,OFFSET('6. Patients'!$IS$9,1,MATCH($D20,'6. Patients'!$IT$9:$JH$9,0),ROWS('6. Patients'!DP$10:DP$107))),0),
IFERROR(SUMPRODUCT('6. Patients'!CC$10:CC$107,OFFSET('6. Patients'!$JI$9,1,MATCH($D20,'6. Patients'!$JJ$9:$KE$9,0),ROWS('6. Patients'!DP$10:DP$107))),0)+
IFERROR(SUMPRODUCT('6. Patients'!CC$10:CC$107,OFFSET('6. Patients'!$KF$9,1,MATCH($D20,'6. Patients'!$KG$9:$KS$9,0),ROWS('6. Patients'!DP$10:DP$107))),0)+
IFERROR(SUMPRODUCT('6. Patients'!CC$10:CC$107,OFFSET('6. Patients'!$KT$9,1,MATCH($D20,'6. Patients'!$KU$9:$LP$9,0),ROWS('6. Patients'!DP$10:DP$107))),0)+
IFERROR(SUMPRODUCT('6. Patients'!CC$10:CC$107,OFFSET('6. Patients'!$LQ$9,1,MATCH($D20,'6. Patients'!$LR$9:$MF$9,0),ROWS('6. Patients'!DP$10:DP$107))),0))+
IFERROR(VLOOKUP($D20,$H$109:$L$139,COLUMNS($H$108:$J$108)-1+K$7,0)*$E20*$F20*'1. General Inputs'!$J$18,0),0)</f>
        <v>0</v>
      </c>
      <c r="L20" s="3">
        <f ca="1">ROUNDUP($F20*$E20*CHOOSE(L$7,
IFERROR(SUMPRODUCT('6. Patients'!CD$10:CD$107,OFFSET('6. Patients'!$DM$9,1,MATCH($D20,'6. Patients'!$DN$9:$EI$9,0),ROWS('6. Patients'!DQ$10:DQ$107))),0)+
IFERROR(SUMPRODUCT('6. Patients'!CD$10:CD$107,OFFSET('6. Patients'!$EJ$9,1,MATCH($D20,'6. Patients'!$EK$9:$EW$9,0),ROWS('6. Patients'!DQ$10:DQ$107))),0)+
IFERROR(SUMPRODUCT('6. Patients'!CD$10:CD$107,OFFSET('6. Patients'!$EX$9,1,MATCH($D20,'6. Patients'!$EY$9:$FT$9,0),ROWS('6. Patients'!DQ$10:DQ$107))),0)+
IFERROR(SUMPRODUCT('6. Patients'!CD$10:CD$107,OFFSET('6. Patients'!$FU$9,1,MATCH($D20,'6. Patients'!$FV$9:$GJ$9,0),ROWS('6. Patients'!DQ$10:DQ$107))),0),
IFERROR(SUMPRODUCT('6. Patients'!CD$10:CD$107,OFFSET('6. Patients'!$GK$9,1,MATCH($D20,'6. Patients'!$GL$9:$HG$9,0),ROWS('6. Patients'!DQ$10:DQ$107))),0)+
IFERROR(SUMPRODUCT('6. Patients'!CD$10:CD$107,OFFSET('6. Patients'!$HH$9,1,MATCH($D20,'6. Patients'!$HI$9:$HU$9,0),ROWS('6. Patients'!DQ$10:DQ$107))),0)+
IFERROR(SUMPRODUCT('6. Patients'!CD$10:CD$107,OFFSET('6. Patients'!$HV$9,1,MATCH($D20,'6. Patients'!$HW$9:$IR$9,0),ROWS('6. Patients'!DQ$10:DQ$107))),0)+
IFERROR(SUMPRODUCT('6. Patients'!CD$10:CD$107,OFFSET('6. Patients'!$IS$9,1,MATCH($D20,'6. Patients'!$IT$9:$JH$9,0),ROWS('6. Patients'!DQ$10:DQ$107))),0),
IFERROR(SUMPRODUCT('6. Patients'!CD$10:CD$107,OFFSET('6. Patients'!$JI$9,1,MATCH($D20,'6. Patients'!$JJ$9:$KE$9,0),ROWS('6. Patients'!DQ$10:DQ$107))),0)+
IFERROR(SUMPRODUCT('6. Patients'!CD$10:CD$107,OFFSET('6. Patients'!$KF$9,1,MATCH($D20,'6. Patients'!$KG$9:$KS$9,0),ROWS('6. Patients'!DQ$10:DQ$107))),0)+
IFERROR(SUMPRODUCT('6. Patients'!CD$10:CD$107,OFFSET('6. Patients'!$KT$9,1,MATCH($D20,'6. Patients'!$KU$9:$LP$9,0),ROWS('6. Patients'!DQ$10:DQ$107))),0)+
IFERROR(SUMPRODUCT('6. Patients'!CD$10:CD$107,OFFSET('6. Patients'!$LQ$9,1,MATCH($D20,'6. Patients'!$LR$9:$MF$9,0),ROWS('6. Patients'!DQ$10:DQ$107))),0))+
IFERROR(VLOOKUP($D20,$H$109:$L$139,COLUMNS($H$108:$J$108)-1+L$7,0)*$E20*$F20*'1. General Inputs'!$J$18,0),0)</f>
        <v>0</v>
      </c>
      <c r="M20" s="3">
        <f ca="1">ROUNDUP($F20*$E20*CHOOSE(M$7,
IFERROR(SUMPRODUCT('6. Patients'!CE$10:CE$107,OFFSET('6. Patients'!$DM$9,1,MATCH($D20,'6. Patients'!$DN$9:$EI$9,0),ROWS('6. Patients'!DR$10:DR$107))),0)+
IFERROR(SUMPRODUCT('6. Patients'!CE$10:CE$107,OFFSET('6. Patients'!$EJ$9,1,MATCH($D20,'6. Patients'!$EK$9:$EW$9,0),ROWS('6. Patients'!DR$10:DR$107))),0)+
IFERROR(SUMPRODUCT('6. Patients'!CE$10:CE$107,OFFSET('6. Patients'!$EX$9,1,MATCH($D20,'6. Patients'!$EY$9:$FT$9,0),ROWS('6. Patients'!DR$10:DR$107))),0)+
IFERROR(SUMPRODUCT('6. Patients'!CE$10:CE$107,OFFSET('6. Patients'!$FU$9,1,MATCH($D20,'6. Patients'!$FV$9:$GJ$9,0),ROWS('6. Patients'!DR$10:DR$107))),0),
IFERROR(SUMPRODUCT('6. Patients'!CE$10:CE$107,OFFSET('6. Patients'!$GK$9,1,MATCH($D20,'6. Patients'!$GL$9:$HG$9,0),ROWS('6. Patients'!DR$10:DR$107))),0)+
IFERROR(SUMPRODUCT('6. Patients'!CE$10:CE$107,OFFSET('6. Patients'!$HH$9,1,MATCH($D20,'6. Patients'!$HI$9:$HU$9,0),ROWS('6. Patients'!DR$10:DR$107))),0)+
IFERROR(SUMPRODUCT('6. Patients'!CE$10:CE$107,OFFSET('6. Patients'!$HV$9,1,MATCH($D20,'6. Patients'!$HW$9:$IR$9,0),ROWS('6. Patients'!DR$10:DR$107))),0)+
IFERROR(SUMPRODUCT('6. Patients'!CE$10:CE$107,OFFSET('6. Patients'!$IS$9,1,MATCH($D20,'6. Patients'!$IT$9:$JH$9,0),ROWS('6. Patients'!DR$10:DR$107))),0),
IFERROR(SUMPRODUCT('6. Patients'!CE$10:CE$107,OFFSET('6. Patients'!$JI$9,1,MATCH($D20,'6. Patients'!$JJ$9:$KE$9,0),ROWS('6. Patients'!DR$10:DR$107))),0)+
IFERROR(SUMPRODUCT('6. Patients'!CE$10:CE$107,OFFSET('6. Patients'!$KF$9,1,MATCH($D20,'6. Patients'!$KG$9:$KS$9,0),ROWS('6. Patients'!DR$10:DR$107))),0)+
IFERROR(SUMPRODUCT('6. Patients'!CE$10:CE$107,OFFSET('6. Patients'!$KT$9,1,MATCH($D20,'6. Patients'!$KU$9:$LP$9,0),ROWS('6. Patients'!DR$10:DR$107))),0)+
IFERROR(SUMPRODUCT('6. Patients'!CE$10:CE$107,OFFSET('6. Patients'!$LQ$9,1,MATCH($D20,'6. Patients'!$LR$9:$MF$9,0),ROWS('6. Patients'!DR$10:DR$107))),0))+
IFERROR(VLOOKUP($D20,$H$109:$L$139,COLUMNS($H$108:$J$108)-1+M$7,0)*$E20*$F20*'1. General Inputs'!$J$18,0),0)</f>
        <v>0</v>
      </c>
      <c r="N20" s="3">
        <f ca="1">ROUNDUP($F20*$E20*CHOOSE(N$7,
IFERROR(SUMPRODUCT('6. Patients'!CF$10:CF$107,OFFSET('6. Patients'!$DM$9,1,MATCH($D20,'6. Patients'!$DN$9:$EI$9,0),ROWS('6. Patients'!DS$10:DS$107))),0)+
IFERROR(SUMPRODUCT('6. Patients'!CF$10:CF$107,OFFSET('6. Patients'!$EJ$9,1,MATCH($D20,'6. Patients'!$EK$9:$EW$9,0),ROWS('6. Patients'!DS$10:DS$107))),0)+
IFERROR(SUMPRODUCT('6. Patients'!CF$10:CF$107,OFFSET('6. Patients'!$EX$9,1,MATCH($D20,'6. Patients'!$EY$9:$FT$9,0),ROWS('6. Patients'!DS$10:DS$107))),0)+
IFERROR(SUMPRODUCT('6. Patients'!CF$10:CF$107,OFFSET('6. Patients'!$FU$9,1,MATCH($D20,'6. Patients'!$FV$9:$GJ$9,0),ROWS('6. Patients'!DS$10:DS$107))),0),
IFERROR(SUMPRODUCT('6. Patients'!CF$10:CF$107,OFFSET('6. Patients'!$GK$9,1,MATCH($D20,'6. Patients'!$GL$9:$HG$9,0),ROWS('6. Patients'!DS$10:DS$107))),0)+
IFERROR(SUMPRODUCT('6. Patients'!CF$10:CF$107,OFFSET('6. Patients'!$HH$9,1,MATCH($D20,'6. Patients'!$HI$9:$HU$9,0),ROWS('6. Patients'!DS$10:DS$107))),0)+
IFERROR(SUMPRODUCT('6. Patients'!CF$10:CF$107,OFFSET('6. Patients'!$HV$9,1,MATCH($D20,'6. Patients'!$HW$9:$IR$9,0),ROWS('6. Patients'!DS$10:DS$107))),0)+
IFERROR(SUMPRODUCT('6. Patients'!CF$10:CF$107,OFFSET('6. Patients'!$IS$9,1,MATCH($D20,'6. Patients'!$IT$9:$JH$9,0),ROWS('6. Patients'!DS$10:DS$107))),0),
IFERROR(SUMPRODUCT('6. Patients'!CF$10:CF$107,OFFSET('6. Patients'!$JI$9,1,MATCH($D20,'6. Patients'!$JJ$9:$KE$9,0),ROWS('6. Patients'!DS$10:DS$107))),0)+
IFERROR(SUMPRODUCT('6. Patients'!CF$10:CF$107,OFFSET('6. Patients'!$KF$9,1,MATCH($D20,'6. Patients'!$KG$9:$KS$9,0),ROWS('6. Patients'!DS$10:DS$107))),0)+
IFERROR(SUMPRODUCT('6. Patients'!CF$10:CF$107,OFFSET('6. Patients'!$KT$9,1,MATCH($D20,'6. Patients'!$KU$9:$LP$9,0),ROWS('6. Patients'!DS$10:DS$107))),0)+
IFERROR(SUMPRODUCT('6. Patients'!CF$10:CF$107,OFFSET('6. Patients'!$LQ$9,1,MATCH($D20,'6. Patients'!$LR$9:$MF$9,0),ROWS('6. Patients'!DS$10:DS$107))),0))+
IFERROR(VLOOKUP($D20,$H$109:$L$139,COLUMNS($H$108:$J$108)-1+N$7,0)*$E20*$F20*'1. General Inputs'!$J$18,0),0)</f>
        <v>0</v>
      </c>
      <c r="O20" s="3">
        <f ca="1">ROUNDUP($F20*$E20*CHOOSE(O$7,
IFERROR(SUMPRODUCT('6. Patients'!CG$10:CG$107,OFFSET('6. Patients'!$DM$9,1,MATCH($D20,'6. Patients'!$DN$9:$EI$9,0),ROWS('6. Patients'!DT$10:DT$107))),0)+
IFERROR(SUMPRODUCT('6. Patients'!CG$10:CG$107,OFFSET('6. Patients'!$EJ$9,1,MATCH($D20,'6. Patients'!$EK$9:$EW$9,0),ROWS('6. Patients'!DT$10:DT$107))),0)+
IFERROR(SUMPRODUCT('6. Patients'!CG$10:CG$107,OFFSET('6. Patients'!$EX$9,1,MATCH($D20,'6. Patients'!$EY$9:$FT$9,0),ROWS('6. Patients'!DT$10:DT$107))),0)+
IFERROR(SUMPRODUCT('6. Patients'!CG$10:CG$107,OFFSET('6. Patients'!$FU$9,1,MATCH($D20,'6. Patients'!$FV$9:$GJ$9,0),ROWS('6. Patients'!DT$10:DT$107))),0),
IFERROR(SUMPRODUCT('6. Patients'!CG$10:CG$107,OFFSET('6. Patients'!$GK$9,1,MATCH($D20,'6. Patients'!$GL$9:$HG$9,0),ROWS('6. Patients'!DT$10:DT$107))),0)+
IFERROR(SUMPRODUCT('6. Patients'!CG$10:CG$107,OFFSET('6. Patients'!$HH$9,1,MATCH($D20,'6. Patients'!$HI$9:$HU$9,0),ROWS('6. Patients'!DT$10:DT$107))),0)+
IFERROR(SUMPRODUCT('6. Patients'!CG$10:CG$107,OFFSET('6. Patients'!$HV$9,1,MATCH($D20,'6. Patients'!$HW$9:$IR$9,0),ROWS('6. Patients'!DT$10:DT$107))),0)+
IFERROR(SUMPRODUCT('6. Patients'!CG$10:CG$107,OFFSET('6. Patients'!$IS$9,1,MATCH($D20,'6. Patients'!$IT$9:$JH$9,0),ROWS('6. Patients'!DT$10:DT$107))),0),
IFERROR(SUMPRODUCT('6. Patients'!CG$10:CG$107,OFFSET('6. Patients'!$JI$9,1,MATCH($D20,'6. Patients'!$JJ$9:$KE$9,0),ROWS('6. Patients'!DT$10:DT$107))),0)+
IFERROR(SUMPRODUCT('6. Patients'!CG$10:CG$107,OFFSET('6. Patients'!$KF$9,1,MATCH($D20,'6. Patients'!$KG$9:$KS$9,0),ROWS('6. Patients'!DT$10:DT$107))),0)+
IFERROR(SUMPRODUCT('6. Patients'!CG$10:CG$107,OFFSET('6. Patients'!$KT$9,1,MATCH($D20,'6. Patients'!$KU$9:$LP$9,0),ROWS('6. Patients'!DT$10:DT$107))),0)+
IFERROR(SUMPRODUCT('6. Patients'!CG$10:CG$107,OFFSET('6. Patients'!$LQ$9,1,MATCH($D20,'6. Patients'!$LR$9:$MF$9,0),ROWS('6. Patients'!DT$10:DT$107))),0))+
IFERROR(VLOOKUP($D20,$H$109:$L$139,COLUMNS($H$108:$J$108)-1+O$7,0)*$E20*$F20*'1. General Inputs'!$J$18,0),0)</f>
        <v>0</v>
      </c>
      <c r="P20" s="3">
        <f ca="1">ROUNDUP($F20*$E20*CHOOSE(P$7,
IFERROR(SUMPRODUCT('6. Patients'!CH$10:CH$107,OFFSET('6. Patients'!$DM$9,1,MATCH($D20,'6. Patients'!$DN$9:$EI$9,0),ROWS('6. Patients'!DU$10:DU$107))),0)+
IFERROR(SUMPRODUCT('6. Patients'!CH$10:CH$107,OFFSET('6. Patients'!$EJ$9,1,MATCH($D20,'6. Patients'!$EK$9:$EW$9,0),ROWS('6. Patients'!DU$10:DU$107))),0)+
IFERROR(SUMPRODUCT('6. Patients'!CH$10:CH$107,OFFSET('6. Patients'!$EX$9,1,MATCH($D20,'6. Patients'!$EY$9:$FT$9,0),ROWS('6. Patients'!DU$10:DU$107))),0)+
IFERROR(SUMPRODUCT('6. Patients'!CH$10:CH$107,OFFSET('6. Patients'!$FU$9,1,MATCH($D20,'6. Patients'!$FV$9:$GJ$9,0),ROWS('6. Patients'!DU$10:DU$107))),0),
IFERROR(SUMPRODUCT('6. Patients'!CH$10:CH$107,OFFSET('6. Patients'!$GK$9,1,MATCH($D20,'6. Patients'!$GL$9:$HG$9,0),ROWS('6. Patients'!DU$10:DU$107))),0)+
IFERROR(SUMPRODUCT('6. Patients'!CH$10:CH$107,OFFSET('6. Patients'!$HH$9,1,MATCH($D20,'6. Patients'!$HI$9:$HU$9,0),ROWS('6. Patients'!DU$10:DU$107))),0)+
IFERROR(SUMPRODUCT('6. Patients'!CH$10:CH$107,OFFSET('6. Patients'!$HV$9,1,MATCH($D20,'6. Patients'!$HW$9:$IR$9,0),ROWS('6. Patients'!DU$10:DU$107))),0)+
IFERROR(SUMPRODUCT('6. Patients'!CH$10:CH$107,OFFSET('6. Patients'!$IS$9,1,MATCH($D20,'6. Patients'!$IT$9:$JH$9,0),ROWS('6. Patients'!DU$10:DU$107))),0),
IFERROR(SUMPRODUCT('6. Patients'!CH$10:CH$107,OFFSET('6. Patients'!$JI$9,1,MATCH($D20,'6. Patients'!$JJ$9:$KE$9,0),ROWS('6. Patients'!DU$10:DU$107))),0)+
IFERROR(SUMPRODUCT('6. Patients'!CH$10:CH$107,OFFSET('6. Patients'!$KF$9,1,MATCH($D20,'6. Patients'!$KG$9:$KS$9,0),ROWS('6. Patients'!DU$10:DU$107))),0)+
IFERROR(SUMPRODUCT('6. Patients'!CH$10:CH$107,OFFSET('6. Patients'!$KT$9,1,MATCH($D20,'6. Patients'!$KU$9:$LP$9,0),ROWS('6. Patients'!DU$10:DU$107))),0)+
IFERROR(SUMPRODUCT('6. Patients'!CH$10:CH$107,OFFSET('6. Patients'!$LQ$9,1,MATCH($D20,'6. Patients'!$LR$9:$MF$9,0),ROWS('6. Patients'!DU$10:DU$107))),0))+
IFERROR(VLOOKUP($D20,$H$109:$L$139,COLUMNS($H$108:$J$108)-1+P$7,0)*$E20*$F20*'1. General Inputs'!$J$18,0),0)</f>
        <v>0</v>
      </c>
      <c r="Q20" s="3">
        <f ca="1">ROUNDUP($F20*$E20*CHOOSE(Q$7,
IFERROR(SUMPRODUCT('6. Patients'!CI$10:CI$107,OFFSET('6. Patients'!$DM$9,1,MATCH($D20,'6. Patients'!$DN$9:$EI$9,0),ROWS('6. Patients'!DV$10:DV$107))),0)+
IFERROR(SUMPRODUCT('6. Patients'!CI$10:CI$107,OFFSET('6. Patients'!$EJ$9,1,MATCH($D20,'6. Patients'!$EK$9:$EW$9,0),ROWS('6. Patients'!DV$10:DV$107))),0)+
IFERROR(SUMPRODUCT('6. Patients'!CI$10:CI$107,OFFSET('6. Patients'!$EX$9,1,MATCH($D20,'6. Patients'!$EY$9:$FT$9,0),ROWS('6. Patients'!DV$10:DV$107))),0)+
IFERROR(SUMPRODUCT('6. Patients'!CI$10:CI$107,OFFSET('6. Patients'!$FU$9,1,MATCH($D20,'6. Patients'!$FV$9:$GJ$9,0),ROWS('6. Patients'!DV$10:DV$107))),0),
IFERROR(SUMPRODUCT('6. Patients'!CI$10:CI$107,OFFSET('6. Patients'!$GK$9,1,MATCH($D20,'6. Patients'!$GL$9:$HG$9,0),ROWS('6. Patients'!DV$10:DV$107))),0)+
IFERROR(SUMPRODUCT('6. Patients'!CI$10:CI$107,OFFSET('6. Patients'!$HH$9,1,MATCH($D20,'6. Patients'!$HI$9:$HU$9,0),ROWS('6. Patients'!DV$10:DV$107))),0)+
IFERROR(SUMPRODUCT('6. Patients'!CI$10:CI$107,OFFSET('6. Patients'!$HV$9,1,MATCH($D20,'6. Patients'!$HW$9:$IR$9,0),ROWS('6. Patients'!DV$10:DV$107))),0)+
IFERROR(SUMPRODUCT('6. Patients'!CI$10:CI$107,OFFSET('6. Patients'!$IS$9,1,MATCH($D20,'6. Patients'!$IT$9:$JH$9,0),ROWS('6. Patients'!DV$10:DV$107))),0),
IFERROR(SUMPRODUCT('6. Patients'!CI$10:CI$107,OFFSET('6. Patients'!$JI$9,1,MATCH($D20,'6. Patients'!$JJ$9:$KE$9,0),ROWS('6. Patients'!DV$10:DV$107))),0)+
IFERROR(SUMPRODUCT('6. Patients'!CI$10:CI$107,OFFSET('6. Patients'!$KF$9,1,MATCH($D20,'6. Patients'!$KG$9:$KS$9,0),ROWS('6. Patients'!DV$10:DV$107))),0)+
IFERROR(SUMPRODUCT('6. Patients'!CI$10:CI$107,OFFSET('6. Patients'!$KT$9,1,MATCH($D20,'6. Patients'!$KU$9:$LP$9,0),ROWS('6. Patients'!DV$10:DV$107))),0)+
IFERROR(SUMPRODUCT('6. Patients'!CI$10:CI$107,OFFSET('6. Patients'!$LQ$9,1,MATCH($D20,'6. Patients'!$LR$9:$MF$9,0),ROWS('6. Patients'!DV$10:DV$107))),0))+
IFERROR(VLOOKUP($D20,$H$109:$L$139,COLUMNS($H$108:$J$108)-1+Q$7,0)*$E20*$F20*'1. General Inputs'!$J$18,0),0)</f>
        <v>0</v>
      </c>
      <c r="R20" s="3">
        <f ca="1">ROUNDUP($F20*$E20*CHOOSE(R$7,
IFERROR(SUMPRODUCT('6. Patients'!CJ$10:CJ$107,OFFSET('6. Patients'!$DM$9,1,MATCH($D20,'6. Patients'!$DN$9:$EI$9,0),ROWS('6. Patients'!DW$10:DW$107))),0)+
IFERROR(SUMPRODUCT('6. Patients'!CJ$10:CJ$107,OFFSET('6. Patients'!$EJ$9,1,MATCH($D20,'6. Patients'!$EK$9:$EW$9,0),ROWS('6. Patients'!DW$10:DW$107))),0)+
IFERROR(SUMPRODUCT('6. Patients'!CJ$10:CJ$107,OFFSET('6. Patients'!$EX$9,1,MATCH($D20,'6. Patients'!$EY$9:$FT$9,0),ROWS('6. Patients'!DW$10:DW$107))),0)+
IFERROR(SUMPRODUCT('6. Patients'!CJ$10:CJ$107,OFFSET('6. Patients'!$FU$9,1,MATCH($D20,'6. Patients'!$FV$9:$GJ$9,0),ROWS('6. Patients'!DW$10:DW$107))),0),
IFERROR(SUMPRODUCT('6. Patients'!CJ$10:CJ$107,OFFSET('6. Patients'!$GK$9,1,MATCH($D20,'6. Patients'!$GL$9:$HG$9,0),ROWS('6. Patients'!DW$10:DW$107))),0)+
IFERROR(SUMPRODUCT('6. Patients'!CJ$10:CJ$107,OFFSET('6. Patients'!$HH$9,1,MATCH($D20,'6. Patients'!$HI$9:$HU$9,0),ROWS('6. Patients'!DW$10:DW$107))),0)+
IFERROR(SUMPRODUCT('6. Patients'!CJ$10:CJ$107,OFFSET('6. Patients'!$HV$9,1,MATCH($D20,'6. Patients'!$HW$9:$IR$9,0),ROWS('6. Patients'!DW$10:DW$107))),0)+
IFERROR(SUMPRODUCT('6. Patients'!CJ$10:CJ$107,OFFSET('6. Patients'!$IS$9,1,MATCH($D20,'6. Patients'!$IT$9:$JH$9,0),ROWS('6. Patients'!DW$10:DW$107))),0),
IFERROR(SUMPRODUCT('6. Patients'!CJ$10:CJ$107,OFFSET('6. Patients'!$JI$9,1,MATCH($D20,'6. Patients'!$JJ$9:$KE$9,0),ROWS('6. Patients'!DW$10:DW$107))),0)+
IFERROR(SUMPRODUCT('6. Patients'!CJ$10:CJ$107,OFFSET('6. Patients'!$KF$9,1,MATCH($D20,'6. Patients'!$KG$9:$KS$9,0),ROWS('6. Patients'!DW$10:DW$107))),0)+
IFERROR(SUMPRODUCT('6. Patients'!CJ$10:CJ$107,OFFSET('6. Patients'!$KT$9,1,MATCH($D20,'6. Patients'!$KU$9:$LP$9,0),ROWS('6. Patients'!DW$10:DW$107))),0)+
IFERROR(SUMPRODUCT('6. Patients'!CJ$10:CJ$107,OFFSET('6. Patients'!$LQ$9,1,MATCH($D20,'6. Patients'!$LR$9:$MF$9,0),ROWS('6. Patients'!DW$10:DW$107))),0))+
IFERROR(VLOOKUP($D20,$H$109:$L$139,COLUMNS($H$108:$J$108)-1+R$7,0)*$E20*$F20*'1. General Inputs'!$J$18,0),0)</f>
        <v>0</v>
      </c>
      <c r="S20" s="3">
        <f ca="1">ROUNDUP($F20*$E20*CHOOSE(S$7,
IFERROR(SUMPRODUCT('6. Patients'!CK$10:CK$107,OFFSET('6. Patients'!$DM$9,1,MATCH($D20,'6. Patients'!$DN$9:$EI$9,0),ROWS('6. Patients'!DX$10:DX$107))),0)+
IFERROR(SUMPRODUCT('6. Patients'!CK$10:CK$107,OFFSET('6. Patients'!$EJ$9,1,MATCH($D20,'6. Patients'!$EK$9:$EW$9,0),ROWS('6. Patients'!DX$10:DX$107))),0)+
IFERROR(SUMPRODUCT('6. Patients'!CK$10:CK$107,OFFSET('6. Patients'!$EX$9,1,MATCH($D20,'6. Patients'!$EY$9:$FT$9,0),ROWS('6. Patients'!DX$10:DX$107))),0)+
IFERROR(SUMPRODUCT('6. Patients'!CK$10:CK$107,OFFSET('6. Patients'!$FU$9,1,MATCH($D20,'6. Patients'!$FV$9:$GJ$9,0),ROWS('6. Patients'!DX$10:DX$107))),0),
IFERROR(SUMPRODUCT('6. Patients'!CK$10:CK$107,OFFSET('6. Patients'!$GK$9,1,MATCH($D20,'6. Patients'!$GL$9:$HG$9,0),ROWS('6. Patients'!DX$10:DX$107))),0)+
IFERROR(SUMPRODUCT('6. Patients'!CK$10:CK$107,OFFSET('6. Patients'!$HH$9,1,MATCH($D20,'6. Patients'!$HI$9:$HU$9,0),ROWS('6. Patients'!DX$10:DX$107))),0)+
IFERROR(SUMPRODUCT('6. Patients'!CK$10:CK$107,OFFSET('6. Patients'!$HV$9,1,MATCH($D20,'6. Patients'!$HW$9:$IR$9,0),ROWS('6. Patients'!DX$10:DX$107))),0)+
IFERROR(SUMPRODUCT('6. Patients'!CK$10:CK$107,OFFSET('6. Patients'!$IS$9,1,MATCH($D20,'6. Patients'!$IT$9:$JH$9,0),ROWS('6. Patients'!DX$10:DX$107))),0),
IFERROR(SUMPRODUCT('6. Patients'!CK$10:CK$107,OFFSET('6. Patients'!$JI$9,1,MATCH($D20,'6. Patients'!$JJ$9:$KE$9,0),ROWS('6. Patients'!DX$10:DX$107))),0)+
IFERROR(SUMPRODUCT('6. Patients'!CK$10:CK$107,OFFSET('6. Patients'!$KF$9,1,MATCH($D20,'6. Patients'!$KG$9:$KS$9,0),ROWS('6. Patients'!DX$10:DX$107))),0)+
IFERROR(SUMPRODUCT('6. Patients'!CK$10:CK$107,OFFSET('6. Patients'!$KT$9,1,MATCH($D20,'6. Patients'!$KU$9:$LP$9,0),ROWS('6. Patients'!DX$10:DX$107))),0)+
IFERROR(SUMPRODUCT('6. Patients'!CK$10:CK$107,OFFSET('6. Patients'!$LQ$9,1,MATCH($D20,'6. Patients'!$LR$9:$MF$9,0),ROWS('6. Patients'!DX$10:DX$107))),0))+
IFERROR(VLOOKUP($D20,$H$109:$L$139,COLUMNS($H$108:$J$108)-1+S$7,0)*$E20*$F20*'1. General Inputs'!$J$18,0),0)</f>
        <v>0</v>
      </c>
      <c r="T20" s="3">
        <f ca="1">ROUNDUP($F20*$E20*CHOOSE(T$7,
IFERROR(SUMPRODUCT('6. Patients'!CL$10:CL$107,OFFSET('6. Patients'!$DM$9,1,MATCH($D20,'6. Patients'!$DN$9:$EI$9,0),ROWS('6. Patients'!DY$10:DY$107))),0)+
IFERROR(SUMPRODUCT('6. Patients'!CL$10:CL$107,OFFSET('6. Patients'!$EJ$9,1,MATCH($D20,'6. Patients'!$EK$9:$EW$9,0),ROWS('6. Patients'!DY$10:DY$107))),0)+
IFERROR(SUMPRODUCT('6. Patients'!CL$10:CL$107,OFFSET('6. Patients'!$EX$9,1,MATCH($D20,'6. Patients'!$EY$9:$FT$9,0),ROWS('6. Patients'!DY$10:DY$107))),0)+
IFERROR(SUMPRODUCT('6. Patients'!CL$10:CL$107,OFFSET('6. Patients'!$FU$9,1,MATCH($D20,'6. Patients'!$FV$9:$GJ$9,0),ROWS('6. Patients'!DY$10:DY$107))),0),
IFERROR(SUMPRODUCT('6. Patients'!CL$10:CL$107,OFFSET('6. Patients'!$GK$9,1,MATCH($D20,'6. Patients'!$GL$9:$HG$9,0),ROWS('6. Patients'!DY$10:DY$107))),0)+
IFERROR(SUMPRODUCT('6. Patients'!CL$10:CL$107,OFFSET('6. Patients'!$HH$9,1,MATCH($D20,'6. Patients'!$HI$9:$HU$9,0),ROWS('6. Patients'!DY$10:DY$107))),0)+
IFERROR(SUMPRODUCT('6. Patients'!CL$10:CL$107,OFFSET('6. Patients'!$HV$9,1,MATCH($D20,'6. Patients'!$HW$9:$IR$9,0),ROWS('6. Patients'!DY$10:DY$107))),0)+
IFERROR(SUMPRODUCT('6. Patients'!CL$10:CL$107,OFFSET('6. Patients'!$IS$9,1,MATCH($D20,'6. Patients'!$IT$9:$JH$9,0),ROWS('6. Patients'!DY$10:DY$107))),0),
IFERROR(SUMPRODUCT('6. Patients'!CL$10:CL$107,OFFSET('6. Patients'!$JI$9,1,MATCH($D20,'6. Patients'!$JJ$9:$KE$9,0),ROWS('6. Patients'!DY$10:DY$107))),0)+
IFERROR(SUMPRODUCT('6. Patients'!CL$10:CL$107,OFFSET('6. Patients'!$KF$9,1,MATCH($D20,'6. Patients'!$KG$9:$KS$9,0),ROWS('6. Patients'!DY$10:DY$107))),0)+
IFERROR(SUMPRODUCT('6. Patients'!CL$10:CL$107,OFFSET('6. Patients'!$KT$9,1,MATCH($D20,'6. Patients'!$KU$9:$LP$9,0),ROWS('6. Patients'!DY$10:DY$107))),0)+
IFERROR(SUMPRODUCT('6. Patients'!CL$10:CL$107,OFFSET('6. Patients'!$LQ$9,1,MATCH($D20,'6. Patients'!$LR$9:$MF$9,0),ROWS('6. Patients'!DY$10:DY$107))),0))+
IFERROR(VLOOKUP($D20,$H$109:$L$139,COLUMNS($H$108:$J$108)-1+T$7,0)*$E20*$F20*'1. General Inputs'!$J$18,0),0)</f>
        <v>0</v>
      </c>
      <c r="U20" s="3">
        <f ca="1">ROUNDUP($F20*$E20*CHOOSE(U$7,
IFERROR(SUMPRODUCT('6. Patients'!CM$10:CM$107,OFFSET('6. Patients'!$DM$9,1,MATCH($D20,'6. Patients'!$DN$9:$EI$9,0),ROWS('6. Patients'!DZ$10:DZ$107))),0)+
IFERROR(SUMPRODUCT('6. Patients'!CM$10:CM$107,OFFSET('6. Patients'!$EJ$9,1,MATCH($D20,'6. Patients'!$EK$9:$EW$9,0),ROWS('6. Patients'!DZ$10:DZ$107))),0)+
IFERROR(SUMPRODUCT('6. Patients'!CM$10:CM$107,OFFSET('6. Patients'!$EX$9,1,MATCH($D20,'6. Patients'!$EY$9:$FT$9,0),ROWS('6. Patients'!DZ$10:DZ$107))),0)+
IFERROR(SUMPRODUCT('6. Patients'!CM$10:CM$107,OFFSET('6. Patients'!$FU$9,1,MATCH($D20,'6. Patients'!$FV$9:$GJ$9,0),ROWS('6. Patients'!DZ$10:DZ$107))),0),
IFERROR(SUMPRODUCT('6. Patients'!CM$10:CM$107,OFFSET('6. Patients'!$GK$9,1,MATCH($D20,'6. Patients'!$GL$9:$HG$9,0),ROWS('6. Patients'!DZ$10:DZ$107))),0)+
IFERROR(SUMPRODUCT('6. Patients'!CM$10:CM$107,OFFSET('6. Patients'!$HH$9,1,MATCH($D20,'6. Patients'!$HI$9:$HU$9,0),ROWS('6. Patients'!DZ$10:DZ$107))),0)+
IFERROR(SUMPRODUCT('6. Patients'!CM$10:CM$107,OFFSET('6. Patients'!$HV$9,1,MATCH($D20,'6. Patients'!$HW$9:$IR$9,0),ROWS('6. Patients'!DZ$10:DZ$107))),0)+
IFERROR(SUMPRODUCT('6. Patients'!CM$10:CM$107,OFFSET('6. Patients'!$IS$9,1,MATCH($D20,'6. Patients'!$IT$9:$JH$9,0),ROWS('6. Patients'!DZ$10:DZ$107))),0),
IFERROR(SUMPRODUCT('6. Patients'!CM$10:CM$107,OFFSET('6. Patients'!$JI$9,1,MATCH($D20,'6. Patients'!$JJ$9:$KE$9,0),ROWS('6. Patients'!DZ$10:DZ$107))),0)+
IFERROR(SUMPRODUCT('6. Patients'!CM$10:CM$107,OFFSET('6. Patients'!$KF$9,1,MATCH($D20,'6. Patients'!$KG$9:$KS$9,0),ROWS('6. Patients'!DZ$10:DZ$107))),0)+
IFERROR(SUMPRODUCT('6. Patients'!CM$10:CM$107,OFFSET('6. Patients'!$KT$9,1,MATCH($D20,'6. Patients'!$KU$9:$LP$9,0),ROWS('6. Patients'!DZ$10:DZ$107))),0)+
IFERROR(SUMPRODUCT('6. Patients'!CM$10:CM$107,OFFSET('6. Patients'!$LQ$9,1,MATCH($D20,'6. Patients'!$LR$9:$MF$9,0),ROWS('6. Patients'!DZ$10:DZ$107))),0))+
IFERROR(VLOOKUP($D20,$H$109:$L$139,COLUMNS($H$108:$J$108)-1+U$7,0)*$E20*$F20*'1. General Inputs'!$J$18,0),0)</f>
        <v>0</v>
      </c>
      <c r="V20" s="3">
        <f ca="1">ROUNDUP($F20*$E20*CHOOSE(V$7,
IFERROR(SUMPRODUCT('6. Patients'!CN$10:CN$107,OFFSET('6. Patients'!$DM$9,1,MATCH($D20,'6. Patients'!$DN$9:$EI$9,0),ROWS('6. Patients'!EA$10:EA$107))),0)+
IFERROR(SUMPRODUCT('6. Patients'!CN$10:CN$107,OFFSET('6. Patients'!$EJ$9,1,MATCH($D20,'6. Patients'!$EK$9:$EW$9,0),ROWS('6. Patients'!EA$10:EA$107))),0)+
IFERROR(SUMPRODUCT('6. Patients'!CN$10:CN$107,OFFSET('6. Patients'!$EX$9,1,MATCH($D20,'6. Patients'!$EY$9:$FT$9,0),ROWS('6. Patients'!EA$10:EA$107))),0)+
IFERROR(SUMPRODUCT('6. Patients'!CN$10:CN$107,OFFSET('6. Patients'!$FU$9,1,MATCH($D20,'6. Patients'!$FV$9:$GJ$9,0),ROWS('6. Patients'!EA$10:EA$107))),0),
IFERROR(SUMPRODUCT('6. Patients'!CN$10:CN$107,OFFSET('6. Patients'!$GK$9,1,MATCH($D20,'6. Patients'!$GL$9:$HG$9,0),ROWS('6. Patients'!EA$10:EA$107))),0)+
IFERROR(SUMPRODUCT('6. Patients'!CN$10:CN$107,OFFSET('6. Patients'!$HH$9,1,MATCH($D20,'6. Patients'!$HI$9:$HU$9,0),ROWS('6. Patients'!EA$10:EA$107))),0)+
IFERROR(SUMPRODUCT('6. Patients'!CN$10:CN$107,OFFSET('6. Patients'!$HV$9,1,MATCH($D20,'6. Patients'!$HW$9:$IR$9,0),ROWS('6. Patients'!EA$10:EA$107))),0)+
IFERROR(SUMPRODUCT('6. Patients'!CN$10:CN$107,OFFSET('6. Patients'!$IS$9,1,MATCH($D20,'6. Patients'!$IT$9:$JH$9,0),ROWS('6. Patients'!EA$10:EA$107))),0),
IFERROR(SUMPRODUCT('6. Patients'!CN$10:CN$107,OFFSET('6. Patients'!$JI$9,1,MATCH($D20,'6. Patients'!$JJ$9:$KE$9,0),ROWS('6. Patients'!EA$10:EA$107))),0)+
IFERROR(SUMPRODUCT('6. Patients'!CN$10:CN$107,OFFSET('6. Patients'!$KF$9,1,MATCH($D20,'6. Patients'!$KG$9:$KS$9,0),ROWS('6. Patients'!EA$10:EA$107))),0)+
IFERROR(SUMPRODUCT('6. Patients'!CN$10:CN$107,OFFSET('6. Patients'!$KT$9,1,MATCH($D20,'6. Patients'!$KU$9:$LP$9,0),ROWS('6. Patients'!EA$10:EA$107))),0)+
IFERROR(SUMPRODUCT('6. Patients'!CN$10:CN$107,OFFSET('6. Patients'!$LQ$9,1,MATCH($D20,'6. Patients'!$LR$9:$MF$9,0),ROWS('6. Patients'!EA$10:EA$107))),0))+
IFERROR(VLOOKUP($D20,$H$109:$L$139,COLUMNS($H$108:$J$108)-1+V$7,0)*$E20*$F20*'1. General Inputs'!$J$18,0),0)</f>
        <v>0</v>
      </c>
      <c r="W20" s="3">
        <f ca="1">ROUNDUP($F20*$E20*CHOOSE(W$7,
IFERROR(SUMPRODUCT('6. Patients'!CO$10:CO$107,OFFSET('6. Patients'!$DM$9,1,MATCH($D20,'6. Patients'!$DN$9:$EI$9,0),ROWS('6. Patients'!EB$10:EB$107))),0)+
IFERROR(SUMPRODUCT('6. Patients'!CO$10:CO$107,OFFSET('6. Patients'!$EJ$9,1,MATCH($D20,'6. Patients'!$EK$9:$EW$9,0),ROWS('6. Patients'!EB$10:EB$107))),0)+
IFERROR(SUMPRODUCT('6. Patients'!CO$10:CO$107,OFFSET('6. Patients'!$EX$9,1,MATCH($D20,'6. Patients'!$EY$9:$FT$9,0),ROWS('6. Patients'!EB$10:EB$107))),0)+
IFERROR(SUMPRODUCT('6. Patients'!CO$10:CO$107,OFFSET('6. Patients'!$FU$9,1,MATCH($D20,'6. Patients'!$FV$9:$GJ$9,0),ROWS('6. Patients'!EB$10:EB$107))),0),
IFERROR(SUMPRODUCT('6. Patients'!CO$10:CO$107,OFFSET('6. Patients'!$GK$9,1,MATCH($D20,'6. Patients'!$GL$9:$HG$9,0),ROWS('6. Patients'!EB$10:EB$107))),0)+
IFERROR(SUMPRODUCT('6. Patients'!CO$10:CO$107,OFFSET('6. Patients'!$HH$9,1,MATCH($D20,'6. Patients'!$HI$9:$HU$9,0),ROWS('6. Patients'!EB$10:EB$107))),0)+
IFERROR(SUMPRODUCT('6. Patients'!CO$10:CO$107,OFFSET('6. Patients'!$HV$9,1,MATCH($D20,'6. Patients'!$HW$9:$IR$9,0),ROWS('6. Patients'!EB$10:EB$107))),0)+
IFERROR(SUMPRODUCT('6. Patients'!CO$10:CO$107,OFFSET('6. Patients'!$IS$9,1,MATCH($D20,'6. Patients'!$IT$9:$JH$9,0),ROWS('6. Patients'!EB$10:EB$107))),0),
IFERROR(SUMPRODUCT('6. Patients'!CO$10:CO$107,OFFSET('6. Patients'!$JI$9,1,MATCH($D20,'6. Patients'!$JJ$9:$KE$9,0),ROWS('6. Patients'!EB$10:EB$107))),0)+
IFERROR(SUMPRODUCT('6. Patients'!CO$10:CO$107,OFFSET('6. Patients'!$KF$9,1,MATCH($D20,'6. Patients'!$KG$9:$KS$9,0),ROWS('6. Patients'!EB$10:EB$107))),0)+
IFERROR(SUMPRODUCT('6. Patients'!CO$10:CO$107,OFFSET('6. Patients'!$KT$9,1,MATCH($D20,'6. Patients'!$KU$9:$LP$9,0),ROWS('6. Patients'!EB$10:EB$107))),0)+
IFERROR(SUMPRODUCT('6. Patients'!CO$10:CO$107,OFFSET('6. Patients'!$LQ$9,1,MATCH($D20,'6. Patients'!$LR$9:$MF$9,0),ROWS('6. Patients'!EB$10:EB$107))),0))+
IFERROR(VLOOKUP($D20,$H$109:$L$139,COLUMNS($H$108:$J$108)-1+W$7,0)*$E20*$F20*'1. General Inputs'!$J$18,0),0)</f>
        <v>0</v>
      </c>
      <c r="X20" s="3">
        <f ca="1">ROUNDUP($F20*$E20*CHOOSE(X$7,
IFERROR(SUMPRODUCT('6. Patients'!CP$10:CP$107,OFFSET('6. Patients'!$DM$9,1,MATCH($D20,'6. Patients'!$DN$9:$EI$9,0),ROWS('6. Patients'!EC$10:EC$107))),0)+
IFERROR(SUMPRODUCT('6. Patients'!CP$10:CP$107,OFFSET('6. Patients'!$EJ$9,1,MATCH($D20,'6. Patients'!$EK$9:$EW$9,0),ROWS('6. Patients'!EC$10:EC$107))),0)+
IFERROR(SUMPRODUCT('6. Patients'!CP$10:CP$107,OFFSET('6. Patients'!$EX$9,1,MATCH($D20,'6. Patients'!$EY$9:$FT$9,0),ROWS('6. Patients'!EC$10:EC$107))),0)+
IFERROR(SUMPRODUCT('6. Patients'!CP$10:CP$107,OFFSET('6. Patients'!$FU$9,1,MATCH($D20,'6. Patients'!$FV$9:$GJ$9,0),ROWS('6. Patients'!EC$10:EC$107))),0),
IFERROR(SUMPRODUCT('6. Patients'!CP$10:CP$107,OFFSET('6. Patients'!$GK$9,1,MATCH($D20,'6. Patients'!$GL$9:$HG$9,0),ROWS('6. Patients'!EC$10:EC$107))),0)+
IFERROR(SUMPRODUCT('6. Patients'!CP$10:CP$107,OFFSET('6. Patients'!$HH$9,1,MATCH($D20,'6. Patients'!$HI$9:$HU$9,0),ROWS('6. Patients'!EC$10:EC$107))),0)+
IFERROR(SUMPRODUCT('6. Patients'!CP$10:CP$107,OFFSET('6. Patients'!$HV$9,1,MATCH($D20,'6. Patients'!$HW$9:$IR$9,0),ROWS('6. Patients'!EC$10:EC$107))),0)+
IFERROR(SUMPRODUCT('6. Patients'!CP$10:CP$107,OFFSET('6. Patients'!$IS$9,1,MATCH($D20,'6. Patients'!$IT$9:$JH$9,0),ROWS('6. Patients'!EC$10:EC$107))),0),
IFERROR(SUMPRODUCT('6. Patients'!CP$10:CP$107,OFFSET('6. Patients'!$JI$9,1,MATCH($D20,'6. Patients'!$JJ$9:$KE$9,0),ROWS('6. Patients'!EC$10:EC$107))),0)+
IFERROR(SUMPRODUCT('6. Patients'!CP$10:CP$107,OFFSET('6. Patients'!$KF$9,1,MATCH($D20,'6. Patients'!$KG$9:$KS$9,0),ROWS('6. Patients'!EC$10:EC$107))),0)+
IFERROR(SUMPRODUCT('6. Patients'!CP$10:CP$107,OFFSET('6. Patients'!$KT$9,1,MATCH($D20,'6. Patients'!$KU$9:$LP$9,0),ROWS('6. Patients'!EC$10:EC$107))),0)+
IFERROR(SUMPRODUCT('6. Patients'!CP$10:CP$107,OFFSET('6. Patients'!$LQ$9,1,MATCH($D20,'6. Patients'!$LR$9:$MF$9,0),ROWS('6. Patients'!EC$10:EC$107))),0))+
IFERROR(VLOOKUP($D20,$H$109:$L$139,COLUMNS($H$108:$J$108)-1+X$7,0)*$E20*$F20*'1. General Inputs'!$J$18,0),0)</f>
        <v>0</v>
      </c>
      <c r="Y20" s="3">
        <f ca="1">ROUNDUP($F20*$E20*CHOOSE(Y$7,
IFERROR(SUMPRODUCT('6. Patients'!CQ$10:CQ$107,OFFSET('6. Patients'!$DM$9,1,MATCH($D20,'6. Patients'!$DN$9:$EI$9,0),ROWS('6. Patients'!ED$10:ED$107))),0)+
IFERROR(SUMPRODUCT('6. Patients'!CQ$10:CQ$107,OFFSET('6. Patients'!$EJ$9,1,MATCH($D20,'6. Patients'!$EK$9:$EW$9,0),ROWS('6. Patients'!ED$10:ED$107))),0)+
IFERROR(SUMPRODUCT('6. Patients'!CQ$10:CQ$107,OFFSET('6. Patients'!$EX$9,1,MATCH($D20,'6. Patients'!$EY$9:$FT$9,0),ROWS('6. Patients'!ED$10:ED$107))),0)+
IFERROR(SUMPRODUCT('6. Patients'!CQ$10:CQ$107,OFFSET('6. Patients'!$FU$9,1,MATCH($D20,'6. Patients'!$FV$9:$GJ$9,0),ROWS('6. Patients'!ED$10:ED$107))),0),
IFERROR(SUMPRODUCT('6. Patients'!CQ$10:CQ$107,OFFSET('6. Patients'!$GK$9,1,MATCH($D20,'6. Patients'!$GL$9:$HG$9,0),ROWS('6. Patients'!ED$10:ED$107))),0)+
IFERROR(SUMPRODUCT('6. Patients'!CQ$10:CQ$107,OFFSET('6. Patients'!$HH$9,1,MATCH($D20,'6. Patients'!$HI$9:$HU$9,0),ROWS('6. Patients'!ED$10:ED$107))),0)+
IFERROR(SUMPRODUCT('6. Patients'!CQ$10:CQ$107,OFFSET('6. Patients'!$HV$9,1,MATCH($D20,'6. Patients'!$HW$9:$IR$9,0),ROWS('6. Patients'!ED$10:ED$107))),0)+
IFERROR(SUMPRODUCT('6. Patients'!CQ$10:CQ$107,OFFSET('6. Patients'!$IS$9,1,MATCH($D20,'6. Patients'!$IT$9:$JH$9,0),ROWS('6. Patients'!ED$10:ED$107))),0),
IFERROR(SUMPRODUCT('6. Patients'!CQ$10:CQ$107,OFFSET('6. Patients'!$JI$9,1,MATCH($D20,'6. Patients'!$JJ$9:$KE$9,0),ROWS('6. Patients'!ED$10:ED$107))),0)+
IFERROR(SUMPRODUCT('6. Patients'!CQ$10:CQ$107,OFFSET('6. Patients'!$KF$9,1,MATCH($D20,'6. Patients'!$KG$9:$KS$9,0),ROWS('6. Patients'!ED$10:ED$107))),0)+
IFERROR(SUMPRODUCT('6. Patients'!CQ$10:CQ$107,OFFSET('6. Patients'!$KT$9,1,MATCH($D20,'6. Patients'!$KU$9:$LP$9,0),ROWS('6. Patients'!ED$10:ED$107))),0)+
IFERROR(SUMPRODUCT('6. Patients'!CQ$10:CQ$107,OFFSET('6. Patients'!$LQ$9,1,MATCH($D20,'6. Patients'!$LR$9:$MF$9,0),ROWS('6. Patients'!ED$10:ED$107))),0))+
IFERROR(VLOOKUP($D20,$H$109:$L$139,COLUMNS($H$108:$J$108)-1+Y$7,0)*$E20*$F20*'1. General Inputs'!$J$18,0),0)</f>
        <v>0</v>
      </c>
      <c r="Z20" s="3">
        <f ca="1">ROUNDUP($F20*$E20*CHOOSE(Z$7,
IFERROR(SUMPRODUCT('6. Patients'!CR$10:CR$107,OFFSET('6. Patients'!$DM$9,1,MATCH($D20,'6. Patients'!$DN$9:$EI$9,0),ROWS('6. Patients'!EE$10:EE$107))),0)+
IFERROR(SUMPRODUCT('6. Patients'!CR$10:CR$107,OFFSET('6. Patients'!$EJ$9,1,MATCH($D20,'6. Patients'!$EK$9:$EW$9,0),ROWS('6. Patients'!EE$10:EE$107))),0)+
IFERROR(SUMPRODUCT('6. Patients'!CR$10:CR$107,OFFSET('6. Patients'!$EX$9,1,MATCH($D20,'6. Patients'!$EY$9:$FT$9,0),ROWS('6. Patients'!EE$10:EE$107))),0)+
IFERROR(SUMPRODUCT('6. Patients'!CR$10:CR$107,OFFSET('6. Patients'!$FU$9,1,MATCH($D20,'6. Patients'!$FV$9:$GJ$9,0),ROWS('6. Patients'!EE$10:EE$107))),0),
IFERROR(SUMPRODUCT('6. Patients'!CR$10:CR$107,OFFSET('6. Patients'!$GK$9,1,MATCH($D20,'6. Patients'!$GL$9:$HG$9,0),ROWS('6. Patients'!EE$10:EE$107))),0)+
IFERROR(SUMPRODUCT('6. Patients'!CR$10:CR$107,OFFSET('6. Patients'!$HH$9,1,MATCH($D20,'6. Patients'!$HI$9:$HU$9,0),ROWS('6. Patients'!EE$10:EE$107))),0)+
IFERROR(SUMPRODUCT('6. Patients'!CR$10:CR$107,OFFSET('6. Patients'!$HV$9,1,MATCH($D20,'6. Patients'!$HW$9:$IR$9,0),ROWS('6. Patients'!EE$10:EE$107))),0)+
IFERROR(SUMPRODUCT('6. Patients'!CR$10:CR$107,OFFSET('6. Patients'!$IS$9,1,MATCH($D20,'6. Patients'!$IT$9:$JH$9,0),ROWS('6. Patients'!EE$10:EE$107))),0),
IFERROR(SUMPRODUCT('6. Patients'!CR$10:CR$107,OFFSET('6. Patients'!$JI$9,1,MATCH($D20,'6. Patients'!$JJ$9:$KE$9,0),ROWS('6. Patients'!EE$10:EE$107))),0)+
IFERROR(SUMPRODUCT('6. Patients'!CR$10:CR$107,OFFSET('6. Patients'!$KF$9,1,MATCH($D20,'6. Patients'!$KG$9:$KS$9,0),ROWS('6. Patients'!EE$10:EE$107))),0)+
IFERROR(SUMPRODUCT('6. Patients'!CR$10:CR$107,OFFSET('6. Patients'!$KT$9,1,MATCH($D20,'6. Patients'!$KU$9:$LP$9,0),ROWS('6. Patients'!EE$10:EE$107))),0)+
IFERROR(SUMPRODUCT('6. Patients'!CR$10:CR$107,OFFSET('6. Patients'!$LQ$9,1,MATCH($D20,'6. Patients'!$LR$9:$MF$9,0),ROWS('6. Patients'!EE$10:EE$107))),0))+
IFERROR(VLOOKUP($D20,$H$109:$L$139,COLUMNS($H$108:$J$108)-1+Z$7,0)*$E20*$F20*'1. General Inputs'!$J$18,0),0)</f>
        <v>0</v>
      </c>
      <c r="AA20" s="3">
        <f ca="1">ROUNDUP($F20*$E20*CHOOSE(AA$7,
IFERROR(SUMPRODUCT('6. Patients'!CS$10:CS$107,OFFSET('6. Patients'!$DM$9,1,MATCH($D20,'6. Patients'!$DN$9:$EI$9,0),ROWS('6. Patients'!EF$10:EF$107))),0)+
IFERROR(SUMPRODUCT('6. Patients'!CS$10:CS$107,OFFSET('6. Patients'!$EJ$9,1,MATCH($D20,'6. Patients'!$EK$9:$EW$9,0),ROWS('6. Patients'!EF$10:EF$107))),0)+
IFERROR(SUMPRODUCT('6. Patients'!CS$10:CS$107,OFFSET('6. Patients'!$EX$9,1,MATCH($D20,'6. Patients'!$EY$9:$FT$9,0),ROWS('6. Patients'!EF$10:EF$107))),0)+
IFERROR(SUMPRODUCT('6. Patients'!CS$10:CS$107,OFFSET('6. Patients'!$FU$9,1,MATCH($D20,'6. Patients'!$FV$9:$GJ$9,0),ROWS('6. Patients'!EF$10:EF$107))),0),
IFERROR(SUMPRODUCT('6. Patients'!CS$10:CS$107,OFFSET('6. Patients'!$GK$9,1,MATCH($D20,'6. Patients'!$GL$9:$HG$9,0),ROWS('6. Patients'!EF$10:EF$107))),0)+
IFERROR(SUMPRODUCT('6. Patients'!CS$10:CS$107,OFFSET('6. Patients'!$HH$9,1,MATCH($D20,'6. Patients'!$HI$9:$HU$9,0),ROWS('6. Patients'!EF$10:EF$107))),0)+
IFERROR(SUMPRODUCT('6. Patients'!CS$10:CS$107,OFFSET('6. Patients'!$HV$9,1,MATCH($D20,'6. Patients'!$HW$9:$IR$9,0),ROWS('6. Patients'!EF$10:EF$107))),0)+
IFERROR(SUMPRODUCT('6. Patients'!CS$10:CS$107,OFFSET('6. Patients'!$IS$9,1,MATCH($D20,'6. Patients'!$IT$9:$JH$9,0),ROWS('6. Patients'!EF$10:EF$107))),0),
IFERROR(SUMPRODUCT('6. Patients'!CS$10:CS$107,OFFSET('6. Patients'!$JI$9,1,MATCH($D20,'6. Patients'!$JJ$9:$KE$9,0),ROWS('6. Patients'!EF$10:EF$107))),0)+
IFERROR(SUMPRODUCT('6. Patients'!CS$10:CS$107,OFFSET('6. Patients'!$KF$9,1,MATCH($D20,'6. Patients'!$KG$9:$KS$9,0),ROWS('6. Patients'!EF$10:EF$107))),0)+
IFERROR(SUMPRODUCT('6. Patients'!CS$10:CS$107,OFFSET('6. Patients'!$KT$9,1,MATCH($D20,'6. Patients'!$KU$9:$LP$9,0),ROWS('6. Patients'!EF$10:EF$107))),0)+
IFERROR(SUMPRODUCT('6. Patients'!CS$10:CS$107,OFFSET('6. Patients'!$LQ$9,1,MATCH($D20,'6. Patients'!$LR$9:$MF$9,0),ROWS('6. Patients'!EF$10:EF$107))),0))+
IFERROR(VLOOKUP($D20,$H$109:$L$139,COLUMNS($H$108:$J$108)-1+AA$7,0)*$E20*$F20*'1. General Inputs'!$J$18,0),0)</f>
        <v>0</v>
      </c>
      <c r="AB20" s="3">
        <f ca="1">ROUNDUP($F20*$E20*CHOOSE(AB$7,
IFERROR(SUMPRODUCT('6. Patients'!CT$10:CT$107,OFFSET('6. Patients'!$DM$9,1,MATCH($D20,'6. Patients'!$DN$9:$EI$9,0),ROWS('6. Patients'!EG$10:EG$107))),0)+
IFERROR(SUMPRODUCT('6. Patients'!CT$10:CT$107,OFFSET('6. Patients'!$EJ$9,1,MATCH($D20,'6. Patients'!$EK$9:$EW$9,0),ROWS('6. Patients'!EG$10:EG$107))),0)+
IFERROR(SUMPRODUCT('6. Patients'!CT$10:CT$107,OFFSET('6. Patients'!$EX$9,1,MATCH($D20,'6. Patients'!$EY$9:$FT$9,0),ROWS('6. Patients'!EG$10:EG$107))),0)+
IFERROR(SUMPRODUCT('6. Patients'!CT$10:CT$107,OFFSET('6. Patients'!$FU$9,1,MATCH($D20,'6. Patients'!$FV$9:$GJ$9,0),ROWS('6. Patients'!EG$10:EG$107))),0),
IFERROR(SUMPRODUCT('6. Patients'!CT$10:CT$107,OFFSET('6. Patients'!$GK$9,1,MATCH($D20,'6. Patients'!$GL$9:$HG$9,0),ROWS('6. Patients'!EG$10:EG$107))),0)+
IFERROR(SUMPRODUCT('6. Patients'!CT$10:CT$107,OFFSET('6. Patients'!$HH$9,1,MATCH($D20,'6. Patients'!$HI$9:$HU$9,0),ROWS('6. Patients'!EG$10:EG$107))),0)+
IFERROR(SUMPRODUCT('6. Patients'!CT$10:CT$107,OFFSET('6. Patients'!$HV$9,1,MATCH($D20,'6. Patients'!$HW$9:$IR$9,0),ROWS('6. Patients'!EG$10:EG$107))),0)+
IFERROR(SUMPRODUCT('6. Patients'!CT$10:CT$107,OFFSET('6. Patients'!$IS$9,1,MATCH($D20,'6. Patients'!$IT$9:$JH$9,0),ROWS('6. Patients'!EG$10:EG$107))),0),
IFERROR(SUMPRODUCT('6. Patients'!CT$10:CT$107,OFFSET('6. Patients'!$JI$9,1,MATCH($D20,'6. Patients'!$JJ$9:$KE$9,0),ROWS('6. Patients'!EG$10:EG$107))),0)+
IFERROR(SUMPRODUCT('6. Patients'!CT$10:CT$107,OFFSET('6. Patients'!$KF$9,1,MATCH($D20,'6. Patients'!$KG$9:$KS$9,0),ROWS('6. Patients'!EG$10:EG$107))),0)+
IFERROR(SUMPRODUCT('6. Patients'!CT$10:CT$107,OFFSET('6. Patients'!$KT$9,1,MATCH($D20,'6. Patients'!$KU$9:$LP$9,0),ROWS('6. Patients'!EG$10:EG$107))),0)+
IFERROR(SUMPRODUCT('6. Patients'!CT$10:CT$107,OFFSET('6. Patients'!$LQ$9,1,MATCH($D20,'6. Patients'!$LR$9:$MF$9,0),ROWS('6. Patients'!EG$10:EG$107))),0))+
IFERROR(VLOOKUP($D20,$H$109:$L$139,COLUMNS($H$108:$J$108)-1+AB$7,0)*$E20*$F20*'1. General Inputs'!$J$18,0),0)</f>
        <v>0</v>
      </c>
      <c r="AC20" s="3">
        <f ca="1">ROUNDUP($F20*$E20*CHOOSE(AC$7,
IFERROR(SUMPRODUCT('6. Patients'!CU$10:CU$107,OFFSET('6. Patients'!$DM$9,1,MATCH($D20,'6. Patients'!$DN$9:$EI$9,0),ROWS('6. Patients'!EH$10:EH$107))),0)+
IFERROR(SUMPRODUCT('6. Patients'!CU$10:CU$107,OFFSET('6. Patients'!$EJ$9,1,MATCH($D20,'6. Patients'!$EK$9:$EW$9,0),ROWS('6. Patients'!EH$10:EH$107))),0)+
IFERROR(SUMPRODUCT('6. Patients'!CU$10:CU$107,OFFSET('6. Patients'!$EX$9,1,MATCH($D20,'6. Patients'!$EY$9:$FT$9,0),ROWS('6. Patients'!EH$10:EH$107))),0)+
IFERROR(SUMPRODUCT('6. Patients'!CU$10:CU$107,OFFSET('6. Patients'!$FU$9,1,MATCH($D20,'6. Patients'!$FV$9:$GJ$9,0),ROWS('6. Patients'!EH$10:EH$107))),0),
IFERROR(SUMPRODUCT('6. Patients'!CU$10:CU$107,OFFSET('6. Patients'!$GK$9,1,MATCH($D20,'6. Patients'!$GL$9:$HG$9,0),ROWS('6. Patients'!EH$10:EH$107))),0)+
IFERROR(SUMPRODUCT('6. Patients'!CU$10:CU$107,OFFSET('6. Patients'!$HH$9,1,MATCH($D20,'6. Patients'!$HI$9:$HU$9,0),ROWS('6. Patients'!EH$10:EH$107))),0)+
IFERROR(SUMPRODUCT('6. Patients'!CU$10:CU$107,OFFSET('6. Patients'!$HV$9,1,MATCH($D20,'6. Patients'!$HW$9:$IR$9,0),ROWS('6. Patients'!EH$10:EH$107))),0)+
IFERROR(SUMPRODUCT('6. Patients'!CU$10:CU$107,OFFSET('6. Patients'!$IS$9,1,MATCH($D20,'6. Patients'!$IT$9:$JH$9,0),ROWS('6. Patients'!EH$10:EH$107))),0),
IFERROR(SUMPRODUCT('6. Patients'!CU$10:CU$107,OFFSET('6. Patients'!$JI$9,1,MATCH($D20,'6. Patients'!$JJ$9:$KE$9,0),ROWS('6. Patients'!EH$10:EH$107))),0)+
IFERROR(SUMPRODUCT('6. Patients'!CU$10:CU$107,OFFSET('6. Patients'!$KF$9,1,MATCH($D20,'6. Patients'!$KG$9:$KS$9,0),ROWS('6. Patients'!EH$10:EH$107))),0)+
IFERROR(SUMPRODUCT('6. Patients'!CU$10:CU$107,OFFSET('6. Patients'!$KT$9,1,MATCH($D20,'6. Patients'!$KU$9:$LP$9,0),ROWS('6. Patients'!EH$10:EH$107))),0)+
IFERROR(SUMPRODUCT('6. Patients'!CU$10:CU$107,OFFSET('6. Patients'!$LQ$9,1,MATCH($D20,'6. Patients'!$LR$9:$MF$9,0),ROWS('6. Patients'!EH$10:EH$107))),0))+
IFERROR(VLOOKUP($D20,$H$109:$L$139,COLUMNS($H$108:$J$108)-1+AC$7,0)*$E20*$F20*'1. General Inputs'!$J$18,0),0)</f>
        <v>0</v>
      </c>
      <c r="AD20" s="3">
        <f ca="1">ROUNDUP($F20*$E20*CHOOSE(AD$7,
IFERROR(SUMPRODUCT('6. Patients'!CV$10:CV$107,OFFSET('6. Patients'!$DM$9,1,MATCH($D20,'6. Patients'!$DN$9:$EI$9,0),ROWS('6. Patients'!EI$10:EI$107))),0)+
IFERROR(SUMPRODUCT('6. Patients'!CV$10:CV$107,OFFSET('6. Patients'!$EJ$9,1,MATCH($D20,'6. Patients'!$EK$9:$EW$9,0),ROWS('6. Patients'!EI$10:EI$107))),0)+
IFERROR(SUMPRODUCT('6. Patients'!CV$10:CV$107,OFFSET('6. Patients'!$EX$9,1,MATCH($D20,'6. Patients'!$EY$9:$FT$9,0),ROWS('6. Patients'!EI$10:EI$107))),0)+
IFERROR(SUMPRODUCT('6. Patients'!CV$10:CV$107,OFFSET('6. Patients'!$FU$9,1,MATCH($D20,'6. Patients'!$FV$9:$GJ$9,0),ROWS('6. Patients'!EI$10:EI$107))),0),
IFERROR(SUMPRODUCT('6. Patients'!CV$10:CV$107,OFFSET('6. Patients'!$GK$9,1,MATCH($D20,'6. Patients'!$GL$9:$HG$9,0),ROWS('6. Patients'!EI$10:EI$107))),0)+
IFERROR(SUMPRODUCT('6. Patients'!CV$10:CV$107,OFFSET('6. Patients'!$HH$9,1,MATCH($D20,'6. Patients'!$HI$9:$HU$9,0),ROWS('6. Patients'!EI$10:EI$107))),0)+
IFERROR(SUMPRODUCT('6. Patients'!CV$10:CV$107,OFFSET('6. Patients'!$HV$9,1,MATCH($D20,'6. Patients'!$HW$9:$IR$9,0),ROWS('6. Patients'!EI$10:EI$107))),0)+
IFERROR(SUMPRODUCT('6. Patients'!CV$10:CV$107,OFFSET('6. Patients'!$IS$9,1,MATCH($D20,'6. Patients'!$IT$9:$JH$9,0),ROWS('6. Patients'!EI$10:EI$107))),0),
IFERROR(SUMPRODUCT('6. Patients'!CV$10:CV$107,OFFSET('6. Patients'!$JI$9,1,MATCH($D20,'6. Patients'!$JJ$9:$KE$9,0),ROWS('6. Patients'!EI$10:EI$107))),0)+
IFERROR(SUMPRODUCT('6. Patients'!CV$10:CV$107,OFFSET('6. Patients'!$KF$9,1,MATCH($D20,'6. Patients'!$KG$9:$KS$9,0),ROWS('6. Patients'!EI$10:EI$107))),0)+
IFERROR(SUMPRODUCT('6. Patients'!CV$10:CV$107,OFFSET('6. Patients'!$KT$9,1,MATCH($D20,'6. Patients'!$KU$9:$LP$9,0),ROWS('6. Patients'!EI$10:EI$107))),0)+
IFERROR(SUMPRODUCT('6. Patients'!CV$10:CV$107,OFFSET('6. Patients'!$LQ$9,1,MATCH($D20,'6. Patients'!$LR$9:$MF$9,0),ROWS('6. Patients'!EI$10:EI$107))),0))+
IFERROR(VLOOKUP($D20,$H$109:$L$139,COLUMNS($H$108:$J$108)-1+AD$7,0)*$E20*$F20*'1. General Inputs'!$J$18,0),0)</f>
        <v>0</v>
      </c>
      <c r="AE20" s="3">
        <f ca="1">ROUNDUP($F20*$E20*CHOOSE(AE$7,
IFERROR(SUMPRODUCT('6. Patients'!CW$10:CW$107,OFFSET('6. Patients'!$DM$9,1,MATCH($D20,'6. Patients'!$DN$9:$EI$9,0),ROWS('6. Patients'!EJ$10:EJ$107))),0)+
IFERROR(SUMPRODUCT('6. Patients'!CW$10:CW$107,OFFSET('6. Patients'!$EJ$9,1,MATCH($D20,'6. Patients'!$EK$9:$EW$9,0),ROWS('6. Patients'!EJ$10:EJ$107))),0)+
IFERROR(SUMPRODUCT('6. Patients'!CW$10:CW$107,OFFSET('6. Patients'!$EX$9,1,MATCH($D20,'6. Patients'!$EY$9:$FT$9,0),ROWS('6. Patients'!EJ$10:EJ$107))),0)+
IFERROR(SUMPRODUCT('6. Patients'!CW$10:CW$107,OFFSET('6. Patients'!$FU$9,1,MATCH($D20,'6. Patients'!$FV$9:$GJ$9,0),ROWS('6. Patients'!EJ$10:EJ$107))),0),
IFERROR(SUMPRODUCT('6. Patients'!CW$10:CW$107,OFFSET('6. Patients'!$GK$9,1,MATCH($D20,'6. Patients'!$GL$9:$HG$9,0),ROWS('6. Patients'!EJ$10:EJ$107))),0)+
IFERROR(SUMPRODUCT('6. Patients'!CW$10:CW$107,OFFSET('6. Patients'!$HH$9,1,MATCH($D20,'6. Patients'!$HI$9:$HU$9,0),ROWS('6. Patients'!EJ$10:EJ$107))),0)+
IFERROR(SUMPRODUCT('6. Patients'!CW$10:CW$107,OFFSET('6. Patients'!$HV$9,1,MATCH($D20,'6. Patients'!$HW$9:$IR$9,0),ROWS('6. Patients'!EJ$10:EJ$107))),0)+
IFERROR(SUMPRODUCT('6. Patients'!CW$10:CW$107,OFFSET('6. Patients'!$IS$9,1,MATCH($D20,'6. Patients'!$IT$9:$JH$9,0),ROWS('6. Patients'!EJ$10:EJ$107))),0),
IFERROR(SUMPRODUCT('6. Patients'!CW$10:CW$107,OFFSET('6. Patients'!$JI$9,1,MATCH($D20,'6. Patients'!$JJ$9:$KE$9,0),ROWS('6. Patients'!EJ$10:EJ$107))),0)+
IFERROR(SUMPRODUCT('6. Patients'!CW$10:CW$107,OFFSET('6. Patients'!$KF$9,1,MATCH($D20,'6. Patients'!$KG$9:$KS$9,0),ROWS('6. Patients'!EJ$10:EJ$107))),0)+
IFERROR(SUMPRODUCT('6. Patients'!CW$10:CW$107,OFFSET('6. Patients'!$KT$9,1,MATCH($D20,'6. Patients'!$KU$9:$LP$9,0),ROWS('6. Patients'!EJ$10:EJ$107))),0)+
IFERROR(SUMPRODUCT('6. Patients'!CW$10:CW$107,OFFSET('6. Patients'!$LQ$9,1,MATCH($D20,'6. Patients'!$LR$9:$MF$9,0),ROWS('6. Patients'!EJ$10:EJ$107))),0))+
IFERROR(VLOOKUP($D20,$H$109:$L$139,COLUMNS($H$108:$J$108)-1+AE$7,0)*$E20*$F20*'1. General Inputs'!$J$18,0),0)</f>
        <v>0</v>
      </c>
      <c r="AF20" s="3">
        <f ca="1">ROUNDUP($F20*$E20*CHOOSE(AF$7,
IFERROR(SUMPRODUCT('6. Patients'!CX$10:CX$107,OFFSET('6. Patients'!$DM$9,1,MATCH($D20,'6. Patients'!$DN$9:$EI$9,0),ROWS('6. Patients'!EK$10:EK$107))),0)+
IFERROR(SUMPRODUCT('6. Patients'!CX$10:CX$107,OFFSET('6. Patients'!$EJ$9,1,MATCH($D20,'6. Patients'!$EK$9:$EW$9,0),ROWS('6. Patients'!EK$10:EK$107))),0)+
IFERROR(SUMPRODUCT('6. Patients'!CX$10:CX$107,OFFSET('6. Patients'!$EX$9,1,MATCH($D20,'6. Patients'!$EY$9:$FT$9,0),ROWS('6. Patients'!EK$10:EK$107))),0)+
IFERROR(SUMPRODUCT('6. Patients'!CX$10:CX$107,OFFSET('6. Patients'!$FU$9,1,MATCH($D20,'6. Patients'!$FV$9:$GJ$9,0),ROWS('6. Patients'!EK$10:EK$107))),0),
IFERROR(SUMPRODUCT('6. Patients'!CX$10:CX$107,OFFSET('6. Patients'!$GK$9,1,MATCH($D20,'6. Patients'!$GL$9:$HG$9,0),ROWS('6. Patients'!EK$10:EK$107))),0)+
IFERROR(SUMPRODUCT('6. Patients'!CX$10:CX$107,OFFSET('6. Patients'!$HH$9,1,MATCH($D20,'6. Patients'!$HI$9:$HU$9,0),ROWS('6. Patients'!EK$10:EK$107))),0)+
IFERROR(SUMPRODUCT('6. Patients'!CX$10:CX$107,OFFSET('6. Patients'!$HV$9,1,MATCH($D20,'6. Patients'!$HW$9:$IR$9,0),ROWS('6. Patients'!EK$10:EK$107))),0)+
IFERROR(SUMPRODUCT('6. Patients'!CX$10:CX$107,OFFSET('6. Patients'!$IS$9,1,MATCH($D20,'6. Patients'!$IT$9:$JH$9,0),ROWS('6. Patients'!EK$10:EK$107))),0),
IFERROR(SUMPRODUCT('6. Patients'!CX$10:CX$107,OFFSET('6. Patients'!$JI$9,1,MATCH($D20,'6. Patients'!$JJ$9:$KE$9,0),ROWS('6. Patients'!EK$10:EK$107))),0)+
IFERROR(SUMPRODUCT('6. Patients'!CX$10:CX$107,OFFSET('6. Patients'!$KF$9,1,MATCH($D20,'6. Patients'!$KG$9:$KS$9,0),ROWS('6. Patients'!EK$10:EK$107))),0)+
IFERROR(SUMPRODUCT('6. Patients'!CX$10:CX$107,OFFSET('6. Patients'!$KT$9,1,MATCH($D20,'6. Patients'!$KU$9:$LP$9,0),ROWS('6. Patients'!EK$10:EK$107))),0)+
IFERROR(SUMPRODUCT('6. Patients'!CX$10:CX$107,OFFSET('6. Patients'!$LQ$9,1,MATCH($D20,'6. Patients'!$LR$9:$MF$9,0),ROWS('6. Patients'!EK$10:EK$107))),0))+
IFERROR(VLOOKUP($D20,$H$109:$L$139,COLUMNS($H$108:$J$108)-1+AF$7,0)*$E20*$F20*'1. General Inputs'!$J$18,0),0)</f>
        <v>0</v>
      </c>
      <c r="AG20" s="3">
        <f ca="1">ROUNDUP($F20*$E20*CHOOSE(AG$7,
IFERROR(SUMPRODUCT('6. Patients'!CY$10:CY$107,OFFSET('6. Patients'!$DM$9,1,MATCH($D20,'6. Patients'!$DN$9:$EI$9,0),ROWS('6. Patients'!EL$10:EL$107))),0)+
IFERROR(SUMPRODUCT('6. Patients'!CY$10:CY$107,OFFSET('6. Patients'!$EJ$9,1,MATCH($D20,'6. Patients'!$EK$9:$EW$9,0),ROWS('6. Patients'!EL$10:EL$107))),0)+
IFERROR(SUMPRODUCT('6. Patients'!CY$10:CY$107,OFFSET('6. Patients'!$EX$9,1,MATCH($D20,'6. Patients'!$EY$9:$FT$9,0),ROWS('6. Patients'!EL$10:EL$107))),0)+
IFERROR(SUMPRODUCT('6. Patients'!CY$10:CY$107,OFFSET('6. Patients'!$FU$9,1,MATCH($D20,'6. Patients'!$FV$9:$GJ$9,0),ROWS('6. Patients'!EL$10:EL$107))),0),
IFERROR(SUMPRODUCT('6. Patients'!CY$10:CY$107,OFFSET('6. Patients'!$GK$9,1,MATCH($D20,'6. Patients'!$GL$9:$HG$9,0),ROWS('6. Patients'!EL$10:EL$107))),0)+
IFERROR(SUMPRODUCT('6. Patients'!CY$10:CY$107,OFFSET('6. Patients'!$HH$9,1,MATCH($D20,'6. Patients'!$HI$9:$HU$9,0),ROWS('6. Patients'!EL$10:EL$107))),0)+
IFERROR(SUMPRODUCT('6. Patients'!CY$10:CY$107,OFFSET('6. Patients'!$HV$9,1,MATCH($D20,'6. Patients'!$HW$9:$IR$9,0),ROWS('6. Patients'!EL$10:EL$107))),0)+
IFERROR(SUMPRODUCT('6. Patients'!CY$10:CY$107,OFFSET('6. Patients'!$IS$9,1,MATCH($D20,'6. Patients'!$IT$9:$JH$9,0),ROWS('6. Patients'!EL$10:EL$107))),0),
IFERROR(SUMPRODUCT('6. Patients'!CY$10:CY$107,OFFSET('6. Patients'!$JI$9,1,MATCH($D20,'6. Patients'!$JJ$9:$KE$9,0),ROWS('6. Patients'!EL$10:EL$107))),0)+
IFERROR(SUMPRODUCT('6. Patients'!CY$10:CY$107,OFFSET('6. Patients'!$KF$9,1,MATCH($D20,'6. Patients'!$KG$9:$KS$9,0),ROWS('6. Patients'!EL$10:EL$107))),0)+
IFERROR(SUMPRODUCT('6. Patients'!CY$10:CY$107,OFFSET('6. Patients'!$KT$9,1,MATCH($D20,'6. Patients'!$KU$9:$LP$9,0),ROWS('6. Patients'!EL$10:EL$107))),0)+
IFERROR(SUMPRODUCT('6. Patients'!CY$10:CY$107,OFFSET('6. Patients'!$LQ$9,1,MATCH($D20,'6. Patients'!$LR$9:$MF$9,0),ROWS('6. Patients'!EL$10:EL$107))),0))+
IFERROR(VLOOKUP($D20,$H$109:$L$139,COLUMNS($H$108:$J$108)-1+AG$7,0)*$E20*$F20*'1. General Inputs'!$J$18,0),0)</f>
        <v>0</v>
      </c>
      <c r="AH20" s="3">
        <f ca="1">ROUNDUP($F20*$E20*CHOOSE(AH$7,
IFERROR(SUMPRODUCT('6. Patients'!CZ$10:CZ$107,OFFSET('6. Patients'!$DM$9,1,MATCH($D20,'6. Patients'!$DN$9:$EI$9,0),ROWS('6. Patients'!EM$10:EM$107))),0)+
IFERROR(SUMPRODUCT('6. Patients'!CZ$10:CZ$107,OFFSET('6. Patients'!$EJ$9,1,MATCH($D20,'6. Patients'!$EK$9:$EW$9,0),ROWS('6. Patients'!EM$10:EM$107))),0)+
IFERROR(SUMPRODUCT('6. Patients'!CZ$10:CZ$107,OFFSET('6. Patients'!$EX$9,1,MATCH($D20,'6. Patients'!$EY$9:$FT$9,0),ROWS('6. Patients'!EM$10:EM$107))),0)+
IFERROR(SUMPRODUCT('6. Patients'!CZ$10:CZ$107,OFFSET('6. Patients'!$FU$9,1,MATCH($D20,'6. Patients'!$FV$9:$GJ$9,0),ROWS('6. Patients'!EM$10:EM$107))),0),
IFERROR(SUMPRODUCT('6. Patients'!CZ$10:CZ$107,OFFSET('6. Patients'!$GK$9,1,MATCH($D20,'6. Patients'!$GL$9:$HG$9,0),ROWS('6. Patients'!EM$10:EM$107))),0)+
IFERROR(SUMPRODUCT('6. Patients'!CZ$10:CZ$107,OFFSET('6. Patients'!$HH$9,1,MATCH($D20,'6. Patients'!$HI$9:$HU$9,0),ROWS('6. Patients'!EM$10:EM$107))),0)+
IFERROR(SUMPRODUCT('6. Patients'!CZ$10:CZ$107,OFFSET('6. Patients'!$HV$9,1,MATCH($D20,'6. Patients'!$HW$9:$IR$9,0),ROWS('6. Patients'!EM$10:EM$107))),0)+
IFERROR(SUMPRODUCT('6. Patients'!CZ$10:CZ$107,OFFSET('6. Patients'!$IS$9,1,MATCH($D20,'6. Patients'!$IT$9:$JH$9,0),ROWS('6. Patients'!EM$10:EM$107))),0),
IFERROR(SUMPRODUCT('6. Patients'!CZ$10:CZ$107,OFFSET('6. Patients'!$JI$9,1,MATCH($D20,'6. Patients'!$JJ$9:$KE$9,0),ROWS('6. Patients'!EM$10:EM$107))),0)+
IFERROR(SUMPRODUCT('6. Patients'!CZ$10:CZ$107,OFFSET('6. Patients'!$KF$9,1,MATCH($D20,'6. Patients'!$KG$9:$KS$9,0),ROWS('6. Patients'!EM$10:EM$107))),0)+
IFERROR(SUMPRODUCT('6. Patients'!CZ$10:CZ$107,OFFSET('6. Patients'!$KT$9,1,MATCH($D20,'6. Patients'!$KU$9:$LP$9,0),ROWS('6. Patients'!EM$10:EM$107))),0)+
IFERROR(SUMPRODUCT('6. Patients'!CZ$10:CZ$107,OFFSET('6. Patients'!$LQ$9,1,MATCH($D20,'6. Patients'!$LR$9:$MF$9,0),ROWS('6. Patients'!EM$10:EM$107))),0))+
IFERROR(VLOOKUP($D20,$H$109:$L$139,COLUMNS($H$108:$J$108)-1+AH$7,0)*$E20*$F20*'1. General Inputs'!$J$18,0),0)</f>
        <v>0</v>
      </c>
      <c r="AI20" s="3">
        <f ca="1">ROUNDUP($F20*$E20*CHOOSE(AI$7,
IFERROR(SUMPRODUCT('6. Patients'!DA$10:DA$107,OFFSET('6. Patients'!$DM$9,1,MATCH($D20,'6. Patients'!$DN$9:$EI$9,0),ROWS('6. Patients'!EN$10:EN$107))),0)+
IFERROR(SUMPRODUCT('6. Patients'!DA$10:DA$107,OFFSET('6. Patients'!$EJ$9,1,MATCH($D20,'6. Patients'!$EK$9:$EW$9,0),ROWS('6. Patients'!EN$10:EN$107))),0)+
IFERROR(SUMPRODUCT('6. Patients'!DA$10:DA$107,OFFSET('6. Patients'!$EX$9,1,MATCH($D20,'6. Patients'!$EY$9:$FT$9,0),ROWS('6. Patients'!EN$10:EN$107))),0)+
IFERROR(SUMPRODUCT('6. Patients'!DA$10:DA$107,OFFSET('6. Patients'!$FU$9,1,MATCH($D20,'6. Patients'!$FV$9:$GJ$9,0),ROWS('6. Patients'!EN$10:EN$107))),0),
IFERROR(SUMPRODUCT('6. Patients'!DA$10:DA$107,OFFSET('6. Patients'!$GK$9,1,MATCH($D20,'6. Patients'!$GL$9:$HG$9,0),ROWS('6. Patients'!EN$10:EN$107))),0)+
IFERROR(SUMPRODUCT('6. Patients'!DA$10:DA$107,OFFSET('6. Patients'!$HH$9,1,MATCH($D20,'6. Patients'!$HI$9:$HU$9,0),ROWS('6. Patients'!EN$10:EN$107))),0)+
IFERROR(SUMPRODUCT('6. Patients'!DA$10:DA$107,OFFSET('6. Patients'!$HV$9,1,MATCH($D20,'6. Patients'!$HW$9:$IR$9,0),ROWS('6. Patients'!EN$10:EN$107))),0)+
IFERROR(SUMPRODUCT('6. Patients'!DA$10:DA$107,OFFSET('6. Patients'!$IS$9,1,MATCH($D20,'6. Patients'!$IT$9:$JH$9,0),ROWS('6. Patients'!EN$10:EN$107))),0),
IFERROR(SUMPRODUCT('6. Patients'!DA$10:DA$107,OFFSET('6. Patients'!$JI$9,1,MATCH($D20,'6. Patients'!$JJ$9:$KE$9,0),ROWS('6. Patients'!EN$10:EN$107))),0)+
IFERROR(SUMPRODUCT('6. Patients'!DA$10:DA$107,OFFSET('6. Patients'!$KF$9,1,MATCH($D20,'6. Patients'!$KG$9:$KS$9,0),ROWS('6. Patients'!EN$10:EN$107))),0)+
IFERROR(SUMPRODUCT('6. Patients'!DA$10:DA$107,OFFSET('6. Patients'!$KT$9,1,MATCH($D20,'6. Patients'!$KU$9:$LP$9,0),ROWS('6. Patients'!EN$10:EN$107))),0)+
IFERROR(SUMPRODUCT('6. Patients'!DA$10:DA$107,OFFSET('6. Patients'!$LQ$9,1,MATCH($D20,'6. Patients'!$LR$9:$MF$9,0),ROWS('6. Patients'!EN$10:EN$107))),0))+
IFERROR(VLOOKUP($D20,$H$109:$L$139,COLUMNS($H$108:$J$108)-1+AI$7,0)*$E20*$F20*'1. General Inputs'!$J$18,0),0)</f>
        <v>0</v>
      </c>
      <c r="AJ20" s="3">
        <f ca="1">ROUNDUP($F20*$E20*CHOOSE(AJ$7,
IFERROR(SUMPRODUCT('6. Patients'!DB$10:DB$107,OFFSET('6. Patients'!$DM$9,1,MATCH($D20,'6. Patients'!$DN$9:$EI$9,0),ROWS('6. Patients'!EO$10:EO$107))),0)+
IFERROR(SUMPRODUCT('6. Patients'!DB$10:DB$107,OFFSET('6. Patients'!$EJ$9,1,MATCH($D20,'6. Patients'!$EK$9:$EW$9,0),ROWS('6. Patients'!EO$10:EO$107))),0)+
IFERROR(SUMPRODUCT('6. Patients'!DB$10:DB$107,OFFSET('6. Patients'!$EX$9,1,MATCH($D20,'6. Patients'!$EY$9:$FT$9,0),ROWS('6. Patients'!EO$10:EO$107))),0)+
IFERROR(SUMPRODUCT('6. Patients'!DB$10:DB$107,OFFSET('6. Patients'!$FU$9,1,MATCH($D20,'6. Patients'!$FV$9:$GJ$9,0),ROWS('6. Patients'!EO$10:EO$107))),0),
IFERROR(SUMPRODUCT('6. Patients'!DB$10:DB$107,OFFSET('6. Patients'!$GK$9,1,MATCH($D20,'6. Patients'!$GL$9:$HG$9,0),ROWS('6. Patients'!EO$10:EO$107))),0)+
IFERROR(SUMPRODUCT('6. Patients'!DB$10:DB$107,OFFSET('6. Patients'!$HH$9,1,MATCH($D20,'6. Patients'!$HI$9:$HU$9,0),ROWS('6. Patients'!EO$10:EO$107))),0)+
IFERROR(SUMPRODUCT('6. Patients'!DB$10:DB$107,OFFSET('6. Patients'!$HV$9,1,MATCH($D20,'6. Patients'!$HW$9:$IR$9,0),ROWS('6. Patients'!EO$10:EO$107))),0)+
IFERROR(SUMPRODUCT('6. Patients'!DB$10:DB$107,OFFSET('6. Patients'!$IS$9,1,MATCH($D20,'6. Patients'!$IT$9:$JH$9,0),ROWS('6. Patients'!EO$10:EO$107))),0),
IFERROR(SUMPRODUCT('6. Patients'!DB$10:DB$107,OFFSET('6. Patients'!$JI$9,1,MATCH($D20,'6. Patients'!$JJ$9:$KE$9,0),ROWS('6. Patients'!EO$10:EO$107))),0)+
IFERROR(SUMPRODUCT('6. Patients'!DB$10:DB$107,OFFSET('6. Patients'!$KF$9,1,MATCH($D20,'6. Patients'!$KG$9:$KS$9,0),ROWS('6. Patients'!EO$10:EO$107))),0)+
IFERROR(SUMPRODUCT('6. Patients'!DB$10:DB$107,OFFSET('6. Patients'!$KT$9,1,MATCH($D20,'6. Patients'!$KU$9:$LP$9,0),ROWS('6. Patients'!EO$10:EO$107))),0)+
IFERROR(SUMPRODUCT('6. Patients'!DB$10:DB$107,OFFSET('6. Patients'!$LQ$9,1,MATCH($D20,'6. Patients'!$LR$9:$MF$9,0),ROWS('6. Patients'!EO$10:EO$107))),0))+
IFERROR(VLOOKUP($D20,$H$109:$L$139,COLUMNS($H$108:$J$108)-1+AJ$7,0)*$E20*$F20*'1. General Inputs'!$J$18,0),0)</f>
        <v>0</v>
      </c>
      <c r="AK20" s="3">
        <f ca="1">ROUNDUP($F20*$E20*CHOOSE(AK$7,
IFERROR(SUMPRODUCT('6. Patients'!DC$10:DC$107,OFFSET('6. Patients'!$DM$9,1,MATCH($D20,'6. Patients'!$DN$9:$EI$9,0),ROWS('6. Patients'!EP$10:EP$107))),0)+
IFERROR(SUMPRODUCT('6. Patients'!DC$10:DC$107,OFFSET('6. Patients'!$EJ$9,1,MATCH($D20,'6. Patients'!$EK$9:$EW$9,0),ROWS('6. Patients'!EP$10:EP$107))),0)+
IFERROR(SUMPRODUCT('6. Patients'!DC$10:DC$107,OFFSET('6. Patients'!$EX$9,1,MATCH($D20,'6. Patients'!$EY$9:$FT$9,0),ROWS('6. Patients'!EP$10:EP$107))),0)+
IFERROR(SUMPRODUCT('6. Patients'!DC$10:DC$107,OFFSET('6. Patients'!$FU$9,1,MATCH($D20,'6. Patients'!$FV$9:$GJ$9,0),ROWS('6. Patients'!EP$10:EP$107))),0),
IFERROR(SUMPRODUCT('6. Patients'!DC$10:DC$107,OFFSET('6. Patients'!$GK$9,1,MATCH($D20,'6. Patients'!$GL$9:$HG$9,0),ROWS('6. Patients'!EP$10:EP$107))),0)+
IFERROR(SUMPRODUCT('6. Patients'!DC$10:DC$107,OFFSET('6. Patients'!$HH$9,1,MATCH($D20,'6. Patients'!$HI$9:$HU$9,0),ROWS('6. Patients'!EP$10:EP$107))),0)+
IFERROR(SUMPRODUCT('6. Patients'!DC$10:DC$107,OFFSET('6. Patients'!$HV$9,1,MATCH($D20,'6. Patients'!$HW$9:$IR$9,0),ROWS('6. Patients'!EP$10:EP$107))),0)+
IFERROR(SUMPRODUCT('6. Patients'!DC$10:DC$107,OFFSET('6. Patients'!$IS$9,1,MATCH($D20,'6. Patients'!$IT$9:$JH$9,0),ROWS('6. Patients'!EP$10:EP$107))),0),
IFERROR(SUMPRODUCT('6. Patients'!DC$10:DC$107,OFFSET('6. Patients'!$JI$9,1,MATCH($D20,'6. Patients'!$JJ$9:$KE$9,0),ROWS('6. Patients'!EP$10:EP$107))),0)+
IFERROR(SUMPRODUCT('6. Patients'!DC$10:DC$107,OFFSET('6. Patients'!$KF$9,1,MATCH($D20,'6. Patients'!$KG$9:$KS$9,0),ROWS('6. Patients'!EP$10:EP$107))),0)+
IFERROR(SUMPRODUCT('6. Patients'!DC$10:DC$107,OFFSET('6. Patients'!$KT$9,1,MATCH($D20,'6. Patients'!$KU$9:$LP$9,0),ROWS('6. Patients'!EP$10:EP$107))),0)+
IFERROR(SUMPRODUCT('6. Patients'!DC$10:DC$107,OFFSET('6. Patients'!$LQ$9,1,MATCH($D20,'6. Patients'!$LR$9:$MF$9,0),ROWS('6. Patients'!EP$10:EP$107))),0))+
IFERROR(VLOOKUP($D20,$H$109:$L$139,COLUMNS($H$108:$J$108)-1+AK$7,0)*$E20*$F20*'1. General Inputs'!$J$18,0),0)</f>
        <v>0</v>
      </c>
      <c r="AL20" s="3">
        <f ca="1">ROUNDUP($F20*$E20*CHOOSE(AL$7,
IFERROR(SUMPRODUCT('6. Patients'!DD$10:DD$107,OFFSET('6. Patients'!$DM$9,1,MATCH($D20,'6. Patients'!$DN$9:$EI$9,0),ROWS('6. Patients'!EQ$10:EQ$107))),0)+
IFERROR(SUMPRODUCT('6. Patients'!DD$10:DD$107,OFFSET('6. Patients'!$EJ$9,1,MATCH($D20,'6. Patients'!$EK$9:$EW$9,0),ROWS('6. Patients'!EQ$10:EQ$107))),0)+
IFERROR(SUMPRODUCT('6. Patients'!DD$10:DD$107,OFFSET('6. Patients'!$EX$9,1,MATCH($D20,'6. Patients'!$EY$9:$FT$9,0),ROWS('6. Patients'!EQ$10:EQ$107))),0)+
IFERROR(SUMPRODUCT('6. Patients'!DD$10:DD$107,OFFSET('6. Patients'!$FU$9,1,MATCH($D20,'6. Patients'!$FV$9:$GJ$9,0),ROWS('6. Patients'!EQ$10:EQ$107))),0),
IFERROR(SUMPRODUCT('6. Patients'!DD$10:DD$107,OFFSET('6. Patients'!$GK$9,1,MATCH($D20,'6. Patients'!$GL$9:$HG$9,0),ROWS('6. Patients'!EQ$10:EQ$107))),0)+
IFERROR(SUMPRODUCT('6. Patients'!DD$10:DD$107,OFFSET('6. Patients'!$HH$9,1,MATCH($D20,'6. Patients'!$HI$9:$HU$9,0),ROWS('6. Patients'!EQ$10:EQ$107))),0)+
IFERROR(SUMPRODUCT('6. Patients'!DD$10:DD$107,OFFSET('6. Patients'!$HV$9,1,MATCH($D20,'6. Patients'!$HW$9:$IR$9,0),ROWS('6. Patients'!EQ$10:EQ$107))),0)+
IFERROR(SUMPRODUCT('6. Patients'!DD$10:DD$107,OFFSET('6. Patients'!$IS$9,1,MATCH($D20,'6. Patients'!$IT$9:$JH$9,0),ROWS('6. Patients'!EQ$10:EQ$107))),0),
IFERROR(SUMPRODUCT('6. Patients'!DD$10:DD$107,OFFSET('6. Patients'!$JI$9,1,MATCH($D20,'6. Patients'!$JJ$9:$KE$9,0),ROWS('6. Patients'!EQ$10:EQ$107))),0)+
IFERROR(SUMPRODUCT('6. Patients'!DD$10:DD$107,OFFSET('6. Patients'!$KF$9,1,MATCH($D20,'6. Patients'!$KG$9:$KS$9,0),ROWS('6. Patients'!EQ$10:EQ$107))),0)+
IFERROR(SUMPRODUCT('6. Patients'!DD$10:DD$107,OFFSET('6. Patients'!$KT$9,1,MATCH($D20,'6. Patients'!$KU$9:$LP$9,0),ROWS('6. Patients'!EQ$10:EQ$107))),0)+
IFERROR(SUMPRODUCT('6. Patients'!DD$10:DD$107,OFFSET('6. Patients'!$LQ$9,1,MATCH($D20,'6. Patients'!$LR$9:$MF$9,0),ROWS('6. Patients'!EQ$10:EQ$107))),0))+
IFERROR(VLOOKUP($D20,$H$109:$L$139,COLUMNS($H$108:$J$108)-1+AL$7,0)*$E20*$F20*'1. General Inputs'!$J$18,0),0)</f>
        <v>0</v>
      </c>
      <c r="AM20" s="3">
        <f ca="1">ROUNDUP($F20*$E20*CHOOSE(AM$7,
IFERROR(SUMPRODUCT('6. Patients'!DE$10:DE$107,OFFSET('6. Patients'!$DM$9,1,MATCH($D20,'6. Patients'!$DN$9:$EI$9,0),ROWS('6. Patients'!ER$10:ER$107))),0)+
IFERROR(SUMPRODUCT('6. Patients'!DE$10:DE$107,OFFSET('6. Patients'!$EJ$9,1,MATCH($D20,'6. Patients'!$EK$9:$EW$9,0),ROWS('6. Patients'!ER$10:ER$107))),0)+
IFERROR(SUMPRODUCT('6. Patients'!DE$10:DE$107,OFFSET('6. Patients'!$EX$9,1,MATCH($D20,'6. Patients'!$EY$9:$FT$9,0),ROWS('6. Patients'!ER$10:ER$107))),0)+
IFERROR(SUMPRODUCT('6. Patients'!DE$10:DE$107,OFFSET('6. Patients'!$FU$9,1,MATCH($D20,'6. Patients'!$FV$9:$GJ$9,0),ROWS('6. Patients'!ER$10:ER$107))),0),
IFERROR(SUMPRODUCT('6. Patients'!DE$10:DE$107,OFFSET('6. Patients'!$GK$9,1,MATCH($D20,'6. Patients'!$GL$9:$HG$9,0),ROWS('6. Patients'!ER$10:ER$107))),0)+
IFERROR(SUMPRODUCT('6. Patients'!DE$10:DE$107,OFFSET('6. Patients'!$HH$9,1,MATCH($D20,'6. Patients'!$HI$9:$HU$9,0),ROWS('6. Patients'!ER$10:ER$107))),0)+
IFERROR(SUMPRODUCT('6. Patients'!DE$10:DE$107,OFFSET('6. Patients'!$HV$9,1,MATCH($D20,'6. Patients'!$HW$9:$IR$9,0),ROWS('6. Patients'!ER$10:ER$107))),0)+
IFERROR(SUMPRODUCT('6. Patients'!DE$10:DE$107,OFFSET('6. Patients'!$IS$9,1,MATCH($D20,'6. Patients'!$IT$9:$JH$9,0),ROWS('6. Patients'!ER$10:ER$107))),0),
IFERROR(SUMPRODUCT('6. Patients'!DE$10:DE$107,OFFSET('6. Patients'!$JI$9,1,MATCH($D20,'6. Patients'!$JJ$9:$KE$9,0),ROWS('6. Patients'!ER$10:ER$107))),0)+
IFERROR(SUMPRODUCT('6. Patients'!DE$10:DE$107,OFFSET('6. Patients'!$KF$9,1,MATCH($D20,'6. Patients'!$KG$9:$KS$9,0),ROWS('6. Patients'!ER$10:ER$107))),0)+
IFERROR(SUMPRODUCT('6. Patients'!DE$10:DE$107,OFFSET('6. Patients'!$KT$9,1,MATCH($D20,'6. Patients'!$KU$9:$LP$9,0),ROWS('6. Patients'!ER$10:ER$107))),0)+
IFERROR(SUMPRODUCT('6. Patients'!DE$10:DE$107,OFFSET('6. Patients'!$LQ$9,1,MATCH($D20,'6. Patients'!$LR$9:$MF$9,0),ROWS('6. Patients'!ER$10:ER$107))),0))+
IFERROR(VLOOKUP($D20,$H$109:$L$139,COLUMNS($H$108:$J$108)-1+AM$7,0)*$E20*$F20*'1. General Inputs'!$J$18,0),0)</f>
        <v>0</v>
      </c>
      <c r="AN20" s="3">
        <f ca="1">ROUNDUP($F20*$E20*CHOOSE(AN$7,
IFERROR(SUMPRODUCT('6. Patients'!DF$10:DF$107,OFFSET('6. Patients'!$DM$9,1,MATCH($D20,'6. Patients'!$DN$9:$EI$9,0),ROWS('6. Patients'!ES$10:ES$107))),0)+
IFERROR(SUMPRODUCT('6. Patients'!DF$10:DF$107,OFFSET('6. Patients'!$EJ$9,1,MATCH($D20,'6. Patients'!$EK$9:$EW$9,0),ROWS('6. Patients'!ES$10:ES$107))),0)+
IFERROR(SUMPRODUCT('6. Patients'!DF$10:DF$107,OFFSET('6. Patients'!$EX$9,1,MATCH($D20,'6. Patients'!$EY$9:$FT$9,0),ROWS('6. Patients'!ES$10:ES$107))),0)+
IFERROR(SUMPRODUCT('6. Patients'!DF$10:DF$107,OFFSET('6. Patients'!$FU$9,1,MATCH($D20,'6. Patients'!$FV$9:$GJ$9,0),ROWS('6. Patients'!ES$10:ES$107))),0),
IFERROR(SUMPRODUCT('6. Patients'!DF$10:DF$107,OFFSET('6. Patients'!$GK$9,1,MATCH($D20,'6. Patients'!$GL$9:$HG$9,0),ROWS('6. Patients'!ES$10:ES$107))),0)+
IFERROR(SUMPRODUCT('6. Patients'!DF$10:DF$107,OFFSET('6. Patients'!$HH$9,1,MATCH($D20,'6. Patients'!$HI$9:$HU$9,0),ROWS('6. Patients'!ES$10:ES$107))),0)+
IFERROR(SUMPRODUCT('6. Patients'!DF$10:DF$107,OFFSET('6. Patients'!$HV$9,1,MATCH($D20,'6. Patients'!$HW$9:$IR$9,0),ROWS('6. Patients'!ES$10:ES$107))),0)+
IFERROR(SUMPRODUCT('6. Patients'!DF$10:DF$107,OFFSET('6. Patients'!$IS$9,1,MATCH($D20,'6. Patients'!$IT$9:$JH$9,0),ROWS('6. Patients'!ES$10:ES$107))),0),
IFERROR(SUMPRODUCT('6. Patients'!DF$10:DF$107,OFFSET('6. Patients'!$JI$9,1,MATCH($D20,'6. Patients'!$JJ$9:$KE$9,0),ROWS('6. Patients'!ES$10:ES$107))),0)+
IFERROR(SUMPRODUCT('6. Patients'!DF$10:DF$107,OFFSET('6. Patients'!$KF$9,1,MATCH($D20,'6. Patients'!$KG$9:$KS$9,0),ROWS('6. Patients'!ES$10:ES$107))),0)+
IFERROR(SUMPRODUCT('6. Patients'!DF$10:DF$107,OFFSET('6. Patients'!$KT$9,1,MATCH($D20,'6. Patients'!$KU$9:$LP$9,0),ROWS('6. Patients'!ES$10:ES$107))),0)+
IFERROR(SUMPRODUCT('6. Patients'!DF$10:DF$107,OFFSET('6. Patients'!$LQ$9,1,MATCH($D20,'6. Patients'!$LR$9:$MF$9,0),ROWS('6. Patients'!ES$10:ES$107))),0))+
IFERROR(VLOOKUP($D20,$H$109:$L$139,COLUMNS($H$108:$J$108)-1+AN$7,0)*$E20*$F20*'1. General Inputs'!$J$18,0),0)</f>
        <v>0</v>
      </c>
      <c r="AO20" s="3">
        <f ca="1">ROUNDUP($F20*$E20*CHOOSE(AO$7,
IFERROR(SUMPRODUCT('6. Patients'!DG$10:DG$107,OFFSET('6. Patients'!$DM$9,1,MATCH($D20,'6. Patients'!$DN$9:$EI$9,0),ROWS('6. Patients'!ET$10:ET$107))),0)+
IFERROR(SUMPRODUCT('6. Patients'!DG$10:DG$107,OFFSET('6. Patients'!$EJ$9,1,MATCH($D20,'6. Patients'!$EK$9:$EW$9,0),ROWS('6. Patients'!ET$10:ET$107))),0)+
IFERROR(SUMPRODUCT('6. Patients'!DG$10:DG$107,OFFSET('6. Patients'!$EX$9,1,MATCH($D20,'6. Patients'!$EY$9:$FT$9,0),ROWS('6. Patients'!ET$10:ET$107))),0)+
IFERROR(SUMPRODUCT('6. Patients'!DG$10:DG$107,OFFSET('6. Patients'!$FU$9,1,MATCH($D20,'6. Patients'!$FV$9:$GJ$9,0),ROWS('6. Patients'!ET$10:ET$107))),0),
IFERROR(SUMPRODUCT('6. Patients'!DG$10:DG$107,OFFSET('6. Patients'!$GK$9,1,MATCH($D20,'6. Patients'!$GL$9:$HG$9,0),ROWS('6. Patients'!ET$10:ET$107))),0)+
IFERROR(SUMPRODUCT('6. Patients'!DG$10:DG$107,OFFSET('6. Patients'!$HH$9,1,MATCH($D20,'6. Patients'!$HI$9:$HU$9,0),ROWS('6. Patients'!ET$10:ET$107))),0)+
IFERROR(SUMPRODUCT('6. Patients'!DG$10:DG$107,OFFSET('6. Patients'!$HV$9,1,MATCH($D20,'6. Patients'!$HW$9:$IR$9,0),ROWS('6. Patients'!ET$10:ET$107))),0)+
IFERROR(SUMPRODUCT('6. Patients'!DG$10:DG$107,OFFSET('6. Patients'!$IS$9,1,MATCH($D20,'6. Patients'!$IT$9:$JH$9,0),ROWS('6. Patients'!ET$10:ET$107))),0),
IFERROR(SUMPRODUCT('6. Patients'!DG$10:DG$107,OFFSET('6. Patients'!$JI$9,1,MATCH($D20,'6. Patients'!$JJ$9:$KE$9,0),ROWS('6. Patients'!ET$10:ET$107))),0)+
IFERROR(SUMPRODUCT('6. Patients'!DG$10:DG$107,OFFSET('6. Patients'!$KF$9,1,MATCH($D20,'6. Patients'!$KG$9:$KS$9,0),ROWS('6. Patients'!ET$10:ET$107))),0)+
IFERROR(SUMPRODUCT('6. Patients'!DG$10:DG$107,OFFSET('6. Patients'!$KT$9,1,MATCH($D20,'6. Patients'!$KU$9:$LP$9,0),ROWS('6. Patients'!ET$10:ET$107))),0)+
IFERROR(SUMPRODUCT('6. Patients'!DG$10:DG$107,OFFSET('6. Patients'!$LQ$9,1,MATCH($D20,'6. Patients'!$LR$9:$MF$9,0),ROWS('6. Patients'!ET$10:ET$107))),0))+
IFERROR(VLOOKUP($D20,$H$109:$L$139,COLUMNS($H$108:$J$108)-1+AO$7,0)*$E20*$F20*'1. General Inputs'!$J$18,0),0)</f>
        <v>0</v>
      </c>
      <c r="AP20" s="3">
        <f ca="1">ROUNDUP($F20*$E20*CHOOSE(AP$7,
IFERROR(SUMPRODUCT('6. Patients'!DH$10:DH$107,OFFSET('6. Patients'!$DM$9,1,MATCH($D20,'6. Patients'!$DN$9:$EI$9,0),ROWS('6. Patients'!EU$10:EU$107))),0)+
IFERROR(SUMPRODUCT('6. Patients'!DH$10:DH$107,OFFSET('6. Patients'!$EJ$9,1,MATCH($D20,'6. Patients'!$EK$9:$EW$9,0),ROWS('6. Patients'!EU$10:EU$107))),0)+
IFERROR(SUMPRODUCT('6. Patients'!DH$10:DH$107,OFFSET('6. Patients'!$EX$9,1,MATCH($D20,'6. Patients'!$EY$9:$FT$9,0),ROWS('6. Patients'!EU$10:EU$107))),0)+
IFERROR(SUMPRODUCT('6. Patients'!DH$10:DH$107,OFFSET('6. Patients'!$FU$9,1,MATCH($D20,'6. Patients'!$FV$9:$GJ$9,0),ROWS('6. Patients'!EU$10:EU$107))),0),
IFERROR(SUMPRODUCT('6. Patients'!DH$10:DH$107,OFFSET('6. Patients'!$GK$9,1,MATCH($D20,'6. Patients'!$GL$9:$HG$9,0),ROWS('6. Patients'!EU$10:EU$107))),0)+
IFERROR(SUMPRODUCT('6. Patients'!DH$10:DH$107,OFFSET('6. Patients'!$HH$9,1,MATCH($D20,'6. Patients'!$HI$9:$HU$9,0),ROWS('6. Patients'!EU$10:EU$107))),0)+
IFERROR(SUMPRODUCT('6. Patients'!DH$10:DH$107,OFFSET('6. Patients'!$HV$9,1,MATCH($D20,'6. Patients'!$HW$9:$IR$9,0),ROWS('6. Patients'!EU$10:EU$107))),0)+
IFERROR(SUMPRODUCT('6. Patients'!DH$10:DH$107,OFFSET('6. Patients'!$IS$9,1,MATCH($D20,'6. Patients'!$IT$9:$JH$9,0),ROWS('6. Patients'!EU$10:EU$107))),0),
IFERROR(SUMPRODUCT('6. Patients'!DH$10:DH$107,OFFSET('6. Patients'!$JI$9,1,MATCH($D20,'6. Patients'!$JJ$9:$KE$9,0),ROWS('6. Patients'!EU$10:EU$107))),0)+
IFERROR(SUMPRODUCT('6. Patients'!DH$10:DH$107,OFFSET('6. Patients'!$KF$9,1,MATCH($D20,'6. Patients'!$KG$9:$KS$9,0),ROWS('6. Patients'!EU$10:EU$107))),0)+
IFERROR(SUMPRODUCT('6. Patients'!DH$10:DH$107,OFFSET('6. Patients'!$KT$9,1,MATCH($D20,'6. Patients'!$KU$9:$LP$9,0),ROWS('6. Patients'!EU$10:EU$107))),0)+
IFERROR(SUMPRODUCT('6. Patients'!DH$10:DH$107,OFFSET('6. Patients'!$LQ$9,1,MATCH($D20,'6. Patients'!$LR$9:$MF$9,0),ROWS('6. Patients'!EU$10:EU$107))),0))+
IFERROR(VLOOKUP($D20,$H$109:$L$139,COLUMNS($H$108:$J$108)-1+AP$7,0)*$E20*$F20*'1. General Inputs'!$J$18,0),0)</f>
        <v>0</v>
      </c>
      <c r="AQ20" s="3">
        <f ca="1">ROUNDUP($F20*$E20*CHOOSE(AQ$7,
IFERROR(SUMPRODUCT('6. Patients'!DI$10:DI$107,OFFSET('6. Patients'!$DM$9,1,MATCH($D20,'6. Patients'!$DN$9:$EI$9,0),ROWS('6. Patients'!EV$10:EV$107))),0)+
IFERROR(SUMPRODUCT('6. Patients'!DI$10:DI$107,OFFSET('6. Patients'!$EJ$9,1,MATCH($D20,'6. Patients'!$EK$9:$EW$9,0),ROWS('6. Patients'!EV$10:EV$107))),0)+
IFERROR(SUMPRODUCT('6. Patients'!DI$10:DI$107,OFFSET('6. Patients'!$EX$9,1,MATCH($D20,'6. Patients'!$EY$9:$FT$9,0),ROWS('6. Patients'!EV$10:EV$107))),0)+
IFERROR(SUMPRODUCT('6. Patients'!DI$10:DI$107,OFFSET('6. Patients'!$FU$9,1,MATCH($D20,'6. Patients'!$FV$9:$GJ$9,0),ROWS('6. Patients'!EV$10:EV$107))),0),
IFERROR(SUMPRODUCT('6. Patients'!DI$10:DI$107,OFFSET('6. Patients'!$GK$9,1,MATCH($D20,'6. Patients'!$GL$9:$HG$9,0),ROWS('6. Patients'!EV$10:EV$107))),0)+
IFERROR(SUMPRODUCT('6. Patients'!DI$10:DI$107,OFFSET('6. Patients'!$HH$9,1,MATCH($D20,'6. Patients'!$HI$9:$HU$9,0),ROWS('6. Patients'!EV$10:EV$107))),0)+
IFERROR(SUMPRODUCT('6. Patients'!DI$10:DI$107,OFFSET('6. Patients'!$HV$9,1,MATCH($D20,'6. Patients'!$HW$9:$IR$9,0),ROWS('6. Patients'!EV$10:EV$107))),0)+
IFERROR(SUMPRODUCT('6. Patients'!DI$10:DI$107,OFFSET('6. Patients'!$IS$9,1,MATCH($D20,'6. Patients'!$IT$9:$JH$9,0),ROWS('6. Patients'!EV$10:EV$107))),0),
IFERROR(SUMPRODUCT('6. Patients'!DI$10:DI$107,OFFSET('6. Patients'!$JI$9,1,MATCH($D20,'6. Patients'!$JJ$9:$KE$9,0),ROWS('6. Patients'!EV$10:EV$107))),0)+
IFERROR(SUMPRODUCT('6. Patients'!DI$10:DI$107,OFFSET('6. Patients'!$KF$9,1,MATCH($D20,'6. Patients'!$KG$9:$KS$9,0),ROWS('6. Patients'!EV$10:EV$107))),0)+
IFERROR(SUMPRODUCT('6. Patients'!DI$10:DI$107,OFFSET('6. Patients'!$KT$9,1,MATCH($D20,'6. Patients'!$KU$9:$LP$9,0),ROWS('6. Patients'!EV$10:EV$107))),0)+
IFERROR(SUMPRODUCT('6. Patients'!DI$10:DI$107,OFFSET('6. Patients'!$LQ$9,1,MATCH($D20,'6. Patients'!$LR$9:$MF$9,0),ROWS('6. Patients'!EV$10:EV$107))),0))+
IFERROR(VLOOKUP($D20,$H$109:$L$139,COLUMNS($H$108:$J$108)-1+AQ$7,0)*$E20*$F20*'1. General Inputs'!$J$18,0),0)</f>
        <v>0</v>
      </c>
      <c r="AR20" s="115"/>
      <c r="AY20" s="114">
        <f ca="1">IFERROR(SUM(OFFSET('7. Consumption'!H20,0,1,,MIN('1. General Inputs'!$J$20,COLUMNS('7. Consumption'!H$9:$AQ$9)-1))),0)+MAX(0,$AQ20*('1. General Inputs'!$J$20-COLUMNS('7. Consumption'!H$9:$AQ$9)+1))</f>
        <v>0</v>
      </c>
      <c r="AZ20" s="114">
        <f ca="1">IFERROR(SUM(OFFSET('7. Consumption'!I20,0,1,,MIN('1. General Inputs'!$J$20,COLUMNS('7. Consumption'!I$9:$AQ$9)-1))),0)+MAX(0,$AQ20*('1. General Inputs'!$J$20-COLUMNS('7. Consumption'!I$9:$AQ$9)+1))</f>
        <v>0</v>
      </c>
      <c r="BA20" s="114">
        <f ca="1">IFERROR(SUM(OFFSET('7. Consumption'!J20,0,1,,MIN('1. General Inputs'!$J$20,COLUMNS('7. Consumption'!J$9:$AQ$9)-1))),0)+MAX(0,$AQ20*('1. General Inputs'!$J$20-COLUMNS('7. Consumption'!J$9:$AQ$9)+1))</f>
        <v>0</v>
      </c>
      <c r="BB20" s="114">
        <f ca="1">IFERROR(SUM(OFFSET('7. Consumption'!K20,0,1,,MIN('1. General Inputs'!$J$20,COLUMNS('7. Consumption'!K$9:$AQ$9)-1))),0)+MAX(0,$AQ20*('1. General Inputs'!$J$20-COLUMNS('7. Consumption'!K$9:$AQ$9)+1))</f>
        <v>0</v>
      </c>
      <c r="BC20" s="114">
        <f ca="1">IFERROR(SUM(OFFSET('7. Consumption'!L20,0,1,,MIN('1. General Inputs'!$J$20,COLUMNS('7. Consumption'!L$9:$AQ$9)-1))),0)+MAX(0,$AQ20*('1. General Inputs'!$J$20-COLUMNS('7. Consumption'!L$9:$AQ$9)+1))</f>
        <v>0</v>
      </c>
      <c r="BD20" s="114">
        <f ca="1">IFERROR(SUM(OFFSET('7. Consumption'!M20,0,1,,MIN('1. General Inputs'!$J$20,COLUMNS('7. Consumption'!M$9:$AQ$9)-1))),0)+MAX(0,$AQ20*('1. General Inputs'!$J$20-COLUMNS('7. Consumption'!M$9:$AQ$9)+1))</f>
        <v>0</v>
      </c>
      <c r="BE20" s="114">
        <f ca="1">IFERROR(SUM(OFFSET('7. Consumption'!N20,0,1,,MIN('1. General Inputs'!$J$20,COLUMNS('7. Consumption'!N$9:$AQ$9)-1))),0)+MAX(0,$AQ20*('1. General Inputs'!$J$20-COLUMNS('7. Consumption'!N$9:$AQ$9)+1))</f>
        <v>0</v>
      </c>
      <c r="BF20" s="114">
        <f ca="1">IFERROR(SUM(OFFSET('7. Consumption'!O20,0,1,,MIN('1. General Inputs'!$J$20,COLUMNS('7. Consumption'!O$9:$AQ$9)-1))),0)+MAX(0,$AQ20*('1. General Inputs'!$J$20-COLUMNS('7. Consumption'!O$9:$AQ$9)+1))</f>
        <v>0</v>
      </c>
      <c r="BG20" s="114">
        <f ca="1">IFERROR(SUM(OFFSET('7. Consumption'!P20,0,1,,MIN('1. General Inputs'!$J$20,COLUMNS('7. Consumption'!P$9:$AQ$9)-1))),0)+MAX(0,$AQ20*('1. General Inputs'!$J$20-COLUMNS('7. Consumption'!P$9:$AQ$9)+1))</f>
        <v>0</v>
      </c>
      <c r="BH20" s="114">
        <f ca="1">IFERROR(SUM(OFFSET('7. Consumption'!Q20,0,1,,MIN('1. General Inputs'!$J$20,COLUMNS('7. Consumption'!Q$9:$AQ$9)-1))),0)+MAX(0,$AQ20*('1. General Inputs'!$J$20-COLUMNS('7. Consumption'!Q$9:$AQ$9)+1))</f>
        <v>0</v>
      </c>
      <c r="BI20" s="114">
        <f ca="1">IFERROR(SUM(OFFSET('7. Consumption'!R20,0,1,,MIN('1. General Inputs'!$J$20,COLUMNS('7. Consumption'!R$9:$AQ$9)-1))),0)+MAX(0,$AQ20*('1. General Inputs'!$J$20-COLUMNS('7. Consumption'!R$9:$AQ$9)+1))</f>
        <v>0</v>
      </c>
      <c r="BJ20" s="114">
        <f ca="1">IFERROR(SUM(OFFSET('7. Consumption'!S20,0,1,,MIN('1. General Inputs'!$J$20,COLUMNS('7. Consumption'!S$9:$AQ$9)-1))),0)+MAX(0,$AQ20*('1. General Inputs'!$J$20-COLUMNS('7. Consumption'!S$9:$AQ$9)+1))</f>
        <v>0</v>
      </c>
      <c r="BK20" s="114">
        <f ca="1">IFERROR(SUM(OFFSET('7. Consumption'!T20,0,1,,MIN('1. General Inputs'!$J$20,COLUMNS('7. Consumption'!T$9:$AQ$9)-1))),0)+MAX(0,$AQ20*('1. General Inputs'!$J$20-COLUMNS('7. Consumption'!T$9:$AQ$9)+1))</f>
        <v>0</v>
      </c>
      <c r="BL20" s="114">
        <f ca="1">IFERROR(SUM(OFFSET('7. Consumption'!U20,0,1,,MIN('1. General Inputs'!$J$20,COLUMNS('7. Consumption'!U$9:$AQ$9)-1))),0)+MAX(0,$AQ20*('1. General Inputs'!$J$20-COLUMNS('7. Consumption'!U$9:$AQ$9)+1))</f>
        <v>0</v>
      </c>
      <c r="BM20" s="114">
        <f ca="1">IFERROR(SUM(OFFSET('7. Consumption'!V20,0,1,,MIN('1. General Inputs'!$J$20,COLUMNS('7. Consumption'!V$9:$AQ$9)-1))),0)+MAX(0,$AQ20*('1. General Inputs'!$J$20-COLUMNS('7. Consumption'!V$9:$AQ$9)+1))</f>
        <v>0</v>
      </c>
      <c r="BN20" s="114">
        <f ca="1">IFERROR(SUM(OFFSET('7. Consumption'!W20,0,1,,MIN('1. General Inputs'!$J$20,COLUMNS('7. Consumption'!W$9:$AQ$9)-1))),0)+MAX(0,$AQ20*('1. General Inputs'!$J$20-COLUMNS('7. Consumption'!W$9:$AQ$9)+1))</f>
        <v>0</v>
      </c>
      <c r="BO20" s="114">
        <f ca="1">IFERROR(SUM(OFFSET('7. Consumption'!X20,0,1,,MIN('1. General Inputs'!$J$20,COLUMNS('7. Consumption'!X$9:$AQ$9)-1))),0)+MAX(0,$AQ20*('1. General Inputs'!$J$20-COLUMNS('7. Consumption'!X$9:$AQ$9)+1))</f>
        <v>0</v>
      </c>
      <c r="BP20" s="114">
        <f ca="1">IFERROR(SUM(OFFSET('7. Consumption'!Y20,0,1,,MIN('1. General Inputs'!$J$20,COLUMNS('7. Consumption'!Y$9:$AQ$9)-1))),0)+MAX(0,$AQ20*('1. General Inputs'!$J$20-COLUMNS('7. Consumption'!Y$9:$AQ$9)+1))</f>
        <v>0</v>
      </c>
      <c r="BQ20" s="114">
        <f ca="1">IFERROR(SUM(OFFSET('7. Consumption'!Z20,0,1,,MIN('1. General Inputs'!$J$20,COLUMNS('7. Consumption'!Z$9:$AQ$9)-1))),0)+MAX(0,$AQ20*('1. General Inputs'!$J$20-COLUMNS('7. Consumption'!Z$9:$AQ$9)+1))</f>
        <v>0</v>
      </c>
      <c r="BR20" s="114">
        <f ca="1">IFERROR(SUM(OFFSET('7. Consumption'!AA20,0,1,,MIN('1. General Inputs'!$J$20,COLUMNS('7. Consumption'!AA$9:$AQ$9)-1))),0)+MAX(0,$AQ20*('1. General Inputs'!$J$20-COLUMNS('7. Consumption'!AA$9:$AQ$9)+1))</f>
        <v>0</v>
      </c>
      <c r="BS20" s="114">
        <f ca="1">IFERROR(SUM(OFFSET('7. Consumption'!AB20,0,1,,MIN('1. General Inputs'!$J$20,COLUMNS('7. Consumption'!AB$9:$AQ$9)-1))),0)+MAX(0,$AQ20*('1. General Inputs'!$J$20-COLUMNS('7. Consumption'!AB$9:$AQ$9)+1))</f>
        <v>0</v>
      </c>
      <c r="BT20" s="114">
        <f ca="1">IFERROR(SUM(OFFSET('7. Consumption'!AC20,0,1,,MIN('1. General Inputs'!$J$20,COLUMNS('7. Consumption'!AC$9:$AQ$9)-1))),0)+MAX(0,$AQ20*('1. General Inputs'!$J$20-COLUMNS('7. Consumption'!AC$9:$AQ$9)+1))</f>
        <v>0</v>
      </c>
      <c r="BU20" s="114">
        <f ca="1">IFERROR(SUM(OFFSET('7. Consumption'!AD20,0,1,,MIN('1. General Inputs'!$J$20,COLUMNS('7. Consumption'!AD$9:$AQ$9)-1))),0)+MAX(0,$AQ20*('1. General Inputs'!$J$20-COLUMNS('7. Consumption'!AD$9:$AQ$9)+1))</f>
        <v>0</v>
      </c>
      <c r="BV20" s="114">
        <f ca="1">IFERROR(SUM(OFFSET('7. Consumption'!AE20,0,1,,MIN('1. General Inputs'!$J$20,COLUMNS('7. Consumption'!AE$9:$AQ$9)-1))),0)+MAX(0,$AQ20*('1. General Inputs'!$J$20-COLUMNS('7. Consumption'!AE$9:$AQ$9)+1))</f>
        <v>0</v>
      </c>
      <c r="BW20" s="114">
        <f ca="1">IFERROR(SUM(OFFSET('7. Consumption'!AF20,0,1,,MIN('1. General Inputs'!$J$20,COLUMNS('7. Consumption'!AF$9:$AQ$9)-1))),0)+MAX(0,$AQ20*('1. General Inputs'!$J$20-COLUMNS('7. Consumption'!AF$9:$AQ$9)+1))</f>
        <v>0</v>
      </c>
      <c r="BX20" s="114">
        <f ca="1">IFERROR(SUM(OFFSET('7. Consumption'!AG20,0,1,,MIN('1. General Inputs'!$J$20,COLUMNS('7. Consumption'!AG$9:$AQ$9)-1))),0)+MAX(0,$AQ20*('1. General Inputs'!$J$20-COLUMNS('7. Consumption'!AG$9:$AQ$9)+1))</f>
        <v>0</v>
      </c>
      <c r="BY20" s="114">
        <f ca="1">IFERROR(SUM(OFFSET('7. Consumption'!AH20,0,1,,MIN('1. General Inputs'!$J$20,COLUMNS('7. Consumption'!AH$9:$AQ$9)-1))),0)+MAX(0,$AQ20*('1. General Inputs'!$J$20-COLUMNS('7. Consumption'!AH$9:$AQ$9)+1))</f>
        <v>0</v>
      </c>
      <c r="BZ20" s="114">
        <f ca="1">IFERROR(SUM(OFFSET('7. Consumption'!AI20,0,1,,MIN('1. General Inputs'!$J$20,COLUMNS('7. Consumption'!AI$9:$AQ$9)-1))),0)+MAX(0,$AQ20*('1. General Inputs'!$J$20-COLUMNS('7. Consumption'!AI$9:$AQ$9)+1))</f>
        <v>0</v>
      </c>
      <c r="CA20" s="114">
        <f ca="1">IFERROR(SUM(OFFSET('7. Consumption'!AJ20,0,1,,MIN('1. General Inputs'!$J$20,COLUMNS('7. Consumption'!AJ$9:$AQ$9)-1))),0)+MAX(0,$AQ20*('1. General Inputs'!$J$20-COLUMNS('7. Consumption'!AJ$9:$AQ$9)+1))</f>
        <v>0</v>
      </c>
      <c r="CB20" s="114">
        <f ca="1">IFERROR(SUM(OFFSET('7. Consumption'!AK20,0,1,,MIN('1. General Inputs'!$J$20,COLUMNS('7. Consumption'!AK$9:$AQ$9)-1))),0)+MAX(0,$AQ20*('1. General Inputs'!$J$20-COLUMNS('7. Consumption'!AK$9:$AQ$9)+1))</f>
        <v>0</v>
      </c>
      <c r="CC20" s="114">
        <f ca="1">IFERROR(SUM(OFFSET('7. Consumption'!AL20,0,1,,MIN('1. General Inputs'!$J$20,COLUMNS('7. Consumption'!AL$9:$AQ$9)-1))),0)+MAX(0,$AQ20*('1. General Inputs'!$J$20-COLUMNS('7. Consumption'!AL$9:$AQ$9)+1))</f>
        <v>0</v>
      </c>
      <c r="CD20" s="114">
        <f ca="1">IFERROR(SUM(OFFSET('7. Consumption'!AM20,0,1,,MIN('1. General Inputs'!$J$20,COLUMNS('7. Consumption'!AM$9:$AQ$9)-1))),0)+MAX(0,$AQ20*('1. General Inputs'!$J$20-COLUMNS('7. Consumption'!AM$9:$AQ$9)+1))</f>
        <v>0</v>
      </c>
      <c r="CE20" s="114">
        <f ca="1">IFERROR(SUM(OFFSET('7. Consumption'!AN20,0,1,,MIN('1. General Inputs'!$J$20,COLUMNS('7. Consumption'!AN$9:$AQ$9)-1))),0)+MAX(0,$AQ20*('1. General Inputs'!$J$20-COLUMNS('7. Consumption'!AN$9:$AQ$9)+1))</f>
        <v>0</v>
      </c>
      <c r="CF20" s="114">
        <f ca="1">IFERROR(SUM(OFFSET('7. Consumption'!AO20,0,1,,MIN('1. General Inputs'!$J$20,COLUMNS('7. Consumption'!AO$9:$AQ$9)-1))),0)+MAX(0,$AQ20*('1. General Inputs'!$J$20-COLUMNS('7. Consumption'!AO$9:$AQ$9)+1))</f>
        <v>0</v>
      </c>
      <c r="CG20" s="114">
        <f ca="1">IFERROR(SUM(OFFSET('7. Consumption'!AP20,0,1,,MIN('1. General Inputs'!$J$20,COLUMNS('7. Consumption'!AP$9:$AQ$9)-1))),0)+MAX(0,$AQ20*('1. General Inputs'!$J$20-COLUMNS('7. Consumption'!AP$9:$AQ$9)+1))</f>
        <v>0</v>
      </c>
      <c r="CH20" s="114">
        <f ca="1">IFERROR(SUM(OFFSET('7. Consumption'!AQ20,0,1,,MIN('1. General Inputs'!$J$20,COLUMNS('7. Consumption'!AQ$9:$AQ$9)-1))),0)+MAX(0,$AQ20*('1. General Inputs'!$J$20-COLUMNS('7. Consumption'!AQ$9:$AQ$9)+1))</f>
        <v>0</v>
      </c>
    </row>
    <row r="21" spans="2:86" x14ac:dyDescent="0.3">
      <c r="B21" s="12"/>
      <c r="C21" s="12" t="str">
        <f>IFERROR(VLOOKUP(ROWS($C$9:$C21),'5. Dosing'!$I$12:$J$73,COLUMNS('5. Dosing'!$I$11:$J$11),0),"")</f>
        <v>DRV (600) - 60 tab</v>
      </c>
      <c r="D21" s="12" t="str">
        <f>IFERROR(INDEX('5. Dosing'!C$12:C$73,MATCH('7. Consumption'!$C21,'5. Dosing'!$J$12:$J$73,0)),"")</f>
        <v>DRV</v>
      </c>
      <c r="E21" s="108">
        <f>IFERROR(INDEX('5. Dosing'!H$12:H$73,MATCH('7. Consumption'!$C21,'5. Dosing'!$J$12:$J$73,0)),0)</f>
        <v>0</v>
      </c>
      <c r="F21" s="109">
        <f>IFERROR(INDEX('5. Dosing'!G$12:G$73,MATCH('7. Consumption'!$C21,'5. Dosing'!$J$12:$J$73,0))*(30.5)/INDEX('5. Dosing'!F$12:F$73,MATCH('7. Consumption'!$C21,'5. Dosing'!$J$12:$J$73,0)),0)</f>
        <v>1.0166666666666666</v>
      </c>
      <c r="H21" s="3">
        <f ca="1">ROUNDUP($F21*$E21*CHOOSE(H$7,
IFERROR(SUMPRODUCT('6. Patients'!BZ$10:BZ$107,OFFSET('6. Patients'!$DM$9,1,MATCH($D21,'6. Patients'!$DN$9:$EI$9,0),ROWS('6. Patients'!DM$10:DM$107))),0)+
IFERROR(SUMPRODUCT('6. Patients'!BZ$10:BZ$107,OFFSET('6. Patients'!$EJ$9,1,MATCH($D21,'6. Patients'!$EK$9:$EW$9,0),ROWS('6. Patients'!DM$10:DM$107))),0)+
IFERROR(SUMPRODUCT('6. Patients'!BZ$10:BZ$107,OFFSET('6. Patients'!$EX$9,1,MATCH($D21,'6. Patients'!$EY$9:$FT$9,0),ROWS('6. Patients'!DM$10:DM$107))),0)+
IFERROR(SUMPRODUCT('6. Patients'!BZ$10:BZ$107,OFFSET('6. Patients'!$FU$9,1,MATCH($D21,'6. Patients'!$FV$9:$GJ$9,0),ROWS('6. Patients'!DM$10:DM$107))),0),
IFERROR(SUMPRODUCT('6. Patients'!BZ$10:BZ$107,OFFSET('6. Patients'!$GK$9,1,MATCH($D21,'6. Patients'!$GL$9:$HG$9,0),ROWS('6. Patients'!DM$10:DM$107))),0)+
IFERROR(SUMPRODUCT('6. Patients'!BZ$10:BZ$107,OFFSET('6. Patients'!$HH$9,1,MATCH($D21,'6. Patients'!$HI$9:$HU$9,0),ROWS('6. Patients'!DM$10:DM$107))),0)+
IFERROR(SUMPRODUCT('6. Patients'!BZ$10:BZ$107,OFFSET('6. Patients'!$HV$9,1,MATCH($D21,'6. Patients'!$HW$9:$IR$9,0),ROWS('6. Patients'!DM$10:DM$107))),0)+
IFERROR(SUMPRODUCT('6. Patients'!BZ$10:BZ$107,OFFSET('6. Patients'!$IS$9,1,MATCH($D21,'6. Patients'!$IT$9:$JH$9,0),ROWS('6. Patients'!DM$10:DM$107))),0),
IFERROR(SUMPRODUCT('6. Patients'!BZ$10:BZ$107,OFFSET('6. Patients'!$JI$9,1,MATCH($D21,'6. Patients'!$JJ$9:$KE$9,0),ROWS('6. Patients'!DM$10:DM$107))),0)+
IFERROR(SUMPRODUCT('6. Patients'!BZ$10:BZ$107,OFFSET('6. Patients'!$KF$9,1,MATCH($D21,'6. Patients'!$KG$9:$KS$9,0),ROWS('6. Patients'!DM$10:DM$107))),0)+
IFERROR(SUMPRODUCT('6. Patients'!BZ$10:BZ$107,OFFSET('6. Patients'!$KT$9,1,MATCH($D21,'6. Patients'!$KU$9:$LP$9,0),ROWS('6. Patients'!DM$10:DM$107))),0)+
IFERROR(SUMPRODUCT('6. Patients'!BZ$10:BZ$107,OFFSET('6. Patients'!$LQ$9,1,MATCH($D21,'6. Patients'!$LR$9:$MF$9,0),ROWS('6. Patients'!DM$10:DM$107))),0))+
IFERROR(VLOOKUP($D21,$H$109:$L$139,COLUMNS($H$108:$J$108)-1+H$7,0)*$E21*$F21*'1. General Inputs'!$J$18,0),0)</f>
        <v>0</v>
      </c>
      <c r="I21" s="3">
        <f ca="1">ROUNDUP($F21*$E21*CHOOSE(I$7,
IFERROR(SUMPRODUCT('6. Patients'!CA$10:CA$107,OFFSET('6. Patients'!$DM$9,1,MATCH($D21,'6. Patients'!$DN$9:$EI$9,0),ROWS('6. Patients'!DN$10:DN$107))),0)+
IFERROR(SUMPRODUCT('6. Patients'!CA$10:CA$107,OFFSET('6. Patients'!$EJ$9,1,MATCH($D21,'6. Patients'!$EK$9:$EW$9,0),ROWS('6. Patients'!DN$10:DN$107))),0)+
IFERROR(SUMPRODUCT('6. Patients'!CA$10:CA$107,OFFSET('6. Patients'!$EX$9,1,MATCH($D21,'6. Patients'!$EY$9:$FT$9,0),ROWS('6. Patients'!DN$10:DN$107))),0)+
IFERROR(SUMPRODUCT('6. Patients'!CA$10:CA$107,OFFSET('6. Patients'!$FU$9,1,MATCH($D21,'6. Patients'!$FV$9:$GJ$9,0),ROWS('6. Patients'!DN$10:DN$107))),0),
IFERROR(SUMPRODUCT('6. Patients'!CA$10:CA$107,OFFSET('6. Patients'!$GK$9,1,MATCH($D21,'6. Patients'!$GL$9:$HG$9,0),ROWS('6. Patients'!DN$10:DN$107))),0)+
IFERROR(SUMPRODUCT('6. Patients'!CA$10:CA$107,OFFSET('6. Patients'!$HH$9,1,MATCH($D21,'6. Patients'!$HI$9:$HU$9,0),ROWS('6. Patients'!DN$10:DN$107))),0)+
IFERROR(SUMPRODUCT('6. Patients'!CA$10:CA$107,OFFSET('6. Patients'!$HV$9,1,MATCH($D21,'6. Patients'!$HW$9:$IR$9,0),ROWS('6. Patients'!DN$10:DN$107))),0)+
IFERROR(SUMPRODUCT('6. Patients'!CA$10:CA$107,OFFSET('6. Patients'!$IS$9,1,MATCH($D21,'6. Patients'!$IT$9:$JH$9,0),ROWS('6. Patients'!DN$10:DN$107))),0),
IFERROR(SUMPRODUCT('6. Patients'!CA$10:CA$107,OFFSET('6. Patients'!$JI$9,1,MATCH($D21,'6. Patients'!$JJ$9:$KE$9,0),ROWS('6. Patients'!DN$10:DN$107))),0)+
IFERROR(SUMPRODUCT('6. Patients'!CA$10:CA$107,OFFSET('6. Patients'!$KF$9,1,MATCH($D21,'6. Patients'!$KG$9:$KS$9,0),ROWS('6. Patients'!DN$10:DN$107))),0)+
IFERROR(SUMPRODUCT('6. Patients'!CA$10:CA$107,OFFSET('6. Patients'!$KT$9,1,MATCH($D21,'6. Patients'!$KU$9:$LP$9,0),ROWS('6. Patients'!DN$10:DN$107))),0)+
IFERROR(SUMPRODUCT('6. Patients'!CA$10:CA$107,OFFSET('6. Patients'!$LQ$9,1,MATCH($D21,'6. Patients'!$LR$9:$MF$9,0),ROWS('6. Patients'!DN$10:DN$107))),0))+
IFERROR(VLOOKUP($D21,$H$109:$L$139,COLUMNS($H$108:$J$108)-1+I$7,0)*$E21*$F21*'1. General Inputs'!$J$18,0),0)</f>
        <v>0</v>
      </c>
      <c r="J21" s="3">
        <f ca="1">ROUNDUP($F21*$E21*CHOOSE(J$7,
IFERROR(SUMPRODUCT('6. Patients'!CB$10:CB$107,OFFSET('6. Patients'!$DM$9,1,MATCH($D21,'6. Patients'!$DN$9:$EI$9,0),ROWS('6. Patients'!DO$10:DO$107))),0)+
IFERROR(SUMPRODUCT('6. Patients'!CB$10:CB$107,OFFSET('6. Patients'!$EJ$9,1,MATCH($D21,'6. Patients'!$EK$9:$EW$9,0),ROWS('6. Patients'!DO$10:DO$107))),0)+
IFERROR(SUMPRODUCT('6. Patients'!CB$10:CB$107,OFFSET('6. Patients'!$EX$9,1,MATCH($D21,'6. Patients'!$EY$9:$FT$9,0),ROWS('6. Patients'!DO$10:DO$107))),0)+
IFERROR(SUMPRODUCT('6. Patients'!CB$10:CB$107,OFFSET('6. Patients'!$FU$9,1,MATCH($D21,'6. Patients'!$FV$9:$GJ$9,0),ROWS('6. Patients'!DO$10:DO$107))),0),
IFERROR(SUMPRODUCT('6. Patients'!CB$10:CB$107,OFFSET('6. Patients'!$GK$9,1,MATCH($D21,'6. Patients'!$GL$9:$HG$9,0),ROWS('6. Patients'!DO$10:DO$107))),0)+
IFERROR(SUMPRODUCT('6. Patients'!CB$10:CB$107,OFFSET('6. Patients'!$HH$9,1,MATCH($D21,'6. Patients'!$HI$9:$HU$9,0),ROWS('6. Patients'!DO$10:DO$107))),0)+
IFERROR(SUMPRODUCT('6. Patients'!CB$10:CB$107,OFFSET('6. Patients'!$HV$9,1,MATCH($D21,'6. Patients'!$HW$9:$IR$9,0),ROWS('6. Patients'!DO$10:DO$107))),0)+
IFERROR(SUMPRODUCT('6. Patients'!CB$10:CB$107,OFFSET('6. Patients'!$IS$9,1,MATCH($D21,'6. Patients'!$IT$9:$JH$9,0),ROWS('6. Patients'!DO$10:DO$107))),0),
IFERROR(SUMPRODUCT('6. Patients'!CB$10:CB$107,OFFSET('6. Patients'!$JI$9,1,MATCH($D21,'6. Patients'!$JJ$9:$KE$9,0),ROWS('6. Patients'!DO$10:DO$107))),0)+
IFERROR(SUMPRODUCT('6. Patients'!CB$10:CB$107,OFFSET('6. Patients'!$KF$9,1,MATCH($D21,'6. Patients'!$KG$9:$KS$9,0),ROWS('6. Patients'!DO$10:DO$107))),0)+
IFERROR(SUMPRODUCT('6. Patients'!CB$10:CB$107,OFFSET('6. Patients'!$KT$9,1,MATCH($D21,'6. Patients'!$KU$9:$LP$9,0),ROWS('6. Patients'!DO$10:DO$107))),0)+
IFERROR(SUMPRODUCT('6. Patients'!CB$10:CB$107,OFFSET('6. Patients'!$LQ$9,1,MATCH($D21,'6. Patients'!$LR$9:$MF$9,0),ROWS('6. Patients'!DO$10:DO$107))),0))+
IFERROR(VLOOKUP($D21,$H$109:$L$139,COLUMNS($H$108:$J$108)-1+J$7,0)*$E21*$F21*'1. General Inputs'!$J$18,0),0)</f>
        <v>0</v>
      </c>
      <c r="K21" s="3">
        <f ca="1">ROUNDUP($F21*$E21*CHOOSE(K$7,
IFERROR(SUMPRODUCT('6. Patients'!CC$10:CC$107,OFFSET('6. Patients'!$DM$9,1,MATCH($D21,'6. Patients'!$DN$9:$EI$9,0),ROWS('6. Patients'!DP$10:DP$107))),0)+
IFERROR(SUMPRODUCT('6. Patients'!CC$10:CC$107,OFFSET('6. Patients'!$EJ$9,1,MATCH($D21,'6. Patients'!$EK$9:$EW$9,0),ROWS('6. Patients'!DP$10:DP$107))),0)+
IFERROR(SUMPRODUCT('6. Patients'!CC$10:CC$107,OFFSET('6. Patients'!$EX$9,1,MATCH($D21,'6. Patients'!$EY$9:$FT$9,0),ROWS('6. Patients'!DP$10:DP$107))),0)+
IFERROR(SUMPRODUCT('6. Patients'!CC$10:CC$107,OFFSET('6. Patients'!$FU$9,1,MATCH($D21,'6. Patients'!$FV$9:$GJ$9,0),ROWS('6. Patients'!DP$10:DP$107))),0),
IFERROR(SUMPRODUCT('6. Patients'!CC$10:CC$107,OFFSET('6. Patients'!$GK$9,1,MATCH($D21,'6. Patients'!$GL$9:$HG$9,0),ROWS('6. Patients'!DP$10:DP$107))),0)+
IFERROR(SUMPRODUCT('6. Patients'!CC$10:CC$107,OFFSET('6. Patients'!$HH$9,1,MATCH($D21,'6. Patients'!$HI$9:$HU$9,0),ROWS('6. Patients'!DP$10:DP$107))),0)+
IFERROR(SUMPRODUCT('6. Patients'!CC$10:CC$107,OFFSET('6. Patients'!$HV$9,1,MATCH($D21,'6. Patients'!$HW$9:$IR$9,0),ROWS('6. Patients'!DP$10:DP$107))),0)+
IFERROR(SUMPRODUCT('6. Patients'!CC$10:CC$107,OFFSET('6. Patients'!$IS$9,1,MATCH($D21,'6. Patients'!$IT$9:$JH$9,0),ROWS('6. Patients'!DP$10:DP$107))),0),
IFERROR(SUMPRODUCT('6. Patients'!CC$10:CC$107,OFFSET('6. Patients'!$JI$9,1,MATCH($D21,'6. Patients'!$JJ$9:$KE$9,0),ROWS('6. Patients'!DP$10:DP$107))),0)+
IFERROR(SUMPRODUCT('6. Patients'!CC$10:CC$107,OFFSET('6. Patients'!$KF$9,1,MATCH($D21,'6. Patients'!$KG$9:$KS$9,0),ROWS('6. Patients'!DP$10:DP$107))),0)+
IFERROR(SUMPRODUCT('6. Patients'!CC$10:CC$107,OFFSET('6. Patients'!$KT$9,1,MATCH($D21,'6. Patients'!$KU$9:$LP$9,0),ROWS('6. Patients'!DP$10:DP$107))),0)+
IFERROR(SUMPRODUCT('6. Patients'!CC$10:CC$107,OFFSET('6. Patients'!$LQ$9,1,MATCH($D21,'6. Patients'!$LR$9:$MF$9,0),ROWS('6. Patients'!DP$10:DP$107))),0))+
IFERROR(VLOOKUP($D21,$H$109:$L$139,COLUMNS($H$108:$J$108)-1+K$7,0)*$E21*$F21*'1. General Inputs'!$J$18,0),0)</f>
        <v>0</v>
      </c>
      <c r="L21" s="3">
        <f ca="1">ROUNDUP($F21*$E21*CHOOSE(L$7,
IFERROR(SUMPRODUCT('6. Patients'!CD$10:CD$107,OFFSET('6. Patients'!$DM$9,1,MATCH($D21,'6. Patients'!$DN$9:$EI$9,0),ROWS('6. Patients'!DQ$10:DQ$107))),0)+
IFERROR(SUMPRODUCT('6. Patients'!CD$10:CD$107,OFFSET('6. Patients'!$EJ$9,1,MATCH($D21,'6. Patients'!$EK$9:$EW$9,0),ROWS('6. Patients'!DQ$10:DQ$107))),0)+
IFERROR(SUMPRODUCT('6. Patients'!CD$10:CD$107,OFFSET('6. Patients'!$EX$9,1,MATCH($D21,'6. Patients'!$EY$9:$FT$9,0),ROWS('6. Patients'!DQ$10:DQ$107))),0)+
IFERROR(SUMPRODUCT('6. Patients'!CD$10:CD$107,OFFSET('6. Patients'!$FU$9,1,MATCH($D21,'6. Patients'!$FV$9:$GJ$9,0),ROWS('6. Patients'!DQ$10:DQ$107))),0),
IFERROR(SUMPRODUCT('6. Patients'!CD$10:CD$107,OFFSET('6. Patients'!$GK$9,1,MATCH($D21,'6. Patients'!$GL$9:$HG$9,0),ROWS('6. Patients'!DQ$10:DQ$107))),0)+
IFERROR(SUMPRODUCT('6. Patients'!CD$10:CD$107,OFFSET('6. Patients'!$HH$9,1,MATCH($D21,'6. Patients'!$HI$9:$HU$9,0),ROWS('6. Patients'!DQ$10:DQ$107))),0)+
IFERROR(SUMPRODUCT('6. Patients'!CD$10:CD$107,OFFSET('6. Patients'!$HV$9,1,MATCH($D21,'6. Patients'!$HW$9:$IR$9,0),ROWS('6. Patients'!DQ$10:DQ$107))),0)+
IFERROR(SUMPRODUCT('6. Patients'!CD$10:CD$107,OFFSET('6. Patients'!$IS$9,1,MATCH($D21,'6. Patients'!$IT$9:$JH$9,0),ROWS('6. Patients'!DQ$10:DQ$107))),0),
IFERROR(SUMPRODUCT('6. Patients'!CD$10:CD$107,OFFSET('6. Patients'!$JI$9,1,MATCH($D21,'6. Patients'!$JJ$9:$KE$9,0),ROWS('6. Patients'!DQ$10:DQ$107))),0)+
IFERROR(SUMPRODUCT('6. Patients'!CD$10:CD$107,OFFSET('6. Patients'!$KF$9,1,MATCH($D21,'6. Patients'!$KG$9:$KS$9,0),ROWS('6. Patients'!DQ$10:DQ$107))),0)+
IFERROR(SUMPRODUCT('6. Patients'!CD$10:CD$107,OFFSET('6. Patients'!$KT$9,1,MATCH($D21,'6. Patients'!$KU$9:$LP$9,0),ROWS('6. Patients'!DQ$10:DQ$107))),0)+
IFERROR(SUMPRODUCT('6. Patients'!CD$10:CD$107,OFFSET('6. Patients'!$LQ$9,1,MATCH($D21,'6. Patients'!$LR$9:$MF$9,0),ROWS('6. Patients'!DQ$10:DQ$107))),0))+
IFERROR(VLOOKUP($D21,$H$109:$L$139,COLUMNS($H$108:$J$108)-1+L$7,0)*$E21*$F21*'1. General Inputs'!$J$18,0),0)</f>
        <v>0</v>
      </c>
      <c r="M21" s="3">
        <f ca="1">ROUNDUP($F21*$E21*CHOOSE(M$7,
IFERROR(SUMPRODUCT('6. Patients'!CE$10:CE$107,OFFSET('6. Patients'!$DM$9,1,MATCH($D21,'6. Patients'!$DN$9:$EI$9,0),ROWS('6. Patients'!DR$10:DR$107))),0)+
IFERROR(SUMPRODUCT('6. Patients'!CE$10:CE$107,OFFSET('6. Patients'!$EJ$9,1,MATCH($D21,'6. Patients'!$EK$9:$EW$9,0),ROWS('6. Patients'!DR$10:DR$107))),0)+
IFERROR(SUMPRODUCT('6. Patients'!CE$10:CE$107,OFFSET('6. Patients'!$EX$9,1,MATCH($D21,'6. Patients'!$EY$9:$FT$9,0),ROWS('6. Patients'!DR$10:DR$107))),0)+
IFERROR(SUMPRODUCT('6. Patients'!CE$10:CE$107,OFFSET('6. Patients'!$FU$9,1,MATCH($D21,'6. Patients'!$FV$9:$GJ$9,0),ROWS('6. Patients'!DR$10:DR$107))),0),
IFERROR(SUMPRODUCT('6. Patients'!CE$10:CE$107,OFFSET('6. Patients'!$GK$9,1,MATCH($D21,'6. Patients'!$GL$9:$HG$9,0),ROWS('6. Patients'!DR$10:DR$107))),0)+
IFERROR(SUMPRODUCT('6. Patients'!CE$10:CE$107,OFFSET('6. Patients'!$HH$9,1,MATCH($D21,'6. Patients'!$HI$9:$HU$9,0),ROWS('6. Patients'!DR$10:DR$107))),0)+
IFERROR(SUMPRODUCT('6. Patients'!CE$10:CE$107,OFFSET('6. Patients'!$HV$9,1,MATCH($D21,'6. Patients'!$HW$9:$IR$9,0),ROWS('6. Patients'!DR$10:DR$107))),0)+
IFERROR(SUMPRODUCT('6. Patients'!CE$10:CE$107,OFFSET('6. Patients'!$IS$9,1,MATCH($D21,'6. Patients'!$IT$9:$JH$9,0),ROWS('6. Patients'!DR$10:DR$107))),0),
IFERROR(SUMPRODUCT('6. Patients'!CE$10:CE$107,OFFSET('6. Patients'!$JI$9,1,MATCH($D21,'6. Patients'!$JJ$9:$KE$9,0),ROWS('6. Patients'!DR$10:DR$107))),0)+
IFERROR(SUMPRODUCT('6. Patients'!CE$10:CE$107,OFFSET('6. Patients'!$KF$9,1,MATCH($D21,'6. Patients'!$KG$9:$KS$9,0),ROWS('6. Patients'!DR$10:DR$107))),0)+
IFERROR(SUMPRODUCT('6. Patients'!CE$10:CE$107,OFFSET('6. Patients'!$KT$9,1,MATCH($D21,'6. Patients'!$KU$9:$LP$9,0),ROWS('6. Patients'!DR$10:DR$107))),0)+
IFERROR(SUMPRODUCT('6. Patients'!CE$10:CE$107,OFFSET('6. Patients'!$LQ$9,1,MATCH($D21,'6. Patients'!$LR$9:$MF$9,0),ROWS('6. Patients'!DR$10:DR$107))),0))+
IFERROR(VLOOKUP($D21,$H$109:$L$139,COLUMNS($H$108:$J$108)-1+M$7,0)*$E21*$F21*'1. General Inputs'!$J$18,0),0)</f>
        <v>0</v>
      </c>
      <c r="N21" s="3">
        <f ca="1">ROUNDUP($F21*$E21*CHOOSE(N$7,
IFERROR(SUMPRODUCT('6. Patients'!CF$10:CF$107,OFFSET('6. Patients'!$DM$9,1,MATCH($D21,'6. Patients'!$DN$9:$EI$9,0),ROWS('6. Patients'!DS$10:DS$107))),0)+
IFERROR(SUMPRODUCT('6. Patients'!CF$10:CF$107,OFFSET('6. Patients'!$EJ$9,1,MATCH($D21,'6. Patients'!$EK$9:$EW$9,0),ROWS('6. Patients'!DS$10:DS$107))),0)+
IFERROR(SUMPRODUCT('6. Patients'!CF$10:CF$107,OFFSET('6. Patients'!$EX$9,1,MATCH($D21,'6. Patients'!$EY$9:$FT$9,0),ROWS('6. Patients'!DS$10:DS$107))),0)+
IFERROR(SUMPRODUCT('6. Patients'!CF$10:CF$107,OFFSET('6. Patients'!$FU$9,1,MATCH($D21,'6. Patients'!$FV$9:$GJ$9,0),ROWS('6. Patients'!DS$10:DS$107))),0),
IFERROR(SUMPRODUCT('6. Patients'!CF$10:CF$107,OFFSET('6. Patients'!$GK$9,1,MATCH($D21,'6. Patients'!$GL$9:$HG$9,0),ROWS('6. Patients'!DS$10:DS$107))),0)+
IFERROR(SUMPRODUCT('6. Patients'!CF$10:CF$107,OFFSET('6. Patients'!$HH$9,1,MATCH($D21,'6. Patients'!$HI$9:$HU$9,0),ROWS('6. Patients'!DS$10:DS$107))),0)+
IFERROR(SUMPRODUCT('6. Patients'!CF$10:CF$107,OFFSET('6. Patients'!$HV$9,1,MATCH($D21,'6. Patients'!$HW$9:$IR$9,0),ROWS('6. Patients'!DS$10:DS$107))),0)+
IFERROR(SUMPRODUCT('6. Patients'!CF$10:CF$107,OFFSET('6. Patients'!$IS$9,1,MATCH($D21,'6. Patients'!$IT$9:$JH$9,0),ROWS('6. Patients'!DS$10:DS$107))),0),
IFERROR(SUMPRODUCT('6. Patients'!CF$10:CF$107,OFFSET('6. Patients'!$JI$9,1,MATCH($D21,'6. Patients'!$JJ$9:$KE$9,0),ROWS('6. Patients'!DS$10:DS$107))),0)+
IFERROR(SUMPRODUCT('6. Patients'!CF$10:CF$107,OFFSET('6. Patients'!$KF$9,1,MATCH($D21,'6. Patients'!$KG$9:$KS$9,0),ROWS('6. Patients'!DS$10:DS$107))),0)+
IFERROR(SUMPRODUCT('6. Patients'!CF$10:CF$107,OFFSET('6. Patients'!$KT$9,1,MATCH($D21,'6. Patients'!$KU$9:$LP$9,0),ROWS('6. Patients'!DS$10:DS$107))),0)+
IFERROR(SUMPRODUCT('6. Patients'!CF$10:CF$107,OFFSET('6. Patients'!$LQ$9,1,MATCH($D21,'6. Patients'!$LR$9:$MF$9,0),ROWS('6. Patients'!DS$10:DS$107))),0))+
IFERROR(VLOOKUP($D21,$H$109:$L$139,COLUMNS($H$108:$J$108)-1+N$7,0)*$E21*$F21*'1. General Inputs'!$J$18,0),0)</f>
        <v>0</v>
      </c>
      <c r="O21" s="3">
        <f ca="1">ROUNDUP($F21*$E21*CHOOSE(O$7,
IFERROR(SUMPRODUCT('6. Patients'!CG$10:CG$107,OFFSET('6. Patients'!$DM$9,1,MATCH($D21,'6. Patients'!$DN$9:$EI$9,0),ROWS('6. Patients'!DT$10:DT$107))),0)+
IFERROR(SUMPRODUCT('6. Patients'!CG$10:CG$107,OFFSET('6. Patients'!$EJ$9,1,MATCH($D21,'6. Patients'!$EK$9:$EW$9,0),ROWS('6. Patients'!DT$10:DT$107))),0)+
IFERROR(SUMPRODUCT('6. Patients'!CG$10:CG$107,OFFSET('6. Patients'!$EX$9,1,MATCH($D21,'6. Patients'!$EY$9:$FT$9,0),ROWS('6. Patients'!DT$10:DT$107))),0)+
IFERROR(SUMPRODUCT('6. Patients'!CG$10:CG$107,OFFSET('6. Patients'!$FU$9,1,MATCH($D21,'6. Patients'!$FV$9:$GJ$9,0),ROWS('6. Patients'!DT$10:DT$107))),0),
IFERROR(SUMPRODUCT('6. Patients'!CG$10:CG$107,OFFSET('6. Patients'!$GK$9,1,MATCH($D21,'6. Patients'!$GL$9:$HG$9,0),ROWS('6. Patients'!DT$10:DT$107))),0)+
IFERROR(SUMPRODUCT('6. Patients'!CG$10:CG$107,OFFSET('6. Patients'!$HH$9,1,MATCH($D21,'6. Patients'!$HI$9:$HU$9,0),ROWS('6. Patients'!DT$10:DT$107))),0)+
IFERROR(SUMPRODUCT('6. Patients'!CG$10:CG$107,OFFSET('6. Patients'!$HV$9,1,MATCH($D21,'6. Patients'!$HW$9:$IR$9,0),ROWS('6. Patients'!DT$10:DT$107))),0)+
IFERROR(SUMPRODUCT('6. Patients'!CG$10:CG$107,OFFSET('6. Patients'!$IS$9,1,MATCH($D21,'6. Patients'!$IT$9:$JH$9,0),ROWS('6. Patients'!DT$10:DT$107))),0),
IFERROR(SUMPRODUCT('6. Patients'!CG$10:CG$107,OFFSET('6. Patients'!$JI$9,1,MATCH($D21,'6. Patients'!$JJ$9:$KE$9,0),ROWS('6. Patients'!DT$10:DT$107))),0)+
IFERROR(SUMPRODUCT('6. Patients'!CG$10:CG$107,OFFSET('6. Patients'!$KF$9,1,MATCH($D21,'6. Patients'!$KG$9:$KS$9,0),ROWS('6. Patients'!DT$10:DT$107))),0)+
IFERROR(SUMPRODUCT('6. Patients'!CG$10:CG$107,OFFSET('6. Patients'!$KT$9,1,MATCH($D21,'6. Patients'!$KU$9:$LP$9,0),ROWS('6. Patients'!DT$10:DT$107))),0)+
IFERROR(SUMPRODUCT('6. Patients'!CG$10:CG$107,OFFSET('6. Patients'!$LQ$9,1,MATCH($D21,'6. Patients'!$LR$9:$MF$9,0),ROWS('6. Patients'!DT$10:DT$107))),0))+
IFERROR(VLOOKUP($D21,$H$109:$L$139,COLUMNS($H$108:$J$108)-1+O$7,0)*$E21*$F21*'1. General Inputs'!$J$18,0),0)</f>
        <v>0</v>
      </c>
      <c r="P21" s="3">
        <f ca="1">ROUNDUP($F21*$E21*CHOOSE(P$7,
IFERROR(SUMPRODUCT('6. Patients'!CH$10:CH$107,OFFSET('6. Patients'!$DM$9,1,MATCH($D21,'6. Patients'!$DN$9:$EI$9,0),ROWS('6. Patients'!DU$10:DU$107))),0)+
IFERROR(SUMPRODUCT('6. Patients'!CH$10:CH$107,OFFSET('6. Patients'!$EJ$9,1,MATCH($D21,'6. Patients'!$EK$9:$EW$9,0),ROWS('6. Patients'!DU$10:DU$107))),0)+
IFERROR(SUMPRODUCT('6. Patients'!CH$10:CH$107,OFFSET('6. Patients'!$EX$9,1,MATCH($D21,'6. Patients'!$EY$9:$FT$9,0),ROWS('6. Patients'!DU$10:DU$107))),0)+
IFERROR(SUMPRODUCT('6. Patients'!CH$10:CH$107,OFFSET('6. Patients'!$FU$9,1,MATCH($D21,'6. Patients'!$FV$9:$GJ$9,0),ROWS('6. Patients'!DU$10:DU$107))),0),
IFERROR(SUMPRODUCT('6. Patients'!CH$10:CH$107,OFFSET('6. Patients'!$GK$9,1,MATCH($D21,'6. Patients'!$GL$9:$HG$9,0),ROWS('6. Patients'!DU$10:DU$107))),0)+
IFERROR(SUMPRODUCT('6. Patients'!CH$10:CH$107,OFFSET('6. Patients'!$HH$9,1,MATCH($D21,'6. Patients'!$HI$9:$HU$9,0),ROWS('6. Patients'!DU$10:DU$107))),0)+
IFERROR(SUMPRODUCT('6. Patients'!CH$10:CH$107,OFFSET('6. Patients'!$HV$9,1,MATCH($D21,'6. Patients'!$HW$9:$IR$9,0),ROWS('6. Patients'!DU$10:DU$107))),0)+
IFERROR(SUMPRODUCT('6. Patients'!CH$10:CH$107,OFFSET('6. Patients'!$IS$9,1,MATCH($D21,'6. Patients'!$IT$9:$JH$9,0),ROWS('6. Patients'!DU$10:DU$107))),0),
IFERROR(SUMPRODUCT('6. Patients'!CH$10:CH$107,OFFSET('6. Patients'!$JI$9,1,MATCH($D21,'6. Patients'!$JJ$9:$KE$9,0),ROWS('6. Patients'!DU$10:DU$107))),0)+
IFERROR(SUMPRODUCT('6. Patients'!CH$10:CH$107,OFFSET('6. Patients'!$KF$9,1,MATCH($D21,'6. Patients'!$KG$9:$KS$9,0),ROWS('6. Patients'!DU$10:DU$107))),0)+
IFERROR(SUMPRODUCT('6. Patients'!CH$10:CH$107,OFFSET('6. Patients'!$KT$9,1,MATCH($D21,'6. Patients'!$KU$9:$LP$9,0),ROWS('6. Patients'!DU$10:DU$107))),0)+
IFERROR(SUMPRODUCT('6. Patients'!CH$10:CH$107,OFFSET('6. Patients'!$LQ$9,1,MATCH($D21,'6. Patients'!$LR$9:$MF$9,0),ROWS('6. Patients'!DU$10:DU$107))),0))+
IFERROR(VLOOKUP($D21,$H$109:$L$139,COLUMNS($H$108:$J$108)-1+P$7,0)*$E21*$F21*'1. General Inputs'!$J$18,0),0)</f>
        <v>0</v>
      </c>
      <c r="Q21" s="3">
        <f ca="1">ROUNDUP($F21*$E21*CHOOSE(Q$7,
IFERROR(SUMPRODUCT('6. Patients'!CI$10:CI$107,OFFSET('6. Patients'!$DM$9,1,MATCH($D21,'6. Patients'!$DN$9:$EI$9,0),ROWS('6. Patients'!DV$10:DV$107))),0)+
IFERROR(SUMPRODUCT('6. Patients'!CI$10:CI$107,OFFSET('6. Patients'!$EJ$9,1,MATCH($D21,'6. Patients'!$EK$9:$EW$9,0),ROWS('6. Patients'!DV$10:DV$107))),0)+
IFERROR(SUMPRODUCT('6. Patients'!CI$10:CI$107,OFFSET('6. Patients'!$EX$9,1,MATCH($D21,'6. Patients'!$EY$9:$FT$9,0),ROWS('6. Patients'!DV$10:DV$107))),0)+
IFERROR(SUMPRODUCT('6. Patients'!CI$10:CI$107,OFFSET('6. Patients'!$FU$9,1,MATCH($D21,'6. Patients'!$FV$9:$GJ$9,0),ROWS('6. Patients'!DV$10:DV$107))),0),
IFERROR(SUMPRODUCT('6. Patients'!CI$10:CI$107,OFFSET('6. Patients'!$GK$9,1,MATCH($D21,'6. Patients'!$GL$9:$HG$9,0),ROWS('6. Patients'!DV$10:DV$107))),0)+
IFERROR(SUMPRODUCT('6. Patients'!CI$10:CI$107,OFFSET('6. Patients'!$HH$9,1,MATCH($D21,'6. Patients'!$HI$9:$HU$9,0),ROWS('6. Patients'!DV$10:DV$107))),0)+
IFERROR(SUMPRODUCT('6. Patients'!CI$10:CI$107,OFFSET('6. Patients'!$HV$9,1,MATCH($D21,'6. Patients'!$HW$9:$IR$9,0),ROWS('6. Patients'!DV$10:DV$107))),0)+
IFERROR(SUMPRODUCT('6. Patients'!CI$10:CI$107,OFFSET('6. Patients'!$IS$9,1,MATCH($D21,'6. Patients'!$IT$9:$JH$9,0),ROWS('6. Patients'!DV$10:DV$107))),0),
IFERROR(SUMPRODUCT('6. Patients'!CI$10:CI$107,OFFSET('6. Patients'!$JI$9,1,MATCH($D21,'6. Patients'!$JJ$9:$KE$9,0),ROWS('6. Patients'!DV$10:DV$107))),0)+
IFERROR(SUMPRODUCT('6. Patients'!CI$10:CI$107,OFFSET('6. Patients'!$KF$9,1,MATCH($D21,'6. Patients'!$KG$9:$KS$9,0),ROWS('6. Patients'!DV$10:DV$107))),0)+
IFERROR(SUMPRODUCT('6. Patients'!CI$10:CI$107,OFFSET('6. Patients'!$KT$9,1,MATCH($D21,'6. Patients'!$KU$9:$LP$9,0),ROWS('6. Patients'!DV$10:DV$107))),0)+
IFERROR(SUMPRODUCT('6. Patients'!CI$10:CI$107,OFFSET('6. Patients'!$LQ$9,1,MATCH($D21,'6. Patients'!$LR$9:$MF$9,0),ROWS('6. Patients'!DV$10:DV$107))),0))+
IFERROR(VLOOKUP($D21,$H$109:$L$139,COLUMNS($H$108:$J$108)-1+Q$7,0)*$E21*$F21*'1. General Inputs'!$J$18,0),0)</f>
        <v>0</v>
      </c>
      <c r="R21" s="3">
        <f ca="1">ROUNDUP($F21*$E21*CHOOSE(R$7,
IFERROR(SUMPRODUCT('6. Patients'!CJ$10:CJ$107,OFFSET('6. Patients'!$DM$9,1,MATCH($D21,'6. Patients'!$DN$9:$EI$9,0),ROWS('6. Patients'!DW$10:DW$107))),0)+
IFERROR(SUMPRODUCT('6. Patients'!CJ$10:CJ$107,OFFSET('6. Patients'!$EJ$9,1,MATCH($D21,'6. Patients'!$EK$9:$EW$9,0),ROWS('6. Patients'!DW$10:DW$107))),0)+
IFERROR(SUMPRODUCT('6. Patients'!CJ$10:CJ$107,OFFSET('6. Patients'!$EX$9,1,MATCH($D21,'6. Patients'!$EY$9:$FT$9,0),ROWS('6. Patients'!DW$10:DW$107))),0)+
IFERROR(SUMPRODUCT('6. Patients'!CJ$10:CJ$107,OFFSET('6. Patients'!$FU$9,1,MATCH($D21,'6. Patients'!$FV$9:$GJ$9,0),ROWS('6. Patients'!DW$10:DW$107))),0),
IFERROR(SUMPRODUCT('6. Patients'!CJ$10:CJ$107,OFFSET('6. Patients'!$GK$9,1,MATCH($D21,'6. Patients'!$GL$9:$HG$9,0),ROWS('6. Patients'!DW$10:DW$107))),0)+
IFERROR(SUMPRODUCT('6. Patients'!CJ$10:CJ$107,OFFSET('6. Patients'!$HH$9,1,MATCH($D21,'6. Patients'!$HI$9:$HU$9,0),ROWS('6. Patients'!DW$10:DW$107))),0)+
IFERROR(SUMPRODUCT('6. Patients'!CJ$10:CJ$107,OFFSET('6. Patients'!$HV$9,1,MATCH($D21,'6. Patients'!$HW$9:$IR$9,0),ROWS('6. Patients'!DW$10:DW$107))),0)+
IFERROR(SUMPRODUCT('6. Patients'!CJ$10:CJ$107,OFFSET('6. Patients'!$IS$9,1,MATCH($D21,'6. Patients'!$IT$9:$JH$9,0),ROWS('6. Patients'!DW$10:DW$107))),0),
IFERROR(SUMPRODUCT('6. Patients'!CJ$10:CJ$107,OFFSET('6. Patients'!$JI$9,1,MATCH($D21,'6. Patients'!$JJ$9:$KE$9,0),ROWS('6. Patients'!DW$10:DW$107))),0)+
IFERROR(SUMPRODUCT('6. Patients'!CJ$10:CJ$107,OFFSET('6. Patients'!$KF$9,1,MATCH($D21,'6. Patients'!$KG$9:$KS$9,0),ROWS('6. Patients'!DW$10:DW$107))),0)+
IFERROR(SUMPRODUCT('6. Patients'!CJ$10:CJ$107,OFFSET('6. Patients'!$KT$9,1,MATCH($D21,'6. Patients'!$KU$9:$LP$9,0),ROWS('6. Patients'!DW$10:DW$107))),0)+
IFERROR(SUMPRODUCT('6. Patients'!CJ$10:CJ$107,OFFSET('6. Patients'!$LQ$9,1,MATCH($D21,'6. Patients'!$LR$9:$MF$9,0),ROWS('6. Patients'!DW$10:DW$107))),0))+
IFERROR(VLOOKUP($D21,$H$109:$L$139,COLUMNS($H$108:$J$108)-1+R$7,0)*$E21*$F21*'1. General Inputs'!$J$18,0),0)</f>
        <v>0</v>
      </c>
      <c r="S21" s="3">
        <f ca="1">ROUNDUP($F21*$E21*CHOOSE(S$7,
IFERROR(SUMPRODUCT('6. Patients'!CK$10:CK$107,OFFSET('6. Patients'!$DM$9,1,MATCH($D21,'6. Patients'!$DN$9:$EI$9,0),ROWS('6. Patients'!DX$10:DX$107))),0)+
IFERROR(SUMPRODUCT('6. Patients'!CK$10:CK$107,OFFSET('6. Patients'!$EJ$9,1,MATCH($D21,'6. Patients'!$EK$9:$EW$9,0),ROWS('6. Patients'!DX$10:DX$107))),0)+
IFERROR(SUMPRODUCT('6. Patients'!CK$10:CK$107,OFFSET('6. Patients'!$EX$9,1,MATCH($D21,'6. Patients'!$EY$9:$FT$9,0),ROWS('6. Patients'!DX$10:DX$107))),0)+
IFERROR(SUMPRODUCT('6. Patients'!CK$10:CK$107,OFFSET('6. Patients'!$FU$9,1,MATCH($D21,'6. Patients'!$FV$9:$GJ$9,0),ROWS('6. Patients'!DX$10:DX$107))),0),
IFERROR(SUMPRODUCT('6. Patients'!CK$10:CK$107,OFFSET('6. Patients'!$GK$9,1,MATCH($D21,'6. Patients'!$GL$9:$HG$9,0),ROWS('6. Patients'!DX$10:DX$107))),0)+
IFERROR(SUMPRODUCT('6. Patients'!CK$10:CK$107,OFFSET('6. Patients'!$HH$9,1,MATCH($D21,'6. Patients'!$HI$9:$HU$9,0),ROWS('6. Patients'!DX$10:DX$107))),0)+
IFERROR(SUMPRODUCT('6. Patients'!CK$10:CK$107,OFFSET('6. Patients'!$HV$9,1,MATCH($D21,'6. Patients'!$HW$9:$IR$9,0),ROWS('6. Patients'!DX$10:DX$107))),0)+
IFERROR(SUMPRODUCT('6. Patients'!CK$10:CK$107,OFFSET('6. Patients'!$IS$9,1,MATCH($D21,'6. Patients'!$IT$9:$JH$9,0),ROWS('6. Patients'!DX$10:DX$107))),0),
IFERROR(SUMPRODUCT('6. Patients'!CK$10:CK$107,OFFSET('6. Patients'!$JI$9,1,MATCH($D21,'6. Patients'!$JJ$9:$KE$9,0),ROWS('6. Patients'!DX$10:DX$107))),0)+
IFERROR(SUMPRODUCT('6. Patients'!CK$10:CK$107,OFFSET('6. Patients'!$KF$9,1,MATCH($D21,'6. Patients'!$KG$9:$KS$9,0),ROWS('6. Patients'!DX$10:DX$107))),0)+
IFERROR(SUMPRODUCT('6. Patients'!CK$10:CK$107,OFFSET('6. Patients'!$KT$9,1,MATCH($D21,'6. Patients'!$KU$9:$LP$9,0),ROWS('6. Patients'!DX$10:DX$107))),0)+
IFERROR(SUMPRODUCT('6. Patients'!CK$10:CK$107,OFFSET('6. Patients'!$LQ$9,1,MATCH($D21,'6. Patients'!$LR$9:$MF$9,0),ROWS('6. Patients'!DX$10:DX$107))),0))+
IFERROR(VLOOKUP($D21,$H$109:$L$139,COLUMNS($H$108:$J$108)-1+S$7,0)*$E21*$F21*'1. General Inputs'!$J$18,0),0)</f>
        <v>0</v>
      </c>
      <c r="T21" s="3">
        <f ca="1">ROUNDUP($F21*$E21*CHOOSE(T$7,
IFERROR(SUMPRODUCT('6. Patients'!CL$10:CL$107,OFFSET('6. Patients'!$DM$9,1,MATCH($D21,'6. Patients'!$DN$9:$EI$9,0),ROWS('6. Patients'!DY$10:DY$107))),0)+
IFERROR(SUMPRODUCT('6. Patients'!CL$10:CL$107,OFFSET('6. Patients'!$EJ$9,1,MATCH($D21,'6. Patients'!$EK$9:$EW$9,0),ROWS('6. Patients'!DY$10:DY$107))),0)+
IFERROR(SUMPRODUCT('6. Patients'!CL$10:CL$107,OFFSET('6. Patients'!$EX$9,1,MATCH($D21,'6. Patients'!$EY$9:$FT$9,0),ROWS('6. Patients'!DY$10:DY$107))),0)+
IFERROR(SUMPRODUCT('6. Patients'!CL$10:CL$107,OFFSET('6. Patients'!$FU$9,1,MATCH($D21,'6. Patients'!$FV$9:$GJ$9,0),ROWS('6. Patients'!DY$10:DY$107))),0),
IFERROR(SUMPRODUCT('6. Patients'!CL$10:CL$107,OFFSET('6. Patients'!$GK$9,1,MATCH($D21,'6. Patients'!$GL$9:$HG$9,0),ROWS('6. Patients'!DY$10:DY$107))),0)+
IFERROR(SUMPRODUCT('6. Patients'!CL$10:CL$107,OFFSET('6. Patients'!$HH$9,1,MATCH($D21,'6. Patients'!$HI$9:$HU$9,0),ROWS('6. Patients'!DY$10:DY$107))),0)+
IFERROR(SUMPRODUCT('6. Patients'!CL$10:CL$107,OFFSET('6. Patients'!$HV$9,1,MATCH($D21,'6. Patients'!$HW$9:$IR$9,0),ROWS('6. Patients'!DY$10:DY$107))),0)+
IFERROR(SUMPRODUCT('6. Patients'!CL$10:CL$107,OFFSET('6. Patients'!$IS$9,1,MATCH($D21,'6. Patients'!$IT$9:$JH$9,0),ROWS('6. Patients'!DY$10:DY$107))),0),
IFERROR(SUMPRODUCT('6. Patients'!CL$10:CL$107,OFFSET('6. Patients'!$JI$9,1,MATCH($D21,'6. Patients'!$JJ$9:$KE$9,0),ROWS('6. Patients'!DY$10:DY$107))),0)+
IFERROR(SUMPRODUCT('6. Patients'!CL$10:CL$107,OFFSET('6. Patients'!$KF$9,1,MATCH($D21,'6. Patients'!$KG$9:$KS$9,0),ROWS('6. Patients'!DY$10:DY$107))),0)+
IFERROR(SUMPRODUCT('6. Patients'!CL$10:CL$107,OFFSET('6. Patients'!$KT$9,1,MATCH($D21,'6. Patients'!$KU$9:$LP$9,0),ROWS('6. Patients'!DY$10:DY$107))),0)+
IFERROR(SUMPRODUCT('6. Patients'!CL$10:CL$107,OFFSET('6. Patients'!$LQ$9,1,MATCH($D21,'6. Patients'!$LR$9:$MF$9,0),ROWS('6. Patients'!DY$10:DY$107))),0))+
IFERROR(VLOOKUP($D21,$H$109:$L$139,COLUMNS($H$108:$J$108)-1+T$7,0)*$E21*$F21*'1. General Inputs'!$J$18,0),0)</f>
        <v>0</v>
      </c>
      <c r="U21" s="3">
        <f ca="1">ROUNDUP($F21*$E21*CHOOSE(U$7,
IFERROR(SUMPRODUCT('6. Patients'!CM$10:CM$107,OFFSET('6. Patients'!$DM$9,1,MATCH($D21,'6. Patients'!$DN$9:$EI$9,0),ROWS('6. Patients'!DZ$10:DZ$107))),0)+
IFERROR(SUMPRODUCT('6. Patients'!CM$10:CM$107,OFFSET('6. Patients'!$EJ$9,1,MATCH($D21,'6. Patients'!$EK$9:$EW$9,0),ROWS('6. Patients'!DZ$10:DZ$107))),0)+
IFERROR(SUMPRODUCT('6. Patients'!CM$10:CM$107,OFFSET('6. Patients'!$EX$9,1,MATCH($D21,'6. Patients'!$EY$9:$FT$9,0),ROWS('6. Patients'!DZ$10:DZ$107))),0)+
IFERROR(SUMPRODUCT('6. Patients'!CM$10:CM$107,OFFSET('6. Patients'!$FU$9,1,MATCH($D21,'6. Patients'!$FV$9:$GJ$9,0),ROWS('6. Patients'!DZ$10:DZ$107))),0),
IFERROR(SUMPRODUCT('6. Patients'!CM$10:CM$107,OFFSET('6. Patients'!$GK$9,1,MATCH($D21,'6. Patients'!$GL$9:$HG$9,0),ROWS('6. Patients'!DZ$10:DZ$107))),0)+
IFERROR(SUMPRODUCT('6. Patients'!CM$10:CM$107,OFFSET('6. Patients'!$HH$9,1,MATCH($D21,'6. Patients'!$HI$9:$HU$9,0),ROWS('6. Patients'!DZ$10:DZ$107))),0)+
IFERROR(SUMPRODUCT('6. Patients'!CM$10:CM$107,OFFSET('6. Patients'!$HV$9,1,MATCH($D21,'6. Patients'!$HW$9:$IR$9,0),ROWS('6. Patients'!DZ$10:DZ$107))),0)+
IFERROR(SUMPRODUCT('6. Patients'!CM$10:CM$107,OFFSET('6. Patients'!$IS$9,1,MATCH($D21,'6. Patients'!$IT$9:$JH$9,0),ROWS('6. Patients'!DZ$10:DZ$107))),0),
IFERROR(SUMPRODUCT('6. Patients'!CM$10:CM$107,OFFSET('6. Patients'!$JI$9,1,MATCH($D21,'6. Patients'!$JJ$9:$KE$9,0),ROWS('6. Patients'!DZ$10:DZ$107))),0)+
IFERROR(SUMPRODUCT('6. Patients'!CM$10:CM$107,OFFSET('6. Patients'!$KF$9,1,MATCH($D21,'6. Patients'!$KG$9:$KS$9,0),ROWS('6. Patients'!DZ$10:DZ$107))),0)+
IFERROR(SUMPRODUCT('6. Patients'!CM$10:CM$107,OFFSET('6. Patients'!$KT$9,1,MATCH($D21,'6. Patients'!$KU$9:$LP$9,0),ROWS('6. Patients'!DZ$10:DZ$107))),0)+
IFERROR(SUMPRODUCT('6. Patients'!CM$10:CM$107,OFFSET('6. Patients'!$LQ$9,1,MATCH($D21,'6. Patients'!$LR$9:$MF$9,0),ROWS('6. Patients'!DZ$10:DZ$107))),0))+
IFERROR(VLOOKUP($D21,$H$109:$L$139,COLUMNS($H$108:$J$108)-1+U$7,0)*$E21*$F21*'1. General Inputs'!$J$18,0),0)</f>
        <v>0</v>
      </c>
      <c r="V21" s="3">
        <f ca="1">ROUNDUP($F21*$E21*CHOOSE(V$7,
IFERROR(SUMPRODUCT('6. Patients'!CN$10:CN$107,OFFSET('6. Patients'!$DM$9,1,MATCH($D21,'6. Patients'!$DN$9:$EI$9,0),ROWS('6. Patients'!EA$10:EA$107))),0)+
IFERROR(SUMPRODUCT('6. Patients'!CN$10:CN$107,OFFSET('6. Patients'!$EJ$9,1,MATCH($D21,'6. Patients'!$EK$9:$EW$9,0),ROWS('6. Patients'!EA$10:EA$107))),0)+
IFERROR(SUMPRODUCT('6. Patients'!CN$10:CN$107,OFFSET('6. Patients'!$EX$9,1,MATCH($D21,'6. Patients'!$EY$9:$FT$9,0),ROWS('6. Patients'!EA$10:EA$107))),0)+
IFERROR(SUMPRODUCT('6. Patients'!CN$10:CN$107,OFFSET('6. Patients'!$FU$9,1,MATCH($D21,'6. Patients'!$FV$9:$GJ$9,0),ROWS('6. Patients'!EA$10:EA$107))),0),
IFERROR(SUMPRODUCT('6. Patients'!CN$10:CN$107,OFFSET('6. Patients'!$GK$9,1,MATCH($D21,'6. Patients'!$GL$9:$HG$9,0),ROWS('6. Patients'!EA$10:EA$107))),0)+
IFERROR(SUMPRODUCT('6. Patients'!CN$10:CN$107,OFFSET('6. Patients'!$HH$9,1,MATCH($D21,'6. Patients'!$HI$9:$HU$9,0),ROWS('6. Patients'!EA$10:EA$107))),0)+
IFERROR(SUMPRODUCT('6. Patients'!CN$10:CN$107,OFFSET('6. Patients'!$HV$9,1,MATCH($D21,'6. Patients'!$HW$9:$IR$9,0),ROWS('6. Patients'!EA$10:EA$107))),0)+
IFERROR(SUMPRODUCT('6. Patients'!CN$10:CN$107,OFFSET('6. Patients'!$IS$9,1,MATCH($D21,'6. Patients'!$IT$9:$JH$9,0),ROWS('6. Patients'!EA$10:EA$107))),0),
IFERROR(SUMPRODUCT('6. Patients'!CN$10:CN$107,OFFSET('6. Patients'!$JI$9,1,MATCH($D21,'6. Patients'!$JJ$9:$KE$9,0),ROWS('6. Patients'!EA$10:EA$107))),0)+
IFERROR(SUMPRODUCT('6. Patients'!CN$10:CN$107,OFFSET('6. Patients'!$KF$9,1,MATCH($D21,'6. Patients'!$KG$9:$KS$9,0),ROWS('6. Patients'!EA$10:EA$107))),0)+
IFERROR(SUMPRODUCT('6. Patients'!CN$10:CN$107,OFFSET('6. Patients'!$KT$9,1,MATCH($D21,'6. Patients'!$KU$9:$LP$9,0),ROWS('6. Patients'!EA$10:EA$107))),0)+
IFERROR(SUMPRODUCT('6. Patients'!CN$10:CN$107,OFFSET('6. Patients'!$LQ$9,1,MATCH($D21,'6. Patients'!$LR$9:$MF$9,0),ROWS('6. Patients'!EA$10:EA$107))),0))+
IFERROR(VLOOKUP($D21,$H$109:$L$139,COLUMNS($H$108:$J$108)-1+V$7,0)*$E21*$F21*'1. General Inputs'!$J$18,0),0)</f>
        <v>0</v>
      </c>
      <c r="W21" s="3">
        <f ca="1">ROUNDUP($F21*$E21*CHOOSE(W$7,
IFERROR(SUMPRODUCT('6. Patients'!CO$10:CO$107,OFFSET('6. Patients'!$DM$9,1,MATCH($D21,'6. Patients'!$DN$9:$EI$9,0),ROWS('6. Patients'!EB$10:EB$107))),0)+
IFERROR(SUMPRODUCT('6. Patients'!CO$10:CO$107,OFFSET('6. Patients'!$EJ$9,1,MATCH($D21,'6. Patients'!$EK$9:$EW$9,0),ROWS('6. Patients'!EB$10:EB$107))),0)+
IFERROR(SUMPRODUCT('6. Patients'!CO$10:CO$107,OFFSET('6. Patients'!$EX$9,1,MATCH($D21,'6. Patients'!$EY$9:$FT$9,0),ROWS('6. Patients'!EB$10:EB$107))),0)+
IFERROR(SUMPRODUCT('6. Patients'!CO$10:CO$107,OFFSET('6. Patients'!$FU$9,1,MATCH($D21,'6. Patients'!$FV$9:$GJ$9,0),ROWS('6. Patients'!EB$10:EB$107))),0),
IFERROR(SUMPRODUCT('6. Patients'!CO$10:CO$107,OFFSET('6. Patients'!$GK$9,1,MATCH($D21,'6. Patients'!$GL$9:$HG$9,0),ROWS('6. Patients'!EB$10:EB$107))),0)+
IFERROR(SUMPRODUCT('6. Patients'!CO$10:CO$107,OFFSET('6. Patients'!$HH$9,1,MATCH($D21,'6. Patients'!$HI$9:$HU$9,0),ROWS('6. Patients'!EB$10:EB$107))),0)+
IFERROR(SUMPRODUCT('6. Patients'!CO$10:CO$107,OFFSET('6. Patients'!$HV$9,1,MATCH($D21,'6. Patients'!$HW$9:$IR$9,0),ROWS('6. Patients'!EB$10:EB$107))),0)+
IFERROR(SUMPRODUCT('6. Patients'!CO$10:CO$107,OFFSET('6. Patients'!$IS$9,1,MATCH($D21,'6. Patients'!$IT$9:$JH$9,0),ROWS('6. Patients'!EB$10:EB$107))),0),
IFERROR(SUMPRODUCT('6. Patients'!CO$10:CO$107,OFFSET('6. Patients'!$JI$9,1,MATCH($D21,'6. Patients'!$JJ$9:$KE$9,0),ROWS('6. Patients'!EB$10:EB$107))),0)+
IFERROR(SUMPRODUCT('6. Patients'!CO$10:CO$107,OFFSET('6. Patients'!$KF$9,1,MATCH($D21,'6. Patients'!$KG$9:$KS$9,0),ROWS('6. Patients'!EB$10:EB$107))),0)+
IFERROR(SUMPRODUCT('6. Patients'!CO$10:CO$107,OFFSET('6. Patients'!$KT$9,1,MATCH($D21,'6. Patients'!$KU$9:$LP$9,0),ROWS('6. Patients'!EB$10:EB$107))),0)+
IFERROR(SUMPRODUCT('6. Patients'!CO$10:CO$107,OFFSET('6. Patients'!$LQ$9,1,MATCH($D21,'6. Patients'!$LR$9:$MF$9,0),ROWS('6. Patients'!EB$10:EB$107))),0))+
IFERROR(VLOOKUP($D21,$H$109:$L$139,COLUMNS($H$108:$J$108)-1+W$7,0)*$E21*$F21*'1. General Inputs'!$J$18,0),0)</f>
        <v>0</v>
      </c>
      <c r="X21" s="3">
        <f ca="1">ROUNDUP($F21*$E21*CHOOSE(X$7,
IFERROR(SUMPRODUCT('6. Patients'!CP$10:CP$107,OFFSET('6. Patients'!$DM$9,1,MATCH($D21,'6. Patients'!$DN$9:$EI$9,0),ROWS('6. Patients'!EC$10:EC$107))),0)+
IFERROR(SUMPRODUCT('6. Patients'!CP$10:CP$107,OFFSET('6. Patients'!$EJ$9,1,MATCH($D21,'6. Patients'!$EK$9:$EW$9,0),ROWS('6. Patients'!EC$10:EC$107))),0)+
IFERROR(SUMPRODUCT('6. Patients'!CP$10:CP$107,OFFSET('6. Patients'!$EX$9,1,MATCH($D21,'6. Patients'!$EY$9:$FT$9,0),ROWS('6. Patients'!EC$10:EC$107))),0)+
IFERROR(SUMPRODUCT('6. Patients'!CP$10:CP$107,OFFSET('6. Patients'!$FU$9,1,MATCH($D21,'6. Patients'!$FV$9:$GJ$9,0),ROWS('6. Patients'!EC$10:EC$107))),0),
IFERROR(SUMPRODUCT('6. Patients'!CP$10:CP$107,OFFSET('6. Patients'!$GK$9,1,MATCH($D21,'6. Patients'!$GL$9:$HG$9,0),ROWS('6. Patients'!EC$10:EC$107))),0)+
IFERROR(SUMPRODUCT('6. Patients'!CP$10:CP$107,OFFSET('6. Patients'!$HH$9,1,MATCH($D21,'6. Patients'!$HI$9:$HU$9,0),ROWS('6. Patients'!EC$10:EC$107))),0)+
IFERROR(SUMPRODUCT('6. Patients'!CP$10:CP$107,OFFSET('6. Patients'!$HV$9,1,MATCH($D21,'6. Patients'!$HW$9:$IR$9,0),ROWS('6. Patients'!EC$10:EC$107))),0)+
IFERROR(SUMPRODUCT('6. Patients'!CP$10:CP$107,OFFSET('6. Patients'!$IS$9,1,MATCH($D21,'6. Patients'!$IT$9:$JH$9,0),ROWS('6. Patients'!EC$10:EC$107))),0),
IFERROR(SUMPRODUCT('6. Patients'!CP$10:CP$107,OFFSET('6. Patients'!$JI$9,1,MATCH($D21,'6. Patients'!$JJ$9:$KE$9,0),ROWS('6. Patients'!EC$10:EC$107))),0)+
IFERROR(SUMPRODUCT('6. Patients'!CP$10:CP$107,OFFSET('6. Patients'!$KF$9,1,MATCH($D21,'6. Patients'!$KG$9:$KS$9,0),ROWS('6. Patients'!EC$10:EC$107))),0)+
IFERROR(SUMPRODUCT('6. Patients'!CP$10:CP$107,OFFSET('6. Patients'!$KT$9,1,MATCH($D21,'6. Patients'!$KU$9:$LP$9,0),ROWS('6. Patients'!EC$10:EC$107))),0)+
IFERROR(SUMPRODUCT('6. Patients'!CP$10:CP$107,OFFSET('6. Patients'!$LQ$9,1,MATCH($D21,'6. Patients'!$LR$9:$MF$9,0),ROWS('6. Patients'!EC$10:EC$107))),0))+
IFERROR(VLOOKUP($D21,$H$109:$L$139,COLUMNS($H$108:$J$108)-1+X$7,0)*$E21*$F21*'1. General Inputs'!$J$18,0),0)</f>
        <v>0</v>
      </c>
      <c r="Y21" s="3">
        <f ca="1">ROUNDUP($F21*$E21*CHOOSE(Y$7,
IFERROR(SUMPRODUCT('6. Patients'!CQ$10:CQ$107,OFFSET('6. Patients'!$DM$9,1,MATCH($D21,'6. Patients'!$DN$9:$EI$9,0),ROWS('6. Patients'!ED$10:ED$107))),0)+
IFERROR(SUMPRODUCT('6. Patients'!CQ$10:CQ$107,OFFSET('6. Patients'!$EJ$9,1,MATCH($D21,'6. Patients'!$EK$9:$EW$9,0),ROWS('6. Patients'!ED$10:ED$107))),0)+
IFERROR(SUMPRODUCT('6. Patients'!CQ$10:CQ$107,OFFSET('6. Patients'!$EX$9,1,MATCH($D21,'6. Patients'!$EY$9:$FT$9,0),ROWS('6. Patients'!ED$10:ED$107))),0)+
IFERROR(SUMPRODUCT('6. Patients'!CQ$10:CQ$107,OFFSET('6. Patients'!$FU$9,1,MATCH($D21,'6. Patients'!$FV$9:$GJ$9,0),ROWS('6. Patients'!ED$10:ED$107))),0),
IFERROR(SUMPRODUCT('6. Patients'!CQ$10:CQ$107,OFFSET('6. Patients'!$GK$9,1,MATCH($D21,'6. Patients'!$GL$9:$HG$9,0),ROWS('6. Patients'!ED$10:ED$107))),0)+
IFERROR(SUMPRODUCT('6. Patients'!CQ$10:CQ$107,OFFSET('6. Patients'!$HH$9,1,MATCH($D21,'6. Patients'!$HI$9:$HU$9,0),ROWS('6. Patients'!ED$10:ED$107))),0)+
IFERROR(SUMPRODUCT('6. Patients'!CQ$10:CQ$107,OFFSET('6. Patients'!$HV$9,1,MATCH($D21,'6. Patients'!$HW$9:$IR$9,0),ROWS('6. Patients'!ED$10:ED$107))),0)+
IFERROR(SUMPRODUCT('6. Patients'!CQ$10:CQ$107,OFFSET('6. Patients'!$IS$9,1,MATCH($D21,'6. Patients'!$IT$9:$JH$9,0),ROWS('6. Patients'!ED$10:ED$107))),0),
IFERROR(SUMPRODUCT('6. Patients'!CQ$10:CQ$107,OFFSET('6. Patients'!$JI$9,1,MATCH($D21,'6. Patients'!$JJ$9:$KE$9,0),ROWS('6. Patients'!ED$10:ED$107))),0)+
IFERROR(SUMPRODUCT('6. Patients'!CQ$10:CQ$107,OFFSET('6. Patients'!$KF$9,1,MATCH($D21,'6. Patients'!$KG$9:$KS$9,0),ROWS('6. Patients'!ED$10:ED$107))),0)+
IFERROR(SUMPRODUCT('6. Patients'!CQ$10:CQ$107,OFFSET('6. Patients'!$KT$9,1,MATCH($D21,'6. Patients'!$KU$9:$LP$9,0),ROWS('6. Patients'!ED$10:ED$107))),0)+
IFERROR(SUMPRODUCT('6. Patients'!CQ$10:CQ$107,OFFSET('6. Patients'!$LQ$9,1,MATCH($D21,'6. Patients'!$LR$9:$MF$9,0),ROWS('6. Patients'!ED$10:ED$107))),0))+
IFERROR(VLOOKUP($D21,$H$109:$L$139,COLUMNS($H$108:$J$108)-1+Y$7,0)*$E21*$F21*'1. General Inputs'!$J$18,0),0)</f>
        <v>0</v>
      </c>
      <c r="Z21" s="3">
        <f ca="1">ROUNDUP($F21*$E21*CHOOSE(Z$7,
IFERROR(SUMPRODUCT('6. Patients'!CR$10:CR$107,OFFSET('6. Patients'!$DM$9,1,MATCH($D21,'6. Patients'!$DN$9:$EI$9,0),ROWS('6. Patients'!EE$10:EE$107))),0)+
IFERROR(SUMPRODUCT('6. Patients'!CR$10:CR$107,OFFSET('6. Patients'!$EJ$9,1,MATCH($D21,'6. Patients'!$EK$9:$EW$9,0),ROWS('6. Patients'!EE$10:EE$107))),0)+
IFERROR(SUMPRODUCT('6. Patients'!CR$10:CR$107,OFFSET('6. Patients'!$EX$9,1,MATCH($D21,'6. Patients'!$EY$9:$FT$9,0),ROWS('6. Patients'!EE$10:EE$107))),0)+
IFERROR(SUMPRODUCT('6. Patients'!CR$10:CR$107,OFFSET('6. Patients'!$FU$9,1,MATCH($D21,'6. Patients'!$FV$9:$GJ$9,0),ROWS('6. Patients'!EE$10:EE$107))),0),
IFERROR(SUMPRODUCT('6. Patients'!CR$10:CR$107,OFFSET('6. Patients'!$GK$9,1,MATCH($D21,'6. Patients'!$GL$9:$HG$9,0),ROWS('6. Patients'!EE$10:EE$107))),0)+
IFERROR(SUMPRODUCT('6. Patients'!CR$10:CR$107,OFFSET('6. Patients'!$HH$9,1,MATCH($D21,'6. Patients'!$HI$9:$HU$9,0),ROWS('6. Patients'!EE$10:EE$107))),0)+
IFERROR(SUMPRODUCT('6. Patients'!CR$10:CR$107,OFFSET('6. Patients'!$HV$9,1,MATCH($D21,'6. Patients'!$HW$9:$IR$9,0),ROWS('6. Patients'!EE$10:EE$107))),0)+
IFERROR(SUMPRODUCT('6. Patients'!CR$10:CR$107,OFFSET('6. Patients'!$IS$9,1,MATCH($D21,'6. Patients'!$IT$9:$JH$9,0),ROWS('6. Patients'!EE$10:EE$107))),0),
IFERROR(SUMPRODUCT('6. Patients'!CR$10:CR$107,OFFSET('6. Patients'!$JI$9,1,MATCH($D21,'6. Patients'!$JJ$9:$KE$9,0),ROWS('6. Patients'!EE$10:EE$107))),0)+
IFERROR(SUMPRODUCT('6. Patients'!CR$10:CR$107,OFFSET('6. Patients'!$KF$9,1,MATCH($D21,'6. Patients'!$KG$9:$KS$9,0),ROWS('6. Patients'!EE$10:EE$107))),0)+
IFERROR(SUMPRODUCT('6. Patients'!CR$10:CR$107,OFFSET('6. Patients'!$KT$9,1,MATCH($D21,'6. Patients'!$KU$9:$LP$9,0),ROWS('6. Patients'!EE$10:EE$107))),0)+
IFERROR(SUMPRODUCT('6. Patients'!CR$10:CR$107,OFFSET('6. Patients'!$LQ$9,1,MATCH($D21,'6. Patients'!$LR$9:$MF$9,0),ROWS('6. Patients'!EE$10:EE$107))),0))+
IFERROR(VLOOKUP($D21,$H$109:$L$139,COLUMNS($H$108:$J$108)-1+Z$7,0)*$E21*$F21*'1. General Inputs'!$J$18,0),0)</f>
        <v>0</v>
      </c>
      <c r="AA21" s="3">
        <f ca="1">ROUNDUP($F21*$E21*CHOOSE(AA$7,
IFERROR(SUMPRODUCT('6. Patients'!CS$10:CS$107,OFFSET('6. Patients'!$DM$9,1,MATCH($D21,'6. Patients'!$DN$9:$EI$9,0),ROWS('6. Patients'!EF$10:EF$107))),0)+
IFERROR(SUMPRODUCT('6. Patients'!CS$10:CS$107,OFFSET('6. Patients'!$EJ$9,1,MATCH($D21,'6. Patients'!$EK$9:$EW$9,0),ROWS('6. Patients'!EF$10:EF$107))),0)+
IFERROR(SUMPRODUCT('6. Patients'!CS$10:CS$107,OFFSET('6. Patients'!$EX$9,1,MATCH($D21,'6. Patients'!$EY$9:$FT$9,0),ROWS('6. Patients'!EF$10:EF$107))),0)+
IFERROR(SUMPRODUCT('6. Patients'!CS$10:CS$107,OFFSET('6. Patients'!$FU$9,1,MATCH($D21,'6. Patients'!$FV$9:$GJ$9,0),ROWS('6. Patients'!EF$10:EF$107))),0),
IFERROR(SUMPRODUCT('6. Patients'!CS$10:CS$107,OFFSET('6. Patients'!$GK$9,1,MATCH($D21,'6. Patients'!$GL$9:$HG$9,0),ROWS('6. Patients'!EF$10:EF$107))),0)+
IFERROR(SUMPRODUCT('6. Patients'!CS$10:CS$107,OFFSET('6. Patients'!$HH$9,1,MATCH($D21,'6. Patients'!$HI$9:$HU$9,0),ROWS('6. Patients'!EF$10:EF$107))),0)+
IFERROR(SUMPRODUCT('6. Patients'!CS$10:CS$107,OFFSET('6. Patients'!$HV$9,1,MATCH($D21,'6. Patients'!$HW$9:$IR$9,0),ROWS('6. Patients'!EF$10:EF$107))),0)+
IFERROR(SUMPRODUCT('6. Patients'!CS$10:CS$107,OFFSET('6. Patients'!$IS$9,1,MATCH($D21,'6. Patients'!$IT$9:$JH$9,0),ROWS('6. Patients'!EF$10:EF$107))),0),
IFERROR(SUMPRODUCT('6. Patients'!CS$10:CS$107,OFFSET('6. Patients'!$JI$9,1,MATCH($D21,'6. Patients'!$JJ$9:$KE$9,0),ROWS('6. Patients'!EF$10:EF$107))),0)+
IFERROR(SUMPRODUCT('6. Patients'!CS$10:CS$107,OFFSET('6. Patients'!$KF$9,1,MATCH($D21,'6. Patients'!$KG$9:$KS$9,0),ROWS('6. Patients'!EF$10:EF$107))),0)+
IFERROR(SUMPRODUCT('6. Patients'!CS$10:CS$107,OFFSET('6. Patients'!$KT$9,1,MATCH($D21,'6. Patients'!$KU$9:$LP$9,0),ROWS('6. Patients'!EF$10:EF$107))),0)+
IFERROR(SUMPRODUCT('6. Patients'!CS$10:CS$107,OFFSET('6. Patients'!$LQ$9,1,MATCH($D21,'6. Patients'!$LR$9:$MF$9,0),ROWS('6. Patients'!EF$10:EF$107))),0))+
IFERROR(VLOOKUP($D21,$H$109:$L$139,COLUMNS($H$108:$J$108)-1+AA$7,0)*$E21*$F21*'1. General Inputs'!$J$18,0),0)</f>
        <v>0</v>
      </c>
      <c r="AB21" s="3">
        <f ca="1">ROUNDUP($F21*$E21*CHOOSE(AB$7,
IFERROR(SUMPRODUCT('6. Patients'!CT$10:CT$107,OFFSET('6. Patients'!$DM$9,1,MATCH($D21,'6. Patients'!$DN$9:$EI$9,0),ROWS('6. Patients'!EG$10:EG$107))),0)+
IFERROR(SUMPRODUCT('6. Patients'!CT$10:CT$107,OFFSET('6. Patients'!$EJ$9,1,MATCH($D21,'6. Patients'!$EK$9:$EW$9,0),ROWS('6. Patients'!EG$10:EG$107))),0)+
IFERROR(SUMPRODUCT('6. Patients'!CT$10:CT$107,OFFSET('6. Patients'!$EX$9,1,MATCH($D21,'6. Patients'!$EY$9:$FT$9,0),ROWS('6. Patients'!EG$10:EG$107))),0)+
IFERROR(SUMPRODUCT('6. Patients'!CT$10:CT$107,OFFSET('6. Patients'!$FU$9,1,MATCH($D21,'6. Patients'!$FV$9:$GJ$9,0),ROWS('6. Patients'!EG$10:EG$107))),0),
IFERROR(SUMPRODUCT('6. Patients'!CT$10:CT$107,OFFSET('6. Patients'!$GK$9,1,MATCH($D21,'6. Patients'!$GL$9:$HG$9,0),ROWS('6. Patients'!EG$10:EG$107))),0)+
IFERROR(SUMPRODUCT('6. Patients'!CT$10:CT$107,OFFSET('6. Patients'!$HH$9,1,MATCH($D21,'6. Patients'!$HI$9:$HU$9,0),ROWS('6. Patients'!EG$10:EG$107))),0)+
IFERROR(SUMPRODUCT('6. Patients'!CT$10:CT$107,OFFSET('6. Patients'!$HV$9,1,MATCH($D21,'6. Patients'!$HW$9:$IR$9,0),ROWS('6. Patients'!EG$10:EG$107))),0)+
IFERROR(SUMPRODUCT('6. Patients'!CT$10:CT$107,OFFSET('6. Patients'!$IS$9,1,MATCH($D21,'6. Patients'!$IT$9:$JH$9,0),ROWS('6. Patients'!EG$10:EG$107))),0),
IFERROR(SUMPRODUCT('6. Patients'!CT$10:CT$107,OFFSET('6. Patients'!$JI$9,1,MATCH($D21,'6. Patients'!$JJ$9:$KE$9,0),ROWS('6. Patients'!EG$10:EG$107))),0)+
IFERROR(SUMPRODUCT('6. Patients'!CT$10:CT$107,OFFSET('6. Patients'!$KF$9,1,MATCH($D21,'6. Patients'!$KG$9:$KS$9,0),ROWS('6. Patients'!EG$10:EG$107))),0)+
IFERROR(SUMPRODUCT('6. Patients'!CT$10:CT$107,OFFSET('6. Patients'!$KT$9,1,MATCH($D21,'6. Patients'!$KU$9:$LP$9,0),ROWS('6. Patients'!EG$10:EG$107))),0)+
IFERROR(SUMPRODUCT('6. Patients'!CT$10:CT$107,OFFSET('6. Patients'!$LQ$9,1,MATCH($D21,'6. Patients'!$LR$9:$MF$9,0),ROWS('6. Patients'!EG$10:EG$107))),0))+
IFERROR(VLOOKUP($D21,$H$109:$L$139,COLUMNS($H$108:$J$108)-1+AB$7,0)*$E21*$F21*'1. General Inputs'!$J$18,0),0)</f>
        <v>0</v>
      </c>
      <c r="AC21" s="3">
        <f ca="1">ROUNDUP($F21*$E21*CHOOSE(AC$7,
IFERROR(SUMPRODUCT('6. Patients'!CU$10:CU$107,OFFSET('6. Patients'!$DM$9,1,MATCH($D21,'6. Patients'!$DN$9:$EI$9,0),ROWS('6. Patients'!EH$10:EH$107))),0)+
IFERROR(SUMPRODUCT('6. Patients'!CU$10:CU$107,OFFSET('6. Patients'!$EJ$9,1,MATCH($D21,'6. Patients'!$EK$9:$EW$9,0),ROWS('6. Patients'!EH$10:EH$107))),0)+
IFERROR(SUMPRODUCT('6. Patients'!CU$10:CU$107,OFFSET('6. Patients'!$EX$9,1,MATCH($D21,'6. Patients'!$EY$9:$FT$9,0),ROWS('6. Patients'!EH$10:EH$107))),0)+
IFERROR(SUMPRODUCT('6. Patients'!CU$10:CU$107,OFFSET('6. Patients'!$FU$9,1,MATCH($D21,'6. Patients'!$FV$9:$GJ$9,0),ROWS('6. Patients'!EH$10:EH$107))),0),
IFERROR(SUMPRODUCT('6. Patients'!CU$10:CU$107,OFFSET('6. Patients'!$GK$9,1,MATCH($D21,'6. Patients'!$GL$9:$HG$9,0),ROWS('6. Patients'!EH$10:EH$107))),0)+
IFERROR(SUMPRODUCT('6. Patients'!CU$10:CU$107,OFFSET('6. Patients'!$HH$9,1,MATCH($D21,'6. Patients'!$HI$9:$HU$9,0),ROWS('6. Patients'!EH$10:EH$107))),0)+
IFERROR(SUMPRODUCT('6. Patients'!CU$10:CU$107,OFFSET('6. Patients'!$HV$9,1,MATCH($D21,'6. Patients'!$HW$9:$IR$9,0),ROWS('6. Patients'!EH$10:EH$107))),0)+
IFERROR(SUMPRODUCT('6. Patients'!CU$10:CU$107,OFFSET('6. Patients'!$IS$9,1,MATCH($D21,'6. Patients'!$IT$9:$JH$9,0),ROWS('6. Patients'!EH$10:EH$107))),0),
IFERROR(SUMPRODUCT('6. Patients'!CU$10:CU$107,OFFSET('6. Patients'!$JI$9,1,MATCH($D21,'6. Patients'!$JJ$9:$KE$9,0),ROWS('6. Patients'!EH$10:EH$107))),0)+
IFERROR(SUMPRODUCT('6. Patients'!CU$10:CU$107,OFFSET('6. Patients'!$KF$9,1,MATCH($D21,'6. Patients'!$KG$9:$KS$9,0),ROWS('6. Patients'!EH$10:EH$107))),0)+
IFERROR(SUMPRODUCT('6. Patients'!CU$10:CU$107,OFFSET('6. Patients'!$KT$9,1,MATCH($D21,'6. Patients'!$KU$9:$LP$9,0),ROWS('6. Patients'!EH$10:EH$107))),0)+
IFERROR(SUMPRODUCT('6. Patients'!CU$10:CU$107,OFFSET('6. Patients'!$LQ$9,1,MATCH($D21,'6. Patients'!$LR$9:$MF$9,0),ROWS('6. Patients'!EH$10:EH$107))),0))+
IFERROR(VLOOKUP($D21,$H$109:$L$139,COLUMNS($H$108:$J$108)-1+AC$7,0)*$E21*$F21*'1. General Inputs'!$J$18,0),0)</f>
        <v>0</v>
      </c>
      <c r="AD21" s="3">
        <f ca="1">ROUNDUP($F21*$E21*CHOOSE(AD$7,
IFERROR(SUMPRODUCT('6. Patients'!CV$10:CV$107,OFFSET('6. Patients'!$DM$9,1,MATCH($D21,'6. Patients'!$DN$9:$EI$9,0),ROWS('6. Patients'!EI$10:EI$107))),0)+
IFERROR(SUMPRODUCT('6. Patients'!CV$10:CV$107,OFFSET('6. Patients'!$EJ$9,1,MATCH($D21,'6. Patients'!$EK$9:$EW$9,0),ROWS('6. Patients'!EI$10:EI$107))),0)+
IFERROR(SUMPRODUCT('6. Patients'!CV$10:CV$107,OFFSET('6. Patients'!$EX$9,1,MATCH($D21,'6. Patients'!$EY$9:$FT$9,0),ROWS('6. Patients'!EI$10:EI$107))),0)+
IFERROR(SUMPRODUCT('6. Patients'!CV$10:CV$107,OFFSET('6. Patients'!$FU$9,1,MATCH($D21,'6. Patients'!$FV$9:$GJ$9,0),ROWS('6. Patients'!EI$10:EI$107))),0),
IFERROR(SUMPRODUCT('6. Patients'!CV$10:CV$107,OFFSET('6. Patients'!$GK$9,1,MATCH($D21,'6. Patients'!$GL$9:$HG$9,0),ROWS('6. Patients'!EI$10:EI$107))),0)+
IFERROR(SUMPRODUCT('6. Patients'!CV$10:CV$107,OFFSET('6. Patients'!$HH$9,1,MATCH($D21,'6. Patients'!$HI$9:$HU$9,0),ROWS('6. Patients'!EI$10:EI$107))),0)+
IFERROR(SUMPRODUCT('6. Patients'!CV$10:CV$107,OFFSET('6. Patients'!$HV$9,1,MATCH($D21,'6. Patients'!$HW$9:$IR$9,0),ROWS('6. Patients'!EI$10:EI$107))),0)+
IFERROR(SUMPRODUCT('6. Patients'!CV$10:CV$107,OFFSET('6. Patients'!$IS$9,1,MATCH($D21,'6. Patients'!$IT$9:$JH$9,0),ROWS('6. Patients'!EI$10:EI$107))),0),
IFERROR(SUMPRODUCT('6. Patients'!CV$10:CV$107,OFFSET('6. Patients'!$JI$9,1,MATCH($D21,'6. Patients'!$JJ$9:$KE$9,0),ROWS('6. Patients'!EI$10:EI$107))),0)+
IFERROR(SUMPRODUCT('6. Patients'!CV$10:CV$107,OFFSET('6. Patients'!$KF$9,1,MATCH($D21,'6. Patients'!$KG$9:$KS$9,0),ROWS('6. Patients'!EI$10:EI$107))),0)+
IFERROR(SUMPRODUCT('6. Patients'!CV$10:CV$107,OFFSET('6. Patients'!$KT$9,1,MATCH($D21,'6. Patients'!$KU$9:$LP$9,0),ROWS('6. Patients'!EI$10:EI$107))),0)+
IFERROR(SUMPRODUCT('6. Patients'!CV$10:CV$107,OFFSET('6. Patients'!$LQ$9,1,MATCH($D21,'6. Patients'!$LR$9:$MF$9,0),ROWS('6. Patients'!EI$10:EI$107))),0))+
IFERROR(VLOOKUP($D21,$H$109:$L$139,COLUMNS($H$108:$J$108)-1+AD$7,0)*$E21*$F21*'1. General Inputs'!$J$18,0),0)</f>
        <v>0</v>
      </c>
      <c r="AE21" s="3">
        <f ca="1">ROUNDUP($F21*$E21*CHOOSE(AE$7,
IFERROR(SUMPRODUCT('6. Patients'!CW$10:CW$107,OFFSET('6. Patients'!$DM$9,1,MATCH($D21,'6. Patients'!$DN$9:$EI$9,0),ROWS('6. Patients'!EJ$10:EJ$107))),0)+
IFERROR(SUMPRODUCT('6. Patients'!CW$10:CW$107,OFFSET('6. Patients'!$EJ$9,1,MATCH($D21,'6. Patients'!$EK$9:$EW$9,0),ROWS('6. Patients'!EJ$10:EJ$107))),0)+
IFERROR(SUMPRODUCT('6. Patients'!CW$10:CW$107,OFFSET('6. Patients'!$EX$9,1,MATCH($D21,'6. Patients'!$EY$9:$FT$9,0),ROWS('6. Patients'!EJ$10:EJ$107))),0)+
IFERROR(SUMPRODUCT('6. Patients'!CW$10:CW$107,OFFSET('6. Patients'!$FU$9,1,MATCH($D21,'6. Patients'!$FV$9:$GJ$9,0),ROWS('6. Patients'!EJ$10:EJ$107))),0),
IFERROR(SUMPRODUCT('6. Patients'!CW$10:CW$107,OFFSET('6. Patients'!$GK$9,1,MATCH($D21,'6. Patients'!$GL$9:$HG$9,0),ROWS('6. Patients'!EJ$10:EJ$107))),0)+
IFERROR(SUMPRODUCT('6. Patients'!CW$10:CW$107,OFFSET('6. Patients'!$HH$9,1,MATCH($D21,'6. Patients'!$HI$9:$HU$9,0),ROWS('6. Patients'!EJ$10:EJ$107))),0)+
IFERROR(SUMPRODUCT('6. Patients'!CW$10:CW$107,OFFSET('6. Patients'!$HV$9,1,MATCH($D21,'6. Patients'!$HW$9:$IR$9,0),ROWS('6. Patients'!EJ$10:EJ$107))),0)+
IFERROR(SUMPRODUCT('6. Patients'!CW$10:CW$107,OFFSET('6. Patients'!$IS$9,1,MATCH($D21,'6. Patients'!$IT$9:$JH$9,0),ROWS('6. Patients'!EJ$10:EJ$107))),0),
IFERROR(SUMPRODUCT('6. Patients'!CW$10:CW$107,OFFSET('6. Patients'!$JI$9,1,MATCH($D21,'6. Patients'!$JJ$9:$KE$9,0),ROWS('6. Patients'!EJ$10:EJ$107))),0)+
IFERROR(SUMPRODUCT('6. Patients'!CW$10:CW$107,OFFSET('6. Patients'!$KF$9,1,MATCH($D21,'6. Patients'!$KG$9:$KS$9,0),ROWS('6. Patients'!EJ$10:EJ$107))),0)+
IFERROR(SUMPRODUCT('6. Patients'!CW$10:CW$107,OFFSET('6. Patients'!$KT$9,1,MATCH($D21,'6. Patients'!$KU$9:$LP$9,0),ROWS('6. Patients'!EJ$10:EJ$107))),0)+
IFERROR(SUMPRODUCT('6. Patients'!CW$10:CW$107,OFFSET('6. Patients'!$LQ$9,1,MATCH($D21,'6. Patients'!$LR$9:$MF$9,0),ROWS('6. Patients'!EJ$10:EJ$107))),0))+
IFERROR(VLOOKUP($D21,$H$109:$L$139,COLUMNS($H$108:$J$108)-1+AE$7,0)*$E21*$F21*'1. General Inputs'!$J$18,0),0)</f>
        <v>0</v>
      </c>
      <c r="AF21" s="3">
        <f ca="1">ROUNDUP($F21*$E21*CHOOSE(AF$7,
IFERROR(SUMPRODUCT('6. Patients'!CX$10:CX$107,OFFSET('6. Patients'!$DM$9,1,MATCH($D21,'6. Patients'!$DN$9:$EI$9,0),ROWS('6. Patients'!EK$10:EK$107))),0)+
IFERROR(SUMPRODUCT('6. Patients'!CX$10:CX$107,OFFSET('6. Patients'!$EJ$9,1,MATCH($D21,'6. Patients'!$EK$9:$EW$9,0),ROWS('6. Patients'!EK$10:EK$107))),0)+
IFERROR(SUMPRODUCT('6. Patients'!CX$10:CX$107,OFFSET('6. Patients'!$EX$9,1,MATCH($D21,'6. Patients'!$EY$9:$FT$9,0),ROWS('6. Patients'!EK$10:EK$107))),0)+
IFERROR(SUMPRODUCT('6. Patients'!CX$10:CX$107,OFFSET('6. Patients'!$FU$9,1,MATCH($D21,'6. Patients'!$FV$9:$GJ$9,0),ROWS('6. Patients'!EK$10:EK$107))),0),
IFERROR(SUMPRODUCT('6. Patients'!CX$10:CX$107,OFFSET('6. Patients'!$GK$9,1,MATCH($D21,'6. Patients'!$GL$9:$HG$9,0),ROWS('6. Patients'!EK$10:EK$107))),0)+
IFERROR(SUMPRODUCT('6. Patients'!CX$10:CX$107,OFFSET('6. Patients'!$HH$9,1,MATCH($D21,'6. Patients'!$HI$9:$HU$9,0),ROWS('6. Patients'!EK$10:EK$107))),0)+
IFERROR(SUMPRODUCT('6. Patients'!CX$10:CX$107,OFFSET('6. Patients'!$HV$9,1,MATCH($D21,'6. Patients'!$HW$9:$IR$9,0),ROWS('6. Patients'!EK$10:EK$107))),0)+
IFERROR(SUMPRODUCT('6. Patients'!CX$10:CX$107,OFFSET('6. Patients'!$IS$9,1,MATCH($D21,'6. Patients'!$IT$9:$JH$9,0),ROWS('6. Patients'!EK$10:EK$107))),0),
IFERROR(SUMPRODUCT('6. Patients'!CX$10:CX$107,OFFSET('6. Patients'!$JI$9,1,MATCH($D21,'6. Patients'!$JJ$9:$KE$9,0),ROWS('6. Patients'!EK$10:EK$107))),0)+
IFERROR(SUMPRODUCT('6. Patients'!CX$10:CX$107,OFFSET('6. Patients'!$KF$9,1,MATCH($D21,'6. Patients'!$KG$9:$KS$9,0),ROWS('6. Patients'!EK$10:EK$107))),0)+
IFERROR(SUMPRODUCT('6. Patients'!CX$10:CX$107,OFFSET('6. Patients'!$KT$9,1,MATCH($D21,'6. Patients'!$KU$9:$LP$9,0),ROWS('6. Patients'!EK$10:EK$107))),0)+
IFERROR(SUMPRODUCT('6. Patients'!CX$10:CX$107,OFFSET('6. Patients'!$LQ$9,1,MATCH($D21,'6. Patients'!$LR$9:$MF$9,0),ROWS('6. Patients'!EK$10:EK$107))),0))+
IFERROR(VLOOKUP($D21,$H$109:$L$139,COLUMNS($H$108:$J$108)-1+AF$7,0)*$E21*$F21*'1. General Inputs'!$J$18,0),0)</f>
        <v>0</v>
      </c>
      <c r="AG21" s="3">
        <f ca="1">ROUNDUP($F21*$E21*CHOOSE(AG$7,
IFERROR(SUMPRODUCT('6. Patients'!CY$10:CY$107,OFFSET('6. Patients'!$DM$9,1,MATCH($D21,'6. Patients'!$DN$9:$EI$9,0),ROWS('6. Patients'!EL$10:EL$107))),0)+
IFERROR(SUMPRODUCT('6. Patients'!CY$10:CY$107,OFFSET('6. Patients'!$EJ$9,1,MATCH($D21,'6. Patients'!$EK$9:$EW$9,0),ROWS('6. Patients'!EL$10:EL$107))),0)+
IFERROR(SUMPRODUCT('6. Patients'!CY$10:CY$107,OFFSET('6. Patients'!$EX$9,1,MATCH($D21,'6. Patients'!$EY$9:$FT$9,0),ROWS('6. Patients'!EL$10:EL$107))),0)+
IFERROR(SUMPRODUCT('6. Patients'!CY$10:CY$107,OFFSET('6. Patients'!$FU$9,1,MATCH($D21,'6. Patients'!$FV$9:$GJ$9,0),ROWS('6. Patients'!EL$10:EL$107))),0),
IFERROR(SUMPRODUCT('6. Patients'!CY$10:CY$107,OFFSET('6. Patients'!$GK$9,1,MATCH($D21,'6. Patients'!$GL$9:$HG$9,0),ROWS('6. Patients'!EL$10:EL$107))),0)+
IFERROR(SUMPRODUCT('6. Patients'!CY$10:CY$107,OFFSET('6. Patients'!$HH$9,1,MATCH($D21,'6. Patients'!$HI$9:$HU$9,0),ROWS('6. Patients'!EL$10:EL$107))),0)+
IFERROR(SUMPRODUCT('6. Patients'!CY$10:CY$107,OFFSET('6. Patients'!$HV$9,1,MATCH($D21,'6. Patients'!$HW$9:$IR$9,0),ROWS('6. Patients'!EL$10:EL$107))),0)+
IFERROR(SUMPRODUCT('6. Patients'!CY$10:CY$107,OFFSET('6. Patients'!$IS$9,1,MATCH($D21,'6. Patients'!$IT$9:$JH$9,0),ROWS('6. Patients'!EL$10:EL$107))),0),
IFERROR(SUMPRODUCT('6. Patients'!CY$10:CY$107,OFFSET('6. Patients'!$JI$9,1,MATCH($D21,'6. Patients'!$JJ$9:$KE$9,0),ROWS('6. Patients'!EL$10:EL$107))),0)+
IFERROR(SUMPRODUCT('6. Patients'!CY$10:CY$107,OFFSET('6. Patients'!$KF$9,1,MATCH($D21,'6. Patients'!$KG$9:$KS$9,0),ROWS('6. Patients'!EL$10:EL$107))),0)+
IFERROR(SUMPRODUCT('6. Patients'!CY$10:CY$107,OFFSET('6. Patients'!$KT$9,1,MATCH($D21,'6. Patients'!$KU$9:$LP$9,0),ROWS('6. Patients'!EL$10:EL$107))),0)+
IFERROR(SUMPRODUCT('6. Patients'!CY$10:CY$107,OFFSET('6. Patients'!$LQ$9,1,MATCH($D21,'6. Patients'!$LR$9:$MF$9,0),ROWS('6. Patients'!EL$10:EL$107))),0))+
IFERROR(VLOOKUP($D21,$H$109:$L$139,COLUMNS($H$108:$J$108)-1+AG$7,0)*$E21*$F21*'1. General Inputs'!$J$18,0),0)</f>
        <v>0</v>
      </c>
      <c r="AH21" s="3">
        <f ca="1">ROUNDUP($F21*$E21*CHOOSE(AH$7,
IFERROR(SUMPRODUCT('6. Patients'!CZ$10:CZ$107,OFFSET('6. Patients'!$DM$9,1,MATCH($D21,'6. Patients'!$DN$9:$EI$9,0),ROWS('6. Patients'!EM$10:EM$107))),0)+
IFERROR(SUMPRODUCT('6. Patients'!CZ$10:CZ$107,OFFSET('6. Patients'!$EJ$9,1,MATCH($D21,'6. Patients'!$EK$9:$EW$9,0),ROWS('6. Patients'!EM$10:EM$107))),0)+
IFERROR(SUMPRODUCT('6. Patients'!CZ$10:CZ$107,OFFSET('6. Patients'!$EX$9,1,MATCH($D21,'6. Patients'!$EY$9:$FT$9,0),ROWS('6. Patients'!EM$10:EM$107))),0)+
IFERROR(SUMPRODUCT('6. Patients'!CZ$10:CZ$107,OFFSET('6. Patients'!$FU$9,1,MATCH($D21,'6. Patients'!$FV$9:$GJ$9,0),ROWS('6. Patients'!EM$10:EM$107))),0),
IFERROR(SUMPRODUCT('6. Patients'!CZ$10:CZ$107,OFFSET('6. Patients'!$GK$9,1,MATCH($D21,'6. Patients'!$GL$9:$HG$9,0),ROWS('6. Patients'!EM$10:EM$107))),0)+
IFERROR(SUMPRODUCT('6. Patients'!CZ$10:CZ$107,OFFSET('6. Patients'!$HH$9,1,MATCH($D21,'6. Patients'!$HI$9:$HU$9,0),ROWS('6. Patients'!EM$10:EM$107))),0)+
IFERROR(SUMPRODUCT('6. Patients'!CZ$10:CZ$107,OFFSET('6. Patients'!$HV$9,1,MATCH($D21,'6. Patients'!$HW$9:$IR$9,0),ROWS('6. Patients'!EM$10:EM$107))),0)+
IFERROR(SUMPRODUCT('6. Patients'!CZ$10:CZ$107,OFFSET('6. Patients'!$IS$9,1,MATCH($D21,'6. Patients'!$IT$9:$JH$9,0),ROWS('6. Patients'!EM$10:EM$107))),0),
IFERROR(SUMPRODUCT('6. Patients'!CZ$10:CZ$107,OFFSET('6. Patients'!$JI$9,1,MATCH($D21,'6. Patients'!$JJ$9:$KE$9,0),ROWS('6. Patients'!EM$10:EM$107))),0)+
IFERROR(SUMPRODUCT('6. Patients'!CZ$10:CZ$107,OFFSET('6. Patients'!$KF$9,1,MATCH($D21,'6. Patients'!$KG$9:$KS$9,0),ROWS('6. Patients'!EM$10:EM$107))),0)+
IFERROR(SUMPRODUCT('6. Patients'!CZ$10:CZ$107,OFFSET('6. Patients'!$KT$9,1,MATCH($D21,'6. Patients'!$KU$9:$LP$9,0),ROWS('6. Patients'!EM$10:EM$107))),0)+
IFERROR(SUMPRODUCT('6. Patients'!CZ$10:CZ$107,OFFSET('6. Patients'!$LQ$9,1,MATCH($D21,'6. Patients'!$LR$9:$MF$9,0),ROWS('6. Patients'!EM$10:EM$107))),0))+
IFERROR(VLOOKUP($D21,$H$109:$L$139,COLUMNS($H$108:$J$108)-1+AH$7,0)*$E21*$F21*'1. General Inputs'!$J$18,0),0)</f>
        <v>0</v>
      </c>
      <c r="AI21" s="3">
        <f ca="1">ROUNDUP($F21*$E21*CHOOSE(AI$7,
IFERROR(SUMPRODUCT('6. Patients'!DA$10:DA$107,OFFSET('6. Patients'!$DM$9,1,MATCH($D21,'6. Patients'!$DN$9:$EI$9,0),ROWS('6. Patients'!EN$10:EN$107))),0)+
IFERROR(SUMPRODUCT('6. Patients'!DA$10:DA$107,OFFSET('6. Patients'!$EJ$9,1,MATCH($D21,'6. Patients'!$EK$9:$EW$9,0),ROWS('6. Patients'!EN$10:EN$107))),0)+
IFERROR(SUMPRODUCT('6. Patients'!DA$10:DA$107,OFFSET('6. Patients'!$EX$9,1,MATCH($D21,'6. Patients'!$EY$9:$FT$9,0),ROWS('6. Patients'!EN$10:EN$107))),0)+
IFERROR(SUMPRODUCT('6. Patients'!DA$10:DA$107,OFFSET('6. Patients'!$FU$9,1,MATCH($D21,'6. Patients'!$FV$9:$GJ$9,0),ROWS('6. Patients'!EN$10:EN$107))),0),
IFERROR(SUMPRODUCT('6. Patients'!DA$10:DA$107,OFFSET('6. Patients'!$GK$9,1,MATCH($D21,'6. Patients'!$GL$9:$HG$9,0),ROWS('6. Patients'!EN$10:EN$107))),0)+
IFERROR(SUMPRODUCT('6. Patients'!DA$10:DA$107,OFFSET('6. Patients'!$HH$9,1,MATCH($D21,'6. Patients'!$HI$9:$HU$9,0),ROWS('6. Patients'!EN$10:EN$107))),0)+
IFERROR(SUMPRODUCT('6. Patients'!DA$10:DA$107,OFFSET('6. Patients'!$HV$9,1,MATCH($D21,'6. Patients'!$HW$9:$IR$9,0),ROWS('6. Patients'!EN$10:EN$107))),0)+
IFERROR(SUMPRODUCT('6. Patients'!DA$10:DA$107,OFFSET('6. Patients'!$IS$9,1,MATCH($D21,'6. Patients'!$IT$9:$JH$9,0),ROWS('6. Patients'!EN$10:EN$107))),0),
IFERROR(SUMPRODUCT('6. Patients'!DA$10:DA$107,OFFSET('6. Patients'!$JI$9,1,MATCH($D21,'6. Patients'!$JJ$9:$KE$9,0),ROWS('6. Patients'!EN$10:EN$107))),0)+
IFERROR(SUMPRODUCT('6. Patients'!DA$10:DA$107,OFFSET('6. Patients'!$KF$9,1,MATCH($D21,'6. Patients'!$KG$9:$KS$9,0),ROWS('6. Patients'!EN$10:EN$107))),0)+
IFERROR(SUMPRODUCT('6. Patients'!DA$10:DA$107,OFFSET('6. Patients'!$KT$9,1,MATCH($D21,'6. Patients'!$KU$9:$LP$9,0),ROWS('6. Patients'!EN$10:EN$107))),0)+
IFERROR(SUMPRODUCT('6. Patients'!DA$10:DA$107,OFFSET('6. Patients'!$LQ$9,1,MATCH($D21,'6. Patients'!$LR$9:$MF$9,0),ROWS('6. Patients'!EN$10:EN$107))),0))+
IFERROR(VLOOKUP($D21,$H$109:$L$139,COLUMNS($H$108:$J$108)-1+AI$7,0)*$E21*$F21*'1. General Inputs'!$J$18,0),0)</f>
        <v>0</v>
      </c>
      <c r="AJ21" s="3">
        <f ca="1">ROUNDUP($F21*$E21*CHOOSE(AJ$7,
IFERROR(SUMPRODUCT('6. Patients'!DB$10:DB$107,OFFSET('6. Patients'!$DM$9,1,MATCH($D21,'6. Patients'!$DN$9:$EI$9,0),ROWS('6. Patients'!EO$10:EO$107))),0)+
IFERROR(SUMPRODUCT('6. Patients'!DB$10:DB$107,OFFSET('6. Patients'!$EJ$9,1,MATCH($D21,'6. Patients'!$EK$9:$EW$9,0),ROWS('6. Patients'!EO$10:EO$107))),0)+
IFERROR(SUMPRODUCT('6. Patients'!DB$10:DB$107,OFFSET('6. Patients'!$EX$9,1,MATCH($D21,'6. Patients'!$EY$9:$FT$9,0),ROWS('6. Patients'!EO$10:EO$107))),0)+
IFERROR(SUMPRODUCT('6. Patients'!DB$10:DB$107,OFFSET('6. Patients'!$FU$9,1,MATCH($D21,'6. Patients'!$FV$9:$GJ$9,0),ROWS('6. Patients'!EO$10:EO$107))),0),
IFERROR(SUMPRODUCT('6. Patients'!DB$10:DB$107,OFFSET('6. Patients'!$GK$9,1,MATCH($D21,'6. Patients'!$GL$9:$HG$9,0),ROWS('6. Patients'!EO$10:EO$107))),0)+
IFERROR(SUMPRODUCT('6. Patients'!DB$10:DB$107,OFFSET('6. Patients'!$HH$9,1,MATCH($D21,'6. Patients'!$HI$9:$HU$9,0),ROWS('6. Patients'!EO$10:EO$107))),0)+
IFERROR(SUMPRODUCT('6. Patients'!DB$10:DB$107,OFFSET('6. Patients'!$HV$9,1,MATCH($D21,'6. Patients'!$HW$9:$IR$9,0),ROWS('6. Patients'!EO$10:EO$107))),0)+
IFERROR(SUMPRODUCT('6. Patients'!DB$10:DB$107,OFFSET('6. Patients'!$IS$9,1,MATCH($D21,'6. Patients'!$IT$9:$JH$9,0),ROWS('6. Patients'!EO$10:EO$107))),0),
IFERROR(SUMPRODUCT('6. Patients'!DB$10:DB$107,OFFSET('6. Patients'!$JI$9,1,MATCH($D21,'6. Patients'!$JJ$9:$KE$9,0),ROWS('6. Patients'!EO$10:EO$107))),0)+
IFERROR(SUMPRODUCT('6. Patients'!DB$10:DB$107,OFFSET('6. Patients'!$KF$9,1,MATCH($D21,'6. Patients'!$KG$9:$KS$9,0),ROWS('6. Patients'!EO$10:EO$107))),0)+
IFERROR(SUMPRODUCT('6. Patients'!DB$10:DB$107,OFFSET('6. Patients'!$KT$9,1,MATCH($D21,'6. Patients'!$KU$9:$LP$9,0),ROWS('6. Patients'!EO$10:EO$107))),0)+
IFERROR(SUMPRODUCT('6. Patients'!DB$10:DB$107,OFFSET('6. Patients'!$LQ$9,1,MATCH($D21,'6. Patients'!$LR$9:$MF$9,0),ROWS('6. Patients'!EO$10:EO$107))),0))+
IFERROR(VLOOKUP($D21,$H$109:$L$139,COLUMNS($H$108:$J$108)-1+AJ$7,0)*$E21*$F21*'1. General Inputs'!$J$18,0),0)</f>
        <v>0</v>
      </c>
      <c r="AK21" s="3">
        <f ca="1">ROUNDUP($F21*$E21*CHOOSE(AK$7,
IFERROR(SUMPRODUCT('6. Patients'!DC$10:DC$107,OFFSET('6. Patients'!$DM$9,1,MATCH($D21,'6. Patients'!$DN$9:$EI$9,0),ROWS('6. Patients'!EP$10:EP$107))),0)+
IFERROR(SUMPRODUCT('6. Patients'!DC$10:DC$107,OFFSET('6. Patients'!$EJ$9,1,MATCH($D21,'6. Patients'!$EK$9:$EW$9,0),ROWS('6. Patients'!EP$10:EP$107))),0)+
IFERROR(SUMPRODUCT('6. Patients'!DC$10:DC$107,OFFSET('6. Patients'!$EX$9,1,MATCH($D21,'6. Patients'!$EY$9:$FT$9,0),ROWS('6. Patients'!EP$10:EP$107))),0)+
IFERROR(SUMPRODUCT('6. Patients'!DC$10:DC$107,OFFSET('6. Patients'!$FU$9,1,MATCH($D21,'6. Patients'!$FV$9:$GJ$9,0),ROWS('6. Patients'!EP$10:EP$107))),0),
IFERROR(SUMPRODUCT('6. Patients'!DC$10:DC$107,OFFSET('6. Patients'!$GK$9,1,MATCH($D21,'6. Patients'!$GL$9:$HG$9,0),ROWS('6. Patients'!EP$10:EP$107))),0)+
IFERROR(SUMPRODUCT('6. Patients'!DC$10:DC$107,OFFSET('6. Patients'!$HH$9,1,MATCH($D21,'6. Patients'!$HI$9:$HU$9,0),ROWS('6. Patients'!EP$10:EP$107))),0)+
IFERROR(SUMPRODUCT('6. Patients'!DC$10:DC$107,OFFSET('6. Patients'!$HV$9,1,MATCH($D21,'6. Patients'!$HW$9:$IR$9,0),ROWS('6. Patients'!EP$10:EP$107))),0)+
IFERROR(SUMPRODUCT('6. Patients'!DC$10:DC$107,OFFSET('6. Patients'!$IS$9,1,MATCH($D21,'6. Patients'!$IT$9:$JH$9,0),ROWS('6. Patients'!EP$10:EP$107))),0),
IFERROR(SUMPRODUCT('6. Patients'!DC$10:DC$107,OFFSET('6. Patients'!$JI$9,1,MATCH($D21,'6. Patients'!$JJ$9:$KE$9,0),ROWS('6. Patients'!EP$10:EP$107))),0)+
IFERROR(SUMPRODUCT('6. Patients'!DC$10:DC$107,OFFSET('6. Patients'!$KF$9,1,MATCH($D21,'6. Patients'!$KG$9:$KS$9,0),ROWS('6. Patients'!EP$10:EP$107))),0)+
IFERROR(SUMPRODUCT('6. Patients'!DC$10:DC$107,OFFSET('6. Patients'!$KT$9,1,MATCH($D21,'6. Patients'!$KU$9:$LP$9,0),ROWS('6. Patients'!EP$10:EP$107))),0)+
IFERROR(SUMPRODUCT('6. Patients'!DC$10:DC$107,OFFSET('6. Patients'!$LQ$9,1,MATCH($D21,'6. Patients'!$LR$9:$MF$9,0),ROWS('6. Patients'!EP$10:EP$107))),0))+
IFERROR(VLOOKUP($D21,$H$109:$L$139,COLUMNS($H$108:$J$108)-1+AK$7,0)*$E21*$F21*'1. General Inputs'!$J$18,0),0)</f>
        <v>0</v>
      </c>
      <c r="AL21" s="3">
        <f ca="1">ROUNDUP($F21*$E21*CHOOSE(AL$7,
IFERROR(SUMPRODUCT('6. Patients'!DD$10:DD$107,OFFSET('6. Patients'!$DM$9,1,MATCH($D21,'6. Patients'!$DN$9:$EI$9,0),ROWS('6. Patients'!EQ$10:EQ$107))),0)+
IFERROR(SUMPRODUCT('6. Patients'!DD$10:DD$107,OFFSET('6. Patients'!$EJ$9,1,MATCH($D21,'6. Patients'!$EK$9:$EW$9,0),ROWS('6. Patients'!EQ$10:EQ$107))),0)+
IFERROR(SUMPRODUCT('6. Patients'!DD$10:DD$107,OFFSET('6. Patients'!$EX$9,1,MATCH($D21,'6. Patients'!$EY$9:$FT$9,0),ROWS('6. Patients'!EQ$10:EQ$107))),0)+
IFERROR(SUMPRODUCT('6. Patients'!DD$10:DD$107,OFFSET('6. Patients'!$FU$9,1,MATCH($D21,'6. Patients'!$FV$9:$GJ$9,0),ROWS('6. Patients'!EQ$10:EQ$107))),0),
IFERROR(SUMPRODUCT('6. Patients'!DD$10:DD$107,OFFSET('6. Patients'!$GK$9,1,MATCH($D21,'6. Patients'!$GL$9:$HG$9,0),ROWS('6. Patients'!EQ$10:EQ$107))),0)+
IFERROR(SUMPRODUCT('6. Patients'!DD$10:DD$107,OFFSET('6. Patients'!$HH$9,1,MATCH($D21,'6. Patients'!$HI$9:$HU$9,0),ROWS('6. Patients'!EQ$10:EQ$107))),0)+
IFERROR(SUMPRODUCT('6. Patients'!DD$10:DD$107,OFFSET('6. Patients'!$HV$9,1,MATCH($D21,'6. Patients'!$HW$9:$IR$9,0),ROWS('6. Patients'!EQ$10:EQ$107))),0)+
IFERROR(SUMPRODUCT('6. Patients'!DD$10:DD$107,OFFSET('6. Patients'!$IS$9,1,MATCH($D21,'6. Patients'!$IT$9:$JH$9,0),ROWS('6. Patients'!EQ$10:EQ$107))),0),
IFERROR(SUMPRODUCT('6. Patients'!DD$10:DD$107,OFFSET('6. Patients'!$JI$9,1,MATCH($D21,'6. Patients'!$JJ$9:$KE$9,0),ROWS('6. Patients'!EQ$10:EQ$107))),0)+
IFERROR(SUMPRODUCT('6. Patients'!DD$10:DD$107,OFFSET('6. Patients'!$KF$9,1,MATCH($D21,'6. Patients'!$KG$9:$KS$9,0),ROWS('6. Patients'!EQ$10:EQ$107))),0)+
IFERROR(SUMPRODUCT('6. Patients'!DD$10:DD$107,OFFSET('6. Patients'!$KT$9,1,MATCH($D21,'6. Patients'!$KU$9:$LP$9,0),ROWS('6. Patients'!EQ$10:EQ$107))),0)+
IFERROR(SUMPRODUCT('6. Patients'!DD$10:DD$107,OFFSET('6. Patients'!$LQ$9,1,MATCH($D21,'6. Patients'!$LR$9:$MF$9,0),ROWS('6. Patients'!EQ$10:EQ$107))),0))+
IFERROR(VLOOKUP($D21,$H$109:$L$139,COLUMNS($H$108:$J$108)-1+AL$7,0)*$E21*$F21*'1. General Inputs'!$J$18,0),0)</f>
        <v>0</v>
      </c>
      <c r="AM21" s="3">
        <f ca="1">ROUNDUP($F21*$E21*CHOOSE(AM$7,
IFERROR(SUMPRODUCT('6. Patients'!DE$10:DE$107,OFFSET('6. Patients'!$DM$9,1,MATCH($D21,'6. Patients'!$DN$9:$EI$9,0),ROWS('6. Patients'!ER$10:ER$107))),0)+
IFERROR(SUMPRODUCT('6. Patients'!DE$10:DE$107,OFFSET('6. Patients'!$EJ$9,1,MATCH($D21,'6. Patients'!$EK$9:$EW$9,0),ROWS('6. Patients'!ER$10:ER$107))),0)+
IFERROR(SUMPRODUCT('6. Patients'!DE$10:DE$107,OFFSET('6. Patients'!$EX$9,1,MATCH($D21,'6. Patients'!$EY$9:$FT$9,0),ROWS('6. Patients'!ER$10:ER$107))),0)+
IFERROR(SUMPRODUCT('6. Patients'!DE$10:DE$107,OFFSET('6. Patients'!$FU$9,1,MATCH($D21,'6. Patients'!$FV$9:$GJ$9,0),ROWS('6. Patients'!ER$10:ER$107))),0),
IFERROR(SUMPRODUCT('6. Patients'!DE$10:DE$107,OFFSET('6. Patients'!$GK$9,1,MATCH($D21,'6. Patients'!$GL$9:$HG$9,0),ROWS('6. Patients'!ER$10:ER$107))),0)+
IFERROR(SUMPRODUCT('6. Patients'!DE$10:DE$107,OFFSET('6. Patients'!$HH$9,1,MATCH($D21,'6. Patients'!$HI$9:$HU$9,0),ROWS('6. Patients'!ER$10:ER$107))),0)+
IFERROR(SUMPRODUCT('6. Patients'!DE$10:DE$107,OFFSET('6. Patients'!$HV$9,1,MATCH($D21,'6. Patients'!$HW$9:$IR$9,0),ROWS('6. Patients'!ER$10:ER$107))),0)+
IFERROR(SUMPRODUCT('6. Patients'!DE$10:DE$107,OFFSET('6. Patients'!$IS$9,1,MATCH($D21,'6. Patients'!$IT$9:$JH$9,0),ROWS('6. Patients'!ER$10:ER$107))),0),
IFERROR(SUMPRODUCT('6. Patients'!DE$10:DE$107,OFFSET('6. Patients'!$JI$9,1,MATCH($D21,'6. Patients'!$JJ$9:$KE$9,0),ROWS('6. Patients'!ER$10:ER$107))),0)+
IFERROR(SUMPRODUCT('6. Patients'!DE$10:DE$107,OFFSET('6. Patients'!$KF$9,1,MATCH($D21,'6. Patients'!$KG$9:$KS$9,0),ROWS('6. Patients'!ER$10:ER$107))),0)+
IFERROR(SUMPRODUCT('6. Patients'!DE$10:DE$107,OFFSET('6. Patients'!$KT$9,1,MATCH($D21,'6. Patients'!$KU$9:$LP$9,0),ROWS('6. Patients'!ER$10:ER$107))),0)+
IFERROR(SUMPRODUCT('6. Patients'!DE$10:DE$107,OFFSET('6. Patients'!$LQ$9,1,MATCH($D21,'6. Patients'!$LR$9:$MF$9,0),ROWS('6. Patients'!ER$10:ER$107))),0))+
IFERROR(VLOOKUP($D21,$H$109:$L$139,COLUMNS($H$108:$J$108)-1+AM$7,0)*$E21*$F21*'1. General Inputs'!$J$18,0),0)</f>
        <v>0</v>
      </c>
      <c r="AN21" s="3">
        <f ca="1">ROUNDUP($F21*$E21*CHOOSE(AN$7,
IFERROR(SUMPRODUCT('6. Patients'!DF$10:DF$107,OFFSET('6. Patients'!$DM$9,1,MATCH($D21,'6. Patients'!$DN$9:$EI$9,0),ROWS('6. Patients'!ES$10:ES$107))),0)+
IFERROR(SUMPRODUCT('6. Patients'!DF$10:DF$107,OFFSET('6. Patients'!$EJ$9,1,MATCH($D21,'6. Patients'!$EK$9:$EW$9,0),ROWS('6. Patients'!ES$10:ES$107))),0)+
IFERROR(SUMPRODUCT('6. Patients'!DF$10:DF$107,OFFSET('6. Patients'!$EX$9,1,MATCH($D21,'6. Patients'!$EY$9:$FT$9,0),ROWS('6. Patients'!ES$10:ES$107))),0)+
IFERROR(SUMPRODUCT('6. Patients'!DF$10:DF$107,OFFSET('6. Patients'!$FU$9,1,MATCH($D21,'6. Patients'!$FV$9:$GJ$9,0),ROWS('6. Patients'!ES$10:ES$107))),0),
IFERROR(SUMPRODUCT('6. Patients'!DF$10:DF$107,OFFSET('6. Patients'!$GK$9,1,MATCH($D21,'6. Patients'!$GL$9:$HG$9,0),ROWS('6. Patients'!ES$10:ES$107))),0)+
IFERROR(SUMPRODUCT('6. Patients'!DF$10:DF$107,OFFSET('6. Patients'!$HH$9,1,MATCH($D21,'6. Patients'!$HI$9:$HU$9,0),ROWS('6. Patients'!ES$10:ES$107))),0)+
IFERROR(SUMPRODUCT('6. Patients'!DF$10:DF$107,OFFSET('6. Patients'!$HV$9,1,MATCH($D21,'6. Patients'!$HW$9:$IR$9,0),ROWS('6. Patients'!ES$10:ES$107))),0)+
IFERROR(SUMPRODUCT('6. Patients'!DF$10:DF$107,OFFSET('6. Patients'!$IS$9,1,MATCH($D21,'6. Patients'!$IT$9:$JH$9,0),ROWS('6. Patients'!ES$10:ES$107))),0),
IFERROR(SUMPRODUCT('6. Patients'!DF$10:DF$107,OFFSET('6. Patients'!$JI$9,1,MATCH($D21,'6. Patients'!$JJ$9:$KE$9,0),ROWS('6. Patients'!ES$10:ES$107))),0)+
IFERROR(SUMPRODUCT('6. Patients'!DF$10:DF$107,OFFSET('6. Patients'!$KF$9,1,MATCH($D21,'6. Patients'!$KG$9:$KS$9,0),ROWS('6. Patients'!ES$10:ES$107))),0)+
IFERROR(SUMPRODUCT('6. Patients'!DF$10:DF$107,OFFSET('6. Patients'!$KT$9,1,MATCH($D21,'6. Patients'!$KU$9:$LP$9,0),ROWS('6. Patients'!ES$10:ES$107))),0)+
IFERROR(SUMPRODUCT('6. Patients'!DF$10:DF$107,OFFSET('6. Patients'!$LQ$9,1,MATCH($D21,'6. Patients'!$LR$9:$MF$9,0),ROWS('6. Patients'!ES$10:ES$107))),0))+
IFERROR(VLOOKUP($D21,$H$109:$L$139,COLUMNS($H$108:$J$108)-1+AN$7,0)*$E21*$F21*'1. General Inputs'!$J$18,0),0)</f>
        <v>0</v>
      </c>
      <c r="AO21" s="3">
        <f ca="1">ROUNDUP($F21*$E21*CHOOSE(AO$7,
IFERROR(SUMPRODUCT('6. Patients'!DG$10:DG$107,OFFSET('6. Patients'!$DM$9,1,MATCH($D21,'6. Patients'!$DN$9:$EI$9,0),ROWS('6. Patients'!ET$10:ET$107))),0)+
IFERROR(SUMPRODUCT('6. Patients'!DG$10:DG$107,OFFSET('6. Patients'!$EJ$9,1,MATCH($D21,'6. Patients'!$EK$9:$EW$9,0),ROWS('6. Patients'!ET$10:ET$107))),0)+
IFERROR(SUMPRODUCT('6. Patients'!DG$10:DG$107,OFFSET('6. Patients'!$EX$9,1,MATCH($D21,'6. Patients'!$EY$9:$FT$9,0),ROWS('6. Patients'!ET$10:ET$107))),0)+
IFERROR(SUMPRODUCT('6. Patients'!DG$10:DG$107,OFFSET('6. Patients'!$FU$9,1,MATCH($D21,'6. Patients'!$FV$9:$GJ$9,0),ROWS('6. Patients'!ET$10:ET$107))),0),
IFERROR(SUMPRODUCT('6. Patients'!DG$10:DG$107,OFFSET('6. Patients'!$GK$9,1,MATCH($D21,'6. Patients'!$GL$9:$HG$9,0),ROWS('6. Patients'!ET$10:ET$107))),0)+
IFERROR(SUMPRODUCT('6. Patients'!DG$10:DG$107,OFFSET('6. Patients'!$HH$9,1,MATCH($D21,'6. Patients'!$HI$9:$HU$9,0),ROWS('6. Patients'!ET$10:ET$107))),0)+
IFERROR(SUMPRODUCT('6. Patients'!DG$10:DG$107,OFFSET('6. Patients'!$HV$9,1,MATCH($D21,'6. Patients'!$HW$9:$IR$9,0),ROWS('6. Patients'!ET$10:ET$107))),0)+
IFERROR(SUMPRODUCT('6. Patients'!DG$10:DG$107,OFFSET('6. Patients'!$IS$9,1,MATCH($D21,'6. Patients'!$IT$9:$JH$9,0),ROWS('6. Patients'!ET$10:ET$107))),0),
IFERROR(SUMPRODUCT('6. Patients'!DG$10:DG$107,OFFSET('6. Patients'!$JI$9,1,MATCH($D21,'6. Patients'!$JJ$9:$KE$9,0),ROWS('6. Patients'!ET$10:ET$107))),0)+
IFERROR(SUMPRODUCT('6. Patients'!DG$10:DG$107,OFFSET('6. Patients'!$KF$9,1,MATCH($D21,'6. Patients'!$KG$9:$KS$9,0),ROWS('6. Patients'!ET$10:ET$107))),0)+
IFERROR(SUMPRODUCT('6. Patients'!DG$10:DG$107,OFFSET('6. Patients'!$KT$9,1,MATCH($D21,'6. Patients'!$KU$9:$LP$9,0),ROWS('6. Patients'!ET$10:ET$107))),0)+
IFERROR(SUMPRODUCT('6. Patients'!DG$10:DG$107,OFFSET('6. Patients'!$LQ$9,1,MATCH($D21,'6. Patients'!$LR$9:$MF$9,0),ROWS('6. Patients'!ET$10:ET$107))),0))+
IFERROR(VLOOKUP($D21,$H$109:$L$139,COLUMNS($H$108:$J$108)-1+AO$7,0)*$E21*$F21*'1. General Inputs'!$J$18,0),0)</f>
        <v>0</v>
      </c>
      <c r="AP21" s="3">
        <f ca="1">ROUNDUP($F21*$E21*CHOOSE(AP$7,
IFERROR(SUMPRODUCT('6. Patients'!DH$10:DH$107,OFFSET('6. Patients'!$DM$9,1,MATCH($D21,'6. Patients'!$DN$9:$EI$9,0),ROWS('6. Patients'!EU$10:EU$107))),0)+
IFERROR(SUMPRODUCT('6. Patients'!DH$10:DH$107,OFFSET('6. Patients'!$EJ$9,1,MATCH($D21,'6. Patients'!$EK$9:$EW$9,0),ROWS('6. Patients'!EU$10:EU$107))),0)+
IFERROR(SUMPRODUCT('6. Patients'!DH$10:DH$107,OFFSET('6. Patients'!$EX$9,1,MATCH($D21,'6. Patients'!$EY$9:$FT$9,0),ROWS('6. Patients'!EU$10:EU$107))),0)+
IFERROR(SUMPRODUCT('6. Patients'!DH$10:DH$107,OFFSET('6. Patients'!$FU$9,1,MATCH($D21,'6. Patients'!$FV$9:$GJ$9,0),ROWS('6. Patients'!EU$10:EU$107))),0),
IFERROR(SUMPRODUCT('6. Patients'!DH$10:DH$107,OFFSET('6. Patients'!$GK$9,1,MATCH($D21,'6. Patients'!$GL$9:$HG$9,0),ROWS('6. Patients'!EU$10:EU$107))),0)+
IFERROR(SUMPRODUCT('6. Patients'!DH$10:DH$107,OFFSET('6. Patients'!$HH$9,1,MATCH($D21,'6. Patients'!$HI$9:$HU$9,0),ROWS('6. Patients'!EU$10:EU$107))),0)+
IFERROR(SUMPRODUCT('6. Patients'!DH$10:DH$107,OFFSET('6. Patients'!$HV$9,1,MATCH($D21,'6. Patients'!$HW$9:$IR$9,0),ROWS('6. Patients'!EU$10:EU$107))),0)+
IFERROR(SUMPRODUCT('6. Patients'!DH$10:DH$107,OFFSET('6. Patients'!$IS$9,1,MATCH($D21,'6. Patients'!$IT$9:$JH$9,0),ROWS('6. Patients'!EU$10:EU$107))),0),
IFERROR(SUMPRODUCT('6. Patients'!DH$10:DH$107,OFFSET('6. Patients'!$JI$9,1,MATCH($D21,'6. Patients'!$JJ$9:$KE$9,0),ROWS('6. Patients'!EU$10:EU$107))),0)+
IFERROR(SUMPRODUCT('6. Patients'!DH$10:DH$107,OFFSET('6. Patients'!$KF$9,1,MATCH($D21,'6. Patients'!$KG$9:$KS$9,0),ROWS('6. Patients'!EU$10:EU$107))),0)+
IFERROR(SUMPRODUCT('6. Patients'!DH$10:DH$107,OFFSET('6. Patients'!$KT$9,1,MATCH($D21,'6. Patients'!$KU$9:$LP$9,0),ROWS('6. Patients'!EU$10:EU$107))),0)+
IFERROR(SUMPRODUCT('6. Patients'!DH$10:DH$107,OFFSET('6. Patients'!$LQ$9,1,MATCH($D21,'6. Patients'!$LR$9:$MF$9,0),ROWS('6. Patients'!EU$10:EU$107))),0))+
IFERROR(VLOOKUP($D21,$H$109:$L$139,COLUMNS($H$108:$J$108)-1+AP$7,0)*$E21*$F21*'1. General Inputs'!$J$18,0),0)</f>
        <v>0</v>
      </c>
      <c r="AQ21" s="3">
        <f ca="1">ROUNDUP($F21*$E21*CHOOSE(AQ$7,
IFERROR(SUMPRODUCT('6. Patients'!DI$10:DI$107,OFFSET('6. Patients'!$DM$9,1,MATCH($D21,'6. Patients'!$DN$9:$EI$9,0),ROWS('6. Patients'!EV$10:EV$107))),0)+
IFERROR(SUMPRODUCT('6. Patients'!DI$10:DI$107,OFFSET('6. Patients'!$EJ$9,1,MATCH($D21,'6. Patients'!$EK$9:$EW$9,0),ROWS('6. Patients'!EV$10:EV$107))),0)+
IFERROR(SUMPRODUCT('6. Patients'!DI$10:DI$107,OFFSET('6. Patients'!$EX$9,1,MATCH($D21,'6. Patients'!$EY$9:$FT$9,0),ROWS('6. Patients'!EV$10:EV$107))),0)+
IFERROR(SUMPRODUCT('6. Patients'!DI$10:DI$107,OFFSET('6. Patients'!$FU$9,1,MATCH($D21,'6. Patients'!$FV$9:$GJ$9,0),ROWS('6. Patients'!EV$10:EV$107))),0),
IFERROR(SUMPRODUCT('6. Patients'!DI$10:DI$107,OFFSET('6. Patients'!$GK$9,1,MATCH($D21,'6. Patients'!$GL$9:$HG$9,0),ROWS('6. Patients'!EV$10:EV$107))),0)+
IFERROR(SUMPRODUCT('6. Patients'!DI$10:DI$107,OFFSET('6. Patients'!$HH$9,1,MATCH($D21,'6. Patients'!$HI$9:$HU$9,0),ROWS('6. Patients'!EV$10:EV$107))),0)+
IFERROR(SUMPRODUCT('6. Patients'!DI$10:DI$107,OFFSET('6. Patients'!$HV$9,1,MATCH($D21,'6. Patients'!$HW$9:$IR$9,0),ROWS('6. Patients'!EV$10:EV$107))),0)+
IFERROR(SUMPRODUCT('6. Patients'!DI$10:DI$107,OFFSET('6. Patients'!$IS$9,1,MATCH($D21,'6. Patients'!$IT$9:$JH$9,0),ROWS('6. Patients'!EV$10:EV$107))),0),
IFERROR(SUMPRODUCT('6. Patients'!DI$10:DI$107,OFFSET('6. Patients'!$JI$9,1,MATCH($D21,'6. Patients'!$JJ$9:$KE$9,0),ROWS('6. Patients'!EV$10:EV$107))),0)+
IFERROR(SUMPRODUCT('6. Patients'!DI$10:DI$107,OFFSET('6. Patients'!$KF$9,1,MATCH($D21,'6. Patients'!$KG$9:$KS$9,0),ROWS('6. Patients'!EV$10:EV$107))),0)+
IFERROR(SUMPRODUCT('6. Patients'!DI$10:DI$107,OFFSET('6. Patients'!$KT$9,1,MATCH($D21,'6. Patients'!$KU$9:$LP$9,0),ROWS('6. Patients'!EV$10:EV$107))),0)+
IFERROR(SUMPRODUCT('6. Patients'!DI$10:DI$107,OFFSET('6. Patients'!$LQ$9,1,MATCH($D21,'6. Patients'!$LR$9:$MF$9,0),ROWS('6. Patients'!EV$10:EV$107))),0))+
IFERROR(VLOOKUP($D21,$H$109:$L$139,COLUMNS($H$108:$J$108)-1+AQ$7,0)*$E21*$F21*'1. General Inputs'!$J$18,0),0)</f>
        <v>0</v>
      </c>
      <c r="AR21" s="115"/>
      <c r="AY21" s="114">
        <f ca="1">IFERROR(SUM(OFFSET('7. Consumption'!H21,0,1,,MIN('1. General Inputs'!$J$20,COLUMNS('7. Consumption'!H$9:$AQ$9)-1))),0)+MAX(0,$AQ21*('1. General Inputs'!$J$20-COLUMNS('7. Consumption'!H$9:$AQ$9)+1))</f>
        <v>0</v>
      </c>
      <c r="AZ21" s="114">
        <f ca="1">IFERROR(SUM(OFFSET('7. Consumption'!I21,0,1,,MIN('1. General Inputs'!$J$20,COLUMNS('7. Consumption'!I$9:$AQ$9)-1))),0)+MAX(0,$AQ21*('1. General Inputs'!$J$20-COLUMNS('7. Consumption'!I$9:$AQ$9)+1))</f>
        <v>0</v>
      </c>
      <c r="BA21" s="114">
        <f ca="1">IFERROR(SUM(OFFSET('7. Consumption'!J21,0,1,,MIN('1. General Inputs'!$J$20,COLUMNS('7. Consumption'!J$9:$AQ$9)-1))),0)+MAX(0,$AQ21*('1. General Inputs'!$J$20-COLUMNS('7. Consumption'!J$9:$AQ$9)+1))</f>
        <v>0</v>
      </c>
      <c r="BB21" s="114">
        <f ca="1">IFERROR(SUM(OFFSET('7. Consumption'!K21,0,1,,MIN('1. General Inputs'!$J$20,COLUMNS('7. Consumption'!K$9:$AQ$9)-1))),0)+MAX(0,$AQ21*('1. General Inputs'!$J$20-COLUMNS('7. Consumption'!K$9:$AQ$9)+1))</f>
        <v>0</v>
      </c>
      <c r="BC21" s="114">
        <f ca="1">IFERROR(SUM(OFFSET('7. Consumption'!L21,0,1,,MIN('1. General Inputs'!$J$20,COLUMNS('7. Consumption'!L$9:$AQ$9)-1))),0)+MAX(0,$AQ21*('1. General Inputs'!$J$20-COLUMNS('7. Consumption'!L$9:$AQ$9)+1))</f>
        <v>0</v>
      </c>
      <c r="BD21" s="114">
        <f ca="1">IFERROR(SUM(OFFSET('7. Consumption'!M21,0,1,,MIN('1. General Inputs'!$J$20,COLUMNS('7. Consumption'!M$9:$AQ$9)-1))),0)+MAX(0,$AQ21*('1. General Inputs'!$J$20-COLUMNS('7. Consumption'!M$9:$AQ$9)+1))</f>
        <v>0</v>
      </c>
      <c r="BE21" s="114">
        <f ca="1">IFERROR(SUM(OFFSET('7. Consumption'!N21,0,1,,MIN('1. General Inputs'!$J$20,COLUMNS('7. Consumption'!N$9:$AQ$9)-1))),0)+MAX(0,$AQ21*('1. General Inputs'!$J$20-COLUMNS('7. Consumption'!N$9:$AQ$9)+1))</f>
        <v>0</v>
      </c>
      <c r="BF21" s="114">
        <f ca="1">IFERROR(SUM(OFFSET('7. Consumption'!O21,0,1,,MIN('1. General Inputs'!$J$20,COLUMNS('7. Consumption'!O$9:$AQ$9)-1))),0)+MAX(0,$AQ21*('1. General Inputs'!$J$20-COLUMNS('7. Consumption'!O$9:$AQ$9)+1))</f>
        <v>0</v>
      </c>
      <c r="BG21" s="114">
        <f ca="1">IFERROR(SUM(OFFSET('7. Consumption'!P21,0,1,,MIN('1. General Inputs'!$J$20,COLUMNS('7. Consumption'!P$9:$AQ$9)-1))),0)+MAX(0,$AQ21*('1. General Inputs'!$J$20-COLUMNS('7. Consumption'!P$9:$AQ$9)+1))</f>
        <v>0</v>
      </c>
      <c r="BH21" s="114">
        <f ca="1">IFERROR(SUM(OFFSET('7. Consumption'!Q21,0,1,,MIN('1. General Inputs'!$J$20,COLUMNS('7. Consumption'!Q$9:$AQ$9)-1))),0)+MAX(0,$AQ21*('1. General Inputs'!$J$20-COLUMNS('7. Consumption'!Q$9:$AQ$9)+1))</f>
        <v>0</v>
      </c>
      <c r="BI21" s="114">
        <f ca="1">IFERROR(SUM(OFFSET('7. Consumption'!R21,0,1,,MIN('1. General Inputs'!$J$20,COLUMNS('7. Consumption'!R$9:$AQ$9)-1))),0)+MAX(0,$AQ21*('1. General Inputs'!$J$20-COLUMNS('7. Consumption'!R$9:$AQ$9)+1))</f>
        <v>0</v>
      </c>
      <c r="BJ21" s="114">
        <f ca="1">IFERROR(SUM(OFFSET('7. Consumption'!S21,0,1,,MIN('1. General Inputs'!$J$20,COLUMNS('7. Consumption'!S$9:$AQ$9)-1))),0)+MAX(0,$AQ21*('1. General Inputs'!$J$20-COLUMNS('7. Consumption'!S$9:$AQ$9)+1))</f>
        <v>0</v>
      </c>
      <c r="BK21" s="114">
        <f ca="1">IFERROR(SUM(OFFSET('7. Consumption'!T21,0,1,,MIN('1. General Inputs'!$J$20,COLUMNS('7. Consumption'!T$9:$AQ$9)-1))),0)+MAX(0,$AQ21*('1. General Inputs'!$J$20-COLUMNS('7. Consumption'!T$9:$AQ$9)+1))</f>
        <v>0</v>
      </c>
      <c r="BL21" s="114">
        <f ca="1">IFERROR(SUM(OFFSET('7. Consumption'!U21,0,1,,MIN('1. General Inputs'!$J$20,COLUMNS('7. Consumption'!U$9:$AQ$9)-1))),0)+MAX(0,$AQ21*('1. General Inputs'!$J$20-COLUMNS('7. Consumption'!U$9:$AQ$9)+1))</f>
        <v>0</v>
      </c>
      <c r="BM21" s="114">
        <f ca="1">IFERROR(SUM(OFFSET('7. Consumption'!V21,0,1,,MIN('1. General Inputs'!$J$20,COLUMNS('7. Consumption'!V$9:$AQ$9)-1))),0)+MAX(0,$AQ21*('1. General Inputs'!$J$20-COLUMNS('7. Consumption'!V$9:$AQ$9)+1))</f>
        <v>0</v>
      </c>
      <c r="BN21" s="114">
        <f ca="1">IFERROR(SUM(OFFSET('7. Consumption'!W21,0,1,,MIN('1. General Inputs'!$J$20,COLUMNS('7. Consumption'!W$9:$AQ$9)-1))),0)+MAX(0,$AQ21*('1. General Inputs'!$J$20-COLUMNS('7. Consumption'!W$9:$AQ$9)+1))</f>
        <v>0</v>
      </c>
      <c r="BO21" s="114">
        <f ca="1">IFERROR(SUM(OFFSET('7. Consumption'!X21,0,1,,MIN('1. General Inputs'!$J$20,COLUMNS('7. Consumption'!X$9:$AQ$9)-1))),0)+MAX(0,$AQ21*('1. General Inputs'!$J$20-COLUMNS('7. Consumption'!X$9:$AQ$9)+1))</f>
        <v>0</v>
      </c>
      <c r="BP21" s="114">
        <f ca="1">IFERROR(SUM(OFFSET('7. Consumption'!Y21,0,1,,MIN('1. General Inputs'!$J$20,COLUMNS('7. Consumption'!Y$9:$AQ$9)-1))),0)+MAX(0,$AQ21*('1. General Inputs'!$J$20-COLUMNS('7. Consumption'!Y$9:$AQ$9)+1))</f>
        <v>0</v>
      </c>
      <c r="BQ21" s="114">
        <f ca="1">IFERROR(SUM(OFFSET('7. Consumption'!Z21,0,1,,MIN('1. General Inputs'!$J$20,COLUMNS('7. Consumption'!Z$9:$AQ$9)-1))),0)+MAX(0,$AQ21*('1. General Inputs'!$J$20-COLUMNS('7. Consumption'!Z$9:$AQ$9)+1))</f>
        <v>0</v>
      </c>
      <c r="BR21" s="114">
        <f ca="1">IFERROR(SUM(OFFSET('7. Consumption'!AA21,0,1,,MIN('1. General Inputs'!$J$20,COLUMNS('7. Consumption'!AA$9:$AQ$9)-1))),0)+MAX(0,$AQ21*('1. General Inputs'!$J$20-COLUMNS('7. Consumption'!AA$9:$AQ$9)+1))</f>
        <v>0</v>
      </c>
      <c r="BS21" s="114">
        <f ca="1">IFERROR(SUM(OFFSET('7. Consumption'!AB21,0,1,,MIN('1. General Inputs'!$J$20,COLUMNS('7. Consumption'!AB$9:$AQ$9)-1))),0)+MAX(0,$AQ21*('1. General Inputs'!$J$20-COLUMNS('7. Consumption'!AB$9:$AQ$9)+1))</f>
        <v>0</v>
      </c>
      <c r="BT21" s="114">
        <f ca="1">IFERROR(SUM(OFFSET('7. Consumption'!AC21,0,1,,MIN('1. General Inputs'!$J$20,COLUMNS('7. Consumption'!AC$9:$AQ$9)-1))),0)+MAX(0,$AQ21*('1. General Inputs'!$J$20-COLUMNS('7. Consumption'!AC$9:$AQ$9)+1))</f>
        <v>0</v>
      </c>
      <c r="BU21" s="114">
        <f ca="1">IFERROR(SUM(OFFSET('7. Consumption'!AD21,0,1,,MIN('1. General Inputs'!$J$20,COLUMNS('7. Consumption'!AD$9:$AQ$9)-1))),0)+MAX(0,$AQ21*('1. General Inputs'!$J$20-COLUMNS('7. Consumption'!AD$9:$AQ$9)+1))</f>
        <v>0</v>
      </c>
      <c r="BV21" s="114">
        <f ca="1">IFERROR(SUM(OFFSET('7. Consumption'!AE21,0,1,,MIN('1. General Inputs'!$J$20,COLUMNS('7. Consumption'!AE$9:$AQ$9)-1))),0)+MAX(0,$AQ21*('1. General Inputs'!$J$20-COLUMNS('7. Consumption'!AE$9:$AQ$9)+1))</f>
        <v>0</v>
      </c>
      <c r="BW21" s="114">
        <f ca="1">IFERROR(SUM(OFFSET('7. Consumption'!AF21,0,1,,MIN('1. General Inputs'!$J$20,COLUMNS('7. Consumption'!AF$9:$AQ$9)-1))),0)+MAX(0,$AQ21*('1. General Inputs'!$J$20-COLUMNS('7. Consumption'!AF$9:$AQ$9)+1))</f>
        <v>0</v>
      </c>
      <c r="BX21" s="114">
        <f ca="1">IFERROR(SUM(OFFSET('7. Consumption'!AG21,0,1,,MIN('1. General Inputs'!$J$20,COLUMNS('7. Consumption'!AG$9:$AQ$9)-1))),0)+MAX(0,$AQ21*('1. General Inputs'!$J$20-COLUMNS('7. Consumption'!AG$9:$AQ$9)+1))</f>
        <v>0</v>
      </c>
      <c r="BY21" s="114">
        <f ca="1">IFERROR(SUM(OFFSET('7. Consumption'!AH21,0,1,,MIN('1. General Inputs'!$J$20,COLUMNS('7. Consumption'!AH$9:$AQ$9)-1))),0)+MAX(0,$AQ21*('1. General Inputs'!$J$20-COLUMNS('7. Consumption'!AH$9:$AQ$9)+1))</f>
        <v>0</v>
      </c>
      <c r="BZ21" s="114">
        <f ca="1">IFERROR(SUM(OFFSET('7. Consumption'!AI21,0,1,,MIN('1. General Inputs'!$J$20,COLUMNS('7. Consumption'!AI$9:$AQ$9)-1))),0)+MAX(0,$AQ21*('1. General Inputs'!$J$20-COLUMNS('7. Consumption'!AI$9:$AQ$9)+1))</f>
        <v>0</v>
      </c>
      <c r="CA21" s="114">
        <f ca="1">IFERROR(SUM(OFFSET('7. Consumption'!AJ21,0,1,,MIN('1. General Inputs'!$J$20,COLUMNS('7. Consumption'!AJ$9:$AQ$9)-1))),0)+MAX(0,$AQ21*('1. General Inputs'!$J$20-COLUMNS('7. Consumption'!AJ$9:$AQ$9)+1))</f>
        <v>0</v>
      </c>
      <c r="CB21" s="114">
        <f ca="1">IFERROR(SUM(OFFSET('7. Consumption'!AK21,0,1,,MIN('1. General Inputs'!$J$20,COLUMNS('7. Consumption'!AK$9:$AQ$9)-1))),0)+MAX(0,$AQ21*('1. General Inputs'!$J$20-COLUMNS('7. Consumption'!AK$9:$AQ$9)+1))</f>
        <v>0</v>
      </c>
      <c r="CC21" s="114">
        <f ca="1">IFERROR(SUM(OFFSET('7. Consumption'!AL21,0,1,,MIN('1. General Inputs'!$J$20,COLUMNS('7. Consumption'!AL$9:$AQ$9)-1))),0)+MAX(0,$AQ21*('1. General Inputs'!$J$20-COLUMNS('7. Consumption'!AL$9:$AQ$9)+1))</f>
        <v>0</v>
      </c>
      <c r="CD21" s="114">
        <f ca="1">IFERROR(SUM(OFFSET('7. Consumption'!AM21,0,1,,MIN('1. General Inputs'!$J$20,COLUMNS('7. Consumption'!AM$9:$AQ$9)-1))),0)+MAX(0,$AQ21*('1. General Inputs'!$J$20-COLUMNS('7. Consumption'!AM$9:$AQ$9)+1))</f>
        <v>0</v>
      </c>
      <c r="CE21" s="114">
        <f ca="1">IFERROR(SUM(OFFSET('7. Consumption'!AN21,0,1,,MIN('1. General Inputs'!$J$20,COLUMNS('7. Consumption'!AN$9:$AQ$9)-1))),0)+MAX(0,$AQ21*('1. General Inputs'!$J$20-COLUMNS('7. Consumption'!AN$9:$AQ$9)+1))</f>
        <v>0</v>
      </c>
      <c r="CF21" s="114">
        <f ca="1">IFERROR(SUM(OFFSET('7. Consumption'!AO21,0,1,,MIN('1. General Inputs'!$J$20,COLUMNS('7. Consumption'!AO$9:$AQ$9)-1))),0)+MAX(0,$AQ21*('1. General Inputs'!$J$20-COLUMNS('7. Consumption'!AO$9:$AQ$9)+1))</f>
        <v>0</v>
      </c>
      <c r="CG21" s="114">
        <f ca="1">IFERROR(SUM(OFFSET('7. Consumption'!AP21,0,1,,MIN('1. General Inputs'!$J$20,COLUMNS('7. Consumption'!AP$9:$AQ$9)-1))),0)+MAX(0,$AQ21*('1. General Inputs'!$J$20-COLUMNS('7. Consumption'!AP$9:$AQ$9)+1))</f>
        <v>0</v>
      </c>
      <c r="CH21" s="114">
        <f ca="1">IFERROR(SUM(OFFSET('7. Consumption'!AQ21,0,1,,MIN('1. General Inputs'!$J$20,COLUMNS('7. Consumption'!AQ$9:$AQ$9)-1))),0)+MAX(0,$AQ21*('1. General Inputs'!$J$20-COLUMNS('7. Consumption'!AQ$9:$AQ$9)+1))</f>
        <v>0</v>
      </c>
    </row>
    <row r="22" spans="2:86" x14ac:dyDescent="0.3">
      <c r="B22" s="12"/>
      <c r="C22" s="12" t="str">
        <f>IFERROR(VLOOKUP(ROWS($C$9:$C22),'5. Dosing'!$I$12:$J$73,COLUMNS('5. Dosing'!$I$11:$J$11),0),"")</f>
        <v>DRV (800) - 60 tab</v>
      </c>
      <c r="D22" s="12" t="str">
        <f>IFERROR(INDEX('5. Dosing'!C$12:C$73,MATCH('7. Consumption'!$C22,'5. Dosing'!$J$12:$J$73,0)),"")</f>
        <v>DRV</v>
      </c>
      <c r="E22" s="108">
        <f>IFERROR(INDEX('5. Dosing'!H$12:H$73,MATCH('7. Consumption'!$C22,'5. Dosing'!$J$12:$J$73,0)),0)</f>
        <v>0</v>
      </c>
      <c r="F22" s="109">
        <f>IFERROR(INDEX('5. Dosing'!G$12:G$73,MATCH('7. Consumption'!$C22,'5. Dosing'!$J$12:$J$73,0))*(30.5)/INDEX('5. Dosing'!F$12:F$73,MATCH('7. Consumption'!$C22,'5. Dosing'!$J$12:$J$73,0)),0)</f>
        <v>0.5083333333333333</v>
      </c>
      <c r="H22" s="3">
        <f ca="1">ROUNDUP($F22*$E22*CHOOSE(H$7,
IFERROR(SUMPRODUCT('6. Patients'!BZ$10:BZ$107,OFFSET('6. Patients'!$DM$9,1,MATCH($D22,'6. Patients'!$DN$9:$EI$9,0),ROWS('6. Patients'!DM$10:DM$107))),0)+
IFERROR(SUMPRODUCT('6. Patients'!BZ$10:BZ$107,OFFSET('6. Patients'!$EJ$9,1,MATCH($D22,'6. Patients'!$EK$9:$EW$9,0),ROWS('6. Patients'!DM$10:DM$107))),0)+
IFERROR(SUMPRODUCT('6. Patients'!BZ$10:BZ$107,OFFSET('6. Patients'!$EX$9,1,MATCH($D22,'6. Patients'!$EY$9:$FT$9,0),ROWS('6. Patients'!DM$10:DM$107))),0)+
IFERROR(SUMPRODUCT('6. Patients'!BZ$10:BZ$107,OFFSET('6. Patients'!$FU$9,1,MATCH($D22,'6. Patients'!$FV$9:$GJ$9,0),ROWS('6. Patients'!DM$10:DM$107))),0),
IFERROR(SUMPRODUCT('6. Patients'!BZ$10:BZ$107,OFFSET('6. Patients'!$GK$9,1,MATCH($D22,'6. Patients'!$GL$9:$HG$9,0),ROWS('6. Patients'!DM$10:DM$107))),0)+
IFERROR(SUMPRODUCT('6. Patients'!BZ$10:BZ$107,OFFSET('6. Patients'!$HH$9,1,MATCH($D22,'6. Patients'!$HI$9:$HU$9,0),ROWS('6. Patients'!DM$10:DM$107))),0)+
IFERROR(SUMPRODUCT('6. Patients'!BZ$10:BZ$107,OFFSET('6. Patients'!$HV$9,1,MATCH($D22,'6. Patients'!$HW$9:$IR$9,0),ROWS('6. Patients'!DM$10:DM$107))),0)+
IFERROR(SUMPRODUCT('6. Patients'!BZ$10:BZ$107,OFFSET('6. Patients'!$IS$9,1,MATCH($D22,'6. Patients'!$IT$9:$JH$9,0),ROWS('6. Patients'!DM$10:DM$107))),0),
IFERROR(SUMPRODUCT('6. Patients'!BZ$10:BZ$107,OFFSET('6. Patients'!$JI$9,1,MATCH($D22,'6. Patients'!$JJ$9:$KE$9,0),ROWS('6. Patients'!DM$10:DM$107))),0)+
IFERROR(SUMPRODUCT('6. Patients'!BZ$10:BZ$107,OFFSET('6. Patients'!$KF$9,1,MATCH($D22,'6. Patients'!$KG$9:$KS$9,0),ROWS('6. Patients'!DM$10:DM$107))),0)+
IFERROR(SUMPRODUCT('6. Patients'!BZ$10:BZ$107,OFFSET('6. Patients'!$KT$9,1,MATCH($D22,'6. Patients'!$KU$9:$LP$9,0),ROWS('6. Patients'!DM$10:DM$107))),0)+
IFERROR(SUMPRODUCT('6. Patients'!BZ$10:BZ$107,OFFSET('6. Patients'!$LQ$9,1,MATCH($D22,'6. Patients'!$LR$9:$MF$9,0),ROWS('6. Patients'!DM$10:DM$107))),0))+
IFERROR(VLOOKUP($D22,$H$109:$L$139,COLUMNS($H$108:$J$108)-1+H$7,0)*$E22*$F22*'1. General Inputs'!$J$18,0),0)</f>
        <v>0</v>
      </c>
      <c r="I22" s="3">
        <f ca="1">ROUNDUP($F22*$E22*CHOOSE(I$7,
IFERROR(SUMPRODUCT('6. Patients'!CA$10:CA$107,OFFSET('6. Patients'!$DM$9,1,MATCH($D22,'6. Patients'!$DN$9:$EI$9,0),ROWS('6. Patients'!DN$10:DN$107))),0)+
IFERROR(SUMPRODUCT('6. Patients'!CA$10:CA$107,OFFSET('6. Patients'!$EJ$9,1,MATCH($D22,'6. Patients'!$EK$9:$EW$9,0),ROWS('6. Patients'!DN$10:DN$107))),0)+
IFERROR(SUMPRODUCT('6. Patients'!CA$10:CA$107,OFFSET('6. Patients'!$EX$9,1,MATCH($D22,'6. Patients'!$EY$9:$FT$9,0),ROWS('6. Patients'!DN$10:DN$107))),0)+
IFERROR(SUMPRODUCT('6. Patients'!CA$10:CA$107,OFFSET('6. Patients'!$FU$9,1,MATCH($D22,'6. Patients'!$FV$9:$GJ$9,0),ROWS('6. Patients'!DN$10:DN$107))),0),
IFERROR(SUMPRODUCT('6. Patients'!CA$10:CA$107,OFFSET('6. Patients'!$GK$9,1,MATCH($D22,'6. Patients'!$GL$9:$HG$9,0),ROWS('6. Patients'!DN$10:DN$107))),0)+
IFERROR(SUMPRODUCT('6. Patients'!CA$10:CA$107,OFFSET('6. Patients'!$HH$9,1,MATCH($D22,'6. Patients'!$HI$9:$HU$9,0),ROWS('6. Patients'!DN$10:DN$107))),0)+
IFERROR(SUMPRODUCT('6. Patients'!CA$10:CA$107,OFFSET('6. Patients'!$HV$9,1,MATCH($D22,'6. Patients'!$HW$9:$IR$9,0),ROWS('6. Patients'!DN$10:DN$107))),0)+
IFERROR(SUMPRODUCT('6. Patients'!CA$10:CA$107,OFFSET('6. Patients'!$IS$9,1,MATCH($D22,'6. Patients'!$IT$9:$JH$9,0),ROWS('6. Patients'!DN$10:DN$107))),0),
IFERROR(SUMPRODUCT('6. Patients'!CA$10:CA$107,OFFSET('6. Patients'!$JI$9,1,MATCH($D22,'6. Patients'!$JJ$9:$KE$9,0),ROWS('6. Patients'!DN$10:DN$107))),0)+
IFERROR(SUMPRODUCT('6. Patients'!CA$10:CA$107,OFFSET('6. Patients'!$KF$9,1,MATCH($D22,'6. Patients'!$KG$9:$KS$9,0),ROWS('6. Patients'!DN$10:DN$107))),0)+
IFERROR(SUMPRODUCT('6. Patients'!CA$10:CA$107,OFFSET('6. Patients'!$KT$9,1,MATCH($D22,'6. Patients'!$KU$9:$LP$9,0),ROWS('6. Patients'!DN$10:DN$107))),0)+
IFERROR(SUMPRODUCT('6. Patients'!CA$10:CA$107,OFFSET('6. Patients'!$LQ$9,1,MATCH($D22,'6. Patients'!$LR$9:$MF$9,0),ROWS('6. Patients'!DN$10:DN$107))),0))+
IFERROR(VLOOKUP($D22,$H$109:$L$139,COLUMNS($H$108:$J$108)-1+I$7,0)*$E22*$F22*'1. General Inputs'!$J$18,0),0)</f>
        <v>0</v>
      </c>
      <c r="J22" s="3">
        <f ca="1">ROUNDUP($F22*$E22*CHOOSE(J$7,
IFERROR(SUMPRODUCT('6. Patients'!CB$10:CB$107,OFFSET('6. Patients'!$DM$9,1,MATCH($D22,'6. Patients'!$DN$9:$EI$9,0),ROWS('6. Patients'!DO$10:DO$107))),0)+
IFERROR(SUMPRODUCT('6. Patients'!CB$10:CB$107,OFFSET('6. Patients'!$EJ$9,1,MATCH($D22,'6. Patients'!$EK$9:$EW$9,0),ROWS('6. Patients'!DO$10:DO$107))),0)+
IFERROR(SUMPRODUCT('6. Patients'!CB$10:CB$107,OFFSET('6. Patients'!$EX$9,1,MATCH($D22,'6. Patients'!$EY$9:$FT$9,0),ROWS('6. Patients'!DO$10:DO$107))),0)+
IFERROR(SUMPRODUCT('6. Patients'!CB$10:CB$107,OFFSET('6. Patients'!$FU$9,1,MATCH($D22,'6. Patients'!$FV$9:$GJ$9,0),ROWS('6. Patients'!DO$10:DO$107))),0),
IFERROR(SUMPRODUCT('6. Patients'!CB$10:CB$107,OFFSET('6. Patients'!$GK$9,1,MATCH($D22,'6. Patients'!$GL$9:$HG$9,0),ROWS('6. Patients'!DO$10:DO$107))),0)+
IFERROR(SUMPRODUCT('6. Patients'!CB$10:CB$107,OFFSET('6. Patients'!$HH$9,1,MATCH($D22,'6. Patients'!$HI$9:$HU$9,0),ROWS('6. Patients'!DO$10:DO$107))),0)+
IFERROR(SUMPRODUCT('6. Patients'!CB$10:CB$107,OFFSET('6. Patients'!$HV$9,1,MATCH($D22,'6. Patients'!$HW$9:$IR$9,0),ROWS('6. Patients'!DO$10:DO$107))),0)+
IFERROR(SUMPRODUCT('6. Patients'!CB$10:CB$107,OFFSET('6. Patients'!$IS$9,1,MATCH($D22,'6. Patients'!$IT$9:$JH$9,0),ROWS('6. Patients'!DO$10:DO$107))),0),
IFERROR(SUMPRODUCT('6. Patients'!CB$10:CB$107,OFFSET('6. Patients'!$JI$9,1,MATCH($D22,'6. Patients'!$JJ$9:$KE$9,0),ROWS('6. Patients'!DO$10:DO$107))),0)+
IFERROR(SUMPRODUCT('6. Patients'!CB$10:CB$107,OFFSET('6. Patients'!$KF$9,1,MATCH($D22,'6. Patients'!$KG$9:$KS$9,0),ROWS('6. Patients'!DO$10:DO$107))),0)+
IFERROR(SUMPRODUCT('6. Patients'!CB$10:CB$107,OFFSET('6. Patients'!$KT$9,1,MATCH($D22,'6. Patients'!$KU$9:$LP$9,0),ROWS('6. Patients'!DO$10:DO$107))),0)+
IFERROR(SUMPRODUCT('6. Patients'!CB$10:CB$107,OFFSET('6. Patients'!$LQ$9,1,MATCH($D22,'6. Patients'!$LR$9:$MF$9,0),ROWS('6. Patients'!DO$10:DO$107))),0))+
IFERROR(VLOOKUP($D22,$H$109:$L$139,COLUMNS($H$108:$J$108)-1+J$7,0)*$E22*$F22*'1. General Inputs'!$J$18,0),0)</f>
        <v>0</v>
      </c>
      <c r="K22" s="3">
        <f ca="1">ROUNDUP($F22*$E22*CHOOSE(K$7,
IFERROR(SUMPRODUCT('6. Patients'!CC$10:CC$107,OFFSET('6. Patients'!$DM$9,1,MATCH($D22,'6. Patients'!$DN$9:$EI$9,0),ROWS('6. Patients'!DP$10:DP$107))),0)+
IFERROR(SUMPRODUCT('6. Patients'!CC$10:CC$107,OFFSET('6. Patients'!$EJ$9,1,MATCH($D22,'6. Patients'!$EK$9:$EW$9,0),ROWS('6. Patients'!DP$10:DP$107))),0)+
IFERROR(SUMPRODUCT('6. Patients'!CC$10:CC$107,OFFSET('6. Patients'!$EX$9,1,MATCH($D22,'6. Patients'!$EY$9:$FT$9,0),ROWS('6. Patients'!DP$10:DP$107))),0)+
IFERROR(SUMPRODUCT('6. Patients'!CC$10:CC$107,OFFSET('6. Patients'!$FU$9,1,MATCH($D22,'6. Patients'!$FV$9:$GJ$9,0),ROWS('6. Patients'!DP$10:DP$107))),0),
IFERROR(SUMPRODUCT('6. Patients'!CC$10:CC$107,OFFSET('6. Patients'!$GK$9,1,MATCH($D22,'6. Patients'!$GL$9:$HG$9,0),ROWS('6. Patients'!DP$10:DP$107))),0)+
IFERROR(SUMPRODUCT('6. Patients'!CC$10:CC$107,OFFSET('6. Patients'!$HH$9,1,MATCH($D22,'6. Patients'!$HI$9:$HU$9,0),ROWS('6. Patients'!DP$10:DP$107))),0)+
IFERROR(SUMPRODUCT('6. Patients'!CC$10:CC$107,OFFSET('6. Patients'!$HV$9,1,MATCH($D22,'6. Patients'!$HW$9:$IR$9,0),ROWS('6. Patients'!DP$10:DP$107))),0)+
IFERROR(SUMPRODUCT('6. Patients'!CC$10:CC$107,OFFSET('6. Patients'!$IS$9,1,MATCH($D22,'6. Patients'!$IT$9:$JH$9,0),ROWS('6. Patients'!DP$10:DP$107))),0),
IFERROR(SUMPRODUCT('6. Patients'!CC$10:CC$107,OFFSET('6. Patients'!$JI$9,1,MATCH($D22,'6. Patients'!$JJ$9:$KE$9,0),ROWS('6. Patients'!DP$10:DP$107))),0)+
IFERROR(SUMPRODUCT('6. Patients'!CC$10:CC$107,OFFSET('6. Patients'!$KF$9,1,MATCH($D22,'6. Patients'!$KG$9:$KS$9,0),ROWS('6. Patients'!DP$10:DP$107))),0)+
IFERROR(SUMPRODUCT('6. Patients'!CC$10:CC$107,OFFSET('6. Patients'!$KT$9,1,MATCH($D22,'6. Patients'!$KU$9:$LP$9,0),ROWS('6. Patients'!DP$10:DP$107))),0)+
IFERROR(SUMPRODUCT('6. Patients'!CC$10:CC$107,OFFSET('6. Patients'!$LQ$9,1,MATCH($D22,'6. Patients'!$LR$9:$MF$9,0),ROWS('6. Patients'!DP$10:DP$107))),0))+
IFERROR(VLOOKUP($D22,$H$109:$L$139,COLUMNS($H$108:$J$108)-1+K$7,0)*$E22*$F22*'1. General Inputs'!$J$18,0),0)</f>
        <v>0</v>
      </c>
      <c r="L22" s="3">
        <f ca="1">ROUNDUP($F22*$E22*CHOOSE(L$7,
IFERROR(SUMPRODUCT('6. Patients'!CD$10:CD$107,OFFSET('6. Patients'!$DM$9,1,MATCH($D22,'6. Patients'!$DN$9:$EI$9,0),ROWS('6. Patients'!DQ$10:DQ$107))),0)+
IFERROR(SUMPRODUCT('6. Patients'!CD$10:CD$107,OFFSET('6. Patients'!$EJ$9,1,MATCH($D22,'6. Patients'!$EK$9:$EW$9,0),ROWS('6. Patients'!DQ$10:DQ$107))),0)+
IFERROR(SUMPRODUCT('6. Patients'!CD$10:CD$107,OFFSET('6. Patients'!$EX$9,1,MATCH($D22,'6. Patients'!$EY$9:$FT$9,0),ROWS('6. Patients'!DQ$10:DQ$107))),0)+
IFERROR(SUMPRODUCT('6. Patients'!CD$10:CD$107,OFFSET('6. Patients'!$FU$9,1,MATCH($D22,'6. Patients'!$FV$9:$GJ$9,0),ROWS('6. Patients'!DQ$10:DQ$107))),0),
IFERROR(SUMPRODUCT('6. Patients'!CD$10:CD$107,OFFSET('6. Patients'!$GK$9,1,MATCH($D22,'6. Patients'!$GL$9:$HG$9,0),ROWS('6. Patients'!DQ$10:DQ$107))),0)+
IFERROR(SUMPRODUCT('6. Patients'!CD$10:CD$107,OFFSET('6. Patients'!$HH$9,1,MATCH($D22,'6. Patients'!$HI$9:$HU$9,0),ROWS('6. Patients'!DQ$10:DQ$107))),0)+
IFERROR(SUMPRODUCT('6. Patients'!CD$10:CD$107,OFFSET('6. Patients'!$HV$9,1,MATCH($D22,'6. Patients'!$HW$9:$IR$9,0),ROWS('6. Patients'!DQ$10:DQ$107))),0)+
IFERROR(SUMPRODUCT('6. Patients'!CD$10:CD$107,OFFSET('6. Patients'!$IS$9,1,MATCH($D22,'6. Patients'!$IT$9:$JH$9,0),ROWS('6. Patients'!DQ$10:DQ$107))),0),
IFERROR(SUMPRODUCT('6. Patients'!CD$10:CD$107,OFFSET('6. Patients'!$JI$9,1,MATCH($D22,'6. Patients'!$JJ$9:$KE$9,0),ROWS('6. Patients'!DQ$10:DQ$107))),0)+
IFERROR(SUMPRODUCT('6. Patients'!CD$10:CD$107,OFFSET('6. Patients'!$KF$9,1,MATCH($D22,'6. Patients'!$KG$9:$KS$9,0),ROWS('6. Patients'!DQ$10:DQ$107))),0)+
IFERROR(SUMPRODUCT('6. Patients'!CD$10:CD$107,OFFSET('6. Patients'!$KT$9,1,MATCH($D22,'6. Patients'!$KU$9:$LP$9,0),ROWS('6. Patients'!DQ$10:DQ$107))),0)+
IFERROR(SUMPRODUCT('6. Patients'!CD$10:CD$107,OFFSET('6. Patients'!$LQ$9,1,MATCH($D22,'6. Patients'!$LR$9:$MF$9,0),ROWS('6. Patients'!DQ$10:DQ$107))),0))+
IFERROR(VLOOKUP($D22,$H$109:$L$139,COLUMNS($H$108:$J$108)-1+L$7,0)*$E22*$F22*'1. General Inputs'!$J$18,0),0)</f>
        <v>0</v>
      </c>
      <c r="M22" s="3">
        <f ca="1">ROUNDUP($F22*$E22*CHOOSE(M$7,
IFERROR(SUMPRODUCT('6. Patients'!CE$10:CE$107,OFFSET('6. Patients'!$DM$9,1,MATCH($D22,'6. Patients'!$DN$9:$EI$9,0),ROWS('6. Patients'!DR$10:DR$107))),0)+
IFERROR(SUMPRODUCT('6. Patients'!CE$10:CE$107,OFFSET('6. Patients'!$EJ$9,1,MATCH($D22,'6. Patients'!$EK$9:$EW$9,0),ROWS('6. Patients'!DR$10:DR$107))),0)+
IFERROR(SUMPRODUCT('6. Patients'!CE$10:CE$107,OFFSET('6. Patients'!$EX$9,1,MATCH($D22,'6. Patients'!$EY$9:$FT$9,0),ROWS('6. Patients'!DR$10:DR$107))),0)+
IFERROR(SUMPRODUCT('6. Patients'!CE$10:CE$107,OFFSET('6. Patients'!$FU$9,1,MATCH($D22,'6. Patients'!$FV$9:$GJ$9,0),ROWS('6. Patients'!DR$10:DR$107))),0),
IFERROR(SUMPRODUCT('6. Patients'!CE$10:CE$107,OFFSET('6. Patients'!$GK$9,1,MATCH($D22,'6. Patients'!$GL$9:$HG$9,0),ROWS('6. Patients'!DR$10:DR$107))),0)+
IFERROR(SUMPRODUCT('6. Patients'!CE$10:CE$107,OFFSET('6. Patients'!$HH$9,1,MATCH($D22,'6. Patients'!$HI$9:$HU$9,0),ROWS('6. Patients'!DR$10:DR$107))),0)+
IFERROR(SUMPRODUCT('6. Patients'!CE$10:CE$107,OFFSET('6. Patients'!$HV$9,1,MATCH($D22,'6. Patients'!$HW$9:$IR$9,0),ROWS('6. Patients'!DR$10:DR$107))),0)+
IFERROR(SUMPRODUCT('6. Patients'!CE$10:CE$107,OFFSET('6. Patients'!$IS$9,1,MATCH($D22,'6. Patients'!$IT$9:$JH$9,0),ROWS('6. Patients'!DR$10:DR$107))),0),
IFERROR(SUMPRODUCT('6. Patients'!CE$10:CE$107,OFFSET('6. Patients'!$JI$9,1,MATCH($D22,'6. Patients'!$JJ$9:$KE$9,0),ROWS('6. Patients'!DR$10:DR$107))),0)+
IFERROR(SUMPRODUCT('6. Patients'!CE$10:CE$107,OFFSET('6. Patients'!$KF$9,1,MATCH($D22,'6. Patients'!$KG$9:$KS$9,0),ROWS('6. Patients'!DR$10:DR$107))),0)+
IFERROR(SUMPRODUCT('6. Patients'!CE$10:CE$107,OFFSET('6. Patients'!$KT$9,1,MATCH($D22,'6. Patients'!$KU$9:$LP$9,0),ROWS('6. Patients'!DR$10:DR$107))),0)+
IFERROR(SUMPRODUCT('6. Patients'!CE$10:CE$107,OFFSET('6. Patients'!$LQ$9,1,MATCH($D22,'6. Patients'!$LR$9:$MF$9,0),ROWS('6. Patients'!DR$10:DR$107))),0))+
IFERROR(VLOOKUP($D22,$H$109:$L$139,COLUMNS($H$108:$J$108)-1+M$7,0)*$E22*$F22*'1. General Inputs'!$J$18,0),0)</f>
        <v>0</v>
      </c>
      <c r="N22" s="3">
        <f ca="1">ROUNDUP($F22*$E22*CHOOSE(N$7,
IFERROR(SUMPRODUCT('6. Patients'!CF$10:CF$107,OFFSET('6. Patients'!$DM$9,1,MATCH($D22,'6. Patients'!$DN$9:$EI$9,0),ROWS('6. Patients'!DS$10:DS$107))),0)+
IFERROR(SUMPRODUCT('6. Patients'!CF$10:CF$107,OFFSET('6. Patients'!$EJ$9,1,MATCH($D22,'6. Patients'!$EK$9:$EW$9,0),ROWS('6. Patients'!DS$10:DS$107))),0)+
IFERROR(SUMPRODUCT('6. Patients'!CF$10:CF$107,OFFSET('6. Patients'!$EX$9,1,MATCH($D22,'6. Patients'!$EY$9:$FT$9,0),ROWS('6. Patients'!DS$10:DS$107))),0)+
IFERROR(SUMPRODUCT('6. Patients'!CF$10:CF$107,OFFSET('6. Patients'!$FU$9,1,MATCH($D22,'6. Patients'!$FV$9:$GJ$9,0),ROWS('6. Patients'!DS$10:DS$107))),0),
IFERROR(SUMPRODUCT('6. Patients'!CF$10:CF$107,OFFSET('6. Patients'!$GK$9,1,MATCH($D22,'6. Patients'!$GL$9:$HG$9,0),ROWS('6. Patients'!DS$10:DS$107))),0)+
IFERROR(SUMPRODUCT('6. Patients'!CF$10:CF$107,OFFSET('6. Patients'!$HH$9,1,MATCH($D22,'6. Patients'!$HI$9:$HU$9,0),ROWS('6. Patients'!DS$10:DS$107))),0)+
IFERROR(SUMPRODUCT('6. Patients'!CF$10:CF$107,OFFSET('6. Patients'!$HV$9,1,MATCH($D22,'6. Patients'!$HW$9:$IR$9,0),ROWS('6. Patients'!DS$10:DS$107))),0)+
IFERROR(SUMPRODUCT('6. Patients'!CF$10:CF$107,OFFSET('6. Patients'!$IS$9,1,MATCH($D22,'6. Patients'!$IT$9:$JH$9,0),ROWS('6. Patients'!DS$10:DS$107))),0),
IFERROR(SUMPRODUCT('6. Patients'!CF$10:CF$107,OFFSET('6. Patients'!$JI$9,1,MATCH($D22,'6. Patients'!$JJ$9:$KE$9,0),ROWS('6. Patients'!DS$10:DS$107))),0)+
IFERROR(SUMPRODUCT('6. Patients'!CF$10:CF$107,OFFSET('6. Patients'!$KF$9,1,MATCH($D22,'6. Patients'!$KG$9:$KS$9,0),ROWS('6. Patients'!DS$10:DS$107))),0)+
IFERROR(SUMPRODUCT('6. Patients'!CF$10:CF$107,OFFSET('6. Patients'!$KT$9,1,MATCH($D22,'6. Patients'!$KU$9:$LP$9,0),ROWS('6. Patients'!DS$10:DS$107))),0)+
IFERROR(SUMPRODUCT('6. Patients'!CF$10:CF$107,OFFSET('6. Patients'!$LQ$9,1,MATCH($D22,'6. Patients'!$LR$9:$MF$9,0),ROWS('6. Patients'!DS$10:DS$107))),0))+
IFERROR(VLOOKUP($D22,$H$109:$L$139,COLUMNS($H$108:$J$108)-1+N$7,0)*$E22*$F22*'1. General Inputs'!$J$18,0),0)</f>
        <v>0</v>
      </c>
      <c r="O22" s="3">
        <f ca="1">ROUNDUP($F22*$E22*CHOOSE(O$7,
IFERROR(SUMPRODUCT('6. Patients'!CG$10:CG$107,OFFSET('6. Patients'!$DM$9,1,MATCH($D22,'6. Patients'!$DN$9:$EI$9,0),ROWS('6. Patients'!DT$10:DT$107))),0)+
IFERROR(SUMPRODUCT('6. Patients'!CG$10:CG$107,OFFSET('6. Patients'!$EJ$9,1,MATCH($D22,'6. Patients'!$EK$9:$EW$9,0),ROWS('6. Patients'!DT$10:DT$107))),0)+
IFERROR(SUMPRODUCT('6. Patients'!CG$10:CG$107,OFFSET('6. Patients'!$EX$9,1,MATCH($D22,'6. Patients'!$EY$9:$FT$9,0),ROWS('6. Patients'!DT$10:DT$107))),0)+
IFERROR(SUMPRODUCT('6. Patients'!CG$10:CG$107,OFFSET('6. Patients'!$FU$9,1,MATCH($D22,'6. Patients'!$FV$9:$GJ$9,0),ROWS('6. Patients'!DT$10:DT$107))),0),
IFERROR(SUMPRODUCT('6. Patients'!CG$10:CG$107,OFFSET('6. Patients'!$GK$9,1,MATCH($D22,'6. Patients'!$GL$9:$HG$9,0),ROWS('6. Patients'!DT$10:DT$107))),0)+
IFERROR(SUMPRODUCT('6. Patients'!CG$10:CG$107,OFFSET('6. Patients'!$HH$9,1,MATCH($D22,'6. Patients'!$HI$9:$HU$9,0),ROWS('6. Patients'!DT$10:DT$107))),0)+
IFERROR(SUMPRODUCT('6. Patients'!CG$10:CG$107,OFFSET('6. Patients'!$HV$9,1,MATCH($D22,'6. Patients'!$HW$9:$IR$9,0),ROWS('6. Patients'!DT$10:DT$107))),0)+
IFERROR(SUMPRODUCT('6. Patients'!CG$10:CG$107,OFFSET('6. Patients'!$IS$9,1,MATCH($D22,'6. Patients'!$IT$9:$JH$9,0),ROWS('6. Patients'!DT$10:DT$107))),0),
IFERROR(SUMPRODUCT('6. Patients'!CG$10:CG$107,OFFSET('6. Patients'!$JI$9,1,MATCH($D22,'6. Patients'!$JJ$9:$KE$9,0),ROWS('6. Patients'!DT$10:DT$107))),0)+
IFERROR(SUMPRODUCT('6. Patients'!CG$10:CG$107,OFFSET('6. Patients'!$KF$9,1,MATCH($D22,'6. Patients'!$KG$9:$KS$9,0),ROWS('6. Patients'!DT$10:DT$107))),0)+
IFERROR(SUMPRODUCT('6. Patients'!CG$10:CG$107,OFFSET('6. Patients'!$KT$9,1,MATCH($D22,'6. Patients'!$KU$9:$LP$9,0),ROWS('6. Patients'!DT$10:DT$107))),0)+
IFERROR(SUMPRODUCT('6. Patients'!CG$10:CG$107,OFFSET('6. Patients'!$LQ$9,1,MATCH($D22,'6. Patients'!$LR$9:$MF$9,0),ROWS('6. Patients'!DT$10:DT$107))),0))+
IFERROR(VLOOKUP($D22,$H$109:$L$139,COLUMNS($H$108:$J$108)-1+O$7,0)*$E22*$F22*'1. General Inputs'!$J$18,0),0)</f>
        <v>0</v>
      </c>
      <c r="P22" s="3">
        <f ca="1">ROUNDUP($F22*$E22*CHOOSE(P$7,
IFERROR(SUMPRODUCT('6. Patients'!CH$10:CH$107,OFFSET('6. Patients'!$DM$9,1,MATCH($D22,'6. Patients'!$DN$9:$EI$9,0),ROWS('6. Patients'!DU$10:DU$107))),0)+
IFERROR(SUMPRODUCT('6. Patients'!CH$10:CH$107,OFFSET('6. Patients'!$EJ$9,1,MATCH($D22,'6. Patients'!$EK$9:$EW$9,0),ROWS('6. Patients'!DU$10:DU$107))),0)+
IFERROR(SUMPRODUCT('6. Patients'!CH$10:CH$107,OFFSET('6. Patients'!$EX$9,1,MATCH($D22,'6. Patients'!$EY$9:$FT$9,0),ROWS('6. Patients'!DU$10:DU$107))),0)+
IFERROR(SUMPRODUCT('6. Patients'!CH$10:CH$107,OFFSET('6. Patients'!$FU$9,1,MATCH($D22,'6. Patients'!$FV$9:$GJ$9,0),ROWS('6. Patients'!DU$10:DU$107))),0),
IFERROR(SUMPRODUCT('6. Patients'!CH$10:CH$107,OFFSET('6. Patients'!$GK$9,1,MATCH($D22,'6. Patients'!$GL$9:$HG$9,0),ROWS('6. Patients'!DU$10:DU$107))),0)+
IFERROR(SUMPRODUCT('6. Patients'!CH$10:CH$107,OFFSET('6. Patients'!$HH$9,1,MATCH($D22,'6. Patients'!$HI$9:$HU$9,0),ROWS('6. Patients'!DU$10:DU$107))),0)+
IFERROR(SUMPRODUCT('6. Patients'!CH$10:CH$107,OFFSET('6. Patients'!$HV$9,1,MATCH($D22,'6. Patients'!$HW$9:$IR$9,0),ROWS('6. Patients'!DU$10:DU$107))),0)+
IFERROR(SUMPRODUCT('6. Patients'!CH$10:CH$107,OFFSET('6. Patients'!$IS$9,1,MATCH($D22,'6. Patients'!$IT$9:$JH$9,0),ROWS('6. Patients'!DU$10:DU$107))),0),
IFERROR(SUMPRODUCT('6. Patients'!CH$10:CH$107,OFFSET('6. Patients'!$JI$9,1,MATCH($D22,'6. Patients'!$JJ$9:$KE$9,0),ROWS('6. Patients'!DU$10:DU$107))),0)+
IFERROR(SUMPRODUCT('6. Patients'!CH$10:CH$107,OFFSET('6. Patients'!$KF$9,1,MATCH($D22,'6. Patients'!$KG$9:$KS$9,0),ROWS('6. Patients'!DU$10:DU$107))),0)+
IFERROR(SUMPRODUCT('6. Patients'!CH$10:CH$107,OFFSET('6. Patients'!$KT$9,1,MATCH($D22,'6. Patients'!$KU$9:$LP$9,0),ROWS('6. Patients'!DU$10:DU$107))),0)+
IFERROR(SUMPRODUCT('6. Patients'!CH$10:CH$107,OFFSET('6. Patients'!$LQ$9,1,MATCH($D22,'6. Patients'!$LR$9:$MF$9,0),ROWS('6. Patients'!DU$10:DU$107))),0))+
IFERROR(VLOOKUP($D22,$H$109:$L$139,COLUMNS($H$108:$J$108)-1+P$7,0)*$E22*$F22*'1. General Inputs'!$J$18,0),0)</f>
        <v>0</v>
      </c>
      <c r="Q22" s="3">
        <f ca="1">ROUNDUP($F22*$E22*CHOOSE(Q$7,
IFERROR(SUMPRODUCT('6. Patients'!CI$10:CI$107,OFFSET('6. Patients'!$DM$9,1,MATCH($D22,'6. Patients'!$DN$9:$EI$9,0),ROWS('6. Patients'!DV$10:DV$107))),0)+
IFERROR(SUMPRODUCT('6. Patients'!CI$10:CI$107,OFFSET('6. Patients'!$EJ$9,1,MATCH($D22,'6. Patients'!$EK$9:$EW$9,0),ROWS('6. Patients'!DV$10:DV$107))),0)+
IFERROR(SUMPRODUCT('6. Patients'!CI$10:CI$107,OFFSET('6. Patients'!$EX$9,1,MATCH($D22,'6. Patients'!$EY$9:$FT$9,0),ROWS('6. Patients'!DV$10:DV$107))),0)+
IFERROR(SUMPRODUCT('6. Patients'!CI$10:CI$107,OFFSET('6. Patients'!$FU$9,1,MATCH($D22,'6. Patients'!$FV$9:$GJ$9,0),ROWS('6. Patients'!DV$10:DV$107))),0),
IFERROR(SUMPRODUCT('6. Patients'!CI$10:CI$107,OFFSET('6. Patients'!$GK$9,1,MATCH($D22,'6. Patients'!$GL$9:$HG$9,0),ROWS('6. Patients'!DV$10:DV$107))),0)+
IFERROR(SUMPRODUCT('6. Patients'!CI$10:CI$107,OFFSET('6. Patients'!$HH$9,1,MATCH($D22,'6. Patients'!$HI$9:$HU$9,0),ROWS('6. Patients'!DV$10:DV$107))),0)+
IFERROR(SUMPRODUCT('6. Patients'!CI$10:CI$107,OFFSET('6. Patients'!$HV$9,1,MATCH($D22,'6. Patients'!$HW$9:$IR$9,0),ROWS('6. Patients'!DV$10:DV$107))),0)+
IFERROR(SUMPRODUCT('6. Patients'!CI$10:CI$107,OFFSET('6. Patients'!$IS$9,1,MATCH($D22,'6. Patients'!$IT$9:$JH$9,0),ROWS('6. Patients'!DV$10:DV$107))),0),
IFERROR(SUMPRODUCT('6. Patients'!CI$10:CI$107,OFFSET('6. Patients'!$JI$9,1,MATCH($D22,'6. Patients'!$JJ$9:$KE$9,0),ROWS('6. Patients'!DV$10:DV$107))),0)+
IFERROR(SUMPRODUCT('6. Patients'!CI$10:CI$107,OFFSET('6. Patients'!$KF$9,1,MATCH($D22,'6. Patients'!$KG$9:$KS$9,0),ROWS('6. Patients'!DV$10:DV$107))),0)+
IFERROR(SUMPRODUCT('6. Patients'!CI$10:CI$107,OFFSET('6. Patients'!$KT$9,1,MATCH($D22,'6. Patients'!$KU$9:$LP$9,0),ROWS('6. Patients'!DV$10:DV$107))),0)+
IFERROR(SUMPRODUCT('6. Patients'!CI$10:CI$107,OFFSET('6. Patients'!$LQ$9,1,MATCH($D22,'6. Patients'!$LR$9:$MF$9,0),ROWS('6. Patients'!DV$10:DV$107))),0))+
IFERROR(VLOOKUP($D22,$H$109:$L$139,COLUMNS($H$108:$J$108)-1+Q$7,0)*$E22*$F22*'1. General Inputs'!$J$18,0),0)</f>
        <v>0</v>
      </c>
      <c r="R22" s="3">
        <f ca="1">ROUNDUP($F22*$E22*CHOOSE(R$7,
IFERROR(SUMPRODUCT('6. Patients'!CJ$10:CJ$107,OFFSET('6. Patients'!$DM$9,1,MATCH($D22,'6. Patients'!$DN$9:$EI$9,0),ROWS('6. Patients'!DW$10:DW$107))),0)+
IFERROR(SUMPRODUCT('6. Patients'!CJ$10:CJ$107,OFFSET('6. Patients'!$EJ$9,1,MATCH($D22,'6. Patients'!$EK$9:$EW$9,0),ROWS('6. Patients'!DW$10:DW$107))),0)+
IFERROR(SUMPRODUCT('6. Patients'!CJ$10:CJ$107,OFFSET('6. Patients'!$EX$9,1,MATCH($D22,'6. Patients'!$EY$9:$FT$9,0),ROWS('6. Patients'!DW$10:DW$107))),0)+
IFERROR(SUMPRODUCT('6. Patients'!CJ$10:CJ$107,OFFSET('6. Patients'!$FU$9,1,MATCH($D22,'6. Patients'!$FV$9:$GJ$9,0),ROWS('6. Patients'!DW$10:DW$107))),0),
IFERROR(SUMPRODUCT('6. Patients'!CJ$10:CJ$107,OFFSET('6. Patients'!$GK$9,1,MATCH($D22,'6. Patients'!$GL$9:$HG$9,0),ROWS('6. Patients'!DW$10:DW$107))),0)+
IFERROR(SUMPRODUCT('6. Patients'!CJ$10:CJ$107,OFFSET('6. Patients'!$HH$9,1,MATCH($D22,'6. Patients'!$HI$9:$HU$9,0),ROWS('6. Patients'!DW$10:DW$107))),0)+
IFERROR(SUMPRODUCT('6. Patients'!CJ$10:CJ$107,OFFSET('6. Patients'!$HV$9,1,MATCH($D22,'6. Patients'!$HW$9:$IR$9,0),ROWS('6. Patients'!DW$10:DW$107))),0)+
IFERROR(SUMPRODUCT('6. Patients'!CJ$10:CJ$107,OFFSET('6. Patients'!$IS$9,1,MATCH($D22,'6. Patients'!$IT$9:$JH$9,0),ROWS('6. Patients'!DW$10:DW$107))),0),
IFERROR(SUMPRODUCT('6. Patients'!CJ$10:CJ$107,OFFSET('6. Patients'!$JI$9,1,MATCH($D22,'6. Patients'!$JJ$9:$KE$9,0),ROWS('6. Patients'!DW$10:DW$107))),0)+
IFERROR(SUMPRODUCT('6. Patients'!CJ$10:CJ$107,OFFSET('6. Patients'!$KF$9,1,MATCH($D22,'6. Patients'!$KG$9:$KS$9,0),ROWS('6. Patients'!DW$10:DW$107))),0)+
IFERROR(SUMPRODUCT('6. Patients'!CJ$10:CJ$107,OFFSET('6. Patients'!$KT$9,1,MATCH($D22,'6. Patients'!$KU$9:$LP$9,0),ROWS('6. Patients'!DW$10:DW$107))),0)+
IFERROR(SUMPRODUCT('6. Patients'!CJ$10:CJ$107,OFFSET('6. Patients'!$LQ$9,1,MATCH($D22,'6. Patients'!$LR$9:$MF$9,0),ROWS('6. Patients'!DW$10:DW$107))),0))+
IFERROR(VLOOKUP($D22,$H$109:$L$139,COLUMNS($H$108:$J$108)-1+R$7,0)*$E22*$F22*'1. General Inputs'!$J$18,0),0)</f>
        <v>0</v>
      </c>
      <c r="S22" s="3">
        <f ca="1">ROUNDUP($F22*$E22*CHOOSE(S$7,
IFERROR(SUMPRODUCT('6. Patients'!CK$10:CK$107,OFFSET('6. Patients'!$DM$9,1,MATCH($D22,'6. Patients'!$DN$9:$EI$9,0),ROWS('6. Patients'!DX$10:DX$107))),0)+
IFERROR(SUMPRODUCT('6. Patients'!CK$10:CK$107,OFFSET('6. Patients'!$EJ$9,1,MATCH($D22,'6. Patients'!$EK$9:$EW$9,0),ROWS('6. Patients'!DX$10:DX$107))),0)+
IFERROR(SUMPRODUCT('6. Patients'!CK$10:CK$107,OFFSET('6. Patients'!$EX$9,1,MATCH($D22,'6. Patients'!$EY$9:$FT$9,0),ROWS('6. Patients'!DX$10:DX$107))),0)+
IFERROR(SUMPRODUCT('6. Patients'!CK$10:CK$107,OFFSET('6. Patients'!$FU$9,1,MATCH($D22,'6. Patients'!$FV$9:$GJ$9,0),ROWS('6. Patients'!DX$10:DX$107))),0),
IFERROR(SUMPRODUCT('6. Patients'!CK$10:CK$107,OFFSET('6. Patients'!$GK$9,1,MATCH($D22,'6. Patients'!$GL$9:$HG$9,0),ROWS('6. Patients'!DX$10:DX$107))),0)+
IFERROR(SUMPRODUCT('6. Patients'!CK$10:CK$107,OFFSET('6. Patients'!$HH$9,1,MATCH($D22,'6. Patients'!$HI$9:$HU$9,0),ROWS('6. Patients'!DX$10:DX$107))),0)+
IFERROR(SUMPRODUCT('6. Patients'!CK$10:CK$107,OFFSET('6. Patients'!$HV$9,1,MATCH($D22,'6. Patients'!$HW$9:$IR$9,0),ROWS('6. Patients'!DX$10:DX$107))),0)+
IFERROR(SUMPRODUCT('6. Patients'!CK$10:CK$107,OFFSET('6. Patients'!$IS$9,1,MATCH($D22,'6. Patients'!$IT$9:$JH$9,0),ROWS('6. Patients'!DX$10:DX$107))),0),
IFERROR(SUMPRODUCT('6. Patients'!CK$10:CK$107,OFFSET('6. Patients'!$JI$9,1,MATCH($D22,'6. Patients'!$JJ$9:$KE$9,0),ROWS('6. Patients'!DX$10:DX$107))),0)+
IFERROR(SUMPRODUCT('6. Patients'!CK$10:CK$107,OFFSET('6. Patients'!$KF$9,1,MATCH($D22,'6. Patients'!$KG$9:$KS$9,0),ROWS('6. Patients'!DX$10:DX$107))),0)+
IFERROR(SUMPRODUCT('6. Patients'!CK$10:CK$107,OFFSET('6. Patients'!$KT$9,1,MATCH($D22,'6. Patients'!$KU$9:$LP$9,0),ROWS('6. Patients'!DX$10:DX$107))),0)+
IFERROR(SUMPRODUCT('6. Patients'!CK$10:CK$107,OFFSET('6. Patients'!$LQ$9,1,MATCH($D22,'6. Patients'!$LR$9:$MF$9,0),ROWS('6. Patients'!DX$10:DX$107))),0))+
IFERROR(VLOOKUP($D22,$H$109:$L$139,COLUMNS($H$108:$J$108)-1+S$7,0)*$E22*$F22*'1. General Inputs'!$J$18,0),0)</f>
        <v>0</v>
      </c>
      <c r="T22" s="3">
        <f ca="1">ROUNDUP($F22*$E22*CHOOSE(T$7,
IFERROR(SUMPRODUCT('6. Patients'!CL$10:CL$107,OFFSET('6. Patients'!$DM$9,1,MATCH($D22,'6. Patients'!$DN$9:$EI$9,0),ROWS('6. Patients'!DY$10:DY$107))),0)+
IFERROR(SUMPRODUCT('6. Patients'!CL$10:CL$107,OFFSET('6. Patients'!$EJ$9,1,MATCH($D22,'6. Patients'!$EK$9:$EW$9,0),ROWS('6. Patients'!DY$10:DY$107))),0)+
IFERROR(SUMPRODUCT('6. Patients'!CL$10:CL$107,OFFSET('6. Patients'!$EX$9,1,MATCH($D22,'6. Patients'!$EY$9:$FT$9,0),ROWS('6. Patients'!DY$10:DY$107))),0)+
IFERROR(SUMPRODUCT('6. Patients'!CL$10:CL$107,OFFSET('6. Patients'!$FU$9,1,MATCH($D22,'6. Patients'!$FV$9:$GJ$9,0),ROWS('6. Patients'!DY$10:DY$107))),0),
IFERROR(SUMPRODUCT('6. Patients'!CL$10:CL$107,OFFSET('6. Patients'!$GK$9,1,MATCH($D22,'6. Patients'!$GL$9:$HG$9,0),ROWS('6. Patients'!DY$10:DY$107))),0)+
IFERROR(SUMPRODUCT('6. Patients'!CL$10:CL$107,OFFSET('6. Patients'!$HH$9,1,MATCH($D22,'6. Patients'!$HI$9:$HU$9,0),ROWS('6. Patients'!DY$10:DY$107))),0)+
IFERROR(SUMPRODUCT('6. Patients'!CL$10:CL$107,OFFSET('6. Patients'!$HV$9,1,MATCH($D22,'6. Patients'!$HW$9:$IR$9,0),ROWS('6. Patients'!DY$10:DY$107))),0)+
IFERROR(SUMPRODUCT('6. Patients'!CL$10:CL$107,OFFSET('6. Patients'!$IS$9,1,MATCH($D22,'6. Patients'!$IT$9:$JH$9,0),ROWS('6. Patients'!DY$10:DY$107))),0),
IFERROR(SUMPRODUCT('6. Patients'!CL$10:CL$107,OFFSET('6. Patients'!$JI$9,1,MATCH($D22,'6. Patients'!$JJ$9:$KE$9,0),ROWS('6. Patients'!DY$10:DY$107))),0)+
IFERROR(SUMPRODUCT('6. Patients'!CL$10:CL$107,OFFSET('6. Patients'!$KF$9,1,MATCH($D22,'6. Patients'!$KG$9:$KS$9,0),ROWS('6. Patients'!DY$10:DY$107))),0)+
IFERROR(SUMPRODUCT('6. Patients'!CL$10:CL$107,OFFSET('6. Patients'!$KT$9,1,MATCH($D22,'6. Patients'!$KU$9:$LP$9,0),ROWS('6. Patients'!DY$10:DY$107))),0)+
IFERROR(SUMPRODUCT('6. Patients'!CL$10:CL$107,OFFSET('6. Patients'!$LQ$9,1,MATCH($D22,'6. Patients'!$LR$9:$MF$9,0),ROWS('6. Patients'!DY$10:DY$107))),0))+
IFERROR(VLOOKUP($D22,$H$109:$L$139,COLUMNS($H$108:$J$108)-1+T$7,0)*$E22*$F22*'1. General Inputs'!$J$18,0),0)</f>
        <v>0</v>
      </c>
      <c r="U22" s="3">
        <f ca="1">ROUNDUP($F22*$E22*CHOOSE(U$7,
IFERROR(SUMPRODUCT('6. Patients'!CM$10:CM$107,OFFSET('6. Patients'!$DM$9,1,MATCH($D22,'6. Patients'!$DN$9:$EI$9,0),ROWS('6. Patients'!DZ$10:DZ$107))),0)+
IFERROR(SUMPRODUCT('6. Patients'!CM$10:CM$107,OFFSET('6. Patients'!$EJ$9,1,MATCH($D22,'6. Patients'!$EK$9:$EW$9,0),ROWS('6. Patients'!DZ$10:DZ$107))),0)+
IFERROR(SUMPRODUCT('6. Patients'!CM$10:CM$107,OFFSET('6. Patients'!$EX$9,1,MATCH($D22,'6. Patients'!$EY$9:$FT$9,0),ROWS('6. Patients'!DZ$10:DZ$107))),0)+
IFERROR(SUMPRODUCT('6. Patients'!CM$10:CM$107,OFFSET('6. Patients'!$FU$9,1,MATCH($D22,'6. Patients'!$FV$9:$GJ$9,0),ROWS('6. Patients'!DZ$10:DZ$107))),0),
IFERROR(SUMPRODUCT('6. Patients'!CM$10:CM$107,OFFSET('6. Patients'!$GK$9,1,MATCH($D22,'6. Patients'!$GL$9:$HG$9,0),ROWS('6. Patients'!DZ$10:DZ$107))),0)+
IFERROR(SUMPRODUCT('6. Patients'!CM$10:CM$107,OFFSET('6. Patients'!$HH$9,1,MATCH($D22,'6. Patients'!$HI$9:$HU$9,0),ROWS('6. Patients'!DZ$10:DZ$107))),0)+
IFERROR(SUMPRODUCT('6. Patients'!CM$10:CM$107,OFFSET('6. Patients'!$HV$9,1,MATCH($D22,'6. Patients'!$HW$9:$IR$9,0),ROWS('6. Patients'!DZ$10:DZ$107))),0)+
IFERROR(SUMPRODUCT('6. Patients'!CM$10:CM$107,OFFSET('6. Patients'!$IS$9,1,MATCH($D22,'6. Patients'!$IT$9:$JH$9,0),ROWS('6. Patients'!DZ$10:DZ$107))),0),
IFERROR(SUMPRODUCT('6. Patients'!CM$10:CM$107,OFFSET('6. Patients'!$JI$9,1,MATCH($D22,'6. Patients'!$JJ$9:$KE$9,0),ROWS('6. Patients'!DZ$10:DZ$107))),0)+
IFERROR(SUMPRODUCT('6. Patients'!CM$10:CM$107,OFFSET('6. Patients'!$KF$9,1,MATCH($D22,'6. Patients'!$KG$9:$KS$9,0),ROWS('6. Patients'!DZ$10:DZ$107))),0)+
IFERROR(SUMPRODUCT('6. Patients'!CM$10:CM$107,OFFSET('6. Patients'!$KT$9,1,MATCH($D22,'6. Patients'!$KU$9:$LP$9,0),ROWS('6. Patients'!DZ$10:DZ$107))),0)+
IFERROR(SUMPRODUCT('6. Patients'!CM$10:CM$107,OFFSET('6. Patients'!$LQ$9,1,MATCH($D22,'6. Patients'!$LR$9:$MF$9,0),ROWS('6. Patients'!DZ$10:DZ$107))),0))+
IFERROR(VLOOKUP($D22,$H$109:$L$139,COLUMNS($H$108:$J$108)-1+U$7,0)*$E22*$F22*'1. General Inputs'!$J$18,0),0)</f>
        <v>0</v>
      </c>
      <c r="V22" s="3">
        <f ca="1">ROUNDUP($F22*$E22*CHOOSE(V$7,
IFERROR(SUMPRODUCT('6. Patients'!CN$10:CN$107,OFFSET('6. Patients'!$DM$9,1,MATCH($D22,'6. Patients'!$DN$9:$EI$9,0),ROWS('6. Patients'!EA$10:EA$107))),0)+
IFERROR(SUMPRODUCT('6. Patients'!CN$10:CN$107,OFFSET('6. Patients'!$EJ$9,1,MATCH($D22,'6. Patients'!$EK$9:$EW$9,0),ROWS('6. Patients'!EA$10:EA$107))),0)+
IFERROR(SUMPRODUCT('6. Patients'!CN$10:CN$107,OFFSET('6. Patients'!$EX$9,1,MATCH($D22,'6. Patients'!$EY$9:$FT$9,0),ROWS('6. Patients'!EA$10:EA$107))),0)+
IFERROR(SUMPRODUCT('6. Patients'!CN$10:CN$107,OFFSET('6. Patients'!$FU$9,1,MATCH($D22,'6. Patients'!$FV$9:$GJ$9,0),ROWS('6. Patients'!EA$10:EA$107))),0),
IFERROR(SUMPRODUCT('6. Patients'!CN$10:CN$107,OFFSET('6. Patients'!$GK$9,1,MATCH($D22,'6. Patients'!$GL$9:$HG$9,0),ROWS('6. Patients'!EA$10:EA$107))),0)+
IFERROR(SUMPRODUCT('6. Patients'!CN$10:CN$107,OFFSET('6. Patients'!$HH$9,1,MATCH($D22,'6. Patients'!$HI$9:$HU$9,0),ROWS('6. Patients'!EA$10:EA$107))),0)+
IFERROR(SUMPRODUCT('6. Patients'!CN$10:CN$107,OFFSET('6. Patients'!$HV$9,1,MATCH($D22,'6. Patients'!$HW$9:$IR$9,0),ROWS('6. Patients'!EA$10:EA$107))),0)+
IFERROR(SUMPRODUCT('6. Patients'!CN$10:CN$107,OFFSET('6. Patients'!$IS$9,1,MATCH($D22,'6. Patients'!$IT$9:$JH$9,0),ROWS('6. Patients'!EA$10:EA$107))),0),
IFERROR(SUMPRODUCT('6. Patients'!CN$10:CN$107,OFFSET('6. Patients'!$JI$9,1,MATCH($D22,'6. Patients'!$JJ$9:$KE$9,0),ROWS('6. Patients'!EA$10:EA$107))),0)+
IFERROR(SUMPRODUCT('6. Patients'!CN$10:CN$107,OFFSET('6. Patients'!$KF$9,1,MATCH($D22,'6. Patients'!$KG$9:$KS$9,0),ROWS('6. Patients'!EA$10:EA$107))),0)+
IFERROR(SUMPRODUCT('6. Patients'!CN$10:CN$107,OFFSET('6. Patients'!$KT$9,1,MATCH($D22,'6. Patients'!$KU$9:$LP$9,0),ROWS('6. Patients'!EA$10:EA$107))),0)+
IFERROR(SUMPRODUCT('6. Patients'!CN$10:CN$107,OFFSET('6. Patients'!$LQ$9,1,MATCH($D22,'6. Patients'!$LR$9:$MF$9,0),ROWS('6. Patients'!EA$10:EA$107))),0))+
IFERROR(VLOOKUP($D22,$H$109:$L$139,COLUMNS($H$108:$J$108)-1+V$7,0)*$E22*$F22*'1. General Inputs'!$J$18,0),0)</f>
        <v>0</v>
      </c>
      <c r="W22" s="3">
        <f ca="1">ROUNDUP($F22*$E22*CHOOSE(W$7,
IFERROR(SUMPRODUCT('6. Patients'!CO$10:CO$107,OFFSET('6. Patients'!$DM$9,1,MATCH($D22,'6. Patients'!$DN$9:$EI$9,0),ROWS('6. Patients'!EB$10:EB$107))),0)+
IFERROR(SUMPRODUCT('6. Patients'!CO$10:CO$107,OFFSET('6. Patients'!$EJ$9,1,MATCH($D22,'6. Patients'!$EK$9:$EW$9,0),ROWS('6. Patients'!EB$10:EB$107))),0)+
IFERROR(SUMPRODUCT('6. Patients'!CO$10:CO$107,OFFSET('6. Patients'!$EX$9,1,MATCH($D22,'6. Patients'!$EY$9:$FT$9,0),ROWS('6. Patients'!EB$10:EB$107))),0)+
IFERROR(SUMPRODUCT('6. Patients'!CO$10:CO$107,OFFSET('6. Patients'!$FU$9,1,MATCH($D22,'6. Patients'!$FV$9:$GJ$9,0),ROWS('6. Patients'!EB$10:EB$107))),0),
IFERROR(SUMPRODUCT('6. Patients'!CO$10:CO$107,OFFSET('6. Patients'!$GK$9,1,MATCH($D22,'6. Patients'!$GL$9:$HG$9,0),ROWS('6. Patients'!EB$10:EB$107))),0)+
IFERROR(SUMPRODUCT('6. Patients'!CO$10:CO$107,OFFSET('6. Patients'!$HH$9,1,MATCH($D22,'6. Patients'!$HI$9:$HU$9,0),ROWS('6. Patients'!EB$10:EB$107))),0)+
IFERROR(SUMPRODUCT('6. Patients'!CO$10:CO$107,OFFSET('6. Patients'!$HV$9,1,MATCH($D22,'6. Patients'!$HW$9:$IR$9,0),ROWS('6. Patients'!EB$10:EB$107))),0)+
IFERROR(SUMPRODUCT('6. Patients'!CO$10:CO$107,OFFSET('6. Patients'!$IS$9,1,MATCH($D22,'6. Patients'!$IT$9:$JH$9,0),ROWS('6. Patients'!EB$10:EB$107))),0),
IFERROR(SUMPRODUCT('6. Patients'!CO$10:CO$107,OFFSET('6. Patients'!$JI$9,1,MATCH($D22,'6. Patients'!$JJ$9:$KE$9,0),ROWS('6. Patients'!EB$10:EB$107))),0)+
IFERROR(SUMPRODUCT('6. Patients'!CO$10:CO$107,OFFSET('6. Patients'!$KF$9,1,MATCH($D22,'6. Patients'!$KG$9:$KS$9,0),ROWS('6. Patients'!EB$10:EB$107))),0)+
IFERROR(SUMPRODUCT('6. Patients'!CO$10:CO$107,OFFSET('6. Patients'!$KT$9,1,MATCH($D22,'6. Patients'!$KU$9:$LP$9,0),ROWS('6. Patients'!EB$10:EB$107))),0)+
IFERROR(SUMPRODUCT('6. Patients'!CO$10:CO$107,OFFSET('6. Patients'!$LQ$9,1,MATCH($D22,'6. Patients'!$LR$9:$MF$9,0),ROWS('6. Patients'!EB$10:EB$107))),0))+
IFERROR(VLOOKUP($D22,$H$109:$L$139,COLUMNS($H$108:$J$108)-1+W$7,0)*$E22*$F22*'1. General Inputs'!$J$18,0),0)</f>
        <v>0</v>
      </c>
      <c r="X22" s="3">
        <f ca="1">ROUNDUP($F22*$E22*CHOOSE(X$7,
IFERROR(SUMPRODUCT('6. Patients'!CP$10:CP$107,OFFSET('6. Patients'!$DM$9,1,MATCH($D22,'6. Patients'!$DN$9:$EI$9,0),ROWS('6. Patients'!EC$10:EC$107))),0)+
IFERROR(SUMPRODUCT('6. Patients'!CP$10:CP$107,OFFSET('6. Patients'!$EJ$9,1,MATCH($D22,'6. Patients'!$EK$9:$EW$9,0),ROWS('6. Patients'!EC$10:EC$107))),0)+
IFERROR(SUMPRODUCT('6. Patients'!CP$10:CP$107,OFFSET('6. Patients'!$EX$9,1,MATCH($D22,'6. Patients'!$EY$9:$FT$9,0),ROWS('6. Patients'!EC$10:EC$107))),0)+
IFERROR(SUMPRODUCT('6. Patients'!CP$10:CP$107,OFFSET('6. Patients'!$FU$9,1,MATCH($D22,'6. Patients'!$FV$9:$GJ$9,0),ROWS('6. Patients'!EC$10:EC$107))),0),
IFERROR(SUMPRODUCT('6. Patients'!CP$10:CP$107,OFFSET('6. Patients'!$GK$9,1,MATCH($D22,'6. Patients'!$GL$9:$HG$9,0),ROWS('6. Patients'!EC$10:EC$107))),0)+
IFERROR(SUMPRODUCT('6. Patients'!CP$10:CP$107,OFFSET('6. Patients'!$HH$9,1,MATCH($D22,'6. Patients'!$HI$9:$HU$9,0),ROWS('6. Patients'!EC$10:EC$107))),0)+
IFERROR(SUMPRODUCT('6. Patients'!CP$10:CP$107,OFFSET('6. Patients'!$HV$9,1,MATCH($D22,'6. Patients'!$HW$9:$IR$9,0),ROWS('6. Patients'!EC$10:EC$107))),0)+
IFERROR(SUMPRODUCT('6. Patients'!CP$10:CP$107,OFFSET('6. Patients'!$IS$9,1,MATCH($D22,'6. Patients'!$IT$9:$JH$9,0),ROWS('6. Patients'!EC$10:EC$107))),0),
IFERROR(SUMPRODUCT('6. Patients'!CP$10:CP$107,OFFSET('6. Patients'!$JI$9,1,MATCH($D22,'6. Patients'!$JJ$9:$KE$9,0),ROWS('6. Patients'!EC$10:EC$107))),0)+
IFERROR(SUMPRODUCT('6. Patients'!CP$10:CP$107,OFFSET('6. Patients'!$KF$9,1,MATCH($D22,'6. Patients'!$KG$9:$KS$9,0),ROWS('6. Patients'!EC$10:EC$107))),0)+
IFERROR(SUMPRODUCT('6. Patients'!CP$10:CP$107,OFFSET('6. Patients'!$KT$9,1,MATCH($D22,'6. Patients'!$KU$9:$LP$9,0),ROWS('6. Patients'!EC$10:EC$107))),0)+
IFERROR(SUMPRODUCT('6. Patients'!CP$10:CP$107,OFFSET('6. Patients'!$LQ$9,1,MATCH($D22,'6. Patients'!$LR$9:$MF$9,0),ROWS('6. Patients'!EC$10:EC$107))),0))+
IFERROR(VLOOKUP($D22,$H$109:$L$139,COLUMNS($H$108:$J$108)-1+X$7,0)*$E22*$F22*'1. General Inputs'!$J$18,0),0)</f>
        <v>0</v>
      </c>
      <c r="Y22" s="3">
        <f ca="1">ROUNDUP($F22*$E22*CHOOSE(Y$7,
IFERROR(SUMPRODUCT('6. Patients'!CQ$10:CQ$107,OFFSET('6. Patients'!$DM$9,1,MATCH($D22,'6. Patients'!$DN$9:$EI$9,0),ROWS('6. Patients'!ED$10:ED$107))),0)+
IFERROR(SUMPRODUCT('6. Patients'!CQ$10:CQ$107,OFFSET('6. Patients'!$EJ$9,1,MATCH($D22,'6. Patients'!$EK$9:$EW$9,0),ROWS('6. Patients'!ED$10:ED$107))),0)+
IFERROR(SUMPRODUCT('6. Patients'!CQ$10:CQ$107,OFFSET('6. Patients'!$EX$9,1,MATCH($D22,'6. Patients'!$EY$9:$FT$9,0),ROWS('6. Patients'!ED$10:ED$107))),0)+
IFERROR(SUMPRODUCT('6. Patients'!CQ$10:CQ$107,OFFSET('6. Patients'!$FU$9,1,MATCH($D22,'6. Patients'!$FV$9:$GJ$9,0),ROWS('6. Patients'!ED$10:ED$107))),0),
IFERROR(SUMPRODUCT('6. Patients'!CQ$10:CQ$107,OFFSET('6. Patients'!$GK$9,1,MATCH($D22,'6. Patients'!$GL$9:$HG$9,0),ROWS('6. Patients'!ED$10:ED$107))),0)+
IFERROR(SUMPRODUCT('6. Patients'!CQ$10:CQ$107,OFFSET('6. Patients'!$HH$9,1,MATCH($D22,'6. Patients'!$HI$9:$HU$9,0),ROWS('6. Patients'!ED$10:ED$107))),0)+
IFERROR(SUMPRODUCT('6. Patients'!CQ$10:CQ$107,OFFSET('6. Patients'!$HV$9,1,MATCH($D22,'6. Patients'!$HW$9:$IR$9,0),ROWS('6. Patients'!ED$10:ED$107))),0)+
IFERROR(SUMPRODUCT('6. Patients'!CQ$10:CQ$107,OFFSET('6. Patients'!$IS$9,1,MATCH($D22,'6. Patients'!$IT$9:$JH$9,0),ROWS('6. Patients'!ED$10:ED$107))),0),
IFERROR(SUMPRODUCT('6. Patients'!CQ$10:CQ$107,OFFSET('6. Patients'!$JI$9,1,MATCH($D22,'6. Patients'!$JJ$9:$KE$9,0),ROWS('6. Patients'!ED$10:ED$107))),0)+
IFERROR(SUMPRODUCT('6. Patients'!CQ$10:CQ$107,OFFSET('6. Patients'!$KF$9,1,MATCH($D22,'6. Patients'!$KG$9:$KS$9,0),ROWS('6. Patients'!ED$10:ED$107))),0)+
IFERROR(SUMPRODUCT('6. Patients'!CQ$10:CQ$107,OFFSET('6. Patients'!$KT$9,1,MATCH($D22,'6. Patients'!$KU$9:$LP$9,0),ROWS('6. Patients'!ED$10:ED$107))),0)+
IFERROR(SUMPRODUCT('6. Patients'!CQ$10:CQ$107,OFFSET('6. Patients'!$LQ$9,1,MATCH($D22,'6. Patients'!$LR$9:$MF$9,0),ROWS('6. Patients'!ED$10:ED$107))),0))+
IFERROR(VLOOKUP($D22,$H$109:$L$139,COLUMNS($H$108:$J$108)-1+Y$7,0)*$E22*$F22*'1. General Inputs'!$J$18,0),0)</f>
        <v>0</v>
      </c>
      <c r="Z22" s="3">
        <f ca="1">ROUNDUP($F22*$E22*CHOOSE(Z$7,
IFERROR(SUMPRODUCT('6. Patients'!CR$10:CR$107,OFFSET('6. Patients'!$DM$9,1,MATCH($D22,'6. Patients'!$DN$9:$EI$9,0),ROWS('6. Patients'!EE$10:EE$107))),0)+
IFERROR(SUMPRODUCT('6. Patients'!CR$10:CR$107,OFFSET('6. Patients'!$EJ$9,1,MATCH($D22,'6. Patients'!$EK$9:$EW$9,0),ROWS('6. Patients'!EE$10:EE$107))),0)+
IFERROR(SUMPRODUCT('6. Patients'!CR$10:CR$107,OFFSET('6. Patients'!$EX$9,1,MATCH($D22,'6. Patients'!$EY$9:$FT$9,0),ROWS('6. Patients'!EE$10:EE$107))),0)+
IFERROR(SUMPRODUCT('6. Patients'!CR$10:CR$107,OFFSET('6. Patients'!$FU$9,1,MATCH($D22,'6. Patients'!$FV$9:$GJ$9,0),ROWS('6. Patients'!EE$10:EE$107))),0),
IFERROR(SUMPRODUCT('6. Patients'!CR$10:CR$107,OFFSET('6. Patients'!$GK$9,1,MATCH($D22,'6. Patients'!$GL$9:$HG$9,0),ROWS('6. Patients'!EE$10:EE$107))),0)+
IFERROR(SUMPRODUCT('6. Patients'!CR$10:CR$107,OFFSET('6. Patients'!$HH$9,1,MATCH($D22,'6. Patients'!$HI$9:$HU$9,0),ROWS('6. Patients'!EE$10:EE$107))),0)+
IFERROR(SUMPRODUCT('6. Patients'!CR$10:CR$107,OFFSET('6. Patients'!$HV$9,1,MATCH($D22,'6. Patients'!$HW$9:$IR$9,0),ROWS('6. Patients'!EE$10:EE$107))),0)+
IFERROR(SUMPRODUCT('6. Patients'!CR$10:CR$107,OFFSET('6. Patients'!$IS$9,1,MATCH($D22,'6. Patients'!$IT$9:$JH$9,0),ROWS('6. Patients'!EE$10:EE$107))),0),
IFERROR(SUMPRODUCT('6. Patients'!CR$10:CR$107,OFFSET('6. Patients'!$JI$9,1,MATCH($D22,'6. Patients'!$JJ$9:$KE$9,0),ROWS('6. Patients'!EE$10:EE$107))),0)+
IFERROR(SUMPRODUCT('6. Patients'!CR$10:CR$107,OFFSET('6. Patients'!$KF$9,1,MATCH($D22,'6. Patients'!$KG$9:$KS$9,0),ROWS('6. Patients'!EE$10:EE$107))),0)+
IFERROR(SUMPRODUCT('6. Patients'!CR$10:CR$107,OFFSET('6. Patients'!$KT$9,1,MATCH($D22,'6. Patients'!$KU$9:$LP$9,0),ROWS('6. Patients'!EE$10:EE$107))),0)+
IFERROR(SUMPRODUCT('6. Patients'!CR$10:CR$107,OFFSET('6. Patients'!$LQ$9,1,MATCH($D22,'6. Patients'!$LR$9:$MF$9,0),ROWS('6. Patients'!EE$10:EE$107))),0))+
IFERROR(VLOOKUP($D22,$H$109:$L$139,COLUMNS($H$108:$J$108)-1+Z$7,0)*$E22*$F22*'1. General Inputs'!$J$18,0),0)</f>
        <v>0</v>
      </c>
      <c r="AA22" s="3">
        <f ca="1">ROUNDUP($F22*$E22*CHOOSE(AA$7,
IFERROR(SUMPRODUCT('6. Patients'!CS$10:CS$107,OFFSET('6. Patients'!$DM$9,1,MATCH($D22,'6. Patients'!$DN$9:$EI$9,0),ROWS('6. Patients'!EF$10:EF$107))),0)+
IFERROR(SUMPRODUCT('6. Patients'!CS$10:CS$107,OFFSET('6. Patients'!$EJ$9,1,MATCH($D22,'6. Patients'!$EK$9:$EW$9,0),ROWS('6. Patients'!EF$10:EF$107))),0)+
IFERROR(SUMPRODUCT('6. Patients'!CS$10:CS$107,OFFSET('6. Patients'!$EX$9,1,MATCH($D22,'6. Patients'!$EY$9:$FT$9,0),ROWS('6. Patients'!EF$10:EF$107))),0)+
IFERROR(SUMPRODUCT('6. Patients'!CS$10:CS$107,OFFSET('6. Patients'!$FU$9,1,MATCH($D22,'6. Patients'!$FV$9:$GJ$9,0),ROWS('6. Patients'!EF$10:EF$107))),0),
IFERROR(SUMPRODUCT('6. Patients'!CS$10:CS$107,OFFSET('6. Patients'!$GK$9,1,MATCH($D22,'6. Patients'!$GL$9:$HG$9,0),ROWS('6. Patients'!EF$10:EF$107))),0)+
IFERROR(SUMPRODUCT('6. Patients'!CS$10:CS$107,OFFSET('6. Patients'!$HH$9,1,MATCH($D22,'6. Patients'!$HI$9:$HU$9,0),ROWS('6. Patients'!EF$10:EF$107))),0)+
IFERROR(SUMPRODUCT('6. Patients'!CS$10:CS$107,OFFSET('6. Patients'!$HV$9,1,MATCH($D22,'6. Patients'!$HW$9:$IR$9,0),ROWS('6. Patients'!EF$10:EF$107))),0)+
IFERROR(SUMPRODUCT('6. Patients'!CS$10:CS$107,OFFSET('6. Patients'!$IS$9,1,MATCH($D22,'6. Patients'!$IT$9:$JH$9,0),ROWS('6. Patients'!EF$10:EF$107))),0),
IFERROR(SUMPRODUCT('6. Patients'!CS$10:CS$107,OFFSET('6. Patients'!$JI$9,1,MATCH($D22,'6. Patients'!$JJ$9:$KE$9,0),ROWS('6. Patients'!EF$10:EF$107))),0)+
IFERROR(SUMPRODUCT('6. Patients'!CS$10:CS$107,OFFSET('6. Patients'!$KF$9,1,MATCH($D22,'6. Patients'!$KG$9:$KS$9,0),ROWS('6. Patients'!EF$10:EF$107))),0)+
IFERROR(SUMPRODUCT('6. Patients'!CS$10:CS$107,OFFSET('6. Patients'!$KT$9,1,MATCH($D22,'6. Patients'!$KU$9:$LP$9,0),ROWS('6. Patients'!EF$10:EF$107))),0)+
IFERROR(SUMPRODUCT('6. Patients'!CS$10:CS$107,OFFSET('6. Patients'!$LQ$9,1,MATCH($D22,'6. Patients'!$LR$9:$MF$9,0),ROWS('6. Patients'!EF$10:EF$107))),0))+
IFERROR(VLOOKUP($D22,$H$109:$L$139,COLUMNS($H$108:$J$108)-1+AA$7,0)*$E22*$F22*'1. General Inputs'!$J$18,0),0)</f>
        <v>0</v>
      </c>
      <c r="AB22" s="3">
        <f ca="1">ROUNDUP($F22*$E22*CHOOSE(AB$7,
IFERROR(SUMPRODUCT('6. Patients'!CT$10:CT$107,OFFSET('6. Patients'!$DM$9,1,MATCH($D22,'6. Patients'!$DN$9:$EI$9,0),ROWS('6. Patients'!EG$10:EG$107))),0)+
IFERROR(SUMPRODUCT('6. Patients'!CT$10:CT$107,OFFSET('6. Patients'!$EJ$9,1,MATCH($D22,'6. Patients'!$EK$9:$EW$9,0),ROWS('6. Patients'!EG$10:EG$107))),0)+
IFERROR(SUMPRODUCT('6. Patients'!CT$10:CT$107,OFFSET('6. Patients'!$EX$9,1,MATCH($D22,'6. Patients'!$EY$9:$FT$9,0),ROWS('6. Patients'!EG$10:EG$107))),0)+
IFERROR(SUMPRODUCT('6. Patients'!CT$10:CT$107,OFFSET('6. Patients'!$FU$9,1,MATCH($D22,'6. Patients'!$FV$9:$GJ$9,0),ROWS('6. Patients'!EG$10:EG$107))),0),
IFERROR(SUMPRODUCT('6. Patients'!CT$10:CT$107,OFFSET('6. Patients'!$GK$9,1,MATCH($D22,'6. Patients'!$GL$9:$HG$9,0),ROWS('6. Patients'!EG$10:EG$107))),0)+
IFERROR(SUMPRODUCT('6. Patients'!CT$10:CT$107,OFFSET('6. Patients'!$HH$9,1,MATCH($D22,'6. Patients'!$HI$9:$HU$9,0),ROWS('6. Patients'!EG$10:EG$107))),0)+
IFERROR(SUMPRODUCT('6. Patients'!CT$10:CT$107,OFFSET('6. Patients'!$HV$9,1,MATCH($D22,'6. Patients'!$HW$9:$IR$9,0),ROWS('6. Patients'!EG$10:EG$107))),0)+
IFERROR(SUMPRODUCT('6. Patients'!CT$10:CT$107,OFFSET('6. Patients'!$IS$9,1,MATCH($D22,'6. Patients'!$IT$9:$JH$9,0),ROWS('6. Patients'!EG$10:EG$107))),0),
IFERROR(SUMPRODUCT('6. Patients'!CT$10:CT$107,OFFSET('6. Patients'!$JI$9,1,MATCH($D22,'6. Patients'!$JJ$9:$KE$9,0),ROWS('6. Patients'!EG$10:EG$107))),0)+
IFERROR(SUMPRODUCT('6. Patients'!CT$10:CT$107,OFFSET('6. Patients'!$KF$9,1,MATCH($D22,'6. Patients'!$KG$9:$KS$9,0),ROWS('6. Patients'!EG$10:EG$107))),0)+
IFERROR(SUMPRODUCT('6. Patients'!CT$10:CT$107,OFFSET('6. Patients'!$KT$9,1,MATCH($D22,'6. Patients'!$KU$9:$LP$9,0),ROWS('6. Patients'!EG$10:EG$107))),0)+
IFERROR(SUMPRODUCT('6. Patients'!CT$10:CT$107,OFFSET('6. Patients'!$LQ$9,1,MATCH($D22,'6. Patients'!$LR$9:$MF$9,0),ROWS('6. Patients'!EG$10:EG$107))),0))+
IFERROR(VLOOKUP($D22,$H$109:$L$139,COLUMNS($H$108:$J$108)-1+AB$7,0)*$E22*$F22*'1. General Inputs'!$J$18,0),0)</f>
        <v>0</v>
      </c>
      <c r="AC22" s="3">
        <f ca="1">ROUNDUP($F22*$E22*CHOOSE(AC$7,
IFERROR(SUMPRODUCT('6. Patients'!CU$10:CU$107,OFFSET('6. Patients'!$DM$9,1,MATCH($D22,'6. Patients'!$DN$9:$EI$9,0),ROWS('6. Patients'!EH$10:EH$107))),0)+
IFERROR(SUMPRODUCT('6. Patients'!CU$10:CU$107,OFFSET('6. Patients'!$EJ$9,1,MATCH($D22,'6. Patients'!$EK$9:$EW$9,0),ROWS('6. Patients'!EH$10:EH$107))),0)+
IFERROR(SUMPRODUCT('6. Patients'!CU$10:CU$107,OFFSET('6. Patients'!$EX$9,1,MATCH($D22,'6. Patients'!$EY$9:$FT$9,0),ROWS('6. Patients'!EH$10:EH$107))),0)+
IFERROR(SUMPRODUCT('6. Patients'!CU$10:CU$107,OFFSET('6. Patients'!$FU$9,1,MATCH($D22,'6. Patients'!$FV$9:$GJ$9,0),ROWS('6. Patients'!EH$10:EH$107))),0),
IFERROR(SUMPRODUCT('6. Patients'!CU$10:CU$107,OFFSET('6. Patients'!$GK$9,1,MATCH($D22,'6. Patients'!$GL$9:$HG$9,0),ROWS('6. Patients'!EH$10:EH$107))),0)+
IFERROR(SUMPRODUCT('6. Patients'!CU$10:CU$107,OFFSET('6. Patients'!$HH$9,1,MATCH($D22,'6. Patients'!$HI$9:$HU$9,0),ROWS('6. Patients'!EH$10:EH$107))),0)+
IFERROR(SUMPRODUCT('6. Patients'!CU$10:CU$107,OFFSET('6. Patients'!$HV$9,1,MATCH($D22,'6. Patients'!$HW$9:$IR$9,0),ROWS('6. Patients'!EH$10:EH$107))),0)+
IFERROR(SUMPRODUCT('6. Patients'!CU$10:CU$107,OFFSET('6. Patients'!$IS$9,1,MATCH($D22,'6. Patients'!$IT$9:$JH$9,0),ROWS('6. Patients'!EH$10:EH$107))),0),
IFERROR(SUMPRODUCT('6. Patients'!CU$10:CU$107,OFFSET('6. Patients'!$JI$9,1,MATCH($D22,'6. Patients'!$JJ$9:$KE$9,0),ROWS('6. Patients'!EH$10:EH$107))),0)+
IFERROR(SUMPRODUCT('6. Patients'!CU$10:CU$107,OFFSET('6. Patients'!$KF$9,1,MATCH($D22,'6. Patients'!$KG$9:$KS$9,0),ROWS('6. Patients'!EH$10:EH$107))),0)+
IFERROR(SUMPRODUCT('6. Patients'!CU$10:CU$107,OFFSET('6. Patients'!$KT$9,1,MATCH($D22,'6. Patients'!$KU$9:$LP$9,0),ROWS('6. Patients'!EH$10:EH$107))),0)+
IFERROR(SUMPRODUCT('6. Patients'!CU$10:CU$107,OFFSET('6. Patients'!$LQ$9,1,MATCH($D22,'6. Patients'!$LR$9:$MF$9,0),ROWS('6. Patients'!EH$10:EH$107))),0))+
IFERROR(VLOOKUP($D22,$H$109:$L$139,COLUMNS($H$108:$J$108)-1+AC$7,0)*$E22*$F22*'1. General Inputs'!$J$18,0),0)</f>
        <v>0</v>
      </c>
      <c r="AD22" s="3">
        <f ca="1">ROUNDUP($F22*$E22*CHOOSE(AD$7,
IFERROR(SUMPRODUCT('6. Patients'!CV$10:CV$107,OFFSET('6. Patients'!$DM$9,1,MATCH($D22,'6. Patients'!$DN$9:$EI$9,0),ROWS('6. Patients'!EI$10:EI$107))),0)+
IFERROR(SUMPRODUCT('6. Patients'!CV$10:CV$107,OFFSET('6. Patients'!$EJ$9,1,MATCH($D22,'6. Patients'!$EK$9:$EW$9,0),ROWS('6. Patients'!EI$10:EI$107))),0)+
IFERROR(SUMPRODUCT('6. Patients'!CV$10:CV$107,OFFSET('6. Patients'!$EX$9,1,MATCH($D22,'6. Patients'!$EY$9:$FT$9,0),ROWS('6. Patients'!EI$10:EI$107))),0)+
IFERROR(SUMPRODUCT('6. Patients'!CV$10:CV$107,OFFSET('6. Patients'!$FU$9,1,MATCH($D22,'6. Patients'!$FV$9:$GJ$9,0),ROWS('6. Patients'!EI$10:EI$107))),0),
IFERROR(SUMPRODUCT('6. Patients'!CV$10:CV$107,OFFSET('6. Patients'!$GK$9,1,MATCH($D22,'6. Patients'!$GL$9:$HG$9,0),ROWS('6. Patients'!EI$10:EI$107))),0)+
IFERROR(SUMPRODUCT('6. Patients'!CV$10:CV$107,OFFSET('6. Patients'!$HH$9,1,MATCH($D22,'6. Patients'!$HI$9:$HU$9,0),ROWS('6. Patients'!EI$10:EI$107))),0)+
IFERROR(SUMPRODUCT('6. Patients'!CV$10:CV$107,OFFSET('6. Patients'!$HV$9,1,MATCH($D22,'6. Patients'!$HW$9:$IR$9,0),ROWS('6. Patients'!EI$10:EI$107))),0)+
IFERROR(SUMPRODUCT('6. Patients'!CV$10:CV$107,OFFSET('6. Patients'!$IS$9,1,MATCH($D22,'6. Patients'!$IT$9:$JH$9,0),ROWS('6. Patients'!EI$10:EI$107))),0),
IFERROR(SUMPRODUCT('6. Patients'!CV$10:CV$107,OFFSET('6. Patients'!$JI$9,1,MATCH($D22,'6. Patients'!$JJ$9:$KE$9,0),ROWS('6. Patients'!EI$10:EI$107))),0)+
IFERROR(SUMPRODUCT('6. Patients'!CV$10:CV$107,OFFSET('6. Patients'!$KF$9,1,MATCH($D22,'6. Patients'!$KG$9:$KS$9,0),ROWS('6. Patients'!EI$10:EI$107))),0)+
IFERROR(SUMPRODUCT('6. Patients'!CV$10:CV$107,OFFSET('6. Patients'!$KT$9,1,MATCH($D22,'6. Patients'!$KU$9:$LP$9,0),ROWS('6. Patients'!EI$10:EI$107))),0)+
IFERROR(SUMPRODUCT('6. Patients'!CV$10:CV$107,OFFSET('6. Patients'!$LQ$9,1,MATCH($D22,'6. Patients'!$LR$9:$MF$9,0),ROWS('6. Patients'!EI$10:EI$107))),0))+
IFERROR(VLOOKUP($D22,$H$109:$L$139,COLUMNS($H$108:$J$108)-1+AD$7,0)*$E22*$F22*'1. General Inputs'!$J$18,0),0)</f>
        <v>0</v>
      </c>
      <c r="AE22" s="3">
        <f ca="1">ROUNDUP($F22*$E22*CHOOSE(AE$7,
IFERROR(SUMPRODUCT('6. Patients'!CW$10:CW$107,OFFSET('6. Patients'!$DM$9,1,MATCH($D22,'6. Patients'!$DN$9:$EI$9,0),ROWS('6. Patients'!EJ$10:EJ$107))),0)+
IFERROR(SUMPRODUCT('6. Patients'!CW$10:CW$107,OFFSET('6. Patients'!$EJ$9,1,MATCH($D22,'6. Patients'!$EK$9:$EW$9,0),ROWS('6. Patients'!EJ$10:EJ$107))),0)+
IFERROR(SUMPRODUCT('6. Patients'!CW$10:CW$107,OFFSET('6. Patients'!$EX$9,1,MATCH($D22,'6. Patients'!$EY$9:$FT$9,0),ROWS('6. Patients'!EJ$10:EJ$107))),0)+
IFERROR(SUMPRODUCT('6. Patients'!CW$10:CW$107,OFFSET('6. Patients'!$FU$9,1,MATCH($D22,'6. Patients'!$FV$9:$GJ$9,0),ROWS('6. Patients'!EJ$10:EJ$107))),0),
IFERROR(SUMPRODUCT('6. Patients'!CW$10:CW$107,OFFSET('6. Patients'!$GK$9,1,MATCH($D22,'6. Patients'!$GL$9:$HG$9,0),ROWS('6. Patients'!EJ$10:EJ$107))),0)+
IFERROR(SUMPRODUCT('6. Patients'!CW$10:CW$107,OFFSET('6. Patients'!$HH$9,1,MATCH($D22,'6. Patients'!$HI$9:$HU$9,0),ROWS('6. Patients'!EJ$10:EJ$107))),0)+
IFERROR(SUMPRODUCT('6. Patients'!CW$10:CW$107,OFFSET('6. Patients'!$HV$9,1,MATCH($D22,'6. Patients'!$HW$9:$IR$9,0),ROWS('6. Patients'!EJ$10:EJ$107))),0)+
IFERROR(SUMPRODUCT('6. Patients'!CW$10:CW$107,OFFSET('6. Patients'!$IS$9,1,MATCH($D22,'6. Patients'!$IT$9:$JH$9,0),ROWS('6. Patients'!EJ$10:EJ$107))),0),
IFERROR(SUMPRODUCT('6. Patients'!CW$10:CW$107,OFFSET('6. Patients'!$JI$9,1,MATCH($D22,'6. Patients'!$JJ$9:$KE$9,0),ROWS('6. Patients'!EJ$10:EJ$107))),0)+
IFERROR(SUMPRODUCT('6. Patients'!CW$10:CW$107,OFFSET('6. Patients'!$KF$9,1,MATCH($D22,'6. Patients'!$KG$9:$KS$9,0),ROWS('6. Patients'!EJ$10:EJ$107))),0)+
IFERROR(SUMPRODUCT('6. Patients'!CW$10:CW$107,OFFSET('6. Patients'!$KT$9,1,MATCH($D22,'6. Patients'!$KU$9:$LP$9,0),ROWS('6. Patients'!EJ$10:EJ$107))),0)+
IFERROR(SUMPRODUCT('6. Patients'!CW$10:CW$107,OFFSET('6. Patients'!$LQ$9,1,MATCH($D22,'6. Patients'!$LR$9:$MF$9,0),ROWS('6. Patients'!EJ$10:EJ$107))),0))+
IFERROR(VLOOKUP($D22,$H$109:$L$139,COLUMNS($H$108:$J$108)-1+AE$7,0)*$E22*$F22*'1. General Inputs'!$J$18,0),0)</f>
        <v>0</v>
      </c>
      <c r="AF22" s="3">
        <f ca="1">ROUNDUP($F22*$E22*CHOOSE(AF$7,
IFERROR(SUMPRODUCT('6. Patients'!CX$10:CX$107,OFFSET('6. Patients'!$DM$9,1,MATCH($D22,'6. Patients'!$DN$9:$EI$9,0),ROWS('6. Patients'!EK$10:EK$107))),0)+
IFERROR(SUMPRODUCT('6. Patients'!CX$10:CX$107,OFFSET('6. Patients'!$EJ$9,1,MATCH($D22,'6. Patients'!$EK$9:$EW$9,0),ROWS('6. Patients'!EK$10:EK$107))),0)+
IFERROR(SUMPRODUCT('6. Patients'!CX$10:CX$107,OFFSET('6. Patients'!$EX$9,1,MATCH($D22,'6. Patients'!$EY$9:$FT$9,0),ROWS('6. Patients'!EK$10:EK$107))),0)+
IFERROR(SUMPRODUCT('6. Patients'!CX$10:CX$107,OFFSET('6. Patients'!$FU$9,1,MATCH($D22,'6. Patients'!$FV$9:$GJ$9,0),ROWS('6. Patients'!EK$10:EK$107))),0),
IFERROR(SUMPRODUCT('6. Patients'!CX$10:CX$107,OFFSET('6. Patients'!$GK$9,1,MATCH($D22,'6. Patients'!$GL$9:$HG$9,0),ROWS('6. Patients'!EK$10:EK$107))),0)+
IFERROR(SUMPRODUCT('6. Patients'!CX$10:CX$107,OFFSET('6. Patients'!$HH$9,1,MATCH($D22,'6. Patients'!$HI$9:$HU$9,0),ROWS('6. Patients'!EK$10:EK$107))),0)+
IFERROR(SUMPRODUCT('6. Patients'!CX$10:CX$107,OFFSET('6. Patients'!$HV$9,1,MATCH($D22,'6. Patients'!$HW$9:$IR$9,0),ROWS('6. Patients'!EK$10:EK$107))),0)+
IFERROR(SUMPRODUCT('6. Patients'!CX$10:CX$107,OFFSET('6. Patients'!$IS$9,1,MATCH($D22,'6. Patients'!$IT$9:$JH$9,0),ROWS('6. Patients'!EK$10:EK$107))),0),
IFERROR(SUMPRODUCT('6. Patients'!CX$10:CX$107,OFFSET('6. Patients'!$JI$9,1,MATCH($D22,'6. Patients'!$JJ$9:$KE$9,0),ROWS('6. Patients'!EK$10:EK$107))),0)+
IFERROR(SUMPRODUCT('6. Patients'!CX$10:CX$107,OFFSET('6. Patients'!$KF$9,1,MATCH($D22,'6. Patients'!$KG$9:$KS$9,0),ROWS('6. Patients'!EK$10:EK$107))),0)+
IFERROR(SUMPRODUCT('6. Patients'!CX$10:CX$107,OFFSET('6. Patients'!$KT$9,1,MATCH($D22,'6. Patients'!$KU$9:$LP$9,0),ROWS('6. Patients'!EK$10:EK$107))),0)+
IFERROR(SUMPRODUCT('6. Patients'!CX$10:CX$107,OFFSET('6. Patients'!$LQ$9,1,MATCH($D22,'6. Patients'!$LR$9:$MF$9,0),ROWS('6. Patients'!EK$10:EK$107))),0))+
IFERROR(VLOOKUP($D22,$H$109:$L$139,COLUMNS($H$108:$J$108)-1+AF$7,0)*$E22*$F22*'1. General Inputs'!$J$18,0),0)</f>
        <v>0</v>
      </c>
      <c r="AG22" s="3">
        <f ca="1">ROUNDUP($F22*$E22*CHOOSE(AG$7,
IFERROR(SUMPRODUCT('6. Patients'!CY$10:CY$107,OFFSET('6. Patients'!$DM$9,1,MATCH($D22,'6. Patients'!$DN$9:$EI$9,0),ROWS('6. Patients'!EL$10:EL$107))),0)+
IFERROR(SUMPRODUCT('6. Patients'!CY$10:CY$107,OFFSET('6. Patients'!$EJ$9,1,MATCH($D22,'6. Patients'!$EK$9:$EW$9,0),ROWS('6. Patients'!EL$10:EL$107))),0)+
IFERROR(SUMPRODUCT('6. Patients'!CY$10:CY$107,OFFSET('6. Patients'!$EX$9,1,MATCH($D22,'6. Patients'!$EY$9:$FT$9,0),ROWS('6. Patients'!EL$10:EL$107))),0)+
IFERROR(SUMPRODUCT('6. Patients'!CY$10:CY$107,OFFSET('6. Patients'!$FU$9,1,MATCH($D22,'6. Patients'!$FV$9:$GJ$9,0),ROWS('6. Patients'!EL$10:EL$107))),0),
IFERROR(SUMPRODUCT('6. Patients'!CY$10:CY$107,OFFSET('6. Patients'!$GK$9,1,MATCH($D22,'6. Patients'!$GL$9:$HG$9,0),ROWS('6. Patients'!EL$10:EL$107))),0)+
IFERROR(SUMPRODUCT('6. Patients'!CY$10:CY$107,OFFSET('6. Patients'!$HH$9,1,MATCH($D22,'6. Patients'!$HI$9:$HU$9,0),ROWS('6. Patients'!EL$10:EL$107))),0)+
IFERROR(SUMPRODUCT('6. Patients'!CY$10:CY$107,OFFSET('6. Patients'!$HV$9,1,MATCH($D22,'6. Patients'!$HW$9:$IR$9,0),ROWS('6. Patients'!EL$10:EL$107))),0)+
IFERROR(SUMPRODUCT('6. Patients'!CY$10:CY$107,OFFSET('6. Patients'!$IS$9,1,MATCH($D22,'6. Patients'!$IT$9:$JH$9,0),ROWS('6. Patients'!EL$10:EL$107))),0),
IFERROR(SUMPRODUCT('6. Patients'!CY$10:CY$107,OFFSET('6. Patients'!$JI$9,1,MATCH($D22,'6. Patients'!$JJ$9:$KE$9,0),ROWS('6. Patients'!EL$10:EL$107))),0)+
IFERROR(SUMPRODUCT('6. Patients'!CY$10:CY$107,OFFSET('6. Patients'!$KF$9,1,MATCH($D22,'6. Patients'!$KG$9:$KS$9,0),ROWS('6. Patients'!EL$10:EL$107))),0)+
IFERROR(SUMPRODUCT('6. Patients'!CY$10:CY$107,OFFSET('6. Patients'!$KT$9,1,MATCH($D22,'6. Patients'!$KU$9:$LP$9,0),ROWS('6. Patients'!EL$10:EL$107))),0)+
IFERROR(SUMPRODUCT('6. Patients'!CY$10:CY$107,OFFSET('6. Patients'!$LQ$9,1,MATCH($D22,'6. Patients'!$LR$9:$MF$9,0),ROWS('6. Patients'!EL$10:EL$107))),0))+
IFERROR(VLOOKUP($D22,$H$109:$L$139,COLUMNS($H$108:$J$108)-1+AG$7,0)*$E22*$F22*'1. General Inputs'!$J$18,0),0)</f>
        <v>0</v>
      </c>
      <c r="AH22" s="3">
        <f ca="1">ROUNDUP($F22*$E22*CHOOSE(AH$7,
IFERROR(SUMPRODUCT('6. Patients'!CZ$10:CZ$107,OFFSET('6. Patients'!$DM$9,1,MATCH($D22,'6. Patients'!$DN$9:$EI$9,0),ROWS('6. Patients'!EM$10:EM$107))),0)+
IFERROR(SUMPRODUCT('6. Patients'!CZ$10:CZ$107,OFFSET('6. Patients'!$EJ$9,1,MATCH($D22,'6. Patients'!$EK$9:$EW$9,0),ROWS('6. Patients'!EM$10:EM$107))),0)+
IFERROR(SUMPRODUCT('6. Patients'!CZ$10:CZ$107,OFFSET('6. Patients'!$EX$9,1,MATCH($D22,'6. Patients'!$EY$9:$FT$9,0),ROWS('6. Patients'!EM$10:EM$107))),0)+
IFERROR(SUMPRODUCT('6. Patients'!CZ$10:CZ$107,OFFSET('6. Patients'!$FU$9,1,MATCH($D22,'6. Patients'!$FV$9:$GJ$9,0),ROWS('6. Patients'!EM$10:EM$107))),0),
IFERROR(SUMPRODUCT('6. Patients'!CZ$10:CZ$107,OFFSET('6. Patients'!$GK$9,1,MATCH($D22,'6. Patients'!$GL$9:$HG$9,0),ROWS('6. Patients'!EM$10:EM$107))),0)+
IFERROR(SUMPRODUCT('6. Patients'!CZ$10:CZ$107,OFFSET('6. Patients'!$HH$9,1,MATCH($D22,'6. Patients'!$HI$9:$HU$9,0),ROWS('6. Patients'!EM$10:EM$107))),0)+
IFERROR(SUMPRODUCT('6. Patients'!CZ$10:CZ$107,OFFSET('6. Patients'!$HV$9,1,MATCH($D22,'6. Patients'!$HW$9:$IR$9,0),ROWS('6. Patients'!EM$10:EM$107))),0)+
IFERROR(SUMPRODUCT('6. Patients'!CZ$10:CZ$107,OFFSET('6. Patients'!$IS$9,1,MATCH($D22,'6. Patients'!$IT$9:$JH$9,0),ROWS('6. Patients'!EM$10:EM$107))),0),
IFERROR(SUMPRODUCT('6. Patients'!CZ$10:CZ$107,OFFSET('6. Patients'!$JI$9,1,MATCH($D22,'6. Patients'!$JJ$9:$KE$9,0),ROWS('6. Patients'!EM$10:EM$107))),0)+
IFERROR(SUMPRODUCT('6. Patients'!CZ$10:CZ$107,OFFSET('6. Patients'!$KF$9,1,MATCH($D22,'6. Patients'!$KG$9:$KS$9,0),ROWS('6. Patients'!EM$10:EM$107))),0)+
IFERROR(SUMPRODUCT('6. Patients'!CZ$10:CZ$107,OFFSET('6. Patients'!$KT$9,1,MATCH($D22,'6. Patients'!$KU$9:$LP$9,0),ROWS('6. Patients'!EM$10:EM$107))),0)+
IFERROR(SUMPRODUCT('6. Patients'!CZ$10:CZ$107,OFFSET('6. Patients'!$LQ$9,1,MATCH($D22,'6. Patients'!$LR$9:$MF$9,0),ROWS('6. Patients'!EM$10:EM$107))),0))+
IFERROR(VLOOKUP($D22,$H$109:$L$139,COLUMNS($H$108:$J$108)-1+AH$7,0)*$E22*$F22*'1. General Inputs'!$J$18,0),0)</f>
        <v>0</v>
      </c>
      <c r="AI22" s="3">
        <f ca="1">ROUNDUP($F22*$E22*CHOOSE(AI$7,
IFERROR(SUMPRODUCT('6. Patients'!DA$10:DA$107,OFFSET('6. Patients'!$DM$9,1,MATCH($D22,'6. Patients'!$DN$9:$EI$9,0),ROWS('6. Patients'!EN$10:EN$107))),0)+
IFERROR(SUMPRODUCT('6. Patients'!DA$10:DA$107,OFFSET('6. Patients'!$EJ$9,1,MATCH($D22,'6. Patients'!$EK$9:$EW$9,0),ROWS('6. Patients'!EN$10:EN$107))),0)+
IFERROR(SUMPRODUCT('6. Patients'!DA$10:DA$107,OFFSET('6. Patients'!$EX$9,1,MATCH($D22,'6. Patients'!$EY$9:$FT$9,0),ROWS('6. Patients'!EN$10:EN$107))),0)+
IFERROR(SUMPRODUCT('6. Patients'!DA$10:DA$107,OFFSET('6. Patients'!$FU$9,1,MATCH($D22,'6. Patients'!$FV$9:$GJ$9,0),ROWS('6. Patients'!EN$10:EN$107))),0),
IFERROR(SUMPRODUCT('6. Patients'!DA$10:DA$107,OFFSET('6. Patients'!$GK$9,1,MATCH($D22,'6. Patients'!$GL$9:$HG$9,0),ROWS('6. Patients'!EN$10:EN$107))),0)+
IFERROR(SUMPRODUCT('6. Patients'!DA$10:DA$107,OFFSET('6. Patients'!$HH$9,1,MATCH($D22,'6. Patients'!$HI$9:$HU$9,0),ROWS('6. Patients'!EN$10:EN$107))),0)+
IFERROR(SUMPRODUCT('6. Patients'!DA$10:DA$107,OFFSET('6. Patients'!$HV$9,1,MATCH($D22,'6. Patients'!$HW$9:$IR$9,0),ROWS('6. Patients'!EN$10:EN$107))),0)+
IFERROR(SUMPRODUCT('6. Patients'!DA$10:DA$107,OFFSET('6. Patients'!$IS$9,1,MATCH($D22,'6. Patients'!$IT$9:$JH$9,0),ROWS('6. Patients'!EN$10:EN$107))),0),
IFERROR(SUMPRODUCT('6. Patients'!DA$10:DA$107,OFFSET('6. Patients'!$JI$9,1,MATCH($D22,'6. Patients'!$JJ$9:$KE$9,0),ROWS('6. Patients'!EN$10:EN$107))),0)+
IFERROR(SUMPRODUCT('6. Patients'!DA$10:DA$107,OFFSET('6. Patients'!$KF$9,1,MATCH($D22,'6. Patients'!$KG$9:$KS$9,0),ROWS('6. Patients'!EN$10:EN$107))),0)+
IFERROR(SUMPRODUCT('6. Patients'!DA$10:DA$107,OFFSET('6. Patients'!$KT$9,1,MATCH($D22,'6. Patients'!$KU$9:$LP$9,0),ROWS('6. Patients'!EN$10:EN$107))),0)+
IFERROR(SUMPRODUCT('6. Patients'!DA$10:DA$107,OFFSET('6. Patients'!$LQ$9,1,MATCH($D22,'6. Patients'!$LR$9:$MF$9,0),ROWS('6. Patients'!EN$10:EN$107))),0))+
IFERROR(VLOOKUP($D22,$H$109:$L$139,COLUMNS($H$108:$J$108)-1+AI$7,0)*$E22*$F22*'1. General Inputs'!$J$18,0),0)</f>
        <v>0</v>
      </c>
      <c r="AJ22" s="3">
        <f ca="1">ROUNDUP($F22*$E22*CHOOSE(AJ$7,
IFERROR(SUMPRODUCT('6. Patients'!DB$10:DB$107,OFFSET('6. Patients'!$DM$9,1,MATCH($D22,'6. Patients'!$DN$9:$EI$9,0),ROWS('6. Patients'!EO$10:EO$107))),0)+
IFERROR(SUMPRODUCT('6. Patients'!DB$10:DB$107,OFFSET('6. Patients'!$EJ$9,1,MATCH($D22,'6. Patients'!$EK$9:$EW$9,0),ROWS('6. Patients'!EO$10:EO$107))),0)+
IFERROR(SUMPRODUCT('6. Patients'!DB$10:DB$107,OFFSET('6. Patients'!$EX$9,1,MATCH($D22,'6. Patients'!$EY$9:$FT$9,0),ROWS('6. Patients'!EO$10:EO$107))),0)+
IFERROR(SUMPRODUCT('6. Patients'!DB$10:DB$107,OFFSET('6. Patients'!$FU$9,1,MATCH($D22,'6. Patients'!$FV$9:$GJ$9,0),ROWS('6. Patients'!EO$10:EO$107))),0),
IFERROR(SUMPRODUCT('6. Patients'!DB$10:DB$107,OFFSET('6. Patients'!$GK$9,1,MATCH($D22,'6. Patients'!$GL$9:$HG$9,0),ROWS('6. Patients'!EO$10:EO$107))),0)+
IFERROR(SUMPRODUCT('6. Patients'!DB$10:DB$107,OFFSET('6. Patients'!$HH$9,1,MATCH($D22,'6. Patients'!$HI$9:$HU$9,0),ROWS('6. Patients'!EO$10:EO$107))),0)+
IFERROR(SUMPRODUCT('6. Patients'!DB$10:DB$107,OFFSET('6. Patients'!$HV$9,1,MATCH($D22,'6. Patients'!$HW$9:$IR$9,0),ROWS('6. Patients'!EO$10:EO$107))),0)+
IFERROR(SUMPRODUCT('6. Patients'!DB$10:DB$107,OFFSET('6. Patients'!$IS$9,1,MATCH($D22,'6. Patients'!$IT$9:$JH$9,0),ROWS('6. Patients'!EO$10:EO$107))),0),
IFERROR(SUMPRODUCT('6. Patients'!DB$10:DB$107,OFFSET('6. Patients'!$JI$9,1,MATCH($D22,'6. Patients'!$JJ$9:$KE$9,0),ROWS('6. Patients'!EO$10:EO$107))),0)+
IFERROR(SUMPRODUCT('6. Patients'!DB$10:DB$107,OFFSET('6. Patients'!$KF$9,1,MATCH($D22,'6. Patients'!$KG$9:$KS$9,0),ROWS('6. Patients'!EO$10:EO$107))),0)+
IFERROR(SUMPRODUCT('6. Patients'!DB$10:DB$107,OFFSET('6. Patients'!$KT$9,1,MATCH($D22,'6. Patients'!$KU$9:$LP$9,0),ROWS('6. Patients'!EO$10:EO$107))),0)+
IFERROR(SUMPRODUCT('6. Patients'!DB$10:DB$107,OFFSET('6. Patients'!$LQ$9,1,MATCH($D22,'6. Patients'!$LR$9:$MF$9,0),ROWS('6. Patients'!EO$10:EO$107))),0))+
IFERROR(VLOOKUP($D22,$H$109:$L$139,COLUMNS($H$108:$J$108)-1+AJ$7,0)*$E22*$F22*'1. General Inputs'!$J$18,0),0)</f>
        <v>0</v>
      </c>
      <c r="AK22" s="3">
        <f ca="1">ROUNDUP($F22*$E22*CHOOSE(AK$7,
IFERROR(SUMPRODUCT('6. Patients'!DC$10:DC$107,OFFSET('6. Patients'!$DM$9,1,MATCH($D22,'6. Patients'!$DN$9:$EI$9,0),ROWS('6. Patients'!EP$10:EP$107))),0)+
IFERROR(SUMPRODUCT('6. Patients'!DC$10:DC$107,OFFSET('6. Patients'!$EJ$9,1,MATCH($D22,'6. Patients'!$EK$9:$EW$9,0),ROWS('6. Patients'!EP$10:EP$107))),0)+
IFERROR(SUMPRODUCT('6. Patients'!DC$10:DC$107,OFFSET('6. Patients'!$EX$9,1,MATCH($D22,'6. Patients'!$EY$9:$FT$9,0),ROWS('6. Patients'!EP$10:EP$107))),0)+
IFERROR(SUMPRODUCT('6. Patients'!DC$10:DC$107,OFFSET('6. Patients'!$FU$9,1,MATCH($D22,'6. Patients'!$FV$9:$GJ$9,0),ROWS('6. Patients'!EP$10:EP$107))),0),
IFERROR(SUMPRODUCT('6. Patients'!DC$10:DC$107,OFFSET('6. Patients'!$GK$9,1,MATCH($D22,'6. Patients'!$GL$9:$HG$9,0),ROWS('6. Patients'!EP$10:EP$107))),0)+
IFERROR(SUMPRODUCT('6. Patients'!DC$10:DC$107,OFFSET('6. Patients'!$HH$9,1,MATCH($D22,'6. Patients'!$HI$9:$HU$9,0),ROWS('6. Patients'!EP$10:EP$107))),0)+
IFERROR(SUMPRODUCT('6. Patients'!DC$10:DC$107,OFFSET('6. Patients'!$HV$9,1,MATCH($D22,'6. Patients'!$HW$9:$IR$9,0),ROWS('6. Patients'!EP$10:EP$107))),0)+
IFERROR(SUMPRODUCT('6. Patients'!DC$10:DC$107,OFFSET('6. Patients'!$IS$9,1,MATCH($D22,'6. Patients'!$IT$9:$JH$9,0),ROWS('6. Patients'!EP$10:EP$107))),0),
IFERROR(SUMPRODUCT('6. Patients'!DC$10:DC$107,OFFSET('6. Patients'!$JI$9,1,MATCH($D22,'6. Patients'!$JJ$9:$KE$9,0),ROWS('6. Patients'!EP$10:EP$107))),0)+
IFERROR(SUMPRODUCT('6. Patients'!DC$10:DC$107,OFFSET('6. Patients'!$KF$9,1,MATCH($D22,'6. Patients'!$KG$9:$KS$9,0),ROWS('6. Patients'!EP$10:EP$107))),0)+
IFERROR(SUMPRODUCT('6. Patients'!DC$10:DC$107,OFFSET('6. Patients'!$KT$9,1,MATCH($D22,'6. Patients'!$KU$9:$LP$9,0),ROWS('6. Patients'!EP$10:EP$107))),0)+
IFERROR(SUMPRODUCT('6. Patients'!DC$10:DC$107,OFFSET('6. Patients'!$LQ$9,1,MATCH($D22,'6. Patients'!$LR$9:$MF$9,0),ROWS('6. Patients'!EP$10:EP$107))),0))+
IFERROR(VLOOKUP($D22,$H$109:$L$139,COLUMNS($H$108:$J$108)-1+AK$7,0)*$E22*$F22*'1. General Inputs'!$J$18,0),0)</f>
        <v>0</v>
      </c>
      <c r="AL22" s="3">
        <f ca="1">ROUNDUP($F22*$E22*CHOOSE(AL$7,
IFERROR(SUMPRODUCT('6. Patients'!DD$10:DD$107,OFFSET('6. Patients'!$DM$9,1,MATCH($D22,'6. Patients'!$DN$9:$EI$9,0),ROWS('6. Patients'!EQ$10:EQ$107))),0)+
IFERROR(SUMPRODUCT('6. Patients'!DD$10:DD$107,OFFSET('6. Patients'!$EJ$9,1,MATCH($D22,'6. Patients'!$EK$9:$EW$9,0),ROWS('6. Patients'!EQ$10:EQ$107))),0)+
IFERROR(SUMPRODUCT('6. Patients'!DD$10:DD$107,OFFSET('6. Patients'!$EX$9,1,MATCH($D22,'6. Patients'!$EY$9:$FT$9,0),ROWS('6. Patients'!EQ$10:EQ$107))),0)+
IFERROR(SUMPRODUCT('6. Patients'!DD$10:DD$107,OFFSET('6. Patients'!$FU$9,1,MATCH($D22,'6. Patients'!$FV$9:$GJ$9,0),ROWS('6. Patients'!EQ$10:EQ$107))),0),
IFERROR(SUMPRODUCT('6. Patients'!DD$10:DD$107,OFFSET('6. Patients'!$GK$9,1,MATCH($D22,'6. Patients'!$GL$9:$HG$9,0),ROWS('6. Patients'!EQ$10:EQ$107))),0)+
IFERROR(SUMPRODUCT('6. Patients'!DD$10:DD$107,OFFSET('6. Patients'!$HH$9,1,MATCH($D22,'6. Patients'!$HI$9:$HU$9,0),ROWS('6. Patients'!EQ$10:EQ$107))),0)+
IFERROR(SUMPRODUCT('6. Patients'!DD$10:DD$107,OFFSET('6. Patients'!$HV$9,1,MATCH($D22,'6. Patients'!$HW$9:$IR$9,0),ROWS('6. Patients'!EQ$10:EQ$107))),0)+
IFERROR(SUMPRODUCT('6. Patients'!DD$10:DD$107,OFFSET('6. Patients'!$IS$9,1,MATCH($D22,'6. Patients'!$IT$9:$JH$9,0),ROWS('6. Patients'!EQ$10:EQ$107))),0),
IFERROR(SUMPRODUCT('6. Patients'!DD$10:DD$107,OFFSET('6. Patients'!$JI$9,1,MATCH($D22,'6. Patients'!$JJ$9:$KE$9,0),ROWS('6. Patients'!EQ$10:EQ$107))),0)+
IFERROR(SUMPRODUCT('6. Patients'!DD$10:DD$107,OFFSET('6. Patients'!$KF$9,1,MATCH($D22,'6. Patients'!$KG$9:$KS$9,0),ROWS('6. Patients'!EQ$10:EQ$107))),0)+
IFERROR(SUMPRODUCT('6. Patients'!DD$10:DD$107,OFFSET('6. Patients'!$KT$9,1,MATCH($D22,'6. Patients'!$KU$9:$LP$9,0),ROWS('6. Patients'!EQ$10:EQ$107))),0)+
IFERROR(SUMPRODUCT('6. Patients'!DD$10:DD$107,OFFSET('6. Patients'!$LQ$9,1,MATCH($D22,'6. Patients'!$LR$9:$MF$9,0),ROWS('6. Patients'!EQ$10:EQ$107))),0))+
IFERROR(VLOOKUP($D22,$H$109:$L$139,COLUMNS($H$108:$J$108)-1+AL$7,0)*$E22*$F22*'1. General Inputs'!$J$18,0),0)</f>
        <v>0</v>
      </c>
      <c r="AM22" s="3">
        <f ca="1">ROUNDUP($F22*$E22*CHOOSE(AM$7,
IFERROR(SUMPRODUCT('6. Patients'!DE$10:DE$107,OFFSET('6. Patients'!$DM$9,1,MATCH($D22,'6. Patients'!$DN$9:$EI$9,0),ROWS('6. Patients'!ER$10:ER$107))),0)+
IFERROR(SUMPRODUCT('6. Patients'!DE$10:DE$107,OFFSET('6. Patients'!$EJ$9,1,MATCH($D22,'6. Patients'!$EK$9:$EW$9,0),ROWS('6. Patients'!ER$10:ER$107))),0)+
IFERROR(SUMPRODUCT('6. Patients'!DE$10:DE$107,OFFSET('6. Patients'!$EX$9,1,MATCH($D22,'6. Patients'!$EY$9:$FT$9,0),ROWS('6. Patients'!ER$10:ER$107))),0)+
IFERROR(SUMPRODUCT('6. Patients'!DE$10:DE$107,OFFSET('6. Patients'!$FU$9,1,MATCH($D22,'6. Patients'!$FV$9:$GJ$9,0),ROWS('6. Patients'!ER$10:ER$107))),0),
IFERROR(SUMPRODUCT('6. Patients'!DE$10:DE$107,OFFSET('6. Patients'!$GK$9,1,MATCH($D22,'6. Patients'!$GL$9:$HG$9,0),ROWS('6. Patients'!ER$10:ER$107))),0)+
IFERROR(SUMPRODUCT('6. Patients'!DE$10:DE$107,OFFSET('6. Patients'!$HH$9,1,MATCH($D22,'6. Patients'!$HI$9:$HU$9,0),ROWS('6. Patients'!ER$10:ER$107))),0)+
IFERROR(SUMPRODUCT('6. Patients'!DE$10:DE$107,OFFSET('6. Patients'!$HV$9,1,MATCH($D22,'6. Patients'!$HW$9:$IR$9,0),ROWS('6. Patients'!ER$10:ER$107))),0)+
IFERROR(SUMPRODUCT('6. Patients'!DE$10:DE$107,OFFSET('6. Patients'!$IS$9,1,MATCH($D22,'6. Patients'!$IT$9:$JH$9,0),ROWS('6. Patients'!ER$10:ER$107))),0),
IFERROR(SUMPRODUCT('6. Patients'!DE$10:DE$107,OFFSET('6. Patients'!$JI$9,1,MATCH($D22,'6. Patients'!$JJ$9:$KE$9,0),ROWS('6. Patients'!ER$10:ER$107))),0)+
IFERROR(SUMPRODUCT('6. Patients'!DE$10:DE$107,OFFSET('6. Patients'!$KF$9,1,MATCH($D22,'6. Patients'!$KG$9:$KS$9,0),ROWS('6. Patients'!ER$10:ER$107))),0)+
IFERROR(SUMPRODUCT('6. Patients'!DE$10:DE$107,OFFSET('6. Patients'!$KT$9,1,MATCH($D22,'6. Patients'!$KU$9:$LP$9,0),ROWS('6. Patients'!ER$10:ER$107))),0)+
IFERROR(SUMPRODUCT('6. Patients'!DE$10:DE$107,OFFSET('6. Patients'!$LQ$9,1,MATCH($D22,'6. Patients'!$LR$9:$MF$9,0),ROWS('6. Patients'!ER$10:ER$107))),0))+
IFERROR(VLOOKUP($D22,$H$109:$L$139,COLUMNS($H$108:$J$108)-1+AM$7,0)*$E22*$F22*'1. General Inputs'!$J$18,0),0)</f>
        <v>0</v>
      </c>
      <c r="AN22" s="3">
        <f ca="1">ROUNDUP($F22*$E22*CHOOSE(AN$7,
IFERROR(SUMPRODUCT('6. Patients'!DF$10:DF$107,OFFSET('6. Patients'!$DM$9,1,MATCH($D22,'6. Patients'!$DN$9:$EI$9,0),ROWS('6. Patients'!ES$10:ES$107))),0)+
IFERROR(SUMPRODUCT('6. Patients'!DF$10:DF$107,OFFSET('6. Patients'!$EJ$9,1,MATCH($D22,'6. Patients'!$EK$9:$EW$9,0),ROWS('6. Patients'!ES$10:ES$107))),0)+
IFERROR(SUMPRODUCT('6. Patients'!DF$10:DF$107,OFFSET('6. Patients'!$EX$9,1,MATCH($D22,'6. Patients'!$EY$9:$FT$9,0),ROWS('6. Patients'!ES$10:ES$107))),0)+
IFERROR(SUMPRODUCT('6. Patients'!DF$10:DF$107,OFFSET('6. Patients'!$FU$9,1,MATCH($D22,'6. Patients'!$FV$9:$GJ$9,0),ROWS('6. Patients'!ES$10:ES$107))),0),
IFERROR(SUMPRODUCT('6. Patients'!DF$10:DF$107,OFFSET('6. Patients'!$GK$9,1,MATCH($D22,'6. Patients'!$GL$9:$HG$9,0),ROWS('6. Patients'!ES$10:ES$107))),0)+
IFERROR(SUMPRODUCT('6. Patients'!DF$10:DF$107,OFFSET('6. Patients'!$HH$9,1,MATCH($D22,'6. Patients'!$HI$9:$HU$9,0),ROWS('6. Patients'!ES$10:ES$107))),0)+
IFERROR(SUMPRODUCT('6. Patients'!DF$10:DF$107,OFFSET('6. Patients'!$HV$9,1,MATCH($D22,'6. Patients'!$HW$9:$IR$9,0),ROWS('6. Patients'!ES$10:ES$107))),0)+
IFERROR(SUMPRODUCT('6. Patients'!DF$10:DF$107,OFFSET('6. Patients'!$IS$9,1,MATCH($D22,'6. Patients'!$IT$9:$JH$9,0),ROWS('6. Patients'!ES$10:ES$107))),0),
IFERROR(SUMPRODUCT('6. Patients'!DF$10:DF$107,OFFSET('6. Patients'!$JI$9,1,MATCH($D22,'6. Patients'!$JJ$9:$KE$9,0),ROWS('6. Patients'!ES$10:ES$107))),0)+
IFERROR(SUMPRODUCT('6. Patients'!DF$10:DF$107,OFFSET('6. Patients'!$KF$9,1,MATCH($D22,'6. Patients'!$KG$9:$KS$9,0),ROWS('6. Patients'!ES$10:ES$107))),0)+
IFERROR(SUMPRODUCT('6. Patients'!DF$10:DF$107,OFFSET('6. Patients'!$KT$9,1,MATCH($D22,'6. Patients'!$KU$9:$LP$9,0),ROWS('6. Patients'!ES$10:ES$107))),0)+
IFERROR(SUMPRODUCT('6. Patients'!DF$10:DF$107,OFFSET('6. Patients'!$LQ$9,1,MATCH($D22,'6. Patients'!$LR$9:$MF$9,0),ROWS('6. Patients'!ES$10:ES$107))),0))+
IFERROR(VLOOKUP($D22,$H$109:$L$139,COLUMNS($H$108:$J$108)-1+AN$7,0)*$E22*$F22*'1. General Inputs'!$J$18,0),0)</f>
        <v>0</v>
      </c>
      <c r="AO22" s="3">
        <f ca="1">ROUNDUP($F22*$E22*CHOOSE(AO$7,
IFERROR(SUMPRODUCT('6. Patients'!DG$10:DG$107,OFFSET('6. Patients'!$DM$9,1,MATCH($D22,'6. Patients'!$DN$9:$EI$9,0),ROWS('6. Patients'!ET$10:ET$107))),0)+
IFERROR(SUMPRODUCT('6. Patients'!DG$10:DG$107,OFFSET('6. Patients'!$EJ$9,1,MATCH($D22,'6. Patients'!$EK$9:$EW$9,0),ROWS('6. Patients'!ET$10:ET$107))),0)+
IFERROR(SUMPRODUCT('6. Patients'!DG$10:DG$107,OFFSET('6. Patients'!$EX$9,1,MATCH($D22,'6. Patients'!$EY$9:$FT$9,0),ROWS('6. Patients'!ET$10:ET$107))),0)+
IFERROR(SUMPRODUCT('6. Patients'!DG$10:DG$107,OFFSET('6. Patients'!$FU$9,1,MATCH($D22,'6. Patients'!$FV$9:$GJ$9,0),ROWS('6. Patients'!ET$10:ET$107))),0),
IFERROR(SUMPRODUCT('6. Patients'!DG$10:DG$107,OFFSET('6. Patients'!$GK$9,1,MATCH($D22,'6. Patients'!$GL$9:$HG$9,0),ROWS('6. Patients'!ET$10:ET$107))),0)+
IFERROR(SUMPRODUCT('6. Patients'!DG$10:DG$107,OFFSET('6. Patients'!$HH$9,1,MATCH($D22,'6. Patients'!$HI$9:$HU$9,0),ROWS('6. Patients'!ET$10:ET$107))),0)+
IFERROR(SUMPRODUCT('6. Patients'!DG$10:DG$107,OFFSET('6. Patients'!$HV$9,1,MATCH($D22,'6. Patients'!$HW$9:$IR$9,0),ROWS('6. Patients'!ET$10:ET$107))),0)+
IFERROR(SUMPRODUCT('6. Patients'!DG$10:DG$107,OFFSET('6. Patients'!$IS$9,1,MATCH($D22,'6. Patients'!$IT$9:$JH$9,0),ROWS('6. Patients'!ET$10:ET$107))),0),
IFERROR(SUMPRODUCT('6. Patients'!DG$10:DG$107,OFFSET('6. Patients'!$JI$9,1,MATCH($D22,'6. Patients'!$JJ$9:$KE$9,0),ROWS('6. Patients'!ET$10:ET$107))),0)+
IFERROR(SUMPRODUCT('6. Patients'!DG$10:DG$107,OFFSET('6. Patients'!$KF$9,1,MATCH($D22,'6. Patients'!$KG$9:$KS$9,0),ROWS('6. Patients'!ET$10:ET$107))),0)+
IFERROR(SUMPRODUCT('6. Patients'!DG$10:DG$107,OFFSET('6. Patients'!$KT$9,1,MATCH($D22,'6. Patients'!$KU$9:$LP$9,0),ROWS('6. Patients'!ET$10:ET$107))),0)+
IFERROR(SUMPRODUCT('6. Patients'!DG$10:DG$107,OFFSET('6. Patients'!$LQ$9,1,MATCH($D22,'6. Patients'!$LR$9:$MF$9,0),ROWS('6. Patients'!ET$10:ET$107))),0))+
IFERROR(VLOOKUP($D22,$H$109:$L$139,COLUMNS($H$108:$J$108)-1+AO$7,0)*$E22*$F22*'1. General Inputs'!$J$18,0),0)</f>
        <v>0</v>
      </c>
      <c r="AP22" s="3">
        <f ca="1">ROUNDUP($F22*$E22*CHOOSE(AP$7,
IFERROR(SUMPRODUCT('6. Patients'!DH$10:DH$107,OFFSET('6. Patients'!$DM$9,1,MATCH($D22,'6. Patients'!$DN$9:$EI$9,0),ROWS('6. Patients'!EU$10:EU$107))),0)+
IFERROR(SUMPRODUCT('6. Patients'!DH$10:DH$107,OFFSET('6. Patients'!$EJ$9,1,MATCH($D22,'6. Patients'!$EK$9:$EW$9,0),ROWS('6. Patients'!EU$10:EU$107))),0)+
IFERROR(SUMPRODUCT('6. Patients'!DH$10:DH$107,OFFSET('6. Patients'!$EX$9,1,MATCH($D22,'6. Patients'!$EY$9:$FT$9,0),ROWS('6. Patients'!EU$10:EU$107))),0)+
IFERROR(SUMPRODUCT('6. Patients'!DH$10:DH$107,OFFSET('6. Patients'!$FU$9,1,MATCH($D22,'6. Patients'!$FV$9:$GJ$9,0),ROWS('6. Patients'!EU$10:EU$107))),0),
IFERROR(SUMPRODUCT('6. Patients'!DH$10:DH$107,OFFSET('6. Patients'!$GK$9,1,MATCH($D22,'6. Patients'!$GL$9:$HG$9,0),ROWS('6. Patients'!EU$10:EU$107))),0)+
IFERROR(SUMPRODUCT('6. Patients'!DH$10:DH$107,OFFSET('6. Patients'!$HH$9,1,MATCH($D22,'6. Patients'!$HI$9:$HU$9,0),ROWS('6. Patients'!EU$10:EU$107))),0)+
IFERROR(SUMPRODUCT('6. Patients'!DH$10:DH$107,OFFSET('6. Patients'!$HV$9,1,MATCH($D22,'6. Patients'!$HW$9:$IR$9,0),ROWS('6. Patients'!EU$10:EU$107))),0)+
IFERROR(SUMPRODUCT('6. Patients'!DH$10:DH$107,OFFSET('6. Patients'!$IS$9,1,MATCH($D22,'6. Patients'!$IT$9:$JH$9,0),ROWS('6. Patients'!EU$10:EU$107))),0),
IFERROR(SUMPRODUCT('6. Patients'!DH$10:DH$107,OFFSET('6. Patients'!$JI$9,1,MATCH($D22,'6. Patients'!$JJ$9:$KE$9,0),ROWS('6. Patients'!EU$10:EU$107))),0)+
IFERROR(SUMPRODUCT('6. Patients'!DH$10:DH$107,OFFSET('6. Patients'!$KF$9,1,MATCH($D22,'6. Patients'!$KG$9:$KS$9,0),ROWS('6. Patients'!EU$10:EU$107))),0)+
IFERROR(SUMPRODUCT('6. Patients'!DH$10:DH$107,OFFSET('6. Patients'!$KT$9,1,MATCH($D22,'6. Patients'!$KU$9:$LP$9,0),ROWS('6. Patients'!EU$10:EU$107))),0)+
IFERROR(SUMPRODUCT('6. Patients'!DH$10:DH$107,OFFSET('6. Patients'!$LQ$9,1,MATCH($D22,'6. Patients'!$LR$9:$MF$9,0),ROWS('6. Patients'!EU$10:EU$107))),0))+
IFERROR(VLOOKUP($D22,$H$109:$L$139,COLUMNS($H$108:$J$108)-1+AP$7,0)*$E22*$F22*'1. General Inputs'!$J$18,0),0)</f>
        <v>0</v>
      </c>
      <c r="AQ22" s="3">
        <f ca="1">ROUNDUP($F22*$E22*CHOOSE(AQ$7,
IFERROR(SUMPRODUCT('6. Patients'!DI$10:DI$107,OFFSET('6. Patients'!$DM$9,1,MATCH($D22,'6. Patients'!$DN$9:$EI$9,0),ROWS('6. Patients'!EV$10:EV$107))),0)+
IFERROR(SUMPRODUCT('6. Patients'!DI$10:DI$107,OFFSET('6. Patients'!$EJ$9,1,MATCH($D22,'6. Patients'!$EK$9:$EW$9,0),ROWS('6. Patients'!EV$10:EV$107))),0)+
IFERROR(SUMPRODUCT('6. Patients'!DI$10:DI$107,OFFSET('6. Patients'!$EX$9,1,MATCH($D22,'6. Patients'!$EY$9:$FT$9,0),ROWS('6. Patients'!EV$10:EV$107))),0)+
IFERROR(SUMPRODUCT('6. Patients'!DI$10:DI$107,OFFSET('6. Patients'!$FU$9,1,MATCH($D22,'6. Patients'!$FV$9:$GJ$9,0),ROWS('6. Patients'!EV$10:EV$107))),0),
IFERROR(SUMPRODUCT('6. Patients'!DI$10:DI$107,OFFSET('6. Patients'!$GK$9,1,MATCH($D22,'6. Patients'!$GL$9:$HG$9,0),ROWS('6. Patients'!EV$10:EV$107))),0)+
IFERROR(SUMPRODUCT('6. Patients'!DI$10:DI$107,OFFSET('6. Patients'!$HH$9,1,MATCH($D22,'6. Patients'!$HI$9:$HU$9,0),ROWS('6. Patients'!EV$10:EV$107))),0)+
IFERROR(SUMPRODUCT('6. Patients'!DI$10:DI$107,OFFSET('6. Patients'!$HV$9,1,MATCH($D22,'6. Patients'!$HW$9:$IR$9,0),ROWS('6. Patients'!EV$10:EV$107))),0)+
IFERROR(SUMPRODUCT('6. Patients'!DI$10:DI$107,OFFSET('6. Patients'!$IS$9,1,MATCH($D22,'6. Patients'!$IT$9:$JH$9,0),ROWS('6. Patients'!EV$10:EV$107))),0),
IFERROR(SUMPRODUCT('6. Patients'!DI$10:DI$107,OFFSET('6. Patients'!$JI$9,1,MATCH($D22,'6. Patients'!$JJ$9:$KE$9,0),ROWS('6. Patients'!EV$10:EV$107))),0)+
IFERROR(SUMPRODUCT('6. Patients'!DI$10:DI$107,OFFSET('6. Patients'!$KF$9,1,MATCH($D22,'6. Patients'!$KG$9:$KS$9,0),ROWS('6. Patients'!EV$10:EV$107))),0)+
IFERROR(SUMPRODUCT('6. Patients'!DI$10:DI$107,OFFSET('6. Patients'!$KT$9,1,MATCH($D22,'6. Patients'!$KU$9:$LP$9,0),ROWS('6. Patients'!EV$10:EV$107))),0)+
IFERROR(SUMPRODUCT('6. Patients'!DI$10:DI$107,OFFSET('6. Patients'!$LQ$9,1,MATCH($D22,'6. Patients'!$LR$9:$MF$9,0),ROWS('6. Patients'!EV$10:EV$107))),0))+
IFERROR(VLOOKUP($D22,$H$109:$L$139,COLUMNS($H$108:$J$108)-1+AQ$7,0)*$E22*$F22*'1. General Inputs'!$J$18,0),0)</f>
        <v>0</v>
      </c>
      <c r="AR22" s="115"/>
      <c r="AY22" s="114">
        <f ca="1">IFERROR(SUM(OFFSET('7. Consumption'!H22,0,1,,MIN('1. General Inputs'!$J$20,COLUMNS('7. Consumption'!H$9:$AQ$9)-1))),0)+MAX(0,$AQ22*('1. General Inputs'!$J$20-COLUMNS('7. Consumption'!H$9:$AQ$9)+1))</f>
        <v>0</v>
      </c>
      <c r="AZ22" s="114">
        <f ca="1">IFERROR(SUM(OFFSET('7. Consumption'!I22,0,1,,MIN('1. General Inputs'!$J$20,COLUMNS('7. Consumption'!I$9:$AQ$9)-1))),0)+MAX(0,$AQ22*('1. General Inputs'!$J$20-COLUMNS('7. Consumption'!I$9:$AQ$9)+1))</f>
        <v>0</v>
      </c>
      <c r="BA22" s="114">
        <f ca="1">IFERROR(SUM(OFFSET('7. Consumption'!J22,0,1,,MIN('1. General Inputs'!$J$20,COLUMNS('7. Consumption'!J$9:$AQ$9)-1))),0)+MAX(0,$AQ22*('1. General Inputs'!$J$20-COLUMNS('7. Consumption'!J$9:$AQ$9)+1))</f>
        <v>0</v>
      </c>
      <c r="BB22" s="114">
        <f ca="1">IFERROR(SUM(OFFSET('7. Consumption'!K22,0,1,,MIN('1. General Inputs'!$J$20,COLUMNS('7. Consumption'!K$9:$AQ$9)-1))),0)+MAX(0,$AQ22*('1. General Inputs'!$J$20-COLUMNS('7. Consumption'!K$9:$AQ$9)+1))</f>
        <v>0</v>
      </c>
      <c r="BC22" s="114">
        <f ca="1">IFERROR(SUM(OFFSET('7. Consumption'!L22,0,1,,MIN('1. General Inputs'!$J$20,COLUMNS('7. Consumption'!L$9:$AQ$9)-1))),0)+MAX(0,$AQ22*('1. General Inputs'!$J$20-COLUMNS('7. Consumption'!L$9:$AQ$9)+1))</f>
        <v>0</v>
      </c>
      <c r="BD22" s="114">
        <f ca="1">IFERROR(SUM(OFFSET('7. Consumption'!M22,0,1,,MIN('1. General Inputs'!$J$20,COLUMNS('7. Consumption'!M$9:$AQ$9)-1))),0)+MAX(0,$AQ22*('1. General Inputs'!$J$20-COLUMNS('7. Consumption'!M$9:$AQ$9)+1))</f>
        <v>0</v>
      </c>
      <c r="BE22" s="114">
        <f ca="1">IFERROR(SUM(OFFSET('7. Consumption'!N22,0,1,,MIN('1. General Inputs'!$J$20,COLUMNS('7. Consumption'!N$9:$AQ$9)-1))),0)+MAX(0,$AQ22*('1. General Inputs'!$J$20-COLUMNS('7. Consumption'!N$9:$AQ$9)+1))</f>
        <v>0</v>
      </c>
      <c r="BF22" s="114">
        <f ca="1">IFERROR(SUM(OFFSET('7. Consumption'!O22,0,1,,MIN('1. General Inputs'!$J$20,COLUMNS('7. Consumption'!O$9:$AQ$9)-1))),0)+MAX(0,$AQ22*('1. General Inputs'!$J$20-COLUMNS('7. Consumption'!O$9:$AQ$9)+1))</f>
        <v>0</v>
      </c>
      <c r="BG22" s="114">
        <f ca="1">IFERROR(SUM(OFFSET('7. Consumption'!P22,0,1,,MIN('1. General Inputs'!$J$20,COLUMNS('7. Consumption'!P$9:$AQ$9)-1))),0)+MAX(0,$AQ22*('1. General Inputs'!$J$20-COLUMNS('7. Consumption'!P$9:$AQ$9)+1))</f>
        <v>0</v>
      </c>
      <c r="BH22" s="114">
        <f ca="1">IFERROR(SUM(OFFSET('7. Consumption'!Q22,0,1,,MIN('1. General Inputs'!$J$20,COLUMNS('7. Consumption'!Q$9:$AQ$9)-1))),0)+MAX(0,$AQ22*('1. General Inputs'!$J$20-COLUMNS('7. Consumption'!Q$9:$AQ$9)+1))</f>
        <v>0</v>
      </c>
      <c r="BI22" s="114">
        <f ca="1">IFERROR(SUM(OFFSET('7. Consumption'!R22,0,1,,MIN('1. General Inputs'!$J$20,COLUMNS('7. Consumption'!R$9:$AQ$9)-1))),0)+MAX(0,$AQ22*('1. General Inputs'!$J$20-COLUMNS('7. Consumption'!R$9:$AQ$9)+1))</f>
        <v>0</v>
      </c>
      <c r="BJ22" s="114">
        <f ca="1">IFERROR(SUM(OFFSET('7. Consumption'!S22,0,1,,MIN('1. General Inputs'!$J$20,COLUMNS('7. Consumption'!S$9:$AQ$9)-1))),0)+MAX(0,$AQ22*('1. General Inputs'!$J$20-COLUMNS('7. Consumption'!S$9:$AQ$9)+1))</f>
        <v>0</v>
      </c>
      <c r="BK22" s="114">
        <f ca="1">IFERROR(SUM(OFFSET('7. Consumption'!T22,0,1,,MIN('1. General Inputs'!$J$20,COLUMNS('7. Consumption'!T$9:$AQ$9)-1))),0)+MAX(0,$AQ22*('1. General Inputs'!$J$20-COLUMNS('7. Consumption'!T$9:$AQ$9)+1))</f>
        <v>0</v>
      </c>
      <c r="BL22" s="114">
        <f ca="1">IFERROR(SUM(OFFSET('7. Consumption'!U22,0,1,,MIN('1. General Inputs'!$J$20,COLUMNS('7. Consumption'!U$9:$AQ$9)-1))),0)+MAX(0,$AQ22*('1. General Inputs'!$J$20-COLUMNS('7. Consumption'!U$9:$AQ$9)+1))</f>
        <v>0</v>
      </c>
      <c r="BM22" s="114">
        <f ca="1">IFERROR(SUM(OFFSET('7. Consumption'!V22,0,1,,MIN('1. General Inputs'!$J$20,COLUMNS('7. Consumption'!V$9:$AQ$9)-1))),0)+MAX(0,$AQ22*('1. General Inputs'!$J$20-COLUMNS('7. Consumption'!V$9:$AQ$9)+1))</f>
        <v>0</v>
      </c>
      <c r="BN22" s="114">
        <f ca="1">IFERROR(SUM(OFFSET('7. Consumption'!W22,0,1,,MIN('1. General Inputs'!$J$20,COLUMNS('7. Consumption'!W$9:$AQ$9)-1))),0)+MAX(0,$AQ22*('1. General Inputs'!$J$20-COLUMNS('7. Consumption'!W$9:$AQ$9)+1))</f>
        <v>0</v>
      </c>
      <c r="BO22" s="114">
        <f ca="1">IFERROR(SUM(OFFSET('7. Consumption'!X22,0,1,,MIN('1. General Inputs'!$J$20,COLUMNS('7. Consumption'!X$9:$AQ$9)-1))),0)+MAX(0,$AQ22*('1. General Inputs'!$J$20-COLUMNS('7. Consumption'!X$9:$AQ$9)+1))</f>
        <v>0</v>
      </c>
      <c r="BP22" s="114">
        <f ca="1">IFERROR(SUM(OFFSET('7. Consumption'!Y22,0,1,,MIN('1. General Inputs'!$J$20,COLUMNS('7. Consumption'!Y$9:$AQ$9)-1))),0)+MAX(0,$AQ22*('1. General Inputs'!$J$20-COLUMNS('7. Consumption'!Y$9:$AQ$9)+1))</f>
        <v>0</v>
      </c>
      <c r="BQ22" s="114">
        <f ca="1">IFERROR(SUM(OFFSET('7. Consumption'!Z22,0,1,,MIN('1. General Inputs'!$J$20,COLUMNS('7. Consumption'!Z$9:$AQ$9)-1))),0)+MAX(0,$AQ22*('1. General Inputs'!$J$20-COLUMNS('7. Consumption'!Z$9:$AQ$9)+1))</f>
        <v>0</v>
      </c>
      <c r="BR22" s="114">
        <f ca="1">IFERROR(SUM(OFFSET('7. Consumption'!AA22,0,1,,MIN('1. General Inputs'!$J$20,COLUMNS('7. Consumption'!AA$9:$AQ$9)-1))),0)+MAX(0,$AQ22*('1. General Inputs'!$J$20-COLUMNS('7. Consumption'!AA$9:$AQ$9)+1))</f>
        <v>0</v>
      </c>
      <c r="BS22" s="114">
        <f ca="1">IFERROR(SUM(OFFSET('7. Consumption'!AB22,0,1,,MIN('1. General Inputs'!$J$20,COLUMNS('7. Consumption'!AB$9:$AQ$9)-1))),0)+MAX(0,$AQ22*('1. General Inputs'!$J$20-COLUMNS('7. Consumption'!AB$9:$AQ$9)+1))</f>
        <v>0</v>
      </c>
      <c r="BT22" s="114">
        <f ca="1">IFERROR(SUM(OFFSET('7. Consumption'!AC22,0,1,,MIN('1. General Inputs'!$J$20,COLUMNS('7. Consumption'!AC$9:$AQ$9)-1))),0)+MAX(0,$AQ22*('1. General Inputs'!$J$20-COLUMNS('7. Consumption'!AC$9:$AQ$9)+1))</f>
        <v>0</v>
      </c>
      <c r="BU22" s="114">
        <f ca="1">IFERROR(SUM(OFFSET('7. Consumption'!AD22,0,1,,MIN('1. General Inputs'!$J$20,COLUMNS('7. Consumption'!AD$9:$AQ$9)-1))),0)+MAX(0,$AQ22*('1. General Inputs'!$J$20-COLUMNS('7. Consumption'!AD$9:$AQ$9)+1))</f>
        <v>0</v>
      </c>
      <c r="BV22" s="114">
        <f ca="1">IFERROR(SUM(OFFSET('7. Consumption'!AE22,0,1,,MIN('1. General Inputs'!$J$20,COLUMNS('7. Consumption'!AE$9:$AQ$9)-1))),0)+MAX(0,$AQ22*('1. General Inputs'!$J$20-COLUMNS('7. Consumption'!AE$9:$AQ$9)+1))</f>
        <v>0</v>
      </c>
      <c r="BW22" s="114">
        <f ca="1">IFERROR(SUM(OFFSET('7. Consumption'!AF22,0,1,,MIN('1. General Inputs'!$J$20,COLUMNS('7. Consumption'!AF$9:$AQ$9)-1))),0)+MAX(0,$AQ22*('1. General Inputs'!$J$20-COLUMNS('7. Consumption'!AF$9:$AQ$9)+1))</f>
        <v>0</v>
      </c>
      <c r="BX22" s="114">
        <f ca="1">IFERROR(SUM(OFFSET('7. Consumption'!AG22,0,1,,MIN('1. General Inputs'!$J$20,COLUMNS('7. Consumption'!AG$9:$AQ$9)-1))),0)+MAX(0,$AQ22*('1. General Inputs'!$J$20-COLUMNS('7. Consumption'!AG$9:$AQ$9)+1))</f>
        <v>0</v>
      </c>
      <c r="BY22" s="114">
        <f ca="1">IFERROR(SUM(OFFSET('7. Consumption'!AH22,0,1,,MIN('1. General Inputs'!$J$20,COLUMNS('7. Consumption'!AH$9:$AQ$9)-1))),0)+MAX(0,$AQ22*('1. General Inputs'!$J$20-COLUMNS('7. Consumption'!AH$9:$AQ$9)+1))</f>
        <v>0</v>
      </c>
      <c r="BZ22" s="114">
        <f ca="1">IFERROR(SUM(OFFSET('7. Consumption'!AI22,0,1,,MIN('1. General Inputs'!$J$20,COLUMNS('7. Consumption'!AI$9:$AQ$9)-1))),0)+MAX(0,$AQ22*('1. General Inputs'!$J$20-COLUMNS('7. Consumption'!AI$9:$AQ$9)+1))</f>
        <v>0</v>
      </c>
      <c r="CA22" s="114">
        <f ca="1">IFERROR(SUM(OFFSET('7. Consumption'!AJ22,0,1,,MIN('1. General Inputs'!$J$20,COLUMNS('7. Consumption'!AJ$9:$AQ$9)-1))),0)+MAX(0,$AQ22*('1. General Inputs'!$J$20-COLUMNS('7. Consumption'!AJ$9:$AQ$9)+1))</f>
        <v>0</v>
      </c>
      <c r="CB22" s="114">
        <f ca="1">IFERROR(SUM(OFFSET('7. Consumption'!AK22,0,1,,MIN('1. General Inputs'!$J$20,COLUMNS('7. Consumption'!AK$9:$AQ$9)-1))),0)+MAX(0,$AQ22*('1. General Inputs'!$J$20-COLUMNS('7. Consumption'!AK$9:$AQ$9)+1))</f>
        <v>0</v>
      </c>
      <c r="CC22" s="114">
        <f ca="1">IFERROR(SUM(OFFSET('7. Consumption'!AL22,0,1,,MIN('1. General Inputs'!$J$20,COLUMNS('7. Consumption'!AL$9:$AQ$9)-1))),0)+MAX(0,$AQ22*('1. General Inputs'!$J$20-COLUMNS('7. Consumption'!AL$9:$AQ$9)+1))</f>
        <v>0</v>
      </c>
      <c r="CD22" s="114">
        <f ca="1">IFERROR(SUM(OFFSET('7. Consumption'!AM22,0,1,,MIN('1. General Inputs'!$J$20,COLUMNS('7. Consumption'!AM$9:$AQ$9)-1))),0)+MAX(0,$AQ22*('1. General Inputs'!$J$20-COLUMNS('7. Consumption'!AM$9:$AQ$9)+1))</f>
        <v>0</v>
      </c>
      <c r="CE22" s="114">
        <f ca="1">IFERROR(SUM(OFFSET('7. Consumption'!AN22,0,1,,MIN('1. General Inputs'!$J$20,COLUMNS('7. Consumption'!AN$9:$AQ$9)-1))),0)+MAX(0,$AQ22*('1. General Inputs'!$J$20-COLUMNS('7. Consumption'!AN$9:$AQ$9)+1))</f>
        <v>0</v>
      </c>
      <c r="CF22" s="114">
        <f ca="1">IFERROR(SUM(OFFSET('7. Consumption'!AO22,0,1,,MIN('1. General Inputs'!$J$20,COLUMNS('7. Consumption'!AO$9:$AQ$9)-1))),0)+MAX(0,$AQ22*('1. General Inputs'!$J$20-COLUMNS('7. Consumption'!AO$9:$AQ$9)+1))</f>
        <v>0</v>
      </c>
      <c r="CG22" s="114">
        <f ca="1">IFERROR(SUM(OFFSET('7. Consumption'!AP22,0,1,,MIN('1. General Inputs'!$J$20,COLUMNS('7. Consumption'!AP$9:$AQ$9)-1))),0)+MAX(0,$AQ22*('1. General Inputs'!$J$20-COLUMNS('7. Consumption'!AP$9:$AQ$9)+1))</f>
        <v>0</v>
      </c>
      <c r="CH22" s="114">
        <f ca="1">IFERROR(SUM(OFFSET('7. Consumption'!AQ22,0,1,,MIN('1. General Inputs'!$J$20,COLUMNS('7. Consumption'!AQ$9:$AQ$9)-1))),0)+MAX(0,$AQ22*('1. General Inputs'!$J$20-COLUMNS('7. Consumption'!AQ$9:$AQ$9)+1))</f>
        <v>0</v>
      </c>
    </row>
    <row r="23" spans="2:86" x14ac:dyDescent="0.3">
      <c r="B23" s="12"/>
      <c r="C23" s="12" t="str">
        <f>IFERROR(VLOOKUP(ROWS($C$9:$C23),'5. Dosing'!$I$12:$J$73,COLUMNS('5. Dosing'!$I$11:$J$11),0),"")</f>
        <v>DRV/r (400/50) - 60 tab</v>
      </c>
      <c r="D23" s="12" t="str">
        <f>IFERROR(INDEX('5. Dosing'!C$12:C$73,MATCH('7. Consumption'!$C23,'5. Dosing'!$J$12:$J$73,0)),"")</f>
        <v>DRV/r</v>
      </c>
      <c r="E23" s="108">
        <f>IFERROR(INDEX('5. Dosing'!H$12:H$73,MATCH('7. Consumption'!$C23,'5. Dosing'!$J$12:$J$73,0)),0)</f>
        <v>1</v>
      </c>
      <c r="F23" s="109">
        <f>IFERROR(INDEX('5. Dosing'!G$12:G$73,MATCH('7. Consumption'!$C23,'5. Dosing'!$J$12:$J$73,0))*(30.5)/INDEX('5. Dosing'!F$12:F$73,MATCH('7. Consumption'!$C23,'5. Dosing'!$J$12:$J$73,0)),0)</f>
        <v>1.0166666666666666</v>
      </c>
      <c r="H23" s="3">
        <f ca="1">ROUNDUP($F23*$E23*CHOOSE(H$7,
IFERROR(SUMPRODUCT('6. Patients'!BZ$10:BZ$107,OFFSET('6. Patients'!$DM$9,1,MATCH($D23,'6. Patients'!$DN$9:$EI$9,0),ROWS('6. Patients'!DM$10:DM$107))),0)+
IFERROR(SUMPRODUCT('6. Patients'!BZ$10:BZ$107,OFFSET('6. Patients'!$EJ$9,1,MATCH($D23,'6. Patients'!$EK$9:$EW$9,0),ROWS('6. Patients'!DM$10:DM$107))),0)+
IFERROR(SUMPRODUCT('6. Patients'!BZ$10:BZ$107,OFFSET('6. Patients'!$EX$9,1,MATCH($D23,'6. Patients'!$EY$9:$FT$9,0),ROWS('6. Patients'!DM$10:DM$107))),0)+
IFERROR(SUMPRODUCT('6. Patients'!BZ$10:BZ$107,OFFSET('6. Patients'!$FU$9,1,MATCH($D23,'6. Patients'!$FV$9:$GJ$9,0),ROWS('6. Patients'!DM$10:DM$107))),0),
IFERROR(SUMPRODUCT('6. Patients'!BZ$10:BZ$107,OFFSET('6. Patients'!$GK$9,1,MATCH($D23,'6. Patients'!$GL$9:$HG$9,0),ROWS('6. Patients'!DM$10:DM$107))),0)+
IFERROR(SUMPRODUCT('6. Patients'!BZ$10:BZ$107,OFFSET('6. Patients'!$HH$9,1,MATCH($D23,'6. Patients'!$HI$9:$HU$9,0),ROWS('6. Patients'!DM$10:DM$107))),0)+
IFERROR(SUMPRODUCT('6. Patients'!BZ$10:BZ$107,OFFSET('6. Patients'!$HV$9,1,MATCH($D23,'6. Patients'!$HW$9:$IR$9,0),ROWS('6. Patients'!DM$10:DM$107))),0)+
IFERROR(SUMPRODUCT('6. Patients'!BZ$10:BZ$107,OFFSET('6. Patients'!$IS$9,1,MATCH($D23,'6. Patients'!$IT$9:$JH$9,0),ROWS('6. Patients'!DM$10:DM$107))),0),
IFERROR(SUMPRODUCT('6. Patients'!BZ$10:BZ$107,OFFSET('6. Patients'!$JI$9,1,MATCH($D23,'6. Patients'!$JJ$9:$KE$9,0),ROWS('6. Patients'!DM$10:DM$107))),0)+
IFERROR(SUMPRODUCT('6. Patients'!BZ$10:BZ$107,OFFSET('6. Patients'!$KF$9,1,MATCH($D23,'6. Patients'!$KG$9:$KS$9,0),ROWS('6. Patients'!DM$10:DM$107))),0)+
IFERROR(SUMPRODUCT('6. Patients'!BZ$10:BZ$107,OFFSET('6. Patients'!$KT$9,1,MATCH($D23,'6. Patients'!$KU$9:$LP$9,0),ROWS('6. Patients'!DM$10:DM$107))),0)+
IFERROR(SUMPRODUCT('6. Patients'!BZ$10:BZ$107,OFFSET('6. Patients'!$LQ$9,1,MATCH($D23,'6. Patients'!$LR$9:$MF$9,0),ROWS('6. Patients'!DM$10:DM$107))),0))+
IFERROR(VLOOKUP($D23,$H$109:$L$139,COLUMNS($H$108:$J$108)-1+H$7,0)*$E23*$F23*'1. General Inputs'!$J$18,0),0)</f>
        <v>0</v>
      </c>
      <c r="I23" s="3">
        <f ca="1">ROUNDUP($F23*$E23*CHOOSE(I$7,
IFERROR(SUMPRODUCT('6. Patients'!CA$10:CA$107,OFFSET('6. Patients'!$DM$9,1,MATCH($D23,'6. Patients'!$DN$9:$EI$9,0),ROWS('6. Patients'!DN$10:DN$107))),0)+
IFERROR(SUMPRODUCT('6. Patients'!CA$10:CA$107,OFFSET('6. Patients'!$EJ$9,1,MATCH($D23,'6. Patients'!$EK$9:$EW$9,0),ROWS('6. Patients'!DN$10:DN$107))),0)+
IFERROR(SUMPRODUCT('6. Patients'!CA$10:CA$107,OFFSET('6. Patients'!$EX$9,1,MATCH($D23,'6. Patients'!$EY$9:$FT$9,0),ROWS('6. Patients'!DN$10:DN$107))),0)+
IFERROR(SUMPRODUCT('6. Patients'!CA$10:CA$107,OFFSET('6. Patients'!$FU$9,1,MATCH($D23,'6. Patients'!$FV$9:$GJ$9,0),ROWS('6. Patients'!DN$10:DN$107))),0),
IFERROR(SUMPRODUCT('6. Patients'!CA$10:CA$107,OFFSET('6. Patients'!$GK$9,1,MATCH($D23,'6. Patients'!$GL$9:$HG$9,0),ROWS('6. Patients'!DN$10:DN$107))),0)+
IFERROR(SUMPRODUCT('6. Patients'!CA$10:CA$107,OFFSET('6. Patients'!$HH$9,1,MATCH($D23,'6. Patients'!$HI$9:$HU$9,0),ROWS('6. Patients'!DN$10:DN$107))),0)+
IFERROR(SUMPRODUCT('6. Patients'!CA$10:CA$107,OFFSET('6. Patients'!$HV$9,1,MATCH($D23,'6. Patients'!$HW$9:$IR$9,0),ROWS('6. Patients'!DN$10:DN$107))),0)+
IFERROR(SUMPRODUCT('6. Patients'!CA$10:CA$107,OFFSET('6. Patients'!$IS$9,1,MATCH($D23,'6. Patients'!$IT$9:$JH$9,0),ROWS('6. Patients'!DN$10:DN$107))),0),
IFERROR(SUMPRODUCT('6. Patients'!CA$10:CA$107,OFFSET('6. Patients'!$JI$9,1,MATCH($D23,'6. Patients'!$JJ$9:$KE$9,0),ROWS('6. Patients'!DN$10:DN$107))),0)+
IFERROR(SUMPRODUCT('6. Patients'!CA$10:CA$107,OFFSET('6. Patients'!$KF$9,1,MATCH($D23,'6. Patients'!$KG$9:$KS$9,0),ROWS('6. Patients'!DN$10:DN$107))),0)+
IFERROR(SUMPRODUCT('6. Patients'!CA$10:CA$107,OFFSET('6. Patients'!$KT$9,1,MATCH($D23,'6. Patients'!$KU$9:$LP$9,0),ROWS('6. Patients'!DN$10:DN$107))),0)+
IFERROR(SUMPRODUCT('6. Patients'!CA$10:CA$107,OFFSET('6. Patients'!$LQ$9,1,MATCH($D23,'6. Patients'!$LR$9:$MF$9,0),ROWS('6. Patients'!DN$10:DN$107))),0))+
IFERROR(VLOOKUP($D23,$H$109:$L$139,COLUMNS($H$108:$J$108)-1+I$7,0)*$E23*$F23*'1. General Inputs'!$J$18,0),0)</f>
        <v>0</v>
      </c>
      <c r="J23" s="3">
        <f ca="1">ROUNDUP($F23*$E23*CHOOSE(J$7,
IFERROR(SUMPRODUCT('6. Patients'!CB$10:CB$107,OFFSET('6. Patients'!$DM$9,1,MATCH($D23,'6. Patients'!$DN$9:$EI$9,0),ROWS('6. Patients'!DO$10:DO$107))),0)+
IFERROR(SUMPRODUCT('6. Patients'!CB$10:CB$107,OFFSET('6. Patients'!$EJ$9,1,MATCH($D23,'6. Patients'!$EK$9:$EW$9,0),ROWS('6. Patients'!DO$10:DO$107))),0)+
IFERROR(SUMPRODUCT('6. Patients'!CB$10:CB$107,OFFSET('6. Patients'!$EX$9,1,MATCH($D23,'6. Patients'!$EY$9:$FT$9,0),ROWS('6. Patients'!DO$10:DO$107))),0)+
IFERROR(SUMPRODUCT('6. Patients'!CB$10:CB$107,OFFSET('6. Patients'!$FU$9,1,MATCH($D23,'6. Patients'!$FV$9:$GJ$9,0),ROWS('6. Patients'!DO$10:DO$107))),0),
IFERROR(SUMPRODUCT('6. Patients'!CB$10:CB$107,OFFSET('6. Patients'!$GK$9,1,MATCH($D23,'6. Patients'!$GL$9:$HG$9,0),ROWS('6. Patients'!DO$10:DO$107))),0)+
IFERROR(SUMPRODUCT('6. Patients'!CB$10:CB$107,OFFSET('6. Patients'!$HH$9,1,MATCH($D23,'6. Patients'!$HI$9:$HU$9,0),ROWS('6. Patients'!DO$10:DO$107))),0)+
IFERROR(SUMPRODUCT('6. Patients'!CB$10:CB$107,OFFSET('6. Patients'!$HV$9,1,MATCH($D23,'6. Patients'!$HW$9:$IR$9,0),ROWS('6. Patients'!DO$10:DO$107))),0)+
IFERROR(SUMPRODUCT('6. Patients'!CB$10:CB$107,OFFSET('6. Patients'!$IS$9,1,MATCH($D23,'6. Patients'!$IT$9:$JH$9,0),ROWS('6. Patients'!DO$10:DO$107))),0),
IFERROR(SUMPRODUCT('6. Patients'!CB$10:CB$107,OFFSET('6. Patients'!$JI$9,1,MATCH($D23,'6. Patients'!$JJ$9:$KE$9,0),ROWS('6. Patients'!DO$10:DO$107))),0)+
IFERROR(SUMPRODUCT('6. Patients'!CB$10:CB$107,OFFSET('6. Patients'!$KF$9,1,MATCH($D23,'6. Patients'!$KG$9:$KS$9,0),ROWS('6. Patients'!DO$10:DO$107))),0)+
IFERROR(SUMPRODUCT('6. Patients'!CB$10:CB$107,OFFSET('6. Patients'!$KT$9,1,MATCH($D23,'6. Patients'!$KU$9:$LP$9,0),ROWS('6. Patients'!DO$10:DO$107))),0)+
IFERROR(SUMPRODUCT('6. Patients'!CB$10:CB$107,OFFSET('6. Patients'!$LQ$9,1,MATCH($D23,'6. Patients'!$LR$9:$MF$9,0),ROWS('6. Patients'!DO$10:DO$107))),0))+
IFERROR(VLOOKUP($D23,$H$109:$L$139,COLUMNS($H$108:$J$108)-1+J$7,0)*$E23*$F23*'1. General Inputs'!$J$18,0),0)</f>
        <v>0</v>
      </c>
      <c r="K23" s="3">
        <f ca="1">ROUNDUP($F23*$E23*CHOOSE(K$7,
IFERROR(SUMPRODUCT('6. Patients'!CC$10:CC$107,OFFSET('6. Patients'!$DM$9,1,MATCH($D23,'6. Patients'!$DN$9:$EI$9,0),ROWS('6. Patients'!DP$10:DP$107))),0)+
IFERROR(SUMPRODUCT('6. Patients'!CC$10:CC$107,OFFSET('6. Patients'!$EJ$9,1,MATCH($D23,'6. Patients'!$EK$9:$EW$9,0),ROWS('6. Patients'!DP$10:DP$107))),0)+
IFERROR(SUMPRODUCT('6. Patients'!CC$10:CC$107,OFFSET('6. Patients'!$EX$9,1,MATCH($D23,'6. Patients'!$EY$9:$FT$9,0),ROWS('6. Patients'!DP$10:DP$107))),0)+
IFERROR(SUMPRODUCT('6. Patients'!CC$10:CC$107,OFFSET('6. Patients'!$FU$9,1,MATCH($D23,'6. Patients'!$FV$9:$GJ$9,0),ROWS('6. Patients'!DP$10:DP$107))),0),
IFERROR(SUMPRODUCT('6. Patients'!CC$10:CC$107,OFFSET('6. Patients'!$GK$9,1,MATCH($D23,'6. Patients'!$GL$9:$HG$9,0),ROWS('6. Patients'!DP$10:DP$107))),0)+
IFERROR(SUMPRODUCT('6. Patients'!CC$10:CC$107,OFFSET('6. Patients'!$HH$9,1,MATCH($D23,'6. Patients'!$HI$9:$HU$9,0),ROWS('6. Patients'!DP$10:DP$107))),0)+
IFERROR(SUMPRODUCT('6. Patients'!CC$10:CC$107,OFFSET('6. Patients'!$HV$9,1,MATCH($D23,'6. Patients'!$HW$9:$IR$9,0),ROWS('6. Patients'!DP$10:DP$107))),0)+
IFERROR(SUMPRODUCT('6. Patients'!CC$10:CC$107,OFFSET('6. Patients'!$IS$9,1,MATCH($D23,'6. Patients'!$IT$9:$JH$9,0),ROWS('6. Patients'!DP$10:DP$107))),0),
IFERROR(SUMPRODUCT('6. Patients'!CC$10:CC$107,OFFSET('6. Patients'!$JI$9,1,MATCH($D23,'6. Patients'!$JJ$9:$KE$9,0),ROWS('6. Patients'!DP$10:DP$107))),0)+
IFERROR(SUMPRODUCT('6. Patients'!CC$10:CC$107,OFFSET('6. Patients'!$KF$9,1,MATCH($D23,'6. Patients'!$KG$9:$KS$9,0),ROWS('6. Patients'!DP$10:DP$107))),0)+
IFERROR(SUMPRODUCT('6. Patients'!CC$10:CC$107,OFFSET('6. Patients'!$KT$9,1,MATCH($D23,'6. Patients'!$KU$9:$LP$9,0),ROWS('6. Patients'!DP$10:DP$107))),0)+
IFERROR(SUMPRODUCT('6. Patients'!CC$10:CC$107,OFFSET('6. Patients'!$LQ$9,1,MATCH($D23,'6. Patients'!$LR$9:$MF$9,0),ROWS('6. Patients'!DP$10:DP$107))),0))+
IFERROR(VLOOKUP($D23,$H$109:$L$139,COLUMNS($H$108:$J$108)-1+K$7,0)*$E23*$F23*'1. General Inputs'!$J$18,0),0)</f>
        <v>0</v>
      </c>
      <c r="L23" s="3">
        <f ca="1">ROUNDUP($F23*$E23*CHOOSE(L$7,
IFERROR(SUMPRODUCT('6. Patients'!CD$10:CD$107,OFFSET('6. Patients'!$DM$9,1,MATCH($D23,'6. Patients'!$DN$9:$EI$9,0),ROWS('6. Patients'!DQ$10:DQ$107))),0)+
IFERROR(SUMPRODUCT('6. Patients'!CD$10:CD$107,OFFSET('6. Patients'!$EJ$9,1,MATCH($D23,'6. Patients'!$EK$9:$EW$9,0),ROWS('6. Patients'!DQ$10:DQ$107))),0)+
IFERROR(SUMPRODUCT('6. Patients'!CD$10:CD$107,OFFSET('6. Patients'!$EX$9,1,MATCH($D23,'6. Patients'!$EY$9:$FT$9,0),ROWS('6. Patients'!DQ$10:DQ$107))),0)+
IFERROR(SUMPRODUCT('6. Patients'!CD$10:CD$107,OFFSET('6. Patients'!$FU$9,1,MATCH($D23,'6. Patients'!$FV$9:$GJ$9,0),ROWS('6. Patients'!DQ$10:DQ$107))),0),
IFERROR(SUMPRODUCT('6. Patients'!CD$10:CD$107,OFFSET('6. Patients'!$GK$9,1,MATCH($D23,'6. Patients'!$GL$9:$HG$9,0),ROWS('6. Patients'!DQ$10:DQ$107))),0)+
IFERROR(SUMPRODUCT('6. Patients'!CD$10:CD$107,OFFSET('6. Patients'!$HH$9,1,MATCH($D23,'6. Patients'!$HI$9:$HU$9,0),ROWS('6. Patients'!DQ$10:DQ$107))),0)+
IFERROR(SUMPRODUCT('6. Patients'!CD$10:CD$107,OFFSET('6. Patients'!$HV$9,1,MATCH($D23,'6. Patients'!$HW$9:$IR$9,0),ROWS('6. Patients'!DQ$10:DQ$107))),0)+
IFERROR(SUMPRODUCT('6. Patients'!CD$10:CD$107,OFFSET('6. Patients'!$IS$9,1,MATCH($D23,'6. Patients'!$IT$9:$JH$9,0),ROWS('6. Patients'!DQ$10:DQ$107))),0),
IFERROR(SUMPRODUCT('6. Patients'!CD$10:CD$107,OFFSET('6. Patients'!$JI$9,1,MATCH($D23,'6. Patients'!$JJ$9:$KE$9,0),ROWS('6. Patients'!DQ$10:DQ$107))),0)+
IFERROR(SUMPRODUCT('6. Patients'!CD$10:CD$107,OFFSET('6. Patients'!$KF$9,1,MATCH($D23,'6. Patients'!$KG$9:$KS$9,0),ROWS('6. Patients'!DQ$10:DQ$107))),0)+
IFERROR(SUMPRODUCT('6. Patients'!CD$10:CD$107,OFFSET('6. Patients'!$KT$9,1,MATCH($D23,'6. Patients'!$KU$9:$LP$9,0),ROWS('6. Patients'!DQ$10:DQ$107))),0)+
IFERROR(SUMPRODUCT('6. Patients'!CD$10:CD$107,OFFSET('6. Patients'!$LQ$9,1,MATCH($D23,'6. Patients'!$LR$9:$MF$9,0),ROWS('6. Patients'!DQ$10:DQ$107))),0))+
IFERROR(VLOOKUP($D23,$H$109:$L$139,COLUMNS($H$108:$J$108)-1+L$7,0)*$E23*$F23*'1. General Inputs'!$J$18,0),0)</f>
        <v>0</v>
      </c>
      <c r="M23" s="3">
        <f ca="1">ROUNDUP($F23*$E23*CHOOSE(M$7,
IFERROR(SUMPRODUCT('6. Patients'!CE$10:CE$107,OFFSET('6. Patients'!$DM$9,1,MATCH($D23,'6. Patients'!$DN$9:$EI$9,0),ROWS('6. Patients'!DR$10:DR$107))),0)+
IFERROR(SUMPRODUCT('6. Patients'!CE$10:CE$107,OFFSET('6. Patients'!$EJ$9,1,MATCH($D23,'6. Patients'!$EK$9:$EW$9,0),ROWS('6. Patients'!DR$10:DR$107))),0)+
IFERROR(SUMPRODUCT('6. Patients'!CE$10:CE$107,OFFSET('6. Patients'!$EX$9,1,MATCH($D23,'6. Patients'!$EY$9:$FT$9,0),ROWS('6. Patients'!DR$10:DR$107))),0)+
IFERROR(SUMPRODUCT('6. Patients'!CE$10:CE$107,OFFSET('6. Patients'!$FU$9,1,MATCH($D23,'6. Patients'!$FV$9:$GJ$9,0),ROWS('6. Patients'!DR$10:DR$107))),0),
IFERROR(SUMPRODUCT('6. Patients'!CE$10:CE$107,OFFSET('6. Patients'!$GK$9,1,MATCH($D23,'6. Patients'!$GL$9:$HG$9,0),ROWS('6. Patients'!DR$10:DR$107))),0)+
IFERROR(SUMPRODUCT('6. Patients'!CE$10:CE$107,OFFSET('6. Patients'!$HH$9,1,MATCH($D23,'6. Patients'!$HI$9:$HU$9,0),ROWS('6. Patients'!DR$10:DR$107))),0)+
IFERROR(SUMPRODUCT('6. Patients'!CE$10:CE$107,OFFSET('6. Patients'!$HV$9,1,MATCH($D23,'6. Patients'!$HW$9:$IR$9,0),ROWS('6. Patients'!DR$10:DR$107))),0)+
IFERROR(SUMPRODUCT('6. Patients'!CE$10:CE$107,OFFSET('6. Patients'!$IS$9,1,MATCH($D23,'6. Patients'!$IT$9:$JH$9,0),ROWS('6. Patients'!DR$10:DR$107))),0),
IFERROR(SUMPRODUCT('6. Patients'!CE$10:CE$107,OFFSET('6. Patients'!$JI$9,1,MATCH($D23,'6. Patients'!$JJ$9:$KE$9,0),ROWS('6. Patients'!DR$10:DR$107))),0)+
IFERROR(SUMPRODUCT('6. Patients'!CE$10:CE$107,OFFSET('6. Patients'!$KF$9,1,MATCH($D23,'6. Patients'!$KG$9:$KS$9,0),ROWS('6. Patients'!DR$10:DR$107))),0)+
IFERROR(SUMPRODUCT('6. Patients'!CE$10:CE$107,OFFSET('6. Patients'!$KT$9,1,MATCH($D23,'6. Patients'!$KU$9:$LP$9,0),ROWS('6. Patients'!DR$10:DR$107))),0)+
IFERROR(SUMPRODUCT('6. Patients'!CE$10:CE$107,OFFSET('6. Patients'!$LQ$9,1,MATCH($D23,'6. Patients'!$LR$9:$MF$9,0),ROWS('6. Patients'!DR$10:DR$107))),0))+
IFERROR(VLOOKUP($D23,$H$109:$L$139,COLUMNS($H$108:$J$108)-1+M$7,0)*$E23*$F23*'1. General Inputs'!$J$18,0),0)</f>
        <v>0</v>
      </c>
      <c r="N23" s="3">
        <f ca="1">ROUNDUP($F23*$E23*CHOOSE(N$7,
IFERROR(SUMPRODUCT('6. Patients'!CF$10:CF$107,OFFSET('6. Patients'!$DM$9,1,MATCH($D23,'6. Patients'!$DN$9:$EI$9,0),ROWS('6. Patients'!DS$10:DS$107))),0)+
IFERROR(SUMPRODUCT('6. Patients'!CF$10:CF$107,OFFSET('6. Patients'!$EJ$9,1,MATCH($D23,'6. Patients'!$EK$9:$EW$9,0),ROWS('6. Patients'!DS$10:DS$107))),0)+
IFERROR(SUMPRODUCT('6. Patients'!CF$10:CF$107,OFFSET('6. Patients'!$EX$9,1,MATCH($D23,'6. Patients'!$EY$9:$FT$9,0),ROWS('6. Patients'!DS$10:DS$107))),0)+
IFERROR(SUMPRODUCT('6. Patients'!CF$10:CF$107,OFFSET('6. Patients'!$FU$9,1,MATCH($D23,'6. Patients'!$FV$9:$GJ$9,0),ROWS('6. Patients'!DS$10:DS$107))),0),
IFERROR(SUMPRODUCT('6. Patients'!CF$10:CF$107,OFFSET('6. Patients'!$GK$9,1,MATCH($D23,'6. Patients'!$GL$9:$HG$9,0),ROWS('6. Patients'!DS$10:DS$107))),0)+
IFERROR(SUMPRODUCT('6. Patients'!CF$10:CF$107,OFFSET('6. Patients'!$HH$9,1,MATCH($D23,'6. Patients'!$HI$9:$HU$9,0),ROWS('6. Patients'!DS$10:DS$107))),0)+
IFERROR(SUMPRODUCT('6. Patients'!CF$10:CF$107,OFFSET('6. Patients'!$HV$9,1,MATCH($D23,'6. Patients'!$HW$9:$IR$9,0),ROWS('6. Patients'!DS$10:DS$107))),0)+
IFERROR(SUMPRODUCT('6. Patients'!CF$10:CF$107,OFFSET('6. Patients'!$IS$9,1,MATCH($D23,'6. Patients'!$IT$9:$JH$9,0),ROWS('6. Patients'!DS$10:DS$107))),0),
IFERROR(SUMPRODUCT('6. Patients'!CF$10:CF$107,OFFSET('6. Patients'!$JI$9,1,MATCH($D23,'6. Patients'!$JJ$9:$KE$9,0),ROWS('6. Patients'!DS$10:DS$107))),0)+
IFERROR(SUMPRODUCT('6. Patients'!CF$10:CF$107,OFFSET('6. Patients'!$KF$9,1,MATCH($D23,'6. Patients'!$KG$9:$KS$9,0),ROWS('6. Patients'!DS$10:DS$107))),0)+
IFERROR(SUMPRODUCT('6. Patients'!CF$10:CF$107,OFFSET('6. Patients'!$KT$9,1,MATCH($D23,'6. Patients'!$KU$9:$LP$9,0),ROWS('6. Patients'!DS$10:DS$107))),0)+
IFERROR(SUMPRODUCT('6. Patients'!CF$10:CF$107,OFFSET('6. Patients'!$LQ$9,1,MATCH($D23,'6. Patients'!$LR$9:$MF$9,0),ROWS('6. Patients'!DS$10:DS$107))),0))+
IFERROR(VLOOKUP($D23,$H$109:$L$139,COLUMNS($H$108:$J$108)-1+N$7,0)*$E23*$F23*'1. General Inputs'!$J$18,0),0)</f>
        <v>0</v>
      </c>
      <c r="O23" s="3">
        <f ca="1">ROUNDUP($F23*$E23*CHOOSE(O$7,
IFERROR(SUMPRODUCT('6. Patients'!CG$10:CG$107,OFFSET('6. Patients'!$DM$9,1,MATCH($D23,'6. Patients'!$DN$9:$EI$9,0),ROWS('6. Patients'!DT$10:DT$107))),0)+
IFERROR(SUMPRODUCT('6. Patients'!CG$10:CG$107,OFFSET('6. Patients'!$EJ$9,1,MATCH($D23,'6. Patients'!$EK$9:$EW$9,0),ROWS('6. Patients'!DT$10:DT$107))),0)+
IFERROR(SUMPRODUCT('6. Patients'!CG$10:CG$107,OFFSET('6. Patients'!$EX$9,1,MATCH($D23,'6. Patients'!$EY$9:$FT$9,0),ROWS('6. Patients'!DT$10:DT$107))),0)+
IFERROR(SUMPRODUCT('6. Patients'!CG$10:CG$107,OFFSET('6. Patients'!$FU$9,1,MATCH($D23,'6. Patients'!$FV$9:$GJ$9,0),ROWS('6. Patients'!DT$10:DT$107))),0),
IFERROR(SUMPRODUCT('6. Patients'!CG$10:CG$107,OFFSET('6. Patients'!$GK$9,1,MATCH($D23,'6. Patients'!$GL$9:$HG$9,0),ROWS('6. Patients'!DT$10:DT$107))),0)+
IFERROR(SUMPRODUCT('6. Patients'!CG$10:CG$107,OFFSET('6. Patients'!$HH$9,1,MATCH($D23,'6. Patients'!$HI$9:$HU$9,0),ROWS('6. Patients'!DT$10:DT$107))),0)+
IFERROR(SUMPRODUCT('6. Patients'!CG$10:CG$107,OFFSET('6. Patients'!$HV$9,1,MATCH($D23,'6. Patients'!$HW$9:$IR$9,0),ROWS('6. Patients'!DT$10:DT$107))),0)+
IFERROR(SUMPRODUCT('6. Patients'!CG$10:CG$107,OFFSET('6. Patients'!$IS$9,1,MATCH($D23,'6. Patients'!$IT$9:$JH$9,0),ROWS('6. Patients'!DT$10:DT$107))),0),
IFERROR(SUMPRODUCT('6. Patients'!CG$10:CG$107,OFFSET('6. Patients'!$JI$9,1,MATCH($D23,'6. Patients'!$JJ$9:$KE$9,0),ROWS('6. Patients'!DT$10:DT$107))),0)+
IFERROR(SUMPRODUCT('6. Patients'!CG$10:CG$107,OFFSET('6. Patients'!$KF$9,1,MATCH($D23,'6. Patients'!$KG$9:$KS$9,0),ROWS('6. Patients'!DT$10:DT$107))),0)+
IFERROR(SUMPRODUCT('6. Patients'!CG$10:CG$107,OFFSET('6. Patients'!$KT$9,1,MATCH($D23,'6. Patients'!$KU$9:$LP$9,0),ROWS('6. Patients'!DT$10:DT$107))),0)+
IFERROR(SUMPRODUCT('6. Patients'!CG$10:CG$107,OFFSET('6. Patients'!$LQ$9,1,MATCH($D23,'6. Patients'!$LR$9:$MF$9,0),ROWS('6. Patients'!DT$10:DT$107))),0))+
IFERROR(VLOOKUP($D23,$H$109:$L$139,COLUMNS($H$108:$J$108)-1+O$7,0)*$E23*$F23*'1. General Inputs'!$J$18,0),0)</f>
        <v>0</v>
      </c>
      <c r="P23" s="3">
        <f ca="1">ROUNDUP($F23*$E23*CHOOSE(P$7,
IFERROR(SUMPRODUCT('6. Patients'!CH$10:CH$107,OFFSET('6. Patients'!$DM$9,1,MATCH($D23,'6. Patients'!$DN$9:$EI$9,0),ROWS('6. Patients'!DU$10:DU$107))),0)+
IFERROR(SUMPRODUCT('6. Patients'!CH$10:CH$107,OFFSET('6. Patients'!$EJ$9,1,MATCH($D23,'6. Patients'!$EK$9:$EW$9,0),ROWS('6. Patients'!DU$10:DU$107))),0)+
IFERROR(SUMPRODUCT('6. Patients'!CH$10:CH$107,OFFSET('6. Patients'!$EX$9,1,MATCH($D23,'6. Patients'!$EY$9:$FT$9,0),ROWS('6. Patients'!DU$10:DU$107))),0)+
IFERROR(SUMPRODUCT('6. Patients'!CH$10:CH$107,OFFSET('6. Patients'!$FU$9,1,MATCH($D23,'6. Patients'!$FV$9:$GJ$9,0),ROWS('6. Patients'!DU$10:DU$107))),0),
IFERROR(SUMPRODUCT('6. Patients'!CH$10:CH$107,OFFSET('6. Patients'!$GK$9,1,MATCH($D23,'6. Patients'!$GL$9:$HG$9,0),ROWS('6. Patients'!DU$10:DU$107))),0)+
IFERROR(SUMPRODUCT('6. Patients'!CH$10:CH$107,OFFSET('6. Patients'!$HH$9,1,MATCH($D23,'6. Patients'!$HI$9:$HU$9,0),ROWS('6. Patients'!DU$10:DU$107))),0)+
IFERROR(SUMPRODUCT('6. Patients'!CH$10:CH$107,OFFSET('6. Patients'!$HV$9,1,MATCH($D23,'6. Patients'!$HW$9:$IR$9,0),ROWS('6. Patients'!DU$10:DU$107))),0)+
IFERROR(SUMPRODUCT('6. Patients'!CH$10:CH$107,OFFSET('6. Patients'!$IS$9,1,MATCH($D23,'6. Patients'!$IT$9:$JH$9,0),ROWS('6. Patients'!DU$10:DU$107))),0),
IFERROR(SUMPRODUCT('6. Patients'!CH$10:CH$107,OFFSET('6. Patients'!$JI$9,1,MATCH($D23,'6. Patients'!$JJ$9:$KE$9,0),ROWS('6. Patients'!DU$10:DU$107))),0)+
IFERROR(SUMPRODUCT('6. Patients'!CH$10:CH$107,OFFSET('6. Patients'!$KF$9,1,MATCH($D23,'6. Patients'!$KG$9:$KS$9,0),ROWS('6. Patients'!DU$10:DU$107))),0)+
IFERROR(SUMPRODUCT('6. Patients'!CH$10:CH$107,OFFSET('6. Patients'!$KT$9,1,MATCH($D23,'6. Patients'!$KU$9:$LP$9,0),ROWS('6. Patients'!DU$10:DU$107))),0)+
IFERROR(SUMPRODUCT('6. Patients'!CH$10:CH$107,OFFSET('6. Patients'!$LQ$9,1,MATCH($D23,'6. Patients'!$LR$9:$MF$9,0),ROWS('6. Patients'!DU$10:DU$107))),0))+
IFERROR(VLOOKUP($D23,$H$109:$L$139,COLUMNS($H$108:$J$108)-1+P$7,0)*$E23*$F23*'1. General Inputs'!$J$18,0),0)</f>
        <v>0</v>
      </c>
      <c r="Q23" s="3">
        <f ca="1">ROUNDUP($F23*$E23*CHOOSE(Q$7,
IFERROR(SUMPRODUCT('6. Patients'!CI$10:CI$107,OFFSET('6. Patients'!$DM$9,1,MATCH($D23,'6. Patients'!$DN$9:$EI$9,0),ROWS('6. Patients'!DV$10:DV$107))),0)+
IFERROR(SUMPRODUCT('6. Patients'!CI$10:CI$107,OFFSET('6. Patients'!$EJ$9,1,MATCH($D23,'6. Patients'!$EK$9:$EW$9,0),ROWS('6. Patients'!DV$10:DV$107))),0)+
IFERROR(SUMPRODUCT('6. Patients'!CI$10:CI$107,OFFSET('6. Patients'!$EX$9,1,MATCH($D23,'6. Patients'!$EY$9:$FT$9,0),ROWS('6. Patients'!DV$10:DV$107))),0)+
IFERROR(SUMPRODUCT('6. Patients'!CI$10:CI$107,OFFSET('6. Patients'!$FU$9,1,MATCH($D23,'6. Patients'!$FV$9:$GJ$9,0),ROWS('6. Patients'!DV$10:DV$107))),0),
IFERROR(SUMPRODUCT('6. Patients'!CI$10:CI$107,OFFSET('6. Patients'!$GK$9,1,MATCH($D23,'6. Patients'!$GL$9:$HG$9,0),ROWS('6. Patients'!DV$10:DV$107))),0)+
IFERROR(SUMPRODUCT('6. Patients'!CI$10:CI$107,OFFSET('6. Patients'!$HH$9,1,MATCH($D23,'6. Patients'!$HI$9:$HU$9,0),ROWS('6. Patients'!DV$10:DV$107))),0)+
IFERROR(SUMPRODUCT('6. Patients'!CI$10:CI$107,OFFSET('6. Patients'!$HV$9,1,MATCH($D23,'6. Patients'!$HW$9:$IR$9,0),ROWS('6. Patients'!DV$10:DV$107))),0)+
IFERROR(SUMPRODUCT('6. Patients'!CI$10:CI$107,OFFSET('6. Patients'!$IS$9,1,MATCH($D23,'6. Patients'!$IT$9:$JH$9,0),ROWS('6. Patients'!DV$10:DV$107))),0),
IFERROR(SUMPRODUCT('6. Patients'!CI$10:CI$107,OFFSET('6. Patients'!$JI$9,1,MATCH($D23,'6. Patients'!$JJ$9:$KE$9,0),ROWS('6. Patients'!DV$10:DV$107))),0)+
IFERROR(SUMPRODUCT('6. Patients'!CI$10:CI$107,OFFSET('6. Patients'!$KF$9,1,MATCH($D23,'6. Patients'!$KG$9:$KS$9,0),ROWS('6. Patients'!DV$10:DV$107))),0)+
IFERROR(SUMPRODUCT('6. Patients'!CI$10:CI$107,OFFSET('6. Patients'!$KT$9,1,MATCH($D23,'6. Patients'!$KU$9:$LP$9,0),ROWS('6. Patients'!DV$10:DV$107))),0)+
IFERROR(SUMPRODUCT('6. Patients'!CI$10:CI$107,OFFSET('6. Patients'!$LQ$9,1,MATCH($D23,'6. Patients'!$LR$9:$MF$9,0),ROWS('6. Patients'!DV$10:DV$107))),0))+
IFERROR(VLOOKUP($D23,$H$109:$L$139,COLUMNS($H$108:$J$108)-1+Q$7,0)*$E23*$F23*'1. General Inputs'!$J$18,0),0)</f>
        <v>0</v>
      </c>
      <c r="R23" s="3">
        <f ca="1">ROUNDUP($F23*$E23*CHOOSE(R$7,
IFERROR(SUMPRODUCT('6. Patients'!CJ$10:CJ$107,OFFSET('6. Patients'!$DM$9,1,MATCH($D23,'6. Patients'!$DN$9:$EI$9,0),ROWS('6. Patients'!DW$10:DW$107))),0)+
IFERROR(SUMPRODUCT('6. Patients'!CJ$10:CJ$107,OFFSET('6. Patients'!$EJ$9,1,MATCH($D23,'6. Patients'!$EK$9:$EW$9,0),ROWS('6. Patients'!DW$10:DW$107))),0)+
IFERROR(SUMPRODUCT('6. Patients'!CJ$10:CJ$107,OFFSET('6. Patients'!$EX$9,1,MATCH($D23,'6. Patients'!$EY$9:$FT$9,0),ROWS('6. Patients'!DW$10:DW$107))),0)+
IFERROR(SUMPRODUCT('6. Patients'!CJ$10:CJ$107,OFFSET('6. Patients'!$FU$9,1,MATCH($D23,'6. Patients'!$FV$9:$GJ$9,0),ROWS('6. Patients'!DW$10:DW$107))),0),
IFERROR(SUMPRODUCT('6. Patients'!CJ$10:CJ$107,OFFSET('6. Patients'!$GK$9,1,MATCH($D23,'6. Patients'!$GL$9:$HG$9,0),ROWS('6. Patients'!DW$10:DW$107))),0)+
IFERROR(SUMPRODUCT('6. Patients'!CJ$10:CJ$107,OFFSET('6. Patients'!$HH$9,1,MATCH($D23,'6. Patients'!$HI$9:$HU$9,0),ROWS('6. Patients'!DW$10:DW$107))),0)+
IFERROR(SUMPRODUCT('6. Patients'!CJ$10:CJ$107,OFFSET('6. Patients'!$HV$9,1,MATCH($D23,'6. Patients'!$HW$9:$IR$9,0),ROWS('6. Patients'!DW$10:DW$107))),0)+
IFERROR(SUMPRODUCT('6. Patients'!CJ$10:CJ$107,OFFSET('6. Patients'!$IS$9,1,MATCH($D23,'6. Patients'!$IT$9:$JH$9,0),ROWS('6. Patients'!DW$10:DW$107))),0),
IFERROR(SUMPRODUCT('6. Patients'!CJ$10:CJ$107,OFFSET('6. Patients'!$JI$9,1,MATCH($D23,'6. Patients'!$JJ$9:$KE$9,0),ROWS('6. Patients'!DW$10:DW$107))),0)+
IFERROR(SUMPRODUCT('6. Patients'!CJ$10:CJ$107,OFFSET('6. Patients'!$KF$9,1,MATCH($D23,'6. Patients'!$KG$9:$KS$9,0),ROWS('6. Patients'!DW$10:DW$107))),0)+
IFERROR(SUMPRODUCT('6. Patients'!CJ$10:CJ$107,OFFSET('6. Patients'!$KT$9,1,MATCH($D23,'6. Patients'!$KU$9:$LP$9,0),ROWS('6. Patients'!DW$10:DW$107))),0)+
IFERROR(SUMPRODUCT('6. Patients'!CJ$10:CJ$107,OFFSET('6. Patients'!$LQ$9,1,MATCH($D23,'6. Patients'!$LR$9:$MF$9,0),ROWS('6. Patients'!DW$10:DW$107))),0))+
IFERROR(VLOOKUP($D23,$H$109:$L$139,COLUMNS($H$108:$J$108)-1+R$7,0)*$E23*$F23*'1. General Inputs'!$J$18,0),0)</f>
        <v>0</v>
      </c>
      <c r="S23" s="3">
        <f ca="1">ROUNDUP($F23*$E23*CHOOSE(S$7,
IFERROR(SUMPRODUCT('6. Patients'!CK$10:CK$107,OFFSET('6. Patients'!$DM$9,1,MATCH($D23,'6. Patients'!$DN$9:$EI$9,0),ROWS('6. Patients'!DX$10:DX$107))),0)+
IFERROR(SUMPRODUCT('6. Patients'!CK$10:CK$107,OFFSET('6. Patients'!$EJ$9,1,MATCH($D23,'6. Patients'!$EK$9:$EW$9,0),ROWS('6. Patients'!DX$10:DX$107))),0)+
IFERROR(SUMPRODUCT('6. Patients'!CK$10:CK$107,OFFSET('6. Patients'!$EX$9,1,MATCH($D23,'6. Patients'!$EY$9:$FT$9,0),ROWS('6. Patients'!DX$10:DX$107))),0)+
IFERROR(SUMPRODUCT('6. Patients'!CK$10:CK$107,OFFSET('6. Patients'!$FU$9,1,MATCH($D23,'6. Patients'!$FV$9:$GJ$9,0),ROWS('6. Patients'!DX$10:DX$107))),0),
IFERROR(SUMPRODUCT('6. Patients'!CK$10:CK$107,OFFSET('6. Patients'!$GK$9,1,MATCH($D23,'6. Patients'!$GL$9:$HG$9,0),ROWS('6. Patients'!DX$10:DX$107))),0)+
IFERROR(SUMPRODUCT('6. Patients'!CK$10:CK$107,OFFSET('6. Patients'!$HH$9,1,MATCH($D23,'6. Patients'!$HI$9:$HU$9,0),ROWS('6. Patients'!DX$10:DX$107))),0)+
IFERROR(SUMPRODUCT('6. Patients'!CK$10:CK$107,OFFSET('6. Patients'!$HV$9,1,MATCH($D23,'6. Patients'!$HW$9:$IR$9,0),ROWS('6. Patients'!DX$10:DX$107))),0)+
IFERROR(SUMPRODUCT('6. Patients'!CK$10:CK$107,OFFSET('6. Patients'!$IS$9,1,MATCH($D23,'6. Patients'!$IT$9:$JH$9,0),ROWS('6. Patients'!DX$10:DX$107))),0),
IFERROR(SUMPRODUCT('6. Patients'!CK$10:CK$107,OFFSET('6. Patients'!$JI$9,1,MATCH($D23,'6. Patients'!$JJ$9:$KE$9,0),ROWS('6. Patients'!DX$10:DX$107))),0)+
IFERROR(SUMPRODUCT('6. Patients'!CK$10:CK$107,OFFSET('6. Patients'!$KF$9,1,MATCH($D23,'6. Patients'!$KG$9:$KS$9,0),ROWS('6. Patients'!DX$10:DX$107))),0)+
IFERROR(SUMPRODUCT('6. Patients'!CK$10:CK$107,OFFSET('6. Patients'!$KT$9,1,MATCH($D23,'6. Patients'!$KU$9:$LP$9,0),ROWS('6. Patients'!DX$10:DX$107))),0)+
IFERROR(SUMPRODUCT('6. Patients'!CK$10:CK$107,OFFSET('6. Patients'!$LQ$9,1,MATCH($D23,'6. Patients'!$LR$9:$MF$9,0),ROWS('6. Patients'!DX$10:DX$107))),0))+
IFERROR(VLOOKUP($D23,$H$109:$L$139,COLUMNS($H$108:$J$108)-1+S$7,0)*$E23*$F23*'1. General Inputs'!$J$18,0),0)</f>
        <v>0</v>
      </c>
      <c r="T23" s="3">
        <f ca="1">ROUNDUP($F23*$E23*CHOOSE(T$7,
IFERROR(SUMPRODUCT('6. Patients'!CL$10:CL$107,OFFSET('6. Patients'!$DM$9,1,MATCH($D23,'6. Patients'!$DN$9:$EI$9,0),ROWS('6. Patients'!DY$10:DY$107))),0)+
IFERROR(SUMPRODUCT('6. Patients'!CL$10:CL$107,OFFSET('6. Patients'!$EJ$9,1,MATCH($D23,'6. Patients'!$EK$9:$EW$9,0),ROWS('6. Patients'!DY$10:DY$107))),0)+
IFERROR(SUMPRODUCT('6. Patients'!CL$10:CL$107,OFFSET('6. Patients'!$EX$9,1,MATCH($D23,'6. Patients'!$EY$9:$FT$9,0),ROWS('6. Patients'!DY$10:DY$107))),0)+
IFERROR(SUMPRODUCT('6. Patients'!CL$10:CL$107,OFFSET('6. Patients'!$FU$9,1,MATCH($D23,'6. Patients'!$FV$9:$GJ$9,0),ROWS('6. Patients'!DY$10:DY$107))),0),
IFERROR(SUMPRODUCT('6. Patients'!CL$10:CL$107,OFFSET('6. Patients'!$GK$9,1,MATCH($D23,'6. Patients'!$GL$9:$HG$9,0),ROWS('6. Patients'!DY$10:DY$107))),0)+
IFERROR(SUMPRODUCT('6. Patients'!CL$10:CL$107,OFFSET('6. Patients'!$HH$9,1,MATCH($D23,'6. Patients'!$HI$9:$HU$9,0),ROWS('6. Patients'!DY$10:DY$107))),0)+
IFERROR(SUMPRODUCT('6. Patients'!CL$10:CL$107,OFFSET('6. Patients'!$HV$9,1,MATCH($D23,'6. Patients'!$HW$9:$IR$9,0),ROWS('6. Patients'!DY$10:DY$107))),0)+
IFERROR(SUMPRODUCT('6. Patients'!CL$10:CL$107,OFFSET('6. Patients'!$IS$9,1,MATCH($D23,'6. Patients'!$IT$9:$JH$9,0),ROWS('6. Patients'!DY$10:DY$107))),0),
IFERROR(SUMPRODUCT('6. Patients'!CL$10:CL$107,OFFSET('6. Patients'!$JI$9,1,MATCH($D23,'6. Patients'!$JJ$9:$KE$9,0),ROWS('6. Patients'!DY$10:DY$107))),0)+
IFERROR(SUMPRODUCT('6. Patients'!CL$10:CL$107,OFFSET('6. Patients'!$KF$9,1,MATCH($D23,'6. Patients'!$KG$9:$KS$9,0),ROWS('6. Patients'!DY$10:DY$107))),0)+
IFERROR(SUMPRODUCT('6. Patients'!CL$10:CL$107,OFFSET('6. Patients'!$KT$9,1,MATCH($D23,'6. Patients'!$KU$9:$LP$9,0),ROWS('6. Patients'!DY$10:DY$107))),0)+
IFERROR(SUMPRODUCT('6. Patients'!CL$10:CL$107,OFFSET('6. Patients'!$LQ$9,1,MATCH($D23,'6. Patients'!$LR$9:$MF$9,0),ROWS('6. Patients'!DY$10:DY$107))),0))+
IFERROR(VLOOKUP($D23,$H$109:$L$139,COLUMNS($H$108:$J$108)-1+T$7,0)*$E23*$F23*'1. General Inputs'!$J$18,0),0)</f>
        <v>0</v>
      </c>
      <c r="U23" s="3">
        <f ca="1">ROUNDUP($F23*$E23*CHOOSE(U$7,
IFERROR(SUMPRODUCT('6. Patients'!CM$10:CM$107,OFFSET('6. Patients'!$DM$9,1,MATCH($D23,'6. Patients'!$DN$9:$EI$9,0),ROWS('6. Patients'!DZ$10:DZ$107))),0)+
IFERROR(SUMPRODUCT('6. Patients'!CM$10:CM$107,OFFSET('6. Patients'!$EJ$9,1,MATCH($D23,'6. Patients'!$EK$9:$EW$9,0),ROWS('6. Patients'!DZ$10:DZ$107))),0)+
IFERROR(SUMPRODUCT('6. Patients'!CM$10:CM$107,OFFSET('6. Patients'!$EX$9,1,MATCH($D23,'6. Patients'!$EY$9:$FT$9,0),ROWS('6. Patients'!DZ$10:DZ$107))),0)+
IFERROR(SUMPRODUCT('6. Patients'!CM$10:CM$107,OFFSET('6. Patients'!$FU$9,1,MATCH($D23,'6. Patients'!$FV$9:$GJ$9,0),ROWS('6. Patients'!DZ$10:DZ$107))),0),
IFERROR(SUMPRODUCT('6. Patients'!CM$10:CM$107,OFFSET('6. Patients'!$GK$9,1,MATCH($D23,'6. Patients'!$GL$9:$HG$9,0),ROWS('6. Patients'!DZ$10:DZ$107))),0)+
IFERROR(SUMPRODUCT('6. Patients'!CM$10:CM$107,OFFSET('6. Patients'!$HH$9,1,MATCH($D23,'6. Patients'!$HI$9:$HU$9,0),ROWS('6. Patients'!DZ$10:DZ$107))),0)+
IFERROR(SUMPRODUCT('6. Patients'!CM$10:CM$107,OFFSET('6. Patients'!$HV$9,1,MATCH($D23,'6. Patients'!$HW$9:$IR$9,0),ROWS('6. Patients'!DZ$10:DZ$107))),0)+
IFERROR(SUMPRODUCT('6. Patients'!CM$10:CM$107,OFFSET('6. Patients'!$IS$9,1,MATCH($D23,'6. Patients'!$IT$9:$JH$9,0),ROWS('6. Patients'!DZ$10:DZ$107))),0),
IFERROR(SUMPRODUCT('6. Patients'!CM$10:CM$107,OFFSET('6. Patients'!$JI$9,1,MATCH($D23,'6. Patients'!$JJ$9:$KE$9,0),ROWS('6. Patients'!DZ$10:DZ$107))),0)+
IFERROR(SUMPRODUCT('6. Patients'!CM$10:CM$107,OFFSET('6. Patients'!$KF$9,1,MATCH($D23,'6. Patients'!$KG$9:$KS$9,0),ROWS('6. Patients'!DZ$10:DZ$107))),0)+
IFERROR(SUMPRODUCT('6. Patients'!CM$10:CM$107,OFFSET('6. Patients'!$KT$9,1,MATCH($D23,'6. Patients'!$KU$9:$LP$9,0),ROWS('6. Patients'!DZ$10:DZ$107))),0)+
IFERROR(SUMPRODUCT('6. Patients'!CM$10:CM$107,OFFSET('6. Patients'!$LQ$9,1,MATCH($D23,'6. Patients'!$LR$9:$MF$9,0),ROWS('6. Patients'!DZ$10:DZ$107))),0))+
IFERROR(VLOOKUP($D23,$H$109:$L$139,COLUMNS($H$108:$J$108)-1+U$7,0)*$E23*$F23*'1. General Inputs'!$J$18,0),0)</f>
        <v>0</v>
      </c>
      <c r="V23" s="3">
        <f ca="1">ROUNDUP($F23*$E23*CHOOSE(V$7,
IFERROR(SUMPRODUCT('6. Patients'!CN$10:CN$107,OFFSET('6. Patients'!$DM$9,1,MATCH($D23,'6. Patients'!$DN$9:$EI$9,0),ROWS('6. Patients'!EA$10:EA$107))),0)+
IFERROR(SUMPRODUCT('6. Patients'!CN$10:CN$107,OFFSET('6. Patients'!$EJ$9,1,MATCH($D23,'6. Patients'!$EK$9:$EW$9,0),ROWS('6. Patients'!EA$10:EA$107))),0)+
IFERROR(SUMPRODUCT('6. Patients'!CN$10:CN$107,OFFSET('6. Patients'!$EX$9,1,MATCH($D23,'6. Patients'!$EY$9:$FT$9,0),ROWS('6. Patients'!EA$10:EA$107))),0)+
IFERROR(SUMPRODUCT('6. Patients'!CN$10:CN$107,OFFSET('6. Patients'!$FU$9,1,MATCH($D23,'6. Patients'!$FV$9:$GJ$9,0),ROWS('6. Patients'!EA$10:EA$107))),0),
IFERROR(SUMPRODUCT('6. Patients'!CN$10:CN$107,OFFSET('6. Patients'!$GK$9,1,MATCH($D23,'6. Patients'!$GL$9:$HG$9,0),ROWS('6. Patients'!EA$10:EA$107))),0)+
IFERROR(SUMPRODUCT('6. Patients'!CN$10:CN$107,OFFSET('6. Patients'!$HH$9,1,MATCH($D23,'6. Patients'!$HI$9:$HU$9,0),ROWS('6. Patients'!EA$10:EA$107))),0)+
IFERROR(SUMPRODUCT('6. Patients'!CN$10:CN$107,OFFSET('6. Patients'!$HV$9,1,MATCH($D23,'6. Patients'!$HW$9:$IR$9,0),ROWS('6. Patients'!EA$10:EA$107))),0)+
IFERROR(SUMPRODUCT('6. Patients'!CN$10:CN$107,OFFSET('6. Patients'!$IS$9,1,MATCH($D23,'6. Patients'!$IT$9:$JH$9,0),ROWS('6. Patients'!EA$10:EA$107))),0),
IFERROR(SUMPRODUCT('6. Patients'!CN$10:CN$107,OFFSET('6. Patients'!$JI$9,1,MATCH($D23,'6. Patients'!$JJ$9:$KE$9,0),ROWS('6. Patients'!EA$10:EA$107))),0)+
IFERROR(SUMPRODUCT('6. Patients'!CN$10:CN$107,OFFSET('6. Patients'!$KF$9,1,MATCH($D23,'6. Patients'!$KG$9:$KS$9,0),ROWS('6. Patients'!EA$10:EA$107))),0)+
IFERROR(SUMPRODUCT('6. Patients'!CN$10:CN$107,OFFSET('6. Patients'!$KT$9,1,MATCH($D23,'6. Patients'!$KU$9:$LP$9,0),ROWS('6. Patients'!EA$10:EA$107))),0)+
IFERROR(SUMPRODUCT('6. Patients'!CN$10:CN$107,OFFSET('6. Patients'!$LQ$9,1,MATCH($D23,'6. Patients'!$LR$9:$MF$9,0),ROWS('6. Patients'!EA$10:EA$107))),0))+
IFERROR(VLOOKUP($D23,$H$109:$L$139,COLUMNS($H$108:$J$108)-1+V$7,0)*$E23*$F23*'1. General Inputs'!$J$18,0),0)</f>
        <v>0</v>
      </c>
      <c r="W23" s="3">
        <f ca="1">ROUNDUP($F23*$E23*CHOOSE(W$7,
IFERROR(SUMPRODUCT('6. Patients'!CO$10:CO$107,OFFSET('6. Patients'!$DM$9,1,MATCH($D23,'6. Patients'!$DN$9:$EI$9,0),ROWS('6. Patients'!EB$10:EB$107))),0)+
IFERROR(SUMPRODUCT('6. Patients'!CO$10:CO$107,OFFSET('6. Patients'!$EJ$9,1,MATCH($D23,'6. Patients'!$EK$9:$EW$9,0),ROWS('6. Patients'!EB$10:EB$107))),0)+
IFERROR(SUMPRODUCT('6. Patients'!CO$10:CO$107,OFFSET('6. Patients'!$EX$9,1,MATCH($D23,'6. Patients'!$EY$9:$FT$9,0),ROWS('6. Patients'!EB$10:EB$107))),0)+
IFERROR(SUMPRODUCT('6. Patients'!CO$10:CO$107,OFFSET('6. Patients'!$FU$9,1,MATCH($D23,'6. Patients'!$FV$9:$GJ$9,0),ROWS('6. Patients'!EB$10:EB$107))),0),
IFERROR(SUMPRODUCT('6. Patients'!CO$10:CO$107,OFFSET('6. Patients'!$GK$9,1,MATCH($D23,'6. Patients'!$GL$9:$HG$9,0),ROWS('6. Patients'!EB$10:EB$107))),0)+
IFERROR(SUMPRODUCT('6. Patients'!CO$10:CO$107,OFFSET('6. Patients'!$HH$9,1,MATCH($D23,'6. Patients'!$HI$9:$HU$9,0),ROWS('6. Patients'!EB$10:EB$107))),0)+
IFERROR(SUMPRODUCT('6. Patients'!CO$10:CO$107,OFFSET('6. Patients'!$HV$9,1,MATCH($D23,'6. Patients'!$HW$9:$IR$9,0),ROWS('6. Patients'!EB$10:EB$107))),0)+
IFERROR(SUMPRODUCT('6. Patients'!CO$10:CO$107,OFFSET('6. Patients'!$IS$9,1,MATCH($D23,'6. Patients'!$IT$9:$JH$9,0),ROWS('6. Patients'!EB$10:EB$107))),0),
IFERROR(SUMPRODUCT('6. Patients'!CO$10:CO$107,OFFSET('6. Patients'!$JI$9,1,MATCH($D23,'6. Patients'!$JJ$9:$KE$9,0),ROWS('6. Patients'!EB$10:EB$107))),0)+
IFERROR(SUMPRODUCT('6. Patients'!CO$10:CO$107,OFFSET('6. Patients'!$KF$9,1,MATCH($D23,'6. Patients'!$KG$9:$KS$9,0),ROWS('6. Patients'!EB$10:EB$107))),0)+
IFERROR(SUMPRODUCT('6. Patients'!CO$10:CO$107,OFFSET('6. Patients'!$KT$9,1,MATCH($D23,'6. Patients'!$KU$9:$LP$9,0),ROWS('6. Patients'!EB$10:EB$107))),0)+
IFERROR(SUMPRODUCT('6. Patients'!CO$10:CO$107,OFFSET('6. Patients'!$LQ$9,1,MATCH($D23,'6. Patients'!$LR$9:$MF$9,0),ROWS('6. Patients'!EB$10:EB$107))),0))+
IFERROR(VLOOKUP($D23,$H$109:$L$139,COLUMNS($H$108:$J$108)-1+W$7,0)*$E23*$F23*'1. General Inputs'!$J$18,0),0)</f>
        <v>0</v>
      </c>
      <c r="X23" s="3">
        <f ca="1">ROUNDUP($F23*$E23*CHOOSE(X$7,
IFERROR(SUMPRODUCT('6. Patients'!CP$10:CP$107,OFFSET('6. Patients'!$DM$9,1,MATCH($D23,'6. Patients'!$DN$9:$EI$9,0),ROWS('6. Patients'!EC$10:EC$107))),0)+
IFERROR(SUMPRODUCT('6. Patients'!CP$10:CP$107,OFFSET('6. Patients'!$EJ$9,1,MATCH($D23,'6. Patients'!$EK$9:$EW$9,0),ROWS('6. Patients'!EC$10:EC$107))),0)+
IFERROR(SUMPRODUCT('6. Patients'!CP$10:CP$107,OFFSET('6. Patients'!$EX$9,1,MATCH($D23,'6. Patients'!$EY$9:$FT$9,0),ROWS('6. Patients'!EC$10:EC$107))),0)+
IFERROR(SUMPRODUCT('6. Patients'!CP$10:CP$107,OFFSET('6. Patients'!$FU$9,1,MATCH($D23,'6. Patients'!$FV$9:$GJ$9,0),ROWS('6. Patients'!EC$10:EC$107))),0),
IFERROR(SUMPRODUCT('6. Patients'!CP$10:CP$107,OFFSET('6. Patients'!$GK$9,1,MATCH($D23,'6. Patients'!$GL$9:$HG$9,0),ROWS('6. Patients'!EC$10:EC$107))),0)+
IFERROR(SUMPRODUCT('6. Patients'!CP$10:CP$107,OFFSET('6. Patients'!$HH$9,1,MATCH($D23,'6. Patients'!$HI$9:$HU$9,0),ROWS('6. Patients'!EC$10:EC$107))),0)+
IFERROR(SUMPRODUCT('6. Patients'!CP$10:CP$107,OFFSET('6. Patients'!$HV$9,1,MATCH($D23,'6. Patients'!$HW$9:$IR$9,0),ROWS('6. Patients'!EC$10:EC$107))),0)+
IFERROR(SUMPRODUCT('6. Patients'!CP$10:CP$107,OFFSET('6. Patients'!$IS$9,1,MATCH($D23,'6. Patients'!$IT$9:$JH$9,0),ROWS('6. Patients'!EC$10:EC$107))),0),
IFERROR(SUMPRODUCT('6. Patients'!CP$10:CP$107,OFFSET('6. Patients'!$JI$9,1,MATCH($D23,'6. Patients'!$JJ$9:$KE$9,0),ROWS('6. Patients'!EC$10:EC$107))),0)+
IFERROR(SUMPRODUCT('6. Patients'!CP$10:CP$107,OFFSET('6. Patients'!$KF$9,1,MATCH($D23,'6. Patients'!$KG$9:$KS$9,0),ROWS('6. Patients'!EC$10:EC$107))),0)+
IFERROR(SUMPRODUCT('6. Patients'!CP$10:CP$107,OFFSET('6. Patients'!$KT$9,1,MATCH($D23,'6. Patients'!$KU$9:$LP$9,0),ROWS('6. Patients'!EC$10:EC$107))),0)+
IFERROR(SUMPRODUCT('6. Patients'!CP$10:CP$107,OFFSET('6. Patients'!$LQ$9,1,MATCH($D23,'6. Patients'!$LR$9:$MF$9,0),ROWS('6. Patients'!EC$10:EC$107))),0))+
IFERROR(VLOOKUP($D23,$H$109:$L$139,COLUMNS($H$108:$J$108)-1+X$7,0)*$E23*$F23*'1. General Inputs'!$J$18,0),0)</f>
        <v>0</v>
      </c>
      <c r="Y23" s="3">
        <f ca="1">ROUNDUP($F23*$E23*CHOOSE(Y$7,
IFERROR(SUMPRODUCT('6. Patients'!CQ$10:CQ$107,OFFSET('6. Patients'!$DM$9,1,MATCH($D23,'6. Patients'!$DN$9:$EI$9,0),ROWS('6. Patients'!ED$10:ED$107))),0)+
IFERROR(SUMPRODUCT('6. Patients'!CQ$10:CQ$107,OFFSET('6. Patients'!$EJ$9,1,MATCH($D23,'6. Patients'!$EK$9:$EW$9,0),ROWS('6. Patients'!ED$10:ED$107))),0)+
IFERROR(SUMPRODUCT('6. Patients'!CQ$10:CQ$107,OFFSET('6. Patients'!$EX$9,1,MATCH($D23,'6. Patients'!$EY$9:$FT$9,0),ROWS('6. Patients'!ED$10:ED$107))),0)+
IFERROR(SUMPRODUCT('6. Patients'!CQ$10:CQ$107,OFFSET('6. Patients'!$FU$9,1,MATCH($D23,'6. Patients'!$FV$9:$GJ$9,0),ROWS('6. Patients'!ED$10:ED$107))),0),
IFERROR(SUMPRODUCT('6. Patients'!CQ$10:CQ$107,OFFSET('6. Patients'!$GK$9,1,MATCH($D23,'6. Patients'!$GL$9:$HG$9,0),ROWS('6. Patients'!ED$10:ED$107))),0)+
IFERROR(SUMPRODUCT('6. Patients'!CQ$10:CQ$107,OFFSET('6. Patients'!$HH$9,1,MATCH($D23,'6. Patients'!$HI$9:$HU$9,0),ROWS('6. Patients'!ED$10:ED$107))),0)+
IFERROR(SUMPRODUCT('6. Patients'!CQ$10:CQ$107,OFFSET('6. Patients'!$HV$9,1,MATCH($D23,'6. Patients'!$HW$9:$IR$9,0),ROWS('6. Patients'!ED$10:ED$107))),0)+
IFERROR(SUMPRODUCT('6. Patients'!CQ$10:CQ$107,OFFSET('6. Patients'!$IS$9,1,MATCH($D23,'6. Patients'!$IT$9:$JH$9,0),ROWS('6. Patients'!ED$10:ED$107))),0),
IFERROR(SUMPRODUCT('6. Patients'!CQ$10:CQ$107,OFFSET('6. Patients'!$JI$9,1,MATCH($D23,'6. Patients'!$JJ$9:$KE$9,0),ROWS('6. Patients'!ED$10:ED$107))),0)+
IFERROR(SUMPRODUCT('6. Patients'!CQ$10:CQ$107,OFFSET('6. Patients'!$KF$9,1,MATCH($D23,'6. Patients'!$KG$9:$KS$9,0),ROWS('6. Patients'!ED$10:ED$107))),0)+
IFERROR(SUMPRODUCT('6. Patients'!CQ$10:CQ$107,OFFSET('6. Patients'!$KT$9,1,MATCH($D23,'6. Patients'!$KU$9:$LP$9,0),ROWS('6. Patients'!ED$10:ED$107))),0)+
IFERROR(SUMPRODUCT('6. Patients'!CQ$10:CQ$107,OFFSET('6. Patients'!$LQ$9,1,MATCH($D23,'6. Patients'!$LR$9:$MF$9,0),ROWS('6. Patients'!ED$10:ED$107))),0))+
IFERROR(VLOOKUP($D23,$H$109:$L$139,COLUMNS($H$108:$J$108)-1+Y$7,0)*$E23*$F23*'1. General Inputs'!$J$18,0),0)</f>
        <v>0</v>
      </c>
      <c r="Z23" s="3">
        <f ca="1">ROUNDUP($F23*$E23*CHOOSE(Z$7,
IFERROR(SUMPRODUCT('6. Patients'!CR$10:CR$107,OFFSET('6. Patients'!$DM$9,1,MATCH($D23,'6. Patients'!$DN$9:$EI$9,0),ROWS('6. Patients'!EE$10:EE$107))),0)+
IFERROR(SUMPRODUCT('6. Patients'!CR$10:CR$107,OFFSET('6. Patients'!$EJ$9,1,MATCH($D23,'6. Patients'!$EK$9:$EW$9,0),ROWS('6. Patients'!EE$10:EE$107))),0)+
IFERROR(SUMPRODUCT('6. Patients'!CR$10:CR$107,OFFSET('6. Patients'!$EX$9,1,MATCH($D23,'6. Patients'!$EY$9:$FT$9,0),ROWS('6. Patients'!EE$10:EE$107))),0)+
IFERROR(SUMPRODUCT('6. Patients'!CR$10:CR$107,OFFSET('6. Patients'!$FU$9,1,MATCH($D23,'6. Patients'!$FV$9:$GJ$9,0),ROWS('6. Patients'!EE$10:EE$107))),0),
IFERROR(SUMPRODUCT('6. Patients'!CR$10:CR$107,OFFSET('6. Patients'!$GK$9,1,MATCH($D23,'6. Patients'!$GL$9:$HG$9,0),ROWS('6. Patients'!EE$10:EE$107))),0)+
IFERROR(SUMPRODUCT('6. Patients'!CR$10:CR$107,OFFSET('6. Patients'!$HH$9,1,MATCH($D23,'6. Patients'!$HI$9:$HU$9,0),ROWS('6. Patients'!EE$10:EE$107))),0)+
IFERROR(SUMPRODUCT('6. Patients'!CR$10:CR$107,OFFSET('6. Patients'!$HV$9,1,MATCH($D23,'6. Patients'!$HW$9:$IR$9,0),ROWS('6. Patients'!EE$10:EE$107))),0)+
IFERROR(SUMPRODUCT('6. Patients'!CR$10:CR$107,OFFSET('6. Patients'!$IS$9,1,MATCH($D23,'6. Patients'!$IT$9:$JH$9,0),ROWS('6. Patients'!EE$10:EE$107))),0),
IFERROR(SUMPRODUCT('6. Patients'!CR$10:CR$107,OFFSET('6. Patients'!$JI$9,1,MATCH($D23,'6. Patients'!$JJ$9:$KE$9,0),ROWS('6. Patients'!EE$10:EE$107))),0)+
IFERROR(SUMPRODUCT('6. Patients'!CR$10:CR$107,OFFSET('6. Patients'!$KF$9,1,MATCH($D23,'6. Patients'!$KG$9:$KS$9,0),ROWS('6. Patients'!EE$10:EE$107))),0)+
IFERROR(SUMPRODUCT('6. Patients'!CR$10:CR$107,OFFSET('6. Patients'!$KT$9,1,MATCH($D23,'6. Patients'!$KU$9:$LP$9,0),ROWS('6. Patients'!EE$10:EE$107))),0)+
IFERROR(SUMPRODUCT('6. Patients'!CR$10:CR$107,OFFSET('6. Patients'!$LQ$9,1,MATCH($D23,'6. Patients'!$LR$9:$MF$9,0),ROWS('6. Patients'!EE$10:EE$107))),0))+
IFERROR(VLOOKUP($D23,$H$109:$L$139,COLUMNS($H$108:$J$108)-1+Z$7,0)*$E23*$F23*'1. General Inputs'!$J$18,0),0)</f>
        <v>0</v>
      </c>
      <c r="AA23" s="3">
        <f ca="1">ROUNDUP($F23*$E23*CHOOSE(AA$7,
IFERROR(SUMPRODUCT('6. Patients'!CS$10:CS$107,OFFSET('6. Patients'!$DM$9,1,MATCH($D23,'6. Patients'!$DN$9:$EI$9,0),ROWS('6. Patients'!EF$10:EF$107))),0)+
IFERROR(SUMPRODUCT('6. Patients'!CS$10:CS$107,OFFSET('6. Patients'!$EJ$9,1,MATCH($D23,'6. Patients'!$EK$9:$EW$9,0),ROWS('6. Patients'!EF$10:EF$107))),0)+
IFERROR(SUMPRODUCT('6. Patients'!CS$10:CS$107,OFFSET('6. Patients'!$EX$9,1,MATCH($D23,'6. Patients'!$EY$9:$FT$9,0),ROWS('6. Patients'!EF$10:EF$107))),0)+
IFERROR(SUMPRODUCT('6. Patients'!CS$10:CS$107,OFFSET('6. Patients'!$FU$9,1,MATCH($D23,'6. Patients'!$FV$9:$GJ$9,0),ROWS('6. Patients'!EF$10:EF$107))),0),
IFERROR(SUMPRODUCT('6. Patients'!CS$10:CS$107,OFFSET('6. Patients'!$GK$9,1,MATCH($D23,'6. Patients'!$GL$9:$HG$9,0),ROWS('6. Patients'!EF$10:EF$107))),0)+
IFERROR(SUMPRODUCT('6. Patients'!CS$10:CS$107,OFFSET('6. Patients'!$HH$9,1,MATCH($D23,'6. Patients'!$HI$9:$HU$9,0),ROWS('6. Patients'!EF$10:EF$107))),0)+
IFERROR(SUMPRODUCT('6. Patients'!CS$10:CS$107,OFFSET('6. Patients'!$HV$9,1,MATCH($D23,'6. Patients'!$HW$9:$IR$9,0),ROWS('6. Patients'!EF$10:EF$107))),0)+
IFERROR(SUMPRODUCT('6. Patients'!CS$10:CS$107,OFFSET('6. Patients'!$IS$9,1,MATCH($D23,'6. Patients'!$IT$9:$JH$9,0),ROWS('6. Patients'!EF$10:EF$107))),0),
IFERROR(SUMPRODUCT('6. Patients'!CS$10:CS$107,OFFSET('6. Patients'!$JI$9,1,MATCH($D23,'6. Patients'!$JJ$9:$KE$9,0),ROWS('6. Patients'!EF$10:EF$107))),0)+
IFERROR(SUMPRODUCT('6. Patients'!CS$10:CS$107,OFFSET('6. Patients'!$KF$9,1,MATCH($D23,'6. Patients'!$KG$9:$KS$9,0),ROWS('6. Patients'!EF$10:EF$107))),0)+
IFERROR(SUMPRODUCT('6. Patients'!CS$10:CS$107,OFFSET('6. Patients'!$KT$9,1,MATCH($D23,'6. Patients'!$KU$9:$LP$9,0),ROWS('6. Patients'!EF$10:EF$107))),0)+
IFERROR(SUMPRODUCT('6. Patients'!CS$10:CS$107,OFFSET('6. Patients'!$LQ$9,1,MATCH($D23,'6. Patients'!$LR$9:$MF$9,0),ROWS('6. Patients'!EF$10:EF$107))),0))+
IFERROR(VLOOKUP($D23,$H$109:$L$139,COLUMNS($H$108:$J$108)-1+AA$7,0)*$E23*$F23*'1. General Inputs'!$J$18,0),0)</f>
        <v>0</v>
      </c>
      <c r="AB23" s="3">
        <f ca="1">ROUNDUP($F23*$E23*CHOOSE(AB$7,
IFERROR(SUMPRODUCT('6. Patients'!CT$10:CT$107,OFFSET('6. Patients'!$DM$9,1,MATCH($D23,'6. Patients'!$DN$9:$EI$9,0),ROWS('6. Patients'!EG$10:EG$107))),0)+
IFERROR(SUMPRODUCT('6. Patients'!CT$10:CT$107,OFFSET('6. Patients'!$EJ$9,1,MATCH($D23,'6. Patients'!$EK$9:$EW$9,0),ROWS('6. Patients'!EG$10:EG$107))),0)+
IFERROR(SUMPRODUCT('6. Patients'!CT$10:CT$107,OFFSET('6. Patients'!$EX$9,1,MATCH($D23,'6. Patients'!$EY$9:$FT$9,0),ROWS('6. Patients'!EG$10:EG$107))),0)+
IFERROR(SUMPRODUCT('6. Patients'!CT$10:CT$107,OFFSET('6. Patients'!$FU$9,1,MATCH($D23,'6. Patients'!$FV$9:$GJ$9,0),ROWS('6. Patients'!EG$10:EG$107))),0),
IFERROR(SUMPRODUCT('6. Patients'!CT$10:CT$107,OFFSET('6. Patients'!$GK$9,1,MATCH($D23,'6. Patients'!$GL$9:$HG$9,0),ROWS('6. Patients'!EG$10:EG$107))),0)+
IFERROR(SUMPRODUCT('6. Patients'!CT$10:CT$107,OFFSET('6. Patients'!$HH$9,1,MATCH($D23,'6. Patients'!$HI$9:$HU$9,0),ROWS('6. Patients'!EG$10:EG$107))),0)+
IFERROR(SUMPRODUCT('6. Patients'!CT$10:CT$107,OFFSET('6. Patients'!$HV$9,1,MATCH($D23,'6. Patients'!$HW$9:$IR$9,0),ROWS('6. Patients'!EG$10:EG$107))),0)+
IFERROR(SUMPRODUCT('6. Patients'!CT$10:CT$107,OFFSET('6. Patients'!$IS$9,1,MATCH($D23,'6. Patients'!$IT$9:$JH$9,0),ROWS('6. Patients'!EG$10:EG$107))),0),
IFERROR(SUMPRODUCT('6. Patients'!CT$10:CT$107,OFFSET('6. Patients'!$JI$9,1,MATCH($D23,'6. Patients'!$JJ$9:$KE$9,0),ROWS('6. Patients'!EG$10:EG$107))),0)+
IFERROR(SUMPRODUCT('6. Patients'!CT$10:CT$107,OFFSET('6. Patients'!$KF$9,1,MATCH($D23,'6. Patients'!$KG$9:$KS$9,0),ROWS('6. Patients'!EG$10:EG$107))),0)+
IFERROR(SUMPRODUCT('6. Patients'!CT$10:CT$107,OFFSET('6. Patients'!$KT$9,1,MATCH($D23,'6. Patients'!$KU$9:$LP$9,0),ROWS('6. Patients'!EG$10:EG$107))),0)+
IFERROR(SUMPRODUCT('6. Patients'!CT$10:CT$107,OFFSET('6. Patients'!$LQ$9,1,MATCH($D23,'6. Patients'!$LR$9:$MF$9,0),ROWS('6. Patients'!EG$10:EG$107))),0))+
IFERROR(VLOOKUP($D23,$H$109:$L$139,COLUMNS($H$108:$J$108)-1+AB$7,0)*$E23*$F23*'1. General Inputs'!$J$18,0),0)</f>
        <v>0</v>
      </c>
      <c r="AC23" s="3">
        <f ca="1">ROUNDUP($F23*$E23*CHOOSE(AC$7,
IFERROR(SUMPRODUCT('6. Patients'!CU$10:CU$107,OFFSET('6. Patients'!$DM$9,1,MATCH($D23,'6. Patients'!$DN$9:$EI$9,0),ROWS('6. Patients'!EH$10:EH$107))),0)+
IFERROR(SUMPRODUCT('6. Patients'!CU$10:CU$107,OFFSET('6. Patients'!$EJ$9,1,MATCH($D23,'6. Patients'!$EK$9:$EW$9,0),ROWS('6. Patients'!EH$10:EH$107))),0)+
IFERROR(SUMPRODUCT('6. Patients'!CU$10:CU$107,OFFSET('6. Patients'!$EX$9,1,MATCH($D23,'6. Patients'!$EY$9:$FT$9,0),ROWS('6. Patients'!EH$10:EH$107))),0)+
IFERROR(SUMPRODUCT('6. Patients'!CU$10:CU$107,OFFSET('6. Patients'!$FU$9,1,MATCH($D23,'6. Patients'!$FV$9:$GJ$9,0),ROWS('6. Patients'!EH$10:EH$107))),0),
IFERROR(SUMPRODUCT('6. Patients'!CU$10:CU$107,OFFSET('6. Patients'!$GK$9,1,MATCH($D23,'6. Patients'!$GL$9:$HG$9,0),ROWS('6. Patients'!EH$10:EH$107))),0)+
IFERROR(SUMPRODUCT('6. Patients'!CU$10:CU$107,OFFSET('6. Patients'!$HH$9,1,MATCH($D23,'6. Patients'!$HI$9:$HU$9,0),ROWS('6. Patients'!EH$10:EH$107))),0)+
IFERROR(SUMPRODUCT('6. Patients'!CU$10:CU$107,OFFSET('6. Patients'!$HV$9,1,MATCH($D23,'6. Patients'!$HW$9:$IR$9,0),ROWS('6. Patients'!EH$10:EH$107))),0)+
IFERROR(SUMPRODUCT('6. Patients'!CU$10:CU$107,OFFSET('6. Patients'!$IS$9,1,MATCH($D23,'6. Patients'!$IT$9:$JH$9,0),ROWS('6. Patients'!EH$10:EH$107))),0),
IFERROR(SUMPRODUCT('6. Patients'!CU$10:CU$107,OFFSET('6. Patients'!$JI$9,1,MATCH($D23,'6. Patients'!$JJ$9:$KE$9,0),ROWS('6. Patients'!EH$10:EH$107))),0)+
IFERROR(SUMPRODUCT('6. Patients'!CU$10:CU$107,OFFSET('6. Patients'!$KF$9,1,MATCH($D23,'6. Patients'!$KG$9:$KS$9,0),ROWS('6. Patients'!EH$10:EH$107))),0)+
IFERROR(SUMPRODUCT('6. Patients'!CU$10:CU$107,OFFSET('6. Patients'!$KT$9,1,MATCH($D23,'6. Patients'!$KU$9:$LP$9,0),ROWS('6. Patients'!EH$10:EH$107))),0)+
IFERROR(SUMPRODUCT('6. Patients'!CU$10:CU$107,OFFSET('6. Patients'!$LQ$9,1,MATCH($D23,'6. Patients'!$LR$9:$MF$9,0),ROWS('6. Patients'!EH$10:EH$107))),0))+
IFERROR(VLOOKUP($D23,$H$109:$L$139,COLUMNS($H$108:$J$108)-1+AC$7,0)*$E23*$F23*'1. General Inputs'!$J$18,0),0)</f>
        <v>0</v>
      </c>
      <c r="AD23" s="3">
        <f ca="1">ROUNDUP($F23*$E23*CHOOSE(AD$7,
IFERROR(SUMPRODUCT('6. Patients'!CV$10:CV$107,OFFSET('6. Patients'!$DM$9,1,MATCH($D23,'6. Patients'!$DN$9:$EI$9,0),ROWS('6. Patients'!EI$10:EI$107))),0)+
IFERROR(SUMPRODUCT('6. Patients'!CV$10:CV$107,OFFSET('6. Patients'!$EJ$9,1,MATCH($D23,'6. Patients'!$EK$9:$EW$9,0),ROWS('6. Patients'!EI$10:EI$107))),0)+
IFERROR(SUMPRODUCT('6. Patients'!CV$10:CV$107,OFFSET('6. Patients'!$EX$9,1,MATCH($D23,'6. Patients'!$EY$9:$FT$9,0),ROWS('6. Patients'!EI$10:EI$107))),0)+
IFERROR(SUMPRODUCT('6. Patients'!CV$10:CV$107,OFFSET('6. Patients'!$FU$9,1,MATCH($D23,'6. Patients'!$FV$9:$GJ$9,0),ROWS('6. Patients'!EI$10:EI$107))),0),
IFERROR(SUMPRODUCT('6. Patients'!CV$10:CV$107,OFFSET('6. Patients'!$GK$9,1,MATCH($D23,'6. Patients'!$GL$9:$HG$9,0),ROWS('6. Patients'!EI$10:EI$107))),0)+
IFERROR(SUMPRODUCT('6. Patients'!CV$10:CV$107,OFFSET('6. Patients'!$HH$9,1,MATCH($D23,'6. Patients'!$HI$9:$HU$9,0),ROWS('6. Patients'!EI$10:EI$107))),0)+
IFERROR(SUMPRODUCT('6. Patients'!CV$10:CV$107,OFFSET('6. Patients'!$HV$9,1,MATCH($D23,'6. Patients'!$HW$9:$IR$9,0),ROWS('6. Patients'!EI$10:EI$107))),0)+
IFERROR(SUMPRODUCT('6. Patients'!CV$10:CV$107,OFFSET('6. Patients'!$IS$9,1,MATCH($D23,'6. Patients'!$IT$9:$JH$9,0),ROWS('6. Patients'!EI$10:EI$107))),0),
IFERROR(SUMPRODUCT('6. Patients'!CV$10:CV$107,OFFSET('6. Patients'!$JI$9,1,MATCH($D23,'6. Patients'!$JJ$9:$KE$9,0),ROWS('6. Patients'!EI$10:EI$107))),0)+
IFERROR(SUMPRODUCT('6. Patients'!CV$10:CV$107,OFFSET('6. Patients'!$KF$9,1,MATCH($D23,'6. Patients'!$KG$9:$KS$9,0),ROWS('6. Patients'!EI$10:EI$107))),0)+
IFERROR(SUMPRODUCT('6. Patients'!CV$10:CV$107,OFFSET('6. Patients'!$KT$9,1,MATCH($D23,'6. Patients'!$KU$9:$LP$9,0),ROWS('6. Patients'!EI$10:EI$107))),0)+
IFERROR(SUMPRODUCT('6. Patients'!CV$10:CV$107,OFFSET('6. Patients'!$LQ$9,1,MATCH($D23,'6. Patients'!$LR$9:$MF$9,0),ROWS('6. Patients'!EI$10:EI$107))),0))+
IFERROR(VLOOKUP($D23,$H$109:$L$139,COLUMNS($H$108:$J$108)-1+AD$7,0)*$E23*$F23*'1. General Inputs'!$J$18,0),0)</f>
        <v>0</v>
      </c>
      <c r="AE23" s="3">
        <f ca="1">ROUNDUP($F23*$E23*CHOOSE(AE$7,
IFERROR(SUMPRODUCT('6. Patients'!CW$10:CW$107,OFFSET('6. Patients'!$DM$9,1,MATCH($D23,'6. Patients'!$DN$9:$EI$9,0),ROWS('6. Patients'!EJ$10:EJ$107))),0)+
IFERROR(SUMPRODUCT('6. Patients'!CW$10:CW$107,OFFSET('6. Patients'!$EJ$9,1,MATCH($D23,'6. Patients'!$EK$9:$EW$9,0),ROWS('6. Patients'!EJ$10:EJ$107))),0)+
IFERROR(SUMPRODUCT('6. Patients'!CW$10:CW$107,OFFSET('6. Patients'!$EX$9,1,MATCH($D23,'6. Patients'!$EY$9:$FT$9,0),ROWS('6. Patients'!EJ$10:EJ$107))),0)+
IFERROR(SUMPRODUCT('6. Patients'!CW$10:CW$107,OFFSET('6. Patients'!$FU$9,1,MATCH($D23,'6. Patients'!$FV$9:$GJ$9,0),ROWS('6. Patients'!EJ$10:EJ$107))),0),
IFERROR(SUMPRODUCT('6. Patients'!CW$10:CW$107,OFFSET('6. Patients'!$GK$9,1,MATCH($D23,'6. Patients'!$GL$9:$HG$9,0),ROWS('6. Patients'!EJ$10:EJ$107))),0)+
IFERROR(SUMPRODUCT('6. Patients'!CW$10:CW$107,OFFSET('6. Patients'!$HH$9,1,MATCH($D23,'6. Patients'!$HI$9:$HU$9,0),ROWS('6. Patients'!EJ$10:EJ$107))),0)+
IFERROR(SUMPRODUCT('6. Patients'!CW$10:CW$107,OFFSET('6. Patients'!$HV$9,1,MATCH($D23,'6. Patients'!$HW$9:$IR$9,0),ROWS('6. Patients'!EJ$10:EJ$107))),0)+
IFERROR(SUMPRODUCT('6. Patients'!CW$10:CW$107,OFFSET('6. Patients'!$IS$9,1,MATCH($D23,'6. Patients'!$IT$9:$JH$9,0),ROWS('6. Patients'!EJ$10:EJ$107))),0),
IFERROR(SUMPRODUCT('6. Patients'!CW$10:CW$107,OFFSET('6. Patients'!$JI$9,1,MATCH($D23,'6. Patients'!$JJ$9:$KE$9,0),ROWS('6. Patients'!EJ$10:EJ$107))),0)+
IFERROR(SUMPRODUCT('6. Patients'!CW$10:CW$107,OFFSET('6. Patients'!$KF$9,1,MATCH($D23,'6. Patients'!$KG$9:$KS$9,0),ROWS('6. Patients'!EJ$10:EJ$107))),0)+
IFERROR(SUMPRODUCT('6. Patients'!CW$10:CW$107,OFFSET('6. Patients'!$KT$9,1,MATCH($D23,'6. Patients'!$KU$9:$LP$9,0),ROWS('6. Patients'!EJ$10:EJ$107))),0)+
IFERROR(SUMPRODUCT('6. Patients'!CW$10:CW$107,OFFSET('6. Patients'!$LQ$9,1,MATCH($D23,'6. Patients'!$LR$9:$MF$9,0),ROWS('6. Patients'!EJ$10:EJ$107))),0))+
IFERROR(VLOOKUP($D23,$H$109:$L$139,COLUMNS($H$108:$J$108)-1+AE$7,0)*$E23*$F23*'1. General Inputs'!$J$18,0),0)</f>
        <v>0</v>
      </c>
      <c r="AF23" s="3">
        <f ca="1">ROUNDUP($F23*$E23*CHOOSE(AF$7,
IFERROR(SUMPRODUCT('6. Patients'!CX$10:CX$107,OFFSET('6. Patients'!$DM$9,1,MATCH($D23,'6. Patients'!$DN$9:$EI$9,0),ROWS('6. Patients'!EK$10:EK$107))),0)+
IFERROR(SUMPRODUCT('6. Patients'!CX$10:CX$107,OFFSET('6. Patients'!$EJ$9,1,MATCH($D23,'6. Patients'!$EK$9:$EW$9,0),ROWS('6. Patients'!EK$10:EK$107))),0)+
IFERROR(SUMPRODUCT('6. Patients'!CX$10:CX$107,OFFSET('6. Patients'!$EX$9,1,MATCH($D23,'6. Patients'!$EY$9:$FT$9,0),ROWS('6. Patients'!EK$10:EK$107))),0)+
IFERROR(SUMPRODUCT('6. Patients'!CX$10:CX$107,OFFSET('6. Patients'!$FU$9,1,MATCH($D23,'6. Patients'!$FV$9:$GJ$9,0),ROWS('6. Patients'!EK$10:EK$107))),0),
IFERROR(SUMPRODUCT('6. Patients'!CX$10:CX$107,OFFSET('6. Patients'!$GK$9,1,MATCH($D23,'6. Patients'!$GL$9:$HG$9,0),ROWS('6. Patients'!EK$10:EK$107))),0)+
IFERROR(SUMPRODUCT('6. Patients'!CX$10:CX$107,OFFSET('6. Patients'!$HH$9,1,MATCH($D23,'6. Patients'!$HI$9:$HU$9,0),ROWS('6. Patients'!EK$10:EK$107))),0)+
IFERROR(SUMPRODUCT('6. Patients'!CX$10:CX$107,OFFSET('6. Patients'!$HV$9,1,MATCH($D23,'6. Patients'!$HW$9:$IR$9,0),ROWS('6. Patients'!EK$10:EK$107))),0)+
IFERROR(SUMPRODUCT('6. Patients'!CX$10:CX$107,OFFSET('6. Patients'!$IS$9,1,MATCH($D23,'6. Patients'!$IT$9:$JH$9,0),ROWS('6. Patients'!EK$10:EK$107))),0),
IFERROR(SUMPRODUCT('6. Patients'!CX$10:CX$107,OFFSET('6. Patients'!$JI$9,1,MATCH($D23,'6. Patients'!$JJ$9:$KE$9,0),ROWS('6. Patients'!EK$10:EK$107))),0)+
IFERROR(SUMPRODUCT('6. Patients'!CX$10:CX$107,OFFSET('6. Patients'!$KF$9,1,MATCH($D23,'6. Patients'!$KG$9:$KS$9,0),ROWS('6. Patients'!EK$10:EK$107))),0)+
IFERROR(SUMPRODUCT('6. Patients'!CX$10:CX$107,OFFSET('6. Patients'!$KT$9,1,MATCH($D23,'6. Patients'!$KU$9:$LP$9,0),ROWS('6. Patients'!EK$10:EK$107))),0)+
IFERROR(SUMPRODUCT('6. Patients'!CX$10:CX$107,OFFSET('6. Patients'!$LQ$9,1,MATCH($D23,'6. Patients'!$LR$9:$MF$9,0),ROWS('6. Patients'!EK$10:EK$107))),0))+
IFERROR(VLOOKUP($D23,$H$109:$L$139,COLUMNS($H$108:$J$108)-1+AF$7,0)*$E23*$F23*'1. General Inputs'!$J$18,0),0)</f>
        <v>0</v>
      </c>
      <c r="AG23" s="3">
        <f ca="1">ROUNDUP($F23*$E23*CHOOSE(AG$7,
IFERROR(SUMPRODUCT('6. Patients'!CY$10:CY$107,OFFSET('6. Patients'!$DM$9,1,MATCH($D23,'6. Patients'!$DN$9:$EI$9,0),ROWS('6. Patients'!EL$10:EL$107))),0)+
IFERROR(SUMPRODUCT('6. Patients'!CY$10:CY$107,OFFSET('6. Patients'!$EJ$9,1,MATCH($D23,'6. Patients'!$EK$9:$EW$9,0),ROWS('6. Patients'!EL$10:EL$107))),0)+
IFERROR(SUMPRODUCT('6. Patients'!CY$10:CY$107,OFFSET('6. Patients'!$EX$9,1,MATCH($D23,'6. Patients'!$EY$9:$FT$9,0),ROWS('6. Patients'!EL$10:EL$107))),0)+
IFERROR(SUMPRODUCT('6. Patients'!CY$10:CY$107,OFFSET('6. Patients'!$FU$9,1,MATCH($D23,'6. Patients'!$FV$9:$GJ$9,0),ROWS('6. Patients'!EL$10:EL$107))),0),
IFERROR(SUMPRODUCT('6. Patients'!CY$10:CY$107,OFFSET('6. Patients'!$GK$9,1,MATCH($D23,'6. Patients'!$GL$9:$HG$9,0),ROWS('6. Patients'!EL$10:EL$107))),0)+
IFERROR(SUMPRODUCT('6. Patients'!CY$10:CY$107,OFFSET('6. Patients'!$HH$9,1,MATCH($D23,'6. Patients'!$HI$9:$HU$9,0),ROWS('6. Patients'!EL$10:EL$107))),0)+
IFERROR(SUMPRODUCT('6. Patients'!CY$10:CY$107,OFFSET('6. Patients'!$HV$9,1,MATCH($D23,'6. Patients'!$HW$9:$IR$9,0),ROWS('6. Patients'!EL$10:EL$107))),0)+
IFERROR(SUMPRODUCT('6. Patients'!CY$10:CY$107,OFFSET('6. Patients'!$IS$9,1,MATCH($D23,'6. Patients'!$IT$9:$JH$9,0),ROWS('6. Patients'!EL$10:EL$107))),0),
IFERROR(SUMPRODUCT('6. Patients'!CY$10:CY$107,OFFSET('6. Patients'!$JI$9,1,MATCH($D23,'6. Patients'!$JJ$9:$KE$9,0),ROWS('6. Patients'!EL$10:EL$107))),0)+
IFERROR(SUMPRODUCT('6. Patients'!CY$10:CY$107,OFFSET('6. Patients'!$KF$9,1,MATCH($D23,'6. Patients'!$KG$9:$KS$9,0),ROWS('6. Patients'!EL$10:EL$107))),0)+
IFERROR(SUMPRODUCT('6. Patients'!CY$10:CY$107,OFFSET('6. Patients'!$KT$9,1,MATCH($D23,'6. Patients'!$KU$9:$LP$9,0),ROWS('6. Patients'!EL$10:EL$107))),0)+
IFERROR(SUMPRODUCT('6. Patients'!CY$10:CY$107,OFFSET('6. Patients'!$LQ$9,1,MATCH($D23,'6. Patients'!$LR$9:$MF$9,0),ROWS('6. Patients'!EL$10:EL$107))),0))+
IFERROR(VLOOKUP($D23,$H$109:$L$139,COLUMNS($H$108:$J$108)-1+AG$7,0)*$E23*$F23*'1. General Inputs'!$J$18,0),0)</f>
        <v>0</v>
      </c>
      <c r="AH23" s="3">
        <f ca="1">ROUNDUP($F23*$E23*CHOOSE(AH$7,
IFERROR(SUMPRODUCT('6. Patients'!CZ$10:CZ$107,OFFSET('6. Patients'!$DM$9,1,MATCH($D23,'6. Patients'!$DN$9:$EI$9,0),ROWS('6. Patients'!EM$10:EM$107))),0)+
IFERROR(SUMPRODUCT('6. Patients'!CZ$10:CZ$107,OFFSET('6. Patients'!$EJ$9,1,MATCH($D23,'6. Patients'!$EK$9:$EW$9,0),ROWS('6. Patients'!EM$10:EM$107))),0)+
IFERROR(SUMPRODUCT('6. Patients'!CZ$10:CZ$107,OFFSET('6. Patients'!$EX$9,1,MATCH($D23,'6. Patients'!$EY$9:$FT$9,0),ROWS('6. Patients'!EM$10:EM$107))),0)+
IFERROR(SUMPRODUCT('6. Patients'!CZ$10:CZ$107,OFFSET('6. Patients'!$FU$9,1,MATCH($D23,'6. Patients'!$FV$9:$GJ$9,0),ROWS('6. Patients'!EM$10:EM$107))),0),
IFERROR(SUMPRODUCT('6. Patients'!CZ$10:CZ$107,OFFSET('6. Patients'!$GK$9,1,MATCH($D23,'6. Patients'!$GL$9:$HG$9,0),ROWS('6. Patients'!EM$10:EM$107))),0)+
IFERROR(SUMPRODUCT('6. Patients'!CZ$10:CZ$107,OFFSET('6. Patients'!$HH$9,1,MATCH($D23,'6. Patients'!$HI$9:$HU$9,0),ROWS('6. Patients'!EM$10:EM$107))),0)+
IFERROR(SUMPRODUCT('6. Patients'!CZ$10:CZ$107,OFFSET('6. Patients'!$HV$9,1,MATCH($D23,'6. Patients'!$HW$9:$IR$9,0),ROWS('6. Patients'!EM$10:EM$107))),0)+
IFERROR(SUMPRODUCT('6. Patients'!CZ$10:CZ$107,OFFSET('6. Patients'!$IS$9,1,MATCH($D23,'6. Patients'!$IT$9:$JH$9,0),ROWS('6. Patients'!EM$10:EM$107))),0),
IFERROR(SUMPRODUCT('6. Patients'!CZ$10:CZ$107,OFFSET('6. Patients'!$JI$9,1,MATCH($D23,'6. Patients'!$JJ$9:$KE$9,0),ROWS('6. Patients'!EM$10:EM$107))),0)+
IFERROR(SUMPRODUCT('6. Patients'!CZ$10:CZ$107,OFFSET('6. Patients'!$KF$9,1,MATCH($D23,'6. Patients'!$KG$9:$KS$9,0),ROWS('6. Patients'!EM$10:EM$107))),0)+
IFERROR(SUMPRODUCT('6. Patients'!CZ$10:CZ$107,OFFSET('6. Patients'!$KT$9,1,MATCH($D23,'6. Patients'!$KU$9:$LP$9,0),ROWS('6. Patients'!EM$10:EM$107))),0)+
IFERROR(SUMPRODUCT('6. Patients'!CZ$10:CZ$107,OFFSET('6. Patients'!$LQ$9,1,MATCH($D23,'6. Patients'!$LR$9:$MF$9,0),ROWS('6. Patients'!EM$10:EM$107))),0))+
IFERROR(VLOOKUP($D23,$H$109:$L$139,COLUMNS($H$108:$J$108)-1+AH$7,0)*$E23*$F23*'1. General Inputs'!$J$18,0),0)</f>
        <v>0</v>
      </c>
      <c r="AI23" s="3">
        <f ca="1">ROUNDUP($F23*$E23*CHOOSE(AI$7,
IFERROR(SUMPRODUCT('6. Patients'!DA$10:DA$107,OFFSET('6. Patients'!$DM$9,1,MATCH($D23,'6. Patients'!$DN$9:$EI$9,0),ROWS('6. Patients'!EN$10:EN$107))),0)+
IFERROR(SUMPRODUCT('6. Patients'!DA$10:DA$107,OFFSET('6. Patients'!$EJ$9,1,MATCH($D23,'6. Patients'!$EK$9:$EW$9,0),ROWS('6. Patients'!EN$10:EN$107))),0)+
IFERROR(SUMPRODUCT('6. Patients'!DA$10:DA$107,OFFSET('6. Patients'!$EX$9,1,MATCH($D23,'6. Patients'!$EY$9:$FT$9,0),ROWS('6. Patients'!EN$10:EN$107))),0)+
IFERROR(SUMPRODUCT('6. Patients'!DA$10:DA$107,OFFSET('6. Patients'!$FU$9,1,MATCH($D23,'6. Patients'!$FV$9:$GJ$9,0),ROWS('6. Patients'!EN$10:EN$107))),0),
IFERROR(SUMPRODUCT('6. Patients'!DA$10:DA$107,OFFSET('6. Patients'!$GK$9,1,MATCH($D23,'6. Patients'!$GL$9:$HG$9,0),ROWS('6. Patients'!EN$10:EN$107))),0)+
IFERROR(SUMPRODUCT('6. Patients'!DA$10:DA$107,OFFSET('6. Patients'!$HH$9,1,MATCH($D23,'6. Patients'!$HI$9:$HU$9,0),ROWS('6. Patients'!EN$10:EN$107))),0)+
IFERROR(SUMPRODUCT('6. Patients'!DA$10:DA$107,OFFSET('6. Patients'!$HV$9,1,MATCH($D23,'6. Patients'!$HW$9:$IR$9,0),ROWS('6. Patients'!EN$10:EN$107))),0)+
IFERROR(SUMPRODUCT('6. Patients'!DA$10:DA$107,OFFSET('6. Patients'!$IS$9,1,MATCH($D23,'6. Patients'!$IT$9:$JH$9,0),ROWS('6. Patients'!EN$10:EN$107))),0),
IFERROR(SUMPRODUCT('6. Patients'!DA$10:DA$107,OFFSET('6. Patients'!$JI$9,1,MATCH($D23,'6. Patients'!$JJ$9:$KE$9,0),ROWS('6. Patients'!EN$10:EN$107))),0)+
IFERROR(SUMPRODUCT('6. Patients'!DA$10:DA$107,OFFSET('6. Patients'!$KF$9,1,MATCH($D23,'6. Patients'!$KG$9:$KS$9,0),ROWS('6. Patients'!EN$10:EN$107))),0)+
IFERROR(SUMPRODUCT('6. Patients'!DA$10:DA$107,OFFSET('6. Patients'!$KT$9,1,MATCH($D23,'6. Patients'!$KU$9:$LP$9,0),ROWS('6. Patients'!EN$10:EN$107))),0)+
IFERROR(SUMPRODUCT('6. Patients'!DA$10:DA$107,OFFSET('6. Patients'!$LQ$9,1,MATCH($D23,'6. Patients'!$LR$9:$MF$9,0),ROWS('6. Patients'!EN$10:EN$107))),0))+
IFERROR(VLOOKUP($D23,$H$109:$L$139,COLUMNS($H$108:$J$108)-1+AI$7,0)*$E23*$F23*'1. General Inputs'!$J$18,0),0)</f>
        <v>0</v>
      </c>
      <c r="AJ23" s="3">
        <f ca="1">ROUNDUP($F23*$E23*CHOOSE(AJ$7,
IFERROR(SUMPRODUCT('6. Patients'!DB$10:DB$107,OFFSET('6. Patients'!$DM$9,1,MATCH($D23,'6. Patients'!$DN$9:$EI$9,0),ROWS('6. Patients'!EO$10:EO$107))),0)+
IFERROR(SUMPRODUCT('6. Patients'!DB$10:DB$107,OFFSET('6. Patients'!$EJ$9,1,MATCH($D23,'6. Patients'!$EK$9:$EW$9,0),ROWS('6. Patients'!EO$10:EO$107))),0)+
IFERROR(SUMPRODUCT('6. Patients'!DB$10:DB$107,OFFSET('6. Patients'!$EX$9,1,MATCH($D23,'6. Patients'!$EY$9:$FT$9,0),ROWS('6. Patients'!EO$10:EO$107))),0)+
IFERROR(SUMPRODUCT('6. Patients'!DB$10:DB$107,OFFSET('6. Patients'!$FU$9,1,MATCH($D23,'6. Patients'!$FV$9:$GJ$9,0),ROWS('6. Patients'!EO$10:EO$107))),0),
IFERROR(SUMPRODUCT('6. Patients'!DB$10:DB$107,OFFSET('6. Patients'!$GK$9,1,MATCH($D23,'6. Patients'!$GL$9:$HG$9,0),ROWS('6. Patients'!EO$10:EO$107))),0)+
IFERROR(SUMPRODUCT('6. Patients'!DB$10:DB$107,OFFSET('6. Patients'!$HH$9,1,MATCH($D23,'6. Patients'!$HI$9:$HU$9,0),ROWS('6. Patients'!EO$10:EO$107))),0)+
IFERROR(SUMPRODUCT('6. Patients'!DB$10:DB$107,OFFSET('6. Patients'!$HV$9,1,MATCH($D23,'6. Patients'!$HW$9:$IR$9,0),ROWS('6. Patients'!EO$10:EO$107))),0)+
IFERROR(SUMPRODUCT('6. Patients'!DB$10:DB$107,OFFSET('6. Patients'!$IS$9,1,MATCH($D23,'6. Patients'!$IT$9:$JH$9,0),ROWS('6. Patients'!EO$10:EO$107))),0),
IFERROR(SUMPRODUCT('6. Patients'!DB$10:DB$107,OFFSET('6. Patients'!$JI$9,1,MATCH($D23,'6. Patients'!$JJ$9:$KE$9,0),ROWS('6. Patients'!EO$10:EO$107))),0)+
IFERROR(SUMPRODUCT('6. Patients'!DB$10:DB$107,OFFSET('6. Patients'!$KF$9,1,MATCH($D23,'6. Patients'!$KG$9:$KS$9,0),ROWS('6. Patients'!EO$10:EO$107))),0)+
IFERROR(SUMPRODUCT('6. Patients'!DB$10:DB$107,OFFSET('6. Patients'!$KT$9,1,MATCH($D23,'6. Patients'!$KU$9:$LP$9,0),ROWS('6. Patients'!EO$10:EO$107))),0)+
IFERROR(SUMPRODUCT('6. Patients'!DB$10:DB$107,OFFSET('6. Patients'!$LQ$9,1,MATCH($D23,'6. Patients'!$LR$9:$MF$9,0),ROWS('6. Patients'!EO$10:EO$107))),0))+
IFERROR(VLOOKUP($D23,$H$109:$L$139,COLUMNS($H$108:$J$108)-1+AJ$7,0)*$E23*$F23*'1. General Inputs'!$J$18,0),0)</f>
        <v>0</v>
      </c>
      <c r="AK23" s="3">
        <f ca="1">ROUNDUP($F23*$E23*CHOOSE(AK$7,
IFERROR(SUMPRODUCT('6. Patients'!DC$10:DC$107,OFFSET('6. Patients'!$DM$9,1,MATCH($D23,'6. Patients'!$DN$9:$EI$9,0),ROWS('6. Patients'!EP$10:EP$107))),0)+
IFERROR(SUMPRODUCT('6. Patients'!DC$10:DC$107,OFFSET('6. Patients'!$EJ$9,1,MATCH($D23,'6. Patients'!$EK$9:$EW$9,0),ROWS('6. Patients'!EP$10:EP$107))),0)+
IFERROR(SUMPRODUCT('6. Patients'!DC$10:DC$107,OFFSET('6. Patients'!$EX$9,1,MATCH($D23,'6. Patients'!$EY$9:$FT$9,0),ROWS('6. Patients'!EP$10:EP$107))),0)+
IFERROR(SUMPRODUCT('6. Patients'!DC$10:DC$107,OFFSET('6. Patients'!$FU$9,1,MATCH($D23,'6. Patients'!$FV$9:$GJ$9,0),ROWS('6. Patients'!EP$10:EP$107))),0),
IFERROR(SUMPRODUCT('6. Patients'!DC$10:DC$107,OFFSET('6. Patients'!$GK$9,1,MATCH($D23,'6. Patients'!$GL$9:$HG$9,0),ROWS('6. Patients'!EP$10:EP$107))),0)+
IFERROR(SUMPRODUCT('6. Patients'!DC$10:DC$107,OFFSET('6. Patients'!$HH$9,1,MATCH($D23,'6. Patients'!$HI$9:$HU$9,0),ROWS('6. Patients'!EP$10:EP$107))),0)+
IFERROR(SUMPRODUCT('6. Patients'!DC$10:DC$107,OFFSET('6. Patients'!$HV$9,1,MATCH($D23,'6. Patients'!$HW$9:$IR$9,0),ROWS('6. Patients'!EP$10:EP$107))),0)+
IFERROR(SUMPRODUCT('6. Patients'!DC$10:DC$107,OFFSET('6. Patients'!$IS$9,1,MATCH($D23,'6. Patients'!$IT$9:$JH$9,0),ROWS('6. Patients'!EP$10:EP$107))),0),
IFERROR(SUMPRODUCT('6. Patients'!DC$10:DC$107,OFFSET('6. Patients'!$JI$9,1,MATCH($D23,'6. Patients'!$JJ$9:$KE$9,0),ROWS('6. Patients'!EP$10:EP$107))),0)+
IFERROR(SUMPRODUCT('6. Patients'!DC$10:DC$107,OFFSET('6. Patients'!$KF$9,1,MATCH($D23,'6. Patients'!$KG$9:$KS$9,0),ROWS('6. Patients'!EP$10:EP$107))),0)+
IFERROR(SUMPRODUCT('6. Patients'!DC$10:DC$107,OFFSET('6. Patients'!$KT$9,1,MATCH($D23,'6. Patients'!$KU$9:$LP$9,0),ROWS('6. Patients'!EP$10:EP$107))),0)+
IFERROR(SUMPRODUCT('6. Patients'!DC$10:DC$107,OFFSET('6. Patients'!$LQ$9,1,MATCH($D23,'6. Patients'!$LR$9:$MF$9,0),ROWS('6. Patients'!EP$10:EP$107))),0))+
IFERROR(VLOOKUP($D23,$H$109:$L$139,COLUMNS($H$108:$J$108)-1+AK$7,0)*$E23*$F23*'1. General Inputs'!$J$18,0),0)</f>
        <v>0</v>
      </c>
      <c r="AL23" s="3">
        <f ca="1">ROUNDUP($F23*$E23*CHOOSE(AL$7,
IFERROR(SUMPRODUCT('6. Patients'!DD$10:DD$107,OFFSET('6. Patients'!$DM$9,1,MATCH($D23,'6. Patients'!$DN$9:$EI$9,0),ROWS('6. Patients'!EQ$10:EQ$107))),0)+
IFERROR(SUMPRODUCT('6. Patients'!DD$10:DD$107,OFFSET('6. Patients'!$EJ$9,1,MATCH($D23,'6. Patients'!$EK$9:$EW$9,0),ROWS('6. Patients'!EQ$10:EQ$107))),0)+
IFERROR(SUMPRODUCT('6. Patients'!DD$10:DD$107,OFFSET('6. Patients'!$EX$9,1,MATCH($D23,'6. Patients'!$EY$9:$FT$9,0),ROWS('6. Patients'!EQ$10:EQ$107))),0)+
IFERROR(SUMPRODUCT('6. Patients'!DD$10:DD$107,OFFSET('6. Patients'!$FU$9,1,MATCH($D23,'6. Patients'!$FV$9:$GJ$9,0),ROWS('6. Patients'!EQ$10:EQ$107))),0),
IFERROR(SUMPRODUCT('6. Patients'!DD$10:DD$107,OFFSET('6. Patients'!$GK$9,1,MATCH($D23,'6. Patients'!$GL$9:$HG$9,0),ROWS('6. Patients'!EQ$10:EQ$107))),0)+
IFERROR(SUMPRODUCT('6. Patients'!DD$10:DD$107,OFFSET('6. Patients'!$HH$9,1,MATCH($D23,'6. Patients'!$HI$9:$HU$9,0),ROWS('6. Patients'!EQ$10:EQ$107))),0)+
IFERROR(SUMPRODUCT('6. Patients'!DD$10:DD$107,OFFSET('6. Patients'!$HV$9,1,MATCH($D23,'6. Patients'!$HW$9:$IR$9,0),ROWS('6. Patients'!EQ$10:EQ$107))),0)+
IFERROR(SUMPRODUCT('6. Patients'!DD$10:DD$107,OFFSET('6. Patients'!$IS$9,1,MATCH($D23,'6. Patients'!$IT$9:$JH$9,0),ROWS('6. Patients'!EQ$10:EQ$107))),0),
IFERROR(SUMPRODUCT('6. Patients'!DD$10:DD$107,OFFSET('6. Patients'!$JI$9,1,MATCH($D23,'6. Patients'!$JJ$9:$KE$9,0),ROWS('6. Patients'!EQ$10:EQ$107))),0)+
IFERROR(SUMPRODUCT('6. Patients'!DD$10:DD$107,OFFSET('6. Patients'!$KF$9,1,MATCH($D23,'6. Patients'!$KG$9:$KS$9,0),ROWS('6. Patients'!EQ$10:EQ$107))),0)+
IFERROR(SUMPRODUCT('6. Patients'!DD$10:DD$107,OFFSET('6. Patients'!$KT$9,1,MATCH($D23,'6. Patients'!$KU$9:$LP$9,0),ROWS('6. Patients'!EQ$10:EQ$107))),0)+
IFERROR(SUMPRODUCT('6. Patients'!DD$10:DD$107,OFFSET('6. Patients'!$LQ$9,1,MATCH($D23,'6. Patients'!$LR$9:$MF$9,0),ROWS('6. Patients'!EQ$10:EQ$107))),0))+
IFERROR(VLOOKUP($D23,$H$109:$L$139,COLUMNS($H$108:$J$108)-1+AL$7,0)*$E23*$F23*'1. General Inputs'!$J$18,0),0)</f>
        <v>0</v>
      </c>
      <c r="AM23" s="3">
        <f ca="1">ROUNDUP($F23*$E23*CHOOSE(AM$7,
IFERROR(SUMPRODUCT('6. Patients'!DE$10:DE$107,OFFSET('6. Patients'!$DM$9,1,MATCH($D23,'6. Patients'!$DN$9:$EI$9,0),ROWS('6. Patients'!ER$10:ER$107))),0)+
IFERROR(SUMPRODUCT('6. Patients'!DE$10:DE$107,OFFSET('6. Patients'!$EJ$9,1,MATCH($D23,'6. Patients'!$EK$9:$EW$9,0),ROWS('6. Patients'!ER$10:ER$107))),0)+
IFERROR(SUMPRODUCT('6. Patients'!DE$10:DE$107,OFFSET('6. Patients'!$EX$9,1,MATCH($D23,'6. Patients'!$EY$9:$FT$9,0),ROWS('6. Patients'!ER$10:ER$107))),0)+
IFERROR(SUMPRODUCT('6. Patients'!DE$10:DE$107,OFFSET('6. Patients'!$FU$9,1,MATCH($D23,'6. Patients'!$FV$9:$GJ$9,0),ROWS('6. Patients'!ER$10:ER$107))),0),
IFERROR(SUMPRODUCT('6. Patients'!DE$10:DE$107,OFFSET('6. Patients'!$GK$9,1,MATCH($D23,'6. Patients'!$GL$9:$HG$9,0),ROWS('6. Patients'!ER$10:ER$107))),0)+
IFERROR(SUMPRODUCT('6. Patients'!DE$10:DE$107,OFFSET('6. Patients'!$HH$9,1,MATCH($D23,'6. Patients'!$HI$9:$HU$9,0),ROWS('6. Patients'!ER$10:ER$107))),0)+
IFERROR(SUMPRODUCT('6. Patients'!DE$10:DE$107,OFFSET('6. Patients'!$HV$9,1,MATCH($D23,'6. Patients'!$HW$9:$IR$9,0),ROWS('6. Patients'!ER$10:ER$107))),0)+
IFERROR(SUMPRODUCT('6. Patients'!DE$10:DE$107,OFFSET('6. Patients'!$IS$9,1,MATCH($D23,'6. Patients'!$IT$9:$JH$9,0),ROWS('6. Patients'!ER$10:ER$107))),0),
IFERROR(SUMPRODUCT('6. Patients'!DE$10:DE$107,OFFSET('6. Patients'!$JI$9,1,MATCH($D23,'6. Patients'!$JJ$9:$KE$9,0),ROWS('6. Patients'!ER$10:ER$107))),0)+
IFERROR(SUMPRODUCT('6. Patients'!DE$10:DE$107,OFFSET('6. Patients'!$KF$9,1,MATCH($D23,'6. Patients'!$KG$9:$KS$9,0),ROWS('6. Patients'!ER$10:ER$107))),0)+
IFERROR(SUMPRODUCT('6. Patients'!DE$10:DE$107,OFFSET('6. Patients'!$KT$9,1,MATCH($D23,'6. Patients'!$KU$9:$LP$9,0),ROWS('6. Patients'!ER$10:ER$107))),0)+
IFERROR(SUMPRODUCT('6. Patients'!DE$10:DE$107,OFFSET('6. Patients'!$LQ$9,1,MATCH($D23,'6. Patients'!$LR$9:$MF$9,0),ROWS('6. Patients'!ER$10:ER$107))),0))+
IFERROR(VLOOKUP($D23,$H$109:$L$139,COLUMNS($H$108:$J$108)-1+AM$7,0)*$E23*$F23*'1. General Inputs'!$J$18,0),0)</f>
        <v>0</v>
      </c>
      <c r="AN23" s="3">
        <f ca="1">ROUNDUP($F23*$E23*CHOOSE(AN$7,
IFERROR(SUMPRODUCT('6. Patients'!DF$10:DF$107,OFFSET('6. Patients'!$DM$9,1,MATCH($D23,'6. Patients'!$DN$9:$EI$9,0),ROWS('6. Patients'!ES$10:ES$107))),0)+
IFERROR(SUMPRODUCT('6. Patients'!DF$10:DF$107,OFFSET('6. Patients'!$EJ$9,1,MATCH($D23,'6. Patients'!$EK$9:$EW$9,0),ROWS('6. Patients'!ES$10:ES$107))),0)+
IFERROR(SUMPRODUCT('6. Patients'!DF$10:DF$107,OFFSET('6. Patients'!$EX$9,1,MATCH($D23,'6. Patients'!$EY$9:$FT$9,0),ROWS('6. Patients'!ES$10:ES$107))),0)+
IFERROR(SUMPRODUCT('6. Patients'!DF$10:DF$107,OFFSET('6. Patients'!$FU$9,1,MATCH($D23,'6. Patients'!$FV$9:$GJ$9,0),ROWS('6. Patients'!ES$10:ES$107))),0),
IFERROR(SUMPRODUCT('6. Patients'!DF$10:DF$107,OFFSET('6. Patients'!$GK$9,1,MATCH($D23,'6. Patients'!$GL$9:$HG$9,0),ROWS('6. Patients'!ES$10:ES$107))),0)+
IFERROR(SUMPRODUCT('6. Patients'!DF$10:DF$107,OFFSET('6. Patients'!$HH$9,1,MATCH($D23,'6. Patients'!$HI$9:$HU$9,0),ROWS('6. Patients'!ES$10:ES$107))),0)+
IFERROR(SUMPRODUCT('6. Patients'!DF$10:DF$107,OFFSET('6. Patients'!$HV$9,1,MATCH($D23,'6. Patients'!$HW$9:$IR$9,0),ROWS('6. Patients'!ES$10:ES$107))),0)+
IFERROR(SUMPRODUCT('6. Patients'!DF$10:DF$107,OFFSET('6. Patients'!$IS$9,1,MATCH($D23,'6. Patients'!$IT$9:$JH$9,0),ROWS('6. Patients'!ES$10:ES$107))),0),
IFERROR(SUMPRODUCT('6. Patients'!DF$10:DF$107,OFFSET('6. Patients'!$JI$9,1,MATCH($D23,'6. Patients'!$JJ$9:$KE$9,0),ROWS('6. Patients'!ES$10:ES$107))),0)+
IFERROR(SUMPRODUCT('6. Patients'!DF$10:DF$107,OFFSET('6. Patients'!$KF$9,1,MATCH($D23,'6. Patients'!$KG$9:$KS$9,0),ROWS('6. Patients'!ES$10:ES$107))),0)+
IFERROR(SUMPRODUCT('6. Patients'!DF$10:DF$107,OFFSET('6. Patients'!$KT$9,1,MATCH($D23,'6. Patients'!$KU$9:$LP$9,0),ROWS('6. Patients'!ES$10:ES$107))),0)+
IFERROR(SUMPRODUCT('6. Patients'!DF$10:DF$107,OFFSET('6. Patients'!$LQ$9,1,MATCH($D23,'6. Patients'!$LR$9:$MF$9,0),ROWS('6. Patients'!ES$10:ES$107))),0))+
IFERROR(VLOOKUP($D23,$H$109:$L$139,COLUMNS($H$108:$J$108)-1+AN$7,0)*$E23*$F23*'1. General Inputs'!$J$18,0),0)</f>
        <v>0</v>
      </c>
      <c r="AO23" s="3">
        <f ca="1">ROUNDUP($F23*$E23*CHOOSE(AO$7,
IFERROR(SUMPRODUCT('6. Patients'!DG$10:DG$107,OFFSET('6. Patients'!$DM$9,1,MATCH($D23,'6. Patients'!$DN$9:$EI$9,0),ROWS('6. Patients'!ET$10:ET$107))),0)+
IFERROR(SUMPRODUCT('6. Patients'!DG$10:DG$107,OFFSET('6. Patients'!$EJ$9,1,MATCH($D23,'6. Patients'!$EK$9:$EW$9,0),ROWS('6. Patients'!ET$10:ET$107))),0)+
IFERROR(SUMPRODUCT('6. Patients'!DG$10:DG$107,OFFSET('6. Patients'!$EX$9,1,MATCH($D23,'6. Patients'!$EY$9:$FT$9,0),ROWS('6. Patients'!ET$10:ET$107))),0)+
IFERROR(SUMPRODUCT('6. Patients'!DG$10:DG$107,OFFSET('6. Patients'!$FU$9,1,MATCH($D23,'6. Patients'!$FV$9:$GJ$9,0),ROWS('6. Patients'!ET$10:ET$107))),0),
IFERROR(SUMPRODUCT('6. Patients'!DG$10:DG$107,OFFSET('6. Patients'!$GK$9,1,MATCH($D23,'6. Patients'!$GL$9:$HG$9,0),ROWS('6. Patients'!ET$10:ET$107))),0)+
IFERROR(SUMPRODUCT('6. Patients'!DG$10:DG$107,OFFSET('6. Patients'!$HH$9,1,MATCH($D23,'6. Patients'!$HI$9:$HU$9,0),ROWS('6. Patients'!ET$10:ET$107))),0)+
IFERROR(SUMPRODUCT('6. Patients'!DG$10:DG$107,OFFSET('6. Patients'!$HV$9,1,MATCH($D23,'6. Patients'!$HW$9:$IR$9,0),ROWS('6. Patients'!ET$10:ET$107))),0)+
IFERROR(SUMPRODUCT('6. Patients'!DG$10:DG$107,OFFSET('6. Patients'!$IS$9,1,MATCH($D23,'6. Patients'!$IT$9:$JH$9,0),ROWS('6. Patients'!ET$10:ET$107))),0),
IFERROR(SUMPRODUCT('6. Patients'!DG$10:DG$107,OFFSET('6. Patients'!$JI$9,1,MATCH($D23,'6. Patients'!$JJ$9:$KE$9,0),ROWS('6. Patients'!ET$10:ET$107))),0)+
IFERROR(SUMPRODUCT('6. Patients'!DG$10:DG$107,OFFSET('6. Patients'!$KF$9,1,MATCH($D23,'6. Patients'!$KG$9:$KS$9,0),ROWS('6. Patients'!ET$10:ET$107))),0)+
IFERROR(SUMPRODUCT('6. Patients'!DG$10:DG$107,OFFSET('6. Patients'!$KT$9,1,MATCH($D23,'6. Patients'!$KU$9:$LP$9,0),ROWS('6. Patients'!ET$10:ET$107))),0)+
IFERROR(SUMPRODUCT('6. Patients'!DG$10:DG$107,OFFSET('6. Patients'!$LQ$9,1,MATCH($D23,'6. Patients'!$LR$9:$MF$9,0),ROWS('6. Patients'!ET$10:ET$107))),0))+
IFERROR(VLOOKUP($D23,$H$109:$L$139,COLUMNS($H$108:$J$108)-1+AO$7,0)*$E23*$F23*'1. General Inputs'!$J$18,0),0)</f>
        <v>0</v>
      </c>
      <c r="AP23" s="3">
        <f ca="1">ROUNDUP($F23*$E23*CHOOSE(AP$7,
IFERROR(SUMPRODUCT('6. Patients'!DH$10:DH$107,OFFSET('6. Patients'!$DM$9,1,MATCH($D23,'6. Patients'!$DN$9:$EI$9,0),ROWS('6. Patients'!EU$10:EU$107))),0)+
IFERROR(SUMPRODUCT('6. Patients'!DH$10:DH$107,OFFSET('6. Patients'!$EJ$9,1,MATCH($D23,'6. Patients'!$EK$9:$EW$9,0),ROWS('6. Patients'!EU$10:EU$107))),0)+
IFERROR(SUMPRODUCT('6. Patients'!DH$10:DH$107,OFFSET('6. Patients'!$EX$9,1,MATCH($D23,'6. Patients'!$EY$9:$FT$9,0),ROWS('6. Patients'!EU$10:EU$107))),0)+
IFERROR(SUMPRODUCT('6. Patients'!DH$10:DH$107,OFFSET('6. Patients'!$FU$9,1,MATCH($D23,'6. Patients'!$FV$9:$GJ$9,0),ROWS('6. Patients'!EU$10:EU$107))),0),
IFERROR(SUMPRODUCT('6. Patients'!DH$10:DH$107,OFFSET('6. Patients'!$GK$9,1,MATCH($D23,'6. Patients'!$GL$9:$HG$9,0),ROWS('6. Patients'!EU$10:EU$107))),0)+
IFERROR(SUMPRODUCT('6. Patients'!DH$10:DH$107,OFFSET('6. Patients'!$HH$9,1,MATCH($D23,'6. Patients'!$HI$9:$HU$9,0),ROWS('6. Patients'!EU$10:EU$107))),0)+
IFERROR(SUMPRODUCT('6. Patients'!DH$10:DH$107,OFFSET('6. Patients'!$HV$9,1,MATCH($D23,'6. Patients'!$HW$9:$IR$9,0),ROWS('6. Patients'!EU$10:EU$107))),0)+
IFERROR(SUMPRODUCT('6. Patients'!DH$10:DH$107,OFFSET('6. Patients'!$IS$9,1,MATCH($D23,'6. Patients'!$IT$9:$JH$9,0),ROWS('6. Patients'!EU$10:EU$107))),0),
IFERROR(SUMPRODUCT('6. Patients'!DH$10:DH$107,OFFSET('6. Patients'!$JI$9,1,MATCH($D23,'6. Patients'!$JJ$9:$KE$9,0),ROWS('6. Patients'!EU$10:EU$107))),0)+
IFERROR(SUMPRODUCT('6. Patients'!DH$10:DH$107,OFFSET('6. Patients'!$KF$9,1,MATCH($D23,'6. Patients'!$KG$9:$KS$9,0),ROWS('6. Patients'!EU$10:EU$107))),0)+
IFERROR(SUMPRODUCT('6. Patients'!DH$10:DH$107,OFFSET('6. Patients'!$KT$9,1,MATCH($D23,'6. Patients'!$KU$9:$LP$9,0),ROWS('6. Patients'!EU$10:EU$107))),0)+
IFERROR(SUMPRODUCT('6. Patients'!DH$10:DH$107,OFFSET('6. Patients'!$LQ$9,1,MATCH($D23,'6. Patients'!$LR$9:$MF$9,0),ROWS('6. Patients'!EU$10:EU$107))),0))+
IFERROR(VLOOKUP($D23,$H$109:$L$139,COLUMNS($H$108:$J$108)-1+AP$7,0)*$E23*$F23*'1. General Inputs'!$J$18,0),0)</f>
        <v>0</v>
      </c>
      <c r="AQ23" s="3">
        <f ca="1">ROUNDUP($F23*$E23*CHOOSE(AQ$7,
IFERROR(SUMPRODUCT('6. Patients'!DI$10:DI$107,OFFSET('6. Patients'!$DM$9,1,MATCH($D23,'6. Patients'!$DN$9:$EI$9,0),ROWS('6. Patients'!EV$10:EV$107))),0)+
IFERROR(SUMPRODUCT('6. Patients'!DI$10:DI$107,OFFSET('6. Patients'!$EJ$9,1,MATCH($D23,'6. Patients'!$EK$9:$EW$9,0),ROWS('6. Patients'!EV$10:EV$107))),0)+
IFERROR(SUMPRODUCT('6. Patients'!DI$10:DI$107,OFFSET('6. Patients'!$EX$9,1,MATCH($D23,'6. Patients'!$EY$9:$FT$9,0),ROWS('6. Patients'!EV$10:EV$107))),0)+
IFERROR(SUMPRODUCT('6. Patients'!DI$10:DI$107,OFFSET('6. Patients'!$FU$9,1,MATCH($D23,'6. Patients'!$FV$9:$GJ$9,0),ROWS('6. Patients'!EV$10:EV$107))),0),
IFERROR(SUMPRODUCT('6. Patients'!DI$10:DI$107,OFFSET('6. Patients'!$GK$9,1,MATCH($D23,'6. Patients'!$GL$9:$HG$9,0),ROWS('6. Patients'!EV$10:EV$107))),0)+
IFERROR(SUMPRODUCT('6. Patients'!DI$10:DI$107,OFFSET('6. Patients'!$HH$9,1,MATCH($D23,'6. Patients'!$HI$9:$HU$9,0),ROWS('6. Patients'!EV$10:EV$107))),0)+
IFERROR(SUMPRODUCT('6. Patients'!DI$10:DI$107,OFFSET('6. Patients'!$HV$9,1,MATCH($D23,'6. Patients'!$HW$9:$IR$9,0),ROWS('6. Patients'!EV$10:EV$107))),0)+
IFERROR(SUMPRODUCT('6. Patients'!DI$10:DI$107,OFFSET('6. Patients'!$IS$9,1,MATCH($D23,'6. Patients'!$IT$9:$JH$9,0),ROWS('6. Patients'!EV$10:EV$107))),0),
IFERROR(SUMPRODUCT('6. Patients'!DI$10:DI$107,OFFSET('6. Patients'!$JI$9,1,MATCH($D23,'6. Patients'!$JJ$9:$KE$9,0),ROWS('6. Patients'!EV$10:EV$107))),0)+
IFERROR(SUMPRODUCT('6. Patients'!DI$10:DI$107,OFFSET('6. Patients'!$KF$9,1,MATCH($D23,'6. Patients'!$KG$9:$KS$9,0),ROWS('6. Patients'!EV$10:EV$107))),0)+
IFERROR(SUMPRODUCT('6. Patients'!DI$10:DI$107,OFFSET('6. Patients'!$KT$9,1,MATCH($D23,'6. Patients'!$KU$9:$LP$9,0),ROWS('6. Patients'!EV$10:EV$107))),0)+
IFERROR(SUMPRODUCT('6. Patients'!DI$10:DI$107,OFFSET('6. Patients'!$LQ$9,1,MATCH($D23,'6. Patients'!$LR$9:$MF$9,0),ROWS('6. Patients'!EV$10:EV$107))),0))+
IFERROR(VLOOKUP($D23,$H$109:$L$139,COLUMNS($H$108:$J$108)-1+AQ$7,0)*$E23*$F23*'1. General Inputs'!$J$18,0),0)</f>
        <v>0</v>
      </c>
      <c r="AR23" s="115"/>
      <c r="AY23" s="114">
        <f ca="1">IFERROR(SUM(OFFSET('7. Consumption'!H23,0,1,,MIN('1. General Inputs'!$J$20,COLUMNS('7. Consumption'!H$9:$AQ$9)-1))),0)+MAX(0,$AQ23*('1. General Inputs'!$J$20-COLUMNS('7. Consumption'!H$9:$AQ$9)+1))</f>
        <v>0</v>
      </c>
      <c r="AZ23" s="114">
        <f ca="1">IFERROR(SUM(OFFSET('7. Consumption'!I23,0,1,,MIN('1. General Inputs'!$J$20,COLUMNS('7. Consumption'!I$9:$AQ$9)-1))),0)+MAX(0,$AQ23*('1. General Inputs'!$J$20-COLUMNS('7. Consumption'!I$9:$AQ$9)+1))</f>
        <v>0</v>
      </c>
      <c r="BA23" s="114">
        <f ca="1">IFERROR(SUM(OFFSET('7. Consumption'!J23,0,1,,MIN('1. General Inputs'!$J$20,COLUMNS('7. Consumption'!J$9:$AQ$9)-1))),0)+MAX(0,$AQ23*('1. General Inputs'!$J$20-COLUMNS('7. Consumption'!J$9:$AQ$9)+1))</f>
        <v>0</v>
      </c>
      <c r="BB23" s="114">
        <f ca="1">IFERROR(SUM(OFFSET('7. Consumption'!K23,0,1,,MIN('1. General Inputs'!$J$20,COLUMNS('7. Consumption'!K$9:$AQ$9)-1))),0)+MAX(0,$AQ23*('1. General Inputs'!$J$20-COLUMNS('7. Consumption'!K$9:$AQ$9)+1))</f>
        <v>0</v>
      </c>
      <c r="BC23" s="114">
        <f ca="1">IFERROR(SUM(OFFSET('7. Consumption'!L23,0,1,,MIN('1. General Inputs'!$J$20,COLUMNS('7. Consumption'!L$9:$AQ$9)-1))),0)+MAX(0,$AQ23*('1. General Inputs'!$J$20-COLUMNS('7. Consumption'!L$9:$AQ$9)+1))</f>
        <v>0</v>
      </c>
      <c r="BD23" s="114">
        <f ca="1">IFERROR(SUM(OFFSET('7. Consumption'!M23,0,1,,MIN('1. General Inputs'!$J$20,COLUMNS('7. Consumption'!M$9:$AQ$9)-1))),0)+MAX(0,$AQ23*('1. General Inputs'!$J$20-COLUMNS('7. Consumption'!M$9:$AQ$9)+1))</f>
        <v>0</v>
      </c>
      <c r="BE23" s="114">
        <f ca="1">IFERROR(SUM(OFFSET('7. Consumption'!N23,0,1,,MIN('1. General Inputs'!$J$20,COLUMNS('7. Consumption'!N$9:$AQ$9)-1))),0)+MAX(0,$AQ23*('1. General Inputs'!$J$20-COLUMNS('7. Consumption'!N$9:$AQ$9)+1))</f>
        <v>0</v>
      </c>
      <c r="BF23" s="114">
        <f ca="1">IFERROR(SUM(OFFSET('7. Consumption'!O23,0,1,,MIN('1. General Inputs'!$J$20,COLUMNS('7. Consumption'!O$9:$AQ$9)-1))),0)+MAX(0,$AQ23*('1. General Inputs'!$J$20-COLUMNS('7. Consumption'!O$9:$AQ$9)+1))</f>
        <v>0</v>
      </c>
      <c r="BG23" s="114">
        <f ca="1">IFERROR(SUM(OFFSET('7. Consumption'!P23,0,1,,MIN('1. General Inputs'!$J$20,COLUMNS('7. Consumption'!P$9:$AQ$9)-1))),0)+MAX(0,$AQ23*('1. General Inputs'!$J$20-COLUMNS('7. Consumption'!P$9:$AQ$9)+1))</f>
        <v>0</v>
      </c>
      <c r="BH23" s="114">
        <f ca="1">IFERROR(SUM(OFFSET('7. Consumption'!Q23,0,1,,MIN('1. General Inputs'!$J$20,COLUMNS('7. Consumption'!Q$9:$AQ$9)-1))),0)+MAX(0,$AQ23*('1. General Inputs'!$J$20-COLUMNS('7. Consumption'!Q$9:$AQ$9)+1))</f>
        <v>0</v>
      </c>
      <c r="BI23" s="114">
        <f ca="1">IFERROR(SUM(OFFSET('7. Consumption'!R23,0,1,,MIN('1. General Inputs'!$J$20,COLUMNS('7. Consumption'!R$9:$AQ$9)-1))),0)+MAX(0,$AQ23*('1. General Inputs'!$J$20-COLUMNS('7. Consumption'!R$9:$AQ$9)+1))</f>
        <v>0</v>
      </c>
      <c r="BJ23" s="114">
        <f ca="1">IFERROR(SUM(OFFSET('7. Consumption'!S23,0,1,,MIN('1. General Inputs'!$J$20,COLUMNS('7. Consumption'!S$9:$AQ$9)-1))),0)+MAX(0,$AQ23*('1. General Inputs'!$J$20-COLUMNS('7. Consumption'!S$9:$AQ$9)+1))</f>
        <v>0</v>
      </c>
      <c r="BK23" s="114">
        <f ca="1">IFERROR(SUM(OFFSET('7. Consumption'!T23,0,1,,MIN('1. General Inputs'!$J$20,COLUMNS('7. Consumption'!T$9:$AQ$9)-1))),0)+MAX(0,$AQ23*('1. General Inputs'!$J$20-COLUMNS('7. Consumption'!T$9:$AQ$9)+1))</f>
        <v>0</v>
      </c>
      <c r="BL23" s="114">
        <f ca="1">IFERROR(SUM(OFFSET('7. Consumption'!U23,0,1,,MIN('1. General Inputs'!$J$20,COLUMNS('7. Consumption'!U$9:$AQ$9)-1))),0)+MAX(0,$AQ23*('1. General Inputs'!$J$20-COLUMNS('7. Consumption'!U$9:$AQ$9)+1))</f>
        <v>0</v>
      </c>
      <c r="BM23" s="114">
        <f ca="1">IFERROR(SUM(OFFSET('7. Consumption'!V23,0,1,,MIN('1. General Inputs'!$J$20,COLUMNS('7. Consumption'!V$9:$AQ$9)-1))),0)+MAX(0,$AQ23*('1. General Inputs'!$J$20-COLUMNS('7. Consumption'!V$9:$AQ$9)+1))</f>
        <v>0</v>
      </c>
      <c r="BN23" s="114">
        <f ca="1">IFERROR(SUM(OFFSET('7. Consumption'!W23,0,1,,MIN('1. General Inputs'!$J$20,COLUMNS('7. Consumption'!W$9:$AQ$9)-1))),0)+MAX(0,$AQ23*('1. General Inputs'!$J$20-COLUMNS('7. Consumption'!W$9:$AQ$9)+1))</f>
        <v>0</v>
      </c>
      <c r="BO23" s="114">
        <f ca="1">IFERROR(SUM(OFFSET('7. Consumption'!X23,0,1,,MIN('1. General Inputs'!$J$20,COLUMNS('7. Consumption'!X$9:$AQ$9)-1))),0)+MAX(0,$AQ23*('1. General Inputs'!$J$20-COLUMNS('7. Consumption'!X$9:$AQ$9)+1))</f>
        <v>0</v>
      </c>
      <c r="BP23" s="114">
        <f ca="1">IFERROR(SUM(OFFSET('7. Consumption'!Y23,0,1,,MIN('1. General Inputs'!$J$20,COLUMNS('7. Consumption'!Y$9:$AQ$9)-1))),0)+MAX(0,$AQ23*('1. General Inputs'!$J$20-COLUMNS('7. Consumption'!Y$9:$AQ$9)+1))</f>
        <v>0</v>
      </c>
      <c r="BQ23" s="114">
        <f ca="1">IFERROR(SUM(OFFSET('7. Consumption'!Z23,0,1,,MIN('1. General Inputs'!$J$20,COLUMNS('7. Consumption'!Z$9:$AQ$9)-1))),0)+MAX(0,$AQ23*('1. General Inputs'!$J$20-COLUMNS('7. Consumption'!Z$9:$AQ$9)+1))</f>
        <v>0</v>
      </c>
      <c r="BR23" s="114">
        <f ca="1">IFERROR(SUM(OFFSET('7. Consumption'!AA23,0,1,,MIN('1. General Inputs'!$J$20,COLUMNS('7. Consumption'!AA$9:$AQ$9)-1))),0)+MAX(0,$AQ23*('1. General Inputs'!$J$20-COLUMNS('7. Consumption'!AA$9:$AQ$9)+1))</f>
        <v>0</v>
      </c>
      <c r="BS23" s="114">
        <f ca="1">IFERROR(SUM(OFFSET('7. Consumption'!AB23,0,1,,MIN('1. General Inputs'!$J$20,COLUMNS('7. Consumption'!AB$9:$AQ$9)-1))),0)+MAX(0,$AQ23*('1. General Inputs'!$J$20-COLUMNS('7. Consumption'!AB$9:$AQ$9)+1))</f>
        <v>0</v>
      </c>
      <c r="BT23" s="114">
        <f ca="1">IFERROR(SUM(OFFSET('7. Consumption'!AC23,0,1,,MIN('1. General Inputs'!$J$20,COLUMNS('7. Consumption'!AC$9:$AQ$9)-1))),0)+MAX(0,$AQ23*('1. General Inputs'!$J$20-COLUMNS('7. Consumption'!AC$9:$AQ$9)+1))</f>
        <v>0</v>
      </c>
      <c r="BU23" s="114">
        <f ca="1">IFERROR(SUM(OFFSET('7. Consumption'!AD23,0,1,,MIN('1. General Inputs'!$J$20,COLUMNS('7. Consumption'!AD$9:$AQ$9)-1))),0)+MAX(0,$AQ23*('1. General Inputs'!$J$20-COLUMNS('7. Consumption'!AD$9:$AQ$9)+1))</f>
        <v>0</v>
      </c>
      <c r="BV23" s="114">
        <f ca="1">IFERROR(SUM(OFFSET('7. Consumption'!AE23,0,1,,MIN('1. General Inputs'!$J$20,COLUMNS('7. Consumption'!AE$9:$AQ$9)-1))),0)+MAX(0,$AQ23*('1. General Inputs'!$J$20-COLUMNS('7. Consumption'!AE$9:$AQ$9)+1))</f>
        <v>0</v>
      </c>
      <c r="BW23" s="114">
        <f ca="1">IFERROR(SUM(OFFSET('7. Consumption'!AF23,0,1,,MIN('1. General Inputs'!$J$20,COLUMNS('7. Consumption'!AF$9:$AQ$9)-1))),0)+MAX(0,$AQ23*('1. General Inputs'!$J$20-COLUMNS('7. Consumption'!AF$9:$AQ$9)+1))</f>
        <v>0</v>
      </c>
      <c r="BX23" s="114">
        <f ca="1">IFERROR(SUM(OFFSET('7. Consumption'!AG23,0,1,,MIN('1. General Inputs'!$J$20,COLUMNS('7. Consumption'!AG$9:$AQ$9)-1))),0)+MAX(0,$AQ23*('1. General Inputs'!$J$20-COLUMNS('7. Consumption'!AG$9:$AQ$9)+1))</f>
        <v>0</v>
      </c>
      <c r="BY23" s="114">
        <f ca="1">IFERROR(SUM(OFFSET('7. Consumption'!AH23,0,1,,MIN('1. General Inputs'!$J$20,COLUMNS('7. Consumption'!AH$9:$AQ$9)-1))),0)+MAX(0,$AQ23*('1. General Inputs'!$J$20-COLUMNS('7. Consumption'!AH$9:$AQ$9)+1))</f>
        <v>0</v>
      </c>
      <c r="BZ23" s="114">
        <f ca="1">IFERROR(SUM(OFFSET('7. Consumption'!AI23,0,1,,MIN('1. General Inputs'!$J$20,COLUMNS('7. Consumption'!AI$9:$AQ$9)-1))),0)+MAX(0,$AQ23*('1. General Inputs'!$J$20-COLUMNS('7. Consumption'!AI$9:$AQ$9)+1))</f>
        <v>0</v>
      </c>
      <c r="CA23" s="114">
        <f ca="1">IFERROR(SUM(OFFSET('7. Consumption'!AJ23,0,1,,MIN('1. General Inputs'!$J$20,COLUMNS('7. Consumption'!AJ$9:$AQ$9)-1))),0)+MAX(0,$AQ23*('1. General Inputs'!$J$20-COLUMNS('7. Consumption'!AJ$9:$AQ$9)+1))</f>
        <v>0</v>
      </c>
      <c r="CB23" s="114">
        <f ca="1">IFERROR(SUM(OFFSET('7. Consumption'!AK23,0,1,,MIN('1. General Inputs'!$J$20,COLUMNS('7. Consumption'!AK$9:$AQ$9)-1))),0)+MAX(0,$AQ23*('1. General Inputs'!$J$20-COLUMNS('7. Consumption'!AK$9:$AQ$9)+1))</f>
        <v>0</v>
      </c>
      <c r="CC23" s="114">
        <f ca="1">IFERROR(SUM(OFFSET('7. Consumption'!AL23,0,1,,MIN('1. General Inputs'!$J$20,COLUMNS('7. Consumption'!AL$9:$AQ$9)-1))),0)+MAX(0,$AQ23*('1. General Inputs'!$J$20-COLUMNS('7. Consumption'!AL$9:$AQ$9)+1))</f>
        <v>0</v>
      </c>
      <c r="CD23" s="114">
        <f ca="1">IFERROR(SUM(OFFSET('7. Consumption'!AM23,0,1,,MIN('1. General Inputs'!$J$20,COLUMNS('7. Consumption'!AM$9:$AQ$9)-1))),0)+MAX(0,$AQ23*('1. General Inputs'!$J$20-COLUMNS('7. Consumption'!AM$9:$AQ$9)+1))</f>
        <v>0</v>
      </c>
      <c r="CE23" s="114">
        <f ca="1">IFERROR(SUM(OFFSET('7. Consumption'!AN23,0,1,,MIN('1. General Inputs'!$J$20,COLUMNS('7. Consumption'!AN$9:$AQ$9)-1))),0)+MAX(0,$AQ23*('1. General Inputs'!$J$20-COLUMNS('7. Consumption'!AN$9:$AQ$9)+1))</f>
        <v>0</v>
      </c>
      <c r="CF23" s="114">
        <f ca="1">IFERROR(SUM(OFFSET('7. Consumption'!AO23,0,1,,MIN('1. General Inputs'!$J$20,COLUMNS('7. Consumption'!AO$9:$AQ$9)-1))),0)+MAX(0,$AQ23*('1. General Inputs'!$J$20-COLUMNS('7. Consumption'!AO$9:$AQ$9)+1))</f>
        <v>0</v>
      </c>
      <c r="CG23" s="114">
        <f ca="1">IFERROR(SUM(OFFSET('7. Consumption'!AP23,0,1,,MIN('1. General Inputs'!$J$20,COLUMNS('7. Consumption'!AP$9:$AQ$9)-1))),0)+MAX(0,$AQ23*('1. General Inputs'!$J$20-COLUMNS('7. Consumption'!AP$9:$AQ$9)+1))</f>
        <v>0</v>
      </c>
      <c r="CH23" s="114">
        <f ca="1">IFERROR(SUM(OFFSET('7. Consumption'!AQ23,0,1,,MIN('1. General Inputs'!$J$20,COLUMNS('7. Consumption'!AQ$9:$AQ$9)-1))),0)+MAX(0,$AQ23*('1. General Inputs'!$J$20-COLUMNS('7. Consumption'!AQ$9:$AQ$9)+1))</f>
        <v>0</v>
      </c>
    </row>
    <row r="24" spans="2:86" x14ac:dyDescent="0.3">
      <c r="B24" s="12"/>
      <c r="C24" s="12" t="str">
        <f>IFERROR(VLOOKUP(ROWS($C$9:$C24),'5. Dosing'!$I$12:$J$73,COLUMNS('5. Dosing'!$I$11:$J$11),0),"")</f>
        <v>DTG (50) - 30 tab</v>
      </c>
      <c r="D24" s="12" t="str">
        <f>IFERROR(INDEX('5. Dosing'!C$12:C$73,MATCH('7. Consumption'!$C24,'5. Dosing'!$J$12:$J$73,0)),"")</f>
        <v>DTG</v>
      </c>
      <c r="E24" s="108">
        <f>IFERROR(INDEX('5. Dosing'!H$12:H$73,MATCH('7. Consumption'!$C24,'5. Dosing'!$J$12:$J$73,0)),0)</f>
        <v>1</v>
      </c>
      <c r="F24" s="109">
        <f>IFERROR(INDEX('5. Dosing'!G$12:G$73,MATCH('7. Consumption'!$C24,'5. Dosing'!$J$12:$J$73,0))*(30.5)/INDEX('5. Dosing'!F$12:F$73,MATCH('7. Consumption'!$C24,'5. Dosing'!$J$12:$J$73,0)),0)</f>
        <v>1.0166666666666666</v>
      </c>
      <c r="H24" s="3">
        <f ca="1">ROUNDUP($F24*$E24*CHOOSE(H$7,
IFERROR(SUMPRODUCT('6. Patients'!BZ$10:BZ$107,OFFSET('6. Patients'!$DM$9,1,MATCH($D24,'6. Patients'!$DN$9:$EI$9,0),ROWS('6. Patients'!DM$10:DM$107))),0)+
IFERROR(SUMPRODUCT('6. Patients'!BZ$10:BZ$107,OFFSET('6. Patients'!$EJ$9,1,MATCH($D24,'6. Patients'!$EK$9:$EW$9,0),ROWS('6. Patients'!DM$10:DM$107))),0)+
IFERROR(SUMPRODUCT('6. Patients'!BZ$10:BZ$107,OFFSET('6. Patients'!$EX$9,1,MATCH($D24,'6. Patients'!$EY$9:$FT$9,0),ROWS('6. Patients'!DM$10:DM$107))),0)+
IFERROR(SUMPRODUCT('6. Patients'!BZ$10:BZ$107,OFFSET('6. Patients'!$FU$9,1,MATCH($D24,'6. Patients'!$FV$9:$GJ$9,0),ROWS('6. Patients'!DM$10:DM$107))),0),
IFERROR(SUMPRODUCT('6. Patients'!BZ$10:BZ$107,OFFSET('6. Patients'!$GK$9,1,MATCH($D24,'6. Patients'!$GL$9:$HG$9,0),ROWS('6. Patients'!DM$10:DM$107))),0)+
IFERROR(SUMPRODUCT('6. Patients'!BZ$10:BZ$107,OFFSET('6. Patients'!$HH$9,1,MATCH($D24,'6. Patients'!$HI$9:$HU$9,0),ROWS('6. Patients'!DM$10:DM$107))),0)+
IFERROR(SUMPRODUCT('6. Patients'!BZ$10:BZ$107,OFFSET('6. Patients'!$HV$9,1,MATCH($D24,'6. Patients'!$HW$9:$IR$9,0),ROWS('6. Patients'!DM$10:DM$107))),0)+
IFERROR(SUMPRODUCT('6. Patients'!BZ$10:BZ$107,OFFSET('6. Patients'!$IS$9,1,MATCH($D24,'6. Patients'!$IT$9:$JH$9,0),ROWS('6. Patients'!DM$10:DM$107))),0),
IFERROR(SUMPRODUCT('6. Patients'!BZ$10:BZ$107,OFFSET('6. Patients'!$JI$9,1,MATCH($D24,'6. Patients'!$JJ$9:$KE$9,0),ROWS('6. Patients'!DM$10:DM$107))),0)+
IFERROR(SUMPRODUCT('6. Patients'!BZ$10:BZ$107,OFFSET('6. Patients'!$KF$9,1,MATCH($D24,'6. Patients'!$KG$9:$KS$9,0),ROWS('6. Patients'!DM$10:DM$107))),0)+
IFERROR(SUMPRODUCT('6. Patients'!BZ$10:BZ$107,OFFSET('6. Patients'!$KT$9,1,MATCH($D24,'6. Patients'!$KU$9:$LP$9,0),ROWS('6. Patients'!DM$10:DM$107))),0)+
IFERROR(SUMPRODUCT('6. Patients'!BZ$10:BZ$107,OFFSET('6. Patients'!$LQ$9,1,MATCH($D24,'6. Patients'!$LR$9:$MF$9,0),ROWS('6. Patients'!DM$10:DM$107))),0))+
IFERROR(VLOOKUP($D24,$H$109:$L$139,COLUMNS($H$108:$J$108)-1+H$7,0)*$E24*$F24*'1. General Inputs'!$J$18,0),0)</f>
        <v>0</v>
      </c>
      <c r="I24" s="3">
        <f ca="1">ROUNDUP($F24*$E24*CHOOSE(I$7,
IFERROR(SUMPRODUCT('6. Patients'!CA$10:CA$107,OFFSET('6. Patients'!$DM$9,1,MATCH($D24,'6. Patients'!$DN$9:$EI$9,0),ROWS('6. Patients'!DN$10:DN$107))),0)+
IFERROR(SUMPRODUCT('6. Patients'!CA$10:CA$107,OFFSET('6. Patients'!$EJ$9,1,MATCH($D24,'6. Patients'!$EK$9:$EW$9,0),ROWS('6. Patients'!DN$10:DN$107))),0)+
IFERROR(SUMPRODUCT('6. Patients'!CA$10:CA$107,OFFSET('6. Patients'!$EX$9,1,MATCH($D24,'6. Patients'!$EY$9:$FT$9,0),ROWS('6. Patients'!DN$10:DN$107))),0)+
IFERROR(SUMPRODUCT('6. Patients'!CA$10:CA$107,OFFSET('6. Patients'!$FU$9,1,MATCH($D24,'6. Patients'!$FV$9:$GJ$9,0),ROWS('6. Patients'!DN$10:DN$107))),0),
IFERROR(SUMPRODUCT('6. Patients'!CA$10:CA$107,OFFSET('6. Patients'!$GK$9,1,MATCH($D24,'6. Patients'!$GL$9:$HG$9,0),ROWS('6. Patients'!DN$10:DN$107))),0)+
IFERROR(SUMPRODUCT('6. Patients'!CA$10:CA$107,OFFSET('6. Patients'!$HH$9,1,MATCH($D24,'6. Patients'!$HI$9:$HU$9,0),ROWS('6. Patients'!DN$10:DN$107))),0)+
IFERROR(SUMPRODUCT('6. Patients'!CA$10:CA$107,OFFSET('6. Patients'!$HV$9,1,MATCH($D24,'6. Patients'!$HW$9:$IR$9,0),ROWS('6. Patients'!DN$10:DN$107))),0)+
IFERROR(SUMPRODUCT('6. Patients'!CA$10:CA$107,OFFSET('6. Patients'!$IS$9,1,MATCH($D24,'6. Patients'!$IT$9:$JH$9,0),ROWS('6. Patients'!DN$10:DN$107))),0),
IFERROR(SUMPRODUCT('6. Patients'!CA$10:CA$107,OFFSET('6. Patients'!$JI$9,1,MATCH($D24,'6. Patients'!$JJ$9:$KE$9,0),ROWS('6. Patients'!DN$10:DN$107))),0)+
IFERROR(SUMPRODUCT('6. Patients'!CA$10:CA$107,OFFSET('6. Patients'!$KF$9,1,MATCH($D24,'6. Patients'!$KG$9:$KS$9,0),ROWS('6. Patients'!DN$10:DN$107))),0)+
IFERROR(SUMPRODUCT('6. Patients'!CA$10:CA$107,OFFSET('6. Patients'!$KT$9,1,MATCH($D24,'6. Patients'!$KU$9:$LP$9,0),ROWS('6. Patients'!DN$10:DN$107))),0)+
IFERROR(SUMPRODUCT('6. Patients'!CA$10:CA$107,OFFSET('6. Patients'!$LQ$9,1,MATCH($D24,'6. Patients'!$LR$9:$MF$9,0),ROWS('6. Patients'!DN$10:DN$107))),0))+
IFERROR(VLOOKUP($D24,$H$109:$L$139,COLUMNS($H$108:$J$108)-1+I$7,0)*$E24*$F24*'1. General Inputs'!$J$18,0),0)</f>
        <v>0</v>
      </c>
      <c r="J24" s="3">
        <f ca="1">ROUNDUP($F24*$E24*CHOOSE(J$7,
IFERROR(SUMPRODUCT('6. Patients'!CB$10:CB$107,OFFSET('6. Patients'!$DM$9,1,MATCH($D24,'6. Patients'!$DN$9:$EI$9,0),ROWS('6. Patients'!DO$10:DO$107))),0)+
IFERROR(SUMPRODUCT('6. Patients'!CB$10:CB$107,OFFSET('6. Patients'!$EJ$9,1,MATCH($D24,'6. Patients'!$EK$9:$EW$9,0),ROWS('6. Patients'!DO$10:DO$107))),0)+
IFERROR(SUMPRODUCT('6. Patients'!CB$10:CB$107,OFFSET('6. Patients'!$EX$9,1,MATCH($D24,'6. Patients'!$EY$9:$FT$9,0),ROWS('6. Patients'!DO$10:DO$107))),0)+
IFERROR(SUMPRODUCT('6. Patients'!CB$10:CB$107,OFFSET('6. Patients'!$FU$9,1,MATCH($D24,'6. Patients'!$FV$9:$GJ$9,0),ROWS('6. Patients'!DO$10:DO$107))),0),
IFERROR(SUMPRODUCT('6. Patients'!CB$10:CB$107,OFFSET('6. Patients'!$GK$9,1,MATCH($D24,'6. Patients'!$GL$9:$HG$9,0),ROWS('6. Patients'!DO$10:DO$107))),0)+
IFERROR(SUMPRODUCT('6. Patients'!CB$10:CB$107,OFFSET('6. Patients'!$HH$9,1,MATCH($D24,'6. Patients'!$HI$9:$HU$9,0),ROWS('6. Patients'!DO$10:DO$107))),0)+
IFERROR(SUMPRODUCT('6. Patients'!CB$10:CB$107,OFFSET('6. Patients'!$HV$9,1,MATCH($D24,'6. Patients'!$HW$9:$IR$9,0),ROWS('6. Patients'!DO$10:DO$107))),0)+
IFERROR(SUMPRODUCT('6. Patients'!CB$10:CB$107,OFFSET('6. Patients'!$IS$9,1,MATCH($D24,'6. Patients'!$IT$9:$JH$9,0),ROWS('6. Patients'!DO$10:DO$107))),0),
IFERROR(SUMPRODUCT('6. Patients'!CB$10:CB$107,OFFSET('6. Patients'!$JI$9,1,MATCH($D24,'6. Patients'!$JJ$9:$KE$9,0),ROWS('6. Patients'!DO$10:DO$107))),0)+
IFERROR(SUMPRODUCT('6. Patients'!CB$10:CB$107,OFFSET('6. Patients'!$KF$9,1,MATCH($D24,'6. Patients'!$KG$9:$KS$9,0),ROWS('6. Patients'!DO$10:DO$107))),0)+
IFERROR(SUMPRODUCT('6. Patients'!CB$10:CB$107,OFFSET('6. Patients'!$KT$9,1,MATCH($D24,'6. Patients'!$KU$9:$LP$9,0),ROWS('6. Patients'!DO$10:DO$107))),0)+
IFERROR(SUMPRODUCT('6. Patients'!CB$10:CB$107,OFFSET('6. Patients'!$LQ$9,1,MATCH($D24,'6. Patients'!$LR$9:$MF$9,0),ROWS('6. Patients'!DO$10:DO$107))),0))+
IFERROR(VLOOKUP($D24,$H$109:$L$139,COLUMNS($H$108:$J$108)-1+J$7,0)*$E24*$F24*'1. General Inputs'!$J$18,0),0)</f>
        <v>0</v>
      </c>
      <c r="K24" s="3">
        <f ca="1">ROUNDUP($F24*$E24*CHOOSE(K$7,
IFERROR(SUMPRODUCT('6. Patients'!CC$10:CC$107,OFFSET('6. Patients'!$DM$9,1,MATCH($D24,'6. Patients'!$DN$9:$EI$9,0),ROWS('6. Patients'!DP$10:DP$107))),0)+
IFERROR(SUMPRODUCT('6. Patients'!CC$10:CC$107,OFFSET('6. Patients'!$EJ$9,1,MATCH($D24,'6. Patients'!$EK$9:$EW$9,0),ROWS('6. Patients'!DP$10:DP$107))),0)+
IFERROR(SUMPRODUCT('6. Patients'!CC$10:CC$107,OFFSET('6. Patients'!$EX$9,1,MATCH($D24,'6. Patients'!$EY$9:$FT$9,0),ROWS('6. Patients'!DP$10:DP$107))),0)+
IFERROR(SUMPRODUCT('6. Patients'!CC$10:CC$107,OFFSET('6. Patients'!$FU$9,1,MATCH($D24,'6. Patients'!$FV$9:$GJ$9,0),ROWS('6. Patients'!DP$10:DP$107))),0),
IFERROR(SUMPRODUCT('6. Patients'!CC$10:CC$107,OFFSET('6. Patients'!$GK$9,1,MATCH($D24,'6. Patients'!$GL$9:$HG$9,0),ROWS('6. Patients'!DP$10:DP$107))),0)+
IFERROR(SUMPRODUCT('6. Patients'!CC$10:CC$107,OFFSET('6. Patients'!$HH$9,1,MATCH($D24,'6. Patients'!$HI$9:$HU$9,0),ROWS('6. Patients'!DP$10:DP$107))),0)+
IFERROR(SUMPRODUCT('6. Patients'!CC$10:CC$107,OFFSET('6. Patients'!$HV$9,1,MATCH($D24,'6. Patients'!$HW$9:$IR$9,0),ROWS('6. Patients'!DP$10:DP$107))),0)+
IFERROR(SUMPRODUCT('6. Patients'!CC$10:CC$107,OFFSET('6. Patients'!$IS$9,1,MATCH($D24,'6. Patients'!$IT$9:$JH$9,0),ROWS('6. Patients'!DP$10:DP$107))),0),
IFERROR(SUMPRODUCT('6. Patients'!CC$10:CC$107,OFFSET('6. Patients'!$JI$9,1,MATCH($D24,'6. Patients'!$JJ$9:$KE$9,0),ROWS('6. Patients'!DP$10:DP$107))),0)+
IFERROR(SUMPRODUCT('6. Patients'!CC$10:CC$107,OFFSET('6. Patients'!$KF$9,1,MATCH($D24,'6. Patients'!$KG$9:$KS$9,0),ROWS('6. Patients'!DP$10:DP$107))),0)+
IFERROR(SUMPRODUCT('6. Patients'!CC$10:CC$107,OFFSET('6. Patients'!$KT$9,1,MATCH($D24,'6. Patients'!$KU$9:$LP$9,0),ROWS('6. Patients'!DP$10:DP$107))),0)+
IFERROR(SUMPRODUCT('6. Patients'!CC$10:CC$107,OFFSET('6. Patients'!$LQ$9,1,MATCH($D24,'6. Patients'!$LR$9:$MF$9,0),ROWS('6. Patients'!DP$10:DP$107))),0))+
IFERROR(VLOOKUP($D24,$H$109:$L$139,COLUMNS($H$108:$J$108)-1+K$7,0)*$E24*$F24*'1. General Inputs'!$J$18,0),0)</f>
        <v>0</v>
      </c>
      <c r="L24" s="3">
        <f ca="1">ROUNDUP($F24*$E24*CHOOSE(L$7,
IFERROR(SUMPRODUCT('6. Patients'!CD$10:CD$107,OFFSET('6. Patients'!$DM$9,1,MATCH($D24,'6. Patients'!$DN$9:$EI$9,0),ROWS('6. Patients'!DQ$10:DQ$107))),0)+
IFERROR(SUMPRODUCT('6. Patients'!CD$10:CD$107,OFFSET('6. Patients'!$EJ$9,1,MATCH($D24,'6. Patients'!$EK$9:$EW$9,0),ROWS('6. Patients'!DQ$10:DQ$107))),0)+
IFERROR(SUMPRODUCT('6. Patients'!CD$10:CD$107,OFFSET('6. Patients'!$EX$9,1,MATCH($D24,'6. Patients'!$EY$9:$FT$9,0),ROWS('6. Patients'!DQ$10:DQ$107))),0)+
IFERROR(SUMPRODUCT('6. Patients'!CD$10:CD$107,OFFSET('6. Patients'!$FU$9,1,MATCH($D24,'6. Patients'!$FV$9:$GJ$9,0),ROWS('6. Patients'!DQ$10:DQ$107))),0),
IFERROR(SUMPRODUCT('6. Patients'!CD$10:CD$107,OFFSET('6. Patients'!$GK$9,1,MATCH($D24,'6. Patients'!$GL$9:$HG$9,0),ROWS('6. Patients'!DQ$10:DQ$107))),0)+
IFERROR(SUMPRODUCT('6. Patients'!CD$10:CD$107,OFFSET('6. Patients'!$HH$9,1,MATCH($D24,'6. Patients'!$HI$9:$HU$9,0),ROWS('6. Patients'!DQ$10:DQ$107))),0)+
IFERROR(SUMPRODUCT('6. Patients'!CD$10:CD$107,OFFSET('6. Patients'!$HV$9,1,MATCH($D24,'6. Patients'!$HW$9:$IR$9,0),ROWS('6. Patients'!DQ$10:DQ$107))),0)+
IFERROR(SUMPRODUCT('6. Patients'!CD$10:CD$107,OFFSET('6. Patients'!$IS$9,1,MATCH($D24,'6. Patients'!$IT$9:$JH$9,0),ROWS('6. Patients'!DQ$10:DQ$107))),0),
IFERROR(SUMPRODUCT('6. Patients'!CD$10:CD$107,OFFSET('6. Patients'!$JI$9,1,MATCH($D24,'6. Patients'!$JJ$9:$KE$9,0),ROWS('6. Patients'!DQ$10:DQ$107))),0)+
IFERROR(SUMPRODUCT('6. Patients'!CD$10:CD$107,OFFSET('6. Patients'!$KF$9,1,MATCH($D24,'6. Patients'!$KG$9:$KS$9,0),ROWS('6. Patients'!DQ$10:DQ$107))),0)+
IFERROR(SUMPRODUCT('6. Patients'!CD$10:CD$107,OFFSET('6. Patients'!$KT$9,1,MATCH($D24,'6. Patients'!$KU$9:$LP$9,0),ROWS('6. Patients'!DQ$10:DQ$107))),0)+
IFERROR(SUMPRODUCT('6. Patients'!CD$10:CD$107,OFFSET('6. Patients'!$LQ$9,1,MATCH($D24,'6. Patients'!$LR$9:$MF$9,0),ROWS('6. Patients'!DQ$10:DQ$107))),0))+
IFERROR(VLOOKUP($D24,$H$109:$L$139,COLUMNS($H$108:$J$108)-1+L$7,0)*$E24*$F24*'1. General Inputs'!$J$18,0),0)</f>
        <v>0</v>
      </c>
      <c r="M24" s="3">
        <f ca="1">ROUNDUP($F24*$E24*CHOOSE(M$7,
IFERROR(SUMPRODUCT('6. Patients'!CE$10:CE$107,OFFSET('6. Patients'!$DM$9,1,MATCH($D24,'6. Patients'!$DN$9:$EI$9,0),ROWS('6. Patients'!DR$10:DR$107))),0)+
IFERROR(SUMPRODUCT('6. Patients'!CE$10:CE$107,OFFSET('6. Patients'!$EJ$9,1,MATCH($D24,'6. Patients'!$EK$9:$EW$9,0),ROWS('6. Patients'!DR$10:DR$107))),0)+
IFERROR(SUMPRODUCT('6. Patients'!CE$10:CE$107,OFFSET('6. Patients'!$EX$9,1,MATCH($D24,'6. Patients'!$EY$9:$FT$9,0),ROWS('6. Patients'!DR$10:DR$107))),0)+
IFERROR(SUMPRODUCT('6. Patients'!CE$10:CE$107,OFFSET('6. Patients'!$FU$9,1,MATCH($D24,'6. Patients'!$FV$9:$GJ$9,0),ROWS('6. Patients'!DR$10:DR$107))),0),
IFERROR(SUMPRODUCT('6. Patients'!CE$10:CE$107,OFFSET('6. Patients'!$GK$9,1,MATCH($D24,'6. Patients'!$GL$9:$HG$9,0),ROWS('6. Patients'!DR$10:DR$107))),0)+
IFERROR(SUMPRODUCT('6. Patients'!CE$10:CE$107,OFFSET('6. Patients'!$HH$9,1,MATCH($D24,'6. Patients'!$HI$9:$HU$9,0),ROWS('6. Patients'!DR$10:DR$107))),0)+
IFERROR(SUMPRODUCT('6. Patients'!CE$10:CE$107,OFFSET('6. Patients'!$HV$9,1,MATCH($D24,'6. Patients'!$HW$9:$IR$9,0),ROWS('6. Patients'!DR$10:DR$107))),0)+
IFERROR(SUMPRODUCT('6. Patients'!CE$10:CE$107,OFFSET('6. Patients'!$IS$9,1,MATCH($D24,'6. Patients'!$IT$9:$JH$9,0),ROWS('6. Patients'!DR$10:DR$107))),0),
IFERROR(SUMPRODUCT('6. Patients'!CE$10:CE$107,OFFSET('6. Patients'!$JI$9,1,MATCH($D24,'6. Patients'!$JJ$9:$KE$9,0),ROWS('6. Patients'!DR$10:DR$107))),0)+
IFERROR(SUMPRODUCT('6. Patients'!CE$10:CE$107,OFFSET('6. Patients'!$KF$9,1,MATCH($D24,'6. Patients'!$KG$9:$KS$9,0),ROWS('6. Patients'!DR$10:DR$107))),0)+
IFERROR(SUMPRODUCT('6. Patients'!CE$10:CE$107,OFFSET('6. Patients'!$KT$9,1,MATCH($D24,'6. Patients'!$KU$9:$LP$9,0),ROWS('6. Patients'!DR$10:DR$107))),0)+
IFERROR(SUMPRODUCT('6. Patients'!CE$10:CE$107,OFFSET('6. Patients'!$LQ$9,1,MATCH($D24,'6. Patients'!$LR$9:$MF$9,0),ROWS('6. Patients'!DR$10:DR$107))),0))+
IFERROR(VLOOKUP($D24,$H$109:$L$139,COLUMNS($H$108:$J$108)-1+M$7,0)*$E24*$F24*'1. General Inputs'!$J$18,0),0)</f>
        <v>0</v>
      </c>
      <c r="N24" s="3">
        <f ca="1">ROUNDUP($F24*$E24*CHOOSE(N$7,
IFERROR(SUMPRODUCT('6. Patients'!CF$10:CF$107,OFFSET('6. Patients'!$DM$9,1,MATCH($D24,'6. Patients'!$DN$9:$EI$9,0),ROWS('6. Patients'!DS$10:DS$107))),0)+
IFERROR(SUMPRODUCT('6. Patients'!CF$10:CF$107,OFFSET('6. Patients'!$EJ$9,1,MATCH($D24,'6. Patients'!$EK$9:$EW$9,0),ROWS('6. Patients'!DS$10:DS$107))),0)+
IFERROR(SUMPRODUCT('6. Patients'!CF$10:CF$107,OFFSET('6. Patients'!$EX$9,1,MATCH($D24,'6. Patients'!$EY$9:$FT$9,0),ROWS('6. Patients'!DS$10:DS$107))),0)+
IFERROR(SUMPRODUCT('6. Patients'!CF$10:CF$107,OFFSET('6. Patients'!$FU$9,1,MATCH($D24,'6. Patients'!$FV$9:$GJ$9,0),ROWS('6. Patients'!DS$10:DS$107))),0),
IFERROR(SUMPRODUCT('6. Patients'!CF$10:CF$107,OFFSET('6. Patients'!$GK$9,1,MATCH($D24,'6. Patients'!$GL$9:$HG$9,0),ROWS('6. Patients'!DS$10:DS$107))),0)+
IFERROR(SUMPRODUCT('6. Patients'!CF$10:CF$107,OFFSET('6. Patients'!$HH$9,1,MATCH($D24,'6. Patients'!$HI$9:$HU$9,0),ROWS('6. Patients'!DS$10:DS$107))),0)+
IFERROR(SUMPRODUCT('6. Patients'!CF$10:CF$107,OFFSET('6. Patients'!$HV$9,1,MATCH($D24,'6. Patients'!$HW$9:$IR$9,0),ROWS('6. Patients'!DS$10:DS$107))),0)+
IFERROR(SUMPRODUCT('6. Patients'!CF$10:CF$107,OFFSET('6. Patients'!$IS$9,1,MATCH($D24,'6. Patients'!$IT$9:$JH$9,0),ROWS('6. Patients'!DS$10:DS$107))),0),
IFERROR(SUMPRODUCT('6. Patients'!CF$10:CF$107,OFFSET('6. Patients'!$JI$9,1,MATCH($D24,'6. Patients'!$JJ$9:$KE$9,0),ROWS('6. Patients'!DS$10:DS$107))),0)+
IFERROR(SUMPRODUCT('6. Patients'!CF$10:CF$107,OFFSET('6. Patients'!$KF$9,1,MATCH($D24,'6. Patients'!$KG$9:$KS$9,0),ROWS('6. Patients'!DS$10:DS$107))),0)+
IFERROR(SUMPRODUCT('6. Patients'!CF$10:CF$107,OFFSET('6. Patients'!$KT$9,1,MATCH($D24,'6. Patients'!$KU$9:$LP$9,0),ROWS('6. Patients'!DS$10:DS$107))),0)+
IFERROR(SUMPRODUCT('6. Patients'!CF$10:CF$107,OFFSET('6. Patients'!$LQ$9,1,MATCH($D24,'6. Patients'!$LR$9:$MF$9,0),ROWS('6. Patients'!DS$10:DS$107))),0))+
IFERROR(VLOOKUP($D24,$H$109:$L$139,COLUMNS($H$108:$J$108)-1+N$7,0)*$E24*$F24*'1. General Inputs'!$J$18,0),0)</f>
        <v>0</v>
      </c>
      <c r="O24" s="3">
        <f ca="1">ROUNDUP($F24*$E24*CHOOSE(O$7,
IFERROR(SUMPRODUCT('6. Patients'!CG$10:CG$107,OFFSET('6. Patients'!$DM$9,1,MATCH($D24,'6. Patients'!$DN$9:$EI$9,0),ROWS('6. Patients'!DT$10:DT$107))),0)+
IFERROR(SUMPRODUCT('6. Patients'!CG$10:CG$107,OFFSET('6. Patients'!$EJ$9,1,MATCH($D24,'6. Patients'!$EK$9:$EW$9,0),ROWS('6. Patients'!DT$10:DT$107))),0)+
IFERROR(SUMPRODUCT('6. Patients'!CG$10:CG$107,OFFSET('6. Patients'!$EX$9,1,MATCH($D24,'6. Patients'!$EY$9:$FT$9,0),ROWS('6. Patients'!DT$10:DT$107))),0)+
IFERROR(SUMPRODUCT('6. Patients'!CG$10:CG$107,OFFSET('6. Patients'!$FU$9,1,MATCH($D24,'6. Patients'!$FV$9:$GJ$9,0),ROWS('6. Patients'!DT$10:DT$107))),0),
IFERROR(SUMPRODUCT('6. Patients'!CG$10:CG$107,OFFSET('6. Patients'!$GK$9,1,MATCH($D24,'6. Patients'!$GL$9:$HG$9,0),ROWS('6. Patients'!DT$10:DT$107))),0)+
IFERROR(SUMPRODUCT('6. Patients'!CG$10:CG$107,OFFSET('6. Patients'!$HH$9,1,MATCH($D24,'6. Patients'!$HI$9:$HU$9,0),ROWS('6. Patients'!DT$10:DT$107))),0)+
IFERROR(SUMPRODUCT('6. Patients'!CG$10:CG$107,OFFSET('6. Patients'!$HV$9,1,MATCH($D24,'6. Patients'!$HW$9:$IR$9,0),ROWS('6. Patients'!DT$10:DT$107))),0)+
IFERROR(SUMPRODUCT('6. Patients'!CG$10:CG$107,OFFSET('6. Patients'!$IS$9,1,MATCH($D24,'6. Patients'!$IT$9:$JH$9,0),ROWS('6. Patients'!DT$10:DT$107))),0),
IFERROR(SUMPRODUCT('6. Patients'!CG$10:CG$107,OFFSET('6. Patients'!$JI$9,1,MATCH($D24,'6. Patients'!$JJ$9:$KE$9,0),ROWS('6. Patients'!DT$10:DT$107))),0)+
IFERROR(SUMPRODUCT('6. Patients'!CG$10:CG$107,OFFSET('6. Patients'!$KF$9,1,MATCH($D24,'6. Patients'!$KG$9:$KS$9,0),ROWS('6. Patients'!DT$10:DT$107))),0)+
IFERROR(SUMPRODUCT('6. Patients'!CG$10:CG$107,OFFSET('6. Patients'!$KT$9,1,MATCH($D24,'6. Patients'!$KU$9:$LP$9,0),ROWS('6. Patients'!DT$10:DT$107))),0)+
IFERROR(SUMPRODUCT('6. Patients'!CG$10:CG$107,OFFSET('6. Patients'!$LQ$9,1,MATCH($D24,'6. Patients'!$LR$9:$MF$9,0),ROWS('6. Patients'!DT$10:DT$107))),0))+
IFERROR(VLOOKUP($D24,$H$109:$L$139,COLUMNS($H$108:$J$108)-1+O$7,0)*$E24*$F24*'1. General Inputs'!$J$18,0),0)</f>
        <v>0</v>
      </c>
      <c r="P24" s="3">
        <f ca="1">ROUNDUP($F24*$E24*CHOOSE(P$7,
IFERROR(SUMPRODUCT('6. Patients'!CH$10:CH$107,OFFSET('6. Patients'!$DM$9,1,MATCH($D24,'6. Patients'!$DN$9:$EI$9,0),ROWS('6. Patients'!DU$10:DU$107))),0)+
IFERROR(SUMPRODUCT('6. Patients'!CH$10:CH$107,OFFSET('6. Patients'!$EJ$9,1,MATCH($D24,'6. Patients'!$EK$9:$EW$9,0),ROWS('6. Patients'!DU$10:DU$107))),0)+
IFERROR(SUMPRODUCT('6. Patients'!CH$10:CH$107,OFFSET('6. Patients'!$EX$9,1,MATCH($D24,'6. Patients'!$EY$9:$FT$9,0),ROWS('6. Patients'!DU$10:DU$107))),0)+
IFERROR(SUMPRODUCT('6. Patients'!CH$10:CH$107,OFFSET('6. Patients'!$FU$9,1,MATCH($D24,'6. Patients'!$FV$9:$GJ$9,0),ROWS('6. Patients'!DU$10:DU$107))),0),
IFERROR(SUMPRODUCT('6. Patients'!CH$10:CH$107,OFFSET('6. Patients'!$GK$9,1,MATCH($D24,'6. Patients'!$GL$9:$HG$9,0),ROWS('6. Patients'!DU$10:DU$107))),0)+
IFERROR(SUMPRODUCT('6. Patients'!CH$10:CH$107,OFFSET('6. Patients'!$HH$9,1,MATCH($D24,'6. Patients'!$HI$9:$HU$9,0),ROWS('6. Patients'!DU$10:DU$107))),0)+
IFERROR(SUMPRODUCT('6. Patients'!CH$10:CH$107,OFFSET('6. Patients'!$HV$9,1,MATCH($D24,'6. Patients'!$HW$9:$IR$9,0),ROWS('6. Patients'!DU$10:DU$107))),0)+
IFERROR(SUMPRODUCT('6. Patients'!CH$10:CH$107,OFFSET('6. Patients'!$IS$9,1,MATCH($D24,'6. Patients'!$IT$9:$JH$9,0),ROWS('6. Patients'!DU$10:DU$107))),0),
IFERROR(SUMPRODUCT('6. Patients'!CH$10:CH$107,OFFSET('6. Patients'!$JI$9,1,MATCH($D24,'6. Patients'!$JJ$9:$KE$9,0),ROWS('6. Patients'!DU$10:DU$107))),0)+
IFERROR(SUMPRODUCT('6. Patients'!CH$10:CH$107,OFFSET('6. Patients'!$KF$9,1,MATCH($D24,'6. Patients'!$KG$9:$KS$9,0),ROWS('6. Patients'!DU$10:DU$107))),0)+
IFERROR(SUMPRODUCT('6. Patients'!CH$10:CH$107,OFFSET('6. Patients'!$KT$9,1,MATCH($D24,'6. Patients'!$KU$9:$LP$9,0),ROWS('6. Patients'!DU$10:DU$107))),0)+
IFERROR(SUMPRODUCT('6. Patients'!CH$10:CH$107,OFFSET('6. Patients'!$LQ$9,1,MATCH($D24,'6. Patients'!$LR$9:$MF$9,0),ROWS('6. Patients'!DU$10:DU$107))),0))+
IFERROR(VLOOKUP($D24,$H$109:$L$139,COLUMNS($H$108:$J$108)-1+P$7,0)*$E24*$F24*'1. General Inputs'!$J$18,0),0)</f>
        <v>0</v>
      </c>
      <c r="Q24" s="3">
        <f ca="1">ROUNDUP($F24*$E24*CHOOSE(Q$7,
IFERROR(SUMPRODUCT('6. Patients'!CI$10:CI$107,OFFSET('6. Patients'!$DM$9,1,MATCH($D24,'6. Patients'!$DN$9:$EI$9,0),ROWS('6. Patients'!DV$10:DV$107))),0)+
IFERROR(SUMPRODUCT('6. Patients'!CI$10:CI$107,OFFSET('6. Patients'!$EJ$9,1,MATCH($D24,'6. Patients'!$EK$9:$EW$9,0),ROWS('6. Patients'!DV$10:DV$107))),0)+
IFERROR(SUMPRODUCT('6. Patients'!CI$10:CI$107,OFFSET('6. Patients'!$EX$9,1,MATCH($D24,'6. Patients'!$EY$9:$FT$9,0),ROWS('6. Patients'!DV$10:DV$107))),0)+
IFERROR(SUMPRODUCT('6. Patients'!CI$10:CI$107,OFFSET('6. Patients'!$FU$9,1,MATCH($D24,'6. Patients'!$FV$9:$GJ$9,0),ROWS('6. Patients'!DV$10:DV$107))),0),
IFERROR(SUMPRODUCT('6. Patients'!CI$10:CI$107,OFFSET('6. Patients'!$GK$9,1,MATCH($D24,'6. Patients'!$GL$9:$HG$9,0),ROWS('6. Patients'!DV$10:DV$107))),0)+
IFERROR(SUMPRODUCT('6. Patients'!CI$10:CI$107,OFFSET('6. Patients'!$HH$9,1,MATCH($D24,'6. Patients'!$HI$9:$HU$9,0),ROWS('6. Patients'!DV$10:DV$107))),0)+
IFERROR(SUMPRODUCT('6. Patients'!CI$10:CI$107,OFFSET('6. Patients'!$HV$9,1,MATCH($D24,'6. Patients'!$HW$9:$IR$9,0),ROWS('6. Patients'!DV$10:DV$107))),0)+
IFERROR(SUMPRODUCT('6. Patients'!CI$10:CI$107,OFFSET('6. Patients'!$IS$9,1,MATCH($D24,'6. Patients'!$IT$9:$JH$9,0),ROWS('6. Patients'!DV$10:DV$107))),0),
IFERROR(SUMPRODUCT('6. Patients'!CI$10:CI$107,OFFSET('6. Patients'!$JI$9,1,MATCH($D24,'6. Patients'!$JJ$9:$KE$9,0),ROWS('6. Patients'!DV$10:DV$107))),0)+
IFERROR(SUMPRODUCT('6. Patients'!CI$10:CI$107,OFFSET('6. Patients'!$KF$9,1,MATCH($D24,'6. Patients'!$KG$9:$KS$9,0),ROWS('6. Patients'!DV$10:DV$107))),0)+
IFERROR(SUMPRODUCT('6. Patients'!CI$10:CI$107,OFFSET('6. Patients'!$KT$9,1,MATCH($D24,'6. Patients'!$KU$9:$LP$9,0),ROWS('6. Patients'!DV$10:DV$107))),0)+
IFERROR(SUMPRODUCT('6. Patients'!CI$10:CI$107,OFFSET('6. Patients'!$LQ$9,1,MATCH($D24,'6. Patients'!$LR$9:$MF$9,0),ROWS('6. Patients'!DV$10:DV$107))),0))+
IFERROR(VLOOKUP($D24,$H$109:$L$139,COLUMNS($H$108:$J$108)-1+Q$7,0)*$E24*$F24*'1. General Inputs'!$J$18,0),0)</f>
        <v>0</v>
      </c>
      <c r="R24" s="3">
        <f ca="1">ROUNDUP($F24*$E24*CHOOSE(R$7,
IFERROR(SUMPRODUCT('6. Patients'!CJ$10:CJ$107,OFFSET('6. Patients'!$DM$9,1,MATCH($D24,'6. Patients'!$DN$9:$EI$9,0),ROWS('6. Patients'!DW$10:DW$107))),0)+
IFERROR(SUMPRODUCT('6. Patients'!CJ$10:CJ$107,OFFSET('6. Patients'!$EJ$9,1,MATCH($D24,'6. Patients'!$EK$9:$EW$9,0),ROWS('6. Patients'!DW$10:DW$107))),0)+
IFERROR(SUMPRODUCT('6. Patients'!CJ$10:CJ$107,OFFSET('6. Patients'!$EX$9,1,MATCH($D24,'6. Patients'!$EY$9:$FT$9,0),ROWS('6. Patients'!DW$10:DW$107))),0)+
IFERROR(SUMPRODUCT('6. Patients'!CJ$10:CJ$107,OFFSET('6. Patients'!$FU$9,1,MATCH($D24,'6. Patients'!$FV$9:$GJ$9,0),ROWS('6. Patients'!DW$10:DW$107))),0),
IFERROR(SUMPRODUCT('6. Patients'!CJ$10:CJ$107,OFFSET('6. Patients'!$GK$9,1,MATCH($D24,'6. Patients'!$GL$9:$HG$9,0),ROWS('6. Patients'!DW$10:DW$107))),0)+
IFERROR(SUMPRODUCT('6. Patients'!CJ$10:CJ$107,OFFSET('6. Patients'!$HH$9,1,MATCH($D24,'6. Patients'!$HI$9:$HU$9,0),ROWS('6. Patients'!DW$10:DW$107))),0)+
IFERROR(SUMPRODUCT('6. Patients'!CJ$10:CJ$107,OFFSET('6. Patients'!$HV$9,1,MATCH($D24,'6. Patients'!$HW$9:$IR$9,0),ROWS('6. Patients'!DW$10:DW$107))),0)+
IFERROR(SUMPRODUCT('6. Patients'!CJ$10:CJ$107,OFFSET('6. Patients'!$IS$9,1,MATCH($D24,'6. Patients'!$IT$9:$JH$9,0),ROWS('6. Patients'!DW$10:DW$107))),0),
IFERROR(SUMPRODUCT('6. Patients'!CJ$10:CJ$107,OFFSET('6. Patients'!$JI$9,1,MATCH($D24,'6. Patients'!$JJ$9:$KE$9,0),ROWS('6. Patients'!DW$10:DW$107))),0)+
IFERROR(SUMPRODUCT('6. Patients'!CJ$10:CJ$107,OFFSET('6. Patients'!$KF$9,1,MATCH($D24,'6. Patients'!$KG$9:$KS$9,0),ROWS('6. Patients'!DW$10:DW$107))),0)+
IFERROR(SUMPRODUCT('6. Patients'!CJ$10:CJ$107,OFFSET('6. Patients'!$KT$9,1,MATCH($D24,'6. Patients'!$KU$9:$LP$9,0),ROWS('6. Patients'!DW$10:DW$107))),0)+
IFERROR(SUMPRODUCT('6. Patients'!CJ$10:CJ$107,OFFSET('6. Patients'!$LQ$9,1,MATCH($D24,'6. Patients'!$LR$9:$MF$9,0),ROWS('6. Patients'!DW$10:DW$107))),0))+
IFERROR(VLOOKUP($D24,$H$109:$L$139,COLUMNS($H$108:$J$108)-1+R$7,0)*$E24*$F24*'1. General Inputs'!$J$18,0),0)</f>
        <v>0</v>
      </c>
      <c r="S24" s="3">
        <f ca="1">ROUNDUP($F24*$E24*CHOOSE(S$7,
IFERROR(SUMPRODUCT('6. Patients'!CK$10:CK$107,OFFSET('6. Patients'!$DM$9,1,MATCH($D24,'6. Patients'!$DN$9:$EI$9,0),ROWS('6. Patients'!DX$10:DX$107))),0)+
IFERROR(SUMPRODUCT('6. Patients'!CK$10:CK$107,OFFSET('6. Patients'!$EJ$9,1,MATCH($D24,'6. Patients'!$EK$9:$EW$9,0),ROWS('6. Patients'!DX$10:DX$107))),0)+
IFERROR(SUMPRODUCT('6. Patients'!CK$10:CK$107,OFFSET('6. Patients'!$EX$9,1,MATCH($D24,'6. Patients'!$EY$9:$FT$9,0),ROWS('6. Patients'!DX$10:DX$107))),0)+
IFERROR(SUMPRODUCT('6. Patients'!CK$10:CK$107,OFFSET('6. Patients'!$FU$9,1,MATCH($D24,'6. Patients'!$FV$9:$GJ$9,0),ROWS('6. Patients'!DX$10:DX$107))),0),
IFERROR(SUMPRODUCT('6. Patients'!CK$10:CK$107,OFFSET('6. Patients'!$GK$9,1,MATCH($D24,'6. Patients'!$GL$9:$HG$9,0),ROWS('6. Patients'!DX$10:DX$107))),0)+
IFERROR(SUMPRODUCT('6. Patients'!CK$10:CK$107,OFFSET('6. Patients'!$HH$9,1,MATCH($D24,'6. Patients'!$HI$9:$HU$9,0),ROWS('6. Patients'!DX$10:DX$107))),0)+
IFERROR(SUMPRODUCT('6. Patients'!CK$10:CK$107,OFFSET('6. Patients'!$HV$9,1,MATCH($D24,'6. Patients'!$HW$9:$IR$9,0),ROWS('6. Patients'!DX$10:DX$107))),0)+
IFERROR(SUMPRODUCT('6. Patients'!CK$10:CK$107,OFFSET('6. Patients'!$IS$9,1,MATCH($D24,'6. Patients'!$IT$9:$JH$9,0),ROWS('6. Patients'!DX$10:DX$107))),0),
IFERROR(SUMPRODUCT('6. Patients'!CK$10:CK$107,OFFSET('6. Patients'!$JI$9,1,MATCH($D24,'6. Patients'!$JJ$9:$KE$9,0),ROWS('6. Patients'!DX$10:DX$107))),0)+
IFERROR(SUMPRODUCT('6. Patients'!CK$10:CK$107,OFFSET('6. Patients'!$KF$9,1,MATCH($D24,'6. Patients'!$KG$9:$KS$9,0),ROWS('6. Patients'!DX$10:DX$107))),0)+
IFERROR(SUMPRODUCT('6. Patients'!CK$10:CK$107,OFFSET('6. Patients'!$KT$9,1,MATCH($D24,'6. Patients'!$KU$9:$LP$9,0),ROWS('6. Patients'!DX$10:DX$107))),0)+
IFERROR(SUMPRODUCT('6. Patients'!CK$10:CK$107,OFFSET('6. Patients'!$LQ$9,1,MATCH($D24,'6. Patients'!$LR$9:$MF$9,0),ROWS('6. Patients'!DX$10:DX$107))),0))+
IFERROR(VLOOKUP($D24,$H$109:$L$139,COLUMNS($H$108:$J$108)-1+S$7,0)*$E24*$F24*'1. General Inputs'!$J$18,0),0)</f>
        <v>0</v>
      </c>
      <c r="T24" s="3">
        <f ca="1">ROUNDUP($F24*$E24*CHOOSE(T$7,
IFERROR(SUMPRODUCT('6. Patients'!CL$10:CL$107,OFFSET('6. Patients'!$DM$9,1,MATCH($D24,'6. Patients'!$DN$9:$EI$9,0),ROWS('6. Patients'!DY$10:DY$107))),0)+
IFERROR(SUMPRODUCT('6. Patients'!CL$10:CL$107,OFFSET('6. Patients'!$EJ$9,1,MATCH($D24,'6. Patients'!$EK$9:$EW$9,0),ROWS('6. Patients'!DY$10:DY$107))),0)+
IFERROR(SUMPRODUCT('6. Patients'!CL$10:CL$107,OFFSET('6. Patients'!$EX$9,1,MATCH($D24,'6. Patients'!$EY$9:$FT$9,0),ROWS('6. Patients'!DY$10:DY$107))),0)+
IFERROR(SUMPRODUCT('6. Patients'!CL$10:CL$107,OFFSET('6. Patients'!$FU$9,1,MATCH($D24,'6. Patients'!$FV$9:$GJ$9,0),ROWS('6. Patients'!DY$10:DY$107))),0),
IFERROR(SUMPRODUCT('6. Patients'!CL$10:CL$107,OFFSET('6. Patients'!$GK$9,1,MATCH($D24,'6. Patients'!$GL$9:$HG$9,0),ROWS('6. Patients'!DY$10:DY$107))),0)+
IFERROR(SUMPRODUCT('6. Patients'!CL$10:CL$107,OFFSET('6. Patients'!$HH$9,1,MATCH($D24,'6. Patients'!$HI$9:$HU$9,0),ROWS('6. Patients'!DY$10:DY$107))),0)+
IFERROR(SUMPRODUCT('6. Patients'!CL$10:CL$107,OFFSET('6. Patients'!$HV$9,1,MATCH($D24,'6. Patients'!$HW$9:$IR$9,0),ROWS('6. Patients'!DY$10:DY$107))),0)+
IFERROR(SUMPRODUCT('6. Patients'!CL$10:CL$107,OFFSET('6. Patients'!$IS$9,1,MATCH($D24,'6. Patients'!$IT$9:$JH$9,0),ROWS('6. Patients'!DY$10:DY$107))),0),
IFERROR(SUMPRODUCT('6. Patients'!CL$10:CL$107,OFFSET('6. Patients'!$JI$9,1,MATCH($D24,'6. Patients'!$JJ$9:$KE$9,0),ROWS('6. Patients'!DY$10:DY$107))),0)+
IFERROR(SUMPRODUCT('6. Patients'!CL$10:CL$107,OFFSET('6. Patients'!$KF$9,1,MATCH($D24,'6. Patients'!$KG$9:$KS$9,0),ROWS('6. Patients'!DY$10:DY$107))),0)+
IFERROR(SUMPRODUCT('6. Patients'!CL$10:CL$107,OFFSET('6. Patients'!$KT$9,1,MATCH($D24,'6. Patients'!$KU$9:$LP$9,0),ROWS('6. Patients'!DY$10:DY$107))),0)+
IFERROR(SUMPRODUCT('6. Patients'!CL$10:CL$107,OFFSET('6. Patients'!$LQ$9,1,MATCH($D24,'6. Patients'!$LR$9:$MF$9,0),ROWS('6. Patients'!DY$10:DY$107))),0))+
IFERROR(VLOOKUP($D24,$H$109:$L$139,COLUMNS($H$108:$J$108)-1+T$7,0)*$E24*$F24*'1. General Inputs'!$J$18,0),0)</f>
        <v>0</v>
      </c>
      <c r="U24" s="3">
        <f ca="1">ROUNDUP($F24*$E24*CHOOSE(U$7,
IFERROR(SUMPRODUCT('6. Patients'!CM$10:CM$107,OFFSET('6. Patients'!$DM$9,1,MATCH($D24,'6. Patients'!$DN$9:$EI$9,0),ROWS('6. Patients'!DZ$10:DZ$107))),0)+
IFERROR(SUMPRODUCT('6. Patients'!CM$10:CM$107,OFFSET('6. Patients'!$EJ$9,1,MATCH($D24,'6. Patients'!$EK$9:$EW$9,0),ROWS('6. Patients'!DZ$10:DZ$107))),0)+
IFERROR(SUMPRODUCT('6. Patients'!CM$10:CM$107,OFFSET('6. Patients'!$EX$9,1,MATCH($D24,'6. Patients'!$EY$9:$FT$9,0),ROWS('6. Patients'!DZ$10:DZ$107))),0)+
IFERROR(SUMPRODUCT('6. Patients'!CM$10:CM$107,OFFSET('6. Patients'!$FU$9,1,MATCH($D24,'6. Patients'!$FV$9:$GJ$9,0),ROWS('6. Patients'!DZ$10:DZ$107))),0),
IFERROR(SUMPRODUCT('6. Patients'!CM$10:CM$107,OFFSET('6. Patients'!$GK$9,1,MATCH($D24,'6. Patients'!$GL$9:$HG$9,0),ROWS('6. Patients'!DZ$10:DZ$107))),0)+
IFERROR(SUMPRODUCT('6. Patients'!CM$10:CM$107,OFFSET('6. Patients'!$HH$9,1,MATCH($D24,'6. Patients'!$HI$9:$HU$9,0),ROWS('6. Patients'!DZ$10:DZ$107))),0)+
IFERROR(SUMPRODUCT('6. Patients'!CM$10:CM$107,OFFSET('6. Patients'!$HV$9,1,MATCH($D24,'6. Patients'!$HW$9:$IR$9,0),ROWS('6. Patients'!DZ$10:DZ$107))),0)+
IFERROR(SUMPRODUCT('6. Patients'!CM$10:CM$107,OFFSET('6. Patients'!$IS$9,1,MATCH($D24,'6. Patients'!$IT$9:$JH$9,0),ROWS('6. Patients'!DZ$10:DZ$107))),0),
IFERROR(SUMPRODUCT('6. Patients'!CM$10:CM$107,OFFSET('6. Patients'!$JI$9,1,MATCH($D24,'6. Patients'!$JJ$9:$KE$9,0),ROWS('6. Patients'!DZ$10:DZ$107))),0)+
IFERROR(SUMPRODUCT('6. Patients'!CM$10:CM$107,OFFSET('6. Patients'!$KF$9,1,MATCH($D24,'6. Patients'!$KG$9:$KS$9,0),ROWS('6. Patients'!DZ$10:DZ$107))),0)+
IFERROR(SUMPRODUCT('6. Patients'!CM$10:CM$107,OFFSET('6. Patients'!$KT$9,1,MATCH($D24,'6. Patients'!$KU$9:$LP$9,0),ROWS('6. Patients'!DZ$10:DZ$107))),0)+
IFERROR(SUMPRODUCT('6. Patients'!CM$10:CM$107,OFFSET('6. Patients'!$LQ$9,1,MATCH($D24,'6. Patients'!$LR$9:$MF$9,0),ROWS('6. Patients'!DZ$10:DZ$107))),0))+
IFERROR(VLOOKUP($D24,$H$109:$L$139,COLUMNS($H$108:$J$108)-1+U$7,0)*$E24*$F24*'1. General Inputs'!$J$18,0),0)</f>
        <v>0</v>
      </c>
      <c r="V24" s="3">
        <f ca="1">ROUNDUP($F24*$E24*CHOOSE(V$7,
IFERROR(SUMPRODUCT('6. Patients'!CN$10:CN$107,OFFSET('6. Patients'!$DM$9,1,MATCH($D24,'6. Patients'!$DN$9:$EI$9,0),ROWS('6. Patients'!EA$10:EA$107))),0)+
IFERROR(SUMPRODUCT('6. Patients'!CN$10:CN$107,OFFSET('6. Patients'!$EJ$9,1,MATCH($D24,'6. Patients'!$EK$9:$EW$9,0),ROWS('6. Patients'!EA$10:EA$107))),0)+
IFERROR(SUMPRODUCT('6. Patients'!CN$10:CN$107,OFFSET('6. Patients'!$EX$9,1,MATCH($D24,'6. Patients'!$EY$9:$FT$9,0),ROWS('6. Patients'!EA$10:EA$107))),0)+
IFERROR(SUMPRODUCT('6. Patients'!CN$10:CN$107,OFFSET('6. Patients'!$FU$9,1,MATCH($D24,'6. Patients'!$FV$9:$GJ$9,0),ROWS('6. Patients'!EA$10:EA$107))),0),
IFERROR(SUMPRODUCT('6. Patients'!CN$10:CN$107,OFFSET('6. Patients'!$GK$9,1,MATCH($D24,'6. Patients'!$GL$9:$HG$9,0),ROWS('6. Patients'!EA$10:EA$107))),0)+
IFERROR(SUMPRODUCT('6. Patients'!CN$10:CN$107,OFFSET('6. Patients'!$HH$9,1,MATCH($D24,'6. Patients'!$HI$9:$HU$9,0),ROWS('6. Patients'!EA$10:EA$107))),0)+
IFERROR(SUMPRODUCT('6. Patients'!CN$10:CN$107,OFFSET('6. Patients'!$HV$9,1,MATCH($D24,'6. Patients'!$HW$9:$IR$9,0),ROWS('6. Patients'!EA$10:EA$107))),0)+
IFERROR(SUMPRODUCT('6. Patients'!CN$10:CN$107,OFFSET('6. Patients'!$IS$9,1,MATCH($D24,'6. Patients'!$IT$9:$JH$9,0),ROWS('6. Patients'!EA$10:EA$107))),0),
IFERROR(SUMPRODUCT('6. Patients'!CN$10:CN$107,OFFSET('6. Patients'!$JI$9,1,MATCH($D24,'6. Patients'!$JJ$9:$KE$9,0),ROWS('6. Patients'!EA$10:EA$107))),0)+
IFERROR(SUMPRODUCT('6. Patients'!CN$10:CN$107,OFFSET('6. Patients'!$KF$9,1,MATCH($D24,'6. Patients'!$KG$9:$KS$9,0),ROWS('6. Patients'!EA$10:EA$107))),0)+
IFERROR(SUMPRODUCT('6. Patients'!CN$10:CN$107,OFFSET('6. Patients'!$KT$9,1,MATCH($D24,'6. Patients'!$KU$9:$LP$9,0),ROWS('6. Patients'!EA$10:EA$107))),0)+
IFERROR(SUMPRODUCT('6. Patients'!CN$10:CN$107,OFFSET('6. Patients'!$LQ$9,1,MATCH($D24,'6. Patients'!$LR$9:$MF$9,0),ROWS('6. Patients'!EA$10:EA$107))),0))+
IFERROR(VLOOKUP($D24,$H$109:$L$139,COLUMNS($H$108:$J$108)-1+V$7,0)*$E24*$F24*'1. General Inputs'!$J$18,0),0)</f>
        <v>0</v>
      </c>
      <c r="W24" s="3">
        <f ca="1">ROUNDUP($F24*$E24*CHOOSE(W$7,
IFERROR(SUMPRODUCT('6. Patients'!CO$10:CO$107,OFFSET('6. Patients'!$DM$9,1,MATCH($D24,'6. Patients'!$DN$9:$EI$9,0),ROWS('6. Patients'!EB$10:EB$107))),0)+
IFERROR(SUMPRODUCT('6. Patients'!CO$10:CO$107,OFFSET('6. Patients'!$EJ$9,1,MATCH($D24,'6. Patients'!$EK$9:$EW$9,0),ROWS('6. Patients'!EB$10:EB$107))),0)+
IFERROR(SUMPRODUCT('6. Patients'!CO$10:CO$107,OFFSET('6. Patients'!$EX$9,1,MATCH($D24,'6. Patients'!$EY$9:$FT$9,0),ROWS('6. Patients'!EB$10:EB$107))),0)+
IFERROR(SUMPRODUCT('6. Patients'!CO$10:CO$107,OFFSET('6. Patients'!$FU$9,1,MATCH($D24,'6. Patients'!$FV$9:$GJ$9,0),ROWS('6. Patients'!EB$10:EB$107))),0),
IFERROR(SUMPRODUCT('6. Patients'!CO$10:CO$107,OFFSET('6. Patients'!$GK$9,1,MATCH($D24,'6. Patients'!$GL$9:$HG$9,0),ROWS('6. Patients'!EB$10:EB$107))),0)+
IFERROR(SUMPRODUCT('6. Patients'!CO$10:CO$107,OFFSET('6. Patients'!$HH$9,1,MATCH($D24,'6. Patients'!$HI$9:$HU$9,0),ROWS('6. Patients'!EB$10:EB$107))),0)+
IFERROR(SUMPRODUCT('6. Patients'!CO$10:CO$107,OFFSET('6. Patients'!$HV$9,1,MATCH($D24,'6. Patients'!$HW$9:$IR$9,0),ROWS('6. Patients'!EB$10:EB$107))),0)+
IFERROR(SUMPRODUCT('6. Patients'!CO$10:CO$107,OFFSET('6. Patients'!$IS$9,1,MATCH($D24,'6. Patients'!$IT$9:$JH$9,0),ROWS('6. Patients'!EB$10:EB$107))),0),
IFERROR(SUMPRODUCT('6. Patients'!CO$10:CO$107,OFFSET('6. Patients'!$JI$9,1,MATCH($D24,'6. Patients'!$JJ$9:$KE$9,0),ROWS('6. Patients'!EB$10:EB$107))),0)+
IFERROR(SUMPRODUCT('6. Patients'!CO$10:CO$107,OFFSET('6. Patients'!$KF$9,1,MATCH($D24,'6. Patients'!$KG$9:$KS$9,0),ROWS('6. Patients'!EB$10:EB$107))),0)+
IFERROR(SUMPRODUCT('6. Patients'!CO$10:CO$107,OFFSET('6. Patients'!$KT$9,1,MATCH($D24,'6. Patients'!$KU$9:$LP$9,0),ROWS('6. Patients'!EB$10:EB$107))),0)+
IFERROR(SUMPRODUCT('6. Patients'!CO$10:CO$107,OFFSET('6. Patients'!$LQ$9,1,MATCH($D24,'6. Patients'!$LR$9:$MF$9,0),ROWS('6. Patients'!EB$10:EB$107))),0))+
IFERROR(VLOOKUP($D24,$H$109:$L$139,COLUMNS($H$108:$J$108)-1+W$7,0)*$E24*$F24*'1. General Inputs'!$J$18,0),0)</f>
        <v>0</v>
      </c>
      <c r="X24" s="3">
        <f ca="1">ROUNDUP($F24*$E24*CHOOSE(X$7,
IFERROR(SUMPRODUCT('6. Patients'!CP$10:CP$107,OFFSET('6. Patients'!$DM$9,1,MATCH($D24,'6. Patients'!$DN$9:$EI$9,0),ROWS('6. Patients'!EC$10:EC$107))),0)+
IFERROR(SUMPRODUCT('6. Patients'!CP$10:CP$107,OFFSET('6. Patients'!$EJ$9,1,MATCH($D24,'6. Patients'!$EK$9:$EW$9,0),ROWS('6. Patients'!EC$10:EC$107))),0)+
IFERROR(SUMPRODUCT('6. Patients'!CP$10:CP$107,OFFSET('6. Patients'!$EX$9,1,MATCH($D24,'6. Patients'!$EY$9:$FT$9,0),ROWS('6. Patients'!EC$10:EC$107))),0)+
IFERROR(SUMPRODUCT('6. Patients'!CP$10:CP$107,OFFSET('6. Patients'!$FU$9,1,MATCH($D24,'6. Patients'!$FV$9:$GJ$9,0),ROWS('6. Patients'!EC$10:EC$107))),0),
IFERROR(SUMPRODUCT('6. Patients'!CP$10:CP$107,OFFSET('6. Patients'!$GK$9,1,MATCH($D24,'6. Patients'!$GL$9:$HG$9,0),ROWS('6. Patients'!EC$10:EC$107))),0)+
IFERROR(SUMPRODUCT('6. Patients'!CP$10:CP$107,OFFSET('6. Patients'!$HH$9,1,MATCH($D24,'6. Patients'!$HI$9:$HU$9,0),ROWS('6. Patients'!EC$10:EC$107))),0)+
IFERROR(SUMPRODUCT('6. Patients'!CP$10:CP$107,OFFSET('6. Patients'!$HV$9,1,MATCH($D24,'6. Patients'!$HW$9:$IR$9,0),ROWS('6. Patients'!EC$10:EC$107))),0)+
IFERROR(SUMPRODUCT('6. Patients'!CP$10:CP$107,OFFSET('6. Patients'!$IS$9,1,MATCH($D24,'6. Patients'!$IT$9:$JH$9,0),ROWS('6. Patients'!EC$10:EC$107))),0),
IFERROR(SUMPRODUCT('6. Patients'!CP$10:CP$107,OFFSET('6. Patients'!$JI$9,1,MATCH($D24,'6. Patients'!$JJ$9:$KE$9,0),ROWS('6. Patients'!EC$10:EC$107))),0)+
IFERROR(SUMPRODUCT('6. Patients'!CP$10:CP$107,OFFSET('6. Patients'!$KF$9,1,MATCH($D24,'6. Patients'!$KG$9:$KS$9,0),ROWS('6. Patients'!EC$10:EC$107))),0)+
IFERROR(SUMPRODUCT('6. Patients'!CP$10:CP$107,OFFSET('6. Patients'!$KT$9,1,MATCH($D24,'6. Patients'!$KU$9:$LP$9,0),ROWS('6. Patients'!EC$10:EC$107))),0)+
IFERROR(SUMPRODUCT('6. Patients'!CP$10:CP$107,OFFSET('6. Patients'!$LQ$9,1,MATCH($D24,'6. Patients'!$LR$9:$MF$9,0),ROWS('6. Patients'!EC$10:EC$107))),0))+
IFERROR(VLOOKUP($D24,$H$109:$L$139,COLUMNS($H$108:$J$108)-1+X$7,0)*$E24*$F24*'1. General Inputs'!$J$18,0),0)</f>
        <v>0</v>
      </c>
      <c r="Y24" s="3">
        <f ca="1">ROUNDUP($F24*$E24*CHOOSE(Y$7,
IFERROR(SUMPRODUCT('6. Patients'!CQ$10:CQ$107,OFFSET('6. Patients'!$DM$9,1,MATCH($D24,'6. Patients'!$DN$9:$EI$9,0),ROWS('6. Patients'!ED$10:ED$107))),0)+
IFERROR(SUMPRODUCT('6. Patients'!CQ$10:CQ$107,OFFSET('6. Patients'!$EJ$9,1,MATCH($D24,'6. Patients'!$EK$9:$EW$9,0),ROWS('6. Patients'!ED$10:ED$107))),0)+
IFERROR(SUMPRODUCT('6. Patients'!CQ$10:CQ$107,OFFSET('6. Patients'!$EX$9,1,MATCH($D24,'6. Patients'!$EY$9:$FT$9,0),ROWS('6. Patients'!ED$10:ED$107))),0)+
IFERROR(SUMPRODUCT('6. Patients'!CQ$10:CQ$107,OFFSET('6. Patients'!$FU$9,1,MATCH($D24,'6. Patients'!$FV$9:$GJ$9,0),ROWS('6. Patients'!ED$10:ED$107))),0),
IFERROR(SUMPRODUCT('6. Patients'!CQ$10:CQ$107,OFFSET('6. Patients'!$GK$9,1,MATCH($D24,'6. Patients'!$GL$9:$HG$9,0),ROWS('6. Patients'!ED$10:ED$107))),0)+
IFERROR(SUMPRODUCT('6. Patients'!CQ$10:CQ$107,OFFSET('6. Patients'!$HH$9,1,MATCH($D24,'6. Patients'!$HI$9:$HU$9,0),ROWS('6. Patients'!ED$10:ED$107))),0)+
IFERROR(SUMPRODUCT('6. Patients'!CQ$10:CQ$107,OFFSET('6. Patients'!$HV$9,1,MATCH($D24,'6. Patients'!$HW$9:$IR$9,0),ROWS('6. Patients'!ED$10:ED$107))),0)+
IFERROR(SUMPRODUCT('6. Patients'!CQ$10:CQ$107,OFFSET('6. Patients'!$IS$9,1,MATCH($D24,'6. Patients'!$IT$9:$JH$9,0),ROWS('6. Patients'!ED$10:ED$107))),0),
IFERROR(SUMPRODUCT('6. Patients'!CQ$10:CQ$107,OFFSET('6. Patients'!$JI$9,1,MATCH($D24,'6. Patients'!$JJ$9:$KE$9,0),ROWS('6. Patients'!ED$10:ED$107))),0)+
IFERROR(SUMPRODUCT('6. Patients'!CQ$10:CQ$107,OFFSET('6. Patients'!$KF$9,1,MATCH($D24,'6. Patients'!$KG$9:$KS$9,0),ROWS('6. Patients'!ED$10:ED$107))),0)+
IFERROR(SUMPRODUCT('6. Patients'!CQ$10:CQ$107,OFFSET('6. Patients'!$KT$9,1,MATCH($D24,'6. Patients'!$KU$9:$LP$9,0),ROWS('6. Patients'!ED$10:ED$107))),0)+
IFERROR(SUMPRODUCT('6. Patients'!CQ$10:CQ$107,OFFSET('6. Patients'!$LQ$9,1,MATCH($D24,'6. Patients'!$LR$9:$MF$9,0),ROWS('6. Patients'!ED$10:ED$107))),0))+
IFERROR(VLOOKUP($D24,$H$109:$L$139,COLUMNS($H$108:$J$108)-1+Y$7,0)*$E24*$F24*'1. General Inputs'!$J$18,0),0)</f>
        <v>0</v>
      </c>
      <c r="Z24" s="3">
        <f ca="1">ROUNDUP($F24*$E24*CHOOSE(Z$7,
IFERROR(SUMPRODUCT('6. Patients'!CR$10:CR$107,OFFSET('6. Patients'!$DM$9,1,MATCH($D24,'6. Patients'!$DN$9:$EI$9,0),ROWS('6. Patients'!EE$10:EE$107))),0)+
IFERROR(SUMPRODUCT('6. Patients'!CR$10:CR$107,OFFSET('6. Patients'!$EJ$9,1,MATCH($D24,'6. Patients'!$EK$9:$EW$9,0),ROWS('6. Patients'!EE$10:EE$107))),0)+
IFERROR(SUMPRODUCT('6. Patients'!CR$10:CR$107,OFFSET('6. Patients'!$EX$9,1,MATCH($D24,'6. Patients'!$EY$9:$FT$9,0),ROWS('6. Patients'!EE$10:EE$107))),0)+
IFERROR(SUMPRODUCT('6. Patients'!CR$10:CR$107,OFFSET('6. Patients'!$FU$9,1,MATCH($D24,'6. Patients'!$FV$9:$GJ$9,0),ROWS('6. Patients'!EE$10:EE$107))),0),
IFERROR(SUMPRODUCT('6. Patients'!CR$10:CR$107,OFFSET('6. Patients'!$GK$9,1,MATCH($D24,'6. Patients'!$GL$9:$HG$9,0),ROWS('6. Patients'!EE$10:EE$107))),0)+
IFERROR(SUMPRODUCT('6. Patients'!CR$10:CR$107,OFFSET('6. Patients'!$HH$9,1,MATCH($D24,'6. Patients'!$HI$9:$HU$9,0),ROWS('6. Patients'!EE$10:EE$107))),0)+
IFERROR(SUMPRODUCT('6. Patients'!CR$10:CR$107,OFFSET('6. Patients'!$HV$9,1,MATCH($D24,'6. Patients'!$HW$9:$IR$9,0),ROWS('6. Patients'!EE$10:EE$107))),0)+
IFERROR(SUMPRODUCT('6. Patients'!CR$10:CR$107,OFFSET('6. Patients'!$IS$9,1,MATCH($D24,'6. Patients'!$IT$9:$JH$9,0),ROWS('6. Patients'!EE$10:EE$107))),0),
IFERROR(SUMPRODUCT('6. Patients'!CR$10:CR$107,OFFSET('6. Patients'!$JI$9,1,MATCH($D24,'6. Patients'!$JJ$9:$KE$9,0),ROWS('6. Patients'!EE$10:EE$107))),0)+
IFERROR(SUMPRODUCT('6. Patients'!CR$10:CR$107,OFFSET('6. Patients'!$KF$9,1,MATCH($D24,'6. Patients'!$KG$9:$KS$9,0),ROWS('6. Patients'!EE$10:EE$107))),0)+
IFERROR(SUMPRODUCT('6. Patients'!CR$10:CR$107,OFFSET('6. Patients'!$KT$9,1,MATCH($D24,'6. Patients'!$KU$9:$LP$9,0),ROWS('6. Patients'!EE$10:EE$107))),0)+
IFERROR(SUMPRODUCT('6. Patients'!CR$10:CR$107,OFFSET('6. Patients'!$LQ$9,1,MATCH($D24,'6. Patients'!$LR$9:$MF$9,0),ROWS('6. Patients'!EE$10:EE$107))),0))+
IFERROR(VLOOKUP($D24,$H$109:$L$139,COLUMNS($H$108:$J$108)-1+Z$7,0)*$E24*$F24*'1. General Inputs'!$J$18,0),0)</f>
        <v>0</v>
      </c>
      <c r="AA24" s="3">
        <f ca="1">ROUNDUP($F24*$E24*CHOOSE(AA$7,
IFERROR(SUMPRODUCT('6. Patients'!CS$10:CS$107,OFFSET('6. Patients'!$DM$9,1,MATCH($D24,'6. Patients'!$DN$9:$EI$9,0),ROWS('6. Patients'!EF$10:EF$107))),0)+
IFERROR(SUMPRODUCT('6. Patients'!CS$10:CS$107,OFFSET('6. Patients'!$EJ$9,1,MATCH($D24,'6. Patients'!$EK$9:$EW$9,0),ROWS('6. Patients'!EF$10:EF$107))),0)+
IFERROR(SUMPRODUCT('6. Patients'!CS$10:CS$107,OFFSET('6. Patients'!$EX$9,1,MATCH($D24,'6. Patients'!$EY$9:$FT$9,0),ROWS('6. Patients'!EF$10:EF$107))),0)+
IFERROR(SUMPRODUCT('6. Patients'!CS$10:CS$107,OFFSET('6. Patients'!$FU$9,1,MATCH($D24,'6. Patients'!$FV$9:$GJ$9,0),ROWS('6. Patients'!EF$10:EF$107))),0),
IFERROR(SUMPRODUCT('6. Patients'!CS$10:CS$107,OFFSET('6. Patients'!$GK$9,1,MATCH($D24,'6. Patients'!$GL$9:$HG$9,0),ROWS('6. Patients'!EF$10:EF$107))),0)+
IFERROR(SUMPRODUCT('6. Patients'!CS$10:CS$107,OFFSET('6. Patients'!$HH$9,1,MATCH($D24,'6. Patients'!$HI$9:$HU$9,0),ROWS('6. Patients'!EF$10:EF$107))),0)+
IFERROR(SUMPRODUCT('6. Patients'!CS$10:CS$107,OFFSET('6. Patients'!$HV$9,1,MATCH($D24,'6. Patients'!$HW$9:$IR$9,0),ROWS('6. Patients'!EF$10:EF$107))),0)+
IFERROR(SUMPRODUCT('6. Patients'!CS$10:CS$107,OFFSET('6. Patients'!$IS$9,1,MATCH($D24,'6. Patients'!$IT$9:$JH$9,0),ROWS('6. Patients'!EF$10:EF$107))),0),
IFERROR(SUMPRODUCT('6. Patients'!CS$10:CS$107,OFFSET('6. Patients'!$JI$9,1,MATCH($D24,'6. Patients'!$JJ$9:$KE$9,0),ROWS('6. Patients'!EF$10:EF$107))),0)+
IFERROR(SUMPRODUCT('6. Patients'!CS$10:CS$107,OFFSET('6. Patients'!$KF$9,1,MATCH($D24,'6. Patients'!$KG$9:$KS$9,0),ROWS('6. Patients'!EF$10:EF$107))),0)+
IFERROR(SUMPRODUCT('6. Patients'!CS$10:CS$107,OFFSET('6. Patients'!$KT$9,1,MATCH($D24,'6. Patients'!$KU$9:$LP$9,0),ROWS('6. Patients'!EF$10:EF$107))),0)+
IFERROR(SUMPRODUCT('6. Patients'!CS$10:CS$107,OFFSET('6. Patients'!$LQ$9,1,MATCH($D24,'6. Patients'!$LR$9:$MF$9,0),ROWS('6. Patients'!EF$10:EF$107))),0))+
IFERROR(VLOOKUP($D24,$H$109:$L$139,COLUMNS($H$108:$J$108)-1+AA$7,0)*$E24*$F24*'1. General Inputs'!$J$18,0),0)</f>
        <v>0</v>
      </c>
      <c r="AB24" s="3">
        <f ca="1">ROUNDUP($F24*$E24*CHOOSE(AB$7,
IFERROR(SUMPRODUCT('6. Patients'!CT$10:CT$107,OFFSET('6. Patients'!$DM$9,1,MATCH($D24,'6. Patients'!$DN$9:$EI$9,0),ROWS('6. Patients'!EG$10:EG$107))),0)+
IFERROR(SUMPRODUCT('6. Patients'!CT$10:CT$107,OFFSET('6. Patients'!$EJ$9,1,MATCH($D24,'6. Patients'!$EK$9:$EW$9,0),ROWS('6. Patients'!EG$10:EG$107))),0)+
IFERROR(SUMPRODUCT('6. Patients'!CT$10:CT$107,OFFSET('6. Patients'!$EX$9,1,MATCH($D24,'6. Patients'!$EY$9:$FT$9,0),ROWS('6. Patients'!EG$10:EG$107))),0)+
IFERROR(SUMPRODUCT('6. Patients'!CT$10:CT$107,OFFSET('6. Patients'!$FU$9,1,MATCH($D24,'6. Patients'!$FV$9:$GJ$9,0),ROWS('6. Patients'!EG$10:EG$107))),0),
IFERROR(SUMPRODUCT('6. Patients'!CT$10:CT$107,OFFSET('6. Patients'!$GK$9,1,MATCH($D24,'6. Patients'!$GL$9:$HG$9,0),ROWS('6. Patients'!EG$10:EG$107))),0)+
IFERROR(SUMPRODUCT('6. Patients'!CT$10:CT$107,OFFSET('6. Patients'!$HH$9,1,MATCH($D24,'6. Patients'!$HI$9:$HU$9,0),ROWS('6. Patients'!EG$10:EG$107))),0)+
IFERROR(SUMPRODUCT('6. Patients'!CT$10:CT$107,OFFSET('6. Patients'!$HV$9,1,MATCH($D24,'6. Patients'!$HW$9:$IR$9,0),ROWS('6. Patients'!EG$10:EG$107))),0)+
IFERROR(SUMPRODUCT('6. Patients'!CT$10:CT$107,OFFSET('6. Patients'!$IS$9,1,MATCH($D24,'6. Patients'!$IT$9:$JH$9,0),ROWS('6. Patients'!EG$10:EG$107))),0),
IFERROR(SUMPRODUCT('6. Patients'!CT$10:CT$107,OFFSET('6. Patients'!$JI$9,1,MATCH($D24,'6. Patients'!$JJ$9:$KE$9,0),ROWS('6. Patients'!EG$10:EG$107))),0)+
IFERROR(SUMPRODUCT('6. Patients'!CT$10:CT$107,OFFSET('6. Patients'!$KF$9,1,MATCH($D24,'6. Patients'!$KG$9:$KS$9,0),ROWS('6. Patients'!EG$10:EG$107))),0)+
IFERROR(SUMPRODUCT('6. Patients'!CT$10:CT$107,OFFSET('6. Patients'!$KT$9,1,MATCH($D24,'6. Patients'!$KU$9:$LP$9,0),ROWS('6. Patients'!EG$10:EG$107))),0)+
IFERROR(SUMPRODUCT('6. Patients'!CT$10:CT$107,OFFSET('6. Patients'!$LQ$9,1,MATCH($D24,'6. Patients'!$LR$9:$MF$9,0),ROWS('6. Patients'!EG$10:EG$107))),0))+
IFERROR(VLOOKUP($D24,$H$109:$L$139,COLUMNS($H$108:$J$108)-1+AB$7,0)*$E24*$F24*'1. General Inputs'!$J$18,0),0)</f>
        <v>0</v>
      </c>
      <c r="AC24" s="3">
        <f ca="1">ROUNDUP($F24*$E24*CHOOSE(AC$7,
IFERROR(SUMPRODUCT('6. Patients'!CU$10:CU$107,OFFSET('6. Patients'!$DM$9,1,MATCH($D24,'6. Patients'!$DN$9:$EI$9,0),ROWS('6. Patients'!EH$10:EH$107))),0)+
IFERROR(SUMPRODUCT('6. Patients'!CU$10:CU$107,OFFSET('6. Patients'!$EJ$9,1,MATCH($D24,'6. Patients'!$EK$9:$EW$9,0),ROWS('6. Patients'!EH$10:EH$107))),0)+
IFERROR(SUMPRODUCT('6. Patients'!CU$10:CU$107,OFFSET('6. Patients'!$EX$9,1,MATCH($D24,'6. Patients'!$EY$9:$FT$9,0),ROWS('6. Patients'!EH$10:EH$107))),0)+
IFERROR(SUMPRODUCT('6. Patients'!CU$10:CU$107,OFFSET('6. Patients'!$FU$9,1,MATCH($D24,'6. Patients'!$FV$9:$GJ$9,0),ROWS('6. Patients'!EH$10:EH$107))),0),
IFERROR(SUMPRODUCT('6. Patients'!CU$10:CU$107,OFFSET('6. Patients'!$GK$9,1,MATCH($D24,'6. Patients'!$GL$9:$HG$9,0),ROWS('6. Patients'!EH$10:EH$107))),0)+
IFERROR(SUMPRODUCT('6. Patients'!CU$10:CU$107,OFFSET('6. Patients'!$HH$9,1,MATCH($D24,'6. Patients'!$HI$9:$HU$9,0),ROWS('6. Patients'!EH$10:EH$107))),0)+
IFERROR(SUMPRODUCT('6. Patients'!CU$10:CU$107,OFFSET('6. Patients'!$HV$9,1,MATCH($D24,'6. Patients'!$HW$9:$IR$9,0),ROWS('6. Patients'!EH$10:EH$107))),0)+
IFERROR(SUMPRODUCT('6. Patients'!CU$10:CU$107,OFFSET('6. Patients'!$IS$9,1,MATCH($D24,'6. Patients'!$IT$9:$JH$9,0),ROWS('6. Patients'!EH$10:EH$107))),0),
IFERROR(SUMPRODUCT('6. Patients'!CU$10:CU$107,OFFSET('6. Patients'!$JI$9,1,MATCH($D24,'6. Patients'!$JJ$9:$KE$9,0),ROWS('6. Patients'!EH$10:EH$107))),0)+
IFERROR(SUMPRODUCT('6. Patients'!CU$10:CU$107,OFFSET('6. Patients'!$KF$9,1,MATCH($D24,'6. Patients'!$KG$9:$KS$9,0),ROWS('6. Patients'!EH$10:EH$107))),0)+
IFERROR(SUMPRODUCT('6. Patients'!CU$10:CU$107,OFFSET('6. Patients'!$KT$9,1,MATCH($D24,'6. Patients'!$KU$9:$LP$9,0),ROWS('6. Patients'!EH$10:EH$107))),0)+
IFERROR(SUMPRODUCT('6. Patients'!CU$10:CU$107,OFFSET('6. Patients'!$LQ$9,1,MATCH($D24,'6. Patients'!$LR$9:$MF$9,0),ROWS('6. Patients'!EH$10:EH$107))),0))+
IFERROR(VLOOKUP($D24,$H$109:$L$139,COLUMNS($H$108:$J$108)-1+AC$7,0)*$E24*$F24*'1. General Inputs'!$J$18,0),0)</f>
        <v>0</v>
      </c>
      <c r="AD24" s="3">
        <f ca="1">ROUNDUP($F24*$E24*CHOOSE(AD$7,
IFERROR(SUMPRODUCT('6. Patients'!CV$10:CV$107,OFFSET('6. Patients'!$DM$9,1,MATCH($D24,'6. Patients'!$DN$9:$EI$9,0),ROWS('6. Patients'!EI$10:EI$107))),0)+
IFERROR(SUMPRODUCT('6. Patients'!CV$10:CV$107,OFFSET('6. Patients'!$EJ$9,1,MATCH($D24,'6. Patients'!$EK$9:$EW$9,0),ROWS('6. Patients'!EI$10:EI$107))),0)+
IFERROR(SUMPRODUCT('6. Patients'!CV$10:CV$107,OFFSET('6. Patients'!$EX$9,1,MATCH($D24,'6. Patients'!$EY$9:$FT$9,0),ROWS('6. Patients'!EI$10:EI$107))),0)+
IFERROR(SUMPRODUCT('6. Patients'!CV$10:CV$107,OFFSET('6. Patients'!$FU$9,1,MATCH($D24,'6. Patients'!$FV$9:$GJ$9,0),ROWS('6. Patients'!EI$10:EI$107))),0),
IFERROR(SUMPRODUCT('6. Patients'!CV$10:CV$107,OFFSET('6. Patients'!$GK$9,1,MATCH($D24,'6. Patients'!$GL$9:$HG$9,0),ROWS('6. Patients'!EI$10:EI$107))),0)+
IFERROR(SUMPRODUCT('6. Patients'!CV$10:CV$107,OFFSET('6. Patients'!$HH$9,1,MATCH($D24,'6. Patients'!$HI$9:$HU$9,0),ROWS('6. Patients'!EI$10:EI$107))),0)+
IFERROR(SUMPRODUCT('6. Patients'!CV$10:CV$107,OFFSET('6. Patients'!$HV$9,1,MATCH($D24,'6. Patients'!$HW$9:$IR$9,0),ROWS('6. Patients'!EI$10:EI$107))),0)+
IFERROR(SUMPRODUCT('6. Patients'!CV$10:CV$107,OFFSET('6. Patients'!$IS$9,1,MATCH($D24,'6. Patients'!$IT$9:$JH$9,0),ROWS('6. Patients'!EI$10:EI$107))),0),
IFERROR(SUMPRODUCT('6. Patients'!CV$10:CV$107,OFFSET('6. Patients'!$JI$9,1,MATCH($D24,'6. Patients'!$JJ$9:$KE$9,0),ROWS('6. Patients'!EI$10:EI$107))),0)+
IFERROR(SUMPRODUCT('6. Patients'!CV$10:CV$107,OFFSET('6. Patients'!$KF$9,1,MATCH($D24,'6. Patients'!$KG$9:$KS$9,0),ROWS('6. Patients'!EI$10:EI$107))),0)+
IFERROR(SUMPRODUCT('6. Patients'!CV$10:CV$107,OFFSET('6. Patients'!$KT$9,1,MATCH($D24,'6. Patients'!$KU$9:$LP$9,0),ROWS('6. Patients'!EI$10:EI$107))),0)+
IFERROR(SUMPRODUCT('6. Patients'!CV$10:CV$107,OFFSET('6. Patients'!$LQ$9,1,MATCH($D24,'6. Patients'!$LR$9:$MF$9,0),ROWS('6. Patients'!EI$10:EI$107))),0))+
IFERROR(VLOOKUP($D24,$H$109:$L$139,COLUMNS($H$108:$J$108)-1+AD$7,0)*$E24*$F24*'1. General Inputs'!$J$18,0),0)</f>
        <v>0</v>
      </c>
      <c r="AE24" s="3">
        <f ca="1">ROUNDUP($F24*$E24*CHOOSE(AE$7,
IFERROR(SUMPRODUCT('6. Patients'!CW$10:CW$107,OFFSET('6. Patients'!$DM$9,1,MATCH($D24,'6. Patients'!$DN$9:$EI$9,0),ROWS('6. Patients'!EJ$10:EJ$107))),0)+
IFERROR(SUMPRODUCT('6. Patients'!CW$10:CW$107,OFFSET('6. Patients'!$EJ$9,1,MATCH($D24,'6. Patients'!$EK$9:$EW$9,0),ROWS('6. Patients'!EJ$10:EJ$107))),0)+
IFERROR(SUMPRODUCT('6. Patients'!CW$10:CW$107,OFFSET('6. Patients'!$EX$9,1,MATCH($D24,'6. Patients'!$EY$9:$FT$9,0),ROWS('6. Patients'!EJ$10:EJ$107))),0)+
IFERROR(SUMPRODUCT('6. Patients'!CW$10:CW$107,OFFSET('6. Patients'!$FU$9,1,MATCH($D24,'6. Patients'!$FV$9:$GJ$9,0),ROWS('6. Patients'!EJ$10:EJ$107))),0),
IFERROR(SUMPRODUCT('6. Patients'!CW$10:CW$107,OFFSET('6. Patients'!$GK$9,1,MATCH($D24,'6. Patients'!$GL$9:$HG$9,0),ROWS('6. Patients'!EJ$10:EJ$107))),0)+
IFERROR(SUMPRODUCT('6. Patients'!CW$10:CW$107,OFFSET('6. Patients'!$HH$9,1,MATCH($D24,'6. Patients'!$HI$9:$HU$9,0),ROWS('6. Patients'!EJ$10:EJ$107))),0)+
IFERROR(SUMPRODUCT('6. Patients'!CW$10:CW$107,OFFSET('6. Patients'!$HV$9,1,MATCH($D24,'6. Patients'!$HW$9:$IR$9,0),ROWS('6. Patients'!EJ$10:EJ$107))),0)+
IFERROR(SUMPRODUCT('6. Patients'!CW$10:CW$107,OFFSET('6. Patients'!$IS$9,1,MATCH($D24,'6. Patients'!$IT$9:$JH$9,0),ROWS('6. Patients'!EJ$10:EJ$107))),0),
IFERROR(SUMPRODUCT('6. Patients'!CW$10:CW$107,OFFSET('6. Patients'!$JI$9,1,MATCH($D24,'6. Patients'!$JJ$9:$KE$9,0),ROWS('6. Patients'!EJ$10:EJ$107))),0)+
IFERROR(SUMPRODUCT('6. Patients'!CW$10:CW$107,OFFSET('6. Patients'!$KF$9,1,MATCH($D24,'6. Patients'!$KG$9:$KS$9,0),ROWS('6. Patients'!EJ$10:EJ$107))),0)+
IFERROR(SUMPRODUCT('6. Patients'!CW$10:CW$107,OFFSET('6. Patients'!$KT$9,1,MATCH($D24,'6. Patients'!$KU$9:$LP$9,0),ROWS('6. Patients'!EJ$10:EJ$107))),0)+
IFERROR(SUMPRODUCT('6. Patients'!CW$10:CW$107,OFFSET('6. Patients'!$LQ$9,1,MATCH($D24,'6. Patients'!$LR$9:$MF$9,0),ROWS('6. Patients'!EJ$10:EJ$107))),0))+
IFERROR(VLOOKUP($D24,$H$109:$L$139,COLUMNS($H$108:$J$108)-1+AE$7,0)*$E24*$F24*'1. General Inputs'!$J$18,0),0)</f>
        <v>0</v>
      </c>
      <c r="AF24" s="3">
        <f ca="1">ROUNDUP($F24*$E24*CHOOSE(AF$7,
IFERROR(SUMPRODUCT('6. Patients'!CX$10:CX$107,OFFSET('6. Patients'!$DM$9,1,MATCH($D24,'6. Patients'!$DN$9:$EI$9,0),ROWS('6. Patients'!EK$10:EK$107))),0)+
IFERROR(SUMPRODUCT('6. Patients'!CX$10:CX$107,OFFSET('6. Patients'!$EJ$9,1,MATCH($D24,'6. Patients'!$EK$9:$EW$9,0),ROWS('6. Patients'!EK$10:EK$107))),0)+
IFERROR(SUMPRODUCT('6. Patients'!CX$10:CX$107,OFFSET('6. Patients'!$EX$9,1,MATCH($D24,'6. Patients'!$EY$9:$FT$9,0),ROWS('6. Patients'!EK$10:EK$107))),0)+
IFERROR(SUMPRODUCT('6. Patients'!CX$10:CX$107,OFFSET('6. Patients'!$FU$9,1,MATCH($D24,'6. Patients'!$FV$9:$GJ$9,0),ROWS('6. Patients'!EK$10:EK$107))),0),
IFERROR(SUMPRODUCT('6. Patients'!CX$10:CX$107,OFFSET('6. Patients'!$GK$9,1,MATCH($D24,'6. Patients'!$GL$9:$HG$9,0),ROWS('6. Patients'!EK$10:EK$107))),0)+
IFERROR(SUMPRODUCT('6. Patients'!CX$10:CX$107,OFFSET('6. Patients'!$HH$9,1,MATCH($D24,'6. Patients'!$HI$9:$HU$9,0),ROWS('6. Patients'!EK$10:EK$107))),0)+
IFERROR(SUMPRODUCT('6. Patients'!CX$10:CX$107,OFFSET('6. Patients'!$HV$9,1,MATCH($D24,'6. Patients'!$HW$9:$IR$9,0),ROWS('6. Patients'!EK$10:EK$107))),0)+
IFERROR(SUMPRODUCT('6. Patients'!CX$10:CX$107,OFFSET('6. Patients'!$IS$9,1,MATCH($D24,'6. Patients'!$IT$9:$JH$9,0),ROWS('6. Patients'!EK$10:EK$107))),0),
IFERROR(SUMPRODUCT('6. Patients'!CX$10:CX$107,OFFSET('6. Patients'!$JI$9,1,MATCH($D24,'6. Patients'!$JJ$9:$KE$9,0),ROWS('6. Patients'!EK$10:EK$107))),0)+
IFERROR(SUMPRODUCT('6. Patients'!CX$10:CX$107,OFFSET('6. Patients'!$KF$9,1,MATCH($D24,'6. Patients'!$KG$9:$KS$9,0),ROWS('6. Patients'!EK$10:EK$107))),0)+
IFERROR(SUMPRODUCT('6. Patients'!CX$10:CX$107,OFFSET('6. Patients'!$KT$9,1,MATCH($D24,'6. Patients'!$KU$9:$LP$9,0),ROWS('6. Patients'!EK$10:EK$107))),0)+
IFERROR(SUMPRODUCT('6. Patients'!CX$10:CX$107,OFFSET('6. Patients'!$LQ$9,1,MATCH($D24,'6. Patients'!$LR$9:$MF$9,0),ROWS('6. Patients'!EK$10:EK$107))),0))+
IFERROR(VLOOKUP($D24,$H$109:$L$139,COLUMNS($H$108:$J$108)-1+AF$7,0)*$E24*$F24*'1. General Inputs'!$J$18,0),0)</f>
        <v>0</v>
      </c>
      <c r="AG24" s="3">
        <f ca="1">ROUNDUP($F24*$E24*CHOOSE(AG$7,
IFERROR(SUMPRODUCT('6. Patients'!CY$10:CY$107,OFFSET('6. Patients'!$DM$9,1,MATCH($D24,'6. Patients'!$DN$9:$EI$9,0),ROWS('6. Patients'!EL$10:EL$107))),0)+
IFERROR(SUMPRODUCT('6. Patients'!CY$10:CY$107,OFFSET('6. Patients'!$EJ$9,1,MATCH($D24,'6. Patients'!$EK$9:$EW$9,0),ROWS('6. Patients'!EL$10:EL$107))),0)+
IFERROR(SUMPRODUCT('6. Patients'!CY$10:CY$107,OFFSET('6. Patients'!$EX$9,1,MATCH($D24,'6. Patients'!$EY$9:$FT$9,0),ROWS('6. Patients'!EL$10:EL$107))),0)+
IFERROR(SUMPRODUCT('6. Patients'!CY$10:CY$107,OFFSET('6. Patients'!$FU$9,1,MATCH($D24,'6. Patients'!$FV$9:$GJ$9,0),ROWS('6. Patients'!EL$10:EL$107))),0),
IFERROR(SUMPRODUCT('6. Patients'!CY$10:CY$107,OFFSET('6. Patients'!$GK$9,1,MATCH($D24,'6. Patients'!$GL$9:$HG$9,0),ROWS('6. Patients'!EL$10:EL$107))),0)+
IFERROR(SUMPRODUCT('6. Patients'!CY$10:CY$107,OFFSET('6. Patients'!$HH$9,1,MATCH($D24,'6. Patients'!$HI$9:$HU$9,0),ROWS('6. Patients'!EL$10:EL$107))),0)+
IFERROR(SUMPRODUCT('6. Patients'!CY$10:CY$107,OFFSET('6. Patients'!$HV$9,1,MATCH($D24,'6. Patients'!$HW$9:$IR$9,0),ROWS('6. Patients'!EL$10:EL$107))),0)+
IFERROR(SUMPRODUCT('6. Patients'!CY$10:CY$107,OFFSET('6. Patients'!$IS$9,1,MATCH($D24,'6. Patients'!$IT$9:$JH$9,0),ROWS('6. Patients'!EL$10:EL$107))),0),
IFERROR(SUMPRODUCT('6. Patients'!CY$10:CY$107,OFFSET('6. Patients'!$JI$9,1,MATCH($D24,'6. Patients'!$JJ$9:$KE$9,0),ROWS('6. Patients'!EL$10:EL$107))),0)+
IFERROR(SUMPRODUCT('6. Patients'!CY$10:CY$107,OFFSET('6. Patients'!$KF$9,1,MATCH($D24,'6. Patients'!$KG$9:$KS$9,0),ROWS('6. Patients'!EL$10:EL$107))),0)+
IFERROR(SUMPRODUCT('6. Patients'!CY$10:CY$107,OFFSET('6. Patients'!$KT$9,1,MATCH($D24,'6. Patients'!$KU$9:$LP$9,0),ROWS('6. Patients'!EL$10:EL$107))),0)+
IFERROR(SUMPRODUCT('6. Patients'!CY$10:CY$107,OFFSET('6. Patients'!$LQ$9,1,MATCH($D24,'6. Patients'!$LR$9:$MF$9,0),ROWS('6. Patients'!EL$10:EL$107))),0))+
IFERROR(VLOOKUP($D24,$H$109:$L$139,COLUMNS($H$108:$J$108)-1+AG$7,0)*$E24*$F24*'1. General Inputs'!$J$18,0),0)</f>
        <v>0</v>
      </c>
      <c r="AH24" s="3">
        <f ca="1">ROUNDUP($F24*$E24*CHOOSE(AH$7,
IFERROR(SUMPRODUCT('6. Patients'!CZ$10:CZ$107,OFFSET('6. Patients'!$DM$9,1,MATCH($D24,'6. Patients'!$DN$9:$EI$9,0),ROWS('6. Patients'!EM$10:EM$107))),0)+
IFERROR(SUMPRODUCT('6. Patients'!CZ$10:CZ$107,OFFSET('6. Patients'!$EJ$9,1,MATCH($D24,'6. Patients'!$EK$9:$EW$9,0),ROWS('6. Patients'!EM$10:EM$107))),0)+
IFERROR(SUMPRODUCT('6. Patients'!CZ$10:CZ$107,OFFSET('6. Patients'!$EX$9,1,MATCH($D24,'6. Patients'!$EY$9:$FT$9,0),ROWS('6. Patients'!EM$10:EM$107))),0)+
IFERROR(SUMPRODUCT('6. Patients'!CZ$10:CZ$107,OFFSET('6. Patients'!$FU$9,1,MATCH($D24,'6. Patients'!$FV$9:$GJ$9,0),ROWS('6. Patients'!EM$10:EM$107))),0),
IFERROR(SUMPRODUCT('6. Patients'!CZ$10:CZ$107,OFFSET('6. Patients'!$GK$9,1,MATCH($D24,'6. Patients'!$GL$9:$HG$9,0),ROWS('6. Patients'!EM$10:EM$107))),0)+
IFERROR(SUMPRODUCT('6. Patients'!CZ$10:CZ$107,OFFSET('6. Patients'!$HH$9,1,MATCH($D24,'6. Patients'!$HI$9:$HU$9,0),ROWS('6. Patients'!EM$10:EM$107))),0)+
IFERROR(SUMPRODUCT('6. Patients'!CZ$10:CZ$107,OFFSET('6. Patients'!$HV$9,1,MATCH($D24,'6. Patients'!$HW$9:$IR$9,0),ROWS('6. Patients'!EM$10:EM$107))),0)+
IFERROR(SUMPRODUCT('6. Patients'!CZ$10:CZ$107,OFFSET('6. Patients'!$IS$9,1,MATCH($D24,'6. Patients'!$IT$9:$JH$9,0),ROWS('6. Patients'!EM$10:EM$107))),0),
IFERROR(SUMPRODUCT('6. Patients'!CZ$10:CZ$107,OFFSET('6. Patients'!$JI$9,1,MATCH($D24,'6. Patients'!$JJ$9:$KE$9,0),ROWS('6. Patients'!EM$10:EM$107))),0)+
IFERROR(SUMPRODUCT('6. Patients'!CZ$10:CZ$107,OFFSET('6. Patients'!$KF$9,1,MATCH($D24,'6. Patients'!$KG$9:$KS$9,0),ROWS('6. Patients'!EM$10:EM$107))),0)+
IFERROR(SUMPRODUCT('6. Patients'!CZ$10:CZ$107,OFFSET('6. Patients'!$KT$9,1,MATCH($D24,'6. Patients'!$KU$9:$LP$9,0),ROWS('6. Patients'!EM$10:EM$107))),0)+
IFERROR(SUMPRODUCT('6. Patients'!CZ$10:CZ$107,OFFSET('6. Patients'!$LQ$9,1,MATCH($D24,'6. Patients'!$LR$9:$MF$9,0),ROWS('6. Patients'!EM$10:EM$107))),0))+
IFERROR(VLOOKUP($D24,$H$109:$L$139,COLUMNS($H$108:$J$108)-1+AH$7,0)*$E24*$F24*'1. General Inputs'!$J$18,0),0)</f>
        <v>0</v>
      </c>
      <c r="AI24" s="3">
        <f ca="1">ROUNDUP($F24*$E24*CHOOSE(AI$7,
IFERROR(SUMPRODUCT('6. Patients'!DA$10:DA$107,OFFSET('6. Patients'!$DM$9,1,MATCH($D24,'6. Patients'!$DN$9:$EI$9,0),ROWS('6. Patients'!EN$10:EN$107))),0)+
IFERROR(SUMPRODUCT('6. Patients'!DA$10:DA$107,OFFSET('6. Patients'!$EJ$9,1,MATCH($D24,'6. Patients'!$EK$9:$EW$9,0),ROWS('6. Patients'!EN$10:EN$107))),0)+
IFERROR(SUMPRODUCT('6. Patients'!DA$10:DA$107,OFFSET('6. Patients'!$EX$9,1,MATCH($D24,'6. Patients'!$EY$9:$FT$9,0),ROWS('6. Patients'!EN$10:EN$107))),0)+
IFERROR(SUMPRODUCT('6. Patients'!DA$10:DA$107,OFFSET('6. Patients'!$FU$9,1,MATCH($D24,'6. Patients'!$FV$9:$GJ$9,0),ROWS('6. Patients'!EN$10:EN$107))),0),
IFERROR(SUMPRODUCT('6. Patients'!DA$10:DA$107,OFFSET('6. Patients'!$GK$9,1,MATCH($D24,'6. Patients'!$GL$9:$HG$9,0),ROWS('6. Patients'!EN$10:EN$107))),0)+
IFERROR(SUMPRODUCT('6. Patients'!DA$10:DA$107,OFFSET('6. Patients'!$HH$9,1,MATCH($D24,'6. Patients'!$HI$9:$HU$9,0),ROWS('6. Patients'!EN$10:EN$107))),0)+
IFERROR(SUMPRODUCT('6. Patients'!DA$10:DA$107,OFFSET('6. Patients'!$HV$9,1,MATCH($D24,'6. Patients'!$HW$9:$IR$9,0),ROWS('6. Patients'!EN$10:EN$107))),0)+
IFERROR(SUMPRODUCT('6. Patients'!DA$10:DA$107,OFFSET('6. Patients'!$IS$9,1,MATCH($D24,'6. Patients'!$IT$9:$JH$9,0),ROWS('6. Patients'!EN$10:EN$107))),0),
IFERROR(SUMPRODUCT('6. Patients'!DA$10:DA$107,OFFSET('6. Patients'!$JI$9,1,MATCH($D24,'6. Patients'!$JJ$9:$KE$9,0),ROWS('6. Patients'!EN$10:EN$107))),0)+
IFERROR(SUMPRODUCT('6. Patients'!DA$10:DA$107,OFFSET('6. Patients'!$KF$9,1,MATCH($D24,'6. Patients'!$KG$9:$KS$9,0),ROWS('6. Patients'!EN$10:EN$107))),0)+
IFERROR(SUMPRODUCT('6. Patients'!DA$10:DA$107,OFFSET('6. Patients'!$KT$9,1,MATCH($D24,'6. Patients'!$KU$9:$LP$9,0),ROWS('6. Patients'!EN$10:EN$107))),0)+
IFERROR(SUMPRODUCT('6. Patients'!DA$10:DA$107,OFFSET('6. Patients'!$LQ$9,1,MATCH($D24,'6. Patients'!$LR$9:$MF$9,0),ROWS('6. Patients'!EN$10:EN$107))),0))+
IFERROR(VLOOKUP($D24,$H$109:$L$139,COLUMNS($H$108:$J$108)-1+AI$7,0)*$E24*$F24*'1. General Inputs'!$J$18,0),0)</f>
        <v>0</v>
      </c>
      <c r="AJ24" s="3">
        <f ca="1">ROUNDUP($F24*$E24*CHOOSE(AJ$7,
IFERROR(SUMPRODUCT('6. Patients'!DB$10:DB$107,OFFSET('6. Patients'!$DM$9,1,MATCH($D24,'6. Patients'!$DN$9:$EI$9,0),ROWS('6. Patients'!EO$10:EO$107))),0)+
IFERROR(SUMPRODUCT('6. Patients'!DB$10:DB$107,OFFSET('6. Patients'!$EJ$9,1,MATCH($D24,'6. Patients'!$EK$9:$EW$9,0),ROWS('6. Patients'!EO$10:EO$107))),0)+
IFERROR(SUMPRODUCT('6. Patients'!DB$10:DB$107,OFFSET('6. Patients'!$EX$9,1,MATCH($D24,'6. Patients'!$EY$9:$FT$9,0),ROWS('6. Patients'!EO$10:EO$107))),0)+
IFERROR(SUMPRODUCT('6. Patients'!DB$10:DB$107,OFFSET('6. Patients'!$FU$9,1,MATCH($D24,'6. Patients'!$FV$9:$GJ$9,0),ROWS('6. Patients'!EO$10:EO$107))),0),
IFERROR(SUMPRODUCT('6. Patients'!DB$10:DB$107,OFFSET('6. Patients'!$GK$9,1,MATCH($D24,'6. Patients'!$GL$9:$HG$9,0),ROWS('6. Patients'!EO$10:EO$107))),0)+
IFERROR(SUMPRODUCT('6. Patients'!DB$10:DB$107,OFFSET('6. Patients'!$HH$9,1,MATCH($D24,'6. Patients'!$HI$9:$HU$9,0),ROWS('6. Patients'!EO$10:EO$107))),0)+
IFERROR(SUMPRODUCT('6. Patients'!DB$10:DB$107,OFFSET('6. Patients'!$HV$9,1,MATCH($D24,'6. Patients'!$HW$9:$IR$9,0),ROWS('6. Patients'!EO$10:EO$107))),0)+
IFERROR(SUMPRODUCT('6. Patients'!DB$10:DB$107,OFFSET('6. Patients'!$IS$9,1,MATCH($D24,'6. Patients'!$IT$9:$JH$9,0),ROWS('6. Patients'!EO$10:EO$107))),0),
IFERROR(SUMPRODUCT('6. Patients'!DB$10:DB$107,OFFSET('6. Patients'!$JI$9,1,MATCH($D24,'6. Patients'!$JJ$9:$KE$9,0),ROWS('6. Patients'!EO$10:EO$107))),0)+
IFERROR(SUMPRODUCT('6. Patients'!DB$10:DB$107,OFFSET('6. Patients'!$KF$9,1,MATCH($D24,'6. Patients'!$KG$9:$KS$9,0),ROWS('6. Patients'!EO$10:EO$107))),0)+
IFERROR(SUMPRODUCT('6. Patients'!DB$10:DB$107,OFFSET('6. Patients'!$KT$9,1,MATCH($D24,'6. Patients'!$KU$9:$LP$9,0),ROWS('6. Patients'!EO$10:EO$107))),0)+
IFERROR(SUMPRODUCT('6. Patients'!DB$10:DB$107,OFFSET('6. Patients'!$LQ$9,1,MATCH($D24,'6. Patients'!$LR$9:$MF$9,0),ROWS('6. Patients'!EO$10:EO$107))),0))+
IFERROR(VLOOKUP($D24,$H$109:$L$139,COLUMNS($H$108:$J$108)-1+AJ$7,0)*$E24*$F24*'1. General Inputs'!$J$18,0),0)</f>
        <v>0</v>
      </c>
      <c r="AK24" s="3">
        <f ca="1">ROUNDUP($F24*$E24*CHOOSE(AK$7,
IFERROR(SUMPRODUCT('6. Patients'!DC$10:DC$107,OFFSET('6. Patients'!$DM$9,1,MATCH($D24,'6. Patients'!$DN$9:$EI$9,0),ROWS('6. Patients'!EP$10:EP$107))),0)+
IFERROR(SUMPRODUCT('6. Patients'!DC$10:DC$107,OFFSET('6. Patients'!$EJ$9,1,MATCH($D24,'6. Patients'!$EK$9:$EW$9,0),ROWS('6. Patients'!EP$10:EP$107))),0)+
IFERROR(SUMPRODUCT('6. Patients'!DC$10:DC$107,OFFSET('6. Patients'!$EX$9,1,MATCH($D24,'6. Patients'!$EY$9:$FT$9,0),ROWS('6. Patients'!EP$10:EP$107))),0)+
IFERROR(SUMPRODUCT('6. Patients'!DC$10:DC$107,OFFSET('6. Patients'!$FU$9,1,MATCH($D24,'6. Patients'!$FV$9:$GJ$9,0),ROWS('6. Patients'!EP$10:EP$107))),0),
IFERROR(SUMPRODUCT('6. Patients'!DC$10:DC$107,OFFSET('6. Patients'!$GK$9,1,MATCH($D24,'6. Patients'!$GL$9:$HG$9,0),ROWS('6. Patients'!EP$10:EP$107))),0)+
IFERROR(SUMPRODUCT('6. Patients'!DC$10:DC$107,OFFSET('6. Patients'!$HH$9,1,MATCH($D24,'6. Patients'!$HI$9:$HU$9,0),ROWS('6. Patients'!EP$10:EP$107))),0)+
IFERROR(SUMPRODUCT('6. Patients'!DC$10:DC$107,OFFSET('6. Patients'!$HV$9,1,MATCH($D24,'6. Patients'!$HW$9:$IR$9,0),ROWS('6. Patients'!EP$10:EP$107))),0)+
IFERROR(SUMPRODUCT('6. Patients'!DC$10:DC$107,OFFSET('6. Patients'!$IS$9,1,MATCH($D24,'6. Patients'!$IT$9:$JH$9,0),ROWS('6. Patients'!EP$10:EP$107))),0),
IFERROR(SUMPRODUCT('6. Patients'!DC$10:DC$107,OFFSET('6. Patients'!$JI$9,1,MATCH($D24,'6. Patients'!$JJ$9:$KE$9,0),ROWS('6. Patients'!EP$10:EP$107))),0)+
IFERROR(SUMPRODUCT('6. Patients'!DC$10:DC$107,OFFSET('6. Patients'!$KF$9,1,MATCH($D24,'6. Patients'!$KG$9:$KS$9,0),ROWS('6. Patients'!EP$10:EP$107))),0)+
IFERROR(SUMPRODUCT('6. Patients'!DC$10:DC$107,OFFSET('6. Patients'!$KT$9,1,MATCH($D24,'6. Patients'!$KU$9:$LP$9,0),ROWS('6. Patients'!EP$10:EP$107))),0)+
IFERROR(SUMPRODUCT('6. Patients'!DC$10:DC$107,OFFSET('6. Patients'!$LQ$9,1,MATCH($D24,'6. Patients'!$LR$9:$MF$9,0),ROWS('6. Patients'!EP$10:EP$107))),0))+
IFERROR(VLOOKUP($D24,$H$109:$L$139,COLUMNS($H$108:$J$108)-1+AK$7,0)*$E24*$F24*'1. General Inputs'!$J$18,0),0)</f>
        <v>0</v>
      </c>
      <c r="AL24" s="3">
        <f ca="1">ROUNDUP($F24*$E24*CHOOSE(AL$7,
IFERROR(SUMPRODUCT('6. Patients'!DD$10:DD$107,OFFSET('6. Patients'!$DM$9,1,MATCH($D24,'6. Patients'!$DN$9:$EI$9,0),ROWS('6. Patients'!EQ$10:EQ$107))),0)+
IFERROR(SUMPRODUCT('6. Patients'!DD$10:DD$107,OFFSET('6. Patients'!$EJ$9,1,MATCH($D24,'6. Patients'!$EK$9:$EW$9,0),ROWS('6. Patients'!EQ$10:EQ$107))),0)+
IFERROR(SUMPRODUCT('6. Patients'!DD$10:DD$107,OFFSET('6. Patients'!$EX$9,1,MATCH($D24,'6. Patients'!$EY$9:$FT$9,0),ROWS('6. Patients'!EQ$10:EQ$107))),0)+
IFERROR(SUMPRODUCT('6. Patients'!DD$10:DD$107,OFFSET('6. Patients'!$FU$9,1,MATCH($D24,'6. Patients'!$FV$9:$GJ$9,0),ROWS('6. Patients'!EQ$10:EQ$107))),0),
IFERROR(SUMPRODUCT('6. Patients'!DD$10:DD$107,OFFSET('6. Patients'!$GK$9,1,MATCH($D24,'6. Patients'!$GL$9:$HG$9,0),ROWS('6. Patients'!EQ$10:EQ$107))),0)+
IFERROR(SUMPRODUCT('6. Patients'!DD$10:DD$107,OFFSET('6. Patients'!$HH$9,1,MATCH($D24,'6. Patients'!$HI$9:$HU$9,0),ROWS('6. Patients'!EQ$10:EQ$107))),0)+
IFERROR(SUMPRODUCT('6. Patients'!DD$10:DD$107,OFFSET('6. Patients'!$HV$9,1,MATCH($D24,'6. Patients'!$HW$9:$IR$9,0),ROWS('6. Patients'!EQ$10:EQ$107))),0)+
IFERROR(SUMPRODUCT('6. Patients'!DD$10:DD$107,OFFSET('6. Patients'!$IS$9,1,MATCH($D24,'6. Patients'!$IT$9:$JH$9,0),ROWS('6. Patients'!EQ$10:EQ$107))),0),
IFERROR(SUMPRODUCT('6. Patients'!DD$10:DD$107,OFFSET('6. Patients'!$JI$9,1,MATCH($D24,'6. Patients'!$JJ$9:$KE$9,0),ROWS('6. Patients'!EQ$10:EQ$107))),0)+
IFERROR(SUMPRODUCT('6. Patients'!DD$10:DD$107,OFFSET('6. Patients'!$KF$9,1,MATCH($D24,'6. Patients'!$KG$9:$KS$9,0),ROWS('6. Patients'!EQ$10:EQ$107))),0)+
IFERROR(SUMPRODUCT('6. Patients'!DD$10:DD$107,OFFSET('6. Patients'!$KT$9,1,MATCH($D24,'6. Patients'!$KU$9:$LP$9,0),ROWS('6. Patients'!EQ$10:EQ$107))),0)+
IFERROR(SUMPRODUCT('6. Patients'!DD$10:DD$107,OFFSET('6. Patients'!$LQ$9,1,MATCH($D24,'6. Patients'!$LR$9:$MF$9,0),ROWS('6. Patients'!EQ$10:EQ$107))),0))+
IFERROR(VLOOKUP($D24,$H$109:$L$139,COLUMNS($H$108:$J$108)-1+AL$7,0)*$E24*$F24*'1. General Inputs'!$J$18,0),0)</f>
        <v>0</v>
      </c>
      <c r="AM24" s="3">
        <f ca="1">ROUNDUP($F24*$E24*CHOOSE(AM$7,
IFERROR(SUMPRODUCT('6. Patients'!DE$10:DE$107,OFFSET('6. Patients'!$DM$9,1,MATCH($D24,'6. Patients'!$DN$9:$EI$9,0),ROWS('6. Patients'!ER$10:ER$107))),0)+
IFERROR(SUMPRODUCT('6. Patients'!DE$10:DE$107,OFFSET('6. Patients'!$EJ$9,1,MATCH($D24,'6. Patients'!$EK$9:$EW$9,0),ROWS('6. Patients'!ER$10:ER$107))),0)+
IFERROR(SUMPRODUCT('6. Patients'!DE$10:DE$107,OFFSET('6. Patients'!$EX$9,1,MATCH($D24,'6. Patients'!$EY$9:$FT$9,0),ROWS('6. Patients'!ER$10:ER$107))),0)+
IFERROR(SUMPRODUCT('6. Patients'!DE$10:DE$107,OFFSET('6. Patients'!$FU$9,1,MATCH($D24,'6. Patients'!$FV$9:$GJ$9,0),ROWS('6. Patients'!ER$10:ER$107))),0),
IFERROR(SUMPRODUCT('6. Patients'!DE$10:DE$107,OFFSET('6. Patients'!$GK$9,1,MATCH($D24,'6. Patients'!$GL$9:$HG$9,0),ROWS('6. Patients'!ER$10:ER$107))),0)+
IFERROR(SUMPRODUCT('6. Patients'!DE$10:DE$107,OFFSET('6. Patients'!$HH$9,1,MATCH($D24,'6. Patients'!$HI$9:$HU$9,0),ROWS('6. Patients'!ER$10:ER$107))),0)+
IFERROR(SUMPRODUCT('6. Patients'!DE$10:DE$107,OFFSET('6. Patients'!$HV$9,1,MATCH($D24,'6. Patients'!$HW$9:$IR$9,0),ROWS('6. Patients'!ER$10:ER$107))),0)+
IFERROR(SUMPRODUCT('6. Patients'!DE$10:DE$107,OFFSET('6. Patients'!$IS$9,1,MATCH($D24,'6. Patients'!$IT$9:$JH$9,0),ROWS('6. Patients'!ER$10:ER$107))),0),
IFERROR(SUMPRODUCT('6. Patients'!DE$10:DE$107,OFFSET('6. Patients'!$JI$9,1,MATCH($D24,'6. Patients'!$JJ$9:$KE$9,0),ROWS('6. Patients'!ER$10:ER$107))),0)+
IFERROR(SUMPRODUCT('6. Patients'!DE$10:DE$107,OFFSET('6. Patients'!$KF$9,1,MATCH($D24,'6. Patients'!$KG$9:$KS$9,0),ROWS('6. Patients'!ER$10:ER$107))),0)+
IFERROR(SUMPRODUCT('6. Patients'!DE$10:DE$107,OFFSET('6. Patients'!$KT$9,1,MATCH($D24,'6. Patients'!$KU$9:$LP$9,0),ROWS('6. Patients'!ER$10:ER$107))),0)+
IFERROR(SUMPRODUCT('6. Patients'!DE$10:DE$107,OFFSET('6. Patients'!$LQ$9,1,MATCH($D24,'6. Patients'!$LR$9:$MF$9,0),ROWS('6. Patients'!ER$10:ER$107))),0))+
IFERROR(VLOOKUP($D24,$H$109:$L$139,COLUMNS($H$108:$J$108)-1+AM$7,0)*$E24*$F24*'1. General Inputs'!$J$18,0),0)</f>
        <v>0</v>
      </c>
      <c r="AN24" s="3">
        <f ca="1">ROUNDUP($F24*$E24*CHOOSE(AN$7,
IFERROR(SUMPRODUCT('6. Patients'!DF$10:DF$107,OFFSET('6. Patients'!$DM$9,1,MATCH($D24,'6. Patients'!$DN$9:$EI$9,0),ROWS('6. Patients'!ES$10:ES$107))),0)+
IFERROR(SUMPRODUCT('6. Patients'!DF$10:DF$107,OFFSET('6. Patients'!$EJ$9,1,MATCH($D24,'6. Patients'!$EK$9:$EW$9,0),ROWS('6. Patients'!ES$10:ES$107))),0)+
IFERROR(SUMPRODUCT('6. Patients'!DF$10:DF$107,OFFSET('6. Patients'!$EX$9,1,MATCH($D24,'6. Patients'!$EY$9:$FT$9,0),ROWS('6. Patients'!ES$10:ES$107))),0)+
IFERROR(SUMPRODUCT('6. Patients'!DF$10:DF$107,OFFSET('6. Patients'!$FU$9,1,MATCH($D24,'6. Patients'!$FV$9:$GJ$9,0),ROWS('6. Patients'!ES$10:ES$107))),0),
IFERROR(SUMPRODUCT('6. Patients'!DF$10:DF$107,OFFSET('6. Patients'!$GK$9,1,MATCH($D24,'6. Patients'!$GL$9:$HG$9,0),ROWS('6. Patients'!ES$10:ES$107))),0)+
IFERROR(SUMPRODUCT('6. Patients'!DF$10:DF$107,OFFSET('6. Patients'!$HH$9,1,MATCH($D24,'6. Patients'!$HI$9:$HU$9,0),ROWS('6. Patients'!ES$10:ES$107))),0)+
IFERROR(SUMPRODUCT('6. Patients'!DF$10:DF$107,OFFSET('6. Patients'!$HV$9,1,MATCH($D24,'6. Patients'!$HW$9:$IR$9,0),ROWS('6. Patients'!ES$10:ES$107))),0)+
IFERROR(SUMPRODUCT('6. Patients'!DF$10:DF$107,OFFSET('6. Patients'!$IS$9,1,MATCH($D24,'6. Patients'!$IT$9:$JH$9,0),ROWS('6. Patients'!ES$10:ES$107))),0),
IFERROR(SUMPRODUCT('6. Patients'!DF$10:DF$107,OFFSET('6. Patients'!$JI$9,1,MATCH($D24,'6. Patients'!$JJ$9:$KE$9,0),ROWS('6. Patients'!ES$10:ES$107))),0)+
IFERROR(SUMPRODUCT('6. Patients'!DF$10:DF$107,OFFSET('6. Patients'!$KF$9,1,MATCH($D24,'6. Patients'!$KG$9:$KS$9,0),ROWS('6. Patients'!ES$10:ES$107))),0)+
IFERROR(SUMPRODUCT('6. Patients'!DF$10:DF$107,OFFSET('6. Patients'!$KT$9,1,MATCH($D24,'6. Patients'!$KU$9:$LP$9,0),ROWS('6. Patients'!ES$10:ES$107))),0)+
IFERROR(SUMPRODUCT('6. Patients'!DF$10:DF$107,OFFSET('6. Patients'!$LQ$9,1,MATCH($D24,'6. Patients'!$LR$9:$MF$9,0),ROWS('6. Patients'!ES$10:ES$107))),0))+
IFERROR(VLOOKUP($D24,$H$109:$L$139,COLUMNS($H$108:$J$108)-1+AN$7,0)*$E24*$F24*'1. General Inputs'!$J$18,0),0)</f>
        <v>0</v>
      </c>
      <c r="AO24" s="3">
        <f ca="1">ROUNDUP($F24*$E24*CHOOSE(AO$7,
IFERROR(SUMPRODUCT('6. Patients'!DG$10:DG$107,OFFSET('6. Patients'!$DM$9,1,MATCH($D24,'6. Patients'!$DN$9:$EI$9,0),ROWS('6. Patients'!ET$10:ET$107))),0)+
IFERROR(SUMPRODUCT('6. Patients'!DG$10:DG$107,OFFSET('6. Patients'!$EJ$9,1,MATCH($D24,'6. Patients'!$EK$9:$EW$9,0),ROWS('6. Patients'!ET$10:ET$107))),0)+
IFERROR(SUMPRODUCT('6. Patients'!DG$10:DG$107,OFFSET('6. Patients'!$EX$9,1,MATCH($D24,'6. Patients'!$EY$9:$FT$9,0),ROWS('6. Patients'!ET$10:ET$107))),0)+
IFERROR(SUMPRODUCT('6. Patients'!DG$10:DG$107,OFFSET('6. Patients'!$FU$9,1,MATCH($D24,'6. Patients'!$FV$9:$GJ$9,0),ROWS('6. Patients'!ET$10:ET$107))),0),
IFERROR(SUMPRODUCT('6. Patients'!DG$10:DG$107,OFFSET('6. Patients'!$GK$9,1,MATCH($D24,'6. Patients'!$GL$9:$HG$9,0),ROWS('6. Patients'!ET$10:ET$107))),0)+
IFERROR(SUMPRODUCT('6. Patients'!DG$10:DG$107,OFFSET('6. Patients'!$HH$9,1,MATCH($D24,'6. Patients'!$HI$9:$HU$9,0),ROWS('6. Patients'!ET$10:ET$107))),0)+
IFERROR(SUMPRODUCT('6. Patients'!DG$10:DG$107,OFFSET('6. Patients'!$HV$9,1,MATCH($D24,'6. Patients'!$HW$9:$IR$9,0),ROWS('6. Patients'!ET$10:ET$107))),0)+
IFERROR(SUMPRODUCT('6. Patients'!DG$10:DG$107,OFFSET('6. Patients'!$IS$9,1,MATCH($D24,'6. Patients'!$IT$9:$JH$9,0),ROWS('6. Patients'!ET$10:ET$107))),0),
IFERROR(SUMPRODUCT('6. Patients'!DG$10:DG$107,OFFSET('6. Patients'!$JI$9,1,MATCH($D24,'6. Patients'!$JJ$9:$KE$9,0),ROWS('6. Patients'!ET$10:ET$107))),0)+
IFERROR(SUMPRODUCT('6. Patients'!DG$10:DG$107,OFFSET('6. Patients'!$KF$9,1,MATCH($D24,'6. Patients'!$KG$9:$KS$9,0),ROWS('6. Patients'!ET$10:ET$107))),0)+
IFERROR(SUMPRODUCT('6. Patients'!DG$10:DG$107,OFFSET('6. Patients'!$KT$9,1,MATCH($D24,'6. Patients'!$KU$9:$LP$9,0),ROWS('6. Patients'!ET$10:ET$107))),0)+
IFERROR(SUMPRODUCT('6. Patients'!DG$10:DG$107,OFFSET('6. Patients'!$LQ$9,1,MATCH($D24,'6. Patients'!$LR$9:$MF$9,0),ROWS('6. Patients'!ET$10:ET$107))),0))+
IFERROR(VLOOKUP($D24,$H$109:$L$139,COLUMNS($H$108:$J$108)-1+AO$7,0)*$E24*$F24*'1. General Inputs'!$J$18,0),0)</f>
        <v>0</v>
      </c>
      <c r="AP24" s="3">
        <f ca="1">ROUNDUP($F24*$E24*CHOOSE(AP$7,
IFERROR(SUMPRODUCT('6. Patients'!DH$10:DH$107,OFFSET('6. Patients'!$DM$9,1,MATCH($D24,'6. Patients'!$DN$9:$EI$9,0),ROWS('6. Patients'!EU$10:EU$107))),0)+
IFERROR(SUMPRODUCT('6. Patients'!DH$10:DH$107,OFFSET('6. Patients'!$EJ$9,1,MATCH($D24,'6. Patients'!$EK$9:$EW$9,0),ROWS('6. Patients'!EU$10:EU$107))),0)+
IFERROR(SUMPRODUCT('6. Patients'!DH$10:DH$107,OFFSET('6. Patients'!$EX$9,1,MATCH($D24,'6. Patients'!$EY$9:$FT$9,0),ROWS('6. Patients'!EU$10:EU$107))),0)+
IFERROR(SUMPRODUCT('6. Patients'!DH$10:DH$107,OFFSET('6. Patients'!$FU$9,1,MATCH($D24,'6. Patients'!$FV$9:$GJ$9,0),ROWS('6. Patients'!EU$10:EU$107))),0),
IFERROR(SUMPRODUCT('6. Patients'!DH$10:DH$107,OFFSET('6. Patients'!$GK$9,1,MATCH($D24,'6. Patients'!$GL$9:$HG$9,0),ROWS('6. Patients'!EU$10:EU$107))),0)+
IFERROR(SUMPRODUCT('6. Patients'!DH$10:DH$107,OFFSET('6. Patients'!$HH$9,1,MATCH($D24,'6. Patients'!$HI$9:$HU$9,0),ROWS('6. Patients'!EU$10:EU$107))),0)+
IFERROR(SUMPRODUCT('6. Patients'!DH$10:DH$107,OFFSET('6. Patients'!$HV$9,1,MATCH($D24,'6. Patients'!$HW$9:$IR$9,0),ROWS('6. Patients'!EU$10:EU$107))),0)+
IFERROR(SUMPRODUCT('6. Patients'!DH$10:DH$107,OFFSET('6. Patients'!$IS$9,1,MATCH($D24,'6. Patients'!$IT$9:$JH$9,0),ROWS('6. Patients'!EU$10:EU$107))),0),
IFERROR(SUMPRODUCT('6. Patients'!DH$10:DH$107,OFFSET('6. Patients'!$JI$9,1,MATCH($D24,'6. Patients'!$JJ$9:$KE$9,0),ROWS('6. Patients'!EU$10:EU$107))),0)+
IFERROR(SUMPRODUCT('6. Patients'!DH$10:DH$107,OFFSET('6. Patients'!$KF$9,1,MATCH($D24,'6. Patients'!$KG$9:$KS$9,0),ROWS('6. Patients'!EU$10:EU$107))),0)+
IFERROR(SUMPRODUCT('6. Patients'!DH$10:DH$107,OFFSET('6. Patients'!$KT$9,1,MATCH($D24,'6. Patients'!$KU$9:$LP$9,0),ROWS('6. Patients'!EU$10:EU$107))),0)+
IFERROR(SUMPRODUCT('6. Patients'!DH$10:DH$107,OFFSET('6. Patients'!$LQ$9,1,MATCH($D24,'6. Patients'!$LR$9:$MF$9,0),ROWS('6. Patients'!EU$10:EU$107))),0))+
IFERROR(VLOOKUP($D24,$H$109:$L$139,COLUMNS($H$108:$J$108)-1+AP$7,0)*$E24*$F24*'1. General Inputs'!$J$18,0),0)</f>
        <v>0</v>
      </c>
      <c r="AQ24" s="3">
        <f ca="1">ROUNDUP($F24*$E24*CHOOSE(AQ$7,
IFERROR(SUMPRODUCT('6. Patients'!DI$10:DI$107,OFFSET('6. Patients'!$DM$9,1,MATCH($D24,'6. Patients'!$DN$9:$EI$9,0),ROWS('6. Patients'!EV$10:EV$107))),0)+
IFERROR(SUMPRODUCT('6. Patients'!DI$10:DI$107,OFFSET('6. Patients'!$EJ$9,1,MATCH($D24,'6. Patients'!$EK$9:$EW$9,0),ROWS('6. Patients'!EV$10:EV$107))),0)+
IFERROR(SUMPRODUCT('6. Patients'!DI$10:DI$107,OFFSET('6. Patients'!$EX$9,1,MATCH($D24,'6. Patients'!$EY$9:$FT$9,0),ROWS('6. Patients'!EV$10:EV$107))),0)+
IFERROR(SUMPRODUCT('6. Patients'!DI$10:DI$107,OFFSET('6. Patients'!$FU$9,1,MATCH($D24,'6. Patients'!$FV$9:$GJ$9,0),ROWS('6. Patients'!EV$10:EV$107))),0),
IFERROR(SUMPRODUCT('6. Patients'!DI$10:DI$107,OFFSET('6. Patients'!$GK$9,1,MATCH($D24,'6. Patients'!$GL$9:$HG$9,0),ROWS('6. Patients'!EV$10:EV$107))),0)+
IFERROR(SUMPRODUCT('6. Patients'!DI$10:DI$107,OFFSET('6. Patients'!$HH$9,1,MATCH($D24,'6. Patients'!$HI$9:$HU$9,0),ROWS('6. Patients'!EV$10:EV$107))),0)+
IFERROR(SUMPRODUCT('6. Patients'!DI$10:DI$107,OFFSET('6. Patients'!$HV$9,1,MATCH($D24,'6. Patients'!$HW$9:$IR$9,0),ROWS('6. Patients'!EV$10:EV$107))),0)+
IFERROR(SUMPRODUCT('6. Patients'!DI$10:DI$107,OFFSET('6. Patients'!$IS$9,1,MATCH($D24,'6. Patients'!$IT$9:$JH$9,0),ROWS('6. Patients'!EV$10:EV$107))),0),
IFERROR(SUMPRODUCT('6. Patients'!DI$10:DI$107,OFFSET('6. Patients'!$JI$9,1,MATCH($D24,'6. Patients'!$JJ$9:$KE$9,0),ROWS('6. Patients'!EV$10:EV$107))),0)+
IFERROR(SUMPRODUCT('6. Patients'!DI$10:DI$107,OFFSET('6. Patients'!$KF$9,1,MATCH($D24,'6. Patients'!$KG$9:$KS$9,0),ROWS('6. Patients'!EV$10:EV$107))),0)+
IFERROR(SUMPRODUCT('6. Patients'!DI$10:DI$107,OFFSET('6. Patients'!$KT$9,1,MATCH($D24,'6. Patients'!$KU$9:$LP$9,0),ROWS('6. Patients'!EV$10:EV$107))),0)+
IFERROR(SUMPRODUCT('6. Patients'!DI$10:DI$107,OFFSET('6. Patients'!$LQ$9,1,MATCH($D24,'6. Patients'!$LR$9:$MF$9,0),ROWS('6. Patients'!EV$10:EV$107))),0))+
IFERROR(VLOOKUP($D24,$H$109:$L$139,COLUMNS($H$108:$J$108)-1+AQ$7,0)*$E24*$F24*'1. General Inputs'!$J$18,0),0)</f>
        <v>0</v>
      </c>
      <c r="AR24" s="115"/>
      <c r="AY24" s="114">
        <f ca="1">IFERROR(SUM(OFFSET('7. Consumption'!H24,0,1,,MIN('1. General Inputs'!$J$20,COLUMNS('7. Consumption'!H$9:$AQ$9)-1))),0)+MAX(0,$AQ24*('1. General Inputs'!$J$20-COLUMNS('7. Consumption'!H$9:$AQ$9)+1))</f>
        <v>0</v>
      </c>
      <c r="AZ24" s="114">
        <f ca="1">IFERROR(SUM(OFFSET('7. Consumption'!I24,0,1,,MIN('1. General Inputs'!$J$20,COLUMNS('7. Consumption'!I$9:$AQ$9)-1))),0)+MAX(0,$AQ24*('1. General Inputs'!$J$20-COLUMNS('7. Consumption'!I$9:$AQ$9)+1))</f>
        <v>0</v>
      </c>
      <c r="BA24" s="114">
        <f ca="1">IFERROR(SUM(OFFSET('7. Consumption'!J24,0,1,,MIN('1. General Inputs'!$J$20,COLUMNS('7. Consumption'!J$9:$AQ$9)-1))),0)+MAX(0,$AQ24*('1. General Inputs'!$J$20-COLUMNS('7. Consumption'!J$9:$AQ$9)+1))</f>
        <v>0</v>
      </c>
      <c r="BB24" s="114">
        <f ca="1">IFERROR(SUM(OFFSET('7. Consumption'!K24,0,1,,MIN('1. General Inputs'!$J$20,COLUMNS('7. Consumption'!K$9:$AQ$9)-1))),0)+MAX(0,$AQ24*('1. General Inputs'!$J$20-COLUMNS('7. Consumption'!K$9:$AQ$9)+1))</f>
        <v>0</v>
      </c>
      <c r="BC24" s="114">
        <f ca="1">IFERROR(SUM(OFFSET('7. Consumption'!L24,0,1,,MIN('1. General Inputs'!$J$20,COLUMNS('7. Consumption'!L$9:$AQ$9)-1))),0)+MAX(0,$AQ24*('1. General Inputs'!$J$20-COLUMNS('7. Consumption'!L$9:$AQ$9)+1))</f>
        <v>0</v>
      </c>
      <c r="BD24" s="114">
        <f ca="1">IFERROR(SUM(OFFSET('7. Consumption'!M24,0,1,,MIN('1. General Inputs'!$J$20,COLUMNS('7. Consumption'!M$9:$AQ$9)-1))),0)+MAX(0,$AQ24*('1. General Inputs'!$J$20-COLUMNS('7. Consumption'!M$9:$AQ$9)+1))</f>
        <v>0</v>
      </c>
      <c r="BE24" s="114">
        <f ca="1">IFERROR(SUM(OFFSET('7. Consumption'!N24,0,1,,MIN('1. General Inputs'!$J$20,COLUMNS('7. Consumption'!N$9:$AQ$9)-1))),0)+MAX(0,$AQ24*('1. General Inputs'!$J$20-COLUMNS('7. Consumption'!N$9:$AQ$9)+1))</f>
        <v>0</v>
      </c>
      <c r="BF24" s="114">
        <f ca="1">IFERROR(SUM(OFFSET('7. Consumption'!O24,0,1,,MIN('1. General Inputs'!$J$20,COLUMNS('7. Consumption'!O$9:$AQ$9)-1))),0)+MAX(0,$AQ24*('1. General Inputs'!$J$20-COLUMNS('7. Consumption'!O$9:$AQ$9)+1))</f>
        <v>0</v>
      </c>
      <c r="BG24" s="114">
        <f ca="1">IFERROR(SUM(OFFSET('7. Consumption'!P24,0,1,,MIN('1. General Inputs'!$J$20,COLUMNS('7. Consumption'!P$9:$AQ$9)-1))),0)+MAX(0,$AQ24*('1. General Inputs'!$J$20-COLUMNS('7. Consumption'!P$9:$AQ$9)+1))</f>
        <v>0</v>
      </c>
      <c r="BH24" s="114">
        <f ca="1">IFERROR(SUM(OFFSET('7. Consumption'!Q24,0,1,,MIN('1. General Inputs'!$J$20,COLUMNS('7. Consumption'!Q$9:$AQ$9)-1))),0)+MAX(0,$AQ24*('1. General Inputs'!$J$20-COLUMNS('7. Consumption'!Q$9:$AQ$9)+1))</f>
        <v>0</v>
      </c>
      <c r="BI24" s="114">
        <f ca="1">IFERROR(SUM(OFFSET('7. Consumption'!R24,0,1,,MIN('1. General Inputs'!$J$20,COLUMNS('7. Consumption'!R$9:$AQ$9)-1))),0)+MAX(0,$AQ24*('1. General Inputs'!$J$20-COLUMNS('7. Consumption'!R$9:$AQ$9)+1))</f>
        <v>0</v>
      </c>
      <c r="BJ24" s="114">
        <f ca="1">IFERROR(SUM(OFFSET('7. Consumption'!S24,0,1,,MIN('1. General Inputs'!$J$20,COLUMNS('7. Consumption'!S$9:$AQ$9)-1))),0)+MAX(0,$AQ24*('1. General Inputs'!$J$20-COLUMNS('7. Consumption'!S$9:$AQ$9)+1))</f>
        <v>0</v>
      </c>
      <c r="BK24" s="114">
        <f ca="1">IFERROR(SUM(OFFSET('7. Consumption'!T24,0,1,,MIN('1. General Inputs'!$J$20,COLUMNS('7. Consumption'!T$9:$AQ$9)-1))),0)+MAX(0,$AQ24*('1. General Inputs'!$J$20-COLUMNS('7. Consumption'!T$9:$AQ$9)+1))</f>
        <v>0</v>
      </c>
      <c r="BL24" s="114">
        <f ca="1">IFERROR(SUM(OFFSET('7. Consumption'!U24,0,1,,MIN('1. General Inputs'!$J$20,COLUMNS('7. Consumption'!U$9:$AQ$9)-1))),0)+MAX(0,$AQ24*('1. General Inputs'!$J$20-COLUMNS('7. Consumption'!U$9:$AQ$9)+1))</f>
        <v>0</v>
      </c>
      <c r="BM24" s="114">
        <f ca="1">IFERROR(SUM(OFFSET('7. Consumption'!V24,0,1,,MIN('1. General Inputs'!$J$20,COLUMNS('7. Consumption'!V$9:$AQ$9)-1))),0)+MAX(0,$AQ24*('1. General Inputs'!$J$20-COLUMNS('7. Consumption'!V$9:$AQ$9)+1))</f>
        <v>0</v>
      </c>
      <c r="BN24" s="114">
        <f ca="1">IFERROR(SUM(OFFSET('7. Consumption'!W24,0,1,,MIN('1. General Inputs'!$J$20,COLUMNS('7. Consumption'!W$9:$AQ$9)-1))),0)+MAX(0,$AQ24*('1. General Inputs'!$J$20-COLUMNS('7. Consumption'!W$9:$AQ$9)+1))</f>
        <v>0</v>
      </c>
      <c r="BO24" s="114">
        <f ca="1">IFERROR(SUM(OFFSET('7. Consumption'!X24,0,1,,MIN('1. General Inputs'!$J$20,COLUMNS('7. Consumption'!X$9:$AQ$9)-1))),0)+MAX(0,$AQ24*('1. General Inputs'!$J$20-COLUMNS('7. Consumption'!X$9:$AQ$9)+1))</f>
        <v>0</v>
      </c>
      <c r="BP24" s="114">
        <f ca="1">IFERROR(SUM(OFFSET('7. Consumption'!Y24,0,1,,MIN('1. General Inputs'!$J$20,COLUMNS('7. Consumption'!Y$9:$AQ$9)-1))),0)+MAX(0,$AQ24*('1. General Inputs'!$J$20-COLUMNS('7. Consumption'!Y$9:$AQ$9)+1))</f>
        <v>0</v>
      </c>
      <c r="BQ24" s="114">
        <f ca="1">IFERROR(SUM(OFFSET('7. Consumption'!Z24,0,1,,MIN('1. General Inputs'!$J$20,COLUMNS('7. Consumption'!Z$9:$AQ$9)-1))),0)+MAX(0,$AQ24*('1. General Inputs'!$J$20-COLUMNS('7. Consumption'!Z$9:$AQ$9)+1))</f>
        <v>0</v>
      </c>
      <c r="BR24" s="114">
        <f ca="1">IFERROR(SUM(OFFSET('7. Consumption'!AA24,0,1,,MIN('1. General Inputs'!$J$20,COLUMNS('7. Consumption'!AA$9:$AQ$9)-1))),0)+MAX(0,$AQ24*('1. General Inputs'!$J$20-COLUMNS('7. Consumption'!AA$9:$AQ$9)+1))</f>
        <v>0</v>
      </c>
      <c r="BS24" s="114">
        <f ca="1">IFERROR(SUM(OFFSET('7. Consumption'!AB24,0,1,,MIN('1. General Inputs'!$J$20,COLUMNS('7. Consumption'!AB$9:$AQ$9)-1))),0)+MAX(0,$AQ24*('1. General Inputs'!$J$20-COLUMNS('7. Consumption'!AB$9:$AQ$9)+1))</f>
        <v>0</v>
      </c>
      <c r="BT24" s="114">
        <f ca="1">IFERROR(SUM(OFFSET('7. Consumption'!AC24,0,1,,MIN('1. General Inputs'!$J$20,COLUMNS('7. Consumption'!AC$9:$AQ$9)-1))),0)+MAX(0,$AQ24*('1. General Inputs'!$J$20-COLUMNS('7. Consumption'!AC$9:$AQ$9)+1))</f>
        <v>0</v>
      </c>
      <c r="BU24" s="114">
        <f ca="1">IFERROR(SUM(OFFSET('7. Consumption'!AD24,0,1,,MIN('1. General Inputs'!$J$20,COLUMNS('7. Consumption'!AD$9:$AQ$9)-1))),0)+MAX(0,$AQ24*('1. General Inputs'!$J$20-COLUMNS('7. Consumption'!AD$9:$AQ$9)+1))</f>
        <v>0</v>
      </c>
      <c r="BV24" s="114">
        <f ca="1">IFERROR(SUM(OFFSET('7. Consumption'!AE24,0,1,,MIN('1. General Inputs'!$J$20,COLUMNS('7. Consumption'!AE$9:$AQ$9)-1))),0)+MAX(0,$AQ24*('1. General Inputs'!$J$20-COLUMNS('7. Consumption'!AE$9:$AQ$9)+1))</f>
        <v>0</v>
      </c>
      <c r="BW24" s="114">
        <f ca="1">IFERROR(SUM(OFFSET('7. Consumption'!AF24,0,1,,MIN('1. General Inputs'!$J$20,COLUMNS('7. Consumption'!AF$9:$AQ$9)-1))),0)+MAX(0,$AQ24*('1. General Inputs'!$J$20-COLUMNS('7. Consumption'!AF$9:$AQ$9)+1))</f>
        <v>0</v>
      </c>
      <c r="BX24" s="114">
        <f ca="1">IFERROR(SUM(OFFSET('7. Consumption'!AG24,0,1,,MIN('1. General Inputs'!$J$20,COLUMNS('7. Consumption'!AG$9:$AQ$9)-1))),0)+MAX(0,$AQ24*('1. General Inputs'!$J$20-COLUMNS('7. Consumption'!AG$9:$AQ$9)+1))</f>
        <v>0</v>
      </c>
      <c r="BY24" s="114">
        <f ca="1">IFERROR(SUM(OFFSET('7. Consumption'!AH24,0,1,,MIN('1. General Inputs'!$J$20,COLUMNS('7. Consumption'!AH$9:$AQ$9)-1))),0)+MAX(0,$AQ24*('1. General Inputs'!$J$20-COLUMNS('7. Consumption'!AH$9:$AQ$9)+1))</f>
        <v>0</v>
      </c>
      <c r="BZ24" s="114">
        <f ca="1">IFERROR(SUM(OFFSET('7. Consumption'!AI24,0,1,,MIN('1. General Inputs'!$J$20,COLUMNS('7. Consumption'!AI$9:$AQ$9)-1))),0)+MAX(0,$AQ24*('1. General Inputs'!$J$20-COLUMNS('7. Consumption'!AI$9:$AQ$9)+1))</f>
        <v>0</v>
      </c>
      <c r="CA24" s="114">
        <f ca="1">IFERROR(SUM(OFFSET('7. Consumption'!AJ24,0,1,,MIN('1. General Inputs'!$J$20,COLUMNS('7. Consumption'!AJ$9:$AQ$9)-1))),0)+MAX(0,$AQ24*('1. General Inputs'!$J$20-COLUMNS('7. Consumption'!AJ$9:$AQ$9)+1))</f>
        <v>0</v>
      </c>
      <c r="CB24" s="114">
        <f ca="1">IFERROR(SUM(OFFSET('7. Consumption'!AK24,0,1,,MIN('1. General Inputs'!$J$20,COLUMNS('7. Consumption'!AK$9:$AQ$9)-1))),0)+MAX(0,$AQ24*('1. General Inputs'!$J$20-COLUMNS('7. Consumption'!AK$9:$AQ$9)+1))</f>
        <v>0</v>
      </c>
      <c r="CC24" s="114">
        <f ca="1">IFERROR(SUM(OFFSET('7. Consumption'!AL24,0,1,,MIN('1. General Inputs'!$J$20,COLUMNS('7. Consumption'!AL$9:$AQ$9)-1))),0)+MAX(0,$AQ24*('1. General Inputs'!$J$20-COLUMNS('7. Consumption'!AL$9:$AQ$9)+1))</f>
        <v>0</v>
      </c>
      <c r="CD24" s="114">
        <f ca="1">IFERROR(SUM(OFFSET('7. Consumption'!AM24,0,1,,MIN('1. General Inputs'!$J$20,COLUMNS('7. Consumption'!AM$9:$AQ$9)-1))),0)+MAX(0,$AQ24*('1. General Inputs'!$J$20-COLUMNS('7. Consumption'!AM$9:$AQ$9)+1))</f>
        <v>0</v>
      </c>
      <c r="CE24" s="114">
        <f ca="1">IFERROR(SUM(OFFSET('7. Consumption'!AN24,0,1,,MIN('1. General Inputs'!$J$20,COLUMNS('7. Consumption'!AN$9:$AQ$9)-1))),0)+MAX(0,$AQ24*('1. General Inputs'!$J$20-COLUMNS('7. Consumption'!AN$9:$AQ$9)+1))</f>
        <v>0</v>
      </c>
      <c r="CF24" s="114">
        <f ca="1">IFERROR(SUM(OFFSET('7. Consumption'!AO24,0,1,,MIN('1. General Inputs'!$J$20,COLUMNS('7. Consumption'!AO$9:$AQ$9)-1))),0)+MAX(0,$AQ24*('1. General Inputs'!$J$20-COLUMNS('7. Consumption'!AO$9:$AQ$9)+1))</f>
        <v>0</v>
      </c>
      <c r="CG24" s="114">
        <f ca="1">IFERROR(SUM(OFFSET('7. Consumption'!AP24,0,1,,MIN('1. General Inputs'!$J$20,COLUMNS('7. Consumption'!AP$9:$AQ$9)-1))),0)+MAX(0,$AQ24*('1. General Inputs'!$J$20-COLUMNS('7. Consumption'!AP$9:$AQ$9)+1))</f>
        <v>0</v>
      </c>
      <c r="CH24" s="114">
        <f ca="1">IFERROR(SUM(OFFSET('7. Consumption'!AQ24,0,1,,MIN('1. General Inputs'!$J$20,COLUMNS('7. Consumption'!AQ$9:$AQ$9)-1))),0)+MAX(0,$AQ24*('1. General Inputs'!$J$20-COLUMNS('7. Consumption'!AQ$9:$AQ$9)+1))</f>
        <v>0</v>
      </c>
    </row>
    <row r="25" spans="2:86" x14ac:dyDescent="0.3">
      <c r="B25" s="12"/>
      <c r="C25" s="12" t="str">
        <f>IFERROR(VLOOKUP(ROWS($C$9:$C25),'5. Dosing'!$I$12:$J$73,COLUMNS('5. Dosing'!$I$11:$J$11),0),"")</f>
        <v>EFV200 (200) - 90 tab</v>
      </c>
      <c r="D25" s="12" t="str">
        <f>IFERROR(INDEX('5. Dosing'!C$12:C$73,MATCH('7. Consumption'!$C25,'5. Dosing'!$J$12:$J$73,0)),"")</f>
        <v>EFV200</v>
      </c>
      <c r="E25" s="108">
        <f>IFERROR(INDEX('5. Dosing'!H$12:H$73,MATCH('7. Consumption'!$C25,'5. Dosing'!$J$12:$J$73,0)),0)</f>
        <v>1</v>
      </c>
      <c r="F25" s="109">
        <f>IFERROR(INDEX('5. Dosing'!G$12:G$73,MATCH('7. Consumption'!$C25,'5. Dosing'!$J$12:$J$73,0))*(30.5)/INDEX('5. Dosing'!F$12:F$73,MATCH('7. Consumption'!$C25,'5. Dosing'!$J$12:$J$73,0)),0)</f>
        <v>0.67777777777777781</v>
      </c>
      <c r="H25" s="3">
        <f ca="1">ROUNDUP($F25*$E25*CHOOSE(H$7,
IFERROR(SUMPRODUCT('6. Patients'!BZ$10:BZ$107,OFFSET('6. Patients'!$DM$9,1,MATCH($D25,'6. Patients'!$DN$9:$EI$9,0),ROWS('6. Patients'!DM$10:DM$107))),0)+
IFERROR(SUMPRODUCT('6. Patients'!BZ$10:BZ$107,OFFSET('6. Patients'!$EJ$9,1,MATCH($D25,'6. Patients'!$EK$9:$EW$9,0),ROWS('6. Patients'!DM$10:DM$107))),0)+
IFERROR(SUMPRODUCT('6. Patients'!BZ$10:BZ$107,OFFSET('6. Patients'!$EX$9,1,MATCH($D25,'6. Patients'!$EY$9:$FT$9,0),ROWS('6. Patients'!DM$10:DM$107))),0)+
IFERROR(SUMPRODUCT('6. Patients'!BZ$10:BZ$107,OFFSET('6. Patients'!$FU$9,1,MATCH($D25,'6. Patients'!$FV$9:$GJ$9,0),ROWS('6. Patients'!DM$10:DM$107))),0),
IFERROR(SUMPRODUCT('6. Patients'!BZ$10:BZ$107,OFFSET('6. Patients'!$GK$9,1,MATCH($D25,'6. Patients'!$GL$9:$HG$9,0),ROWS('6. Patients'!DM$10:DM$107))),0)+
IFERROR(SUMPRODUCT('6. Patients'!BZ$10:BZ$107,OFFSET('6. Patients'!$HH$9,1,MATCH($D25,'6. Patients'!$HI$9:$HU$9,0),ROWS('6. Patients'!DM$10:DM$107))),0)+
IFERROR(SUMPRODUCT('6. Patients'!BZ$10:BZ$107,OFFSET('6. Patients'!$HV$9,1,MATCH($D25,'6. Patients'!$HW$9:$IR$9,0),ROWS('6. Patients'!DM$10:DM$107))),0)+
IFERROR(SUMPRODUCT('6. Patients'!BZ$10:BZ$107,OFFSET('6. Patients'!$IS$9,1,MATCH($D25,'6. Patients'!$IT$9:$JH$9,0),ROWS('6. Patients'!DM$10:DM$107))),0),
IFERROR(SUMPRODUCT('6. Patients'!BZ$10:BZ$107,OFFSET('6. Patients'!$JI$9,1,MATCH($D25,'6. Patients'!$JJ$9:$KE$9,0),ROWS('6. Patients'!DM$10:DM$107))),0)+
IFERROR(SUMPRODUCT('6. Patients'!BZ$10:BZ$107,OFFSET('6. Patients'!$KF$9,1,MATCH($D25,'6. Patients'!$KG$9:$KS$9,0),ROWS('6. Patients'!DM$10:DM$107))),0)+
IFERROR(SUMPRODUCT('6. Patients'!BZ$10:BZ$107,OFFSET('6. Patients'!$KT$9,1,MATCH($D25,'6. Patients'!$KU$9:$LP$9,0),ROWS('6. Patients'!DM$10:DM$107))),0)+
IFERROR(SUMPRODUCT('6. Patients'!BZ$10:BZ$107,OFFSET('6. Patients'!$LQ$9,1,MATCH($D25,'6. Patients'!$LR$9:$MF$9,0),ROWS('6. Patients'!DM$10:DM$107))),0))+
IFERROR(VLOOKUP($D25,$H$109:$L$139,COLUMNS($H$108:$J$108)-1+H$7,0)*$E25*$F25*'1. General Inputs'!$J$18,0),0)</f>
        <v>0</v>
      </c>
      <c r="I25" s="3">
        <f ca="1">ROUNDUP($F25*$E25*CHOOSE(I$7,
IFERROR(SUMPRODUCT('6. Patients'!CA$10:CA$107,OFFSET('6. Patients'!$DM$9,1,MATCH($D25,'6. Patients'!$DN$9:$EI$9,0),ROWS('6. Patients'!DN$10:DN$107))),0)+
IFERROR(SUMPRODUCT('6. Patients'!CA$10:CA$107,OFFSET('6. Patients'!$EJ$9,1,MATCH($D25,'6. Patients'!$EK$9:$EW$9,0),ROWS('6. Patients'!DN$10:DN$107))),0)+
IFERROR(SUMPRODUCT('6. Patients'!CA$10:CA$107,OFFSET('6. Patients'!$EX$9,1,MATCH($D25,'6. Patients'!$EY$9:$FT$9,0),ROWS('6. Patients'!DN$10:DN$107))),0)+
IFERROR(SUMPRODUCT('6. Patients'!CA$10:CA$107,OFFSET('6. Patients'!$FU$9,1,MATCH($D25,'6. Patients'!$FV$9:$GJ$9,0),ROWS('6. Patients'!DN$10:DN$107))),0),
IFERROR(SUMPRODUCT('6. Patients'!CA$10:CA$107,OFFSET('6. Patients'!$GK$9,1,MATCH($D25,'6. Patients'!$GL$9:$HG$9,0),ROWS('6. Patients'!DN$10:DN$107))),0)+
IFERROR(SUMPRODUCT('6. Patients'!CA$10:CA$107,OFFSET('6. Patients'!$HH$9,1,MATCH($D25,'6. Patients'!$HI$9:$HU$9,0),ROWS('6. Patients'!DN$10:DN$107))),0)+
IFERROR(SUMPRODUCT('6. Patients'!CA$10:CA$107,OFFSET('6. Patients'!$HV$9,1,MATCH($D25,'6. Patients'!$HW$9:$IR$9,0),ROWS('6. Patients'!DN$10:DN$107))),0)+
IFERROR(SUMPRODUCT('6. Patients'!CA$10:CA$107,OFFSET('6. Patients'!$IS$9,1,MATCH($D25,'6. Patients'!$IT$9:$JH$9,0),ROWS('6. Patients'!DN$10:DN$107))),0),
IFERROR(SUMPRODUCT('6. Patients'!CA$10:CA$107,OFFSET('6. Patients'!$JI$9,1,MATCH($D25,'6. Patients'!$JJ$9:$KE$9,0),ROWS('6. Patients'!DN$10:DN$107))),0)+
IFERROR(SUMPRODUCT('6. Patients'!CA$10:CA$107,OFFSET('6. Patients'!$KF$9,1,MATCH($D25,'6. Patients'!$KG$9:$KS$9,0),ROWS('6. Patients'!DN$10:DN$107))),0)+
IFERROR(SUMPRODUCT('6. Patients'!CA$10:CA$107,OFFSET('6. Patients'!$KT$9,1,MATCH($D25,'6. Patients'!$KU$9:$LP$9,0),ROWS('6. Patients'!DN$10:DN$107))),0)+
IFERROR(SUMPRODUCT('6. Patients'!CA$10:CA$107,OFFSET('6. Patients'!$LQ$9,1,MATCH($D25,'6. Patients'!$LR$9:$MF$9,0),ROWS('6. Patients'!DN$10:DN$107))),0))+
IFERROR(VLOOKUP($D25,$H$109:$L$139,COLUMNS($H$108:$J$108)-1+I$7,0)*$E25*$F25*'1. General Inputs'!$J$18,0),0)</f>
        <v>0</v>
      </c>
      <c r="J25" s="3">
        <f ca="1">ROUNDUP($F25*$E25*CHOOSE(J$7,
IFERROR(SUMPRODUCT('6. Patients'!CB$10:CB$107,OFFSET('6. Patients'!$DM$9,1,MATCH($D25,'6. Patients'!$DN$9:$EI$9,0),ROWS('6. Patients'!DO$10:DO$107))),0)+
IFERROR(SUMPRODUCT('6. Patients'!CB$10:CB$107,OFFSET('6. Patients'!$EJ$9,1,MATCH($D25,'6. Patients'!$EK$9:$EW$9,0),ROWS('6. Patients'!DO$10:DO$107))),0)+
IFERROR(SUMPRODUCT('6. Patients'!CB$10:CB$107,OFFSET('6. Patients'!$EX$9,1,MATCH($D25,'6. Patients'!$EY$9:$FT$9,0),ROWS('6. Patients'!DO$10:DO$107))),0)+
IFERROR(SUMPRODUCT('6. Patients'!CB$10:CB$107,OFFSET('6. Patients'!$FU$9,1,MATCH($D25,'6. Patients'!$FV$9:$GJ$9,0),ROWS('6. Patients'!DO$10:DO$107))),0),
IFERROR(SUMPRODUCT('6. Patients'!CB$10:CB$107,OFFSET('6. Patients'!$GK$9,1,MATCH($D25,'6. Patients'!$GL$9:$HG$9,0),ROWS('6. Patients'!DO$10:DO$107))),0)+
IFERROR(SUMPRODUCT('6. Patients'!CB$10:CB$107,OFFSET('6. Patients'!$HH$9,1,MATCH($D25,'6. Patients'!$HI$9:$HU$9,0),ROWS('6. Patients'!DO$10:DO$107))),0)+
IFERROR(SUMPRODUCT('6. Patients'!CB$10:CB$107,OFFSET('6. Patients'!$HV$9,1,MATCH($D25,'6. Patients'!$HW$9:$IR$9,0),ROWS('6. Patients'!DO$10:DO$107))),0)+
IFERROR(SUMPRODUCT('6. Patients'!CB$10:CB$107,OFFSET('6. Patients'!$IS$9,1,MATCH($D25,'6. Patients'!$IT$9:$JH$9,0),ROWS('6. Patients'!DO$10:DO$107))),0),
IFERROR(SUMPRODUCT('6. Patients'!CB$10:CB$107,OFFSET('6. Patients'!$JI$9,1,MATCH($D25,'6. Patients'!$JJ$9:$KE$9,0),ROWS('6. Patients'!DO$10:DO$107))),0)+
IFERROR(SUMPRODUCT('6. Patients'!CB$10:CB$107,OFFSET('6. Patients'!$KF$9,1,MATCH($D25,'6. Patients'!$KG$9:$KS$9,0),ROWS('6. Patients'!DO$10:DO$107))),0)+
IFERROR(SUMPRODUCT('6. Patients'!CB$10:CB$107,OFFSET('6. Patients'!$KT$9,1,MATCH($D25,'6. Patients'!$KU$9:$LP$9,0),ROWS('6. Patients'!DO$10:DO$107))),0)+
IFERROR(SUMPRODUCT('6. Patients'!CB$10:CB$107,OFFSET('6. Patients'!$LQ$9,1,MATCH($D25,'6. Patients'!$LR$9:$MF$9,0),ROWS('6. Patients'!DO$10:DO$107))),0))+
IFERROR(VLOOKUP($D25,$H$109:$L$139,COLUMNS($H$108:$J$108)-1+J$7,0)*$E25*$F25*'1. General Inputs'!$J$18,0),0)</f>
        <v>0</v>
      </c>
      <c r="K25" s="3">
        <f ca="1">ROUNDUP($F25*$E25*CHOOSE(K$7,
IFERROR(SUMPRODUCT('6. Patients'!CC$10:CC$107,OFFSET('6. Patients'!$DM$9,1,MATCH($D25,'6. Patients'!$DN$9:$EI$9,0),ROWS('6. Patients'!DP$10:DP$107))),0)+
IFERROR(SUMPRODUCT('6. Patients'!CC$10:CC$107,OFFSET('6. Patients'!$EJ$9,1,MATCH($D25,'6. Patients'!$EK$9:$EW$9,0),ROWS('6. Patients'!DP$10:DP$107))),0)+
IFERROR(SUMPRODUCT('6. Patients'!CC$10:CC$107,OFFSET('6. Patients'!$EX$9,1,MATCH($D25,'6. Patients'!$EY$9:$FT$9,0),ROWS('6. Patients'!DP$10:DP$107))),0)+
IFERROR(SUMPRODUCT('6. Patients'!CC$10:CC$107,OFFSET('6. Patients'!$FU$9,1,MATCH($D25,'6. Patients'!$FV$9:$GJ$9,0),ROWS('6. Patients'!DP$10:DP$107))),0),
IFERROR(SUMPRODUCT('6. Patients'!CC$10:CC$107,OFFSET('6. Patients'!$GK$9,1,MATCH($D25,'6. Patients'!$GL$9:$HG$9,0),ROWS('6. Patients'!DP$10:DP$107))),0)+
IFERROR(SUMPRODUCT('6. Patients'!CC$10:CC$107,OFFSET('6. Patients'!$HH$9,1,MATCH($D25,'6. Patients'!$HI$9:$HU$9,0),ROWS('6. Patients'!DP$10:DP$107))),0)+
IFERROR(SUMPRODUCT('6. Patients'!CC$10:CC$107,OFFSET('6. Patients'!$HV$9,1,MATCH($D25,'6. Patients'!$HW$9:$IR$9,0),ROWS('6. Patients'!DP$10:DP$107))),0)+
IFERROR(SUMPRODUCT('6. Patients'!CC$10:CC$107,OFFSET('6. Patients'!$IS$9,1,MATCH($D25,'6. Patients'!$IT$9:$JH$9,0),ROWS('6. Patients'!DP$10:DP$107))),0),
IFERROR(SUMPRODUCT('6. Patients'!CC$10:CC$107,OFFSET('6. Patients'!$JI$9,1,MATCH($D25,'6. Patients'!$JJ$9:$KE$9,0),ROWS('6. Patients'!DP$10:DP$107))),0)+
IFERROR(SUMPRODUCT('6. Patients'!CC$10:CC$107,OFFSET('6. Patients'!$KF$9,1,MATCH($D25,'6. Patients'!$KG$9:$KS$9,0),ROWS('6. Patients'!DP$10:DP$107))),0)+
IFERROR(SUMPRODUCT('6. Patients'!CC$10:CC$107,OFFSET('6. Patients'!$KT$9,1,MATCH($D25,'6. Patients'!$KU$9:$LP$9,0),ROWS('6. Patients'!DP$10:DP$107))),0)+
IFERROR(SUMPRODUCT('6. Patients'!CC$10:CC$107,OFFSET('6. Patients'!$LQ$9,1,MATCH($D25,'6. Patients'!$LR$9:$MF$9,0),ROWS('6. Patients'!DP$10:DP$107))),0))+
IFERROR(VLOOKUP($D25,$H$109:$L$139,COLUMNS($H$108:$J$108)-1+K$7,0)*$E25*$F25*'1. General Inputs'!$J$18,0),0)</f>
        <v>0</v>
      </c>
      <c r="L25" s="3">
        <f ca="1">ROUNDUP($F25*$E25*CHOOSE(L$7,
IFERROR(SUMPRODUCT('6. Patients'!CD$10:CD$107,OFFSET('6. Patients'!$DM$9,1,MATCH($D25,'6. Patients'!$DN$9:$EI$9,0),ROWS('6. Patients'!DQ$10:DQ$107))),0)+
IFERROR(SUMPRODUCT('6. Patients'!CD$10:CD$107,OFFSET('6. Patients'!$EJ$9,1,MATCH($D25,'6. Patients'!$EK$9:$EW$9,0),ROWS('6. Patients'!DQ$10:DQ$107))),0)+
IFERROR(SUMPRODUCT('6. Patients'!CD$10:CD$107,OFFSET('6. Patients'!$EX$9,1,MATCH($D25,'6. Patients'!$EY$9:$FT$9,0),ROWS('6. Patients'!DQ$10:DQ$107))),0)+
IFERROR(SUMPRODUCT('6. Patients'!CD$10:CD$107,OFFSET('6. Patients'!$FU$9,1,MATCH($D25,'6. Patients'!$FV$9:$GJ$9,0),ROWS('6. Patients'!DQ$10:DQ$107))),0),
IFERROR(SUMPRODUCT('6. Patients'!CD$10:CD$107,OFFSET('6. Patients'!$GK$9,1,MATCH($D25,'6. Patients'!$GL$9:$HG$9,0),ROWS('6. Patients'!DQ$10:DQ$107))),0)+
IFERROR(SUMPRODUCT('6. Patients'!CD$10:CD$107,OFFSET('6. Patients'!$HH$9,1,MATCH($D25,'6. Patients'!$HI$9:$HU$9,0),ROWS('6. Patients'!DQ$10:DQ$107))),0)+
IFERROR(SUMPRODUCT('6. Patients'!CD$10:CD$107,OFFSET('6. Patients'!$HV$9,1,MATCH($D25,'6. Patients'!$HW$9:$IR$9,0),ROWS('6. Patients'!DQ$10:DQ$107))),0)+
IFERROR(SUMPRODUCT('6. Patients'!CD$10:CD$107,OFFSET('6. Patients'!$IS$9,1,MATCH($D25,'6. Patients'!$IT$9:$JH$9,0),ROWS('6. Patients'!DQ$10:DQ$107))),0),
IFERROR(SUMPRODUCT('6. Patients'!CD$10:CD$107,OFFSET('6. Patients'!$JI$9,1,MATCH($D25,'6. Patients'!$JJ$9:$KE$9,0),ROWS('6. Patients'!DQ$10:DQ$107))),0)+
IFERROR(SUMPRODUCT('6. Patients'!CD$10:CD$107,OFFSET('6. Patients'!$KF$9,1,MATCH($D25,'6. Patients'!$KG$9:$KS$9,0),ROWS('6. Patients'!DQ$10:DQ$107))),0)+
IFERROR(SUMPRODUCT('6. Patients'!CD$10:CD$107,OFFSET('6. Patients'!$KT$9,1,MATCH($D25,'6. Patients'!$KU$9:$LP$9,0),ROWS('6. Patients'!DQ$10:DQ$107))),0)+
IFERROR(SUMPRODUCT('6. Patients'!CD$10:CD$107,OFFSET('6. Patients'!$LQ$9,1,MATCH($D25,'6. Patients'!$LR$9:$MF$9,0),ROWS('6. Patients'!DQ$10:DQ$107))),0))+
IFERROR(VLOOKUP($D25,$H$109:$L$139,COLUMNS($H$108:$J$108)-1+L$7,0)*$E25*$F25*'1. General Inputs'!$J$18,0),0)</f>
        <v>0</v>
      </c>
      <c r="M25" s="3">
        <f ca="1">ROUNDUP($F25*$E25*CHOOSE(M$7,
IFERROR(SUMPRODUCT('6. Patients'!CE$10:CE$107,OFFSET('6. Patients'!$DM$9,1,MATCH($D25,'6. Patients'!$DN$9:$EI$9,0),ROWS('6. Patients'!DR$10:DR$107))),0)+
IFERROR(SUMPRODUCT('6. Patients'!CE$10:CE$107,OFFSET('6. Patients'!$EJ$9,1,MATCH($D25,'6. Patients'!$EK$9:$EW$9,0),ROWS('6. Patients'!DR$10:DR$107))),0)+
IFERROR(SUMPRODUCT('6. Patients'!CE$10:CE$107,OFFSET('6. Patients'!$EX$9,1,MATCH($D25,'6. Patients'!$EY$9:$FT$9,0),ROWS('6. Patients'!DR$10:DR$107))),0)+
IFERROR(SUMPRODUCT('6. Patients'!CE$10:CE$107,OFFSET('6. Patients'!$FU$9,1,MATCH($D25,'6. Patients'!$FV$9:$GJ$9,0),ROWS('6. Patients'!DR$10:DR$107))),0),
IFERROR(SUMPRODUCT('6. Patients'!CE$10:CE$107,OFFSET('6. Patients'!$GK$9,1,MATCH($D25,'6. Patients'!$GL$9:$HG$9,0),ROWS('6. Patients'!DR$10:DR$107))),0)+
IFERROR(SUMPRODUCT('6. Patients'!CE$10:CE$107,OFFSET('6. Patients'!$HH$9,1,MATCH($D25,'6. Patients'!$HI$9:$HU$9,0),ROWS('6. Patients'!DR$10:DR$107))),0)+
IFERROR(SUMPRODUCT('6. Patients'!CE$10:CE$107,OFFSET('6. Patients'!$HV$9,1,MATCH($D25,'6. Patients'!$HW$9:$IR$9,0),ROWS('6. Patients'!DR$10:DR$107))),0)+
IFERROR(SUMPRODUCT('6. Patients'!CE$10:CE$107,OFFSET('6. Patients'!$IS$9,1,MATCH($D25,'6. Patients'!$IT$9:$JH$9,0),ROWS('6. Patients'!DR$10:DR$107))),0),
IFERROR(SUMPRODUCT('6. Patients'!CE$10:CE$107,OFFSET('6. Patients'!$JI$9,1,MATCH($D25,'6. Patients'!$JJ$9:$KE$9,0),ROWS('6. Patients'!DR$10:DR$107))),0)+
IFERROR(SUMPRODUCT('6. Patients'!CE$10:CE$107,OFFSET('6. Patients'!$KF$9,1,MATCH($D25,'6. Patients'!$KG$9:$KS$9,0),ROWS('6. Patients'!DR$10:DR$107))),0)+
IFERROR(SUMPRODUCT('6. Patients'!CE$10:CE$107,OFFSET('6. Patients'!$KT$9,1,MATCH($D25,'6. Patients'!$KU$9:$LP$9,0),ROWS('6. Patients'!DR$10:DR$107))),0)+
IFERROR(SUMPRODUCT('6. Patients'!CE$10:CE$107,OFFSET('6. Patients'!$LQ$9,1,MATCH($D25,'6. Patients'!$LR$9:$MF$9,0),ROWS('6. Patients'!DR$10:DR$107))),0))+
IFERROR(VLOOKUP($D25,$H$109:$L$139,COLUMNS($H$108:$J$108)-1+M$7,0)*$E25*$F25*'1. General Inputs'!$J$18,0),0)</f>
        <v>0</v>
      </c>
      <c r="N25" s="3">
        <f ca="1">ROUNDUP($F25*$E25*CHOOSE(N$7,
IFERROR(SUMPRODUCT('6. Patients'!CF$10:CF$107,OFFSET('6. Patients'!$DM$9,1,MATCH($D25,'6. Patients'!$DN$9:$EI$9,0),ROWS('6. Patients'!DS$10:DS$107))),0)+
IFERROR(SUMPRODUCT('6. Patients'!CF$10:CF$107,OFFSET('6. Patients'!$EJ$9,1,MATCH($D25,'6. Patients'!$EK$9:$EW$9,0),ROWS('6. Patients'!DS$10:DS$107))),0)+
IFERROR(SUMPRODUCT('6. Patients'!CF$10:CF$107,OFFSET('6. Patients'!$EX$9,1,MATCH($D25,'6. Patients'!$EY$9:$FT$9,0),ROWS('6. Patients'!DS$10:DS$107))),0)+
IFERROR(SUMPRODUCT('6. Patients'!CF$10:CF$107,OFFSET('6. Patients'!$FU$9,1,MATCH($D25,'6. Patients'!$FV$9:$GJ$9,0),ROWS('6. Patients'!DS$10:DS$107))),0),
IFERROR(SUMPRODUCT('6. Patients'!CF$10:CF$107,OFFSET('6. Patients'!$GK$9,1,MATCH($D25,'6. Patients'!$GL$9:$HG$9,0),ROWS('6. Patients'!DS$10:DS$107))),0)+
IFERROR(SUMPRODUCT('6. Patients'!CF$10:CF$107,OFFSET('6. Patients'!$HH$9,1,MATCH($D25,'6. Patients'!$HI$9:$HU$9,0),ROWS('6. Patients'!DS$10:DS$107))),0)+
IFERROR(SUMPRODUCT('6. Patients'!CF$10:CF$107,OFFSET('6. Patients'!$HV$9,1,MATCH($D25,'6. Patients'!$HW$9:$IR$9,0),ROWS('6. Patients'!DS$10:DS$107))),0)+
IFERROR(SUMPRODUCT('6. Patients'!CF$10:CF$107,OFFSET('6. Patients'!$IS$9,1,MATCH($D25,'6. Patients'!$IT$9:$JH$9,0),ROWS('6. Patients'!DS$10:DS$107))),0),
IFERROR(SUMPRODUCT('6. Patients'!CF$10:CF$107,OFFSET('6. Patients'!$JI$9,1,MATCH($D25,'6. Patients'!$JJ$9:$KE$9,0),ROWS('6. Patients'!DS$10:DS$107))),0)+
IFERROR(SUMPRODUCT('6. Patients'!CF$10:CF$107,OFFSET('6. Patients'!$KF$9,1,MATCH($D25,'6. Patients'!$KG$9:$KS$9,0),ROWS('6. Patients'!DS$10:DS$107))),0)+
IFERROR(SUMPRODUCT('6. Patients'!CF$10:CF$107,OFFSET('6. Patients'!$KT$9,1,MATCH($D25,'6. Patients'!$KU$9:$LP$9,0),ROWS('6. Patients'!DS$10:DS$107))),0)+
IFERROR(SUMPRODUCT('6. Patients'!CF$10:CF$107,OFFSET('6. Patients'!$LQ$9,1,MATCH($D25,'6. Patients'!$LR$9:$MF$9,0),ROWS('6. Patients'!DS$10:DS$107))),0))+
IFERROR(VLOOKUP($D25,$H$109:$L$139,COLUMNS($H$108:$J$108)-1+N$7,0)*$E25*$F25*'1. General Inputs'!$J$18,0),0)</f>
        <v>0</v>
      </c>
      <c r="O25" s="3">
        <f ca="1">ROUNDUP($F25*$E25*CHOOSE(O$7,
IFERROR(SUMPRODUCT('6. Patients'!CG$10:CG$107,OFFSET('6. Patients'!$DM$9,1,MATCH($D25,'6. Patients'!$DN$9:$EI$9,0),ROWS('6. Patients'!DT$10:DT$107))),0)+
IFERROR(SUMPRODUCT('6. Patients'!CG$10:CG$107,OFFSET('6. Patients'!$EJ$9,1,MATCH($D25,'6. Patients'!$EK$9:$EW$9,0),ROWS('6. Patients'!DT$10:DT$107))),0)+
IFERROR(SUMPRODUCT('6. Patients'!CG$10:CG$107,OFFSET('6. Patients'!$EX$9,1,MATCH($D25,'6. Patients'!$EY$9:$FT$9,0),ROWS('6. Patients'!DT$10:DT$107))),0)+
IFERROR(SUMPRODUCT('6. Patients'!CG$10:CG$107,OFFSET('6. Patients'!$FU$9,1,MATCH($D25,'6. Patients'!$FV$9:$GJ$9,0),ROWS('6. Patients'!DT$10:DT$107))),0),
IFERROR(SUMPRODUCT('6. Patients'!CG$10:CG$107,OFFSET('6. Patients'!$GK$9,1,MATCH($D25,'6. Patients'!$GL$9:$HG$9,0),ROWS('6. Patients'!DT$10:DT$107))),0)+
IFERROR(SUMPRODUCT('6. Patients'!CG$10:CG$107,OFFSET('6. Patients'!$HH$9,1,MATCH($D25,'6. Patients'!$HI$9:$HU$9,0),ROWS('6. Patients'!DT$10:DT$107))),0)+
IFERROR(SUMPRODUCT('6. Patients'!CG$10:CG$107,OFFSET('6. Patients'!$HV$9,1,MATCH($D25,'6. Patients'!$HW$9:$IR$9,0),ROWS('6. Patients'!DT$10:DT$107))),0)+
IFERROR(SUMPRODUCT('6. Patients'!CG$10:CG$107,OFFSET('6. Patients'!$IS$9,1,MATCH($D25,'6. Patients'!$IT$9:$JH$9,0),ROWS('6. Patients'!DT$10:DT$107))),0),
IFERROR(SUMPRODUCT('6. Patients'!CG$10:CG$107,OFFSET('6. Patients'!$JI$9,1,MATCH($D25,'6. Patients'!$JJ$9:$KE$9,0),ROWS('6. Patients'!DT$10:DT$107))),0)+
IFERROR(SUMPRODUCT('6. Patients'!CG$10:CG$107,OFFSET('6. Patients'!$KF$9,1,MATCH($D25,'6. Patients'!$KG$9:$KS$9,0),ROWS('6. Patients'!DT$10:DT$107))),0)+
IFERROR(SUMPRODUCT('6. Patients'!CG$10:CG$107,OFFSET('6. Patients'!$KT$9,1,MATCH($D25,'6. Patients'!$KU$9:$LP$9,0),ROWS('6. Patients'!DT$10:DT$107))),0)+
IFERROR(SUMPRODUCT('6. Patients'!CG$10:CG$107,OFFSET('6. Patients'!$LQ$9,1,MATCH($D25,'6. Patients'!$LR$9:$MF$9,0),ROWS('6. Patients'!DT$10:DT$107))),0))+
IFERROR(VLOOKUP($D25,$H$109:$L$139,COLUMNS($H$108:$J$108)-1+O$7,0)*$E25*$F25*'1. General Inputs'!$J$18,0),0)</f>
        <v>0</v>
      </c>
      <c r="P25" s="3">
        <f ca="1">ROUNDUP($F25*$E25*CHOOSE(P$7,
IFERROR(SUMPRODUCT('6. Patients'!CH$10:CH$107,OFFSET('6. Patients'!$DM$9,1,MATCH($D25,'6. Patients'!$DN$9:$EI$9,0),ROWS('6. Patients'!DU$10:DU$107))),0)+
IFERROR(SUMPRODUCT('6. Patients'!CH$10:CH$107,OFFSET('6. Patients'!$EJ$9,1,MATCH($D25,'6. Patients'!$EK$9:$EW$9,0),ROWS('6. Patients'!DU$10:DU$107))),0)+
IFERROR(SUMPRODUCT('6. Patients'!CH$10:CH$107,OFFSET('6. Patients'!$EX$9,1,MATCH($D25,'6. Patients'!$EY$9:$FT$9,0),ROWS('6. Patients'!DU$10:DU$107))),0)+
IFERROR(SUMPRODUCT('6. Patients'!CH$10:CH$107,OFFSET('6. Patients'!$FU$9,1,MATCH($D25,'6. Patients'!$FV$9:$GJ$9,0),ROWS('6. Patients'!DU$10:DU$107))),0),
IFERROR(SUMPRODUCT('6. Patients'!CH$10:CH$107,OFFSET('6. Patients'!$GK$9,1,MATCH($D25,'6. Patients'!$GL$9:$HG$9,0),ROWS('6. Patients'!DU$10:DU$107))),0)+
IFERROR(SUMPRODUCT('6. Patients'!CH$10:CH$107,OFFSET('6. Patients'!$HH$9,1,MATCH($D25,'6. Patients'!$HI$9:$HU$9,0),ROWS('6. Patients'!DU$10:DU$107))),0)+
IFERROR(SUMPRODUCT('6. Patients'!CH$10:CH$107,OFFSET('6. Patients'!$HV$9,1,MATCH($D25,'6. Patients'!$HW$9:$IR$9,0),ROWS('6. Patients'!DU$10:DU$107))),0)+
IFERROR(SUMPRODUCT('6. Patients'!CH$10:CH$107,OFFSET('6. Patients'!$IS$9,1,MATCH($D25,'6. Patients'!$IT$9:$JH$9,0),ROWS('6. Patients'!DU$10:DU$107))),0),
IFERROR(SUMPRODUCT('6. Patients'!CH$10:CH$107,OFFSET('6. Patients'!$JI$9,1,MATCH($D25,'6. Patients'!$JJ$9:$KE$9,0),ROWS('6. Patients'!DU$10:DU$107))),0)+
IFERROR(SUMPRODUCT('6. Patients'!CH$10:CH$107,OFFSET('6. Patients'!$KF$9,1,MATCH($D25,'6. Patients'!$KG$9:$KS$9,0),ROWS('6. Patients'!DU$10:DU$107))),0)+
IFERROR(SUMPRODUCT('6. Patients'!CH$10:CH$107,OFFSET('6. Patients'!$KT$9,1,MATCH($D25,'6. Patients'!$KU$9:$LP$9,0),ROWS('6. Patients'!DU$10:DU$107))),0)+
IFERROR(SUMPRODUCT('6. Patients'!CH$10:CH$107,OFFSET('6. Patients'!$LQ$9,1,MATCH($D25,'6. Patients'!$LR$9:$MF$9,0),ROWS('6. Patients'!DU$10:DU$107))),0))+
IFERROR(VLOOKUP($D25,$H$109:$L$139,COLUMNS($H$108:$J$108)-1+P$7,0)*$E25*$F25*'1. General Inputs'!$J$18,0),0)</f>
        <v>0</v>
      </c>
      <c r="Q25" s="3">
        <f ca="1">ROUNDUP($F25*$E25*CHOOSE(Q$7,
IFERROR(SUMPRODUCT('6. Patients'!CI$10:CI$107,OFFSET('6. Patients'!$DM$9,1,MATCH($D25,'6. Patients'!$DN$9:$EI$9,0),ROWS('6. Patients'!DV$10:DV$107))),0)+
IFERROR(SUMPRODUCT('6. Patients'!CI$10:CI$107,OFFSET('6. Patients'!$EJ$9,1,MATCH($D25,'6. Patients'!$EK$9:$EW$9,0),ROWS('6. Patients'!DV$10:DV$107))),0)+
IFERROR(SUMPRODUCT('6. Patients'!CI$10:CI$107,OFFSET('6. Patients'!$EX$9,1,MATCH($D25,'6. Patients'!$EY$9:$FT$9,0),ROWS('6. Patients'!DV$10:DV$107))),0)+
IFERROR(SUMPRODUCT('6. Patients'!CI$10:CI$107,OFFSET('6. Patients'!$FU$9,1,MATCH($D25,'6. Patients'!$FV$9:$GJ$9,0),ROWS('6. Patients'!DV$10:DV$107))),0),
IFERROR(SUMPRODUCT('6. Patients'!CI$10:CI$107,OFFSET('6. Patients'!$GK$9,1,MATCH($D25,'6. Patients'!$GL$9:$HG$9,0),ROWS('6. Patients'!DV$10:DV$107))),0)+
IFERROR(SUMPRODUCT('6. Patients'!CI$10:CI$107,OFFSET('6. Patients'!$HH$9,1,MATCH($D25,'6. Patients'!$HI$9:$HU$9,0),ROWS('6. Patients'!DV$10:DV$107))),0)+
IFERROR(SUMPRODUCT('6. Patients'!CI$10:CI$107,OFFSET('6. Patients'!$HV$9,1,MATCH($D25,'6. Patients'!$HW$9:$IR$9,0),ROWS('6. Patients'!DV$10:DV$107))),0)+
IFERROR(SUMPRODUCT('6. Patients'!CI$10:CI$107,OFFSET('6. Patients'!$IS$9,1,MATCH($D25,'6. Patients'!$IT$9:$JH$9,0),ROWS('6. Patients'!DV$10:DV$107))),0),
IFERROR(SUMPRODUCT('6. Patients'!CI$10:CI$107,OFFSET('6. Patients'!$JI$9,1,MATCH($D25,'6. Patients'!$JJ$9:$KE$9,0),ROWS('6. Patients'!DV$10:DV$107))),0)+
IFERROR(SUMPRODUCT('6. Patients'!CI$10:CI$107,OFFSET('6. Patients'!$KF$9,1,MATCH($D25,'6. Patients'!$KG$9:$KS$9,0),ROWS('6. Patients'!DV$10:DV$107))),0)+
IFERROR(SUMPRODUCT('6. Patients'!CI$10:CI$107,OFFSET('6. Patients'!$KT$9,1,MATCH($D25,'6. Patients'!$KU$9:$LP$9,0),ROWS('6. Patients'!DV$10:DV$107))),0)+
IFERROR(SUMPRODUCT('6. Patients'!CI$10:CI$107,OFFSET('6. Patients'!$LQ$9,1,MATCH($D25,'6. Patients'!$LR$9:$MF$9,0),ROWS('6. Patients'!DV$10:DV$107))),0))+
IFERROR(VLOOKUP($D25,$H$109:$L$139,COLUMNS($H$108:$J$108)-1+Q$7,0)*$E25*$F25*'1. General Inputs'!$J$18,0),0)</f>
        <v>0</v>
      </c>
      <c r="R25" s="3">
        <f ca="1">ROUNDUP($F25*$E25*CHOOSE(R$7,
IFERROR(SUMPRODUCT('6. Patients'!CJ$10:CJ$107,OFFSET('6. Patients'!$DM$9,1,MATCH($D25,'6. Patients'!$DN$9:$EI$9,0),ROWS('6. Patients'!DW$10:DW$107))),0)+
IFERROR(SUMPRODUCT('6. Patients'!CJ$10:CJ$107,OFFSET('6. Patients'!$EJ$9,1,MATCH($D25,'6. Patients'!$EK$9:$EW$9,0),ROWS('6. Patients'!DW$10:DW$107))),0)+
IFERROR(SUMPRODUCT('6. Patients'!CJ$10:CJ$107,OFFSET('6. Patients'!$EX$9,1,MATCH($D25,'6. Patients'!$EY$9:$FT$9,0),ROWS('6. Patients'!DW$10:DW$107))),0)+
IFERROR(SUMPRODUCT('6. Patients'!CJ$10:CJ$107,OFFSET('6. Patients'!$FU$9,1,MATCH($D25,'6. Patients'!$FV$9:$GJ$9,0),ROWS('6. Patients'!DW$10:DW$107))),0),
IFERROR(SUMPRODUCT('6. Patients'!CJ$10:CJ$107,OFFSET('6. Patients'!$GK$9,1,MATCH($D25,'6. Patients'!$GL$9:$HG$9,0),ROWS('6. Patients'!DW$10:DW$107))),0)+
IFERROR(SUMPRODUCT('6. Patients'!CJ$10:CJ$107,OFFSET('6. Patients'!$HH$9,1,MATCH($D25,'6. Patients'!$HI$9:$HU$9,0),ROWS('6. Patients'!DW$10:DW$107))),0)+
IFERROR(SUMPRODUCT('6. Patients'!CJ$10:CJ$107,OFFSET('6. Patients'!$HV$9,1,MATCH($D25,'6. Patients'!$HW$9:$IR$9,0),ROWS('6. Patients'!DW$10:DW$107))),0)+
IFERROR(SUMPRODUCT('6. Patients'!CJ$10:CJ$107,OFFSET('6. Patients'!$IS$9,1,MATCH($D25,'6. Patients'!$IT$9:$JH$9,0),ROWS('6. Patients'!DW$10:DW$107))),0),
IFERROR(SUMPRODUCT('6. Patients'!CJ$10:CJ$107,OFFSET('6. Patients'!$JI$9,1,MATCH($D25,'6. Patients'!$JJ$9:$KE$9,0),ROWS('6. Patients'!DW$10:DW$107))),0)+
IFERROR(SUMPRODUCT('6. Patients'!CJ$10:CJ$107,OFFSET('6. Patients'!$KF$9,1,MATCH($D25,'6. Patients'!$KG$9:$KS$9,0),ROWS('6. Patients'!DW$10:DW$107))),0)+
IFERROR(SUMPRODUCT('6. Patients'!CJ$10:CJ$107,OFFSET('6. Patients'!$KT$9,1,MATCH($D25,'6. Patients'!$KU$9:$LP$9,0),ROWS('6. Patients'!DW$10:DW$107))),0)+
IFERROR(SUMPRODUCT('6. Patients'!CJ$10:CJ$107,OFFSET('6. Patients'!$LQ$9,1,MATCH($D25,'6. Patients'!$LR$9:$MF$9,0),ROWS('6. Patients'!DW$10:DW$107))),0))+
IFERROR(VLOOKUP($D25,$H$109:$L$139,COLUMNS($H$108:$J$108)-1+R$7,0)*$E25*$F25*'1. General Inputs'!$J$18,0),0)</f>
        <v>0</v>
      </c>
      <c r="S25" s="3">
        <f ca="1">ROUNDUP($F25*$E25*CHOOSE(S$7,
IFERROR(SUMPRODUCT('6. Patients'!CK$10:CK$107,OFFSET('6. Patients'!$DM$9,1,MATCH($D25,'6. Patients'!$DN$9:$EI$9,0),ROWS('6. Patients'!DX$10:DX$107))),0)+
IFERROR(SUMPRODUCT('6. Patients'!CK$10:CK$107,OFFSET('6. Patients'!$EJ$9,1,MATCH($D25,'6. Patients'!$EK$9:$EW$9,0),ROWS('6. Patients'!DX$10:DX$107))),0)+
IFERROR(SUMPRODUCT('6. Patients'!CK$10:CK$107,OFFSET('6. Patients'!$EX$9,1,MATCH($D25,'6. Patients'!$EY$9:$FT$9,0),ROWS('6. Patients'!DX$10:DX$107))),0)+
IFERROR(SUMPRODUCT('6. Patients'!CK$10:CK$107,OFFSET('6. Patients'!$FU$9,1,MATCH($D25,'6. Patients'!$FV$9:$GJ$9,0),ROWS('6. Patients'!DX$10:DX$107))),0),
IFERROR(SUMPRODUCT('6. Patients'!CK$10:CK$107,OFFSET('6. Patients'!$GK$9,1,MATCH($D25,'6. Patients'!$GL$9:$HG$9,0),ROWS('6. Patients'!DX$10:DX$107))),0)+
IFERROR(SUMPRODUCT('6. Patients'!CK$10:CK$107,OFFSET('6. Patients'!$HH$9,1,MATCH($D25,'6. Patients'!$HI$9:$HU$9,0),ROWS('6. Patients'!DX$10:DX$107))),0)+
IFERROR(SUMPRODUCT('6. Patients'!CK$10:CK$107,OFFSET('6. Patients'!$HV$9,1,MATCH($D25,'6. Patients'!$HW$9:$IR$9,0),ROWS('6. Patients'!DX$10:DX$107))),0)+
IFERROR(SUMPRODUCT('6. Patients'!CK$10:CK$107,OFFSET('6. Patients'!$IS$9,1,MATCH($D25,'6. Patients'!$IT$9:$JH$9,0),ROWS('6. Patients'!DX$10:DX$107))),0),
IFERROR(SUMPRODUCT('6. Patients'!CK$10:CK$107,OFFSET('6. Patients'!$JI$9,1,MATCH($D25,'6. Patients'!$JJ$9:$KE$9,0),ROWS('6. Patients'!DX$10:DX$107))),0)+
IFERROR(SUMPRODUCT('6. Patients'!CK$10:CK$107,OFFSET('6. Patients'!$KF$9,1,MATCH($D25,'6. Patients'!$KG$9:$KS$9,0),ROWS('6. Patients'!DX$10:DX$107))),0)+
IFERROR(SUMPRODUCT('6. Patients'!CK$10:CK$107,OFFSET('6. Patients'!$KT$9,1,MATCH($D25,'6. Patients'!$KU$9:$LP$9,0),ROWS('6. Patients'!DX$10:DX$107))),0)+
IFERROR(SUMPRODUCT('6. Patients'!CK$10:CK$107,OFFSET('6. Patients'!$LQ$9,1,MATCH($D25,'6. Patients'!$LR$9:$MF$9,0),ROWS('6. Patients'!DX$10:DX$107))),0))+
IFERROR(VLOOKUP($D25,$H$109:$L$139,COLUMNS($H$108:$J$108)-1+S$7,0)*$E25*$F25*'1. General Inputs'!$J$18,0),0)</f>
        <v>0</v>
      </c>
      <c r="T25" s="3">
        <f ca="1">ROUNDUP($F25*$E25*CHOOSE(T$7,
IFERROR(SUMPRODUCT('6. Patients'!CL$10:CL$107,OFFSET('6. Patients'!$DM$9,1,MATCH($D25,'6. Patients'!$DN$9:$EI$9,0),ROWS('6. Patients'!DY$10:DY$107))),0)+
IFERROR(SUMPRODUCT('6. Patients'!CL$10:CL$107,OFFSET('6. Patients'!$EJ$9,1,MATCH($D25,'6. Patients'!$EK$9:$EW$9,0),ROWS('6. Patients'!DY$10:DY$107))),0)+
IFERROR(SUMPRODUCT('6. Patients'!CL$10:CL$107,OFFSET('6. Patients'!$EX$9,1,MATCH($D25,'6. Patients'!$EY$9:$FT$9,0),ROWS('6. Patients'!DY$10:DY$107))),0)+
IFERROR(SUMPRODUCT('6. Patients'!CL$10:CL$107,OFFSET('6. Patients'!$FU$9,1,MATCH($D25,'6. Patients'!$FV$9:$GJ$9,0),ROWS('6. Patients'!DY$10:DY$107))),0),
IFERROR(SUMPRODUCT('6. Patients'!CL$10:CL$107,OFFSET('6. Patients'!$GK$9,1,MATCH($D25,'6. Patients'!$GL$9:$HG$9,0),ROWS('6. Patients'!DY$10:DY$107))),0)+
IFERROR(SUMPRODUCT('6. Patients'!CL$10:CL$107,OFFSET('6. Patients'!$HH$9,1,MATCH($D25,'6. Patients'!$HI$9:$HU$9,0),ROWS('6. Patients'!DY$10:DY$107))),0)+
IFERROR(SUMPRODUCT('6. Patients'!CL$10:CL$107,OFFSET('6. Patients'!$HV$9,1,MATCH($D25,'6. Patients'!$HW$9:$IR$9,0),ROWS('6. Patients'!DY$10:DY$107))),0)+
IFERROR(SUMPRODUCT('6. Patients'!CL$10:CL$107,OFFSET('6. Patients'!$IS$9,1,MATCH($D25,'6. Patients'!$IT$9:$JH$9,0),ROWS('6. Patients'!DY$10:DY$107))),0),
IFERROR(SUMPRODUCT('6. Patients'!CL$10:CL$107,OFFSET('6. Patients'!$JI$9,1,MATCH($D25,'6. Patients'!$JJ$9:$KE$9,0),ROWS('6. Patients'!DY$10:DY$107))),0)+
IFERROR(SUMPRODUCT('6. Patients'!CL$10:CL$107,OFFSET('6. Patients'!$KF$9,1,MATCH($D25,'6. Patients'!$KG$9:$KS$9,0),ROWS('6. Patients'!DY$10:DY$107))),0)+
IFERROR(SUMPRODUCT('6. Patients'!CL$10:CL$107,OFFSET('6. Patients'!$KT$9,1,MATCH($D25,'6. Patients'!$KU$9:$LP$9,0),ROWS('6. Patients'!DY$10:DY$107))),0)+
IFERROR(SUMPRODUCT('6. Patients'!CL$10:CL$107,OFFSET('6. Patients'!$LQ$9,1,MATCH($D25,'6. Patients'!$LR$9:$MF$9,0),ROWS('6. Patients'!DY$10:DY$107))),0))+
IFERROR(VLOOKUP($D25,$H$109:$L$139,COLUMNS($H$108:$J$108)-1+T$7,0)*$E25*$F25*'1. General Inputs'!$J$18,0),0)</f>
        <v>0</v>
      </c>
      <c r="U25" s="3">
        <f ca="1">ROUNDUP($F25*$E25*CHOOSE(U$7,
IFERROR(SUMPRODUCT('6. Patients'!CM$10:CM$107,OFFSET('6. Patients'!$DM$9,1,MATCH($D25,'6. Patients'!$DN$9:$EI$9,0),ROWS('6. Patients'!DZ$10:DZ$107))),0)+
IFERROR(SUMPRODUCT('6. Patients'!CM$10:CM$107,OFFSET('6. Patients'!$EJ$9,1,MATCH($D25,'6. Patients'!$EK$9:$EW$9,0),ROWS('6. Patients'!DZ$10:DZ$107))),0)+
IFERROR(SUMPRODUCT('6. Patients'!CM$10:CM$107,OFFSET('6. Patients'!$EX$9,1,MATCH($D25,'6. Patients'!$EY$9:$FT$9,0),ROWS('6. Patients'!DZ$10:DZ$107))),0)+
IFERROR(SUMPRODUCT('6. Patients'!CM$10:CM$107,OFFSET('6. Patients'!$FU$9,1,MATCH($D25,'6. Patients'!$FV$9:$GJ$9,0),ROWS('6. Patients'!DZ$10:DZ$107))),0),
IFERROR(SUMPRODUCT('6. Patients'!CM$10:CM$107,OFFSET('6. Patients'!$GK$9,1,MATCH($D25,'6. Patients'!$GL$9:$HG$9,0),ROWS('6. Patients'!DZ$10:DZ$107))),0)+
IFERROR(SUMPRODUCT('6. Patients'!CM$10:CM$107,OFFSET('6. Patients'!$HH$9,1,MATCH($D25,'6. Patients'!$HI$9:$HU$9,0),ROWS('6. Patients'!DZ$10:DZ$107))),0)+
IFERROR(SUMPRODUCT('6. Patients'!CM$10:CM$107,OFFSET('6. Patients'!$HV$9,1,MATCH($D25,'6. Patients'!$HW$9:$IR$9,0),ROWS('6. Patients'!DZ$10:DZ$107))),0)+
IFERROR(SUMPRODUCT('6. Patients'!CM$10:CM$107,OFFSET('6. Patients'!$IS$9,1,MATCH($D25,'6. Patients'!$IT$9:$JH$9,0),ROWS('6. Patients'!DZ$10:DZ$107))),0),
IFERROR(SUMPRODUCT('6. Patients'!CM$10:CM$107,OFFSET('6. Patients'!$JI$9,1,MATCH($D25,'6. Patients'!$JJ$9:$KE$9,0),ROWS('6. Patients'!DZ$10:DZ$107))),0)+
IFERROR(SUMPRODUCT('6. Patients'!CM$10:CM$107,OFFSET('6. Patients'!$KF$9,1,MATCH($D25,'6. Patients'!$KG$9:$KS$9,0),ROWS('6. Patients'!DZ$10:DZ$107))),0)+
IFERROR(SUMPRODUCT('6. Patients'!CM$10:CM$107,OFFSET('6. Patients'!$KT$9,1,MATCH($D25,'6. Patients'!$KU$9:$LP$9,0),ROWS('6. Patients'!DZ$10:DZ$107))),0)+
IFERROR(SUMPRODUCT('6. Patients'!CM$10:CM$107,OFFSET('6. Patients'!$LQ$9,1,MATCH($D25,'6. Patients'!$LR$9:$MF$9,0),ROWS('6. Patients'!DZ$10:DZ$107))),0))+
IFERROR(VLOOKUP($D25,$H$109:$L$139,COLUMNS($H$108:$J$108)-1+U$7,0)*$E25*$F25*'1. General Inputs'!$J$18,0),0)</f>
        <v>0</v>
      </c>
      <c r="V25" s="3">
        <f ca="1">ROUNDUP($F25*$E25*CHOOSE(V$7,
IFERROR(SUMPRODUCT('6. Patients'!CN$10:CN$107,OFFSET('6. Patients'!$DM$9,1,MATCH($D25,'6. Patients'!$DN$9:$EI$9,0),ROWS('6. Patients'!EA$10:EA$107))),0)+
IFERROR(SUMPRODUCT('6. Patients'!CN$10:CN$107,OFFSET('6. Patients'!$EJ$9,1,MATCH($D25,'6. Patients'!$EK$9:$EW$9,0),ROWS('6. Patients'!EA$10:EA$107))),0)+
IFERROR(SUMPRODUCT('6. Patients'!CN$10:CN$107,OFFSET('6. Patients'!$EX$9,1,MATCH($D25,'6. Patients'!$EY$9:$FT$9,0),ROWS('6. Patients'!EA$10:EA$107))),0)+
IFERROR(SUMPRODUCT('6. Patients'!CN$10:CN$107,OFFSET('6. Patients'!$FU$9,1,MATCH($D25,'6. Patients'!$FV$9:$GJ$9,0),ROWS('6. Patients'!EA$10:EA$107))),0),
IFERROR(SUMPRODUCT('6. Patients'!CN$10:CN$107,OFFSET('6. Patients'!$GK$9,1,MATCH($D25,'6. Patients'!$GL$9:$HG$9,0),ROWS('6. Patients'!EA$10:EA$107))),0)+
IFERROR(SUMPRODUCT('6. Patients'!CN$10:CN$107,OFFSET('6. Patients'!$HH$9,1,MATCH($D25,'6. Patients'!$HI$9:$HU$9,0),ROWS('6. Patients'!EA$10:EA$107))),0)+
IFERROR(SUMPRODUCT('6. Patients'!CN$10:CN$107,OFFSET('6. Patients'!$HV$9,1,MATCH($D25,'6. Patients'!$HW$9:$IR$9,0),ROWS('6. Patients'!EA$10:EA$107))),0)+
IFERROR(SUMPRODUCT('6. Patients'!CN$10:CN$107,OFFSET('6. Patients'!$IS$9,1,MATCH($D25,'6. Patients'!$IT$9:$JH$9,0),ROWS('6. Patients'!EA$10:EA$107))),0),
IFERROR(SUMPRODUCT('6. Patients'!CN$10:CN$107,OFFSET('6. Patients'!$JI$9,1,MATCH($D25,'6. Patients'!$JJ$9:$KE$9,0),ROWS('6. Patients'!EA$10:EA$107))),0)+
IFERROR(SUMPRODUCT('6. Patients'!CN$10:CN$107,OFFSET('6. Patients'!$KF$9,1,MATCH($D25,'6. Patients'!$KG$9:$KS$9,0),ROWS('6. Patients'!EA$10:EA$107))),0)+
IFERROR(SUMPRODUCT('6. Patients'!CN$10:CN$107,OFFSET('6. Patients'!$KT$9,1,MATCH($D25,'6. Patients'!$KU$9:$LP$9,0),ROWS('6. Patients'!EA$10:EA$107))),0)+
IFERROR(SUMPRODUCT('6. Patients'!CN$10:CN$107,OFFSET('6. Patients'!$LQ$9,1,MATCH($D25,'6. Patients'!$LR$9:$MF$9,0),ROWS('6. Patients'!EA$10:EA$107))),0))+
IFERROR(VLOOKUP($D25,$H$109:$L$139,COLUMNS($H$108:$J$108)-1+V$7,0)*$E25*$F25*'1. General Inputs'!$J$18,0),0)</f>
        <v>0</v>
      </c>
      <c r="W25" s="3">
        <f ca="1">ROUNDUP($F25*$E25*CHOOSE(W$7,
IFERROR(SUMPRODUCT('6. Patients'!CO$10:CO$107,OFFSET('6. Patients'!$DM$9,1,MATCH($D25,'6. Patients'!$DN$9:$EI$9,0),ROWS('6. Patients'!EB$10:EB$107))),0)+
IFERROR(SUMPRODUCT('6. Patients'!CO$10:CO$107,OFFSET('6. Patients'!$EJ$9,1,MATCH($D25,'6. Patients'!$EK$9:$EW$9,0),ROWS('6. Patients'!EB$10:EB$107))),0)+
IFERROR(SUMPRODUCT('6. Patients'!CO$10:CO$107,OFFSET('6. Patients'!$EX$9,1,MATCH($D25,'6. Patients'!$EY$9:$FT$9,0),ROWS('6. Patients'!EB$10:EB$107))),0)+
IFERROR(SUMPRODUCT('6. Patients'!CO$10:CO$107,OFFSET('6. Patients'!$FU$9,1,MATCH($D25,'6. Patients'!$FV$9:$GJ$9,0),ROWS('6. Patients'!EB$10:EB$107))),0),
IFERROR(SUMPRODUCT('6. Patients'!CO$10:CO$107,OFFSET('6. Patients'!$GK$9,1,MATCH($D25,'6. Patients'!$GL$9:$HG$9,0),ROWS('6. Patients'!EB$10:EB$107))),0)+
IFERROR(SUMPRODUCT('6. Patients'!CO$10:CO$107,OFFSET('6. Patients'!$HH$9,1,MATCH($D25,'6. Patients'!$HI$9:$HU$9,0),ROWS('6. Patients'!EB$10:EB$107))),0)+
IFERROR(SUMPRODUCT('6. Patients'!CO$10:CO$107,OFFSET('6. Patients'!$HV$9,1,MATCH($D25,'6. Patients'!$HW$9:$IR$9,0),ROWS('6. Patients'!EB$10:EB$107))),0)+
IFERROR(SUMPRODUCT('6. Patients'!CO$10:CO$107,OFFSET('6. Patients'!$IS$9,1,MATCH($D25,'6. Patients'!$IT$9:$JH$9,0),ROWS('6. Patients'!EB$10:EB$107))),0),
IFERROR(SUMPRODUCT('6. Patients'!CO$10:CO$107,OFFSET('6. Patients'!$JI$9,1,MATCH($D25,'6. Patients'!$JJ$9:$KE$9,0),ROWS('6. Patients'!EB$10:EB$107))),0)+
IFERROR(SUMPRODUCT('6. Patients'!CO$10:CO$107,OFFSET('6. Patients'!$KF$9,1,MATCH($D25,'6. Patients'!$KG$9:$KS$9,0),ROWS('6. Patients'!EB$10:EB$107))),0)+
IFERROR(SUMPRODUCT('6. Patients'!CO$10:CO$107,OFFSET('6. Patients'!$KT$9,1,MATCH($D25,'6. Patients'!$KU$9:$LP$9,0),ROWS('6. Patients'!EB$10:EB$107))),0)+
IFERROR(SUMPRODUCT('6. Patients'!CO$10:CO$107,OFFSET('6. Patients'!$LQ$9,1,MATCH($D25,'6. Patients'!$LR$9:$MF$9,0),ROWS('6. Patients'!EB$10:EB$107))),0))+
IFERROR(VLOOKUP($D25,$H$109:$L$139,COLUMNS($H$108:$J$108)-1+W$7,0)*$E25*$F25*'1. General Inputs'!$J$18,0),0)</f>
        <v>0</v>
      </c>
      <c r="X25" s="3">
        <f ca="1">ROUNDUP($F25*$E25*CHOOSE(X$7,
IFERROR(SUMPRODUCT('6. Patients'!CP$10:CP$107,OFFSET('6. Patients'!$DM$9,1,MATCH($D25,'6. Patients'!$DN$9:$EI$9,0),ROWS('6. Patients'!EC$10:EC$107))),0)+
IFERROR(SUMPRODUCT('6. Patients'!CP$10:CP$107,OFFSET('6. Patients'!$EJ$9,1,MATCH($D25,'6. Patients'!$EK$9:$EW$9,0),ROWS('6. Patients'!EC$10:EC$107))),0)+
IFERROR(SUMPRODUCT('6. Patients'!CP$10:CP$107,OFFSET('6. Patients'!$EX$9,1,MATCH($D25,'6. Patients'!$EY$9:$FT$9,0),ROWS('6. Patients'!EC$10:EC$107))),0)+
IFERROR(SUMPRODUCT('6. Patients'!CP$10:CP$107,OFFSET('6. Patients'!$FU$9,1,MATCH($D25,'6. Patients'!$FV$9:$GJ$9,0),ROWS('6. Patients'!EC$10:EC$107))),0),
IFERROR(SUMPRODUCT('6. Patients'!CP$10:CP$107,OFFSET('6. Patients'!$GK$9,1,MATCH($D25,'6. Patients'!$GL$9:$HG$9,0),ROWS('6. Patients'!EC$10:EC$107))),0)+
IFERROR(SUMPRODUCT('6. Patients'!CP$10:CP$107,OFFSET('6. Patients'!$HH$9,1,MATCH($D25,'6. Patients'!$HI$9:$HU$9,0),ROWS('6. Patients'!EC$10:EC$107))),0)+
IFERROR(SUMPRODUCT('6. Patients'!CP$10:CP$107,OFFSET('6. Patients'!$HV$9,1,MATCH($D25,'6. Patients'!$HW$9:$IR$9,0),ROWS('6. Patients'!EC$10:EC$107))),0)+
IFERROR(SUMPRODUCT('6. Patients'!CP$10:CP$107,OFFSET('6. Patients'!$IS$9,1,MATCH($D25,'6. Patients'!$IT$9:$JH$9,0),ROWS('6. Patients'!EC$10:EC$107))),0),
IFERROR(SUMPRODUCT('6. Patients'!CP$10:CP$107,OFFSET('6. Patients'!$JI$9,1,MATCH($D25,'6. Patients'!$JJ$9:$KE$9,0),ROWS('6. Patients'!EC$10:EC$107))),0)+
IFERROR(SUMPRODUCT('6. Patients'!CP$10:CP$107,OFFSET('6. Patients'!$KF$9,1,MATCH($D25,'6. Patients'!$KG$9:$KS$9,0),ROWS('6. Patients'!EC$10:EC$107))),0)+
IFERROR(SUMPRODUCT('6. Patients'!CP$10:CP$107,OFFSET('6. Patients'!$KT$9,1,MATCH($D25,'6. Patients'!$KU$9:$LP$9,0),ROWS('6. Patients'!EC$10:EC$107))),0)+
IFERROR(SUMPRODUCT('6. Patients'!CP$10:CP$107,OFFSET('6. Patients'!$LQ$9,1,MATCH($D25,'6. Patients'!$LR$9:$MF$9,0),ROWS('6. Patients'!EC$10:EC$107))),0))+
IFERROR(VLOOKUP($D25,$H$109:$L$139,COLUMNS($H$108:$J$108)-1+X$7,0)*$E25*$F25*'1. General Inputs'!$J$18,0),0)</f>
        <v>0</v>
      </c>
      <c r="Y25" s="3">
        <f ca="1">ROUNDUP($F25*$E25*CHOOSE(Y$7,
IFERROR(SUMPRODUCT('6. Patients'!CQ$10:CQ$107,OFFSET('6. Patients'!$DM$9,1,MATCH($D25,'6. Patients'!$DN$9:$EI$9,0),ROWS('6. Patients'!ED$10:ED$107))),0)+
IFERROR(SUMPRODUCT('6. Patients'!CQ$10:CQ$107,OFFSET('6. Patients'!$EJ$9,1,MATCH($D25,'6. Patients'!$EK$9:$EW$9,0),ROWS('6. Patients'!ED$10:ED$107))),0)+
IFERROR(SUMPRODUCT('6. Patients'!CQ$10:CQ$107,OFFSET('6. Patients'!$EX$9,1,MATCH($D25,'6. Patients'!$EY$9:$FT$9,0),ROWS('6. Patients'!ED$10:ED$107))),0)+
IFERROR(SUMPRODUCT('6. Patients'!CQ$10:CQ$107,OFFSET('6. Patients'!$FU$9,1,MATCH($D25,'6. Patients'!$FV$9:$GJ$9,0),ROWS('6. Patients'!ED$10:ED$107))),0),
IFERROR(SUMPRODUCT('6. Patients'!CQ$10:CQ$107,OFFSET('6. Patients'!$GK$9,1,MATCH($D25,'6. Patients'!$GL$9:$HG$9,0),ROWS('6. Patients'!ED$10:ED$107))),0)+
IFERROR(SUMPRODUCT('6. Patients'!CQ$10:CQ$107,OFFSET('6. Patients'!$HH$9,1,MATCH($D25,'6. Patients'!$HI$9:$HU$9,0),ROWS('6. Patients'!ED$10:ED$107))),0)+
IFERROR(SUMPRODUCT('6. Patients'!CQ$10:CQ$107,OFFSET('6. Patients'!$HV$9,1,MATCH($D25,'6. Patients'!$HW$9:$IR$9,0),ROWS('6. Patients'!ED$10:ED$107))),0)+
IFERROR(SUMPRODUCT('6. Patients'!CQ$10:CQ$107,OFFSET('6. Patients'!$IS$9,1,MATCH($D25,'6. Patients'!$IT$9:$JH$9,0),ROWS('6. Patients'!ED$10:ED$107))),0),
IFERROR(SUMPRODUCT('6. Patients'!CQ$10:CQ$107,OFFSET('6. Patients'!$JI$9,1,MATCH($D25,'6. Patients'!$JJ$9:$KE$9,0),ROWS('6. Patients'!ED$10:ED$107))),0)+
IFERROR(SUMPRODUCT('6. Patients'!CQ$10:CQ$107,OFFSET('6. Patients'!$KF$9,1,MATCH($D25,'6. Patients'!$KG$9:$KS$9,0),ROWS('6. Patients'!ED$10:ED$107))),0)+
IFERROR(SUMPRODUCT('6. Patients'!CQ$10:CQ$107,OFFSET('6. Patients'!$KT$9,1,MATCH($D25,'6. Patients'!$KU$9:$LP$9,0),ROWS('6. Patients'!ED$10:ED$107))),0)+
IFERROR(SUMPRODUCT('6. Patients'!CQ$10:CQ$107,OFFSET('6. Patients'!$LQ$9,1,MATCH($D25,'6. Patients'!$LR$9:$MF$9,0),ROWS('6. Patients'!ED$10:ED$107))),0))+
IFERROR(VLOOKUP($D25,$H$109:$L$139,COLUMNS($H$108:$J$108)-1+Y$7,0)*$E25*$F25*'1. General Inputs'!$J$18,0),0)</f>
        <v>0</v>
      </c>
      <c r="Z25" s="3">
        <f ca="1">ROUNDUP($F25*$E25*CHOOSE(Z$7,
IFERROR(SUMPRODUCT('6. Patients'!CR$10:CR$107,OFFSET('6. Patients'!$DM$9,1,MATCH($D25,'6. Patients'!$DN$9:$EI$9,0),ROWS('6. Patients'!EE$10:EE$107))),0)+
IFERROR(SUMPRODUCT('6. Patients'!CR$10:CR$107,OFFSET('6. Patients'!$EJ$9,1,MATCH($D25,'6. Patients'!$EK$9:$EW$9,0),ROWS('6. Patients'!EE$10:EE$107))),0)+
IFERROR(SUMPRODUCT('6. Patients'!CR$10:CR$107,OFFSET('6. Patients'!$EX$9,1,MATCH($D25,'6. Patients'!$EY$9:$FT$9,0),ROWS('6. Patients'!EE$10:EE$107))),0)+
IFERROR(SUMPRODUCT('6. Patients'!CR$10:CR$107,OFFSET('6. Patients'!$FU$9,1,MATCH($D25,'6. Patients'!$FV$9:$GJ$9,0),ROWS('6. Patients'!EE$10:EE$107))),0),
IFERROR(SUMPRODUCT('6. Patients'!CR$10:CR$107,OFFSET('6. Patients'!$GK$9,1,MATCH($D25,'6. Patients'!$GL$9:$HG$9,0),ROWS('6. Patients'!EE$10:EE$107))),0)+
IFERROR(SUMPRODUCT('6. Patients'!CR$10:CR$107,OFFSET('6. Patients'!$HH$9,1,MATCH($D25,'6. Patients'!$HI$9:$HU$9,0),ROWS('6. Patients'!EE$10:EE$107))),0)+
IFERROR(SUMPRODUCT('6. Patients'!CR$10:CR$107,OFFSET('6. Patients'!$HV$9,1,MATCH($D25,'6. Patients'!$HW$9:$IR$9,0),ROWS('6. Patients'!EE$10:EE$107))),0)+
IFERROR(SUMPRODUCT('6. Patients'!CR$10:CR$107,OFFSET('6. Patients'!$IS$9,1,MATCH($D25,'6. Patients'!$IT$9:$JH$9,0),ROWS('6. Patients'!EE$10:EE$107))),0),
IFERROR(SUMPRODUCT('6. Patients'!CR$10:CR$107,OFFSET('6. Patients'!$JI$9,1,MATCH($D25,'6. Patients'!$JJ$9:$KE$9,0),ROWS('6. Patients'!EE$10:EE$107))),0)+
IFERROR(SUMPRODUCT('6. Patients'!CR$10:CR$107,OFFSET('6. Patients'!$KF$9,1,MATCH($D25,'6. Patients'!$KG$9:$KS$9,0),ROWS('6. Patients'!EE$10:EE$107))),0)+
IFERROR(SUMPRODUCT('6. Patients'!CR$10:CR$107,OFFSET('6. Patients'!$KT$9,1,MATCH($D25,'6. Patients'!$KU$9:$LP$9,0),ROWS('6. Patients'!EE$10:EE$107))),0)+
IFERROR(SUMPRODUCT('6. Patients'!CR$10:CR$107,OFFSET('6. Patients'!$LQ$9,1,MATCH($D25,'6. Patients'!$LR$9:$MF$9,0),ROWS('6. Patients'!EE$10:EE$107))),0))+
IFERROR(VLOOKUP($D25,$H$109:$L$139,COLUMNS($H$108:$J$108)-1+Z$7,0)*$E25*$F25*'1. General Inputs'!$J$18,0),0)</f>
        <v>0</v>
      </c>
      <c r="AA25" s="3">
        <f ca="1">ROUNDUP($F25*$E25*CHOOSE(AA$7,
IFERROR(SUMPRODUCT('6. Patients'!CS$10:CS$107,OFFSET('6. Patients'!$DM$9,1,MATCH($D25,'6. Patients'!$DN$9:$EI$9,0),ROWS('6. Patients'!EF$10:EF$107))),0)+
IFERROR(SUMPRODUCT('6. Patients'!CS$10:CS$107,OFFSET('6. Patients'!$EJ$9,1,MATCH($D25,'6. Patients'!$EK$9:$EW$9,0),ROWS('6. Patients'!EF$10:EF$107))),0)+
IFERROR(SUMPRODUCT('6. Patients'!CS$10:CS$107,OFFSET('6. Patients'!$EX$9,1,MATCH($D25,'6. Patients'!$EY$9:$FT$9,0),ROWS('6. Patients'!EF$10:EF$107))),0)+
IFERROR(SUMPRODUCT('6. Patients'!CS$10:CS$107,OFFSET('6. Patients'!$FU$9,1,MATCH($D25,'6. Patients'!$FV$9:$GJ$9,0),ROWS('6. Patients'!EF$10:EF$107))),0),
IFERROR(SUMPRODUCT('6. Patients'!CS$10:CS$107,OFFSET('6. Patients'!$GK$9,1,MATCH($D25,'6. Patients'!$GL$9:$HG$9,0),ROWS('6. Patients'!EF$10:EF$107))),0)+
IFERROR(SUMPRODUCT('6. Patients'!CS$10:CS$107,OFFSET('6. Patients'!$HH$9,1,MATCH($D25,'6. Patients'!$HI$9:$HU$9,0),ROWS('6. Patients'!EF$10:EF$107))),0)+
IFERROR(SUMPRODUCT('6. Patients'!CS$10:CS$107,OFFSET('6. Patients'!$HV$9,1,MATCH($D25,'6. Patients'!$HW$9:$IR$9,0),ROWS('6. Patients'!EF$10:EF$107))),0)+
IFERROR(SUMPRODUCT('6. Patients'!CS$10:CS$107,OFFSET('6. Patients'!$IS$9,1,MATCH($D25,'6. Patients'!$IT$9:$JH$9,0),ROWS('6. Patients'!EF$10:EF$107))),0),
IFERROR(SUMPRODUCT('6. Patients'!CS$10:CS$107,OFFSET('6. Patients'!$JI$9,1,MATCH($D25,'6. Patients'!$JJ$9:$KE$9,0),ROWS('6. Patients'!EF$10:EF$107))),0)+
IFERROR(SUMPRODUCT('6. Patients'!CS$10:CS$107,OFFSET('6. Patients'!$KF$9,1,MATCH($D25,'6. Patients'!$KG$9:$KS$9,0),ROWS('6. Patients'!EF$10:EF$107))),0)+
IFERROR(SUMPRODUCT('6. Patients'!CS$10:CS$107,OFFSET('6. Patients'!$KT$9,1,MATCH($D25,'6. Patients'!$KU$9:$LP$9,0),ROWS('6. Patients'!EF$10:EF$107))),0)+
IFERROR(SUMPRODUCT('6. Patients'!CS$10:CS$107,OFFSET('6. Patients'!$LQ$9,1,MATCH($D25,'6. Patients'!$LR$9:$MF$9,0),ROWS('6. Patients'!EF$10:EF$107))),0))+
IFERROR(VLOOKUP($D25,$H$109:$L$139,COLUMNS($H$108:$J$108)-1+AA$7,0)*$E25*$F25*'1. General Inputs'!$J$18,0),0)</f>
        <v>0</v>
      </c>
      <c r="AB25" s="3">
        <f ca="1">ROUNDUP($F25*$E25*CHOOSE(AB$7,
IFERROR(SUMPRODUCT('6. Patients'!CT$10:CT$107,OFFSET('6. Patients'!$DM$9,1,MATCH($D25,'6. Patients'!$DN$9:$EI$9,0),ROWS('6. Patients'!EG$10:EG$107))),0)+
IFERROR(SUMPRODUCT('6. Patients'!CT$10:CT$107,OFFSET('6. Patients'!$EJ$9,1,MATCH($D25,'6. Patients'!$EK$9:$EW$9,0),ROWS('6. Patients'!EG$10:EG$107))),0)+
IFERROR(SUMPRODUCT('6. Patients'!CT$10:CT$107,OFFSET('6. Patients'!$EX$9,1,MATCH($D25,'6. Patients'!$EY$9:$FT$9,0),ROWS('6. Patients'!EG$10:EG$107))),0)+
IFERROR(SUMPRODUCT('6. Patients'!CT$10:CT$107,OFFSET('6. Patients'!$FU$9,1,MATCH($D25,'6. Patients'!$FV$9:$GJ$9,0),ROWS('6. Patients'!EG$10:EG$107))),0),
IFERROR(SUMPRODUCT('6. Patients'!CT$10:CT$107,OFFSET('6. Patients'!$GK$9,1,MATCH($D25,'6. Patients'!$GL$9:$HG$9,0),ROWS('6. Patients'!EG$10:EG$107))),0)+
IFERROR(SUMPRODUCT('6. Patients'!CT$10:CT$107,OFFSET('6. Patients'!$HH$9,1,MATCH($D25,'6. Patients'!$HI$9:$HU$9,0),ROWS('6. Patients'!EG$10:EG$107))),0)+
IFERROR(SUMPRODUCT('6. Patients'!CT$10:CT$107,OFFSET('6. Patients'!$HV$9,1,MATCH($D25,'6. Patients'!$HW$9:$IR$9,0),ROWS('6. Patients'!EG$10:EG$107))),0)+
IFERROR(SUMPRODUCT('6. Patients'!CT$10:CT$107,OFFSET('6. Patients'!$IS$9,1,MATCH($D25,'6. Patients'!$IT$9:$JH$9,0),ROWS('6. Patients'!EG$10:EG$107))),0),
IFERROR(SUMPRODUCT('6. Patients'!CT$10:CT$107,OFFSET('6. Patients'!$JI$9,1,MATCH($D25,'6. Patients'!$JJ$9:$KE$9,0),ROWS('6. Patients'!EG$10:EG$107))),0)+
IFERROR(SUMPRODUCT('6. Patients'!CT$10:CT$107,OFFSET('6. Patients'!$KF$9,1,MATCH($D25,'6. Patients'!$KG$9:$KS$9,0),ROWS('6. Patients'!EG$10:EG$107))),0)+
IFERROR(SUMPRODUCT('6. Patients'!CT$10:CT$107,OFFSET('6. Patients'!$KT$9,1,MATCH($D25,'6. Patients'!$KU$9:$LP$9,0),ROWS('6. Patients'!EG$10:EG$107))),0)+
IFERROR(SUMPRODUCT('6. Patients'!CT$10:CT$107,OFFSET('6. Patients'!$LQ$9,1,MATCH($D25,'6. Patients'!$LR$9:$MF$9,0),ROWS('6. Patients'!EG$10:EG$107))),0))+
IFERROR(VLOOKUP($D25,$H$109:$L$139,COLUMNS($H$108:$J$108)-1+AB$7,0)*$E25*$F25*'1. General Inputs'!$J$18,0),0)</f>
        <v>0</v>
      </c>
      <c r="AC25" s="3">
        <f ca="1">ROUNDUP($F25*$E25*CHOOSE(AC$7,
IFERROR(SUMPRODUCT('6. Patients'!CU$10:CU$107,OFFSET('6. Patients'!$DM$9,1,MATCH($D25,'6. Patients'!$DN$9:$EI$9,0),ROWS('6. Patients'!EH$10:EH$107))),0)+
IFERROR(SUMPRODUCT('6. Patients'!CU$10:CU$107,OFFSET('6. Patients'!$EJ$9,1,MATCH($D25,'6. Patients'!$EK$9:$EW$9,0),ROWS('6. Patients'!EH$10:EH$107))),0)+
IFERROR(SUMPRODUCT('6. Patients'!CU$10:CU$107,OFFSET('6. Patients'!$EX$9,1,MATCH($D25,'6. Patients'!$EY$9:$FT$9,0),ROWS('6. Patients'!EH$10:EH$107))),0)+
IFERROR(SUMPRODUCT('6. Patients'!CU$10:CU$107,OFFSET('6. Patients'!$FU$9,1,MATCH($D25,'6. Patients'!$FV$9:$GJ$9,0),ROWS('6. Patients'!EH$10:EH$107))),0),
IFERROR(SUMPRODUCT('6. Patients'!CU$10:CU$107,OFFSET('6. Patients'!$GK$9,1,MATCH($D25,'6. Patients'!$GL$9:$HG$9,0),ROWS('6. Patients'!EH$10:EH$107))),0)+
IFERROR(SUMPRODUCT('6. Patients'!CU$10:CU$107,OFFSET('6. Patients'!$HH$9,1,MATCH($D25,'6. Patients'!$HI$9:$HU$9,0),ROWS('6. Patients'!EH$10:EH$107))),0)+
IFERROR(SUMPRODUCT('6. Patients'!CU$10:CU$107,OFFSET('6. Patients'!$HV$9,1,MATCH($D25,'6. Patients'!$HW$9:$IR$9,0),ROWS('6. Patients'!EH$10:EH$107))),0)+
IFERROR(SUMPRODUCT('6. Patients'!CU$10:CU$107,OFFSET('6. Patients'!$IS$9,1,MATCH($D25,'6. Patients'!$IT$9:$JH$9,0),ROWS('6. Patients'!EH$10:EH$107))),0),
IFERROR(SUMPRODUCT('6. Patients'!CU$10:CU$107,OFFSET('6. Patients'!$JI$9,1,MATCH($D25,'6. Patients'!$JJ$9:$KE$9,0),ROWS('6. Patients'!EH$10:EH$107))),0)+
IFERROR(SUMPRODUCT('6. Patients'!CU$10:CU$107,OFFSET('6. Patients'!$KF$9,1,MATCH($D25,'6. Patients'!$KG$9:$KS$9,0),ROWS('6. Patients'!EH$10:EH$107))),0)+
IFERROR(SUMPRODUCT('6. Patients'!CU$10:CU$107,OFFSET('6. Patients'!$KT$9,1,MATCH($D25,'6. Patients'!$KU$9:$LP$9,0),ROWS('6. Patients'!EH$10:EH$107))),0)+
IFERROR(SUMPRODUCT('6. Patients'!CU$10:CU$107,OFFSET('6. Patients'!$LQ$9,1,MATCH($D25,'6. Patients'!$LR$9:$MF$9,0),ROWS('6. Patients'!EH$10:EH$107))),0))+
IFERROR(VLOOKUP($D25,$H$109:$L$139,COLUMNS($H$108:$J$108)-1+AC$7,0)*$E25*$F25*'1. General Inputs'!$J$18,0),0)</f>
        <v>0</v>
      </c>
      <c r="AD25" s="3">
        <f ca="1">ROUNDUP($F25*$E25*CHOOSE(AD$7,
IFERROR(SUMPRODUCT('6. Patients'!CV$10:CV$107,OFFSET('6. Patients'!$DM$9,1,MATCH($D25,'6. Patients'!$DN$9:$EI$9,0),ROWS('6. Patients'!EI$10:EI$107))),0)+
IFERROR(SUMPRODUCT('6. Patients'!CV$10:CV$107,OFFSET('6. Patients'!$EJ$9,1,MATCH($D25,'6. Patients'!$EK$9:$EW$9,0),ROWS('6. Patients'!EI$10:EI$107))),0)+
IFERROR(SUMPRODUCT('6. Patients'!CV$10:CV$107,OFFSET('6. Patients'!$EX$9,1,MATCH($D25,'6. Patients'!$EY$9:$FT$9,0),ROWS('6. Patients'!EI$10:EI$107))),0)+
IFERROR(SUMPRODUCT('6. Patients'!CV$10:CV$107,OFFSET('6. Patients'!$FU$9,1,MATCH($D25,'6. Patients'!$FV$9:$GJ$9,0),ROWS('6. Patients'!EI$10:EI$107))),0),
IFERROR(SUMPRODUCT('6. Patients'!CV$10:CV$107,OFFSET('6. Patients'!$GK$9,1,MATCH($D25,'6. Patients'!$GL$9:$HG$9,0),ROWS('6. Patients'!EI$10:EI$107))),0)+
IFERROR(SUMPRODUCT('6. Patients'!CV$10:CV$107,OFFSET('6. Patients'!$HH$9,1,MATCH($D25,'6. Patients'!$HI$9:$HU$9,0),ROWS('6. Patients'!EI$10:EI$107))),0)+
IFERROR(SUMPRODUCT('6. Patients'!CV$10:CV$107,OFFSET('6. Patients'!$HV$9,1,MATCH($D25,'6. Patients'!$HW$9:$IR$9,0),ROWS('6. Patients'!EI$10:EI$107))),0)+
IFERROR(SUMPRODUCT('6. Patients'!CV$10:CV$107,OFFSET('6. Patients'!$IS$9,1,MATCH($D25,'6. Patients'!$IT$9:$JH$9,0),ROWS('6. Patients'!EI$10:EI$107))),0),
IFERROR(SUMPRODUCT('6. Patients'!CV$10:CV$107,OFFSET('6. Patients'!$JI$9,1,MATCH($D25,'6. Patients'!$JJ$9:$KE$9,0),ROWS('6. Patients'!EI$10:EI$107))),0)+
IFERROR(SUMPRODUCT('6. Patients'!CV$10:CV$107,OFFSET('6. Patients'!$KF$9,1,MATCH($D25,'6. Patients'!$KG$9:$KS$9,0),ROWS('6. Patients'!EI$10:EI$107))),0)+
IFERROR(SUMPRODUCT('6. Patients'!CV$10:CV$107,OFFSET('6. Patients'!$KT$9,1,MATCH($D25,'6. Patients'!$KU$9:$LP$9,0),ROWS('6. Patients'!EI$10:EI$107))),0)+
IFERROR(SUMPRODUCT('6. Patients'!CV$10:CV$107,OFFSET('6. Patients'!$LQ$9,1,MATCH($D25,'6. Patients'!$LR$9:$MF$9,0),ROWS('6. Patients'!EI$10:EI$107))),0))+
IFERROR(VLOOKUP($D25,$H$109:$L$139,COLUMNS($H$108:$J$108)-1+AD$7,0)*$E25*$F25*'1. General Inputs'!$J$18,0),0)</f>
        <v>0</v>
      </c>
      <c r="AE25" s="3">
        <f ca="1">ROUNDUP($F25*$E25*CHOOSE(AE$7,
IFERROR(SUMPRODUCT('6. Patients'!CW$10:CW$107,OFFSET('6. Patients'!$DM$9,1,MATCH($D25,'6. Patients'!$DN$9:$EI$9,0),ROWS('6. Patients'!EJ$10:EJ$107))),0)+
IFERROR(SUMPRODUCT('6. Patients'!CW$10:CW$107,OFFSET('6. Patients'!$EJ$9,1,MATCH($D25,'6. Patients'!$EK$9:$EW$9,0),ROWS('6. Patients'!EJ$10:EJ$107))),0)+
IFERROR(SUMPRODUCT('6. Patients'!CW$10:CW$107,OFFSET('6. Patients'!$EX$9,1,MATCH($D25,'6. Patients'!$EY$9:$FT$9,0),ROWS('6. Patients'!EJ$10:EJ$107))),0)+
IFERROR(SUMPRODUCT('6. Patients'!CW$10:CW$107,OFFSET('6. Patients'!$FU$9,1,MATCH($D25,'6. Patients'!$FV$9:$GJ$9,0),ROWS('6. Patients'!EJ$10:EJ$107))),0),
IFERROR(SUMPRODUCT('6. Patients'!CW$10:CW$107,OFFSET('6. Patients'!$GK$9,1,MATCH($D25,'6. Patients'!$GL$9:$HG$9,0),ROWS('6. Patients'!EJ$10:EJ$107))),0)+
IFERROR(SUMPRODUCT('6. Patients'!CW$10:CW$107,OFFSET('6. Patients'!$HH$9,1,MATCH($D25,'6. Patients'!$HI$9:$HU$9,0),ROWS('6. Patients'!EJ$10:EJ$107))),0)+
IFERROR(SUMPRODUCT('6. Patients'!CW$10:CW$107,OFFSET('6. Patients'!$HV$9,1,MATCH($D25,'6. Patients'!$HW$9:$IR$9,0),ROWS('6. Patients'!EJ$10:EJ$107))),0)+
IFERROR(SUMPRODUCT('6. Patients'!CW$10:CW$107,OFFSET('6. Patients'!$IS$9,1,MATCH($D25,'6. Patients'!$IT$9:$JH$9,0),ROWS('6. Patients'!EJ$10:EJ$107))),0),
IFERROR(SUMPRODUCT('6. Patients'!CW$10:CW$107,OFFSET('6. Patients'!$JI$9,1,MATCH($D25,'6. Patients'!$JJ$9:$KE$9,0),ROWS('6. Patients'!EJ$10:EJ$107))),0)+
IFERROR(SUMPRODUCT('6. Patients'!CW$10:CW$107,OFFSET('6. Patients'!$KF$9,1,MATCH($D25,'6. Patients'!$KG$9:$KS$9,0),ROWS('6. Patients'!EJ$10:EJ$107))),0)+
IFERROR(SUMPRODUCT('6. Patients'!CW$10:CW$107,OFFSET('6. Patients'!$KT$9,1,MATCH($D25,'6. Patients'!$KU$9:$LP$9,0),ROWS('6. Patients'!EJ$10:EJ$107))),0)+
IFERROR(SUMPRODUCT('6. Patients'!CW$10:CW$107,OFFSET('6. Patients'!$LQ$9,1,MATCH($D25,'6. Patients'!$LR$9:$MF$9,0),ROWS('6. Patients'!EJ$10:EJ$107))),0))+
IFERROR(VLOOKUP($D25,$H$109:$L$139,COLUMNS($H$108:$J$108)-1+AE$7,0)*$E25*$F25*'1. General Inputs'!$J$18,0),0)</f>
        <v>0</v>
      </c>
      <c r="AF25" s="3">
        <f ca="1">ROUNDUP($F25*$E25*CHOOSE(AF$7,
IFERROR(SUMPRODUCT('6. Patients'!CX$10:CX$107,OFFSET('6. Patients'!$DM$9,1,MATCH($D25,'6. Patients'!$DN$9:$EI$9,0),ROWS('6. Patients'!EK$10:EK$107))),0)+
IFERROR(SUMPRODUCT('6. Patients'!CX$10:CX$107,OFFSET('6. Patients'!$EJ$9,1,MATCH($D25,'6. Patients'!$EK$9:$EW$9,0),ROWS('6. Patients'!EK$10:EK$107))),0)+
IFERROR(SUMPRODUCT('6. Patients'!CX$10:CX$107,OFFSET('6. Patients'!$EX$9,1,MATCH($D25,'6. Patients'!$EY$9:$FT$9,0),ROWS('6. Patients'!EK$10:EK$107))),0)+
IFERROR(SUMPRODUCT('6. Patients'!CX$10:CX$107,OFFSET('6. Patients'!$FU$9,1,MATCH($D25,'6. Patients'!$FV$9:$GJ$9,0),ROWS('6. Patients'!EK$10:EK$107))),0),
IFERROR(SUMPRODUCT('6. Patients'!CX$10:CX$107,OFFSET('6. Patients'!$GK$9,1,MATCH($D25,'6. Patients'!$GL$9:$HG$9,0),ROWS('6. Patients'!EK$10:EK$107))),0)+
IFERROR(SUMPRODUCT('6. Patients'!CX$10:CX$107,OFFSET('6. Patients'!$HH$9,1,MATCH($D25,'6. Patients'!$HI$9:$HU$9,0),ROWS('6. Patients'!EK$10:EK$107))),0)+
IFERROR(SUMPRODUCT('6. Patients'!CX$10:CX$107,OFFSET('6. Patients'!$HV$9,1,MATCH($D25,'6. Patients'!$HW$9:$IR$9,0),ROWS('6. Patients'!EK$10:EK$107))),0)+
IFERROR(SUMPRODUCT('6. Patients'!CX$10:CX$107,OFFSET('6. Patients'!$IS$9,1,MATCH($D25,'6. Patients'!$IT$9:$JH$9,0),ROWS('6. Patients'!EK$10:EK$107))),0),
IFERROR(SUMPRODUCT('6. Patients'!CX$10:CX$107,OFFSET('6. Patients'!$JI$9,1,MATCH($D25,'6. Patients'!$JJ$9:$KE$9,0),ROWS('6. Patients'!EK$10:EK$107))),0)+
IFERROR(SUMPRODUCT('6. Patients'!CX$10:CX$107,OFFSET('6. Patients'!$KF$9,1,MATCH($D25,'6. Patients'!$KG$9:$KS$9,0),ROWS('6. Patients'!EK$10:EK$107))),0)+
IFERROR(SUMPRODUCT('6. Patients'!CX$10:CX$107,OFFSET('6. Patients'!$KT$9,1,MATCH($D25,'6. Patients'!$KU$9:$LP$9,0),ROWS('6. Patients'!EK$10:EK$107))),0)+
IFERROR(SUMPRODUCT('6. Patients'!CX$10:CX$107,OFFSET('6. Patients'!$LQ$9,1,MATCH($D25,'6. Patients'!$LR$9:$MF$9,0),ROWS('6. Patients'!EK$10:EK$107))),0))+
IFERROR(VLOOKUP($D25,$H$109:$L$139,COLUMNS($H$108:$J$108)-1+AF$7,0)*$E25*$F25*'1. General Inputs'!$J$18,0),0)</f>
        <v>0</v>
      </c>
      <c r="AG25" s="3">
        <f ca="1">ROUNDUP($F25*$E25*CHOOSE(AG$7,
IFERROR(SUMPRODUCT('6. Patients'!CY$10:CY$107,OFFSET('6. Patients'!$DM$9,1,MATCH($D25,'6. Patients'!$DN$9:$EI$9,0),ROWS('6. Patients'!EL$10:EL$107))),0)+
IFERROR(SUMPRODUCT('6. Patients'!CY$10:CY$107,OFFSET('6. Patients'!$EJ$9,1,MATCH($D25,'6. Patients'!$EK$9:$EW$9,0),ROWS('6. Patients'!EL$10:EL$107))),0)+
IFERROR(SUMPRODUCT('6. Patients'!CY$10:CY$107,OFFSET('6. Patients'!$EX$9,1,MATCH($D25,'6. Patients'!$EY$9:$FT$9,0),ROWS('6. Patients'!EL$10:EL$107))),0)+
IFERROR(SUMPRODUCT('6. Patients'!CY$10:CY$107,OFFSET('6. Patients'!$FU$9,1,MATCH($D25,'6. Patients'!$FV$9:$GJ$9,0),ROWS('6. Patients'!EL$10:EL$107))),0),
IFERROR(SUMPRODUCT('6. Patients'!CY$10:CY$107,OFFSET('6. Patients'!$GK$9,1,MATCH($D25,'6. Patients'!$GL$9:$HG$9,0),ROWS('6. Patients'!EL$10:EL$107))),0)+
IFERROR(SUMPRODUCT('6. Patients'!CY$10:CY$107,OFFSET('6. Patients'!$HH$9,1,MATCH($D25,'6. Patients'!$HI$9:$HU$9,0),ROWS('6. Patients'!EL$10:EL$107))),0)+
IFERROR(SUMPRODUCT('6. Patients'!CY$10:CY$107,OFFSET('6. Patients'!$HV$9,1,MATCH($D25,'6. Patients'!$HW$9:$IR$9,0),ROWS('6. Patients'!EL$10:EL$107))),0)+
IFERROR(SUMPRODUCT('6. Patients'!CY$10:CY$107,OFFSET('6. Patients'!$IS$9,1,MATCH($D25,'6. Patients'!$IT$9:$JH$9,0),ROWS('6. Patients'!EL$10:EL$107))),0),
IFERROR(SUMPRODUCT('6. Patients'!CY$10:CY$107,OFFSET('6. Patients'!$JI$9,1,MATCH($D25,'6. Patients'!$JJ$9:$KE$9,0),ROWS('6. Patients'!EL$10:EL$107))),0)+
IFERROR(SUMPRODUCT('6. Patients'!CY$10:CY$107,OFFSET('6. Patients'!$KF$9,1,MATCH($D25,'6. Patients'!$KG$9:$KS$9,0),ROWS('6. Patients'!EL$10:EL$107))),0)+
IFERROR(SUMPRODUCT('6. Patients'!CY$10:CY$107,OFFSET('6. Patients'!$KT$9,1,MATCH($D25,'6. Patients'!$KU$9:$LP$9,0),ROWS('6. Patients'!EL$10:EL$107))),0)+
IFERROR(SUMPRODUCT('6. Patients'!CY$10:CY$107,OFFSET('6. Patients'!$LQ$9,1,MATCH($D25,'6. Patients'!$LR$9:$MF$9,0),ROWS('6. Patients'!EL$10:EL$107))),0))+
IFERROR(VLOOKUP($D25,$H$109:$L$139,COLUMNS($H$108:$J$108)-1+AG$7,0)*$E25*$F25*'1. General Inputs'!$J$18,0),0)</f>
        <v>0</v>
      </c>
      <c r="AH25" s="3">
        <f ca="1">ROUNDUP($F25*$E25*CHOOSE(AH$7,
IFERROR(SUMPRODUCT('6. Patients'!CZ$10:CZ$107,OFFSET('6. Patients'!$DM$9,1,MATCH($D25,'6. Patients'!$DN$9:$EI$9,0),ROWS('6. Patients'!EM$10:EM$107))),0)+
IFERROR(SUMPRODUCT('6. Patients'!CZ$10:CZ$107,OFFSET('6. Patients'!$EJ$9,1,MATCH($D25,'6. Patients'!$EK$9:$EW$9,0),ROWS('6. Patients'!EM$10:EM$107))),0)+
IFERROR(SUMPRODUCT('6. Patients'!CZ$10:CZ$107,OFFSET('6. Patients'!$EX$9,1,MATCH($D25,'6. Patients'!$EY$9:$FT$9,0),ROWS('6. Patients'!EM$10:EM$107))),0)+
IFERROR(SUMPRODUCT('6. Patients'!CZ$10:CZ$107,OFFSET('6. Patients'!$FU$9,1,MATCH($D25,'6. Patients'!$FV$9:$GJ$9,0),ROWS('6. Patients'!EM$10:EM$107))),0),
IFERROR(SUMPRODUCT('6. Patients'!CZ$10:CZ$107,OFFSET('6. Patients'!$GK$9,1,MATCH($D25,'6. Patients'!$GL$9:$HG$9,0),ROWS('6. Patients'!EM$10:EM$107))),0)+
IFERROR(SUMPRODUCT('6. Patients'!CZ$10:CZ$107,OFFSET('6. Patients'!$HH$9,1,MATCH($D25,'6. Patients'!$HI$9:$HU$9,0),ROWS('6. Patients'!EM$10:EM$107))),0)+
IFERROR(SUMPRODUCT('6. Patients'!CZ$10:CZ$107,OFFSET('6. Patients'!$HV$9,1,MATCH($D25,'6. Patients'!$HW$9:$IR$9,0),ROWS('6. Patients'!EM$10:EM$107))),0)+
IFERROR(SUMPRODUCT('6. Patients'!CZ$10:CZ$107,OFFSET('6. Patients'!$IS$9,1,MATCH($D25,'6. Patients'!$IT$9:$JH$9,0),ROWS('6. Patients'!EM$10:EM$107))),0),
IFERROR(SUMPRODUCT('6. Patients'!CZ$10:CZ$107,OFFSET('6. Patients'!$JI$9,1,MATCH($D25,'6. Patients'!$JJ$9:$KE$9,0),ROWS('6. Patients'!EM$10:EM$107))),0)+
IFERROR(SUMPRODUCT('6. Patients'!CZ$10:CZ$107,OFFSET('6. Patients'!$KF$9,1,MATCH($D25,'6. Patients'!$KG$9:$KS$9,0),ROWS('6. Patients'!EM$10:EM$107))),0)+
IFERROR(SUMPRODUCT('6. Patients'!CZ$10:CZ$107,OFFSET('6. Patients'!$KT$9,1,MATCH($D25,'6. Patients'!$KU$9:$LP$9,0),ROWS('6. Patients'!EM$10:EM$107))),0)+
IFERROR(SUMPRODUCT('6. Patients'!CZ$10:CZ$107,OFFSET('6. Patients'!$LQ$9,1,MATCH($D25,'6. Patients'!$LR$9:$MF$9,0),ROWS('6. Patients'!EM$10:EM$107))),0))+
IFERROR(VLOOKUP($D25,$H$109:$L$139,COLUMNS($H$108:$J$108)-1+AH$7,0)*$E25*$F25*'1. General Inputs'!$J$18,0),0)</f>
        <v>0</v>
      </c>
      <c r="AI25" s="3">
        <f ca="1">ROUNDUP($F25*$E25*CHOOSE(AI$7,
IFERROR(SUMPRODUCT('6. Patients'!DA$10:DA$107,OFFSET('6. Patients'!$DM$9,1,MATCH($D25,'6. Patients'!$DN$9:$EI$9,0),ROWS('6. Patients'!EN$10:EN$107))),0)+
IFERROR(SUMPRODUCT('6. Patients'!DA$10:DA$107,OFFSET('6. Patients'!$EJ$9,1,MATCH($D25,'6. Patients'!$EK$9:$EW$9,0),ROWS('6. Patients'!EN$10:EN$107))),0)+
IFERROR(SUMPRODUCT('6. Patients'!DA$10:DA$107,OFFSET('6. Patients'!$EX$9,1,MATCH($D25,'6. Patients'!$EY$9:$FT$9,0),ROWS('6. Patients'!EN$10:EN$107))),0)+
IFERROR(SUMPRODUCT('6. Patients'!DA$10:DA$107,OFFSET('6. Patients'!$FU$9,1,MATCH($D25,'6. Patients'!$FV$9:$GJ$9,0),ROWS('6. Patients'!EN$10:EN$107))),0),
IFERROR(SUMPRODUCT('6. Patients'!DA$10:DA$107,OFFSET('6. Patients'!$GK$9,1,MATCH($D25,'6. Patients'!$GL$9:$HG$9,0),ROWS('6. Patients'!EN$10:EN$107))),0)+
IFERROR(SUMPRODUCT('6. Patients'!DA$10:DA$107,OFFSET('6. Patients'!$HH$9,1,MATCH($D25,'6. Patients'!$HI$9:$HU$9,0),ROWS('6. Patients'!EN$10:EN$107))),0)+
IFERROR(SUMPRODUCT('6. Patients'!DA$10:DA$107,OFFSET('6. Patients'!$HV$9,1,MATCH($D25,'6. Patients'!$HW$9:$IR$9,0),ROWS('6. Patients'!EN$10:EN$107))),0)+
IFERROR(SUMPRODUCT('6. Patients'!DA$10:DA$107,OFFSET('6. Patients'!$IS$9,1,MATCH($D25,'6. Patients'!$IT$9:$JH$9,0),ROWS('6. Patients'!EN$10:EN$107))),0),
IFERROR(SUMPRODUCT('6. Patients'!DA$10:DA$107,OFFSET('6. Patients'!$JI$9,1,MATCH($D25,'6. Patients'!$JJ$9:$KE$9,0),ROWS('6. Patients'!EN$10:EN$107))),0)+
IFERROR(SUMPRODUCT('6. Patients'!DA$10:DA$107,OFFSET('6. Patients'!$KF$9,1,MATCH($D25,'6. Patients'!$KG$9:$KS$9,0),ROWS('6. Patients'!EN$10:EN$107))),0)+
IFERROR(SUMPRODUCT('6. Patients'!DA$10:DA$107,OFFSET('6. Patients'!$KT$9,1,MATCH($D25,'6. Patients'!$KU$9:$LP$9,0),ROWS('6. Patients'!EN$10:EN$107))),0)+
IFERROR(SUMPRODUCT('6. Patients'!DA$10:DA$107,OFFSET('6. Patients'!$LQ$9,1,MATCH($D25,'6. Patients'!$LR$9:$MF$9,0),ROWS('6. Patients'!EN$10:EN$107))),0))+
IFERROR(VLOOKUP($D25,$H$109:$L$139,COLUMNS($H$108:$J$108)-1+AI$7,0)*$E25*$F25*'1. General Inputs'!$J$18,0),0)</f>
        <v>0</v>
      </c>
      <c r="AJ25" s="3">
        <f ca="1">ROUNDUP($F25*$E25*CHOOSE(AJ$7,
IFERROR(SUMPRODUCT('6. Patients'!DB$10:DB$107,OFFSET('6. Patients'!$DM$9,1,MATCH($D25,'6. Patients'!$DN$9:$EI$9,0),ROWS('6. Patients'!EO$10:EO$107))),0)+
IFERROR(SUMPRODUCT('6. Patients'!DB$10:DB$107,OFFSET('6. Patients'!$EJ$9,1,MATCH($D25,'6. Patients'!$EK$9:$EW$9,0),ROWS('6. Patients'!EO$10:EO$107))),0)+
IFERROR(SUMPRODUCT('6. Patients'!DB$10:DB$107,OFFSET('6. Patients'!$EX$9,1,MATCH($D25,'6. Patients'!$EY$9:$FT$9,0),ROWS('6. Patients'!EO$10:EO$107))),0)+
IFERROR(SUMPRODUCT('6. Patients'!DB$10:DB$107,OFFSET('6. Patients'!$FU$9,1,MATCH($D25,'6. Patients'!$FV$9:$GJ$9,0),ROWS('6. Patients'!EO$10:EO$107))),0),
IFERROR(SUMPRODUCT('6. Patients'!DB$10:DB$107,OFFSET('6. Patients'!$GK$9,1,MATCH($D25,'6. Patients'!$GL$9:$HG$9,0),ROWS('6. Patients'!EO$10:EO$107))),0)+
IFERROR(SUMPRODUCT('6. Patients'!DB$10:DB$107,OFFSET('6. Patients'!$HH$9,1,MATCH($D25,'6. Patients'!$HI$9:$HU$9,0),ROWS('6. Patients'!EO$10:EO$107))),0)+
IFERROR(SUMPRODUCT('6. Patients'!DB$10:DB$107,OFFSET('6. Patients'!$HV$9,1,MATCH($D25,'6. Patients'!$HW$9:$IR$9,0),ROWS('6. Patients'!EO$10:EO$107))),0)+
IFERROR(SUMPRODUCT('6. Patients'!DB$10:DB$107,OFFSET('6. Patients'!$IS$9,1,MATCH($D25,'6. Patients'!$IT$9:$JH$9,0),ROWS('6. Patients'!EO$10:EO$107))),0),
IFERROR(SUMPRODUCT('6. Patients'!DB$10:DB$107,OFFSET('6. Patients'!$JI$9,1,MATCH($D25,'6. Patients'!$JJ$9:$KE$9,0),ROWS('6. Patients'!EO$10:EO$107))),0)+
IFERROR(SUMPRODUCT('6. Patients'!DB$10:DB$107,OFFSET('6. Patients'!$KF$9,1,MATCH($D25,'6. Patients'!$KG$9:$KS$9,0),ROWS('6. Patients'!EO$10:EO$107))),0)+
IFERROR(SUMPRODUCT('6. Patients'!DB$10:DB$107,OFFSET('6. Patients'!$KT$9,1,MATCH($D25,'6. Patients'!$KU$9:$LP$9,0),ROWS('6. Patients'!EO$10:EO$107))),0)+
IFERROR(SUMPRODUCT('6. Patients'!DB$10:DB$107,OFFSET('6. Patients'!$LQ$9,1,MATCH($D25,'6. Patients'!$LR$9:$MF$9,0),ROWS('6. Patients'!EO$10:EO$107))),0))+
IFERROR(VLOOKUP($D25,$H$109:$L$139,COLUMNS($H$108:$J$108)-1+AJ$7,0)*$E25*$F25*'1. General Inputs'!$J$18,0),0)</f>
        <v>0</v>
      </c>
      <c r="AK25" s="3">
        <f ca="1">ROUNDUP($F25*$E25*CHOOSE(AK$7,
IFERROR(SUMPRODUCT('6. Patients'!DC$10:DC$107,OFFSET('6. Patients'!$DM$9,1,MATCH($D25,'6. Patients'!$DN$9:$EI$9,0),ROWS('6. Patients'!EP$10:EP$107))),0)+
IFERROR(SUMPRODUCT('6. Patients'!DC$10:DC$107,OFFSET('6. Patients'!$EJ$9,1,MATCH($D25,'6. Patients'!$EK$9:$EW$9,0),ROWS('6. Patients'!EP$10:EP$107))),0)+
IFERROR(SUMPRODUCT('6. Patients'!DC$10:DC$107,OFFSET('6. Patients'!$EX$9,1,MATCH($D25,'6. Patients'!$EY$9:$FT$9,0),ROWS('6. Patients'!EP$10:EP$107))),0)+
IFERROR(SUMPRODUCT('6. Patients'!DC$10:DC$107,OFFSET('6. Patients'!$FU$9,1,MATCH($D25,'6. Patients'!$FV$9:$GJ$9,0),ROWS('6. Patients'!EP$10:EP$107))),0),
IFERROR(SUMPRODUCT('6. Patients'!DC$10:DC$107,OFFSET('6. Patients'!$GK$9,1,MATCH($D25,'6. Patients'!$GL$9:$HG$9,0),ROWS('6. Patients'!EP$10:EP$107))),0)+
IFERROR(SUMPRODUCT('6. Patients'!DC$10:DC$107,OFFSET('6. Patients'!$HH$9,1,MATCH($D25,'6. Patients'!$HI$9:$HU$9,0),ROWS('6. Patients'!EP$10:EP$107))),0)+
IFERROR(SUMPRODUCT('6. Patients'!DC$10:DC$107,OFFSET('6. Patients'!$HV$9,1,MATCH($D25,'6. Patients'!$HW$9:$IR$9,0),ROWS('6. Patients'!EP$10:EP$107))),0)+
IFERROR(SUMPRODUCT('6. Patients'!DC$10:DC$107,OFFSET('6. Patients'!$IS$9,1,MATCH($D25,'6. Patients'!$IT$9:$JH$9,0),ROWS('6. Patients'!EP$10:EP$107))),0),
IFERROR(SUMPRODUCT('6. Patients'!DC$10:DC$107,OFFSET('6. Patients'!$JI$9,1,MATCH($D25,'6. Patients'!$JJ$9:$KE$9,0),ROWS('6. Patients'!EP$10:EP$107))),0)+
IFERROR(SUMPRODUCT('6. Patients'!DC$10:DC$107,OFFSET('6. Patients'!$KF$9,1,MATCH($D25,'6. Patients'!$KG$9:$KS$9,0),ROWS('6. Patients'!EP$10:EP$107))),0)+
IFERROR(SUMPRODUCT('6. Patients'!DC$10:DC$107,OFFSET('6. Patients'!$KT$9,1,MATCH($D25,'6. Patients'!$KU$9:$LP$9,0),ROWS('6. Patients'!EP$10:EP$107))),0)+
IFERROR(SUMPRODUCT('6. Patients'!DC$10:DC$107,OFFSET('6. Patients'!$LQ$9,1,MATCH($D25,'6. Patients'!$LR$9:$MF$9,0),ROWS('6. Patients'!EP$10:EP$107))),0))+
IFERROR(VLOOKUP($D25,$H$109:$L$139,COLUMNS($H$108:$J$108)-1+AK$7,0)*$E25*$F25*'1. General Inputs'!$J$18,0),0)</f>
        <v>0</v>
      </c>
      <c r="AL25" s="3">
        <f ca="1">ROUNDUP($F25*$E25*CHOOSE(AL$7,
IFERROR(SUMPRODUCT('6. Patients'!DD$10:DD$107,OFFSET('6. Patients'!$DM$9,1,MATCH($D25,'6. Patients'!$DN$9:$EI$9,0),ROWS('6. Patients'!EQ$10:EQ$107))),0)+
IFERROR(SUMPRODUCT('6. Patients'!DD$10:DD$107,OFFSET('6. Patients'!$EJ$9,1,MATCH($D25,'6. Patients'!$EK$9:$EW$9,0),ROWS('6. Patients'!EQ$10:EQ$107))),0)+
IFERROR(SUMPRODUCT('6. Patients'!DD$10:DD$107,OFFSET('6. Patients'!$EX$9,1,MATCH($D25,'6. Patients'!$EY$9:$FT$9,0),ROWS('6. Patients'!EQ$10:EQ$107))),0)+
IFERROR(SUMPRODUCT('6. Patients'!DD$10:DD$107,OFFSET('6. Patients'!$FU$9,1,MATCH($D25,'6. Patients'!$FV$9:$GJ$9,0),ROWS('6. Patients'!EQ$10:EQ$107))),0),
IFERROR(SUMPRODUCT('6. Patients'!DD$10:DD$107,OFFSET('6. Patients'!$GK$9,1,MATCH($D25,'6. Patients'!$GL$9:$HG$9,0),ROWS('6. Patients'!EQ$10:EQ$107))),0)+
IFERROR(SUMPRODUCT('6. Patients'!DD$10:DD$107,OFFSET('6. Patients'!$HH$9,1,MATCH($D25,'6. Patients'!$HI$9:$HU$9,0),ROWS('6. Patients'!EQ$10:EQ$107))),0)+
IFERROR(SUMPRODUCT('6. Patients'!DD$10:DD$107,OFFSET('6. Patients'!$HV$9,1,MATCH($D25,'6. Patients'!$HW$9:$IR$9,0),ROWS('6. Patients'!EQ$10:EQ$107))),0)+
IFERROR(SUMPRODUCT('6. Patients'!DD$10:DD$107,OFFSET('6. Patients'!$IS$9,1,MATCH($D25,'6. Patients'!$IT$9:$JH$9,0),ROWS('6. Patients'!EQ$10:EQ$107))),0),
IFERROR(SUMPRODUCT('6. Patients'!DD$10:DD$107,OFFSET('6. Patients'!$JI$9,1,MATCH($D25,'6. Patients'!$JJ$9:$KE$9,0),ROWS('6. Patients'!EQ$10:EQ$107))),0)+
IFERROR(SUMPRODUCT('6. Patients'!DD$10:DD$107,OFFSET('6. Patients'!$KF$9,1,MATCH($D25,'6. Patients'!$KG$9:$KS$9,0),ROWS('6. Patients'!EQ$10:EQ$107))),0)+
IFERROR(SUMPRODUCT('6. Patients'!DD$10:DD$107,OFFSET('6. Patients'!$KT$9,1,MATCH($D25,'6. Patients'!$KU$9:$LP$9,0),ROWS('6. Patients'!EQ$10:EQ$107))),0)+
IFERROR(SUMPRODUCT('6. Patients'!DD$10:DD$107,OFFSET('6. Patients'!$LQ$9,1,MATCH($D25,'6. Patients'!$LR$9:$MF$9,0),ROWS('6. Patients'!EQ$10:EQ$107))),0))+
IFERROR(VLOOKUP($D25,$H$109:$L$139,COLUMNS($H$108:$J$108)-1+AL$7,0)*$E25*$F25*'1. General Inputs'!$J$18,0),0)</f>
        <v>0</v>
      </c>
      <c r="AM25" s="3">
        <f ca="1">ROUNDUP($F25*$E25*CHOOSE(AM$7,
IFERROR(SUMPRODUCT('6. Patients'!DE$10:DE$107,OFFSET('6. Patients'!$DM$9,1,MATCH($D25,'6. Patients'!$DN$9:$EI$9,0),ROWS('6. Patients'!ER$10:ER$107))),0)+
IFERROR(SUMPRODUCT('6. Patients'!DE$10:DE$107,OFFSET('6. Patients'!$EJ$9,1,MATCH($D25,'6. Patients'!$EK$9:$EW$9,0),ROWS('6. Patients'!ER$10:ER$107))),0)+
IFERROR(SUMPRODUCT('6. Patients'!DE$10:DE$107,OFFSET('6. Patients'!$EX$9,1,MATCH($D25,'6. Patients'!$EY$9:$FT$9,0),ROWS('6. Patients'!ER$10:ER$107))),0)+
IFERROR(SUMPRODUCT('6. Patients'!DE$10:DE$107,OFFSET('6. Patients'!$FU$9,1,MATCH($D25,'6. Patients'!$FV$9:$GJ$9,0),ROWS('6. Patients'!ER$10:ER$107))),0),
IFERROR(SUMPRODUCT('6. Patients'!DE$10:DE$107,OFFSET('6. Patients'!$GK$9,1,MATCH($D25,'6. Patients'!$GL$9:$HG$9,0),ROWS('6. Patients'!ER$10:ER$107))),0)+
IFERROR(SUMPRODUCT('6. Patients'!DE$10:DE$107,OFFSET('6. Patients'!$HH$9,1,MATCH($D25,'6. Patients'!$HI$9:$HU$9,0),ROWS('6. Patients'!ER$10:ER$107))),0)+
IFERROR(SUMPRODUCT('6. Patients'!DE$10:DE$107,OFFSET('6. Patients'!$HV$9,1,MATCH($D25,'6. Patients'!$HW$9:$IR$9,0),ROWS('6. Patients'!ER$10:ER$107))),0)+
IFERROR(SUMPRODUCT('6. Patients'!DE$10:DE$107,OFFSET('6. Patients'!$IS$9,1,MATCH($D25,'6. Patients'!$IT$9:$JH$9,0),ROWS('6. Patients'!ER$10:ER$107))),0),
IFERROR(SUMPRODUCT('6. Patients'!DE$10:DE$107,OFFSET('6. Patients'!$JI$9,1,MATCH($D25,'6. Patients'!$JJ$9:$KE$9,0),ROWS('6. Patients'!ER$10:ER$107))),0)+
IFERROR(SUMPRODUCT('6. Patients'!DE$10:DE$107,OFFSET('6. Patients'!$KF$9,1,MATCH($D25,'6. Patients'!$KG$9:$KS$9,0),ROWS('6. Patients'!ER$10:ER$107))),0)+
IFERROR(SUMPRODUCT('6. Patients'!DE$10:DE$107,OFFSET('6. Patients'!$KT$9,1,MATCH($D25,'6. Patients'!$KU$9:$LP$9,0),ROWS('6. Patients'!ER$10:ER$107))),0)+
IFERROR(SUMPRODUCT('6. Patients'!DE$10:DE$107,OFFSET('6. Patients'!$LQ$9,1,MATCH($D25,'6. Patients'!$LR$9:$MF$9,0),ROWS('6. Patients'!ER$10:ER$107))),0))+
IFERROR(VLOOKUP($D25,$H$109:$L$139,COLUMNS($H$108:$J$108)-1+AM$7,0)*$E25*$F25*'1. General Inputs'!$J$18,0),0)</f>
        <v>0</v>
      </c>
      <c r="AN25" s="3">
        <f ca="1">ROUNDUP($F25*$E25*CHOOSE(AN$7,
IFERROR(SUMPRODUCT('6. Patients'!DF$10:DF$107,OFFSET('6. Patients'!$DM$9,1,MATCH($D25,'6. Patients'!$DN$9:$EI$9,0),ROWS('6. Patients'!ES$10:ES$107))),0)+
IFERROR(SUMPRODUCT('6. Patients'!DF$10:DF$107,OFFSET('6. Patients'!$EJ$9,1,MATCH($D25,'6. Patients'!$EK$9:$EW$9,0),ROWS('6. Patients'!ES$10:ES$107))),0)+
IFERROR(SUMPRODUCT('6. Patients'!DF$10:DF$107,OFFSET('6. Patients'!$EX$9,1,MATCH($D25,'6. Patients'!$EY$9:$FT$9,0),ROWS('6. Patients'!ES$10:ES$107))),0)+
IFERROR(SUMPRODUCT('6. Patients'!DF$10:DF$107,OFFSET('6. Patients'!$FU$9,1,MATCH($D25,'6. Patients'!$FV$9:$GJ$9,0),ROWS('6. Patients'!ES$10:ES$107))),0),
IFERROR(SUMPRODUCT('6. Patients'!DF$10:DF$107,OFFSET('6. Patients'!$GK$9,1,MATCH($D25,'6. Patients'!$GL$9:$HG$9,0),ROWS('6. Patients'!ES$10:ES$107))),0)+
IFERROR(SUMPRODUCT('6. Patients'!DF$10:DF$107,OFFSET('6. Patients'!$HH$9,1,MATCH($D25,'6. Patients'!$HI$9:$HU$9,0),ROWS('6. Patients'!ES$10:ES$107))),0)+
IFERROR(SUMPRODUCT('6. Patients'!DF$10:DF$107,OFFSET('6. Patients'!$HV$9,1,MATCH($D25,'6. Patients'!$HW$9:$IR$9,0),ROWS('6. Patients'!ES$10:ES$107))),0)+
IFERROR(SUMPRODUCT('6. Patients'!DF$10:DF$107,OFFSET('6. Patients'!$IS$9,1,MATCH($D25,'6. Patients'!$IT$9:$JH$9,0),ROWS('6. Patients'!ES$10:ES$107))),0),
IFERROR(SUMPRODUCT('6. Patients'!DF$10:DF$107,OFFSET('6. Patients'!$JI$9,1,MATCH($D25,'6. Patients'!$JJ$9:$KE$9,0),ROWS('6. Patients'!ES$10:ES$107))),0)+
IFERROR(SUMPRODUCT('6. Patients'!DF$10:DF$107,OFFSET('6. Patients'!$KF$9,1,MATCH($D25,'6. Patients'!$KG$9:$KS$9,0),ROWS('6. Patients'!ES$10:ES$107))),0)+
IFERROR(SUMPRODUCT('6. Patients'!DF$10:DF$107,OFFSET('6. Patients'!$KT$9,1,MATCH($D25,'6. Patients'!$KU$9:$LP$9,0),ROWS('6. Patients'!ES$10:ES$107))),0)+
IFERROR(SUMPRODUCT('6. Patients'!DF$10:DF$107,OFFSET('6. Patients'!$LQ$9,1,MATCH($D25,'6. Patients'!$LR$9:$MF$9,0),ROWS('6. Patients'!ES$10:ES$107))),0))+
IFERROR(VLOOKUP($D25,$H$109:$L$139,COLUMNS($H$108:$J$108)-1+AN$7,0)*$E25*$F25*'1. General Inputs'!$J$18,0),0)</f>
        <v>0</v>
      </c>
      <c r="AO25" s="3">
        <f ca="1">ROUNDUP($F25*$E25*CHOOSE(AO$7,
IFERROR(SUMPRODUCT('6. Patients'!DG$10:DG$107,OFFSET('6. Patients'!$DM$9,1,MATCH($D25,'6. Patients'!$DN$9:$EI$9,0),ROWS('6. Patients'!ET$10:ET$107))),0)+
IFERROR(SUMPRODUCT('6. Patients'!DG$10:DG$107,OFFSET('6. Patients'!$EJ$9,1,MATCH($D25,'6. Patients'!$EK$9:$EW$9,0),ROWS('6. Patients'!ET$10:ET$107))),0)+
IFERROR(SUMPRODUCT('6. Patients'!DG$10:DG$107,OFFSET('6. Patients'!$EX$9,1,MATCH($D25,'6. Patients'!$EY$9:$FT$9,0),ROWS('6. Patients'!ET$10:ET$107))),0)+
IFERROR(SUMPRODUCT('6. Patients'!DG$10:DG$107,OFFSET('6. Patients'!$FU$9,1,MATCH($D25,'6. Patients'!$FV$9:$GJ$9,0),ROWS('6. Patients'!ET$10:ET$107))),0),
IFERROR(SUMPRODUCT('6. Patients'!DG$10:DG$107,OFFSET('6. Patients'!$GK$9,1,MATCH($D25,'6. Patients'!$GL$9:$HG$9,0),ROWS('6. Patients'!ET$10:ET$107))),0)+
IFERROR(SUMPRODUCT('6. Patients'!DG$10:DG$107,OFFSET('6. Patients'!$HH$9,1,MATCH($D25,'6. Patients'!$HI$9:$HU$9,0),ROWS('6. Patients'!ET$10:ET$107))),0)+
IFERROR(SUMPRODUCT('6. Patients'!DG$10:DG$107,OFFSET('6. Patients'!$HV$9,1,MATCH($D25,'6. Patients'!$HW$9:$IR$9,0),ROWS('6. Patients'!ET$10:ET$107))),0)+
IFERROR(SUMPRODUCT('6. Patients'!DG$10:DG$107,OFFSET('6. Patients'!$IS$9,1,MATCH($D25,'6. Patients'!$IT$9:$JH$9,0),ROWS('6. Patients'!ET$10:ET$107))),0),
IFERROR(SUMPRODUCT('6. Patients'!DG$10:DG$107,OFFSET('6. Patients'!$JI$9,1,MATCH($D25,'6. Patients'!$JJ$9:$KE$9,0),ROWS('6. Patients'!ET$10:ET$107))),0)+
IFERROR(SUMPRODUCT('6. Patients'!DG$10:DG$107,OFFSET('6. Patients'!$KF$9,1,MATCH($D25,'6. Patients'!$KG$9:$KS$9,0),ROWS('6. Patients'!ET$10:ET$107))),0)+
IFERROR(SUMPRODUCT('6. Patients'!DG$10:DG$107,OFFSET('6. Patients'!$KT$9,1,MATCH($D25,'6. Patients'!$KU$9:$LP$9,0),ROWS('6. Patients'!ET$10:ET$107))),0)+
IFERROR(SUMPRODUCT('6. Patients'!DG$10:DG$107,OFFSET('6. Patients'!$LQ$9,1,MATCH($D25,'6. Patients'!$LR$9:$MF$9,0),ROWS('6. Patients'!ET$10:ET$107))),0))+
IFERROR(VLOOKUP($D25,$H$109:$L$139,COLUMNS($H$108:$J$108)-1+AO$7,0)*$E25*$F25*'1. General Inputs'!$J$18,0),0)</f>
        <v>0</v>
      </c>
      <c r="AP25" s="3">
        <f ca="1">ROUNDUP($F25*$E25*CHOOSE(AP$7,
IFERROR(SUMPRODUCT('6. Patients'!DH$10:DH$107,OFFSET('6. Patients'!$DM$9,1,MATCH($D25,'6. Patients'!$DN$9:$EI$9,0),ROWS('6. Patients'!EU$10:EU$107))),0)+
IFERROR(SUMPRODUCT('6. Patients'!DH$10:DH$107,OFFSET('6. Patients'!$EJ$9,1,MATCH($D25,'6. Patients'!$EK$9:$EW$9,0),ROWS('6. Patients'!EU$10:EU$107))),0)+
IFERROR(SUMPRODUCT('6. Patients'!DH$10:DH$107,OFFSET('6. Patients'!$EX$9,1,MATCH($D25,'6. Patients'!$EY$9:$FT$9,0),ROWS('6. Patients'!EU$10:EU$107))),0)+
IFERROR(SUMPRODUCT('6. Patients'!DH$10:DH$107,OFFSET('6. Patients'!$FU$9,1,MATCH($D25,'6. Patients'!$FV$9:$GJ$9,0),ROWS('6. Patients'!EU$10:EU$107))),0),
IFERROR(SUMPRODUCT('6. Patients'!DH$10:DH$107,OFFSET('6. Patients'!$GK$9,1,MATCH($D25,'6. Patients'!$GL$9:$HG$9,0),ROWS('6. Patients'!EU$10:EU$107))),0)+
IFERROR(SUMPRODUCT('6. Patients'!DH$10:DH$107,OFFSET('6. Patients'!$HH$9,1,MATCH($D25,'6. Patients'!$HI$9:$HU$9,0),ROWS('6. Patients'!EU$10:EU$107))),0)+
IFERROR(SUMPRODUCT('6. Patients'!DH$10:DH$107,OFFSET('6. Patients'!$HV$9,1,MATCH($D25,'6. Patients'!$HW$9:$IR$9,0),ROWS('6. Patients'!EU$10:EU$107))),0)+
IFERROR(SUMPRODUCT('6. Patients'!DH$10:DH$107,OFFSET('6. Patients'!$IS$9,1,MATCH($D25,'6. Patients'!$IT$9:$JH$9,0),ROWS('6. Patients'!EU$10:EU$107))),0),
IFERROR(SUMPRODUCT('6. Patients'!DH$10:DH$107,OFFSET('6. Patients'!$JI$9,1,MATCH($D25,'6. Patients'!$JJ$9:$KE$9,0),ROWS('6. Patients'!EU$10:EU$107))),0)+
IFERROR(SUMPRODUCT('6. Patients'!DH$10:DH$107,OFFSET('6. Patients'!$KF$9,1,MATCH($D25,'6. Patients'!$KG$9:$KS$9,0),ROWS('6. Patients'!EU$10:EU$107))),0)+
IFERROR(SUMPRODUCT('6. Patients'!DH$10:DH$107,OFFSET('6. Patients'!$KT$9,1,MATCH($D25,'6. Patients'!$KU$9:$LP$9,0),ROWS('6. Patients'!EU$10:EU$107))),0)+
IFERROR(SUMPRODUCT('6. Patients'!DH$10:DH$107,OFFSET('6. Patients'!$LQ$9,1,MATCH($D25,'6. Patients'!$LR$9:$MF$9,0),ROWS('6. Patients'!EU$10:EU$107))),0))+
IFERROR(VLOOKUP($D25,$H$109:$L$139,COLUMNS($H$108:$J$108)-1+AP$7,0)*$E25*$F25*'1. General Inputs'!$J$18,0),0)</f>
        <v>0</v>
      </c>
      <c r="AQ25" s="3">
        <f ca="1">ROUNDUP($F25*$E25*CHOOSE(AQ$7,
IFERROR(SUMPRODUCT('6. Patients'!DI$10:DI$107,OFFSET('6. Patients'!$DM$9,1,MATCH($D25,'6. Patients'!$DN$9:$EI$9,0),ROWS('6. Patients'!EV$10:EV$107))),0)+
IFERROR(SUMPRODUCT('6. Patients'!DI$10:DI$107,OFFSET('6. Patients'!$EJ$9,1,MATCH($D25,'6. Patients'!$EK$9:$EW$9,0),ROWS('6. Patients'!EV$10:EV$107))),0)+
IFERROR(SUMPRODUCT('6. Patients'!DI$10:DI$107,OFFSET('6. Patients'!$EX$9,1,MATCH($D25,'6. Patients'!$EY$9:$FT$9,0),ROWS('6. Patients'!EV$10:EV$107))),0)+
IFERROR(SUMPRODUCT('6. Patients'!DI$10:DI$107,OFFSET('6. Patients'!$FU$9,1,MATCH($D25,'6. Patients'!$FV$9:$GJ$9,0),ROWS('6. Patients'!EV$10:EV$107))),0),
IFERROR(SUMPRODUCT('6. Patients'!DI$10:DI$107,OFFSET('6. Patients'!$GK$9,1,MATCH($D25,'6. Patients'!$GL$9:$HG$9,0),ROWS('6. Patients'!EV$10:EV$107))),0)+
IFERROR(SUMPRODUCT('6. Patients'!DI$10:DI$107,OFFSET('6. Patients'!$HH$9,1,MATCH($D25,'6. Patients'!$HI$9:$HU$9,0),ROWS('6. Patients'!EV$10:EV$107))),0)+
IFERROR(SUMPRODUCT('6. Patients'!DI$10:DI$107,OFFSET('6. Patients'!$HV$9,1,MATCH($D25,'6. Patients'!$HW$9:$IR$9,0),ROWS('6. Patients'!EV$10:EV$107))),0)+
IFERROR(SUMPRODUCT('6. Patients'!DI$10:DI$107,OFFSET('6. Patients'!$IS$9,1,MATCH($D25,'6. Patients'!$IT$9:$JH$9,0),ROWS('6. Patients'!EV$10:EV$107))),0),
IFERROR(SUMPRODUCT('6. Patients'!DI$10:DI$107,OFFSET('6. Patients'!$JI$9,1,MATCH($D25,'6. Patients'!$JJ$9:$KE$9,0),ROWS('6. Patients'!EV$10:EV$107))),0)+
IFERROR(SUMPRODUCT('6. Patients'!DI$10:DI$107,OFFSET('6. Patients'!$KF$9,1,MATCH($D25,'6. Patients'!$KG$9:$KS$9,0),ROWS('6. Patients'!EV$10:EV$107))),0)+
IFERROR(SUMPRODUCT('6. Patients'!DI$10:DI$107,OFFSET('6. Patients'!$KT$9,1,MATCH($D25,'6. Patients'!$KU$9:$LP$9,0),ROWS('6. Patients'!EV$10:EV$107))),0)+
IFERROR(SUMPRODUCT('6. Patients'!DI$10:DI$107,OFFSET('6. Patients'!$LQ$9,1,MATCH($D25,'6. Patients'!$LR$9:$MF$9,0),ROWS('6. Patients'!EV$10:EV$107))),0))+
IFERROR(VLOOKUP($D25,$H$109:$L$139,COLUMNS($H$108:$J$108)-1+AQ$7,0)*$E25*$F25*'1. General Inputs'!$J$18,0),0)</f>
        <v>0</v>
      </c>
      <c r="AR25" s="115"/>
      <c r="AY25" s="114">
        <f ca="1">IFERROR(SUM(OFFSET('7. Consumption'!H25,0,1,,MIN('1. General Inputs'!$J$20,COLUMNS('7. Consumption'!H$9:$AQ$9)-1))),0)+MAX(0,$AQ25*('1. General Inputs'!$J$20-COLUMNS('7. Consumption'!H$9:$AQ$9)+1))</f>
        <v>0</v>
      </c>
      <c r="AZ25" s="114">
        <f ca="1">IFERROR(SUM(OFFSET('7. Consumption'!I25,0,1,,MIN('1. General Inputs'!$J$20,COLUMNS('7. Consumption'!I$9:$AQ$9)-1))),0)+MAX(0,$AQ25*('1. General Inputs'!$J$20-COLUMNS('7. Consumption'!I$9:$AQ$9)+1))</f>
        <v>0</v>
      </c>
      <c r="BA25" s="114">
        <f ca="1">IFERROR(SUM(OFFSET('7. Consumption'!J25,0,1,,MIN('1. General Inputs'!$J$20,COLUMNS('7. Consumption'!J$9:$AQ$9)-1))),0)+MAX(0,$AQ25*('1. General Inputs'!$J$20-COLUMNS('7. Consumption'!J$9:$AQ$9)+1))</f>
        <v>0</v>
      </c>
      <c r="BB25" s="114">
        <f ca="1">IFERROR(SUM(OFFSET('7. Consumption'!K25,0,1,,MIN('1. General Inputs'!$J$20,COLUMNS('7. Consumption'!K$9:$AQ$9)-1))),0)+MAX(0,$AQ25*('1. General Inputs'!$J$20-COLUMNS('7. Consumption'!K$9:$AQ$9)+1))</f>
        <v>0</v>
      </c>
      <c r="BC25" s="114">
        <f ca="1">IFERROR(SUM(OFFSET('7. Consumption'!L25,0,1,,MIN('1. General Inputs'!$J$20,COLUMNS('7. Consumption'!L$9:$AQ$9)-1))),0)+MAX(0,$AQ25*('1. General Inputs'!$J$20-COLUMNS('7. Consumption'!L$9:$AQ$9)+1))</f>
        <v>0</v>
      </c>
      <c r="BD25" s="114">
        <f ca="1">IFERROR(SUM(OFFSET('7. Consumption'!M25,0,1,,MIN('1. General Inputs'!$J$20,COLUMNS('7. Consumption'!M$9:$AQ$9)-1))),0)+MAX(0,$AQ25*('1. General Inputs'!$J$20-COLUMNS('7. Consumption'!M$9:$AQ$9)+1))</f>
        <v>0</v>
      </c>
      <c r="BE25" s="114">
        <f ca="1">IFERROR(SUM(OFFSET('7. Consumption'!N25,0,1,,MIN('1. General Inputs'!$J$20,COLUMNS('7. Consumption'!N$9:$AQ$9)-1))),0)+MAX(0,$AQ25*('1. General Inputs'!$J$20-COLUMNS('7. Consumption'!N$9:$AQ$9)+1))</f>
        <v>0</v>
      </c>
      <c r="BF25" s="114">
        <f ca="1">IFERROR(SUM(OFFSET('7. Consumption'!O25,0,1,,MIN('1. General Inputs'!$J$20,COLUMNS('7. Consumption'!O$9:$AQ$9)-1))),0)+MAX(0,$AQ25*('1. General Inputs'!$J$20-COLUMNS('7. Consumption'!O$9:$AQ$9)+1))</f>
        <v>0</v>
      </c>
      <c r="BG25" s="114">
        <f ca="1">IFERROR(SUM(OFFSET('7. Consumption'!P25,0,1,,MIN('1. General Inputs'!$J$20,COLUMNS('7. Consumption'!P$9:$AQ$9)-1))),0)+MAX(0,$AQ25*('1. General Inputs'!$J$20-COLUMNS('7. Consumption'!P$9:$AQ$9)+1))</f>
        <v>0</v>
      </c>
      <c r="BH25" s="114">
        <f ca="1">IFERROR(SUM(OFFSET('7. Consumption'!Q25,0,1,,MIN('1. General Inputs'!$J$20,COLUMNS('7. Consumption'!Q$9:$AQ$9)-1))),0)+MAX(0,$AQ25*('1. General Inputs'!$J$20-COLUMNS('7. Consumption'!Q$9:$AQ$9)+1))</f>
        <v>0</v>
      </c>
      <c r="BI25" s="114">
        <f ca="1">IFERROR(SUM(OFFSET('7. Consumption'!R25,0,1,,MIN('1. General Inputs'!$J$20,COLUMNS('7. Consumption'!R$9:$AQ$9)-1))),0)+MAX(0,$AQ25*('1. General Inputs'!$J$20-COLUMNS('7. Consumption'!R$9:$AQ$9)+1))</f>
        <v>0</v>
      </c>
      <c r="BJ25" s="114">
        <f ca="1">IFERROR(SUM(OFFSET('7. Consumption'!S25,0,1,,MIN('1. General Inputs'!$J$20,COLUMNS('7. Consumption'!S$9:$AQ$9)-1))),0)+MAX(0,$AQ25*('1. General Inputs'!$J$20-COLUMNS('7. Consumption'!S$9:$AQ$9)+1))</f>
        <v>0</v>
      </c>
      <c r="BK25" s="114">
        <f ca="1">IFERROR(SUM(OFFSET('7. Consumption'!T25,0,1,,MIN('1. General Inputs'!$J$20,COLUMNS('7. Consumption'!T$9:$AQ$9)-1))),0)+MAX(0,$AQ25*('1. General Inputs'!$J$20-COLUMNS('7. Consumption'!T$9:$AQ$9)+1))</f>
        <v>0</v>
      </c>
      <c r="BL25" s="114">
        <f ca="1">IFERROR(SUM(OFFSET('7. Consumption'!U25,0,1,,MIN('1. General Inputs'!$J$20,COLUMNS('7. Consumption'!U$9:$AQ$9)-1))),0)+MAX(0,$AQ25*('1. General Inputs'!$J$20-COLUMNS('7. Consumption'!U$9:$AQ$9)+1))</f>
        <v>0</v>
      </c>
      <c r="BM25" s="114">
        <f ca="1">IFERROR(SUM(OFFSET('7. Consumption'!V25,0,1,,MIN('1. General Inputs'!$J$20,COLUMNS('7. Consumption'!V$9:$AQ$9)-1))),0)+MAX(0,$AQ25*('1. General Inputs'!$J$20-COLUMNS('7. Consumption'!V$9:$AQ$9)+1))</f>
        <v>0</v>
      </c>
      <c r="BN25" s="114">
        <f ca="1">IFERROR(SUM(OFFSET('7. Consumption'!W25,0,1,,MIN('1. General Inputs'!$J$20,COLUMNS('7. Consumption'!W$9:$AQ$9)-1))),0)+MAX(0,$AQ25*('1. General Inputs'!$J$20-COLUMNS('7. Consumption'!W$9:$AQ$9)+1))</f>
        <v>0</v>
      </c>
      <c r="BO25" s="114">
        <f ca="1">IFERROR(SUM(OFFSET('7. Consumption'!X25,0,1,,MIN('1. General Inputs'!$J$20,COLUMNS('7. Consumption'!X$9:$AQ$9)-1))),0)+MAX(0,$AQ25*('1. General Inputs'!$J$20-COLUMNS('7. Consumption'!X$9:$AQ$9)+1))</f>
        <v>0</v>
      </c>
      <c r="BP25" s="114">
        <f ca="1">IFERROR(SUM(OFFSET('7. Consumption'!Y25,0,1,,MIN('1. General Inputs'!$J$20,COLUMNS('7. Consumption'!Y$9:$AQ$9)-1))),0)+MAX(0,$AQ25*('1. General Inputs'!$J$20-COLUMNS('7. Consumption'!Y$9:$AQ$9)+1))</f>
        <v>0</v>
      </c>
      <c r="BQ25" s="114">
        <f ca="1">IFERROR(SUM(OFFSET('7. Consumption'!Z25,0,1,,MIN('1. General Inputs'!$J$20,COLUMNS('7. Consumption'!Z$9:$AQ$9)-1))),0)+MAX(0,$AQ25*('1. General Inputs'!$J$20-COLUMNS('7. Consumption'!Z$9:$AQ$9)+1))</f>
        <v>0</v>
      </c>
      <c r="BR25" s="114">
        <f ca="1">IFERROR(SUM(OFFSET('7. Consumption'!AA25,0,1,,MIN('1. General Inputs'!$J$20,COLUMNS('7. Consumption'!AA$9:$AQ$9)-1))),0)+MAX(0,$AQ25*('1. General Inputs'!$J$20-COLUMNS('7. Consumption'!AA$9:$AQ$9)+1))</f>
        <v>0</v>
      </c>
      <c r="BS25" s="114">
        <f ca="1">IFERROR(SUM(OFFSET('7. Consumption'!AB25,0,1,,MIN('1. General Inputs'!$J$20,COLUMNS('7. Consumption'!AB$9:$AQ$9)-1))),0)+MAX(0,$AQ25*('1. General Inputs'!$J$20-COLUMNS('7. Consumption'!AB$9:$AQ$9)+1))</f>
        <v>0</v>
      </c>
      <c r="BT25" s="114">
        <f ca="1">IFERROR(SUM(OFFSET('7. Consumption'!AC25,0,1,,MIN('1. General Inputs'!$J$20,COLUMNS('7. Consumption'!AC$9:$AQ$9)-1))),0)+MAX(0,$AQ25*('1. General Inputs'!$J$20-COLUMNS('7. Consumption'!AC$9:$AQ$9)+1))</f>
        <v>0</v>
      </c>
      <c r="BU25" s="114">
        <f ca="1">IFERROR(SUM(OFFSET('7. Consumption'!AD25,0,1,,MIN('1. General Inputs'!$J$20,COLUMNS('7. Consumption'!AD$9:$AQ$9)-1))),0)+MAX(0,$AQ25*('1. General Inputs'!$J$20-COLUMNS('7. Consumption'!AD$9:$AQ$9)+1))</f>
        <v>0</v>
      </c>
      <c r="BV25" s="114">
        <f ca="1">IFERROR(SUM(OFFSET('7. Consumption'!AE25,0,1,,MIN('1. General Inputs'!$J$20,COLUMNS('7. Consumption'!AE$9:$AQ$9)-1))),0)+MAX(0,$AQ25*('1. General Inputs'!$J$20-COLUMNS('7. Consumption'!AE$9:$AQ$9)+1))</f>
        <v>0</v>
      </c>
      <c r="BW25" s="114">
        <f ca="1">IFERROR(SUM(OFFSET('7. Consumption'!AF25,0,1,,MIN('1. General Inputs'!$J$20,COLUMNS('7. Consumption'!AF$9:$AQ$9)-1))),0)+MAX(0,$AQ25*('1. General Inputs'!$J$20-COLUMNS('7. Consumption'!AF$9:$AQ$9)+1))</f>
        <v>0</v>
      </c>
      <c r="BX25" s="114">
        <f ca="1">IFERROR(SUM(OFFSET('7. Consumption'!AG25,0,1,,MIN('1. General Inputs'!$J$20,COLUMNS('7. Consumption'!AG$9:$AQ$9)-1))),0)+MAX(0,$AQ25*('1. General Inputs'!$J$20-COLUMNS('7. Consumption'!AG$9:$AQ$9)+1))</f>
        <v>0</v>
      </c>
      <c r="BY25" s="114">
        <f ca="1">IFERROR(SUM(OFFSET('7. Consumption'!AH25,0,1,,MIN('1. General Inputs'!$J$20,COLUMNS('7. Consumption'!AH$9:$AQ$9)-1))),0)+MAX(0,$AQ25*('1. General Inputs'!$J$20-COLUMNS('7. Consumption'!AH$9:$AQ$9)+1))</f>
        <v>0</v>
      </c>
      <c r="BZ25" s="114">
        <f ca="1">IFERROR(SUM(OFFSET('7. Consumption'!AI25,0,1,,MIN('1. General Inputs'!$J$20,COLUMNS('7. Consumption'!AI$9:$AQ$9)-1))),0)+MAX(0,$AQ25*('1. General Inputs'!$J$20-COLUMNS('7. Consumption'!AI$9:$AQ$9)+1))</f>
        <v>0</v>
      </c>
      <c r="CA25" s="114">
        <f ca="1">IFERROR(SUM(OFFSET('7. Consumption'!AJ25,0,1,,MIN('1. General Inputs'!$J$20,COLUMNS('7. Consumption'!AJ$9:$AQ$9)-1))),0)+MAX(0,$AQ25*('1. General Inputs'!$J$20-COLUMNS('7. Consumption'!AJ$9:$AQ$9)+1))</f>
        <v>0</v>
      </c>
      <c r="CB25" s="114">
        <f ca="1">IFERROR(SUM(OFFSET('7. Consumption'!AK25,0,1,,MIN('1. General Inputs'!$J$20,COLUMNS('7. Consumption'!AK$9:$AQ$9)-1))),0)+MAX(0,$AQ25*('1. General Inputs'!$J$20-COLUMNS('7. Consumption'!AK$9:$AQ$9)+1))</f>
        <v>0</v>
      </c>
      <c r="CC25" s="114">
        <f ca="1">IFERROR(SUM(OFFSET('7. Consumption'!AL25,0,1,,MIN('1. General Inputs'!$J$20,COLUMNS('7. Consumption'!AL$9:$AQ$9)-1))),0)+MAX(0,$AQ25*('1. General Inputs'!$J$20-COLUMNS('7. Consumption'!AL$9:$AQ$9)+1))</f>
        <v>0</v>
      </c>
      <c r="CD25" s="114">
        <f ca="1">IFERROR(SUM(OFFSET('7. Consumption'!AM25,0,1,,MIN('1. General Inputs'!$J$20,COLUMNS('7. Consumption'!AM$9:$AQ$9)-1))),0)+MAX(0,$AQ25*('1. General Inputs'!$J$20-COLUMNS('7. Consumption'!AM$9:$AQ$9)+1))</f>
        <v>0</v>
      </c>
      <c r="CE25" s="114">
        <f ca="1">IFERROR(SUM(OFFSET('7. Consumption'!AN25,0,1,,MIN('1. General Inputs'!$J$20,COLUMNS('7. Consumption'!AN$9:$AQ$9)-1))),0)+MAX(0,$AQ25*('1. General Inputs'!$J$20-COLUMNS('7. Consumption'!AN$9:$AQ$9)+1))</f>
        <v>0</v>
      </c>
      <c r="CF25" s="114">
        <f ca="1">IFERROR(SUM(OFFSET('7. Consumption'!AO25,0,1,,MIN('1. General Inputs'!$J$20,COLUMNS('7. Consumption'!AO$9:$AQ$9)-1))),0)+MAX(0,$AQ25*('1. General Inputs'!$J$20-COLUMNS('7. Consumption'!AO$9:$AQ$9)+1))</f>
        <v>0</v>
      </c>
      <c r="CG25" s="114">
        <f ca="1">IFERROR(SUM(OFFSET('7. Consumption'!AP25,0,1,,MIN('1. General Inputs'!$J$20,COLUMNS('7. Consumption'!AP$9:$AQ$9)-1))),0)+MAX(0,$AQ25*('1. General Inputs'!$J$20-COLUMNS('7. Consumption'!AP$9:$AQ$9)+1))</f>
        <v>0</v>
      </c>
      <c r="CH25" s="114">
        <f ca="1">IFERROR(SUM(OFFSET('7. Consumption'!AQ25,0,1,,MIN('1. General Inputs'!$J$20,COLUMNS('7. Consumption'!AQ$9:$AQ$9)-1))),0)+MAX(0,$AQ25*('1. General Inputs'!$J$20-COLUMNS('7. Consumption'!AQ$9:$AQ$9)+1))</f>
        <v>0</v>
      </c>
    </row>
    <row r="26" spans="2:86" x14ac:dyDescent="0.3">
      <c r="B26" s="12"/>
      <c r="C26" s="12" t="str">
        <f>IFERROR(VLOOKUP(ROWS($C$9:$C26),'5. Dosing'!$I$12:$J$73,COLUMNS('5. Dosing'!$I$11:$J$11),0),"")</f>
        <v>EFV600 (600) - 30 tab</v>
      </c>
      <c r="D26" s="12" t="str">
        <f>IFERROR(INDEX('5. Dosing'!C$12:C$73,MATCH('7. Consumption'!$C26,'5. Dosing'!$J$12:$J$73,0)),"")</f>
        <v>EFV600</v>
      </c>
      <c r="E26" s="108">
        <f>IFERROR(INDEX('5. Dosing'!H$12:H$73,MATCH('7. Consumption'!$C26,'5. Dosing'!$J$12:$J$73,0)),0)</f>
        <v>1</v>
      </c>
      <c r="F26" s="109">
        <f>IFERROR(INDEX('5. Dosing'!G$12:G$73,MATCH('7. Consumption'!$C26,'5. Dosing'!$J$12:$J$73,0))*(30.5)/INDEX('5. Dosing'!F$12:F$73,MATCH('7. Consumption'!$C26,'5. Dosing'!$J$12:$J$73,0)),0)</f>
        <v>1.0166666666666666</v>
      </c>
      <c r="H26" s="3">
        <f ca="1">ROUNDUP($F26*$E26*CHOOSE(H$7,
IFERROR(SUMPRODUCT('6. Patients'!BZ$10:BZ$107,OFFSET('6. Patients'!$DM$9,1,MATCH($D26,'6. Patients'!$DN$9:$EI$9,0),ROWS('6. Patients'!DM$10:DM$107))),0)+
IFERROR(SUMPRODUCT('6. Patients'!BZ$10:BZ$107,OFFSET('6. Patients'!$EJ$9,1,MATCH($D26,'6. Patients'!$EK$9:$EW$9,0),ROWS('6. Patients'!DM$10:DM$107))),0)+
IFERROR(SUMPRODUCT('6. Patients'!BZ$10:BZ$107,OFFSET('6. Patients'!$EX$9,1,MATCH($D26,'6. Patients'!$EY$9:$FT$9,0),ROWS('6. Patients'!DM$10:DM$107))),0)+
IFERROR(SUMPRODUCT('6. Patients'!BZ$10:BZ$107,OFFSET('6. Patients'!$FU$9,1,MATCH($D26,'6. Patients'!$FV$9:$GJ$9,0),ROWS('6. Patients'!DM$10:DM$107))),0),
IFERROR(SUMPRODUCT('6. Patients'!BZ$10:BZ$107,OFFSET('6. Patients'!$GK$9,1,MATCH($D26,'6. Patients'!$GL$9:$HG$9,0),ROWS('6. Patients'!DM$10:DM$107))),0)+
IFERROR(SUMPRODUCT('6. Patients'!BZ$10:BZ$107,OFFSET('6. Patients'!$HH$9,1,MATCH($D26,'6. Patients'!$HI$9:$HU$9,0),ROWS('6. Patients'!DM$10:DM$107))),0)+
IFERROR(SUMPRODUCT('6. Patients'!BZ$10:BZ$107,OFFSET('6. Patients'!$HV$9,1,MATCH($D26,'6. Patients'!$HW$9:$IR$9,0),ROWS('6. Patients'!DM$10:DM$107))),0)+
IFERROR(SUMPRODUCT('6. Patients'!BZ$10:BZ$107,OFFSET('6. Patients'!$IS$9,1,MATCH($D26,'6. Patients'!$IT$9:$JH$9,0),ROWS('6. Patients'!DM$10:DM$107))),0),
IFERROR(SUMPRODUCT('6. Patients'!BZ$10:BZ$107,OFFSET('6. Patients'!$JI$9,1,MATCH($D26,'6. Patients'!$JJ$9:$KE$9,0),ROWS('6. Patients'!DM$10:DM$107))),0)+
IFERROR(SUMPRODUCT('6. Patients'!BZ$10:BZ$107,OFFSET('6. Patients'!$KF$9,1,MATCH($D26,'6. Patients'!$KG$9:$KS$9,0),ROWS('6. Patients'!DM$10:DM$107))),0)+
IFERROR(SUMPRODUCT('6. Patients'!BZ$10:BZ$107,OFFSET('6. Patients'!$KT$9,1,MATCH($D26,'6. Patients'!$KU$9:$LP$9,0),ROWS('6. Patients'!DM$10:DM$107))),0)+
IFERROR(SUMPRODUCT('6. Patients'!BZ$10:BZ$107,OFFSET('6. Patients'!$LQ$9,1,MATCH($D26,'6. Patients'!$LR$9:$MF$9,0),ROWS('6. Patients'!DM$10:DM$107))),0))+
IFERROR(VLOOKUP($D26,$H$109:$L$139,COLUMNS($H$108:$J$108)-1+H$7,0)*$E26*$F26*'1. General Inputs'!$J$18,0),0)</f>
        <v>0</v>
      </c>
      <c r="I26" s="3">
        <f ca="1">ROUNDUP($F26*$E26*CHOOSE(I$7,
IFERROR(SUMPRODUCT('6. Patients'!CA$10:CA$107,OFFSET('6. Patients'!$DM$9,1,MATCH($D26,'6. Patients'!$DN$9:$EI$9,0),ROWS('6. Patients'!DN$10:DN$107))),0)+
IFERROR(SUMPRODUCT('6. Patients'!CA$10:CA$107,OFFSET('6. Patients'!$EJ$9,1,MATCH($D26,'6. Patients'!$EK$9:$EW$9,0),ROWS('6. Patients'!DN$10:DN$107))),0)+
IFERROR(SUMPRODUCT('6. Patients'!CA$10:CA$107,OFFSET('6. Patients'!$EX$9,1,MATCH($D26,'6. Patients'!$EY$9:$FT$9,0),ROWS('6. Patients'!DN$10:DN$107))),0)+
IFERROR(SUMPRODUCT('6. Patients'!CA$10:CA$107,OFFSET('6. Patients'!$FU$9,1,MATCH($D26,'6. Patients'!$FV$9:$GJ$9,0),ROWS('6. Patients'!DN$10:DN$107))),0),
IFERROR(SUMPRODUCT('6. Patients'!CA$10:CA$107,OFFSET('6. Patients'!$GK$9,1,MATCH($D26,'6. Patients'!$GL$9:$HG$9,0),ROWS('6. Patients'!DN$10:DN$107))),0)+
IFERROR(SUMPRODUCT('6. Patients'!CA$10:CA$107,OFFSET('6. Patients'!$HH$9,1,MATCH($D26,'6. Patients'!$HI$9:$HU$9,0),ROWS('6. Patients'!DN$10:DN$107))),0)+
IFERROR(SUMPRODUCT('6. Patients'!CA$10:CA$107,OFFSET('6. Patients'!$HV$9,1,MATCH($D26,'6. Patients'!$HW$9:$IR$9,0),ROWS('6. Patients'!DN$10:DN$107))),0)+
IFERROR(SUMPRODUCT('6. Patients'!CA$10:CA$107,OFFSET('6. Patients'!$IS$9,1,MATCH($D26,'6. Patients'!$IT$9:$JH$9,0),ROWS('6. Patients'!DN$10:DN$107))),0),
IFERROR(SUMPRODUCT('6. Patients'!CA$10:CA$107,OFFSET('6. Patients'!$JI$9,1,MATCH($D26,'6. Patients'!$JJ$9:$KE$9,0),ROWS('6. Patients'!DN$10:DN$107))),0)+
IFERROR(SUMPRODUCT('6. Patients'!CA$10:CA$107,OFFSET('6. Patients'!$KF$9,1,MATCH($D26,'6. Patients'!$KG$9:$KS$9,0),ROWS('6. Patients'!DN$10:DN$107))),0)+
IFERROR(SUMPRODUCT('6. Patients'!CA$10:CA$107,OFFSET('6. Patients'!$KT$9,1,MATCH($D26,'6. Patients'!$KU$9:$LP$9,0),ROWS('6. Patients'!DN$10:DN$107))),0)+
IFERROR(SUMPRODUCT('6. Patients'!CA$10:CA$107,OFFSET('6. Patients'!$LQ$9,1,MATCH($D26,'6. Patients'!$LR$9:$MF$9,0),ROWS('6. Patients'!DN$10:DN$107))),0))+
IFERROR(VLOOKUP($D26,$H$109:$L$139,COLUMNS($H$108:$J$108)-1+I$7,0)*$E26*$F26*'1. General Inputs'!$J$18,0),0)</f>
        <v>0</v>
      </c>
      <c r="J26" s="3">
        <f ca="1">ROUNDUP($F26*$E26*CHOOSE(J$7,
IFERROR(SUMPRODUCT('6. Patients'!CB$10:CB$107,OFFSET('6. Patients'!$DM$9,1,MATCH($D26,'6. Patients'!$DN$9:$EI$9,0),ROWS('6. Patients'!DO$10:DO$107))),0)+
IFERROR(SUMPRODUCT('6. Patients'!CB$10:CB$107,OFFSET('6. Patients'!$EJ$9,1,MATCH($D26,'6. Patients'!$EK$9:$EW$9,0),ROWS('6. Patients'!DO$10:DO$107))),0)+
IFERROR(SUMPRODUCT('6. Patients'!CB$10:CB$107,OFFSET('6. Patients'!$EX$9,1,MATCH($D26,'6. Patients'!$EY$9:$FT$9,0),ROWS('6. Patients'!DO$10:DO$107))),0)+
IFERROR(SUMPRODUCT('6. Patients'!CB$10:CB$107,OFFSET('6. Patients'!$FU$9,1,MATCH($D26,'6. Patients'!$FV$9:$GJ$9,0),ROWS('6. Patients'!DO$10:DO$107))),0),
IFERROR(SUMPRODUCT('6. Patients'!CB$10:CB$107,OFFSET('6. Patients'!$GK$9,1,MATCH($D26,'6. Patients'!$GL$9:$HG$9,0),ROWS('6. Patients'!DO$10:DO$107))),0)+
IFERROR(SUMPRODUCT('6. Patients'!CB$10:CB$107,OFFSET('6. Patients'!$HH$9,1,MATCH($D26,'6. Patients'!$HI$9:$HU$9,0),ROWS('6. Patients'!DO$10:DO$107))),0)+
IFERROR(SUMPRODUCT('6. Patients'!CB$10:CB$107,OFFSET('6. Patients'!$HV$9,1,MATCH($D26,'6. Patients'!$HW$9:$IR$9,0),ROWS('6. Patients'!DO$10:DO$107))),0)+
IFERROR(SUMPRODUCT('6. Patients'!CB$10:CB$107,OFFSET('6. Patients'!$IS$9,1,MATCH($D26,'6. Patients'!$IT$9:$JH$9,0),ROWS('6. Patients'!DO$10:DO$107))),0),
IFERROR(SUMPRODUCT('6. Patients'!CB$10:CB$107,OFFSET('6. Patients'!$JI$9,1,MATCH($D26,'6. Patients'!$JJ$9:$KE$9,0),ROWS('6. Patients'!DO$10:DO$107))),0)+
IFERROR(SUMPRODUCT('6. Patients'!CB$10:CB$107,OFFSET('6. Patients'!$KF$9,1,MATCH($D26,'6. Patients'!$KG$9:$KS$9,0),ROWS('6. Patients'!DO$10:DO$107))),0)+
IFERROR(SUMPRODUCT('6. Patients'!CB$10:CB$107,OFFSET('6. Patients'!$KT$9,1,MATCH($D26,'6. Patients'!$KU$9:$LP$9,0),ROWS('6. Patients'!DO$10:DO$107))),0)+
IFERROR(SUMPRODUCT('6. Patients'!CB$10:CB$107,OFFSET('6. Patients'!$LQ$9,1,MATCH($D26,'6. Patients'!$LR$9:$MF$9,0),ROWS('6. Patients'!DO$10:DO$107))),0))+
IFERROR(VLOOKUP($D26,$H$109:$L$139,COLUMNS($H$108:$J$108)-1+J$7,0)*$E26*$F26*'1. General Inputs'!$J$18,0),0)</f>
        <v>0</v>
      </c>
      <c r="K26" s="3">
        <f ca="1">ROUNDUP($F26*$E26*CHOOSE(K$7,
IFERROR(SUMPRODUCT('6. Patients'!CC$10:CC$107,OFFSET('6. Patients'!$DM$9,1,MATCH($D26,'6. Patients'!$DN$9:$EI$9,0),ROWS('6. Patients'!DP$10:DP$107))),0)+
IFERROR(SUMPRODUCT('6. Patients'!CC$10:CC$107,OFFSET('6. Patients'!$EJ$9,1,MATCH($D26,'6. Patients'!$EK$9:$EW$9,0),ROWS('6. Patients'!DP$10:DP$107))),0)+
IFERROR(SUMPRODUCT('6. Patients'!CC$10:CC$107,OFFSET('6. Patients'!$EX$9,1,MATCH($D26,'6. Patients'!$EY$9:$FT$9,0),ROWS('6. Patients'!DP$10:DP$107))),0)+
IFERROR(SUMPRODUCT('6. Patients'!CC$10:CC$107,OFFSET('6. Patients'!$FU$9,1,MATCH($D26,'6. Patients'!$FV$9:$GJ$9,0),ROWS('6. Patients'!DP$10:DP$107))),0),
IFERROR(SUMPRODUCT('6. Patients'!CC$10:CC$107,OFFSET('6. Patients'!$GK$9,1,MATCH($D26,'6. Patients'!$GL$9:$HG$9,0),ROWS('6. Patients'!DP$10:DP$107))),0)+
IFERROR(SUMPRODUCT('6. Patients'!CC$10:CC$107,OFFSET('6. Patients'!$HH$9,1,MATCH($D26,'6. Patients'!$HI$9:$HU$9,0),ROWS('6. Patients'!DP$10:DP$107))),0)+
IFERROR(SUMPRODUCT('6. Patients'!CC$10:CC$107,OFFSET('6. Patients'!$HV$9,1,MATCH($D26,'6. Patients'!$HW$9:$IR$9,0),ROWS('6. Patients'!DP$10:DP$107))),0)+
IFERROR(SUMPRODUCT('6. Patients'!CC$10:CC$107,OFFSET('6. Patients'!$IS$9,1,MATCH($D26,'6. Patients'!$IT$9:$JH$9,0),ROWS('6. Patients'!DP$10:DP$107))),0),
IFERROR(SUMPRODUCT('6. Patients'!CC$10:CC$107,OFFSET('6. Patients'!$JI$9,1,MATCH($D26,'6. Patients'!$JJ$9:$KE$9,0),ROWS('6. Patients'!DP$10:DP$107))),0)+
IFERROR(SUMPRODUCT('6. Patients'!CC$10:CC$107,OFFSET('6. Patients'!$KF$9,1,MATCH($D26,'6. Patients'!$KG$9:$KS$9,0),ROWS('6. Patients'!DP$10:DP$107))),0)+
IFERROR(SUMPRODUCT('6. Patients'!CC$10:CC$107,OFFSET('6. Patients'!$KT$9,1,MATCH($D26,'6. Patients'!$KU$9:$LP$9,0),ROWS('6. Patients'!DP$10:DP$107))),0)+
IFERROR(SUMPRODUCT('6. Patients'!CC$10:CC$107,OFFSET('6. Patients'!$LQ$9,1,MATCH($D26,'6. Patients'!$LR$9:$MF$9,0),ROWS('6. Patients'!DP$10:DP$107))),0))+
IFERROR(VLOOKUP($D26,$H$109:$L$139,COLUMNS($H$108:$J$108)-1+K$7,0)*$E26*$F26*'1. General Inputs'!$J$18,0),0)</f>
        <v>0</v>
      </c>
      <c r="L26" s="3">
        <f ca="1">ROUNDUP($F26*$E26*CHOOSE(L$7,
IFERROR(SUMPRODUCT('6. Patients'!CD$10:CD$107,OFFSET('6. Patients'!$DM$9,1,MATCH($D26,'6. Patients'!$DN$9:$EI$9,0),ROWS('6. Patients'!DQ$10:DQ$107))),0)+
IFERROR(SUMPRODUCT('6. Patients'!CD$10:CD$107,OFFSET('6. Patients'!$EJ$9,1,MATCH($D26,'6. Patients'!$EK$9:$EW$9,0),ROWS('6. Patients'!DQ$10:DQ$107))),0)+
IFERROR(SUMPRODUCT('6. Patients'!CD$10:CD$107,OFFSET('6. Patients'!$EX$9,1,MATCH($D26,'6. Patients'!$EY$9:$FT$9,0),ROWS('6. Patients'!DQ$10:DQ$107))),0)+
IFERROR(SUMPRODUCT('6. Patients'!CD$10:CD$107,OFFSET('6. Patients'!$FU$9,1,MATCH($D26,'6. Patients'!$FV$9:$GJ$9,0),ROWS('6. Patients'!DQ$10:DQ$107))),0),
IFERROR(SUMPRODUCT('6. Patients'!CD$10:CD$107,OFFSET('6. Patients'!$GK$9,1,MATCH($D26,'6. Patients'!$GL$9:$HG$9,0),ROWS('6. Patients'!DQ$10:DQ$107))),0)+
IFERROR(SUMPRODUCT('6. Patients'!CD$10:CD$107,OFFSET('6. Patients'!$HH$9,1,MATCH($D26,'6. Patients'!$HI$9:$HU$9,0),ROWS('6. Patients'!DQ$10:DQ$107))),0)+
IFERROR(SUMPRODUCT('6. Patients'!CD$10:CD$107,OFFSET('6. Patients'!$HV$9,1,MATCH($D26,'6. Patients'!$HW$9:$IR$9,0),ROWS('6. Patients'!DQ$10:DQ$107))),0)+
IFERROR(SUMPRODUCT('6. Patients'!CD$10:CD$107,OFFSET('6. Patients'!$IS$9,1,MATCH($D26,'6. Patients'!$IT$9:$JH$9,0),ROWS('6. Patients'!DQ$10:DQ$107))),0),
IFERROR(SUMPRODUCT('6. Patients'!CD$10:CD$107,OFFSET('6. Patients'!$JI$9,1,MATCH($D26,'6. Patients'!$JJ$9:$KE$9,0),ROWS('6. Patients'!DQ$10:DQ$107))),0)+
IFERROR(SUMPRODUCT('6. Patients'!CD$10:CD$107,OFFSET('6. Patients'!$KF$9,1,MATCH($D26,'6. Patients'!$KG$9:$KS$9,0),ROWS('6. Patients'!DQ$10:DQ$107))),0)+
IFERROR(SUMPRODUCT('6. Patients'!CD$10:CD$107,OFFSET('6. Patients'!$KT$9,1,MATCH($D26,'6. Patients'!$KU$9:$LP$9,0),ROWS('6. Patients'!DQ$10:DQ$107))),0)+
IFERROR(SUMPRODUCT('6. Patients'!CD$10:CD$107,OFFSET('6. Patients'!$LQ$9,1,MATCH($D26,'6. Patients'!$LR$9:$MF$9,0),ROWS('6. Patients'!DQ$10:DQ$107))),0))+
IFERROR(VLOOKUP($D26,$H$109:$L$139,COLUMNS($H$108:$J$108)-1+L$7,0)*$E26*$F26*'1. General Inputs'!$J$18,0),0)</f>
        <v>0</v>
      </c>
      <c r="M26" s="3">
        <f ca="1">ROUNDUP($F26*$E26*CHOOSE(M$7,
IFERROR(SUMPRODUCT('6. Patients'!CE$10:CE$107,OFFSET('6. Patients'!$DM$9,1,MATCH($D26,'6. Patients'!$DN$9:$EI$9,0),ROWS('6. Patients'!DR$10:DR$107))),0)+
IFERROR(SUMPRODUCT('6. Patients'!CE$10:CE$107,OFFSET('6. Patients'!$EJ$9,1,MATCH($D26,'6. Patients'!$EK$9:$EW$9,0),ROWS('6. Patients'!DR$10:DR$107))),0)+
IFERROR(SUMPRODUCT('6. Patients'!CE$10:CE$107,OFFSET('6. Patients'!$EX$9,1,MATCH($D26,'6. Patients'!$EY$9:$FT$9,0),ROWS('6. Patients'!DR$10:DR$107))),0)+
IFERROR(SUMPRODUCT('6. Patients'!CE$10:CE$107,OFFSET('6. Patients'!$FU$9,1,MATCH($D26,'6. Patients'!$FV$9:$GJ$9,0),ROWS('6. Patients'!DR$10:DR$107))),0),
IFERROR(SUMPRODUCT('6. Patients'!CE$10:CE$107,OFFSET('6. Patients'!$GK$9,1,MATCH($D26,'6. Patients'!$GL$9:$HG$9,0),ROWS('6. Patients'!DR$10:DR$107))),0)+
IFERROR(SUMPRODUCT('6. Patients'!CE$10:CE$107,OFFSET('6. Patients'!$HH$9,1,MATCH($D26,'6. Patients'!$HI$9:$HU$9,0),ROWS('6. Patients'!DR$10:DR$107))),0)+
IFERROR(SUMPRODUCT('6. Patients'!CE$10:CE$107,OFFSET('6. Patients'!$HV$9,1,MATCH($D26,'6. Patients'!$HW$9:$IR$9,0),ROWS('6. Patients'!DR$10:DR$107))),0)+
IFERROR(SUMPRODUCT('6. Patients'!CE$10:CE$107,OFFSET('6. Patients'!$IS$9,1,MATCH($D26,'6. Patients'!$IT$9:$JH$9,0),ROWS('6. Patients'!DR$10:DR$107))),0),
IFERROR(SUMPRODUCT('6. Patients'!CE$10:CE$107,OFFSET('6. Patients'!$JI$9,1,MATCH($D26,'6. Patients'!$JJ$9:$KE$9,0),ROWS('6. Patients'!DR$10:DR$107))),0)+
IFERROR(SUMPRODUCT('6. Patients'!CE$10:CE$107,OFFSET('6. Patients'!$KF$9,1,MATCH($D26,'6. Patients'!$KG$9:$KS$9,0),ROWS('6. Patients'!DR$10:DR$107))),0)+
IFERROR(SUMPRODUCT('6. Patients'!CE$10:CE$107,OFFSET('6. Patients'!$KT$9,1,MATCH($D26,'6. Patients'!$KU$9:$LP$9,0),ROWS('6. Patients'!DR$10:DR$107))),0)+
IFERROR(SUMPRODUCT('6. Patients'!CE$10:CE$107,OFFSET('6. Patients'!$LQ$9,1,MATCH($D26,'6. Patients'!$LR$9:$MF$9,0),ROWS('6. Patients'!DR$10:DR$107))),0))+
IFERROR(VLOOKUP($D26,$H$109:$L$139,COLUMNS($H$108:$J$108)-1+M$7,0)*$E26*$F26*'1. General Inputs'!$J$18,0),0)</f>
        <v>0</v>
      </c>
      <c r="N26" s="3">
        <f ca="1">ROUNDUP($F26*$E26*CHOOSE(N$7,
IFERROR(SUMPRODUCT('6. Patients'!CF$10:CF$107,OFFSET('6. Patients'!$DM$9,1,MATCH($D26,'6. Patients'!$DN$9:$EI$9,0),ROWS('6. Patients'!DS$10:DS$107))),0)+
IFERROR(SUMPRODUCT('6. Patients'!CF$10:CF$107,OFFSET('6. Patients'!$EJ$9,1,MATCH($D26,'6. Patients'!$EK$9:$EW$9,0),ROWS('6. Patients'!DS$10:DS$107))),0)+
IFERROR(SUMPRODUCT('6. Patients'!CF$10:CF$107,OFFSET('6. Patients'!$EX$9,1,MATCH($D26,'6. Patients'!$EY$9:$FT$9,0),ROWS('6. Patients'!DS$10:DS$107))),0)+
IFERROR(SUMPRODUCT('6. Patients'!CF$10:CF$107,OFFSET('6. Patients'!$FU$9,1,MATCH($D26,'6. Patients'!$FV$9:$GJ$9,0),ROWS('6. Patients'!DS$10:DS$107))),0),
IFERROR(SUMPRODUCT('6. Patients'!CF$10:CF$107,OFFSET('6. Patients'!$GK$9,1,MATCH($D26,'6. Patients'!$GL$9:$HG$9,0),ROWS('6. Patients'!DS$10:DS$107))),0)+
IFERROR(SUMPRODUCT('6. Patients'!CF$10:CF$107,OFFSET('6. Patients'!$HH$9,1,MATCH($D26,'6. Patients'!$HI$9:$HU$9,0),ROWS('6. Patients'!DS$10:DS$107))),0)+
IFERROR(SUMPRODUCT('6. Patients'!CF$10:CF$107,OFFSET('6. Patients'!$HV$9,1,MATCH($D26,'6. Patients'!$HW$9:$IR$9,0),ROWS('6. Patients'!DS$10:DS$107))),0)+
IFERROR(SUMPRODUCT('6. Patients'!CF$10:CF$107,OFFSET('6. Patients'!$IS$9,1,MATCH($D26,'6. Patients'!$IT$9:$JH$9,0),ROWS('6. Patients'!DS$10:DS$107))),0),
IFERROR(SUMPRODUCT('6. Patients'!CF$10:CF$107,OFFSET('6. Patients'!$JI$9,1,MATCH($D26,'6. Patients'!$JJ$9:$KE$9,0),ROWS('6. Patients'!DS$10:DS$107))),0)+
IFERROR(SUMPRODUCT('6. Patients'!CF$10:CF$107,OFFSET('6. Patients'!$KF$9,1,MATCH($D26,'6. Patients'!$KG$9:$KS$9,0),ROWS('6. Patients'!DS$10:DS$107))),0)+
IFERROR(SUMPRODUCT('6. Patients'!CF$10:CF$107,OFFSET('6. Patients'!$KT$9,1,MATCH($D26,'6. Patients'!$KU$9:$LP$9,0),ROWS('6. Patients'!DS$10:DS$107))),0)+
IFERROR(SUMPRODUCT('6. Patients'!CF$10:CF$107,OFFSET('6. Patients'!$LQ$9,1,MATCH($D26,'6. Patients'!$LR$9:$MF$9,0),ROWS('6. Patients'!DS$10:DS$107))),0))+
IFERROR(VLOOKUP($D26,$H$109:$L$139,COLUMNS($H$108:$J$108)-1+N$7,0)*$E26*$F26*'1. General Inputs'!$J$18,0),0)</f>
        <v>0</v>
      </c>
      <c r="O26" s="3">
        <f ca="1">ROUNDUP($F26*$E26*CHOOSE(O$7,
IFERROR(SUMPRODUCT('6. Patients'!CG$10:CG$107,OFFSET('6. Patients'!$DM$9,1,MATCH($D26,'6. Patients'!$DN$9:$EI$9,0),ROWS('6. Patients'!DT$10:DT$107))),0)+
IFERROR(SUMPRODUCT('6. Patients'!CG$10:CG$107,OFFSET('6. Patients'!$EJ$9,1,MATCH($D26,'6. Patients'!$EK$9:$EW$9,0),ROWS('6. Patients'!DT$10:DT$107))),0)+
IFERROR(SUMPRODUCT('6. Patients'!CG$10:CG$107,OFFSET('6. Patients'!$EX$9,1,MATCH($D26,'6. Patients'!$EY$9:$FT$9,0),ROWS('6. Patients'!DT$10:DT$107))),0)+
IFERROR(SUMPRODUCT('6. Patients'!CG$10:CG$107,OFFSET('6. Patients'!$FU$9,1,MATCH($D26,'6. Patients'!$FV$9:$GJ$9,0),ROWS('6. Patients'!DT$10:DT$107))),0),
IFERROR(SUMPRODUCT('6. Patients'!CG$10:CG$107,OFFSET('6. Patients'!$GK$9,1,MATCH($D26,'6. Patients'!$GL$9:$HG$9,0),ROWS('6. Patients'!DT$10:DT$107))),0)+
IFERROR(SUMPRODUCT('6. Patients'!CG$10:CG$107,OFFSET('6. Patients'!$HH$9,1,MATCH($D26,'6. Patients'!$HI$9:$HU$9,0),ROWS('6. Patients'!DT$10:DT$107))),0)+
IFERROR(SUMPRODUCT('6. Patients'!CG$10:CG$107,OFFSET('6. Patients'!$HV$9,1,MATCH($D26,'6. Patients'!$HW$9:$IR$9,0),ROWS('6. Patients'!DT$10:DT$107))),0)+
IFERROR(SUMPRODUCT('6. Patients'!CG$10:CG$107,OFFSET('6. Patients'!$IS$9,1,MATCH($D26,'6. Patients'!$IT$9:$JH$9,0),ROWS('6. Patients'!DT$10:DT$107))),0),
IFERROR(SUMPRODUCT('6. Patients'!CG$10:CG$107,OFFSET('6. Patients'!$JI$9,1,MATCH($D26,'6. Patients'!$JJ$9:$KE$9,0),ROWS('6. Patients'!DT$10:DT$107))),0)+
IFERROR(SUMPRODUCT('6. Patients'!CG$10:CG$107,OFFSET('6. Patients'!$KF$9,1,MATCH($D26,'6. Patients'!$KG$9:$KS$9,0),ROWS('6. Patients'!DT$10:DT$107))),0)+
IFERROR(SUMPRODUCT('6. Patients'!CG$10:CG$107,OFFSET('6. Patients'!$KT$9,1,MATCH($D26,'6. Patients'!$KU$9:$LP$9,0),ROWS('6. Patients'!DT$10:DT$107))),0)+
IFERROR(SUMPRODUCT('6. Patients'!CG$10:CG$107,OFFSET('6. Patients'!$LQ$9,1,MATCH($D26,'6. Patients'!$LR$9:$MF$9,0),ROWS('6. Patients'!DT$10:DT$107))),0))+
IFERROR(VLOOKUP($D26,$H$109:$L$139,COLUMNS($H$108:$J$108)-1+O$7,0)*$E26*$F26*'1. General Inputs'!$J$18,0),0)</f>
        <v>0</v>
      </c>
      <c r="P26" s="3">
        <f ca="1">ROUNDUP($F26*$E26*CHOOSE(P$7,
IFERROR(SUMPRODUCT('6. Patients'!CH$10:CH$107,OFFSET('6. Patients'!$DM$9,1,MATCH($D26,'6. Patients'!$DN$9:$EI$9,0),ROWS('6. Patients'!DU$10:DU$107))),0)+
IFERROR(SUMPRODUCT('6. Patients'!CH$10:CH$107,OFFSET('6. Patients'!$EJ$9,1,MATCH($D26,'6. Patients'!$EK$9:$EW$9,0),ROWS('6. Patients'!DU$10:DU$107))),0)+
IFERROR(SUMPRODUCT('6. Patients'!CH$10:CH$107,OFFSET('6. Patients'!$EX$9,1,MATCH($D26,'6. Patients'!$EY$9:$FT$9,0),ROWS('6. Patients'!DU$10:DU$107))),0)+
IFERROR(SUMPRODUCT('6. Patients'!CH$10:CH$107,OFFSET('6. Patients'!$FU$9,1,MATCH($D26,'6. Patients'!$FV$9:$GJ$9,0),ROWS('6. Patients'!DU$10:DU$107))),0),
IFERROR(SUMPRODUCT('6. Patients'!CH$10:CH$107,OFFSET('6. Patients'!$GK$9,1,MATCH($D26,'6. Patients'!$GL$9:$HG$9,0),ROWS('6. Patients'!DU$10:DU$107))),0)+
IFERROR(SUMPRODUCT('6. Patients'!CH$10:CH$107,OFFSET('6. Patients'!$HH$9,1,MATCH($D26,'6. Patients'!$HI$9:$HU$9,0),ROWS('6. Patients'!DU$10:DU$107))),0)+
IFERROR(SUMPRODUCT('6. Patients'!CH$10:CH$107,OFFSET('6. Patients'!$HV$9,1,MATCH($D26,'6. Patients'!$HW$9:$IR$9,0),ROWS('6. Patients'!DU$10:DU$107))),0)+
IFERROR(SUMPRODUCT('6. Patients'!CH$10:CH$107,OFFSET('6. Patients'!$IS$9,1,MATCH($D26,'6. Patients'!$IT$9:$JH$9,0),ROWS('6. Patients'!DU$10:DU$107))),0),
IFERROR(SUMPRODUCT('6. Patients'!CH$10:CH$107,OFFSET('6. Patients'!$JI$9,1,MATCH($D26,'6. Patients'!$JJ$9:$KE$9,0),ROWS('6. Patients'!DU$10:DU$107))),0)+
IFERROR(SUMPRODUCT('6. Patients'!CH$10:CH$107,OFFSET('6. Patients'!$KF$9,1,MATCH($D26,'6. Patients'!$KG$9:$KS$9,0),ROWS('6. Patients'!DU$10:DU$107))),0)+
IFERROR(SUMPRODUCT('6. Patients'!CH$10:CH$107,OFFSET('6. Patients'!$KT$9,1,MATCH($D26,'6. Patients'!$KU$9:$LP$9,0),ROWS('6. Patients'!DU$10:DU$107))),0)+
IFERROR(SUMPRODUCT('6. Patients'!CH$10:CH$107,OFFSET('6. Patients'!$LQ$9,1,MATCH($D26,'6. Patients'!$LR$9:$MF$9,0),ROWS('6. Patients'!DU$10:DU$107))),0))+
IFERROR(VLOOKUP($D26,$H$109:$L$139,COLUMNS($H$108:$J$108)-1+P$7,0)*$E26*$F26*'1. General Inputs'!$J$18,0),0)</f>
        <v>0</v>
      </c>
      <c r="Q26" s="3">
        <f ca="1">ROUNDUP($F26*$E26*CHOOSE(Q$7,
IFERROR(SUMPRODUCT('6. Patients'!CI$10:CI$107,OFFSET('6. Patients'!$DM$9,1,MATCH($D26,'6. Patients'!$DN$9:$EI$9,0),ROWS('6. Patients'!DV$10:DV$107))),0)+
IFERROR(SUMPRODUCT('6. Patients'!CI$10:CI$107,OFFSET('6. Patients'!$EJ$9,1,MATCH($D26,'6. Patients'!$EK$9:$EW$9,0),ROWS('6. Patients'!DV$10:DV$107))),0)+
IFERROR(SUMPRODUCT('6. Patients'!CI$10:CI$107,OFFSET('6. Patients'!$EX$9,1,MATCH($D26,'6. Patients'!$EY$9:$FT$9,0),ROWS('6. Patients'!DV$10:DV$107))),0)+
IFERROR(SUMPRODUCT('6. Patients'!CI$10:CI$107,OFFSET('6. Patients'!$FU$9,1,MATCH($D26,'6. Patients'!$FV$9:$GJ$9,0),ROWS('6. Patients'!DV$10:DV$107))),0),
IFERROR(SUMPRODUCT('6. Patients'!CI$10:CI$107,OFFSET('6. Patients'!$GK$9,1,MATCH($D26,'6. Patients'!$GL$9:$HG$9,0),ROWS('6. Patients'!DV$10:DV$107))),0)+
IFERROR(SUMPRODUCT('6. Patients'!CI$10:CI$107,OFFSET('6. Patients'!$HH$9,1,MATCH($D26,'6. Patients'!$HI$9:$HU$9,0),ROWS('6. Patients'!DV$10:DV$107))),0)+
IFERROR(SUMPRODUCT('6. Patients'!CI$10:CI$107,OFFSET('6. Patients'!$HV$9,1,MATCH($D26,'6. Patients'!$HW$9:$IR$9,0),ROWS('6. Patients'!DV$10:DV$107))),0)+
IFERROR(SUMPRODUCT('6. Patients'!CI$10:CI$107,OFFSET('6. Patients'!$IS$9,1,MATCH($D26,'6. Patients'!$IT$9:$JH$9,0),ROWS('6. Patients'!DV$10:DV$107))),0),
IFERROR(SUMPRODUCT('6. Patients'!CI$10:CI$107,OFFSET('6. Patients'!$JI$9,1,MATCH($D26,'6. Patients'!$JJ$9:$KE$9,0),ROWS('6. Patients'!DV$10:DV$107))),0)+
IFERROR(SUMPRODUCT('6. Patients'!CI$10:CI$107,OFFSET('6. Patients'!$KF$9,1,MATCH($D26,'6. Patients'!$KG$9:$KS$9,0),ROWS('6. Patients'!DV$10:DV$107))),0)+
IFERROR(SUMPRODUCT('6. Patients'!CI$10:CI$107,OFFSET('6. Patients'!$KT$9,1,MATCH($D26,'6. Patients'!$KU$9:$LP$9,0),ROWS('6. Patients'!DV$10:DV$107))),0)+
IFERROR(SUMPRODUCT('6. Patients'!CI$10:CI$107,OFFSET('6. Patients'!$LQ$9,1,MATCH($D26,'6. Patients'!$LR$9:$MF$9,0),ROWS('6. Patients'!DV$10:DV$107))),0))+
IFERROR(VLOOKUP($D26,$H$109:$L$139,COLUMNS($H$108:$J$108)-1+Q$7,0)*$E26*$F26*'1. General Inputs'!$J$18,0),0)</f>
        <v>0</v>
      </c>
      <c r="R26" s="3">
        <f ca="1">ROUNDUP($F26*$E26*CHOOSE(R$7,
IFERROR(SUMPRODUCT('6. Patients'!CJ$10:CJ$107,OFFSET('6. Patients'!$DM$9,1,MATCH($D26,'6. Patients'!$DN$9:$EI$9,0),ROWS('6. Patients'!DW$10:DW$107))),0)+
IFERROR(SUMPRODUCT('6. Patients'!CJ$10:CJ$107,OFFSET('6. Patients'!$EJ$9,1,MATCH($D26,'6. Patients'!$EK$9:$EW$9,0),ROWS('6. Patients'!DW$10:DW$107))),0)+
IFERROR(SUMPRODUCT('6. Patients'!CJ$10:CJ$107,OFFSET('6. Patients'!$EX$9,1,MATCH($D26,'6. Patients'!$EY$9:$FT$9,0),ROWS('6. Patients'!DW$10:DW$107))),0)+
IFERROR(SUMPRODUCT('6. Patients'!CJ$10:CJ$107,OFFSET('6. Patients'!$FU$9,1,MATCH($D26,'6. Patients'!$FV$9:$GJ$9,0),ROWS('6. Patients'!DW$10:DW$107))),0),
IFERROR(SUMPRODUCT('6. Patients'!CJ$10:CJ$107,OFFSET('6. Patients'!$GK$9,1,MATCH($D26,'6. Patients'!$GL$9:$HG$9,0),ROWS('6. Patients'!DW$10:DW$107))),0)+
IFERROR(SUMPRODUCT('6. Patients'!CJ$10:CJ$107,OFFSET('6. Patients'!$HH$9,1,MATCH($D26,'6. Patients'!$HI$9:$HU$9,0),ROWS('6. Patients'!DW$10:DW$107))),0)+
IFERROR(SUMPRODUCT('6. Patients'!CJ$10:CJ$107,OFFSET('6. Patients'!$HV$9,1,MATCH($D26,'6. Patients'!$HW$9:$IR$9,0),ROWS('6. Patients'!DW$10:DW$107))),0)+
IFERROR(SUMPRODUCT('6. Patients'!CJ$10:CJ$107,OFFSET('6. Patients'!$IS$9,1,MATCH($D26,'6. Patients'!$IT$9:$JH$9,0),ROWS('6. Patients'!DW$10:DW$107))),0),
IFERROR(SUMPRODUCT('6. Patients'!CJ$10:CJ$107,OFFSET('6. Patients'!$JI$9,1,MATCH($D26,'6. Patients'!$JJ$9:$KE$9,0),ROWS('6. Patients'!DW$10:DW$107))),0)+
IFERROR(SUMPRODUCT('6. Patients'!CJ$10:CJ$107,OFFSET('6. Patients'!$KF$9,1,MATCH($D26,'6. Patients'!$KG$9:$KS$9,0),ROWS('6. Patients'!DW$10:DW$107))),0)+
IFERROR(SUMPRODUCT('6. Patients'!CJ$10:CJ$107,OFFSET('6. Patients'!$KT$9,1,MATCH($D26,'6. Patients'!$KU$9:$LP$9,0),ROWS('6. Patients'!DW$10:DW$107))),0)+
IFERROR(SUMPRODUCT('6. Patients'!CJ$10:CJ$107,OFFSET('6. Patients'!$LQ$9,1,MATCH($D26,'6. Patients'!$LR$9:$MF$9,0),ROWS('6. Patients'!DW$10:DW$107))),0))+
IFERROR(VLOOKUP($D26,$H$109:$L$139,COLUMNS($H$108:$J$108)-1+R$7,0)*$E26*$F26*'1. General Inputs'!$J$18,0),0)</f>
        <v>0</v>
      </c>
      <c r="S26" s="3">
        <f ca="1">ROUNDUP($F26*$E26*CHOOSE(S$7,
IFERROR(SUMPRODUCT('6. Patients'!CK$10:CK$107,OFFSET('6. Patients'!$DM$9,1,MATCH($D26,'6. Patients'!$DN$9:$EI$9,0),ROWS('6. Patients'!DX$10:DX$107))),0)+
IFERROR(SUMPRODUCT('6. Patients'!CK$10:CK$107,OFFSET('6. Patients'!$EJ$9,1,MATCH($D26,'6. Patients'!$EK$9:$EW$9,0),ROWS('6. Patients'!DX$10:DX$107))),0)+
IFERROR(SUMPRODUCT('6. Patients'!CK$10:CK$107,OFFSET('6. Patients'!$EX$9,1,MATCH($D26,'6. Patients'!$EY$9:$FT$9,0),ROWS('6. Patients'!DX$10:DX$107))),0)+
IFERROR(SUMPRODUCT('6. Patients'!CK$10:CK$107,OFFSET('6. Patients'!$FU$9,1,MATCH($D26,'6. Patients'!$FV$9:$GJ$9,0),ROWS('6. Patients'!DX$10:DX$107))),0),
IFERROR(SUMPRODUCT('6. Patients'!CK$10:CK$107,OFFSET('6. Patients'!$GK$9,1,MATCH($D26,'6. Patients'!$GL$9:$HG$9,0),ROWS('6. Patients'!DX$10:DX$107))),0)+
IFERROR(SUMPRODUCT('6. Patients'!CK$10:CK$107,OFFSET('6. Patients'!$HH$9,1,MATCH($D26,'6. Patients'!$HI$9:$HU$9,0),ROWS('6. Patients'!DX$10:DX$107))),0)+
IFERROR(SUMPRODUCT('6. Patients'!CK$10:CK$107,OFFSET('6. Patients'!$HV$9,1,MATCH($D26,'6. Patients'!$HW$9:$IR$9,0),ROWS('6. Patients'!DX$10:DX$107))),0)+
IFERROR(SUMPRODUCT('6. Patients'!CK$10:CK$107,OFFSET('6. Patients'!$IS$9,1,MATCH($D26,'6. Patients'!$IT$9:$JH$9,0),ROWS('6. Patients'!DX$10:DX$107))),0),
IFERROR(SUMPRODUCT('6. Patients'!CK$10:CK$107,OFFSET('6. Patients'!$JI$9,1,MATCH($D26,'6. Patients'!$JJ$9:$KE$9,0),ROWS('6. Patients'!DX$10:DX$107))),0)+
IFERROR(SUMPRODUCT('6. Patients'!CK$10:CK$107,OFFSET('6. Patients'!$KF$9,1,MATCH($D26,'6. Patients'!$KG$9:$KS$9,0),ROWS('6. Patients'!DX$10:DX$107))),0)+
IFERROR(SUMPRODUCT('6. Patients'!CK$10:CK$107,OFFSET('6. Patients'!$KT$9,1,MATCH($D26,'6. Patients'!$KU$9:$LP$9,0),ROWS('6. Patients'!DX$10:DX$107))),0)+
IFERROR(SUMPRODUCT('6. Patients'!CK$10:CK$107,OFFSET('6. Patients'!$LQ$9,1,MATCH($D26,'6. Patients'!$LR$9:$MF$9,0),ROWS('6. Patients'!DX$10:DX$107))),0))+
IFERROR(VLOOKUP($D26,$H$109:$L$139,COLUMNS($H$108:$J$108)-1+S$7,0)*$E26*$F26*'1. General Inputs'!$J$18,0),0)</f>
        <v>0</v>
      </c>
      <c r="T26" s="3">
        <f ca="1">ROUNDUP($F26*$E26*CHOOSE(T$7,
IFERROR(SUMPRODUCT('6. Patients'!CL$10:CL$107,OFFSET('6. Patients'!$DM$9,1,MATCH($D26,'6. Patients'!$DN$9:$EI$9,0),ROWS('6. Patients'!DY$10:DY$107))),0)+
IFERROR(SUMPRODUCT('6. Patients'!CL$10:CL$107,OFFSET('6. Patients'!$EJ$9,1,MATCH($D26,'6. Patients'!$EK$9:$EW$9,0),ROWS('6. Patients'!DY$10:DY$107))),0)+
IFERROR(SUMPRODUCT('6. Patients'!CL$10:CL$107,OFFSET('6. Patients'!$EX$9,1,MATCH($D26,'6. Patients'!$EY$9:$FT$9,0),ROWS('6. Patients'!DY$10:DY$107))),0)+
IFERROR(SUMPRODUCT('6. Patients'!CL$10:CL$107,OFFSET('6. Patients'!$FU$9,1,MATCH($D26,'6. Patients'!$FV$9:$GJ$9,0),ROWS('6. Patients'!DY$10:DY$107))),0),
IFERROR(SUMPRODUCT('6. Patients'!CL$10:CL$107,OFFSET('6. Patients'!$GK$9,1,MATCH($D26,'6. Patients'!$GL$9:$HG$9,0),ROWS('6. Patients'!DY$10:DY$107))),0)+
IFERROR(SUMPRODUCT('6. Patients'!CL$10:CL$107,OFFSET('6. Patients'!$HH$9,1,MATCH($D26,'6. Patients'!$HI$9:$HU$9,0),ROWS('6. Patients'!DY$10:DY$107))),0)+
IFERROR(SUMPRODUCT('6. Patients'!CL$10:CL$107,OFFSET('6. Patients'!$HV$9,1,MATCH($D26,'6. Patients'!$HW$9:$IR$9,0),ROWS('6. Patients'!DY$10:DY$107))),0)+
IFERROR(SUMPRODUCT('6. Patients'!CL$10:CL$107,OFFSET('6. Patients'!$IS$9,1,MATCH($D26,'6. Patients'!$IT$9:$JH$9,0),ROWS('6. Patients'!DY$10:DY$107))),0),
IFERROR(SUMPRODUCT('6. Patients'!CL$10:CL$107,OFFSET('6. Patients'!$JI$9,1,MATCH($D26,'6. Patients'!$JJ$9:$KE$9,0),ROWS('6. Patients'!DY$10:DY$107))),0)+
IFERROR(SUMPRODUCT('6. Patients'!CL$10:CL$107,OFFSET('6. Patients'!$KF$9,1,MATCH($D26,'6. Patients'!$KG$9:$KS$9,0),ROWS('6. Patients'!DY$10:DY$107))),0)+
IFERROR(SUMPRODUCT('6. Patients'!CL$10:CL$107,OFFSET('6. Patients'!$KT$9,1,MATCH($D26,'6. Patients'!$KU$9:$LP$9,0),ROWS('6. Patients'!DY$10:DY$107))),0)+
IFERROR(SUMPRODUCT('6. Patients'!CL$10:CL$107,OFFSET('6. Patients'!$LQ$9,1,MATCH($D26,'6. Patients'!$LR$9:$MF$9,0),ROWS('6. Patients'!DY$10:DY$107))),0))+
IFERROR(VLOOKUP($D26,$H$109:$L$139,COLUMNS($H$108:$J$108)-1+T$7,0)*$E26*$F26*'1. General Inputs'!$J$18,0),0)</f>
        <v>0</v>
      </c>
      <c r="U26" s="3">
        <f ca="1">ROUNDUP($F26*$E26*CHOOSE(U$7,
IFERROR(SUMPRODUCT('6. Patients'!CM$10:CM$107,OFFSET('6. Patients'!$DM$9,1,MATCH($D26,'6. Patients'!$DN$9:$EI$9,0),ROWS('6. Patients'!DZ$10:DZ$107))),0)+
IFERROR(SUMPRODUCT('6. Patients'!CM$10:CM$107,OFFSET('6. Patients'!$EJ$9,1,MATCH($D26,'6. Patients'!$EK$9:$EW$9,0),ROWS('6. Patients'!DZ$10:DZ$107))),0)+
IFERROR(SUMPRODUCT('6. Patients'!CM$10:CM$107,OFFSET('6. Patients'!$EX$9,1,MATCH($D26,'6. Patients'!$EY$9:$FT$9,0),ROWS('6. Patients'!DZ$10:DZ$107))),0)+
IFERROR(SUMPRODUCT('6. Patients'!CM$10:CM$107,OFFSET('6. Patients'!$FU$9,1,MATCH($D26,'6. Patients'!$FV$9:$GJ$9,0),ROWS('6. Patients'!DZ$10:DZ$107))),0),
IFERROR(SUMPRODUCT('6. Patients'!CM$10:CM$107,OFFSET('6. Patients'!$GK$9,1,MATCH($D26,'6. Patients'!$GL$9:$HG$9,0),ROWS('6. Patients'!DZ$10:DZ$107))),0)+
IFERROR(SUMPRODUCT('6. Patients'!CM$10:CM$107,OFFSET('6. Patients'!$HH$9,1,MATCH($D26,'6. Patients'!$HI$9:$HU$9,0),ROWS('6. Patients'!DZ$10:DZ$107))),0)+
IFERROR(SUMPRODUCT('6. Patients'!CM$10:CM$107,OFFSET('6. Patients'!$HV$9,1,MATCH($D26,'6. Patients'!$HW$9:$IR$9,0),ROWS('6. Patients'!DZ$10:DZ$107))),0)+
IFERROR(SUMPRODUCT('6. Patients'!CM$10:CM$107,OFFSET('6. Patients'!$IS$9,1,MATCH($D26,'6. Patients'!$IT$9:$JH$9,0),ROWS('6. Patients'!DZ$10:DZ$107))),0),
IFERROR(SUMPRODUCT('6. Patients'!CM$10:CM$107,OFFSET('6. Patients'!$JI$9,1,MATCH($D26,'6. Patients'!$JJ$9:$KE$9,0),ROWS('6. Patients'!DZ$10:DZ$107))),0)+
IFERROR(SUMPRODUCT('6. Patients'!CM$10:CM$107,OFFSET('6. Patients'!$KF$9,1,MATCH($D26,'6. Patients'!$KG$9:$KS$9,0),ROWS('6. Patients'!DZ$10:DZ$107))),0)+
IFERROR(SUMPRODUCT('6. Patients'!CM$10:CM$107,OFFSET('6. Patients'!$KT$9,1,MATCH($D26,'6. Patients'!$KU$9:$LP$9,0),ROWS('6. Patients'!DZ$10:DZ$107))),0)+
IFERROR(SUMPRODUCT('6. Patients'!CM$10:CM$107,OFFSET('6. Patients'!$LQ$9,1,MATCH($D26,'6. Patients'!$LR$9:$MF$9,0),ROWS('6. Patients'!DZ$10:DZ$107))),0))+
IFERROR(VLOOKUP($D26,$H$109:$L$139,COLUMNS($H$108:$J$108)-1+U$7,0)*$E26*$F26*'1. General Inputs'!$J$18,0),0)</f>
        <v>0</v>
      </c>
      <c r="V26" s="3">
        <f ca="1">ROUNDUP($F26*$E26*CHOOSE(V$7,
IFERROR(SUMPRODUCT('6. Patients'!CN$10:CN$107,OFFSET('6. Patients'!$DM$9,1,MATCH($D26,'6. Patients'!$DN$9:$EI$9,0),ROWS('6. Patients'!EA$10:EA$107))),0)+
IFERROR(SUMPRODUCT('6. Patients'!CN$10:CN$107,OFFSET('6. Patients'!$EJ$9,1,MATCH($D26,'6. Patients'!$EK$9:$EW$9,0),ROWS('6. Patients'!EA$10:EA$107))),0)+
IFERROR(SUMPRODUCT('6. Patients'!CN$10:CN$107,OFFSET('6. Patients'!$EX$9,1,MATCH($D26,'6. Patients'!$EY$9:$FT$9,0),ROWS('6. Patients'!EA$10:EA$107))),0)+
IFERROR(SUMPRODUCT('6. Patients'!CN$10:CN$107,OFFSET('6. Patients'!$FU$9,1,MATCH($D26,'6. Patients'!$FV$9:$GJ$9,0),ROWS('6. Patients'!EA$10:EA$107))),0),
IFERROR(SUMPRODUCT('6. Patients'!CN$10:CN$107,OFFSET('6. Patients'!$GK$9,1,MATCH($D26,'6. Patients'!$GL$9:$HG$9,0),ROWS('6. Patients'!EA$10:EA$107))),0)+
IFERROR(SUMPRODUCT('6. Patients'!CN$10:CN$107,OFFSET('6. Patients'!$HH$9,1,MATCH($D26,'6. Patients'!$HI$9:$HU$9,0),ROWS('6. Patients'!EA$10:EA$107))),0)+
IFERROR(SUMPRODUCT('6. Patients'!CN$10:CN$107,OFFSET('6. Patients'!$HV$9,1,MATCH($D26,'6. Patients'!$HW$9:$IR$9,0),ROWS('6. Patients'!EA$10:EA$107))),0)+
IFERROR(SUMPRODUCT('6. Patients'!CN$10:CN$107,OFFSET('6. Patients'!$IS$9,1,MATCH($D26,'6. Patients'!$IT$9:$JH$9,0),ROWS('6. Patients'!EA$10:EA$107))),0),
IFERROR(SUMPRODUCT('6. Patients'!CN$10:CN$107,OFFSET('6. Patients'!$JI$9,1,MATCH($D26,'6. Patients'!$JJ$9:$KE$9,0),ROWS('6. Patients'!EA$10:EA$107))),0)+
IFERROR(SUMPRODUCT('6. Patients'!CN$10:CN$107,OFFSET('6. Patients'!$KF$9,1,MATCH($D26,'6. Patients'!$KG$9:$KS$9,0),ROWS('6. Patients'!EA$10:EA$107))),0)+
IFERROR(SUMPRODUCT('6. Patients'!CN$10:CN$107,OFFSET('6. Patients'!$KT$9,1,MATCH($D26,'6. Patients'!$KU$9:$LP$9,0),ROWS('6. Patients'!EA$10:EA$107))),0)+
IFERROR(SUMPRODUCT('6. Patients'!CN$10:CN$107,OFFSET('6. Patients'!$LQ$9,1,MATCH($D26,'6. Patients'!$LR$9:$MF$9,0),ROWS('6. Patients'!EA$10:EA$107))),0))+
IFERROR(VLOOKUP($D26,$H$109:$L$139,COLUMNS($H$108:$J$108)-1+V$7,0)*$E26*$F26*'1. General Inputs'!$J$18,0),0)</f>
        <v>0</v>
      </c>
      <c r="W26" s="3">
        <f ca="1">ROUNDUP($F26*$E26*CHOOSE(W$7,
IFERROR(SUMPRODUCT('6. Patients'!CO$10:CO$107,OFFSET('6. Patients'!$DM$9,1,MATCH($D26,'6. Patients'!$DN$9:$EI$9,0),ROWS('6. Patients'!EB$10:EB$107))),0)+
IFERROR(SUMPRODUCT('6. Patients'!CO$10:CO$107,OFFSET('6. Patients'!$EJ$9,1,MATCH($D26,'6. Patients'!$EK$9:$EW$9,0),ROWS('6. Patients'!EB$10:EB$107))),0)+
IFERROR(SUMPRODUCT('6. Patients'!CO$10:CO$107,OFFSET('6. Patients'!$EX$9,1,MATCH($D26,'6. Patients'!$EY$9:$FT$9,0),ROWS('6. Patients'!EB$10:EB$107))),0)+
IFERROR(SUMPRODUCT('6. Patients'!CO$10:CO$107,OFFSET('6. Patients'!$FU$9,1,MATCH($D26,'6. Patients'!$FV$9:$GJ$9,0),ROWS('6. Patients'!EB$10:EB$107))),0),
IFERROR(SUMPRODUCT('6. Patients'!CO$10:CO$107,OFFSET('6. Patients'!$GK$9,1,MATCH($D26,'6. Patients'!$GL$9:$HG$9,0),ROWS('6. Patients'!EB$10:EB$107))),0)+
IFERROR(SUMPRODUCT('6. Patients'!CO$10:CO$107,OFFSET('6. Patients'!$HH$9,1,MATCH($D26,'6. Patients'!$HI$9:$HU$9,0),ROWS('6. Patients'!EB$10:EB$107))),0)+
IFERROR(SUMPRODUCT('6. Patients'!CO$10:CO$107,OFFSET('6. Patients'!$HV$9,1,MATCH($D26,'6. Patients'!$HW$9:$IR$9,0),ROWS('6. Patients'!EB$10:EB$107))),0)+
IFERROR(SUMPRODUCT('6. Patients'!CO$10:CO$107,OFFSET('6. Patients'!$IS$9,1,MATCH($D26,'6. Patients'!$IT$9:$JH$9,0),ROWS('6. Patients'!EB$10:EB$107))),0),
IFERROR(SUMPRODUCT('6. Patients'!CO$10:CO$107,OFFSET('6. Patients'!$JI$9,1,MATCH($D26,'6. Patients'!$JJ$9:$KE$9,0),ROWS('6. Patients'!EB$10:EB$107))),0)+
IFERROR(SUMPRODUCT('6. Patients'!CO$10:CO$107,OFFSET('6. Patients'!$KF$9,1,MATCH($D26,'6. Patients'!$KG$9:$KS$9,0),ROWS('6. Patients'!EB$10:EB$107))),0)+
IFERROR(SUMPRODUCT('6. Patients'!CO$10:CO$107,OFFSET('6. Patients'!$KT$9,1,MATCH($D26,'6. Patients'!$KU$9:$LP$9,0),ROWS('6. Patients'!EB$10:EB$107))),0)+
IFERROR(SUMPRODUCT('6. Patients'!CO$10:CO$107,OFFSET('6. Patients'!$LQ$9,1,MATCH($D26,'6. Patients'!$LR$9:$MF$9,0),ROWS('6. Patients'!EB$10:EB$107))),0))+
IFERROR(VLOOKUP($D26,$H$109:$L$139,COLUMNS($H$108:$J$108)-1+W$7,0)*$E26*$F26*'1. General Inputs'!$J$18,0),0)</f>
        <v>0</v>
      </c>
      <c r="X26" s="3">
        <f ca="1">ROUNDUP($F26*$E26*CHOOSE(X$7,
IFERROR(SUMPRODUCT('6. Patients'!CP$10:CP$107,OFFSET('6. Patients'!$DM$9,1,MATCH($D26,'6. Patients'!$DN$9:$EI$9,0),ROWS('6. Patients'!EC$10:EC$107))),0)+
IFERROR(SUMPRODUCT('6. Patients'!CP$10:CP$107,OFFSET('6. Patients'!$EJ$9,1,MATCH($D26,'6. Patients'!$EK$9:$EW$9,0),ROWS('6. Patients'!EC$10:EC$107))),0)+
IFERROR(SUMPRODUCT('6. Patients'!CP$10:CP$107,OFFSET('6. Patients'!$EX$9,1,MATCH($D26,'6. Patients'!$EY$9:$FT$9,0),ROWS('6. Patients'!EC$10:EC$107))),0)+
IFERROR(SUMPRODUCT('6. Patients'!CP$10:CP$107,OFFSET('6. Patients'!$FU$9,1,MATCH($D26,'6. Patients'!$FV$9:$GJ$9,0),ROWS('6. Patients'!EC$10:EC$107))),0),
IFERROR(SUMPRODUCT('6. Patients'!CP$10:CP$107,OFFSET('6. Patients'!$GK$9,1,MATCH($D26,'6. Patients'!$GL$9:$HG$9,0),ROWS('6. Patients'!EC$10:EC$107))),0)+
IFERROR(SUMPRODUCT('6. Patients'!CP$10:CP$107,OFFSET('6. Patients'!$HH$9,1,MATCH($D26,'6. Patients'!$HI$9:$HU$9,0),ROWS('6. Patients'!EC$10:EC$107))),0)+
IFERROR(SUMPRODUCT('6. Patients'!CP$10:CP$107,OFFSET('6. Patients'!$HV$9,1,MATCH($D26,'6. Patients'!$HW$9:$IR$9,0),ROWS('6. Patients'!EC$10:EC$107))),0)+
IFERROR(SUMPRODUCT('6. Patients'!CP$10:CP$107,OFFSET('6. Patients'!$IS$9,1,MATCH($D26,'6. Patients'!$IT$9:$JH$9,0),ROWS('6. Patients'!EC$10:EC$107))),0),
IFERROR(SUMPRODUCT('6. Patients'!CP$10:CP$107,OFFSET('6. Patients'!$JI$9,1,MATCH($D26,'6. Patients'!$JJ$9:$KE$9,0),ROWS('6. Patients'!EC$10:EC$107))),0)+
IFERROR(SUMPRODUCT('6. Patients'!CP$10:CP$107,OFFSET('6. Patients'!$KF$9,1,MATCH($D26,'6. Patients'!$KG$9:$KS$9,0),ROWS('6. Patients'!EC$10:EC$107))),0)+
IFERROR(SUMPRODUCT('6. Patients'!CP$10:CP$107,OFFSET('6. Patients'!$KT$9,1,MATCH($D26,'6. Patients'!$KU$9:$LP$9,0),ROWS('6. Patients'!EC$10:EC$107))),0)+
IFERROR(SUMPRODUCT('6. Patients'!CP$10:CP$107,OFFSET('6. Patients'!$LQ$9,1,MATCH($D26,'6. Patients'!$LR$9:$MF$9,0),ROWS('6. Patients'!EC$10:EC$107))),0))+
IFERROR(VLOOKUP($D26,$H$109:$L$139,COLUMNS($H$108:$J$108)-1+X$7,0)*$E26*$F26*'1. General Inputs'!$J$18,0),0)</f>
        <v>0</v>
      </c>
      <c r="Y26" s="3">
        <f ca="1">ROUNDUP($F26*$E26*CHOOSE(Y$7,
IFERROR(SUMPRODUCT('6. Patients'!CQ$10:CQ$107,OFFSET('6. Patients'!$DM$9,1,MATCH($D26,'6. Patients'!$DN$9:$EI$9,0),ROWS('6. Patients'!ED$10:ED$107))),0)+
IFERROR(SUMPRODUCT('6. Patients'!CQ$10:CQ$107,OFFSET('6. Patients'!$EJ$9,1,MATCH($D26,'6. Patients'!$EK$9:$EW$9,0),ROWS('6. Patients'!ED$10:ED$107))),0)+
IFERROR(SUMPRODUCT('6. Patients'!CQ$10:CQ$107,OFFSET('6. Patients'!$EX$9,1,MATCH($D26,'6. Patients'!$EY$9:$FT$9,0),ROWS('6. Patients'!ED$10:ED$107))),0)+
IFERROR(SUMPRODUCT('6. Patients'!CQ$10:CQ$107,OFFSET('6. Patients'!$FU$9,1,MATCH($D26,'6. Patients'!$FV$9:$GJ$9,0),ROWS('6. Patients'!ED$10:ED$107))),0),
IFERROR(SUMPRODUCT('6. Patients'!CQ$10:CQ$107,OFFSET('6. Patients'!$GK$9,1,MATCH($D26,'6. Patients'!$GL$9:$HG$9,0),ROWS('6. Patients'!ED$10:ED$107))),0)+
IFERROR(SUMPRODUCT('6. Patients'!CQ$10:CQ$107,OFFSET('6. Patients'!$HH$9,1,MATCH($D26,'6. Patients'!$HI$9:$HU$9,0),ROWS('6. Patients'!ED$10:ED$107))),0)+
IFERROR(SUMPRODUCT('6. Patients'!CQ$10:CQ$107,OFFSET('6. Patients'!$HV$9,1,MATCH($D26,'6. Patients'!$HW$9:$IR$9,0),ROWS('6. Patients'!ED$10:ED$107))),0)+
IFERROR(SUMPRODUCT('6. Patients'!CQ$10:CQ$107,OFFSET('6. Patients'!$IS$9,1,MATCH($D26,'6. Patients'!$IT$9:$JH$9,0),ROWS('6. Patients'!ED$10:ED$107))),0),
IFERROR(SUMPRODUCT('6. Patients'!CQ$10:CQ$107,OFFSET('6. Patients'!$JI$9,1,MATCH($D26,'6. Patients'!$JJ$9:$KE$9,0),ROWS('6. Patients'!ED$10:ED$107))),0)+
IFERROR(SUMPRODUCT('6. Patients'!CQ$10:CQ$107,OFFSET('6. Patients'!$KF$9,1,MATCH($D26,'6. Patients'!$KG$9:$KS$9,0),ROWS('6. Patients'!ED$10:ED$107))),0)+
IFERROR(SUMPRODUCT('6. Patients'!CQ$10:CQ$107,OFFSET('6. Patients'!$KT$9,1,MATCH($D26,'6. Patients'!$KU$9:$LP$9,0),ROWS('6. Patients'!ED$10:ED$107))),0)+
IFERROR(SUMPRODUCT('6. Patients'!CQ$10:CQ$107,OFFSET('6. Patients'!$LQ$9,1,MATCH($D26,'6. Patients'!$LR$9:$MF$9,0),ROWS('6. Patients'!ED$10:ED$107))),0))+
IFERROR(VLOOKUP($D26,$H$109:$L$139,COLUMNS($H$108:$J$108)-1+Y$7,0)*$E26*$F26*'1. General Inputs'!$J$18,0),0)</f>
        <v>0</v>
      </c>
      <c r="Z26" s="3">
        <f ca="1">ROUNDUP($F26*$E26*CHOOSE(Z$7,
IFERROR(SUMPRODUCT('6. Patients'!CR$10:CR$107,OFFSET('6. Patients'!$DM$9,1,MATCH($D26,'6. Patients'!$DN$9:$EI$9,0),ROWS('6. Patients'!EE$10:EE$107))),0)+
IFERROR(SUMPRODUCT('6. Patients'!CR$10:CR$107,OFFSET('6. Patients'!$EJ$9,1,MATCH($D26,'6. Patients'!$EK$9:$EW$9,0),ROWS('6. Patients'!EE$10:EE$107))),0)+
IFERROR(SUMPRODUCT('6. Patients'!CR$10:CR$107,OFFSET('6. Patients'!$EX$9,1,MATCH($D26,'6. Patients'!$EY$9:$FT$9,0),ROWS('6. Patients'!EE$10:EE$107))),0)+
IFERROR(SUMPRODUCT('6. Patients'!CR$10:CR$107,OFFSET('6. Patients'!$FU$9,1,MATCH($D26,'6. Patients'!$FV$9:$GJ$9,0),ROWS('6. Patients'!EE$10:EE$107))),0),
IFERROR(SUMPRODUCT('6. Patients'!CR$10:CR$107,OFFSET('6. Patients'!$GK$9,1,MATCH($D26,'6. Patients'!$GL$9:$HG$9,0),ROWS('6. Patients'!EE$10:EE$107))),0)+
IFERROR(SUMPRODUCT('6. Patients'!CR$10:CR$107,OFFSET('6. Patients'!$HH$9,1,MATCH($D26,'6. Patients'!$HI$9:$HU$9,0),ROWS('6. Patients'!EE$10:EE$107))),0)+
IFERROR(SUMPRODUCT('6. Patients'!CR$10:CR$107,OFFSET('6. Patients'!$HV$9,1,MATCH($D26,'6. Patients'!$HW$9:$IR$9,0),ROWS('6. Patients'!EE$10:EE$107))),0)+
IFERROR(SUMPRODUCT('6. Patients'!CR$10:CR$107,OFFSET('6. Patients'!$IS$9,1,MATCH($D26,'6. Patients'!$IT$9:$JH$9,0),ROWS('6. Patients'!EE$10:EE$107))),0),
IFERROR(SUMPRODUCT('6. Patients'!CR$10:CR$107,OFFSET('6. Patients'!$JI$9,1,MATCH($D26,'6. Patients'!$JJ$9:$KE$9,0),ROWS('6. Patients'!EE$10:EE$107))),0)+
IFERROR(SUMPRODUCT('6. Patients'!CR$10:CR$107,OFFSET('6. Patients'!$KF$9,1,MATCH($D26,'6. Patients'!$KG$9:$KS$9,0),ROWS('6. Patients'!EE$10:EE$107))),0)+
IFERROR(SUMPRODUCT('6. Patients'!CR$10:CR$107,OFFSET('6. Patients'!$KT$9,1,MATCH($D26,'6. Patients'!$KU$9:$LP$9,0),ROWS('6. Patients'!EE$10:EE$107))),0)+
IFERROR(SUMPRODUCT('6. Patients'!CR$10:CR$107,OFFSET('6. Patients'!$LQ$9,1,MATCH($D26,'6. Patients'!$LR$9:$MF$9,0),ROWS('6. Patients'!EE$10:EE$107))),0))+
IFERROR(VLOOKUP($D26,$H$109:$L$139,COLUMNS($H$108:$J$108)-1+Z$7,0)*$E26*$F26*'1. General Inputs'!$J$18,0),0)</f>
        <v>0</v>
      </c>
      <c r="AA26" s="3">
        <f ca="1">ROUNDUP($F26*$E26*CHOOSE(AA$7,
IFERROR(SUMPRODUCT('6. Patients'!CS$10:CS$107,OFFSET('6. Patients'!$DM$9,1,MATCH($D26,'6. Patients'!$DN$9:$EI$9,0),ROWS('6. Patients'!EF$10:EF$107))),0)+
IFERROR(SUMPRODUCT('6. Patients'!CS$10:CS$107,OFFSET('6. Patients'!$EJ$9,1,MATCH($D26,'6. Patients'!$EK$9:$EW$9,0),ROWS('6. Patients'!EF$10:EF$107))),0)+
IFERROR(SUMPRODUCT('6. Patients'!CS$10:CS$107,OFFSET('6. Patients'!$EX$9,1,MATCH($D26,'6. Patients'!$EY$9:$FT$9,0),ROWS('6. Patients'!EF$10:EF$107))),0)+
IFERROR(SUMPRODUCT('6. Patients'!CS$10:CS$107,OFFSET('6. Patients'!$FU$9,1,MATCH($D26,'6. Patients'!$FV$9:$GJ$9,0),ROWS('6. Patients'!EF$10:EF$107))),0),
IFERROR(SUMPRODUCT('6. Patients'!CS$10:CS$107,OFFSET('6. Patients'!$GK$9,1,MATCH($D26,'6. Patients'!$GL$9:$HG$9,0),ROWS('6. Patients'!EF$10:EF$107))),0)+
IFERROR(SUMPRODUCT('6. Patients'!CS$10:CS$107,OFFSET('6. Patients'!$HH$9,1,MATCH($D26,'6. Patients'!$HI$9:$HU$9,0),ROWS('6. Patients'!EF$10:EF$107))),0)+
IFERROR(SUMPRODUCT('6. Patients'!CS$10:CS$107,OFFSET('6. Patients'!$HV$9,1,MATCH($D26,'6. Patients'!$HW$9:$IR$9,0),ROWS('6. Patients'!EF$10:EF$107))),0)+
IFERROR(SUMPRODUCT('6. Patients'!CS$10:CS$107,OFFSET('6. Patients'!$IS$9,1,MATCH($D26,'6. Patients'!$IT$9:$JH$9,0),ROWS('6. Patients'!EF$10:EF$107))),0),
IFERROR(SUMPRODUCT('6. Patients'!CS$10:CS$107,OFFSET('6. Patients'!$JI$9,1,MATCH($D26,'6. Patients'!$JJ$9:$KE$9,0),ROWS('6. Patients'!EF$10:EF$107))),0)+
IFERROR(SUMPRODUCT('6. Patients'!CS$10:CS$107,OFFSET('6. Patients'!$KF$9,1,MATCH($D26,'6. Patients'!$KG$9:$KS$9,0),ROWS('6. Patients'!EF$10:EF$107))),0)+
IFERROR(SUMPRODUCT('6. Patients'!CS$10:CS$107,OFFSET('6. Patients'!$KT$9,1,MATCH($D26,'6. Patients'!$KU$9:$LP$9,0),ROWS('6. Patients'!EF$10:EF$107))),0)+
IFERROR(SUMPRODUCT('6. Patients'!CS$10:CS$107,OFFSET('6. Patients'!$LQ$9,1,MATCH($D26,'6. Patients'!$LR$9:$MF$9,0),ROWS('6. Patients'!EF$10:EF$107))),0))+
IFERROR(VLOOKUP($D26,$H$109:$L$139,COLUMNS($H$108:$J$108)-1+AA$7,0)*$E26*$F26*'1. General Inputs'!$J$18,0),0)</f>
        <v>0</v>
      </c>
      <c r="AB26" s="3">
        <f ca="1">ROUNDUP($F26*$E26*CHOOSE(AB$7,
IFERROR(SUMPRODUCT('6. Patients'!CT$10:CT$107,OFFSET('6. Patients'!$DM$9,1,MATCH($D26,'6. Patients'!$DN$9:$EI$9,0),ROWS('6. Patients'!EG$10:EG$107))),0)+
IFERROR(SUMPRODUCT('6. Patients'!CT$10:CT$107,OFFSET('6. Patients'!$EJ$9,1,MATCH($D26,'6. Patients'!$EK$9:$EW$9,0),ROWS('6. Patients'!EG$10:EG$107))),0)+
IFERROR(SUMPRODUCT('6. Patients'!CT$10:CT$107,OFFSET('6. Patients'!$EX$9,1,MATCH($D26,'6. Patients'!$EY$9:$FT$9,0),ROWS('6. Patients'!EG$10:EG$107))),0)+
IFERROR(SUMPRODUCT('6. Patients'!CT$10:CT$107,OFFSET('6. Patients'!$FU$9,1,MATCH($D26,'6. Patients'!$FV$9:$GJ$9,0),ROWS('6. Patients'!EG$10:EG$107))),0),
IFERROR(SUMPRODUCT('6. Patients'!CT$10:CT$107,OFFSET('6. Patients'!$GK$9,1,MATCH($D26,'6. Patients'!$GL$9:$HG$9,0),ROWS('6. Patients'!EG$10:EG$107))),0)+
IFERROR(SUMPRODUCT('6. Patients'!CT$10:CT$107,OFFSET('6. Patients'!$HH$9,1,MATCH($D26,'6. Patients'!$HI$9:$HU$9,0),ROWS('6. Patients'!EG$10:EG$107))),0)+
IFERROR(SUMPRODUCT('6. Patients'!CT$10:CT$107,OFFSET('6. Patients'!$HV$9,1,MATCH($D26,'6. Patients'!$HW$9:$IR$9,0),ROWS('6. Patients'!EG$10:EG$107))),0)+
IFERROR(SUMPRODUCT('6. Patients'!CT$10:CT$107,OFFSET('6. Patients'!$IS$9,1,MATCH($D26,'6. Patients'!$IT$9:$JH$9,0),ROWS('6. Patients'!EG$10:EG$107))),0),
IFERROR(SUMPRODUCT('6. Patients'!CT$10:CT$107,OFFSET('6. Patients'!$JI$9,1,MATCH($D26,'6. Patients'!$JJ$9:$KE$9,0),ROWS('6. Patients'!EG$10:EG$107))),0)+
IFERROR(SUMPRODUCT('6. Patients'!CT$10:CT$107,OFFSET('6. Patients'!$KF$9,1,MATCH($D26,'6. Patients'!$KG$9:$KS$9,0),ROWS('6. Patients'!EG$10:EG$107))),0)+
IFERROR(SUMPRODUCT('6. Patients'!CT$10:CT$107,OFFSET('6. Patients'!$KT$9,1,MATCH($D26,'6. Patients'!$KU$9:$LP$9,0),ROWS('6. Patients'!EG$10:EG$107))),0)+
IFERROR(SUMPRODUCT('6. Patients'!CT$10:CT$107,OFFSET('6. Patients'!$LQ$9,1,MATCH($D26,'6. Patients'!$LR$9:$MF$9,0),ROWS('6. Patients'!EG$10:EG$107))),0))+
IFERROR(VLOOKUP($D26,$H$109:$L$139,COLUMNS($H$108:$J$108)-1+AB$7,0)*$E26*$F26*'1. General Inputs'!$J$18,0),0)</f>
        <v>0</v>
      </c>
      <c r="AC26" s="3">
        <f ca="1">ROUNDUP($F26*$E26*CHOOSE(AC$7,
IFERROR(SUMPRODUCT('6. Patients'!CU$10:CU$107,OFFSET('6. Patients'!$DM$9,1,MATCH($D26,'6. Patients'!$DN$9:$EI$9,0),ROWS('6. Patients'!EH$10:EH$107))),0)+
IFERROR(SUMPRODUCT('6. Patients'!CU$10:CU$107,OFFSET('6. Patients'!$EJ$9,1,MATCH($D26,'6. Patients'!$EK$9:$EW$9,0),ROWS('6. Patients'!EH$10:EH$107))),0)+
IFERROR(SUMPRODUCT('6. Patients'!CU$10:CU$107,OFFSET('6. Patients'!$EX$9,1,MATCH($D26,'6. Patients'!$EY$9:$FT$9,0),ROWS('6. Patients'!EH$10:EH$107))),0)+
IFERROR(SUMPRODUCT('6. Patients'!CU$10:CU$107,OFFSET('6. Patients'!$FU$9,1,MATCH($D26,'6. Patients'!$FV$9:$GJ$9,0),ROWS('6. Patients'!EH$10:EH$107))),0),
IFERROR(SUMPRODUCT('6. Patients'!CU$10:CU$107,OFFSET('6. Patients'!$GK$9,1,MATCH($D26,'6. Patients'!$GL$9:$HG$9,0),ROWS('6. Patients'!EH$10:EH$107))),0)+
IFERROR(SUMPRODUCT('6. Patients'!CU$10:CU$107,OFFSET('6. Patients'!$HH$9,1,MATCH($D26,'6. Patients'!$HI$9:$HU$9,0),ROWS('6. Patients'!EH$10:EH$107))),0)+
IFERROR(SUMPRODUCT('6. Patients'!CU$10:CU$107,OFFSET('6. Patients'!$HV$9,1,MATCH($D26,'6. Patients'!$HW$9:$IR$9,0),ROWS('6. Patients'!EH$10:EH$107))),0)+
IFERROR(SUMPRODUCT('6. Patients'!CU$10:CU$107,OFFSET('6. Patients'!$IS$9,1,MATCH($D26,'6. Patients'!$IT$9:$JH$9,0),ROWS('6. Patients'!EH$10:EH$107))),0),
IFERROR(SUMPRODUCT('6. Patients'!CU$10:CU$107,OFFSET('6. Patients'!$JI$9,1,MATCH($D26,'6. Patients'!$JJ$9:$KE$9,0),ROWS('6. Patients'!EH$10:EH$107))),0)+
IFERROR(SUMPRODUCT('6. Patients'!CU$10:CU$107,OFFSET('6. Patients'!$KF$9,1,MATCH($D26,'6. Patients'!$KG$9:$KS$9,0),ROWS('6. Patients'!EH$10:EH$107))),0)+
IFERROR(SUMPRODUCT('6. Patients'!CU$10:CU$107,OFFSET('6. Patients'!$KT$9,1,MATCH($D26,'6. Patients'!$KU$9:$LP$9,0),ROWS('6. Patients'!EH$10:EH$107))),0)+
IFERROR(SUMPRODUCT('6. Patients'!CU$10:CU$107,OFFSET('6. Patients'!$LQ$9,1,MATCH($D26,'6. Patients'!$LR$9:$MF$9,0),ROWS('6. Patients'!EH$10:EH$107))),0))+
IFERROR(VLOOKUP($D26,$H$109:$L$139,COLUMNS($H$108:$J$108)-1+AC$7,0)*$E26*$F26*'1. General Inputs'!$J$18,0),0)</f>
        <v>0</v>
      </c>
      <c r="AD26" s="3">
        <f ca="1">ROUNDUP($F26*$E26*CHOOSE(AD$7,
IFERROR(SUMPRODUCT('6. Patients'!CV$10:CV$107,OFFSET('6. Patients'!$DM$9,1,MATCH($D26,'6. Patients'!$DN$9:$EI$9,0),ROWS('6. Patients'!EI$10:EI$107))),0)+
IFERROR(SUMPRODUCT('6. Patients'!CV$10:CV$107,OFFSET('6. Patients'!$EJ$9,1,MATCH($D26,'6. Patients'!$EK$9:$EW$9,0),ROWS('6. Patients'!EI$10:EI$107))),0)+
IFERROR(SUMPRODUCT('6. Patients'!CV$10:CV$107,OFFSET('6. Patients'!$EX$9,1,MATCH($D26,'6. Patients'!$EY$9:$FT$9,0),ROWS('6. Patients'!EI$10:EI$107))),0)+
IFERROR(SUMPRODUCT('6. Patients'!CV$10:CV$107,OFFSET('6. Patients'!$FU$9,1,MATCH($D26,'6. Patients'!$FV$9:$GJ$9,0),ROWS('6. Patients'!EI$10:EI$107))),0),
IFERROR(SUMPRODUCT('6. Patients'!CV$10:CV$107,OFFSET('6. Patients'!$GK$9,1,MATCH($D26,'6. Patients'!$GL$9:$HG$9,0),ROWS('6. Patients'!EI$10:EI$107))),0)+
IFERROR(SUMPRODUCT('6. Patients'!CV$10:CV$107,OFFSET('6. Patients'!$HH$9,1,MATCH($D26,'6. Patients'!$HI$9:$HU$9,0),ROWS('6. Patients'!EI$10:EI$107))),0)+
IFERROR(SUMPRODUCT('6. Patients'!CV$10:CV$107,OFFSET('6. Patients'!$HV$9,1,MATCH($D26,'6. Patients'!$HW$9:$IR$9,0),ROWS('6. Patients'!EI$10:EI$107))),0)+
IFERROR(SUMPRODUCT('6. Patients'!CV$10:CV$107,OFFSET('6. Patients'!$IS$9,1,MATCH($D26,'6. Patients'!$IT$9:$JH$9,0),ROWS('6. Patients'!EI$10:EI$107))),0),
IFERROR(SUMPRODUCT('6. Patients'!CV$10:CV$107,OFFSET('6. Patients'!$JI$9,1,MATCH($D26,'6. Patients'!$JJ$9:$KE$9,0),ROWS('6. Patients'!EI$10:EI$107))),0)+
IFERROR(SUMPRODUCT('6. Patients'!CV$10:CV$107,OFFSET('6. Patients'!$KF$9,1,MATCH($D26,'6. Patients'!$KG$9:$KS$9,0),ROWS('6. Patients'!EI$10:EI$107))),0)+
IFERROR(SUMPRODUCT('6. Patients'!CV$10:CV$107,OFFSET('6. Patients'!$KT$9,1,MATCH($D26,'6. Patients'!$KU$9:$LP$9,0),ROWS('6. Patients'!EI$10:EI$107))),0)+
IFERROR(SUMPRODUCT('6. Patients'!CV$10:CV$107,OFFSET('6. Patients'!$LQ$9,1,MATCH($D26,'6. Patients'!$LR$9:$MF$9,0),ROWS('6. Patients'!EI$10:EI$107))),0))+
IFERROR(VLOOKUP($D26,$H$109:$L$139,COLUMNS($H$108:$J$108)-1+AD$7,0)*$E26*$F26*'1. General Inputs'!$J$18,0),0)</f>
        <v>0</v>
      </c>
      <c r="AE26" s="3">
        <f ca="1">ROUNDUP($F26*$E26*CHOOSE(AE$7,
IFERROR(SUMPRODUCT('6. Patients'!CW$10:CW$107,OFFSET('6. Patients'!$DM$9,1,MATCH($D26,'6. Patients'!$DN$9:$EI$9,0),ROWS('6. Patients'!EJ$10:EJ$107))),0)+
IFERROR(SUMPRODUCT('6. Patients'!CW$10:CW$107,OFFSET('6. Patients'!$EJ$9,1,MATCH($D26,'6. Patients'!$EK$9:$EW$9,0),ROWS('6. Patients'!EJ$10:EJ$107))),0)+
IFERROR(SUMPRODUCT('6. Patients'!CW$10:CW$107,OFFSET('6. Patients'!$EX$9,1,MATCH($D26,'6. Patients'!$EY$9:$FT$9,0),ROWS('6. Patients'!EJ$10:EJ$107))),0)+
IFERROR(SUMPRODUCT('6. Patients'!CW$10:CW$107,OFFSET('6. Patients'!$FU$9,1,MATCH($D26,'6. Patients'!$FV$9:$GJ$9,0),ROWS('6. Patients'!EJ$10:EJ$107))),0),
IFERROR(SUMPRODUCT('6. Patients'!CW$10:CW$107,OFFSET('6. Patients'!$GK$9,1,MATCH($D26,'6. Patients'!$GL$9:$HG$9,0),ROWS('6. Patients'!EJ$10:EJ$107))),0)+
IFERROR(SUMPRODUCT('6. Patients'!CW$10:CW$107,OFFSET('6. Patients'!$HH$9,1,MATCH($D26,'6. Patients'!$HI$9:$HU$9,0),ROWS('6. Patients'!EJ$10:EJ$107))),0)+
IFERROR(SUMPRODUCT('6. Patients'!CW$10:CW$107,OFFSET('6. Patients'!$HV$9,1,MATCH($D26,'6. Patients'!$HW$9:$IR$9,0),ROWS('6. Patients'!EJ$10:EJ$107))),0)+
IFERROR(SUMPRODUCT('6. Patients'!CW$10:CW$107,OFFSET('6. Patients'!$IS$9,1,MATCH($D26,'6. Patients'!$IT$9:$JH$9,0),ROWS('6. Patients'!EJ$10:EJ$107))),0),
IFERROR(SUMPRODUCT('6. Patients'!CW$10:CW$107,OFFSET('6. Patients'!$JI$9,1,MATCH($D26,'6. Patients'!$JJ$9:$KE$9,0),ROWS('6. Patients'!EJ$10:EJ$107))),0)+
IFERROR(SUMPRODUCT('6. Patients'!CW$10:CW$107,OFFSET('6. Patients'!$KF$9,1,MATCH($D26,'6. Patients'!$KG$9:$KS$9,0),ROWS('6. Patients'!EJ$10:EJ$107))),0)+
IFERROR(SUMPRODUCT('6. Patients'!CW$10:CW$107,OFFSET('6. Patients'!$KT$9,1,MATCH($D26,'6. Patients'!$KU$9:$LP$9,0),ROWS('6. Patients'!EJ$10:EJ$107))),0)+
IFERROR(SUMPRODUCT('6. Patients'!CW$10:CW$107,OFFSET('6. Patients'!$LQ$9,1,MATCH($D26,'6. Patients'!$LR$9:$MF$9,0),ROWS('6. Patients'!EJ$10:EJ$107))),0))+
IFERROR(VLOOKUP($D26,$H$109:$L$139,COLUMNS($H$108:$J$108)-1+AE$7,0)*$E26*$F26*'1. General Inputs'!$J$18,0),0)</f>
        <v>0</v>
      </c>
      <c r="AF26" s="3">
        <f ca="1">ROUNDUP($F26*$E26*CHOOSE(AF$7,
IFERROR(SUMPRODUCT('6. Patients'!CX$10:CX$107,OFFSET('6. Patients'!$DM$9,1,MATCH($D26,'6. Patients'!$DN$9:$EI$9,0),ROWS('6. Patients'!EK$10:EK$107))),0)+
IFERROR(SUMPRODUCT('6. Patients'!CX$10:CX$107,OFFSET('6. Patients'!$EJ$9,1,MATCH($D26,'6. Patients'!$EK$9:$EW$9,0),ROWS('6. Patients'!EK$10:EK$107))),0)+
IFERROR(SUMPRODUCT('6. Patients'!CX$10:CX$107,OFFSET('6. Patients'!$EX$9,1,MATCH($D26,'6. Patients'!$EY$9:$FT$9,0),ROWS('6. Patients'!EK$10:EK$107))),0)+
IFERROR(SUMPRODUCT('6. Patients'!CX$10:CX$107,OFFSET('6. Patients'!$FU$9,1,MATCH($D26,'6. Patients'!$FV$9:$GJ$9,0),ROWS('6. Patients'!EK$10:EK$107))),0),
IFERROR(SUMPRODUCT('6. Patients'!CX$10:CX$107,OFFSET('6. Patients'!$GK$9,1,MATCH($D26,'6. Patients'!$GL$9:$HG$9,0),ROWS('6. Patients'!EK$10:EK$107))),0)+
IFERROR(SUMPRODUCT('6. Patients'!CX$10:CX$107,OFFSET('6. Patients'!$HH$9,1,MATCH($D26,'6. Patients'!$HI$9:$HU$9,0),ROWS('6. Patients'!EK$10:EK$107))),0)+
IFERROR(SUMPRODUCT('6. Patients'!CX$10:CX$107,OFFSET('6. Patients'!$HV$9,1,MATCH($D26,'6. Patients'!$HW$9:$IR$9,0),ROWS('6. Patients'!EK$10:EK$107))),0)+
IFERROR(SUMPRODUCT('6. Patients'!CX$10:CX$107,OFFSET('6. Patients'!$IS$9,1,MATCH($D26,'6. Patients'!$IT$9:$JH$9,0),ROWS('6. Patients'!EK$10:EK$107))),0),
IFERROR(SUMPRODUCT('6. Patients'!CX$10:CX$107,OFFSET('6. Patients'!$JI$9,1,MATCH($D26,'6. Patients'!$JJ$9:$KE$9,0),ROWS('6. Patients'!EK$10:EK$107))),0)+
IFERROR(SUMPRODUCT('6. Patients'!CX$10:CX$107,OFFSET('6. Patients'!$KF$9,1,MATCH($D26,'6. Patients'!$KG$9:$KS$9,0),ROWS('6. Patients'!EK$10:EK$107))),0)+
IFERROR(SUMPRODUCT('6. Patients'!CX$10:CX$107,OFFSET('6. Patients'!$KT$9,1,MATCH($D26,'6. Patients'!$KU$9:$LP$9,0),ROWS('6. Patients'!EK$10:EK$107))),0)+
IFERROR(SUMPRODUCT('6. Patients'!CX$10:CX$107,OFFSET('6. Patients'!$LQ$9,1,MATCH($D26,'6. Patients'!$LR$9:$MF$9,0),ROWS('6. Patients'!EK$10:EK$107))),0))+
IFERROR(VLOOKUP($D26,$H$109:$L$139,COLUMNS($H$108:$J$108)-1+AF$7,0)*$E26*$F26*'1. General Inputs'!$J$18,0),0)</f>
        <v>0</v>
      </c>
      <c r="AG26" s="3">
        <f ca="1">ROUNDUP($F26*$E26*CHOOSE(AG$7,
IFERROR(SUMPRODUCT('6. Patients'!CY$10:CY$107,OFFSET('6. Patients'!$DM$9,1,MATCH($D26,'6. Patients'!$DN$9:$EI$9,0),ROWS('6. Patients'!EL$10:EL$107))),0)+
IFERROR(SUMPRODUCT('6. Patients'!CY$10:CY$107,OFFSET('6. Patients'!$EJ$9,1,MATCH($D26,'6. Patients'!$EK$9:$EW$9,0),ROWS('6. Patients'!EL$10:EL$107))),0)+
IFERROR(SUMPRODUCT('6. Patients'!CY$10:CY$107,OFFSET('6. Patients'!$EX$9,1,MATCH($D26,'6. Patients'!$EY$9:$FT$9,0),ROWS('6. Patients'!EL$10:EL$107))),0)+
IFERROR(SUMPRODUCT('6. Patients'!CY$10:CY$107,OFFSET('6. Patients'!$FU$9,1,MATCH($D26,'6. Patients'!$FV$9:$GJ$9,0),ROWS('6. Patients'!EL$10:EL$107))),0),
IFERROR(SUMPRODUCT('6. Patients'!CY$10:CY$107,OFFSET('6. Patients'!$GK$9,1,MATCH($D26,'6. Patients'!$GL$9:$HG$9,0),ROWS('6. Patients'!EL$10:EL$107))),0)+
IFERROR(SUMPRODUCT('6. Patients'!CY$10:CY$107,OFFSET('6. Patients'!$HH$9,1,MATCH($D26,'6. Patients'!$HI$9:$HU$9,0),ROWS('6. Patients'!EL$10:EL$107))),0)+
IFERROR(SUMPRODUCT('6. Patients'!CY$10:CY$107,OFFSET('6. Patients'!$HV$9,1,MATCH($D26,'6. Patients'!$HW$9:$IR$9,0),ROWS('6. Patients'!EL$10:EL$107))),0)+
IFERROR(SUMPRODUCT('6. Patients'!CY$10:CY$107,OFFSET('6. Patients'!$IS$9,1,MATCH($D26,'6. Patients'!$IT$9:$JH$9,0),ROWS('6. Patients'!EL$10:EL$107))),0),
IFERROR(SUMPRODUCT('6. Patients'!CY$10:CY$107,OFFSET('6. Patients'!$JI$9,1,MATCH($D26,'6. Patients'!$JJ$9:$KE$9,0),ROWS('6. Patients'!EL$10:EL$107))),0)+
IFERROR(SUMPRODUCT('6. Patients'!CY$10:CY$107,OFFSET('6. Patients'!$KF$9,1,MATCH($D26,'6. Patients'!$KG$9:$KS$9,0),ROWS('6. Patients'!EL$10:EL$107))),0)+
IFERROR(SUMPRODUCT('6. Patients'!CY$10:CY$107,OFFSET('6. Patients'!$KT$9,1,MATCH($D26,'6. Patients'!$KU$9:$LP$9,0),ROWS('6. Patients'!EL$10:EL$107))),0)+
IFERROR(SUMPRODUCT('6. Patients'!CY$10:CY$107,OFFSET('6. Patients'!$LQ$9,1,MATCH($D26,'6. Patients'!$LR$9:$MF$9,0),ROWS('6. Patients'!EL$10:EL$107))),0))+
IFERROR(VLOOKUP($D26,$H$109:$L$139,COLUMNS($H$108:$J$108)-1+AG$7,0)*$E26*$F26*'1. General Inputs'!$J$18,0),0)</f>
        <v>0</v>
      </c>
      <c r="AH26" s="3">
        <f ca="1">ROUNDUP($F26*$E26*CHOOSE(AH$7,
IFERROR(SUMPRODUCT('6. Patients'!CZ$10:CZ$107,OFFSET('6. Patients'!$DM$9,1,MATCH($D26,'6. Patients'!$DN$9:$EI$9,0),ROWS('6. Patients'!EM$10:EM$107))),0)+
IFERROR(SUMPRODUCT('6. Patients'!CZ$10:CZ$107,OFFSET('6. Patients'!$EJ$9,1,MATCH($D26,'6. Patients'!$EK$9:$EW$9,0),ROWS('6. Patients'!EM$10:EM$107))),0)+
IFERROR(SUMPRODUCT('6. Patients'!CZ$10:CZ$107,OFFSET('6. Patients'!$EX$9,1,MATCH($D26,'6. Patients'!$EY$9:$FT$9,0),ROWS('6. Patients'!EM$10:EM$107))),0)+
IFERROR(SUMPRODUCT('6. Patients'!CZ$10:CZ$107,OFFSET('6. Patients'!$FU$9,1,MATCH($D26,'6. Patients'!$FV$9:$GJ$9,0),ROWS('6. Patients'!EM$10:EM$107))),0),
IFERROR(SUMPRODUCT('6. Patients'!CZ$10:CZ$107,OFFSET('6. Patients'!$GK$9,1,MATCH($D26,'6. Patients'!$GL$9:$HG$9,0),ROWS('6. Patients'!EM$10:EM$107))),0)+
IFERROR(SUMPRODUCT('6. Patients'!CZ$10:CZ$107,OFFSET('6. Patients'!$HH$9,1,MATCH($D26,'6. Patients'!$HI$9:$HU$9,0),ROWS('6. Patients'!EM$10:EM$107))),0)+
IFERROR(SUMPRODUCT('6. Patients'!CZ$10:CZ$107,OFFSET('6. Patients'!$HV$9,1,MATCH($D26,'6. Patients'!$HW$9:$IR$9,0),ROWS('6. Patients'!EM$10:EM$107))),0)+
IFERROR(SUMPRODUCT('6. Patients'!CZ$10:CZ$107,OFFSET('6. Patients'!$IS$9,1,MATCH($D26,'6. Patients'!$IT$9:$JH$9,0),ROWS('6. Patients'!EM$10:EM$107))),0),
IFERROR(SUMPRODUCT('6. Patients'!CZ$10:CZ$107,OFFSET('6. Patients'!$JI$9,1,MATCH($D26,'6. Patients'!$JJ$9:$KE$9,0),ROWS('6. Patients'!EM$10:EM$107))),0)+
IFERROR(SUMPRODUCT('6. Patients'!CZ$10:CZ$107,OFFSET('6. Patients'!$KF$9,1,MATCH($D26,'6. Patients'!$KG$9:$KS$9,0),ROWS('6. Patients'!EM$10:EM$107))),0)+
IFERROR(SUMPRODUCT('6. Patients'!CZ$10:CZ$107,OFFSET('6. Patients'!$KT$9,1,MATCH($D26,'6. Patients'!$KU$9:$LP$9,0),ROWS('6. Patients'!EM$10:EM$107))),0)+
IFERROR(SUMPRODUCT('6. Patients'!CZ$10:CZ$107,OFFSET('6. Patients'!$LQ$9,1,MATCH($D26,'6. Patients'!$LR$9:$MF$9,0),ROWS('6. Patients'!EM$10:EM$107))),0))+
IFERROR(VLOOKUP($D26,$H$109:$L$139,COLUMNS($H$108:$J$108)-1+AH$7,0)*$E26*$F26*'1. General Inputs'!$J$18,0),0)</f>
        <v>0</v>
      </c>
      <c r="AI26" s="3">
        <f ca="1">ROUNDUP($F26*$E26*CHOOSE(AI$7,
IFERROR(SUMPRODUCT('6. Patients'!DA$10:DA$107,OFFSET('6. Patients'!$DM$9,1,MATCH($D26,'6. Patients'!$DN$9:$EI$9,0),ROWS('6. Patients'!EN$10:EN$107))),0)+
IFERROR(SUMPRODUCT('6. Patients'!DA$10:DA$107,OFFSET('6. Patients'!$EJ$9,1,MATCH($D26,'6. Patients'!$EK$9:$EW$9,0),ROWS('6. Patients'!EN$10:EN$107))),0)+
IFERROR(SUMPRODUCT('6. Patients'!DA$10:DA$107,OFFSET('6. Patients'!$EX$9,1,MATCH($D26,'6. Patients'!$EY$9:$FT$9,0),ROWS('6. Patients'!EN$10:EN$107))),0)+
IFERROR(SUMPRODUCT('6. Patients'!DA$10:DA$107,OFFSET('6. Patients'!$FU$9,1,MATCH($D26,'6. Patients'!$FV$9:$GJ$9,0),ROWS('6. Patients'!EN$10:EN$107))),0),
IFERROR(SUMPRODUCT('6. Patients'!DA$10:DA$107,OFFSET('6. Patients'!$GK$9,1,MATCH($D26,'6. Patients'!$GL$9:$HG$9,0),ROWS('6. Patients'!EN$10:EN$107))),0)+
IFERROR(SUMPRODUCT('6. Patients'!DA$10:DA$107,OFFSET('6. Patients'!$HH$9,1,MATCH($D26,'6. Patients'!$HI$9:$HU$9,0),ROWS('6. Patients'!EN$10:EN$107))),0)+
IFERROR(SUMPRODUCT('6. Patients'!DA$10:DA$107,OFFSET('6. Patients'!$HV$9,1,MATCH($D26,'6. Patients'!$HW$9:$IR$9,0),ROWS('6. Patients'!EN$10:EN$107))),0)+
IFERROR(SUMPRODUCT('6. Patients'!DA$10:DA$107,OFFSET('6. Patients'!$IS$9,1,MATCH($D26,'6. Patients'!$IT$9:$JH$9,0),ROWS('6. Patients'!EN$10:EN$107))),0),
IFERROR(SUMPRODUCT('6. Patients'!DA$10:DA$107,OFFSET('6. Patients'!$JI$9,1,MATCH($D26,'6. Patients'!$JJ$9:$KE$9,0),ROWS('6. Patients'!EN$10:EN$107))),0)+
IFERROR(SUMPRODUCT('6. Patients'!DA$10:DA$107,OFFSET('6. Patients'!$KF$9,1,MATCH($D26,'6. Patients'!$KG$9:$KS$9,0),ROWS('6. Patients'!EN$10:EN$107))),0)+
IFERROR(SUMPRODUCT('6. Patients'!DA$10:DA$107,OFFSET('6. Patients'!$KT$9,1,MATCH($D26,'6. Patients'!$KU$9:$LP$9,0),ROWS('6. Patients'!EN$10:EN$107))),0)+
IFERROR(SUMPRODUCT('6. Patients'!DA$10:DA$107,OFFSET('6. Patients'!$LQ$9,1,MATCH($D26,'6. Patients'!$LR$9:$MF$9,0),ROWS('6. Patients'!EN$10:EN$107))),0))+
IFERROR(VLOOKUP($D26,$H$109:$L$139,COLUMNS($H$108:$J$108)-1+AI$7,0)*$E26*$F26*'1. General Inputs'!$J$18,0),0)</f>
        <v>0</v>
      </c>
      <c r="AJ26" s="3">
        <f ca="1">ROUNDUP($F26*$E26*CHOOSE(AJ$7,
IFERROR(SUMPRODUCT('6. Patients'!DB$10:DB$107,OFFSET('6. Patients'!$DM$9,1,MATCH($D26,'6. Patients'!$DN$9:$EI$9,0),ROWS('6. Patients'!EO$10:EO$107))),0)+
IFERROR(SUMPRODUCT('6. Patients'!DB$10:DB$107,OFFSET('6. Patients'!$EJ$9,1,MATCH($D26,'6. Patients'!$EK$9:$EW$9,0),ROWS('6. Patients'!EO$10:EO$107))),0)+
IFERROR(SUMPRODUCT('6. Patients'!DB$10:DB$107,OFFSET('6. Patients'!$EX$9,1,MATCH($D26,'6. Patients'!$EY$9:$FT$9,0),ROWS('6. Patients'!EO$10:EO$107))),0)+
IFERROR(SUMPRODUCT('6. Patients'!DB$10:DB$107,OFFSET('6. Patients'!$FU$9,1,MATCH($D26,'6. Patients'!$FV$9:$GJ$9,0),ROWS('6. Patients'!EO$10:EO$107))),0),
IFERROR(SUMPRODUCT('6. Patients'!DB$10:DB$107,OFFSET('6. Patients'!$GK$9,1,MATCH($D26,'6. Patients'!$GL$9:$HG$9,0),ROWS('6. Patients'!EO$10:EO$107))),0)+
IFERROR(SUMPRODUCT('6. Patients'!DB$10:DB$107,OFFSET('6. Patients'!$HH$9,1,MATCH($D26,'6. Patients'!$HI$9:$HU$9,0),ROWS('6. Patients'!EO$10:EO$107))),0)+
IFERROR(SUMPRODUCT('6. Patients'!DB$10:DB$107,OFFSET('6. Patients'!$HV$9,1,MATCH($D26,'6. Patients'!$HW$9:$IR$9,0),ROWS('6. Patients'!EO$10:EO$107))),0)+
IFERROR(SUMPRODUCT('6. Patients'!DB$10:DB$107,OFFSET('6. Patients'!$IS$9,1,MATCH($D26,'6. Patients'!$IT$9:$JH$9,0),ROWS('6. Patients'!EO$10:EO$107))),0),
IFERROR(SUMPRODUCT('6. Patients'!DB$10:DB$107,OFFSET('6. Patients'!$JI$9,1,MATCH($D26,'6. Patients'!$JJ$9:$KE$9,0),ROWS('6. Patients'!EO$10:EO$107))),0)+
IFERROR(SUMPRODUCT('6. Patients'!DB$10:DB$107,OFFSET('6. Patients'!$KF$9,1,MATCH($D26,'6. Patients'!$KG$9:$KS$9,0),ROWS('6. Patients'!EO$10:EO$107))),0)+
IFERROR(SUMPRODUCT('6. Patients'!DB$10:DB$107,OFFSET('6. Patients'!$KT$9,1,MATCH($D26,'6. Patients'!$KU$9:$LP$9,0),ROWS('6. Patients'!EO$10:EO$107))),0)+
IFERROR(SUMPRODUCT('6. Patients'!DB$10:DB$107,OFFSET('6. Patients'!$LQ$9,1,MATCH($D26,'6. Patients'!$LR$9:$MF$9,0),ROWS('6. Patients'!EO$10:EO$107))),0))+
IFERROR(VLOOKUP($D26,$H$109:$L$139,COLUMNS($H$108:$J$108)-1+AJ$7,0)*$E26*$F26*'1. General Inputs'!$J$18,0),0)</f>
        <v>0</v>
      </c>
      <c r="AK26" s="3">
        <f ca="1">ROUNDUP($F26*$E26*CHOOSE(AK$7,
IFERROR(SUMPRODUCT('6. Patients'!DC$10:DC$107,OFFSET('6. Patients'!$DM$9,1,MATCH($D26,'6. Patients'!$DN$9:$EI$9,0),ROWS('6. Patients'!EP$10:EP$107))),0)+
IFERROR(SUMPRODUCT('6. Patients'!DC$10:DC$107,OFFSET('6. Patients'!$EJ$9,1,MATCH($D26,'6. Patients'!$EK$9:$EW$9,0),ROWS('6. Patients'!EP$10:EP$107))),0)+
IFERROR(SUMPRODUCT('6. Patients'!DC$10:DC$107,OFFSET('6. Patients'!$EX$9,1,MATCH($D26,'6. Patients'!$EY$9:$FT$9,0),ROWS('6. Patients'!EP$10:EP$107))),0)+
IFERROR(SUMPRODUCT('6. Patients'!DC$10:DC$107,OFFSET('6. Patients'!$FU$9,1,MATCH($D26,'6. Patients'!$FV$9:$GJ$9,0),ROWS('6. Patients'!EP$10:EP$107))),0),
IFERROR(SUMPRODUCT('6. Patients'!DC$10:DC$107,OFFSET('6. Patients'!$GK$9,1,MATCH($D26,'6. Patients'!$GL$9:$HG$9,0),ROWS('6. Patients'!EP$10:EP$107))),0)+
IFERROR(SUMPRODUCT('6. Patients'!DC$10:DC$107,OFFSET('6. Patients'!$HH$9,1,MATCH($D26,'6. Patients'!$HI$9:$HU$9,0),ROWS('6. Patients'!EP$10:EP$107))),0)+
IFERROR(SUMPRODUCT('6. Patients'!DC$10:DC$107,OFFSET('6. Patients'!$HV$9,1,MATCH($D26,'6. Patients'!$HW$9:$IR$9,0),ROWS('6. Patients'!EP$10:EP$107))),0)+
IFERROR(SUMPRODUCT('6. Patients'!DC$10:DC$107,OFFSET('6. Patients'!$IS$9,1,MATCH($D26,'6. Patients'!$IT$9:$JH$9,0),ROWS('6. Patients'!EP$10:EP$107))),0),
IFERROR(SUMPRODUCT('6. Patients'!DC$10:DC$107,OFFSET('6. Patients'!$JI$9,1,MATCH($D26,'6. Patients'!$JJ$9:$KE$9,0),ROWS('6. Patients'!EP$10:EP$107))),0)+
IFERROR(SUMPRODUCT('6. Patients'!DC$10:DC$107,OFFSET('6. Patients'!$KF$9,1,MATCH($D26,'6. Patients'!$KG$9:$KS$9,0),ROWS('6. Patients'!EP$10:EP$107))),0)+
IFERROR(SUMPRODUCT('6. Patients'!DC$10:DC$107,OFFSET('6. Patients'!$KT$9,1,MATCH($D26,'6. Patients'!$KU$9:$LP$9,0),ROWS('6. Patients'!EP$10:EP$107))),0)+
IFERROR(SUMPRODUCT('6. Patients'!DC$10:DC$107,OFFSET('6. Patients'!$LQ$9,1,MATCH($D26,'6. Patients'!$LR$9:$MF$9,0),ROWS('6. Patients'!EP$10:EP$107))),0))+
IFERROR(VLOOKUP($D26,$H$109:$L$139,COLUMNS($H$108:$J$108)-1+AK$7,0)*$E26*$F26*'1. General Inputs'!$J$18,0),0)</f>
        <v>0</v>
      </c>
      <c r="AL26" s="3">
        <f ca="1">ROUNDUP($F26*$E26*CHOOSE(AL$7,
IFERROR(SUMPRODUCT('6. Patients'!DD$10:DD$107,OFFSET('6. Patients'!$DM$9,1,MATCH($D26,'6. Patients'!$DN$9:$EI$9,0),ROWS('6. Patients'!EQ$10:EQ$107))),0)+
IFERROR(SUMPRODUCT('6. Patients'!DD$10:DD$107,OFFSET('6. Patients'!$EJ$9,1,MATCH($D26,'6. Patients'!$EK$9:$EW$9,0),ROWS('6. Patients'!EQ$10:EQ$107))),0)+
IFERROR(SUMPRODUCT('6. Patients'!DD$10:DD$107,OFFSET('6. Patients'!$EX$9,1,MATCH($D26,'6. Patients'!$EY$9:$FT$9,0),ROWS('6. Patients'!EQ$10:EQ$107))),0)+
IFERROR(SUMPRODUCT('6. Patients'!DD$10:DD$107,OFFSET('6. Patients'!$FU$9,1,MATCH($D26,'6. Patients'!$FV$9:$GJ$9,0),ROWS('6. Patients'!EQ$10:EQ$107))),0),
IFERROR(SUMPRODUCT('6. Patients'!DD$10:DD$107,OFFSET('6. Patients'!$GK$9,1,MATCH($D26,'6. Patients'!$GL$9:$HG$9,0),ROWS('6. Patients'!EQ$10:EQ$107))),0)+
IFERROR(SUMPRODUCT('6. Patients'!DD$10:DD$107,OFFSET('6. Patients'!$HH$9,1,MATCH($D26,'6. Patients'!$HI$9:$HU$9,0),ROWS('6. Patients'!EQ$10:EQ$107))),0)+
IFERROR(SUMPRODUCT('6. Patients'!DD$10:DD$107,OFFSET('6. Patients'!$HV$9,1,MATCH($D26,'6. Patients'!$HW$9:$IR$9,0),ROWS('6. Patients'!EQ$10:EQ$107))),0)+
IFERROR(SUMPRODUCT('6. Patients'!DD$10:DD$107,OFFSET('6. Patients'!$IS$9,1,MATCH($D26,'6. Patients'!$IT$9:$JH$9,0),ROWS('6. Patients'!EQ$10:EQ$107))),0),
IFERROR(SUMPRODUCT('6. Patients'!DD$10:DD$107,OFFSET('6. Patients'!$JI$9,1,MATCH($D26,'6. Patients'!$JJ$9:$KE$9,0),ROWS('6. Patients'!EQ$10:EQ$107))),0)+
IFERROR(SUMPRODUCT('6. Patients'!DD$10:DD$107,OFFSET('6. Patients'!$KF$9,1,MATCH($D26,'6. Patients'!$KG$9:$KS$9,0),ROWS('6. Patients'!EQ$10:EQ$107))),0)+
IFERROR(SUMPRODUCT('6. Patients'!DD$10:DD$107,OFFSET('6. Patients'!$KT$9,1,MATCH($D26,'6. Patients'!$KU$9:$LP$9,0),ROWS('6. Patients'!EQ$10:EQ$107))),0)+
IFERROR(SUMPRODUCT('6. Patients'!DD$10:DD$107,OFFSET('6. Patients'!$LQ$9,1,MATCH($D26,'6. Patients'!$LR$9:$MF$9,0),ROWS('6. Patients'!EQ$10:EQ$107))),0))+
IFERROR(VLOOKUP($D26,$H$109:$L$139,COLUMNS($H$108:$J$108)-1+AL$7,0)*$E26*$F26*'1. General Inputs'!$J$18,0),0)</f>
        <v>0</v>
      </c>
      <c r="AM26" s="3">
        <f ca="1">ROUNDUP($F26*$E26*CHOOSE(AM$7,
IFERROR(SUMPRODUCT('6. Patients'!DE$10:DE$107,OFFSET('6. Patients'!$DM$9,1,MATCH($D26,'6. Patients'!$DN$9:$EI$9,0),ROWS('6. Patients'!ER$10:ER$107))),0)+
IFERROR(SUMPRODUCT('6. Patients'!DE$10:DE$107,OFFSET('6. Patients'!$EJ$9,1,MATCH($D26,'6. Patients'!$EK$9:$EW$9,0),ROWS('6. Patients'!ER$10:ER$107))),0)+
IFERROR(SUMPRODUCT('6. Patients'!DE$10:DE$107,OFFSET('6. Patients'!$EX$9,1,MATCH($D26,'6. Patients'!$EY$9:$FT$9,0),ROWS('6. Patients'!ER$10:ER$107))),0)+
IFERROR(SUMPRODUCT('6. Patients'!DE$10:DE$107,OFFSET('6. Patients'!$FU$9,1,MATCH($D26,'6. Patients'!$FV$9:$GJ$9,0),ROWS('6. Patients'!ER$10:ER$107))),0),
IFERROR(SUMPRODUCT('6. Patients'!DE$10:DE$107,OFFSET('6. Patients'!$GK$9,1,MATCH($D26,'6. Patients'!$GL$9:$HG$9,0),ROWS('6. Patients'!ER$10:ER$107))),0)+
IFERROR(SUMPRODUCT('6. Patients'!DE$10:DE$107,OFFSET('6. Patients'!$HH$9,1,MATCH($D26,'6. Patients'!$HI$9:$HU$9,0),ROWS('6. Patients'!ER$10:ER$107))),0)+
IFERROR(SUMPRODUCT('6. Patients'!DE$10:DE$107,OFFSET('6. Patients'!$HV$9,1,MATCH($D26,'6. Patients'!$HW$9:$IR$9,0),ROWS('6. Patients'!ER$10:ER$107))),0)+
IFERROR(SUMPRODUCT('6. Patients'!DE$10:DE$107,OFFSET('6. Patients'!$IS$9,1,MATCH($D26,'6. Patients'!$IT$9:$JH$9,0),ROWS('6. Patients'!ER$10:ER$107))),0),
IFERROR(SUMPRODUCT('6. Patients'!DE$10:DE$107,OFFSET('6. Patients'!$JI$9,1,MATCH($D26,'6. Patients'!$JJ$9:$KE$9,0),ROWS('6. Patients'!ER$10:ER$107))),0)+
IFERROR(SUMPRODUCT('6. Patients'!DE$10:DE$107,OFFSET('6. Patients'!$KF$9,1,MATCH($D26,'6. Patients'!$KG$9:$KS$9,0),ROWS('6. Patients'!ER$10:ER$107))),0)+
IFERROR(SUMPRODUCT('6. Patients'!DE$10:DE$107,OFFSET('6. Patients'!$KT$9,1,MATCH($D26,'6. Patients'!$KU$9:$LP$9,0),ROWS('6. Patients'!ER$10:ER$107))),0)+
IFERROR(SUMPRODUCT('6. Patients'!DE$10:DE$107,OFFSET('6. Patients'!$LQ$9,1,MATCH($D26,'6. Patients'!$LR$9:$MF$9,0),ROWS('6. Patients'!ER$10:ER$107))),0))+
IFERROR(VLOOKUP($D26,$H$109:$L$139,COLUMNS($H$108:$J$108)-1+AM$7,0)*$E26*$F26*'1. General Inputs'!$J$18,0),0)</f>
        <v>0</v>
      </c>
      <c r="AN26" s="3">
        <f ca="1">ROUNDUP($F26*$E26*CHOOSE(AN$7,
IFERROR(SUMPRODUCT('6. Patients'!DF$10:DF$107,OFFSET('6. Patients'!$DM$9,1,MATCH($D26,'6. Patients'!$DN$9:$EI$9,0),ROWS('6. Patients'!ES$10:ES$107))),0)+
IFERROR(SUMPRODUCT('6. Patients'!DF$10:DF$107,OFFSET('6. Patients'!$EJ$9,1,MATCH($D26,'6. Patients'!$EK$9:$EW$9,0),ROWS('6. Patients'!ES$10:ES$107))),0)+
IFERROR(SUMPRODUCT('6. Patients'!DF$10:DF$107,OFFSET('6. Patients'!$EX$9,1,MATCH($D26,'6. Patients'!$EY$9:$FT$9,0),ROWS('6. Patients'!ES$10:ES$107))),0)+
IFERROR(SUMPRODUCT('6. Patients'!DF$10:DF$107,OFFSET('6. Patients'!$FU$9,1,MATCH($D26,'6. Patients'!$FV$9:$GJ$9,0),ROWS('6. Patients'!ES$10:ES$107))),0),
IFERROR(SUMPRODUCT('6. Patients'!DF$10:DF$107,OFFSET('6. Patients'!$GK$9,1,MATCH($D26,'6. Patients'!$GL$9:$HG$9,0),ROWS('6. Patients'!ES$10:ES$107))),0)+
IFERROR(SUMPRODUCT('6. Patients'!DF$10:DF$107,OFFSET('6. Patients'!$HH$9,1,MATCH($D26,'6. Patients'!$HI$9:$HU$9,0),ROWS('6. Patients'!ES$10:ES$107))),0)+
IFERROR(SUMPRODUCT('6. Patients'!DF$10:DF$107,OFFSET('6. Patients'!$HV$9,1,MATCH($D26,'6. Patients'!$HW$9:$IR$9,0),ROWS('6. Patients'!ES$10:ES$107))),0)+
IFERROR(SUMPRODUCT('6. Patients'!DF$10:DF$107,OFFSET('6. Patients'!$IS$9,1,MATCH($D26,'6. Patients'!$IT$9:$JH$9,0),ROWS('6. Patients'!ES$10:ES$107))),0),
IFERROR(SUMPRODUCT('6. Patients'!DF$10:DF$107,OFFSET('6. Patients'!$JI$9,1,MATCH($D26,'6. Patients'!$JJ$9:$KE$9,0),ROWS('6. Patients'!ES$10:ES$107))),0)+
IFERROR(SUMPRODUCT('6. Patients'!DF$10:DF$107,OFFSET('6. Patients'!$KF$9,1,MATCH($D26,'6. Patients'!$KG$9:$KS$9,0),ROWS('6. Patients'!ES$10:ES$107))),0)+
IFERROR(SUMPRODUCT('6. Patients'!DF$10:DF$107,OFFSET('6. Patients'!$KT$9,1,MATCH($D26,'6. Patients'!$KU$9:$LP$9,0),ROWS('6. Patients'!ES$10:ES$107))),0)+
IFERROR(SUMPRODUCT('6. Patients'!DF$10:DF$107,OFFSET('6. Patients'!$LQ$9,1,MATCH($D26,'6. Patients'!$LR$9:$MF$9,0),ROWS('6. Patients'!ES$10:ES$107))),0))+
IFERROR(VLOOKUP($D26,$H$109:$L$139,COLUMNS($H$108:$J$108)-1+AN$7,0)*$E26*$F26*'1. General Inputs'!$J$18,0),0)</f>
        <v>0</v>
      </c>
      <c r="AO26" s="3">
        <f ca="1">ROUNDUP($F26*$E26*CHOOSE(AO$7,
IFERROR(SUMPRODUCT('6. Patients'!DG$10:DG$107,OFFSET('6. Patients'!$DM$9,1,MATCH($D26,'6. Patients'!$DN$9:$EI$9,0),ROWS('6. Patients'!ET$10:ET$107))),0)+
IFERROR(SUMPRODUCT('6. Patients'!DG$10:DG$107,OFFSET('6. Patients'!$EJ$9,1,MATCH($D26,'6. Patients'!$EK$9:$EW$9,0),ROWS('6. Patients'!ET$10:ET$107))),0)+
IFERROR(SUMPRODUCT('6. Patients'!DG$10:DG$107,OFFSET('6. Patients'!$EX$9,1,MATCH($D26,'6. Patients'!$EY$9:$FT$9,0),ROWS('6. Patients'!ET$10:ET$107))),0)+
IFERROR(SUMPRODUCT('6. Patients'!DG$10:DG$107,OFFSET('6. Patients'!$FU$9,1,MATCH($D26,'6. Patients'!$FV$9:$GJ$9,0),ROWS('6. Patients'!ET$10:ET$107))),0),
IFERROR(SUMPRODUCT('6. Patients'!DG$10:DG$107,OFFSET('6. Patients'!$GK$9,1,MATCH($D26,'6. Patients'!$GL$9:$HG$9,0),ROWS('6. Patients'!ET$10:ET$107))),0)+
IFERROR(SUMPRODUCT('6. Patients'!DG$10:DG$107,OFFSET('6. Patients'!$HH$9,1,MATCH($D26,'6. Patients'!$HI$9:$HU$9,0),ROWS('6. Patients'!ET$10:ET$107))),0)+
IFERROR(SUMPRODUCT('6. Patients'!DG$10:DG$107,OFFSET('6. Patients'!$HV$9,1,MATCH($D26,'6. Patients'!$HW$9:$IR$9,0),ROWS('6. Patients'!ET$10:ET$107))),0)+
IFERROR(SUMPRODUCT('6. Patients'!DG$10:DG$107,OFFSET('6. Patients'!$IS$9,1,MATCH($D26,'6. Patients'!$IT$9:$JH$9,0),ROWS('6. Patients'!ET$10:ET$107))),0),
IFERROR(SUMPRODUCT('6. Patients'!DG$10:DG$107,OFFSET('6. Patients'!$JI$9,1,MATCH($D26,'6. Patients'!$JJ$9:$KE$9,0),ROWS('6. Patients'!ET$10:ET$107))),0)+
IFERROR(SUMPRODUCT('6. Patients'!DG$10:DG$107,OFFSET('6. Patients'!$KF$9,1,MATCH($D26,'6. Patients'!$KG$9:$KS$9,0),ROWS('6. Patients'!ET$10:ET$107))),0)+
IFERROR(SUMPRODUCT('6. Patients'!DG$10:DG$107,OFFSET('6. Patients'!$KT$9,1,MATCH($D26,'6. Patients'!$KU$9:$LP$9,0),ROWS('6. Patients'!ET$10:ET$107))),0)+
IFERROR(SUMPRODUCT('6. Patients'!DG$10:DG$107,OFFSET('6. Patients'!$LQ$9,1,MATCH($D26,'6. Patients'!$LR$9:$MF$9,0),ROWS('6. Patients'!ET$10:ET$107))),0))+
IFERROR(VLOOKUP($D26,$H$109:$L$139,COLUMNS($H$108:$J$108)-1+AO$7,0)*$E26*$F26*'1. General Inputs'!$J$18,0),0)</f>
        <v>0</v>
      </c>
      <c r="AP26" s="3">
        <f ca="1">ROUNDUP($F26*$E26*CHOOSE(AP$7,
IFERROR(SUMPRODUCT('6. Patients'!DH$10:DH$107,OFFSET('6. Patients'!$DM$9,1,MATCH($D26,'6. Patients'!$DN$9:$EI$9,0),ROWS('6. Patients'!EU$10:EU$107))),0)+
IFERROR(SUMPRODUCT('6. Patients'!DH$10:DH$107,OFFSET('6. Patients'!$EJ$9,1,MATCH($D26,'6. Patients'!$EK$9:$EW$9,0),ROWS('6. Patients'!EU$10:EU$107))),0)+
IFERROR(SUMPRODUCT('6. Patients'!DH$10:DH$107,OFFSET('6. Patients'!$EX$9,1,MATCH($D26,'6. Patients'!$EY$9:$FT$9,0),ROWS('6. Patients'!EU$10:EU$107))),0)+
IFERROR(SUMPRODUCT('6. Patients'!DH$10:DH$107,OFFSET('6. Patients'!$FU$9,1,MATCH($D26,'6. Patients'!$FV$9:$GJ$9,0),ROWS('6. Patients'!EU$10:EU$107))),0),
IFERROR(SUMPRODUCT('6. Patients'!DH$10:DH$107,OFFSET('6. Patients'!$GK$9,1,MATCH($D26,'6. Patients'!$GL$9:$HG$9,0),ROWS('6. Patients'!EU$10:EU$107))),0)+
IFERROR(SUMPRODUCT('6. Patients'!DH$10:DH$107,OFFSET('6. Patients'!$HH$9,1,MATCH($D26,'6. Patients'!$HI$9:$HU$9,0),ROWS('6. Patients'!EU$10:EU$107))),0)+
IFERROR(SUMPRODUCT('6. Patients'!DH$10:DH$107,OFFSET('6. Patients'!$HV$9,1,MATCH($D26,'6. Patients'!$HW$9:$IR$9,0),ROWS('6. Patients'!EU$10:EU$107))),0)+
IFERROR(SUMPRODUCT('6. Patients'!DH$10:DH$107,OFFSET('6. Patients'!$IS$9,1,MATCH($D26,'6. Patients'!$IT$9:$JH$9,0),ROWS('6. Patients'!EU$10:EU$107))),0),
IFERROR(SUMPRODUCT('6. Patients'!DH$10:DH$107,OFFSET('6. Patients'!$JI$9,1,MATCH($D26,'6. Patients'!$JJ$9:$KE$9,0),ROWS('6. Patients'!EU$10:EU$107))),0)+
IFERROR(SUMPRODUCT('6. Patients'!DH$10:DH$107,OFFSET('6. Patients'!$KF$9,1,MATCH($D26,'6. Patients'!$KG$9:$KS$9,0),ROWS('6. Patients'!EU$10:EU$107))),0)+
IFERROR(SUMPRODUCT('6. Patients'!DH$10:DH$107,OFFSET('6. Patients'!$KT$9,1,MATCH($D26,'6. Patients'!$KU$9:$LP$9,0),ROWS('6. Patients'!EU$10:EU$107))),0)+
IFERROR(SUMPRODUCT('6. Patients'!DH$10:DH$107,OFFSET('6. Patients'!$LQ$9,1,MATCH($D26,'6. Patients'!$LR$9:$MF$9,0),ROWS('6. Patients'!EU$10:EU$107))),0))+
IFERROR(VLOOKUP($D26,$H$109:$L$139,COLUMNS($H$108:$J$108)-1+AP$7,0)*$E26*$F26*'1. General Inputs'!$J$18,0),0)</f>
        <v>0</v>
      </c>
      <c r="AQ26" s="3">
        <f ca="1">ROUNDUP($F26*$E26*CHOOSE(AQ$7,
IFERROR(SUMPRODUCT('6. Patients'!DI$10:DI$107,OFFSET('6. Patients'!$DM$9,1,MATCH($D26,'6. Patients'!$DN$9:$EI$9,0),ROWS('6. Patients'!EV$10:EV$107))),0)+
IFERROR(SUMPRODUCT('6. Patients'!DI$10:DI$107,OFFSET('6. Patients'!$EJ$9,1,MATCH($D26,'6. Patients'!$EK$9:$EW$9,0),ROWS('6. Patients'!EV$10:EV$107))),0)+
IFERROR(SUMPRODUCT('6. Patients'!DI$10:DI$107,OFFSET('6. Patients'!$EX$9,1,MATCH($D26,'6. Patients'!$EY$9:$FT$9,0),ROWS('6. Patients'!EV$10:EV$107))),0)+
IFERROR(SUMPRODUCT('6. Patients'!DI$10:DI$107,OFFSET('6. Patients'!$FU$9,1,MATCH($D26,'6. Patients'!$FV$9:$GJ$9,0),ROWS('6. Patients'!EV$10:EV$107))),0),
IFERROR(SUMPRODUCT('6. Patients'!DI$10:DI$107,OFFSET('6. Patients'!$GK$9,1,MATCH($D26,'6. Patients'!$GL$9:$HG$9,0),ROWS('6. Patients'!EV$10:EV$107))),0)+
IFERROR(SUMPRODUCT('6. Patients'!DI$10:DI$107,OFFSET('6. Patients'!$HH$9,1,MATCH($D26,'6. Patients'!$HI$9:$HU$9,0),ROWS('6. Patients'!EV$10:EV$107))),0)+
IFERROR(SUMPRODUCT('6. Patients'!DI$10:DI$107,OFFSET('6. Patients'!$HV$9,1,MATCH($D26,'6. Patients'!$HW$9:$IR$9,0),ROWS('6. Patients'!EV$10:EV$107))),0)+
IFERROR(SUMPRODUCT('6. Patients'!DI$10:DI$107,OFFSET('6. Patients'!$IS$9,1,MATCH($D26,'6. Patients'!$IT$9:$JH$9,0),ROWS('6. Patients'!EV$10:EV$107))),0),
IFERROR(SUMPRODUCT('6. Patients'!DI$10:DI$107,OFFSET('6. Patients'!$JI$9,1,MATCH($D26,'6. Patients'!$JJ$9:$KE$9,0),ROWS('6. Patients'!EV$10:EV$107))),0)+
IFERROR(SUMPRODUCT('6. Patients'!DI$10:DI$107,OFFSET('6. Patients'!$KF$9,1,MATCH($D26,'6. Patients'!$KG$9:$KS$9,0),ROWS('6. Patients'!EV$10:EV$107))),0)+
IFERROR(SUMPRODUCT('6. Patients'!DI$10:DI$107,OFFSET('6. Patients'!$KT$9,1,MATCH($D26,'6. Patients'!$KU$9:$LP$9,0),ROWS('6. Patients'!EV$10:EV$107))),0)+
IFERROR(SUMPRODUCT('6. Patients'!DI$10:DI$107,OFFSET('6. Patients'!$LQ$9,1,MATCH($D26,'6. Patients'!$LR$9:$MF$9,0),ROWS('6. Patients'!EV$10:EV$107))),0))+
IFERROR(VLOOKUP($D26,$H$109:$L$139,COLUMNS($H$108:$J$108)-1+AQ$7,0)*$E26*$F26*'1. General Inputs'!$J$18,0),0)</f>
        <v>0</v>
      </c>
      <c r="AR26" s="115"/>
      <c r="AY26" s="114">
        <f ca="1">IFERROR(SUM(OFFSET('7. Consumption'!H26,0,1,,MIN('1. General Inputs'!$J$20,COLUMNS('7. Consumption'!H$9:$AQ$9)-1))),0)+MAX(0,$AQ26*('1. General Inputs'!$J$20-COLUMNS('7. Consumption'!H$9:$AQ$9)+1))</f>
        <v>0</v>
      </c>
      <c r="AZ26" s="114">
        <f ca="1">IFERROR(SUM(OFFSET('7. Consumption'!I26,0,1,,MIN('1. General Inputs'!$J$20,COLUMNS('7. Consumption'!I$9:$AQ$9)-1))),0)+MAX(0,$AQ26*('1. General Inputs'!$J$20-COLUMNS('7. Consumption'!I$9:$AQ$9)+1))</f>
        <v>0</v>
      </c>
      <c r="BA26" s="114">
        <f ca="1">IFERROR(SUM(OFFSET('7. Consumption'!J26,0,1,,MIN('1. General Inputs'!$J$20,COLUMNS('7. Consumption'!J$9:$AQ$9)-1))),0)+MAX(0,$AQ26*('1. General Inputs'!$J$20-COLUMNS('7. Consumption'!J$9:$AQ$9)+1))</f>
        <v>0</v>
      </c>
      <c r="BB26" s="114">
        <f ca="1">IFERROR(SUM(OFFSET('7. Consumption'!K26,0,1,,MIN('1. General Inputs'!$J$20,COLUMNS('7. Consumption'!K$9:$AQ$9)-1))),0)+MAX(0,$AQ26*('1. General Inputs'!$J$20-COLUMNS('7. Consumption'!K$9:$AQ$9)+1))</f>
        <v>0</v>
      </c>
      <c r="BC26" s="114">
        <f ca="1">IFERROR(SUM(OFFSET('7. Consumption'!L26,0,1,,MIN('1. General Inputs'!$J$20,COLUMNS('7. Consumption'!L$9:$AQ$9)-1))),0)+MAX(0,$AQ26*('1. General Inputs'!$J$20-COLUMNS('7. Consumption'!L$9:$AQ$9)+1))</f>
        <v>0</v>
      </c>
      <c r="BD26" s="114">
        <f ca="1">IFERROR(SUM(OFFSET('7. Consumption'!M26,0,1,,MIN('1. General Inputs'!$J$20,COLUMNS('7. Consumption'!M$9:$AQ$9)-1))),0)+MAX(0,$AQ26*('1. General Inputs'!$J$20-COLUMNS('7. Consumption'!M$9:$AQ$9)+1))</f>
        <v>0</v>
      </c>
      <c r="BE26" s="114">
        <f ca="1">IFERROR(SUM(OFFSET('7. Consumption'!N26,0,1,,MIN('1. General Inputs'!$J$20,COLUMNS('7. Consumption'!N$9:$AQ$9)-1))),0)+MAX(0,$AQ26*('1. General Inputs'!$J$20-COLUMNS('7. Consumption'!N$9:$AQ$9)+1))</f>
        <v>0</v>
      </c>
      <c r="BF26" s="114">
        <f ca="1">IFERROR(SUM(OFFSET('7. Consumption'!O26,0,1,,MIN('1. General Inputs'!$J$20,COLUMNS('7. Consumption'!O$9:$AQ$9)-1))),0)+MAX(0,$AQ26*('1. General Inputs'!$J$20-COLUMNS('7. Consumption'!O$9:$AQ$9)+1))</f>
        <v>0</v>
      </c>
      <c r="BG26" s="114">
        <f ca="1">IFERROR(SUM(OFFSET('7. Consumption'!P26,0,1,,MIN('1. General Inputs'!$J$20,COLUMNS('7. Consumption'!P$9:$AQ$9)-1))),0)+MAX(0,$AQ26*('1. General Inputs'!$J$20-COLUMNS('7. Consumption'!P$9:$AQ$9)+1))</f>
        <v>0</v>
      </c>
      <c r="BH26" s="114">
        <f ca="1">IFERROR(SUM(OFFSET('7. Consumption'!Q26,0,1,,MIN('1. General Inputs'!$J$20,COLUMNS('7. Consumption'!Q$9:$AQ$9)-1))),0)+MAX(0,$AQ26*('1. General Inputs'!$J$20-COLUMNS('7. Consumption'!Q$9:$AQ$9)+1))</f>
        <v>0</v>
      </c>
      <c r="BI26" s="114">
        <f ca="1">IFERROR(SUM(OFFSET('7. Consumption'!R26,0,1,,MIN('1. General Inputs'!$J$20,COLUMNS('7. Consumption'!R$9:$AQ$9)-1))),0)+MAX(0,$AQ26*('1. General Inputs'!$J$20-COLUMNS('7. Consumption'!R$9:$AQ$9)+1))</f>
        <v>0</v>
      </c>
      <c r="BJ26" s="114">
        <f ca="1">IFERROR(SUM(OFFSET('7. Consumption'!S26,0,1,,MIN('1. General Inputs'!$J$20,COLUMNS('7. Consumption'!S$9:$AQ$9)-1))),0)+MAX(0,$AQ26*('1. General Inputs'!$J$20-COLUMNS('7. Consumption'!S$9:$AQ$9)+1))</f>
        <v>0</v>
      </c>
      <c r="BK26" s="114">
        <f ca="1">IFERROR(SUM(OFFSET('7. Consumption'!T26,0,1,,MIN('1. General Inputs'!$J$20,COLUMNS('7. Consumption'!T$9:$AQ$9)-1))),0)+MAX(0,$AQ26*('1. General Inputs'!$J$20-COLUMNS('7. Consumption'!T$9:$AQ$9)+1))</f>
        <v>0</v>
      </c>
      <c r="BL26" s="114">
        <f ca="1">IFERROR(SUM(OFFSET('7. Consumption'!U26,0,1,,MIN('1. General Inputs'!$J$20,COLUMNS('7. Consumption'!U$9:$AQ$9)-1))),0)+MAX(0,$AQ26*('1. General Inputs'!$J$20-COLUMNS('7. Consumption'!U$9:$AQ$9)+1))</f>
        <v>0</v>
      </c>
      <c r="BM26" s="114">
        <f ca="1">IFERROR(SUM(OFFSET('7. Consumption'!V26,0,1,,MIN('1. General Inputs'!$J$20,COLUMNS('7. Consumption'!V$9:$AQ$9)-1))),0)+MAX(0,$AQ26*('1. General Inputs'!$J$20-COLUMNS('7. Consumption'!V$9:$AQ$9)+1))</f>
        <v>0</v>
      </c>
      <c r="BN26" s="114">
        <f ca="1">IFERROR(SUM(OFFSET('7. Consumption'!W26,0,1,,MIN('1. General Inputs'!$J$20,COLUMNS('7. Consumption'!W$9:$AQ$9)-1))),0)+MAX(0,$AQ26*('1. General Inputs'!$J$20-COLUMNS('7. Consumption'!W$9:$AQ$9)+1))</f>
        <v>0</v>
      </c>
      <c r="BO26" s="114">
        <f ca="1">IFERROR(SUM(OFFSET('7. Consumption'!X26,0,1,,MIN('1. General Inputs'!$J$20,COLUMNS('7. Consumption'!X$9:$AQ$9)-1))),0)+MAX(0,$AQ26*('1. General Inputs'!$J$20-COLUMNS('7. Consumption'!X$9:$AQ$9)+1))</f>
        <v>0</v>
      </c>
      <c r="BP26" s="114">
        <f ca="1">IFERROR(SUM(OFFSET('7. Consumption'!Y26,0,1,,MIN('1. General Inputs'!$J$20,COLUMNS('7. Consumption'!Y$9:$AQ$9)-1))),0)+MAX(0,$AQ26*('1. General Inputs'!$J$20-COLUMNS('7. Consumption'!Y$9:$AQ$9)+1))</f>
        <v>0</v>
      </c>
      <c r="BQ26" s="114">
        <f ca="1">IFERROR(SUM(OFFSET('7. Consumption'!Z26,0,1,,MIN('1. General Inputs'!$J$20,COLUMNS('7. Consumption'!Z$9:$AQ$9)-1))),0)+MAX(0,$AQ26*('1. General Inputs'!$J$20-COLUMNS('7. Consumption'!Z$9:$AQ$9)+1))</f>
        <v>0</v>
      </c>
      <c r="BR26" s="114">
        <f ca="1">IFERROR(SUM(OFFSET('7. Consumption'!AA26,0,1,,MIN('1. General Inputs'!$J$20,COLUMNS('7. Consumption'!AA$9:$AQ$9)-1))),0)+MAX(0,$AQ26*('1. General Inputs'!$J$20-COLUMNS('7. Consumption'!AA$9:$AQ$9)+1))</f>
        <v>0</v>
      </c>
      <c r="BS26" s="114">
        <f ca="1">IFERROR(SUM(OFFSET('7. Consumption'!AB26,0,1,,MIN('1. General Inputs'!$J$20,COLUMNS('7. Consumption'!AB$9:$AQ$9)-1))),0)+MAX(0,$AQ26*('1. General Inputs'!$J$20-COLUMNS('7. Consumption'!AB$9:$AQ$9)+1))</f>
        <v>0</v>
      </c>
      <c r="BT26" s="114">
        <f ca="1">IFERROR(SUM(OFFSET('7. Consumption'!AC26,0,1,,MIN('1. General Inputs'!$J$20,COLUMNS('7. Consumption'!AC$9:$AQ$9)-1))),0)+MAX(0,$AQ26*('1. General Inputs'!$J$20-COLUMNS('7. Consumption'!AC$9:$AQ$9)+1))</f>
        <v>0</v>
      </c>
      <c r="BU26" s="114">
        <f ca="1">IFERROR(SUM(OFFSET('7. Consumption'!AD26,0,1,,MIN('1. General Inputs'!$J$20,COLUMNS('7. Consumption'!AD$9:$AQ$9)-1))),0)+MAX(0,$AQ26*('1. General Inputs'!$J$20-COLUMNS('7. Consumption'!AD$9:$AQ$9)+1))</f>
        <v>0</v>
      </c>
      <c r="BV26" s="114">
        <f ca="1">IFERROR(SUM(OFFSET('7. Consumption'!AE26,0,1,,MIN('1. General Inputs'!$J$20,COLUMNS('7. Consumption'!AE$9:$AQ$9)-1))),0)+MAX(0,$AQ26*('1. General Inputs'!$J$20-COLUMNS('7. Consumption'!AE$9:$AQ$9)+1))</f>
        <v>0</v>
      </c>
      <c r="BW26" s="114">
        <f ca="1">IFERROR(SUM(OFFSET('7. Consumption'!AF26,0,1,,MIN('1. General Inputs'!$J$20,COLUMNS('7. Consumption'!AF$9:$AQ$9)-1))),0)+MAX(0,$AQ26*('1. General Inputs'!$J$20-COLUMNS('7. Consumption'!AF$9:$AQ$9)+1))</f>
        <v>0</v>
      </c>
      <c r="BX26" s="114">
        <f ca="1">IFERROR(SUM(OFFSET('7. Consumption'!AG26,0,1,,MIN('1. General Inputs'!$J$20,COLUMNS('7. Consumption'!AG$9:$AQ$9)-1))),0)+MAX(0,$AQ26*('1. General Inputs'!$J$20-COLUMNS('7. Consumption'!AG$9:$AQ$9)+1))</f>
        <v>0</v>
      </c>
      <c r="BY26" s="114">
        <f ca="1">IFERROR(SUM(OFFSET('7. Consumption'!AH26,0,1,,MIN('1. General Inputs'!$J$20,COLUMNS('7. Consumption'!AH$9:$AQ$9)-1))),0)+MAX(0,$AQ26*('1. General Inputs'!$J$20-COLUMNS('7. Consumption'!AH$9:$AQ$9)+1))</f>
        <v>0</v>
      </c>
      <c r="BZ26" s="114">
        <f ca="1">IFERROR(SUM(OFFSET('7. Consumption'!AI26,0,1,,MIN('1. General Inputs'!$J$20,COLUMNS('7. Consumption'!AI$9:$AQ$9)-1))),0)+MAX(0,$AQ26*('1. General Inputs'!$J$20-COLUMNS('7. Consumption'!AI$9:$AQ$9)+1))</f>
        <v>0</v>
      </c>
      <c r="CA26" s="114">
        <f ca="1">IFERROR(SUM(OFFSET('7. Consumption'!AJ26,0,1,,MIN('1. General Inputs'!$J$20,COLUMNS('7. Consumption'!AJ$9:$AQ$9)-1))),0)+MAX(0,$AQ26*('1. General Inputs'!$J$20-COLUMNS('7. Consumption'!AJ$9:$AQ$9)+1))</f>
        <v>0</v>
      </c>
      <c r="CB26" s="114">
        <f ca="1">IFERROR(SUM(OFFSET('7. Consumption'!AK26,0,1,,MIN('1. General Inputs'!$J$20,COLUMNS('7. Consumption'!AK$9:$AQ$9)-1))),0)+MAX(0,$AQ26*('1. General Inputs'!$J$20-COLUMNS('7. Consumption'!AK$9:$AQ$9)+1))</f>
        <v>0</v>
      </c>
      <c r="CC26" s="114">
        <f ca="1">IFERROR(SUM(OFFSET('7. Consumption'!AL26,0,1,,MIN('1. General Inputs'!$J$20,COLUMNS('7. Consumption'!AL$9:$AQ$9)-1))),0)+MAX(0,$AQ26*('1. General Inputs'!$J$20-COLUMNS('7. Consumption'!AL$9:$AQ$9)+1))</f>
        <v>0</v>
      </c>
      <c r="CD26" s="114">
        <f ca="1">IFERROR(SUM(OFFSET('7. Consumption'!AM26,0,1,,MIN('1. General Inputs'!$J$20,COLUMNS('7. Consumption'!AM$9:$AQ$9)-1))),0)+MAX(0,$AQ26*('1. General Inputs'!$J$20-COLUMNS('7. Consumption'!AM$9:$AQ$9)+1))</f>
        <v>0</v>
      </c>
      <c r="CE26" s="114">
        <f ca="1">IFERROR(SUM(OFFSET('7. Consumption'!AN26,0,1,,MIN('1. General Inputs'!$J$20,COLUMNS('7. Consumption'!AN$9:$AQ$9)-1))),0)+MAX(0,$AQ26*('1. General Inputs'!$J$20-COLUMNS('7. Consumption'!AN$9:$AQ$9)+1))</f>
        <v>0</v>
      </c>
      <c r="CF26" s="114">
        <f ca="1">IFERROR(SUM(OFFSET('7. Consumption'!AO26,0,1,,MIN('1. General Inputs'!$J$20,COLUMNS('7. Consumption'!AO$9:$AQ$9)-1))),0)+MAX(0,$AQ26*('1. General Inputs'!$J$20-COLUMNS('7. Consumption'!AO$9:$AQ$9)+1))</f>
        <v>0</v>
      </c>
      <c r="CG26" s="114">
        <f ca="1">IFERROR(SUM(OFFSET('7. Consumption'!AP26,0,1,,MIN('1. General Inputs'!$J$20,COLUMNS('7. Consumption'!AP$9:$AQ$9)-1))),0)+MAX(0,$AQ26*('1. General Inputs'!$J$20-COLUMNS('7. Consumption'!AP$9:$AQ$9)+1))</f>
        <v>0</v>
      </c>
      <c r="CH26" s="114">
        <f ca="1">IFERROR(SUM(OFFSET('7. Consumption'!AQ26,0,1,,MIN('1. General Inputs'!$J$20,COLUMNS('7. Consumption'!AQ$9:$AQ$9)-1))),0)+MAX(0,$AQ26*('1. General Inputs'!$J$20-COLUMNS('7. Consumption'!AQ$9:$AQ$9)+1))</f>
        <v>0</v>
      </c>
    </row>
    <row r="27" spans="2:86" x14ac:dyDescent="0.3">
      <c r="B27" s="12"/>
      <c r="C27" s="12" t="str">
        <f>IFERROR(VLOOKUP(ROWS($C$9:$C27),'5. Dosing'!$I$12:$J$73,COLUMNS('5. Dosing'!$I$11:$J$11),0),"")</f>
        <v>ETV (100) - 120 tab</v>
      </c>
      <c r="D27" s="12" t="str">
        <f>IFERROR(INDEX('5. Dosing'!C$12:C$73,MATCH('7. Consumption'!$C27,'5. Dosing'!$J$12:$J$73,0)),"")</f>
        <v>ETV</v>
      </c>
      <c r="E27" s="108">
        <f>IFERROR(INDEX('5. Dosing'!H$12:H$73,MATCH('7. Consumption'!$C27,'5. Dosing'!$J$12:$J$73,0)),0)</f>
        <v>1</v>
      </c>
      <c r="F27" s="109">
        <f>IFERROR(INDEX('5. Dosing'!G$12:G$73,MATCH('7. Consumption'!$C27,'5. Dosing'!$J$12:$J$73,0))*(30.5)/INDEX('5. Dosing'!F$12:F$73,MATCH('7. Consumption'!$C27,'5. Dosing'!$J$12:$J$73,0)),0)</f>
        <v>1.0166666666666666</v>
      </c>
      <c r="H27" s="3">
        <f ca="1">ROUNDUP($F27*$E27*CHOOSE(H$7,
IFERROR(SUMPRODUCT('6. Patients'!BZ$10:BZ$107,OFFSET('6. Patients'!$DM$9,1,MATCH($D27,'6. Patients'!$DN$9:$EI$9,0),ROWS('6. Patients'!DM$10:DM$107))),0)+
IFERROR(SUMPRODUCT('6. Patients'!BZ$10:BZ$107,OFFSET('6. Patients'!$EJ$9,1,MATCH($D27,'6. Patients'!$EK$9:$EW$9,0),ROWS('6. Patients'!DM$10:DM$107))),0)+
IFERROR(SUMPRODUCT('6. Patients'!BZ$10:BZ$107,OFFSET('6. Patients'!$EX$9,1,MATCH($D27,'6. Patients'!$EY$9:$FT$9,0),ROWS('6. Patients'!DM$10:DM$107))),0)+
IFERROR(SUMPRODUCT('6. Patients'!BZ$10:BZ$107,OFFSET('6. Patients'!$FU$9,1,MATCH($D27,'6. Patients'!$FV$9:$GJ$9,0),ROWS('6. Patients'!DM$10:DM$107))),0),
IFERROR(SUMPRODUCT('6. Patients'!BZ$10:BZ$107,OFFSET('6. Patients'!$GK$9,1,MATCH($D27,'6. Patients'!$GL$9:$HG$9,0),ROWS('6. Patients'!DM$10:DM$107))),0)+
IFERROR(SUMPRODUCT('6. Patients'!BZ$10:BZ$107,OFFSET('6. Patients'!$HH$9,1,MATCH($D27,'6. Patients'!$HI$9:$HU$9,0),ROWS('6. Patients'!DM$10:DM$107))),0)+
IFERROR(SUMPRODUCT('6. Patients'!BZ$10:BZ$107,OFFSET('6. Patients'!$HV$9,1,MATCH($D27,'6. Patients'!$HW$9:$IR$9,0),ROWS('6. Patients'!DM$10:DM$107))),0)+
IFERROR(SUMPRODUCT('6. Patients'!BZ$10:BZ$107,OFFSET('6. Patients'!$IS$9,1,MATCH($D27,'6. Patients'!$IT$9:$JH$9,0),ROWS('6. Patients'!DM$10:DM$107))),0),
IFERROR(SUMPRODUCT('6. Patients'!BZ$10:BZ$107,OFFSET('6. Patients'!$JI$9,1,MATCH($D27,'6. Patients'!$JJ$9:$KE$9,0),ROWS('6. Patients'!DM$10:DM$107))),0)+
IFERROR(SUMPRODUCT('6. Patients'!BZ$10:BZ$107,OFFSET('6. Patients'!$KF$9,1,MATCH($D27,'6. Patients'!$KG$9:$KS$9,0),ROWS('6. Patients'!DM$10:DM$107))),0)+
IFERROR(SUMPRODUCT('6. Patients'!BZ$10:BZ$107,OFFSET('6. Patients'!$KT$9,1,MATCH($D27,'6. Patients'!$KU$9:$LP$9,0),ROWS('6. Patients'!DM$10:DM$107))),0)+
IFERROR(SUMPRODUCT('6. Patients'!BZ$10:BZ$107,OFFSET('6. Patients'!$LQ$9,1,MATCH($D27,'6. Patients'!$LR$9:$MF$9,0),ROWS('6. Patients'!DM$10:DM$107))),0))+
IFERROR(VLOOKUP($D27,$H$109:$L$139,COLUMNS($H$108:$J$108)-1+H$7,0)*$E27*$F27*'1. General Inputs'!$J$18,0),0)</f>
        <v>0</v>
      </c>
      <c r="I27" s="3">
        <f ca="1">ROUNDUP($F27*$E27*CHOOSE(I$7,
IFERROR(SUMPRODUCT('6. Patients'!CA$10:CA$107,OFFSET('6. Patients'!$DM$9,1,MATCH($D27,'6. Patients'!$DN$9:$EI$9,0),ROWS('6. Patients'!DN$10:DN$107))),0)+
IFERROR(SUMPRODUCT('6. Patients'!CA$10:CA$107,OFFSET('6. Patients'!$EJ$9,1,MATCH($D27,'6. Patients'!$EK$9:$EW$9,0),ROWS('6. Patients'!DN$10:DN$107))),0)+
IFERROR(SUMPRODUCT('6. Patients'!CA$10:CA$107,OFFSET('6. Patients'!$EX$9,1,MATCH($D27,'6. Patients'!$EY$9:$FT$9,0),ROWS('6. Patients'!DN$10:DN$107))),0)+
IFERROR(SUMPRODUCT('6. Patients'!CA$10:CA$107,OFFSET('6. Patients'!$FU$9,1,MATCH($D27,'6. Patients'!$FV$9:$GJ$9,0),ROWS('6. Patients'!DN$10:DN$107))),0),
IFERROR(SUMPRODUCT('6. Patients'!CA$10:CA$107,OFFSET('6. Patients'!$GK$9,1,MATCH($D27,'6. Patients'!$GL$9:$HG$9,0),ROWS('6. Patients'!DN$10:DN$107))),0)+
IFERROR(SUMPRODUCT('6. Patients'!CA$10:CA$107,OFFSET('6. Patients'!$HH$9,1,MATCH($D27,'6. Patients'!$HI$9:$HU$9,0),ROWS('6. Patients'!DN$10:DN$107))),0)+
IFERROR(SUMPRODUCT('6. Patients'!CA$10:CA$107,OFFSET('6. Patients'!$HV$9,1,MATCH($D27,'6. Patients'!$HW$9:$IR$9,0),ROWS('6. Patients'!DN$10:DN$107))),0)+
IFERROR(SUMPRODUCT('6. Patients'!CA$10:CA$107,OFFSET('6. Patients'!$IS$9,1,MATCH($D27,'6. Patients'!$IT$9:$JH$9,0),ROWS('6. Patients'!DN$10:DN$107))),0),
IFERROR(SUMPRODUCT('6. Patients'!CA$10:CA$107,OFFSET('6. Patients'!$JI$9,1,MATCH($D27,'6. Patients'!$JJ$9:$KE$9,0),ROWS('6. Patients'!DN$10:DN$107))),0)+
IFERROR(SUMPRODUCT('6. Patients'!CA$10:CA$107,OFFSET('6. Patients'!$KF$9,1,MATCH($D27,'6. Patients'!$KG$9:$KS$9,0),ROWS('6. Patients'!DN$10:DN$107))),0)+
IFERROR(SUMPRODUCT('6. Patients'!CA$10:CA$107,OFFSET('6. Patients'!$KT$9,1,MATCH($D27,'6. Patients'!$KU$9:$LP$9,0),ROWS('6. Patients'!DN$10:DN$107))),0)+
IFERROR(SUMPRODUCT('6. Patients'!CA$10:CA$107,OFFSET('6. Patients'!$LQ$9,1,MATCH($D27,'6. Patients'!$LR$9:$MF$9,0),ROWS('6. Patients'!DN$10:DN$107))),0))+
IFERROR(VLOOKUP($D27,$H$109:$L$139,COLUMNS($H$108:$J$108)-1+I$7,0)*$E27*$F27*'1. General Inputs'!$J$18,0),0)</f>
        <v>0</v>
      </c>
      <c r="J27" s="3">
        <f ca="1">ROUNDUP($F27*$E27*CHOOSE(J$7,
IFERROR(SUMPRODUCT('6. Patients'!CB$10:CB$107,OFFSET('6. Patients'!$DM$9,1,MATCH($D27,'6. Patients'!$DN$9:$EI$9,0),ROWS('6. Patients'!DO$10:DO$107))),0)+
IFERROR(SUMPRODUCT('6. Patients'!CB$10:CB$107,OFFSET('6. Patients'!$EJ$9,1,MATCH($D27,'6. Patients'!$EK$9:$EW$9,0),ROWS('6. Patients'!DO$10:DO$107))),0)+
IFERROR(SUMPRODUCT('6. Patients'!CB$10:CB$107,OFFSET('6. Patients'!$EX$9,1,MATCH($D27,'6. Patients'!$EY$9:$FT$9,0),ROWS('6. Patients'!DO$10:DO$107))),0)+
IFERROR(SUMPRODUCT('6. Patients'!CB$10:CB$107,OFFSET('6. Patients'!$FU$9,1,MATCH($D27,'6. Patients'!$FV$9:$GJ$9,0),ROWS('6. Patients'!DO$10:DO$107))),0),
IFERROR(SUMPRODUCT('6. Patients'!CB$10:CB$107,OFFSET('6. Patients'!$GK$9,1,MATCH($D27,'6. Patients'!$GL$9:$HG$9,0),ROWS('6. Patients'!DO$10:DO$107))),0)+
IFERROR(SUMPRODUCT('6. Patients'!CB$10:CB$107,OFFSET('6. Patients'!$HH$9,1,MATCH($D27,'6. Patients'!$HI$9:$HU$9,0),ROWS('6. Patients'!DO$10:DO$107))),0)+
IFERROR(SUMPRODUCT('6. Patients'!CB$10:CB$107,OFFSET('6. Patients'!$HV$9,1,MATCH($D27,'6. Patients'!$HW$9:$IR$9,0),ROWS('6. Patients'!DO$10:DO$107))),0)+
IFERROR(SUMPRODUCT('6. Patients'!CB$10:CB$107,OFFSET('6. Patients'!$IS$9,1,MATCH($D27,'6. Patients'!$IT$9:$JH$9,0),ROWS('6. Patients'!DO$10:DO$107))),0),
IFERROR(SUMPRODUCT('6. Patients'!CB$10:CB$107,OFFSET('6. Patients'!$JI$9,1,MATCH($D27,'6. Patients'!$JJ$9:$KE$9,0),ROWS('6. Patients'!DO$10:DO$107))),0)+
IFERROR(SUMPRODUCT('6. Patients'!CB$10:CB$107,OFFSET('6. Patients'!$KF$9,1,MATCH($D27,'6. Patients'!$KG$9:$KS$9,0),ROWS('6. Patients'!DO$10:DO$107))),0)+
IFERROR(SUMPRODUCT('6. Patients'!CB$10:CB$107,OFFSET('6. Patients'!$KT$9,1,MATCH($D27,'6. Patients'!$KU$9:$LP$9,0),ROWS('6. Patients'!DO$10:DO$107))),0)+
IFERROR(SUMPRODUCT('6. Patients'!CB$10:CB$107,OFFSET('6. Patients'!$LQ$9,1,MATCH($D27,'6. Patients'!$LR$9:$MF$9,0),ROWS('6. Patients'!DO$10:DO$107))),0))+
IFERROR(VLOOKUP($D27,$H$109:$L$139,COLUMNS($H$108:$J$108)-1+J$7,0)*$E27*$F27*'1. General Inputs'!$J$18,0),0)</f>
        <v>0</v>
      </c>
      <c r="K27" s="3">
        <f ca="1">ROUNDUP($F27*$E27*CHOOSE(K$7,
IFERROR(SUMPRODUCT('6. Patients'!CC$10:CC$107,OFFSET('6. Patients'!$DM$9,1,MATCH($D27,'6. Patients'!$DN$9:$EI$9,0),ROWS('6. Patients'!DP$10:DP$107))),0)+
IFERROR(SUMPRODUCT('6. Patients'!CC$10:CC$107,OFFSET('6. Patients'!$EJ$9,1,MATCH($D27,'6. Patients'!$EK$9:$EW$9,0),ROWS('6. Patients'!DP$10:DP$107))),0)+
IFERROR(SUMPRODUCT('6. Patients'!CC$10:CC$107,OFFSET('6. Patients'!$EX$9,1,MATCH($D27,'6. Patients'!$EY$9:$FT$9,0),ROWS('6. Patients'!DP$10:DP$107))),0)+
IFERROR(SUMPRODUCT('6. Patients'!CC$10:CC$107,OFFSET('6. Patients'!$FU$9,1,MATCH($D27,'6. Patients'!$FV$9:$GJ$9,0),ROWS('6. Patients'!DP$10:DP$107))),0),
IFERROR(SUMPRODUCT('6. Patients'!CC$10:CC$107,OFFSET('6. Patients'!$GK$9,1,MATCH($D27,'6. Patients'!$GL$9:$HG$9,0),ROWS('6. Patients'!DP$10:DP$107))),0)+
IFERROR(SUMPRODUCT('6. Patients'!CC$10:CC$107,OFFSET('6. Patients'!$HH$9,1,MATCH($D27,'6. Patients'!$HI$9:$HU$9,0),ROWS('6. Patients'!DP$10:DP$107))),0)+
IFERROR(SUMPRODUCT('6. Patients'!CC$10:CC$107,OFFSET('6. Patients'!$HV$9,1,MATCH($D27,'6. Patients'!$HW$9:$IR$9,0),ROWS('6. Patients'!DP$10:DP$107))),0)+
IFERROR(SUMPRODUCT('6. Patients'!CC$10:CC$107,OFFSET('6. Patients'!$IS$9,1,MATCH($D27,'6. Patients'!$IT$9:$JH$9,0),ROWS('6. Patients'!DP$10:DP$107))),0),
IFERROR(SUMPRODUCT('6. Patients'!CC$10:CC$107,OFFSET('6. Patients'!$JI$9,1,MATCH($D27,'6. Patients'!$JJ$9:$KE$9,0),ROWS('6. Patients'!DP$10:DP$107))),0)+
IFERROR(SUMPRODUCT('6. Patients'!CC$10:CC$107,OFFSET('6. Patients'!$KF$9,1,MATCH($D27,'6. Patients'!$KG$9:$KS$9,0),ROWS('6. Patients'!DP$10:DP$107))),0)+
IFERROR(SUMPRODUCT('6. Patients'!CC$10:CC$107,OFFSET('6. Patients'!$KT$9,1,MATCH($D27,'6. Patients'!$KU$9:$LP$9,0),ROWS('6. Patients'!DP$10:DP$107))),0)+
IFERROR(SUMPRODUCT('6. Patients'!CC$10:CC$107,OFFSET('6. Patients'!$LQ$9,1,MATCH($D27,'6. Patients'!$LR$9:$MF$9,0),ROWS('6. Patients'!DP$10:DP$107))),0))+
IFERROR(VLOOKUP($D27,$H$109:$L$139,COLUMNS($H$108:$J$108)-1+K$7,0)*$E27*$F27*'1. General Inputs'!$J$18,0),0)</f>
        <v>0</v>
      </c>
      <c r="L27" s="3">
        <f ca="1">ROUNDUP($F27*$E27*CHOOSE(L$7,
IFERROR(SUMPRODUCT('6. Patients'!CD$10:CD$107,OFFSET('6. Patients'!$DM$9,1,MATCH($D27,'6. Patients'!$DN$9:$EI$9,0),ROWS('6. Patients'!DQ$10:DQ$107))),0)+
IFERROR(SUMPRODUCT('6. Patients'!CD$10:CD$107,OFFSET('6. Patients'!$EJ$9,1,MATCH($D27,'6. Patients'!$EK$9:$EW$9,0),ROWS('6. Patients'!DQ$10:DQ$107))),0)+
IFERROR(SUMPRODUCT('6. Patients'!CD$10:CD$107,OFFSET('6. Patients'!$EX$9,1,MATCH($D27,'6. Patients'!$EY$9:$FT$9,0),ROWS('6. Patients'!DQ$10:DQ$107))),0)+
IFERROR(SUMPRODUCT('6. Patients'!CD$10:CD$107,OFFSET('6. Patients'!$FU$9,1,MATCH($D27,'6. Patients'!$FV$9:$GJ$9,0),ROWS('6. Patients'!DQ$10:DQ$107))),0),
IFERROR(SUMPRODUCT('6. Patients'!CD$10:CD$107,OFFSET('6. Patients'!$GK$9,1,MATCH($D27,'6. Patients'!$GL$9:$HG$9,0),ROWS('6. Patients'!DQ$10:DQ$107))),0)+
IFERROR(SUMPRODUCT('6. Patients'!CD$10:CD$107,OFFSET('6. Patients'!$HH$9,1,MATCH($D27,'6. Patients'!$HI$9:$HU$9,0),ROWS('6. Patients'!DQ$10:DQ$107))),0)+
IFERROR(SUMPRODUCT('6. Patients'!CD$10:CD$107,OFFSET('6. Patients'!$HV$9,1,MATCH($D27,'6. Patients'!$HW$9:$IR$9,0),ROWS('6. Patients'!DQ$10:DQ$107))),0)+
IFERROR(SUMPRODUCT('6. Patients'!CD$10:CD$107,OFFSET('6. Patients'!$IS$9,1,MATCH($D27,'6. Patients'!$IT$9:$JH$9,0),ROWS('6. Patients'!DQ$10:DQ$107))),0),
IFERROR(SUMPRODUCT('6. Patients'!CD$10:CD$107,OFFSET('6. Patients'!$JI$9,1,MATCH($D27,'6. Patients'!$JJ$9:$KE$9,0),ROWS('6. Patients'!DQ$10:DQ$107))),0)+
IFERROR(SUMPRODUCT('6. Patients'!CD$10:CD$107,OFFSET('6. Patients'!$KF$9,1,MATCH($D27,'6. Patients'!$KG$9:$KS$9,0),ROWS('6. Patients'!DQ$10:DQ$107))),0)+
IFERROR(SUMPRODUCT('6. Patients'!CD$10:CD$107,OFFSET('6. Patients'!$KT$9,1,MATCH($D27,'6. Patients'!$KU$9:$LP$9,0),ROWS('6. Patients'!DQ$10:DQ$107))),0)+
IFERROR(SUMPRODUCT('6. Patients'!CD$10:CD$107,OFFSET('6. Patients'!$LQ$9,1,MATCH($D27,'6. Patients'!$LR$9:$MF$9,0),ROWS('6. Patients'!DQ$10:DQ$107))),0))+
IFERROR(VLOOKUP($D27,$H$109:$L$139,COLUMNS($H$108:$J$108)-1+L$7,0)*$E27*$F27*'1. General Inputs'!$J$18,0),0)</f>
        <v>0</v>
      </c>
      <c r="M27" s="3">
        <f ca="1">ROUNDUP($F27*$E27*CHOOSE(M$7,
IFERROR(SUMPRODUCT('6. Patients'!CE$10:CE$107,OFFSET('6. Patients'!$DM$9,1,MATCH($D27,'6. Patients'!$DN$9:$EI$9,0),ROWS('6. Patients'!DR$10:DR$107))),0)+
IFERROR(SUMPRODUCT('6. Patients'!CE$10:CE$107,OFFSET('6. Patients'!$EJ$9,1,MATCH($D27,'6. Patients'!$EK$9:$EW$9,0),ROWS('6. Patients'!DR$10:DR$107))),0)+
IFERROR(SUMPRODUCT('6. Patients'!CE$10:CE$107,OFFSET('6. Patients'!$EX$9,1,MATCH($D27,'6. Patients'!$EY$9:$FT$9,0),ROWS('6. Patients'!DR$10:DR$107))),0)+
IFERROR(SUMPRODUCT('6. Patients'!CE$10:CE$107,OFFSET('6. Patients'!$FU$9,1,MATCH($D27,'6. Patients'!$FV$9:$GJ$9,0),ROWS('6. Patients'!DR$10:DR$107))),0),
IFERROR(SUMPRODUCT('6. Patients'!CE$10:CE$107,OFFSET('6. Patients'!$GK$9,1,MATCH($D27,'6. Patients'!$GL$9:$HG$9,0),ROWS('6. Patients'!DR$10:DR$107))),0)+
IFERROR(SUMPRODUCT('6. Patients'!CE$10:CE$107,OFFSET('6. Patients'!$HH$9,1,MATCH($D27,'6. Patients'!$HI$9:$HU$9,0),ROWS('6. Patients'!DR$10:DR$107))),0)+
IFERROR(SUMPRODUCT('6. Patients'!CE$10:CE$107,OFFSET('6. Patients'!$HV$9,1,MATCH($D27,'6. Patients'!$HW$9:$IR$9,0),ROWS('6. Patients'!DR$10:DR$107))),0)+
IFERROR(SUMPRODUCT('6. Patients'!CE$10:CE$107,OFFSET('6. Patients'!$IS$9,1,MATCH($D27,'6. Patients'!$IT$9:$JH$9,0),ROWS('6. Patients'!DR$10:DR$107))),0),
IFERROR(SUMPRODUCT('6. Patients'!CE$10:CE$107,OFFSET('6. Patients'!$JI$9,1,MATCH($D27,'6. Patients'!$JJ$9:$KE$9,0),ROWS('6. Patients'!DR$10:DR$107))),0)+
IFERROR(SUMPRODUCT('6. Patients'!CE$10:CE$107,OFFSET('6. Patients'!$KF$9,1,MATCH($D27,'6. Patients'!$KG$9:$KS$9,0),ROWS('6. Patients'!DR$10:DR$107))),0)+
IFERROR(SUMPRODUCT('6. Patients'!CE$10:CE$107,OFFSET('6. Patients'!$KT$9,1,MATCH($D27,'6. Patients'!$KU$9:$LP$9,0),ROWS('6. Patients'!DR$10:DR$107))),0)+
IFERROR(SUMPRODUCT('6. Patients'!CE$10:CE$107,OFFSET('6. Patients'!$LQ$9,1,MATCH($D27,'6. Patients'!$LR$9:$MF$9,0),ROWS('6. Patients'!DR$10:DR$107))),0))+
IFERROR(VLOOKUP($D27,$H$109:$L$139,COLUMNS($H$108:$J$108)-1+M$7,0)*$E27*$F27*'1. General Inputs'!$J$18,0),0)</f>
        <v>0</v>
      </c>
      <c r="N27" s="3">
        <f ca="1">ROUNDUP($F27*$E27*CHOOSE(N$7,
IFERROR(SUMPRODUCT('6. Patients'!CF$10:CF$107,OFFSET('6. Patients'!$DM$9,1,MATCH($D27,'6. Patients'!$DN$9:$EI$9,0),ROWS('6. Patients'!DS$10:DS$107))),0)+
IFERROR(SUMPRODUCT('6. Patients'!CF$10:CF$107,OFFSET('6. Patients'!$EJ$9,1,MATCH($D27,'6. Patients'!$EK$9:$EW$9,0),ROWS('6. Patients'!DS$10:DS$107))),0)+
IFERROR(SUMPRODUCT('6. Patients'!CF$10:CF$107,OFFSET('6. Patients'!$EX$9,1,MATCH($D27,'6. Patients'!$EY$9:$FT$9,0),ROWS('6. Patients'!DS$10:DS$107))),0)+
IFERROR(SUMPRODUCT('6. Patients'!CF$10:CF$107,OFFSET('6. Patients'!$FU$9,1,MATCH($D27,'6. Patients'!$FV$9:$GJ$9,0),ROWS('6. Patients'!DS$10:DS$107))),0),
IFERROR(SUMPRODUCT('6. Patients'!CF$10:CF$107,OFFSET('6. Patients'!$GK$9,1,MATCH($D27,'6. Patients'!$GL$9:$HG$9,0),ROWS('6. Patients'!DS$10:DS$107))),0)+
IFERROR(SUMPRODUCT('6. Patients'!CF$10:CF$107,OFFSET('6. Patients'!$HH$9,1,MATCH($D27,'6. Patients'!$HI$9:$HU$9,0),ROWS('6. Patients'!DS$10:DS$107))),0)+
IFERROR(SUMPRODUCT('6. Patients'!CF$10:CF$107,OFFSET('6. Patients'!$HV$9,1,MATCH($D27,'6. Patients'!$HW$9:$IR$9,0),ROWS('6. Patients'!DS$10:DS$107))),0)+
IFERROR(SUMPRODUCT('6. Patients'!CF$10:CF$107,OFFSET('6. Patients'!$IS$9,1,MATCH($D27,'6. Patients'!$IT$9:$JH$9,0),ROWS('6. Patients'!DS$10:DS$107))),0),
IFERROR(SUMPRODUCT('6. Patients'!CF$10:CF$107,OFFSET('6. Patients'!$JI$9,1,MATCH($D27,'6. Patients'!$JJ$9:$KE$9,0),ROWS('6. Patients'!DS$10:DS$107))),0)+
IFERROR(SUMPRODUCT('6. Patients'!CF$10:CF$107,OFFSET('6. Patients'!$KF$9,1,MATCH($D27,'6. Patients'!$KG$9:$KS$9,0),ROWS('6. Patients'!DS$10:DS$107))),0)+
IFERROR(SUMPRODUCT('6. Patients'!CF$10:CF$107,OFFSET('6. Patients'!$KT$9,1,MATCH($D27,'6. Patients'!$KU$9:$LP$9,0),ROWS('6. Patients'!DS$10:DS$107))),0)+
IFERROR(SUMPRODUCT('6. Patients'!CF$10:CF$107,OFFSET('6. Patients'!$LQ$9,1,MATCH($D27,'6. Patients'!$LR$9:$MF$9,0),ROWS('6. Patients'!DS$10:DS$107))),0))+
IFERROR(VLOOKUP($D27,$H$109:$L$139,COLUMNS($H$108:$J$108)-1+N$7,0)*$E27*$F27*'1. General Inputs'!$J$18,0),0)</f>
        <v>0</v>
      </c>
      <c r="O27" s="3">
        <f ca="1">ROUNDUP($F27*$E27*CHOOSE(O$7,
IFERROR(SUMPRODUCT('6. Patients'!CG$10:CG$107,OFFSET('6. Patients'!$DM$9,1,MATCH($D27,'6. Patients'!$DN$9:$EI$9,0),ROWS('6. Patients'!DT$10:DT$107))),0)+
IFERROR(SUMPRODUCT('6. Patients'!CG$10:CG$107,OFFSET('6. Patients'!$EJ$9,1,MATCH($D27,'6. Patients'!$EK$9:$EW$9,0),ROWS('6. Patients'!DT$10:DT$107))),0)+
IFERROR(SUMPRODUCT('6. Patients'!CG$10:CG$107,OFFSET('6. Patients'!$EX$9,1,MATCH($D27,'6. Patients'!$EY$9:$FT$9,0),ROWS('6. Patients'!DT$10:DT$107))),0)+
IFERROR(SUMPRODUCT('6. Patients'!CG$10:CG$107,OFFSET('6. Patients'!$FU$9,1,MATCH($D27,'6. Patients'!$FV$9:$GJ$9,0),ROWS('6. Patients'!DT$10:DT$107))),0),
IFERROR(SUMPRODUCT('6. Patients'!CG$10:CG$107,OFFSET('6. Patients'!$GK$9,1,MATCH($D27,'6. Patients'!$GL$9:$HG$9,0),ROWS('6. Patients'!DT$10:DT$107))),0)+
IFERROR(SUMPRODUCT('6. Patients'!CG$10:CG$107,OFFSET('6. Patients'!$HH$9,1,MATCH($D27,'6. Patients'!$HI$9:$HU$9,0),ROWS('6. Patients'!DT$10:DT$107))),0)+
IFERROR(SUMPRODUCT('6. Patients'!CG$10:CG$107,OFFSET('6. Patients'!$HV$9,1,MATCH($D27,'6. Patients'!$HW$9:$IR$9,0),ROWS('6. Patients'!DT$10:DT$107))),0)+
IFERROR(SUMPRODUCT('6. Patients'!CG$10:CG$107,OFFSET('6. Patients'!$IS$9,1,MATCH($D27,'6. Patients'!$IT$9:$JH$9,0),ROWS('6. Patients'!DT$10:DT$107))),0),
IFERROR(SUMPRODUCT('6. Patients'!CG$10:CG$107,OFFSET('6. Patients'!$JI$9,1,MATCH($D27,'6. Patients'!$JJ$9:$KE$9,0),ROWS('6. Patients'!DT$10:DT$107))),0)+
IFERROR(SUMPRODUCT('6. Patients'!CG$10:CG$107,OFFSET('6. Patients'!$KF$9,1,MATCH($D27,'6. Patients'!$KG$9:$KS$9,0),ROWS('6. Patients'!DT$10:DT$107))),0)+
IFERROR(SUMPRODUCT('6. Patients'!CG$10:CG$107,OFFSET('6. Patients'!$KT$9,1,MATCH($D27,'6. Patients'!$KU$9:$LP$9,0),ROWS('6. Patients'!DT$10:DT$107))),0)+
IFERROR(SUMPRODUCT('6. Patients'!CG$10:CG$107,OFFSET('6. Patients'!$LQ$9,1,MATCH($D27,'6. Patients'!$LR$9:$MF$9,0),ROWS('6. Patients'!DT$10:DT$107))),0))+
IFERROR(VLOOKUP($D27,$H$109:$L$139,COLUMNS($H$108:$J$108)-1+O$7,0)*$E27*$F27*'1. General Inputs'!$J$18,0),0)</f>
        <v>0</v>
      </c>
      <c r="P27" s="3">
        <f ca="1">ROUNDUP($F27*$E27*CHOOSE(P$7,
IFERROR(SUMPRODUCT('6. Patients'!CH$10:CH$107,OFFSET('6. Patients'!$DM$9,1,MATCH($D27,'6. Patients'!$DN$9:$EI$9,0),ROWS('6. Patients'!DU$10:DU$107))),0)+
IFERROR(SUMPRODUCT('6. Patients'!CH$10:CH$107,OFFSET('6. Patients'!$EJ$9,1,MATCH($D27,'6. Patients'!$EK$9:$EW$9,0),ROWS('6. Patients'!DU$10:DU$107))),0)+
IFERROR(SUMPRODUCT('6. Patients'!CH$10:CH$107,OFFSET('6. Patients'!$EX$9,1,MATCH($D27,'6. Patients'!$EY$9:$FT$9,0),ROWS('6. Patients'!DU$10:DU$107))),0)+
IFERROR(SUMPRODUCT('6. Patients'!CH$10:CH$107,OFFSET('6. Patients'!$FU$9,1,MATCH($D27,'6. Patients'!$FV$9:$GJ$9,0),ROWS('6. Patients'!DU$10:DU$107))),0),
IFERROR(SUMPRODUCT('6. Patients'!CH$10:CH$107,OFFSET('6. Patients'!$GK$9,1,MATCH($D27,'6. Patients'!$GL$9:$HG$9,0),ROWS('6. Patients'!DU$10:DU$107))),0)+
IFERROR(SUMPRODUCT('6. Patients'!CH$10:CH$107,OFFSET('6. Patients'!$HH$9,1,MATCH($D27,'6. Patients'!$HI$9:$HU$9,0),ROWS('6. Patients'!DU$10:DU$107))),0)+
IFERROR(SUMPRODUCT('6. Patients'!CH$10:CH$107,OFFSET('6. Patients'!$HV$9,1,MATCH($D27,'6. Patients'!$HW$9:$IR$9,0),ROWS('6. Patients'!DU$10:DU$107))),0)+
IFERROR(SUMPRODUCT('6. Patients'!CH$10:CH$107,OFFSET('6. Patients'!$IS$9,1,MATCH($D27,'6. Patients'!$IT$9:$JH$9,0),ROWS('6. Patients'!DU$10:DU$107))),0),
IFERROR(SUMPRODUCT('6. Patients'!CH$10:CH$107,OFFSET('6. Patients'!$JI$9,1,MATCH($D27,'6. Patients'!$JJ$9:$KE$9,0),ROWS('6. Patients'!DU$10:DU$107))),0)+
IFERROR(SUMPRODUCT('6. Patients'!CH$10:CH$107,OFFSET('6. Patients'!$KF$9,1,MATCH($D27,'6. Patients'!$KG$9:$KS$9,0),ROWS('6. Patients'!DU$10:DU$107))),0)+
IFERROR(SUMPRODUCT('6. Patients'!CH$10:CH$107,OFFSET('6. Patients'!$KT$9,1,MATCH($D27,'6. Patients'!$KU$9:$LP$9,0),ROWS('6. Patients'!DU$10:DU$107))),0)+
IFERROR(SUMPRODUCT('6. Patients'!CH$10:CH$107,OFFSET('6. Patients'!$LQ$9,1,MATCH($D27,'6. Patients'!$LR$9:$MF$9,0),ROWS('6. Patients'!DU$10:DU$107))),0))+
IFERROR(VLOOKUP($D27,$H$109:$L$139,COLUMNS($H$108:$J$108)-1+P$7,0)*$E27*$F27*'1. General Inputs'!$J$18,0),0)</f>
        <v>0</v>
      </c>
      <c r="Q27" s="3">
        <f ca="1">ROUNDUP($F27*$E27*CHOOSE(Q$7,
IFERROR(SUMPRODUCT('6. Patients'!CI$10:CI$107,OFFSET('6. Patients'!$DM$9,1,MATCH($D27,'6. Patients'!$DN$9:$EI$9,0),ROWS('6. Patients'!DV$10:DV$107))),0)+
IFERROR(SUMPRODUCT('6. Patients'!CI$10:CI$107,OFFSET('6. Patients'!$EJ$9,1,MATCH($D27,'6. Patients'!$EK$9:$EW$9,0),ROWS('6. Patients'!DV$10:DV$107))),0)+
IFERROR(SUMPRODUCT('6. Patients'!CI$10:CI$107,OFFSET('6. Patients'!$EX$9,1,MATCH($D27,'6. Patients'!$EY$9:$FT$9,0),ROWS('6. Patients'!DV$10:DV$107))),0)+
IFERROR(SUMPRODUCT('6. Patients'!CI$10:CI$107,OFFSET('6. Patients'!$FU$9,1,MATCH($D27,'6. Patients'!$FV$9:$GJ$9,0),ROWS('6. Patients'!DV$10:DV$107))),0),
IFERROR(SUMPRODUCT('6. Patients'!CI$10:CI$107,OFFSET('6. Patients'!$GK$9,1,MATCH($D27,'6. Patients'!$GL$9:$HG$9,0),ROWS('6. Patients'!DV$10:DV$107))),0)+
IFERROR(SUMPRODUCT('6. Patients'!CI$10:CI$107,OFFSET('6. Patients'!$HH$9,1,MATCH($D27,'6. Patients'!$HI$9:$HU$9,0),ROWS('6. Patients'!DV$10:DV$107))),0)+
IFERROR(SUMPRODUCT('6. Patients'!CI$10:CI$107,OFFSET('6. Patients'!$HV$9,1,MATCH($D27,'6. Patients'!$HW$9:$IR$9,0),ROWS('6. Patients'!DV$10:DV$107))),0)+
IFERROR(SUMPRODUCT('6. Patients'!CI$10:CI$107,OFFSET('6. Patients'!$IS$9,1,MATCH($D27,'6. Patients'!$IT$9:$JH$9,0),ROWS('6. Patients'!DV$10:DV$107))),0),
IFERROR(SUMPRODUCT('6. Patients'!CI$10:CI$107,OFFSET('6. Patients'!$JI$9,1,MATCH($D27,'6. Patients'!$JJ$9:$KE$9,0),ROWS('6. Patients'!DV$10:DV$107))),0)+
IFERROR(SUMPRODUCT('6. Patients'!CI$10:CI$107,OFFSET('6. Patients'!$KF$9,1,MATCH($D27,'6. Patients'!$KG$9:$KS$9,0),ROWS('6. Patients'!DV$10:DV$107))),0)+
IFERROR(SUMPRODUCT('6. Patients'!CI$10:CI$107,OFFSET('6. Patients'!$KT$9,1,MATCH($D27,'6. Patients'!$KU$9:$LP$9,0),ROWS('6. Patients'!DV$10:DV$107))),0)+
IFERROR(SUMPRODUCT('6. Patients'!CI$10:CI$107,OFFSET('6. Patients'!$LQ$9,1,MATCH($D27,'6. Patients'!$LR$9:$MF$9,0),ROWS('6. Patients'!DV$10:DV$107))),0))+
IFERROR(VLOOKUP($D27,$H$109:$L$139,COLUMNS($H$108:$J$108)-1+Q$7,0)*$E27*$F27*'1. General Inputs'!$J$18,0),0)</f>
        <v>0</v>
      </c>
      <c r="R27" s="3">
        <f ca="1">ROUNDUP($F27*$E27*CHOOSE(R$7,
IFERROR(SUMPRODUCT('6. Patients'!CJ$10:CJ$107,OFFSET('6. Patients'!$DM$9,1,MATCH($D27,'6. Patients'!$DN$9:$EI$9,0),ROWS('6. Patients'!DW$10:DW$107))),0)+
IFERROR(SUMPRODUCT('6. Patients'!CJ$10:CJ$107,OFFSET('6. Patients'!$EJ$9,1,MATCH($D27,'6. Patients'!$EK$9:$EW$9,0),ROWS('6. Patients'!DW$10:DW$107))),0)+
IFERROR(SUMPRODUCT('6. Patients'!CJ$10:CJ$107,OFFSET('6. Patients'!$EX$9,1,MATCH($D27,'6. Patients'!$EY$9:$FT$9,0),ROWS('6. Patients'!DW$10:DW$107))),0)+
IFERROR(SUMPRODUCT('6. Patients'!CJ$10:CJ$107,OFFSET('6. Patients'!$FU$9,1,MATCH($D27,'6. Patients'!$FV$9:$GJ$9,0),ROWS('6. Patients'!DW$10:DW$107))),0),
IFERROR(SUMPRODUCT('6. Patients'!CJ$10:CJ$107,OFFSET('6. Patients'!$GK$9,1,MATCH($D27,'6. Patients'!$GL$9:$HG$9,0),ROWS('6. Patients'!DW$10:DW$107))),0)+
IFERROR(SUMPRODUCT('6. Patients'!CJ$10:CJ$107,OFFSET('6. Patients'!$HH$9,1,MATCH($D27,'6. Patients'!$HI$9:$HU$9,0),ROWS('6. Patients'!DW$10:DW$107))),0)+
IFERROR(SUMPRODUCT('6. Patients'!CJ$10:CJ$107,OFFSET('6. Patients'!$HV$9,1,MATCH($D27,'6. Patients'!$HW$9:$IR$9,0),ROWS('6. Patients'!DW$10:DW$107))),0)+
IFERROR(SUMPRODUCT('6. Patients'!CJ$10:CJ$107,OFFSET('6. Patients'!$IS$9,1,MATCH($D27,'6. Patients'!$IT$9:$JH$9,0),ROWS('6. Patients'!DW$10:DW$107))),0),
IFERROR(SUMPRODUCT('6. Patients'!CJ$10:CJ$107,OFFSET('6. Patients'!$JI$9,1,MATCH($D27,'6. Patients'!$JJ$9:$KE$9,0),ROWS('6. Patients'!DW$10:DW$107))),0)+
IFERROR(SUMPRODUCT('6. Patients'!CJ$10:CJ$107,OFFSET('6. Patients'!$KF$9,1,MATCH($D27,'6. Patients'!$KG$9:$KS$9,0),ROWS('6. Patients'!DW$10:DW$107))),0)+
IFERROR(SUMPRODUCT('6. Patients'!CJ$10:CJ$107,OFFSET('6. Patients'!$KT$9,1,MATCH($D27,'6. Patients'!$KU$9:$LP$9,0),ROWS('6. Patients'!DW$10:DW$107))),0)+
IFERROR(SUMPRODUCT('6. Patients'!CJ$10:CJ$107,OFFSET('6. Patients'!$LQ$9,1,MATCH($D27,'6. Patients'!$LR$9:$MF$9,0),ROWS('6. Patients'!DW$10:DW$107))),0))+
IFERROR(VLOOKUP($D27,$H$109:$L$139,COLUMNS($H$108:$J$108)-1+R$7,0)*$E27*$F27*'1. General Inputs'!$J$18,0),0)</f>
        <v>0</v>
      </c>
      <c r="S27" s="3">
        <f ca="1">ROUNDUP($F27*$E27*CHOOSE(S$7,
IFERROR(SUMPRODUCT('6. Patients'!CK$10:CK$107,OFFSET('6. Patients'!$DM$9,1,MATCH($D27,'6. Patients'!$DN$9:$EI$9,0),ROWS('6. Patients'!DX$10:DX$107))),0)+
IFERROR(SUMPRODUCT('6. Patients'!CK$10:CK$107,OFFSET('6. Patients'!$EJ$9,1,MATCH($D27,'6. Patients'!$EK$9:$EW$9,0),ROWS('6. Patients'!DX$10:DX$107))),0)+
IFERROR(SUMPRODUCT('6. Patients'!CK$10:CK$107,OFFSET('6. Patients'!$EX$9,1,MATCH($D27,'6. Patients'!$EY$9:$FT$9,0),ROWS('6. Patients'!DX$10:DX$107))),0)+
IFERROR(SUMPRODUCT('6. Patients'!CK$10:CK$107,OFFSET('6. Patients'!$FU$9,1,MATCH($D27,'6. Patients'!$FV$9:$GJ$9,0),ROWS('6. Patients'!DX$10:DX$107))),0),
IFERROR(SUMPRODUCT('6. Patients'!CK$10:CK$107,OFFSET('6. Patients'!$GK$9,1,MATCH($D27,'6. Patients'!$GL$9:$HG$9,0),ROWS('6. Patients'!DX$10:DX$107))),0)+
IFERROR(SUMPRODUCT('6. Patients'!CK$10:CK$107,OFFSET('6. Patients'!$HH$9,1,MATCH($D27,'6. Patients'!$HI$9:$HU$9,0),ROWS('6. Patients'!DX$10:DX$107))),0)+
IFERROR(SUMPRODUCT('6. Patients'!CK$10:CK$107,OFFSET('6. Patients'!$HV$9,1,MATCH($D27,'6. Patients'!$HW$9:$IR$9,0),ROWS('6. Patients'!DX$10:DX$107))),0)+
IFERROR(SUMPRODUCT('6. Patients'!CK$10:CK$107,OFFSET('6. Patients'!$IS$9,1,MATCH($D27,'6. Patients'!$IT$9:$JH$9,0),ROWS('6. Patients'!DX$10:DX$107))),0),
IFERROR(SUMPRODUCT('6. Patients'!CK$10:CK$107,OFFSET('6. Patients'!$JI$9,1,MATCH($D27,'6. Patients'!$JJ$9:$KE$9,0),ROWS('6. Patients'!DX$10:DX$107))),0)+
IFERROR(SUMPRODUCT('6. Patients'!CK$10:CK$107,OFFSET('6. Patients'!$KF$9,1,MATCH($D27,'6. Patients'!$KG$9:$KS$9,0),ROWS('6. Patients'!DX$10:DX$107))),0)+
IFERROR(SUMPRODUCT('6. Patients'!CK$10:CK$107,OFFSET('6. Patients'!$KT$9,1,MATCH($D27,'6. Patients'!$KU$9:$LP$9,0),ROWS('6. Patients'!DX$10:DX$107))),0)+
IFERROR(SUMPRODUCT('6. Patients'!CK$10:CK$107,OFFSET('6. Patients'!$LQ$9,1,MATCH($D27,'6. Patients'!$LR$9:$MF$9,0),ROWS('6. Patients'!DX$10:DX$107))),0))+
IFERROR(VLOOKUP($D27,$H$109:$L$139,COLUMNS($H$108:$J$108)-1+S$7,0)*$E27*$F27*'1. General Inputs'!$J$18,0),0)</f>
        <v>0</v>
      </c>
      <c r="T27" s="3">
        <f ca="1">ROUNDUP($F27*$E27*CHOOSE(T$7,
IFERROR(SUMPRODUCT('6. Patients'!CL$10:CL$107,OFFSET('6. Patients'!$DM$9,1,MATCH($D27,'6. Patients'!$DN$9:$EI$9,0),ROWS('6. Patients'!DY$10:DY$107))),0)+
IFERROR(SUMPRODUCT('6. Patients'!CL$10:CL$107,OFFSET('6. Patients'!$EJ$9,1,MATCH($D27,'6. Patients'!$EK$9:$EW$9,0),ROWS('6. Patients'!DY$10:DY$107))),0)+
IFERROR(SUMPRODUCT('6. Patients'!CL$10:CL$107,OFFSET('6. Patients'!$EX$9,1,MATCH($D27,'6. Patients'!$EY$9:$FT$9,0),ROWS('6. Patients'!DY$10:DY$107))),0)+
IFERROR(SUMPRODUCT('6. Patients'!CL$10:CL$107,OFFSET('6. Patients'!$FU$9,1,MATCH($D27,'6. Patients'!$FV$9:$GJ$9,0),ROWS('6. Patients'!DY$10:DY$107))),0),
IFERROR(SUMPRODUCT('6. Patients'!CL$10:CL$107,OFFSET('6. Patients'!$GK$9,1,MATCH($D27,'6. Patients'!$GL$9:$HG$9,0),ROWS('6. Patients'!DY$10:DY$107))),0)+
IFERROR(SUMPRODUCT('6. Patients'!CL$10:CL$107,OFFSET('6. Patients'!$HH$9,1,MATCH($D27,'6. Patients'!$HI$9:$HU$9,0),ROWS('6. Patients'!DY$10:DY$107))),0)+
IFERROR(SUMPRODUCT('6. Patients'!CL$10:CL$107,OFFSET('6. Patients'!$HV$9,1,MATCH($D27,'6. Patients'!$HW$9:$IR$9,0),ROWS('6. Patients'!DY$10:DY$107))),0)+
IFERROR(SUMPRODUCT('6. Patients'!CL$10:CL$107,OFFSET('6. Patients'!$IS$9,1,MATCH($D27,'6. Patients'!$IT$9:$JH$9,0),ROWS('6. Patients'!DY$10:DY$107))),0),
IFERROR(SUMPRODUCT('6. Patients'!CL$10:CL$107,OFFSET('6. Patients'!$JI$9,1,MATCH($D27,'6. Patients'!$JJ$9:$KE$9,0),ROWS('6. Patients'!DY$10:DY$107))),0)+
IFERROR(SUMPRODUCT('6. Patients'!CL$10:CL$107,OFFSET('6. Patients'!$KF$9,1,MATCH($D27,'6. Patients'!$KG$9:$KS$9,0),ROWS('6. Patients'!DY$10:DY$107))),0)+
IFERROR(SUMPRODUCT('6. Patients'!CL$10:CL$107,OFFSET('6. Patients'!$KT$9,1,MATCH($D27,'6. Patients'!$KU$9:$LP$9,0),ROWS('6. Patients'!DY$10:DY$107))),0)+
IFERROR(SUMPRODUCT('6. Patients'!CL$10:CL$107,OFFSET('6. Patients'!$LQ$9,1,MATCH($D27,'6. Patients'!$LR$9:$MF$9,0),ROWS('6. Patients'!DY$10:DY$107))),0))+
IFERROR(VLOOKUP($D27,$H$109:$L$139,COLUMNS($H$108:$J$108)-1+T$7,0)*$E27*$F27*'1. General Inputs'!$J$18,0),0)</f>
        <v>0</v>
      </c>
      <c r="U27" s="3">
        <f ca="1">ROUNDUP($F27*$E27*CHOOSE(U$7,
IFERROR(SUMPRODUCT('6. Patients'!CM$10:CM$107,OFFSET('6. Patients'!$DM$9,1,MATCH($D27,'6. Patients'!$DN$9:$EI$9,0),ROWS('6. Patients'!DZ$10:DZ$107))),0)+
IFERROR(SUMPRODUCT('6. Patients'!CM$10:CM$107,OFFSET('6. Patients'!$EJ$9,1,MATCH($D27,'6. Patients'!$EK$9:$EW$9,0),ROWS('6. Patients'!DZ$10:DZ$107))),0)+
IFERROR(SUMPRODUCT('6. Patients'!CM$10:CM$107,OFFSET('6. Patients'!$EX$9,1,MATCH($D27,'6. Patients'!$EY$9:$FT$9,0),ROWS('6. Patients'!DZ$10:DZ$107))),0)+
IFERROR(SUMPRODUCT('6. Patients'!CM$10:CM$107,OFFSET('6. Patients'!$FU$9,1,MATCH($D27,'6. Patients'!$FV$9:$GJ$9,0),ROWS('6. Patients'!DZ$10:DZ$107))),0),
IFERROR(SUMPRODUCT('6. Patients'!CM$10:CM$107,OFFSET('6. Patients'!$GK$9,1,MATCH($D27,'6. Patients'!$GL$9:$HG$9,0),ROWS('6. Patients'!DZ$10:DZ$107))),0)+
IFERROR(SUMPRODUCT('6. Patients'!CM$10:CM$107,OFFSET('6. Patients'!$HH$9,1,MATCH($D27,'6. Patients'!$HI$9:$HU$9,0),ROWS('6. Patients'!DZ$10:DZ$107))),0)+
IFERROR(SUMPRODUCT('6. Patients'!CM$10:CM$107,OFFSET('6. Patients'!$HV$9,1,MATCH($D27,'6. Patients'!$HW$9:$IR$9,0),ROWS('6. Patients'!DZ$10:DZ$107))),0)+
IFERROR(SUMPRODUCT('6. Patients'!CM$10:CM$107,OFFSET('6. Patients'!$IS$9,1,MATCH($D27,'6. Patients'!$IT$9:$JH$9,0),ROWS('6. Patients'!DZ$10:DZ$107))),0),
IFERROR(SUMPRODUCT('6. Patients'!CM$10:CM$107,OFFSET('6. Patients'!$JI$9,1,MATCH($D27,'6. Patients'!$JJ$9:$KE$9,0),ROWS('6. Patients'!DZ$10:DZ$107))),0)+
IFERROR(SUMPRODUCT('6. Patients'!CM$10:CM$107,OFFSET('6. Patients'!$KF$9,1,MATCH($D27,'6. Patients'!$KG$9:$KS$9,0),ROWS('6. Patients'!DZ$10:DZ$107))),0)+
IFERROR(SUMPRODUCT('6. Patients'!CM$10:CM$107,OFFSET('6. Patients'!$KT$9,1,MATCH($D27,'6. Patients'!$KU$9:$LP$9,0),ROWS('6. Patients'!DZ$10:DZ$107))),0)+
IFERROR(SUMPRODUCT('6. Patients'!CM$10:CM$107,OFFSET('6. Patients'!$LQ$9,1,MATCH($D27,'6. Patients'!$LR$9:$MF$9,0),ROWS('6. Patients'!DZ$10:DZ$107))),0))+
IFERROR(VLOOKUP($D27,$H$109:$L$139,COLUMNS($H$108:$J$108)-1+U$7,0)*$E27*$F27*'1. General Inputs'!$J$18,0),0)</f>
        <v>0</v>
      </c>
      <c r="V27" s="3">
        <f ca="1">ROUNDUP($F27*$E27*CHOOSE(V$7,
IFERROR(SUMPRODUCT('6. Patients'!CN$10:CN$107,OFFSET('6. Patients'!$DM$9,1,MATCH($D27,'6. Patients'!$DN$9:$EI$9,0),ROWS('6. Patients'!EA$10:EA$107))),0)+
IFERROR(SUMPRODUCT('6. Patients'!CN$10:CN$107,OFFSET('6. Patients'!$EJ$9,1,MATCH($D27,'6. Patients'!$EK$9:$EW$9,0),ROWS('6. Patients'!EA$10:EA$107))),0)+
IFERROR(SUMPRODUCT('6. Patients'!CN$10:CN$107,OFFSET('6. Patients'!$EX$9,1,MATCH($D27,'6. Patients'!$EY$9:$FT$9,0),ROWS('6. Patients'!EA$10:EA$107))),0)+
IFERROR(SUMPRODUCT('6. Patients'!CN$10:CN$107,OFFSET('6. Patients'!$FU$9,1,MATCH($D27,'6. Patients'!$FV$9:$GJ$9,0),ROWS('6. Patients'!EA$10:EA$107))),0),
IFERROR(SUMPRODUCT('6. Patients'!CN$10:CN$107,OFFSET('6. Patients'!$GK$9,1,MATCH($D27,'6. Patients'!$GL$9:$HG$9,0),ROWS('6. Patients'!EA$10:EA$107))),0)+
IFERROR(SUMPRODUCT('6. Patients'!CN$10:CN$107,OFFSET('6. Patients'!$HH$9,1,MATCH($D27,'6. Patients'!$HI$9:$HU$9,0),ROWS('6. Patients'!EA$10:EA$107))),0)+
IFERROR(SUMPRODUCT('6. Patients'!CN$10:CN$107,OFFSET('6. Patients'!$HV$9,1,MATCH($D27,'6. Patients'!$HW$9:$IR$9,0),ROWS('6. Patients'!EA$10:EA$107))),0)+
IFERROR(SUMPRODUCT('6. Patients'!CN$10:CN$107,OFFSET('6. Patients'!$IS$9,1,MATCH($D27,'6. Patients'!$IT$9:$JH$9,0),ROWS('6. Patients'!EA$10:EA$107))),0),
IFERROR(SUMPRODUCT('6. Patients'!CN$10:CN$107,OFFSET('6. Patients'!$JI$9,1,MATCH($D27,'6. Patients'!$JJ$9:$KE$9,0),ROWS('6. Patients'!EA$10:EA$107))),0)+
IFERROR(SUMPRODUCT('6. Patients'!CN$10:CN$107,OFFSET('6. Patients'!$KF$9,1,MATCH($D27,'6. Patients'!$KG$9:$KS$9,0),ROWS('6. Patients'!EA$10:EA$107))),0)+
IFERROR(SUMPRODUCT('6. Patients'!CN$10:CN$107,OFFSET('6. Patients'!$KT$9,1,MATCH($D27,'6. Patients'!$KU$9:$LP$9,0),ROWS('6. Patients'!EA$10:EA$107))),0)+
IFERROR(SUMPRODUCT('6. Patients'!CN$10:CN$107,OFFSET('6. Patients'!$LQ$9,1,MATCH($D27,'6. Patients'!$LR$9:$MF$9,0),ROWS('6. Patients'!EA$10:EA$107))),0))+
IFERROR(VLOOKUP($D27,$H$109:$L$139,COLUMNS($H$108:$J$108)-1+V$7,0)*$E27*$F27*'1. General Inputs'!$J$18,0),0)</f>
        <v>0</v>
      </c>
      <c r="W27" s="3">
        <f ca="1">ROUNDUP($F27*$E27*CHOOSE(W$7,
IFERROR(SUMPRODUCT('6. Patients'!CO$10:CO$107,OFFSET('6. Patients'!$DM$9,1,MATCH($D27,'6. Patients'!$DN$9:$EI$9,0),ROWS('6. Patients'!EB$10:EB$107))),0)+
IFERROR(SUMPRODUCT('6. Patients'!CO$10:CO$107,OFFSET('6. Patients'!$EJ$9,1,MATCH($D27,'6. Patients'!$EK$9:$EW$9,0),ROWS('6. Patients'!EB$10:EB$107))),0)+
IFERROR(SUMPRODUCT('6. Patients'!CO$10:CO$107,OFFSET('6. Patients'!$EX$9,1,MATCH($D27,'6. Patients'!$EY$9:$FT$9,0),ROWS('6. Patients'!EB$10:EB$107))),0)+
IFERROR(SUMPRODUCT('6. Patients'!CO$10:CO$107,OFFSET('6. Patients'!$FU$9,1,MATCH($D27,'6. Patients'!$FV$9:$GJ$9,0),ROWS('6. Patients'!EB$10:EB$107))),0),
IFERROR(SUMPRODUCT('6. Patients'!CO$10:CO$107,OFFSET('6. Patients'!$GK$9,1,MATCH($D27,'6. Patients'!$GL$9:$HG$9,0),ROWS('6. Patients'!EB$10:EB$107))),0)+
IFERROR(SUMPRODUCT('6. Patients'!CO$10:CO$107,OFFSET('6. Patients'!$HH$9,1,MATCH($D27,'6. Patients'!$HI$9:$HU$9,0),ROWS('6. Patients'!EB$10:EB$107))),0)+
IFERROR(SUMPRODUCT('6. Patients'!CO$10:CO$107,OFFSET('6. Patients'!$HV$9,1,MATCH($D27,'6. Patients'!$HW$9:$IR$9,0),ROWS('6. Patients'!EB$10:EB$107))),0)+
IFERROR(SUMPRODUCT('6. Patients'!CO$10:CO$107,OFFSET('6. Patients'!$IS$9,1,MATCH($D27,'6. Patients'!$IT$9:$JH$9,0),ROWS('6. Patients'!EB$10:EB$107))),0),
IFERROR(SUMPRODUCT('6. Patients'!CO$10:CO$107,OFFSET('6. Patients'!$JI$9,1,MATCH($D27,'6. Patients'!$JJ$9:$KE$9,0),ROWS('6. Patients'!EB$10:EB$107))),0)+
IFERROR(SUMPRODUCT('6. Patients'!CO$10:CO$107,OFFSET('6. Patients'!$KF$9,1,MATCH($D27,'6. Patients'!$KG$9:$KS$9,0),ROWS('6. Patients'!EB$10:EB$107))),0)+
IFERROR(SUMPRODUCT('6. Patients'!CO$10:CO$107,OFFSET('6. Patients'!$KT$9,1,MATCH($D27,'6. Patients'!$KU$9:$LP$9,0),ROWS('6. Patients'!EB$10:EB$107))),0)+
IFERROR(SUMPRODUCT('6. Patients'!CO$10:CO$107,OFFSET('6. Patients'!$LQ$9,1,MATCH($D27,'6. Patients'!$LR$9:$MF$9,0),ROWS('6. Patients'!EB$10:EB$107))),0))+
IFERROR(VLOOKUP($D27,$H$109:$L$139,COLUMNS($H$108:$J$108)-1+W$7,0)*$E27*$F27*'1. General Inputs'!$J$18,0),0)</f>
        <v>0</v>
      </c>
      <c r="X27" s="3">
        <f ca="1">ROUNDUP($F27*$E27*CHOOSE(X$7,
IFERROR(SUMPRODUCT('6. Patients'!CP$10:CP$107,OFFSET('6. Patients'!$DM$9,1,MATCH($D27,'6. Patients'!$DN$9:$EI$9,0),ROWS('6. Patients'!EC$10:EC$107))),0)+
IFERROR(SUMPRODUCT('6. Patients'!CP$10:CP$107,OFFSET('6. Patients'!$EJ$9,1,MATCH($D27,'6. Patients'!$EK$9:$EW$9,0),ROWS('6. Patients'!EC$10:EC$107))),0)+
IFERROR(SUMPRODUCT('6. Patients'!CP$10:CP$107,OFFSET('6. Patients'!$EX$9,1,MATCH($D27,'6. Patients'!$EY$9:$FT$9,0),ROWS('6. Patients'!EC$10:EC$107))),0)+
IFERROR(SUMPRODUCT('6. Patients'!CP$10:CP$107,OFFSET('6. Patients'!$FU$9,1,MATCH($D27,'6. Patients'!$FV$9:$GJ$9,0),ROWS('6. Patients'!EC$10:EC$107))),0),
IFERROR(SUMPRODUCT('6. Patients'!CP$10:CP$107,OFFSET('6. Patients'!$GK$9,1,MATCH($D27,'6. Patients'!$GL$9:$HG$9,0),ROWS('6. Patients'!EC$10:EC$107))),0)+
IFERROR(SUMPRODUCT('6. Patients'!CP$10:CP$107,OFFSET('6. Patients'!$HH$9,1,MATCH($D27,'6. Patients'!$HI$9:$HU$9,0),ROWS('6. Patients'!EC$10:EC$107))),0)+
IFERROR(SUMPRODUCT('6. Patients'!CP$10:CP$107,OFFSET('6. Patients'!$HV$9,1,MATCH($D27,'6. Patients'!$HW$9:$IR$9,0),ROWS('6. Patients'!EC$10:EC$107))),0)+
IFERROR(SUMPRODUCT('6. Patients'!CP$10:CP$107,OFFSET('6. Patients'!$IS$9,1,MATCH($D27,'6. Patients'!$IT$9:$JH$9,0),ROWS('6. Patients'!EC$10:EC$107))),0),
IFERROR(SUMPRODUCT('6. Patients'!CP$10:CP$107,OFFSET('6. Patients'!$JI$9,1,MATCH($D27,'6. Patients'!$JJ$9:$KE$9,0),ROWS('6. Patients'!EC$10:EC$107))),0)+
IFERROR(SUMPRODUCT('6. Patients'!CP$10:CP$107,OFFSET('6. Patients'!$KF$9,1,MATCH($D27,'6. Patients'!$KG$9:$KS$9,0),ROWS('6. Patients'!EC$10:EC$107))),0)+
IFERROR(SUMPRODUCT('6. Patients'!CP$10:CP$107,OFFSET('6. Patients'!$KT$9,1,MATCH($D27,'6. Patients'!$KU$9:$LP$9,0),ROWS('6. Patients'!EC$10:EC$107))),0)+
IFERROR(SUMPRODUCT('6. Patients'!CP$10:CP$107,OFFSET('6. Patients'!$LQ$9,1,MATCH($D27,'6. Patients'!$LR$9:$MF$9,0),ROWS('6. Patients'!EC$10:EC$107))),0))+
IFERROR(VLOOKUP($D27,$H$109:$L$139,COLUMNS($H$108:$J$108)-1+X$7,0)*$E27*$F27*'1. General Inputs'!$J$18,0),0)</f>
        <v>0</v>
      </c>
      <c r="Y27" s="3">
        <f ca="1">ROUNDUP($F27*$E27*CHOOSE(Y$7,
IFERROR(SUMPRODUCT('6. Patients'!CQ$10:CQ$107,OFFSET('6. Patients'!$DM$9,1,MATCH($D27,'6. Patients'!$DN$9:$EI$9,0),ROWS('6. Patients'!ED$10:ED$107))),0)+
IFERROR(SUMPRODUCT('6. Patients'!CQ$10:CQ$107,OFFSET('6. Patients'!$EJ$9,1,MATCH($D27,'6. Patients'!$EK$9:$EW$9,0),ROWS('6. Patients'!ED$10:ED$107))),0)+
IFERROR(SUMPRODUCT('6. Patients'!CQ$10:CQ$107,OFFSET('6. Patients'!$EX$9,1,MATCH($D27,'6. Patients'!$EY$9:$FT$9,0),ROWS('6. Patients'!ED$10:ED$107))),0)+
IFERROR(SUMPRODUCT('6. Patients'!CQ$10:CQ$107,OFFSET('6. Patients'!$FU$9,1,MATCH($D27,'6. Patients'!$FV$9:$GJ$9,0),ROWS('6. Patients'!ED$10:ED$107))),0),
IFERROR(SUMPRODUCT('6. Patients'!CQ$10:CQ$107,OFFSET('6. Patients'!$GK$9,1,MATCH($D27,'6. Patients'!$GL$9:$HG$9,0),ROWS('6. Patients'!ED$10:ED$107))),0)+
IFERROR(SUMPRODUCT('6. Patients'!CQ$10:CQ$107,OFFSET('6. Patients'!$HH$9,1,MATCH($D27,'6. Patients'!$HI$9:$HU$9,0),ROWS('6. Patients'!ED$10:ED$107))),0)+
IFERROR(SUMPRODUCT('6. Patients'!CQ$10:CQ$107,OFFSET('6. Patients'!$HV$9,1,MATCH($D27,'6. Patients'!$HW$9:$IR$9,0),ROWS('6. Patients'!ED$10:ED$107))),0)+
IFERROR(SUMPRODUCT('6. Patients'!CQ$10:CQ$107,OFFSET('6. Patients'!$IS$9,1,MATCH($D27,'6. Patients'!$IT$9:$JH$9,0),ROWS('6. Patients'!ED$10:ED$107))),0),
IFERROR(SUMPRODUCT('6. Patients'!CQ$10:CQ$107,OFFSET('6. Patients'!$JI$9,1,MATCH($D27,'6. Patients'!$JJ$9:$KE$9,0),ROWS('6. Patients'!ED$10:ED$107))),0)+
IFERROR(SUMPRODUCT('6. Patients'!CQ$10:CQ$107,OFFSET('6. Patients'!$KF$9,1,MATCH($D27,'6. Patients'!$KG$9:$KS$9,0),ROWS('6. Patients'!ED$10:ED$107))),0)+
IFERROR(SUMPRODUCT('6. Patients'!CQ$10:CQ$107,OFFSET('6. Patients'!$KT$9,1,MATCH($D27,'6. Patients'!$KU$9:$LP$9,0),ROWS('6. Patients'!ED$10:ED$107))),0)+
IFERROR(SUMPRODUCT('6. Patients'!CQ$10:CQ$107,OFFSET('6. Patients'!$LQ$9,1,MATCH($D27,'6. Patients'!$LR$9:$MF$9,0),ROWS('6. Patients'!ED$10:ED$107))),0))+
IFERROR(VLOOKUP($D27,$H$109:$L$139,COLUMNS($H$108:$J$108)-1+Y$7,0)*$E27*$F27*'1. General Inputs'!$J$18,0),0)</f>
        <v>0</v>
      </c>
      <c r="Z27" s="3">
        <f ca="1">ROUNDUP($F27*$E27*CHOOSE(Z$7,
IFERROR(SUMPRODUCT('6. Patients'!CR$10:CR$107,OFFSET('6. Patients'!$DM$9,1,MATCH($D27,'6. Patients'!$DN$9:$EI$9,0),ROWS('6. Patients'!EE$10:EE$107))),0)+
IFERROR(SUMPRODUCT('6. Patients'!CR$10:CR$107,OFFSET('6. Patients'!$EJ$9,1,MATCH($D27,'6. Patients'!$EK$9:$EW$9,0),ROWS('6. Patients'!EE$10:EE$107))),0)+
IFERROR(SUMPRODUCT('6. Patients'!CR$10:CR$107,OFFSET('6. Patients'!$EX$9,1,MATCH($D27,'6. Patients'!$EY$9:$FT$9,0),ROWS('6. Patients'!EE$10:EE$107))),0)+
IFERROR(SUMPRODUCT('6. Patients'!CR$10:CR$107,OFFSET('6. Patients'!$FU$9,1,MATCH($D27,'6. Patients'!$FV$9:$GJ$9,0),ROWS('6. Patients'!EE$10:EE$107))),0),
IFERROR(SUMPRODUCT('6. Patients'!CR$10:CR$107,OFFSET('6. Patients'!$GK$9,1,MATCH($D27,'6. Patients'!$GL$9:$HG$9,0),ROWS('6. Patients'!EE$10:EE$107))),0)+
IFERROR(SUMPRODUCT('6. Patients'!CR$10:CR$107,OFFSET('6. Patients'!$HH$9,1,MATCH($D27,'6. Patients'!$HI$9:$HU$9,0),ROWS('6. Patients'!EE$10:EE$107))),0)+
IFERROR(SUMPRODUCT('6. Patients'!CR$10:CR$107,OFFSET('6. Patients'!$HV$9,1,MATCH($D27,'6. Patients'!$HW$9:$IR$9,0),ROWS('6. Patients'!EE$10:EE$107))),0)+
IFERROR(SUMPRODUCT('6. Patients'!CR$10:CR$107,OFFSET('6. Patients'!$IS$9,1,MATCH($D27,'6. Patients'!$IT$9:$JH$9,0),ROWS('6. Patients'!EE$10:EE$107))),0),
IFERROR(SUMPRODUCT('6. Patients'!CR$10:CR$107,OFFSET('6. Patients'!$JI$9,1,MATCH($D27,'6. Patients'!$JJ$9:$KE$9,0),ROWS('6. Patients'!EE$10:EE$107))),0)+
IFERROR(SUMPRODUCT('6. Patients'!CR$10:CR$107,OFFSET('6. Patients'!$KF$9,1,MATCH($D27,'6. Patients'!$KG$9:$KS$9,0),ROWS('6. Patients'!EE$10:EE$107))),0)+
IFERROR(SUMPRODUCT('6. Patients'!CR$10:CR$107,OFFSET('6. Patients'!$KT$9,1,MATCH($D27,'6. Patients'!$KU$9:$LP$9,0),ROWS('6. Patients'!EE$10:EE$107))),0)+
IFERROR(SUMPRODUCT('6. Patients'!CR$10:CR$107,OFFSET('6. Patients'!$LQ$9,1,MATCH($D27,'6. Patients'!$LR$9:$MF$9,0),ROWS('6. Patients'!EE$10:EE$107))),0))+
IFERROR(VLOOKUP($D27,$H$109:$L$139,COLUMNS($H$108:$J$108)-1+Z$7,0)*$E27*$F27*'1. General Inputs'!$J$18,0),0)</f>
        <v>0</v>
      </c>
      <c r="AA27" s="3">
        <f ca="1">ROUNDUP($F27*$E27*CHOOSE(AA$7,
IFERROR(SUMPRODUCT('6. Patients'!CS$10:CS$107,OFFSET('6. Patients'!$DM$9,1,MATCH($D27,'6. Patients'!$DN$9:$EI$9,0),ROWS('6. Patients'!EF$10:EF$107))),0)+
IFERROR(SUMPRODUCT('6. Patients'!CS$10:CS$107,OFFSET('6. Patients'!$EJ$9,1,MATCH($D27,'6. Patients'!$EK$9:$EW$9,0),ROWS('6. Patients'!EF$10:EF$107))),0)+
IFERROR(SUMPRODUCT('6. Patients'!CS$10:CS$107,OFFSET('6. Patients'!$EX$9,1,MATCH($D27,'6. Patients'!$EY$9:$FT$9,0),ROWS('6. Patients'!EF$10:EF$107))),0)+
IFERROR(SUMPRODUCT('6. Patients'!CS$10:CS$107,OFFSET('6. Patients'!$FU$9,1,MATCH($D27,'6. Patients'!$FV$9:$GJ$9,0),ROWS('6. Patients'!EF$10:EF$107))),0),
IFERROR(SUMPRODUCT('6. Patients'!CS$10:CS$107,OFFSET('6. Patients'!$GK$9,1,MATCH($D27,'6. Patients'!$GL$9:$HG$9,0),ROWS('6. Patients'!EF$10:EF$107))),0)+
IFERROR(SUMPRODUCT('6. Patients'!CS$10:CS$107,OFFSET('6. Patients'!$HH$9,1,MATCH($D27,'6. Patients'!$HI$9:$HU$9,0),ROWS('6. Patients'!EF$10:EF$107))),0)+
IFERROR(SUMPRODUCT('6. Patients'!CS$10:CS$107,OFFSET('6. Patients'!$HV$9,1,MATCH($D27,'6. Patients'!$HW$9:$IR$9,0),ROWS('6. Patients'!EF$10:EF$107))),0)+
IFERROR(SUMPRODUCT('6. Patients'!CS$10:CS$107,OFFSET('6. Patients'!$IS$9,1,MATCH($D27,'6. Patients'!$IT$9:$JH$9,0),ROWS('6. Patients'!EF$10:EF$107))),0),
IFERROR(SUMPRODUCT('6. Patients'!CS$10:CS$107,OFFSET('6. Patients'!$JI$9,1,MATCH($D27,'6. Patients'!$JJ$9:$KE$9,0),ROWS('6. Patients'!EF$10:EF$107))),0)+
IFERROR(SUMPRODUCT('6. Patients'!CS$10:CS$107,OFFSET('6. Patients'!$KF$9,1,MATCH($D27,'6. Patients'!$KG$9:$KS$9,0),ROWS('6. Patients'!EF$10:EF$107))),0)+
IFERROR(SUMPRODUCT('6. Patients'!CS$10:CS$107,OFFSET('6. Patients'!$KT$9,1,MATCH($D27,'6. Patients'!$KU$9:$LP$9,0),ROWS('6. Patients'!EF$10:EF$107))),0)+
IFERROR(SUMPRODUCT('6. Patients'!CS$10:CS$107,OFFSET('6. Patients'!$LQ$9,1,MATCH($D27,'6. Patients'!$LR$9:$MF$9,0),ROWS('6. Patients'!EF$10:EF$107))),0))+
IFERROR(VLOOKUP($D27,$H$109:$L$139,COLUMNS($H$108:$J$108)-1+AA$7,0)*$E27*$F27*'1. General Inputs'!$J$18,0),0)</f>
        <v>0</v>
      </c>
      <c r="AB27" s="3">
        <f ca="1">ROUNDUP($F27*$E27*CHOOSE(AB$7,
IFERROR(SUMPRODUCT('6. Patients'!CT$10:CT$107,OFFSET('6. Patients'!$DM$9,1,MATCH($D27,'6. Patients'!$DN$9:$EI$9,0),ROWS('6. Patients'!EG$10:EG$107))),0)+
IFERROR(SUMPRODUCT('6. Patients'!CT$10:CT$107,OFFSET('6. Patients'!$EJ$9,1,MATCH($D27,'6. Patients'!$EK$9:$EW$9,0),ROWS('6. Patients'!EG$10:EG$107))),0)+
IFERROR(SUMPRODUCT('6. Patients'!CT$10:CT$107,OFFSET('6. Patients'!$EX$9,1,MATCH($D27,'6. Patients'!$EY$9:$FT$9,0),ROWS('6. Patients'!EG$10:EG$107))),0)+
IFERROR(SUMPRODUCT('6. Patients'!CT$10:CT$107,OFFSET('6. Patients'!$FU$9,1,MATCH($D27,'6. Patients'!$FV$9:$GJ$9,0),ROWS('6. Patients'!EG$10:EG$107))),0),
IFERROR(SUMPRODUCT('6. Patients'!CT$10:CT$107,OFFSET('6. Patients'!$GK$9,1,MATCH($D27,'6. Patients'!$GL$9:$HG$9,0),ROWS('6. Patients'!EG$10:EG$107))),0)+
IFERROR(SUMPRODUCT('6. Patients'!CT$10:CT$107,OFFSET('6. Patients'!$HH$9,1,MATCH($D27,'6. Patients'!$HI$9:$HU$9,0),ROWS('6. Patients'!EG$10:EG$107))),0)+
IFERROR(SUMPRODUCT('6. Patients'!CT$10:CT$107,OFFSET('6. Patients'!$HV$9,1,MATCH($D27,'6. Patients'!$HW$9:$IR$9,0),ROWS('6. Patients'!EG$10:EG$107))),0)+
IFERROR(SUMPRODUCT('6. Patients'!CT$10:CT$107,OFFSET('6. Patients'!$IS$9,1,MATCH($D27,'6. Patients'!$IT$9:$JH$9,0),ROWS('6. Patients'!EG$10:EG$107))),0),
IFERROR(SUMPRODUCT('6. Patients'!CT$10:CT$107,OFFSET('6. Patients'!$JI$9,1,MATCH($D27,'6. Patients'!$JJ$9:$KE$9,0),ROWS('6. Patients'!EG$10:EG$107))),0)+
IFERROR(SUMPRODUCT('6. Patients'!CT$10:CT$107,OFFSET('6. Patients'!$KF$9,1,MATCH($D27,'6. Patients'!$KG$9:$KS$9,0),ROWS('6. Patients'!EG$10:EG$107))),0)+
IFERROR(SUMPRODUCT('6. Patients'!CT$10:CT$107,OFFSET('6. Patients'!$KT$9,1,MATCH($D27,'6. Patients'!$KU$9:$LP$9,0),ROWS('6. Patients'!EG$10:EG$107))),0)+
IFERROR(SUMPRODUCT('6. Patients'!CT$10:CT$107,OFFSET('6. Patients'!$LQ$9,1,MATCH($D27,'6. Patients'!$LR$9:$MF$9,0),ROWS('6. Patients'!EG$10:EG$107))),0))+
IFERROR(VLOOKUP($D27,$H$109:$L$139,COLUMNS($H$108:$J$108)-1+AB$7,0)*$E27*$F27*'1. General Inputs'!$J$18,0),0)</f>
        <v>0</v>
      </c>
      <c r="AC27" s="3">
        <f ca="1">ROUNDUP($F27*$E27*CHOOSE(AC$7,
IFERROR(SUMPRODUCT('6. Patients'!CU$10:CU$107,OFFSET('6. Patients'!$DM$9,1,MATCH($D27,'6. Patients'!$DN$9:$EI$9,0),ROWS('6. Patients'!EH$10:EH$107))),0)+
IFERROR(SUMPRODUCT('6. Patients'!CU$10:CU$107,OFFSET('6. Patients'!$EJ$9,1,MATCH($D27,'6. Patients'!$EK$9:$EW$9,0),ROWS('6. Patients'!EH$10:EH$107))),0)+
IFERROR(SUMPRODUCT('6. Patients'!CU$10:CU$107,OFFSET('6. Patients'!$EX$9,1,MATCH($D27,'6. Patients'!$EY$9:$FT$9,0),ROWS('6. Patients'!EH$10:EH$107))),0)+
IFERROR(SUMPRODUCT('6. Patients'!CU$10:CU$107,OFFSET('6. Patients'!$FU$9,1,MATCH($D27,'6. Patients'!$FV$9:$GJ$9,0),ROWS('6. Patients'!EH$10:EH$107))),0),
IFERROR(SUMPRODUCT('6. Patients'!CU$10:CU$107,OFFSET('6. Patients'!$GK$9,1,MATCH($D27,'6. Patients'!$GL$9:$HG$9,0),ROWS('6. Patients'!EH$10:EH$107))),0)+
IFERROR(SUMPRODUCT('6. Patients'!CU$10:CU$107,OFFSET('6. Patients'!$HH$9,1,MATCH($D27,'6. Patients'!$HI$9:$HU$9,0),ROWS('6. Patients'!EH$10:EH$107))),0)+
IFERROR(SUMPRODUCT('6. Patients'!CU$10:CU$107,OFFSET('6. Patients'!$HV$9,1,MATCH($D27,'6. Patients'!$HW$9:$IR$9,0),ROWS('6. Patients'!EH$10:EH$107))),0)+
IFERROR(SUMPRODUCT('6. Patients'!CU$10:CU$107,OFFSET('6. Patients'!$IS$9,1,MATCH($D27,'6. Patients'!$IT$9:$JH$9,0),ROWS('6. Patients'!EH$10:EH$107))),0),
IFERROR(SUMPRODUCT('6. Patients'!CU$10:CU$107,OFFSET('6. Patients'!$JI$9,1,MATCH($D27,'6. Patients'!$JJ$9:$KE$9,0),ROWS('6. Patients'!EH$10:EH$107))),0)+
IFERROR(SUMPRODUCT('6. Patients'!CU$10:CU$107,OFFSET('6. Patients'!$KF$9,1,MATCH($D27,'6. Patients'!$KG$9:$KS$9,0),ROWS('6. Patients'!EH$10:EH$107))),0)+
IFERROR(SUMPRODUCT('6. Patients'!CU$10:CU$107,OFFSET('6. Patients'!$KT$9,1,MATCH($D27,'6. Patients'!$KU$9:$LP$9,0),ROWS('6. Patients'!EH$10:EH$107))),0)+
IFERROR(SUMPRODUCT('6. Patients'!CU$10:CU$107,OFFSET('6. Patients'!$LQ$9,1,MATCH($D27,'6. Patients'!$LR$9:$MF$9,0),ROWS('6. Patients'!EH$10:EH$107))),0))+
IFERROR(VLOOKUP($D27,$H$109:$L$139,COLUMNS($H$108:$J$108)-1+AC$7,0)*$E27*$F27*'1. General Inputs'!$J$18,0),0)</f>
        <v>0</v>
      </c>
      <c r="AD27" s="3">
        <f ca="1">ROUNDUP($F27*$E27*CHOOSE(AD$7,
IFERROR(SUMPRODUCT('6. Patients'!CV$10:CV$107,OFFSET('6. Patients'!$DM$9,1,MATCH($D27,'6. Patients'!$DN$9:$EI$9,0),ROWS('6. Patients'!EI$10:EI$107))),0)+
IFERROR(SUMPRODUCT('6. Patients'!CV$10:CV$107,OFFSET('6. Patients'!$EJ$9,1,MATCH($D27,'6. Patients'!$EK$9:$EW$9,0),ROWS('6. Patients'!EI$10:EI$107))),0)+
IFERROR(SUMPRODUCT('6. Patients'!CV$10:CV$107,OFFSET('6. Patients'!$EX$9,1,MATCH($D27,'6. Patients'!$EY$9:$FT$9,0),ROWS('6. Patients'!EI$10:EI$107))),0)+
IFERROR(SUMPRODUCT('6. Patients'!CV$10:CV$107,OFFSET('6. Patients'!$FU$9,1,MATCH($D27,'6. Patients'!$FV$9:$GJ$9,0),ROWS('6. Patients'!EI$10:EI$107))),0),
IFERROR(SUMPRODUCT('6. Patients'!CV$10:CV$107,OFFSET('6. Patients'!$GK$9,1,MATCH($D27,'6. Patients'!$GL$9:$HG$9,0),ROWS('6. Patients'!EI$10:EI$107))),0)+
IFERROR(SUMPRODUCT('6. Patients'!CV$10:CV$107,OFFSET('6. Patients'!$HH$9,1,MATCH($D27,'6. Patients'!$HI$9:$HU$9,0),ROWS('6. Patients'!EI$10:EI$107))),0)+
IFERROR(SUMPRODUCT('6. Patients'!CV$10:CV$107,OFFSET('6. Patients'!$HV$9,1,MATCH($D27,'6. Patients'!$HW$9:$IR$9,0),ROWS('6. Patients'!EI$10:EI$107))),0)+
IFERROR(SUMPRODUCT('6. Patients'!CV$10:CV$107,OFFSET('6. Patients'!$IS$9,1,MATCH($D27,'6. Patients'!$IT$9:$JH$9,0),ROWS('6. Patients'!EI$10:EI$107))),0),
IFERROR(SUMPRODUCT('6. Patients'!CV$10:CV$107,OFFSET('6. Patients'!$JI$9,1,MATCH($D27,'6. Patients'!$JJ$9:$KE$9,0),ROWS('6. Patients'!EI$10:EI$107))),0)+
IFERROR(SUMPRODUCT('6. Patients'!CV$10:CV$107,OFFSET('6. Patients'!$KF$9,1,MATCH($D27,'6. Patients'!$KG$9:$KS$9,0),ROWS('6. Patients'!EI$10:EI$107))),0)+
IFERROR(SUMPRODUCT('6. Patients'!CV$10:CV$107,OFFSET('6. Patients'!$KT$9,1,MATCH($D27,'6. Patients'!$KU$9:$LP$9,0),ROWS('6. Patients'!EI$10:EI$107))),0)+
IFERROR(SUMPRODUCT('6. Patients'!CV$10:CV$107,OFFSET('6. Patients'!$LQ$9,1,MATCH($D27,'6. Patients'!$LR$9:$MF$9,0),ROWS('6. Patients'!EI$10:EI$107))),0))+
IFERROR(VLOOKUP($D27,$H$109:$L$139,COLUMNS($H$108:$J$108)-1+AD$7,0)*$E27*$F27*'1. General Inputs'!$J$18,0),0)</f>
        <v>0</v>
      </c>
      <c r="AE27" s="3">
        <f ca="1">ROUNDUP($F27*$E27*CHOOSE(AE$7,
IFERROR(SUMPRODUCT('6. Patients'!CW$10:CW$107,OFFSET('6. Patients'!$DM$9,1,MATCH($D27,'6. Patients'!$DN$9:$EI$9,0),ROWS('6. Patients'!EJ$10:EJ$107))),0)+
IFERROR(SUMPRODUCT('6. Patients'!CW$10:CW$107,OFFSET('6. Patients'!$EJ$9,1,MATCH($D27,'6. Patients'!$EK$9:$EW$9,0),ROWS('6. Patients'!EJ$10:EJ$107))),0)+
IFERROR(SUMPRODUCT('6. Patients'!CW$10:CW$107,OFFSET('6. Patients'!$EX$9,1,MATCH($D27,'6. Patients'!$EY$9:$FT$9,0),ROWS('6. Patients'!EJ$10:EJ$107))),0)+
IFERROR(SUMPRODUCT('6. Patients'!CW$10:CW$107,OFFSET('6. Patients'!$FU$9,1,MATCH($D27,'6. Patients'!$FV$9:$GJ$9,0),ROWS('6. Patients'!EJ$10:EJ$107))),0),
IFERROR(SUMPRODUCT('6. Patients'!CW$10:CW$107,OFFSET('6. Patients'!$GK$9,1,MATCH($D27,'6. Patients'!$GL$9:$HG$9,0),ROWS('6. Patients'!EJ$10:EJ$107))),0)+
IFERROR(SUMPRODUCT('6. Patients'!CW$10:CW$107,OFFSET('6. Patients'!$HH$9,1,MATCH($D27,'6. Patients'!$HI$9:$HU$9,0),ROWS('6. Patients'!EJ$10:EJ$107))),0)+
IFERROR(SUMPRODUCT('6. Patients'!CW$10:CW$107,OFFSET('6. Patients'!$HV$9,1,MATCH($D27,'6. Patients'!$HW$9:$IR$9,0),ROWS('6. Patients'!EJ$10:EJ$107))),0)+
IFERROR(SUMPRODUCT('6. Patients'!CW$10:CW$107,OFFSET('6. Patients'!$IS$9,1,MATCH($D27,'6. Patients'!$IT$9:$JH$9,0),ROWS('6. Patients'!EJ$10:EJ$107))),0),
IFERROR(SUMPRODUCT('6. Patients'!CW$10:CW$107,OFFSET('6. Patients'!$JI$9,1,MATCH($D27,'6. Patients'!$JJ$9:$KE$9,0),ROWS('6. Patients'!EJ$10:EJ$107))),0)+
IFERROR(SUMPRODUCT('6. Patients'!CW$10:CW$107,OFFSET('6. Patients'!$KF$9,1,MATCH($D27,'6. Patients'!$KG$9:$KS$9,0),ROWS('6. Patients'!EJ$10:EJ$107))),0)+
IFERROR(SUMPRODUCT('6. Patients'!CW$10:CW$107,OFFSET('6. Patients'!$KT$9,1,MATCH($D27,'6. Patients'!$KU$9:$LP$9,0),ROWS('6. Patients'!EJ$10:EJ$107))),0)+
IFERROR(SUMPRODUCT('6. Patients'!CW$10:CW$107,OFFSET('6. Patients'!$LQ$9,1,MATCH($D27,'6. Patients'!$LR$9:$MF$9,0),ROWS('6. Patients'!EJ$10:EJ$107))),0))+
IFERROR(VLOOKUP($D27,$H$109:$L$139,COLUMNS($H$108:$J$108)-1+AE$7,0)*$E27*$F27*'1. General Inputs'!$J$18,0),0)</f>
        <v>0</v>
      </c>
      <c r="AF27" s="3">
        <f ca="1">ROUNDUP($F27*$E27*CHOOSE(AF$7,
IFERROR(SUMPRODUCT('6. Patients'!CX$10:CX$107,OFFSET('6. Patients'!$DM$9,1,MATCH($D27,'6. Patients'!$DN$9:$EI$9,0),ROWS('6. Patients'!EK$10:EK$107))),0)+
IFERROR(SUMPRODUCT('6. Patients'!CX$10:CX$107,OFFSET('6. Patients'!$EJ$9,1,MATCH($D27,'6. Patients'!$EK$9:$EW$9,0),ROWS('6. Patients'!EK$10:EK$107))),0)+
IFERROR(SUMPRODUCT('6. Patients'!CX$10:CX$107,OFFSET('6. Patients'!$EX$9,1,MATCH($D27,'6. Patients'!$EY$9:$FT$9,0),ROWS('6. Patients'!EK$10:EK$107))),0)+
IFERROR(SUMPRODUCT('6. Patients'!CX$10:CX$107,OFFSET('6. Patients'!$FU$9,1,MATCH($D27,'6. Patients'!$FV$9:$GJ$9,0),ROWS('6. Patients'!EK$10:EK$107))),0),
IFERROR(SUMPRODUCT('6. Patients'!CX$10:CX$107,OFFSET('6. Patients'!$GK$9,1,MATCH($D27,'6. Patients'!$GL$9:$HG$9,0),ROWS('6. Patients'!EK$10:EK$107))),0)+
IFERROR(SUMPRODUCT('6. Patients'!CX$10:CX$107,OFFSET('6. Patients'!$HH$9,1,MATCH($D27,'6. Patients'!$HI$9:$HU$9,0),ROWS('6. Patients'!EK$10:EK$107))),0)+
IFERROR(SUMPRODUCT('6. Patients'!CX$10:CX$107,OFFSET('6. Patients'!$HV$9,1,MATCH($D27,'6. Patients'!$HW$9:$IR$9,0),ROWS('6. Patients'!EK$10:EK$107))),0)+
IFERROR(SUMPRODUCT('6. Patients'!CX$10:CX$107,OFFSET('6. Patients'!$IS$9,1,MATCH($D27,'6. Patients'!$IT$9:$JH$9,0),ROWS('6. Patients'!EK$10:EK$107))),0),
IFERROR(SUMPRODUCT('6. Patients'!CX$10:CX$107,OFFSET('6. Patients'!$JI$9,1,MATCH($D27,'6. Patients'!$JJ$9:$KE$9,0),ROWS('6. Patients'!EK$10:EK$107))),0)+
IFERROR(SUMPRODUCT('6. Patients'!CX$10:CX$107,OFFSET('6. Patients'!$KF$9,1,MATCH($D27,'6. Patients'!$KG$9:$KS$9,0),ROWS('6. Patients'!EK$10:EK$107))),0)+
IFERROR(SUMPRODUCT('6. Patients'!CX$10:CX$107,OFFSET('6. Patients'!$KT$9,1,MATCH($D27,'6. Patients'!$KU$9:$LP$9,0),ROWS('6. Patients'!EK$10:EK$107))),0)+
IFERROR(SUMPRODUCT('6. Patients'!CX$10:CX$107,OFFSET('6. Patients'!$LQ$9,1,MATCH($D27,'6. Patients'!$LR$9:$MF$9,0),ROWS('6. Patients'!EK$10:EK$107))),0))+
IFERROR(VLOOKUP($D27,$H$109:$L$139,COLUMNS($H$108:$J$108)-1+AF$7,0)*$E27*$F27*'1. General Inputs'!$J$18,0),0)</f>
        <v>0</v>
      </c>
      <c r="AG27" s="3">
        <f ca="1">ROUNDUP($F27*$E27*CHOOSE(AG$7,
IFERROR(SUMPRODUCT('6. Patients'!CY$10:CY$107,OFFSET('6. Patients'!$DM$9,1,MATCH($D27,'6. Patients'!$DN$9:$EI$9,0),ROWS('6. Patients'!EL$10:EL$107))),0)+
IFERROR(SUMPRODUCT('6. Patients'!CY$10:CY$107,OFFSET('6. Patients'!$EJ$9,1,MATCH($D27,'6. Patients'!$EK$9:$EW$9,0),ROWS('6. Patients'!EL$10:EL$107))),0)+
IFERROR(SUMPRODUCT('6. Patients'!CY$10:CY$107,OFFSET('6. Patients'!$EX$9,1,MATCH($D27,'6. Patients'!$EY$9:$FT$9,0),ROWS('6. Patients'!EL$10:EL$107))),0)+
IFERROR(SUMPRODUCT('6. Patients'!CY$10:CY$107,OFFSET('6. Patients'!$FU$9,1,MATCH($D27,'6. Patients'!$FV$9:$GJ$9,0),ROWS('6. Patients'!EL$10:EL$107))),0),
IFERROR(SUMPRODUCT('6. Patients'!CY$10:CY$107,OFFSET('6. Patients'!$GK$9,1,MATCH($D27,'6. Patients'!$GL$9:$HG$9,0),ROWS('6. Patients'!EL$10:EL$107))),0)+
IFERROR(SUMPRODUCT('6. Patients'!CY$10:CY$107,OFFSET('6. Patients'!$HH$9,1,MATCH($D27,'6. Patients'!$HI$9:$HU$9,0),ROWS('6. Patients'!EL$10:EL$107))),0)+
IFERROR(SUMPRODUCT('6. Patients'!CY$10:CY$107,OFFSET('6. Patients'!$HV$9,1,MATCH($D27,'6. Patients'!$HW$9:$IR$9,0),ROWS('6. Patients'!EL$10:EL$107))),0)+
IFERROR(SUMPRODUCT('6. Patients'!CY$10:CY$107,OFFSET('6. Patients'!$IS$9,1,MATCH($D27,'6. Patients'!$IT$9:$JH$9,0),ROWS('6. Patients'!EL$10:EL$107))),0),
IFERROR(SUMPRODUCT('6. Patients'!CY$10:CY$107,OFFSET('6. Patients'!$JI$9,1,MATCH($D27,'6. Patients'!$JJ$9:$KE$9,0),ROWS('6. Patients'!EL$10:EL$107))),0)+
IFERROR(SUMPRODUCT('6. Patients'!CY$10:CY$107,OFFSET('6. Patients'!$KF$9,1,MATCH($D27,'6. Patients'!$KG$9:$KS$9,0),ROWS('6. Patients'!EL$10:EL$107))),0)+
IFERROR(SUMPRODUCT('6. Patients'!CY$10:CY$107,OFFSET('6. Patients'!$KT$9,1,MATCH($D27,'6. Patients'!$KU$9:$LP$9,0),ROWS('6. Patients'!EL$10:EL$107))),0)+
IFERROR(SUMPRODUCT('6. Patients'!CY$10:CY$107,OFFSET('6. Patients'!$LQ$9,1,MATCH($D27,'6. Patients'!$LR$9:$MF$9,0),ROWS('6. Patients'!EL$10:EL$107))),0))+
IFERROR(VLOOKUP($D27,$H$109:$L$139,COLUMNS($H$108:$J$108)-1+AG$7,0)*$E27*$F27*'1. General Inputs'!$J$18,0),0)</f>
        <v>0</v>
      </c>
      <c r="AH27" s="3">
        <f ca="1">ROUNDUP($F27*$E27*CHOOSE(AH$7,
IFERROR(SUMPRODUCT('6. Patients'!CZ$10:CZ$107,OFFSET('6. Patients'!$DM$9,1,MATCH($D27,'6. Patients'!$DN$9:$EI$9,0),ROWS('6. Patients'!EM$10:EM$107))),0)+
IFERROR(SUMPRODUCT('6. Patients'!CZ$10:CZ$107,OFFSET('6. Patients'!$EJ$9,1,MATCH($D27,'6. Patients'!$EK$9:$EW$9,0),ROWS('6. Patients'!EM$10:EM$107))),0)+
IFERROR(SUMPRODUCT('6. Patients'!CZ$10:CZ$107,OFFSET('6. Patients'!$EX$9,1,MATCH($D27,'6. Patients'!$EY$9:$FT$9,0),ROWS('6. Patients'!EM$10:EM$107))),0)+
IFERROR(SUMPRODUCT('6. Patients'!CZ$10:CZ$107,OFFSET('6. Patients'!$FU$9,1,MATCH($D27,'6. Patients'!$FV$9:$GJ$9,0),ROWS('6. Patients'!EM$10:EM$107))),0),
IFERROR(SUMPRODUCT('6. Patients'!CZ$10:CZ$107,OFFSET('6. Patients'!$GK$9,1,MATCH($D27,'6. Patients'!$GL$9:$HG$9,0),ROWS('6. Patients'!EM$10:EM$107))),0)+
IFERROR(SUMPRODUCT('6. Patients'!CZ$10:CZ$107,OFFSET('6. Patients'!$HH$9,1,MATCH($D27,'6. Patients'!$HI$9:$HU$9,0),ROWS('6. Patients'!EM$10:EM$107))),0)+
IFERROR(SUMPRODUCT('6. Patients'!CZ$10:CZ$107,OFFSET('6. Patients'!$HV$9,1,MATCH($D27,'6. Patients'!$HW$9:$IR$9,0),ROWS('6. Patients'!EM$10:EM$107))),0)+
IFERROR(SUMPRODUCT('6. Patients'!CZ$10:CZ$107,OFFSET('6. Patients'!$IS$9,1,MATCH($D27,'6. Patients'!$IT$9:$JH$9,0),ROWS('6. Patients'!EM$10:EM$107))),0),
IFERROR(SUMPRODUCT('6. Patients'!CZ$10:CZ$107,OFFSET('6. Patients'!$JI$9,1,MATCH($D27,'6. Patients'!$JJ$9:$KE$9,0),ROWS('6. Patients'!EM$10:EM$107))),0)+
IFERROR(SUMPRODUCT('6. Patients'!CZ$10:CZ$107,OFFSET('6. Patients'!$KF$9,1,MATCH($D27,'6. Patients'!$KG$9:$KS$9,0),ROWS('6. Patients'!EM$10:EM$107))),0)+
IFERROR(SUMPRODUCT('6. Patients'!CZ$10:CZ$107,OFFSET('6. Patients'!$KT$9,1,MATCH($D27,'6. Patients'!$KU$9:$LP$9,0),ROWS('6. Patients'!EM$10:EM$107))),0)+
IFERROR(SUMPRODUCT('6. Patients'!CZ$10:CZ$107,OFFSET('6. Patients'!$LQ$9,1,MATCH($D27,'6. Patients'!$LR$9:$MF$9,0),ROWS('6. Patients'!EM$10:EM$107))),0))+
IFERROR(VLOOKUP($D27,$H$109:$L$139,COLUMNS($H$108:$J$108)-1+AH$7,0)*$E27*$F27*'1. General Inputs'!$J$18,0),0)</f>
        <v>0</v>
      </c>
      <c r="AI27" s="3">
        <f ca="1">ROUNDUP($F27*$E27*CHOOSE(AI$7,
IFERROR(SUMPRODUCT('6. Patients'!DA$10:DA$107,OFFSET('6. Patients'!$DM$9,1,MATCH($D27,'6. Patients'!$DN$9:$EI$9,0),ROWS('6. Patients'!EN$10:EN$107))),0)+
IFERROR(SUMPRODUCT('6. Patients'!DA$10:DA$107,OFFSET('6. Patients'!$EJ$9,1,MATCH($D27,'6. Patients'!$EK$9:$EW$9,0),ROWS('6. Patients'!EN$10:EN$107))),0)+
IFERROR(SUMPRODUCT('6. Patients'!DA$10:DA$107,OFFSET('6. Patients'!$EX$9,1,MATCH($D27,'6. Patients'!$EY$9:$FT$9,0),ROWS('6. Patients'!EN$10:EN$107))),0)+
IFERROR(SUMPRODUCT('6. Patients'!DA$10:DA$107,OFFSET('6. Patients'!$FU$9,1,MATCH($D27,'6. Patients'!$FV$9:$GJ$9,0),ROWS('6. Patients'!EN$10:EN$107))),0),
IFERROR(SUMPRODUCT('6. Patients'!DA$10:DA$107,OFFSET('6. Patients'!$GK$9,1,MATCH($D27,'6. Patients'!$GL$9:$HG$9,0),ROWS('6. Patients'!EN$10:EN$107))),0)+
IFERROR(SUMPRODUCT('6. Patients'!DA$10:DA$107,OFFSET('6. Patients'!$HH$9,1,MATCH($D27,'6. Patients'!$HI$9:$HU$9,0),ROWS('6. Patients'!EN$10:EN$107))),0)+
IFERROR(SUMPRODUCT('6. Patients'!DA$10:DA$107,OFFSET('6. Patients'!$HV$9,1,MATCH($D27,'6. Patients'!$HW$9:$IR$9,0),ROWS('6. Patients'!EN$10:EN$107))),0)+
IFERROR(SUMPRODUCT('6. Patients'!DA$10:DA$107,OFFSET('6. Patients'!$IS$9,1,MATCH($D27,'6. Patients'!$IT$9:$JH$9,0),ROWS('6. Patients'!EN$10:EN$107))),0),
IFERROR(SUMPRODUCT('6. Patients'!DA$10:DA$107,OFFSET('6. Patients'!$JI$9,1,MATCH($D27,'6. Patients'!$JJ$9:$KE$9,0),ROWS('6. Patients'!EN$10:EN$107))),0)+
IFERROR(SUMPRODUCT('6. Patients'!DA$10:DA$107,OFFSET('6. Patients'!$KF$9,1,MATCH($D27,'6. Patients'!$KG$9:$KS$9,0),ROWS('6. Patients'!EN$10:EN$107))),0)+
IFERROR(SUMPRODUCT('6. Patients'!DA$10:DA$107,OFFSET('6. Patients'!$KT$9,1,MATCH($D27,'6. Patients'!$KU$9:$LP$9,0),ROWS('6. Patients'!EN$10:EN$107))),0)+
IFERROR(SUMPRODUCT('6. Patients'!DA$10:DA$107,OFFSET('6. Patients'!$LQ$9,1,MATCH($D27,'6. Patients'!$LR$9:$MF$9,0),ROWS('6. Patients'!EN$10:EN$107))),0))+
IFERROR(VLOOKUP($D27,$H$109:$L$139,COLUMNS($H$108:$J$108)-1+AI$7,0)*$E27*$F27*'1. General Inputs'!$J$18,0),0)</f>
        <v>0</v>
      </c>
      <c r="AJ27" s="3">
        <f ca="1">ROUNDUP($F27*$E27*CHOOSE(AJ$7,
IFERROR(SUMPRODUCT('6. Patients'!DB$10:DB$107,OFFSET('6. Patients'!$DM$9,1,MATCH($D27,'6. Patients'!$DN$9:$EI$9,0),ROWS('6. Patients'!EO$10:EO$107))),0)+
IFERROR(SUMPRODUCT('6. Patients'!DB$10:DB$107,OFFSET('6. Patients'!$EJ$9,1,MATCH($D27,'6. Patients'!$EK$9:$EW$9,0),ROWS('6. Patients'!EO$10:EO$107))),0)+
IFERROR(SUMPRODUCT('6. Patients'!DB$10:DB$107,OFFSET('6. Patients'!$EX$9,1,MATCH($D27,'6. Patients'!$EY$9:$FT$9,0),ROWS('6. Patients'!EO$10:EO$107))),0)+
IFERROR(SUMPRODUCT('6. Patients'!DB$10:DB$107,OFFSET('6. Patients'!$FU$9,1,MATCH($D27,'6. Patients'!$FV$9:$GJ$9,0),ROWS('6. Patients'!EO$10:EO$107))),0),
IFERROR(SUMPRODUCT('6. Patients'!DB$10:DB$107,OFFSET('6. Patients'!$GK$9,1,MATCH($D27,'6. Patients'!$GL$9:$HG$9,0),ROWS('6. Patients'!EO$10:EO$107))),0)+
IFERROR(SUMPRODUCT('6. Patients'!DB$10:DB$107,OFFSET('6. Patients'!$HH$9,1,MATCH($D27,'6. Patients'!$HI$9:$HU$9,0),ROWS('6. Patients'!EO$10:EO$107))),0)+
IFERROR(SUMPRODUCT('6. Patients'!DB$10:DB$107,OFFSET('6. Patients'!$HV$9,1,MATCH($D27,'6. Patients'!$HW$9:$IR$9,0),ROWS('6. Patients'!EO$10:EO$107))),0)+
IFERROR(SUMPRODUCT('6. Patients'!DB$10:DB$107,OFFSET('6. Patients'!$IS$9,1,MATCH($D27,'6. Patients'!$IT$9:$JH$9,0),ROWS('6. Patients'!EO$10:EO$107))),0),
IFERROR(SUMPRODUCT('6. Patients'!DB$10:DB$107,OFFSET('6. Patients'!$JI$9,1,MATCH($D27,'6. Patients'!$JJ$9:$KE$9,0),ROWS('6. Patients'!EO$10:EO$107))),0)+
IFERROR(SUMPRODUCT('6. Patients'!DB$10:DB$107,OFFSET('6. Patients'!$KF$9,1,MATCH($D27,'6. Patients'!$KG$9:$KS$9,0),ROWS('6. Patients'!EO$10:EO$107))),0)+
IFERROR(SUMPRODUCT('6. Patients'!DB$10:DB$107,OFFSET('6. Patients'!$KT$9,1,MATCH($D27,'6. Patients'!$KU$9:$LP$9,0),ROWS('6. Patients'!EO$10:EO$107))),0)+
IFERROR(SUMPRODUCT('6. Patients'!DB$10:DB$107,OFFSET('6. Patients'!$LQ$9,1,MATCH($D27,'6. Patients'!$LR$9:$MF$9,0),ROWS('6. Patients'!EO$10:EO$107))),0))+
IFERROR(VLOOKUP($D27,$H$109:$L$139,COLUMNS($H$108:$J$108)-1+AJ$7,0)*$E27*$F27*'1. General Inputs'!$J$18,0),0)</f>
        <v>0</v>
      </c>
      <c r="AK27" s="3">
        <f ca="1">ROUNDUP($F27*$E27*CHOOSE(AK$7,
IFERROR(SUMPRODUCT('6. Patients'!DC$10:DC$107,OFFSET('6. Patients'!$DM$9,1,MATCH($D27,'6. Patients'!$DN$9:$EI$9,0),ROWS('6. Patients'!EP$10:EP$107))),0)+
IFERROR(SUMPRODUCT('6. Patients'!DC$10:DC$107,OFFSET('6. Patients'!$EJ$9,1,MATCH($D27,'6. Patients'!$EK$9:$EW$9,0),ROWS('6. Patients'!EP$10:EP$107))),0)+
IFERROR(SUMPRODUCT('6. Patients'!DC$10:DC$107,OFFSET('6. Patients'!$EX$9,1,MATCH($D27,'6. Patients'!$EY$9:$FT$9,0),ROWS('6. Patients'!EP$10:EP$107))),0)+
IFERROR(SUMPRODUCT('6. Patients'!DC$10:DC$107,OFFSET('6. Patients'!$FU$9,1,MATCH($D27,'6. Patients'!$FV$9:$GJ$9,0),ROWS('6. Patients'!EP$10:EP$107))),0),
IFERROR(SUMPRODUCT('6. Patients'!DC$10:DC$107,OFFSET('6. Patients'!$GK$9,1,MATCH($D27,'6. Patients'!$GL$9:$HG$9,0),ROWS('6. Patients'!EP$10:EP$107))),0)+
IFERROR(SUMPRODUCT('6. Patients'!DC$10:DC$107,OFFSET('6. Patients'!$HH$9,1,MATCH($D27,'6. Patients'!$HI$9:$HU$9,0),ROWS('6. Patients'!EP$10:EP$107))),0)+
IFERROR(SUMPRODUCT('6. Patients'!DC$10:DC$107,OFFSET('6. Patients'!$HV$9,1,MATCH($D27,'6. Patients'!$HW$9:$IR$9,0),ROWS('6. Patients'!EP$10:EP$107))),0)+
IFERROR(SUMPRODUCT('6. Patients'!DC$10:DC$107,OFFSET('6. Patients'!$IS$9,1,MATCH($D27,'6. Patients'!$IT$9:$JH$9,0),ROWS('6. Patients'!EP$10:EP$107))),0),
IFERROR(SUMPRODUCT('6. Patients'!DC$10:DC$107,OFFSET('6. Patients'!$JI$9,1,MATCH($D27,'6. Patients'!$JJ$9:$KE$9,0),ROWS('6. Patients'!EP$10:EP$107))),0)+
IFERROR(SUMPRODUCT('6. Patients'!DC$10:DC$107,OFFSET('6. Patients'!$KF$9,1,MATCH($D27,'6. Patients'!$KG$9:$KS$9,0),ROWS('6. Patients'!EP$10:EP$107))),0)+
IFERROR(SUMPRODUCT('6. Patients'!DC$10:DC$107,OFFSET('6. Patients'!$KT$9,1,MATCH($D27,'6. Patients'!$KU$9:$LP$9,0),ROWS('6. Patients'!EP$10:EP$107))),0)+
IFERROR(SUMPRODUCT('6. Patients'!DC$10:DC$107,OFFSET('6. Patients'!$LQ$9,1,MATCH($D27,'6. Patients'!$LR$9:$MF$9,0),ROWS('6. Patients'!EP$10:EP$107))),0))+
IFERROR(VLOOKUP($D27,$H$109:$L$139,COLUMNS($H$108:$J$108)-1+AK$7,0)*$E27*$F27*'1. General Inputs'!$J$18,0),0)</f>
        <v>0</v>
      </c>
      <c r="AL27" s="3">
        <f ca="1">ROUNDUP($F27*$E27*CHOOSE(AL$7,
IFERROR(SUMPRODUCT('6. Patients'!DD$10:DD$107,OFFSET('6. Patients'!$DM$9,1,MATCH($D27,'6. Patients'!$DN$9:$EI$9,0),ROWS('6. Patients'!EQ$10:EQ$107))),0)+
IFERROR(SUMPRODUCT('6. Patients'!DD$10:DD$107,OFFSET('6. Patients'!$EJ$9,1,MATCH($D27,'6. Patients'!$EK$9:$EW$9,0),ROWS('6. Patients'!EQ$10:EQ$107))),0)+
IFERROR(SUMPRODUCT('6. Patients'!DD$10:DD$107,OFFSET('6. Patients'!$EX$9,1,MATCH($D27,'6. Patients'!$EY$9:$FT$9,0),ROWS('6. Patients'!EQ$10:EQ$107))),0)+
IFERROR(SUMPRODUCT('6. Patients'!DD$10:DD$107,OFFSET('6. Patients'!$FU$9,1,MATCH($D27,'6. Patients'!$FV$9:$GJ$9,0),ROWS('6. Patients'!EQ$10:EQ$107))),0),
IFERROR(SUMPRODUCT('6. Patients'!DD$10:DD$107,OFFSET('6. Patients'!$GK$9,1,MATCH($D27,'6. Patients'!$GL$9:$HG$9,0),ROWS('6. Patients'!EQ$10:EQ$107))),0)+
IFERROR(SUMPRODUCT('6. Patients'!DD$10:DD$107,OFFSET('6. Patients'!$HH$9,1,MATCH($D27,'6. Patients'!$HI$9:$HU$9,0),ROWS('6. Patients'!EQ$10:EQ$107))),0)+
IFERROR(SUMPRODUCT('6. Patients'!DD$10:DD$107,OFFSET('6. Patients'!$HV$9,1,MATCH($D27,'6. Patients'!$HW$9:$IR$9,0),ROWS('6. Patients'!EQ$10:EQ$107))),0)+
IFERROR(SUMPRODUCT('6. Patients'!DD$10:DD$107,OFFSET('6. Patients'!$IS$9,1,MATCH($D27,'6. Patients'!$IT$9:$JH$9,0),ROWS('6. Patients'!EQ$10:EQ$107))),0),
IFERROR(SUMPRODUCT('6. Patients'!DD$10:DD$107,OFFSET('6. Patients'!$JI$9,1,MATCH($D27,'6. Patients'!$JJ$9:$KE$9,0),ROWS('6. Patients'!EQ$10:EQ$107))),0)+
IFERROR(SUMPRODUCT('6. Patients'!DD$10:DD$107,OFFSET('6. Patients'!$KF$9,1,MATCH($D27,'6. Patients'!$KG$9:$KS$9,0),ROWS('6. Patients'!EQ$10:EQ$107))),0)+
IFERROR(SUMPRODUCT('6. Patients'!DD$10:DD$107,OFFSET('6. Patients'!$KT$9,1,MATCH($D27,'6. Patients'!$KU$9:$LP$9,0),ROWS('6. Patients'!EQ$10:EQ$107))),0)+
IFERROR(SUMPRODUCT('6. Patients'!DD$10:DD$107,OFFSET('6. Patients'!$LQ$9,1,MATCH($D27,'6. Patients'!$LR$9:$MF$9,0),ROWS('6. Patients'!EQ$10:EQ$107))),0))+
IFERROR(VLOOKUP($D27,$H$109:$L$139,COLUMNS($H$108:$J$108)-1+AL$7,0)*$E27*$F27*'1. General Inputs'!$J$18,0),0)</f>
        <v>0</v>
      </c>
      <c r="AM27" s="3">
        <f ca="1">ROUNDUP($F27*$E27*CHOOSE(AM$7,
IFERROR(SUMPRODUCT('6. Patients'!DE$10:DE$107,OFFSET('6. Patients'!$DM$9,1,MATCH($D27,'6. Patients'!$DN$9:$EI$9,0),ROWS('6. Patients'!ER$10:ER$107))),0)+
IFERROR(SUMPRODUCT('6. Patients'!DE$10:DE$107,OFFSET('6. Patients'!$EJ$9,1,MATCH($D27,'6. Patients'!$EK$9:$EW$9,0),ROWS('6. Patients'!ER$10:ER$107))),0)+
IFERROR(SUMPRODUCT('6. Patients'!DE$10:DE$107,OFFSET('6. Patients'!$EX$9,1,MATCH($D27,'6. Patients'!$EY$9:$FT$9,0),ROWS('6. Patients'!ER$10:ER$107))),0)+
IFERROR(SUMPRODUCT('6. Patients'!DE$10:DE$107,OFFSET('6. Patients'!$FU$9,1,MATCH($D27,'6. Patients'!$FV$9:$GJ$9,0),ROWS('6. Patients'!ER$10:ER$107))),0),
IFERROR(SUMPRODUCT('6. Patients'!DE$10:DE$107,OFFSET('6. Patients'!$GK$9,1,MATCH($D27,'6. Patients'!$GL$9:$HG$9,0),ROWS('6. Patients'!ER$10:ER$107))),0)+
IFERROR(SUMPRODUCT('6. Patients'!DE$10:DE$107,OFFSET('6. Patients'!$HH$9,1,MATCH($D27,'6. Patients'!$HI$9:$HU$9,0),ROWS('6. Patients'!ER$10:ER$107))),0)+
IFERROR(SUMPRODUCT('6. Patients'!DE$10:DE$107,OFFSET('6. Patients'!$HV$9,1,MATCH($D27,'6. Patients'!$HW$9:$IR$9,0),ROWS('6. Patients'!ER$10:ER$107))),0)+
IFERROR(SUMPRODUCT('6. Patients'!DE$10:DE$107,OFFSET('6. Patients'!$IS$9,1,MATCH($D27,'6. Patients'!$IT$9:$JH$9,0),ROWS('6. Patients'!ER$10:ER$107))),0),
IFERROR(SUMPRODUCT('6. Patients'!DE$10:DE$107,OFFSET('6. Patients'!$JI$9,1,MATCH($D27,'6. Patients'!$JJ$9:$KE$9,0),ROWS('6. Patients'!ER$10:ER$107))),0)+
IFERROR(SUMPRODUCT('6. Patients'!DE$10:DE$107,OFFSET('6. Patients'!$KF$9,1,MATCH($D27,'6. Patients'!$KG$9:$KS$9,0),ROWS('6. Patients'!ER$10:ER$107))),0)+
IFERROR(SUMPRODUCT('6. Patients'!DE$10:DE$107,OFFSET('6. Patients'!$KT$9,1,MATCH($D27,'6. Patients'!$KU$9:$LP$9,0),ROWS('6. Patients'!ER$10:ER$107))),0)+
IFERROR(SUMPRODUCT('6. Patients'!DE$10:DE$107,OFFSET('6. Patients'!$LQ$9,1,MATCH($D27,'6. Patients'!$LR$9:$MF$9,0),ROWS('6. Patients'!ER$10:ER$107))),0))+
IFERROR(VLOOKUP($D27,$H$109:$L$139,COLUMNS($H$108:$J$108)-1+AM$7,0)*$E27*$F27*'1. General Inputs'!$J$18,0),0)</f>
        <v>0</v>
      </c>
      <c r="AN27" s="3">
        <f ca="1">ROUNDUP($F27*$E27*CHOOSE(AN$7,
IFERROR(SUMPRODUCT('6. Patients'!DF$10:DF$107,OFFSET('6. Patients'!$DM$9,1,MATCH($D27,'6. Patients'!$DN$9:$EI$9,0),ROWS('6. Patients'!ES$10:ES$107))),0)+
IFERROR(SUMPRODUCT('6. Patients'!DF$10:DF$107,OFFSET('6. Patients'!$EJ$9,1,MATCH($D27,'6. Patients'!$EK$9:$EW$9,0),ROWS('6. Patients'!ES$10:ES$107))),0)+
IFERROR(SUMPRODUCT('6. Patients'!DF$10:DF$107,OFFSET('6. Patients'!$EX$9,1,MATCH($D27,'6. Patients'!$EY$9:$FT$9,0),ROWS('6. Patients'!ES$10:ES$107))),0)+
IFERROR(SUMPRODUCT('6. Patients'!DF$10:DF$107,OFFSET('6. Patients'!$FU$9,1,MATCH($D27,'6. Patients'!$FV$9:$GJ$9,0),ROWS('6. Patients'!ES$10:ES$107))),0),
IFERROR(SUMPRODUCT('6. Patients'!DF$10:DF$107,OFFSET('6. Patients'!$GK$9,1,MATCH($D27,'6. Patients'!$GL$9:$HG$9,0),ROWS('6. Patients'!ES$10:ES$107))),0)+
IFERROR(SUMPRODUCT('6. Patients'!DF$10:DF$107,OFFSET('6. Patients'!$HH$9,1,MATCH($D27,'6. Patients'!$HI$9:$HU$9,0),ROWS('6. Patients'!ES$10:ES$107))),0)+
IFERROR(SUMPRODUCT('6. Patients'!DF$10:DF$107,OFFSET('6. Patients'!$HV$9,1,MATCH($D27,'6. Patients'!$HW$9:$IR$9,0),ROWS('6. Patients'!ES$10:ES$107))),0)+
IFERROR(SUMPRODUCT('6. Patients'!DF$10:DF$107,OFFSET('6. Patients'!$IS$9,1,MATCH($D27,'6. Patients'!$IT$9:$JH$9,0),ROWS('6. Patients'!ES$10:ES$107))),0),
IFERROR(SUMPRODUCT('6. Patients'!DF$10:DF$107,OFFSET('6. Patients'!$JI$9,1,MATCH($D27,'6. Patients'!$JJ$9:$KE$9,0),ROWS('6. Patients'!ES$10:ES$107))),0)+
IFERROR(SUMPRODUCT('6. Patients'!DF$10:DF$107,OFFSET('6. Patients'!$KF$9,1,MATCH($D27,'6. Patients'!$KG$9:$KS$9,0),ROWS('6. Patients'!ES$10:ES$107))),0)+
IFERROR(SUMPRODUCT('6. Patients'!DF$10:DF$107,OFFSET('6. Patients'!$KT$9,1,MATCH($D27,'6. Patients'!$KU$9:$LP$9,0),ROWS('6. Patients'!ES$10:ES$107))),0)+
IFERROR(SUMPRODUCT('6. Patients'!DF$10:DF$107,OFFSET('6. Patients'!$LQ$9,1,MATCH($D27,'6. Patients'!$LR$9:$MF$9,0),ROWS('6. Patients'!ES$10:ES$107))),0))+
IFERROR(VLOOKUP($D27,$H$109:$L$139,COLUMNS($H$108:$J$108)-1+AN$7,0)*$E27*$F27*'1. General Inputs'!$J$18,0),0)</f>
        <v>0</v>
      </c>
      <c r="AO27" s="3">
        <f ca="1">ROUNDUP($F27*$E27*CHOOSE(AO$7,
IFERROR(SUMPRODUCT('6. Patients'!DG$10:DG$107,OFFSET('6. Patients'!$DM$9,1,MATCH($D27,'6. Patients'!$DN$9:$EI$9,0),ROWS('6. Patients'!ET$10:ET$107))),0)+
IFERROR(SUMPRODUCT('6. Patients'!DG$10:DG$107,OFFSET('6. Patients'!$EJ$9,1,MATCH($D27,'6. Patients'!$EK$9:$EW$9,0),ROWS('6. Patients'!ET$10:ET$107))),0)+
IFERROR(SUMPRODUCT('6. Patients'!DG$10:DG$107,OFFSET('6. Patients'!$EX$9,1,MATCH($D27,'6. Patients'!$EY$9:$FT$9,0),ROWS('6. Patients'!ET$10:ET$107))),0)+
IFERROR(SUMPRODUCT('6. Patients'!DG$10:DG$107,OFFSET('6. Patients'!$FU$9,1,MATCH($D27,'6. Patients'!$FV$9:$GJ$9,0),ROWS('6. Patients'!ET$10:ET$107))),0),
IFERROR(SUMPRODUCT('6. Patients'!DG$10:DG$107,OFFSET('6. Patients'!$GK$9,1,MATCH($D27,'6. Patients'!$GL$9:$HG$9,0),ROWS('6. Patients'!ET$10:ET$107))),0)+
IFERROR(SUMPRODUCT('6. Patients'!DG$10:DG$107,OFFSET('6. Patients'!$HH$9,1,MATCH($D27,'6. Patients'!$HI$9:$HU$9,0),ROWS('6. Patients'!ET$10:ET$107))),0)+
IFERROR(SUMPRODUCT('6. Patients'!DG$10:DG$107,OFFSET('6. Patients'!$HV$9,1,MATCH($D27,'6. Patients'!$HW$9:$IR$9,0),ROWS('6. Patients'!ET$10:ET$107))),0)+
IFERROR(SUMPRODUCT('6. Patients'!DG$10:DG$107,OFFSET('6. Patients'!$IS$9,1,MATCH($D27,'6. Patients'!$IT$9:$JH$9,0),ROWS('6. Patients'!ET$10:ET$107))),0),
IFERROR(SUMPRODUCT('6. Patients'!DG$10:DG$107,OFFSET('6. Patients'!$JI$9,1,MATCH($D27,'6. Patients'!$JJ$9:$KE$9,0),ROWS('6. Patients'!ET$10:ET$107))),0)+
IFERROR(SUMPRODUCT('6. Patients'!DG$10:DG$107,OFFSET('6. Patients'!$KF$9,1,MATCH($D27,'6. Patients'!$KG$9:$KS$9,0),ROWS('6. Patients'!ET$10:ET$107))),0)+
IFERROR(SUMPRODUCT('6. Patients'!DG$10:DG$107,OFFSET('6. Patients'!$KT$9,1,MATCH($D27,'6. Patients'!$KU$9:$LP$9,0),ROWS('6. Patients'!ET$10:ET$107))),0)+
IFERROR(SUMPRODUCT('6. Patients'!DG$10:DG$107,OFFSET('6. Patients'!$LQ$9,1,MATCH($D27,'6. Patients'!$LR$9:$MF$9,0),ROWS('6. Patients'!ET$10:ET$107))),0))+
IFERROR(VLOOKUP($D27,$H$109:$L$139,COLUMNS($H$108:$J$108)-1+AO$7,0)*$E27*$F27*'1. General Inputs'!$J$18,0),0)</f>
        <v>0</v>
      </c>
      <c r="AP27" s="3">
        <f ca="1">ROUNDUP($F27*$E27*CHOOSE(AP$7,
IFERROR(SUMPRODUCT('6. Patients'!DH$10:DH$107,OFFSET('6. Patients'!$DM$9,1,MATCH($D27,'6. Patients'!$DN$9:$EI$9,0),ROWS('6. Patients'!EU$10:EU$107))),0)+
IFERROR(SUMPRODUCT('6. Patients'!DH$10:DH$107,OFFSET('6. Patients'!$EJ$9,1,MATCH($D27,'6. Patients'!$EK$9:$EW$9,0),ROWS('6. Patients'!EU$10:EU$107))),0)+
IFERROR(SUMPRODUCT('6. Patients'!DH$10:DH$107,OFFSET('6. Patients'!$EX$9,1,MATCH($D27,'6. Patients'!$EY$9:$FT$9,0),ROWS('6. Patients'!EU$10:EU$107))),0)+
IFERROR(SUMPRODUCT('6. Patients'!DH$10:DH$107,OFFSET('6. Patients'!$FU$9,1,MATCH($D27,'6. Patients'!$FV$9:$GJ$9,0),ROWS('6. Patients'!EU$10:EU$107))),0),
IFERROR(SUMPRODUCT('6. Patients'!DH$10:DH$107,OFFSET('6. Patients'!$GK$9,1,MATCH($D27,'6. Patients'!$GL$9:$HG$9,0),ROWS('6. Patients'!EU$10:EU$107))),0)+
IFERROR(SUMPRODUCT('6. Patients'!DH$10:DH$107,OFFSET('6. Patients'!$HH$9,1,MATCH($D27,'6. Patients'!$HI$9:$HU$9,0),ROWS('6. Patients'!EU$10:EU$107))),0)+
IFERROR(SUMPRODUCT('6. Patients'!DH$10:DH$107,OFFSET('6. Patients'!$HV$9,1,MATCH($D27,'6. Patients'!$HW$9:$IR$9,0),ROWS('6. Patients'!EU$10:EU$107))),0)+
IFERROR(SUMPRODUCT('6. Patients'!DH$10:DH$107,OFFSET('6. Patients'!$IS$9,1,MATCH($D27,'6. Patients'!$IT$9:$JH$9,0),ROWS('6. Patients'!EU$10:EU$107))),0),
IFERROR(SUMPRODUCT('6. Patients'!DH$10:DH$107,OFFSET('6. Patients'!$JI$9,1,MATCH($D27,'6. Patients'!$JJ$9:$KE$9,0),ROWS('6. Patients'!EU$10:EU$107))),0)+
IFERROR(SUMPRODUCT('6. Patients'!DH$10:DH$107,OFFSET('6. Patients'!$KF$9,1,MATCH($D27,'6. Patients'!$KG$9:$KS$9,0),ROWS('6. Patients'!EU$10:EU$107))),0)+
IFERROR(SUMPRODUCT('6. Patients'!DH$10:DH$107,OFFSET('6. Patients'!$KT$9,1,MATCH($D27,'6. Patients'!$KU$9:$LP$9,0),ROWS('6. Patients'!EU$10:EU$107))),0)+
IFERROR(SUMPRODUCT('6. Patients'!DH$10:DH$107,OFFSET('6. Patients'!$LQ$9,1,MATCH($D27,'6. Patients'!$LR$9:$MF$9,0),ROWS('6. Patients'!EU$10:EU$107))),0))+
IFERROR(VLOOKUP($D27,$H$109:$L$139,COLUMNS($H$108:$J$108)-1+AP$7,0)*$E27*$F27*'1. General Inputs'!$J$18,0),0)</f>
        <v>0</v>
      </c>
      <c r="AQ27" s="3">
        <f ca="1">ROUNDUP($F27*$E27*CHOOSE(AQ$7,
IFERROR(SUMPRODUCT('6. Patients'!DI$10:DI$107,OFFSET('6. Patients'!$DM$9,1,MATCH($D27,'6. Patients'!$DN$9:$EI$9,0),ROWS('6. Patients'!EV$10:EV$107))),0)+
IFERROR(SUMPRODUCT('6. Patients'!DI$10:DI$107,OFFSET('6. Patients'!$EJ$9,1,MATCH($D27,'6. Patients'!$EK$9:$EW$9,0),ROWS('6. Patients'!EV$10:EV$107))),0)+
IFERROR(SUMPRODUCT('6. Patients'!DI$10:DI$107,OFFSET('6. Patients'!$EX$9,1,MATCH($D27,'6. Patients'!$EY$9:$FT$9,0),ROWS('6. Patients'!EV$10:EV$107))),0)+
IFERROR(SUMPRODUCT('6. Patients'!DI$10:DI$107,OFFSET('6. Patients'!$FU$9,1,MATCH($D27,'6. Patients'!$FV$9:$GJ$9,0),ROWS('6. Patients'!EV$10:EV$107))),0),
IFERROR(SUMPRODUCT('6. Patients'!DI$10:DI$107,OFFSET('6. Patients'!$GK$9,1,MATCH($D27,'6. Patients'!$GL$9:$HG$9,0),ROWS('6. Patients'!EV$10:EV$107))),0)+
IFERROR(SUMPRODUCT('6. Patients'!DI$10:DI$107,OFFSET('6. Patients'!$HH$9,1,MATCH($D27,'6. Patients'!$HI$9:$HU$9,0),ROWS('6. Patients'!EV$10:EV$107))),0)+
IFERROR(SUMPRODUCT('6. Patients'!DI$10:DI$107,OFFSET('6. Patients'!$HV$9,1,MATCH($D27,'6. Patients'!$HW$9:$IR$9,0),ROWS('6. Patients'!EV$10:EV$107))),0)+
IFERROR(SUMPRODUCT('6. Patients'!DI$10:DI$107,OFFSET('6. Patients'!$IS$9,1,MATCH($D27,'6. Patients'!$IT$9:$JH$9,0),ROWS('6. Patients'!EV$10:EV$107))),0),
IFERROR(SUMPRODUCT('6. Patients'!DI$10:DI$107,OFFSET('6. Patients'!$JI$9,1,MATCH($D27,'6. Patients'!$JJ$9:$KE$9,0),ROWS('6. Patients'!EV$10:EV$107))),0)+
IFERROR(SUMPRODUCT('6. Patients'!DI$10:DI$107,OFFSET('6. Patients'!$KF$9,1,MATCH($D27,'6. Patients'!$KG$9:$KS$9,0),ROWS('6. Patients'!EV$10:EV$107))),0)+
IFERROR(SUMPRODUCT('6. Patients'!DI$10:DI$107,OFFSET('6. Patients'!$KT$9,1,MATCH($D27,'6. Patients'!$KU$9:$LP$9,0),ROWS('6. Patients'!EV$10:EV$107))),0)+
IFERROR(SUMPRODUCT('6. Patients'!DI$10:DI$107,OFFSET('6. Patients'!$LQ$9,1,MATCH($D27,'6. Patients'!$LR$9:$MF$9,0),ROWS('6. Patients'!EV$10:EV$107))),0))+
IFERROR(VLOOKUP($D27,$H$109:$L$139,COLUMNS($H$108:$J$108)-1+AQ$7,0)*$E27*$F27*'1. General Inputs'!$J$18,0),0)</f>
        <v>0</v>
      </c>
      <c r="AR27" s="115"/>
      <c r="AY27" s="114">
        <f ca="1">IFERROR(SUM(OFFSET('7. Consumption'!H27,0,1,,MIN('1. General Inputs'!$J$20,COLUMNS('7. Consumption'!H$9:$AQ$9)-1))),0)+MAX(0,$AQ27*('1. General Inputs'!$J$20-COLUMNS('7. Consumption'!H$9:$AQ$9)+1))</f>
        <v>0</v>
      </c>
      <c r="AZ27" s="114">
        <f ca="1">IFERROR(SUM(OFFSET('7. Consumption'!I27,0,1,,MIN('1. General Inputs'!$J$20,COLUMNS('7. Consumption'!I$9:$AQ$9)-1))),0)+MAX(0,$AQ27*('1. General Inputs'!$J$20-COLUMNS('7. Consumption'!I$9:$AQ$9)+1))</f>
        <v>0</v>
      </c>
      <c r="BA27" s="114">
        <f ca="1">IFERROR(SUM(OFFSET('7. Consumption'!J27,0,1,,MIN('1. General Inputs'!$J$20,COLUMNS('7. Consumption'!J$9:$AQ$9)-1))),0)+MAX(0,$AQ27*('1. General Inputs'!$J$20-COLUMNS('7. Consumption'!J$9:$AQ$9)+1))</f>
        <v>0</v>
      </c>
      <c r="BB27" s="114">
        <f ca="1">IFERROR(SUM(OFFSET('7. Consumption'!K27,0,1,,MIN('1. General Inputs'!$J$20,COLUMNS('7. Consumption'!K$9:$AQ$9)-1))),0)+MAX(0,$AQ27*('1. General Inputs'!$J$20-COLUMNS('7. Consumption'!K$9:$AQ$9)+1))</f>
        <v>0</v>
      </c>
      <c r="BC27" s="114">
        <f ca="1">IFERROR(SUM(OFFSET('7. Consumption'!L27,0,1,,MIN('1. General Inputs'!$J$20,COLUMNS('7. Consumption'!L$9:$AQ$9)-1))),0)+MAX(0,$AQ27*('1. General Inputs'!$J$20-COLUMNS('7. Consumption'!L$9:$AQ$9)+1))</f>
        <v>0</v>
      </c>
      <c r="BD27" s="114">
        <f ca="1">IFERROR(SUM(OFFSET('7. Consumption'!M27,0,1,,MIN('1. General Inputs'!$J$20,COLUMNS('7. Consumption'!M$9:$AQ$9)-1))),0)+MAX(0,$AQ27*('1. General Inputs'!$J$20-COLUMNS('7. Consumption'!M$9:$AQ$9)+1))</f>
        <v>0</v>
      </c>
      <c r="BE27" s="114">
        <f ca="1">IFERROR(SUM(OFFSET('7. Consumption'!N27,0,1,,MIN('1. General Inputs'!$J$20,COLUMNS('7. Consumption'!N$9:$AQ$9)-1))),0)+MAX(0,$AQ27*('1. General Inputs'!$J$20-COLUMNS('7. Consumption'!N$9:$AQ$9)+1))</f>
        <v>0</v>
      </c>
      <c r="BF27" s="114">
        <f ca="1">IFERROR(SUM(OFFSET('7. Consumption'!O27,0,1,,MIN('1. General Inputs'!$J$20,COLUMNS('7. Consumption'!O$9:$AQ$9)-1))),0)+MAX(0,$AQ27*('1. General Inputs'!$J$20-COLUMNS('7. Consumption'!O$9:$AQ$9)+1))</f>
        <v>0</v>
      </c>
      <c r="BG27" s="114">
        <f ca="1">IFERROR(SUM(OFFSET('7. Consumption'!P27,0,1,,MIN('1. General Inputs'!$J$20,COLUMNS('7. Consumption'!P$9:$AQ$9)-1))),0)+MAX(0,$AQ27*('1. General Inputs'!$J$20-COLUMNS('7. Consumption'!P$9:$AQ$9)+1))</f>
        <v>0</v>
      </c>
      <c r="BH27" s="114">
        <f ca="1">IFERROR(SUM(OFFSET('7. Consumption'!Q27,0,1,,MIN('1. General Inputs'!$J$20,COLUMNS('7. Consumption'!Q$9:$AQ$9)-1))),0)+MAX(0,$AQ27*('1. General Inputs'!$J$20-COLUMNS('7. Consumption'!Q$9:$AQ$9)+1))</f>
        <v>0</v>
      </c>
      <c r="BI27" s="114">
        <f ca="1">IFERROR(SUM(OFFSET('7. Consumption'!R27,0,1,,MIN('1. General Inputs'!$J$20,COLUMNS('7. Consumption'!R$9:$AQ$9)-1))),0)+MAX(0,$AQ27*('1. General Inputs'!$J$20-COLUMNS('7. Consumption'!R$9:$AQ$9)+1))</f>
        <v>0</v>
      </c>
      <c r="BJ27" s="114">
        <f ca="1">IFERROR(SUM(OFFSET('7. Consumption'!S27,0,1,,MIN('1. General Inputs'!$J$20,COLUMNS('7. Consumption'!S$9:$AQ$9)-1))),0)+MAX(0,$AQ27*('1. General Inputs'!$J$20-COLUMNS('7. Consumption'!S$9:$AQ$9)+1))</f>
        <v>0</v>
      </c>
      <c r="BK27" s="114">
        <f ca="1">IFERROR(SUM(OFFSET('7. Consumption'!T27,0,1,,MIN('1. General Inputs'!$J$20,COLUMNS('7. Consumption'!T$9:$AQ$9)-1))),0)+MAX(0,$AQ27*('1. General Inputs'!$J$20-COLUMNS('7. Consumption'!T$9:$AQ$9)+1))</f>
        <v>0</v>
      </c>
      <c r="BL27" s="114">
        <f ca="1">IFERROR(SUM(OFFSET('7. Consumption'!U27,0,1,,MIN('1. General Inputs'!$J$20,COLUMNS('7. Consumption'!U$9:$AQ$9)-1))),0)+MAX(0,$AQ27*('1. General Inputs'!$J$20-COLUMNS('7. Consumption'!U$9:$AQ$9)+1))</f>
        <v>0</v>
      </c>
      <c r="BM27" s="114">
        <f ca="1">IFERROR(SUM(OFFSET('7. Consumption'!V27,0,1,,MIN('1. General Inputs'!$J$20,COLUMNS('7. Consumption'!V$9:$AQ$9)-1))),0)+MAX(0,$AQ27*('1. General Inputs'!$J$20-COLUMNS('7. Consumption'!V$9:$AQ$9)+1))</f>
        <v>0</v>
      </c>
      <c r="BN27" s="114">
        <f ca="1">IFERROR(SUM(OFFSET('7. Consumption'!W27,0,1,,MIN('1. General Inputs'!$J$20,COLUMNS('7. Consumption'!W$9:$AQ$9)-1))),0)+MAX(0,$AQ27*('1. General Inputs'!$J$20-COLUMNS('7. Consumption'!W$9:$AQ$9)+1))</f>
        <v>0</v>
      </c>
      <c r="BO27" s="114">
        <f ca="1">IFERROR(SUM(OFFSET('7. Consumption'!X27,0,1,,MIN('1. General Inputs'!$J$20,COLUMNS('7. Consumption'!X$9:$AQ$9)-1))),0)+MAX(0,$AQ27*('1. General Inputs'!$J$20-COLUMNS('7. Consumption'!X$9:$AQ$9)+1))</f>
        <v>0</v>
      </c>
      <c r="BP27" s="114">
        <f ca="1">IFERROR(SUM(OFFSET('7. Consumption'!Y27,0,1,,MIN('1. General Inputs'!$J$20,COLUMNS('7. Consumption'!Y$9:$AQ$9)-1))),0)+MAX(0,$AQ27*('1. General Inputs'!$J$20-COLUMNS('7. Consumption'!Y$9:$AQ$9)+1))</f>
        <v>0</v>
      </c>
      <c r="BQ27" s="114">
        <f ca="1">IFERROR(SUM(OFFSET('7. Consumption'!Z27,0,1,,MIN('1. General Inputs'!$J$20,COLUMNS('7. Consumption'!Z$9:$AQ$9)-1))),0)+MAX(0,$AQ27*('1. General Inputs'!$J$20-COLUMNS('7. Consumption'!Z$9:$AQ$9)+1))</f>
        <v>0</v>
      </c>
      <c r="BR27" s="114">
        <f ca="1">IFERROR(SUM(OFFSET('7. Consumption'!AA27,0,1,,MIN('1. General Inputs'!$J$20,COLUMNS('7. Consumption'!AA$9:$AQ$9)-1))),0)+MAX(0,$AQ27*('1. General Inputs'!$J$20-COLUMNS('7. Consumption'!AA$9:$AQ$9)+1))</f>
        <v>0</v>
      </c>
      <c r="BS27" s="114">
        <f ca="1">IFERROR(SUM(OFFSET('7. Consumption'!AB27,0,1,,MIN('1. General Inputs'!$J$20,COLUMNS('7. Consumption'!AB$9:$AQ$9)-1))),0)+MAX(0,$AQ27*('1. General Inputs'!$J$20-COLUMNS('7. Consumption'!AB$9:$AQ$9)+1))</f>
        <v>0</v>
      </c>
      <c r="BT27" s="114">
        <f ca="1">IFERROR(SUM(OFFSET('7. Consumption'!AC27,0,1,,MIN('1. General Inputs'!$J$20,COLUMNS('7. Consumption'!AC$9:$AQ$9)-1))),0)+MAX(0,$AQ27*('1. General Inputs'!$J$20-COLUMNS('7. Consumption'!AC$9:$AQ$9)+1))</f>
        <v>0</v>
      </c>
      <c r="BU27" s="114">
        <f ca="1">IFERROR(SUM(OFFSET('7. Consumption'!AD27,0,1,,MIN('1. General Inputs'!$J$20,COLUMNS('7. Consumption'!AD$9:$AQ$9)-1))),0)+MAX(0,$AQ27*('1. General Inputs'!$J$20-COLUMNS('7. Consumption'!AD$9:$AQ$9)+1))</f>
        <v>0</v>
      </c>
      <c r="BV27" s="114">
        <f ca="1">IFERROR(SUM(OFFSET('7. Consumption'!AE27,0,1,,MIN('1. General Inputs'!$J$20,COLUMNS('7. Consumption'!AE$9:$AQ$9)-1))),0)+MAX(0,$AQ27*('1. General Inputs'!$J$20-COLUMNS('7. Consumption'!AE$9:$AQ$9)+1))</f>
        <v>0</v>
      </c>
      <c r="BW27" s="114">
        <f ca="1">IFERROR(SUM(OFFSET('7. Consumption'!AF27,0,1,,MIN('1. General Inputs'!$J$20,COLUMNS('7. Consumption'!AF$9:$AQ$9)-1))),0)+MAX(0,$AQ27*('1. General Inputs'!$J$20-COLUMNS('7. Consumption'!AF$9:$AQ$9)+1))</f>
        <v>0</v>
      </c>
      <c r="BX27" s="114">
        <f ca="1">IFERROR(SUM(OFFSET('7. Consumption'!AG27,0,1,,MIN('1. General Inputs'!$J$20,COLUMNS('7. Consumption'!AG$9:$AQ$9)-1))),0)+MAX(0,$AQ27*('1. General Inputs'!$J$20-COLUMNS('7. Consumption'!AG$9:$AQ$9)+1))</f>
        <v>0</v>
      </c>
      <c r="BY27" s="114">
        <f ca="1">IFERROR(SUM(OFFSET('7. Consumption'!AH27,0,1,,MIN('1. General Inputs'!$J$20,COLUMNS('7. Consumption'!AH$9:$AQ$9)-1))),0)+MAX(0,$AQ27*('1. General Inputs'!$J$20-COLUMNS('7. Consumption'!AH$9:$AQ$9)+1))</f>
        <v>0</v>
      </c>
      <c r="BZ27" s="114">
        <f ca="1">IFERROR(SUM(OFFSET('7. Consumption'!AI27,0,1,,MIN('1. General Inputs'!$J$20,COLUMNS('7. Consumption'!AI$9:$AQ$9)-1))),0)+MAX(0,$AQ27*('1. General Inputs'!$J$20-COLUMNS('7. Consumption'!AI$9:$AQ$9)+1))</f>
        <v>0</v>
      </c>
      <c r="CA27" s="114">
        <f ca="1">IFERROR(SUM(OFFSET('7. Consumption'!AJ27,0,1,,MIN('1. General Inputs'!$J$20,COLUMNS('7. Consumption'!AJ$9:$AQ$9)-1))),0)+MAX(0,$AQ27*('1. General Inputs'!$J$20-COLUMNS('7. Consumption'!AJ$9:$AQ$9)+1))</f>
        <v>0</v>
      </c>
      <c r="CB27" s="114">
        <f ca="1">IFERROR(SUM(OFFSET('7. Consumption'!AK27,0,1,,MIN('1. General Inputs'!$J$20,COLUMNS('7. Consumption'!AK$9:$AQ$9)-1))),0)+MAX(0,$AQ27*('1. General Inputs'!$J$20-COLUMNS('7. Consumption'!AK$9:$AQ$9)+1))</f>
        <v>0</v>
      </c>
      <c r="CC27" s="114">
        <f ca="1">IFERROR(SUM(OFFSET('7. Consumption'!AL27,0,1,,MIN('1. General Inputs'!$J$20,COLUMNS('7. Consumption'!AL$9:$AQ$9)-1))),0)+MAX(0,$AQ27*('1. General Inputs'!$J$20-COLUMNS('7. Consumption'!AL$9:$AQ$9)+1))</f>
        <v>0</v>
      </c>
      <c r="CD27" s="114">
        <f ca="1">IFERROR(SUM(OFFSET('7. Consumption'!AM27,0,1,,MIN('1. General Inputs'!$J$20,COLUMNS('7. Consumption'!AM$9:$AQ$9)-1))),0)+MAX(0,$AQ27*('1. General Inputs'!$J$20-COLUMNS('7. Consumption'!AM$9:$AQ$9)+1))</f>
        <v>0</v>
      </c>
      <c r="CE27" s="114">
        <f ca="1">IFERROR(SUM(OFFSET('7. Consumption'!AN27,0,1,,MIN('1. General Inputs'!$J$20,COLUMNS('7. Consumption'!AN$9:$AQ$9)-1))),0)+MAX(0,$AQ27*('1. General Inputs'!$J$20-COLUMNS('7. Consumption'!AN$9:$AQ$9)+1))</f>
        <v>0</v>
      </c>
      <c r="CF27" s="114">
        <f ca="1">IFERROR(SUM(OFFSET('7. Consumption'!AO27,0,1,,MIN('1. General Inputs'!$J$20,COLUMNS('7. Consumption'!AO$9:$AQ$9)-1))),0)+MAX(0,$AQ27*('1. General Inputs'!$J$20-COLUMNS('7. Consumption'!AO$9:$AQ$9)+1))</f>
        <v>0</v>
      </c>
      <c r="CG27" s="114">
        <f ca="1">IFERROR(SUM(OFFSET('7. Consumption'!AP27,0,1,,MIN('1. General Inputs'!$J$20,COLUMNS('7. Consumption'!AP$9:$AQ$9)-1))),0)+MAX(0,$AQ27*('1. General Inputs'!$J$20-COLUMNS('7. Consumption'!AP$9:$AQ$9)+1))</f>
        <v>0</v>
      </c>
      <c r="CH27" s="114">
        <f ca="1">IFERROR(SUM(OFFSET('7. Consumption'!AQ27,0,1,,MIN('1. General Inputs'!$J$20,COLUMNS('7. Consumption'!AQ$9:$AQ$9)-1))),0)+MAX(0,$AQ27*('1. General Inputs'!$J$20-COLUMNS('7. Consumption'!AQ$9:$AQ$9)+1))</f>
        <v>0</v>
      </c>
    </row>
    <row r="28" spans="2:86" x14ac:dyDescent="0.3">
      <c r="B28" s="12"/>
      <c r="C28" s="12" t="str">
        <f>IFERROR(VLOOKUP(ROWS($C$9:$C28),'5. Dosing'!$I$12:$J$73,COLUMNS('5. Dosing'!$I$11:$J$11),0),"")</f>
        <v>ETV (200) - 60 tab</v>
      </c>
      <c r="D28" s="12" t="str">
        <f>IFERROR(INDEX('5. Dosing'!C$12:C$73,MATCH('7. Consumption'!$C28,'5. Dosing'!$J$12:$J$73,0)),"")</f>
        <v>ETV</v>
      </c>
      <c r="E28" s="108">
        <f>IFERROR(INDEX('5. Dosing'!H$12:H$73,MATCH('7. Consumption'!$C28,'5. Dosing'!$J$12:$J$73,0)),0)</f>
        <v>0</v>
      </c>
      <c r="F28" s="109">
        <f>IFERROR(INDEX('5. Dosing'!G$12:G$73,MATCH('7. Consumption'!$C28,'5. Dosing'!$J$12:$J$73,0))*(30.5)/INDEX('5. Dosing'!F$12:F$73,MATCH('7. Consumption'!$C28,'5. Dosing'!$J$12:$J$73,0)),0)</f>
        <v>1.0166666666666666</v>
      </c>
      <c r="H28" s="3">
        <f ca="1">ROUNDUP($F28*$E28*CHOOSE(H$7,
IFERROR(SUMPRODUCT('6. Patients'!BZ$10:BZ$107,OFFSET('6. Patients'!$DM$9,1,MATCH($D28,'6. Patients'!$DN$9:$EI$9,0),ROWS('6. Patients'!DM$10:DM$107))),0)+
IFERROR(SUMPRODUCT('6. Patients'!BZ$10:BZ$107,OFFSET('6. Patients'!$EJ$9,1,MATCH($D28,'6. Patients'!$EK$9:$EW$9,0),ROWS('6. Patients'!DM$10:DM$107))),0)+
IFERROR(SUMPRODUCT('6. Patients'!BZ$10:BZ$107,OFFSET('6. Patients'!$EX$9,1,MATCH($D28,'6. Patients'!$EY$9:$FT$9,0),ROWS('6. Patients'!DM$10:DM$107))),0)+
IFERROR(SUMPRODUCT('6. Patients'!BZ$10:BZ$107,OFFSET('6. Patients'!$FU$9,1,MATCH($D28,'6. Patients'!$FV$9:$GJ$9,0),ROWS('6. Patients'!DM$10:DM$107))),0),
IFERROR(SUMPRODUCT('6. Patients'!BZ$10:BZ$107,OFFSET('6. Patients'!$GK$9,1,MATCH($D28,'6. Patients'!$GL$9:$HG$9,0),ROWS('6. Patients'!DM$10:DM$107))),0)+
IFERROR(SUMPRODUCT('6. Patients'!BZ$10:BZ$107,OFFSET('6. Patients'!$HH$9,1,MATCH($D28,'6. Patients'!$HI$9:$HU$9,0),ROWS('6. Patients'!DM$10:DM$107))),0)+
IFERROR(SUMPRODUCT('6. Patients'!BZ$10:BZ$107,OFFSET('6. Patients'!$HV$9,1,MATCH($D28,'6. Patients'!$HW$9:$IR$9,0),ROWS('6. Patients'!DM$10:DM$107))),0)+
IFERROR(SUMPRODUCT('6. Patients'!BZ$10:BZ$107,OFFSET('6. Patients'!$IS$9,1,MATCH($D28,'6. Patients'!$IT$9:$JH$9,0),ROWS('6. Patients'!DM$10:DM$107))),0),
IFERROR(SUMPRODUCT('6. Patients'!BZ$10:BZ$107,OFFSET('6. Patients'!$JI$9,1,MATCH($D28,'6. Patients'!$JJ$9:$KE$9,0),ROWS('6. Patients'!DM$10:DM$107))),0)+
IFERROR(SUMPRODUCT('6. Patients'!BZ$10:BZ$107,OFFSET('6. Patients'!$KF$9,1,MATCH($D28,'6. Patients'!$KG$9:$KS$9,0),ROWS('6. Patients'!DM$10:DM$107))),0)+
IFERROR(SUMPRODUCT('6. Patients'!BZ$10:BZ$107,OFFSET('6. Patients'!$KT$9,1,MATCH($D28,'6. Patients'!$KU$9:$LP$9,0),ROWS('6. Patients'!DM$10:DM$107))),0)+
IFERROR(SUMPRODUCT('6. Patients'!BZ$10:BZ$107,OFFSET('6. Patients'!$LQ$9,1,MATCH($D28,'6. Patients'!$LR$9:$MF$9,0),ROWS('6. Patients'!DM$10:DM$107))),0))+
IFERROR(VLOOKUP($D28,$H$109:$L$139,COLUMNS($H$108:$J$108)-1+H$7,0)*$E28*$F28*'1. General Inputs'!$J$18,0),0)</f>
        <v>0</v>
      </c>
      <c r="I28" s="3">
        <f ca="1">ROUNDUP($F28*$E28*CHOOSE(I$7,
IFERROR(SUMPRODUCT('6. Patients'!CA$10:CA$107,OFFSET('6. Patients'!$DM$9,1,MATCH($D28,'6. Patients'!$DN$9:$EI$9,0),ROWS('6. Patients'!DN$10:DN$107))),0)+
IFERROR(SUMPRODUCT('6. Patients'!CA$10:CA$107,OFFSET('6. Patients'!$EJ$9,1,MATCH($D28,'6. Patients'!$EK$9:$EW$9,0),ROWS('6. Patients'!DN$10:DN$107))),0)+
IFERROR(SUMPRODUCT('6. Patients'!CA$10:CA$107,OFFSET('6. Patients'!$EX$9,1,MATCH($D28,'6. Patients'!$EY$9:$FT$9,0),ROWS('6. Patients'!DN$10:DN$107))),0)+
IFERROR(SUMPRODUCT('6. Patients'!CA$10:CA$107,OFFSET('6. Patients'!$FU$9,1,MATCH($D28,'6. Patients'!$FV$9:$GJ$9,0),ROWS('6. Patients'!DN$10:DN$107))),0),
IFERROR(SUMPRODUCT('6. Patients'!CA$10:CA$107,OFFSET('6. Patients'!$GK$9,1,MATCH($D28,'6. Patients'!$GL$9:$HG$9,0),ROWS('6. Patients'!DN$10:DN$107))),0)+
IFERROR(SUMPRODUCT('6. Patients'!CA$10:CA$107,OFFSET('6. Patients'!$HH$9,1,MATCH($D28,'6. Patients'!$HI$9:$HU$9,0),ROWS('6. Patients'!DN$10:DN$107))),0)+
IFERROR(SUMPRODUCT('6. Patients'!CA$10:CA$107,OFFSET('6. Patients'!$HV$9,1,MATCH($D28,'6. Patients'!$HW$9:$IR$9,0),ROWS('6. Patients'!DN$10:DN$107))),0)+
IFERROR(SUMPRODUCT('6. Patients'!CA$10:CA$107,OFFSET('6. Patients'!$IS$9,1,MATCH($D28,'6. Patients'!$IT$9:$JH$9,0),ROWS('6. Patients'!DN$10:DN$107))),0),
IFERROR(SUMPRODUCT('6. Patients'!CA$10:CA$107,OFFSET('6. Patients'!$JI$9,1,MATCH($D28,'6. Patients'!$JJ$9:$KE$9,0),ROWS('6. Patients'!DN$10:DN$107))),0)+
IFERROR(SUMPRODUCT('6. Patients'!CA$10:CA$107,OFFSET('6. Patients'!$KF$9,1,MATCH($D28,'6. Patients'!$KG$9:$KS$9,0),ROWS('6. Patients'!DN$10:DN$107))),0)+
IFERROR(SUMPRODUCT('6. Patients'!CA$10:CA$107,OFFSET('6. Patients'!$KT$9,1,MATCH($D28,'6. Patients'!$KU$9:$LP$9,0),ROWS('6. Patients'!DN$10:DN$107))),0)+
IFERROR(SUMPRODUCT('6. Patients'!CA$10:CA$107,OFFSET('6. Patients'!$LQ$9,1,MATCH($D28,'6. Patients'!$LR$9:$MF$9,0),ROWS('6. Patients'!DN$10:DN$107))),0))+
IFERROR(VLOOKUP($D28,$H$109:$L$139,COLUMNS($H$108:$J$108)-1+I$7,0)*$E28*$F28*'1. General Inputs'!$J$18,0),0)</f>
        <v>0</v>
      </c>
      <c r="J28" s="3">
        <f ca="1">ROUNDUP($F28*$E28*CHOOSE(J$7,
IFERROR(SUMPRODUCT('6. Patients'!CB$10:CB$107,OFFSET('6. Patients'!$DM$9,1,MATCH($D28,'6. Patients'!$DN$9:$EI$9,0),ROWS('6. Patients'!DO$10:DO$107))),0)+
IFERROR(SUMPRODUCT('6. Patients'!CB$10:CB$107,OFFSET('6. Patients'!$EJ$9,1,MATCH($D28,'6. Patients'!$EK$9:$EW$9,0),ROWS('6. Patients'!DO$10:DO$107))),0)+
IFERROR(SUMPRODUCT('6. Patients'!CB$10:CB$107,OFFSET('6. Patients'!$EX$9,1,MATCH($D28,'6. Patients'!$EY$9:$FT$9,0),ROWS('6. Patients'!DO$10:DO$107))),0)+
IFERROR(SUMPRODUCT('6. Patients'!CB$10:CB$107,OFFSET('6. Patients'!$FU$9,1,MATCH($D28,'6. Patients'!$FV$9:$GJ$9,0),ROWS('6. Patients'!DO$10:DO$107))),0),
IFERROR(SUMPRODUCT('6. Patients'!CB$10:CB$107,OFFSET('6. Patients'!$GK$9,1,MATCH($D28,'6. Patients'!$GL$9:$HG$9,0),ROWS('6. Patients'!DO$10:DO$107))),0)+
IFERROR(SUMPRODUCT('6. Patients'!CB$10:CB$107,OFFSET('6. Patients'!$HH$9,1,MATCH($D28,'6. Patients'!$HI$9:$HU$9,0),ROWS('6. Patients'!DO$10:DO$107))),0)+
IFERROR(SUMPRODUCT('6. Patients'!CB$10:CB$107,OFFSET('6. Patients'!$HV$9,1,MATCH($D28,'6. Patients'!$HW$9:$IR$9,0),ROWS('6. Patients'!DO$10:DO$107))),0)+
IFERROR(SUMPRODUCT('6. Patients'!CB$10:CB$107,OFFSET('6. Patients'!$IS$9,1,MATCH($D28,'6. Patients'!$IT$9:$JH$9,0),ROWS('6. Patients'!DO$10:DO$107))),0),
IFERROR(SUMPRODUCT('6. Patients'!CB$10:CB$107,OFFSET('6. Patients'!$JI$9,1,MATCH($D28,'6. Patients'!$JJ$9:$KE$9,0),ROWS('6. Patients'!DO$10:DO$107))),0)+
IFERROR(SUMPRODUCT('6. Patients'!CB$10:CB$107,OFFSET('6. Patients'!$KF$9,1,MATCH($D28,'6. Patients'!$KG$9:$KS$9,0),ROWS('6. Patients'!DO$10:DO$107))),0)+
IFERROR(SUMPRODUCT('6. Patients'!CB$10:CB$107,OFFSET('6. Patients'!$KT$9,1,MATCH($D28,'6. Patients'!$KU$9:$LP$9,0),ROWS('6. Patients'!DO$10:DO$107))),0)+
IFERROR(SUMPRODUCT('6. Patients'!CB$10:CB$107,OFFSET('6. Patients'!$LQ$9,1,MATCH($D28,'6. Patients'!$LR$9:$MF$9,0),ROWS('6. Patients'!DO$10:DO$107))),0))+
IFERROR(VLOOKUP($D28,$H$109:$L$139,COLUMNS($H$108:$J$108)-1+J$7,0)*$E28*$F28*'1. General Inputs'!$J$18,0),0)</f>
        <v>0</v>
      </c>
      <c r="K28" s="3">
        <f ca="1">ROUNDUP($F28*$E28*CHOOSE(K$7,
IFERROR(SUMPRODUCT('6. Patients'!CC$10:CC$107,OFFSET('6. Patients'!$DM$9,1,MATCH($D28,'6. Patients'!$DN$9:$EI$9,0),ROWS('6. Patients'!DP$10:DP$107))),0)+
IFERROR(SUMPRODUCT('6. Patients'!CC$10:CC$107,OFFSET('6. Patients'!$EJ$9,1,MATCH($D28,'6. Patients'!$EK$9:$EW$9,0),ROWS('6. Patients'!DP$10:DP$107))),0)+
IFERROR(SUMPRODUCT('6. Patients'!CC$10:CC$107,OFFSET('6. Patients'!$EX$9,1,MATCH($D28,'6. Patients'!$EY$9:$FT$9,0),ROWS('6. Patients'!DP$10:DP$107))),0)+
IFERROR(SUMPRODUCT('6. Patients'!CC$10:CC$107,OFFSET('6. Patients'!$FU$9,1,MATCH($D28,'6. Patients'!$FV$9:$GJ$9,0),ROWS('6. Patients'!DP$10:DP$107))),0),
IFERROR(SUMPRODUCT('6. Patients'!CC$10:CC$107,OFFSET('6. Patients'!$GK$9,1,MATCH($D28,'6. Patients'!$GL$9:$HG$9,0),ROWS('6. Patients'!DP$10:DP$107))),0)+
IFERROR(SUMPRODUCT('6. Patients'!CC$10:CC$107,OFFSET('6. Patients'!$HH$9,1,MATCH($D28,'6. Patients'!$HI$9:$HU$9,0),ROWS('6. Patients'!DP$10:DP$107))),0)+
IFERROR(SUMPRODUCT('6. Patients'!CC$10:CC$107,OFFSET('6. Patients'!$HV$9,1,MATCH($D28,'6. Patients'!$HW$9:$IR$9,0),ROWS('6. Patients'!DP$10:DP$107))),0)+
IFERROR(SUMPRODUCT('6. Patients'!CC$10:CC$107,OFFSET('6. Patients'!$IS$9,1,MATCH($D28,'6. Patients'!$IT$9:$JH$9,0),ROWS('6. Patients'!DP$10:DP$107))),0),
IFERROR(SUMPRODUCT('6. Patients'!CC$10:CC$107,OFFSET('6. Patients'!$JI$9,1,MATCH($D28,'6. Patients'!$JJ$9:$KE$9,0),ROWS('6. Patients'!DP$10:DP$107))),0)+
IFERROR(SUMPRODUCT('6. Patients'!CC$10:CC$107,OFFSET('6. Patients'!$KF$9,1,MATCH($D28,'6. Patients'!$KG$9:$KS$9,0),ROWS('6. Patients'!DP$10:DP$107))),0)+
IFERROR(SUMPRODUCT('6. Patients'!CC$10:CC$107,OFFSET('6. Patients'!$KT$9,1,MATCH($D28,'6. Patients'!$KU$9:$LP$9,0),ROWS('6. Patients'!DP$10:DP$107))),0)+
IFERROR(SUMPRODUCT('6. Patients'!CC$10:CC$107,OFFSET('6. Patients'!$LQ$9,1,MATCH($D28,'6. Patients'!$LR$9:$MF$9,0),ROWS('6. Patients'!DP$10:DP$107))),0))+
IFERROR(VLOOKUP($D28,$H$109:$L$139,COLUMNS($H$108:$J$108)-1+K$7,0)*$E28*$F28*'1. General Inputs'!$J$18,0),0)</f>
        <v>0</v>
      </c>
      <c r="L28" s="3">
        <f ca="1">ROUNDUP($F28*$E28*CHOOSE(L$7,
IFERROR(SUMPRODUCT('6. Patients'!CD$10:CD$107,OFFSET('6. Patients'!$DM$9,1,MATCH($D28,'6. Patients'!$DN$9:$EI$9,0),ROWS('6. Patients'!DQ$10:DQ$107))),0)+
IFERROR(SUMPRODUCT('6. Patients'!CD$10:CD$107,OFFSET('6. Patients'!$EJ$9,1,MATCH($D28,'6. Patients'!$EK$9:$EW$9,0),ROWS('6. Patients'!DQ$10:DQ$107))),0)+
IFERROR(SUMPRODUCT('6. Patients'!CD$10:CD$107,OFFSET('6. Patients'!$EX$9,1,MATCH($D28,'6. Patients'!$EY$9:$FT$9,0),ROWS('6. Patients'!DQ$10:DQ$107))),0)+
IFERROR(SUMPRODUCT('6. Patients'!CD$10:CD$107,OFFSET('6. Patients'!$FU$9,1,MATCH($D28,'6. Patients'!$FV$9:$GJ$9,0),ROWS('6. Patients'!DQ$10:DQ$107))),0),
IFERROR(SUMPRODUCT('6. Patients'!CD$10:CD$107,OFFSET('6. Patients'!$GK$9,1,MATCH($D28,'6. Patients'!$GL$9:$HG$9,0),ROWS('6. Patients'!DQ$10:DQ$107))),0)+
IFERROR(SUMPRODUCT('6. Patients'!CD$10:CD$107,OFFSET('6. Patients'!$HH$9,1,MATCH($D28,'6. Patients'!$HI$9:$HU$9,0),ROWS('6. Patients'!DQ$10:DQ$107))),0)+
IFERROR(SUMPRODUCT('6. Patients'!CD$10:CD$107,OFFSET('6. Patients'!$HV$9,1,MATCH($D28,'6. Patients'!$HW$9:$IR$9,0),ROWS('6. Patients'!DQ$10:DQ$107))),0)+
IFERROR(SUMPRODUCT('6. Patients'!CD$10:CD$107,OFFSET('6. Patients'!$IS$9,1,MATCH($D28,'6. Patients'!$IT$9:$JH$9,0),ROWS('6. Patients'!DQ$10:DQ$107))),0),
IFERROR(SUMPRODUCT('6. Patients'!CD$10:CD$107,OFFSET('6. Patients'!$JI$9,1,MATCH($D28,'6. Patients'!$JJ$9:$KE$9,0),ROWS('6. Patients'!DQ$10:DQ$107))),0)+
IFERROR(SUMPRODUCT('6. Patients'!CD$10:CD$107,OFFSET('6. Patients'!$KF$9,1,MATCH($D28,'6. Patients'!$KG$9:$KS$9,0),ROWS('6. Patients'!DQ$10:DQ$107))),0)+
IFERROR(SUMPRODUCT('6. Patients'!CD$10:CD$107,OFFSET('6. Patients'!$KT$9,1,MATCH($D28,'6. Patients'!$KU$9:$LP$9,0),ROWS('6. Patients'!DQ$10:DQ$107))),0)+
IFERROR(SUMPRODUCT('6. Patients'!CD$10:CD$107,OFFSET('6. Patients'!$LQ$9,1,MATCH($D28,'6. Patients'!$LR$9:$MF$9,0),ROWS('6. Patients'!DQ$10:DQ$107))),0))+
IFERROR(VLOOKUP($D28,$H$109:$L$139,COLUMNS($H$108:$J$108)-1+L$7,0)*$E28*$F28*'1. General Inputs'!$J$18,0),0)</f>
        <v>0</v>
      </c>
      <c r="M28" s="3">
        <f ca="1">ROUNDUP($F28*$E28*CHOOSE(M$7,
IFERROR(SUMPRODUCT('6. Patients'!CE$10:CE$107,OFFSET('6. Patients'!$DM$9,1,MATCH($D28,'6. Patients'!$DN$9:$EI$9,0),ROWS('6. Patients'!DR$10:DR$107))),0)+
IFERROR(SUMPRODUCT('6. Patients'!CE$10:CE$107,OFFSET('6. Patients'!$EJ$9,1,MATCH($D28,'6. Patients'!$EK$9:$EW$9,0),ROWS('6. Patients'!DR$10:DR$107))),0)+
IFERROR(SUMPRODUCT('6. Patients'!CE$10:CE$107,OFFSET('6. Patients'!$EX$9,1,MATCH($D28,'6. Patients'!$EY$9:$FT$9,0),ROWS('6. Patients'!DR$10:DR$107))),0)+
IFERROR(SUMPRODUCT('6. Patients'!CE$10:CE$107,OFFSET('6. Patients'!$FU$9,1,MATCH($D28,'6. Patients'!$FV$9:$GJ$9,0),ROWS('6. Patients'!DR$10:DR$107))),0),
IFERROR(SUMPRODUCT('6. Patients'!CE$10:CE$107,OFFSET('6. Patients'!$GK$9,1,MATCH($D28,'6. Patients'!$GL$9:$HG$9,0),ROWS('6. Patients'!DR$10:DR$107))),0)+
IFERROR(SUMPRODUCT('6. Patients'!CE$10:CE$107,OFFSET('6. Patients'!$HH$9,1,MATCH($D28,'6. Patients'!$HI$9:$HU$9,0),ROWS('6. Patients'!DR$10:DR$107))),0)+
IFERROR(SUMPRODUCT('6. Patients'!CE$10:CE$107,OFFSET('6. Patients'!$HV$9,1,MATCH($D28,'6. Patients'!$HW$9:$IR$9,0),ROWS('6. Patients'!DR$10:DR$107))),0)+
IFERROR(SUMPRODUCT('6. Patients'!CE$10:CE$107,OFFSET('6. Patients'!$IS$9,1,MATCH($D28,'6. Patients'!$IT$9:$JH$9,0),ROWS('6. Patients'!DR$10:DR$107))),0),
IFERROR(SUMPRODUCT('6. Patients'!CE$10:CE$107,OFFSET('6. Patients'!$JI$9,1,MATCH($D28,'6. Patients'!$JJ$9:$KE$9,0),ROWS('6. Patients'!DR$10:DR$107))),0)+
IFERROR(SUMPRODUCT('6. Patients'!CE$10:CE$107,OFFSET('6. Patients'!$KF$9,1,MATCH($D28,'6. Patients'!$KG$9:$KS$9,0),ROWS('6. Patients'!DR$10:DR$107))),0)+
IFERROR(SUMPRODUCT('6. Patients'!CE$10:CE$107,OFFSET('6. Patients'!$KT$9,1,MATCH($D28,'6. Patients'!$KU$9:$LP$9,0),ROWS('6. Patients'!DR$10:DR$107))),0)+
IFERROR(SUMPRODUCT('6. Patients'!CE$10:CE$107,OFFSET('6. Patients'!$LQ$9,1,MATCH($D28,'6. Patients'!$LR$9:$MF$9,0),ROWS('6. Patients'!DR$10:DR$107))),0))+
IFERROR(VLOOKUP($D28,$H$109:$L$139,COLUMNS($H$108:$J$108)-1+M$7,0)*$E28*$F28*'1. General Inputs'!$J$18,0),0)</f>
        <v>0</v>
      </c>
      <c r="N28" s="3">
        <f ca="1">ROUNDUP($F28*$E28*CHOOSE(N$7,
IFERROR(SUMPRODUCT('6. Patients'!CF$10:CF$107,OFFSET('6. Patients'!$DM$9,1,MATCH($D28,'6. Patients'!$DN$9:$EI$9,0),ROWS('6. Patients'!DS$10:DS$107))),0)+
IFERROR(SUMPRODUCT('6. Patients'!CF$10:CF$107,OFFSET('6. Patients'!$EJ$9,1,MATCH($D28,'6. Patients'!$EK$9:$EW$9,0),ROWS('6. Patients'!DS$10:DS$107))),0)+
IFERROR(SUMPRODUCT('6. Patients'!CF$10:CF$107,OFFSET('6. Patients'!$EX$9,1,MATCH($D28,'6. Patients'!$EY$9:$FT$9,0),ROWS('6. Patients'!DS$10:DS$107))),0)+
IFERROR(SUMPRODUCT('6. Patients'!CF$10:CF$107,OFFSET('6. Patients'!$FU$9,1,MATCH($D28,'6. Patients'!$FV$9:$GJ$9,0),ROWS('6. Patients'!DS$10:DS$107))),0),
IFERROR(SUMPRODUCT('6. Patients'!CF$10:CF$107,OFFSET('6. Patients'!$GK$9,1,MATCH($D28,'6. Patients'!$GL$9:$HG$9,0),ROWS('6. Patients'!DS$10:DS$107))),0)+
IFERROR(SUMPRODUCT('6. Patients'!CF$10:CF$107,OFFSET('6. Patients'!$HH$9,1,MATCH($D28,'6. Patients'!$HI$9:$HU$9,0),ROWS('6. Patients'!DS$10:DS$107))),0)+
IFERROR(SUMPRODUCT('6. Patients'!CF$10:CF$107,OFFSET('6. Patients'!$HV$9,1,MATCH($D28,'6. Patients'!$HW$9:$IR$9,0),ROWS('6. Patients'!DS$10:DS$107))),0)+
IFERROR(SUMPRODUCT('6. Patients'!CF$10:CF$107,OFFSET('6. Patients'!$IS$9,1,MATCH($D28,'6. Patients'!$IT$9:$JH$9,0),ROWS('6. Patients'!DS$10:DS$107))),0),
IFERROR(SUMPRODUCT('6. Patients'!CF$10:CF$107,OFFSET('6. Patients'!$JI$9,1,MATCH($D28,'6. Patients'!$JJ$9:$KE$9,0),ROWS('6. Patients'!DS$10:DS$107))),0)+
IFERROR(SUMPRODUCT('6. Patients'!CF$10:CF$107,OFFSET('6. Patients'!$KF$9,1,MATCH($D28,'6. Patients'!$KG$9:$KS$9,0),ROWS('6. Patients'!DS$10:DS$107))),0)+
IFERROR(SUMPRODUCT('6. Patients'!CF$10:CF$107,OFFSET('6. Patients'!$KT$9,1,MATCH($D28,'6. Patients'!$KU$9:$LP$9,0),ROWS('6. Patients'!DS$10:DS$107))),0)+
IFERROR(SUMPRODUCT('6. Patients'!CF$10:CF$107,OFFSET('6. Patients'!$LQ$9,1,MATCH($D28,'6. Patients'!$LR$9:$MF$9,0),ROWS('6. Patients'!DS$10:DS$107))),0))+
IFERROR(VLOOKUP($D28,$H$109:$L$139,COLUMNS($H$108:$J$108)-1+N$7,0)*$E28*$F28*'1. General Inputs'!$J$18,0),0)</f>
        <v>0</v>
      </c>
      <c r="O28" s="3">
        <f ca="1">ROUNDUP($F28*$E28*CHOOSE(O$7,
IFERROR(SUMPRODUCT('6. Patients'!CG$10:CG$107,OFFSET('6. Patients'!$DM$9,1,MATCH($D28,'6. Patients'!$DN$9:$EI$9,0),ROWS('6. Patients'!DT$10:DT$107))),0)+
IFERROR(SUMPRODUCT('6. Patients'!CG$10:CG$107,OFFSET('6. Patients'!$EJ$9,1,MATCH($D28,'6. Patients'!$EK$9:$EW$9,0),ROWS('6. Patients'!DT$10:DT$107))),0)+
IFERROR(SUMPRODUCT('6. Patients'!CG$10:CG$107,OFFSET('6. Patients'!$EX$9,1,MATCH($D28,'6. Patients'!$EY$9:$FT$9,0),ROWS('6. Patients'!DT$10:DT$107))),0)+
IFERROR(SUMPRODUCT('6. Patients'!CG$10:CG$107,OFFSET('6. Patients'!$FU$9,1,MATCH($D28,'6. Patients'!$FV$9:$GJ$9,0),ROWS('6. Patients'!DT$10:DT$107))),0),
IFERROR(SUMPRODUCT('6. Patients'!CG$10:CG$107,OFFSET('6. Patients'!$GK$9,1,MATCH($D28,'6. Patients'!$GL$9:$HG$9,0),ROWS('6. Patients'!DT$10:DT$107))),0)+
IFERROR(SUMPRODUCT('6. Patients'!CG$10:CG$107,OFFSET('6. Patients'!$HH$9,1,MATCH($D28,'6. Patients'!$HI$9:$HU$9,0),ROWS('6. Patients'!DT$10:DT$107))),0)+
IFERROR(SUMPRODUCT('6. Patients'!CG$10:CG$107,OFFSET('6. Patients'!$HV$9,1,MATCH($D28,'6. Patients'!$HW$9:$IR$9,0),ROWS('6. Patients'!DT$10:DT$107))),0)+
IFERROR(SUMPRODUCT('6. Patients'!CG$10:CG$107,OFFSET('6. Patients'!$IS$9,1,MATCH($D28,'6. Patients'!$IT$9:$JH$9,0),ROWS('6. Patients'!DT$10:DT$107))),0),
IFERROR(SUMPRODUCT('6. Patients'!CG$10:CG$107,OFFSET('6. Patients'!$JI$9,1,MATCH($D28,'6. Patients'!$JJ$9:$KE$9,0),ROWS('6. Patients'!DT$10:DT$107))),0)+
IFERROR(SUMPRODUCT('6. Patients'!CG$10:CG$107,OFFSET('6. Patients'!$KF$9,1,MATCH($D28,'6. Patients'!$KG$9:$KS$9,0),ROWS('6. Patients'!DT$10:DT$107))),0)+
IFERROR(SUMPRODUCT('6. Patients'!CG$10:CG$107,OFFSET('6. Patients'!$KT$9,1,MATCH($D28,'6. Patients'!$KU$9:$LP$9,0),ROWS('6. Patients'!DT$10:DT$107))),0)+
IFERROR(SUMPRODUCT('6. Patients'!CG$10:CG$107,OFFSET('6. Patients'!$LQ$9,1,MATCH($D28,'6. Patients'!$LR$9:$MF$9,0),ROWS('6. Patients'!DT$10:DT$107))),0))+
IFERROR(VLOOKUP($D28,$H$109:$L$139,COLUMNS($H$108:$J$108)-1+O$7,0)*$E28*$F28*'1. General Inputs'!$J$18,0),0)</f>
        <v>0</v>
      </c>
      <c r="P28" s="3">
        <f ca="1">ROUNDUP($F28*$E28*CHOOSE(P$7,
IFERROR(SUMPRODUCT('6. Patients'!CH$10:CH$107,OFFSET('6. Patients'!$DM$9,1,MATCH($D28,'6. Patients'!$DN$9:$EI$9,0),ROWS('6. Patients'!DU$10:DU$107))),0)+
IFERROR(SUMPRODUCT('6. Patients'!CH$10:CH$107,OFFSET('6. Patients'!$EJ$9,1,MATCH($D28,'6. Patients'!$EK$9:$EW$9,0),ROWS('6. Patients'!DU$10:DU$107))),0)+
IFERROR(SUMPRODUCT('6. Patients'!CH$10:CH$107,OFFSET('6. Patients'!$EX$9,1,MATCH($D28,'6. Patients'!$EY$9:$FT$9,0),ROWS('6. Patients'!DU$10:DU$107))),0)+
IFERROR(SUMPRODUCT('6. Patients'!CH$10:CH$107,OFFSET('6. Patients'!$FU$9,1,MATCH($D28,'6. Patients'!$FV$9:$GJ$9,0),ROWS('6. Patients'!DU$10:DU$107))),0),
IFERROR(SUMPRODUCT('6. Patients'!CH$10:CH$107,OFFSET('6. Patients'!$GK$9,1,MATCH($D28,'6. Patients'!$GL$9:$HG$9,0),ROWS('6. Patients'!DU$10:DU$107))),0)+
IFERROR(SUMPRODUCT('6. Patients'!CH$10:CH$107,OFFSET('6. Patients'!$HH$9,1,MATCH($D28,'6. Patients'!$HI$9:$HU$9,0),ROWS('6. Patients'!DU$10:DU$107))),0)+
IFERROR(SUMPRODUCT('6. Patients'!CH$10:CH$107,OFFSET('6. Patients'!$HV$9,1,MATCH($D28,'6. Patients'!$HW$9:$IR$9,0),ROWS('6. Patients'!DU$10:DU$107))),0)+
IFERROR(SUMPRODUCT('6. Patients'!CH$10:CH$107,OFFSET('6. Patients'!$IS$9,1,MATCH($D28,'6. Patients'!$IT$9:$JH$9,0),ROWS('6. Patients'!DU$10:DU$107))),0),
IFERROR(SUMPRODUCT('6. Patients'!CH$10:CH$107,OFFSET('6. Patients'!$JI$9,1,MATCH($D28,'6. Patients'!$JJ$9:$KE$9,0),ROWS('6. Patients'!DU$10:DU$107))),0)+
IFERROR(SUMPRODUCT('6. Patients'!CH$10:CH$107,OFFSET('6. Patients'!$KF$9,1,MATCH($D28,'6. Patients'!$KG$9:$KS$9,0),ROWS('6. Patients'!DU$10:DU$107))),0)+
IFERROR(SUMPRODUCT('6. Patients'!CH$10:CH$107,OFFSET('6. Patients'!$KT$9,1,MATCH($D28,'6. Patients'!$KU$9:$LP$9,0),ROWS('6. Patients'!DU$10:DU$107))),0)+
IFERROR(SUMPRODUCT('6. Patients'!CH$10:CH$107,OFFSET('6. Patients'!$LQ$9,1,MATCH($D28,'6. Patients'!$LR$9:$MF$9,0),ROWS('6. Patients'!DU$10:DU$107))),0))+
IFERROR(VLOOKUP($D28,$H$109:$L$139,COLUMNS($H$108:$J$108)-1+P$7,0)*$E28*$F28*'1. General Inputs'!$J$18,0),0)</f>
        <v>0</v>
      </c>
      <c r="Q28" s="3">
        <f ca="1">ROUNDUP($F28*$E28*CHOOSE(Q$7,
IFERROR(SUMPRODUCT('6. Patients'!CI$10:CI$107,OFFSET('6. Patients'!$DM$9,1,MATCH($D28,'6. Patients'!$DN$9:$EI$9,0),ROWS('6. Patients'!DV$10:DV$107))),0)+
IFERROR(SUMPRODUCT('6. Patients'!CI$10:CI$107,OFFSET('6. Patients'!$EJ$9,1,MATCH($D28,'6. Patients'!$EK$9:$EW$9,0),ROWS('6. Patients'!DV$10:DV$107))),0)+
IFERROR(SUMPRODUCT('6. Patients'!CI$10:CI$107,OFFSET('6. Patients'!$EX$9,1,MATCH($D28,'6. Patients'!$EY$9:$FT$9,0),ROWS('6. Patients'!DV$10:DV$107))),0)+
IFERROR(SUMPRODUCT('6. Patients'!CI$10:CI$107,OFFSET('6. Patients'!$FU$9,1,MATCH($D28,'6. Patients'!$FV$9:$GJ$9,0),ROWS('6. Patients'!DV$10:DV$107))),0),
IFERROR(SUMPRODUCT('6. Patients'!CI$10:CI$107,OFFSET('6. Patients'!$GK$9,1,MATCH($D28,'6. Patients'!$GL$9:$HG$9,0),ROWS('6. Patients'!DV$10:DV$107))),0)+
IFERROR(SUMPRODUCT('6. Patients'!CI$10:CI$107,OFFSET('6. Patients'!$HH$9,1,MATCH($D28,'6. Patients'!$HI$9:$HU$9,0),ROWS('6. Patients'!DV$10:DV$107))),0)+
IFERROR(SUMPRODUCT('6. Patients'!CI$10:CI$107,OFFSET('6. Patients'!$HV$9,1,MATCH($D28,'6. Patients'!$HW$9:$IR$9,0),ROWS('6. Patients'!DV$10:DV$107))),0)+
IFERROR(SUMPRODUCT('6. Patients'!CI$10:CI$107,OFFSET('6. Patients'!$IS$9,1,MATCH($D28,'6. Patients'!$IT$9:$JH$9,0),ROWS('6. Patients'!DV$10:DV$107))),0),
IFERROR(SUMPRODUCT('6. Patients'!CI$10:CI$107,OFFSET('6. Patients'!$JI$9,1,MATCH($D28,'6. Patients'!$JJ$9:$KE$9,0),ROWS('6. Patients'!DV$10:DV$107))),0)+
IFERROR(SUMPRODUCT('6. Patients'!CI$10:CI$107,OFFSET('6. Patients'!$KF$9,1,MATCH($D28,'6. Patients'!$KG$9:$KS$9,0),ROWS('6. Patients'!DV$10:DV$107))),0)+
IFERROR(SUMPRODUCT('6. Patients'!CI$10:CI$107,OFFSET('6. Patients'!$KT$9,1,MATCH($D28,'6. Patients'!$KU$9:$LP$9,0),ROWS('6. Patients'!DV$10:DV$107))),0)+
IFERROR(SUMPRODUCT('6. Patients'!CI$10:CI$107,OFFSET('6. Patients'!$LQ$9,1,MATCH($D28,'6. Patients'!$LR$9:$MF$9,0),ROWS('6. Patients'!DV$10:DV$107))),0))+
IFERROR(VLOOKUP($D28,$H$109:$L$139,COLUMNS($H$108:$J$108)-1+Q$7,0)*$E28*$F28*'1. General Inputs'!$J$18,0),0)</f>
        <v>0</v>
      </c>
      <c r="R28" s="3">
        <f ca="1">ROUNDUP($F28*$E28*CHOOSE(R$7,
IFERROR(SUMPRODUCT('6. Patients'!CJ$10:CJ$107,OFFSET('6. Patients'!$DM$9,1,MATCH($D28,'6. Patients'!$DN$9:$EI$9,0),ROWS('6. Patients'!DW$10:DW$107))),0)+
IFERROR(SUMPRODUCT('6. Patients'!CJ$10:CJ$107,OFFSET('6. Patients'!$EJ$9,1,MATCH($D28,'6. Patients'!$EK$9:$EW$9,0),ROWS('6. Patients'!DW$10:DW$107))),0)+
IFERROR(SUMPRODUCT('6. Patients'!CJ$10:CJ$107,OFFSET('6. Patients'!$EX$9,1,MATCH($D28,'6. Patients'!$EY$9:$FT$9,0),ROWS('6. Patients'!DW$10:DW$107))),0)+
IFERROR(SUMPRODUCT('6. Patients'!CJ$10:CJ$107,OFFSET('6. Patients'!$FU$9,1,MATCH($D28,'6. Patients'!$FV$9:$GJ$9,0),ROWS('6. Patients'!DW$10:DW$107))),0),
IFERROR(SUMPRODUCT('6. Patients'!CJ$10:CJ$107,OFFSET('6. Patients'!$GK$9,1,MATCH($D28,'6. Patients'!$GL$9:$HG$9,0),ROWS('6. Patients'!DW$10:DW$107))),0)+
IFERROR(SUMPRODUCT('6. Patients'!CJ$10:CJ$107,OFFSET('6. Patients'!$HH$9,1,MATCH($D28,'6. Patients'!$HI$9:$HU$9,0),ROWS('6. Patients'!DW$10:DW$107))),0)+
IFERROR(SUMPRODUCT('6. Patients'!CJ$10:CJ$107,OFFSET('6. Patients'!$HV$9,1,MATCH($D28,'6. Patients'!$HW$9:$IR$9,0),ROWS('6. Patients'!DW$10:DW$107))),0)+
IFERROR(SUMPRODUCT('6. Patients'!CJ$10:CJ$107,OFFSET('6. Patients'!$IS$9,1,MATCH($D28,'6. Patients'!$IT$9:$JH$9,0),ROWS('6. Patients'!DW$10:DW$107))),0),
IFERROR(SUMPRODUCT('6. Patients'!CJ$10:CJ$107,OFFSET('6. Patients'!$JI$9,1,MATCH($D28,'6. Patients'!$JJ$9:$KE$9,0),ROWS('6. Patients'!DW$10:DW$107))),0)+
IFERROR(SUMPRODUCT('6. Patients'!CJ$10:CJ$107,OFFSET('6. Patients'!$KF$9,1,MATCH($D28,'6. Patients'!$KG$9:$KS$9,0),ROWS('6. Patients'!DW$10:DW$107))),0)+
IFERROR(SUMPRODUCT('6. Patients'!CJ$10:CJ$107,OFFSET('6. Patients'!$KT$9,1,MATCH($D28,'6. Patients'!$KU$9:$LP$9,0),ROWS('6. Patients'!DW$10:DW$107))),0)+
IFERROR(SUMPRODUCT('6. Patients'!CJ$10:CJ$107,OFFSET('6. Patients'!$LQ$9,1,MATCH($D28,'6. Patients'!$LR$9:$MF$9,0),ROWS('6. Patients'!DW$10:DW$107))),0))+
IFERROR(VLOOKUP($D28,$H$109:$L$139,COLUMNS($H$108:$J$108)-1+R$7,0)*$E28*$F28*'1. General Inputs'!$J$18,0),0)</f>
        <v>0</v>
      </c>
      <c r="S28" s="3">
        <f ca="1">ROUNDUP($F28*$E28*CHOOSE(S$7,
IFERROR(SUMPRODUCT('6. Patients'!CK$10:CK$107,OFFSET('6. Patients'!$DM$9,1,MATCH($D28,'6. Patients'!$DN$9:$EI$9,0),ROWS('6. Patients'!DX$10:DX$107))),0)+
IFERROR(SUMPRODUCT('6. Patients'!CK$10:CK$107,OFFSET('6. Patients'!$EJ$9,1,MATCH($D28,'6. Patients'!$EK$9:$EW$9,0),ROWS('6. Patients'!DX$10:DX$107))),0)+
IFERROR(SUMPRODUCT('6. Patients'!CK$10:CK$107,OFFSET('6. Patients'!$EX$9,1,MATCH($D28,'6. Patients'!$EY$9:$FT$9,0),ROWS('6. Patients'!DX$10:DX$107))),0)+
IFERROR(SUMPRODUCT('6. Patients'!CK$10:CK$107,OFFSET('6. Patients'!$FU$9,1,MATCH($D28,'6. Patients'!$FV$9:$GJ$9,0),ROWS('6. Patients'!DX$10:DX$107))),0),
IFERROR(SUMPRODUCT('6. Patients'!CK$10:CK$107,OFFSET('6. Patients'!$GK$9,1,MATCH($D28,'6. Patients'!$GL$9:$HG$9,0),ROWS('6. Patients'!DX$10:DX$107))),0)+
IFERROR(SUMPRODUCT('6. Patients'!CK$10:CK$107,OFFSET('6. Patients'!$HH$9,1,MATCH($D28,'6. Patients'!$HI$9:$HU$9,0),ROWS('6. Patients'!DX$10:DX$107))),0)+
IFERROR(SUMPRODUCT('6. Patients'!CK$10:CK$107,OFFSET('6. Patients'!$HV$9,1,MATCH($D28,'6. Patients'!$HW$9:$IR$9,0),ROWS('6. Patients'!DX$10:DX$107))),0)+
IFERROR(SUMPRODUCT('6. Patients'!CK$10:CK$107,OFFSET('6. Patients'!$IS$9,1,MATCH($D28,'6. Patients'!$IT$9:$JH$9,0),ROWS('6. Patients'!DX$10:DX$107))),0),
IFERROR(SUMPRODUCT('6. Patients'!CK$10:CK$107,OFFSET('6. Patients'!$JI$9,1,MATCH($D28,'6. Patients'!$JJ$9:$KE$9,0),ROWS('6. Patients'!DX$10:DX$107))),0)+
IFERROR(SUMPRODUCT('6. Patients'!CK$10:CK$107,OFFSET('6. Patients'!$KF$9,1,MATCH($D28,'6. Patients'!$KG$9:$KS$9,0),ROWS('6. Patients'!DX$10:DX$107))),0)+
IFERROR(SUMPRODUCT('6. Patients'!CK$10:CK$107,OFFSET('6. Patients'!$KT$9,1,MATCH($D28,'6. Patients'!$KU$9:$LP$9,0),ROWS('6. Patients'!DX$10:DX$107))),0)+
IFERROR(SUMPRODUCT('6. Patients'!CK$10:CK$107,OFFSET('6. Patients'!$LQ$9,1,MATCH($D28,'6. Patients'!$LR$9:$MF$9,0),ROWS('6. Patients'!DX$10:DX$107))),0))+
IFERROR(VLOOKUP($D28,$H$109:$L$139,COLUMNS($H$108:$J$108)-1+S$7,0)*$E28*$F28*'1. General Inputs'!$J$18,0),0)</f>
        <v>0</v>
      </c>
      <c r="T28" s="3">
        <f ca="1">ROUNDUP($F28*$E28*CHOOSE(T$7,
IFERROR(SUMPRODUCT('6. Patients'!CL$10:CL$107,OFFSET('6. Patients'!$DM$9,1,MATCH($D28,'6. Patients'!$DN$9:$EI$9,0),ROWS('6. Patients'!DY$10:DY$107))),0)+
IFERROR(SUMPRODUCT('6. Patients'!CL$10:CL$107,OFFSET('6. Patients'!$EJ$9,1,MATCH($D28,'6. Patients'!$EK$9:$EW$9,0),ROWS('6. Patients'!DY$10:DY$107))),0)+
IFERROR(SUMPRODUCT('6. Patients'!CL$10:CL$107,OFFSET('6. Patients'!$EX$9,1,MATCH($D28,'6. Patients'!$EY$9:$FT$9,0),ROWS('6. Patients'!DY$10:DY$107))),0)+
IFERROR(SUMPRODUCT('6. Patients'!CL$10:CL$107,OFFSET('6. Patients'!$FU$9,1,MATCH($D28,'6. Patients'!$FV$9:$GJ$9,0),ROWS('6. Patients'!DY$10:DY$107))),0),
IFERROR(SUMPRODUCT('6. Patients'!CL$10:CL$107,OFFSET('6. Patients'!$GK$9,1,MATCH($D28,'6. Patients'!$GL$9:$HG$9,0),ROWS('6. Patients'!DY$10:DY$107))),0)+
IFERROR(SUMPRODUCT('6. Patients'!CL$10:CL$107,OFFSET('6. Patients'!$HH$9,1,MATCH($D28,'6. Patients'!$HI$9:$HU$9,0),ROWS('6. Patients'!DY$10:DY$107))),0)+
IFERROR(SUMPRODUCT('6. Patients'!CL$10:CL$107,OFFSET('6. Patients'!$HV$9,1,MATCH($D28,'6. Patients'!$HW$9:$IR$9,0),ROWS('6. Patients'!DY$10:DY$107))),0)+
IFERROR(SUMPRODUCT('6. Patients'!CL$10:CL$107,OFFSET('6. Patients'!$IS$9,1,MATCH($D28,'6. Patients'!$IT$9:$JH$9,0),ROWS('6. Patients'!DY$10:DY$107))),0),
IFERROR(SUMPRODUCT('6. Patients'!CL$10:CL$107,OFFSET('6. Patients'!$JI$9,1,MATCH($D28,'6. Patients'!$JJ$9:$KE$9,0),ROWS('6. Patients'!DY$10:DY$107))),0)+
IFERROR(SUMPRODUCT('6. Patients'!CL$10:CL$107,OFFSET('6. Patients'!$KF$9,1,MATCH($D28,'6. Patients'!$KG$9:$KS$9,0),ROWS('6. Patients'!DY$10:DY$107))),0)+
IFERROR(SUMPRODUCT('6. Patients'!CL$10:CL$107,OFFSET('6. Patients'!$KT$9,1,MATCH($D28,'6. Patients'!$KU$9:$LP$9,0),ROWS('6. Patients'!DY$10:DY$107))),0)+
IFERROR(SUMPRODUCT('6. Patients'!CL$10:CL$107,OFFSET('6. Patients'!$LQ$9,1,MATCH($D28,'6. Patients'!$LR$9:$MF$9,0),ROWS('6. Patients'!DY$10:DY$107))),0))+
IFERROR(VLOOKUP($D28,$H$109:$L$139,COLUMNS($H$108:$J$108)-1+T$7,0)*$E28*$F28*'1. General Inputs'!$J$18,0),0)</f>
        <v>0</v>
      </c>
      <c r="U28" s="3">
        <f ca="1">ROUNDUP($F28*$E28*CHOOSE(U$7,
IFERROR(SUMPRODUCT('6. Patients'!CM$10:CM$107,OFFSET('6. Patients'!$DM$9,1,MATCH($D28,'6. Patients'!$DN$9:$EI$9,0),ROWS('6. Patients'!DZ$10:DZ$107))),0)+
IFERROR(SUMPRODUCT('6. Patients'!CM$10:CM$107,OFFSET('6. Patients'!$EJ$9,1,MATCH($D28,'6. Patients'!$EK$9:$EW$9,0),ROWS('6. Patients'!DZ$10:DZ$107))),0)+
IFERROR(SUMPRODUCT('6. Patients'!CM$10:CM$107,OFFSET('6. Patients'!$EX$9,1,MATCH($D28,'6. Patients'!$EY$9:$FT$9,0),ROWS('6. Patients'!DZ$10:DZ$107))),0)+
IFERROR(SUMPRODUCT('6. Patients'!CM$10:CM$107,OFFSET('6. Patients'!$FU$9,1,MATCH($D28,'6. Patients'!$FV$9:$GJ$9,0),ROWS('6. Patients'!DZ$10:DZ$107))),0),
IFERROR(SUMPRODUCT('6. Patients'!CM$10:CM$107,OFFSET('6. Patients'!$GK$9,1,MATCH($D28,'6. Patients'!$GL$9:$HG$9,0),ROWS('6. Patients'!DZ$10:DZ$107))),0)+
IFERROR(SUMPRODUCT('6. Patients'!CM$10:CM$107,OFFSET('6. Patients'!$HH$9,1,MATCH($D28,'6. Patients'!$HI$9:$HU$9,0),ROWS('6. Patients'!DZ$10:DZ$107))),0)+
IFERROR(SUMPRODUCT('6. Patients'!CM$10:CM$107,OFFSET('6. Patients'!$HV$9,1,MATCH($D28,'6. Patients'!$HW$9:$IR$9,0),ROWS('6. Patients'!DZ$10:DZ$107))),0)+
IFERROR(SUMPRODUCT('6. Patients'!CM$10:CM$107,OFFSET('6. Patients'!$IS$9,1,MATCH($D28,'6. Patients'!$IT$9:$JH$9,0),ROWS('6. Patients'!DZ$10:DZ$107))),0),
IFERROR(SUMPRODUCT('6. Patients'!CM$10:CM$107,OFFSET('6. Patients'!$JI$9,1,MATCH($D28,'6. Patients'!$JJ$9:$KE$9,0),ROWS('6. Patients'!DZ$10:DZ$107))),0)+
IFERROR(SUMPRODUCT('6. Patients'!CM$10:CM$107,OFFSET('6. Patients'!$KF$9,1,MATCH($D28,'6. Patients'!$KG$9:$KS$9,0),ROWS('6. Patients'!DZ$10:DZ$107))),0)+
IFERROR(SUMPRODUCT('6. Patients'!CM$10:CM$107,OFFSET('6. Patients'!$KT$9,1,MATCH($D28,'6. Patients'!$KU$9:$LP$9,0),ROWS('6. Patients'!DZ$10:DZ$107))),0)+
IFERROR(SUMPRODUCT('6. Patients'!CM$10:CM$107,OFFSET('6. Patients'!$LQ$9,1,MATCH($D28,'6. Patients'!$LR$9:$MF$9,0),ROWS('6. Patients'!DZ$10:DZ$107))),0))+
IFERROR(VLOOKUP($D28,$H$109:$L$139,COLUMNS($H$108:$J$108)-1+U$7,0)*$E28*$F28*'1. General Inputs'!$J$18,0),0)</f>
        <v>0</v>
      </c>
      <c r="V28" s="3">
        <f ca="1">ROUNDUP($F28*$E28*CHOOSE(V$7,
IFERROR(SUMPRODUCT('6. Patients'!CN$10:CN$107,OFFSET('6. Patients'!$DM$9,1,MATCH($D28,'6. Patients'!$DN$9:$EI$9,0),ROWS('6. Patients'!EA$10:EA$107))),0)+
IFERROR(SUMPRODUCT('6. Patients'!CN$10:CN$107,OFFSET('6. Patients'!$EJ$9,1,MATCH($D28,'6. Patients'!$EK$9:$EW$9,0),ROWS('6. Patients'!EA$10:EA$107))),0)+
IFERROR(SUMPRODUCT('6. Patients'!CN$10:CN$107,OFFSET('6. Patients'!$EX$9,1,MATCH($D28,'6. Patients'!$EY$9:$FT$9,0),ROWS('6. Patients'!EA$10:EA$107))),0)+
IFERROR(SUMPRODUCT('6. Patients'!CN$10:CN$107,OFFSET('6. Patients'!$FU$9,1,MATCH($D28,'6. Patients'!$FV$9:$GJ$9,0),ROWS('6. Patients'!EA$10:EA$107))),0),
IFERROR(SUMPRODUCT('6. Patients'!CN$10:CN$107,OFFSET('6. Patients'!$GK$9,1,MATCH($D28,'6. Patients'!$GL$9:$HG$9,0),ROWS('6. Patients'!EA$10:EA$107))),0)+
IFERROR(SUMPRODUCT('6. Patients'!CN$10:CN$107,OFFSET('6. Patients'!$HH$9,1,MATCH($D28,'6. Patients'!$HI$9:$HU$9,0),ROWS('6. Patients'!EA$10:EA$107))),0)+
IFERROR(SUMPRODUCT('6. Patients'!CN$10:CN$107,OFFSET('6. Patients'!$HV$9,1,MATCH($D28,'6. Patients'!$HW$9:$IR$9,0),ROWS('6. Patients'!EA$10:EA$107))),0)+
IFERROR(SUMPRODUCT('6. Patients'!CN$10:CN$107,OFFSET('6. Patients'!$IS$9,1,MATCH($D28,'6. Patients'!$IT$9:$JH$9,0),ROWS('6. Patients'!EA$10:EA$107))),0),
IFERROR(SUMPRODUCT('6. Patients'!CN$10:CN$107,OFFSET('6. Patients'!$JI$9,1,MATCH($D28,'6. Patients'!$JJ$9:$KE$9,0),ROWS('6. Patients'!EA$10:EA$107))),0)+
IFERROR(SUMPRODUCT('6. Patients'!CN$10:CN$107,OFFSET('6. Patients'!$KF$9,1,MATCH($D28,'6. Patients'!$KG$9:$KS$9,0),ROWS('6. Patients'!EA$10:EA$107))),0)+
IFERROR(SUMPRODUCT('6. Patients'!CN$10:CN$107,OFFSET('6. Patients'!$KT$9,1,MATCH($D28,'6. Patients'!$KU$9:$LP$9,0),ROWS('6. Patients'!EA$10:EA$107))),0)+
IFERROR(SUMPRODUCT('6. Patients'!CN$10:CN$107,OFFSET('6. Patients'!$LQ$9,1,MATCH($D28,'6. Patients'!$LR$9:$MF$9,0),ROWS('6. Patients'!EA$10:EA$107))),0))+
IFERROR(VLOOKUP($D28,$H$109:$L$139,COLUMNS($H$108:$J$108)-1+V$7,0)*$E28*$F28*'1. General Inputs'!$J$18,0),0)</f>
        <v>0</v>
      </c>
      <c r="W28" s="3">
        <f ca="1">ROUNDUP($F28*$E28*CHOOSE(W$7,
IFERROR(SUMPRODUCT('6. Patients'!CO$10:CO$107,OFFSET('6. Patients'!$DM$9,1,MATCH($D28,'6. Patients'!$DN$9:$EI$9,0),ROWS('6. Patients'!EB$10:EB$107))),0)+
IFERROR(SUMPRODUCT('6. Patients'!CO$10:CO$107,OFFSET('6. Patients'!$EJ$9,1,MATCH($D28,'6. Patients'!$EK$9:$EW$9,0),ROWS('6. Patients'!EB$10:EB$107))),0)+
IFERROR(SUMPRODUCT('6. Patients'!CO$10:CO$107,OFFSET('6. Patients'!$EX$9,1,MATCH($D28,'6. Patients'!$EY$9:$FT$9,0),ROWS('6. Patients'!EB$10:EB$107))),0)+
IFERROR(SUMPRODUCT('6. Patients'!CO$10:CO$107,OFFSET('6. Patients'!$FU$9,1,MATCH($D28,'6. Patients'!$FV$9:$GJ$9,0),ROWS('6. Patients'!EB$10:EB$107))),0),
IFERROR(SUMPRODUCT('6. Patients'!CO$10:CO$107,OFFSET('6. Patients'!$GK$9,1,MATCH($D28,'6. Patients'!$GL$9:$HG$9,0),ROWS('6. Patients'!EB$10:EB$107))),0)+
IFERROR(SUMPRODUCT('6. Patients'!CO$10:CO$107,OFFSET('6. Patients'!$HH$9,1,MATCH($D28,'6. Patients'!$HI$9:$HU$9,0),ROWS('6. Patients'!EB$10:EB$107))),0)+
IFERROR(SUMPRODUCT('6. Patients'!CO$10:CO$107,OFFSET('6. Patients'!$HV$9,1,MATCH($D28,'6. Patients'!$HW$9:$IR$9,0),ROWS('6. Patients'!EB$10:EB$107))),0)+
IFERROR(SUMPRODUCT('6. Patients'!CO$10:CO$107,OFFSET('6. Patients'!$IS$9,1,MATCH($D28,'6. Patients'!$IT$9:$JH$9,0),ROWS('6. Patients'!EB$10:EB$107))),0),
IFERROR(SUMPRODUCT('6. Patients'!CO$10:CO$107,OFFSET('6. Patients'!$JI$9,1,MATCH($D28,'6. Patients'!$JJ$9:$KE$9,0),ROWS('6. Patients'!EB$10:EB$107))),0)+
IFERROR(SUMPRODUCT('6. Patients'!CO$10:CO$107,OFFSET('6. Patients'!$KF$9,1,MATCH($D28,'6. Patients'!$KG$9:$KS$9,0),ROWS('6. Patients'!EB$10:EB$107))),0)+
IFERROR(SUMPRODUCT('6. Patients'!CO$10:CO$107,OFFSET('6. Patients'!$KT$9,1,MATCH($D28,'6. Patients'!$KU$9:$LP$9,0),ROWS('6. Patients'!EB$10:EB$107))),0)+
IFERROR(SUMPRODUCT('6. Patients'!CO$10:CO$107,OFFSET('6. Patients'!$LQ$9,1,MATCH($D28,'6. Patients'!$LR$9:$MF$9,0),ROWS('6. Patients'!EB$10:EB$107))),0))+
IFERROR(VLOOKUP($D28,$H$109:$L$139,COLUMNS($H$108:$J$108)-1+W$7,0)*$E28*$F28*'1. General Inputs'!$J$18,0),0)</f>
        <v>0</v>
      </c>
      <c r="X28" s="3">
        <f ca="1">ROUNDUP($F28*$E28*CHOOSE(X$7,
IFERROR(SUMPRODUCT('6. Patients'!CP$10:CP$107,OFFSET('6. Patients'!$DM$9,1,MATCH($D28,'6. Patients'!$DN$9:$EI$9,0),ROWS('6. Patients'!EC$10:EC$107))),0)+
IFERROR(SUMPRODUCT('6. Patients'!CP$10:CP$107,OFFSET('6. Patients'!$EJ$9,1,MATCH($D28,'6. Patients'!$EK$9:$EW$9,0),ROWS('6. Patients'!EC$10:EC$107))),0)+
IFERROR(SUMPRODUCT('6. Patients'!CP$10:CP$107,OFFSET('6. Patients'!$EX$9,1,MATCH($D28,'6. Patients'!$EY$9:$FT$9,0),ROWS('6. Patients'!EC$10:EC$107))),0)+
IFERROR(SUMPRODUCT('6. Patients'!CP$10:CP$107,OFFSET('6. Patients'!$FU$9,1,MATCH($D28,'6. Patients'!$FV$9:$GJ$9,0),ROWS('6. Patients'!EC$10:EC$107))),0),
IFERROR(SUMPRODUCT('6. Patients'!CP$10:CP$107,OFFSET('6. Patients'!$GK$9,1,MATCH($D28,'6. Patients'!$GL$9:$HG$9,0),ROWS('6. Patients'!EC$10:EC$107))),0)+
IFERROR(SUMPRODUCT('6. Patients'!CP$10:CP$107,OFFSET('6. Patients'!$HH$9,1,MATCH($D28,'6. Patients'!$HI$9:$HU$9,0),ROWS('6. Patients'!EC$10:EC$107))),0)+
IFERROR(SUMPRODUCT('6. Patients'!CP$10:CP$107,OFFSET('6. Patients'!$HV$9,1,MATCH($D28,'6. Patients'!$HW$9:$IR$9,0),ROWS('6. Patients'!EC$10:EC$107))),0)+
IFERROR(SUMPRODUCT('6. Patients'!CP$10:CP$107,OFFSET('6. Patients'!$IS$9,1,MATCH($D28,'6. Patients'!$IT$9:$JH$9,0),ROWS('6. Patients'!EC$10:EC$107))),0),
IFERROR(SUMPRODUCT('6. Patients'!CP$10:CP$107,OFFSET('6. Patients'!$JI$9,1,MATCH($D28,'6. Patients'!$JJ$9:$KE$9,0),ROWS('6. Patients'!EC$10:EC$107))),0)+
IFERROR(SUMPRODUCT('6. Patients'!CP$10:CP$107,OFFSET('6. Patients'!$KF$9,1,MATCH($D28,'6. Patients'!$KG$9:$KS$9,0),ROWS('6. Patients'!EC$10:EC$107))),0)+
IFERROR(SUMPRODUCT('6. Patients'!CP$10:CP$107,OFFSET('6. Patients'!$KT$9,1,MATCH($D28,'6. Patients'!$KU$9:$LP$9,0),ROWS('6. Patients'!EC$10:EC$107))),0)+
IFERROR(SUMPRODUCT('6. Patients'!CP$10:CP$107,OFFSET('6. Patients'!$LQ$9,1,MATCH($D28,'6. Patients'!$LR$9:$MF$9,0),ROWS('6. Patients'!EC$10:EC$107))),0))+
IFERROR(VLOOKUP($D28,$H$109:$L$139,COLUMNS($H$108:$J$108)-1+X$7,0)*$E28*$F28*'1. General Inputs'!$J$18,0),0)</f>
        <v>0</v>
      </c>
      <c r="Y28" s="3">
        <f ca="1">ROUNDUP($F28*$E28*CHOOSE(Y$7,
IFERROR(SUMPRODUCT('6. Patients'!CQ$10:CQ$107,OFFSET('6. Patients'!$DM$9,1,MATCH($D28,'6. Patients'!$DN$9:$EI$9,0),ROWS('6. Patients'!ED$10:ED$107))),0)+
IFERROR(SUMPRODUCT('6. Patients'!CQ$10:CQ$107,OFFSET('6. Patients'!$EJ$9,1,MATCH($D28,'6. Patients'!$EK$9:$EW$9,0),ROWS('6. Patients'!ED$10:ED$107))),0)+
IFERROR(SUMPRODUCT('6. Patients'!CQ$10:CQ$107,OFFSET('6. Patients'!$EX$9,1,MATCH($D28,'6. Patients'!$EY$9:$FT$9,0),ROWS('6. Patients'!ED$10:ED$107))),0)+
IFERROR(SUMPRODUCT('6. Patients'!CQ$10:CQ$107,OFFSET('6. Patients'!$FU$9,1,MATCH($D28,'6. Patients'!$FV$9:$GJ$9,0),ROWS('6. Patients'!ED$10:ED$107))),0),
IFERROR(SUMPRODUCT('6. Patients'!CQ$10:CQ$107,OFFSET('6. Patients'!$GK$9,1,MATCH($D28,'6. Patients'!$GL$9:$HG$9,0),ROWS('6. Patients'!ED$10:ED$107))),0)+
IFERROR(SUMPRODUCT('6. Patients'!CQ$10:CQ$107,OFFSET('6. Patients'!$HH$9,1,MATCH($D28,'6. Patients'!$HI$9:$HU$9,0),ROWS('6. Patients'!ED$10:ED$107))),0)+
IFERROR(SUMPRODUCT('6. Patients'!CQ$10:CQ$107,OFFSET('6. Patients'!$HV$9,1,MATCH($D28,'6. Patients'!$HW$9:$IR$9,0),ROWS('6. Patients'!ED$10:ED$107))),0)+
IFERROR(SUMPRODUCT('6. Patients'!CQ$10:CQ$107,OFFSET('6. Patients'!$IS$9,1,MATCH($D28,'6. Patients'!$IT$9:$JH$9,0),ROWS('6. Patients'!ED$10:ED$107))),0),
IFERROR(SUMPRODUCT('6. Patients'!CQ$10:CQ$107,OFFSET('6. Patients'!$JI$9,1,MATCH($D28,'6. Patients'!$JJ$9:$KE$9,0),ROWS('6. Patients'!ED$10:ED$107))),0)+
IFERROR(SUMPRODUCT('6. Patients'!CQ$10:CQ$107,OFFSET('6. Patients'!$KF$9,1,MATCH($D28,'6. Patients'!$KG$9:$KS$9,0),ROWS('6. Patients'!ED$10:ED$107))),0)+
IFERROR(SUMPRODUCT('6. Patients'!CQ$10:CQ$107,OFFSET('6. Patients'!$KT$9,1,MATCH($D28,'6. Patients'!$KU$9:$LP$9,0),ROWS('6. Patients'!ED$10:ED$107))),0)+
IFERROR(SUMPRODUCT('6. Patients'!CQ$10:CQ$107,OFFSET('6. Patients'!$LQ$9,1,MATCH($D28,'6. Patients'!$LR$9:$MF$9,0),ROWS('6. Patients'!ED$10:ED$107))),0))+
IFERROR(VLOOKUP($D28,$H$109:$L$139,COLUMNS($H$108:$J$108)-1+Y$7,0)*$E28*$F28*'1. General Inputs'!$J$18,0),0)</f>
        <v>0</v>
      </c>
      <c r="Z28" s="3">
        <f ca="1">ROUNDUP($F28*$E28*CHOOSE(Z$7,
IFERROR(SUMPRODUCT('6. Patients'!CR$10:CR$107,OFFSET('6. Patients'!$DM$9,1,MATCH($D28,'6. Patients'!$DN$9:$EI$9,0),ROWS('6. Patients'!EE$10:EE$107))),0)+
IFERROR(SUMPRODUCT('6. Patients'!CR$10:CR$107,OFFSET('6. Patients'!$EJ$9,1,MATCH($D28,'6. Patients'!$EK$9:$EW$9,0),ROWS('6. Patients'!EE$10:EE$107))),0)+
IFERROR(SUMPRODUCT('6. Patients'!CR$10:CR$107,OFFSET('6. Patients'!$EX$9,1,MATCH($D28,'6. Patients'!$EY$9:$FT$9,0),ROWS('6. Patients'!EE$10:EE$107))),0)+
IFERROR(SUMPRODUCT('6. Patients'!CR$10:CR$107,OFFSET('6. Patients'!$FU$9,1,MATCH($D28,'6. Patients'!$FV$9:$GJ$9,0),ROWS('6. Patients'!EE$10:EE$107))),0),
IFERROR(SUMPRODUCT('6. Patients'!CR$10:CR$107,OFFSET('6. Patients'!$GK$9,1,MATCH($D28,'6. Patients'!$GL$9:$HG$9,0),ROWS('6. Patients'!EE$10:EE$107))),0)+
IFERROR(SUMPRODUCT('6. Patients'!CR$10:CR$107,OFFSET('6. Patients'!$HH$9,1,MATCH($D28,'6. Patients'!$HI$9:$HU$9,0),ROWS('6. Patients'!EE$10:EE$107))),0)+
IFERROR(SUMPRODUCT('6. Patients'!CR$10:CR$107,OFFSET('6. Patients'!$HV$9,1,MATCH($D28,'6. Patients'!$HW$9:$IR$9,0),ROWS('6. Patients'!EE$10:EE$107))),0)+
IFERROR(SUMPRODUCT('6. Patients'!CR$10:CR$107,OFFSET('6. Patients'!$IS$9,1,MATCH($D28,'6. Patients'!$IT$9:$JH$9,0),ROWS('6. Patients'!EE$10:EE$107))),0),
IFERROR(SUMPRODUCT('6. Patients'!CR$10:CR$107,OFFSET('6. Patients'!$JI$9,1,MATCH($D28,'6. Patients'!$JJ$9:$KE$9,0),ROWS('6. Patients'!EE$10:EE$107))),0)+
IFERROR(SUMPRODUCT('6. Patients'!CR$10:CR$107,OFFSET('6. Patients'!$KF$9,1,MATCH($D28,'6. Patients'!$KG$9:$KS$9,0),ROWS('6. Patients'!EE$10:EE$107))),0)+
IFERROR(SUMPRODUCT('6. Patients'!CR$10:CR$107,OFFSET('6. Patients'!$KT$9,1,MATCH($D28,'6. Patients'!$KU$9:$LP$9,0),ROWS('6. Patients'!EE$10:EE$107))),0)+
IFERROR(SUMPRODUCT('6. Patients'!CR$10:CR$107,OFFSET('6. Patients'!$LQ$9,1,MATCH($D28,'6. Patients'!$LR$9:$MF$9,0),ROWS('6. Patients'!EE$10:EE$107))),0))+
IFERROR(VLOOKUP($D28,$H$109:$L$139,COLUMNS($H$108:$J$108)-1+Z$7,0)*$E28*$F28*'1. General Inputs'!$J$18,0),0)</f>
        <v>0</v>
      </c>
      <c r="AA28" s="3">
        <f ca="1">ROUNDUP($F28*$E28*CHOOSE(AA$7,
IFERROR(SUMPRODUCT('6. Patients'!CS$10:CS$107,OFFSET('6. Patients'!$DM$9,1,MATCH($D28,'6. Patients'!$DN$9:$EI$9,0),ROWS('6. Patients'!EF$10:EF$107))),0)+
IFERROR(SUMPRODUCT('6. Patients'!CS$10:CS$107,OFFSET('6. Patients'!$EJ$9,1,MATCH($D28,'6. Patients'!$EK$9:$EW$9,0),ROWS('6. Patients'!EF$10:EF$107))),0)+
IFERROR(SUMPRODUCT('6. Patients'!CS$10:CS$107,OFFSET('6. Patients'!$EX$9,1,MATCH($D28,'6. Patients'!$EY$9:$FT$9,0),ROWS('6. Patients'!EF$10:EF$107))),0)+
IFERROR(SUMPRODUCT('6. Patients'!CS$10:CS$107,OFFSET('6. Patients'!$FU$9,1,MATCH($D28,'6. Patients'!$FV$9:$GJ$9,0),ROWS('6. Patients'!EF$10:EF$107))),0),
IFERROR(SUMPRODUCT('6. Patients'!CS$10:CS$107,OFFSET('6. Patients'!$GK$9,1,MATCH($D28,'6. Patients'!$GL$9:$HG$9,0),ROWS('6. Patients'!EF$10:EF$107))),0)+
IFERROR(SUMPRODUCT('6. Patients'!CS$10:CS$107,OFFSET('6. Patients'!$HH$9,1,MATCH($D28,'6. Patients'!$HI$9:$HU$9,0),ROWS('6. Patients'!EF$10:EF$107))),0)+
IFERROR(SUMPRODUCT('6. Patients'!CS$10:CS$107,OFFSET('6. Patients'!$HV$9,1,MATCH($D28,'6. Patients'!$HW$9:$IR$9,0),ROWS('6. Patients'!EF$10:EF$107))),0)+
IFERROR(SUMPRODUCT('6. Patients'!CS$10:CS$107,OFFSET('6. Patients'!$IS$9,1,MATCH($D28,'6. Patients'!$IT$9:$JH$9,0),ROWS('6. Patients'!EF$10:EF$107))),0),
IFERROR(SUMPRODUCT('6. Patients'!CS$10:CS$107,OFFSET('6. Patients'!$JI$9,1,MATCH($D28,'6. Patients'!$JJ$9:$KE$9,0),ROWS('6. Patients'!EF$10:EF$107))),0)+
IFERROR(SUMPRODUCT('6. Patients'!CS$10:CS$107,OFFSET('6. Patients'!$KF$9,1,MATCH($D28,'6. Patients'!$KG$9:$KS$9,0),ROWS('6. Patients'!EF$10:EF$107))),0)+
IFERROR(SUMPRODUCT('6. Patients'!CS$10:CS$107,OFFSET('6. Patients'!$KT$9,1,MATCH($D28,'6. Patients'!$KU$9:$LP$9,0),ROWS('6. Patients'!EF$10:EF$107))),0)+
IFERROR(SUMPRODUCT('6. Patients'!CS$10:CS$107,OFFSET('6. Patients'!$LQ$9,1,MATCH($D28,'6. Patients'!$LR$9:$MF$9,0),ROWS('6. Patients'!EF$10:EF$107))),0))+
IFERROR(VLOOKUP($D28,$H$109:$L$139,COLUMNS($H$108:$J$108)-1+AA$7,0)*$E28*$F28*'1. General Inputs'!$J$18,0),0)</f>
        <v>0</v>
      </c>
      <c r="AB28" s="3">
        <f ca="1">ROUNDUP($F28*$E28*CHOOSE(AB$7,
IFERROR(SUMPRODUCT('6. Patients'!CT$10:CT$107,OFFSET('6. Patients'!$DM$9,1,MATCH($D28,'6. Patients'!$DN$9:$EI$9,0),ROWS('6. Patients'!EG$10:EG$107))),0)+
IFERROR(SUMPRODUCT('6. Patients'!CT$10:CT$107,OFFSET('6. Patients'!$EJ$9,1,MATCH($D28,'6. Patients'!$EK$9:$EW$9,0),ROWS('6. Patients'!EG$10:EG$107))),0)+
IFERROR(SUMPRODUCT('6. Patients'!CT$10:CT$107,OFFSET('6. Patients'!$EX$9,1,MATCH($D28,'6. Patients'!$EY$9:$FT$9,0),ROWS('6. Patients'!EG$10:EG$107))),0)+
IFERROR(SUMPRODUCT('6. Patients'!CT$10:CT$107,OFFSET('6. Patients'!$FU$9,1,MATCH($D28,'6. Patients'!$FV$9:$GJ$9,0),ROWS('6. Patients'!EG$10:EG$107))),0),
IFERROR(SUMPRODUCT('6. Patients'!CT$10:CT$107,OFFSET('6. Patients'!$GK$9,1,MATCH($D28,'6. Patients'!$GL$9:$HG$9,0),ROWS('6. Patients'!EG$10:EG$107))),0)+
IFERROR(SUMPRODUCT('6. Patients'!CT$10:CT$107,OFFSET('6. Patients'!$HH$9,1,MATCH($D28,'6. Patients'!$HI$9:$HU$9,0),ROWS('6. Patients'!EG$10:EG$107))),0)+
IFERROR(SUMPRODUCT('6. Patients'!CT$10:CT$107,OFFSET('6. Patients'!$HV$9,1,MATCH($D28,'6. Patients'!$HW$9:$IR$9,0),ROWS('6. Patients'!EG$10:EG$107))),0)+
IFERROR(SUMPRODUCT('6. Patients'!CT$10:CT$107,OFFSET('6. Patients'!$IS$9,1,MATCH($D28,'6. Patients'!$IT$9:$JH$9,0),ROWS('6. Patients'!EG$10:EG$107))),0),
IFERROR(SUMPRODUCT('6. Patients'!CT$10:CT$107,OFFSET('6. Patients'!$JI$9,1,MATCH($D28,'6. Patients'!$JJ$9:$KE$9,0),ROWS('6. Patients'!EG$10:EG$107))),0)+
IFERROR(SUMPRODUCT('6. Patients'!CT$10:CT$107,OFFSET('6. Patients'!$KF$9,1,MATCH($D28,'6. Patients'!$KG$9:$KS$9,0),ROWS('6. Patients'!EG$10:EG$107))),0)+
IFERROR(SUMPRODUCT('6. Patients'!CT$10:CT$107,OFFSET('6. Patients'!$KT$9,1,MATCH($D28,'6. Patients'!$KU$9:$LP$9,0),ROWS('6. Patients'!EG$10:EG$107))),0)+
IFERROR(SUMPRODUCT('6. Patients'!CT$10:CT$107,OFFSET('6. Patients'!$LQ$9,1,MATCH($D28,'6. Patients'!$LR$9:$MF$9,0),ROWS('6. Patients'!EG$10:EG$107))),0))+
IFERROR(VLOOKUP($D28,$H$109:$L$139,COLUMNS($H$108:$J$108)-1+AB$7,0)*$E28*$F28*'1. General Inputs'!$J$18,0),0)</f>
        <v>0</v>
      </c>
      <c r="AC28" s="3">
        <f ca="1">ROUNDUP($F28*$E28*CHOOSE(AC$7,
IFERROR(SUMPRODUCT('6. Patients'!CU$10:CU$107,OFFSET('6. Patients'!$DM$9,1,MATCH($D28,'6. Patients'!$DN$9:$EI$9,0),ROWS('6. Patients'!EH$10:EH$107))),0)+
IFERROR(SUMPRODUCT('6. Patients'!CU$10:CU$107,OFFSET('6. Patients'!$EJ$9,1,MATCH($D28,'6. Patients'!$EK$9:$EW$9,0),ROWS('6. Patients'!EH$10:EH$107))),0)+
IFERROR(SUMPRODUCT('6. Patients'!CU$10:CU$107,OFFSET('6. Patients'!$EX$9,1,MATCH($D28,'6. Patients'!$EY$9:$FT$9,0),ROWS('6. Patients'!EH$10:EH$107))),0)+
IFERROR(SUMPRODUCT('6. Patients'!CU$10:CU$107,OFFSET('6. Patients'!$FU$9,1,MATCH($D28,'6. Patients'!$FV$9:$GJ$9,0),ROWS('6. Patients'!EH$10:EH$107))),0),
IFERROR(SUMPRODUCT('6. Patients'!CU$10:CU$107,OFFSET('6. Patients'!$GK$9,1,MATCH($D28,'6. Patients'!$GL$9:$HG$9,0),ROWS('6. Patients'!EH$10:EH$107))),0)+
IFERROR(SUMPRODUCT('6. Patients'!CU$10:CU$107,OFFSET('6. Patients'!$HH$9,1,MATCH($D28,'6. Patients'!$HI$9:$HU$9,0),ROWS('6. Patients'!EH$10:EH$107))),0)+
IFERROR(SUMPRODUCT('6. Patients'!CU$10:CU$107,OFFSET('6. Patients'!$HV$9,1,MATCH($D28,'6. Patients'!$HW$9:$IR$9,0),ROWS('6. Patients'!EH$10:EH$107))),0)+
IFERROR(SUMPRODUCT('6. Patients'!CU$10:CU$107,OFFSET('6. Patients'!$IS$9,1,MATCH($D28,'6. Patients'!$IT$9:$JH$9,0),ROWS('6. Patients'!EH$10:EH$107))),0),
IFERROR(SUMPRODUCT('6. Patients'!CU$10:CU$107,OFFSET('6. Patients'!$JI$9,1,MATCH($D28,'6. Patients'!$JJ$9:$KE$9,0),ROWS('6. Patients'!EH$10:EH$107))),0)+
IFERROR(SUMPRODUCT('6. Patients'!CU$10:CU$107,OFFSET('6. Patients'!$KF$9,1,MATCH($D28,'6. Patients'!$KG$9:$KS$9,0),ROWS('6. Patients'!EH$10:EH$107))),0)+
IFERROR(SUMPRODUCT('6. Patients'!CU$10:CU$107,OFFSET('6. Patients'!$KT$9,1,MATCH($D28,'6. Patients'!$KU$9:$LP$9,0),ROWS('6. Patients'!EH$10:EH$107))),0)+
IFERROR(SUMPRODUCT('6. Patients'!CU$10:CU$107,OFFSET('6. Patients'!$LQ$9,1,MATCH($D28,'6. Patients'!$LR$9:$MF$9,0),ROWS('6. Patients'!EH$10:EH$107))),0))+
IFERROR(VLOOKUP($D28,$H$109:$L$139,COLUMNS($H$108:$J$108)-1+AC$7,0)*$E28*$F28*'1. General Inputs'!$J$18,0),0)</f>
        <v>0</v>
      </c>
      <c r="AD28" s="3">
        <f ca="1">ROUNDUP($F28*$E28*CHOOSE(AD$7,
IFERROR(SUMPRODUCT('6. Patients'!CV$10:CV$107,OFFSET('6. Patients'!$DM$9,1,MATCH($D28,'6. Patients'!$DN$9:$EI$9,0),ROWS('6. Patients'!EI$10:EI$107))),0)+
IFERROR(SUMPRODUCT('6. Patients'!CV$10:CV$107,OFFSET('6. Patients'!$EJ$9,1,MATCH($D28,'6. Patients'!$EK$9:$EW$9,0),ROWS('6. Patients'!EI$10:EI$107))),0)+
IFERROR(SUMPRODUCT('6. Patients'!CV$10:CV$107,OFFSET('6. Patients'!$EX$9,1,MATCH($D28,'6. Patients'!$EY$9:$FT$9,0),ROWS('6. Patients'!EI$10:EI$107))),0)+
IFERROR(SUMPRODUCT('6. Patients'!CV$10:CV$107,OFFSET('6. Patients'!$FU$9,1,MATCH($D28,'6. Patients'!$FV$9:$GJ$9,0),ROWS('6. Patients'!EI$10:EI$107))),0),
IFERROR(SUMPRODUCT('6. Patients'!CV$10:CV$107,OFFSET('6. Patients'!$GK$9,1,MATCH($D28,'6. Patients'!$GL$9:$HG$9,0),ROWS('6. Patients'!EI$10:EI$107))),0)+
IFERROR(SUMPRODUCT('6. Patients'!CV$10:CV$107,OFFSET('6. Patients'!$HH$9,1,MATCH($D28,'6. Patients'!$HI$9:$HU$9,0),ROWS('6. Patients'!EI$10:EI$107))),0)+
IFERROR(SUMPRODUCT('6. Patients'!CV$10:CV$107,OFFSET('6. Patients'!$HV$9,1,MATCH($D28,'6. Patients'!$HW$9:$IR$9,0),ROWS('6. Patients'!EI$10:EI$107))),0)+
IFERROR(SUMPRODUCT('6. Patients'!CV$10:CV$107,OFFSET('6. Patients'!$IS$9,1,MATCH($D28,'6. Patients'!$IT$9:$JH$9,0),ROWS('6. Patients'!EI$10:EI$107))),0),
IFERROR(SUMPRODUCT('6. Patients'!CV$10:CV$107,OFFSET('6. Patients'!$JI$9,1,MATCH($D28,'6. Patients'!$JJ$9:$KE$9,0),ROWS('6. Patients'!EI$10:EI$107))),0)+
IFERROR(SUMPRODUCT('6. Patients'!CV$10:CV$107,OFFSET('6. Patients'!$KF$9,1,MATCH($D28,'6. Patients'!$KG$9:$KS$9,0),ROWS('6. Patients'!EI$10:EI$107))),0)+
IFERROR(SUMPRODUCT('6. Patients'!CV$10:CV$107,OFFSET('6. Patients'!$KT$9,1,MATCH($D28,'6. Patients'!$KU$9:$LP$9,0),ROWS('6. Patients'!EI$10:EI$107))),0)+
IFERROR(SUMPRODUCT('6. Patients'!CV$10:CV$107,OFFSET('6. Patients'!$LQ$9,1,MATCH($D28,'6. Patients'!$LR$9:$MF$9,0),ROWS('6. Patients'!EI$10:EI$107))),0))+
IFERROR(VLOOKUP($D28,$H$109:$L$139,COLUMNS($H$108:$J$108)-1+AD$7,0)*$E28*$F28*'1. General Inputs'!$J$18,0),0)</f>
        <v>0</v>
      </c>
      <c r="AE28" s="3">
        <f ca="1">ROUNDUP($F28*$E28*CHOOSE(AE$7,
IFERROR(SUMPRODUCT('6. Patients'!CW$10:CW$107,OFFSET('6. Patients'!$DM$9,1,MATCH($D28,'6. Patients'!$DN$9:$EI$9,0),ROWS('6. Patients'!EJ$10:EJ$107))),0)+
IFERROR(SUMPRODUCT('6. Patients'!CW$10:CW$107,OFFSET('6. Patients'!$EJ$9,1,MATCH($D28,'6. Patients'!$EK$9:$EW$9,0),ROWS('6. Patients'!EJ$10:EJ$107))),0)+
IFERROR(SUMPRODUCT('6. Patients'!CW$10:CW$107,OFFSET('6. Patients'!$EX$9,1,MATCH($D28,'6. Patients'!$EY$9:$FT$9,0),ROWS('6. Patients'!EJ$10:EJ$107))),0)+
IFERROR(SUMPRODUCT('6. Patients'!CW$10:CW$107,OFFSET('6. Patients'!$FU$9,1,MATCH($D28,'6. Patients'!$FV$9:$GJ$9,0),ROWS('6. Patients'!EJ$10:EJ$107))),0),
IFERROR(SUMPRODUCT('6. Patients'!CW$10:CW$107,OFFSET('6. Patients'!$GK$9,1,MATCH($D28,'6. Patients'!$GL$9:$HG$9,0),ROWS('6. Patients'!EJ$10:EJ$107))),0)+
IFERROR(SUMPRODUCT('6. Patients'!CW$10:CW$107,OFFSET('6. Patients'!$HH$9,1,MATCH($D28,'6. Patients'!$HI$9:$HU$9,0),ROWS('6. Patients'!EJ$10:EJ$107))),0)+
IFERROR(SUMPRODUCT('6. Patients'!CW$10:CW$107,OFFSET('6. Patients'!$HV$9,1,MATCH($D28,'6. Patients'!$HW$9:$IR$9,0),ROWS('6. Patients'!EJ$10:EJ$107))),0)+
IFERROR(SUMPRODUCT('6. Patients'!CW$10:CW$107,OFFSET('6. Patients'!$IS$9,1,MATCH($D28,'6. Patients'!$IT$9:$JH$9,0),ROWS('6. Patients'!EJ$10:EJ$107))),0),
IFERROR(SUMPRODUCT('6. Patients'!CW$10:CW$107,OFFSET('6. Patients'!$JI$9,1,MATCH($D28,'6. Patients'!$JJ$9:$KE$9,0),ROWS('6. Patients'!EJ$10:EJ$107))),0)+
IFERROR(SUMPRODUCT('6. Patients'!CW$10:CW$107,OFFSET('6. Patients'!$KF$9,1,MATCH($D28,'6. Patients'!$KG$9:$KS$9,0),ROWS('6. Patients'!EJ$10:EJ$107))),0)+
IFERROR(SUMPRODUCT('6. Patients'!CW$10:CW$107,OFFSET('6. Patients'!$KT$9,1,MATCH($D28,'6. Patients'!$KU$9:$LP$9,0),ROWS('6. Patients'!EJ$10:EJ$107))),0)+
IFERROR(SUMPRODUCT('6. Patients'!CW$10:CW$107,OFFSET('6. Patients'!$LQ$9,1,MATCH($D28,'6. Patients'!$LR$9:$MF$9,0),ROWS('6. Patients'!EJ$10:EJ$107))),0))+
IFERROR(VLOOKUP($D28,$H$109:$L$139,COLUMNS($H$108:$J$108)-1+AE$7,0)*$E28*$F28*'1. General Inputs'!$J$18,0),0)</f>
        <v>0</v>
      </c>
      <c r="AF28" s="3">
        <f ca="1">ROUNDUP($F28*$E28*CHOOSE(AF$7,
IFERROR(SUMPRODUCT('6. Patients'!CX$10:CX$107,OFFSET('6. Patients'!$DM$9,1,MATCH($D28,'6. Patients'!$DN$9:$EI$9,0),ROWS('6. Patients'!EK$10:EK$107))),0)+
IFERROR(SUMPRODUCT('6. Patients'!CX$10:CX$107,OFFSET('6. Patients'!$EJ$9,1,MATCH($D28,'6. Patients'!$EK$9:$EW$9,0),ROWS('6. Patients'!EK$10:EK$107))),0)+
IFERROR(SUMPRODUCT('6. Patients'!CX$10:CX$107,OFFSET('6. Patients'!$EX$9,1,MATCH($D28,'6. Patients'!$EY$9:$FT$9,0),ROWS('6. Patients'!EK$10:EK$107))),0)+
IFERROR(SUMPRODUCT('6. Patients'!CX$10:CX$107,OFFSET('6. Patients'!$FU$9,1,MATCH($D28,'6. Patients'!$FV$9:$GJ$9,0),ROWS('6. Patients'!EK$10:EK$107))),0),
IFERROR(SUMPRODUCT('6. Patients'!CX$10:CX$107,OFFSET('6. Patients'!$GK$9,1,MATCH($D28,'6. Patients'!$GL$9:$HG$9,0),ROWS('6. Patients'!EK$10:EK$107))),0)+
IFERROR(SUMPRODUCT('6. Patients'!CX$10:CX$107,OFFSET('6. Patients'!$HH$9,1,MATCH($D28,'6. Patients'!$HI$9:$HU$9,0),ROWS('6. Patients'!EK$10:EK$107))),0)+
IFERROR(SUMPRODUCT('6. Patients'!CX$10:CX$107,OFFSET('6. Patients'!$HV$9,1,MATCH($D28,'6. Patients'!$HW$9:$IR$9,0),ROWS('6. Patients'!EK$10:EK$107))),0)+
IFERROR(SUMPRODUCT('6. Patients'!CX$10:CX$107,OFFSET('6. Patients'!$IS$9,1,MATCH($D28,'6. Patients'!$IT$9:$JH$9,0),ROWS('6. Patients'!EK$10:EK$107))),0),
IFERROR(SUMPRODUCT('6. Patients'!CX$10:CX$107,OFFSET('6. Patients'!$JI$9,1,MATCH($D28,'6. Patients'!$JJ$9:$KE$9,0),ROWS('6. Patients'!EK$10:EK$107))),0)+
IFERROR(SUMPRODUCT('6. Patients'!CX$10:CX$107,OFFSET('6. Patients'!$KF$9,1,MATCH($D28,'6. Patients'!$KG$9:$KS$9,0),ROWS('6. Patients'!EK$10:EK$107))),0)+
IFERROR(SUMPRODUCT('6. Patients'!CX$10:CX$107,OFFSET('6. Patients'!$KT$9,1,MATCH($D28,'6. Patients'!$KU$9:$LP$9,0),ROWS('6. Patients'!EK$10:EK$107))),0)+
IFERROR(SUMPRODUCT('6. Patients'!CX$10:CX$107,OFFSET('6. Patients'!$LQ$9,1,MATCH($D28,'6. Patients'!$LR$9:$MF$9,0),ROWS('6. Patients'!EK$10:EK$107))),0))+
IFERROR(VLOOKUP($D28,$H$109:$L$139,COLUMNS($H$108:$J$108)-1+AF$7,0)*$E28*$F28*'1. General Inputs'!$J$18,0),0)</f>
        <v>0</v>
      </c>
      <c r="AG28" s="3">
        <f ca="1">ROUNDUP($F28*$E28*CHOOSE(AG$7,
IFERROR(SUMPRODUCT('6. Patients'!CY$10:CY$107,OFFSET('6. Patients'!$DM$9,1,MATCH($D28,'6. Patients'!$DN$9:$EI$9,0),ROWS('6. Patients'!EL$10:EL$107))),0)+
IFERROR(SUMPRODUCT('6. Patients'!CY$10:CY$107,OFFSET('6. Patients'!$EJ$9,1,MATCH($D28,'6. Patients'!$EK$9:$EW$9,0),ROWS('6. Patients'!EL$10:EL$107))),0)+
IFERROR(SUMPRODUCT('6. Patients'!CY$10:CY$107,OFFSET('6. Patients'!$EX$9,1,MATCH($D28,'6. Patients'!$EY$9:$FT$9,0),ROWS('6. Patients'!EL$10:EL$107))),0)+
IFERROR(SUMPRODUCT('6. Patients'!CY$10:CY$107,OFFSET('6. Patients'!$FU$9,1,MATCH($D28,'6. Patients'!$FV$9:$GJ$9,0),ROWS('6. Patients'!EL$10:EL$107))),0),
IFERROR(SUMPRODUCT('6. Patients'!CY$10:CY$107,OFFSET('6. Patients'!$GK$9,1,MATCH($D28,'6. Patients'!$GL$9:$HG$9,0),ROWS('6. Patients'!EL$10:EL$107))),0)+
IFERROR(SUMPRODUCT('6. Patients'!CY$10:CY$107,OFFSET('6. Patients'!$HH$9,1,MATCH($D28,'6. Patients'!$HI$9:$HU$9,0),ROWS('6. Patients'!EL$10:EL$107))),0)+
IFERROR(SUMPRODUCT('6. Patients'!CY$10:CY$107,OFFSET('6. Patients'!$HV$9,1,MATCH($D28,'6. Patients'!$HW$9:$IR$9,0),ROWS('6. Patients'!EL$10:EL$107))),0)+
IFERROR(SUMPRODUCT('6. Patients'!CY$10:CY$107,OFFSET('6. Patients'!$IS$9,1,MATCH($D28,'6. Patients'!$IT$9:$JH$9,0),ROWS('6. Patients'!EL$10:EL$107))),0),
IFERROR(SUMPRODUCT('6. Patients'!CY$10:CY$107,OFFSET('6. Patients'!$JI$9,1,MATCH($D28,'6. Patients'!$JJ$9:$KE$9,0),ROWS('6. Patients'!EL$10:EL$107))),0)+
IFERROR(SUMPRODUCT('6. Patients'!CY$10:CY$107,OFFSET('6. Patients'!$KF$9,1,MATCH($D28,'6. Patients'!$KG$9:$KS$9,0),ROWS('6. Patients'!EL$10:EL$107))),0)+
IFERROR(SUMPRODUCT('6. Patients'!CY$10:CY$107,OFFSET('6. Patients'!$KT$9,1,MATCH($D28,'6. Patients'!$KU$9:$LP$9,0),ROWS('6. Patients'!EL$10:EL$107))),0)+
IFERROR(SUMPRODUCT('6. Patients'!CY$10:CY$107,OFFSET('6. Patients'!$LQ$9,1,MATCH($D28,'6. Patients'!$LR$9:$MF$9,0),ROWS('6. Patients'!EL$10:EL$107))),0))+
IFERROR(VLOOKUP($D28,$H$109:$L$139,COLUMNS($H$108:$J$108)-1+AG$7,0)*$E28*$F28*'1. General Inputs'!$J$18,0),0)</f>
        <v>0</v>
      </c>
      <c r="AH28" s="3">
        <f ca="1">ROUNDUP($F28*$E28*CHOOSE(AH$7,
IFERROR(SUMPRODUCT('6. Patients'!CZ$10:CZ$107,OFFSET('6. Patients'!$DM$9,1,MATCH($D28,'6. Patients'!$DN$9:$EI$9,0),ROWS('6. Patients'!EM$10:EM$107))),0)+
IFERROR(SUMPRODUCT('6. Patients'!CZ$10:CZ$107,OFFSET('6. Patients'!$EJ$9,1,MATCH($D28,'6. Patients'!$EK$9:$EW$9,0),ROWS('6. Patients'!EM$10:EM$107))),0)+
IFERROR(SUMPRODUCT('6. Patients'!CZ$10:CZ$107,OFFSET('6. Patients'!$EX$9,1,MATCH($D28,'6. Patients'!$EY$9:$FT$9,0),ROWS('6. Patients'!EM$10:EM$107))),0)+
IFERROR(SUMPRODUCT('6. Patients'!CZ$10:CZ$107,OFFSET('6. Patients'!$FU$9,1,MATCH($D28,'6. Patients'!$FV$9:$GJ$9,0),ROWS('6. Patients'!EM$10:EM$107))),0),
IFERROR(SUMPRODUCT('6. Patients'!CZ$10:CZ$107,OFFSET('6. Patients'!$GK$9,1,MATCH($D28,'6. Patients'!$GL$9:$HG$9,0),ROWS('6. Patients'!EM$10:EM$107))),0)+
IFERROR(SUMPRODUCT('6. Patients'!CZ$10:CZ$107,OFFSET('6. Patients'!$HH$9,1,MATCH($D28,'6. Patients'!$HI$9:$HU$9,0),ROWS('6. Patients'!EM$10:EM$107))),0)+
IFERROR(SUMPRODUCT('6. Patients'!CZ$10:CZ$107,OFFSET('6. Patients'!$HV$9,1,MATCH($D28,'6. Patients'!$HW$9:$IR$9,0),ROWS('6. Patients'!EM$10:EM$107))),0)+
IFERROR(SUMPRODUCT('6. Patients'!CZ$10:CZ$107,OFFSET('6. Patients'!$IS$9,1,MATCH($D28,'6. Patients'!$IT$9:$JH$9,0),ROWS('6. Patients'!EM$10:EM$107))),0),
IFERROR(SUMPRODUCT('6. Patients'!CZ$10:CZ$107,OFFSET('6. Patients'!$JI$9,1,MATCH($D28,'6. Patients'!$JJ$9:$KE$9,0),ROWS('6. Patients'!EM$10:EM$107))),0)+
IFERROR(SUMPRODUCT('6. Patients'!CZ$10:CZ$107,OFFSET('6. Patients'!$KF$9,1,MATCH($D28,'6. Patients'!$KG$9:$KS$9,0),ROWS('6. Patients'!EM$10:EM$107))),0)+
IFERROR(SUMPRODUCT('6. Patients'!CZ$10:CZ$107,OFFSET('6. Patients'!$KT$9,1,MATCH($D28,'6. Patients'!$KU$9:$LP$9,0),ROWS('6. Patients'!EM$10:EM$107))),0)+
IFERROR(SUMPRODUCT('6. Patients'!CZ$10:CZ$107,OFFSET('6. Patients'!$LQ$9,1,MATCH($D28,'6. Patients'!$LR$9:$MF$9,0),ROWS('6. Patients'!EM$10:EM$107))),0))+
IFERROR(VLOOKUP($D28,$H$109:$L$139,COLUMNS($H$108:$J$108)-1+AH$7,0)*$E28*$F28*'1. General Inputs'!$J$18,0),0)</f>
        <v>0</v>
      </c>
      <c r="AI28" s="3">
        <f ca="1">ROUNDUP($F28*$E28*CHOOSE(AI$7,
IFERROR(SUMPRODUCT('6. Patients'!DA$10:DA$107,OFFSET('6. Patients'!$DM$9,1,MATCH($D28,'6. Patients'!$DN$9:$EI$9,0),ROWS('6. Patients'!EN$10:EN$107))),0)+
IFERROR(SUMPRODUCT('6. Patients'!DA$10:DA$107,OFFSET('6. Patients'!$EJ$9,1,MATCH($D28,'6. Patients'!$EK$9:$EW$9,0),ROWS('6. Patients'!EN$10:EN$107))),0)+
IFERROR(SUMPRODUCT('6. Patients'!DA$10:DA$107,OFFSET('6. Patients'!$EX$9,1,MATCH($D28,'6. Patients'!$EY$9:$FT$9,0),ROWS('6. Patients'!EN$10:EN$107))),0)+
IFERROR(SUMPRODUCT('6. Patients'!DA$10:DA$107,OFFSET('6. Patients'!$FU$9,1,MATCH($D28,'6. Patients'!$FV$9:$GJ$9,0),ROWS('6. Patients'!EN$10:EN$107))),0),
IFERROR(SUMPRODUCT('6. Patients'!DA$10:DA$107,OFFSET('6. Patients'!$GK$9,1,MATCH($D28,'6. Patients'!$GL$9:$HG$9,0),ROWS('6. Patients'!EN$10:EN$107))),0)+
IFERROR(SUMPRODUCT('6. Patients'!DA$10:DA$107,OFFSET('6. Patients'!$HH$9,1,MATCH($D28,'6. Patients'!$HI$9:$HU$9,0),ROWS('6. Patients'!EN$10:EN$107))),0)+
IFERROR(SUMPRODUCT('6. Patients'!DA$10:DA$107,OFFSET('6. Patients'!$HV$9,1,MATCH($D28,'6. Patients'!$HW$9:$IR$9,0),ROWS('6. Patients'!EN$10:EN$107))),0)+
IFERROR(SUMPRODUCT('6. Patients'!DA$10:DA$107,OFFSET('6. Patients'!$IS$9,1,MATCH($D28,'6. Patients'!$IT$9:$JH$9,0),ROWS('6. Patients'!EN$10:EN$107))),0),
IFERROR(SUMPRODUCT('6. Patients'!DA$10:DA$107,OFFSET('6. Patients'!$JI$9,1,MATCH($D28,'6. Patients'!$JJ$9:$KE$9,0),ROWS('6. Patients'!EN$10:EN$107))),0)+
IFERROR(SUMPRODUCT('6. Patients'!DA$10:DA$107,OFFSET('6. Patients'!$KF$9,1,MATCH($D28,'6. Patients'!$KG$9:$KS$9,0),ROWS('6. Patients'!EN$10:EN$107))),0)+
IFERROR(SUMPRODUCT('6. Patients'!DA$10:DA$107,OFFSET('6. Patients'!$KT$9,1,MATCH($D28,'6. Patients'!$KU$9:$LP$9,0),ROWS('6. Patients'!EN$10:EN$107))),0)+
IFERROR(SUMPRODUCT('6. Patients'!DA$10:DA$107,OFFSET('6. Patients'!$LQ$9,1,MATCH($D28,'6. Patients'!$LR$9:$MF$9,0),ROWS('6. Patients'!EN$10:EN$107))),0))+
IFERROR(VLOOKUP($D28,$H$109:$L$139,COLUMNS($H$108:$J$108)-1+AI$7,0)*$E28*$F28*'1. General Inputs'!$J$18,0),0)</f>
        <v>0</v>
      </c>
      <c r="AJ28" s="3">
        <f ca="1">ROUNDUP($F28*$E28*CHOOSE(AJ$7,
IFERROR(SUMPRODUCT('6. Patients'!DB$10:DB$107,OFFSET('6. Patients'!$DM$9,1,MATCH($D28,'6. Patients'!$DN$9:$EI$9,0),ROWS('6. Patients'!EO$10:EO$107))),0)+
IFERROR(SUMPRODUCT('6. Patients'!DB$10:DB$107,OFFSET('6. Patients'!$EJ$9,1,MATCH($D28,'6. Patients'!$EK$9:$EW$9,0),ROWS('6. Patients'!EO$10:EO$107))),0)+
IFERROR(SUMPRODUCT('6. Patients'!DB$10:DB$107,OFFSET('6. Patients'!$EX$9,1,MATCH($D28,'6. Patients'!$EY$9:$FT$9,0),ROWS('6. Patients'!EO$10:EO$107))),0)+
IFERROR(SUMPRODUCT('6. Patients'!DB$10:DB$107,OFFSET('6. Patients'!$FU$9,1,MATCH($D28,'6. Patients'!$FV$9:$GJ$9,0),ROWS('6. Patients'!EO$10:EO$107))),0),
IFERROR(SUMPRODUCT('6. Patients'!DB$10:DB$107,OFFSET('6. Patients'!$GK$9,1,MATCH($D28,'6. Patients'!$GL$9:$HG$9,0),ROWS('6. Patients'!EO$10:EO$107))),0)+
IFERROR(SUMPRODUCT('6. Patients'!DB$10:DB$107,OFFSET('6. Patients'!$HH$9,1,MATCH($D28,'6. Patients'!$HI$9:$HU$9,0),ROWS('6. Patients'!EO$10:EO$107))),0)+
IFERROR(SUMPRODUCT('6. Patients'!DB$10:DB$107,OFFSET('6. Patients'!$HV$9,1,MATCH($D28,'6. Patients'!$HW$9:$IR$9,0),ROWS('6. Patients'!EO$10:EO$107))),0)+
IFERROR(SUMPRODUCT('6. Patients'!DB$10:DB$107,OFFSET('6. Patients'!$IS$9,1,MATCH($D28,'6. Patients'!$IT$9:$JH$9,0),ROWS('6. Patients'!EO$10:EO$107))),0),
IFERROR(SUMPRODUCT('6. Patients'!DB$10:DB$107,OFFSET('6. Patients'!$JI$9,1,MATCH($D28,'6. Patients'!$JJ$9:$KE$9,0),ROWS('6. Patients'!EO$10:EO$107))),0)+
IFERROR(SUMPRODUCT('6. Patients'!DB$10:DB$107,OFFSET('6. Patients'!$KF$9,1,MATCH($D28,'6. Patients'!$KG$9:$KS$9,0),ROWS('6. Patients'!EO$10:EO$107))),0)+
IFERROR(SUMPRODUCT('6. Patients'!DB$10:DB$107,OFFSET('6. Patients'!$KT$9,1,MATCH($D28,'6. Patients'!$KU$9:$LP$9,0),ROWS('6. Patients'!EO$10:EO$107))),0)+
IFERROR(SUMPRODUCT('6. Patients'!DB$10:DB$107,OFFSET('6. Patients'!$LQ$9,1,MATCH($D28,'6. Patients'!$LR$9:$MF$9,0),ROWS('6. Patients'!EO$10:EO$107))),0))+
IFERROR(VLOOKUP($D28,$H$109:$L$139,COLUMNS($H$108:$J$108)-1+AJ$7,0)*$E28*$F28*'1. General Inputs'!$J$18,0),0)</f>
        <v>0</v>
      </c>
      <c r="AK28" s="3">
        <f ca="1">ROUNDUP($F28*$E28*CHOOSE(AK$7,
IFERROR(SUMPRODUCT('6. Patients'!DC$10:DC$107,OFFSET('6. Patients'!$DM$9,1,MATCH($D28,'6. Patients'!$DN$9:$EI$9,0),ROWS('6. Patients'!EP$10:EP$107))),0)+
IFERROR(SUMPRODUCT('6. Patients'!DC$10:DC$107,OFFSET('6. Patients'!$EJ$9,1,MATCH($D28,'6. Patients'!$EK$9:$EW$9,0),ROWS('6. Patients'!EP$10:EP$107))),0)+
IFERROR(SUMPRODUCT('6. Patients'!DC$10:DC$107,OFFSET('6. Patients'!$EX$9,1,MATCH($D28,'6. Patients'!$EY$9:$FT$9,0),ROWS('6. Patients'!EP$10:EP$107))),0)+
IFERROR(SUMPRODUCT('6. Patients'!DC$10:DC$107,OFFSET('6. Patients'!$FU$9,1,MATCH($D28,'6. Patients'!$FV$9:$GJ$9,0),ROWS('6. Patients'!EP$10:EP$107))),0),
IFERROR(SUMPRODUCT('6. Patients'!DC$10:DC$107,OFFSET('6. Patients'!$GK$9,1,MATCH($D28,'6. Patients'!$GL$9:$HG$9,0),ROWS('6. Patients'!EP$10:EP$107))),0)+
IFERROR(SUMPRODUCT('6. Patients'!DC$10:DC$107,OFFSET('6. Patients'!$HH$9,1,MATCH($D28,'6. Patients'!$HI$9:$HU$9,0),ROWS('6. Patients'!EP$10:EP$107))),0)+
IFERROR(SUMPRODUCT('6. Patients'!DC$10:DC$107,OFFSET('6. Patients'!$HV$9,1,MATCH($D28,'6. Patients'!$HW$9:$IR$9,0),ROWS('6. Patients'!EP$10:EP$107))),0)+
IFERROR(SUMPRODUCT('6. Patients'!DC$10:DC$107,OFFSET('6. Patients'!$IS$9,1,MATCH($D28,'6. Patients'!$IT$9:$JH$9,0),ROWS('6. Patients'!EP$10:EP$107))),0),
IFERROR(SUMPRODUCT('6. Patients'!DC$10:DC$107,OFFSET('6. Patients'!$JI$9,1,MATCH($D28,'6. Patients'!$JJ$9:$KE$9,0),ROWS('6. Patients'!EP$10:EP$107))),0)+
IFERROR(SUMPRODUCT('6. Patients'!DC$10:DC$107,OFFSET('6. Patients'!$KF$9,1,MATCH($D28,'6. Patients'!$KG$9:$KS$9,0),ROWS('6. Patients'!EP$10:EP$107))),0)+
IFERROR(SUMPRODUCT('6. Patients'!DC$10:DC$107,OFFSET('6. Patients'!$KT$9,1,MATCH($D28,'6. Patients'!$KU$9:$LP$9,0),ROWS('6. Patients'!EP$10:EP$107))),0)+
IFERROR(SUMPRODUCT('6. Patients'!DC$10:DC$107,OFFSET('6. Patients'!$LQ$9,1,MATCH($D28,'6. Patients'!$LR$9:$MF$9,0),ROWS('6. Patients'!EP$10:EP$107))),0))+
IFERROR(VLOOKUP($D28,$H$109:$L$139,COLUMNS($H$108:$J$108)-1+AK$7,0)*$E28*$F28*'1. General Inputs'!$J$18,0),0)</f>
        <v>0</v>
      </c>
      <c r="AL28" s="3">
        <f ca="1">ROUNDUP($F28*$E28*CHOOSE(AL$7,
IFERROR(SUMPRODUCT('6. Patients'!DD$10:DD$107,OFFSET('6. Patients'!$DM$9,1,MATCH($D28,'6. Patients'!$DN$9:$EI$9,0),ROWS('6. Patients'!EQ$10:EQ$107))),0)+
IFERROR(SUMPRODUCT('6. Patients'!DD$10:DD$107,OFFSET('6. Patients'!$EJ$9,1,MATCH($D28,'6. Patients'!$EK$9:$EW$9,0),ROWS('6. Patients'!EQ$10:EQ$107))),0)+
IFERROR(SUMPRODUCT('6. Patients'!DD$10:DD$107,OFFSET('6. Patients'!$EX$9,1,MATCH($D28,'6. Patients'!$EY$9:$FT$9,0),ROWS('6. Patients'!EQ$10:EQ$107))),0)+
IFERROR(SUMPRODUCT('6. Patients'!DD$10:DD$107,OFFSET('6. Patients'!$FU$9,1,MATCH($D28,'6. Patients'!$FV$9:$GJ$9,0),ROWS('6. Patients'!EQ$10:EQ$107))),0),
IFERROR(SUMPRODUCT('6. Patients'!DD$10:DD$107,OFFSET('6. Patients'!$GK$9,1,MATCH($D28,'6. Patients'!$GL$9:$HG$9,0),ROWS('6. Patients'!EQ$10:EQ$107))),0)+
IFERROR(SUMPRODUCT('6. Patients'!DD$10:DD$107,OFFSET('6. Patients'!$HH$9,1,MATCH($D28,'6. Patients'!$HI$9:$HU$9,0),ROWS('6. Patients'!EQ$10:EQ$107))),0)+
IFERROR(SUMPRODUCT('6. Patients'!DD$10:DD$107,OFFSET('6. Patients'!$HV$9,1,MATCH($D28,'6. Patients'!$HW$9:$IR$9,0),ROWS('6. Patients'!EQ$10:EQ$107))),0)+
IFERROR(SUMPRODUCT('6. Patients'!DD$10:DD$107,OFFSET('6. Patients'!$IS$9,1,MATCH($D28,'6. Patients'!$IT$9:$JH$9,0),ROWS('6. Patients'!EQ$10:EQ$107))),0),
IFERROR(SUMPRODUCT('6. Patients'!DD$10:DD$107,OFFSET('6. Patients'!$JI$9,1,MATCH($D28,'6. Patients'!$JJ$9:$KE$9,0),ROWS('6. Patients'!EQ$10:EQ$107))),0)+
IFERROR(SUMPRODUCT('6. Patients'!DD$10:DD$107,OFFSET('6. Patients'!$KF$9,1,MATCH($D28,'6. Patients'!$KG$9:$KS$9,0),ROWS('6. Patients'!EQ$10:EQ$107))),0)+
IFERROR(SUMPRODUCT('6. Patients'!DD$10:DD$107,OFFSET('6. Patients'!$KT$9,1,MATCH($D28,'6. Patients'!$KU$9:$LP$9,0),ROWS('6. Patients'!EQ$10:EQ$107))),0)+
IFERROR(SUMPRODUCT('6. Patients'!DD$10:DD$107,OFFSET('6. Patients'!$LQ$9,1,MATCH($D28,'6. Patients'!$LR$9:$MF$9,0),ROWS('6. Patients'!EQ$10:EQ$107))),0))+
IFERROR(VLOOKUP($D28,$H$109:$L$139,COLUMNS($H$108:$J$108)-1+AL$7,0)*$E28*$F28*'1. General Inputs'!$J$18,0),0)</f>
        <v>0</v>
      </c>
      <c r="AM28" s="3">
        <f ca="1">ROUNDUP($F28*$E28*CHOOSE(AM$7,
IFERROR(SUMPRODUCT('6. Patients'!DE$10:DE$107,OFFSET('6. Patients'!$DM$9,1,MATCH($D28,'6. Patients'!$DN$9:$EI$9,0),ROWS('6. Patients'!ER$10:ER$107))),0)+
IFERROR(SUMPRODUCT('6. Patients'!DE$10:DE$107,OFFSET('6. Patients'!$EJ$9,1,MATCH($D28,'6. Patients'!$EK$9:$EW$9,0),ROWS('6. Patients'!ER$10:ER$107))),0)+
IFERROR(SUMPRODUCT('6. Patients'!DE$10:DE$107,OFFSET('6. Patients'!$EX$9,1,MATCH($D28,'6. Patients'!$EY$9:$FT$9,0),ROWS('6. Patients'!ER$10:ER$107))),0)+
IFERROR(SUMPRODUCT('6. Patients'!DE$10:DE$107,OFFSET('6. Patients'!$FU$9,1,MATCH($D28,'6. Patients'!$FV$9:$GJ$9,0),ROWS('6. Patients'!ER$10:ER$107))),0),
IFERROR(SUMPRODUCT('6. Patients'!DE$10:DE$107,OFFSET('6. Patients'!$GK$9,1,MATCH($D28,'6. Patients'!$GL$9:$HG$9,0),ROWS('6. Patients'!ER$10:ER$107))),0)+
IFERROR(SUMPRODUCT('6. Patients'!DE$10:DE$107,OFFSET('6. Patients'!$HH$9,1,MATCH($D28,'6. Patients'!$HI$9:$HU$9,0),ROWS('6. Patients'!ER$10:ER$107))),0)+
IFERROR(SUMPRODUCT('6. Patients'!DE$10:DE$107,OFFSET('6. Patients'!$HV$9,1,MATCH($D28,'6. Patients'!$HW$9:$IR$9,0),ROWS('6. Patients'!ER$10:ER$107))),0)+
IFERROR(SUMPRODUCT('6. Patients'!DE$10:DE$107,OFFSET('6. Patients'!$IS$9,1,MATCH($D28,'6. Patients'!$IT$9:$JH$9,0),ROWS('6. Patients'!ER$10:ER$107))),0),
IFERROR(SUMPRODUCT('6. Patients'!DE$10:DE$107,OFFSET('6. Patients'!$JI$9,1,MATCH($D28,'6. Patients'!$JJ$9:$KE$9,0),ROWS('6. Patients'!ER$10:ER$107))),0)+
IFERROR(SUMPRODUCT('6. Patients'!DE$10:DE$107,OFFSET('6. Patients'!$KF$9,1,MATCH($D28,'6. Patients'!$KG$9:$KS$9,0),ROWS('6. Patients'!ER$10:ER$107))),0)+
IFERROR(SUMPRODUCT('6. Patients'!DE$10:DE$107,OFFSET('6. Patients'!$KT$9,1,MATCH($D28,'6. Patients'!$KU$9:$LP$9,0),ROWS('6. Patients'!ER$10:ER$107))),0)+
IFERROR(SUMPRODUCT('6. Patients'!DE$10:DE$107,OFFSET('6. Patients'!$LQ$9,1,MATCH($D28,'6. Patients'!$LR$9:$MF$9,0),ROWS('6. Patients'!ER$10:ER$107))),0))+
IFERROR(VLOOKUP($D28,$H$109:$L$139,COLUMNS($H$108:$J$108)-1+AM$7,0)*$E28*$F28*'1. General Inputs'!$J$18,0),0)</f>
        <v>0</v>
      </c>
      <c r="AN28" s="3">
        <f ca="1">ROUNDUP($F28*$E28*CHOOSE(AN$7,
IFERROR(SUMPRODUCT('6. Patients'!DF$10:DF$107,OFFSET('6. Patients'!$DM$9,1,MATCH($D28,'6. Patients'!$DN$9:$EI$9,0),ROWS('6. Patients'!ES$10:ES$107))),0)+
IFERROR(SUMPRODUCT('6. Patients'!DF$10:DF$107,OFFSET('6. Patients'!$EJ$9,1,MATCH($D28,'6. Patients'!$EK$9:$EW$9,0),ROWS('6. Patients'!ES$10:ES$107))),0)+
IFERROR(SUMPRODUCT('6. Patients'!DF$10:DF$107,OFFSET('6. Patients'!$EX$9,1,MATCH($D28,'6. Patients'!$EY$9:$FT$9,0),ROWS('6. Patients'!ES$10:ES$107))),0)+
IFERROR(SUMPRODUCT('6. Patients'!DF$10:DF$107,OFFSET('6. Patients'!$FU$9,1,MATCH($D28,'6. Patients'!$FV$9:$GJ$9,0),ROWS('6. Patients'!ES$10:ES$107))),0),
IFERROR(SUMPRODUCT('6. Patients'!DF$10:DF$107,OFFSET('6. Patients'!$GK$9,1,MATCH($D28,'6. Patients'!$GL$9:$HG$9,0),ROWS('6. Patients'!ES$10:ES$107))),0)+
IFERROR(SUMPRODUCT('6. Patients'!DF$10:DF$107,OFFSET('6. Patients'!$HH$9,1,MATCH($D28,'6. Patients'!$HI$9:$HU$9,0),ROWS('6. Patients'!ES$10:ES$107))),0)+
IFERROR(SUMPRODUCT('6. Patients'!DF$10:DF$107,OFFSET('6. Patients'!$HV$9,1,MATCH($D28,'6. Patients'!$HW$9:$IR$9,0),ROWS('6. Patients'!ES$10:ES$107))),0)+
IFERROR(SUMPRODUCT('6. Patients'!DF$10:DF$107,OFFSET('6. Patients'!$IS$9,1,MATCH($D28,'6. Patients'!$IT$9:$JH$9,0),ROWS('6. Patients'!ES$10:ES$107))),0),
IFERROR(SUMPRODUCT('6. Patients'!DF$10:DF$107,OFFSET('6. Patients'!$JI$9,1,MATCH($D28,'6. Patients'!$JJ$9:$KE$9,0),ROWS('6. Patients'!ES$10:ES$107))),0)+
IFERROR(SUMPRODUCT('6. Patients'!DF$10:DF$107,OFFSET('6. Patients'!$KF$9,1,MATCH($D28,'6. Patients'!$KG$9:$KS$9,0),ROWS('6. Patients'!ES$10:ES$107))),0)+
IFERROR(SUMPRODUCT('6. Patients'!DF$10:DF$107,OFFSET('6. Patients'!$KT$9,1,MATCH($D28,'6. Patients'!$KU$9:$LP$9,0),ROWS('6. Patients'!ES$10:ES$107))),0)+
IFERROR(SUMPRODUCT('6. Patients'!DF$10:DF$107,OFFSET('6. Patients'!$LQ$9,1,MATCH($D28,'6. Patients'!$LR$9:$MF$9,0),ROWS('6. Patients'!ES$10:ES$107))),0))+
IFERROR(VLOOKUP($D28,$H$109:$L$139,COLUMNS($H$108:$J$108)-1+AN$7,0)*$E28*$F28*'1. General Inputs'!$J$18,0),0)</f>
        <v>0</v>
      </c>
      <c r="AO28" s="3">
        <f ca="1">ROUNDUP($F28*$E28*CHOOSE(AO$7,
IFERROR(SUMPRODUCT('6. Patients'!DG$10:DG$107,OFFSET('6. Patients'!$DM$9,1,MATCH($D28,'6. Patients'!$DN$9:$EI$9,0),ROWS('6. Patients'!ET$10:ET$107))),0)+
IFERROR(SUMPRODUCT('6. Patients'!DG$10:DG$107,OFFSET('6. Patients'!$EJ$9,1,MATCH($D28,'6. Patients'!$EK$9:$EW$9,0),ROWS('6. Patients'!ET$10:ET$107))),0)+
IFERROR(SUMPRODUCT('6. Patients'!DG$10:DG$107,OFFSET('6. Patients'!$EX$9,1,MATCH($D28,'6. Patients'!$EY$9:$FT$9,0),ROWS('6. Patients'!ET$10:ET$107))),0)+
IFERROR(SUMPRODUCT('6. Patients'!DG$10:DG$107,OFFSET('6. Patients'!$FU$9,1,MATCH($D28,'6. Patients'!$FV$9:$GJ$9,0),ROWS('6. Patients'!ET$10:ET$107))),0),
IFERROR(SUMPRODUCT('6. Patients'!DG$10:DG$107,OFFSET('6. Patients'!$GK$9,1,MATCH($D28,'6. Patients'!$GL$9:$HG$9,0),ROWS('6. Patients'!ET$10:ET$107))),0)+
IFERROR(SUMPRODUCT('6. Patients'!DG$10:DG$107,OFFSET('6. Patients'!$HH$9,1,MATCH($D28,'6. Patients'!$HI$9:$HU$9,0),ROWS('6. Patients'!ET$10:ET$107))),0)+
IFERROR(SUMPRODUCT('6. Patients'!DG$10:DG$107,OFFSET('6. Patients'!$HV$9,1,MATCH($D28,'6. Patients'!$HW$9:$IR$9,0),ROWS('6. Patients'!ET$10:ET$107))),0)+
IFERROR(SUMPRODUCT('6. Patients'!DG$10:DG$107,OFFSET('6. Patients'!$IS$9,1,MATCH($D28,'6. Patients'!$IT$9:$JH$9,0),ROWS('6. Patients'!ET$10:ET$107))),0),
IFERROR(SUMPRODUCT('6. Patients'!DG$10:DG$107,OFFSET('6. Patients'!$JI$9,1,MATCH($D28,'6. Patients'!$JJ$9:$KE$9,0),ROWS('6. Patients'!ET$10:ET$107))),0)+
IFERROR(SUMPRODUCT('6. Patients'!DG$10:DG$107,OFFSET('6. Patients'!$KF$9,1,MATCH($D28,'6. Patients'!$KG$9:$KS$9,0),ROWS('6. Patients'!ET$10:ET$107))),0)+
IFERROR(SUMPRODUCT('6. Patients'!DG$10:DG$107,OFFSET('6. Patients'!$KT$9,1,MATCH($D28,'6. Patients'!$KU$9:$LP$9,0),ROWS('6. Patients'!ET$10:ET$107))),0)+
IFERROR(SUMPRODUCT('6. Patients'!DG$10:DG$107,OFFSET('6. Patients'!$LQ$9,1,MATCH($D28,'6. Patients'!$LR$9:$MF$9,0),ROWS('6. Patients'!ET$10:ET$107))),0))+
IFERROR(VLOOKUP($D28,$H$109:$L$139,COLUMNS($H$108:$J$108)-1+AO$7,0)*$E28*$F28*'1. General Inputs'!$J$18,0),0)</f>
        <v>0</v>
      </c>
      <c r="AP28" s="3">
        <f ca="1">ROUNDUP($F28*$E28*CHOOSE(AP$7,
IFERROR(SUMPRODUCT('6. Patients'!DH$10:DH$107,OFFSET('6. Patients'!$DM$9,1,MATCH($D28,'6. Patients'!$DN$9:$EI$9,0),ROWS('6. Patients'!EU$10:EU$107))),0)+
IFERROR(SUMPRODUCT('6. Patients'!DH$10:DH$107,OFFSET('6. Patients'!$EJ$9,1,MATCH($D28,'6. Patients'!$EK$9:$EW$9,0),ROWS('6. Patients'!EU$10:EU$107))),0)+
IFERROR(SUMPRODUCT('6. Patients'!DH$10:DH$107,OFFSET('6. Patients'!$EX$9,1,MATCH($D28,'6. Patients'!$EY$9:$FT$9,0),ROWS('6. Patients'!EU$10:EU$107))),0)+
IFERROR(SUMPRODUCT('6. Patients'!DH$10:DH$107,OFFSET('6. Patients'!$FU$9,1,MATCH($D28,'6. Patients'!$FV$9:$GJ$9,0),ROWS('6. Patients'!EU$10:EU$107))),0),
IFERROR(SUMPRODUCT('6. Patients'!DH$10:DH$107,OFFSET('6. Patients'!$GK$9,1,MATCH($D28,'6. Patients'!$GL$9:$HG$9,0),ROWS('6. Patients'!EU$10:EU$107))),0)+
IFERROR(SUMPRODUCT('6. Patients'!DH$10:DH$107,OFFSET('6. Patients'!$HH$9,1,MATCH($D28,'6. Patients'!$HI$9:$HU$9,0),ROWS('6. Patients'!EU$10:EU$107))),0)+
IFERROR(SUMPRODUCT('6. Patients'!DH$10:DH$107,OFFSET('6. Patients'!$HV$9,1,MATCH($D28,'6. Patients'!$HW$9:$IR$9,0),ROWS('6. Patients'!EU$10:EU$107))),0)+
IFERROR(SUMPRODUCT('6. Patients'!DH$10:DH$107,OFFSET('6. Patients'!$IS$9,1,MATCH($D28,'6. Patients'!$IT$9:$JH$9,0),ROWS('6. Patients'!EU$10:EU$107))),0),
IFERROR(SUMPRODUCT('6. Patients'!DH$10:DH$107,OFFSET('6. Patients'!$JI$9,1,MATCH($D28,'6. Patients'!$JJ$9:$KE$9,0),ROWS('6. Patients'!EU$10:EU$107))),0)+
IFERROR(SUMPRODUCT('6. Patients'!DH$10:DH$107,OFFSET('6. Patients'!$KF$9,1,MATCH($D28,'6. Patients'!$KG$9:$KS$9,0),ROWS('6. Patients'!EU$10:EU$107))),0)+
IFERROR(SUMPRODUCT('6. Patients'!DH$10:DH$107,OFFSET('6. Patients'!$KT$9,1,MATCH($D28,'6. Patients'!$KU$9:$LP$9,0),ROWS('6. Patients'!EU$10:EU$107))),0)+
IFERROR(SUMPRODUCT('6. Patients'!DH$10:DH$107,OFFSET('6. Patients'!$LQ$9,1,MATCH($D28,'6. Patients'!$LR$9:$MF$9,0),ROWS('6. Patients'!EU$10:EU$107))),0))+
IFERROR(VLOOKUP($D28,$H$109:$L$139,COLUMNS($H$108:$J$108)-1+AP$7,0)*$E28*$F28*'1. General Inputs'!$J$18,0),0)</f>
        <v>0</v>
      </c>
      <c r="AQ28" s="3">
        <f ca="1">ROUNDUP($F28*$E28*CHOOSE(AQ$7,
IFERROR(SUMPRODUCT('6. Patients'!DI$10:DI$107,OFFSET('6. Patients'!$DM$9,1,MATCH($D28,'6. Patients'!$DN$9:$EI$9,0),ROWS('6. Patients'!EV$10:EV$107))),0)+
IFERROR(SUMPRODUCT('6. Patients'!DI$10:DI$107,OFFSET('6. Patients'!$EJ$9,1,MATCH($D28,'6. Patients'!$EK$9:$EW$9,0),ROWS('6. Patients'!EV$10:EV$107))),0)+
IFERROR(SUMPRODUCT('6. Patients'!DI$10:DI$107,OFFSET('6. Patients'!$EX$9,1,MATCH($D28,'6. Patients'!$EY$9:$FT$9,0),ROWS('6. Patients'!EV$10:EV$107))),0)+
IFERROR(SUMPRODUCT('6. Patients'!DI$10:DI$107,OFFSET('6. Patients'!$FU$9,1,MATCH($D28,'6. Patients'!$FV$9:$GJ$9,0),ROWS('6. Patients'!EV$10:EV$107))),0),
IFERROR(SUMPRODUCT('6. Patients'!DI$10:DI$107,OFFSET('6. Patients'!$GK$9,1,MATCH($D28,'6. Patients'!$GL$9:$HG$9,0),ROWS('6. Patients'!EV$10:EV$107))),0)+
IFERROR(SUMPRODUCT('6. Patients'!DI$10:DI$107,OFFSET('6. Patients'!$HH$9,1,MATCH($D28,'6. Patients'!$HI$9:$HU$9,0),ROWS('6. Patients'!EV$10:EV$107))),0)+
IFERROR(SUMPRODUCT('6. Patients'!DI$10:DI$107,OFFSET('6. Patients'!$HV$9,1,MATCH($D28,'6. Patients'!$HW$9:$IR$9,0),ROWS('6. Patients'!EV$10:EV$107))),0)+
IFERROR(SUMPRODUCT('6. Patients'!DI$10:DI$107,OFFSET('6. Patients'!$IS$9,1,MATCH($D28,'6. Patients'!$IT$9:$JH$9,0),ROWS('6. Patients'!EV$10:EV$107))),0),
IFERROR(SUMPRODUCT('6. Patients'!DI$10:DI$107,OFFSET('6. Patients'!$JI$9,1,MATCH($D28,'6. Patients'!$JJ$9:$KE$9,0),ROWS('6. Patients'!EV$10:EV$107))),0)+
IFERROR(SUMPRODUCT('6. Patients'!DI$10:DI$107,OFFSET('6. Patients'!$KF$9,1,MATCH($D28,'6. Patients'!$KG$9:$KS$9,0),ROWS('6. Patients'!EV$10:EV$107))),0)+
IFERROR(SUMPRODUCT('6. Patients'!DI$10:DI$107,OFFSET('6. Patients'!$KT$9,1,MATCH($D28,'6. Patients'!$KU$9:$LP$9,0),ROWS('6. Patients'!EV$10:EV$107))),0)+
IFERROR(SUMPRODUCT('6. Patients'!DI$10:DI$107,OFFSET('6. Patients'!$LQ$9,1,MATCH($D28,'6. Patients'!$LR$9:$MF$9,0),ROWS('6. Patients'!EV$10:EV$107))),0))+
IFERROR(VLOOKUP($D28,$H$109:$L$139,COLUMNS($H$108:$J$108)-1+AQ$7,0)*$E28*$F28*'1. General Inputs'!$J$18,0),0)</f>
        <v>0</v>
      </c>
      <c r="AR28" s="115"/>
      <c r="AY28" s="114">
        <f ca="1">IFERROR(SUM(OFFSET('7. Consumption'!H28,0,1,,MIN('1. General Inputs'!$J$20,COLUMNS('7. Consumption'!H$9:$AQ$9)-1))),0)+MAX(0,$AQ28*('1. General Inputs'!$J$20-COLUMNS('7. Consumption'!H$9:$AQ$9)+1))</f>
        <v>0</v>
      </c>
      <c r="AZ28" s="114">
        <f ca="1">IFERROR(SUM(OFFSET('7. Consumption'!I28,0,1,,MIN('1. General Inputs'!$J$20,COLUMNS('7. Consumption'!I$9:$AQ$9)-1))),0)+MAX(0,$AQ28*('1. General Inputs'!$J$20-COLUMNS('7. Consumption'!I$9:$AQ$9)+1))</f>
        <v>0</v>
      </c>
      <c r="BA28" s="114">
        <f ca="1">IFERROR(SUM(OFFSET('7. Consumption'!J28,0,1,,MIN('1. General Inputs'!$J$20,COLUMNS('7. Consumption'!J$9:$AQ$9)-1))),0)+MAX(0,$AQ28*('1. General Inputs'!$J$20-COLUMNS('7. Consumption'!J$9:$AQ$9)+1))</f>
        <v>0</v>
      </c>
      <c r="BB28" s="114">
        <f ca="1">IFERROR(SUM(OFFSET('7. Consumption'!K28,0,1,,MIN('1. General Inputs'!$J$20,COLUMNS('7. Consumption'!K$9:$AQ$9)-1))),0)+MAX(0,$AQ28*('1. General Inputs'!$J$20-COLUMNS('7. Consumption'!K$9:$AQ$9)+1))</f>
        <v>0</v>
      </c>
      <c r="BC28" s="114">
        <f ca="1">IFERROR(SUM(OFFSET('7. Consumption'!L28,0,1,,MIN('1. General Inputs'!$J$20,COLUMNS('7. Consumption'!L$9:$AQ$9)-1))),0)+MAX(0,$AQ28*('1. General Inputs'!$J$20-COLUMNS('7. Consumption'!L$9:$AQ$9)+1))</f>
        <v>0</v>
      </c>
      <c r="BD28" s="114">
        <f ca="1">IFERROR(SUM(OFFSET('7. Consumption'!M28,0,1,,MIN('1. General Inputs'!$J$20,COLUMNS('7. Consumption'!M$9:$AQ$9)-1))),0)+MAX(0,$AQ28*('1. General Inputs'!$J$20-COLUMNS('7. Consumption'!M$9:$AQ$9)+1))</f>
        <v>0</v>
      </c>
      <c r="BE28" s="114">
        <f ca="1">IFERROR(SUM(OFFSET('7. Consumption'!N28,0,1,,MIN('1. General Inputs'!$J$20,COLUMNS('7. Consumption'!N$9:$AQ$9)-1))),0)+MAX(0,$AQ28*('1. General Inputs'!$J$20-COLUMNS('7. Consumption'!N$9:$AQ$9)+1))</f>
        <v>0</v>
      </c>
      <c r="BF28" s="114">
        <f ca="1">IFERROR(SUM(OFFSET('7. Consumption'!O28,0,1,,MIN('1. General Inputs'!$J$20,COLUMNS('7. Consumption'!O$9:$AQ$9)-1))),0)+MAX(0,$AQ28*('1. General Inputs'!$J$20-COLUMNS('7. Consumption'!O$9:$AQ$9)+1))</f>
        <v>0</v>
      </c>
      <c r="BG28" s="114">
        <f ca="1">IFERROR(SUM(OFFSET('7. Consumption'!P28,0,1,,MIN('1. General Inputs'!$J$20,COLUMNS('7. Consumption'!P$9:$AQ$9)-1))),0)+MAX(0,$AQ28*('1. General Inputs'!$J$20-COLUMNS('7. Consumption'!P$9:$AQ$9)+1))</f>
        <v>0</v>
      </c>
      <c r="BH28" s="114">
        <f ca="1">IFERROR(SUM(OFFSET('7. Consumption'!Q28,0,1,,MIN('1. General Inputs'!$J$20,COLUMNS('7. Consumption'!Q$9:$AQ$9)-1))),0)+MAX(0,$AQ28*('1. General Inputs'!$J$20-COLUMNS('7. Consumption'!Q$9:$AQ$9)+1))</f>
        <v>0</v>
      </c>
      <c r="BI28" s="114">
        <f ca="1">IFERROR(SUM(OFFSET('7. Consumption'!R28,0,1,,MIN('1. General Inputs'!$J$20,COLUMNS('7. Consumption'!R$9:$AQ$9)-1))),0)+MAX(0,$AQ28*('1. General Inputs'!$J$20-COLUMNS('7. Consumption'!R$9:$AQ$9)+1))</f>
        <v>0</v>
      </c>
      <c r="BJ28" s="114">
        <f ca="1">IFERROR(SUM(OFFSET('7. Consumption'!S28,0,1,,MIN('1. General Inputs'!$J$20,COLUMNS('7. Consumption'!S$9:$AQ$9)-1))),0)+MAX(0,$AQ28*('1. General Inputs'!$J$20-COLUMNS('7. Consumption'!S$9:$AQ$9)+1))</f>
        <v>0</v>
      </c>
      <c r="BK28" s="114">
        <f ca="1">IFERROR(SUM(OFFSET('7. Consumption'!T28,0,1,,MIN('1. General Inputs'!$J$20,COLUMNS('7. Consumption'!T$9:$AQ$9)-1))),0)+MAX(0,$AQ28*('1. General Inputs'!$J$20-COLUMNS('7. Consumption'!T$9:$AQ$9)+1))</f>
        <v>0</v>
      </c>
      <c r="BL28" s="114">
        <f ca="1">IFERROR(SUM(OFFSET('7. Consumption'!U28,0,1,,MIN('1. General Inputs'!$J$20,COLUMNS('7. Consumption'!U$9:$AQ$9)-1))),0)+MAX(0,$AQ28*('1. General Inputs'!$J$20-COLUMNS('7. Consumption'!U$9:$AQ$9)+1))</f>
        <v>0</v>
      </c>
      <c r="BM28" s="114">
        <f ca="1">IFERROR(SUM(OFFSET('7. Consumption'!V28,0,1,,MIN('1. General Inputs'!$J$20,COLUMNS('7. Consumption'!V$9:$AQ$9)-1))),0)+MAX(0,$AQ28*('1. General Inputs'!$J$20-COLUMNS('7. Consumption'!V$9:$AQ$9)+1))</f>
        <v>0</v>
      </c>
      <c r="BN28" s="114">
        <f ca="1">IFERROR(SUM(OFFSET('7. Consumption'!W28,0,1,,MIN('1. General Inputs'!$J$20,COLUMNS('7. Consumption'!W$9:$AQ$9)-1))),0)+MAX(0,$AQ28*('1. General Inputs'!$J$20-COLUMNS('7. Consumption'!W$9:$AQ$9)+1))</f>
        <v>0</v>
      </c>
      <c r="BO28" s="114">
        <f ca="1">IFERROR(SUM(OFFSET('7. Consumption'!X28,0,1,,MIN('1. General Inputs'!$J$20,COLUMNS('7. Consumption'!X$9:$AQ$9)-1))),0)+MAX(0,$AQ28*('1. General Inputs'!$J$20-COLUMNS('7. Consumption'!X$9:$AQ$9)+1))</f>
        <v>0</v>
      </c>
      <c r="BP28" s="114">
        <f ca="1">IFERROR(SUM(OFFSET('7. Consumption'!Y28,0,1,,MIN('1. General Inputs'!$J$20,COLUMNS('7. Consumption'!Y$9:$AQ$9)-1))),0)+MAX(0,$AQ28*('1. General Inputs'!$J$20-COLUMNS('7. Consumption'!Y$9:$AQ$9)+1))</f>
        <v>0</v>
      </c>
      <c r="BQ28" s="114">
        <f ca="1">IFERROR(SUM(OFFSET('7. Consumption'!Z28,0,1,,MIN('1. General Inputs'!$J$20,COLUMNS('7. Consumption'!Z$9:$AQ$9)-1))),0)+MAX(0,$AQ28*('1. General Inputs'!$J$20-COLUMNS('7. Consumption'!Z$9:$AQ$9)+1))</f>
        <v>0</v>
      </c>
      <c r="BR28" s="114">
        <f ca="1">IFERROR(SUM(OFFSET('7. Consumption'!AA28,0,1,,MIN('1. General Inputs'!$J$20,COLUMNS('7. Consumption'!AA$9:$AQ$9)-1))),0)+MAX(0,$AQ28*('1. General Inputs'!$J$20-COLUMNS('7. Consumption'!AA$9:$AQ$9)+1))</f>
        <v>0</v>
      </c>
      <c r="BS28" s="114">
        <f ca="1">IFERROR(SUM(OFFSET('7. Consumption'!AB28,0,1,,MIN('1. General Inputs'!$J$20,COLUMNS('7. Consumption'!AB$9:$AQ$9)-1))),0)+MAX(0,$AQ28*('1. General Inputs'!$J$20-COLUMNS('7. Consumption'!AB$9:$AQ$9)+1))</f>
        <v>0</v>
      </c>
      <c r="BT28" s="114">
        <f ca="1">IFERROR(SUM(OFFSET('7. Consumption'!AC28,0,1,,MIN('1. General Inputs'!$J$20,COLUMNS('7. Consumption'!AC$9:$AQ$9)-1))),0)+MAX(0,$AQ28*('1. General Inputs'!$J$20-COLUMNS('7. Consumption'!AC$9:$AQ$9)+1))</f>
        <v>0</v>
      </c>
      <c r="BU28" s="114">
        <f ca="1">IFERROR(SUM(OFFSET('7. Consumption'!AD28,0,1,,MIN('1. General Inputs'!$J$20,COLUMNS('7. Consumption'!AD$9:$AQ$9)-1))),0)+MAX(0,$AQ28*('1. General Inputs'!$J$20-COLUMNS('7. Consumption'!AD$9:$AQ$9)+1))</f>
        <v>0</v>
      </c>
      <c r="BV28" s="114">
        <f ca="1">IFERROR(SUM(OFFSET('7. Consumption'!AE28,0,1,,MIN('1. General Inputs'!$J$20,COLUMNS('7. Consumption'!AE$9:$AQ$9)-1))),0)+MAX(0,$AQ28*('1. General Inputs'!$J$20-COLUMNS('7. Consumption'!AE$9:$AQ$9)+1))</f>
        <v>0</v>
      </c>
      <c r="BW28" s="114">
        <f ca="1">IFERROR(SUM(OFFSET('7. Consumption'!AF28,0,1,,MIN('1. General Inputs'!$J$20,COLUMNS('7. Consumption'!AF$9:$AQ$9)-1))),0)+MAX(0,$AQ28*('1. General Inputs'!$J$20-COLUMNS('7. Consumption'!AF$9:$AQ$9)+1))</f>
        <v>0</v>
      </c>
      <c r="BX28" s="114">
        <f ca="1">IFERROR(SUM(OFFSET('7. Consumption'!AG28,0,1,,MIN('1. General Inputs'!$J$20,COLUMNS('7. Consumption'!AG$9:$AQ$9)-1))),0)+MAX(0,$AQ28*('1. General Inputs'!$J$20-COLUMNS('7. Consumption'!AG$9:$AQ$9)+1))</f>
        <v>0</v>
      </c>
      <c r="BY28" s="114">
        <f ca="1">IFERROR(SUM(OFFSET('7. Consumption'!AH28,0,1,,MIN('1. General Inputs'!$J$20,COLUMNS('7. Consumption'!AH$9:$AQ$9)-1))),0)+MAX(0,$AQ28*('1. General Inputs'!$J$20-COLUMNS('7. Consumption'!AH$9:$AQ$9)+1))</f>
        <v>0</v>
      </c>
      <c r="BZ28" s="114">
        <f ca="1">IFERROR(SUM(OFFSET('7. Consumption'!AI28,0,1,,MIN('1. General Inputs'!$J$20,COLUMNS('7. Consumption'!AI$9:$AQ$9)-1))),0)+MAX(0,$AQ28*('1. General Inputs'!$J$20-COLUMNS('7. Consumption'!AI$9:$AQ$9)+1))</f>
        <v>0</v>
      </c>
      <c r="CA28" s="114">
        <f ca="1">IFERROR(SUM(OFFSET('7. Consumption'!AJ28,0,1,,MIN('1. General Inputs'!$J$20,COLUMNS('7. Consumption'!AJ$9:$AQ$9)-1))),0)+MAX(0,$AQ28*('1. General Inputs'!$J$20-COLUMNS('7. Consumption'!AJ$9:$AQ$9)+1))</f>
        <v>0</v>
      </c>
      <c r="CB28" s="114">
        <f ca="1">IFERROR(SUM(OFFSET('7. Consumption'!AK28,0,1,,MIN('1. General Inputs'!$J$20,COLUMNS('7. Consumption'!AK$9:$AQ$9)-1))),0)+MAX(0,$AQ28*('1. General Inputs'!$J$20-COLUMNS('7. Consumption'!AK$9:$AQ$9)+1))</f>
        <v>0</v>
      </c>
      <c r="CC28" s="114">
        <f ca="1">IFERROR(SUM(OFFSET('7. Consumption'!AL28,0,1,,MIN('1. General Inputs'!$J$20,COLUMNS('7. Consumption'!AL$9:$AQ$9)-1))),0)+MAX(0,$AQ28*('1. General Inputs'!$J$20-COLUMNS('7. Consumption'!AL$9:$AQ$9)+1))</f>
        <v>0</v>
      </c>
      <c r="CD28" s="114">
        <f ca="1">IFERROR(SUM(OFFSET('7. Consumption'!AM28,0,1,,MIN('1. General Inputs'!$J$20,COLUMNS('7. Consumption'!AM$9:$AQ$9)-1))),0)+MAX(0,$AQ28*('1. General Inputs'!$J$20-COLUMNS('7. Consumption'!AM$9:$AQ$9)+1))</f>
        <v>0</v>
      </c>
      <c r="CE28" s="114">
        <f ca="1">IFERROR(SUM(OFFSET('7. Consumption'!AN28,0,1,,MIN('1. General Inputs'!$J$20,COLUMNS('7. Consumption'!AN$9:$AQ$9)-1))),0)+MAX(0,$AQ28*('1. General Inputs'!$J$20-COLUMNS('7. Consumption'!AN$9:$AQ$9)+1))</f>
        <v>0</v>
      </c>
      <c r="CF28" s="114">
        <f ca="1">IFERROR(SUM(OFFSET('7. Consumption'!AO28,0,1,,MIN('1. General Inputs'!$J$20,COLUMNS('7. Consumption'!AO$9:$AQ$9)-1))),0)+MAX(0,$AQ28*('1. General Inputs'!$J$20-COLUMNS('7. Consumption'!AO$9:$AQ$9)+1))</f>
        <v>0</v>
      </c>
      <c r="CG28" s="114">
        <f ca="1">IFERROR(SUM(OFFSET('7. Consumption'!AP28,0,1,,MIN('1. General Inputs'!$J$20,COLUMNS('7. Consumption'!AP$9:$AQ$9)-1))),0)+MAX(0,$AQ28*('1. General Inputs'!$J$20-COLUMNS('7. Consumption'!AP$9:$AQ$9)+1))</f>
        <v>0</v>
      </c>
      <c r="CH28" s="114">
        <f ca="1">IFERROR(SUM(OFFSET('7. Consumption'!AQ28,0,1,,MIN('1. General Inputs'!$J$20,COLUMNS('7. Consumption'!AQ$9:$AQ$9)-1))),0)+MAX(0,$AQ28*('1. General Inputs'!$J$20-COLUMNS('7. Consumption'!AQ$9:$AQ$9)+1))</f>
        <v>0</v>
      </c>
    </row>
    <row r="29" spans="2:86" x14ac:dyDescent="0.3">
      <c r="B29" s="12"/>
      <c r="C29" s="12" t="str">
        <f>IFERROR(VLOOKUP(ROWS($C$9:$C29),'5. Dosing'!$I$12:$J$73,COLUMNS('5. Dosing'!$I$11:$J$11),0),"")</f>
        <v>FTC (200) - 30 tab</v>
      </c>
      <c r="D29" s="12" t="str">
        <f>IFERROR(INDEX('5. Dosing'!C$12:C$73,MATCH('7. Consumption'!$C29,'5. Dosing'!$J$12:$J$73,0)),"")</f>
        <v>FTC</v>
      </c>
      <c r="E29" s="108">
        <f>IFERROR(INDEX('5. Dosing'!H$12:H$73,MATCH('7. Consumption'!$C29,'5. Dosing'!$J$12:$J$73,0)),0)</f>
        <v>1</v>
      </c>
      <c r="F29" s="109">
        <f>IFERROR(INDEX('5. Dosing'!G$12:G$73,MATCH('7. Consumption'!$C29,'5. Dosing'!$J$12:$J$73,0))*(30.5)/INDEX('5. Dosing'!F$12:F$73,MATCH('7. Consumption'!$C29,'5. Dosing'!$J$12:$J$73,0)),0)</f>
        <v>1.0166666666666666</v>
      </c>
      <c r="H29" s="3">
        <f ca="1">ROUNDUP($F29*$E29*CHOOSE(H$7,
IFERROR(SUMPRODUCT('6. Patients'!BZ$10:BZ$107,OFFSET('6. Patients'!$DM$9,1,MATCH($D29,'6. Patients'!$DN$9:$EI$9,0),ROWS('6. Patients'!DM$10:DM$107))),0)+
IFERROR(SUMPRODUCT('6. Patients'!BZ$10:BZ$107,OFFSET('6. Patients'!$EJ$9,1,MATCH($D29,'6. Patients'!$EK$9:$EW$9,0),ROWS('6. Patients'!DM$10:DM$107))),0)+
IFERROR(SUMPRODUCT('6. Patients'!BZ$10:BZ$107,OFFSET('6. Patients'!$EX$9,1,MATCH($D29,'6. Patients'!$EY$9:$FT$9,0),ROWS('6. Patients'!DM$10:DM$107))),0)+
IFERROR(SUMPRODUCT('6. Patients'!BZ$10:BZ$107,OFFSET('6. Patients'!$FU$9,1,MATCH($D29,'6. Patients'!$FV$9:$GJ$9,0),ROWS('6. Patients'!DM$10:DM$107))),0),
IFERROR(SUMPRODUCT('6. Patients'!BZ$10:BZ$107,OFFSET('6. Patients'!$GK$9,1,MATCH($D29,'6. Patients'!$GL$9:$HG$9,0),ROWS('6. Patients'!DM$10:DM$107))),0)+
IFERROR(SUMPRODUCT('6. Patients'!BZ$10:BZ$107,OFFSET('6. Patients'!$HH$9,1,MATCH($D29,'6. Patients'!$HI$9:$HU$9,0),ROWS('6. Patients'!DM$10:DM$107))),0)+
IFERROR(SUMPRODUCT('6. Patients'!BZ$10:BZ$107,OFFSET('6. Patients'!$HV$9,1,MATCH($D29,'6. Patients'!$HW$9:$IR$9,0),ROWS('6. Patients'!DM$10:DM$107))),0)+
IFERROR(SUMPRODUCT('6. Patients'!BZ$10:BZ$107,OFFSET('6. Patients'!$IS$9,1,MATCH($D29,'6. Patients'!$IT$9:$JH$9,0),ROWS('6. Patients'!DM$10:DM$107))),0),
IFERROR(SUMPRODUCT('6. Patients'!BZ$10:BZ$107,OFFSET('6. Patients'!$JI$9,1,MATCH($D29,'6. Patients'!$JJ$9:$KE$9,0),ROWS('6. Patients'!DM$10:DM$107))),0)+
IFERROR(SUMPRODUCT('6. Patients'!BZ$10:BZ$107,OFFSET('6. Patients'!$KF$9,1,MATCH($D29,'6. Patients'!$KG$9:$KS$9,0),ROWS('6. Patients'!DM$10:DM$107))),0)+
IFERROR(SUMPRODUCT('6. Patients'!BZ$10:BZ$107,OFFSET('6. Patients'!$KT$9,1,MATCH($D29,'6. Patients'!$KU$9:$LP$9,0),ROWS('6. Patients'!DM$10:DM$107))),0)+
IFERROR(SUMPRODUCT('6. Patients'!BZ$10:BZ$107,OFFSET('6. Patients'!$LQ$9,1,MATCH($D29,'6. Patients'!$LR$9:$MF$9,0),ROWS('6. Patients'!DM$10:DM$107))),0))+
IFERROR(VLOOKUP($D29,$H$109:$L$139,COLUMNS($H$108:$J$108)-1+H$7,0)*$E29*$F29*'1. General Inputs'!$J$18,0),0)</f>
        <v>0</v>
      </c>
      <c r="I29" s="3">
        <f ca="1">ROUNDUP($F29*$E29*CHOOSE(I$7,
IFERROR(SUMPRODUCT('6. Patients'!CA$10:CA$107,OFFSET('6. Patients'!$DM$9,1,MATCH($D29,'6. Patients'!$DN$9:$EI$9,0),ROWS('6. Patients'!DN$10:DN$107))),0)+
IFERROR(SUMPRODUCT('6. Patients'!CA$10:CA$107,OFFSET('6. Patients'!$EJ$9,1,MATCH($D29,'6. Patients'!$EK$9:$EW$9,0),ROWS('6. Patients'!DN$10:DN$107))),0)+
IFERROR(SUMPRODUCT('6. Patients'!CA$10:CA$107,OFFSET('6. Patients'!$EX$9,1,MATCH($D29,'6. Patients'!$EY$9:$FT$9,0),ROWS('6. Patients'!DN$10:DN$107))),0)+
IFERROR(SUMPRODUCT('6. Patients'!CA$10:CA$107,OFFSET('6. Patients'!$FU$9,1,MATCH($D29,'6. Patients'!$FV$9:$GJ$9,0),ROWS('6. Patients'!DN$10:DN$107))),0),
IFERROR(SUMPRODUCT('6. Patients'!CA$10:CA$107,OFFSET('6. Patients'!$GK$9,1,MATCH($D29,'6. Patients'!$GL$9:$HG$9,0),ROWS('6. Patients'!DN$10:DN$107))),0)+
IFERROR(SUMPRODUCT('6. Patients'!CA$10:CA$107,OFFSET('6. Patients'!$HH$9,1,MATCH($D29,'6. Patients'!$HI$9:$HU$9,0),ROWS('6. Patients'!DN$10:DN$107))),0)+
IFERROR(SUMPRODUCT('6. Patients'!CA$10:CA$107,OFFSET('6. Patients'!$HV$9,1,MATCH($D29,'6. Patients'!$HW$9:$IR$9,0),ROWS('6. Patients'!DN$10:DN$107))),0)+
IFERROR(SUMPRODUCT('6. Patients'!CA$10:CA$107,OFFSET('6. Patients'!$IS$9,1,MATCH($D29,'6. Patients'!$IT$9:$JH$9,0),ROWS('6. Patients'!DN$10:DN$107))),0),
IFERROR(SUMPRODUCT('6. Patients'!CA$10:CA$107,OFFSET('6. Patients'!$JI$9,1,MATCH($D29,'6. Patients'!$JJ$9:$KE$9,0),ROWS('6. Patients'!DN$10:DN$107))),0)+
IFERROR(SUMPRODUCT('6. Patients'!CA$10:CA$107,OFFSET('6. Patients'!$KF$9,1,MATCH($D29,'6. Patients'!$KG$9:$KS$9,0),ROWS('6. Patients'!DN$10:DN$107))),0)+
IFERROR(SUMPRODUCT('6. Patients'!CA$10:CA$107,OFFSET('6. Patients'!$KT$9,1,MATCH($D29,'6. Patients'!$KU$9:$LP$9,0),ROWS('6. Patients'!DN$10:DN$107))),0)+
IFERROR(SUMPRODUCT('6. Patients'!CA$10:CA$107,OFFSET('6. Patients'!$LQ$9,1,MATCH($D29,'6. Patients'!$LR$9:$MF$9,0),ROWS('6. Patients'!DN$10:DN$107))),0))+
IFERROR(VLOOKUP($D29,$H$109:$L$139,COLUMNS($H$108:$J$108)-1+I$7,0)*$E29*$F29*'1. General Inputs'!$J$18,0),0)</f>
        <v>0</v>
      </c>
      <c r="J29" s="3">
        <f ca="1">ROUNDUP($F29*$E29*CHOOSE(J$7,
IFERROR(SUMPRODUCT('6. Patients'!CB$10:CB$107,OFFSET('6. Patients'!$DM$9,1,MATCH($D29,'6. Patients'!$DN$9:$EI$9,0),ROWS('6. Patients'!DO$10:DO$107))),0)+
IFERROR(SUMPRODUCT('6. Patients'!CB$10:CB$107,OFFSET('6. Patients'!$EJ$9,1,MATCH($D29,'6. Patients'!$EK$9:$EW$9,0),ROWS('6. Patients'!DO$10:DO$107))),0)+
IFERROR(SUMPRODUCT('6. Patients'!CB$10:CB$107,OFFSET('6. Patients'!$EX$9,1,MATCH($D29,'6. Patients'!$EY$9:$FT$9,0),ROWS('6. Patients'!DO$10:DO$107))),0)+
IFERROR(SUMPRODUCT('6. Patients'!CB$10:CB$107,OFFSET('6. Patients'!$FU$9,1,MATCH($D29,'6. Patients'!$FV$9:$GJ$9,0),ROWS('6. Patients'!DO$10:DO$107))),0),
IFERROR(SUMPRODUCT('6. Patients'!CB$10:CB$107,OFFSET('6. Patients'!$GK$9,1,MATCH($D29,'6. Patients'!$GL$9:$HG$9,0),ROWS('6. Patients'!DO$10:DO$107))),0)+
IFERROR(SUMPRODUCT('6. Patients'!CB$10:CB$107,OFFSET('6. Patients'!$HH$9,1,MATCH($D29,'6. Patients'!$HI$9:$HU$9,0),ROWS('6. Patients'!DO$10:DO$107))),0)+
IFERROR(SUMPRODUCT('6. Patients'!CB$10:CB$107,OFFSET('6. Patients'!$HV$9,1,MATCH($D29,'6. Patients'!$HW$9:$IR$9,0),ROWS('6. Patients'!DO$10:DO$107))),0)+
IFERROR(SUMPRODUCT('6. Patients'!CB$10:CB$107,OFFSET('6. Patients'!$IS$9,1,MATCH($D29,'6. Patients'!$IT$9:$JH$9,0),ROWS('6. Patients'!DO$10:DO$107))),0),
IFERROR(SUMPRODUCT('6. Patients'!CB$10:CB$107,OFFSET('6. Patients'!$JI$9,1,MATCH($D29,'6. Patients'!$JJ$9:$KE$9,0),ROWS('6. Patients'!DO$10:DO$107))),0)+
IFERROR(SUMPRODUCT('6. Patients'!CB$10:CB$107,OFFSET('6. Patients'!$KF$9,1,MATCH($D29,'6. Patients'!$KG$9:$KS$9,0),ROWS('6. Patients'!DO$10:DO$107))),0)+
IFERROR(SUMPRODUCT('6. Patients'!CB$10:CB$107,OFFSET('6. Patients'!$KT$9,1,MATCH($D29,'6. Patients'!$KU$9:$LP$9,0),ROWS('6. Patients'!DO$10:DO$107))),0)+
IFERROR(SUMPRODUCT('6. Patients'!CB$10:CB$107,OFFSET('6. Patients'!$LQ$9,1,MATCH($D29,'6. Patients'!$LR$9:$MF$9,0),ROWS('6. Patients'!DO$10:DO$107))),0))+
IFERROR(VLOOKUP($D29,$H$109:$L$139,COLUMNS($H$108:$J$108)-1+J$7,0)*$E29*$F29*'1. General Inputs'!$J$18,0),0)</f>
        <v>0</v>
      </c>
      <c r="K29" s="3">
        <f ca="1">ROUNDUP($F29*$E29*CHOOSE(K$7,
IFERROR(SUMPRODUCT('6. Patients'!CC$10:CC$107,OFFSET('6. Patients'!$DM$9,1,MATCH($D29,'6. Patients'!$DN$9:$EI$9,0),ROWS('6. Patients'!DP$10:DP$107))),0)+
IFERROR(SUMPRODUCT('6. Patients'!CC$10:CC$107,OFFSET('6. Patients'!$EJ$9,1,MATCH($D29,'6. Patients'!$EK$9:$EW$9,0),ROWS('6. Patients'!DP$10:DP$107))),0)+
IFERROR(SUMPRODUCT('6. Patients'!CC$10:CC$107,OFFSET('6. Patients'!$EX$9,1,MATCH($D29,'6. Patients'!$EY$9:$FT$9,0),ROWS('6. Patients'!DP$10:DP$107))),0)+
IFERROR(SUMPRODUCT('6. Patients'!CC$10:CC$107,OFFSET('6. Patients'!$FU$9,1,MATCH($D29,'6. Patients'!$FV$9:$GJ$9,0),ROWS('6. Patients'!DP$10:DP$107))),0),
IFERROR(SUMPRODUCT('6. Patients'!CC$10:CC$107,OFFSET('6. Patients'!$GK$9,1,MATCH($D29,'6. Patients'!$GL$9:$HG$9,0),ROWS('6. Patients'!DP$10:DP$107))),0)+
IFERROR(SUMPRODUCT('6. Patients'!CC$10:CC$107,OFFSET('6. Patients'!$HH$9,1,MATCH($D29,'6. Patients'!$HI$9:$HU$9,0),ROWS('6. Patients'!DP$10:DP$107))),0)+
IFERROR(SUMPRODUCT('6. Patients'!CC$10:CC$107,OFFSET('6. Patients'!$HV$9,1,MATCH($D29,'6. Patients'!$HW$9:$IR$9,0),ROWS('6. Patients'!DP$10:DP$107))),0)+
IFERROR(SUMPRODUCT('6. Patients'!CC$10:CC$107,OFFSET('6. Patients'!$IS$9,1,MATCH($D29,'6. Patients'!$IT$9:$JH$9,0),ROWS('6. Patients'!DP$10:DP$107))),0),
IFERROR(SUMPRODUCT('6. Patients'!CC$10:CC$107,OFFSET('6. Patients'!$JI$9,1,MATCH($D29,'6. Patients'!$JJ$9:$KE$9,0),ROWS('6. Patients'!DP$10:DP$107))),0)+
IFERROR(SUMPRODUCT('6. Patients'!CC$10:CC$107,OFFSET('6. Patients'!$KF$9,1,MATCH($D29,'6. Patients'!$KG$9:$KS$9,0),ROWS('6. Patients'!DP$10:DP$107))),0)+
IFERROR(SUMPRODUCT('6. Patients'!CC$10:CC$107,OFFSET('6. Patients'!$KT$9,1,MATCH($D29,'6. Patients'!$KU$9:$LP$9,0),ROWS('6. Patients'!DP$10:DP$107))),0)+
IFERROR(SUMPRODUCT('6. Patients'!CC$10:CC$107,OFFSET('6. Patients'!$LQ$9,1,MATCH($D29,'6. Patients'!$LR$9:$MF$9,0),ROWS('6. Patients'!DP$10:DP$107))),0))+
IFERROR(VLOOKUP($D29,$H$109:$L$139,COLUMNS($H$108:$J$108)-1+K$7,0)*$E29*$F29*'1. General Inputs'!$J$18,0),0)</f>
        <v>0</v>
      </c>
      <c r="L29" s="3">
        <f ca="1">ROUNDUP($F29*$E29*CHOOSE(L$7,
IFERROR(SUMPRODUCT('6. Patients'!CD$10:CD$107,OFFSET('6. Patients'!$DM$9,1,MATCH($D29,'6. Patients'!$DN$9:$EI$9,0),ROWS('6. Patients'!DQ$10:DQ$107))),0)+
IFERROR(SUMPRODUCT('6. Patients'!CD$10:CD$107,OFFSET('6. Patients'!$EJ$9,1,MATCH($D29,'6. Patients'!$EK$9:$EW$9,0),ROWS('6. Patients'!DQ$10:DQ$107))),0)+
IFERROR(SUMPRODUCT('6. Patients'!CD$10:CD$107,OFFSET('6. Patients'!$EX$9,1,MATCH($D29,'6. Patients'!$EY$9:$FT$9,0),ROWS('6. Patients'!DQ$10:DQ$107))),0)+
IFERROR(SUMPRODUCT('6. Patients'!CD$10:CD$107,OFFSET('6. Patients'!$FU$9,1,MATCH($D29,'6. Patients'!$FV$9:$GJ$9,0),ROWS('6. Patients'!DQ$10:DQ$107))),0),
IFERROR(SUMPRODUCT('6. Patients'!CD$10:CD$107,OFFSET('6. Patients'!$GK$9,1,MATCH($D29,'6. Patients'!$GL$9:$HG$9,0),ROWS('6. Patients'!DQ$10:DQ$107))),0)+
IFERROR(SUMPRODUCT('6. Patients'!CD$10:CD$107,OFFSET('6. Patients'!$HH$9,1,MATCH($D29,'6. Patients'!$HI$9:$HU$9,0),ROWS('6. Patients'!DQ$10:DQ$107))),0)+
IFERROR(SUMPRODUCT('6. Patients'!CD$10:CD$107,OFFSET('6. Patients'!$HV$9,1,MATCH($D29,'6. Patients'!$HW$9:$IR$9,0),ROWS('6. Patients'!DQ$10:DQ$107))),0)+
IFERROR(SUMPRODUCT('6. Patients'!CD$10:CD$107,OFFSET('6. Patients'!$IS$9,1,MATCH($D29,'6. Patients'!$IT$9:$JH$9,0),ROWS('6. Patients'!DQ$10:DQ$107))),0),
IFERROR(SUMPRODUCT('6. Patients'!CD$10:CD$107,OFFSET('6. Patients'!$JI$9,1,MATCH($D29,'6. Patients'!$JJ$9:$KE$9,0),ROWS('6. Patients'!DQ$10:DQ$107))),0)+
IFERROR(SUMPRODUCT('6. Patients'!CD$10:CD$107,OFFSET('6. Patients'!$KF$9,1,MATCH($D29,'6. Patients'!$KG$9:$KS$9,0),ROWS('6. Patients'!DQ$10:DQ$107))),0)+
IFERROR(SUMPRODUCT('6. Patients'!CD$10:CD$107,OFFSET('6. Patients'!$KT$9,1,MATCH($D29,'6. Patients'!$KU$9:$LP$9,0),ROWS('6. Patients'!DQ$10:DQ$107))),0)+
IFERROR(SUMPRODUCT('6. Patients'!CD$10:CD$107,OFFSET('6. Patients'!$LQ$9,1,MATCH($D29,'6. Patients'!$LR$9:$MF$9,0),ROWS('6. Patients'!DQ$10:DQ$107))),0))+
IFERROR(VLOOKUP($D29,$H$109:$L$139,COLUMNS($H$108:$J$108)-1+L$7,0)*$E29*$F29*'1. General Inputs'!$J$18,0),0)</f>
        <v>0</v>
      </c>
      <c r="M29" s="3">
        <f ca="1">ROUNDUP($F29*$E29*CHOOSE(M$7,
IFERROR(SUMPRODUCT('6. Patients'!CE$10:CE$107,OFFSET('6. Patients'!$DM$9,1,MATCH($D29,'6. Patients'!$DN$9:$EI$9,0),ROWS('6. Patients'!DR$10:DR$107))),0)+
IFERROR(SUMPRODUCT('6. Patients'!CE$10:CE$107,OFFSET('6. Patients'!$EJ$9,1,MATCH($D29,'6. Patients'!$EK$9:$EW$9,0),ROWS('6. Patients'!DR$10:DR$107))),0)+
IFERROR(SUMPRODUCT('6. Patients'!CE$10:CE$107,OFFSET('6. Patients'!$EX$9,1,MATCH($D29,'6. Patients'!$EY$9:$FT$9,0),ROWS('6. Patients'!DR$10:DR$107))),0)+
IFERROR(SUMPRODUCT('6. Patients'!CE$10:CE$107,OFFSET('6. Patients'!$FU$9,1,MATCH($D29,'6. Patients'!$FV$9:$GJ$9,0),ROWS('6. Patients'!DR$10:DR$107))),0),
IFERROR(SUMPRODUCT('6. Patients'!CE$10:CE$107,OFFSET('6. Patients'!$GK$9,1,MATCH($D29,'6. Patients'!$GL$9:$HG$9,0),ROWS('6. Patients'!DR$10:DR$107))),0)+
IFERROR(SUMPRODUCT('6. Patients'!CE$10:CE$107,OFFSET('6. Patients'!$HH$9,1,MATCH($D29,'6. Patients'!$HI$9:$HU$9,0),ROWS('6. Patients'!DR$10:DR$107))),0)+
IFERROR(SUMPRODUCT('6. Patients'!CE$10:CE$107,OFFSET('6. Patients'!$HV$9,1,MATCH($D29,'6. Patients'!$HW$9:$IR$9,0),ROWS('6. Patients'!DR$10:DR$107))),0)+
IFERROR(SUMPRODUCT('6. Patients'!CE$10:CE$107,OFFSET('6. Patients'!$IS$9,1,MATCH($D29,'6. Patients'!$IT$9:$JH$9,0),ROWS('6. Patients'!DR$10:DR$107))),0),
IFERROR(SUMPRODUCT('6. Patients'!CE$10:CE$107,OFFSET('6. Patients'!$JI$9,1,MATCH($D29,'6. Patients'!$JJ$9:$KE$9,0),ROWS('6. Patients'!DR$10:DR$107))),0)+
IFERROR(SUMPRODUCT('6. Patients'!CE$10:CE$107,OFFSET('6. Patients'!$KF$9,1,MATCH($D29,'6. Patients'!$KG$9:$KS$9,0),ROWS('6. Patients'!DR$10:DR$107))),0)+
IFERROR(SUMPRODUCT('6. Patients'!CE$10:CE$107,OFFSET('6. Patients'!$KT$9,1,MATCH($D29,'6. Patients'!$KU$9:$LP$9,0),ROWS('6. Patients'!DR$10:DR$107))),0)+
IFERROR(SUMPRODUCT('6. Patients'!CE$10:CE$107,OFFSET('6. Patients'!$LQ$9,1,MATCH($D29,'6. Patients'!$LR$9:$MF$9,0),ROWS('6. Patients'!DR$10:DR$107))),0))+
IFERROR(VLOOKUP($D29,$H$109:$L$139,COLUMNS($H$108:$J$108)-1+M$7,0)*$E29*$F29*'1. General Inputs'!$J$18,0),0)</f>
        <v>0</v>
      </c>
      <c r="N29" s="3">
        <f ca="1">ROUNDUP($F29*$E29*CHOOSE(N$7,
IFERROR(SUMPRODUCT('6. Patients'!CF$10:CF$107,OFFSET('6. Patients'!$DM$9,1,MATCH($D29,'6. Patients'!$DN$9:$EI$9,0),ROWS('6. Patients'!DS$10:DS$107))),0)+
IFERROR(SUMPRODUCT('6. Patients'!CF$10:CF$107,OFFSET('6. Patients'!$EJ$9,1,MATCH($D29,'6. Patients'!$EK$9:$EW$9,0),ROWS('6. Patients'!DS$10:DS$107))),0)+
IFERROR(SUMPRODUCT('6. Patients'!CF$10:CF$107,OFFSET('6. Patients'!$EX$9,1,MATCH($D29,'6. Patients'!$EY$9:$FT$9,0),ROWS('6. Patients'!DS$10:DS$107))),0)+
IFERROR(SUMPRODUCT('6. Patients'!CF$10:CF$107,OFFSET('6. Patients'!$FU$9,1,MATCH($D29,'6. Patients'!$FV$9:$GJ$9,0),ROWS('6. Patients'!DS$10:DS$107))),0),
IFERROR(SUMPRODUCT('6. Patients'!CF$10:CF$107,OFFSET('6. Patients'!$GK$9,1,MATCH($D29,'6. Patients'!$GL$9:$HG$9,0),ROWS('6. Patients'!DS$10:DS$107))),0)+
IFERROR(SUMPRODUCT('6. Patients'!CF$10:CF$107,OFFSET('6. Patients'!$HH$9,1,MATCH($D29,'6. Patients'!$HI$9:$HU$9,0),ROWS('6. Patients'!DS$10:DS$107))),0)+
IFERROR(SUMPRODUCT('6. Patients'!CF$10:CF$107,OFFSET('6. Patients'!$HV$9,1,MATCH($D29,'6. Patients'!$HW$9:$IR$9,0),ROWS('6. Patients'!DS$10:DS$107))),0)+
IFERROR(SUMPRODUCT('6. Patients'!CF$10:CF$107,OFFSET('6. Patients'!$IS$9,1,MATCH($D29,'6. Patients'!$IT$9:$JH$9,0),ROWS('6. Patients'!DS$10:DS$107))),0),
IFERROR(SUMPRODUCT('6. Patients'!CF$10:CF$107,OFFSET('6. Patients'!$JI$9,1,MATCH($D29,'6. Patients'!$JJ$9:$KE$9,0),ROWS('6. Patients'!DS$10:DS$107))),0)+
IFERROR(SUMPRODUCT('6. Patients'!CF$10:CF$107,OFFSET('6. Patients'!$KF$9,1,MATCH($D29,'6. Patients'!$KG$9:$KS$9,0),ROWS('6. Patients'!DS$10:DS$107))),0)+
IFERROR(SUMPRODUCT('6. Patients'!CF$10:CF$107,OFFSET('6. Patients'!$KT$9,1,MATCH($D29,'6. Patients'!$KU$9:$LP$9,0),ROWS('6. Patients'!DS$10:DS$107))),0)+
IFERROR(SUMPRODUCT('6. Patients'!CF$10:CF$107,OFFSET('6. Patients'!$LQ$9,1,MATCH($D29,'6. Patients'!$LR$9:$MF$9,0),ROWS('6. Patients'!DS$10:DS$107))),0))+
IFERROR(VLOOKUP($D29,$H$109:$L$139,COLUMNS($H$108:$J$108)-1+N$7,0)*$E29*$F29*'1. General Inputs'!$J$18,0),0)</f>
        <v>0</v>
      </c>
      <c r="O29" s="3">
        <f ca="1">ROUNDUP($F29*$E29*CHOOSE(O$7,
IFERROR(SUMPRODUCT('6. Patients'!CG$10:CG$107,OFFSET('6. Patients'!$DM$9,1,MATCH($D29,'6. Patients'!$DN$9:$EI$9,0),ROWS('6. Patients'!DT$10:DT$107))),0)+
IFERROR(SUMPRODUCT('6. Patients'!CG$10:CG$107,OFFSET('6. Patients'!$EJ$9,1,MATCH($D29,'6. Patients'!$EK$9:$EW$9,0),ROWS('6. Patients'!DT$10:DT$107))),0)+
IFERROR(SUMPRODUCT('6. Patients'!CG$10:CG$107,OFFSET('6. Patients'!$EX$9,1,MATCH($D29,'6. Patients'!$EY$9:$FT$9,0),ROWS('6. Patients'!DT$10:DT$107))),0)+
IFERROR(SUMPRODUCT('6. Patients'!CG$10:CG$107,OFFSET('6. Patients'!$FU$9,1,MATCH($D29,'6. Patients'!$FV$9:$GJ$9,0),ROWS('6. Patients'!DT$10:DT$107))),0),
IFERROR(SUMPRODUCT('6. Patients'!CG$10:CG$107,OFFSET('6. Patients'!$GK$9,1,MATCH($D29,'6. Patients'!$GL$9:$HG$9,0),ROWS('6. Patients'!DT$10:DT$107))),0)+
IFERROR(SUMPRODUCT('6. Patients'!CG$10:CG$107,OFFSET('6. Patients'!$HH$9,1,MATCH($D29,'6. Patients'!$HI$9:$HU$9,0),ROWS('6. Patients'!DT$10:DT$107))),0)+
IFERROR(SUMPRODUCT('6. Patients'!CG$10:CG$107,OFFSET('6. Patients'!$HV$9,1,MATCH($D29,'6. Patients'!$HW$9:$IR$9,0),ROWS('6. Patients'!DT$10:DT$107))),0)+
IFERROR(SUMPRODUCT('6. Patients'!CG$10:CG$107,OFFSET('6. Patients'!$IS$9,1,MATCH($D29,'6. Patients'!$IT$9:$JH$9,0),ROWS('6. Patients'!DT$10:DT$107))),0),
IFERROR(SUMPRODUCT('6. Patients'!CG$10:CG$107,OFFSET('6. Patients'!$JI$9,1,MATCH($D29,'6. Patients'!$JJ$9:$KE$9,0),ROWS('6. Patients'!DT$10:DT$107))),0)+
IFERROR(SUMPRODUCT('6. Patients'!CG$10:CG$107,OFFSET('6. Patients'!$KF$9,1,MATCH($D29,'6. Patients'!$KG$9:$KS$9,0),ROWS('6. Patients'!DT$10:DT$107))),0)+
IFERROR(SUMPRODUCT('6. Patients'!CG$10:CG$107,OFFSET('6. Patients'!$KT$9,1,MATCH($D29,'6. Patients'!$KU$9:$LP$9,0),ROWS('6. Patients'!DT$10:DT$107))),0)+
IFERROR(SUMPRODUCT('6. Patients'!CG$10:CG$107,OFFSET('6. Patients'!$LQ$9,1,MATCH($D29,'6. Patients'!$LR$9:$MF$9,0),ROWS('6. Patients'!DT$10:DT$107))),0))+
IFERROR(VLOOKUP($D29,$H$109:$L$139,COLUMNS($H$108:$J$108)-1+O$7,0)*$E29*$F29*'1. General Inputs'!$J$18,0),0)</f>
        <v>0</v>
      </c>
      <c r="P29" s="3">
        <f ca="1">ROUNDUP($F29*$E29*CHOOSE(P$7,
IFERROR(SUMPRODUCT('6. Patients'!CH$10:CH$107,OFFSET('6. Patients'!$DM$9,1,MATCH($D29,'6. Patients'!$DN$9:$EI$9,0),ROWS('6. Patients'!DU$10:DU$107))),0)+
IFERROR(SUMPRODUCT('6. Patients'!CH$10:CH$107,OFFSET('6. Patients'!$EJ$9,1,MATCH($D29,'6. Patients'!$EK$9:$EW$9,0),ROWS('6. Patients'!DU$10:DU$107))),0)+
IFERROR(SUMPRODUCT('6. Patients'!CH$10:CH$107,OFFSET('6. Patients'!$EX$9,1,MATCH($D29,'6. Patients'!$EY$9:$FT$9,0),ROWS('6. Patients'!DU$10:DU$107))),0)+
IFERROR(SUMPRODUCT('6. Patients'!CH$10:CH$107,OFFSET('6. Patients'!$FU$9,1,MATCH($D29,'6. Patients'!$FV$9:$GJ$9,0),ROWS('6. Patients'!DU$10:DU$107))),0),
IFERROR(SUMPRODUCT('6. Patients'!CH$10:CH$107,OFFSET('6. Patients'!$GK$9,1,MATCH($D29,'6. Patients'!$GL$9:$HG$9,0),ROWS('6. Patients'!DU$10:DU$107))),0)+
IFERROR(SUMPRODUCT('6. Patients'!CH$10:CH$107,OFFSET('6. Patients'!$HH$9,1,MATCH($D29,'6. Patients'!$HI$9:$HU$9,0),ROWS('6. Patients'!DU$10:DU$107))),0)+
IFERROR(SUMPRODUCT('6. Patients'!CH$10:CH$107,OFFSET('6. Patients'!$HV$9,1,MATCH($D29,'6. Patients'!$HW$9:$IR$9,0),ROWS('6. Patients'!DU$10:DU$107))),0)+
IFERROR(SUMPRODUCT('6. Patients'!CH$10:CH$107,OFFSET('6. Patients'!$IS$9,1,MATCH($D29,'6. Patients'!$IT$9:$JH$9,0),ROWS('6. Patients'!DU$10:DU$107))),0),
IFERROR(SUMPRODUCT('6. Patients'!CH$10:CH$107,OFFSET('6. Patients'!$JI$9,1,MATCH($D29,'6. Patients'!$JJ$9:$KE$9,0),ROWS('6. Patients'!DU$10:DU$107))),0)+
IFERROR(SUMPRODUCT('6. Patients'!CH$10:CH$107,OFFSET('6. Patients'!$KF$9,1,MATCH($D29,'6. Patients'!$KG$9:$KS$9,0),ROWS('6. Patients'!DU$10:DU$107))),0)+
IFERROR(SUMPRODUCT('6. Patients'!CH$10:CH$107,OFFSET('6. Patients'!$KT$9,1,MATCH($D29,'6. Patients'!$KU$9:$LP$9,0),ROWS('6. Patients'!DU$10:DU$107))),0)+
IFERROR(SUMPRODUCT('6. Patients'!CH$10:CH$107,OFFSET('6. Patients'!$LQ$9,1,MATCH($D29,'6. Patients'!$LR$9:$MF$9,0),ROWS('6. Patients'!DU$10:DU$107))),0))+
IFERROR(VLOOKUP($D29,$H$109:$L$139,COLUMNS($H$108:$J$108)-1+P$7,0)*$E29*$F29*'1. General Inputs'!$J$18,0),0)</f>
        <v>0</v>
      </c>
      <c r="Q29" s="3">
        <f ca="1">ROUNDUP($F29*$E29*CHOOSE(Q$7,
IFERROR(SUMPRODUCT('6. Patients'!CI$10:CI$107,OFFSET('6. Patients'!$DM$9,1,MATCH($D29,'6. Patients'!$DN$9:$EI$9,0),ROWS('6. Patients'!DV$10:DV$107))),0)+
IFERROR(SUMPRODUCT('6. Patients'!CI$10:CI$107,OFFSET('6. Patients'!$EJ$9,1,MATCH($D29,'6. Patients'!$EK$9:$EW$9,0),ROWS('6. Patients'!DV$10:DV$107))),0)+
IFERROR(SUMPRODUCT('6. Patients'!CI$10:CI$107,OFFSET('6. Patients'!$EX$9,1,MATCH($D29,'6. Patients'!$EY$9:$FT$9,0),ROWS('6. Patients'!DV$10:DV$107))),0)+
IFERROR(SUMPRODUCT('6. Patients'!CI$10:CI$107,OFFSET('6. Patients'!$FU$9,1,MATCH($D29,'6. Patients'!$FV$9:$GJ$9,0),ROWS('6. Patients'!DV$10:DV$107))),0),
IFERROR(SUMPRODUCT('6. Patients'!CI$10:CI$107,OFFSET('6. Patients'!$GK$9,1,MATCH($D29,'6. Patients'!$GL$9:$HG$9,0),ROWS('6. Patients'!DV$10:DV$107))),0)+
IFERROR(SUMPRODUCT('6. Patients'!CI$10:CI$107,OFFSET('6. Patients'!$HH$9,1,MATCH($D29,'6. Patients'!$HI$9:$HU$9,0),ROWS('6. Patients'!DV$10:DV$107))),0)+
IFERROR(SUMPRODUCT('6. Patients'!CI$10:CI$107,OFFSET('6. Patients'!$HV$9,1,MATCH($D29,'6. Patients'!$HW$9:$IR$9,0),ROWS('6. Patients'!DV$10:DV$107))),0)+
IFERROR(SUMPRODUCT('6. Patients'!CI$10:CI$107,OFFSET('6. Patients'!$IS$9,1,MATCH($D29,'6. Patients'!$IT$9:$JH$9,0),ROWS('6. Patients'!DV$10:DV$107))),0),
IFERROR(SUMPRODUCT('6. Patients'!CI$10:CI$107,OFFSET('6. Patients'!$JI$9,1,MATCH($D29,'6. Patients'!$JJ$9:$KE$9,0),ROWS('6. Patients'!DV$10:DV$107))),0)+
IFERROR(SUMPRODUCT('6. Patients'!CI$10:CI$107,OFFSET('6. Patients'!$KF$9,1,MATCH($D29,'6. Patients'!$KG$9:$KS$9,0),ROWS('6. Patients'!DV$10:DV$107))),0)+
IFERROR(SUMPRODUCT('6. Patients'!CI$10:CI$107,OFFSET('6. Patients'!$KT$9,1,MATCH($D29,'6. Patients'!$KU$9:$LP$9,0),ROWS('6. Patients'!DV$10:DV$107))),0)+
IFERROR(SUMPRODUCT('6. Patients'!CI$10:CI$107,OFFSET('6. Patients'!$LQ$9,1,MATCH($D29,'6. Patients'!$LR$9:$MF$9,0),ROWS('6. Patients'!DV$10:DV$107))),0))+
IFERROR(VLOOKUP($D29,$H$109:$L$139,COLUMNS($H$108:$J$108)-1+Q$7,0)*$E29*$F29*'1. General Inputs'!$J$18,0),0)</f>
        <v>0</v>
      </c>
      <c r="R29" s="3">
        <f ca="1">ROUNDUP($F29*$E29*CHOOSE(R$7,
IFERROR(SUMPRODUCT('6. Patients'!CJ$10:CJ$107,OFFSET('6. Patients'!$DM$9,1,MATCH($D29,'6. Patients'!$DN$9:$EI$9,0),ROWS('6. Patients'!DW$10:DW$107))),0)+
IFERROR(SUMPRODUCT('6. Patients'!CJ$10:CJ$107,OFFSET('6. Patients'!$EJ$9,1,MATCH($D29,'6. Patients'!$EK$9:$EW$9,0),ROWS('6. Patients'!DW$10:DW$107))),0)+
IFERROR(SUMPRODUCT('6. Patients'!CJ$10:CJ$107,OFFSET('6. Patients'!$EX$9,1,MATCH($D29,'6. Patients'!$EY$9:$FT$9,0),ROWS('6. Patients'!DW$10:DW$107))),0)+
IFERROR(SUMPRODUCT('6. Patients'!CJ$10:CJ$107,OFFSET('6. Patients'!$FU$9,1,MATCH($D29,'6. Patients'!$FV$9:$GJ$9,0),ROWS('6. Patients'!DW$10:DW$107))),0),
IFERROR(SUMPRODUCT('6. Patients'!CJ$10:CJ$107,OFFSET('6. Patients'!$GK$9,1,MATCH($D29,'6. Patients'!$GL$9:$HG$9,0),ROWS('6. Patients'!DW$10:DW$107))),0)+
IFERROR(SUMPRODUCT('6. Patients'!CJ$10:CJ$107,OFFSET('6. Patients'!$HH$9,1,MATCH($D29,'6. Patients'!$HI$9:$HU$9,0),ROWS('6. Patients'!DW$10:DW$107))),0)+
IFERROR(SUMPRODUCT('6. Patients'!CJ$10:CJ$107,OFFSET('6. Patients'!$HV$9,1,MATCH($D29,'6. Patients'!$HW$9:$IR$9,0),ROWS('6. Patients'!DW$10:DW$107))),0)+
IFERROR(SUMPRODUCT('6. Patients'!CJ$10:CJ$107,OFFSET('6. Patients'!$IS$9,1,MATCH($D29,'6. Patients'!$IT$9:$JH$9,0),ROWS('6. Patients'!DW$10:DW$107))),0),
IFERROR(SUMPRODUCT('6. Patients'!CJ$10:CJ$107,OFFSET('6. Patients'!$JI$9,1,MATCH($D29,'6. Patients'!$JJ$9:$KE$9,0),ROWS('6. Patients'!DW$10:DW$107))),0)+
IFERROR(SUMPRODUCT('6. Patients'!CJ$10:CJ$107,OFFSET('6. Patients'!$KF$9,1,MATCH($D29,'6. Patients'!$KG$9:$KS$9,0),ROWS('6. Patients'!DW$10:DW$107))),0)+
IFERROR(SUMPRODUCT('6. Patients'!CJ$10:CJ$107,OFFSET('6. Patients'!$KT$9,1,MATCH($D29,'6. Patients'!$KU$9:$LP$9,0),ROWS('6. Patients'!DW$10:DW$107))),0)+
IFERROR(SUMPRODUCT('6. Patients'!CJ$10:CJ$107,OFFSET('6. Patients'!$LQ$9,1,MATCH($D29,'6. Patients'!$LR$9:$MF$9,0),ROWS('6. Patients'!DW$10:DW$107))),0))+
IFERROR(VLOOKUP($D29,$H$109:$L$139,COLUMNS($H$108:$J$108)-1+R$7,0)*$E29*$F29*'1. General Inputs'!$J$18,0),0)</f>
        <v>0</v>
      </c>
      <c r="S29" s="3">
        <f ca="1">ROUNDUP($F29*$E29*CHOOSE(S$7,
IFERROR(SUMPRODUCT('6. Patients'!CK$10:CK$107,OFFSET('6. Patients'!$DM$9,1,MATCH($D29,'6. Patients'!$DN$9:$EI$9,0),ROWS('6. Patients'!DX$10:DX$107))),0)+
IFERROR(SUMPRODUCT('6. Patients'!CK$10:CK$107,OFFSET('6. Patients'!$EJ$9,1,MATCH($D29,'6. Patients'!$EK$9:$EW$9,0),ROWS('6. Patients'!DX$10:DX$107))),0)+
IFERROR(SUMPRODUCT('6. Patients'!CK$10:CK$107,OFFSET('6. Patients'!$EX$9,1,MATCH($D29,'6. Patients'!$EY$9:$FT$9,0),ROWS('6. Patients'!DX$10:DX$107))),0)+
IFERROR(SUMPRODUCT('6. Patients'!CK$10:CK$107,OFFSET('6. Patients'!$FU$9,1,MATCH($D29,'6. Patients'!$FV$9:$GJ$9,0),ROWS('6. Patients'!DX$10:DX$107))),0),
IFERROR(SUMPRODUCT('6. Patients'!CK$10:CK$107,OFFSET('6. Patients'!$GK$9,1,MATCH($D29,'6. Patients'!$GL$9:$HG$9,0),ROWS('6. Patients'!DX$10:DX$107))),0)+
IFERROR(SUMPRODUCT('6. Patients'!CK$10:CK$107,OFFSET('6. Patients'!$HH$9,1,MATCH($D29,'6. Patients'!$HI$9:$HU$9,0),ROWS('6. Patients'!DX$10:DX$107))),0)+
IFERROR(SUMPRODUCT('6. Patients'!CK$10:CK$107,OFFSET('6. Patients'!$HV$9,1,MATCH($D29,'6. Patients'!$HW$9:$IR$9,0),ROWS('6. Patients'!DX$10:DX$107))),0)+
IFERROR(SUMPRODUCT('6. Patients'!CK$10:CK$107,OFFSET('6. Patients'!$IS$9,1,MATCH($D29,'6. Patients'!$IT$9:$JH$9,0),ROWS('6. Patients'!DX$10:DX$107))),0),
IFERROR(SUMPRODUCT('6. Patients'!CK$10:CK$107,OFFSET('6. Patients'!$JI$9,1,MATCH($D29,'6. Patients'!$JJ$9:$KE$9,0),ROWS('6. Patients'!DX$10:DX$107))),0)+
IFERROR(SUMPRODUCT('6. Patients'!CK$10:CK$107,OFFSET('6. Patients'!$KF$9,1,MATCH($D29,'6. Patients'!$KG$9:$KS$9,0),ROWS('6. Patients'!DX$10:DX$107))),0)+
IFERROR(SUMPRODUCT('6. Patients'!CK$10:CK$107,OFFSET('6. Patients'!$KT$9,1,MATCH($D29,'6. Patients'!$KU$9:$LP$9,0),ROWS('6. Patients'!DX$10:DX$107))),0)+
IFERROR(SUMPRODUCT('6. Patients'!CK$10:CK$107,OFFSET('6. Patients'!$LQ$9,1,MATCH($D29,'6. Patients'!$LR$9:$MF$9,0),ROWS('6. Patients'!DX$10:DX$107))),0))+
IFERROR(VLOOKUP($D29,$H$109:$L$139,COLUMNS($H$108:$J$108)-1+S$7,0)*$E29*$F29*'1. General Inputs'!$J$18,0),0)</f>
        <v>0</v>
      </c>
      <c r="T29" s="3">
        <f ca="1">ROUNDUP($F29*$E29*CHOOSE(T$7,
IFERROR(SUMPRODUCT('6. Patients'!CL$10:CL$107,OFFSET('6. Patients'!$DM$9,1,MATCH($D29,'6. Patients'!$DN$9:$EI$9,0),ROWS('6. Patients'!DY$10:DY$107))),0)+
IFERROR(SUMPRODUCT('6. Patients'!CL$10:CL$107,OFFSET('6. Patients'!$EJ$9,1,MATCH($D29,'6. Patients'!$EK$9:$EW$9,0),ROWS('6. Patients'!DY$10:DY$107))),0)+
IFERROR(SUMPRODUCT('6. Patients'!CL$10:CL$107,OFFSET('6. Patients'!$EX$9,1,MATCH($D29,'6. Patients'!$EY$9:$FT$9,0),ROWS('6. Patients'!DY$10:DY$107))),0)+
IFERROR(SUMPRODUCT('6. Patients'!CL$10:CL$107,OFFSET('6. Patients'!$FU$9,1,MATCH($D29,'6. Patients'!$FV$9:$GJ$9,0),ROWS('6. Patients'!DY$10:DY$107))),0),
IFERROR(SUMPRODUCT('6. Patients'!CL$10:CL$107,OFFSET('6. Patients'!$GK$9,1,MATCH($D29,'6. Patients'!$GL$9:$HG$9,0),ROWS('6. Patients'!DY$10:DY$107))),0)+
IFERROR(SUMPRODUCT('6. Patients'!CL$10:CL$107,OFFSET('6. Patients'!$HH$9,1,MATCH($D29,'6. Patients'!$HI$9:$HU$9,0),ROWS('6. Patients'!DY$10:DY$107))),0)+
IFERROR(SUMPRODUCT('6. Patients'!CL$10:CL$107,OFFSET('6. Patients'!$HV$9,1,MATCH($D29,'6. Patients'!$HW$9:$IR$9,0),ROWS('6. Patients'!DY$10:DY$107))),0)+
IFERROR(SUMPRODUCT('6. Patients'!CL$10:CL$107,OFFSET('6. Patients'!$IS$9,1,MATCH($D29,'6. Patients'!$IT$9:$JH$9,0),ROWS('6. Patients'!DY$10:DY$107))),0),
IFERROR(SUMPRODUCT('6. Patients'!CL$10:CL$107,OFFSET('6. Patients'!$JI$9,1,MATCH($D29,'6. Patients'!$JJ$9:$KE$9,0),ROWS('6. Patients'!DY$10:DY$107))),0)+
IFERROR(SUMPRODUCT('6. Patients'!CL$10:CL$107,OFFSET('6. Patients'!$KF$9,1,MATCH($D29,'6. Patients'!$KG$9:$KS$9,0),ROWS('6. Patients'!DY$10:DY$107))),0)+
IFERROR(SUMPRODUCT('6. Patients'!CL$10:CL$107,OFFSET('6. Patients'!$KT$9,1,MATCH($D29,'6. Patients'!$KU$9:$LP$9,0),ROWS('6. Patients'!DY$10:DY$107))),0)+
IFERROR(SUMPRODUCT('6. Patients'!CL$10:CL$107,OFFSET('6. Patients'!$LQ$9,1,MATCH($D29,'6. Patients'!$LR$9:$MF$9,0),ROWS('6. Patients'!DY$10:DY$107))),0))+
IFERROR(VLOOKUP($D29,$H$109:$L$139,COLUMNS($H$108:$J$108)-1+T$7,0)*$E29*$F29*'1. General Inputs'!$J$18,0),0)</f>
        <v>0</v>
      </c>
      <c r="U29" s="3">
        <f ca="1">ROUNDUP($F29*$E29*CHOOSE(U$7,
IFERROR(SUMPRODUCT('6. Patients'!CM$10:CM$107,OFFSET('6. Patients'!$DM$9,1,MATCH($D29,'6. Patients'!$DN$9:$EI$9,0),ROWS('6. Patients'!DZ$10:DZ$107))),0)+
IFERROR(SUMPRODUCT('6. Patients'!CM$10:CM$107,OFFSET('6. Patients'!$EJ$9,1,MATCH($D29,'6. Patients'!$EK$9:$EW$9,0),ROWS('6. Patients'!DZ$10:DZ$107))),0)+
IFERROR(SUMPRODUCT('6. Patients'!CM$10:CM$107,OFFSET('6. Patients'!$EX$9,1,MATCH($D29,'6. Patients'!$EY$9:$FT$9,0),ROWS('6. Patients'!DZ$10:DZ$107))),0)+
IFERROR(SUMPRODUCT('6. Patients'!CM$10:CM$107,OFFSET('6. Patients'!$FU$9,1,MATCH($D29,'6. Patients'!$FV$9:$GJ$9,0),ROWS('6. Patients'!DZ$10:DZ$107))),0),
IFERROR(SUMPRODUCT('6. Patients'!CM$10:CM$107,OFFSET('6. Patients'!$GK$9,1,MATCH($D29,'6. Patients'!$GL$9:$HG$9,0),ROWS('6. Patients'!DZ$10:DZ$107))),0)+
IFERROR(SUMPRODUCT('6. Patients'!CM$10:CM$107,OFFSET('6. Patients'!$HH$9,1,MATCH($D29,'6. Patients'!$HI$9:$HU$9,0),ROWS('6. Patients'!DZ$10:DZ$107))),0)+
IFERROR(SUMPRODUCT('6. Patients'!CM$10:CM$107,OFFSET('6. Patients'!$HV$9,1,MATCH($D29,'6. Patients'!$HW$9:$IR$9,0),ROWS('6. Patients'!DZ$10:DZ$107))),0)+
IFERROR(SUMPRODUCT('6. Patients'!CM$10:CM$107,OFFSET('6. Patients'!$IS$9,1,MATCH($D29,'6. Patients'!$IT$9:$JH$9,0),ROWS('6. Patients'!DZ$10:DZ$107))),0),
IFERROR(SUMPRODUCT('6. Patients'!CM$10:CM$107,OFFSET('6. Patients'!$JI$9,1,MATCH($D29,'6. Patients'!$JJ$9:$KE$9,0),ROWS('6. Patients'!DZ$10:DZ$107))),0)+
IFERROR(SUMPRODUCT('6. Patients'!CM$10:CM$107,OFFSET('6. Patients'!$KF$9,1,MATCH($D29,'6. Patients'!$KG$9:$KS$9,0),ROWS('6. Patients'!DZ$10:DZ$107))),0)+
IFERROR(SUMPRODUCT('6. Patients'!CM$10:CM$107,OFFSET('6. Patients'!$KT$9,1,MATCH($D29,'6. Patients'!$KU$9:$LP$9,0),ROWS('6. Patients'!DZ$10:DZ$107))),0)+
IFERROR(SUMPRODUCT('6. Patients'!CM$10:CM$107,OFFSET('6. Patients'!$LQ$9,1,MATCH($D29,'6. Patients'!$LR$9:$MF$9,0),ROWS('6. Patients'!DZ$10:DZ$107))),0))+
IFERROR(VLOOKUP($D29,$H$109:$L$139,COLUMNS($H$108:$J$108)-1+U$7,0)*$E29*$F29*'1. General Inputs'!$J$18,0),0)</f>
        <v>0</v>
      </c>
      <c r="V29" s="3">
        <f ca="1">ROUNDUP($F29*$E29*CHOOSE(V$7,
IFERROR(SUMPRODUCT('6. Patients'!CN$10:CN$107,OFFSET('6. Patients'!$DM$9,1,MATCH($D29,'6. Patients'!$DN$9:$EI$9,0),ROWS('6. Patients'!EA$10:EA$107))),0)+
IFERROR(SUMPRODUCT('6. Patients'!CN$10:CN$107,OFFSET('6. Patients'!$EJ$9,1,MATCH($D29,'6. Patients'!$EK$9:$EW$9,0),ROWS('6. Patients'!EA$10:EA$107))),0)+
IFERROR(SUMPRODUCT('6. Patients'!CN$10:CN$107,OFFSET('6. Patients'!$EX$9,1,MATCH($D29,'6. Patients'!$EY$9:$FT$9,0),ROWS('6. Patients'!EA$10:EA$107))),0)+
IFERROR(SUMPRODUCT('6. Patients'!CN$10:CN$107,OFFSET('6. Patients'!$FU$9,1,MATCH($D29,'6. Patients'!$FV$9:$GJ$9,0),ROWS('6. Patients'!EA$10:EA$107))),0),
IFERROR(SUMPRODUCT('6. Patients'!CN$10:CN$107,OFFSET('6. Patients'!$GK$9,1,MATCH($D29,'6. Patients'!$GL$9:$HG$9,0),ROWS('6. Patients'!EA$10:EA$107))),0)+
IFERROR(SUMPRODUCT('6. Patients'!CN$10:CN$107,OFFSET('6. Patients'!$HH$9,1,MATCH($D29,'6. Patients'!$HI$9:$HU$9,0),ROWS('6. Patients'!EA$10:EA$107))),0)+
IFERROR(SUMPRODUCT('6. Patients'!CN$10:CN$107,OFFSET('6. Patients'!$HV$9,1,MATCH($D29,'6. Patients'!$HW$9:$IR$9,0),ROWS('6. Patients'!EA$10:EA$107))),0)+
IFERROR(SUMPRODUCT('6. Patients'!CN$10:CN$107,OFFSET('6. Patients'!$IS$9,1,MATCH($D29,'6. Patients'!$IT$9:$JH$9,0),ROWS('6. Patients'!EA$10:EA$107))),0),
IFERROR(SUMPRODUCT('6. Patients'!CN$10:CN$107,OFFSET('6. Patients'!$JI$9,1,MATCH($D29,'6. Patients'!$JJ$9:$KE$9,0),ROWS('6. Patients'!EA$10:EA$107))),0)+
IFERROR(SUMPRODUCT('6. Patients'!CN$10:CN$107,OFFSET('6. Patients'!$KF$9,1,MATCH($D29,'6. Patients'!$KG$9:$KS$9,0),ROWS('6. Patients'!EA$10:EA$107))),0)+
IFERROR(SUMPRODUCT('6. Patients'!CN$10:CN$107,OFFSET('6. Patients'!$KT$9,1,MATCH($D29,'6. Patients'!$KU$9:$LP$9,0),ROWS('6. Patients'!EA$10:EA$107))),0)+
IFERROR(SUMPRODUCT('6. Patients'!CN$10:CN$107,OFFSET('6. Patients'!$LQ$9,1,MATCH($D29,'6. Patients'!$LR$9:$MF$9,0),ROWS('6. Patients'!EA$10:EA$107))),0))+
IFERROR(VLOOKUP($D29,$H$109:$L$139,COLUMNS($H$108:$J$108)-1+V$7,0)*$E29*$F29*'1. General Inputs'!$J$18,0),0)</f>
        <v>0</v>
      </c>
      <c r="W29" s="3">
        <f ca="1">ROUNDUP($F29*$E29*CHOOSE(W$7,
IFERROR(SUMPRODUCT('6. Patients'!CO$10:CO$107,OFFSET('6. Patients'!$DM$9,1,MATCH($D29,'6. Patients'!$DN$9:$EI$9,0),ROWS('6. Patients'!EB$10:EB$107))),0)+
IFERROR(SUMPRODUCT('6. Patients'!CO$10:CO$107,OFFSET('6. Patients'!$EJ$9,1,MATCH($D29,'6. Patients'!$EK$9:$EW$9,0),ROWS('6. Patients'!EB$10:EB$107))),0)+
IFERROR(SUMPRODUCT('6. Patients'!CO$10:CO$107,OFFSET('6. Patients'!$EX$9,1,MATCH($D29,'6. Patients'!$EY$9:$FT$9,0),ROWS('6. Patients'!EB$10:EB$107))),0)+
IFERROR(SUMPRODUCT('6. Patients'!CO$10:CO$107,OFFSET('6. Patients'!$FU$9,1,MATCH($D29,'6. Patients'!$FV$9:$GJ$9,0),ROWS('6. Patients'!EB$10:EB$107))),0),
IFERROR(SUMPRODUCT('6. Patients'!CO$10:CO$107,OFFSET('6. Patients'!$GK$9,1,MATCH($D29,'6. Patients'!$GL$9:$HG$9,0),ROWS('6. Patients'!EB$10:EB$107))),0)+
IFERROR(SUMPRODUCT('6. Patients'!CO$10:CO$107,OFFSET('6. Patients'!$HH$9,1,MATCH($D29,'6. Patients'!$HI$9:$HU$9,0),ROWS('6. Patients'!EB$10:EB$107))),0)+
IFERROR(SUMPRODUCT('6. Patients'!CO$10:CO$107,OFFSET('6. Patients'!$HV$9,1,MATCH($D29,'6. Patients'!$HW$9:$IR$9,0),ROWS('6. Patients'!EB$10:EB$107))),0)+
IFERROR(SUMPRODUCT('6. Patients'!CO$10:CO$107,OFFSET('6. Patients'!$IS$9,1,MATCH($D29,'6. Patients'!$IT$9:$JH$9,0),ROWS('6. Patients'!EB$10:EB$107))),0),
IFERROR(SUMPRODUCT('6. Patients'!CO$10:CO$107,OFFSET('6. Patients'!$JI$9,1,MATCH($D29,'6. Patients'!$JJ$9:$KE$9,0),ROWS('6. Patients'!EB$10:EB$107))),0)+
IFERROR(SUMPRODUCT('6. Patients'!CO$10:CO$107,OFFSET('6. Patients'!$KF$9,1,MATCH($D29,'6. Patients'!$KG$9:$KS$9,0),ROWS('6. Patients'!EB$10:EB$107))),0)+
IFERROR(SUMPRODUCT('6. Patients'!CO$10:CO$107,OFFSET('6. Patients'!$KT$9,1,MATCH($D29,'6. Patients'!$KU$9:$LP$9,0),ROWS('6. Patients'!EB$10:EB$107))),0)+
IFERROR(SUMPRODUCT('6. Patients'!CO$10:CO$107,OFFSET('6. Patients'!$LQ$9,1,MATCH($D29,'6. Patients'!$LR$9:$MF$9,0),ROWS('6. Patients'!EB$10:EB$107))),0))+
IFERROR(VLOOKUP($D29,$H$109:$L$139,COLUMNS($H$108:$J$108)-1+W$7,0)*$E29*$F29*'1. General Inputs'!$J$18,0),0)</f>
        <v>0</v>
      </c>
      <c r="X29" s="3">
        <f ca="1">ROUNDUP($F29*$E29*CHOOSE(X$7,
IFERROR(SUMPRODUCT('6. Patients'!CP$10:CP$107,OFFSET('6. Patients'!$DM$9,1,MATCH($D29,'6. Patients'!$DN$9:$EI$9,0),ROWS('6. Patients'!EC$10:EC$107))),0)+
IFERROR(SUMPRODUCT('6. Patients'!CP$10:CP$107,OFFSET('6. Patients'!$EJ$9,1,MATCH($D29,'6. Patients'!$EK$9:$EW$9,0),ROWS('6. Patients'!EC$10:EC$107))),0)+
IFERROR(SUMPRODUCT('6. Patients'!CP$10:CP$107,OFFSET('6. Patients'!$EX$9,1,MATCH($D29,'6. Patients'!$EY$9:$FT$9,0),ROWS('6. Patients'!EC$10:EC$107))),0)+
IFERROR(SUMPRODUCT('6. Patients'!CP$10:CP$107,OFFSET('6. Patients'!$FU$9,1,MATCH($D29,'6. Patients'!$FV$9:$GJ$9,0),ROWS('6. Patients'!EC$10:EC$107))),0),
IFERROR(SUMPRODUCT('6. Patients'!CP$10:CP$107,OFFSET('6. Patients'!$GK$9,1,MATCH($D29,'6. Patients'!$GL$9:$HG$9,0),ROWS('6. Patients'!EC$10:EC$107))),0)+
IFERROR(SUMPRODUCT('6. Patients'!CP$10:CP$107,OFFSET('6. Patients'!$HH$9,1,MATCH($D29,'6. Patients'!$HI$9:$HU$9,0),ROWS('6. Patients'!EC$10:EC$107))),0)+
IFERROR(SUMPRODUCT('6. Patients'!CP$10:CP$107,OFFSET('6. Patients'!$HV$9,1,MATCH($D29,'6. Patients'!$HW$9:$IR$9,0),ROWS('6. Patients'!EC$10:EC$107))),0)+
IFERROR(SUMPRODUCT('6. Patients'!CP$10:CP$107,OFFSET('6. Patients'!$IS$9,1,MATCH($D29,'6. Patients'!$IT$9:$JH$9,0),ROWS('6. Patients'!EC$10:EC$107))),0),
IFERROR(SUMPRODUCT('6. Patients'!CP$10:CP$107,OFFSET('6. Patients'!$JI$9,1,MATCH($D29,'6. Patients'!$JJ$9:$KE$9,0),ROWS('6. Patients'!EC$10:EC$107))),0)+
IFERROR(SUMPRODUCT('6. Patients'!CP$10:CP$107,OFFSET('6. Patients'!$KF$9,1,MATCH($D29,'6. Patients'!$KG$9:$KS$9,0),ROWS('6. Patients'!EC$10:EC$107))),0)+
IFERROR(SUMPRODUCT('6. Patients'!CP$10:CP$107,OFFSET('6. Patients'!$KT$9,1,MATCH($D29,'6. Patients'!$KU$9:$LP$9,0),ROWS('6. Patients'!EC$10:EC$107))),0)+
IFERROR(SUMPRODUCT('6. Patients'!CP$10:CP$107,OFFSET('6. Patients'!$LQ$9,1,MATCH($D29,'6. Patients'!$LR$9:$MF$9,0),ROWS('6. Patients'!EC$10:EC$107))),0))+
IFERROR(VLOOKUP($D29,$H$109:$L$139,COLUMNS($H$108:$J$108)-1+X$7,0)*$E29*$F29*'1. General Inputs'!$J$18,0),0)</f>
        <v>0</v>
      </c>
      <c r="Y29" s="3">
        <f ca="1">ROUNDUP($F29*$E29*CHOOSE(Y$7,
IFERROR(SUMPRODUCT('6. Patients'!CQ$10:CQ$107,OFFSET('6. Patients'!$DM$9,1,MATCH($D29,'6. Patients'!$DN$9:$EI$9,0),ROWS('6. Patients'!ED$10:ED$107))),0)+
IFERROR(SUMPRODUCT('6. Patients'!CQ$10:CQ$107,OFFSET('6. Patients'!$EJ$9,1,MATCH($D29,'6. Patients'!$EK$9:$EW$9,0),ROWS('6. Patients'!ED$10:ED$107))),0)+
IFERROR(SUMPRODUCT('6. Patients'!CQ$10:CQ$107,OFFSET('6. Patients'!$EX$9,1,MATCH($D29,'6. Patients'!$EY$9:$FT$9,0),ROWS('6. Patients'!ED$10:ED$107))),0)+
IFERROR(SUMPRODUCT('6. Patients'!CQ$10:CQ$107,OFFSET('6. Patients'!$FU$9,1,MATCH($D29,'6. Patients'!$FV$9:$GJ$9,0),ROWS('6. Patients'!ED$10:ED$107))),0),
IFERROR(SUMPRODUCT('6. Patients'!CQ$10:CQ$107,OFFSET('6. Patients'!$GK$9,1,MATCH($D29,'6. Patients'!$GL$9:$HG$9,0),ROWS('6. Patients'!ED$10:ED$107))),0)+
IFERROR(SUMPRODUCT('6. Patients'!CQ$10:CQ$107,OFFSET('6. Patients'!$HH$9,1,MATCH($D29,'6. Patients'!$HI$9:$HU$9,0),ROWS('6. Patients'!ED$10:ED$107))),0)+
IFERROR(SUMPRODUCT('6. Patients'!CQ$10:CQ$107,OFFSET('6. Patients'!$HV$9,1,MATCH($D29,'6. Patients'!$HW$9:$IR$9,0),ROWS('6. Patients'!ED$10:ED$107))),0)+
IFERROR(SUMPRODUCT('6. Patients'!CQ$10:CQ$107,OFFSET('6. Patients'!$IS$9,1,MATCH($D29,'6. Patients'!$IT$9:$JH$9,0),ROWS('6. Patients'!ED$10:ED$107))),0),
IFERROR(SUMPRODUCT('6. Patients'!CQ$10:CQ$107,OFFSET('6. Patients'!$JI$9,1,MATCH($D29,'6. Patients'!$JJ$9:$KE$9,0),ROWS('6. Patients'!ED$10:ED$107))),0)+
IFERROR(SUMPRODUCT('6. Patients'!CQ$10:CQ$107,OFFSET('6. Patients'!$KF$9,1,MATCH($D29,'6. Patients'!$KG$9:$KS$9,0),ROWS('6. Patients'!ED$10:ED$107))),0)+
IFERROR(SUMPRODUCT('6. Patients'!CQ$10:CQ$107,OFFSET('6. Patients'!$KT$9,1,MATCH($D29,'6. Patients'!$KU$9:$LP$9,0),ROWS('6. Patients'!ED$10:ED$107))),0)+
IFERROR(SUMPRODUCT('6. Patients'!CQ$10:CQ$107,OFFSET('6. Patients'!$LQ$9,1,MATCH($D29,'6. Patients'!$LR$9:$MF$9,0),ROWS('6. Patients'!ED$10:ED$107))),0))+
IFERROR(VLOOKUP($D29,$H$109:$L$139,COLUMNS($H$108:$J$108)-1+Y$7,0)*$E29*$F29*'1. General Inputs'!$J$18,0),0)</f>
        <v>0</v>
      </c>
      <c r="Z29" s="3">
        <f ca="1">ROUNDUP($F29*$E29*CHOOSE(Z$7,
IFERROR(SUMPRODUCT('6. Patients'!CR$10:CR$107,OFFSET('6. Patients'!$DM$9,1,MATCH($D29,'6. Patients'!$DN$9:$EI$9,0),ROWS('6. Patients'!EE$10:EE$107))),0)+
IFERROR(SUMPRODUCT('6. Patients'!CR$10:CR$107,OFFSET('6. Patients'!$EJ$9,1,MATCH($D29,'6. Patients'!$EK$9:$EW$9,0),ROWS('6. Patients'!EE$10:EE$107))),0)+
IFERROR(SUMPRODUCT('6. Patients'!CR$10:CR$107,OFFSET('6. Patients'!$EX$9,1,MATCH($D29,'6. Patients'!$EY$9:$FT$9,0),ROWS('6. Patients'!EE$10:EE$107))),0)+
IFERROR(SUMPRODUCT('6. Patients'!CR$10:CR$107,OFFSET('6. Patients'!$FU$9,1,MATCH($D29,'6. Patients'!$FV$9:$GJ$9,0),ROWS('6. Patients'!EE$10:EE$107))),0),
IFERROR(SUMPRODUCT('6. Patients'!CR$10:CR$107,OFFSET('6. Patients'!$GK$9,1,MATCH($D29,'6. Patients'!$GL$9:$HG$9,0),ROWS('6. Patients'!EE$10:EE$107))),0)+
IFERROR(SUMPRODUCT('6. Patients'!CR$10:CR$107,OFFSET('6. Patients'!$HH$9,1,MATCH($D29,'6. Patients'!$HI$9:$HU$9,0),ROWS('6. Patients'!EE$10:EE$107))),0)+
IFERROR(SUMPRODUCT('6. Patients'!CR$10:CR$107,OFFSET('6. Patients'!$HV$9,1,MATCH($D29,'6. Patients'!$HW$9:$IR$9,0),ROWS('6. Patients'!EE$10:EE$107))),0)+
IFERROR(SUMPRODUCT('6. Patients'!CR$10:CR$107,OFFSET('6. Patients'!$IS$9,1,MATCH($D29,'6. Patients'!$IT$9:$JH$9,0),ROWS('6. Patients'!EE$10:EE$107))),0),
IFERROR(SUMPRODUCT('6. Patients'!CR$10:CR$107,OFFSET('6. Patients'!$JI$9,1,MATCH($D29,'6. Patients'!$JJ$9:$KE$9,0),ROWS('6. Patients'!EE$10:EE$107))),0)+
IFERROR(SUMPRODUCT('6. Patients'!CR$10:CR$107,OFFSET('6. Patients'!$KF$9,1,MATCH($D29,'6. Patients'!$KG$9:$KS$9,0),ROWS('6. Patients'!EE$10:EE$107))),0)+
IFERROR(SUMPRODUCT('6. Patients'!CR$10:CR$107,OFFSET('6. Patients'!$KT$9,1,MATCH($D29,'6. Patients'!$KU$9:$LP$9,0),ROWS('6. Patients'!EE$10:EE$107))),0)+
IFERROR(SUMPRODUCT('6. Patients'!CR$10:CR$107,OFFSET('6. Patients'!$LQ$9,1,MATCH($D29,'6. Patients'!$LR$9:$MF$9,0),ROWS('6. Patients'!EE$10:EE$107))),0))+
IFERROR(VLOOKUP($D29,$H$109:$L$139,COLUMNS($H$108:$J$108)-1+Z$7,0)*$E29*$F29*'1. General Inputs'!$J$18,0),0)</f>
        <v>0</v>
      </c>
      <c r="AA29" s="3">
        <f ca="1">ROUNDUP($F29*$E29*CHOOSE(AA$7,
IFERROR(SUMPRODUCT('6. Patients'!CS$10:CS$107,OFFSET('6. Patients'!$DM$9,1,MATCH($D29,'6. Patients'!$DN$9:$EI$9,0),ROWS('6. Patients'!EF$10:EF$107))),0)+
IFERROR(SUMPRODUCT('6. Patients'!CS$10:CS$107,OFFSET('6. Patients'!$EJ$9,1,MATCH($D29,'6. Patients'!$EK$9:$EW$9,0),ROWS('6. Patients'!EF$10:EF$107))),0)+
IFERROR(SUMPRODUCT('6. Patients'!CS$10:CS$107,OFFSET('6. Patients'!$EX$9,1,MATCH($D29,'6. Patients'!$EY$9:$FT$9,0),ROWS('6. Patients'!EF$10:EF$107))),0)+
IFERROR(SUMPRODUCT('6. Patients'!CS$10:CS$107,OFFSET('6. Patients'!$FU$9,1,MATCH($D29,'6. Patients'!$FV$9:$GJ$9,0),ROWS('6. Patients'!EF$10:EF$107))),0),
IFERROR(SUMPRODUCT('6. Patients'!CS$10:CS$107,OFFSET('6. Patients'!$GK$9,1,MATCH($D29,'6. Patients'!$GL$9:$HG$9,0),ROWS('6. Patients'!EF$10:EF$107))),0)+
IFERROR(SUMPRODUCT('6. Patients'!CS$10:CS$107,OFFSET('6. Patients'!$HH$9,1,MATCH($D29,'6. Patients'!$HI$9:$HU$9,0),ROWS('6. Patients'!EF$10:EF$107))),0)+
IFERROR(SUMPRODUCT('6. Patients'!CS$10:CS$107,OFFSET('6. Patients'!$HV$9,1,MATCH($D29,'6. Patients'!$HW$9:$IR$9,0),ROWS('6. Patients'!EF$10:EF$107))),0)+
IFERROR(SUMPRODUCT('6. Patients'!CS$10:CS$107,OFFSET('6. Patients'!$IS$9,1,MATCH($D29,'6. Patients'!$IT$9:$JH$9,0),ROWS('6. Patients'!EF$10:EF$107))),0),
IFERROR(SUMPRODUCT('6. Patients'!CS$10:CS$107,OFFSET('6. Patients'!$JI$9,1,MATCH($D29,'6. Patients'!$JJ$9:$KE$9,0),ROWS('6. Patients'!EF$10:EF$107))),0)+
IFERROR(SUMPRODUCT('6. Patients'!CS$10:CS$107,OFFSET('6. Patients'!$KF$9,1,MATCH($D29,'6. Patients'!$KG$9:$KS$9,0),ROWS('6. Patients'!EF$10:EF$107))),0)+
IFERROR(SUMPRODUCT('6. Patients'!CS$10:CS$107,OFFSET('6. Patients'!$KT$9,1,MATCH($D29,'6. Patients'!$KU$9:$LP$9,0),ROWS('6. Patients'!EF$10:EF$107))),0)+
IFERROR(SUMPRODUCT('6. Patients'!CS$10:CS$107,OFFSET('6. Patients'!$LQ$9,1,MATCH($D29,'6. Patients'!$LR$9:$MF$9,0),ROWS('6. Patients'!EF$10:EF$107))),0))+
IFERROR(VLOOKUP($D29,$H$109:$L$139,COLUMNS($H$108:$J$108)-1+AA$7,0)*$E29*$F29*'1. General Inputs'!$J$18,0),0)</f>
        <v>0</v>
      </c>
      <c r="AB29" s="3">
        <f ca="1">ROUNDUP($F29*$E29*CHOOSE(AB$7,
IFERROR(SUMPRODUCT('6. Patients'!CT$10:CT$107,OFFSET('6. Patients'!$DM$9,1,MATCH($D29,'6. Patients'!$DN$9:$EI$9,0),ROWS('6. Patients'!EG$10:EG$107))),0)+
IFERROR(SUMPRODUCT('6. Patients'!CT$10:CT$107,OFFSET('6. Patients'!$EJ$9,1,MATCH($D29,'6. Patients'!$EK$9:$EW$9,0),ROWS('6. Patients'!EG$10:EG$107))),0)+
IFERROR(SUMPRODUCT('6. Patients'!CT$10:CT$107,OFFSET('6. Patients'!$EX$9,1,MATCH($D29,'6. Patients'!$EY$9:$FT$9,0),ROWS('6. Patients'!EG$10:EG$107))),0)+
IFERROR(SUMPRODUCT('6. Patients'!CT$10:CT$107,OFFSET('6. Patients'!$FU$9,1,MATCH($D29,'6. Patients'!$FV$9:$GJ$9,0),ROWS('6. Patients'!EG$10:EG$107))),0),
IFERROR(SUMPRODUCT('6. Patients'!CT$10:CT$107,OFFSET('6. Patients'!$GK$9,1,MATCH($D29,'6. Patients'!$GL$9:$HG$9,0),ROWS('6. Patients'!EG$10:EG$107))),0)+
IFERROR(SUMPRODUCT('6. Patients'!CT$10:CT$107,OFFSET('6. Patients'!$HH$9,1,MATCH($D29,'6. Patients'!$HI$9:$HU$9,0),ROWS('6. Patients'!EG$10:EG$107))),0)+
IFERROR(SUMPRODUCT('6. Patients'!CT$10:CT$107,OFFSET('6. Patients'!$HV$9,1,MATCH($D29,'6. Patients'!$HW$9:$IR$9,0),ROWS('6. Patients'!EG$10:EG$107))),0)+
IFERROR(SUMPRODUCT('6. Patients'!CT$10:CT$107,OFFSET('6. Patients'!$IS$9,1,MATCH($D29,'6. Patients'!$IT$9:$JH$9,0),ROWS('6. Patients'!EG$10:EG$107))),0),
IFERROR(SUMPRODUCT('6. Patients'!CT$10:CT$107,OFFSET('6. Patients'!$JI$9,1,MATCH($D29,'6. Patients'!$JJ$9:$KE$9,0),ROWS('6. Patients'!EG$10:EG$107))),0)+
IFERROR(SUMPRODUCT('6. Patients'!CT$10:CT$107,OFFSET('6. Patients'!$KF$9,1,MATCH($D29,'6. Patients'!$KG$9:$KS$9,0),ROWS('6. Patients'!EG$10:EG$107))),0)+
IFERROR(SUMPRODUCT('6. Patients'!CT$10:CT$107,OFFSET('6. Patients'!$KT$9,1,MATCH($D29,'6. Patients'!$KU$9:$LP$9,0),ROWS('6. Patients'!EG$10:EG$107))),0)+
IFERROR(SUMPRODUCT('6. Patients'!CT$10:CT$107,OFFSET('6. Patients'!$LQ$9,1,MATCH($D29,'6. Patients'!$LR$9:$MF$9,0),ROWS('6. Patients'!EG$10:EG$107))),0))+
IFERROR(VLOOKUP($D29,$H$109:$L$139,COLUMNS($H$108:$J$108)-1+AB$7,0)*$E29*$F29*'1. General Inputs'!$J$18,0),0)</f>
        <v>0</v>
      </c>
      <c r="AC29" s="3">
        <f ca="1">ROUNDUP($F29*$E29*CHOOSE(AC$7,
IFERROR(SUMPRODUCT('6. Patients'!CU$10:CU$107,OFFSET('6. Patients'!$DM$9,1,MATCH($D29,'6. Patients'!$DN$9:$EI$9,0),ROWS('6. Patients'!EH$10:EH$107))),0)+
IFERROR(SUMPRODUCT('6. Patients'!CU$10:CU$107,OFFSET('6. Patients'!$EJ$9,1,MATCH($D29,'6. Patients'!$EK$9:$EW$9,0),ROWS('6. Patients'!EH$10:EH$107))),0)+
IFERROR(SUMPRODUCT('6. Patients'!CU$10:CU$107,OFFSET('6. Patients'!$EX$9,1,MATCH($D29,'6. Patients'!$EY$9:$FT$9,0),ROWS('6. Patients'!EH$10:EH$107))),0)+
IFERROR(SUMPRODUCT('6. Patients'!CU$10:CU$107,OFFSET('6. Patients'!$FU$9,1,MATCH($D29,'6. Patients'!$FV$9:$GJ$9,0),ROWS('6. Patients'!EH$10:EH$107))),0),
IFERROR(SUMPRODUCT('6. Patients'!CU$10:CU$107,OFFSET('6. Patients'!$GK$9,1,MATCH($D29,'6. Patients'!$GL$9:$HG$9,0),ROWS('6. Patients'!EH$10:EH$107))),0)+
IFERROR(SUMPRODUCT('6. Patients'!CU$10:CU$107,OFFSET('6. Patients'!$HH$9,1,MATCH($D29,'6. Patients'!$HI$9:$HU$9,0),ROWS('6. Patients'!EH$10:EH$107))),0)+
IFERROR(SUMPRODUCT('6. Patients'!CU$10:CU$107,OFFSET('6. Patients'!$HV$9,1,MATCH($D29,'6. Patients'!$HW$9:$IR$9,0),ROWS('6. Patients'!EH$10:EH$107))),0)+
IFERROR(SUMPRODUCT('6. Patients'!CU$10:CU$107,OFFSET('6. Patients'!$IS$9,1,MATCH($D29,'6. Patients'!$IT$9:$JH$9,0),ROWS('6. Patients'!EH$10:EH$107))),0),
IFERROR(SUMPRODUCT('6. Patients'!CU$10:CU$107,OFFSET('6. Patients'!$JI$9,1,MATCH($D29,'6. Patients'!$JJ$9:$KE$9,0),ROWS('6. Patients'!EH$10:EH$107))),0)+
IFERROR(SUMPRODUCT('6. Patients'!CU$10:CU$107,OFFSET('6. Patients'!$KF$9,1,MATCH($D29,'6. Patients'!$KG$9:$KS$9,0),ROWS('6. Patients'!EH$10:EH$107))),0)+
IFERROR(SUMPRODUCT('6. Patients'!CU$10:CU$107,OFFSET('6. Patients'!$KT$9,1,MATCH($D29,'6. Patients'!$KU$9:$LP$9,0),ROWS('6. Patients'!EH$10:EH$107))),0)+
IFERROR(SUMPRODUCT('6. Patients'!CU$10:CU$107,OFFSET('6. Patients'!$LQ$9,1,MATCH($D29,'6. Patients'!$LR$9:$MF$9,0),ROWS('6. Patients'!EH$10:EH$107))),0))+
IFERROR(VLOOKUP($D29,$H$109:$L$139,COLUMNS($H$108:$J$108)-1+AC$7,0)*$E29*$F29*'1. General Inputs'!$J$18,0),0)</f>
        <v>0</v>
      </c>
      <c r="AD29" s="3">
        <f ca="1">ROUNDUP($F29*$E29*CHOOSE(AD$7,
IFERROR(SUMPRODUCT('6. Patients'!CV$10:CV$107,OFFSET('6. Patients'!$DM$9,1,MATCH($D29,'6. Patients'!$DN$9:$EI$9,0),ROWS('6. Patients'!EI$10:EI$107))),0)+
IFERROR(SUMPRODUCT('6. Patients'!CV$10:CV$107,OFFSET('6. Patients'!$EJ$9,1,MATCH($D29,'6. Patients'!$EK$9:$EW$9,0),ROWS('6. Patients'!EI$10:EI$107))),0)+
IFERROR(SUMPRODUCT('6. Patients'!CV$10:CV$107,OFFSET('6. Patients'!$EX$9,1,MATCH($D29,'6. Patients'!$EY$9:$FT$9,0),ROWS('6. Patients'!EI$10:EI$107))),0)+
IFERROR(SUMPRODUCT('6. Patients'!CV$10:CV$107,OFFSET('6. Patients'!$FU$9,1,MATCH($D29,'6. Patients'!$FV$9:$GJ$9,0),ROWS('6. Patients'!EI$10:EI$107))),0),
IFERROR(SUMPRODUCT('6. Patients'!CV$10:CV$107,OFFSET('6. Patients'!$GK$9,1,MATCH($D29,'6. Patients'!$GL$9:$HG$9,0),ROWS('6. Patients'!EI$10:EI$107))),0)+
IFERROR(SUMPRODUCT('6. Patients'!CV$10:CV$107,OFFSET('6. Patients'!$HH$9,1,MATCH($D29,'6. Patients'!$HI$9:$HU$9,0),ROWS('6. Patients'!EI$10:EI$107))),0)+
IFERROR(SUMPRODUCT('6. Patients'!CV$10:CV$107,OFFSET('6. Patients'!$HV$9,1,MATCH($D29,'6. Patients'!$HW$9:$IR$9,0),ROWS('6. Patients'!EI$10:EI$107))),0)+
IFERROR(SUMPRODUCT('6. Patients'!CV$10:CV$107,OFFSET('6. Patients'!$IS$9,1,MATCH($D29,'6. Patients'!$IT$9:$JH$9,0),ROWS('6. Patients'!EI$10:EI$107))),0),
IFERROR(SUMPRODUCT('6. Patients'!CV$10:CV$107,OFFSET('6. Patients'!$JI$9,1,MATCH($D29,'6. Patients'!$JJ$9:$KE$9,0),ROWS('6. Patients'!EI$10:EI$107))),0)+
IFERROR(SUMPRODUCT('6. Patients'!CV$10:CV$107,OFFSET('6. Patients'!$KF$9,1,MATCH($D29,'6. Patients'!$KG$9:$KS$9,0),ROWS('6. Patients'!EI$10:EI$107))),0)+
IFERROR(SUMPRODUCT('6. Patients'!CV$10:CV$107,OFFSET('6. Patients'!$KT$9,1,MATCH($D29,'6. Patients'!$KU$9:$LP$9,0),ROWS('6. Patients'!EI$10:EI$107))),0)+
IFERROR(SUMPRODUCT('6. Patients'!CV$10:CV$107,OFFSET('6. Patients'!$LQ$9,1,MATCH($D29,'6. Patients'!$LR$9:$MF$9,0),ROWS('6. Patients'!EI$10:EI$107))),0))+
IFERROR(VLOOKUP($D29,$H$109:$L$139,COLUMNS($H$108:$J$108)-1+AD$7,0)*$E29*$F29*'1. General Inputs'!$J$18,0),0)</f>
        <v>0</v>
      </c>
      <c r="AE29" s="3">
        <f ca="1">ROUNDUP($F29*$E29*CHOOSE(AE$7,
IFERROR(SUMPRODUCT('6. Patients'!CW$10:CW$107,OFFSET('6. Patients'!$DM$9,1,MATCH($D29,'6. Patients'!$DN$9:$EI$9,0),ROWS('6. Patients'!EJ$10:EJ$107))),0)+
IFERROR(SUMPRODUCT('6. Patients'!CW$10:CW$107,OFFSET('6. Patients'!$EJ$9,1,MATCH($D29,'6. Patients'!$EK$9:$EW$9,0),ROWS('6. Patients'!EJ$10:EJ$107))),0)+
IFERROR(SUMPRODUCT('6. Patients'!CW$10:CW$107,OFFSET('6. Patients'!$EX$9,1,MATCH($D29,'6. Patients'!$EY$9:$FT$9,0),ROWS('6. Patients'!EJ$10:EJ$107))),0)+
IFERROR(SUMPRODUCT('6. Patients'!CW$10:CW$107,OFFSET('6. Patients'!$FU$9,1,MATCH($D29,'6. Patients'!$FV$9:$GJ$9,0),ROWS('6. Patients'!EJ$10:EJ$107))),0),
IFERROR(SUMPRODUCT('6. Patients'!CW$10:CW$107,OFFSET('6. Patients'!$GK$9,1,MATCH($D29,'6. Patients'!$GL$9:$HG$9,0),ROWS('6. Patients'!EJ$10:EJ$107))),0)+
IFERROR(SUMPRODUCT('6. Patients'!CW$10:CW$107,OFFSET('6. Patients'!$HH$9,1,MATCH($D29,'6. Patients'!$HI$9:$HU$9,0),ROWS('6. Patients'!EJ$10:EJ$107))),0)+
IFERROR(SUMPRODUCT('6. Patients'!CW$10:CW$107,OFFSET('6. Patients'!$HV$9,1,MATCH($D29,'6. Patients'!$HW$9:$IR$9,0),ROWS('6. Patients'!EJ$10:EJ$107))),0)+
IFERROR(SUMPRODUCT('6. Patients'!CW$10:CW$107,OFFSET('6. Patients'!$IS$9,1,MATCH($D29,'6. Patients'!$IT$9:$JH$9,0),ROWS('6. Patients'!EJ$10:EJ$107))),0),
IFERROR(SUMPRODUCT('6. Patients'!CW$10:CW$107,OFFSET('6. Patients'!$JI$9,1,MATCH($D29,'6. Patients'!$JJ$9:$KE$9,0),ROWS('6. Patients'!EJ$10:EJ$107))),0)+
IFERROR(SUMPRODUCT('6. Patients'!CW$10:CW$107,OFFSET('6. Patients'!$KF$9,1,MATCH($D29,'6. Patients'!$KG$9:$KS$9,0),ROWS('6. Patients'!EJ$10:EJ$107))),0)+
IFERROR(SUMPRODUCT('6. Patients'!CW$10:CW$107,OFFSET('6. Patients'!$KT$9,1,MATCH($D29,'6. Patients'!$KU$9:$LP$9,0),ROWS('6. Patients'!EJ$10:EJ$107))),0)+
IFERROR(SUMPRODUCT('6. Patients'!CW$10:CW$107,OFFSET('6. Patients'!$LQ$9,1,MATCH($D29,'6. Patients'!$LR$9:$MF$9,0),ROWS('6. Patients'!EJ$10:EJ$107))),0))+
IFERROR(VLOOKUP($D29,$H$109:$L$139,COLUMNS($H$108:$J$108)-1+AE$7,0)*$E29*$F29*'1. General Inputs'!$J$18,0),0)</f>
        <v>0</v>
      </c>
      <c r="AF29" s="3">
        <f ca="1">ROUNDUP($F29*$E29*CHOOSE(AF$7,
IFERROR(SUMPRODUCT('6. Patients'!CX$10:CX$107,OFFSET('6. Patients'!$DM$9,1,MATCH($D29,'6. Patients'!$DN$9:$EI$9,0),ROWS('6. Patients'!EK$10:EK$107))),0)+
IFERROR(SUMPRODUCT('6. Patients'!CX$10:CX$107,OFFSET('6. Patients'!$EJ$9,1,MATCH($D29,'6. Patients'!$EK$9:$EW$9,0),ROWS('6. Patients'!EK$10:EK$107))),0)+
IFERROR(SUMPRODUCT('6. Patients'!CX$10:CX$107,OFFSET('6. Patients'!$EX$9,1,MATCH($D29,'6. Patients'!$EY$9:$FT$9,0),ROWS('6. Patients'!EK$10:EK$107))),0)+
IFERROR(SUMPRODUCT('6. Patients'!CX$10:CX$107,OFFSET('6. Patients'!$FU$9,1,MATCH($D29,'6. Patients'!$FV$9:$GJ$9,0),ROWS('6. Patients'!EK$10:EK$107))),0),
IFERROR(SUMPRODUCT('6. Patients'!CX$10:CX$107,OFFSET('6. Patients'!$GK$9,1,MATCH($D29,'6. Patients'!$GL$9:$HG$9,0),ROWS('6. Patients'!EK$10:EK$107))),0)+
IFERROR(SUMPRODUCT('6. Patients'!CX$10:CX$107,OFFSET('6. Patients'!$HH$9,1,MATCH($D29,'6. Patients'!$HI$9:$HU$9,0),ROWS('6. Patients'!EK$10:EK$107))),0)+
IFERROR(SUMPRODUCT('6. Patients'!CX$10:CX$107,OFFSET('6. Patients'!$HV$9,1,MATCH($D29,'6. Patients'!$HW$9:$IR$9,0),ROWS('6. Patients'!EK$10:EK$107))),0)+
IFERROR(SUMPRODUCT('6. Patients'!CX$10:CX$107,OFFSET('6. Patients'!$IS$9,1,MATCH($D29,'6. Patients'!$IT$9:$JH$9,0),ROWS('6. Patients'!EK$10:EK$107))),0),
IFERROR(SUMPRODUCT('6. Patients'!CX$10:CX$107,OFFSET('6. Patients'!$JI$9,1,MATCH($D29,'6. Patients'!$JJ$9:$KE$9,0),ROWS('6. Patients'!EK$10:EK$107))),0)+
IFERROR(SUMPRODUCT('6. Patients'!CX$10:CX$107,OFFSET('6. Patients'!$KF$9,1,MATCH($D29,'6. Patients'!$KG$9:$KS$9,0),ROWS('6. Patients'!EK$10:EK$107))),0)+
IFERROR(SUMPRODUCT('6. Patients'!CX$10:CX$107,OFFSET('6. Patients'!$KT$9,1,MATCH($D29,'6. Patients'!$KU$9:$LP$9,0),ROWS('6. Patients'!EK$10:EK$107))),0)+
IFERROR(SUMPRODUCT('6. Patients'!CX$10:CX$107,OFFSET('6. Patients'!$LQ$9,1,MATCH($D29,'6. Patients'!$LR$9:$MF$9,0),ROWS('6. Patients'!EK$10:EK$107))),0))+
IFERROR(VLOOKUP($D29,$H$109:$L$139,COLUMNS($H$108:$J$108)-1+AF$7,0)*$E29*$F29*'1. General Inputs'!$J$18,0),0)</f>
        <v>0</v>
      </c>
      <c r="AG29" s="3">
        <f ca="1">ROUNDUP($F29*$E29*CHOOSE(AG$7,
IFERROR(SUMPRODUCT('6. Patients'!CY$10:CY$107,OFFSET('6. Patients'!$DM$9,1,MATCH($D29,'6. Patients'!$DN$9:$EI$9,0),ROWS('6. Patients'!EL$10:EL$107))),0)+
IFERROR(SUMPRODUCT('6. Patients'!CY$10:CY$107,OFFSET('6. Patients'!$EJ$9,1,MATCH($D29,'6. Patients'!$EK$9:$EW$9,0),ROWS('6. Patients'!EL$10:EL$107))),0)+
IFERROR(SUMPRODUCT('6. Patients'!CY$10:CY$107,OFFSET('6. Patients'!$EX$9,1,MATCH($D29,'6. Patients'!$EY$9:$FT$9,0),ROWS('6. Patients'!EL$10:EL$107))),0)+
IFERROR(SUMPRODUCT('6. Patients'!CY$10:CY$107,OFFSET('6. Patients'!$FU$9,1,MATCH($D29,'6. Patients'!$FV$9:$GJ$9,0),ROWS('6. Patients'!EL$10:EL$107))),0),
IFERROR(SUMPRODUCT('6. Patients'!CY$10:CY$107,OFFSET('6. Patients'!$GK$9,1,MATCH($D29,'6. Patients'!$GL$9:$HG$9,0),ROWS('6. Patients'!EL$10:EL$107))),0)+
IFERROR(SUMPRODUCT('6. Patients'!CY$10:CY$107,OFFSET('6. Patients'!$HH$9,1,MATCH($D29,'6. Patients'!$HI$9:$HU$9,0),ROWS('6. Patients'!EL$10:EL$107))),0)+
IFERROR(SUMPRODUCT('6. Patients'!CY$10:CY$107,OFFSET('6. Patients'!$HV$9,1,MATCH($D29,'6. Patients'!$HW$9:$IR$9,0),ROWS('6. Patients'!EL$10:EL$107))),0)+
IFERROR(SUMPRODUCT('6. Patients'!CY$10:CY$107,OFFSET('6. Patients'!$IS$9,1,MATCH($D29,'6. Patients'!$IT$9:$JH$9,0),ROWS('6. Patients'!EL$10:EL$107))),0),
IFERROR(SUMPRODUCT('6. Patients'!CY$10:CY$107,OFFSET('6. Patients'!$JI$9,1,MATCH($D29,'6. Patients'!$JJ$9:$KE$9,0),ROWS('6. Patients'!EL$10:EL$107))),0)+
IFERROR(SUMPRODUCT('6. Patients'!CY$10:CY$107,OFFSET('6. Patients'!$KF$9,1,MATCH($D29,'6. Patients'!$KG$9:$KS$9,0),ROWS('6. Patients'!EL$10:EL$107))),0)+
IFERROR(SUMPRODUCT('6. Patients'!CY$10:CY$107,OFFSET('6. Patients'!$KT$9,1,MATCH($D29,'6. Patients'!$KU$9:$LP$9,0),ROWS('6. Patients'!EL$10:EL$107))),0)+
IFERROR(SUMPRODUCT('6. Patients'!CY$10:CY$107,OFFSET('6. Patients'!$LQ$9,1,MATCH($D29,'6. Patients'!$LR$9:$MF$9,0),ROWS('6. Patients'!EL$10:EL$107))),0))+
IFERROR(VLOOKUP($D29,$H$109:$L$139,COLUMNS($H$108:$J$108)-1+AG$7,0)*$E29*$F29*'1. General Inputs'!$J$18,0),0)</f>
        <v>0</v>
      </c>
      <c r="AH29" s="3">
        <f ca="1">ROUNDUP($F29*$E29*CHOOSE(AH$7,
IFERROR(SUMPRODUCT('6. Patients'!CZ$10:CZ$107,OFFSET('6. Patients'!$DM$9,1,MATCH($D29,'6. Patients'!$DN$9:$EI$9,0),ROWS('6. Patients'!EM$10:EM$107))),0)+
IFERROR(SUMPRODUCT('6. Patients'!CZ$10:CZ$107,OFFSET('6. Patients'!$EJ$9,1,MATCH($D29,'6. Patients'!$EK$9:$EW$9,0),ROWS('6. Patients'!EM$10:EM$107))),0)+
IFERROR(SUMPRODUCT('6. Patients'!CZ$10:CZ$107,OFFSET('6. Patients'!$EX$9,1,MATCH($D29,'6. Patients'!$EY$9:$FT$9,0),ROWS('6. Patients'!EM$10:EM$107))),0)+
IFERROR(SUMPRODUCT('6. Patients'!CZ$10:CZ$107,OFFSET('6. Patients'!$FU$9,1,MATCH($D29,'6. Patients'!$FV$9:$GJ$9,0),ROWS('6. Patients'!EM$10:EM$107))),0),
IFERROR(SUMPRODUCT('6. Patients'!CZ$10:CZ$107,OFFSET('6. Patients'!$GK$9,1,MATCH($D29,'6. Patients'!$GL$9:$HG$9,0),ROWS('6. Patients'!EM$10:EM$107))),0)+
IFERROR(SUMPRODUCT('6. Patients'!CZ$10:CZ$107,OFFSET('6. Patients'!$HH$9,1,MATCH($D29,'6. Patients'!$HI$9:$HU$9,0),ROWS('6. Patients'!EM$10:EM$107))),0)+
IFERROR(SUMPRODUCT('6. Patients'!CZ$10:CZ$107,OFFSET('6. Patients'!$HV$9,1,MATCH($D29,'6. Patients'!$HW$9:$IR$9,0),ROWS('6. Patients'!EM$10:EM$107))),0)+
IFERROR(SUMPRODUCT('6. Patients'!CZ$10:CZ$107,OFFSET('6. Patients'!$IS$9,1,MATCH($D29,'6. Patients'!$IT$9:$JH$9,0),ROWS('6. Patients'!EM$10:EM$107))),0),
IFERROR(SUMPRODUCT('6. Patients'!CZ$10:CZ$107,OFFSET('6. Patients'!$JI$9,1,MATCH($D29,'6. Patients'!$JJ$9:$KE$9,0),ROWS('6. Patients'!EM$10:EM$107))),0)+
IFERROR(SUMPRODUCT('6. Patients'!CZ$10:CZ$107,OFFSET('6. Patients'!$KF$9,1,MATCH($D29,'6. Patients'!$KG$9:$KS$9,0),ROWS('6. Patients'!EM$10:EM$107))),0)+
IFERROR(SUMPRODUCT('6. Patients'!CZ$10:CZ$107,OFFSET('6. Patients'!$KT$9,1,MATCH($D29,'6. Patients'!$KU$9:$LP$9,0),ROWS('6. Patients'!EM$10:EM$107))),0)+
IFERROR(SUMPRODUCT('6. Patients'!CZ$10:CZ$107,OFFSET('6. Patients'!$LQ$9,1,MATCH($D29,'6. Patients'!$LR$9:$MF$9,0),ROWS('6. Patients'!EM$10:EM$107))),0))+
IFERROR(VLOOKUP($D29,$H$109:$L$139,COLUMNS($H$108:$J$108)-1+AH$7,0)*$E29*$F29*'1. General Inputs'!$J$18,0),0)</f>
        <v>0</v>
      </c>
      <c r="AI29" s="3">
        <f ca="1">ROUNDUP($F29*$E29*CHOOSE(AI$7,
IFERROR(SUMPRODUCT('6. Patients'!DA$10:DA$107,OFFSET('6. Patients'!$DM$9,1,MATCH($D29,'6. Patients'!$DN$9:$EI$9,0),ROWS('6. Patients'!EN$10:EN$107))),0)+
IFERROR(SUMPRODUCT('6. Patients'!DA$10:DA$107,OFFSET('6. Patients'!$EJ$9,1,MATCH($D29,'6. Patients'!$EK$9:$EW$9,0),ROWS('6. Patients'!EN$10:EN$107))),0)+
IFERROR(SUMPRODUCT('6. Patients'!DA$10:DA$107,OFFSET('6. Patients'!$EX$9,1,MATCH($D29,'6. Patients'!$EY$9:$FT$9,0),ROWS('6. Patients'!EN$10:EN$107))),0)+
IFERROR(SUMPRODUCT('6. Patients'!DA$10:DA$107,OFFSET('6. Patients'!$FU$9,1,MATCH($D29,'6. Patients'!$FV$9:$GJ$9,0),ROWS('6. Patients'!EN$10:EN$107))),0),
IFERROR(SUMPRODUCT('6. Patients'!DA$10:DA$107,OFFSET('6. Patients'!$GK$9,1,MATCH($D29,'6. Patients'!$GL$9:$HG$9,0),ROWS('6. Patients'!EN$10:EN$107))),0)+
IFERROR(SUMPRODUCT('6. Patients'!DA$10:DA$107,OFFSET('6. Patients'!$HH$9,1,MATCH($D29,'6. Patients'!$HI$9:$HU$9,0),ROWS('6. Patients'!EN$10:EN$107))),0)+
IFERROR(SUMPRODUCT('6. Patients'!DA$10:DA$107,OFFSET('6. Patients'!$HV$9,1,MATCH($D29,'6. Patients'!$HW$9:$IR$9,0),ROWS('6. Patients'!EN$10:EN$107))),0)+
IFERROR(SUMPRODUCT('6. Patients'!DA$10:DA$107,OFFSET('6. Patients'!$IS$9,1,MATCH($D29,'6. Patients'!$IT$9:$JH$9,0),ROWS('6. Patients'!EN$10:EN$107))),0),
IFERROR(SUMPRODUCT('6. Patients'!DA$10:DA$107,OFFSET('6. Patients'!$JI$9,1,MATCH($D29,'6. Patients'!$JJ$9:$KE$9,0),ROWS('6. Patients'!EN$10:EN$107))),0)+
IFERROR(SUMPRODUCT('6. Patients'!DA$10:DA$107,OFFSET('6. Patients'!$KF$9,1,MATCH($D29,'6. Patients'!$KG$9:$KS$9,0),ROWS('6. Patients'!EN$10:EN$107))),0)+
IFERROR(SUMPRODUCT('6. Patients'!DA$10:DA$107,OFFSET('6. Patients'!$KT$9,1,MATCH($D29,'6. Patients'!$KU$9:$LP$9,0),ROWS('6. Patients'!EN$10:EN$107))),0)+
IFERROR(SUMPRODUCT('6. Patients'!DA$10:DA$107,OFFSET('6. Patients'!$LQ$9,1,MATCH($D29,'6. Patients'!$LR$9:$MF$9,0),ROWS('6. Patients'!EN$10:EN$107))),0))+
IFERROR(VLOOKUP($D29,$H$109:$L$139,COLUMNS($H$108:$J$108)-1+AI$7,0)*$E29*$F29*'1. General Inputs'!$J$18,0),0)</f>
        <v>0</v>
      </c>
      <c r="AJ29" s="3">
        <f ca="1">ROUNDUP($F29*$E29*CHOOSE(AJ$7,
IFERROR(SUMPRODUCT('6. Patients'!DB$10:DB$107,OFFSET('6. Patients'!$DM$9,1,MATCH($D29,'6. Patients'!$DN$9:$EI$9,0),ROWS('6. Patients'!EO$10:EO$107))),0)+
IFERROR(SUMPRODUCT('6. Patients'!DB$10:DB$107,OFFSET('6. Patients'!$EJ$9,1,MATCH($D29,'6. Patients'!$EK$9:$EW$9,0),ROWS('6. Patients'!EO$10:EO$107))),0)+
IFERROR(SUMPRODUCT('6. Patients'!DB$10:DB$107,OFFSET('6. Patients'!$EX$9,1,MATCH($D29,'6. Patients'!$EY$9:$FT$9,0),ROWS('6. Patients'!EO$10:EO$107))),0)+
IFERROR(SUMPRODUCT('6. Patients'!DB$10:DB$107,OFFSET('6. Patients'!$FU$9,1,MATCH($D29,'6. Patients'!$FV$9:$GJ$9,0),ROWS('6. Patients'!EO$10:EO$107))),0),
IFERROR(SUMPRODUCT('6. Patients'!DB$10:DB$107,OFFSET('6. Patients'!$GK$9,1,MATCH($D29,'6. Patients'!$GL$9:$HG$9,0),ROWS('6. Patients'!EO$10:EO$107))),0)+
IFERROR(SUMPRODUCT('6. Patients'!DB$10:DB$107,OFFSET('6. Patients'!$HH$9,1,MATCH($D29,'6. Patients'!$HI$9:$HU$9,0),ROWS('6. Patients'!EO$10:EO$107))),0)+
IFERROR(SUMPRODUCT('6. Patients'!DB$10:DB$107,OFFSET('6. Patients'!$HV$9,1,MATCH($D29,'6. Patients'!$HW$9:$IR$9,0),ROWS('6. Patients'!EO$10:EO$107))),0)+
IFERROR(SUMPRODUCT('6. Patients'!DB$10:DB$107,OFFSET('6. Patients'!$IS$9,1,MATCH($D29,'6. Patients'!$IT$9:$JH$9,0),ROWS('6. Patients'!EO$10:EO$107))),0),
IFERROR(SUMPRODUCT('6. Patients'!DB$10:DB$107,OFFSET('6. Patients'!$JI$9,1,MATCH($D29,'6. Patients'!$JJ$9:$KE$9,0),ROWS('6. Patients'!EO$10:EO$107))),0)+
IFERROR(SUMPRODUCT('6. Patients'!DB$10:DB$107,OFFSET('6. Patients'!$KF$9,1,MATCH($D29,'6. Patients'!$KG$9:$KS$9,0),ROWS('6. Patients'!EO$10:EO$107))),0)+
IFERROR(SUMPRODUCT('6. Patients'!DB$10:DB$107,OFFSET('6. Patients'!$KT$9,1,MATCH($D29,'6. Patients'!$KU$9:$LP$9,0),ROWS('6. Patients'!EO$10:EO$107))),0)+
IFERROR(SUMPRODUCT('6. Patients'!DB$10:DB$107,OFFSET('6. Patients'!$LQ$9,1,MATCH($D29,'6. Patients'!$LR$9:$MF$9,0),ROWS('6. Patients'!EO$10:EO$107))),0))+
IFERROR(VLOOKUP($D29,$H$109:$L$139,COLUMNS($H$108:$J$108)-1+AJ$7,0)*$E29*$F29*'1. General Inputs'!$J$18,0),0)</f>
        <v>0</v>
      </c>
      <c r="AK29" s="3">
        <f ca="1">ROUNDUP($F29*$E29*CHOOSE(AK$7,
IFERROR(SUMPRODUCT('6. Patients'!DC$10:DC$107,OFFSET('6. Patients'!$DM$9,1,MATCH($D29,'6. Patients'!$DN$9:$EI$9,0),ROWS('6. Patients'!EP$10:EP$107))),0)+
IFERROR(SUMPRODUCT('6. Patients'!DC$10:DC$107,OFFSET('6. Patients'!$EJ$9,1,MATCH($D29,'6. Patients'!$EK$9:$EW$9,0),ROWS('6. Patients'!EP$10:EP$107))),0)+
IFERROR(SUMPRODUCT('6. Patients'!DC$10:DC$107,OFFSET('6. Patients'!$EX$9,1,MATCH($D29,'6. Patients'!$EY$9:$FT$9,0),ROWS('6. Patients'!EP$10:EP$107))),0)+
IFERROR(SUMPRODUCT('6. Patients'!DC$10:DC$107,OFFSET('6. Patients'!$FU$9,1,MATCH($D29,'6. Patients'!$FV$9:$GJ$9,0),ROWS('6. Patients'!EP$10:EP$107))),0),
IFERROR(SUMPRODUCT('6. Patients'!DC$10:DC$107,OFFSET('6. Patients'!$GK$9,1,MATCH($D29,'6. Patients'!$GL$9:$HG$9,0),ROWS('6. Patients'!EP$10:EP$107))),0)+
IFERROR(SUMPRODUCT('6. Patients'!DC$10:DC$107,OFFSET('6. Patients'!$HH$9,1,MATCH($D29,'6. Patients'!$HI$9:$HU$9,0),ROWS('6. Patients'!EP$10:EP$107))),0)+
IFERROR(SUMPRODUCT('6. Patients'!DC$10:DC$107,OFFSET('6. Patients'!$HV$9,1,MATCH($D29,'6. Patients'!$HW$9:$IR$9,0),ROWS('6. Patients'!EP$10:EP$107))),0)+
IFERROR(SUMPRODUCT('6. Patients'!DC$10:DC$107,OFFSET('6. Patients'!$IS$9,1,MATCH($D29,'6. Patients'!$IT$9:$JH$9,0),ROWS('6. Patients'!EP$10:EP$107))),0),
IFERROR(SUMPRODUCT('6. Patients'!DC$10:DC$107,OFFSET('6. Patients'!$JI$9,1,MATCH($D29,'6. Patients'!$JJ$9:$KE$9,0),ROWS('6. Patients'!EP$10:EP$107))),0)+
IFERROR(SUMPRODUCT('6. Patients'!DC$10:DC$107,OFFSET('6. Patients'!$KF$9,1,MATCH($D29,'6. Patients'!$KG$9:$KS$9,0),ROWS('6. Patients'!EP$10:EP$107))),0)+
IFERROR(SUMPRODUCT('6. Patients'!DC$10:DC$107,OFFSET('6. Patients'!$KT$9,1,MATCH($D29,'6. Patients'!$KU$9:$LP$9,0),ROWS('6. Patients'!EP$10:EP$107))),0)+
IFERROR(SUMPRODUCT('6. Patients'!DC$10:DC$107,OFFSET('6. Patients'!$LQ$9,1,MATCH($D29,'6. Patients'!$LR$9:$MF$9,0),ROWS('6. Patients'!EP$10:EP$107))),0))+
IFERROR(VLOOKUP($D29,$H$109:$L$139,COLUMNS($H$108:$J$108)-1+AK$7,0)*$E29*$F29*'1. General Inputs'!$J$18,0),0)</f>
        <v>0</v>
      </c>
      <c r="AL29" s="3">
        <f ca="1">ROUNDUP($F29*$E29*CHOOSE(AL$7,
IFERROR(SUMPRODUCT('6. Patients'!DD$10:DD$107,OFFSET('6. Patients'!$DM$9,1,MATCH($D29,'6. Patients'!$DN$9:$EI$9,0),ROWS('6. Patients'!EQ$10:EQ$107))),0)+
IFERROR(SUMPRODUCT('6. Patients'!DD$10:DD$107,OFFSET('6. Patients'!$EJ$9,1,MATCH($D29,'6. Patients'!$EK$9:$EW$9,0),ROWS('6. Patients'!EQ$10:EQ$107))),0)+
IFERROR(SUMPRODUCT('6. Patients'!DD$10:DD$107,OFFSET('6. Patients'!$EX$9,1,MATCH($D29,'6. Patients'!$EY$9:$FT$9,0),ROWS('6. Patients'!EQ$10:EQ$107))),0)+
IFERROR(SUMPRODUCT('6. Patients'!DD$10:DD$107,OFFSET('6. Patients'!$FU$9,1,MATCH($D29,'6. Patients'!$FV$9:$GJ$9,0),ROWS('6. Patients'!EQ$10:EQ$107))),0),
IFERROR(SUMPRODUCT('6. Patients'!DD$10:DD$107,OFFSET('6. Patients'!$GK$9,1,MATCH($D29,'6. Patients'!$GL$9:$HG$9,0),ROWS('6. Patients'!EQ$10:EQ$107))),0)+
IFERROR(SUMPRODUCT('6. Patients'!DD$10:DD$107,OFFSET('6. Patients'!$HH$9,1,MATCH($D29,'6. Patients'!$HI$9:$HU$9,0),ROWS('6. Patients'!EQ$10:EQ$107))),0)+
IFERROR(SUMPRODUCT('6. Patients'!DD$10:DD$107,OFFSET('6. Patients'!$HV$9,1,MATCH($D29,'6. Patients'!$HW$9:$IR$9,0),ROWS('6. Patients'!EQ$10:EQ$107))),0)+
IFERROR(SUMPRODUCT('6. Patients'!DD$10:DD$107,OFFSET('6. Patients'!$IS$9,1,MATCH($D29,'6. Patients'!$IT$9:$JH$9,0),ROWS('6. Patients'!EQ$10:EQ$107))),0),
IFERROR(SUMPRODUCT('6. Patients'!DD$10:DD$107,OFFSET('6. Patients'!$JI$9,1,MATCH($D29,'6. Patients'!$JJ$9:$KE$9,0),ROWS('6. Patients'!EQ$10:EQ$107))),0)+
IFERROR(SUMPRODUCT('6. Patients'!DD$10:DD$107,OFFSET('6. Patients'!$KF$9,1,MATCH($D29,'6. Patients'!$KG$9:$KS$9,0),ROWS('6. Patients'!EQ$10:EQ$107))),0)+
IFERROR(SUMPRODUCT('6. Patients'!DD$10:DD$107,OFFSET('6. Patients'!$KT$9,1,MATCH($D29,'6. Patients'!$KU$9:$LP$9,0),ROWS('6. Patients'!EQ$10:EQ$107))),0)+
IFERROR(SUMPRODUCT('6. Patients'!DD$10:DD$107,OFFSET('6. Patients'!$LQ$9,1,MATCH($D29,'6. Patients'!$LR$9:$MF$9,0),ROWS('6. Patients'!EQ$10:EQ$107))),0))+
IFERROR(VLOOKUP($D29,$H$109:$L$139,COLUMNS($H$108:$J$108)-1+AL$7,0)*$E29*$F29*'1. General Inputs'!$J$18,0),0)</f>
        <v>0</v>
      </c>
      <c r="AM29" s="3">
        <f ca="1">ROUNDUP($F29*$E29*CHOOSE(AM$7,
IFERROR(SUMPRODUCT('6. Patients'!DE$10:DE$107,OFFSET('6. Patients'!$DM$9,1,MATCH($D29,'6. Patients'!$DN$9:$EI$9,0),ROWS('6. Patients'!ER$10:ER$107))),0)+
IFERROR(SUMPRODUCT('6. Patients'!DE$10:DE$107,OFFSET('6. Patients'!$EJ$9,1,MATCH($D29,'6. Patients'!$EK$9:$EW$9,0),ROWS('6. Patients'!ER$10:ER$107))),0)+
IFERROR(SUMPRODUCT('6. Patients'!DE$10:DE$107,OFFSET('6. Patients'!$EX$9,1,MATCH($D29,'6. Patients'!$EY$9:$FT$9,0),ROWS('6. Patients'!ER$10:ER$107))),0)+
IFERROR(SUMPRODUCT('6. Patients'!DE$10:DE$107,OFFSET('6. Patients'!$FU$9,1,MATCH($D29,'6. Patients'!$FV$9:$GJ$9,0),ROWS('6. Patients'!ER$10:ER$107))),0),
IFERROR(SUMPRODUCT('6. Patients'!DE$10:DE$107,OFFSET('6. Patients'!$GK$9,1,MATCH($D29,'6. Patients'!$GL$9:$HG$9,0),ROWS('6. Patients'!ER$10:ER$107))),0)+
IFERROR(SUMPRODUCT('6. Patients'!DE$10:DE$107,OFFSET('6. Patients'!$HH$9,1,MATCH($D29,'6. Patients'!$HI$9:$HU$9,0),ROWS('6. Patients'!ER$10:ER$107))),0)+
IFERROR(SUMPRODUCT('6. Patients'!DE$10:DE$107,OFFSET('6. Patients'!$HV$9,1,MATCH($D29,'6. Patients'!$HW$9:$IR$9,0),ROWS('6. Patients'!ER$10:ER$107))),0)+
IFERROR(SUMPRODUCT('6. Patients'!DE$10:DE$107,OFFSET('6. Patients'!$IS$9,1,MATCH($D29,'6. Patients'!$IT$9:$JH$9,0),ROWS('6. Patients'!ER$10:ER$107))),0),
IFERROR(SUMPRODUCT('6. Patients'!DE$10:DE$107,OFFSET('6. Patients'!$JI$9,1,MATCH($D29,'6. Patients'!$JJ$9:$KE$9,0),ROWS('6. Patients'!ER$10:ER$107))),0)+
IFERROR(SUMPRODUCT('6. Patients'!DE$10:DE$107,OFFSET('6. Patients'!$KF$9,1,MATCH($D29,'6. Patients'!$KG$9:$KS$9,0),ROWS('6. Patients'!ER$10:ER$107))),0)+
IFERROR(SUMPRODUCT('6. Patients'!DE$10:DE$107,OFFSET('6. Patients'!$KT$9,1,MATCH($D29,'6. Patients'!$KU$9:$LP$9,0),ROWS('6. Patients'!ER$10:ER$107))),0)+
IFERROR(SUMPRODUCT('6. Patients'!DE$10:DE$107,OFFSET('6. Patients'!$LQ$9,1,MATCH($D29,'6. Patients'!$LR$9:$MF$9,0),ROWS('6. Patients'!ER$10:ER$107))),0))+
IFERROR(VLOOKUP($D29,$H$109:$L$139,COLUMNS($H$108:$J$108)-1+AM$7,0)*$E29*$F29*'1. General Inputs'!$J$18,0),0)</f>
        <v>0</v>
      </c>
      <c r="AN29" s="3">
        <f ca="1">ROUNDUP($F29*$E29*CHOOSE(AN$7,
IFERROR(SUMPRODUCT('6. Patients'!DF$10:DF$107,OFFSET('6. Patients'!$DM$9,1,MATCH($D29,'6. Patients'!$DN$9:$EI$9,0),ROWS('6. Patients'!ES$10:ES$107))),0)+
IFERROR(SUMPRODUCT('6. Patients'!DF$10:DF$107,OFFSET('6. Patients'!$EJ$9,1,MATCH($D29,'6. Patients'!$EK$9:$EW$9,0),ROWS('6. Patients'!ES$10:ES$107))),0)+
IFERROR(SUMPRODUCT('6. Patients'!DF$10:DF$107,OFFSET('6. Patients'!$EX$9,1,MATCH($D29,'6. Patients'!$EY$9:$FT$9,0),ROWS('6. Patients'!ES$10:ES$107))),0)+
IFERROR(SUMPRODUCT('6. Patients'!DF$10:DF$107,OFFSET('6. Patients'!$FU$9,1,MATCH($D29,'6. Patients'!$FV$9:$GJ$9,0),ROWS('6. Patients'!ES$10:ES$107))),0),
IFERROR(SUMPRODUCT('6. Patients'!DF$10:DF$107,OFFSET('6. Patients'!$GK$9,1,MATCH($D29,'6. Patients'!$GL$9:$HG$9,0),ROWS('6. Patients'!ES$10:ES$107))),0)+
IFERROR(SUMPRODUCT('6. Patients'!DF$10:DF$107,OFFSET('6. Patients'!$HH$9,1,MATCH($D29,'6. Patients'!$HI$9:$HU$9,0),ROWS('6. Patients'!ES$10:ES$107))),0)+
IFERROR(SUMPRODUCT('6. Patients'!DF$10:DF$107,OFFSET('6. Patients'!$HV$9,1,MATCH($D29,'6. Patients'!$HW$9:$IR$9,0),ROWS('6. Patients'!ES$10:ES$107))),0)+
IFERROR(SUMPRODUCT('6. Patients'!DF$10:DF$107,OFFSET('6. Patients'!$IS$9,1,MATCH($D29,'6. Patients'!$IT$9:$JH$9,0),ROWS('6. Patients'!ES$10:ES$107))),0),
IFERROR(SUMPRODUCT('6. Patients'!DF$10:DF$107,OFFSET('6. Patients'!$JI$9,1,MATCH($D29,'6. Patients'!$JJ$9:$KE$9,0),ROWS('6. Patients'!ES$10:ES$107))),0)+
IFERROR(SUMPRODUCT('6. Patients'!DF$10:DF$107,OFFSET('6. Patients'!$KF$9,1,MATCH($D29,'6. Patients'!$KG$9:$KS$9,0),ROWS('6. Patients'!ES$10:ES$107))),0)+
IFERROR(SUMPRODUCT('6. Patients'!DF$10:DF$107,OFFSET('6. Patients'!$KT$9,1,MATCH($D29,'6. Patients'!$KU$9:$LP$9,0),ROWS('6. Patients'!ES$10:ES$107))),0)+
IFERROR(SUMPRODUCT('6. Patients'!DF$10:DF$107,OFFSET('6. Patients'!$LQ$9,1,MATCH($D29,'6. Patients'!$LR$9:$MF$9,0),ROWS('6. Patients'!ES$10:ES$107))),0))+
IFERROR(VLOOKUP($D29,$H$109:$L$139,COLUMNS($H$108:$J$108)-1+AN$7,0)*$E29*$F29*'1. General Inputs'!$J$18,0),0)</f>
        <v>0</v>
      </c>
      <c r="AO29" s="3">
        <f ca="1">ROUNDUP($F29*$E29*CHOOSE(AO$7,
IFERROR(SUMPRODUCT('6. Patients'!DG$10:DG$107,OFFSET('6. Patients'!$DM$9,1,MATCH($D29,'6. Patients'!$DN$9:$EI$9,0),ROWS('6. Patients'!ET$10:ET$107))),0)+
IFERROR(SUMPRODUCT('6. Patients'!DG$10:DG$107,OFFSET('6. Patients'!$EJ$9,1,MATCH($D29,'6. Patients'!$EK$9:$EW$9,0),ROWS('6. Patients'!ET$10:ET$107))),0)+
IFERROR(SUMPRODUCT('6. Patients'!DG$10:DG$107,OFFSET('6. Patients'!$EX$9,1,MATCH($D29,'6. Patients'!$EY$9:$FT$9,0),ROWS('6. Patients'!ET$10:ET$107))),0)+
IFERROR(SUMPRODUCT('6. Patients'!DG$10:DG$107,OFFSET('6. Patients'!$FU$9,1,MATCH($D29,'6. Patients'!$FV$9:$GJ$9,0),ROWS('6. Patients'!ET$10:ET$107))),0),
IFERROR(SUMPRODUCT('6. Patients'!DG$10:DG$107,OFFSET('6. Patients'!$GK$9,1,MATCH($D29,'6. Patients'!$GL$9:$HG$9,0),ROWS('6. Patients'!ET$10:ET$107))),0)+
IFERROR(SUMPRODUCT('6. Patients'!DG$10:DG$107,OFFSET('6. Patients'!$HH$9,1,MATCH($D29,'6. Patients'!$HI$9:$HU$9,0),ROWS('6. Patients'!ET$10:ET$107))),0)+
IFERROR(SUMPRODUCT('6. Patients'!DG$10:DG$107,OFFSET('6. Patients'!$HV$9,1,MATCH($D29,'6. Patients'!$HW$9:$IR$9,0),ROWS('6. Patients'!ET$10:ET$107))),0)+
IFERROR(SUMPRODUCT('6. Patients'!DG$10:DG$107,OFFSET('6. Patients'!$IS$9,1,MATCH($D29,'6. Patients'!$IT$9:$JH$9,0),ROWS('6. Patients'!ET$10:ET$107))),0),
IFERROR(SUMPRODUCT('6. Patients'!DG$10:DG$107,OFFSET('6. Patients'!$JI$9,1,MATCH($D29,'6. Patients'!$JJ$9:$KE$9,0),ROWS('6. Patients'!ET$10:ET$107))),0)+
IFERROR(SUMPRODUCT('6. Patients'!DG$10:DG$107,OFFSET('6. Patients'!$KF$9,1,MATCH($D29,'6. Patients'!$KG$9:$KS$9,0),ROWS('6. Patients'!ET$10:ET$107))),0)+
IFERROR(SUMPRODUCT('6. Patients'!DG$10:DG$107,OFFSET('6. Patients'!$KT$9,1,MATCH($D29,'6. Patients'!$KU$9:$LP$9,0),ROWS('6. Patients'!ET$10:ET$107))),0)+
IFERROR(SUMPRODUCT('6. Patients'!DG$10:DG$107,OFFSET('6. Patients'!$LQ$9,1,MATCH($D29,'6. Patients'!$LR$9:$MF$9,0),ROWS('6. Patients'!ET$10:ET$107))),0))+
IFERROR(VLOOKUP($D29,$H$109:$L$139,COLUMNS($H$108:$J$108)-1+AO$7,0)*$E29*$F29*'1. General Inputs'!$J$18,0),0)</f>
        <v>0</v>
      </c>
      <c r="AP29" s="3">
        <f ca="1">ROUNDUP($F29*$E29*CHOOSE(AP$7,
IFERROR(SUMPRODUCT('6. Patients'!DH$10:DH$107,OFFSET('6. Patients'!$DM$9,1,MATCH($D29,'6. Patients'!$DN$9:$EI$9,0),ROWS('6. Patients'!EU$10:EU$107))),0)+
IFERROR(SUMPRODUCT('6. Patients'!DH$10:DH$107,OFFSET('6. Patients'!$EJ$9,1,MATCH($D29,'6. Patients'!$EK$9:$EW$9,0),ROWS('6. Patients'!EU$10:EU$107))),0)+
IFERROR(SUMPRODUCT('6. Patients'!DH$10:DH$107,OFFSET('6. Patients'!$EX$9,1,MATCH($D29,'6. Patients'!$EY$9:$FT$9,0),ROWS('6. Patients'!EU$10:EU$107))),0)+
IFERROR(SUMPRODUCT('6. Patients'!DH$10:DH$107,OFFSET('6. Patients'!$FU$9,1,MATCH($D29,'6. Patients'!$FV$9:$GJ$9,0),ROWS('6. Patients'!EU$10:EU$107))),0),
IFERROR(SUMPRODUCT('6. Patients'!DH$10:DH$107,OFFSET('6. Patients'!$GK$9,1,MATCH($D29,'6. Patients'!$GL$9:$HG$9,0),ROWS('6. Patients'!EU$10:EU$107))),0)+
IFERROR(SUMPRODUCT('6. Patients'!DH$10:DH$107,OFFSET('6. Patients'!$HH$9,1,MATCH($D29,'6. Patients'!$HI$9:$HU$9,0),ROWS('6. Patients'!EU$10:EU$107))),0)+
IFERROR(SUMPRODUCT('6. Patients'!DH$10:DH$107,OFFSET('6. Patients'!$HV$9,1,MATCH($D29,'6. Patients'!$HW$9:$IR$9,0),ROWS('6. Patients'!EU$10:EU$107))),0)+
IFERROR(SUMPRODUCT('6. Patients'!DH$10:DH$107,OFFSET('6. Patients'!$IS$9,1,MATCH($D29,'6. Patients'!$IT$9:$JH$9,0),ROWS('6. Patients'!EU$10:EU$107))),0),
IFERROR(SUMPRODUCT('6. Patients'!DH$10:DH$107,OFFSET('6. Patients'!$JI$9,1,MATCH($D29,'6. Patients'!$JJ$9:$KE$9,0),ROWS('6. Patients'!EU$10:EU$107))),0)+
IFERROR(SUMPRODUCT('6. Patients'!DH$10:DH$107,OFFSET('6. Patients'!$KF$9,1,MATCH($D29,'6. Patients'!$KG$9:$KS$9,0),ROWS('6. Patients'!EU$10:EU$107))),0)+
IFERROR(SUMPRODUCT('6. Patients'!DH$10:DH$107,OFFSET('6. Patients'!$KT$9,1,MATCH($D29,'6. Patients'!$KU$9:$LP$9,0),ROWS('6. Patients'!EU$10:EU$107))),0)+
IFERROR(SUMPRODUCT('6. Patients'!DH$10:DH$107,OFFSET('6. Patients'!$LQ$9,1,MATCH($D29,'6. Patients'!$LR$9:$MF$9,0),ROWS('6. Patients'!EU$10:EU$107))),0))+
IFERROR(VLOOKUP($D29,$H$109:$L$139,COLUMNS($H$108:$J$108)-1+AP$7,0)*$E29*$F29*'1. General Inputs'!$J$18,0),0)</f>
        <v>0</v>
      </c>
      <c r="AQ29" s="3">
        <f ca="1">ROUNDUP($F29*$E29*CHOOSE(AQ$7,
IFERROR(SUMPRODUCT('6. Patients'!DI$10:DI$107,OFFSET('6. Patients'!$DM$9,1,MATCH($D29,'6. Patients'!$DN$9:$EI$9,0),ROWS('6. Patients'!EV$10:EV$107))),0)+
IFERROR(SUMPRODUCT('6. Patients'!DI$10:DI$107,OFFSET('6. Patients'!$EJ$9,1,MATCH($D29,'6. Patients'!$EK$9:$EW$9,0),ROWS('6. Patients'!EV$10:EV$107))),0)+
IFERROR(SUMPRODUCT('6. Patients'!DI$10:DI$107,OFFSET('6. Patients'!$EX$9,1,MATCH($D29,'6. Patients'!$EY$9:$FT$9,0),ROWS('6. Patients'!EV$10:EV$107))),0)+
IFERROR(SUMPRODUCT('6. Patients'!DI$10:DI$107,OFFSET('6. Patients'!$FU$9,1,MATCH($D29,'6. Patients'!$FV$9:$GJ$9,0),ROWS('6. Patients'!EV$10:EV$107))),0),
IFERROR(SUMPRODUCT('6. Patients'!DI$10:DI$107,OFFSET('6. Patients'!$GK$9,1,MATCH($D29,'6. Patients'!$GL$9:$HG$9,0),ROWS('6. Patients'!EV$10:EV$107))),0)+
IFERROR(SUMPRODUCT('6. Patients'!DI$10:DI$107,OFFSET('6. Patients'!$HH$9,1,MATCH($D29,'6. Patients'!$HI$9:$HU$9,0),ROWS('6. Patients'!EV$10:EV$107))),0)+
IFERROR(SUMPRODUCT('6. Patients'!DI$10:DI$107,OFFSET('6. Patients'!$HV$9,1,MATCH($D29,'6. Patients'!$HW$9:$IR$9,0),ROWS('6. Patients'!EV$10:EV$107))),0)+
IFERROR(SUMPRODUCT('6. Patients'!DI$10:DI$107,OFFSET('6. Patients'!$IS$9,1,MATCH($D29,'6. Patients'!$IT$9:$JH$9,0),ROWS('6. Patients'!EV$10:EV$107))),0),
IFERROR(SUMPRODUCT('6. Patients'!DI$10:DI$107,OFFSET('6. Patients'!$JI$9,1,MATCH($D29,'6. Patients'!$JJ$9:$KE$9,0),ROWS('6. Patients'!EV$10:EV$107))),0)+
IFERROR(SUMPRODUCT('6. Patients'!DI$10:DI$107,OFFSET('6. Patients'!$KF$9,1,MATCH($D29,'6. Patients'!$KG$9:$KS$9,0),ROWS('6. Patients'!EV$10:EV$107))),0)+
IFERROR(SUMPRODUCT('6. Patients'!DI$10:DI$107,OFFSET('6. Patients'!$KT$9,1,MATCH($D29,'6. Patients'!$KU$9:$LP$9,0),ROWS('6. Patients'!EV$10:EV$107))),0)+
IFERROR(SUMPRODUCT('6. Patients'!DI$10:DI$107,OFFSET('6. Patients'!$LQ$9,1,MATCH($D29,'6. Patients'!$LR$9:$MF$9,0),ROWS('6. Patients'!EV$10:EV$107))),0))+
IFERROR(VLOOKUP($D29,$H$109:$L$139,COLUMNS($H$108:$J$108)-1+AQ$7,0)*$E29*$F29*'1. General Inputs'!$J$18,0),0)</f>
        <v>0</v>
      </c>
      <c r="AR29" s="115"/>
      <c r="AY29" s="114">
        <f ca="1">IFERROR(SUM(OFFSET('7. Consumption'!H29,0,1,,MIN('1. General Inputs'!$J$20,COLUMNS('7. Consumption'!H$9:$AQ$9)-1))),0)+MAX(0,$AQ29*('1. General Inputs'!$J$20-COLUMNS('7. Consumption'!H$9:$AQ$9)+1))</f>
        <v>0</v>
      </c>
      <c r="AZ29" s="114">
        <f ca="1">IFERROR(SUM(OFFSET('7. Consumption'!I29,0,1,,MIN('1. General Inputs'!$J$20,COLUMNS('7. Consumption'!I$9:$AQ$9)-1))),0)+MAX(0,$AQ29*('1. General Inputs'!$J$20-COLUMNS('7. Consumption'!I$9:$AQ$9)+1))</f>
        <v>0</v>
      </c>
      <c r="BA29" s="114">
        <f ca="1">IFERROR(SUM(OFFSET('7. Consumption'!J29,0,1,,MIN('1. General Inputs'!$J$20,COLUMNS('7. Consumption'!J$9:$AQ$9)-1))),0)+MAX(0,$AQ29*('1. General Inputs'!$J$20-COLUMNS('7. Consumption'!J$9:$AQ$9)+1))</f>
        <v>0</v>
      </c>
      <c r="BB29" s="114">
        <f ca="1">IFERROR(SUM(OFFSET('7. Consumption'!K29,0,1,,MIN('1. General Inputs'!$J$20,COLUMNS('7. Consumption'!K$9:$AQ$9)-1))),0)+MAX(0,$AQ29*('1. General Inputs'!$J$20-COLUMNS('7. Consumption'!K$9:$AQ$9)+1))</f>
        <v>0</v>
      </c>
      <c r="BC29" s="114">
        <f ca="1">IFERROR(SUM(OFFSET('7. Consumption'!L29,0,1,,MIN('1. General Inputs'!$J$20,COLUMNS('7. Consumption'!L$9:$AQ$9)-1))),0)+MAX(0,$AQ29*('1. General Inputs'!$J$20-COLUMNS('7. Consumption'!L$9:$AQ$9)+1))</f>
        <v>0</v>
      </c>
      <c r="BD29" s="114">
        <f ca="1">IFERROR(SUM(OFFSET('7. Consumption'!M29,0,1,,MIN('1. General Inputs'!$J$20,COLUMNS('7. Consumption'!M$9:$AQ$9)-1))),0)+MAX(0,$AQ29*('1. General Inputs'!$J$20-COLUMNS('7. Consumption'!M$9:$AQ$9)+1))</f>
        <v>0</v>
      </c>
      <c r="BE29" s="114">
        <f ca="1">IFERROR(SUM(OFFSET('7. Consumption'!N29,0,1,,MIN('1. General Inputs'!$J$20,COLUMNS('7. Consumption'!N$9:$AQ$9)-1))),0)+MAX(0,$AQ29*('1. General Inputs'!$J$20-COLUMNS('7. Consumption'!N$9:$AQ$9)+1))</f>
        <v>0</v>
      </c>
      <c r="BF29" s="114">
        <f ca="1">IFERROR(SUM(OFFSET('7. Consumption'!O29,0,1,,MIN('1. General Inputs'!$J$20,COLUMNS('7. Consumption'!O$9:$AQ$9)-1))),0)+MAX(0,$AQ29*('1. General Inputs'!$J$20-COLUMNS('7. Consumption'!O$9:$AQ$9)+1))</f>
        <v>0</v>
      </c>
      <c r="BG29" s="114">
        <f ca="1">IFERROR(SUM(OFFSET('7. Consumption'!P29,0,1,,MIN('1. General Inputs'!$J$20,COLUMNS('7. Consumption'!P$9:$AQ$9)-1))),0)+MAX(0,$AQ29*('1. General Inputs'!$J$20-COLUMNS('7. Consumption'!P$9:$AQ$9)+1))</f>
        <v>0</v>
      </c>
      <c r="BH29" s="114">
        <f ca="1">IFERROR(SUM(OFFSET('7. Consumption'!Q29,0,1,,MIN('1. General Inputs'!$J$20,COLUMNS('7. Consumption'!Q$9:$AQ$9)-1))),0)+MAX(0,$AQ29*('1. General Inputs'!$J$20-COLUMNS('7. Consumption'!Q$9:$AQ$9)+1))</f>
        <v>0</v>
      </c>
      <c r="BI29" s="114">
        <f ca="1">IFERROR(SUM(OFFSET('7. Consumption'!R29,0,1,,MIN('1. General Inputs'!$J$20,COLUMNS('7. Consumption'!R$9:$AQ$9)-1))),0)+MAX(0,$AQ29*('1. General Inputs'!$J$20-COLUMNS('7. Consumption'!R$9:$AQ$9)+1))</f>
        <v>0</v>
      </c>
      <c r="BJ29" s="114">
        <f ca="1">IFERROR(SUM(OFFSET('7. Consumption'!S29,0,1,,MIN('1. General Inputs'!$J$20,COLUMNS('7. Consumption'!S$9:$AQ$9)-1))),0)+MAX(0,$AQ29*('1. General Inputs'!$J$20-COLUMNS('7. Consumption'!S$9:$AQ$9)+1))</f>
        <v>0</v>
      </c>
      <c r="BK29" s="114">
        <f ca="1">IFERROR(SUM(OFFSET('7. Consumption'!T29,0,1,,MIN('1. General Inputs'!$J$20,COLUMNS('7. Consumption'!T$9:$AQ$9)-1))),0)+MAX(0,$AQ29*('1. General Inputs'!$J$20-COLUMNS('7. Consumption'!T$9:$AQ$9)+1))</f>
        <v>0</v>
      </c>
      <c r="BL29" s="114">
        <f ca="1">IFERROR(SUM(OFFSET('7. Consumption'!U29,0,1,,MIN('1. General Inputs'!$J$20,COLUMNS('7. Consumption'!U$9:$AQ$9)-1))),0)+MAX(0,$AQ29*('1. General Inputs'!$J$20-COLUMNS('7. Consumption'!U$9:$AQ$9)+1))</f>
        <v>0</v>
      </c>
      <c r="BM29" s="114">
        <f ca="1">IFERROR(SUM(OFFSET('7. Consumption'!V29,0,1,,MIN('1. General Inputs'!$J$20,COLUMNS('7. Consumption'!V$9:$AQ$9)-1))),0)+MAX(0,$AQ29*('1. General Inputs'!$J$20-COLUMNS('7. Consumption'!V$9:$AQ$9)+1))</f>
        <v>0</v>
      </c>
      <c r="BN29" s="114">
        <f ca="1">IFERROR(SUM(OFFSET('7. Consumption'!W29,0,1,,MIN('1. General Inputs'!$J$20,COLUMNS('7. Consumption'!W$9:$AQ$9)-1))),0)+MAX(0,$AQ29*('1. General Inputs'!$J$20-COLUMNS('7. Consumption'!W$9:$AQ$9)+1))</f>
        <v>0</v>
      </c>
      <c r="BO29" s="114">
        <f ca="1">IFERROR(SUM(OFFSET('7. Consumption'!X29,0,1,,MIN('1. General Inputs'!$J$20,COLUMNS('7. Consumption'!X$9:$AQ$9)-1))),0)+MAX(0,$AQ29*('1. General Inputs'!$J$20-COLUMNS('7. Consumption'!X$9:$AQ$9)+1))</f>
        <v>0</v>
      </c>
      <c r="BP29" s="114">
        <f ca="1">IFERROR(SUM(OFFSET('7. Consumption'!Y29,0,1,,MIN('1. General Inputs'!$J$20,COLUMNS('7. Consumption'!Y$9:$AQ$9)-1))),0)+MAX(0,$AQ29*('1. General Inputs'!$J$20-COLUMNS('7. Consumption'!Y$9:$AQ$9)+1))</f>
        <v>0</v>
      </c>
      <c r="BQ29" s="114">
        <f ca="1">IFERROR(SUM(OFFSET('7. Consumption'!Z29,0,1,,MIN('1. General Inputs'!$J$20,COLUMNS('7. Consumption'!Z$9:$AQ$9)-1))),0)+MAX(0,$AQ29*('1. General Inputs'!$J$20-COLUMNS('7. Consumption'!Z$9:$AQ$9)+1))</f>
        <v>0</v>
      </c>
      <c r="BR29" s="114">
        <f ca="1">IFERROR(SUM(OFFSET('7. Consumption'!AA29,0,1,,MIN('1. General Inputs'!$J$20,COLUMNS('7. Consumption'!AA$9:$AQ$9)-1))),0)+MAX(0,$AQ29*('1. General Inputs'!$J$20-COLUMNS('7. Consumption'!AA$9:$AQ$9)+1))</f>
        <v>0</v>
      </c>
      <c r="BS29" s="114">
        <f ca="1">IFERROR(SUM(OFFSET('7. Consumption'!AB29,0,1,,MIN('1. General Inputs'!$J$20,COLUMNS('7. Consumption'!AB$9:$AQ$9)-1))),0)+MAX(0,$AQ29*('1. General Inputs'!$J$20-COLUMNS('7. Consumption'!AB$9:$AQ$9)+1))</f>
        <v>0</v>
      </c>
      <c r="BT29" s="114">
        <f ca="1">IFERROR(SUM(OFFSET('7. Consumption'!AC29,0,1,,MIN('1. General Inputs'!$J$20,COLUMNS('7. Consumption'!AC$9:$AQ$9)-1))),0)+MAX(0,$AQ29*('1. General Inputs'!$J$20-COLUMNS('7. Consumption'!AC$9:$AQ$9)+1))</f>
        <v>0</v>
      </c>
      <c r="BU29" s="114">
        <f ca="1">IFERROR(SUM(OFFSET('7. Consumption'!AD29,0,1,,MIN('1. General Inputs'!$J$20,COLUMNS('7. Consumption'!AD$9:$AQ$9)-1))),0)+MAX(0,$AQ29*('1. General Inputs'!$J$20-COLUMNS('7. Consumption'!AD$9:$AQ$9)+1))</f>
        <v>0</v>
      </c>
      <c r="BV29" s="114">
        <f ca="1">IFERROR(SUM(OFFSET('7. Consumption'!AE29,0,1,,MIN('1. General Inputs'!$J$20,COLUMNS('7. Consumption'!AE$9:$AQ$9)-1))),0)+MAX(0,$AQ29*('1. General Inputs'!$J$20-COLUMNS('7. Consumption'!AE$9:$AQ$9)+1))</f>
        <v>0</v>
      </c>
      <c r="BW29" s="114">
        <f ca="1">IFERROR(SUM(OFFSET('7. Consumption'!AF29,0,1,,MIN('1. General Inputs'!$J$20,COLUMNS('7. Consumption'!AF$9:$AQ$9)-1))),0)+MAX(0,$AQ29*('1. General Inputs'!$J$20-COLUMNS('7. Consumption'!AF$9:$AQ$9)+1))</f>
        <v>0</v>
      </c>
      <c r="BX29" s="114">
        <f ca="1">IFERROR(SUM(OFFSET('7. Consumption'!AG29,0,1,,MIN('1. General Inputs'!$J$20,COLUMNS('7. Consumption'!AG$9:$AQ$9)-1))),0)+MAX(0,$AQ29*('1. General Inputs'!$J$20-COLUMNS('7. Consumption'!AG$9:$AQ$9)+1))</f>
        <v>0</v>
      </c>
      <c r="BY29" s="114">
        <f ca="1">IFERROR(SUM(OFFSET('7. Consumption'!AH29,0,1,,MIN('1. General Inputs'!$J$20,COLUMNS('7. Consumption'!AH$9:$AQ$9)-1))),0)+MAX(0,$AQ29*('1. General Inputs'!$J$20-COLUMNS('7. Consumption'!AH$9:$AQ$9)+1))</f>
        <v>0</v>
      </c>
      <c r="BZ29" s="114">
        <f ca="1">IFERROR(SUM(OFFSET('7. Consumption'!AI29,0,1,,MIN('1. General Inputs'!$J$20,COLUMNS('7. Consumption'!AI$9:$AQ$9)-1))),0)+MAX(0,$AQ29*('1. General Inputs'!$J$20-COLUMNS('7. Consumption'!AI$9:$AQ$9)+1))</f>
        <v>0</v>
      </c>
      <c r="CA29" s="114">
        <f ca="1">IFERROR(SUM(OFFSET('7. Consumption'!AJ29,0,1,,MIN('1. General Inputs'!$J$20,COLUMNS('7. Consumption'!AJ$9:$AQ$9)-1))),0)+MAX(0,$AQ29*('1. General Inputs'!$J$20-COLUMNS('7. Consumption'!AJ$9:$AQ$9)+1))</f>
        <v>0</v>
      </c>
      <c r="CB29" s="114">
        <f ca="1">IFERROR(SUM(OFFSET('7. Consumption'!AK29,0,1,,MIN('1. General Inputs'!$J$20,COLUMNS('7. Consumption'!AK$9:$AQ$9)-1))),0)+MAX(0,$AQ29*('1. General Inputs'!$J$20-COLUMNS('7. Consumption'!AK$9:$AQ$9)+1))</f>
        <v>0</v>
      </c>
      <c r="CC29" s="114">
        <f ca="1">IFERROR(SUM(OFFSET('7. Consumption'!AL29,0,1,,MIN('1. General Inputs'!$J$20,COLUMNS('7. Consumption'!AL$9:$AQ$9)-1))),0)+MAX(0,$AQ29*('1. General Inputs'!$J$20-COLUMNS('7. Consumption'!AL$9:$AQ$9)+1))</f>
        <v>0</v>
      </c>
      <c r="CD29" s="114">
        <f ca="1">IFERROR(SUM(OFFSET('7. Consumption'!AM29,0,1,,MIN('1. General Inputs'!$J$20,COLUMNS('7. Consumption'!AM$9:$AQ$9)-1))),0)+MAX(0,$AQ29*('1. General Inputs'!$J$20-COLUMNS('7. Consumption'!AM$9:$AQ$9)+1))</f>
        <v>0</v>
      </c>
      <c r="CE29" s="114">
        <f ca="1">IFERROR(SUM(OFFSET('7. Consumption'!AN29,0,1,,MIN('1. General Inputs'!$J$20,COLUMNS('7. Consumption'!AN$9:$AQ$9)-1))),0)+MAX(0,$AQ29*('1. General Inputs'!$J$20-COLUMNS('7. Consumption'!AN$9:$AQ$9)+1))</f>
        <v>0</v>
      </c>
      <c r="CF29" s="114">
        <f ca="1">IFERROR(SUM(OFFSET('7. Consumption'!AO29,0,1,,MIN('1. General Inputs'!$J$20,COLUMNS('7. Consumption'!AO$9:$AQ$9)-1))),0)+MAX(0,$AQ29*('1. General Inputs'!$J$20-COLUMNS('7. Consumption'!AO$9:$AQ$9)+1))</f>
        <v>0</v>
      </c>
      <c r="CG29" s="114">
        <f ca="1">IFERROR(SUM(OFFSET('7. Consumption'!AP29,0,1,,MIN('1. General Inputs'!$J$20,COLUMNS('7. Consumption'!AP$9:$AQ$9)-1))),0)+MAX(0,$AQ29*('1. General Inputs'!$J$20-COLUMNS('7. Consumption'!AP$9:$AQ$9)+1))</f>
        <v>0</v>
      </c>
      <c r="CH29" s="114">
        <f ca="1">IFERROR(SUM(OFFSET('7. Consumption'!AQ29,0,1,,MIN('1. General Inputs'!$J$20,COLUMNS('7. Consumption'!AQ$9:$AQ$9)-1))),0)+MAX(0,$AQ29*('1. General Inputs'!$J$20-COLUMNS('7. Consumption'!AQ$9:$AQ$9)+1))</f>
        <v>0</v>
      </c>
    </row>
    <row r="30" spans="2:86" x14ac:dyDescent="0.3">
      <c r="B30" s="12"/>
      <c r="C30" s="12" t="str">
        <f>IFERROR(VLOOKUP(ROWS($C$9:$C30),'5. Dosing'!$I$12:$J$73,COLUMNS('5. Dosing'!$I$11:$J$11),0),"")</f>
        <v>LPV/r (200/50) - 120 tab</v>
      </c>
      <c r="D30" s="12" t="str">
        <f>IFERROR(INDEX('5. Dosing'!C$12:C$73,MATCH('7. Consumption'!$C30,'5. Dosing'!$J$12:$J$73,0)),"")</f>
        <v>LPV/r</v>
      </c>
      <c r="E30" s="108">
        <f>IFERROR(INDEX('5. Dosing'!H$12:H$73,MATCH('7. Consumption'!$C30,'5. Dosing'!$J$12:$J$73,0)),0)</f>
        <v>1</v>
      </c>
      <c r="F30" s="109">
        <f>IFERROR(INDEX('5. Dosing'!G$12:G$73,MATCH('7. Consumption'!$C30,'5. Dosing'!$J$12:$J$73,0))*(30.5)/INDEX('5. Dosing'!F$12:F$73,MATCH('7. Consumption'!$C30,'5. Dosing'!$J$12:$J$73,0)),0)</f>
        <v>1.0166666666666666</v>
      </c>
      <c r="H30" s="3">
        <f ca="1">ROUNDUP($F30*$E30*CHOOSE(H$7,
IFERROR(SUMPRODUCT('6. Patients'!BZ$10:BZ$107,OFFSET('6. Patients'!$DM$9,1,MATCH($D30,'6. Patients'!$DN$9:$EI$9,0),ROWS('6. Patients'!DM$10:DM$107))),0)+
IFERROR(SUMPRODUCT('6. Patients'!BZ$10:BZ$107,OFFSET('6. Patients'!$EJ$9,1,MATCH($D30,'6. Patients'!$EK$9:$EW$9,0),ROWS('6. Patients'!DM$10:DM$107))),0)+
IFERROR(SUMPRODUCT('6. Patients'!BZ$10:BZ$107,OFFSET('6. Patients'!$EX$9,1,MATCH($D30,'6. Patients'!$EY$9:$FT$9,0),ROWS('6. Patients'!DM$10:DM$107))),0)+
IFERROR(SUMPRODUCT('6. Patients'!BZ$10:BZ$107,OFFSET('6. Patients'!$FU$9,1,MATCH($D30,'6. Patients'!$FV$9:$GJ$9,0),ROWS('6. Patients'!DM$10:DM$107))),0),
IFERROR(SUMPRODUCT('6. Patients'!BZ$10:BZ$107,OFFSET('6. Patients'!$GK$9,1,MATCH($D30,'6. Patients'!$GL$9:$HG$9,0),ROWS('6. Patients'!DM$10:DM$107))),0)+
IFERROR(SUMPRODUCT('6. Patients'!BZ$10:BZ$107,OFFSET('6. Patients'!$HH$9,1,MATCH($D30,'6. Patients'!$HI$9:$HU$9,0),ROWS('6. Patients'!DM$10:DM$107))),0)+
IFERROR(SUMPRODUCT('6. Patients'!BZ$10:BZ$107,OFFSET('6. Patients'!$HV$9,1,MATCH($D30,'6. Patients'!$HW$9:$IR$9,0),ROWS('6. Patients'!DM$10:DM$107))),0)+
IFERROR(SUMPRODUCT('6. Patients'!BZ$10:BZ$107,OFFSET('6. Patients'!$IS$9,1,MATCH($D30,'6. Patients'!$IT$9:$JH$9,0),ROWS('6. Patients'!DM$10:DM$107))),0),
IFERROR(SUMPRODUCT('6. Patients'!BZ$10:BZ$107,OFFSET('6. Patients'!$JI$9,1,MATCH($D30,'6. Patients'!$JJ$9:$KE$9,0),ROWS('6. Patients'!DM$10:DM$107))),0)+
IFERROR(SUMPRODUCT('6. Patients'!BZ$10:BZ$107,OFFSET('6. Patients'!$KF$9,1,MATCH($D30,'6. Patients'!$KG$9:$KS$9,0),ROWS('6. Patients'!DM$10:DM$107))),0)+
IFERROR(SUMPRODUCT('6. Patients'!BZ$10:BZ$107,OFFSET('6. Patients'!$KT$9,1,MATCH($D30,'6. Patients'!$KU$9:$LP$9,0),ROWS('6. Patients'!DM$10:DM$107))),0)+
IFERROR(SUMPRODUCT('6. Patients'!BZ$10:BZ$107,OFFSET('6. Patients'!$LQ$9,1,MATCH($D30,'6. Patients'!$LR$9:$MF$9,0),ROWS('6. Patients'!DM$10:DM$107))),0))+
IFERROR(VLOOKUP($D30,$H$109:$L$139,COLUMNS($H$108:$J$108)-1+H$7,0)*$E30*$F30*'1. General Inputs'!$J$18,0),0)</f>
        <v>0</v>
      </c>
      <c r="I30" s="3">
        <f ca="1">ROUNDUP($F30*$E30*CHOOSE(I$7,
IFERROR(SUMPRODUCT('6. Patients'!CA$10:CA$107,OFFSET('6. Patients'!$DM$9,1,MATCH($D30,'6. Patients'!$DN$9:$EI$9,0),ROWS('6. Patients'!DN$10:DN$107))),0)+
IFERROR(SUMPRODUCT('6. Patients'!CA$10:CA$107,OFFSET('6. Patients'!$EJ$9,1,MATCH($D30,'6. Patients'!$EK$9:$EW$9,0),ROWS('6. Patients'!DN$10:DN$107))),0)+
IFERROR(SUMPRODUCT('6. Patients'!CA$10:CA$107,OFFSET('6. Patients'!$EX$9,1,MATCH($D30,'6. Patients'!$EY$9:$FT$9,0),ROWS('6. Patients'!DN$10:DN$107))),0)+
IFERROR(SUMPRODUCT('6. Patients'!CA$10:CA$107,OFFSET('6. Patients'!$FU$9,1,MATCH($D30,'6. Patients'!$FV$9:$GJ$9,0),ROWS('6. Patients'!DN$10:DN$107))),0),
IFERROR(SUMPRODUCT('6. Patients'!CA$10:CA$107,OFFSET('6. Patients'!$GK$9,1,MATCH($D30,'6. Patients'!$GL$9:$HG$9,0),ROWS('6. Patients'!DN$10:DN$107))),0)+
IFERROR(SUMPRODUCT('6. Patients'!CA$10:CA$107,OFFSET('6. Patients'!$HH$9,1,MATCH($D30,'6. Patients'!$HI$9:$HU$9,0),ROWS('6. Patients'!DN$10:DN$107))),0)+
IFERROR(SUMPRODUCT('6. Patients'!CA$10:CA$107,OFFSET('6. Patients'!$HV$9,1,MATCH($D30,'6. Patients'!$HW$9:$IR$9,0),ROWS('6. Patients'!DN$10:DN$107))),0)+
IFERROR(SUMPRODUCT('6. Patients'!CA$10:CA$107,OFFSET('6. Patients'!$IS$9,1,MATCH($D30,'6. Patients'!$IT$9:$JH$9,0),ROWS('6. Patients'!DN$10:DN$107))),0),
IFERROR(SUMPRODUCT('6. Patients'!CA$10:CA$107,OFFSET('6. Patients'!$JI$9,1,MATCH($D30,'6. Patients'!$JJ$9:$KE$9,0),ROWS('6. Patients'!DN$10:DN$107))),0)+
IFERROR(SUMPRODUCT('6. Patients'!CA$10:CA$107,OFFSET('6. Patients'!$KF$9,1,MATCH($D30,'6. Patients'!$KG$9:$KS$9,0),ROWS('6. Patients'!DN$10:DN$107))),0)+
IFERROR(SUMPRODUCT('6. Patients'!CA$10:CA$107,OFFSET('6. Patients'!$KT$9,1,MATCH($D30,'6. Patients'!$KU$9:$LP$9,0),ROWS('6. Patients'!DN$10:DN$107))),0)+
IFERROR(SUMPRODUCT('6. Patients'!CA$10:CA$107,OFFSET('6. Patients'!$LQ$9,1,MATCH($D30,'6. Patients'!$LR$9:$MF$9,0),ROWS('6. Patients'!DN$10:DN$107))),0))+
IFERROR(VLOOKUP($D30,$H$109:$L$139,COLUMNS($H$108:$J$108)-1+I$7,0)*$E30*$F30*'1. General Inputs'!$J$18,0),0)</f>
        <v>0</v>
      </c>
      <c r="J30" s="3">
        <f ca="1">ROUNDUP($F30*$E30*CHOOSE(J$7,
IFERROR(SUMPRODUCT('6. Patients'!CB$10:CB$107,OFFSET('6. Patients'!$DM$9,1,MATCH($D30,'6. Patients'!$DN$9:$EI$9,0),ROWS('6. Patients'!DO$10:DO$107))),0)+
IFERROR(SUMPRODUCT('6. Patients'!CB$10:CB$107,OFFSET('6. Patients'!$EJ$9,1,MATCH($D30,'6. Patients'!$EK$9:$EW$9,0),ROWS('6. Patients'!DO$10:DO$107))),0)+
IFERROR(SUMPRODUCT('6. Patients'!CB$10:CB$107,OFFSET('6. Patients'!$EX$9,1,MATCH($D30,'6. Patients'!$EY$9:$FT$9,0),ROWS('6. Patients'!DO$10:DO$107))),0)+
IFERROR(SUMPRODUCT('6. Patients'!CB$10:CB$107,OFFSET('6. Patients'!$FU$9,1,MATCH($D30,'6. Patients'!$FV$9:$GJ$9,0),ROWS('6. Patients'!DO$10:DO$107))),0),
IFERROR(SUMPRODUCT('6. Patients'!CB$10:CB$107,OFFSET('6. Patients'!$GK$9,1,MATCH($D30,'6. Patients'!$GL$9:$HG$9,0),ROWS('6. Patients'!DO$10:DO$107))),0)+
IFERROR(SUMPRODUCT('6. Patients'!CB$10:CB$107,OFFSET('6. Patients'!$HH$9,1,MATCH($D30,'6. Patients'!$HI$9:$HU$9,0),ROWS('6. Patients'!DO$10:DO$107))),0)+
IFERROR(SUMPRODUCT('6. Patients'!CB$10:CB$107,OFFSET('6. Patients'!$HV$9,1,MATCH($D30,'6. Patients'!$HW$9:$IR$9,0),ROWS('6. Patients'!DO$10:DO$107))),0)+
IFERROR(SUMPRODUCT('6. Patients'!CB$10:CB$107,OFFSET('6. Patients'!$IS$9,1,MATCH($D30,'6. Patients'!$IT$9:$JH$9,0),ROWS('6. Patients'!DO$10:DO$107))),0),
IFERROR(SUMPRODUCT('6. Patients'!CB$10:CB$107,OFFSET('6. Patients'!$JI$9,1,MATCH($D30,'6. Patients'!$JJ$9:$KE$9,0),ROWS('6. Patients'!DO$10:DO$107))),0)+
IFERROR(SUMPRODUCT('6. Patients'!CB$10:CB$107,OFFSET('6. Patients'!$KF$9,1,MATCH($D30,'6. Patients'!$KG$9:$KS$9,0),ROWS('6. Patients'!DO$10:DO$107))),0)+
IFERROR(SUMPRODUCT('6. Patients'!CB$10:CB$107,OFFSET('6. Patients'!$KT$9,1,MATCH($D30,'6. Patients'!$KU$9:$LP$9,0),ROWS('6. Patients'!DO$10:DO$107))),0)+
IFERROR(SUMPRODUCT('6. Patients'!CB$10:CB$107,OFFSET('6. Patients'!$LQ$9,1,MATCH($D30,'6. Patients'!$LR$9:$MF$9,0),ROWS('6. Patients'!DO$10:DO$107))),0))+
IFERROR(VLOOKUP($D30,$H$109:$L$139,COLUMNS($H$108:$J$108)-1+J$7,0)*$E30*$F30*'1. General Inputs'!$J$18,0),0)</f>
        <v>0</v>
      </c>
      <c r="K30" s="3">
        <f ca="1">ROUNDUP($F30*$E30*CHOOSE(K$7,
IFERROR(SUMPRODUCT('6. Patients'!CC$10:CC$107,OFFSET('6. Patients'!$DM$9,1,MATCH($D30,'6. Patients'!$DN$9:$EI$9,0),ROWS('6. Patients'!DP$10:DP$107))),0)+
IFERROR(SUMPRODUCT('6. Patients'!CC$10:CC$107,OFFSET('6. Patients'!$EJ$9,1,MATCH($D30,'6. Patients'!$EK$9:$EW$9,0),ROWS('6. Patients'!DP$10:DP$107))),0)+
IFERROR(SUMPRODUCT('6. Patients'!CC$10:CC$107,OFFSET('6. Patients'!$EX$9,1,MATCH($D30,'6. Patients'!$EY$9:$FT$9,0),ROWS('6. Patients'!DP$10:DP$107))),0)+
IFERROR(SUMPRODUCT('6. Patients'!CC$10:CC$107,OFFSET('6. Patients'!$FU$9,1,MATCH($D30,'6. Patients'!$FV$9:$GJ$9,0),ROWS('6. Patients'!DP$10:DP$107))),0),
IFERROR(SUMPRODUCT('6. Patients'!CC$10:CC$107,OFFSET('6. Patients'!$GK$9,1,MATCH($D30,'6. Patients'!$GL$9:$HG$9,0),ROWS('6. Patients'!DP$10:DP$107))),0)+
IFERROR(SUMPRODUCT('6. Patients'!CC$10:CC$107,OFFSET('6. Patients'!$HH$9,1,MATCH($D30,'6. Patients'!$HI$9:$HU$9,0),ROWS('6. Patients'!DP$10:DP$107))),0)+
IFERROR(SUMPRODUCT('6. Patients'!CC$10:CC$107,OFFSET('6. Patients'!$HV$9,1,MATCH($D30,'6. Patients'!$HW$9:$IR$9,0),ROWS('6. Patients'!DP$10:DP$107))),0)+
IFERROR(SUMPRODUCT('6. Patients'!CC$10:CC$107,OFFSET('6. Patients'!$IS$9,1,MATCH($D30,'6. Patients'!$IT$9:$JH$9,0),ROWS('6. Patients'!DP$10:DP$107))),0),
IFERROR(SUMPRODUCT('6. Patients'!CC$10:CC$107,OFFSET('6. Patients'!$JI$9,1,MATCH($D30,'6. Patients'!$JJ$9:$KE$9,0),ROWS('6. Patients'!DP$10:DP$107))),0)+
IFERROR(SUMPRODUCT('6. Patients'!CC$10:CC$107,OFFSET('6. Patients'!$KF$9,1,MATCH($D30,'6. Patients'!$KG$9:$KS$9,0),ROWS('6. Patients'!DP$10:DP$107))),0)+
IFERROR(SUMPRODUCT('6. Patients'!CC$10:CC$107,OFFSET('6. Patients'!$KT$9,1,MATCH($D30,'6. Patients'!$KU$9:$LP$9,0),ROWS('6. Patients'!DP$10:DP$107))),0)+
IFERROR(SUMPRODUCT('6. Patients'!CC$10:CC$107,OFFSET('6. Patients'!$LQ$9,1,MATCH($D30,'6. Patients'!$LR$9:$MF$9,0),ROWS('6. Patients'!DP$10:DP$107))),0))+
IFERROR(VLOOKUP($D30,$H$109:$L$139,COLUMNS($H$108:$J$108)-1+K$7,0)*$E30*$F30*'1. General Inputs'!$J$18,0),0)</f>
        <v>0</v>
      </c>
      <c r="L30" s="3">
        <f ca="1">ROUNDUP($F30*$E30*CHOOSE(L$7,
IFERROR(SUMPRODUCT('6. Patients'!CD$10:CD$107,OFFSET('6. Patients'!$DM$9,1,MATCH($D30,'6. Patients'!$DN$9:$EI$9,0),ROWS('6. Patients'!DQ$10:DQ$107))),0)+
IFERROR(SUMPRODUCT('6. Patients'!CD$10:CD$107,OFFSET('6. Patients'!$EJ$9,1,MATCH($D30,'6. Patients'!$EK$9:$EW$9,0),ROWS('6. Patients'!DQ$10:DQ$107))),0)+
IFERROR(SUMPRODUCT('6. Patients'!CD$10:CD$107,OFFSET('6. Patients'!$EX$9,1,MATCH($D30,'6. Patients'!$EY$9:$FT$9,0),ROWS('6. Patients'!DQ$10:DQ$107))),0)+
IFERROR(SUMPRODUCT('6. Patients'!CD$10:CD$107,OFFSET('6. Patients'!$FU$9,1,MATCH($D30,'6. Patients'!$FV$9:$GJ$9,0),ROWS('6. Patients'!DQ$10:DQ$107))),0),
IFERROR(SUMPRODUCT('6. Patients'!CD$10:CD$107,OFFSET('6. Patients'!$GK$9,1,MATCH($D30,'6. Patients'!$GL$9:$HG$9,0),ROWS('6. Patients'!DQ$10:DQ$107))),0)+
IFERROR(SUMPRODUCT('6. Patients'!CD$10:CD$107,OFFSET('6. Patients'!$HH$9,1,MATCH($D30,'6. Patients'!$HI$9:$HU$9,0),ROWS('6. Patients'!DQ$10:DQ$107))),0)+
IFERROR(SUMPRODUCT('6. Patients'!CD$10:CD$107,OFFSET('6. Patients'!$HV$9,1,MATCH($D30,'6. Patients'!$HW$9:$IR$9,0),ROWS('6. Patients'!DQ$10:DQ$107))),0)+
IFERROR(SUMPRODUCT('6. Patients'!CD$10:CD$107,OFFSET('6. Patients'!$IS$9,1,MATCH($D30,'6. Patients'!$IT$9:$JH$9,0),ROWS('6. Patients'!DQ$10:DQ$107))),0),
IFERROR(SUMPRODUCT('6. Patients'!CD$10:CD$107,OFFSET('6. Patients'!$JI$9,1,MATCH($D30,'6. Patients'!$JJ$9:$KE$9,0),ROWS('6. Patients'!DQ$10:DQ$107))),0)+
IFERROR(SUMPRODUCT('6. Patients'!CD$10:CD$107,OFFSET('6. Patients'!$KF$9,1,MATCH($D30,'6. Patients'!$KG$9:$KS$9,0),ROWS('6. Patients'!DQ$10:DQ$107))),0)+
IFERROR(SUMPRODUCT('6. Patients'!CD$10:CD$107,OFFSET('6. Patients'!$KT$9,1,MATCH($D30,'6. Patients'!$KU$9:$LP$9,0),ROWS('6. Patients'!DQ$10:DQ$107))),0)+
IFERROR(SUMPRODUCT('6. Patients'!CD$10:CD$107,OFFSET('6. Patients'!$LQ$9,1,MATCH($D30,'6. Patients'!$LR$9:$MF$9,0),ROWS('6. Patients'!DQ$10:DQ$107))),0))+
IFERROR(VLOOKUP($D30,$H$109:$L$139,COLUMNS($H$108:$J$108)-1+L$7,0)*$E30*$F30*'1. General Inputs'!$J$18,0),0)</f>
        <v>0</v>
      </c>
      <c r="M30" s="3">
        <f ca="1">ROUNDUP($F30*$E30*CHOOSE(M$7,
IFERROR(SUMPRODUCT('6. Patients'!CE$10:CE$107,OFFSET('6. Patients'!$DM$9,1,MATCH($D30,'6. Patients'!$DN$9:$EI$9,0),ROWS('6. Patients'!DR$10:DR$107))),0)+
IFERROR(SUMPRODUCT('6. Patients'!CE$10:CE$107,OFFSET('6. Patients'!$EJ$9,1,MATCH($D30,'6. Patients'!$EK$9:$EW$9,0),ROWS('6. Patients'!DR$10:DR$107))),0)+
IFERROR(SUMPRODUCT('6. Patients'!CE$10:CE$107,OFFSET('6. Patients'!$EX$9,1,MATCH($D30,'6. Patients'!$EY$9:$FT$9,0),ROWS('6. Patients'!DR$10:DR$107))),0)+
IFERROR(SUMPRODUCT('6. Patients'!CE$10:CE$107,OFFSET('6. Patients'!$FU$9,1,MATCH($D30,'6. Patients'!$FV$9:$GJ$9,0),ROWS('6. Patients'!DR$10:DR$107))),0),
IFERROR(SUMPRODUCT('6. Patients'!CE$10:CE$107,OFFSET('6. Patients'!$GK$9,1,MATCH($D30,'6. Patients'!$GL$9:$HG$9,0),ROWS('6. Patients'!DR$10:DR$107))),0)+
IFERROR(SUMPRODUCT('6. Patients'!CE$10:CE$107,OFFSET('6. Patients'!$HH$9,1,MATCH($D30,'6. Patients'!$HI$9:$HU$9,0),ROWS('6. Patients'!DR$10:DR$107))),0)+
IFERROR(SUMPRODUCT('6. Patients'!CE$10:CE$107,OFFSET('6. Patients'!$HV$9,1,MATCH($D30,'6. Patients'!$HW$9:$IR$9,0),ROWS('6. Patients'!DR$10:DR$107))),0)+
IFERROR(SUMPRODUCT('6. Patients'!CE$10:CE$107,OFFSET('6. Patients'!$IS$9,1,MATCH($D30,'6. Patients'!$IT$9:$JH$9,0),ROWS('6. Patients'!DR$10:DR$107))),0),
IFERROR(SUMPRODUCT('6. Patients'!CE$10:CE$107,OFFSET('6. Patients'!$JI$9,1,MATCH($D30,'6. Patients'!$JJ$9:$KE$9,0),ROWS('6. Patients'!DR$10:DR$107))),0)+
IFERROR(SUMPRODUCT('6. Patients'!CE$10:CE$107,OFFSET('6. Patients'!$KF$9,1,MATCH($D30,'6. Patients'!$KG$9:$KS$9,0),ROWS('6. Patients'!DR$10:DR$107))),0)+
IFERROR(SUMPRODUCT('6. Patients'!CE$10:CE$107,OFFSET('6. Patients'!$KT$9,1,MATCH($D30,'6. Patients'!$KU$9:$LP$9,0),ROWS('6. Patients'!DR$10:DR$107))),0)+
IFERROR(SUMPRODUCT('6. Patients'!CE$10:CE$107,OFFSET('6. Patients'!$LQ$9,1,MATCH($D30,'6. Patients'!$LR$9:$MF$9,0),ROWS('6. Patients'!DR$10:DR$107))),0))+
IFERROR(VLOOKUP($D30,$H$109:$L$139,COLUMNS($H$108:$J$108)-1+M$7,0)*$E30*$F30*'1. General Inputs'!$J$18,0),0)</f>
        <v>0</v>
      </c>
      <c r="N30" s="3">
        <f ca="1">ROUNDUP($F30*$E30*CHOOSE(N$7,
IFERROR(SUMPRODUCT('6. Patients'!CF$10:CF$107,OFFSET('6. Patients'!$DM$9,1,MATCH($D30,'6. Patients'!$DN$9:$EI$9,0),ROWS('6. Patients'!DS$10:DS$107))),0)+
IFERROR(SUMPRODUCT('6. Patients'!CF$10:CF$107,OFFSET('6. Patients'!$EJ$9,1,MATCH($D30,'6. Patients'!$EK$9:$EW$9,0),ROWS('6. Patients'!DS$10:DS$107))),0)+
IFERROR(SUMPRODUCT('6. Patients'!CF$10:CF$107,OFFSET('6. Patients'!$EX$9,1,MATCH($D30,'6. Patients'!$EY$9:$FT$9,0),ROWS('6. Patients'!DS$10:DS$107))),0)+
IFERROR(SUMPRODUCT('6. Patients'!CF$10:CF$107,OFFSET('6. Patients'!$FU$9,1,MATCH($D30,'6. Patients'!$FV$9:$GJ$9,0),ROWS('6. Patients'!DS$10:DS$107))),0),
IFERROR(SUMPRODUCT('6. Patients'!CF$10:CF$107,OFFSET('6. Patients'!$GK$9,1,MATCH($D30,'6. Patients'!$GL$9:$HG$9,0),ROWS('6. Patients'!DS$10:DS$107))),0)+
IFERROR(SUMPRODUCT('6. Patients'!CF$10:CF$107,OFFSET('6. Patients'!$HH$9,1,MATCH($D30,'6. Patients'!$HI$9:$HU$9,0),ROWS('6. Patients'!DS$10:DS$107))),0)+
IFERROR(SUMPRODUCT('6. Patients'!CF$10:CF$107,OFFSET('6. Patients'!$HV$9,1,MATCH($D30,'6. Patients'!$HW$9:$IR$9,0),ROWS('6. Patients'!DS$10:DS$107))),0)+
IFERROR(SUMPRODUCT('6. Patients'!CF$10:CF$107,OFFSET('6. Patients'!$IS$9,1,MATCH($D30,'6. Patients'!$IT$9:$JH$9,0),ROWS('6. Patients'!DS$10:DS$107))),0),
IFERROR(SUMPRODUCT('6. Patients'!CF$10:CF$107,OFFSET('6. Patients'!$JI$9,1,MATCH($D30,'6. Patients'!$JJ$9:$KE$9,0),ROWS('6. Patients'!DS$10:DS$107))),0)+
IFERROR(SUMPRODUCT('6. Patients'!CF$10:CF$107,OFFSET('6. Patients'!$KF$9,1,MATCH($D30,'6. Patients'!$KG$9:$KS$9,0),ROWS('6. Patients'!DS$10:DS$107))),0)+
IFERROR(SUMPRODUCT('6. Patients'!CF$10:CF$107,OFFSET('6. Patients'!$KT$9,1,MATCH($D30,'6. Patients'!$KU$9:$LP$9,0),ROWS('6. Patients'!DS$10:DS$107))),0)+
IFERROR(SUMPRODUCT('6. Patients'!CF$10:CF$107,OFFSET('6. Patients'!$LQ$9,1,MATCH($D30,'6. Patients'!$LR$9:$MF$9,0),ROWS('6. Patients'!DS$10:DS$107))),0))+
IFERROR(VLOOKUP($D30,$H$109:$L$139,COLUMNS($H$108:$J$108)-1+N$7,0)*$E30*$F30*'1. General Inputs'!$J$18,0),0)</f>
        <v>0</v>
      </c>
      <c r="O30" s="3">
        <f ca="1">ROUNDUP($F30*$E30*CHOOSE(O$7,
IFERROR(SUMPRODUCT('6. Patients'!CG$10:CG$107,OFFSET('6. Patients'!$DM$9,1,MATCH($D30,'6. Patients'!$DN$9:$EI$9,0),ROWS('6. Patients'!DT$10:DT$107))),0)+
IFERROR(SUMPRODUCT('6. Patients'!CG$10:CG$107,OFFSET('6. Patients'!$EJ$9,1,MATCH($D30,'6. Patients'!$EK$9:$EW$9,0),ROWS('6. Patients'!DT$10:DT$107))),0)+
IFERROR(SUMPRODUCT('6. Patients'!CG$10:CG$107,OFFSET('6. Patients'!$EX$9,1,MATCH($D30,'6. Patients'!$EY$9:$FT$9,0),ROWS('6. Patients'!DT$10:DT$107))),0)+
IFERROR(SUMPRODUCT('6. Patients'!CG$10:CG$107,OFFSET('6. Patients'!$FU$9,1,MATCH($D30,'6. Patients'!$FV$9:$GJ$9,0),ROWS('6. Patients'!DT$10:DT$107))),0),
IFERROR(SUMPRODUCT('6. Patients'!CG$10:CG$107,OFFSET('6. Patients'!$GK$9,1,MATCH($D30,'6. Patients'!$GL$9:$HG$9,0),ROWS('6. Patients'!DT$10:DT$107))),0)+
IFERROR(SUMPRODUCT('6. Patients'!CG$10:CG$107,OFFSET('6. Patients'!$HH$9,1,MATCH($D30,'6. Patients'!$HI$9:$HU$9,0),ROWS('6. Patients'!DT$10:DT$107))),0)+
IFERROR(SUMPRODUCT('6. Patients'!CG$10:CG$107,OFFSET('6. Patients'!$HV$9,1,MATCH($D30,'6. Patients'!$HW$9:$IR$9,0),ROWS('6. Patients'!DT$10:DT$107))),0)+
IFERROR(SUMPRODUCT('6. Patients'!CG$10:CG$107,OFFSET('6. Patients'!$IS$9,1,MATCH($D30,'6. Patients'!$IT$9:$JH$9,0),ROWS('6. Patients'!DT$10:DT$107))),0),
IFERROR(SUMPRODUCT('6. Patients'!CG$10:CG$107,OFFSET('6. Patients'!$JI$9,1,MATCH($D30,'6. Patients'!$JJ$9:$KE$9,0),ROWS('6. Patients'!DT$10:DT$107))),0)+
IFERROR(SUMPRODUCT('6. Patients'!CG$10:CG$107,OFFSET('6. Patients'!$KF$9,1,MATCH($D30,'6. Patients'!$KG$9:$KS$9,0),ROWS('6. Patients'!DT$10:DT$107))),0)+
IFERROR(SUMPRODUCT('6. Patients'!CG$10:CG$107,OFFSET('6. Patients'!$KT$9,1,MATCH($D30,'6. Patients'!$KU$9:$LP$9,0),ROWS('6. Patients'!DT$10:DT$107))),0)+
IFERROR(SUMPRODUCT('6. Patients'!CG$10:CG$107,OFFSET('6. Patients'!$LQ$9,1,MATCH($D30,'6. Patients'!$LR$9:$MF$9,0),ROWS('6. Patients'!DT$10:DT$107))),0))+
IFERROR(VLOOKUP($D30,$H$109:$L$139,COLUMNS($H$108:$J$108)-1+O$7,0)*$E30*$F30*'1. General Inputs'!$J$18,0),0)</f>
        <v>0</v>
      </c>
      <c r="P30" s="3">
        <f ca="1">ROUNDUP($F30*$E30*CHOOSE(P$7,
IFERROR(SUMPRODUCT('6. Patients'!CH$10:CH$107,OFFSET('6. Patients'!$DM$9,1,MATCH($D30,'6. Patients'!$DN$9:$EI$9,0),ROWS('6. Patients'!DU$10:DU$107))),0)+
IFERROR(SUMPRODUCT('6. Patients'!CH$10:CH$107,OFFSET('6. Patients'!$EJ$9,1,MATCH($D30,'6. Patients'!$EK$9:$EW$9,0),ROWS('6. Patients'!DU$10:DU$107))),0)+
IFERROR(SUMPRODUCT('6. Patients'!CH$10:CH$107,OFFSET('6. Patients'!$EX$9,1,MATCH($D30,'6. Patients'!$EY$9:$FT$9,0),ROWS('6. Patients'!DU$10:DU$107))),0)+
IFERROR(SUMPRODUCT('6. Patients'!CH$10:CH$107,OFFSET('6. Patients'!$FU$9,1,MATCH($D30,'6. Patients'!$FV$9:$GJ$9,0),ROWS('6. Patients'!DU$10:DU$107))),0),
IFERROR(SUMPRODUCT('6. Patients'!CH$10:CH$107,OFFSET('6. Patients'!$GK$9,1,MATCH($D30,'6. Patients'!$GL$9:$HG$9,0),ROWS('6. Patients'!DU$10:DU$107))),0)+
IFERROR(SUMPRODUCT('6. Patients'!CH$10:CH$107,OFFSET('6. Patients'!$HH$9,1,MATCH($D30,'6. Patients'!$HI$9:$HU$9,0),ROWS('6. Patients'!DU$10:DU$107))),0)+
IFERROR(SUMPRODUCT('6. Patients'!CH$10:CH$107,OFFSET('6. Patients'!$HV$9,1,MATCH($D30,'6. Patients'!$HW$9:$IR$9,0),ROWS('6. Patients'!DU$10:DU$107))),0)+
IFERROR(SUMPRODUCT('6. Patients'!CH$10:CH$107,OFFSET('6. Patients'!$IS$9,1,MATCH($D30,'6. Patients'!$IT$9:$JH$9,0),ROWS('6. Patients'!DU$10:DU$107))),0),
IFERROR(SUMPRODUCT('6. Patients'!CH$10:CH$107,OFFSET('6. Patients'!$JI$9,1,MATCH($D30,'6. Patients'!$JJ$9:$KE$9,0),ROWS('6. Patients'!DU$10:DU$107))),0)+
IFERROR(SUMPRODUCT('6. Patients'!CH$10:CH$107,OFFSET('6. Patients'!$KF$9,1,MATCH($D30,'6. Patients'!$KG$9:$KS$9,0),ROWS('6. Patients'!DU$10:DU$107))),0)+
IFERROR(SUMPRODUCT('6. Patients'!CH$10:CH$107,OFFSET('6. Patients'!$KT$9,1,MATCH($D30,'6. Patients'!$KU$9:$LP$9,0),ROWS('6. Patients'!DU$10:DU$107))),0)+
IFERROR(SUMPRODUCT('6. Patients'!CH$10:CH$107,OFFSET('6. Patients'!$LQ$9,1,MATCH($D30,'6. Patients'!$LR$9:$MF$9,0),ROWS('6. Patients'!DU$10:DU$107))),0))+
IFERROR(VLOOKUP($D30,$H$109:$L$139,COLUMNS($H$108:$J$108)-1+P$7,0)*$E30*$F30*'1. General Inputs'!$J$18,0),0)</f>
        <v>0</v>
      </c>
      <c r="Q30" s="3">
        <f ca="1">ROUNDUP($F30*$E30*CHOOSE(Q$7,
IFERROR(SUMPRODUCT('6. Patients'!CI$10:CI$107,OFFSET('6. Patients'!$DM$9,1,MATCH($D30,'6. Patients'!$DN$9:$EI$9,0),ROWS('6. Patients'!DV$10:DV$107))),0)+
IFERROR(SUMPRODUCT('6. Patients'!CI$10:CI$107,OFFSET('6. Patients'!$EJ$9,1,MATCH($D30,'6. Patients'!$EK$9:$EW$9,0),ROWS('6. Patients'!DV$10:DV$107))),0)+
IFERROR(SUMPRODUCT('6. Patients'!CI$10:CI$107,OFFSET('6. Patients'!$EX$9,1,MATCH($D30,'6. Patients'!$EY$9:$FT$9,0),ROWS('6. Patients'!DV$10:DV$107))),0)+
IFERROR(SUMPRODUCT('6. Patients'!CI$10:CI$107,OFFSET('6. Patients'!$FU$9,1,MATCH($D30,'6. Patients'!$FV$9:$GJ$9,0),ROWS('6. Patients'!DV$10:DV$107))),0),
IFERROR(SUMPRODUCT('6. Patients'!CI$10:CI$107,OFFSET('6. Patients'!$GK$9,1,MATCH($D30,'6. Patients'!$GL$9:$HG$9,0),ROWS('6. Patients'!DV$10:DV$107))),0)+
IFERROR(SUMPRODUCT('6. Patients'!CI$10:CI$107,OFFSET('6. Patients'!$HH$9,1,MATCH($D30,'6. Patients'!$HI$9:$HU$9,0),ROWS('6. Patients'!DV$10:DV$107))),0)+
IFERROR(SUMPRODUCT('6. Patients'!CI$10:CI$107,OFFSET('6. Patients'!$HV$9,1,MATCH($D30,'6. Patients'!$HW$9:$IR$9,0),ROWS('6. Patients'!DV$10:DV$107))),0)+
IFERROR(SUMPRODUCT('6. Patients'!CI$10:CI$107,OFFSET('6. Patients'!$IS$9,1,MATCH($D30,'6. Patients'!$IT$9:$JH$9,0),ROWS('6. Patients'!DV$10:DV$107))),0),
IFERROR(SUMPRODUCT('6. Patients'!CI$10:CI$107,OFFSET('6. Patients'!$JI$9,1,MATCH($D30,'6. Patients'!$JJ$9:$KE$9,0),ROWS('6. Patients'!DV$10:DV$107))),0)+
IFERROR(SUMPRODUCT('6. Patients'!CI$10:CI$107,OFFSET('6. Patients'!$KF$9,1,MATCH($D30,'6. Patients'!$KG$9:$KS$9,0),ROWS('6. Patients'!DV$10:DV$107))),0)+
IFERROR(SUMPRODUCT('6. Patients'!CI$10:CI$107,OFFSET('6. Patients'!$KT$9,1,MATCH($D30,'6. Patients'!$KU$9:$LP$9,0),ROWS('6. Patients'!DV$10:DV$107))),0)+
IFERROR(SUMPRODUCT('6. Patients'!CI$10:CI$107,OFFSET('6. Patients'!$LQ$9,1,MATCH($D30,'6. Patients'!$LR$9:$MF$9,0),ROWS('6. Patients'!DV$10:DV$107))),0))+
IFERROR(VLOOKUP($D30,$H$109:$L$139,COLUMNS($H$108:$J$108)-1+Q$7,0)*$E30*$F30*'1. General Inputs'!$J$18,0),0)</f>
        <v>0</v>
      </c>
      <c r="R30" s="3">
        <f ca="1">ROUNDUP($F30*$E30*CHOOSE(R$7,
IFERROR(SUMPRODUCT('6. Patients'!CJ$10:CJ$107,OFFSET('6. Patients'!$DM$9,1,MATCH($D30,'6. Patients'!$DN$9:$EI$9,0),ROWS('6. Patients'!DW$10:DW$107))),0)+
IFERROR(SUMPRODUCT('6. Patients'!CJ$10:CJ$107,OFFSET('6. Patients'!$EJ$9,1,MATCH($D30,'6. Patients'!$EK$9:$EW$9,0),ROWS('6. Patients'!DW$10:DW$107))),0)+
IFERROR(SUMPRODUCT('6. Patients'!CJ$10:CJ$107,OFFSET('6. Patients'!$EX$9,1,MATCH($D30,'6. Patients'!$EY$9:$FT$9,0),ROWS('6. Patients'!DW$10:DW$107))),0)+
IFERROR(SUMPRODUCT('6. Patients'!CJ$10:CJ$107,OFFSET('6. Patients'!$FU$9,1,MATCH($D30,'6. Patients'!$FV$9:$GJ$9,0),ROWS('6. Patients'!DW$10:DW$107))),0),
IFERROR(SUMPRODUCT('6. Patients'!CJ$10:CJ$107,OFFSET('6. Patients'!$GK$9,1,MATCH($D30,'6. Patients'!$GL$9:$HG$9,0),ROWS('6. Patients'!DW$10:DW$107))),0)+
IFERROR(SUMPRODUCT('6. Patients'!CJ$10:CJ$107,OFFSET('6. Patients'!$HH$9,1,MATCH($D30,'6. Patients'!$HI$9:$HU$9,0),ROWS('6. Patients'!DW$10:DW$107))),0)+
IFERROR(SUMPRODUCT('6. Patients'!CJ$10:CJ$107,OFFSET('6. Patients'!$HV$9,1,MATCH($D30,'6. Patients'!$HW$9:$IR$9,0),ROWS('6. Patients'!DW$10:DW$107))),0)+
IFERROR(SUMPRODUCT('6. Patients'!CJ$10:CJ$107,OFFSET('6. Patients'!$IS$9,1,MATCH($D30,'6. Patients'!$IT$9:$JH$9,0),ROWS('6. Patients'!DW$10:DW$107))),0),
IFERROR(SUMPRODUCT('6. Patients'!CJ$10:CJ$107,OFFSET('6. Patients'!$JI$9,1,MATCH($D30,'6. Patients'!$JJ$9:$KE$9,0),ROWS('6. Patients'!DW$10:DW$107))),0)+
IFERROR(SUMPRODUCT('6. Patients'!CJ$10:CJ$107,OFFSET('6. Patients'!$KF$9,1,MATCH($D30,'6. Patients'!$KG$9:$KS$9,0),ROWS('6. Patients'!DW$10:DW$107))),0)+
IFERROR(SUMPRODUCT('6. Patients'!CJ$10:CJ$107,OFFSET('6. Patients'!$KT$9,1,MATCH($D30,'6. Patients'!$KU$9:$LP$9,0),ROWS('6. Patients'!DW$10:DW$107))),0)+
IFERROR(SUMPRODUCT('6. Patients'!CJ$10:CJ$107,OFFSET('6. Patients'!$LQ$9,1,MATCH($D30,'6. Patients'!$LR$9:$MF$9,0),ROWS('6. Patients'!DW$10:DW$107))),0))+
IFERROR(VLOOKUP($D30,$H$109:$L$139,COLUMNS($H$108:$J$108)-1+R$7,0)*$E30*$F30*'1. General Inputs'!$J$18,0),0)</f>
        <v>0</v>
      </c>
      <c r="S30" s="3">
        <f ca="1">ROUNDUP($F30*$E30*CHOOSE(S$7,
IFERROR(SUMPRODUCT('6. Patients'!CK$10:CK$107,OFFSET('6. Patients'!$DM$9,1,MATCH($D30,'6. Patients'!$DN$9:$EI$9,0),ROWS('6. Patients'!DX$10:DX$107))),0)+
IFERROR(SUMPRODUCT('6. Patients'!CK$10:CK$107,OFFSET('6. Patients'!$EJ$9,1,MATCH($D30,'6. Patients'!$EK$9:$EW$9,0),ROWS('6. Patients'!DX$10:DX$107))),0)+
IFERROR(SUMPRODUCT('6. Patients'!CK$10:CK$107,OFFSET('6. Patients'!$EX$9,1,MATCH($D30,'6. Patients'!$EY$9:$FT$9,0),ROWS('6. Patients'!DX$10:DX$107))),0)+
IFERROR(SUMPRODUCT('6. Patients'!CK$10:CK$107,OFFSET('6. Patients'!$FU$9,1,MATCH($D30,'6. Patients'!$FV$9:$GJ$9,0),ROWS('6. Patients'!DX$10:DX$107))),0),
IFERROR(SUMPRODUCT('6. Patients'!CK$10:CK$107,OFFSET('6. Patients'!$GK$9,1,MATCH($D30,'6. Patients'!$GL$9:$HG$9,0),ROWS('6. Patients'!DX$10:DX$107))),0)+
IFERROR(SUMPRODUCT('6. Patients'!CK$10:CK$107,OFFSET('6. Patients'!$HH$9,1,MATCH($D30,'6. Patients'!$HI$9:$HU$9,0),ROWS('6. Patients'!DX$10:DX$107))),0)+
IFERROR(SUMPRODUCT('6. Patients'!CK$10:CK$107,OFFSET('6. Patients'!$HV$9,1,MATCH($D30,'6. Patients'!$HW$9:$IR$9,0),ROWS('6. Patients'!DX$10:DX$107))),0)+
IFERROR(SUMPRODUCT('6. Patients'!CK$10:CK$107,OFFSET('6. Patients'!$IS$9,1,MATCH($D30,'6. Patients'!$IT$9:$JH$9,0),ROWS('6. Patients'!DX$10:DX$107))),0),
IFERROR(SUMPRODUCT('6. Patients'!CK$10:CK$107,OFFSET('6. Patients'!$JI$9,1,MATCH($D30,'6. Patients'!$JJ$9:$KE$9,0),ROWS('6. Patients'!DX$10:DX$107))),0)+
IFERROR(SUMPRODUCT('6. Patients'!CK$10:CK$107,OFFSET('6. Patients'!$KF$9,1,MATCH($D30,'6. Patients'!$KG$9:$KS$9,0),ROWS('6. Patients'!DX$10:DX$107))),0)+
IFERROR(SUMPRODUCT('6. Patients'!CK$10:CK$107,OFFSET('6. Patients'!$KT$9,1,MATCH($D30,'6. Patients'!$KU$9:$LP$9,0),ROWS('6. Patients'!DX$10:DX$107))),0)+
IFERROR(SUMPRODUCT('6. Patients'!CK$10:CK$107,OFFSET('6. Patients'!$LQ$9,1,MATCH($D30,'6. Patients'!$LR$9:$MF$9,0),ROWS('6. Patients'!DX$10:DX$107))),0))+
IFERROR(VLOOKUP($D30,$H$109:$L$139,COLUMNS($H$108:$J$108)-1+S$7,0)*$E30*$F30*'1. General Inputs'!$J$18,0),0)</f>
        <v>0</v>
      </c>
      <c r="T30" s="3">
        <f ca="1">ROUNDUP($F30*$E30*CHOOSE(T$7,
IFERROR(SUMPRODUCT('6. Patients'!CL$10:CL$107,OFFSET('6. Patients'!$DM$9,1,MATCH($D30,'6. Patients'!$DN$9:$EI$9,0),ROWS('6. Patients'!DY$10:DY$107))),0)+
IFERROR(SUMPRODUCT('6. Patients'!CL$10:CL$107,OFFSET('6. Patients'!$EJ$9,1,MATCH($D30,'6. Patients'!$EK$9:$EW$9,0),ROWS('6. Patients'!DY$10:DY$107))),0)+
IFERROR(SUMPRODUCT('6. Patients'!CL$10:CL$107,OFFSET('6. Patients'!$EX$9,1,MATCH($D30,'6. Patients'!$EY$9:$FT$9,0),ROWS('6. Patients'!DY$10:DY$107))),0)+
IFERROR(SUMPRODUCT('6. Patients'!CL$10:CL$107,OFFSET('6. Patients'!$FU$9,1,MATCH($D30,'6. Patients'!$FV$9:$GJ$9,0),ROWS('6. Patients'!DY$10:DY$107))),0),
IFERROR(SUMPRODUCT('6. Patients'!CL$10:CL$107,OFFSET('6. Patients'!$GK$9,1,MATCH($D30,'6. Patients'!$GL$9:$HG$9,0),ROWS('6. Patients'!DY$10:DY$107))),0)+
IFERROR(SUMPRODUCT('6. Patients'!CL$10:CL$107,OFFSET('6. Patients'!$HH$9,1,MATCH($D30,'6. Patients'!$HI$9:$HU$9,0),ROWS('6. Patients'!DY$10:DY$107))),0)+
IFERROR(SUMPRODUCT('6. Patients'!CL$10:CL$107,OFFSET('6. Patients'!$HV$9,1,MATCH($D30,'6. Patients'!$HW$9:$IR$9,0),ROWS('6. Patients'!DY$10:DY$107))),0)+
IFERROR(SUMPRODUCT('6. Patients'!CL$10:CL$107,OFFSET('6. Patients'!$IS$9,1,MATCH($D30,'6. Patients'!$IT$9:$JH$9,0),ROWS('6. Patients'!DY$10:DY$107))),0),
IFERROR(SUMPRODUCT('6. Patients'!CL$10:CL$107,OFFSET('6. Patients'!$JI$9,1,MATCH($D30,'6. Patients'!$JJ$9:$KE$9,0),ROWS('6. Patients'!DY$10:DY$107))),0)+
IFERROR(SUMPRODUCT('6. Patients'!CL$10:CL$107,OFFSET('6. Patients'!$KF$9,1,MATCH($D30,'6. Patients'!$KG$9:$KS$9,0),ROWS('6. Patients'!DY$10:DY$107))),0)+
IFERROR(SUMPRODUCT('6. Patients'!CL$10:CL$107,OFFSET('6. Patients'!$KT$9,1,MATCH($D30,'6. Patients'!$KU$9:$LP$9,0),ROWS('6. Patients'!DY$10:DY$107))),0)+
IFERROR(SUMPRODUCT('6. Patients'!CL$10:CL$107,OFFSET('6. Patients'!$LQ$9,1,MATCH($D30,'6. Patients'!$LR$9:$MF$9,0),ROWS('6. Patients'!DY$10:DY$107))),0))+
IFERROR(VLOOKUP($D30,$H$109:$L$139,COLUMNS($H$108:$J$108)-1+T$7,0)*$E30*$F30*'1. General Inputs'!$J$18,0),0)</f>
        <v>0</v>
      </c>
      <c r="U30" s="3">
        <f ca="1">ROUNDUP($F30*$E30*CHOOSE(U$7,
IFERROR(SUMPRODUCT('6. Patients'!CM$10:CM$107,OFFSET('6. Patients'!$DM$9,1,MATCH($D30,'6. Patients'!$DN$9:$EI$9,0),ROWS('6. Patients'!DZ$10:DZ$107))),0)+
IFERROR(SUMPRODUCT('6. Patients'!CM$10:CM$107,OFFSET('6. Patients'!$EJ$9,1,MATCH($D30,'6. Patients'!$EK$9:$EW$9,0),ROWS('6. Patients'!DZ$10:DZ$107))),0)+
IFERROR(SUMPRODUCT('6. Patients'!CM$10:CM$107,OFFSET('6. Patients'!$EX$9,1,MATCH($D30,'6. Patients'!$EY$9:$FT$9,0),ROWS('6. Patients'!DZ$10:DZ$107))),0)+
IFERROR(SUMPRODUCT('6. Patients'!CM$10:CM$107,OFFSET('6. Patients'!$FU$9,1,MATCH($D30,'6. Patients'!$FV$9:$GJ$9,0),ROWS('6. Patients'!DZ$10:DZ$107))),0),
IFERROR(SUMPRODUCT('6. Patients'!CM$10:CM$107,OFFSET('6. Patients'!$GK$9,1,MATCH($D30,'6. Patients'!$GL$9:$HG$9,0),ROWS('6. Patients'!DZ$10:DZ$107))),0)+
IFERROR(SUMPRODUCT('6. Patients'!CM$10:CM$107,OFFSET('6. Patients'!$HH$9,1,MATCH($D30,'6. Patients'!$HI$9:$HU$9,0),ROWS('6. Patients'!DZ$10:DZ$107))),0)+
IFERROR(SUMPRODUCT('6. Patients'!CM$10:CM$107,OFFSET('6. Patients'!$HV$9,1,MATCH($D30,'6. Patients'!$HW$9:$IR$9,0),ROWS('6. Patients'!DZ$10:DZ$107))),0)+
IFERROR(SUMPRODUCT('6. Patients'!CM$10:CM$107,OFFSET('6. Patients'!$IS$9,1,MATCH($D30,'6. Patients'!$IT$9:$JH$9,0),ROWS('6. Patients'!DZ$10:DZ$107))),0),
IFERROR(SUMPRODUCT('6. Patients'!CM$10:CM$107,OFFSET('6. Patients'!$JI$9,1,MATCH($D30,'6. Patients'!$JJ$9:$KE$9,0),ROWS('6. Patients'!DZ$10:DZ$107))),0)+
IFERROR(SUMPRODUCT('6. Patients'!CM$10:CM$107,OFFSET('6. Patients'!$KF$9,1,MATCH($D30,'6. Patients'!$KG$9:$KS$9,0),ROWS('6. Patients'!DZ$10:DZ$107))),0)+
IFERROR(SUMPRODUCT('6. Patients'!CM$10:CM$107,OFFSET('6. Patients'!$KT$9,1,MATCH($D30,'6. Patients'!$KU$9:$LP$9,0),ROWS('6. Patients'!DZ$10:DZ$107))),0)+
IFERROR(SUMPRODUCT('6. Patients'!CM$10:CM$107,OFFSET('6. Patients'!$LQ$9,1,MATCH($D30,'6. Patients'!$LR$9:$MF$9,0),ROWS('6. Patients'!DZ$10:DZ$107))),0))+
IFERROR(VLOOKUP($D30,$H$109:$L$139,COLUMNS($H$108:$J$108)-1+U$7,0)*$E30*$F30*'1. General Inputs'!$J$18,0),0)</f>
        <v>0</v>
      </c>
      <c r="V30" s="3">
        <f ca="1">ROUNDUP($F30*$E30*CHOOSE(V$7,
IFERROR(SUMPRODUCT('6. Patients'!CN$10:CN$107,OFFSET('6. Patients'!$DM$9,1,MATCH($D30,'6. Patients'!$DN$9:$EI$9,0),ROWS('6. Patients'!EA$10:EA$107))),0)+
IFERROR(SUMPRODUCT('6. Patients'!CN$10:CN$107,OFFSET('6. Patients'!$EJ$9,1,MATCH($D30,'6. Patients'!$EK$9:$EW$9,0),ROWS('6. Patients'!EA$10:EA$107))),0)+
IFERROR(SUMPRODUCT('6. Patients'!CN$10:CN$107,OFFSET('6. Patients'!$EX$9,1,MATCH($D30,'6. Patients'!$EY$9:$FT$9,0),ROWS('6. Patients'!EA$10:EA$107))),0)+
IFERROR(SUMPRODUCT('6. Patients'!CN$10:CN$107,OFFSET('6. Patients'!$FU$9,1,MATCH($D30,'6. Patients'!$FV$9:$GJ$9,0),ROWS('6. Patients'!EA$10:EA$107))),0),
IFERROR(SUMPRODUCT('6. Patients'!CN$10:CN$107,OFFSET('6. Patients'!$GK$9,1,MATCH($D30,'6. Patients'!$GL$9:$HG$9,0),ROWS('6. Patients'!EA$10:EA$107))),0)+
IFERROR(SUMPRODUCT('6. Patients'!CN$10:CN$107,OFFSET('6. Patients'!$HH$9,1,MATCH($D30,'6. Patients'!$HI$9:$HU$9,0),ROWS('6. Patients'!EA$10:EA$107))),0)+
IFERROR(SUMPRODUCT('6. Patients'!CN$10:CN$107,OFFSET('6. Patients'!$HV$9,1,MATCH($D30,'6. Patients'!$HW$9:$IR$9,0),ROWS('6. Patients'!EA$10:EA$107))),0)+
IFERROR(SUMPRODUCT('6. Patients'!CN$10:CN$107,OFFSET('6. Patients'!$IS$9,1,MATCH($D30,'6. Patients'!$IT$9:$JH$9,0),ROWS('6. Patients'!EA$10:EA$107))),0),
IFERROR(SUMPRODUCT('6. Patients'!CN$10:CN$107,OFFSET('6. Patients'!$JI$9,1,MATCH($D30,'6. Patients'!$JJ$9:$KE$9,0),ROWS('6. Patients'!EA$10:EA$107))),0)+
IFERROR(SUMPRODUCT('6. Patients'!CN$10:CN$107,OFFSET('6. Patients'!$KF$9,1,MATCH($D30,'6. Patients'!$KG$9:$KS$9,0),ROWS('6. Patients'!EA$10:EA$107))),0)+
IFERROR(SUMPRODUCT('6. Patients'!CN$10:CN$107,OFFSET('6. Patients'!$KT$9,1,MATCH($D30,'6. Patients'!$KU$9:$LP$9,0),ROWS('6. Patients'!EA$10:EA$107))),0)+
IFERROR(SUMPRODUCT('6. Patients'!CN$10:CN$107,OFFSET('6. Patients'!$LQ$9,1,MATCH($D30,'6. Patients'!$LR$9:$MF$9,0),ROWS('6. Patients'!EA$10:EA$107))),0))+
IFERROR(VLOOKUP($D30,$H$109:$L$139,COLUMNS($H$108:$J$108)-1+V$7,0)*$E30*$F30*'1. General Inputs'!$J$18,0),0)</f>
        <v>0</v>
      </c>
      <c r="W30" s="3">
        <f ca="1">ROUNDUP($F30*$E30*CHOOSE(W$7,
IFERROR(SUMPRODUCT('6. Patients'!CO$10:CO$107,OFFSET('6. Patients'!$DM$9,1,MATCH($D30,'6. Patients'!$DN$9:$EI$9,0),ROWS('6. Patients'!EB$10:EB$107))),0)+
IFERROR(SUMPRODUCT('6. Patients'!CO$10:CO$107,OFFSET('6. Patients'!$EJ$9,1,MATCH($D30,'6. Patients'!$EK$9:$EW$9,0),ROWS('6. Patients'!EB$10:EB$107))),0)+
IFERROR(SUMPRODUCT('6. Patients'!CO$10:CO$107,OFFSET('6. Patients'!$EX$9,1,MATCH($D30,'6. Patients'!$EY$9:$FT$9,0),ROWS('6. Patients'!EB$10:EB$107))),0)+
IFERROR(SUMPRODUCT('6. Patients'!CO$10:CO$107,OFFSET('6. Patients'!$FU$9,1,MATCH($D30,'6. Patients'!$FV$9:$GJ$9,0),ROWS('6. Patients'!EB$10:EB$107))),0),
IFERROR(SUMPRODUCT('6. Patients'!CO$10:CO$107,OFFSET('6. Patients'!$GK$9,1,MATCH($D30,'6. Patients'!$GL$9:$HG$9,0),ROWS('6. Patients'!EB$10:EB$107))),0)+
IFERROR(SUMPRODUCT('6. Patients'!CO$10:CO$107,OFFSET('6. Patients'!$HH$9,1,MATCH($D30,'6. Patients'!$HI$9:$HU$9,0),ROWS('6. Patients'!EB$10:EB$107))),0)+
IFERROR(SUMPRODUCT('6. Patients'!CO$10:CO$107,OFFSET('6. Patients'!$HV$9,1,MATCH($D30,'6. Patients'!$HW$9:$IR$9,0),ROWS('6. Patients'!EB$10:EB$107))),0)+
IFERROR(SUMPRODUCT('6. Patients'!CO$10:CO$107,OFFSET('6. Patients'!$IS$9,1,MATCH($D30,'6. Patients'!$IT$9:$JH$9,0),ROWS('6. Patients'!EB$10:EB$107))),0),
IFERROR(SUMPRODUCT('6. Patients'!CO$10:CO$107,OFFSET('6. Patients'!$JI$9,1,MATCH($D30,'6. Patients'!$JJ$9:$KE$9,0),ROWS('6. Patients'!EB$10:EB$107))),0)+
IFERROR(SUMPRODUCT('6. Patients'!CO$10:CO$107,OFFSET('6. Patients'!$KF$9,1,MATCH($D30,'6. Patients'!$KG$9:$KS$9,0),ROWS('6. Patients'!EB$10:EB$107))),0)+
IFERROR(SUMPRODUCT('6. Patients'!CO$10:CO$107,OFFSET('6. Patients'!$KT$9,1,MATCH($D30,'6. Patients'!$KU$9:$LP$9,0),ROWS('6. Patients'!EB$10:EB$107))),0)+
IFERROR(SUMPRODUCT('6. Patients'!CO$10:CO$107,OFFSET('6. Patients'!$LQ$9,1,MATCH($D30,'6. Patients'!$LR$9:$MF$9,0),ROWS('6. Patients'!EB$10:EB$107))),0))+
IFERROR(VLOOKUP($D30,$H$109:$L$139,COLUMNS($H$108:$J$108)-1+W$7,0)*$E30*$F30*'1. General Inputs'!$J$18,0),0)</f>
        <v>0</v>
      </c>
      <c r="X30" s="3">
        <f ca="1">ROUNDUP($F30*$E30*CHOOSE(X$7,
IFERROR(SUMPRODUCT('6. Patients'!CP$10:CP$107,OFFSET('6. Patients'!$DM$9,1,MATCH($D30,'6. Patients'!$DN$9:$EI$9,0),ROWS('6. Patients'!EC$10:EC$107))),0)+
IFERROR(SUMPRODUCT('6. Patients'!CP$10:CP$107,OFFSET('6. Patients'!$EJ$9,1,MATCH($D30,'6. Patients'!$EK$9:$EW$9,0),ROWS('6. Patients'!EC$10:EC$107))),0)+
IFERROR(SUMPRODUCT('6. Patients'!CP$10:CP$107,OFFSET('6. Patients'!$EX$9,1,MATCH($D30,'6. Patients'!$EY$9:$FT$9,0),ROWS('6. Patients'!EC$10:EC$107))),0)+
IFERROR(SUMPRODUCT('6. Patients'!CP$10:CP$107,OFFSET('6. Patients'!$FU$9,1,MATCH($D30,'6. Patients'!$FV$9:$GJ$9,0),ROWS('6. Patients'!EC$10:EC$107))),0),
IFERROR(SUMPRODUCT('6. Patients'!CP$10:CP$107,OFFSET('6. Patients'!$GK$9,1,MATCH($D30,'6. Patients'!$GL$9:$HG$9,0),ROWS('6. Patients'!EC$10:EC$107))),0)+
IFERROR(SUMPRODUCT('6. Patients'!CP$10:CP$107,OFFSET('6. Patients'!$HH$9,1,MATCH($D30,'6. Patients'!$HI$9:$HU$9,0),ROWS('6. Patients'!EC$10:EC$107))),0)+
IFERROR(SUMPRODUCT('6. Patients'!CP$10:CP$107,OFFSET('6. Patients'!$HV$9,1,MATCH($D30,'6. Patients'!$HW$9:$IR$9,0),ROWS('6. Patients'!EC$10:EC$107))),0)+
IFERROR(SUMPRODUCT('6. Patients'!CP$10:CP$107,OFFSET('6. Patients'!$IS$9,1,MATCH($D30,'6. Patients'!$IT$9:$JH$9,0),ROWS('6. Patients'!EC$10:EC$107))),0),
IFERROR(SUMPRODUCT('6. Patients'!CP$10:CP$107,OFFSET('6. Patients'!$JI$9,1,MATCH($D30,'6. Patients'!$JJ$9:$KE$9,0),ROWS('6. Patients'!EC$10:EC$107))),0)+
IFERROR(SUMPRODUCT('6. Patients'!CP$10:CP$107,OFFSET('6. Patients'!$KF$9,1,MATCH($D30,'6. Patients'!$KG$9:$KS$9,0),ROWS('6. Patients'!EC$10:EC$107))),0)+
IFERROR(SUMPRODUCT('6. Patients'!CP$10:CP$107,OFFSET('6. Patients'!$KT$9,1,MATCH($D30,'6. Patients'!$KU$9:$LP$9,0),ROWS('6. Patients'!EC$10:EC$107))),0)+
IFERROR(SUMPRODUCT('6. Patients'!CP$10:CP$107,OFFSET('6. Patients'!$LQ$9,1,MATCH($D30,'6. Patients'!$LR$9:$MF$9,0),ROWS('6. Patients'!EC$10:EC$107))),0))+
IFERROR(VLOOKUP($D30,$H$109:$L$139,COLUMNS($H$108:$J$108)-1+X$7,0)*$E30*$F30*'1. General Inputs'!$J$18,0),0)</f>
        <v>0</v>
      </c>
      <c r="Y30" s="3">
        <f ca="1">ROUNDUP($F30*$E30*CHOOSE(Y$7,
IFERROR(SUMPRODUCT('6. Patients'!CQ$10:CQ$107,OFFSET('6. Patients'!$DM$9,1,MATCH($D30,'6. Patients'!$DN$9:$EI$9,0),ROWS('6. Patients'!ED$10:ED$107))),0)+
IFERROR(SUMPRODUCT('6. Patients'!CQ$10:CQ$107,OFFSET('6. Patients'!$EJ$9,1,MATCH($D30,'6. Patients'!$EK$9:$EW$9,0),ROWS('6. Patients'!ED$10:ED$107))),0)+
IFERROR(SUMPRODUCT('6. Patients'!CQ$10:CQ$107,OFFSET('6. Patients'!$EX$9,1,MATCH($D30,'6. Patients'!$EY$9:$FT$9,0),ROWS('6. Patients'!ED$10:ED$107))),0)+
IFERROR(SUMPRODUCT('6. Patients'!CQ$10:CQ$107,OFFSET('6. Patients'!$FU$9,1,MATCH($D30,'6. Patients'!$FV$9:$GJ$9,0),ROWS('6. Patients'!ED$10:ED$107))),0),
IFERROR(SUMPRODUCT('6. Patients'!CQ$10:CQ$107,OFFSET('6. Patients'!$GK$9,1,MATCH($D30,'6. Patients'!$GL$9:$HG$9,0),ROWS('6. Patients'!ED$10:ED$107))),0)+
IFERROR(SUMPRODUCT('6. Patients'!CQ$10:CQ$107,OFFSET('6. Patients'!$HH$9,1,MATCH($D30,'6. Patients'!$HI$9:$HU$9,0),ROWS('6. Patients'!ED$10:ED$107))),0)+
IFERROR(SUMPRODUCT('6. Patients'!CQ$10:CQ$107,OFFSET('6. Patients'!$HV$9,1,MATCH($D30,'6. Patients'!$HW$9:$IR$9,0),ROWS('6. Patients'!ED$10:ED$107))),0)+
IFERROR(SUMPRODUCT('6. Patients'!CQ$10:CQ$107,OFFSET('6. Patients'!$IS$9,1,MATCH($D30,'6. Patients'!$IT$9:$JH$9,0),ROWS('6. Patients'!ED$10:ED$107))),0),
IFERROR(SUMPRODUCT('6. Patients'!CQ$10:CQ$107,OFFSET('6. Patients'!$JI$9,1,MATCH($D30,'6. Patients'!$JJ$9:$KE$9,0),ROWS('6. Patients'!ED$10:ED$107))),0)+
IFERROR(SUMPRODUCT('6. Patients'!CQ$10:CQ$107,OFFSET('6. Patients'!$KF$9,1,MATCH($D30,'6. Patients'!$KG$9:$KS$9,0),ROWS('6. Patients'!ED$10:ED$107))),0)+
IFERROR(SUMPRODUCT('6. Patients'!CQ$10:CQ$107,OFFSET('6. Patients'!$KT$9,1,MATCH($D30,'6. Patients'!$KU$9:$LP$9,0),ROWS('6. Patients'!ED$10:ED$107))),0)+
IFERROR(SUMPRODUCT('6. Patients'!CQ$10:CQ$107,OFFSET('6. Patients'!$LQ$9,1,MATCH($D30,'6. Patients'!$LR$9:$MF$9,0),ROWS('6. Patients'!ED$10:ED$107))),0))+
IFERROR(VLOOKUP($D30,$H$109:$L$139,COLUMNS($H$108:$J$108)-1+Y$7,0)*$E30*$F30*'1. General Inputs'!$J$18,0),0)</f>
        <v>0</v>
      </c>
      <c r="Z30" s="3">
        <f ca="1">ROUNDUP($F30*$E30*CHOOSE(Z$7,
IFERROR(SUMPRODUCT('6. Patients'!CR$10:CR$107,OFFSET('6. Patients'!$DM$9,1,MATCH($D30,'6. Patients'!$DN$9:$EI$9,0),ROWS('6. Patients'!EE$10:EE$107))),0)+
IFERROR(SUMPRODUCT('6. Patients'!CR$10:CR$107,OFFSET('6. Patients'!$EJ$9,1,MATCH($D30,'6. Patients'!$EK$9:$EW$9,0),ROWS('6. Patients'!EE$10:EE$107))),0)+
IFERROR(SUMPRODUCT('6. Patients'!CR$10:CR$107,OFFSET('6. Patients'!$EX$9,1,MATCH($D30,'6. Patients'!$EY$9:$FT$9,0),ROWS('6. Patients'!EE$10:EE$107))),0)+
IFERROR(SUMPRODUCT('6. Patients'!CR$10:CR$107,OFFSET('6. Patients'!$FU$9,1,MATCH($D30,'6. Patients'!$FV$9:$GJ$9,0),ROWS('6. Patients'!EE$10:EE$107))),0),
IFERROR(SUMPRODUCT('6. Patients'!CR$10:CR$107,OFFSET('6. Patients'!$GK$9,1,MATCH($D30,'6. Patients'!$GL$9:$HG$9,0),ROWS('6. Patients'!EE$10:EE$107))),0)+
IFERROR(SUMPRODUCT('6. Patients'!CR$10:CR$107,OFFSET('6. Patients'!$HH$9,1,MATCH($D30,'6. Patients'!$HI$9:$HU$9,0),ROWS('6. Patients'!EE$10:EE$107))),0)+
IFERROR(SUMPRODUCT('6. Patients'!CR$10:CR$107,OFFSET('6. Patients'!$HV$9,1,MATCH($D30,'6. Patients'!$HW$9:$IR$9,0),ROWS('6. Patients'!EE$10:EE$107))),0)+
IFERROR(SUMPRODUCT('6. Patients'!CR$10:CR$107,OFFSET('6. Patients'!$IS$9,1,MATCH($D30,'6. Patients'!$IT$9:$JH$9,0),ROWS('6. Patients'!EE$10:EE$107))),0),
IFERROR(SUMPRODUCT('6. Patients'!CR$10:CR$107,OFFSET('6. Patients'!$JI$9,1,MATCH($D30,'6. Patients'!$JJ$9:$KE$9,0),ROWS('6. Patients'!EE$10:EE$107))),0)+
IFERROR(SUMPRODUCT('6. Patients'!CR$10:CR$107,OFFSET('6. Patients'!$KF$9,1,MATCH($D30,'6. Patients'!$KG$9:$KS$9,0),ROWS('6. Patients'!EE$10:EE$107))),0)+
IFERROR(SUMPRODUCT('6. Patients'!CR$10:CR$107,OFFSET('6. Patients'!$KT$9,1,MATCH($D30,'6. Patients'!$KU$9:$LP$9,0),ROWS('6. Patients'!EE$10:EE$107))),0)+
IFERROR(SUMPRODUCT('6. Patients'!CR$10:CR$107,OFFSET('6. Patients'!$LQ$9,1,MATCH($D30,'6. Patients'!$LR$9:$MF$9,0),ROWS('6. Patients'!EE$10:EE$107))),0))+
IFERROR(VLOOKUP($D30,$H$109:$L$139,COLUMNS($H$108:$J$108)-1+Z$7,0)*$E30*$F30*'1. General Inputs'!$J$18,0),0)</f>
        <v>0</v>
      </c>
      <c r="AA30" s="3">
        <f ca="1">ROUNDUP($F30*$E30*CHOOSE(AA$7,
IFERROR(SUMPRODUCT('6. Patients'!CS$10:CS$107,OFFSET('6. Patients'!$DM$9,1,MATCH($D30,'6. Patients'!$DN$9:$EI$9,0),ROWS('6. Patients'!EF$10:EF$107))),0)+
IFERROR(SUMPRODUCT('6. Patients'!CS$10:CS$107,OFFSET('6. Patients'!$EJ$9,1,MATCH($D30,'6. Patients'!$EK$9:$EW$9,0),ROWS('6. Patients'!EF$10:EF$107))),0)+
IFERROR(SUMPRODUCT('6. Patients'!CS$10:CS$107,OFFSET('6. Patients'!$EX$9,1,MATCH($D30,'6. Patients'!$EY$9:$FT$9,0),ROWS('6. Patients'!EF$10:EF$107))),0)+
IFERROR(SUMPRODUCT('6. Patients'!CS$10:CS$107,OFFSET('6. Patients'!$FU$9,1,MATCH($D30,'6. Patients'!$FV$9:$GJ$9,0),ROWS('6. Patients'!EF$10:EF$107))),0),
IFERROR(SUMPRODUCT('6. Patients'!CS$10:CS$107,OFFSET('6. Patients'!$GK$9,1,MATCH($D30,'6. Patients'!$GL$9:$HG$9,0),ROWS('6. Patients'!EF$10:EF$107))),0)+
IFERROR(SUMPRODUCT('6. Patients'!CS$10:CS$107,OFFSET('6. Patients'!$HH$9,1,MATCH($D30,'6. Patients'!$HI$9:$HU$9,0),ROWS('6. Patients'!EF$10:EF$107))),0)+
IFERROR(SUMPRODUCT('6. Patients'!CS$10:CS$107,OFFSET('6. Patients'!$HV$9,1,MATCH($D30,'6. Patients'!$HW$9:$IR$9,0),ROWS('6. Patients'!EF$10:EF$107))),0)+
IFERROR(SUMPRODUCT('6. Patients'!CS$10:CS$107,OFFSET('6. Patients'!$IS$9,1,MATCH($D30,'6. Patients'!$IT$9:$JH$9,0),ROWS('6. Patients'!EF$10:EF$107))),0),
IFERROR(SUMPRODUCT('6. Patients'!CS$10:CS$107,OFFSET('6. Patients'!$JI$9,1,MATCH($D30,'6. Patients'!$JJ$9:$KE$9,0),ROWS('6. Patients'!EF$10:EF$107))),0)+
IFERROR(SUMPRODUCT('6. Patients'!CS$10:CS$107,OFFSET('6. Patients'!$KF$9,1,MATCH($D30,'6. Patients'!$KG$9:$KS$9,0),ROWS('6. Patients'!EF$10:EF$107))),0)+
IFERROR(SUMPRODUCT('6. Patients'!CS$10:CS$107,OFFSET('6. Patients'!$KT$9,1,MATCH($D30,'6. Patients'!$KU$9:$LP$9,0),ROWS('6. Patients'!EF$10:EF$107))),0)+
IFERROR(SUMPRODUCT('6. Patients'!CS$10:CS$107,OFFSET('6. Patients'!$LQ$9,1,MATCH($D30,'6. Patients'!$LR$9:$MF$9,0),ROWS('6. Patients'!EF$10:EF$107))),0))+
IFERROR(VLOOKUP($D30,$H$109:$L$139,COLUMNS($H$108:$J$108)-1+AA$7,0)*$E30*$F30*'1. General Inputs'!$J$18,0),0)</f>
        <v>0</v>
      </c>
      <c r="AB30" s="3">
        <f ca="1">ROUNDUP($F30*$E30*CHOOSE(AB$7,
IFERROR(SUMPRODUCT('6. Patients'!CT$10:CT$107,OFFSET('6. Patients'!$DM$9,1,MATCH($D30,'6. Patients'!$DN$9:$EI$9,0),ROWS('6. Patients'!EG$10:EG$107))),0)+
IFERROR(SUMPRODUCT('6. Patients'!CT$10:CT$107,OFFSET('6. Patients'!$EJ$9,1,MATCH($D30,'6. Patients'!$EK$9:$EW$9,0),ROWS('6. Patients'!EG$10:EG$107))),0)+
IFERROR(SUMPRODUCT('6. Patients'!CT$10:CT$107,OFFSET('6. Patients'!$EX$9,1,MATCH($D30,'6. Patients'!$EY$9:$FT$9,0),ROWS('6. Patients'!EG$10:EG$107))),0)+
IFERROR(SUMPRODUCT('6. Patients'!CT$10:CT$107,OFFSET('6. Patients'!$FU$9,1,MATCH($D30,'6. Patients'!$FV$9:$GJ$9,0),ROWS('6. Patients'!EG$10:EG$107))),0),
IFERROR(SUMPRODUCT('6. Patients'!CT$10:CT$107,OFFSET('6. Patients'!$GK$9,1,MATCH($D30,'6. Patients'!$GL$9:$HG$9,0),ROWS('6. Patients'!EG$10:EG$107))),0)+
IFERROR(SUMPRODUCT('6. Patients'!CT$10:CT$107,OFFSET('6. Patients'!$HH$9,1,MATCH($D30,'6. Patients'!$HI$9:$HU$9,0),ROWS('6. Patients'!EG$10:EG$107))),0)+
IFERROR(SUMPRODUCT('6. Patients'!CT$10:CT$107,OFFSET('6. Patients'!$HV$9,1,MATCH($D30,'6. Patients'!$HW$9:$IR$9,0),ROWS('6. Patients'!EG$10:EG$107))),0)+
IFERROR(SUMPRODUCT('6. Patients'!CT$10:CT$107,OFFSET('6. Patients'!$IS$9,1,MATCH($D30,'6. Patients'!$IT$9:$JH$9,0),ROWS('6. Patients'!EG$10:EG$107))),0),
IFERROR(SUMPRODUCT('6. Patients'!CT$10:CT$107,OFFSET('6. Patients'!$JI$9,1,MATCH($D30,'6. Patients'!$JJ$9:$KE$9,0),ROWS('6. Patients'!EG$10:EG$107))),0)+
IFERROR(SUMPRODUCT('6. Patients'!CT$10:CT$107,OFFSET('6. Patients'!$KF$9,1,MATCH($D30,'6. Patients'!$KG$9:$KS$9,0),ROWS('6. Patients'!EG$10:EG$107))),0)+
IFERROR(SUMPRODUCT('6. Patients'!CT$10:CT$107,OFFSET('6. Patients'!$KT$9,1,MATCH($D30,'6. Patients'!$KU$9:$LP$9,0),ROWS('6. Patients'!EG$10:EG$107))),0)+
IFERROR(SUMPRODUCT('6. Patients'!CT$10:CT$107,OFFSET('6. Patients'!$LQ$9,1,MATCH($D30,'6. Patients'!$LR$9:$MF$9,0),ROWS('6. Patients'!EG$10:EG$107))),0))+
IFERROR(VLOOKUP($D30,$H$109:$L$139,COLUMNS($H$108:$J$108)-1+AB$7,0)*$E30*$F30*'1. General Inputs'!$J$18,0),0)</f>
        <v>0</v>
      </c>
      <c r="AC30" s="3">
        <f ca="1">ROUNDUP($F30*$E30*CHOOSE(AC$7,
IFERROR(SUMPRODUCT('6. Patients'!CU$10:CU$107,OFFSET('6. Patients'!$DM$9,1,MATCH($D30,'6. Patients'!$DN$9:$EI$9,0),ROWS('6. Patients'!EH$10:EH$107))),0)+
IFERROR(SUMPRODUCT('6. Patients'!CU$10:CU$107,OFFSET('6. Patients'!$EJ$9,1,MATCH($D30,'6. Patients'!$EK$9:$EW$9,0),ROWS('6. Patients'!EH$10:EH$107))),0)+
IFERROR(SUMPRODUCT('6. Patients'!CU$10:CU$107,OFFSET('6. Patients'!$EX$9,1,MATCH($D30,'6. Patients'!$EY$9:$FT$9,0),ROWS('6. Patients'!EH$10:EH$107))),0)+
IFERROR(SUMPRODUCT('6. Patients'!CU$10:CU$107,OFFSET('6. Patients'!$FU$9,1,MATCH($D30,'6. Patients'!$FV$9:$GJ$9,0),ROWS('6. Patients'!EH$10:EH$107))),0),
IFERROR(SUMPRODUCT('6. Patients'!CU$10:CU$107,OFFSET('6. Patients'!$GK$9,1,MATCH($D30,'6. Patients'!$GL$9:$HG$9,0),ROWS('6. Patients'!EH$10:EH$107))),0)+
IFERROR(SUMPRODUCT('6. Patients'!CU$10:CU$107,OFFSET('6. Patients'!$HH$9,1,MATCH($D30,'6. Patients'!$HI$9:$HU$9,0),ROWS('6. Patients'!EH$10:EH$107))),0)+
IFERROR(SUMPRODUCT('6. Patients'!CU$10:CU$107,OFFSET('6. Patients'!$HV$9,1,MATCH($D30,'6. Patients'!$HW$9:$IR$9,0),ROWS('6. Patients'!EH$10:EH$107))),0)+
IFERROR(SUMPRODUCT('6. Patients'!CU$10:CU$107,OFFSET('6. Patients'!$IS$9,1,MATCH($D30,'6. Patients'!$IT$9:$JH$9,0),ROWS('6. Patients'!EH$10:EH$107))),0),
IFERROR(SUMPRODUCT('6. Patients'!CU$10:CU$107,OFFSET('6. Patients'!$JI$9,1,MATCH($D30,'6. Patients'!$JJ$9:$KE$9,0),ROWS('6. Patients'!EH$10:EH$107))),0)+
IFERROR(SUMPRODUCT('6. Patients'!CU$10:CU$107,OFFSET('6. Patients'!$KF$9,1,MATCH($D30,'6. Patients'!$KG$9:$KS$9,0),ROWS('6. Patients'!EH$10:EH$107))),0)+
IFERROR(SUMPRODUCT('6. Patients'!CU$10:CU$107,OFFSET('6. Patients'!$KT$9,1,MATCH($D30,'6. Patients'!$KU$9:$LP$9,0),ROWS('6. Patients'!EH$10:EH$107))),0)+
IFERROR(SUMPRODUCT('6. Patients'!CU$10:CU$107,OFFSET('6. Patients'!$LQ$9,1,MATCH($D30,'6. Patients'!$LR$9:$MF$9,0),ROWS('6. Patients'!EH$10:EH$107))),0))+
IFERROR(VLOOKUP($D30,$H$109:$L$139,COLUMNS($H$108:$J$108)-1+AC$7,0)*$E30*$F30*'1. General Inputs'!$J$18,0),0)</f>
        <v>0</v>
      </c>
      <c r="AD30" s="3">
        <f ca="1">ROUNDUP($F30*$E30*CHOOSE(AD$7,
IFERROR(SUMPRODUCT('6. Patients'!CV$10:CV$107,OFFSET('6. Patients'!$DM$9,1,MATCH($D30,'6. Patients'!$DN$9:$EI$9,0),ROWS('6. Patients'!EI$10:EI$107))),0)+
IFERROR(SUMPRODUCT('6. Patients'!CV$10:CV$107,OFFSET('6. Patients'!$EJ$9,1,MATCH($D30,'6. Patients'!$EK$9:$EW$9,0),ROWS('6. Patients'!EI$10:EI$107))),0)+
IFERROR(SUMPRODUCT('6. Patients'!CV$10:CV$107,OFFSET('6. Patients'!$EX$9,1,MATCH($D30,'6. Patients'!$EY$9:$FT$9,0),ROWS('6. Patients'!EI$10:EI$107))),0)+
IFERROR(SUMPRODUCT('6. Patients'!CV$10:CV$107,OFFSET('6. Patients'!$FU$9,1,MATCH($D30,'6. Patients'!$FV$9:$GJ$9,0),ROWS('6. Patients'!EI$10:EI$107))),0),
IFERROR(SUMPRODUCT('6. Patients'!CV$10:CV$107,OFFSET('6. Patients'!$GK$9,1,MATCH($D30,'6. Patients'!$GL$9:$HG$9,0),ROWS('6. Patients'!EI$10:EI$107))),0)+
IFERROR(SUMPRODUCT('6. Patients'!CV$10:CV$107,OFFSET('6. Patients'!$HH$9,1,MATCH($D30,'6. Patients'!$HI$9:$HU$9,0),ROWS('6. Patients'!EI$10:EI$107))),0)+
IFERROR(SUMPRODUCT('6. Patients'!CV$10:CV$107,OFFSET('6. Patients'!$HV$9,1,MATCH($D30,'6. Patients'!$HW$9:$IR$9,0),ROWS('6. Patients'!EI$10:EI$107))),0)+
IFERROR(SUMPRODUCT('6. Patients'!CV$10:CV$107,OFFSET('6. Patients'!$IS$9,1,MATCH($D30,'6. Patients'!$IT$9:$JH$9,0),ROWS('6. Patients'!EI$10:EI$107))),0),
IFERROR(SUMPRODUCT('6. Patients'!CV$10:CV$107,OFFSET('6. Patients'!$JI$9,1,MATCH($D30,'6. Patients'!$JJ$9:$KE$9,0),ROWS('6. Patients'!EI$10:EI$107))),0)+
IFERROR(SUMPRODUCT('6. Patients'!CV$10:CV$107,OFFSET('6. Patients'!$KF$9,1,MATCH($D30,'6. Patients'!$KG$9:$KS$9,0),ROWS('6. Patients'!EI$10:EI$107))),0)+
IFERROR(SUMPRODUCT('6. Patients'!CV$10:CV$107,OFFSET('6. Patients'!$KT$9,1,MATCH($D30,'6. Patients'!$KU$9:$LP$9,0),ROWS('6. Patients'!EI$10:EI$107))),0)+
IFERROR(SUMPRODUCT('6. Patients'!CV$10:CV$107,OFFSET('6. Patients'!$LQ$9,1,MATCH($D30,'6. Patients'!$LR$9:$MF$9,0),ROWS('6. Patients'!EI$10:EI$107))),0))+
IFERROR(VLOOKUP($D30,$H$109:$L$139,COLUMNS($H$108:$J$108)-1+AD$7,0)*$E30*$F30*'1. General Inputs'!$J$18,0),0)</f>
        <v>0</v>
      </c>
      <c r="AE30" s="3">
        <f ca="1">ROUNDUP($F30*$E30*CHOOSE(AE$7,
IFERROR(SUMPRODUCT('6. Patients'!CW$10:CW$107,OFFSET('6. Patients'!$DM$9,1,MATCH($D30,'6. Patients'!$DN$9:$EI$9,0),ROWS('6. Patients'!EJ$10:EJ$107))),0)+
IFERROR(SUMPRODUCT('6. Patients'!CW$10:CW$107,OFFSET('6. Patients'!$EJ$9,1,MATCH($D30,'6. Patients'!$EK$9:$EW$9,0),ROWS('6. Patients'!EJ$10:EJ$107))),0)+
IFERROR(SUMPRODUCT('6. Patients'!CW$10:CW$107,OFFSET('6. Patients'!$EX$9,1,MATCH($D30,'6. Patients'!$EY$9:$FT$9,0),ROWS('6. Patients'!EJ$10:EJ$107))),0)+
IFERROR(SUMPRODUCT('6. Patients'!CW$10:CW$107,OFFSET('6. Patients'!$FU$9,1,MATCH($D30,'6. Patients'!$FV$9:$GJ$9,0),ROWS('6. Patients'!EJ$10:EJ$107))),0),
IFERROR(SUMPRODUCT('6. Patients'!CW$10:CW$107,OFFSET('6. Patients'!$GK$9,1,MATCH($D30,'6. Patients'!$GL$9:$HG$9,0),ROWS('6. Patients'!EJ$10:EJ$107))),0)+
IFERROR(SUMPRODUCT('6. Patients'!CW$10:CW$107,OFFSET('6. Patients'!$HH$9,1,MATCH($D30,'6. Patients'!$HI$9:$HU$9,0),ROWS('6. Patients'!EJ$10:EJ$107))),0)+
IFERROR(SUMPRODUCT('6. Patients'!CW$10:CW$107,OFFSET('6. Patients'!$HV$9,1,MATCH($D30,'6. Patients'!$HW$9:$IR$9,0),ROWS('6. Patients'!EJ$10:EJ$107))),0)+
IFERROR(SUMPRODUCT('6. Patients'!CW$10:CW$107,OFFSET('6. Patients'!$IS$9,1,MATCH($D30,'6. Patients'!$IT$9:$JH$9,0),ROWS('6. Patients'!EJ$10:EJ$107))),0),
IFERROR(SUMPRODUCT('6. Patients'!CW$10:CW$107,OFFSET('6. Patients'!$JI$9,1,MATCH($D30,'6. Patients'!$JJ$9:$KE$9,0),ROWS('6. Patients'!EJ$10:EJ$107))),0)+
IFERROR(SUMPRODUCT('6. Patients'!CW$10:CW$107,OFFSET('6. Patients'!$KF$9,1,MATCH($D30,'6. Patients'!$KG$9:$KS$9,0),ROWS('6. Patients'!EJ$10:EJ$107))),0)+
IFERROR(SUMPRODUCT('6. Patients'!CW$10:CW$107,OFFSET('6. Patients'!$KT$9,1,MATCH($D30,'6. Patients'!$KU$9:$LP$9,0),ROWS('6. Patients'!EJ$10:EJ$107))),0)+
IFERROR(SUMPRODUCT('6. Patients'!CW$10:CW$107,OFFSET('6. Patients'!$LQ$9,1,MATCH($D30,'6. Patients'!$LR$9:$MF$9,0),ROWS('6. Patients'!EJ$10:EJ$107))),0))+
IFERROR(VLOOKUP($D30,$H$109:$L$139,COLUMNS($H$108:$J$108)-1+AE$7,0)*$E30*$F30*'1. General Inputs'!$J$18,0),0)</f>
        <v>0</v>
      </c>
      <c r="AF30" s="3">
        <f ca="1">ROUNDUP($F30*$E30*CHOOSE(AF$7,
IFERROR(SUMPRODUCT('6. Patients'!CX$10:CX$107,OFFSET('6. Patients'!$DM$9,1,MATCH($D30,'6. Patients'!$DN$9:$EI$9,0),ROWS('6. Patients'!EK$10:EK$107))),0)+
IFERROR(SUMPRODUCT('6. Patients'!CX$10:CX$107,OFFSET('6. Patients'!$EJ$9,1,MATCH($D30,'6. Patients'!$EK$9:$EW$9,0),ROWS('6. Patients'!EK$10:EK$107))),0)+
IFERROR(SUMPRODUCT('6. Patients'!CX$10:CX$107,OFFSET('6. Patients'!$EX$9,1,MATCH($D30,'6. Patients'!$EY$9:$FT$9,0),ROWS('6. Patients'!EK$10:EK$107))),0)+
IFERROR(SUMPRODUCT('6. Patients'!CX$10:CX$107,OFFSET('6. Patients'!$FU$9,1,MATCH($D30,'6. Patients'!$FV$9:$GJ$9,0),ROWS('6. Patients'!EK$10:EK$107))),0),
IFERROR(SUMPRODUCT('6. Patients'!CX$10:CX$107,OFFSET('6. Patients'!$GK$9,1,MATCH($D30,'6. Patients'!$GL$9:$HG$9,0),ROWS('6. Patients'!EK$10:EK$107))),0)+
IFERROR(SUMPRODUCT('6. Patients'!CX$10:CX$107,OFFSET('6. Patients'!$HH$9,1,MATCH($D30,'6. Patients'!$HI$9:$HU$9,0),ROWS('6. Patients'!EK$10:EK$107))),0)+
IFERROR(SUMPRODUCT('6. Patients'!CX$10:CX$107,OFFSET('6. Patients'!$HV$9,1,MATCH($D30,'6. Patients'!$HW$9:$IR$9,0),ROWS('6. Patients'!EK$10:EK$107))),0)+
IFERROR(SUMPRODUCT('6. Patients'!CX$10:CX$107,OFFSET('6. Patients'!$IS$9,1,MATCH($D30,'6. Patients'!$IT$9:$JH$9,0),ROWS('6. Patients'!EK$10:EK$107))),0),
IFERROR(SUMPRODUCT('6. Patients'!CX$10:CX$107,OFFSET('6. Patients'!$JI$9,1,MATCH($D30,'6. Patients'!$JJ$9:$KE$9,0),ROWS('6. Patients'!EK$10:EK$107))),0)+
IFERROR(SUMPRODUCT('6. Patients'!CX$10:CX$107,OFFSET('6. Patients'!$KF$9,1,MATCH($D30,'6. Patients'!$KG$9:$KS$9,0),ROWS('6. Patients'!EK$10:EK$107))),0)+
IFERROR(SUMPRODUCT('6. Patients'!CX$10:CX$107,OFFSET('6. Patients'!$KT$9,1,MATCH($D30,'6. Patients'!$KU$9:$LP$9,0),ROWS('6. Patients'!EK$10:EK$107))),0)+
IFERROR(SUMPRODUCT('6. Patients'!CX$10:CX$107,OFFSET('6. Patients'!$LQ$9,1,MATCH($D30,'6. Patients'!$LR$9:$MF$9,0),ROWS('6. Patients'!EK$10:EK$107))),0))+
IFERROR(VLOOKUP($D30,$H$109:$L$139,COLUMNS($H$108:$J$108)-1+AF$7,0)*$E30*$F30*'1. General Inputs'!$J$18,0),0)</f>
        <v>0</v>
      </c>
      <c r="AG30" s="3">
        <f ca="1">ROUNDUP($F30*$E30*CHOOSE(AG$7,
IFERROR(SUMPRODUCT('6. Patients'!CY$10:CY$107,OFFSET('6. Patients'!$DM$9,1,MATCH($D30,'6. Patients'!$DN$9:$EI$9,0),ROWS('6. Patients'!EL$10:EL$107))),0)+
IFERROR(SUMPRODUCT('6. Patients'!CY$10:CY$107,OFFSET('6. Patients'!$EJ$9,1,MATCH($D30,'6. Patients'!$EK$9:$EW$9,0),ROWS('6. Patients'!EL$10:EL$107))),0)+
IFERROR(SUMPRODUCT('6. Patients'!CY$10:CY$107,OFFSET('6. Patients'!$EX$9,1,MATCH($D30,'6. Patients'!$EY$9:$FT$9,0),ROWS('6. Patients'!EL$10:EL$107))),0)+
IFERROR(SUMPRODUCT('6. Patients'!CY$10:CY$107,OFFSET('6. Patients'!$FU$9,1,MATCH($D30,'6. Patients'!$FV$9:$GJ$9,0),ROWS('6. Patients'!EL$10:EL$107))),0),
IFERROR(SUMPRODUCT('6. Patients'!CY$10:CY$107,OFFSET('6. Patients'!$GK$9,1,MATCH($D30,'6. Patients'!$GL$9:$HG$9,0),ROWS('6. Patients'!EL$10:EL$107))),0)+
IFERROR(SUMPRODUCT('6. Patients'!CY$10:CY$107,OFFSET('6. Patients'!$HH$9,1,MATCH($D30,'6. Patients'!$HI$9:$HU$9,0),ROWS('6. Patients'!EL$10:EL$107))),0)+
IFERROR(SUMPRODUCT('6. Patients'!CY$10:CY$107,OFFSET('6. Patients'!$HV$9,1,MATCH($D30,'6. Patients'!$HW$9:$IR$9,0),ROWS('6. Patients'!EL$10:EL$107))),0)+
IFERROR(SUMPRODUCT('6. Patients'!CY$10:CY$107,OFFSET('6. Patients'!$IS$9,1,MATCH($D30,'6. Patients'!$IT$9:$JH$9,0),ROWS('6. Patients'!EL$10:EL$107))),0),
IFERROR(SUMPRODUCT('6. Patients'!CY$10:CY$107,OFFSET('6. Patients'!$JI$9,1,MATCH($D30,'6. Patients'!$JJ$9:$KE$9,0),ROWS('6. Patients'!EL$10:EL$107))),0)+
IFERROR(SUMPRODUCT('6. Patients'!CY$10:CY$107,OFFSET('6. Patients'!$KF$9,1,MATCH($D30,'6. Patients'!$KG$9:$KS$9,0),ROWS('6. Patients'!EL$10:EL$107))),0)+
IFERROR(SUMPRODUCT('6. Patients'!CY$10:CY$107,OFFSET('6. Patients'!$KT$9,1,MATCH($D30,'6. Patients'!$KU$9:$LP$9,0),ROWS('6. Patients'!EL$10:EL$107))),0)+
IFERROR(SUMPRODUCT('6. Patients'!CY$10:CY$107,OFFSET('6. Patients'!$LQ$9,1,MATCH($D30,'6. Patients'!$LR$9:$MF$9,0),ROWS('6. Patients'!EL$10:EL$107))),0))+
IFERROR(VLOOKUP($D30,$H$109:$L$139,COLUMNS($H$108:$J$108)-1+AG$7,0)*$E30*$F30*'1. General Inputs'!$J$18,0),0)</f>
        <v>0</v>
      </c>
      <c r="AH30" s="3">
        <f ca="1">ROUNDUP($F30*$E30*CHOOSE(AH$7,
IFERROR(SUMPRODUCT('6. Patients'!CZ$10:CZ$107,OFFSET('6. Patients'!$DM$9,1,MATCH($D30,'6. Patients'!$DN$9:$EI$9,0),ROWS('6. Patients'!EM$10:EM$107))),0)+
IFERROR(SUMPRODUCT('6. Patients'!CZ$10:CZ$107,OFFSET('6. Patients'!$EJ$9,1,MATCH($D30,'6. Patients'!$EK$9:$EW$9,0),ROWS('6. Patients'!EM$10:EM$107))),0)+
IFERROR(SUMPRODUCT('6. Patients'!CZ$10:CZ$107,OFFSET('6. Patients'!$EX$9,1,MATCH($D30,'6. Patients'!$EY$9:$FT$9,0),ROWS('6. Patients'!EM$10:EM$107))),0)+
IFERROR(SUMPRODUCT('6. Patients'!CZ$10:CZ$107,OFFSET('6. Patients'!$FU$9,1,MATCH($D30,'6. Patients'!$FV$9:$GJ$9,0),ROWS('6. Patients'!EM$10:EM$107))),0),
IFERROR(SUMPRODUCT('6. Patients'!CZ$10:CZ$107,OFFSET('6. Patients'!$GK$9,1,MATCH($D30,'6. Patients'!$GL$9:$HG$9,0),ROWS('6. Patients'!EM$10:EM$107))),0)+
IFERROR(SUMPRODUCT('6. Patients'!CZ$10:CZ$107,OFFSET('6. Patients'!$HH$9,1,MATCH($D30,'6. Patients'!$HI$9:$HU$9,0),ROWS('6. Patients'!EM$10:EM$107))),0)+
IFERROR(SUMPRODUCT('6. Patients'!CZ$10:CZ$107,OFFSET('6. Patients'!$HV$9,1,MATCH($D30,'6. Patients'!$HW$9:$IR$9,0),ROWS('6. Patients'!EM$10:EM$107))),0)+
IFERROR(SUMPRODUCT('6. Patients'!CZ$10:CZ$107,OFFSET('6. Patients'!$IS$9,1,MATCH($D30,'6. Patients'!$IT$9:$JH$9,0),ROWS('6. Patients'!EM$10:EM$107))),0),
IFERROR(SUMPRODUCT('6. Patients'!CZ$10:CZ$107,OFFSET('6. Patients'!$JI$9,1,MATCH($D30,'6. Patients'!$JJ$9:$KE$9,0),ROWS('6. Patients'!EM$10:EM$107))),0)+
IFERROR(SUMPRODUCT('6. Patients'!CZ$10:CZ$107,OFFSET('6. Patients'!$KF$9,1,MATCH($D30,'6. Patients'!$KG$9:$KS$9,0),ROWS('6. Patients'!EM$10:EM$107))),0)+
IFERROR(SUMPRODUCT('6. Patients'!CZ$10:CZ$107,OFFSET('6. Patients'!$KT$9,1,MATCH($D30,'6. Patients'!$KU$9:$LP$9,0),ROWS('6. Patients'!EM$10:EM$107))),0)+
IFERROR(SUMPRODUCT('6. Patients'!CZ$10:CZ$107,OFFSET('6. Patients'!$LQ$9,1,MATCH($D30,'6. Patients'!$LR$9:$MF$9,0),ROWS('6. Patients'!EM$10:EM$107))),0))+
IFERROR(VLOOKUP($D30,$H$109:$L$139,COLUMNS($H$108:$J$108)-1+AH$7,0)*$E30*$F30*'1. General Inputs'!$J$18,0),0)</f>
        <v>0</v>
      </c>
      <c r="AI30" s="3">
        <f ca="1">ROUNDUP($F30*$E30*CHOOSE(AI$7,
IFERROR(SUMPRODUCT('6. Patients'!DA$10:DA$107,OFFSET('6. Patients'!$DM$9,1,MATCH($D30,'6. Patients'!$DN$9:$EI$9,0),ROWS('6. Patients'!EN$10:EN$107))),0)+
IFERROR(SUMPRODUCT('6. Patients'!DA$10:DA$107,OFFSET('6. Patients'!$EJ$9,1,MATCH($D30,'6. Patients'!$EK$9:$EW$9,0),ROWS('6. Patients'!EN$10:EN$107))),0)+
IFERROR(SUMPRODUCT('6. Patients'!DA$10:DA$107,OFFSET('6. Patients'!$EX$9,1,MATCH($D30,'6. Patients'!$EY$9:$FT$9,0),ROWS('6. Patients'!EN$10:EN$107))),0)+
IFERROR(SUMPRODUCT('6. Patients'!DA$10:DA$107,OFFSET('6. Patients'!$FU$9,1,MATCH($D30,'6. Patients'!$FV$9:$GJ$9,0),ROWS('6. Patients'!EN$10:EN$107))),0),
IFERROR(SUMPRODUCT('6. Patients'!DA$10:DA$107,OFFSET('6. Patients'!$GK$9,1,MATCH($D30,'6. Patients'!$GL$9:$HG$9,0),ROWS('6. Patients'!EN$10:EN$107))),0)+
IFERROR(SUMPRODUCT('6. Patients'!DA$10:DA$107,OFFSET('6. Patients'!$HH$9,1,MATCH($D30,'6. Patients'!$HI$9:$HU$9,0),ROWS('6. Patients'!EN$10:EN$107))),0)+
IFERROR(SUMPRODUCT('6. Patients'!DA$10:DA$107,OFFSET('6. Patients'!$HV$9,1,MATCH($D30,'6. Patients'!$HW$9:$IR$9,0),ROWS('6. Patients'!EN$10:EN$107))),0)+
IFERROR(SUMPRODUCT('6. Patients'!DA$10:DA$107,OFFSET('6. Patients'!$IS$9,1,MATCH($D30,'6. Patients'!$IT$9:$JH$9,0),ROWS('6. Patients'!EN$10:EN$107))),0),
IFERROR(SUMPRODUCT('6. Patients'!DA$10:DA$107,OFFSET('6. Patients'!$JI$9,1,MATCH($D30,'6. Patients'!$JJ$9:$KE$9,0),ROWS('6. Patients'!EN$10:EN$107))),0)+
IFERROR(SUMPRODUCT('6. Patients'!DA$10:DA$107,OFFSET('6. Patients'!$KF$9,1,MATCH($D30,'6. Patients'!$KG$9:$KS$9,0),ROWS('6. Patients'!EN$10:EN$107))),0)+
IFERROR(SUMPRODUCT('6. Patients'!DA$10:DA$107,OFFSET('6. Patients'!$KT$9,1,MATCH($D30,'6. Patients'!$KU$9:$LP$9,0),ROWS('6. Patients'!EN$10:EN$107))),0)+
IFERROR(SUMPRODUCT('6. Patients'!DA$10:DA$107,OFFSET('6. Patients'!$LQ$9,1,MATCH($D30,'6. Patients'!$LR$9:$MF$9,0),ROWS('6. Patients'!EN$10:EN$107))),0))+
IFERROR(VLOOKUP($D30,$H$109:$L$139,COLUMNS($H$108:$J$108)-1+AI$7,0)*$E30*$F30*'1. General Inputs'!$J$18,0),0)</f>
        <v>0</v>
      </c>
      <c r="AJ30" s="3">
        <f ca="1">ROUNDUP($F30*$E30*CHOOSE(AJ$7,
IFERROR(SUMPRODUCT('6. Patients'!DB$10:DB$107,OFFSET('6. Patients'!$DM$9,1,MATCH($D30,'6. Patients'!$DN$9:$EI$9,0),ROWS('6. Patients'!EO$10:EO$107))),0)+
IFERROR(SUMPRODUCT('6. Patients'!DB$10:DB$107,OFFSET('6. Patients'!$EJ$9,1,MATCH($D30,'6. Patients'!$EK$9:$EW$9,0),ROWS('6. Patients'!EO$10:EO$107))),0)+
IFERROR(SUMPRODUCT('6. Patients'!DB$10:DB$107,OFFSET('6. Patients'!$EX$9,1,MATCH($D30,'6. Patients'!$EY$9:$FT$9,0),ROWS('6. Patients'!EO$10:EO$107))),0)+
IFERROR(SUMPRODUCT('6. Patients'!DB$10:DB$107,OFFSET('6. Patients'!$FU$9,1,MATCH($D30,'6. Patients'!$FV$9:$GJ$9,0),ROWS('6. Patients'!EO$10:EO$107))),0),
IFERROR(SUMPRODUCT('6. Patients'!DB$10:DB$107,OFFSET('6. Patients'!$GK$9,1,MATCH($D30,'6. Patients'!$GL$9:$HG$9,0),ROWS('6. Patients'!EO$10:EO$107))),0)+
IFERROR(SUMPRODUCT('6. Patients'!DB$10:DB$107,OFFSET('6. Patients'!$HH$9,1,MATCH($D30,'6. Patients'!$HI$9:$HU$9,0),ROWS('6. Patients'!EO$10:EO$107))),0)+
IFERROR(SUMPRODUCT('6. Patients'!DB$10:DB$107,OFFSET('6. Patients'!$HV$9,1,MATCH($D30,'6. Patients'!$HW$9:$IR$9,0),ROWS('6. Patients'!EO$10:EO$107))),0)+
IFERROR(SUMPRODUCT('6. Patients'!DB$10:DB$107,OFFSET('6. Patients'!$IS$9,1,MATCH($D30,'6. Patients'!$IT$9:$JH$9,0),ROWS('6. Patients'!EO$10:EO$107))),0),
IFERROR(SUMPRODUCT('6. Patients'!DB$10:DB$107,OFFSET('6. Patients'!$JI$9,1,MATCH($D30,'6. Patients'!$JJ$9:$KE$9,0),ROWS('6. Patients'!EO$10:EO$107))),0)+
IFERROR(SUMPRODUCT('6. Patients'!DB$10:DB$107,OFFSET('6. Patients'!$KF$9,1,MATCH($D30,'6. Patients'!$KG$9:$KS$9,0),ROWS('6. Patients'!EO$10:EO$107))),0)+
IFERROR(SUMPRODUCT('6. Patients'!DB$10:DB$107,OFFSET('6. Patients'!$KT$9,1,MATCH($D30,'6. Patients'!$KU$9:$LP$9,0),ROWS('6. Patients'!EO$10:EO$107))),0)+
IFERROR(SUMPRODUCT('6. Patients'!DB$10:DB$107,OFFSET('6. Patients'!$LQ$9,1,MATCH($D30,'6. Patients'!$LR$9:$MF$9,0),ROWS('6. Patients'!EO$10:EO$107))),0))+
IFERROR(VLOOKUP($D30,$H$109:$L$139,COLUMNS($H$108:$J$108)-1+AJ$7,0)*$E30*$F30*'1. General Inputs'!$J$18,0),0)</f>
        <v>0</v>
      </c>
      <c r="AK30" s="3">
        <f ca="1">ROUNDUP($F30*$E30*CHOOSE(AK$7,
IFERROR(SUMPRODUCT('6. Patients'!DC$10:DC$107,OFFSET('6. Patients'!$DM$9,1,MATCH($D30,'6. Patients'!$DN$9:$EI$9,0),ROWS('6. Patients'!EP$10:EP$107))),0)+
IFERROR(SUMPRODUCT('6. Patients'!DC$10:DC$107,OFFSET('6. Patients'!$EJ$9,1,MATCH($D30,'6. Patients'!$EK$9:$EW$9,0),ROWS('6. Patients'!EP$10:EP$107))),0)+
IFERROR(SUMPRODUCT('6. Patients'!DC$10:DC$107,OFFSET('6. Patients'!$EX$9,1,MATCH($D30,'6. Patients'!$EY$9:$FT$9,0),ROWS('6. Patients'!EP$10:EP$107))),0)+
IFERROR(SUMPRODUCT('6. Patients'!DC$10:DC$107,OFFSET('6. Patients'!$FU$9,1,MATCH($D30,'6. Patients'!$FV$9:$GJ$9,0),ROWS('6. Patients'!EP$10:EP$107))),0),
IFERROR(SUMPRODUCT('6. Patients'!DC$10:DC$107,OFFSET('6. Patients'!$GK$9,1,MATCH($D30,'6. Patients'!$GL$9:$HG$9,0),ROWS('6. Patients'!EP$10:EP$107))),0)+
IFERROR(SUMPRODUCT('6. Patients'!DC$10:DC$107,OFFSET('6. Patients'!$HH$9,1,MATCH($D30,'6. Patients'!$HI$9:$HU$9,0),ROWS('6. Patients'!EP$10:EP$107))),0)+
IFERROR(SUMPRODUCT('6. Patients'!DC$10:DC$107,OFFSET('6. Patients'!$HV$9,1,MATCH($D30,'6. Patients'!$HW$9:$IR$9,0),ROWS('6. Patients'!EP$10:EP$107))),0)+
IFERROR(SUMPRODUCT('6. Patients'!DC$10:DC$107,OFFSET('6. Patients'!$IS$9,1,MATCH($D30,'6. Patients'!$IT$9:$JH$9,0),ROWS('6. Patients'!EP$10:EP$107))),0),
IFERROR(SUMPRODUCT('6. Patients'!DC$10:DC$107,OFFSET('6. Patients'!$JI$9,1,MATCH($D30,'6. Patients'!$JJ$9:$KE$9,0),ROWS('6. Patients'!EP$10:EP$107))),0)+
IFERROR(SUMPRODUCT('6. Patients'!DC$10:DC$107,OFFSET('6. Patients'!$KF$9,1,MATCH($D30,'6. Patients'!$KG$9:$KS$9,0),ROWS('6. Patients'!EP$10:EP$107))),0)+
IFERROR(SUMPRODUCT('6. Patients'!DC$10:DC$107,OFFSET('6. Patients'!$KT$9,1,MATCH($D30,'6. Patients'!$KU$9:$LP$9,0),ROWS('6. Patients'!EP$10:EP$107))),0)+
IFERROR(SUMPRODUCT('6. Patients'!DC$10:DC$107,OFFSET('6. Patients'!$LQ$9,1,MATCH($D30,'6. Patients'!$LR$9:$MF$9,0),ROWS('6. Patients'!EP$10:EP$107))),0))+
IFERROR(VLOOKUP($D30,$H$109:$L$139,COLUMNS($H$108:$J$108)-1+AK$7,0)*$E30*$F30*'1. General Inputs'!$J$18,0),0)</f>
        <v>0</v>
      </c>
      <c r="AL30" s="3">
        <f ca="1">ROUNDUP($F30*$E30*CHOOSE(AL$7,
IFERROR(SUMPRODUCT('6. Patients'!DD$10:DD$107,OFFSET('6. Patients'!$DM$9,1,MATCH($D30,'6. Patients'!$DN$9:$EI$9,0),ROWS('6. Patients'!EQ$10:EQ$107))),0)+
IFERROR(SUMPRODUCT('6. Patients'!DD$10:DD$107,OFFSET('6. Patients'!$EJ$9,1,MATCH($D30,'6. Patients'!$EK$9:$EW$9,0),ROWS('6. Patients'!EQ$10:EQ$107))),0)+
IFERROR(SUMPRODUCT('6. Patients'!DD$10:DD$107,OFFSET('6. Patients'!$EX$9,1,MATCH($D30,'6. Patients'!$EY$9:$FT$9,0),ROWS('6. Patients'!EQ$10:EQ$107))),0)+
IFERROR(SUMPRODUCT('6. Patients'!DD$10:DD$107,OFFSET('6. Patients'!$FU$9,1,MATCH($D30,'6. Patients'!$FV$9:$GJ$9,0),ROWS('6. Patients'!EQ$10:EQ$107))),0),
IFERROR(SUMPRODUCT('6. Patients'!DD$10:DD$107,OFFSET('6. Patients'!$GK$9,1,MATCH($D30,'6. Patients'!$GL$9:$HG$9,0),ROWS('6. Patients'!EQ$10:EQ$107))),0)+
IFERROR(SUMPRODUCT('6. Patients'!DD$10:DD$107,OFFSET('6. Patients'!$HH$9,1,MATCH($D30,'6. Patients'!$HI$9:$HU$9,0),ROWS('6. Patients'!EQ$10:EQ$107))),0)+
IFERROR(SUMPRODUCT('6. Patients'!DD$10:DD$107,OFFSET('6. Patients'!$HV$9,1,MATCH($D30,'6. Patients'!$HW$9:$IR$9,0),ROWS('6. Patients'!EQ$10:EQ$107))),0)+
IFERROR(SUMPRODUCT('6. Patients'!DD$10:DD$107,OFFSET('6. Patients'!$IS$9,1,MATCH($D30,'6. Patients'!$IT$9:$JH$9,0),ROWS('6. Patients'!EQ$10:EQ$107))),0),
IFERROR(SUMPRODUCT('6. Patients'!DD$10:DD$107,OFFSET('6. Patients'!$JI$9,1,MATCH($D30,'6. Patients'!$JJ$9:$KE$9,0),ROWS('6. Patients'!EQ$10:EQ$107))),0)+
IFERROR(SUMPRODUCT('6. Patients'!DD$10:DD$107,OFFSET('6. Patients'!$KF$9,1,MATCH($D30,'6. Patients'!$KG$9:$KS$9,0),ROWS('6. Patients'!EQ$10:EQ$107))),0)+
IFERROR(SUMPRODUCT('6. Patients'!DD$10:DD$107,OFFSET('6. Patients'!$KT$9,1,MATCH($D30,'6. Patients'!$KU$9:$LP$9,0),ROWS('6. Patients'!EQ$10:EQ$107))),0)+
IFERROR(SUMPRODUCT('6. Patients'!DD$10:DD$107,OFFSET('6. Patients'!$LQ$9,1,MATCH($D30,'6. Patients'!$LR$9:$MF$9,0),ROWS('6. Patients'!EQ$10:EQ$107))),0))+
IFERROR(VLOOKUP($D30,$H$109:$L$139,COLUMNS($H$108:$J$108)-1+AL$7,0)*$E30*$F30*'1. General Inputs'!$J$18,0),0)</f>
        <v>0</v>
      </c>
      <c r="AM30" s="3">
        <f ca="1">ROUNDUP($F30*$E30*CHOOSE(AM$7,
IFERROR(SUMPRODUCT('6. Patients'!DE$10:DE$107,OFFSET('6. Patients'!$DM$9,1,MATCH($D30,'6. Patients'!$DN$9:$EI$9,0),ROWS('6. Patients'!ER$10:ER$107))),0)+
IFERROR(SUMPRODUCT('6. Patients'!DE$10:DE$107,OFFSET('6. Patients'!$EJ$9,1,MATCH($D30,'6. Patients'!$EK$9:$EW$9,0),ROWS('6. Patients'!ER$10:ER$107))),0)+
IFERROR(SUMPRODUCT('6. Patients'!DE$10:DE$107,OFFSET('6. Patients'!$EX$9,1,MATCH($D30,'6. Patients'!$EY$9:$FT$9,0),ROWS('6. Patients'!ER$10:ER$107))),0)+
IFERROR(SUMPRODUCT('6. Patients'!DE$10:DE$107,OFFSET('6. Patients'!$FU$9,1,MATCH($D30,'6. Patients'!$FV$9:$GJ$9,0),ROWS('6. Patients'!ER$10:ER$107))),0),
IFERROR(SUMPRODUCT('6. Patients'!DE$10:DE$107,OFFSET('6. Patients'!$GK$9,1,MATCH($D30,'6. Patients'!$GL$9:$HG$9,0),ROWS('6. Patients'!ER$10:ER$107))),0)+
IFERROR(SUMPRODUCT('6. Patients'!DE$10:DE$107,OFFSET('6. Patients'!$HH$9,1,MATCH($D30,'6. Patients'!$HI$9:$HU$9,0),ROWS('6. Patients'!ER$10:ER$107))),0)+
IFERROR(SUMPRODUCT('6. Patients'!DE$10:DE$107,OFFSET('6. Patients'!$HV$9,1,MATCH($D30,'6. Patients'!$HW$9:$IR$9,0),ROWS('6. Patients'!ER$10:ER$107))),0)+
IFERROR(SUMPRODUCT('6. Patients'!DE$10:DE$107,OFFSET('6. Patients'!$IS$9,1,MATCH($D30,'6. Patients'!$IT$9:$JH$9,0),ROWS('6. Patients'!ER$10:ER$107))),0),
IFERROR(SUMPRODUCT('6. Patients'!DE$10:DE$107,OFFSET('6. Patients'!$JI$9,1,MATCH($D30,'6. Patients'!$JJ$9:$KE$9,0),ROWS('6. Patients'!ER$10:ER$107))),0)+
IFERROR(SUMPRODUCT('6. Patients'!DE$10:DE$107,OFFSET('6. Patients'!$KF$9,1,MATCH($D30,'6. Patients'!$KG$9:$KS$9,0),ROWS('6. Patients'!ER$10:ER$107))),0)+
IFERROR(SUMPRODUCT('6. Patients'!DE$10:DE$107,OFFSET('6. Patients'!$KT$9,1,MATCH($D30,'6. Patients'!$KU$9:$LP$9,0),ROWS('6. Patients'!ER$10:ER$107))),0)+
IFERROR(SUMPRODUCT('6. Patients'!DE$10:DE$107,OFFSET('6. Patients'!$LQ$9,1,MATCH($D30,'6. Patients'!$LR$9:$MF$9,0),ROWS('6. Patients'!ER$10:ER$107))),0))+
IFERROR(VLOOKUP($D30,$H$109:$L$139,COLUMNS($H$108:$J$108)-1+AM$7,0)*$E30*$F30*'1. General Inputs'!$J$18,0),0)</f>
        <v>0</v>
      </c>
      <c r="AN30" s="3">
        <f ca="1">ROUNDUP($F30*$E30*CHOOSE(AN$7,
IFERROR(SUMPRODUCT('6. Patients'!DF$10:DF$107,OFFSET('6. Patients'!$DM$9,1,MATCH($D30,'6. Patients'!$DN$9:$EI$9,0),ROWS('6. Patients'!ES$10:ES$107))),0)+
IFERROR(SUMPRODUCT('6. Patients'!DF$10:DF$107,OFFSET('6. Patients'!$EJ$9,1,MATCH($D30,'6. Patients'!$EK$9:$EW$9,0),ROWS('6. Patients'!ES$10:ES$107))),0)+
IFERROR(SUMPRODUCT('6. Patients'!DF$10:DF$107,OFFSET('6. Patients'!$EX$9,1,MATCH($D30,'6. Patients'!$EY$9:$FT$9,0),ROWS('6. Patients'!ES$10:ES$107))),0)+
IFERROR(SUMPRODUCT('6. Patients'!DF$10:DF$107,OFFSET('6. Patients'!$FU$9,1,MATCH($D30,'6. Patients'!$FV$9:$GJ$9,0),ROWS('6. Patients'!ES$10:ES$107))),0),
IFERROR(SUMPRODUCT('6. Patients'!DF$10:DF$107,OFFSET('6. Patients'!$GK$9,1,MATCH($D30,'6. Patients'!$GL$9:$HG$9,0),ROWS('6. Patients'!ES$10:ES$107))),0)+
IFERROR(SUMPRODUCT('6. Patients'!DF$10:DF$107,OFFSET('6. Patients'!$HH$9,1,MATCH($D30,'6. Patients'!$HI$9:$HU$9,0),ROWS('6. Patients'!ES$10:ES$107))),0)+
IFERROR(SUMPRODUCT('6. Patients'!DF$10:DF$107,OFFSET('6. Patients'!$HV$9,1,MATCH($D30,'6. Patients'!$HW$9:$IR$9,0),ROWS('6. Patients'!ES$10:ES$107))),0)+
IFERROR(SUMPRODUCT('6. Patients'!DF$10:DF$107,OFFSET('6. Patients'!$IS$9,1,MATCH($D30,'6. Patients'!$IT$9:$JH$9,0),ROWS('6. Patients'!ES$10:ES$107))),0),
IFERROR(SUMPRODUCT('6. Patients'!DF$10:DF$107,OFFSET('6. Patients'!$JI$9,1,MATCH($D30,'6. Patients'!$JJ$9:$KE$9,0),ROWS('6. Patients'!ES$10:ES$107))),0)+
IFERROR(SUMPRODUCT('6. Patients'!DF$10:DF$107,OFFSET('6. Patients'!$KF$9,1,MATCH($D30,'6. Patients'!$KG$9:$KS$9,0),ROWS('6. Patients'!ES$10:ES$107))),0)+
IFERROR(SUMPRODUCT('6. Patients'!DF$10:DF$107,OFFSET('6. Patients'!$KT$9,1,MATCH($D30,'6. Patients'!$KU$9:$LP$9,0),ROWS('6. Patients'!ES$10:ES$107))),0)+
IFERROR(SUMPRODUCT('6. Patients'!DF$10:DF$107,OFFSET('6. Patients'!$LQ$9,1,MATCH($D30,'6. Patients'!$LR$9:$MF$9,0),ROWS('6. Patients'!ES$10:ES$107))),0))+
IFERROR(VLOOKUP($D30,$H$109:$L$139,COLUMNS($H$108:$J$108)-1+AN$7,0)*$E30*$F30*'1. General Inputs'!$J$18,0),0)</f>
        <v>0</v>
      </c>
      <c r="AO30" s="3">
        <f ca="1">ROUNDUP($F30*$E30*CHOOSE(AO$7,
IFERROR(SUMPRODUCT('6. Patients'!DG$10:DG$107,OFFSET('6. Patients'!$DM$9,1,MATCH($D30,'6. Patients'!$DN$9:$EI$9,0),ROWS('6. Patients'!ET$10:ET$107))),0)+
IFERROR(SUMPRODUCT('6. Patients'!DG$10:DG$107,OFFSET('6. Patients'!$EJ$9,1,MATCH($D30,'6. Patients'!$EK$9:$EW$9,0),ROWS('6. Patients'!ET$10:ET$107))),0)+
IFERROR(SUMPRODUCT('6. Patients'!DG$10:DG$107,OFFSET('6. Patients'!$EX$9,1,MATCH($D30,'6. Patients'!$EY$9:$FT$9,0),ROWS('6. Patients'!ET$10:ET$107))),0)+
IFERROR(SUMPRODUCT('6. Patients'!DG$10:DG$107,OFFSET('6. Patients'!$FU$9,1,MATCH($D30,'6. Patients'!$FV$9:$GJ$9,0),ROWS('6. Patients'!ET$10:ET$107))),0),
IFERROR(SUMPRODUCT('6. Patients'!DG$10:DG$107,OFFSET('6. Patients'!$GK$9,1,MATCH($D30,'6. Patients'!$GL$9:$HG$9,0),ROWS('6. Patients'!ET$10:ET$107))),0)+
IFERROR(SUMPRODUCT('6. Patients'!DG$10:DG$107,OFFSET('6. Patients'!$HH$9,1,MATCH($D30,'6. Patients'!$HI$9:$HU$9,0),ROWS('6. Patients'!ET$10:ET$107))),0)+
IFERROR(SUMPRODUCT('6. Patients'!DG$10:DG$107,OFFSET('6. Patients'!$HV$9,1,MATCH($D30,'6. Patients'!$HW$9:$IR$9,0),ROWS('6. Patients'!ET$10:ET$107))),0)+
IFERROR(SUMPRODUCT('6. Patients'!DG$10:DG$107,OFFSET('6. Patients'!$IS$9,1,MATCH($D30,'6. Patients'!$IT$9:$JH$9,0),ROWS('6. Patients'!ET$10:ET$107))),0),
IFERROR(SUMPRODUCT('6. Patients'!DG$10:DG$107,OFFSET('6. Patients'!$JI$9,1,MATCH($D30,'6. Patients'!$JJ$9:$KE$9,0),ROWS('6. Patients'!ET$10:ET$107))),0)+
IFERROR(SUMPRODUCT('6. Patients'!DG$10:DG$107,OFFSET('6. Patients'!$KF$9,1,MATCH($D30,'6. Patients'!$KG$9:$KS$9,0),ROWS('6. Patients'!ET$10:ET$107))),0)+
IFERROR(SUMPRODUCT('6. Patients'!DG$10:DG$107,OFFSET('6. Patients'!$KT$9,1,MATCH($D30,'6. Patients'!$KU$9:$LP$9,0),ROWS('6. Patients'!ET$10:ET$107))),0)+
IFERROR(SUMPRODUCT('6. Patients'!DG$10:DG$107,OFFSET('6. Patients'!$LQ$9,1,MATCH($D30,'6. Patients'!$LR$9:$MF$9,0),ROWS('6. Patients'!ET$10:ET$107))),0))+
IFERROR(VLOOKUP($D30,$H$109:$L$139,COLUMNS($H$108:$J$108)-1+AO$7,0)*$E30*$F30*'1. General Inputs'!$J$18,0),0)</f>
        <v>0</v>
      </c>
      <c r="AP30" s="3">
        <f ca="1">ROUNDUP($F30*$E30*CHOOSE(AP$7,
IFERROR(SUMPRODUCT('6. Patients'!DH$10:DH$107,OFFSET('6. Patients'!$DM$9,1,MATCH($D30,'6. Patients'!$DN$9:$EI$9,0),ROWS('6. Patients'!EU$10:EU$107))),0)+
IFERROR(SUMPRODUCT('6. Patients'!DH$10:DH$107,OFFSET('6. Patients'!$EJ$9,1,MATCH($D30,'6. Patients'!$EK$9:$EW$9,0),ROWS('6. Patients'!EU$10:EU$107))),0)+
IFERROR(SUMPRODUCT('6. Patients'!DH$10:DH$107,OFFSET('6. Patients'!$EX$9,1,MATCH($D30,'6. Patients'!$EY$9:$FT$9,0),ROWS('6. Patients'!EU$10:EU$107))),0)+
IFERROR(SUMPRODUCT('6. Patients'!DH$10:DH$107,OFFSET('6. Patients'!$FU$9,1,MATCH($D30,'6. Patients'!$FV$9:$GJ$9,0),ROWS('6. Patients'!EU$10:EU$107))),0),
IFERROR(SUMPRODUCT('6. Patients'!DH$10:DH$107,OFFSET('6. Patients'!$GK$9,1,MATCH($D30,'6. Patients'!$GL$9:$HG$9,0),ROWS('6. Patients'!EU$10:EU$107))),0)+
IFERROR(SUMPRODUCT('6. Patients'!DH$10:DH$107,OFFSET('6. Patients'!$HH$9,1,MATCH($D30,'6. Patients'!$HI$9:$HU$9,0),ROWS('6. Patients'!EU$10:EU$107))),0)+
IFERROR(SUMPRODUCT('6. Patients'!DH$10:DH$107,OFFSET('6. Patients'!$HV$9,1,MATCH($D30,'6. Patients'!$HW$9:$IR$9,0),ROWS('6. Patients'!EU$10:EU$107))),0)+
IFERROR(SUMPRODUCT('6. Patients'!DH$10:DH$107,OFFSET('6. Patients'!$IS$9,1,MATCH($D30,'6. Patients'!$IT$9:$JH$9,0),ROWS('6. Patients'!EU$10:EU$107))),0),
IFERROR(SUMPRODUCT('6. Patients'!DH$10:DH$107,OFFSET('6. Patients'!$JI$9,1,MATCH($D30,'6. Patients'!$JJ$9:$KE$9,0),ROWS('6. Patients'!EU$10:EU$107))),0)+
IFERROR(SUMPRODUCT('6. Patients'!DH$10:DH$107,OFFSET('6. Patients'!$KF$9,1,MATCH($D30,'6. Patients'!$KG$9:$KS$9,0),ROWS('6. Patients'!EU$10:EU$107))),0)+
IFERROR(SUMPRODUCT('6. Patients'!DH$10:DH$107,OFFSET('6. Patients'!$KT$9,1,MATCH($D30,'6. Patients'!$KU$9:$LP$9,0),ROWS('6. Patients'!EU$10:EU$107))),0)+
IFERROR(SUMPRODUCT('6. Patients'!DH$10:DH$107,OFFSET('6. Patients'!$LQ$9,1,MATCH($D30,'6. Patients'!$LR$9:$MF$9,0),ROWS('6. Patients'!EU$10:EU$107))),0))+
IFERROR(VLOOKUP($D30,$H$109:$L$139,COLUMNS($H$108:$J$108)-1+AP$7,0)*$E30*$F30*'1. General Inputs'!$J$18,0),0)</f>
        <v>0</v>
      </c>
      <c r="AQ30" s="3">
        <f ca="1">ROUNDUP($F30*$E30*CHOOSE(AQ$7,
IFERROR(SUMPRODUCT('6. Patients'!DI$10:DI$107,OFFSET('6. Patients'!$DM$9,1,MATCH($D30,'6. Patients'!$DN$9:$EI$9,0),ROWS('6. Patients'!EV$10:EV$107))),0)+
IFERROR(SUMPRODUCT('6. Patients'!DI$10:DI$107,OFFSET('6. Patients'!$EJ$9,1,MATCH($D30,'6. Patients'!$EK$9:$EW$9,0),ROWS('6. Patients'!EV$10:EV$107))),0)+
IFERROR(SUMPRODUCT('6. Patients'!DI$10:DI$107,OFFSET('6. Patients'!$EX$9,1,MATCH($D30,'6. Patients'!$EY$9:$FT$9,0),ROWS('6. Patients'!EV$10:EV$107))),0)+
IFERROR(SUMPRODUCT('6. Patients'!DI$10:DI$107,OFFSET('6. Patients'!$FU$9,1,MATCH($D30,'6. Patients'!$FV$9:$GJ$9,0),ROWS('6. Patients'!EV$10:EV$107))),0),
IFERROR(SUMPRODUCT('6. Patients'!DI$10:DI$107,OFFSET('6. Patients'!$GK$9,1,MATCH($D30,'6. Patients'!$GL$9:$HG$9,0),ROWS('6. Patients'!EV$10:EV$107))),0)+
IFERROR(SUMPRODUCT('6. Patients'!DI$10:DI$107,OFFSET('6. Patients'!$HH$9,1,MATCH($D30,'6. Patients'!$HI$9:$HU$9,0),ROWS('6. Patients'!EV$10:EV$107))),0)+
IFERROR(SUMPRODUCT('6. Patients'!DI$10:DI$107,OFFSET('6. Patients'!$HV$9,1,MATCH($D30,'6. Patients'!$HW$9:$IR$9,0),ROWS('6. Patients'!EV$10:EV$107))),0)+
IFERROR(SUMPRODUCT('6. Patients'!DI$10:DI$107,OFFSET('6. Patients'!$IS$9,1,MATCH($D30,'6. Patients'!$IT$9:$JH$9,0),ROWS('6. Patients'!EV$10:EV$107))),0),
IFERROR(SUMPRODUCT('6. Patients'!DI$10:DI$107,OFFSET('6. Patients'!$JI$9,1,MATCH($D30,'6. Patients'!$JJ$9:$KE$9,0),ROWS('6. Patients'!EV$10:EV$107))),0)+
IFERROR(SUMPRODUCT('6. Patients'!DI$10:DI$107,OFFSET('6. Patients'!$KF$9,1,MATCH($D30,'6. Patients'!$KG$9:$KS$9,0),ROWS('6. Patients'!EV$10:EV$107))),0)+
IFERROR(SUMPRODUCT('6. Patients'!DI$10:DI$107,OFFSET('6. Patients'!$KT$9,1,MATCH($D30,'6. Patients'!$KU$9:$LP$9,0),ROWS('6. Patients'!EV$10:EV$107))),0)+
IFERROR(SUMPRODUCT('6. Patients'!DI$10:DI$107,OFFSET('6. Patients'!$LQ$9,1,MATCH($D30,'6. Patients'!$LR$9:$MF$9,0),ROWS('6. Patients'!EV$10:EV$107))),0))+
IFERROR(VLOOKUP($D30,$H$109:$L$139,COLUMNS($H$108:$J$108)-1+AQ$7,0)*$E30*$F30*'1. General Inputs'!$J$18,0),0)</f>
        <v>0</v>
      </c>
      <c r="AR30" s="115"/>
      <c r="AY30" s="114">
        <f ca="1">IFERROR(SUM(OFFSET('7. Consumption'!H30,0,1,,MIN('1. General Inputs'!$J$20,COLUMNS('7. Consumption'!H$9:$AQ$9)-1))),0)+MAX(0,$AQ30*('1. General Inputs'!$J$20-COLUMNS('7. Consumption'!H$9:$AQ$9)+1))</f>
        <v>0</v>
      </c>
      <c r="AZ30" s="114">
        <f ca="1">IFERROR(SUM(OFFSET('7. Consumption'!I30,0,1,,MIN('1. General Inputs'!$J$20,COLUMNS('7. Consumption'!I$9:$AQ$9)-1))),0)+MAX(0,$AQ30*('1. General Inputs'!$J$20-COLUMNS('7. Consumption'!I$9:$AQ$9)+1))</f>
        <v>0</v>
      </c>
      <c r="BA30" s="114">
        <f ca="1">IFERROR(SUM(OFFSET('7. Consumption'!J30,0,1,,MIN('1. General Inputs'!$J$20,COLUMNS('7. Consumption'!J$9:$AQ$9)-1))),0)+MAX(0,$AQ30*('1. General Inputs'!$J$20-COLUMNS('7. Consumption'!J$9:$AQ$9)+1))</f>
        <v>0</v>
      </c>
      <c r="BB30" s="114">
        <f ca="1">IFERROR(SUM(OFFSET('7. Consumption'!K30,0,1,,MIN('1. General Inputs'!$J$20,COLUMNS('7. Consumption'!K$9:$AQ$9)-1))),0)+MAX(0,$AQ30*('1. General Inputs'!$J$20-COLUMNS('7. Consumption'!K$9:$AQ$9)+1))</f>
        <v>0</v>
      </c>
      <c r="BC30" s="114">
        <f ca="1">IFERROR(SUM(OFFSET('7. Consumption'!L30,0,1,,MIN('1. General Inputs'!$J$20,COLUMNS('7. Consumption'!L$9:$AQ$9)-1))),0)+MAX(0,$AQ30*('1. General Inputs'!$J$20-COLUMNS('7. Consumption'!L$9:$AQ$9)+1))</f>
        <v>0</v>
      </c>
      <c r="BD30" s="114">
        <f ca="1">IFERROR(SUM(OFFSET('7. Consumption'!M30,0,1,,MIN('1. General Inputs'!$J$20,COLUMNS('7. Consumption'!M$9:$AQ$9)-1))),0)+MAX(0,$AQ30*('1. General Inputs'!$J$20-COLUMNS('7. Consumption'!M$9:$AQ$9)+1))</f>
        <v>0</v>
      </c>
      <c r="BE30" s="114">
        <f ca="1">IFERROR(SUM(OFFSET('7. Consumption'!N30,0,1,,MIN('1. General Inputs'!$J$20,COLUMNS('7. Consumption'!N$9:$AQ$9)-1))),0)+MAX(0,$AQ30*('1. General Inputs'!$J$20-COLUMNS('7. Consumption'!N$9:$AQ$9)+1))</f>
        <v>0</v>
      </c>
      <c r="BF30" s="114">
        <f ca="1">IFERROR(SUM(OFFSET('7. Consumption'!O30,0,1,,MIN('1. General Inputs'!$J$20,COLUMNS('7. Consumption'!O$9:$AQ$9)-1))),0)+MAX(0,$AQ30*('1. General Inputs'!$J$20-COLUMNS('7. Consumption'!O$9:$AQ$9)+1))</f>
        <v>0</v>
      </c>
      <c r="BG30" s="114">
        <f ca="1">IFERROR(SUM(OFFSET('7. Consumption'!P30,0,1,,MIN('1. General Inputs'!$J$20,COLUMNS('7. Consumption'!P$9:$AQ$9)-1))),0)+MAX(0,$AQ30*('1. General Inputs'!$J$20-COLUMNS('7. Consumption'!P$9:$AQ$9)+1))</f>
        <v>0</v>
      </c>
      <c r="BH30" s="114">
        <f ca="1">IFERROR(SUM(OFFSET('7. Consumption'!Q30,0,1,,MIN('1. General Inputs'!$J$20,COLUMNS('7. Consumption'!Q$9:$AQ$9)-1))),0)+MAX(0,$AQ30*('1. General Inputs'!$J$20-COLUMNS('7. Consumption'!Q$9:$AQ$9)+1))</f>
        <v>0</v>
      </c>
      <c r="BI30" s="114">
        <f ca="1">IFERROR(SUM(OFFSET('7. Consumption'!R30,0,1,,MIN('1. General Inputs'!$J$20,COLUMNS('7. Consumption'!R$9:$AQ$9)-1))),0)+MAX(0,$AQ30*('1. General Inputs'!$J$20-COLUMNS('7. Consumption'!R$9:$AQ$9)+1))</f>
        <v>0</v>
      </c>
      <c r="BJ30" s="114">
        <f ca="1">IFERROR(SUM(OFFSET('7. Consumption'!S30,0,1,,MIN('1. General Inputs'!$J$20,COLUMNS('7. Consumption'!S$9:$AQ$9)-1))),0)+MAX(0,$AQ30*('1. General Inputs'!$J$20-COLUMNS('7. Consumption'!S$9:$AQ$9)+1))</f>
        <v>0</v>
      </c>
      <c r="BK30" s="114">
        <f ca="1">IFERROR(SUM(OFFSET('7. Consumption'!T30,0,1,,MIN('1. General Inputs'!$J$20,COLUMNS('7. Consumption'!T$9:$AQ$9)-1))),0)+MAX(0,$AQ30*('1. General Inputs'!$J$20-COLUMNS('7. Consumption'!T$9:$AQ$9)+1))</f>
        <v>0</v>
      </c>
      <c r="BL30" s="114">
        <f ca="1">IFERROR(SUM(OFFSET('7. Consumption'!U30,0,1,,MIN('1. General Inputs'!$J$20,COLUMNS('7. Consumption'!U$9:$AQ$9)-1))),0)+MAX(0,$AQ30*('1. General Inputs'!$J$20-COLUMNS('7. Consumption'!U$9:$AQ$9)+1))</f>
        <v>0</v>
      </c>
      <c r="BM30" s="114">
        <f ca="1">IFERROR(SUM(OFFSET('7. Consumption'!V30,0,1,,MIN('1. General Inputs'!$J$20,COLUMNS('7. Consumption'!V$9:$AQ$9)-1))),0)+MAX(0,$AQ30*('1. General Inputs'!$J$20-COLUMNS('7. Consumption'!V$9:$AQ$9)+1))</f>
        <v>0</v>
      </c>
      <c r="BN30" s="114">
        <f ca="1">IFERROR(SUM(OFFSET('7. Consumption'!W30,0,1,,MIN('1. General Inputs'!$J$20,COLUMNS('7. Consumption'!W$9:$AQ$9)-1))),0)+MAX(0,$AQ30*('1. General Inputs'!$J$20-COLUMNS('7. Consumption'!W$9:$AQ$9)+1))</f>
        <v>0</v>
      </c>
      <c r="BO30" s="114">
        <f ca="1">IFERROR(SUM(OFFSET('7. Consumption'!X30,0,1,,MIN('1. General Inputs'!$J$20,COLUMNS('7. Consumption'!X$9:$AQ$9)-1))),0)+MAX(0,$AQ30*('1. General Inputs'!$J$20-COLUMNS('7. Consumption'!X$9:$AQ$9)+1))</f>
        <v>0</v>
      </c>
      <c r="BP30" s="114">
        <f ca="1">IFERROR(SUM(OFFSET('7. Consumption'!Y30,0,1,,MIN('1. General Inputs'!$J$20,COLUMNS('7. Consumption'!Y$9:$AQ$9)-1))),0)+MAX(0,$AQ30*('1. General Inputs'!$J$20-COLUMNS('7. Consumption'!Y$9:$AQ$9)+1))</f>
        <v>0</v>
      </c>
      <c r="BQ30" s="114">
        <f ca="1">IFERROR(SUM(OFFSET('7. Consumption'!Z30,0,1,,MIN('1. General Inputs'!$J$20,COLUMNS('7. Consumption'!Z$9:$AQ$9)-1))),0)+MAX(0,$AQ30*('1. General Inputs'!$J$20-COLUMNS('7. Consumption'!Z$9:$AQ$9)+1))</f>
        <v>0</v>
      </c>
      <c r="BR30" s="114">
        <f ca="1">IFERROR(SUM(OFFSET('7. Consumption'!AA30,0,1,,MIN('1. General Inputs'!$J$20,COLUMNS('7. Consumption'!AA$9:$AQ$9)-1))),0)+MAX(0,$AQ30*('1. General Inputs'!$J$20-COLUMNS('7. Consumption'!AA$9:$AQ$9)+1))</f>
        <v>0</v>
      </c>
      <c r="BS30" s="114">
        <f ca="1">IFERROR(SUM(OFFSET('7. Consumption'!AB30,0,1,,MIN('1. General Inputs'!$J$20,COLUMNS('7. Consumption'!AB$9:$AQ$9)-1))),0)+MAX(0,$AQ30*('1. General Inputs'!$J$20-COLUMNS('7. Consumption'!AB$9:$AQ$9)+1))</f>
        <v>0</v>
      </c>
      <c r="BT30" s="114">
        <f ca="1">IFERROR(SUM(OFFSET('7. Consumption'!AC30,0,1,,MIN('1. General Inputs'!$J$20,COLUMNS('7. Consumption'!AC$9:$AQ$9)-1))),0)+MAX(0,$AQ30*('1. General Inputs'!$J$20-COLUMNS('7. Consumption'!AC$9:$AQ$9)+1))</f>
        <v>0</v>
      </c>
      <c r="BU30" s="114">
        <f ca="1">IFERROR(SUM(OFFSET('7. Consumption'!AD30,0,1,,MIN('1. General Inputs'!$J$20,COLUMNS('7. Consumption'!AD$9:$AQ$9)-1))),0)+MAX(0,$AQ30*('1. General Inputs'!$J$20-COLUMNS('7. Consumption'!AD$9:$AQ$9)+1))</f>
        <v>0</v>
      </c>
      <c r="BV30" s="114">
        <f ca="1">IFERROR(SUM(OFFSET('7. Consumption'!AE30,0,1,,MIN('1. General Inputs'!$J$20,COLUMNS('7. Consumption'!AE$9:$AQ$9)-1))),0)+MAX(0,$AQ30*('1. General Inputs'!$J$20-COLUMNS('7. Consumption'!AE$9:$AQ$9)+1))</f>
        <v>0</v>
      </c>
      <c r="BW30" s="114">
        <f ca="1">IFERROR(SUM(OFFSET('7. Consumption'!AF30,0,1,,MIN('1. General Inputs'!$J$20,COLUMNS('7. Consumption'!AF$9:$AQ$9)-1))),0)+MAX(0,$AQ30*('1. General Inputs'!$J$20-COLUMNS('7. Consumption'!AF$9:$AQ$9)+1))</f>
        <v>0</v>
      </c>
      <c r="BX30" s="114">
        <f ca="1">IFERROR(SUM(OFFSET('7. Consumption'!AG30,0,1,,MIN('1. General Inputs'!$J$20,COLUMNS('7. Consumption'!AG$9:$AQ$9)-1))),0)+MAX(0,$AQ30*('1. General Inputs'!$J$20-COLUMNS('7. Consumption'!AG$9:$AQ$9)+1))</f>
        <v>0</v>
      </c>
      <c r="BY30" s="114">
        <f ca="1">IFERROR(SUM(OFFSET('7. Consumption'!AH30,0,1,,MIN('1. General Inputs'!$J$20,COLUMNS('7. Consumption'!AH$9:$AQ$9)-1))),0)+MAX(0,$AQ30*('1. General Inputs'!$J$20-COLUMNS('7. Consumption'!AH$9:$AQ$9)+1))</f>
        <v>0</v>
      </c>
      <c r="BZ30" s="114">
        <f ca="1">IFERROR(SUM(OFFSET('7. Consumption'!AI30,0,1,,MIN('1. General Inputs'!$J$20,COLUMNS('7. Consumption'!AI$9:$AQ$9)-1))),0)+MAX(0,$AQ30*('1. General Inputs'!$J$20-COLUMNS('7. Consumption'!AI$9:$AQ$9)+1))</f>
        <v>0</v>
      </c>
      <c r="CA30" s="114">
        <f ca="1">IFERROR(SUM(OFFSET('7. Consumption'!AJ30,0,1,,MIN('1. General Inputs'!$J$20,COLUMNS('7. Consumption'!AJ$9:$AQ$9)-1))),0)+MAX(0,$AQ30*('1. General Inputs'!$J$20-COLUMNS('7. Consumption'!AJ$9:$AQ$9)+1))</f>
        <v>0</v>
      </c>
      <c r="CB30" s="114">
        <f ca="1">IFERROR(SUM(OFFSET('7. Consumption'!AK30,0,1,,MIN('1. General Inputs'!$J$20,COLUMNS('7. Consumption'!AK$9:$AQ$9)-1))),0)+MAX(0,$AQ30*('1. General Inputs'!$J$20-COLUMNS('7. Consumption'!AK$9:$AQ$9)+1))</f>
        <v>0</v>
      </c>
      <c r="CC30" s="114">
        <f ca="1">IFERROR(SUM(OFFSET('7. Consumption'!AL30,0,1,,MIN('1. General Inputs'!$J$20,COLUMNS('7. Consumption'!AL$9:$AQ$9)-1))),0)+MAX(0,$AQ30*('1. General Inputs'!$J$20-COLUMNS('7. Consumption'!AL$9:$AQ$9)+1))</f>
        <v>0</v>
      </c>
      <c r="CD30" s="114">
        <f ca="1">IFERROR(SUM(OFFSET('7. Consumption'!AM30,0,1,,MIN('1. General Inputs'!$J$20,COLUMNS('7. Consumption'!AM$9:$AQ$9)-1))),0)+MAX(0,$AQ30*('1. General Inputs'!$J$20-COLUMNS('7. Consumption'!AM$9:$AQ$9)+1))</f>
        <v>0</v>
      </c>
      <c r="CE30" s="114">
        <f ca="1">IFERROR(SUM(OFFSET('7. Consumption'!AN30,0,1,,MIN('1. General Inputs'!$J$20,COLUMNS('7. Consumption'!AN$9:$AQ$9)-1))),0)+MAX(0,$AQ30*('1. General Inputs'!$J$20-COLUMNS('7. Consumption'!AN$9:$AQ$9)+1))</f>
        <v>0</v>
      </c>
      <c r="CF30" s="114">
        <f ca="1">IFERROR(SUM(OFFSET('7. Consumption'!AO30,0,1,,MIN('1. General Inputs'!$J$20,COLUMNS('7. Consumption'!AO$9:$AQ$9)-1))),0)+MAX(0,$AQ30*('1. General Inputs'!$J$20-COLUMNS('7. Consumption'!AO$9:$AQ$9)+1))</f>
        <v>0</v>
      </c>
      <c r="CG30" s="114">
        <f ca="1">IFERROR(SUM(OFFSET('7. Consumption'!AP30,0,1,,MIN('1. General Inputs'!$J$20,COLUMNS('7. Consumption'!AP$9:$AQ$9)-1))),0)+MAX(0,$AQ30*('1. General Inputs'!$J$20-COLUMNS('7. Consumption'!AP$9:$AQ$9)+1))</f>
        <v>0</v>
      </c>
      <c r="CH30" s="114">
        <f ca="1">IFERROR(SUM(OFFSET('7. Consumption'!AQ30,0,1,,MIN('1. General Inputs'!$J$20,COLUMNS('7. Consumption'!AQ$9:$AQ$9)-1))),0)+MAX(0,$AQ30*('1. General Inputs'!$J$20-COLUMNS('7. Consumption'!AQ$9:$AQ$9)+1))</f>
        <v>0</v>
      </c>
    </row>
    <row r="31" spans="2:86" x14ac:dyDescent="0.3">
      <c r="B31" s="12"/>
      <c r="C31" s="12" t="str">
        <f>IFERROR(VLOOKUP(ROWS($C$9:$C31),'5. Dosing'!$I$12:$J$73,COLUMNS('5. Dosing'!$I$11:$J$11),0),"")</f>
        <v>NVP (200) - 60 tab</v>
      </c>
      <c r="D31" s="12" t="str">
        <f>IFERROR(INDEX('5. Dosing'!C$12:C$73,MATCH('7. Consumption'!$C31,'5. Dosing'!$J$12:$J$73,0)),"")</f>
        <v>NVP</v>
      </c>
      <c r="E31" s="108">
        <f>IFERROR(INDEX('5. Dosing'!H$12:H$73,MATCH('7. Consumption'!$C31,'5. Dosing'!$J$12:$J$73,0)),0)</f>
        <v>1</v>
      </c>
      <c r="F31" s="109">
        <f>IFERROR(INDEX('5. Dosing'!G$12:G$73,MATCH('7. Consumption'!$C31,'5. Dosing'!$J$12:$J$73,0))*(30.5)/INDEX('5. Dosing'!F$12:F$73,MATCH('7. Consumption'!$C31,'5. Dosing'!$J$12:$J$73,0)),0)</f>
        <v>1.0166666666666666</v>
      </c>
      <c r="H31" s="3">
        <f ca="1">ROUNDUP($F31*$E31*CHOOSE(H$7,
IFERROR(SUMPRODUCT('6. Patients'!BZ$10:BZ$107,OFFSET('6. Patients'!$DM$9,1,MATCH($D31,'6. Patients'!$DN$9:$EI$9,0),ROWS('6. Patients'!DM$10:DM$107))),0)+
IFERROR(SUMPRODUCT('6. Patients'!BZ$10:BZ$107,OFFSET('6. Patients'!$EJ$9,1,MATCH($D31,'6. Patients'!$EK$9:$EW$9,0),ROWS('6. Patients'!DM$10:DM$107))),0)+
IFERROR(SUMPRODUCT('6. Patients'!BZ$10:BZ$107,OFFSET('6. Patients'!$EX$9,1,MATCH($D31,'6. Patients'!$EY$9:$FT$9,0),ROWS('6. Patients'!DM$10:DM$107))),0)+
IFERROR(SUMPRODUCT('6. Patients'!BZ$10:BZ$107,OFFSET('6. Patients'!$FU$9,1,MATCH($D31,'6. Patients'!$FV$9:$GJ$9,0),ROWS('6. Patients'!DM$10:DM$107))),0),
IFERROR(SUMPRODUCT('6. Patients'!BZ$10:BZ$107,OFFSET('6. Patients'!$GK$9,1,MATCH($D31,'6. Patients'!$GL$9:$HG$9,0),ROWS('6. Patients'!DM$10:DM$107))),0)+
IFERROR(SUMPRODUCT('6. Patients'!BZ$10:BZ$107,OFFSET('6. Patients'!$HH$9,1,MATCH($D31,'6. Patients'!$HI$9:$HU$9,0),ROWS('6. Patients'!DM$10:DM$107))),0)+
IFERROR(SUMPRODUCT('6. Patients'!BZ$10:BZ$107,OFFSET('6. Patients'!$HV$9,1,MATCH($D31,'6. Patients'!$HW$9:$IR$9,0),ROWS('6. Patients'!DM$10:DM$107))),0)+
IFERROR(SUMPRODUCT('6. Patients'!BZ$10:BZ$107,OFFSET('6. Patients'!$IS$9,1,MATCH($D31,'6. Patients'!$IT$9:$JH$9,0),ROWS('6. Patients'!DM$10:DM$107))),0),
IFERROR(SUMPRODUCT('6. Patients'!BZ$10:BZ$107,OFFSET('6. Patients'!$JI$9,1,MATCH($D31,'6. Patients'!$JJ$9:$KE$9,0),ROWS('6. Patients'!DM$10:DM$107))),0)+
IFERROR(SUMPRODUCT('6. Patients'!BZ$10:BZ$107,OFFSET('6. Patients'!$KF$9,1,MATCH($D31,'6. Patients'!$KG$9:$KS$9,0),ROWS('6. Patients'!DM$10:DM$107))),0)+
IFERROR(SUMPRODUCT('6. Patients'!BZ$10:BZ$107,OFFSET('6. Patients'!$KT$9,1,MATCH($D31,'6. Patients'!$KU$9:$LP$9,0),ROWS('6. Patients'!DM$10:DM$107))),0)+
IFERROR(SUMPRODUCT('6. Patients'!BZ$10:BZ$107,OFFSET('6. Patients'!$LQ$9,1,MATCH($D31,'6. Patients'!$LR$9:$MF$9,0),ROWS('6. Patients'!DM$10:DM$107))),0))+
IFERROR(VLOOKUP($D31,$H$109:$L$139,COLUMNS($H$108:$J$108)-1+H$7,0)*$E31*$F31*'1. General Inputs'!$J$18,0),0)</f>
        <v>0</v>
      </c>
      <c r="I31" s="3">
        <f ca="1">ROUNDUP($F31*$E31*CHOOSE(I$7,
IFERROR(SUMPRODUCT('6. Patients'!CA$10:CA$107,OFFSET('6. Patients'!$DM$9,1,MATCH($D31,'6. Patients'!$DN$9:$EI$9,0),ROWS('6. Patients'!DN$10:DN$107))),0)+
IFERROR(SUMPRODUCT('6. Patients'!CA$10:CA$107,OFFSET('6. Patients'!$EJ$9,1,MATCH($D31,'6. Patients'!$EK$9:$EW$9,0),ROWS('6. Patients'!DN$10:DN$107))),0)+
IFERROR(SUMPRODUCT('6. Patients'!CA$10:CA$107,OFFSET('6. Patients'!$EX$9,1,MATCH($D31,'6. Patients'!$EY$9:$FT$9,0),ROWS('6. Patients'!DN$10:DN$107))),0)+
IFERROR(SUMPRODUCT('6. Patients'!CA$10:CA$107,OFFSET('6. Patients'!$FU$9,1,MATCH($D31,'6. Patients'!$FV$9:$GJ$9,0),ROWS('6. Patients'!DN$10:DN$107))),0),
IFERROR(SUMPRODUCT('6. Patients'!CA$10:CA$107,OFFSET('6. Patients'!$GK$9,1,MATCH($D31,'6. Patients'!$GL$9:$HG$9,0),ROWS('6. Patients'!DN$10:DN$107))),0)+
IFERROR(SUMPRODUCT('6. Patients'!CA$10:CA$107,OFFSET('6. Patients'!$HH$9,1,MATCH($D31,'6. Patients'!$HI$9:$HU$9,0),ROWS('6. Patients'!DN$10:DN$107))),0)+
IFERROR(SUMPRODUCT('6. Patients'!CA$10:CA$107,OFFSET('6. Patients'!$HV$9,1,MATCH($D31,'6. Patients'!$HW$9:$IR$9,0),ROWS('6. Patients'!DN$10:DN$107))),0)+
IFERROR(SUMPRODUCT('6. Patients'!CA$10:CA$107,OFFSET('6. Patients'!$IS$9,1,MATCH($D31,'6. Patients'!$IT$9:$JH$9,0),ROWS('6. Patients'!DN$10:DN$107))),0),
IFERROR(SUMPRODUCT('6. Patients'!CA$10:CA$107,OFFSET('6. Patients'!$JI$9,1,MATCH($D31,'6. Patients'!$JJ$9:$KE$9,0),ROWS('6. Patients'!DN$10:DN$107))),0)+
IFERROR(SUMPRODUCT('6. Patients'!CA$10:CA$107,OFFSET('6. Patients'!$KF$9,1,MATCH($D31,'6. Patients'!$KG$9:$KS$9,0),ROWS('6. Patients'!DN$10:DN$107))),0)+
IFERROR(SUMPRODUCT('6. Patients'!CA$10:CA$107,OFFSET('6. Patients'!$KT$9,1,MATCH($D31,'6. Patients'!$KU$9:$LP$9,0),ROWS('6. Patients'!DN$10:DN$107))),0)+
IFERROR(SUMPRODUCT('6. Patients'!CA$10:CA$107,OFFSET('6. Patients'!$LQ$9,1,MATCH($D31,'6. Patients'!$LR$9:$MF$9,0),ROWS('6. Patients'!DN$10:DN$107))),0))+
IFERROR(VLOOKUP($D31,$H$109:$L$139,COLUMNS($H$108:$J$108)-1+I$7,0)*$E31*$F31*'1. General Inputs'!$J$18,0),0)</f>
        <v>0</v>
      </c>
      <c r="J31" s="3">
        <f ca="1">ROUNDUP($F31*$E31*CHOOSE(J$7,
IFERROR(SUMPRODUCT('6. Patients'!CB$10:CB$107,OFFSET('6. Patients'!$DM$9,1,MATCH($D31,'6. Patients'!$DN$9:$EI$9,0),ROWS('6. Patients'!DO$10:DO$107))),0)+
IFERROR(SUMPRODUCT('6. Patients'!CB$10:CB$107,OFFSET('6. Patients'!$EJ$9,1,MATCH($D31,'6. Patients'!$EK$9:$EW$9,0),ROWS('6. Patients'!DO$10:DO$107))),0)+
IFERROR(SUMPRODUCT('6. Patients'!CB$10:CB$107,OFFSET('6. Patients'!$EX$9,1,MATCH($D31,'6. Patients'!$EY$9:$FT$9,0),ROWS('6. Patients'!DO$10:DO$107))),0)+
IFERROR(SUMPRODUCT('6. Patients'!CB$10:CB$107,OFFSET('6. Patients'!$FU$9,1,MATCH($D31,'6. Patients'!$FV$9:$GJ$9,0),ROWS('6. Patients'!DO$10:DO$107))),0),
IFERROR(SUMPRODUCT('6. Patients'!CB$10:CB$107,OFFSET('6. Patients'!$GK$9,1,MATCH($D31,'6. Patients'!$GL$9:$HG$9,0),ROWS('6. Patients'!DO$10:DO$107))),0)+
IFERROR(SUMPRODUCT('6. Patients'!CB$10:CB$107,OFFSET('6. Patients'!$HH$9,1,MATCH($D31,'6. Patients'!$HI$9:$HU$9,0),ROWS('6. Patients'!DO$10:DO$107))),0)+
IFERROR(SUMPRODUCT('6. Patients'!CB$10:CB$107,OFFSET('6. Patients'!$HV$9,1,MATCH($D31,'6. Patients'!$HW$9:$IR$9,0),ROWS('6. Patients'!DO$10:DO$107))),0)+
IFERROR(SUMPRODUCT('6. Patients'!CB$10:CB$107,OFFSET('6. Patients'!$IS$9,1,MATCH($D31,'6. Patients'!$IT$9:$JH$9,0),ROWS('6. Patients'!DO$10:DO$107))),0),
IFERROR(SUMPRODUCT('6. Patients'!CB$10:CB$107,OFFSET('6. Patients'!$JI$9,1,MATCH($D31,'6. Patients'!$JJ$9:$KE$9,0),ROWS('6. Patients'!DO$10:DO$107))),0)+
IFERROR(SUMPRODUCT('6. Patients'!CB$10:CB$107,OFFSET('6. Patients'!$KF$9,1,MATCH($D31,'6. Patients'!$KG$9:$KS$9,0),ROWS('6. Patients'!DO$10:DO$107))),0)+
IFERROR(SUMPRODUCT('6. Patients'!CB$10:CB$107,OFFSET('6. Patients'!$KT$9,1,MATCH($D31,'6. Patients'!$KU$9:$LP$9,0),ROWS('6. Patients'!DO$10:DO$107))),0)+
IFERROR(SUMPRODUCT('6. Patients'!CB$10:CB$107,OFFSET('6. Patients'!$LQ$9,1,MATCH($D31,'6. Patients'!$LR$9:$MF$9,0),ROWS('6. Patients'!DO$10:DO$107))),0))+
IFERROR(VLOOKUP($D31,$H$109:$L$139,COLUMNS($H$108:$J$108)-1+J$7,0)*$E31*$F31*'1. General Inputs'!$J$18,0),0)</f>
        <v>0</v>
      </c>
      <c r="K31" s="3">
        <f ca="1">ROUNDUP($F31*$E31*CHOOSE(K$7,
IFERROR(SUMPRODUCT('6. Patients'!CC$10:CC$107,OFFSET('6. Patients'!$DM$9,1,MATCH($D31,'6. Patients'!$DN$9:$EI$9,0),ROWS('6. Patients'!DP$10:DP$107))),0)+
IFERROR(SUMPRODUCT('6. Patients'!CC$10:CC$107,OFFSET('6. Patients'!$EJ$9,1,MATCH($D31,'6. Patients'!$EK$9:$EW$9,0),ROWS('6. Patients'!DP$10:DP$107))),0)+
IFERROR(SUMPRODUCT('6. Patients'!CC$10:CC$107,OFFSET('6. Patients'!$EX$9,1,MATCH($D31,'6. Patients'!$EY$9:$FT$9,0),ROWS('6. Patients'!DP$10:DP$107))),0)+
IFERROR(SUMPRODUCT('6. Patients'!CC$10:CC$107,OFFSET('6. Patients'!$FU$9,1,MATCH($D31,'6. Patients'!$FV$9:$GJ$9,0),ROWS('6. Patients'!DP$10:DP$107))),0),
IFERROR(SUMPRODUCT('6. Patients'!CC$10:CC$107,OFFSET('6. Patients'!$GK$9,1,MATCH($D31,'6. Patients'!$GL$9:$HG$9,0),ROWS('6. Patients'!DP$10:DP$107))),0)+
IFERROR(SUMPRODUCT('6. Patients'!CC$10:CC$107,OFFSET('6. Patients'!$HH$9,1,MATCH($D31,'6. Patients'!$HI$9:$HU$9,0),ROWS('6. Patients'!DP$10:DP$107))),0)+
IFERROR(SUMPRODUCT('6. Patients'!CC$10:CC$107,OFFSET('6. Patients'!$HV$9,1,MATCH($D31,'6. Patients'!$HW$9:$IR$9,0),ROWS('6. Patients'!DP$10:DP$107))),0)+
IFERROR(SUMPRODUCT('6. Patients'!CC$10:CC$107,OFFSET('6. Patients'!$IS$9,1,MATCH($D31,'6. Patients'!$IT$9:$JH$9,0),ROWS('6. Patients'!DP$10:DP$107))),0),
IFERROR(SUMPRODUCT('6. Patients'!CC$10:CC$107,OFFSET('6. Patients'!$JI$9,1,MATCH($D31,'6. Patients'!$JJ$9:$KE$9,0),ROWS('6. Patients'!DP$10:DP$107))),0)+
IFERROR(SUMPRODUCT('6. Patients'!CC$10:CC$107,OFFSET('6. Patients'!$KF$9,1,MATCH($D31,'6. Patients'!$KG$9:$KS$9,0),ROWS('6. Patients'!DP$10:DP$107))),0)+
IFERROR(SUMPRODUCT('6. Patients'!CC$10:CC$107,OFFSET('6. Patients'!$KT$9,1,MATCH($D31,'6. Patients'!$KU$9:$LP$9,0),ROWS('6. Patients'!DP$10:DP$107))),0)+
IFERROR(SUMPRODUCT('6. Patients'!CC$10:CC$107,OFFSET('6. Patients'!$LQ$9,1,MATCH($D31,'6. Patients'!$LR$9:$MF$9,0),ROWS('6. Patients'!DP$10:DP$107))),0))+
IFERROR(VLOOKUP($D31,$H$109:$L$139,COLUMNS($H$108:$J$108)-1+K$7,0)*$E31*$F31*'1. General Inputs'!$J$18,0),0)</f>
        <v>0</v>
      </c>
      <c r="L31" s="3">
        <f ca="1">ROUNDUP($F31*$E31*CHOOSE(L$7,
IFERROR(SUMPRODUCT('6. Patients'!CD$10:CD$107,OFFSET('6. Patients'!$DM$9,1,MATCH($D31,'6. Patients'!$DN$9:$EI$9,0),ROWS('6. Patients'!DQ$10:DQ$107))),0)+
IFERROR(SUMPRODUCT('6. Patients'!CD$10:CD$107,OFFSET('6. Patients'!$EJ$9,1,MATCH($D31,'6. Patients'!$EK$9:$EW$9,0),ROWS('6. Patients'!DQ$10:DQ$107))),0)+
IFERROR(SUMPRODUCT('6. Patients'!CD$10:CD$107,OFFSET('6. Patients'!$EX$9,1,MATCH($D31,'6. Patients'!$EY$9:$FT$9,0),ROWS('6. Patients'!DQ$10:DQ$107))),0)+
IFERROR(SUMPRODUCT('6. Patients'!CD$10:CD$107,OFFSET('6. Patients'!$FU$9,1,MATCH($D31,'6. Patients'!$FV$9:$GJ$9,0),ROWS('6. Patients'!DQ$10:DQ$107))),0),
IFERROR(SUMPRODUCT('6. Patients'!CD$10:CD$107,OFFSET('6. Patients'!$GK$9,1,MATCH($D31,'6. Patients'!$GL$9:$HG$9,0),ROWS('6. Patients'!DQ$10:DQ$107))),0)+
IFERROR(SUMPRODUCT('6. Patients'!CD$10:CD$107,OFFSET('6. Patients'!$HH$9,1,MATCH($D31,'6. Patients'!$HI$9:$HU$9,0),ROWS('6. Patients'!DQ$10:DQ$107))),0)+
IFERROR(SUMPRODUCT('6. Patients'!CD$10:CD$107,OFFSET('6. Patients'!$HV$9,1,MATCH($D31,'6. Patients'!$HW$9:$IR$9,0),ROWS('6. Patients'!DQ$10:DQ$107))),0)+
IFERROR(SUMPRODUCT('6. Patients'!CD$10:CD$107,OFFSET('6. Patients'!$IS$9,1,MATCH($D31,'6. Patients'!$IT$9:$JH$9,0),ROWS('6. Patients'!DQ$10:DQ$107))),0),
IFERROR(SUMPRODUCT('6. Patients'!CD$10:CD$107,OFFSET('6. Patients'!$JI$9,1,MATCH($D31,'6. Patients'!$JJ$9:$KE$9,0),ROWS('6. Patients'!DQ$10:DQ$107))),0)+
IFERROR(SUMPRODUCT('6. Patients'!CD$10:CD$107,OFFSET('6. Patients'!$KF$9,1,MATCH($D31,'6. Patients'!$KG$9:$KS$9,0),ROWS('6. Patients'!DQ$10:DQ$107))),0)+
IFERROR(SUMPRODUCT('6. Patients'!CD$10:CD$107,OFFSET('6. Patients'!$KT$9,1,MATCH($D31,'6. Patients'!$KU$9:$LP$9,0),ROWS('6. Patients'!DQ$10:DQ$107))),0)+
IFERROR(SUMPRODUCT('6. Patients'!CD$10:CD$107,OFFSET('6. Patients'!$LQ$9,1,MATCH($D31,'6. Patients'!$LR$9:$MF$9,0),ROWS('6. Patients'!DQ$10:DQ$107))),0))+
IFERROR(VLOOKUP($D31,$H$109:$L$139,COLUMNS($H$108:$J$108)-1+L$7,0)*$E31*$F31*'1. General Inputs'!$J$18,0),0)</f>
        <v>0</v>
      </c>
      <c r="M31" s="3">
        <f ca="1">ROUNDUP($F31*$E31*CHOOSE(M$7,
IFERROR(SUMPRODUCT('6. Patients'!CE$10:CE$107,OFFSET('6. Patients'!$DM$9,1,MATCH($D31,'6. Patients'!$DN$9:$EI$9,0),ROWS('6. Patients'!DR$10:DR$107))),0)+
IFERROR(SUMPRODUCT('6. Patients'!CE$10:CE$107,OFFSET('6. Patients'!$EJ$9,1,MATCH($D31,'6. Patients'!$EK$9:$EW$9,0),ROWS('6. Patients'!DR$10:DR$107))),0)+
IFERROR(SUMPRODUCT('6. Patients'!CE$10:CE$107,OFFSET('6. Patients'!$EX$9,1,MATCH($D31,'6. Patients'!$EY$9:$FT$9,0),ROWS('6. Patients'!DR$10:DR$107))),0)+
IFERROR(SUMPRODUCT('6. Patients'!CE$10:CE$107,OFFSET('6. Patients'!$FU$9,1,MATCH($D31,'6. Patients'!$FV$9:$GJ$9,0),ROWS('6. Patients'!DR$10:DR$107))),0),
IFERROR(SUMPRODUCT('6. Patients'!CE$10:CE$107,OFFSET('6. Patients'!$GK$9,1,MATCH($D31,'6. Patients'!$GL$9:$HG$9,0),ROWS('6. Patients'!DR$10:DR$107))),0)+
IFERROR(SUMPRODUCT('6. Patients'!CE$10:CE$107,OFFSET('6. Patients'!$HH$9,1,MATCH($D31,'6. Patients'!$HI$9:$HU$9,0),ROWS('6. Patients'!DR$10:DR$107))),0)+
IFERROR(SUMPRODUCT('6. Patients'!CE$10:CE$107,OFFSET('6. Patients'!$HV$9,1,MATCH($D31,'6. Patients'!$HW$9:$IR$9,0),ROWS('6. Patients'!DR$10:DR$107))),0)+
IFERROR(SUMPRODUCT('6. Patients'!CE$10:CE$107,OFFSET('6. Patients'!$IS$9,1,MATCH($D31,'6. Patients'!$IT$9:$JH$9,0),ROWS('6. Patients'!DR$10:DR$107))),0),
IFERROR(SUMPRODUCT('6. Patients'!CE$10:CE$107,OFFSET('6. Patients'!$JI$9,1,MATCH($D31,'6. Patients'!$JJ$9:$KE$9,0),ROWS('6. Patients'!DR$10:DR$107))),0)+
IFERROR(SUMPRODUCT('6. Patients'!CE$10:CE$107,OFFSET('6. Patients'!$KF$9,1,MATCH($D31,'6. Patients'!$KG$9:$KS$9,0),ROWS('6. Patients'!DR$10:DR$107))),0)+
IFERROR(SUMPRODUCT('6. Patients'!CE$10:CE$107,OFFSET('6. Patients'!$KT$9,1,MATCH($D31,'6. Patients'!$KU$9:$LP$9,0),ROWS('6. Patients'!DR$10:DR$107))),0)+
IFERROR(SUMPRODUCT('6. Patients'!CE$10:CE$107,OFFSET('6. Patients'!$LQ$9,1,MATCH($D31,'6. Patients'!$LR$9:$MF$9,0),ROWS('6. Patients'!DR$10:DR$107))),0))+
IFERROR(VLOOKUP($D31,$H$109:$L$139,COLUMNS($H$108:$J$108)-1+M$7,0)*$E31*$F31*'1. General Inputs'!$J$18,0),0)</f>
        <v>0</v>
      </c>
      <c r="N31" s="3">
        <f ca="1">ROUNDUP($F31*$E31*CHOOSE(N$7,
IFERROR(SUMPRODUCT('6. Patients'!CF$10:CF$107,OFFSET('6. Patients'!$DM$9,1,MATCH($D31,'6. Patients'!$DN$9:$EI$9,0),ROWS('6. Patients'!DS$10:DS$107))),0)+
IFERROR(SUMPRODUCT('6. Patients'!CF$10:CF$107,OFFSET('6. Patients'!$EJ$9,1,MATCH($D31,'6. Patients'!$EK$9:$EW$9,0),ROWS('6. Patients'!DS$10:DS$107))),0)+
IFERROR(SUMPRODUCT('6. Patients'!CF$10:CF$107,OFFSET('6. Patients'!$EX$9,1,MATCH($D31,'6. Patients'!$EY$9:$FT$9,0),ROWS('6. Patients'!DS$10:DS$107))),0)+
IFERROR(SUMPRODUCT('6. Patients'!CF$10:CF$107,OFFSET('6. Patients'!$FU$9,1,MATCH($D31,'6. Patients'!$FV$9:$GJ$9,0),ROWS('6. Patients'!DS$10:DS$107))),0),
IFERROR(SUMPRODUCT('6. Patients'!CF$10:CF$107,OFFSET('6. Patients'!$GK$9,1,MATCH($D31,'6. Patients'!$GL$9:$HG$9,0),ROWS('6. Patients'!DS$10:DS$107))),0)+
IFERROR(SUMPRODUCT('6. Patients'!CF$10:CF$107,OFFSET('6. Patients'!$HH$9,1,MATCH($D31,'6. Patients'!$HI$9:$HU$9,0),ROWS('6. Patients'!DS$10:DS$107))),0)+
IFERROR(SUMPRODUCT('6. Patients'!CF$10:CF$107,OFFSET('6. Patients'!$HV$9,1,MATCH($D31,'6. Patients'!$HW$9:$IR$9,0),ROWS('6. Patients'!DS$10:DS$107))),0)+
IFERROR(SUMPRODUCT('6. Patients'!CF$10:CF$107,OFFSET('6. Patients'!$IS$9,1,MATCH($D31,'6. Patients'!$IT$9:$JH$9,0),ROWS('6. Patients'!DS$10:DS$107))),0),
IFERROR(SUMPRODUCT('6. Patients'!CF$10:CF$107,OFFSET('6. Patients'!$JI$9,1,MATCH($D31,'6. Patients'!$JJ$9:$KE$9,0),ROWS('6. Patients'!DS$10:DS$107))),0)+
IFERROR(SUMPRODUCT('6. Patients'!CF$10:CF$107,OFFSET('6. Patients'!$KF$9,1,MATCH($D31,'6. Patients'!$KG$9:$KS$9,0),ROWS('6. Patients'!DS$10:DS$107))),0)+
IFERROR(SUMPRODUCT('6. Patients'!CF$10:CF$107,OFFSET('6. Patients'!$KT$9,1,MATCH($D31,'6. Patients'!$KU$9:$LP$9,0),ROWS('6. Patients'!DS$10:DS$107))),0)+
IFERROR(SUMPRODUCT('6. Patients'!CF$10:CF$107,OFFSET('6. Patients'!$LQ$9,1,MATCH($D31,'6. Patients'!$LR$9:$MF$9,0),ROWS('6. Patients'!DS$10:DS$107))),0))+
IFERROR(VLOOKUP($D31,$H$109:$L$139,COLUMNS($H$108:$J$108)-1+N$7,0)*$E31*$F31*'1. General Inputs'!$J$18,0),0)</f>
        <v>0</v>
      </c>
      <c r="O31" s="3">
        <f ca="1">ROUNDUP($F31*$E31*CHOOSE(O$7,
IFERROR(SUMPRODUCT('6. Patients'!CG$10:CG$107,OFFSET('6. Patients'!$DM$9,1,MATCH($D31,'6. Patients'!$DN$9:$EI$9,0),ROWS('6. Patients'!DT$10:DT$107))),0)+
IFERROR(SUMPRODUCT('6. Patients'!CG$10:CG$107,OFFSET('6. Patients'!$EJ$9,1,MATCH($D31,'6. Patients'!$EK$9:$EW$9,0),ROWS('6. Patients'!DT$10:DT$107))),0)+
IFERROR(SUMPRODUCT('6. Patients'!CG$10:CG$107,OFFSET('6. Patients'!$EX$9,1,MATCH($D31,'6. Patients'!$EY$9:$FT$9,0),ROWS('6. Patients'!DT$10:DT$107))),0)+
IFERROR(SUMPRODUCT('6. Patients'!CG$10:CG$107,OFFSET('6. Patients'!$FU$9,1,MATCH($D31,'6. Patients'!$FV$9:$GJ$9,0),ROWS('6. Patients'!DT$10:DT$107))),0),
IFERROR(SUMPRODUCT('6. Patients'!CG$10:CG$107,OFFSET('6. Patients'!$GK$9,1,MATCH($D31,'6. Patients'!$GL$9:$HG$9,0),ROWS('6. Patients'!DT$10:DT$107))),0)+
IFERROR(SUMPRODUCT('6. Patients'!CG$10:CG$107,OFFSET('6. Patients'!$HH$9,1,MATCH($D31,'6. Patients'!$HI$9:$HU$9,0),ROWS('6. Patients'!DT$10:DT$107))),0)+
IFERROR(SUMPRODUCT('6. Patients'!CG$10:CG$107,OFFSET('6. Patients'!$HV$9,1,MATCH($D31,'6. Patients'!$HW$9:$IR$9,0),ROWS('6. Patients'!DT$10:DT$107))),0)+
IFERROR(SUMPRODUCT('6. Patients'!CG$10:CG$107,OFFSET('6. Patients'!$IS$9,1,MATCH($D31,'6. Patients'!$IT$9:$JH$9,0),ROWS('6. Patients'!DT$10:DT$107))),0),
IFERROR(SUMPRODUCT('6. Patients'!CG$10:CG$107,OFFSET('6. Patients'!$JI$9,1,MATCH($D31,'6. Patients'!$JJ$9:$KE$9,0),ROWS('6. Patients'!DT$10:DT$107))),0)+
IFERROR(SUMPRODUCT('6. Patients'!CG$10:CG$107,OFFSET('6. Patients'!$KF$9,1,MATCH($D31,'6. Patients'!$KG$9:$KS$9,0),ROWS('6. Patients'!DT$10:DT$107))),0)+
IFERROR(SUMPRODUCT('6. Patients'!CG$10:CG$107,OFFSET('6. Patients'!$KT$9,1,MATCH($D31,'6. Patients'!$KU$9:$LP$9,0),ROWS('6. Patients'!DT$10:DT$107))),0)+
IFERROR(SUMPRODUCT('6. Patients'!CG$10:CG$107,OFFSET('6. Patients'!$LQ$9,1,MATCH($D31,'6. Patients'!$LR$9:$MF$9,0),ROWS('6. Patients'!DT$10:DT$107))),0))+
IFERROR(VLOOKUP($D31,$H$109:$L$139,COLUMNS($H$108:$J$108)-1+O$7,0)*$E31*$F31*'1. General Inputs'!$J$18,0),0)</f>
        <v>0</v>
      </c>
      <c r="P31" s="3">
        <f ca="1">ROUNDUP($F31*$E31*CHOOSE(P$7,
IFERROR(SUMPRODUCT('6. Patients'!CH$10:CH$107,OFFSET('6. Patients'!$DM$9,1,MATCH($D31,'6. Patients'!$DN$9:$EI$9,0),ROWS('6. Patients'!DU$10:DU$107))),0)+
IFERROR(SUMPRODUCT('6. Patients'!CH$10:CH$107,OFFSET('6. Patients'!$EJ$9,1,MATCH($D31,'6. Patients'!$EK$9:$EW$9,0),ROWS('6. Patients'!DU$10:DU$107))),0)+
IFERROR(SUMPRODUCT('6. Patients'!CH$10:CH$107,OFFSET('6. Patients'!$EX$9,1,MATCH($D31,'6. Patients'!$EY$9:$FT$9,0),ROWS('6. Patients'!DU$10:DU$107))),0)+
IFERROR(SUMPRODUCT('6. Patients'!CH$10:CH$107,OFFSET('6. Patients'!$FU$9,1,MATCH($D31,'6. Patients'!$FV$9:$GJ$9,0),ROWS('6. Patients'!DU$10:DU$107))),0),
IFERROR(SUMPRODUCT('6. Patients'!CH$10:CH$107,OFFSET('6. Patients'!$GK$9,1,MATCH($D31,'6. Patients'!$GL$9:$HG$9,0),ROWS('6. Patients'!DU$10:DU$107))),0)+
IFERROR(SUMPRODUCT('6. Patients'!CH$10:CH$107,OFFSET('6. Patients'!$HH$9,1,MATCH($D31,'6. Patients'!$HI$9:$HU$9,0),ROWS('6. Patients'!DU$10:DU$107))),0)+
IFERROR(SUMPRODUCT('6. Patients'!CH$10:CH$107,OFFSET('6. Patients'!$HV$9,1,MATCH($D31,'6. Patients'!$HW$9:$IR$9,0),ROWS('6. Patients'!DU$10:DU$107))),0)+
IFERROR(SUMPRODUCT('6. Patients'!CH$10:CH$107,OFFSET('6. Patients'!$IS$9,1,MATCH($D31,'6. Patients'!$IT$9:$JH$9,0),ROWS('6. Patients'!DU$10:DU$107))),0),
IFERROR(SUMPRODUCT('6. Patients'!CH$10:CH$107,OFFSET('6. Patients'!$JI$9,1,MATCH($D31,'6. Patients'!$JJ$9:$KE$9,0),ROWS('6. Patients'!DU$10:DU$107))),0)+
IFERROR(SUMPRODUCT('6. Patients'!CH$10:CH$107,OFFSET('6. Patients'!$KF$9,1,MATCH($D31,'6. Patients'!$KG$9:$KS$9,0),ROWS('6. Patients'!DU$10:DU$107))),0)+
IFERROR(SUMPRODUCT('6. Patients'!CH$10:CH$107,OFFSET('6. Patients'!$KT$9,1,MATCH($D31,'6. Patients'!$KU$9:$LP$9,0),ROWS('6. Patients'!DU$10:DU$107))),0)+
IFERROR(SUMPRODUCT('6. Patients'!CH$10:CH$107,OFFSET('6. Patients'!$LQ$9,1,MATCH($D31,'6. Patients'!$LR$9:$MF$9,0),ROWS('6. Patients'!DU$10:DU$107))),0))+
IFERROR(VLOOKUP($D31,$H$109:$L$139,COLUMNS($H$108:$J$108)-1+P$7,0)*$E31*$F31*'1. General Inputs'!$J$18,0),0)</f>
        <v>0</v>
      </c>
      <c r="Q31" s="3">
        <f ca="1">ROUNDUP($F31*$E31*CHOOSE(Q$7,
IFERROR(SUMPRODUCT('6. Patients'!CI$10:CI$107,OFFSET('6. Patients'!$DM$9,1,MATCH($D31,'6. Patients'!$DN$9:$EI$9,0),ROWS('6. Patients'!DV$10:DV$107))),0)+
IFERROR(SUMPRODUCT('6. Patients'!CI$10:CI$107,OFFSET('6. Patients'!$EJ$9,1,MATCH($D31,'6. Patients'!$EK$9:$EW$9,0),ROWS('6. Patients'!DV$10:DV$107))),0)+
IFERROR(SUMPRODUCT('6. Patients'!CI$10:CI$107,OFFSET('6. Patients'!$EX$9,1,MATCH($D31,'6. Patients'!$EY$9:$FT$9,0),ROWS('6. Patients'!DV$10:DV$107))),0)+
IFERROR(SUMPRODUCT('6. Patients'!CI$10:CI$107,OFFSET('6. Patients'!$FU$9,1,MATCH($D31,'6. Patients'!$FV$9:$GJ$9,0),ROWS('6. Patients'!DV$10:DV$107))),0),
IFERROR(SUMPRODUCT('6. Patients'!CI$10:CI$107,OFFSET('6. Patients'!$GK$9,1,MATCH($D31,'6. Patients'!$GL$9:$HG$9,0),ROWS('6. Patients'!DV$10:DV$107))),0)+
IFERROR(SUMPRODUCT('6. Patients'!CI$10:CI$107,OFFSET('6. Patients'!$HH$9,1,MATCH($D31,'6. Patients'!$HI$9:$HU$9,0),ROWS('6. Patients'!DV$10:DV$107))),0)+
IFERROR(SUMPRODUCT('6. Patients'!CI$10:CI$107,OFFSET('6. Patients'!$HV$9,1,MATCH($D31,'6. Patients'!$HW$9:$IR$9,0),ROWS('6. Patients'!DV$10:DV$107))),0)+
IFERROR(SUMPRODUCT('6. Patients'!CI$10:CI$107,OFFSET('6. Patients'!$IS$9,1,MATCH($D31,'6. Patients'!$IT$9:$JH$9,0),ROWS('6. Patients'!DV$10:DV$107))),0),
IFERROR(SUMPRODUCT('6. Patients'!CI$10:CI$107,OFFSET('6. Patients'!$JI$9,1,MATCH($D31,'6. Patients'!$JJ$9:$KE$9,0),ROWS('6. Patients'!DV$10:DV$107))),0)+
IFERROR(SUMPRODUCT('6. Patients'!CI$10:CI$107,OFFSET('6. Patients'!$KF$9,1,MATCH($D31,'6. Patients'!$KG$9:$KS$9,0),ROWS('6. Patients'!DV$10:DV$107))),0)+
IFERROR(SUMPRODUCT('6. Patients'!CI$10:CI$107,OFFSET('6. Patients'!$KT$9,1,MATCH($D31,'6. Patients'!$KU$9:$LP$9,0),ROWS('6. Patients'!DV$10:DV$107))),0)+
IFERROR(SUMPRODUCT('6. Patients'!CI$10:CI$107,OFFSET('6. Patients'!$LQ$9,1,MATCH($D31,'6. Patients'!$LR$9:$MF$9,0),ROWS('6. Patients'!DV$10:DV$107))),0))+
IFERROR(VLOOKUP($D31,$H$109:$L$139,COLUMNS($H$108:$J$108)-1+Q$7,0)*$E31*$F31*'1. General Inputs'!$J$18,0),0)</f>
        <v>0</v>
      </c>
      <c r="R31" s="3">
        <f ca="1">ROUNDUP($F31*$E31*CHOOSE(R$7,
IFERROR(SUMPRODUCT('6. Patients'!CJ$10:CJ$107,OFFSET('6. Patients'!$DM$9,1,MATCH($D31,'6. Patients'!$DN$9:$EI$9,0),ROWS('6. Patients'!DW$10:DW$107))),0)+
IFERROR(SUMPRODUCT('6. Patients'!CJ$10:CJ$107,OFFSET('6. Patients'!$EJ$9,1,MATCH($D31,'6. Patients'!$EK$9:$EW$9,0),ROWS('6. Patients'!DW$10:DW$107))),0)+
IFERROR(SUMPRODUCT('6. Patients'!CJ$10:CJ$107,OFFSET('6. Patients'!$EX$9,1,MATCH($D31,'6. Patients'!$EY$9:$FT$9,0),ROWS('6. Patients'!DW$10:DW$107))),0)+
IFERROR(SUMPRODUCT('6. Patients'!CJ$10:CJ$107,OFFSET('6. Patients'!$FU$9,1,MATCH($D31,'6. Patients'!$FV$9:$GJ$9,0),ROWS('6. Patients'!DW$10:DW$107))),0),
IFERROR(SUMPRODUCT('6. Patients'!CJ$10:CJ$107,OFFSET('6. Patients'!$GK$9,1,MATCH($D31,'6. Patients'!$GL$9:$HG$9,0),ROWS('6. Patients'!DW$10:DW$107))),0)+
IFERROR(SUMPRODUCT('6. Patients'!CJ$10:CJ$107,OFFSET('6. Patients'!$HH$9,1,MATCH($D31,'6. Patients'!$HI$9:$HU$9,0),ROWS('6. Patients'!DW$10:DW$107))),0)+
IFERROR(SUMPRODUCT('6. Patients'!CJ$10:CJ$107,OFFSET('6. Patients'!$HV$9,1,MATCH($D31,'6. Patients'!$HW$9:$IR$9,0),ROWS('6. Patients'!DW$10:DW$107))),0)+
IFERROR(SUMPRODUCT('6. Patients'!CJ$10:CJ$107,OFFSET('6. Patients'!$IS$9,1,MATCH($D31,'6. Patients'!$IT$9:$JH$9,0),ROWS('6. Patients'!DW$10:DW$107))),0),
IFERROR(SUMPRODUCT('6. Patients'!CJ$10:CJ$107,OFFSET('6. Patients'!$JI$9,1,MATCH($D31,'6. Patients'!$JJ$9:$KE$9,0),ROWS('6. Patients'!DW$10:DW$107))),0)+
IFERROR(SUMPRODUCT('6. Patients'!CJ$10:CJ$107,OFFSET('6. Patients'!$KF$9,1,MATCH($D31,'6. Patients'!$KG$9:$KS$9,0),ROWS('6. Patients'!DW$10:DW$107))),0)+
IFERROR(SUMPRODUCT('6. Patients'!CJ$10:CJ$107,OFFSET('6. Patients'!$KT$9,1,MATCH($D31,'6. Patients'!$KU$9:$LP$9,0),ROWS('6. Patients'!DW$10:DW$107))),0)+
IFERROR(SUMPRODUCT('6. Patients'!CJ$10:CJ$107,OFFSET('6. Patients'!$LQ$9,1,MATCH($D31,'6. Patients'!$LR$9:$MF$9,0),ROWS('6. Patients'!DW$10:DW$107))),0))+
IFERROR(VLOOKUP($D31,$H$109:$L$139,COLUMNS($H$108:$J$108)-1+R$7,0)*$E31*$F31*'1. General Inputs'!$J$18,0),0)</f>
        <v>0</v>
      </c>
      <c r="S31" s="3">
        <f ca="1">ROUNDUP($F31*$E31*CHOOSE(S$7,
IFERROR(SUMPRODUCT('6. Patients'!CK$10:CK$107,OFFSET('6. Patients'!$DM$9,1,MATCH($D31,'6. Patients'!$DN$9:$EI$9,0),ROWS('6. Patients'!DX$10:DX$107))),0)+
IFERROR(SUMPRODUCT('6. Patients'!CK$10:CK$107,OFFSET('6. Patients'!$EJ$9,1,MATCH($D31,'6. Patients'!$EK$9:$EW$9,0),ROWS('6. Patients'!DX$10:DX$107))),0)+
IFERROR(SUMPRODUCT('6. Patients'!CK$10:CK$107,OFFSET('6. Patients'!$EX$9,1,MATCH($D31,'6. Patients'!$EY$9:$FT$9,0),ROWS('6. Patients'!DX$10:DX$107))),0)+
IFERROR(SUMPRODUCT('6. Patients'!CK$10:CK$107,OFFSET('6. Patients'!$FU$9,1,MATCH($D31,'6. Patients'!$FV$9:$GJ$9,0),ROWS('6. Patients'!DX$10:DX$107))),0),
IFERROR(SUMPRODUCT('6. Patients'!CK$10:CK$107,OFFSET('6. Patients'!$GK$9,1,MATCH($D31,'6. Patients'!$GL$9:$HG$9,0),ROWS('6. Patients'!DX$10:DX$107))),0)+
IFERROR(SUMPRODUCT('6. Patients'!CK$10:CK$107,OFFSET('6. Patients'!$HH$9,1,MATCH($D31,'6. Patients'!$HI$9:$HU$9,0),ROWS('6. Patients'!DX$10:DX$107))),0)+
IFERROR(SUMPRODUCT('6. Patients'!CK$10:CK$107,OFFSET('6. Patients'!$HV$9,1,MATCH($D31,'6. Patients'!$HW$9:$IR$9,0),ROWS('6. Patients'!DX$10:DX$107))),0)+
IFERROR(SUMPRODUCT('6. Patients'!CK$10:CK$107,OFFSET('6. Patients'!$IS$9,1,MATCH($D31,'6. Patients'!$IT$9:$JH$9,0),ROWS('6. Patients'!DX$10:DX$107))),0),
IFERROR(SUMPRODUCT('6. Patients'!CK$10:CK$107,OFFSET('6. Patients'!$JI$9,1,MATCH($D31,'6. Patients'!$JJ$9:$KE$9,0),ROWS('6. Patients'!DX$10:DX$107))),0)+
IFERROR(SUMPRODUCT('6. Patients'!CK$10:CK$107,OFFSET('6. Patients'!$KF$9,1,MATCH($D31,'6. Patients'!$KG$9:$KS$9,0),ROWS('6. Patients'!DX$10:DX$107))),0)+
IFERROR(SUMPRODUCT('6. Patients'!CK$10:CK$107,OFFSET('6. Patients'!$KT$9,1,MATCH($D31,'6. Patients'!$KU$9:$LP$9,0),ROWS('6. Patients'!DX$10:DX$107))),0)+
IFERROR(SUMPRODUCT('6. Patients'!CK$10:CK$107,OFFSET('6. Patients'!$LQ$9,1,MATCH($D31,'6. Patients'!$LR$9:$MF$9,0),ROWS('6. Patients'!DX$10:DX$107))),0))+
IFERROR(VLOOKUP($D31,$H$109:$L$139,COLUMNS($H$108:$J$108)-1+S$7,0)*$E31*$F31*'1. General Inputs'!$J$18,0),0)</f>
        <v>0</v>
      </c>
      <c r="T31" s="3">
        <f ca="1">ROUNDUP($F31*$E31*CHOOSE(T$7,
IFERROR(SUMPRODUCT('6. Patients'!CL$10:CL$107,OFFSET('6. Patients'!$DM$9,1,MATCH($D31,'6. Patients'!$DN$9:$EI$9,0),ROWS('6. Patients'!DY$10:DY$107))),0)+
IFERROR(SUMPRODUCT('6. Patients'!CL$10:CL$107,OFFSET('6. Patients'!$EJ$9,1,MATCH($D31,'6. Patients'!$EK$9:$EW$9,0),ROWS('6. Patients'!DY$10:DY$107))),0)+
IFERROR(SUMPRODUCT('6. Patients'!CL$10:CL$107,OFFSET('6. Patients'!$EX$9,1,MATCH($D31,'6. Patients'!$EY$9:$FT$9,0),ROWS('6. Patients'!DY$10:DY$107))),0)+
IFERROR(SUMPRODUCT('6. Patients'!CL$10:CL$107,OFFSET('6. Patients'!$FU$9,1,MATCH($D31,'6. Patients'!$FV$9:$GJ$9,0),ROWS('6. Patients'!DY$10:DY$107))),0),
IFERROR(SUMPRODUCT('6. Patients'!CL$10:CL$107,OFFSET('6. Patients'!$GK$9,1,MATCH($D31,'6. Patients'!$GL$9:$HG$9,0),ROWS('6. Patients'!DY$10:DY$107))),0)+
IFERROR(SUMPRODUCT('6. Patients'!CL$10:CL$107,OFFSET('6. Patients'!$HH$9,1,MATCH($D31,'6. Patients'!$HI$9:$HU$9,0),ROWS('6. Patients'!DY$10:DY$107))),0)+
IFERROR(SUMPRODUCT('6. Patients'!CL$10:CL$107,OFFSET('6. Patients'!$HV$9,1,MATCH($D31,'6. Patients'!$HW$9:$IR$9,0),ROWS('6. Patients'!DY$10:DY$107))),0)+
IFERROR(SUMPRODUCT('6. Patients'!CL$10:CL$107,OFFSET('6. Patients'!$IS$9,1,MATCH($D31,'6. Patients'!$IT$9:$JH$9,0),ROWS('6. Patients'!DY$10:DY$107))),0),
IFERROR(SUMPRODUCT('6. Patients'!CL$10:CL$107,OFFSET('6. Patients'!$JI$9,1,MATCH($D31,'6. Patients'!$JJ$9:$KE$9,0),ROWS('6. Patients'!DY$10:DY$107))),0)+
IFERROR(SUMPRODUCT('6. Patients'!CL$10:CL$107,OFFSET('6. Patients'!$KF$9,1,MATCH($D31,'6. Patients'!$KG$9:$KS$9,0),ROWS('6. Patients'!DY$10:DY$107))),0)+
IFERROR(SUMPRODUCT('6. Patients'!CL$10:CL$107,OFFSET('6. Patients'!$KT$9,1,MATCH($D31,'6. Patients'!$KU$9:$LP$9,0),ROWS('6. Patients'!DY$10:DY$107))),0)+
IFERROR(SUMPRODUCT('6. Patients'!CL$10:CL$107,OFFSET('6. Patients'!$LQ$9,1,MATCH($D31,'6. Patients'!$LR$9:$MF$9,0),ROWS('6. Patients'!DY$10:DY$107))),0))+
IFERROR(VLOOKUP($D31,$H$109:$L$139,COLUMNS($H$108:$J$108)-1+T$7,0)*$E31*$F31*'1. General Inputs'!$J$18,0),0)</f>
        <v>0</v>
      </c>
      <c r="U31" s="3">
        <f ca="1">ROUNDUP($F31*$E31*CHOOSE(U$7,
IFERROR(SUMPRODUCT('6. Patients'!CM$10:CM$107,OFFSET('6. Patients'!$DM$9,1,MATCH($D31,'6. Patients'!$DN$9:$EI$9,0),ROWS('6. Patients'!DZ$10:DZ$107))),0)+
IFERROR(SUMPRODUCT('6. Patients'!CM$10:CM$107,OFFSET('6. Patients'!$EJ$9,1,MATCH($D31,'6. Patients'!$EK$9:$EW$9,0),ROWS('6. Patients'!DZ$10:DZ$107))),0)+
IFERROR(SUMPRODUCT('6. Patients'!CM$10:CM$107,OFFSET('6. Patients'!$EX$9,1,MATCH($D31,'6. Patients'!$EY$9:$FT$9,0),ROWS('6. Patients'!DZ$10:DZ$107))),0)+
IFERROR(SUMPRODUCT('6. Patients'!CM$10:CM$107,OFFSET('6. Patients'!$FU$9,1,MATCH($D31,'6. Patients'!$FV$9:$GJ$9,0),ROWS('6. Patients'!DZ$10:DZ$107))),0),
IFERROR(SUMPRODUCT('6. Patients'!CM$10:CM$107,OFFSET('6. Patients'!$GK$9,1,MATCH($D31,'6. Patients'!$GL$9:$HG$9,0),ROWS('6. Patients'!DZ$10:DZ$107))),0)+
IFERROR(SUMPRODUCT('6. Patients'!CM$10:CM$107,OFFSET('6. Patients'!$HH$9,1,MATCH($D31,'6. Patients'!$HI$9:$HU$9,0),ROWS('6. Patients'!DZ$10:DZ$107))),0)+
IFERROR(SUMPRODUCT('6. Patients'!CM$10:CM$107,OFFSET('6. Patients'!$HV$9,1,MATCH($D31,'6. Patients'!$HW$9:$IR$9,0),ROWS('6. Patients'!DZ$10:DZ$107))),0)+
IFERROR(SUMPRODUCT('6. Patients'!CM$10:CM$107,OFFSET('6. Patients'!$IS$9,1,MATCH($D31,'6. Patients'!$IT$9:$JH$9,0),ROWS('6. Patients'!DZ$10:DZ$107))),0),
IFERROR(SUMPRODUCT('6. Patients'!CM$10:CM$107,OFFSET('6. Patients'!$JI$9,1,MATCH($D31,'6. Patients'!$JJ$9:$KE$9,0),ROWS('6. Patients'!DZ$10:DZ$107))),0)+
IFERROR(SUMPRODUCT('6. Patients'!CM$10:CM$107,OFFSET('6. Patients'!$KF$9,1,MATCH($D31,'6. Patients'!$KG$9:$KS$9,0),ROWS('6. Patients'!DZ$10:DZ$107))),0)+
IFERROR(SUMPRODUCT('6. Patients'!CM$10:CM$107,OFFSET('6. Patients'!$KT$9,1,MATCH($D31,'6. Patients'!$KU$9:$LP$9,0),ROWS('6. Patients'!DZ$10:DZ$107))),0)+
IFERROR(SUMPRODUCT('6. Patients'!CM$10:CM$107,OFFSET('6. Patients'!$LQ$9,1,MATCH($D31,'6. Patients'!$LR$9:$MF$9,0),ROWS('6. Patients'!DZ$10:DZ$107))),0))+
IFERROR(VLOOKUP($D31,$H$109:$L$139,COLUMNS($H$108:$J$108)-1+U$7,0)*$E31*$F31*'1. General Inputs'!$J$18,0),0)</f>
        <v>0</v>
      </c>
      <c r="V31" s="3">
        <f ca="1">ROUNDUP($F31*$E31*CHOOSE(V$7,
IFERROR(SUMPRODUCT('6. Patients'!CN$10:CN$107,OFFSET('6. Patients'!$DM$9,1,MATCH($D31,'6. Patients'!$DN$9:$EI$9,0),ROWS('6. Patients'!EA$10:EA$107))),0)+
IFERROR(SUMPRODUCT('6. Patients'!CN$10:CN$107,OFFSET('6. Patients'!$EJ$9,1,MATCH($D31,'6. Patients'!$EK$9:$EW$9,0),ROWS('6. Patients'!EA$10:EA$107))),0)+
IFERROR(SUMPRODUCT('6. Patients'!CN$10:CN$107,OFFSET('6. Patients'!$EX$9,1,MATCH($D31,'6. Patients'!$EY$9:$FT$9,0),ROWS('6. Patients'!EA$10:EA$107))),0)+
IFERROR(SUMPRODUCT('6. Patients'!CN$10:CN$107,OFFSET('6. Patients'!$FU$9,1,MATCH($D31,'6. Patients'!$FV$9:$GJ$9,0),ROWS('6. Patients'!EA$10:EA$107))),0),
IFERROR(SUMPRODUCT('6. Patients'!CN$10:CN$107,OFFSET('6. Patients'!$GK$9,1,MATCH($D31,'6. Patients'!$GL$9:$HG$9,0),ROWS('6. Patients'!EA$10:EA$107))),0)+
IFERROR(SUMPRODUCT('6. Patients'!CN$10:CN$107,OFFSET('6. Patients'!$HH$9,1,MATCH($D31,'6. Patients'!$HI$9:$HU$9,0),ROWS('6. Patients'!EA$10:EA$107))),0)+
IFERROR(SUMPRODUCT('6. Patients'!CN$10:CN$107,OFFSET('6. Patients'!$HV$9,1,MATCH($D31,'6. Patients'!$HW$9:$IR$9,0),ROWS('6. Patients'!EA$10:EA$107))),0)+
IFERROR(SUMPRODUCT('6. Patients'!CN$10:CN$107,OFFSET('6. Patients'!$IS$9,1,MATCH($D31,'6. Patients'!$IT$9:$JH$9,0),ROWS('6. Patients'!EA$10:EA$107))),0),
IFERROR(SUMPRODUCT('6. Patients'!CN$10:CN$107,OFFSET('6. Patients'!$JI$9,1,MATCH($D31,'6. Patients'!$JJ$9:$KE$9,0),ROWS('6. Patients'!EA$10:EA$107))),0)+
IFERROR(SUMPRODUCT('6. Patients'!CN$10:CN$107,OFFSET('6. Patients'!$KF$9,1,MATCH($D31,'6. Patients'!$KG$9:$KS$9,0),ROWS('6. Patients'!EA$10:EA$107))),0)+
IFERROR(SUMPRODUCT('6. Patients'!CN$10:CN$107,OFFSET('6. Patients'!$KT$9,1,MATCH($D31,'6. Patients'!$KU$9:$LP$9,0),ROWS('6. Patients'!EA$10:EA$107))),0)+
IFERROR(SUMPRODUCT('6. Patients'!CN$10:CN$107,OFFSET('6. Patients'!$LQ$9,1,MATCH($D31,'6. Patients'!$LR$9:$MF$9,0),ROWS('6. Patients'!EA$10:EA$107))),0))+
IFERROR(VLOOKUP($D31,$H$109:$L$139,COLUMNS($H$108:$J$108)-1+V$7,0)*$E31*$F31*'1. General Inputs'!$J$18,0),0)</f>
        <v>0</v>
      </c>
      <c r="W31" s="3">
        <f ca="1">ROUNDUP($F31*$E31*CHOOSE(W$7,
IFERROR(SUMPRODUCT('6. Patients'!CO$10:CO$107,OFFSET('6. Patients'!$DM$9,1,MATCH($D31,'6. Patients'!$DN$9:$EI$9,0),ROWS('6. Patients'!EB$10:EB$107))),0)+
IFERROR(SUMPRODUCT('6. Patients'!CO$10:CO$107,OFFSET('6. Patients'!$EJ$9,1,MATCH($D31,'6. Patients'!$EK$9:$EW$9,0),ROWS('6. Patients'!EB$10:EB$107))),0)+
IFERROR(SUMPRODUCT('6. Patients'!CO$10:CO$107,OFFSET('6. Patients'!$EX$9,1,MATCH($D31,'6. Patients'!$EY$9:$FT$9,0),ROWS('6. Patients'!EB$10:EB$107))),0)+
IFERROR(SUMPRODUCT('6. Patients'!CO$10:CO$107,OFFSET('6. Patients'!$FU$9,1,MATCH($D31,'6. Patients'!$FV$9:$GJ$9,0),ROWS('6. Patients'!EB$10:EB$107))),0),
IFERROR(SUMPRODUCT('6. Patients'!CO$10:CO$107,OFFSET('6. Patients'!$GK$9,1,MATCH($D31,'6. Patients'!$GL$9:$HG$9,0),ROWS('6. Patients'!EB$10:EB$107))),0)+
IFERROR(SUMPRODUCT('6. Patients'!CO$10:CO$107,OFFSET('6. Patients'!$HH$9,1,MATCH($D31,'6. Patients'!$HI$9:$HU$9,0),ROWS('6. Patients'!EB$10:EB$107))),0)+
IFERROR(SUMPRODUCT('6. Patients'!CO$10:CO$107,OFFSET('6. Patients'!$HV$9,1,MATCH($D31,'6. Patients'!$HW$9:$IR$9,0),ROWS('6. Patients'!EB$10:EB$107))),0)+
IFERROR(SUMPRODUCT('6. Patients'!CO$10:CO$107,OFFSET('6. Patients'!$IS$9,1,MATCH($D31,'6. Patients'!$IT$9:$JH$9,0),ROWS('6. Patients'!EB$10:EB$107))),0),
IFERROR(SUMPRODUCT('6. Patients'!CO$10:CO$107,OFFSET('6. Patients'!$JI$9,1,MATCH($D31,'6. Patients'!$JJ$9:$KE$9,0),ROWS('6. Patients'!EB$10:EB$107))),0)+
IFERROR(SUMPRODUCT('6. Patients'!CO$10:CO$107,OFFSET('6. Patients'!$KF$9,1,MATCH($D31,'6. Patients'!$KG$9:$KS$9,0),ROWS('6. Patients'!EB$10:EB$107))),0)+
IFERROR(SUMPRODUCT('6. Patients'!CO$10:CO$107,OFFSET('6. Patients'!$KT$9,1,MATCH($D31,'6. Patients'!$KU$9:$LP$9,0),ROWS('6. Patients'!EB$10:EB$107))),0)+
IFERROR(SUMPRODUCT('6. Patients'!CO$10:CO$107,OFFSET('6. Patients'!$LQ$9,1,MATCH($D31,'6. Patients'!$LR$9:$MF$9,0),ROWS('6. Patients'!EB$10:EB$107))),0))+
IFERROR(VLOOKUP($D31,$H$109:$L$139,COLUMNS($H$108:$J$108)-1+W$7,0)*$E31*$F31*'1. General Inputs'!$J$18,0),0)</f>
        <v>0</v>
      </c>
      <c r="X31" s="3">
        <f ca="1">ROUNDUP($F31*$E31*CHOOSE(X$7,
IFERROR(SUMPRODUCT('6. Patients'!CP$10:CP$107,OFFSET('6. Patients'!$DM$9,1,MATCH($D31,'6. Patients'!$DN$9:$EI$9,0),ROWS('6. Patients'!EC$10:EC$107))),0)+
IFERROR(SUMPRODUCT('6. Patients'!CP$10:CP$107,OFFSET('6. Patients'!$EJ$9,1,MATCH($D31,'6. Patients'!$EK$9:$EW$9,0),ROWS('6. Patients'!EC$10:EC$107))),0)+
IFERROR(SUMPRODUCT('6. Patients'!CP$10:CP$107,OFFSET('6. Patients'!$EX$9,1,MATCH($D31,'6. Patients'!$EY$9:$FT$9,0),ROWS('6. Patients'!EC$10:EC$107))),0)+
IFERROR(SUMPRODUCT('6. Patients'!CP$10:CP$107,OFFSET('6. Patients'!$FU$9,1,MATCH($D31,'6. Patients'!$FV$9:$GJ$9,0),ROWS('6. Patients'!EC$10:EC$107))),0),
IFERROR(SUMPRODUCT('6. Patients'!CP$10:CP$107,OFFSET('6. Patients'!$GK$9,1,MATCH($D31,'6. Patients'!$GL$9:$HG$9,0),ROWS('6. Patients'!EC$10:EC$107))),0)+
IFERROR(SUMPRODUCT('6. Patients'!CP$10:CP$107,OFFSET('6. Patients'!$HH$9,1,MATCH($D31,'6. Patients'!$HI$9:$HU$9,0),ROWS('6. Patients'!EC$10:EC$107))),0)+
IFERROR(SUMPRODUCT('6. Patients'!CP$10:CP$107,OFFSET('6. Patients'!$HV$9,1,MATCH($D31,'6. Patients'!$HW$9:$IR$9,0),ROWS('6. Patients'!EC$10:EC$107))),0)+
IFERROR(SUMPRODUCT('6. Patients'!CP$10:CP$107,OFFSET('6. Patients'!$IS$9,1,MATCH($D31,'6. Patients'!$IT$9:$JH$9,0),ROWS('6. Patients'!EC$10:EC$107))),0),
IFERROR(SUMPRODUCT('6. Patients'!CP$10:CP$107,OFFSET('6. Patients'!$JI$9,1,MATCH($D31,'6. Patients'!$JJ$9:$KE$9,0),ROWS('6. Patients'!EC$10:EC$107))),0)+
IFERROR(SUMPRODUCT('6. Patients'!CP$10:CP$107,OFFSET('6. Patients'!$KF$9,1,MATCH($D31,'6. Patients'!$KG$9:$KS$9,0),ROWS('6. Patients'!EC$10:EC$107))),0)+
IFERROR(SUMPRODUCT('6. Patients'!CP$10:CP$107,OFFSET('6. Patients'!$KT$9,1,MATCH($D31,'6. Patients'!$KU$9:$LP$9,0),ROWS('6. Patients'!EC$10:EC$107))),0)+
IFERROR(SUMPRODUCT('6. Patients'!CP$10:CP$107,OFFSET('6. Patients'!$LQ$9,1,MATCH($D31,'6. Patients'!$LR$9:$MF$9,0),ROWS('6. Patients'!EC$10:EC$107))),0))+
IFERROR(VLOOKUP($D31,$H$109:$L$139,COLUMNS($H$108:$J$108)-1+X$7,0)*$E31*$F31*'1. General Inputs'!$J$18,0),0)</f>
        <v>0</v>
      </c>
      <c r="Y31" s="3">
        <f ca="1">ROUNDUP($F31*$E31*CHOOSE(Y$7,
IFERROR(SUMPRODUCT('6. Patients'!CQ$10:CQ$107,OFFSET('6. Patients'!$DM$9,1,MATCH($D31,'6. Patients'!$DN$9:$EI$9,0),ROWS('6. Patients'!ED$10:ED$107))),0)+
IFERROR(SUMPRODUCT('6. Patients'!CQ$10:CQ$107,OFFSET('6. Patients'!$EJ$9,1,MATCH($D31,'6. Patients'!$EK$9:$EW$9,0),ROWS('6. Patients'!ED$10:ED$107))),0)+
IFERROR(SUMPRODUCT('6. Patients'!CQ$10:CQ$107,OFFSET('6. Patients'!$EX$9,1,MATCH($D31,'6. Patients'!$EY$9:$FT$9,0),ROWS('6. Patients'!ED$10:ED$107))),0)+
IFERROR(SUMPRODUCT('6. Patients'!CQ$10:CQ$107,OFFSET('6. Patients'!$FU$9,1,MATCH($D31,'6. Patients'!$FV$9:$GJ$9,0),ROWS('6. Patients'!ED$10:ED$107))),0),
IFERROR(SUMPRODUCT('6. Patients'!CQ$10:CQ$107,OFFSET('6. Patients'!$GK$9,1,MATCH($D31,'6. Patients'!$GL$9:$HG$9,0),ROWS('6. Patients'!ED$10:ED$107))),0)+
IFERROR(SUMPRODUCT('6. Patients'!CQ$10:CQ$107,OFFSET('6. Patients'!$HH$9,1,MATCH($D31,'6. Patients'!$HI$9:$HU$9,0),ROWS('6. Patients'!ED$10:ED$107))),0)+
IFERROR(SUMPRODUCT('6. Patients'!CQ$10:CQ$107,OFFSET('6. Patients'!$HV$9,1,MATCH($D31,'6. Patients'!$HW$9:$IR$9,0),ROWS('6. Patients'!ED$10:ED$107))),0)+
IFERROR(SUMPRODUCT('6. Patients'!CQ$10:CQ$107,OFFSET('6. Patients'!$IS$9,1,MATCH($D31,'6. Patients'!$IT$9:$JH$9,0),ROWS('6. Patients'!ED$10:ED$107))),0),
IFERROR(SUMPRODUCT('6. Patients'!CQ$10:CQ$107,OFFSET('6. Patients'!$JI$9,1,MATCH($D31,'6. Patients'!$JJ$9:$KE$9,0),ROWS('6. Patients'!ED$10:ED$107))),0)+
IFERROR(SUMPRODUCT('6. Patients'!CQ$10:CQ$107,OFFSET('6. Patients'!$KF$9,1,MATCH($D31,'6. Patients'!$KG$9:$KS$9,0),ROWS('6. Patients'!ED$10:ED$107))),0)+
IFERROR(SUMPRODUCT('6. Patients'!CQ$10:CQ$107,OFFSET('6. Patients'!$KT$9,1,MATCH($D31,'6. Patients'!$KU$9:$LP$9,0),ROWS('6. Patients'!ED$10:ED$107))),0)+
IFERROR(SUMPRODUCT('6. Patients'!CQ$10:CQ$107,OFFSET('6. Patients'!$LQ$9,1,MATCH($D31,'6. Patients'!$LR$9:$MF$9,0),ROWS('6. Patients'!ED$10:ED$107))),0))+
IFERROR(VLOOKUP($D31,$H$109:$L$139,COLUMNS($H$108:$J$108)-1+Y$7,0)*$E31*$F31*'1. General Inputs'!$J$18,0),0)</f>
        <v>0</v>
      </c>
      <c r="Z31" s="3">
        <f ca="1">ROUNDUP($F31*$E31*CHOOSE(Z$7,
IFERROR(SUMPRODUCT('6. Patients'!CR$10:CR$107,OFFSET('6. Patients'!$DM$9,1,MATCH($D31,'6. Patients'!$DN$9:$EI$9,0),ROWS('6. Patients'!EE$10:EE$107))),0)+
IFERROR(SUMPRODUCT('6. Patients'!CR$10:CR$107,OFFSET('6. Patients'!$EJ$9,1,MATCH($D31,'6. Patients'!$EK$9:$EW$9,0),ROWS('6. Patients'!EE$10:EE$107))),0)+
IFERROR(SUMPRODUCT('6. Patients'!CR$10:CR$107,OFFSET('6. Patients'!$EX$9,1,MATCH($D31,'6. Patients'!$EY$9:$FT$9,0),ROWS('6. Patients'!EE$10:EE$107))),0)+
IFERROR(SUMPRODUCT('6. Patients'!CR$10:CR$107,OFFSET('6. Patients'!$FU$9,1,MATCH($D31,'6. Patients'!$FV$9:$GJ$9,0),ROWS('6. Patients'!EE$10:EE$107))),0),
IFERROR(SUMPRODUCT('6. Patients'!CR$10:CR$107,OFFSET('6. Patients'!$GK$9,1,MATCH($D31,'6. Patients'!$GL$9:$HG$9,0),ROWS('6. Patients'!EE$10:EE$107))),0)+
IFERROR(SUMPRODUCT('6. Patients'!CR$10:CR$107,OFFSET('6. Patients'!$HH$9,1,MATCH($D31,'6. Patients'!$HI$9:$HU$9,0),ROWS('6. Patients'!EE$10:EE$107))),0)+
IFERROR(SUMPRODUCT('6. Patients'!CR$10:CR$107,OFFSET('6. Patients'!$HV$9,1,MATCH($D31,'6. Patients'!$HW$9:$IR$9,0),ROWS('6. Patients'!EE$10:EE$107))),0)+
IFERROR(SUMPRODUCT('6. Patients'!CR$10:CR$107,OFFSET('6. Patients'!$IS$9,1,MATCH($D31,'6. Patients'!$IT$9:$JH$9,0),ROWS('6. Patients'!EE$10:EE$107))),0),
IFERROR(SUMPRODUCT('6. Patients'!CR$10:CR$107,OFFSET('6. Patients'!$JI$9,1,MATCH($D31,'6. Patients'!$JJ$9:$KE$9,0),ROWS('6. Patients'!EE$10:EE$107))),0)+
IFERROR(SUMPRODUCT('6. Patients'!CR$10:CR$107,OFFSET('6. Patients'!$KF$9,1,MATCH($D31,'6. Patients'!$KG$9:$KS$9,0),ROWS('6. Patients'!EE$10:EE$107))),0)+
IFERROR(SUMPRODUCT('6. Patients'!CR$10:CR$107,OFFSET('6. Patients'!$KT$9,1,MATCH($D31,'6. Patients'!$KU$9:$LP$9,0),ROWS('6. Patients'!EE$10:EE$107))),0)+
IFERROR(SUMPRODUCT('6. Patients'!CR$10:CR$107,OFFSET('6. Patients'!$LQ$9,1,MATCH($D31,'6. Patients'!$LR$9:$MF$9,0),ROWS('6. Patients'!EE$10:EE$107))),0))+
IFERROR(VLOOKUP($D31,$H$109:$L$139,COLUMNS($H$108:$J$108)-1+Z$7,0)*$E31*$F31*'1. General Inputs'!$J$18,0),0)</f>
        <v>0</v>
      </c>
      <c r="AA31" s="3">
        <f ca="1">ROUNDUP($F31*$E31*CHOOSE(AA$7,
IFERROR(SUMPRODUCT('6. Patients'!CS$10:CS$107,OFFSET('6. Patients'!$DM$9,1,MATCH($D31,'6. Patients'!$DN$9:$EI$9,0),ROWS('6. Patients'!EF$10:EF$107))),0)+
IFERROR(SUMPRODUCT('6. Patients'!CS$10:CS$107,OFFSET('6. Patients'!$EJ$9,1,MATCH($D31,'6. Patients'!$EK$9:$EW$9,0),ROWS('6. Patients'!EF$10:EF$107))),0)+
IFERROR(SUMPRODUCT('6. Patients'!CS$10:CS$107,OFFSET('6. Patients'!$EX$9,1,MATCH($D31,'6. Patients'!$EY$9:$FT$9,0),ROWS('6. Patients'!EF$10:EF$107))),0)+
IFERROR(SUMPRODUCT('6. Patients'!CS$10:CS$107,OFFSET('6. Patients'!$FU$9,1,MATCH($D31,'6. Patients'!$FV$9:$GJ$9,0),ROWS('6. Patients'!EF$10:EF$107))),0),
IFERROR(SUMPRODUCT('6. Patients'!CS$10:CS$107,OFFSET('6. Patients'!$GK$9,1,MATCH($D31,'6. Patients'!$GL$9:$HG$9,0),ROWS('6. Patients'!EF$10:EF$107))),0)+
IFERROR(SUMPRODUCT('6. Patients'!CS$10:CS$107,OFFSET('6. Patients'!$HH$9,1,MATCH($D31,'6. Patients'!$HI$9:$HU$9,0),ROWS('6. Patients'!EF$10:EF$107))),0)+
IFERROR(SUMPRODUCT('6. Patients'!CS$10:CS$107,OFFSET('6. Patients'!$HV$9,1,MATCH($D31,'6. Patients'!$HW$9:$IR$9,0),ROWS('6. Patients'!EF$10:EF$107))),0)+
IFERROR(SUMPRODUCT('6. Patients'!CS$10:CS$107,OFFSET('6. Patients'!$IS$9,1,MATCH($D31,'6. Patients'!$IT$9:$JH$9,0),ROWS('6. Patients'!EF$10:EF$107))),0),
IFERROR(SUMPRODUCT('6. Patients'!CS$10:CS$107,OFFSET('6. Patients'!$JI$9,1,MATCH($D31,'6. Patients'!$JJ$9:$KE$9,0),ROWS('6. Patients'!EF$10:EF$107))),0)+
IFERROR(SUMPRODUCT('6. Patients'!CS$10:CS$107,OFFSET('6. Patients'!$KF$9,1,MATCH($D31,'6. Patients'!$KG$9:$KS$9,0),ROWS('6. Patients'!EF$10:EF$107))),0)+
IFERROR(SUMPRODUCT('6. Patients'!CS$10:CS$107,OFFSET('6. Patients'!$KT$9,1,MATCH($D31,'6. Patients'!$KU$9:$LP$9,0),ROWS('6. Patients'!EF$10:EF$107))),0)+
IFERROR(SUMPRODUCT('6. Patients'!CS$10:CS$107,OFFSET('6. Patients'!$LQ$9,1,MATCH($D31,'6. Patients'!$LR$9:$MF$9,0),ROWS('6. Patients'!EF$10:EF$107))),0))+
IFERROR(VLOOKUP($D31,$H$109:$L$139,COLUMNS($H$108:$J$108)-1+AA$7,0)*$E31*$F31*'1. General Inputs'!$J$18,0),0)</f>
        <v>0</v>
      </c>
      <c r="AB31" s="3">
        <f ca="1">ROUNDUP($F31*$E31*CHOOSE(AB$7,
IFERROR(SUMPRODUCT('6. Patients'!CT$10:CT$107,OFFSET('6. Patients'!$DM$9,1,MATCH($D31,'6. Patients'!$DN$9:$EI$9,0),ROWS('6. Patients'!EG$10:EG$107))),0)+
IFERROR(SUMPRODUCT('6. Patients'!CT$10:CT$107,OFFSET('6. Patients'!$EJ$9,1,MATCH($D31,'6. Patients'!$EK$9:$EW$9,0),ROWS('6. Patients'!EG$10:EG$107))),0)+
IFERROR(SUMPRODUCT('6. Patients'!CT$10:CT$107,OFFSET('6. Patients'!$EX$9,1,MATCH($D31,'6. Patients'!$EY$9:$FT$9,0),ROWS('6. Patients'!EG$10:EG$107))),0)+
IFERROR(SUMPRODUCT('6. Patients'!CT$10:CT$107,OFFSET('6. Patients'!$FU$9,1,MATCH($D31,'6. Patients'!$FV$9:$GJ$9,0),ROWS('6. Patients'!EG$10:EG$107))),0),
IFERROR(SUMPRODUCT('6. Patients'!CT$10:CT$107,OFFSET('6. Patients'!$GK$9,1,MATCH($D31,'6. Patients'!$GL$9:$HG$9,0),ROWS('6. Patients'!EG$10:EG$107))),0)+
IFERROR(SUMPRODUCT('6. Patients'!CT$10:CT$107,OFFSET('6. Patients'!$HH$9,1,MATCH($D31,'6. Patients'!$HI$9:$HU$9,0),ROWS('6. Patients'!EG$10:EG$107))),0)+
IFERROR(SUMPRODUCT('6. Patients'!CT$10:CT$107,OFFSET('6. Patients'!$HV$9,1,MATCH($D31,'6. Patients'!$HW$9:$IR$9,0),ROWS('6. Patients'!EG$10:EG$107))),0)+
IFERROR(SUMPRODUCT('6. Patients'!CT$10:CT$107,OFFSET('6. Patients'!$IS$9,1,MATCH($D31,'6. Patients'!$IT$9:$JH$9,0),ROWS('6. Patients'!EG$10:EG$107))),0),
IFERROR(SUMPRODUCT('6. Patients'!CT$10:CT$107,OFFSET('6. Patients'!$JI$9,1,MATCH($D31,'6. Patients'!$JJ$9:$KE$9,0),ROWS('6. Patients'!EG$10:EG$107))),0)+
IFERROR(SUMPRODUCT('6. Patients'!CT$10:CT$107,OFFSET('6. Patients'!$KF$9,1,MATCH($D31,'6. Patients'!$KG$9:$KS$9,0),ROWS('6. Patients'!EG$10:EG$107))),0)+
IFERROR(SUMPRODUCT('6. Patients'!CT$10:CT$107,OFFSET('6. Patients'!$KT$9,1,MATCH($D31,'6. Patients'!$KU$9:$LP$9,0),ROWS('6. Patients'!EG$10:EG$107))),0)+
IFERROR(SUMPRODUCT('6. Patients'!CT$10:CT$107,OFFSET('6. Patients'!$LQ$9,1,MATCH($D31,'6. Patients'!$LR$9:$MF$9,0),ROWS('6. Patients'!EG$10:EG$107))),0))+
IFERROR(VLOOKUP($D31,$H$109:$L$139,COLUMNS($H$108:$J$108)-1+AB$7,0)*$E31*$F31*'1. General Inputs'!$J$18,0),0)</f>
        <v>0</v>
      </c>
      <c r="AC31" s="3">
        <f ca="1">ROUNDUP($F31*$E31*CHOOSE(AC$7,
IFERROR(SUMPRODUCT('6. Patients'!CU$10:CU$107,OFFSET('6. Patients'!$DM$9,1,MATCH($D31,'6. Patients'!$DN$9:$EI$9,0),ROWS('6. Patients'!EH$10:EH$107))),0)+
IFERROR(SUMPRODUCT('6. Patients'!CU$10:CU$107,OFFSET('6. Patients'!$EJ$9,1,MATCH($D31,'6. Patients'!$EK$9:$EW$9,0),ROWS('6. Patients'!EH$10:EH$107))),0)+
IFERROR(SUMPRODUCT('6. Patients'!CU$10:CU$107,OFFSET('6. Patients'!$EX$9,1,MATCH($D31,'6. Patients'!$EY$9:$FT$9,0),ROWS('6. Patients'!EH$10:EH$107))),0)+
IFERROR(SUMPRODUCT('6. Patients'!CU$10:CU$107,OFFSET('6. Patients'!$FU$9,1,MATCH($D31,'6. Patients'!$FV$9:$GJ$9,0),ROWS('6. Patients'!EH$10:EH$107))),0),
IFERROR(SUMPRODUCT('6. Patients'!CU$10:CU$107,OFFSET('6. Patients'!$GK$9,1,MATCH($D31,'6. Patients'!$GL$9:$HG$9,0),ROWS('6. Patients'!EH$10:EH$107))),0)+
IFERROR(SUMPRODUCT('6. Patients'!CU$10:CU$107,OFFSET('6. Patients'!$HH$9,1,MATCH($D31,'6. Patients'!$HI$9:$HU$9,0),ROWS('6. Patients'!EH$10:EH$107))),0)+
IFERROR(SUMPRODUCT('6. Patients'!CU$10:CU$107,OFFSET('6. Patients'!$HV$9,1,MATCH($D31,'6. Patients'!$HW$9:$IR$9,0),ROWS('6. Patients'!EH$10:EH$107))),0)+
IFERROR(SUMPRODUCT('6. Patients'!CU$10:CU$107,OFFSET('6. Patients'!$IS$9,1,MATCH($D31,'6. Patients'!$IT$9:$JH$9,0),ROWS('6. Patients'!EH$10:EH$107))),0),
IFERROR(SUMPRODUCT('6. Patients'!CU$10:CU$107,OFFSET('6. Patients'!$JI$9,1,MATCH($D31,'6. Patients'!$JJ$9:$KE$9,0),ROWS('6. Patients'!EH$10:EH$107))),0)+
IFERROR(SUMPRODUCT('6. Patients'!CU$10:CU$107,OFFSET('6. Patients'!$KF$9,1,MATCH($D31,'6. Patients'!$KG$9:$KS$9,0),ROWS('6. Patients'!EH$10:EH$107))),0)+
IFERROR(SUMPRODUCT('6. Patients'!CU$10:CU$107,OFFSET('6. Patients'!$KT$9,1,MATCH($D31,'6. Patients'!$KU$9:$LP$9,0),ROWS('6. Patients'!EH$10:EH$107))),0)+
IFERROR(SUMPRODUCT('6. Patients'!CU$10:CU$107,OFFSET('6. Patients'!$LQ$9,1,MATCH($D31,'6. Patients'!$LR$9:$MF$9,0),ROWS('6. Patients'!EH$10:EH$107))),0))+
IFERROR(VLOOKUP($D31,$H$109:$L$139,COLUMNS($H$108:$J$108)-1+AC$7,0)*$E31*$F31*'1. General Inputs'!$J$18,0),0)</f>
        <v>0</v>
      </c>
      <c r="AD31" s="3">
        <f ca="1">ROUNDUP($F31*$E31*CHOOSE(AD$7,
IFERROR(SUMPRODUCT('6. Patients'!CV$10:CV$107,OFFSET('6. Patients'!$DM$9,1,MATCH($D31,'6. Patients'!$DN$9:$EI$9,0),ROWS('6. Patients'!EI$10:EI$107))),0)+
IFERROR(SUMPRODUCT('6. Patients'!CV$10:CV$107,OFFSET('6. Patients'!$EJ$9,1,MATCH($D31,'6. Patients'!$EK$9:$EW$9,0),ROWS('6. Patients'!EI$10:EI$107))),0)+
IFERROR(SUMPRODUCT('6. Patients'!CV$10:CV$107,OFFSET('6. Patients'!$EX$9,1,MATCH($D31,'6. Patients'!$EY$9:$FT$9,0),ROWS('6. Patients'!EI$10:EI$107))),0)+
IFERROR(SUMPRODUCT('6. Patients'!CV$10:CV$107,OFFSET('6. Patients'!$FU$9,1,MATCH($D31,'6. Patients'!$FV$9:$GJ$9,0),ROWS('6. Patients'!EI$10:EI$107))),0),
IFERROR(SUMPRODUCT('6. Patients'!CV$10:CV$107,OFFSET('6. Patients'!$GK$9,1,MATCH($D31,'6. Patients'!$GL$9:$HG$9,0),ROWS('6. Patients'!EI$10:EI$107))),0)+
IFERROR(SUMPRODUCT('6. Patients'!CV$10:CV$107,OFFSET('6. Patients'!$HH$9,1,MATCH($D31,'6. Patients'!$HI$9:$HU$9,0),ROWS('6. Patients'!EI$10:EI$107))),0)+
IFERROR(SUMPRODUCT('6. Patients'!CV$10:CV$107,OFFSET('6. Patients'!$HV$9,1,MATCH($D31,'6. Patients'!$HW$9:$IR$9,0),ROWS('6. Patients'!EI$10:EI$107))),0)+
IFERROR(SUMPRODUCT('6. Patients'!CV$10:CV$107,OFFSET('6. Patients'!$IS$9,1,MATCH($D31,'6. Patients'!$IT$9:$JH$9,0),ROWS('6. Patients'!EI$10:EI$107))),0),
IFERROR(SUMPRODUCT('6. Patients'!CV$10:CV$107,OFFSET('6. Patients'!$JI$9,1,MATCH($D31,'6. Patients'!$JJ$9:$KE$9,0),ROWS('6. Patients'!EI$10:EI$107))),0)+
IFERROR(SUMPRODUCT('6. Patients'!CV$10:CV$107,OFFSET('6. Patients'!$KF$9,1,MATCH($D31,'6. Patients'!$KG$9:$KS$9,0),ROWS('6. Patients'!EI$10:EI$107))),0)+
IFERROR(SUMPRODUCT('6. Patients'!CV$10:CV$107,OFFSET('6. Patients'!$KT$9,1,MATCH($D31,'6. Patients'!$KU$9:$LP$9,0),ROWS('6. Patients'!EI$10:EI$107))),0)+
IFERROR(SUMPRODUCT('6. Patients'!CV$10:CV$107,OFFSET('6. Patients'!$LQ$9,1,MATCH($D31,'6. Patients'!$LR$9:$MF$9,0),ROWS('6. Patients'!EI$10:EI$107))),0))+
IFERROR(VLOOKUP($D31,$H$109:$L$139,COLUMNS($H$108:$J$108)-1+AD$7,0)*$E31*$F31*'1. General Inputs'!$J$18,0),0)</f>
        <v>0</v>
      </c>
      <c r="AE31" s="3">
        <f ca="1">ROUNDUP($F31*$E31*CHOOSE(AE$7,
IFERROR(SUMPRODUCT('6. Patients'!CW$10:CW$107,OFFSET('6. Patients'!$DM$9,1,MATCH($D31,'6. Patients'!$DN$9:$EI$9,0),ROWS('6. Patients'!EJ$10:EJ$107))),0)+
IFERROR(SUMPRODUCT('6. Patients'!CW$10:CW$107,OFFSET('6. Patients'!$EJ$9,1,MATCH($D31,'6. Patients'!$EK$9:$EW$9,0),ROWS('6. Patients'!EJ$10:EJ$107))),0)+
IFERROR(SUMPRODUCT('6. Patients'!CW$10:CW$107,OFFSET('6. Patients'!$EX$9,1,MATCH($D31,'6. Patients'!$EY$9:$FT$9,0),ROWS('6. Patients'!EJ$10:EJ$107))),0)+
IFERROR(SUMPRODUCT('6. Patients'!CW$10:CW$107,OFFSET('6. Patients'!$FU$9,1,MATCH($D31,'6. Patients'!$FV$9:$GJ$9,0),ROWS('6. Patients'!EJ$10:EJ$107))),0),
IFERROR(SUMPRODUCT('6. Patients'!CW$10:CW$107,OFFSET('6. Patients'!$GK$9,1,MATCH($D31,'6. Patients'!$GL$9:$HG$9,0),ROWS('6. Patients'!EJ$10:EJ$107))),0)+
IFERROR(SUMPRODUCT('6. Patients'!CW$10:CW$107,OFFSET('6. Patients'!$HH$9,1,MATCH($D31,'6. Patients'!$HI$9:$HU$9,0),ROWS('6. Patients'!EJ$10:EJ$107))),0)+
IFERROR(SUMPRODUCT('6. Patients'!CW$10:CW$107,OFFSET('6. Patients'!$HV$9,1,MATCH($D31,'6. Patients'!$HW$9:$IR$9,0),ROWS('6. Patients'!EJ$10:EJ$107))),0)+
IFERROR(SUMPRODUCT('6. Patients'!CW$10:CW$107,OFFSET('6. Patients'!$IS$9,1,MATCH($D31,'6. Patients'!$IT$9:$JH$9,0),ROWS('6. Patients'!EJ$10:EJ$107))),0),
IFERROR(SUMPRODUCT('6. Patients'!CW$10:CW$107,OFFSET('6. Patients'!$JI$9,1,MATCH($D31,'6. Patients'!$JJ$9:$KE$9,0),ROWS('6. Patients'!EJ$10:EJ$107))),0)+
IFERROR(SUMPRODUCT('6. Patients'!CW$10:CW$107,OFFSET('6. Patients'!$KF$9,1,MATCH($D31,'6. Patients'!$KG$9:$KS$9,0),ROWS('6. Patients'!EJ$10:EJ$107))),0)+
IFERROR(SUMPRODUCT('6. Patients'!CW$10:CW$107,OFFSET('6. Patients'!$KT$9,1,MATCH($D31,'6. Patients'!$KU$9:$LP$9,0),ROWS('6. Patients'!EJ$10:EJ$107))),0)+
IFERROR(SUMPRODUCT('6. Patients'!CW$10:CW$107,OFFSET('6. Patients'!$LQ$9,1,MATCH($D31,'6. Patients'!$LR$9:$MF$9,0),ROWS('6. Patients'!EJ$10:EJ$107))),0))+
IFERROR(VLOOKUP($D31,$H$109:$L$139,COLUMNS($H$108:$J$108)-1+AE$7,0)*$E31*$F31*'1. General Inputs'!$J$18,0),0)</f>
        <v>0</v>
      </c>
      <c r="AF31" s="3">
        <f ca="1">ROUNDUP($F31*$E31*CHOOSE(AF$7,
IFERROR(SUMPRODUCT('6. Patients'!CX$10:CX$107,OFFSET('6. Patients'!$DM$9,1,MATCH($D31,'6. Patients'!$DN$9:$EI$9,0),ROWS('6. Patients'!EK$10:EK$107))),0)+
IFERROR(SUMPRODUCT('6. Patients'!CX$10:CX$107,OFFSET('6. Patients'!$EJ$9,1,MATCH($D31,'6. Patients'!$EK$9:$EW$9,0),ROWS('6. Patients'!EK$10:EK$107))),0)+
IFERROR(SUMPRODUCT('6. Patients'!CX$10:CX$107,OFFSET('6. Patients'!$EX$9,1,MATCH($D31,'6. Patients'!$EY$9:$FT$9,0),ROWS('6. Patients'!EK$10:EK$107))),0)+
IFERROR(SUMPRODUCT('6. Patients'!CX$10:CX$107,OFFSET('6. Patients'!$FU$9,1,MATCH($D31,'6. Patients'!$FV$9:$GJ$9,0),ROWS('6. Patients'!EK$10:EK$107))),0),
IFERROR(SUMPRODUCT('6. Patients'!CX$10:CX$107,OFFSET('6. Patients'!$GK$9,1,MATCH($D31,'6. Patients'!$GL$9:$HG$9,0),ROWS('6. Patients'!EK$10:EK$107))),0)+
IFERROR(SUMPRODUCT('6. Patients'!CX$10:CX$107,OFFSET('6. Patients'!$HH$9,1,MATCH($D31,'6. Patients'!$HI$9:$HU$9,0),ROWS('6. Patients'!EK$10:EK$107))),0)+
IFERROR(SUMPRODUCT('6. Patients'!CX$10:CX$107,OFFSET('6. Patients'!$HV$9,1,MATCH($D31,'6. Patients'!$HW$9:$IR$9,0),ROWS('6. Patients'!EK$10:EK$107))),0)+
IFERROR(SUMPRODUCT('6. Patients'!CX$10:CX$107,OFFSET('6. Patients'!$IS$9,1,MATCH($D31,'6. Patients'!$IT$9:$JH$9,0),ROWS('6. Patients'!EK$10:EK$107))),0),
IFERROR(SUMPRODUCT('6. Patients'!CX$10:CX$107,OFFSET('6. Patients'!$JI$9,1,MATCH($D31,'6. Patients'!$JJ$9:$KE$9,0),ROWS('6. Patients'!EK$10:EK$107))),0)+
IFERROR(SUMPRODUCT('6. Patients'!CX$10:CX$107,OFFSET('6. Patients'!$KF$9,1,MATCH($D31,'6. Patients'!$KG$9:$KS$9,0),ROWS('6. Patients'!EK$10:EK$107))),0)+
IFERROR(SUMPRODUCT('6. Patients'!CX$10:CX$107,OFFSET('6. Patients'!$KT$9,1,MATCH($D31,'6. Patients'!$KU$9:$LP$9,0),ROWS('6. Patients'!EK$10:EK$107))),0)+
IFERROR(SUMPRODUCT('6. Patients'!CX$10:CX$107,OFFSET('6. Patients'!$LQ$9,1,MATCH($D31,'6. Patients'!$LR$9:$MF$9,0),ROWS('6. Patients'!EK$10:EK$107))),0))+
IFERROR(VLOOKUP($D31,$H$109:$L$139,COLUMNS($H$108:$J$108)-1+AF$7,0)*$E31*$F31*'1. General Inputs'!$J$18,0),0)</f>
        <v>0</v>
      </c>
      <c r="AG31" s="3">
        <f ca="1">ROUNDUP($F31*$E31*CHOOSE(AG$7,
IFERROR(SUMPRODUCT('6. Patients'!CY$10:CY$107,OFFSET('6. Patients'!$DM$9,1,MATCH($D31,'6. Patients'!$DN$9:$EI$9,0),ROWS('6. Patients'!EL$10:EL$107))),0)+
IFERROR(SUMPRODUCT('6. Patients'!CY$10:CY$107,OFFSET('6. Patients'!$EJ$9,1,MATCH($D31,'6. Patients'!$EK$9:$EW$9,0),ROWS('6. Patients'!EL$10:EL$107))),0)+
IFERROR(SUMPRODUCT('6. Patients'!CY$10:CY$107,OFFSET('6. Patients'!$EX$9,1,MATCH($D31,'6. Patients'!$EY$9:$FT$9,0),ROWS('6. Patients'!EL$10:EL$107))),0)+
IFERROR(SUMPRODUCT('6. Patients'!CY$10:CY$107,OFFSET('6. Patients'!$FU$9,1,MATCH($D31,'6. Patients'!$FV$9:$GJ$9,0),ROWS('6. Patients'!EL$10:EL$107))),0),
IFERROR(SUMPRODUCT('6. Patients'!CY$10:CY$107,OFFSET('6. Patients'!$GK$9,1,MATCH($D31,'6. Patients'!$GL$9:$HG$9,0),ROWS('6. Patients'!EL$10:EL$107))),0)+
IFERROR(SUMPRODUCT('6. Patients'!CY$10:CY$107,OFFSET('6. Patients'!$HH$9,1,MATCH($D31,'6. Patients'!$HI$9:$HU$9,0),ROWS('6. Patients'!EL$10:EL$107))),0)+
IFERROR(SUMPRODUCT('6. Patients'!CY$10:CY$107,OFFSET('6. Patients'!$HV$9,1,MATCH($D31,'6. Patients'!$HW$9:$IR$9,0),ROWS('6. Patients'!EL$10:EL$107))),0)+
IFERROR(SUMPRODUCT('6. Patients'!CY$10:CY$107,OFFSET('6. Patients'!$IS$9,1,MATCH($D31,'6. Patients'!$IT$9:$JH$9,0),ROWS('6. Patients'!EL$10:EL$107))),0),
IFERROR(SUMPRODUCT('6. Patients'!CY$10:CY$107,OFFSET('6. Patients'!$JI$9,1,MATCH($D31,'6. Patients'!$JJ$9:$KE$9,0),ROWS('6. Patients'!EL$10:EL$107))),0)+
IFERROR(SUMPRODUCT('6. Patients'!CY$10:CY$107,OFFSET('6. Patients'!$KF$9,1,MATCH($D31,'6. Patients'!$KG$9:$KS$9,0),ROWS('6. Patients'!EL$10:EL$107))),0)+
IFERROR(SUMPRODUCT('6. Patients'!CY$10:CY$107,OFFSET('6. Patients'!$KT$9,1,MATCH($D31,'6. Patients'!$KU$9:$LP$9,0),ROWS('6. Patients'!EL$10:EL$107))),0)+
IFERROR(SUMPRODUCT('6. Patients'!CY$10:CY$107,OFFSET('6. Patients'!$LQ$9,1,MATCH($D31,'6. Patients'!$LR$9:$MF$9,0),ROWS('6. Patients'!EL$10:EL$107))),0))+
IFERROR(VLOOKUP($D31,$H$109:$L$139,COLUMNS($H$108:$J$108)-1+AG$7,0)*$E31*$F31*'1. General Inputs'!$J$18,0),0)</f>
        <v>0</v>
      </c>
      <c r="AH31" s="3">
        <f ca="1">ROUNDUP($F31*$E31*CHOOSE(AH$7,
IFERROR(SUMPRODUCT('6. Patients'!CZ$10:CZ$107,OFFSET('6. Patients'!$DM$9,1,MATCH($D31,'6. Patients'!$DN$9:$EI$9,0),ROWS('6. Patients'!EM$10:EM$107))),0)+
IFERROR(SUMPRODUCT('6. Patients'!CZ$10:CZ$107,OFFSET('6. Patients'!$EJ$9,1,MATCH($D31,'6. Patients'!$EK$9:$EW$9,0),ROWS('6. Patients'!EM$10:EM$107))),0)+
IFERROR(SUMPRODUCT('6. Patients'!CZ$10:CZ$107,OFFSET('6. Patients'!$EX$9,1,MATCH($D31,'6. Patients'!$EY$9:$FT$9,0),ROWS('6. Patients'!EM$10:EM$107))),0)+
IFERROR(SUMPRODUCT('6. Patients'!CZ$10:CZ$107,OFFSET('6. Patients'!$FU$9,1,MATCH($D31,'6. Patients'!$FV$9:$GJ$9,0),ROWS('6. Patients'!EM$10:EM$107))),0),
IFERROR(SUMPRODUCT('6. Patients'!CZ$10:CZ$107,OFFSET('6. Patients'!$GK$9,1,MATCH($D31,'6. Patients'!$GL$9:$HG$9,0),ROWS('6. Patients'!EM$10:EM$107))),0)+
IFERROR(SUMPRODUCT('6. Patients'!CZ$10:CZ$107,OFFSET('6. Patients'!$HH$9,1,MATCH($D31,'6. Patients'!$HI$9:$HU$9,0),ROWS('6. Patients'!EM$10:EM$107))),0)+
IFERROR(SUMPRODUCT('6. Patients'!CZ$10:CZ$107,OFFSET('6. Patients'!$HV$9,1,MATCH($D31,'6. Patients'!$HW$9:$IR$9,0),ROWS('6. Patients'!EM$10:EM$107))),0)+
IFERROR(SUMPRODUCT('6. Patients'!CZ$10:CZ$107,OFFSET('6. Patients'!$IS$9,1,MATCH($D31,'6. Patients'!$IT$9:$JH$9,0),ROWS('6. Patients'!EM$10:EM$107))),0),
IFERROR(SUMPRODUCT('6. Patients'!CZ$10:CZ$107,OFFSET('6. Patients'!$JI$9,1,MATCH($D31,'6. Patients'!$JJ$9:$KE$9,0),ROWS('6. Patients'!EM$10:EM$107))),0)+
IFERROR(SUMPRODUCT('6. Patients'!CZ$10:CZ$107,OFFSET('6. Patients'!$KF$9,1,MATCH($D31,'6. Patients'!$KG$9:$KS$9,0),ROWS('6. Patients'!EM$10:EM$107))),0)+
IFERROR(SUMPRODUCT('6. Patients'!CZ$10:CZ$107,OFFSET('6. Patients'!$KT$9,1,MATCH($D31,'6. Patients'!$KU$9:$LP$9,0),ROWS('6. Patients'!EM$10:EM$107))),0)+
IFERROR(SUMPRODUCT('6. Patients'!CZ$10:CZ$107,OFFSET('6. Patients'!$LQ$9,1,MATCH($D31,'6. Patients'!$LR$9:$MF$9,0),ROWS('6. Patients'!EM$10:EM$107))),0))+
IFERROR(VLOOKUP($D31,$H$109:$L$139,COLUMNS($H$108:$J$108)-1+AH$7,0)*$E31*$F31*'1. General Inputs'!$J$18,0),0)</f>
        <v>0</v>
      </c>
      <c r="AI31" s="3">
        <f ca="1">ROUNDUP($F31*$E31*CHOOSE(AI$7,
IFERROR(SUMPRODUCT('6. Patients'!DA$10:DA$107,OFFSET('6. Patients'!$DM$9,1,MATCH($D31,'6. Patients'!$DN$9:$EI$9,0),ROWS('6. Patients'!EN$10:EN$107))),0)+
IFERROR(SUMPRODUCT('6. Patients'!DA$10:DA$107,OFFSET('6. Patients'!$EJ$9,1,MATCH($D31,'6. Patients'!$EK$9:$EW$9,0),ROWS('6. Patients'!EN$10:EN$107))),0)+
IFERROR(SUMPRODUCT('6. Patients'!DA$10:DA$107,OFFSET('6. Patients'!$EX$9,1,MATCH($D31,'6. Patients'!$EY$9:$FT$9,0),ROWS('6. Patients'!EN$10:EN$107))),0)+
IFERROR(SUMPRODUCT('6. Patients'!DA$10:DA$107,OFFSET('6. Patients'!$FU$9,1,MATCH($D31,'6. Patients'!$FV$9:$GJ$9,0),ROWS('6. Patients'!EN$10:EN$107))),0),
IFERROR(SUMPRODUCT('6. Patients'!DA$10:DA$107,OFFSET('6. Patients'!$GK$9,1,MATCH($D31,'6. Patients'!$GL$9:$HG$9,0),ROWS('6. Patients'!EN$10:EN$107))),0)+
IFERROR(SUMPRODUCT('6. Patients'!DA$10:DA$107,OFFSET('6. Patients'!$HH$9,1,MATCH($D31,'6. Patients'!$HI$9:$HU$9,0),ROWS('6. Patients'!EN$10:EN$107))),0)+
IFERROR(SUMPRODUCT('6. Patients'!DA$10:DA$107,OFFSET('6. Patients'!$HV$9,1,MATCH($D31,'6. Patients'!$HW$9:$IR$9,0),ROWS('6. Patients'!EN$10:EN$107))),0)+
IFERROR(SUMPRODUCT('6. Patients'!DA$10:DA$107,OFFSET('6. Patients'!$IS$9,1,MATCH($D31,'6. Patients'!$IT$9:$JH$9,0),ROWS('6. Patients'!EN$10:EN$107))),0),
IFERROR(SUMPRODUCT('6. Patients'!DA$10:DA$107,OFFSET('6. Patients'!$JI$9,1,MATCH($D31,'6. Patients'!$JJ$9:$KE$9,0),ROWS('6. Patients'!EN$10:EN$107))),0)+
IFERROR(SUMPRODUCT('6. Patients'!DA$10:DA$107,OFFSET('6. Patients'!$KF$9,1,MATCH($D31,'6. Patients'!$KG$9:$KS$9,0),ROWS('6. Patients'!EN$10:EN$107))),0)+
IFERROR(SUMPRODUCT('6. Patients'!DA$10:DA$107,OFFSET('6. Patients'!$KT$9,1,MATCH($D31,'6. Patients'!$KU$9:$LP$9,0),ROWS('6. Patients'!EN$10:EN$107))),0)+
IFERROR(SUMPRODUCT('6. Patients'!DA$10:DA$107,OFFSET('6. Patients'!$LQ$9,1,MATCH($D31,'6. Patients'!$LR$9:$MF$9,0),ROWS('6. Patients'!EN$10:EN$107))),0))+
IFERROR(VLOOKUP($D31,$H$109:$L$139,COLUMNS($H$108:$J$108)-1+AI$7,0)*$E31*$F31*'1. General Inputs'!$J$18,0),0)</f>
        <v>0</v>
      </c>
      <c r="AJ31" s="3">
        <f ca="1">ROUNDUP($F31*$E31*CHOOSE(AJ$7,
IFERROR(SUMPRODUCT('6. Patients'!DB$10:DB$107,OFFSET('6. Patients'!$DM$9,1,MATCH($D31,'6. Patients'!$DN$9:$EI$9,0),ROWS('6. Patients'!EO$10:EO$107))),0)+
IFERROR(SUMPRODUCT('6. Patients'!DB$10:DB$107,OFFSET('6. Patients'!$EJ$9,1,MATCH($D31,'6. Patients'!$EK$9:$EW$9,0),ROWS('6. Patients'!EO$10:EO$107))),0)+
IFERROR(SUMPRODUCT('6. Patients'!DB$10:DB$107,OFFSET('6. Patients'!$EX$9,1,MATCH($D31,'6. Patients'!$EY$9:$FT$9,0),ROWS('6. Patients'!EO$10:EO$107))),0)+
IFERROR(SUMPRODUCT('6. Patients'!DB$10:DB$107,OFFSET('6. Patients'!$FU$9,1,MATCH($D31,'6. Patients'!$FV$9:$GJ$9,0),ROWS('6. Patients'!EO$10:EO$107))),0),
IFERROR(SUMPRODUCT('6. Patients'!DB$10:DB$107,OFFSET('6. Patients'!$GK$9,1,MATCH($D31,'6. Patients'!$GL$9:$HG$9,0),ROWS('6. Patients'!EO$10:EO$107))),0)+
IFERROR(SUMPRODUCT('6. Patients'!DB$10:DB$107,OFFSET('6. Patients'!$HH$9,1,MATCH($D31,'6. Patients'!$HI$9:$HU$9,0),ROWS('6. Patients'!EO$10:EO$107))),0)+
IFERROR(SUMPRODUCT('6. Patients'!DB$10:DB$107,OFFSET('6. Patients'!$HV$9,1,MATCH($D31,'6. Patients'!$HW$9:$IR$9,0),ROWS('6. Patients'!EO$10:EO$107))),0)+
IFERROR(SUMPRODUCT('6. Patients'!DB$10:DB$107,OFFSET('6. Patients'!$IS$9,1,MATCH($D31,'6. Patients'!$IT$9:$JH$9,0),ROWS('6. Patients'!EO$10:EO$107))),0),
IFERROR(SUMPRODUCT('6. Patients'!DB$10:DB$107,OFFSET('6. Patients'!$JI$9,1,MATCH($D31,'6. Patients'!$JJ$9:$KE$9,0),ROWS('6. Patients'!EO$10:EO$107))),0)+
IFERROR(SUMPRODUCT('6. Patients'!DB$10:DB$107,OFFSET('6. Patients'!$KF$9,1,MATCH($D31,'6. Patients'!$KG$9:$KS$9,0),ROWS('6. Patients'!EO$10:EO$107))),0)+
IFERROR(SUMPRODUCT('6. Patients'!DB$10:DB$107,OFFSET('6. Patients'!$KT$9,1,MATCH($D31,'6. Patients'!$KU$9:$LP$9,0),ROWS('6. Patients'!EO$10:EO$107))),0)+
IFERROR(SUMPRODUCT('6. Patients'!DB$10:DB$107,OFFSET('6. Patients'!$LQ$9,1,MATCH($D31,'6. Patients'!$LR$9:$MF$9,0),ROWS('6. Patients'!EO$10:EO$107))),0))+
IFERROR(VLOOKUP($D31,$H$109:$L$139,COLUMNS($H$108:$J$108)-1+AJ$7,0)*$E31*$F31*'1. General Inputs'!$J$18,0),0)</f>
        <v>0</v>
      </c>
      <c r="AK31" s="3">
        <f ca="1">ROUNDUP($F31*$E31*CHOOSE(AK$7,
IFERROR(SUMPRODUCT('6. Patients'!DC$10:DC$107,OFFSET('6. Patients'!$DM$9,1,MATCH($D31,'6. Patients'!$DN$9:$EI$9,0),ROWS('6. Patients'!EP$10:EP$107))),0)+
IFERROR(SUMPRODUCT('6. Patients'!DC$10:DC$107,OFFSET('6. Patients'!$EJ$9,1,MATCH($D31,'6. Patients'!$EK$9:$EW$9,0),ROWS('6. Patients'!EP$10:EP$107))),0)+
IFERROR(SUMPRODUCT('6. Patients'!DC$10:DC$107,OFFSET('6. Patients'!$EX$9,1,MATCH($D31,'6. Patients'!$EY$9:$FT$9,0),ROWS('6. Patients'!EP$10:EP$107))),0)+
IFERROR(SUMPRODUCT('6. Patients'!DC$10:DC$107,OFFSET('6. Patients'!$FU$9,1,MATCH($D31,'6. Patients'!$FV$9:$GJ$9,0),ROWS('6. Patients'!EP$10:EP$107))),0),
IFERROR(SUMPRODUCT('6. Patients'!DC$10:DC$107,OFFSET('6. Patients'!$GK$9,1,MATCH($D31,'6. Patients'!$GL$9:$HG$9,0),ROWS('6. Patients'!EP$10:EP$107))),0)+
IFERROR(SUMPRODUCT('6. Patients'!DC$10:DC$107,OFFSET('6. Patients'!$HH$9,1,MATCH($D31,'6. Patients'!$HI$9:$HU$9,0),ROWS('6. Patients'!EP$10:EP$107))),0)+
IFERROR(SUMPRODUCT('6. Patients'!DC$10:DC$107,OFFSET('6. Patients'!$HV$9,1,MATCH($D31,'6. Patients'!$HW$9:$IR$9,0),ROWS('6. Patients'!EP$10:EP$107))),0)+
IFERROR(SUMPRODUCT('6. Patients'!DC$10:DC$107,OFFSET('6. Patients'!$IS$9,1,MATCH($D31,'6. Patients'!$IT$9:$JH$9,0),ROWS('6. Patients'!EP$10:EP$107))),0),
IFERROR(SUMPRODUCT('6. Patients'!DC$10:DC$107,OFFSET('6. Patients'!$JI$9,1,MATCH($D31,'6. Patients'!$JJ$9:$KE$9,0),ROWS('6. Patients'!EP$10:EP$107))),0)+
IFERROR(SUMPRODUCT('6. Patients'!DC$10:DC$107,OFFSET('6. Patients'!$KF$9,1,MATCH($D31,'6. Patients'!$KG$9:$KS$9,0),ROWS('6. Patients'!EP$10:EP$107))),0)+
IFERROR(SUMPRODUCT('6. Patients'!DC$10:DC$107,OFFSET('6. Patients'!$KT$9,1,MATCH($D31,'6. Patients'!$KU$9:$LP$9,0),ROWS('6. Patients'!EP$10:EP$107))),0)+
IFERROR(SUMPRODUCT('6. Patients'!DC$10:DC$107,OFFSET('6. Patients'!$LQ$9,1,MATCH($D31,'6. Patients'!$LR$9:$MF$9,0),ROWS('6. Patients'!EP$10:EP$107))),0))+
IFERROR(VLOOKUP($D31,$H$109:$L$139,COLUMNS($H$108:$J$108)-1+AK$7,0)*$E31*$F31*'1. General Inputs'!$J$18,0),0)</f>
        <v>0</v>
      </c>
      <c r="AL31" s="3">
        <f ca="1">ROUNDUP($F31*$E31*CHOOSE(AL$7,
IFERROR(SUMPRODUCT('6. Patients'!DD$10:DD$107,OFFSET('6. Patients'!$DM$9,1,MATCH($D31,'6. Patients'!$DN$9:$EI$9,0),ROWS('6. Patients'!EQ$10:EQ$107))),0)+
IFERROR(SUMPRODUCT('6. Patients'!DD$10:DD$107,OFFSET('6. Patients'!$EJ$9,1,MATCH($D31,'6. Patients'!$EK$9:$EW$9,0),ROWS('6. Patients'!EQ$10:EQ$107))),0)+
IFERROR(SUMPRODUCT('6. Patients'!DD$10:DD$107,OFFSET('6. Patients'!$EX$9,1,MATCH($D31,'6. Patients'!$EY$9:$FT$9,0),ROWS('6. Patients'!EQ$10:EQ$107))),0)+
IFERROR(SUMPRODUCT('6. Patients'!DD$10:DD$107,OFFSET('6. Patients'!$FU$9,1,MATCH($D31,'6. Patients'!$FV$9:$GJ$9,0),ROWS('6. Patients'!EQ$10:EQ$107))),0),
IFERROR(SUMPRODUCT('6. Patients'!DD$10:DD$107,OFFSET('6. Patients'!$GK$9,1,MATCH($D31,'6. Patients'!$GL$9:$HG$9,0),ROWS('6. Patients'!EQ$10:EQ$107))),0)+
IFERROR(SUMPRODUCT('6. Patients'!DD$10:DD$107,OFFSET('6. Patients'!$HH$9,1,MATCH($D31,'6. Patients'!$HI$9:$HU$9,0),ROWS('6. Patients'!EQ$10:EQ$107))),0)+
IFERROR(SUMPRODUCT('6. Patients'!DD$10:DD$107,OFFSET('6. Patients'!$HV$9,1,MATCH($D31,'6. Patients'!$HW$9:$IR$9,0),ROWS('6. Patients'!EQ$10:EQ$107))),0)+
IFERROR(SUMPRODUCT('6. Patients'!DD$10:DD$107,OFFSET('6. Patients'!$IS$9,1,MATCH($D31,'6. Patients'!$IT$9:$JH$9,0),ROWS('6. Patients'!EQ$10:EQ$107))),0),
IFERROR(SUMPRODUCT('6. Patients'!DD$10:DD$107,OFFSET('6. Patients'!$JI$9,1,MATCH($D31,'6. Patients'!$JJ$9:$KE$9,0),ROWS('6. Patients'!EQ$10:EQ$107))),0)+
IFERROR(SUMPRODUCT('6. Patients'!DD$10:DD$107,OFFSET('6. Patients'!$KF$9,1,MATCH($D31,'6. Patients'!$KG$9:$KS$9,0),ROWS('6. Patients'!EQ$10:EQ$107))),0)+
IFERROR(SUMPRODUCT('6. Patients'!DD$10:DD$107,OFFSET('6. Patients'!$KT$9,1,MATCH($D31,'6. Patients'!$KU$9:$LP$9,0),ROWS('6. Patients'!EQ$10:EQ$107))),0)+
IFERROR(SUMPRODUCT('6. Patients'!DD$10:DD$107,OFFSET('6. Patients'!$LQ$9,1,MATCH($D31,'6. Patients'!$LR$9:$MF$9,0),ROWS('6. Patients'!EQ$10:EQ$107))),0))+
IFERROR(VLOOKUP($D31,$H$109:$L$139,COLUMNS($H$108:$J$108)-1+AL$7,0)*$E31*$F31*'1. General Inputs'!$J$18,0),0)</f>
        <v>0</v>
      </c>
      <c r="AM31" s="3">
        <f ca="1">ROUNDUP($F31*$E31*CHOOSE(AM$7,
IFERROR(SUMPRODUCT('6. Patients'!DE$10:DE$107,OFFSET('6. Patients'!$DM$9,1,MATCH($D31,'6. Patients'!$DN$9:$EI$9,0),ROWS('6. Patients'!ER$10:ER$107))),0)+
IFERROR(SUMPRODUCT('6. Patients'!DE$10:DE$107,OFFSET('6. Patients'!$EJ$9,1,MATCH($D31,'6. Patients'!$EK$9:$EW$9,0),ROWS('6. Patients'!ER$10:ER$107))),0)+
IFERROR(SUMPRODUCT('6. Patients'!DE$10:DE$107,OFFSET('6. Patients'!$EX$9,1,MATCH($D31,'6. Patients'!$EY$9:$FT$9,0),ROWS('6. Patients'!ER$10:ER$107))),0)+
IFERROR(SUMPRODUCT('6. Patients'!DE$10:DE$107,OFFSET('6. Patients'!$FU$9,1,MATCH($D31,'6. Patients'!$FV$9:$GJ$9,0),ROWS('6. Patients'!ER$10:ER$107))),0),
IFERROR(SUMPRODUCT('6. Patients'!DE$10:DE$107,OFFSET('6. Patients'!$GK$9,1,MATCH($D31,'6. Patients'!$GL$9:$HG$9,0),ROWS('6. Patients'!ER$10:ER$107))),0)+
IFERROR(SUMPRODUCT('6. Patients'!DE$10:DE$107,OFFSET('6. Patients'!$HH$9,1,MATCH($D31,'6. Patients'!$HI$9:$HU$9,0),ROWS('6. Patients'!ER$10:ER$107))),0)+
IFERROR(SUMPRODUCT('6. Patients'!DE$10:DE$107,OFFSET('6. Patients'!$HV$9,1,MATCH($D31,'6. Patients'!$HW$9:$IR$9,0),ROWS('6. Patients'!ER$10:ER$107))),0)+
IFERROR(SUMPRODUCT('6. Patients'!DE$10:DE$107,OFFSET('6. Patients'!$IS$9,1,MATCH($D31,'6. Patients'!$IT$9:$JH$9,0),ROWS('6. Patients'!ER$10:ER$107))),0),
IFERROR(SUMPRODUCT('6. Patients'!DE$10:DE$107,OFFSET('6. Patients'!$JI$9,1,MATCH($D31,'6. Patients'!$JJ$9:$KE$9,0),ROWS('6. Patients'!ER$10:ER$107))),0)+
IFERROR(SUMPRODUCT('6. Patients'!DE$10:DE$107,OFFSET('6. Patients'!$KF$9,1,MATCH($D31,'6. Patients'!$KG$9:$KS$9,0),ROWS('6. Patients'!ER$10:ER$107))),0)+
IFERROR(SUMPRODUCT('6. Patients'!DE$10:DE$107,OFFSET('6. Patients'!$KT$9,1,MATCH($D31,'6. Patients'!$KU$9:$LP$9,0),ROWS('6. Patients'!ER$10:ER$107))),0)+
IFERROR(SUMPRODUCT('6. Patients'!DE$10:DE$107,OFFSET('6. Patients'!$LQ$9,1,MATCH($D31,'6. Patients'!$LR$9:$MF$9,0),ROWS('6. Patients'!ER$10:ER$107))),0))+
IFERROR(VLOOKUP($D31,$H$109:$L$139,COLUMNS($H$108:$J$108)-1+AM$7,0)*$E31*$F31*'1. General Inputs'!$J$18,0),0)</f>
        <v>0</v>
      </c>
      <c r="AN31" s="3">
        <f ca="1">ROUNDUP($F31*$E31*CHOOSE(AN$7,
IFERROR(SUMPRODUCT('6. Patients'!DF$10:DF$107,OFFSET('6. Patients'!$DM$9,1,MATCH($D31,'6. Patients'!$DN$9:$EI$9,0),ROWS('6. Patients'!ES$10:ES$107))),0)+
IFERROR(SUMPRODUCT('6. Patients'!DF$10:DF$107,OFFSET('6. Patients'!$EJ$9,1,MATCH($D31,'6. Patients'!$EK$9:$EW$9,0),ROWS('6. Patients'!ES$10:ES$107))),0)+
IFERROR(SUMPRODUCT('6. Patients'!DF$10:DF$107,OFFSET('6. Patients'!$EX$9,1,MATCH($D31,'6. Patients'!$EY$9:$FT$9,0),ROWS('6. Patients'!ES$10:ES$107))),0)+
IFERROR(SUMPRODUCT('6. Patients'!DF$10:DF$107,OFFSET('6. Patients'!$FU$9,1,MATCH($D31,'6. Patients'!$FV$9:$GJ$9,0),ROWS('6. Patients'!ES$10:ES$107))),0),
IFERROR(SUMPRODUCT('6. Patients'!DF$10:DF$107,OFFSET('6. Patients'!$GK$9,1,MATCH($D31,'6. Patients'!$GL$9:$HG$9,0),ROWS('6. Patients'!ES$10:ES$107))),0)+
IFERROR(SUMPRODUCT('6. Patients'!DF$10:DF$107,OFFSET('6. Patients'!$HH$9,1,MATCH($D31,'6. Patients'!$HI$9:$HU$9,0),ROWS('6. Patients'!ES$10:ES$107))),0)+
IFERROR(SUMPRODUCT('6. Patients'!DF$10:DF$107,OFFSET('6. Patients'!$HV$9,1,MATCH($D31,'6. Patients'!$HW$9:$IR$9,0),ROWS('6. Patients'!ES$10:ES$107))),0)+
IFERROR(SUMPRODUCT('6. Patients'!DF$10:DF$107,OFFSET('6. Patients'!$IS$9,1,MATCH($D31,'6. Patients'!$IT$9:$JH$9,0),ROWS('6. Patients'!ES$10:ES$107))),0),
IFERROR(SUMPRODUCT('6. Patients'!DF$10:DF$107,OFFSET('6. Patients'!$JI$9,1,MATCH($D31,'6. Patients'!$JJ$9:$KE$9,0),ROWS('6. Patients'!ES$10:ES$107))),0)+
IFERROR(SUMPRODUCT('6. Patients'!DF$10:DF$107,OFFSET('6. Patients'!$KF$9,1,MATCH($D31,'6. Patients'!$KG$9:$KS$9,0),ROWS('6. Patients'!ES$10:ES$107))),0)+
IFERROR(SUMPRODUCT('6. Patients'!DF$10:DF$107,OFFSET('6. Patients'!$KT$9,1,MATCH($D31,'6. Patients'!$KU$9:$LP$9,0),ROWS('6. Patients'!ES$10:ES$107))),0)+
IFERROR(SUMPRODUCT('6. Patients'!DF$10:DF$107,OFFSET('6. Patients'!$LQ$9,1,MATCH($D31,'6. Patients'!$LR$9:$MF$9,0),ROWS('6. Patients'!ES$10:ES$107))),0))+
IFERROR(VLOOKUP($D31,$H$109:$L$139,COLUMNS($H$108:$J$108)-1+AN$7,0)*$E31*$F31*'1. General Inputs'!$J$18,0),0)</f>
        <v>0</v>
      </c>
      <c r="AO31" s="3">
        <f ca="1">ROUNDUP($F31*$E31*CHOOSE(AO$7,
IFERROR(SUMPRODUCT('6. Patients'!DG$10:DG$107,OFFSET('6. Patients'!$DM$9,1,MATCH($D31,'6. Patients'!$DN$9:$EI$9,0),ROWS('6. Patients'!ET$10:ET$107))),0)+
IFERROR(SUMPRODUCT('6. Patients'!DG$10:DG$107,OFFSET('6. Patients'!$EJ$9,1,MATCH($D31,'6. Patients'!$EK$9:$EW$9,0),ROWS('6. Patients'!ET$10:ET$107))),0)+
IFERROR(SUMPRODUCT('6. Patients'!DG$10:DG$107,OFFSET('6. Patients'!$EX$9,1,MATCH($D31,'6. Patients'!$EY$9:$FT$9,0),ROWS('6. Patients'!ET$10:ET$107))),0)+
IFERROR(SUMPRODUCT('6. Patients'!DG$10:DG$107,OFFSET('6. Patients'!$FU$9,1,MATCH($D31,'6. Patients'!$FV$9:$GJ$9,0),ROWS('6. Patients'!ET$10:ET$107))),0),
IFERROR(SUMPRODUCT('6. Patients'!DG$10:DG$107,OFFSET('6. Patients'!$GK$9,1,MATCH($D31,'6. Patients'!$GL$9:$HG$9,0),ROWS('6. Patients'!ET$10:ET$107))),0)+
IFERROR(SUMPRODUCT('6. Patients'!DG$10:DG$107,OFFSET('6. Patients'!$HH$9,1,MATCH($D31,'6. Patients'!$HI$9:$HU$9,0),ROWS('6. Patients'!ET$10:ET$107))),0)+
IFERROR(SUMPRODUCT('6. Patients'!DG$10:DG$107,OFFSET('6. Patients'!$HV$9,1,MATCH($D31,'6. Patients'!$HW$9:$IR$9,0),ROWS('6. Patients'!ET$10:ET$107))),0)+
IFERROR(SUMPRODUCT('6. Patients'!DG$10:DG$107,OFFSET('6. Patients'!$IS$9,1,MATCH($D31,'6. Patients'!$IT$9:$JH$9,0),ROWS('6. Patients'!ET$10:ET$107))),0),
IFERROR(SUMPRODUCT('6. Patients'!DG$10:DG$107,OFFSET('6. Patients'!$JI$9,1,MATCH($D31,'6. Patients'!$JJ$9:$KE$9,0),ROWS('6. Patients'!ET$10:ET$107))),0)+
IFERROR(SUMPRODUCT('6. Patients'!DG$10:DG$107,OFFSET('6. Patients'!$KF$9,1,MATCH($D31,'6. Patients'!$KG$9:$KS$9,0),ROWS('6. Patients'!ET$10:ET$107))),0)+
IFERROR(SUMPRODUCT('6. Patients'!DG$10:DG$107,OFFSET('6. Patients'!$KT$9,1,MATCH($D31,'6. Patients'!$KU$9:$LP$9,0),ROWS('6. Patients'!ET$10:ET$107))),0)+
IFERROR(SUMPRODUCT('6. Patients'!DG$10:DG$107,OFFSET('6. Patients'!$LQ$9,1,MATCH($D31,'6. Patients'!$LR$9:$MF$9,0),ROWS('6. Patients'!ET$10:ET$107))),0))+
IFERROR(VLOOKUP($D31,$H$109:$L$139,COLUMNS($H$108:$J$108)-1+AO$7,0)*$E31*$F31*'1. General Inputs'!$J$18,0),0)</f>
        <v>0</v>
      </c>
      <c r="AP31" s="3">
        <f ca="1">ROUNDUP($F31*$E31*CHOOSE(AP$7,
IFERROR(SUMPRODUCT('6. Patients'!DH$10:DH$107,OFFSET('6. Patients'!$DM$9,1,MATCH($D31,'6. Patients'!$DN$9:$EI$9,0),ROWS('6. Patients'!EU$10:EU$107))),0)+
IFERROR(SUMPRODUCT('6. Patients'!DH$10:DH$107,OFFSET('6. Patients'!$EJ$9,1,MATCH($D31,'6. Patients'!$EK$9:$EW$9,0),ROWS('6. Patients'!EU$10:EU$107))),0)+
IFERROR(SUMPRODUCT('6. Patients'!DH$10:DH$107,OFFSET('6. Patients'!$EX$9,1,MATCH($D31,'6. Patients'!$EY$9:$FT$9,0),ROWS('6. Patients'!EU$10:EU$107))),0)+
IFERROR(SUMPRODUCT('6. Patients'!DH$10:DH$107,OFFSET('6. Patients'!$FU$9,1,MATCH($D31,'6. Patients'!$FV$9:$GJ$9,0),ROWS('6. Patients'!EU$10:EU$107))),0),
IFERROR(SUMPRODUCT('6. Patients'!DH$10:DH$107,OFFSET('6. Patients'!$GK$9,1,MATCH($D31,'6. Patients'!$GL$9:$HG$9,0),ROWS('6. Patients'!EU$10:EU$107))),0)+
IFERROR(SUMPRODUCT('6. Patients'!DH$10:DH$107,OFFSET('6. Patients'!$HH$9,1,MATCH($D31,'6. Patients'!$HI$9:$HU$9,0),ROWS('6. Patients'!EU$10:EU$107))),0)+
IFERROR(SUMPRODUCT('6. Patients'!DH$10:DH$107,OFFSET('6. Patients'!$HV$9,1,MATCH($D31,'6. Patients'!$HW$9:$IR$9,0),ROWS('6. Patients'!EU$10:EU$107))),0)+
IFERROR(SUMPRODUCT('6. Patients'!DH$10:DH$107,OFFSET('6. Patients'!$IS$9,1,MATCH($D31,'6. Patients'!$IT$9:$JH$9,0),ROWS('6. Patients'!EU$10:EU$107))),0),
IFERROR(SUMPRODUCT('6. Patients'!DH$10:DH$107,OFFSET('6. Patients'!$JI$9,1,MATCH($D31,'6. Patients'!$JJ$9:$KE$9,0),ROWS('6. Patients'!EU$10:EU$107))),0)+
IFERROR(SUMPRODUCT('6. Patients'!DH$10:DH$107,OFFSET('6. Patients'!$KF$9,1,MATCH($D31,'6. Patients'!$KG$9:$KS$9,0),ROWS('6. Patients'!EU$10:EU$107))),0)+
IFERROR(SUMPRODUCT('6. Patients'!DH$10:DH$107,OFFSET('6. Patients'!$KT$9,1,MATCH($D31,'6. Patients'!$KU$9:$LP$9,0),ROWS('6. Patients'!EU$10:EU$107))),0)+
IFERROR(SUMPRODUCT('6. Patients'!DH$10:DH$107,OFFSET('6. Patients'!$LQ$9,1,MATCH($D31,'6. Patients'!$LR$9:$MF$9,0),ROWS('6. Patients'!EU$10:EU$107))),0))+
IFERROR(VLOOKUP($D31,$H$109:$L$139,COLUMNS($H$108:$J$108)-1+AP$7,0)*$E31*$F31*'1. General Inputs'!$J$18,0),0)</f>
        <v>0</v>
      </c>
      <c r="AQ31" s="3">
        <f ca="1">ROUNDUP($F31*$E31*CHOOSE(AQ$7,
IFERROR(SUMPRODUCT('6. Patients'!DI$10:DI$107,OFFSET('6. Patients'!$DM$9,1,MATCH($D31,'6. Patients'!$DN$9:$EI$9,0),ROWS('6. Patients'!EV$10:EV$107))),0)+
IFERROR(SUMPRODUCT('6. Patients'!DI$10:DI$107,OFFSET('6. Patients'!$EJ$9,1,MATCH($D31,'6. Patients'!$EK$9:$EW$9,0),ROWS('6. Patients'!EV$10:EV$107))),0)+
IFERROR(SUMPRODUCT('6. Patients'!DI$10:DI$107,OFFSET('6. Patients'!$EX$9,1,MATCH($D31,'6. Patients'!$EY$9:$FT$9,0),ROWS('6. Patients'!EV$10:EV$107))),0)+
IFERROR(SUMPRODUCT('6. Patients'!DI$10:DI$107,OFFSET('6. Patients'!$FU$9,1,MATCH($D31,'6. Patients'!$FV$9:$GJ$9,0),ROWS('6. Patients'!EV$10:EV$107))),0),
IFERROR(SUMPRODUCT('6. Patients'!DI$10:DI$107,OFFSET('6. Patients'!$GK$9,1,MATCH($D31,'6. Patients'!$GL$9:$HG$9,0),ROWS('6. Patients'!EV$10:EV$107))),0)+
IFERROR(SUMPRODUCT('6. Patients'!DI$10:DI$107,OFFSET('6. Patients'!$HH$9,1,MATCH($D31,'6. Patients'!$HI$9:$HU$9,0),ROWS('6. Patients'!EV$10:EV$107))),0)+
IFERROR(SUMPRODUCT('6. Patients'!DI$10:DI$107,OFFSET('6. Patients'!$HV$9,1,MATCH($D31,'6. Patients'!$HW$9:$IR$9,0),ROWS('6. Patients'!EV$10:EV$107))),0)+
IFERROR(SUMPRODUCT('6. Patients'!DI$10:DI$107,OFFSET('6. Patients'!$IS$9,1,MATCH($D31,'6. Patients'!$IT$9:$JH$9,0),ROWS('6. Patients'!EV$10:EV$107))),0),
IFERROR(SUMPRODUCT('6. Patients'!DI$10:DI$107,OFFSET('6. Patients'!$JI$9,1,MATCH($D31,'6. Patients'!$JJ$9:$KE$9,0),ROWS('6. Patients'!EV$10:EV$107))),0)+
IFERROR(SUMPRODUCT('6. Patients'!DI$10:DI$107,OFFSET('6. Patients'!$KF$9,1,MATCH($D31,'6. Patients'!$KG$9:$KS$9,0),ROWS('6. Patients'!EV$10:EV$107))),0)+
IFERROR(SUMPRODUCT('6. Patients'!DI$10:DI$107,OFFSET('6. Patients'!$KT$9,1,MATCH($D31,'6. Patients'!$KU$9:$LP$9,0),ROWS('6. Patients'!EV$10:EV$107))),0)+
IFERROR(SUMPRODUCT('6. Patients'!DI$10:DI$107,OFFSET('6. Patients'!$LQ$9,1,MATCH($D31,'6. Patients'!$LR$9:$MF$9,0),ROWS('6. Patients'!EV$10:EV$107))),0))+
IFERROR(VLOOKUP($D31,$H$109:$L$139,COLUMNS($H$108:$J$108)-1+AQ$7,0)*$E31*$F31*'1. General Inputs'!$J$18,0),0)</f>
        <v>0</v>
      </c>
      <c r="AR31" s="115"/>
      <c r="AY31" s="114">
        <f ca="1">IFERROR(SUM(OFFSET('7. Consumption'!H31,0,1,,MIN('1. General Inputs'!$J$20,COLUMNS('7. Consumption'!H$9:$AQ$9)-1))),0)+MAX(0,$AQ31*('1. General Inputs'!$J$20-COLUMNS('7. Consumption'!H$9:$AQ$9)+1))</f>
        <v>0</v>
      </c>
      <c r="AZ31" s="114">
        <f ca="1">IFERROR(SUM(OFFSET('7. Consumption'!I31,0,1,,MIN('1. General Inputs'!$J$20,COLUMNS('7. Consumption'!I$9:$AQ$9)-1))),0)+MAX(0,$AQ31*('1. General Inputs'!$J$20-COLUMNS('7. Consumption'!I$9:$AQ$9)+1))</f>
        <v>0</v>
      </c>
      <c r="BA31" s="114">
        <f ca="1">IFERROR(SUM(OFFSET('7. Consumption'!J31,0,1,,MIN('1. General Inputs'!$J$20,COLUMNS('7. Consumption'!J$9:$AQ$9)-1))),0)+MAX(0,$AQ31*('1. General Inputs'!$J$20-COLUMNS('7. Consumption'!J$9:$AQ$9)+1))</f>
        <v>0</v>
      </c>
      <c r="BB31" s="114">
        <f ca="1">IFERROR(SUM(OFFSET('7. Consumption'!K31,0,1,,MIN('1. General Inputs'!$J$20,COLUMNS('7. Consumption'!K$9:$AQ$9)-1))),0)+MAX(0,$AQ31*('1. General Inputs'!$J$20-COLUMNS('7. Consumption'!K$9:$AQ$9)+1))</f>
        <v>0</v>
      </c>
      <c r="BC31" s="114">
        <f ca="1">IFERROR(SUM(OFFSET('7. Consumption'!L31,0,1,,MIN('1. General Inputs'!$J$20,COLUMNS('7. Consumption'!L$9:$AQ$9)-1))),0)+MAX(0,$AQ31*('1. General Inputs'!$J$20-COLUMNS('7. Consumption'!L$9:$AQ$9)+1))</f>
        <v>0</v>
      </c>
      <c r="BD31" s="114">
        <f ca="1">IFERROR(SUM(OFFSET('7. Consumption'!M31,0,1,,MIN('1. General Inputs'!$J$20,COLUMNS('7. Consumption'!M$9:$AQ$9)-1))),0)+MAX(0,$AQ31*('1. General Inputs'!$J$20-COLUMNS('7. Consumption'!M$9:$AQ$9)+1))</f>
        <v>0</v>
      </c>
      <c r="BE31" s="114">
        <f ca="1">IFERROR(SUM(OFFSET('7. Consumption'!N31,0,1,,MIN('1. General Inputs'!$J$20,COLUMNS('7. Consumption'!N$9:$AQ$9)-1))),0)+MAX(0,$AQ31*('1. General Inputs'!$J$20-COLUMNS('7. Consumption'!N$9:$AQ$9)+1))</f>
        <v>0</v>
      </c>
      <c r="BF31" s="114">
        <f ca="1">IFERROR(SUM(OFFSET('7. Consumption'!O31,0,1,,MIN('1. General Inputs'!$J$20,COLUMNS('7. Consumption'!O$9:$AQ$9)-1))),0)+MAX(0,$AQ31*('1. General Inputs'!$J$20-COLUMNS('7. Consumption'!O$9:$AQ$9)+1))</f>
        <v>0</v>
      </c>
      <c r="BG31" s="114">
        <f ca="1">IFERROR(SUM(OFFSET('7. Consumption'!P31,0,1,,MIN('1. General Inputs'!$J$20,COLUMNS('7. Consumption'!P$9:$AQ$9)-1))),0)+MAX(0,$AQ31*('1. General Inputs'!$J$20-COLUMNS('7. Consumption'!P$9:$AQ$9)+1))</f>
        <v>0</v>
      </c>
      <c r="BH31" s="114">
        <f ca="1">IFERROR(SUM(OFFSET('7. Consumption'!Q31,0,1,,MIN('1. General Inputs'!$J$20,COLUMNS('7. Consumption'!Q$9:$AQ$9)-1))),0)+MAX(0,$AQ31*('1. General Inputs'!$J$20-COLUMNS('7. Consumption'!Q$9:$AQ$9)+1))</f>
        <v>0</v>
      </c>
      <c r="BI31" s="114">
        <f ca="1">IFERROR(SUM(OFFSET('7. Consumption'!R31,0,1,,MIN('1. General Inputs'!$J$20,COLUMNS('7. Consumption'!R$9:$AQ$9)-1))),0)+MAX(0,$AQ31*('1. General Inputs'!$J$20-COLUMNS('7. Consumption'!R$9:$AQ$9)+1))</f>
        <v>0</v>
      </c>
      <c r="BJ31" s="114">
        <f ca="1">IFERROR(SUM(OFFSET('7. Consumption'!S31,0,1,,MIN('1. General Inputs'!$J$20,COLUMNS('7. Consumption'!S$9:$AQ$9)-1))),0)+MAX(0,$AQ31*('1. General Inputs'!$J$20-COLUMNS('7. Consumption'!S$9:$AQ$9)+1))</f>
        <v>0</v>
      </c>
      <c r="BK31" s="114">
        <f ca="1">IFERROR(SUM(OFFSET('7. Consumption'!T31,0,1,,MIN('1. General Inputs'!$J$20,COLUMNS('7. Consumption'!T$9:$AQ$9)-1))),0)+MAX(0,$AQ31*('1. General Inputs'!$J$20-COLUMNS('7. Consumption'!T$9:$AQ$9)+1))</f>
        <v>0</v>
      </c>
      <c r="BL31" s="114">
        <f ca="1">IFERROR(SUM(OFFSET('7. Consumption'!U31,0,1,,MIN('1. General Inputs'!$J$20,COLUMNS('7. Consumption'!U$9:$AQ$9)-1))),0)+MAX(0,$AQ31*('1. General Inputs'!$J$20-COLUMNS('7. Consumption'!U$9:$AQ$9)+1))</f>
        <v>0</v>
      </c>
      <c r="BM31" s="114">
        <f ca="1">IFERROR(SUM(OFFSET('7. Consumption'!V31,0,1,,MIN('1. General Inputs'!$J$20,COLUMNS('7. Consumption'!V$9:$AQ$9)-1))),0)+MAX(0,$AQ31*('1. General Inputs'!$J$20-COLUMNS('7. Consumption'!V$9:$AQ$9)+1))</f>
        <v>0</v>
      </c>
      <c r="BN31" s="114">
        <f ca="1">IFERROR(SUM(OFFSET('7. Consumption'!W31,0,1,,MIN('1. General Inputs'!$J$20,COLUMNS('7. Consumption'!W$9:$AQ$9)-1))),0)+MAX(0,$AQ31*('1. General Inputs'!$J$20-COLUMNS('7. Consumption'!W$9:$AQ$9)+1))</f>
        <v>0</v>
      </c>
      <c r="BO31" s="114">
        <f ca="1">IFERROR(SUM(OFFSET('7. Consumption'!X31,0,1,,MIN('1. General Inputs'!$J$20,COLUMNS('7. Consumption'!X$9:$AQ$9)-1))),0)+MAX(0,$AQ31*('1. General Inputs'!$J$20-COLUMNS('7. Consumption'!X$9:$AQ$9)+1))</f>
        <v>0</v>
      </c>
      <c r="BP31" s="114">
        <f ca="1">IFERROR(SUM(OFFSET('7. Consumption'!Y31,0,1,,MIN('1. General Inputs'!$J$20,COLUMNS('7. Consumption'!Y$9:$AQ$9)-1))),0)+MAX(0,$AQ31*('1. General Inputs'!$J$20-COLUMNS('7. Consumption'!Y$9:$AQ$9)+1))</f>
        <v>0</v>
      </c>
      <c r="BQ31" s="114">
        <f ca="1">IFERROR(SUM(OFFSET('7. Consumption'!Z31,0,1,,MIN('1. General Inputs'!$J$20,COLUMNS('7. Consumption'!Z$9:$AQ$9)-1))),0)+MAX(0,$AQ31*('1. General Inputs'!$J$20-COLUMNS('7. Consumption'!Z$9:$AQ$9)+1))</f>
        <v>0</v>
      </c>
      <c r="BR31" s="114">
        <f ca="1">IFERROR(SUM(OFFSET('7. Consumption'!AA31,0,1,,MIN('1. General Inputs'!$J$20,COLUMNS('7. Consumption'!AA$9:$AQ$9)-1))),0)+MAX(0,$AQ31*('1. General Inputs'!$J$20-COLUMNS('7. Consumption'!AA$9:$AQ$9)+1))</f>
        <v>0</v>
      </c>
      <c r="BS31" s="114">
        <f ca="1">IFERROR(SUM(OFFSET('7. Consumption'!AB31,0,1,,MIN('1. General Inputs'!$J$20,COLUMNS('7. Consumption'!AB$9:$AQ$9)-1))),0)+MAX(0,$AQ31*('1. General Inputs'!$J$20-COLUMNS('7. Consumption'!AB$9:$AQ$9)+1))</f>
        <v>0</v>
      </c>
      <c r="BT31" s="114">
        <f ca="1">IFERROR(SUM(OFFSET('7. Consumption'!AC31,0,1,,MIN('1. General Inputs'!$J$20,COLUMNS('7. Consumption'!AC$9:$AQ$9)-1))),0)+MAX(0,$AQ31*('1. General Inputs'!$J$20-COLUMNS('7. Consumption'!AC$9:$AQ$9)+1))</f>
        <v>0</v>
      </c>
      <c r="BU31" s="114">
        <f ca="1">IFERROR(SUM(OFFSET('7. Consumption'!AD31,0,1,,MIN('1. General Inputs'!$J$20,COLUMNS('7. Consumption'!AD$9:$AQ$9)-1))),0)+MAX(0,$AQ31*('1. General Inputs'!$J$20-COLUMNS('7. Consumption'!AD$9:$AQ$9)+1))</f>
        <v>0</v>
      </c>
      <c r="BV31" s="114">
        <f ca="1">IFERROR(SUM(OFFSET('7. Consumption'!AE31,0,1,,MIN('1. General Inputs'!$J$20,COLUMNS('7. Consumption'!AE$9:$AQ$9)-1))),0)+MAX(0,$AQ31*('1. General Inputs'!$J$20-COLUMNS('7. Consumption'!AE$9:$AQ$9)+1))</f>
        <v>0</v>
      </c>
      <c r="BW31" s="114">
        <f ca="1">IFERROR(SUM(OFFSET('7. Consumption'!AF31,0,1,,MIN('1. General Inputs'!$J$20,COLUMNS('7. Consumption'!AF$9:$AQ$9)-1))),0)+MAX(0,$AQ31*('1. General Inputs'!$J$20-COLUMNS('7. Consumption'!AF$9:$AQ$9)+1))</f>
        <v>0</v>
      </c>
      <c r="BX31" s="114">
        <f ca="1">IFERROR(SUM(OFFSET('7. Consumption'!AG31,0,1,,MIN('1. General Inputs'!$J$20,COLUMNS('7. Consumption'!AG$9:$AQ$9)-1))),0)+MAX(0,$AQ31*('1. General Inputs'!$J$20-COLUMNS('7. Consumption'!AG$9:$AQ$9)+1))</f>
        <v>0</v>
      </c>
      <c r="BY31" s="114">
        <f ca="1">IFERROR(SUM(OFFSET('7. Consumption'!AH31,0,1,,MIN('1. General Inputs'!$J$20,COLUMNS('7. Consumption'!AH$9:$AQ$9)-1))),0)+MAX(0,$AQ31*('1. General Inputs'!$J$20-COLUMNS('7. Consumption'!AH$9:$AQ$9)+1))</f>
        <v>0</v>
      </c>
      <c r="BZ31" s="114">
        <f ca="1">IFERROR(SUM(OFFSET('7. Consumption'!AI31,0,1,,MIN('1. General Inputs'!$J$20,COLUMNS('7. Consumption'!AI$9:$AQ$9)-1))),0)+MAX(0,$AQ31*('1. General Inputs'!$J$20-COLUMNS('7. Consumption'!AI$9:$AQ$9)+1))</f>
        <v>0</v>
      </c>
      <c r="CA31" s="114">
        <f ca="1">IFERROR(SUM(OFFSET('7. Consumption'!AJ31,0,1,,MIN('1. General Inputs'!$J$20,COLUMNS('7. Consumption'!AJ$9:$AQ$9)-1))),0)+MAX(0,$AQ31*('1. General Inputs'!$J$20-COLUMNS('7. Consumption'!AJ$9:$AQ$9)+1))</f>
        <v>0</v>
      </c>
      <c r="CB31" s="114">
        <f ca="1">IFERROR(SUM(OFFSET('7. Consumption'!AK31,0,1,,MIN('1. General Inputs'!$J$20,COLUMNS('7. Consumption'!AK$9:$AQ$9)-1))),0)+MAX(0,$AQ31*('1. General Inputs'!$J$20-COLUMNS('7. Consumption'!AK$9:$AQ$9)+1))</f>
        <v>0</v>
      </c>
      <c r="CC31" s="114">
        <f ca="1">IFERROR(SUM(OFFSET('7. Consumption'!AL31,0,1,,MIN('1. General Inputs'!$J$20,COLUMNS('7. Consumption'!AL$9:$AQ$9)-1))),0)+MAX(0,$AQ31*('1. General Inputs'!$J$20-COLUMNS('7. Consumption'!AL$9:$AQ$9)+1))</f>
        <v>0</v>
      </c>
      <c r="CD31" s="114">
        <f ca="1">IFERROR(SUM(OFFSET('7. Consumption'!AM31,0,1,,MIN('1. General Inputs'!$J$20,COLUMNS('7. Consumption'!AM$9:$AQ$9)-1))),0)+MAX(0,$AQ31*('1. General Inputs'!$J$20-COLUMNS('7. Consumption'!AM$9:$AQ$9)+1))</f>
        <v>0</v>
      </c>
      <c r="CE31" s="114">
        <f ca="1">IFERROR(SUM(OFFSET('7. Consumption'!AN31,0,1,,MIN('1. General Inputs'!$J$20,COLUMNS('7. Consumption'!AN$9:$AQ$9)-1))),0)+MAX(0,$AQ31*('1. General Inputs'!$J$20-COLUMNS('7. Consumption'!AN$9:$AQ$9)+1))</f>
        <v>0</v>
      </c>
      <c r="CF31" s="114">
        <f ca="1">IFERROR(SUM(OFFSET('7. Consumption'!AO31,0,1,,MIN('1. General Inputs'!$J$20,COLUMNS('7. Consumption'!AO$9:$AQ$9)-1))),0)+MAX(0,$AQ31*('1. General Inputs'!$J$20-COLUMNS('7. Consumption'!AO$9:$AQ$9)+1))</f>
        <v>0</v>
      </c>
      <c r="CG31" s="114">
        <f ca="1">IFERROR(SUM(OFFSET('7. Consumption'!AP31,0,1,,MIN('1. General Inputs'!$J$20,COLUMNS('7. Consumption'!AP$9:$AQ$9)-1))),0)+MAX(0,$AQ31*('1. General Inputs'!$J$20-COLUMNS('7. Consumption'!AP$9:$AQ$9)+1))</f>
        <v>0</v>
      </c>
      <c r="CH31" s="114">
        <f ca="1">IFERROR(SUM(OFFSET('7. Consumption'!AQ31,0,1,,MIN('1. General Inputs'!$J$20,COLUMNS('7. Consumption'!AQ$9:$AQ$9)-1))),0)+MAX(0,$AQ31*('1. General Inputs'!$J$20-COLUMNS('7. Consumption'!AQ$9:$AQ$9)+1))</f>
        <v>0</v>
      </c>
    </row>
    <row r="32" spans="2:86" x14ac:dyDescent="0.3">
      <c r="B32" s="12"/>
      <c r="C32" s="12" t="str">
        <f>IFERROR(VLOOKUP(ROWS($C$9:$C32),'5. Dosing'!$I$12:$J$73,COLUMNS('5. Dosing'!$I$11:$J$11),0),"")</f>
        <v>RAL (400) - 60 tab</v>
      </c>
      <c r="D32" s="12" t="str">
        <f>IFERROR(INDEX('5. Dosing'!C$12:C$73,MATCH('7. Consumption'!$C32,'5. Dosing'!$J$12:$J$73,0)),"")</f>
        <v>RAL</v>
      </c>
      <c r="E32" s="108">
        <f>IFERROR(INDEX('5. Dosing'!H$12:H$73,MATCH('7. Consumption'!$C32,'5. Dosing'!$J$12:$J$73,0)),0)</f>
        <v>1</v>
      </c>
      <c r="F32" s="109">
        <f>IFERROR(INDEX('5. Dosing'!G$12:G$73,MATCH('7. Consumption'!$C32,'5. Dosing'!$J$12:$J$73,0))*(30.5)/INDEX('5. Dosing'!F$12:F$73,MATCH('7. Consumption'!$C32,'5. Dosing'!$J$12:$J$73,0)),0)</f>
        <v>1.0166666666666666</v>
      </c>
      <c r="H32" s="3">
        <f ca="1">ROUNDUP($F32*$E32*CHOOSE(H$7,
IFERROR(SUMPRODUCT('6. Patients'!BZ$10:BZ$107,OFFSET('6. Patients'!$DM$9,1,MATCH($D32,'6. Patients'!$DN$9:$EI$9,0),ROWS('6. Patients'!DM$10:DM$107))),0)+
IFERROR(SUMPRODUCT('6. Patients'!BZ$10:BZ$107,OFFSET('6. Patients'!$EJ$9,1,MATCH($D32,'6. Patients'!$EK$9:$EW$9,0),ROWS('6. Patients'!DM$10:DM$107))),0)+
IFERROR(SUMPRODUCT('6. Patients'!BZ$10:BZ$107,OFFSET('6. Patients'!$EX$9,1,MATCH($D32,'6. Patients'!$EY$9:$FT$9,0),ROWS('6. Patients'!DM$10:DM$107))),0)+
IFERROR(SUMPRODUCT('6. Patients'!BZ$10:BZ$107,OFFSET('6. Patients'!$FU$9,1,MATCH($D32,'6. Patients'!$FV$9:$GJ$9,0),ROWS('6. Patients'!DM$10:DM$107))),0),
IFERROR(SUMPRODUCT('6. Patients'!BZ$10:BZ$107,OFFSET('6. Patients'!$GK$9,1,MATCH($D32,'6. Patients'!$GL$9:$HG$9,0),ROWS('6. Patients'!DM$10:DM$107))),0)+
IFERROR(SUMPRODUCT('6. Patients'!BZ$10:BZ$107,OFFSET('6. Patients'!$HH$9,1,MATCH($D32,'6. Patients'!$HI$9:$HU$9,0),ROWS('6. Patients'!DM$10:DM$107))),0)+
IFERROR(SUMPRODUCT('6. Patients'!BZ$10:BZ$107,OFFSET('6. Patients'!$HV$9,1,MATCH($D32,'6. Patients'!$HW$9:$IR$9,0),ROWS('6. Patients'!DM$10:DM$107))),0)+
IFERROR(SUMPRODUCT('6. Patients'!BZ$10:BZ$107,OFFSET('6. Patients'!$IS$9,1,MATCH($D32,'6. Patients'!$IT$9:$JH$9,0),ROWS('6. Patients'!DM$10:DM$107))),0),
IFERROR(SUMPRODUCT('6. Patients'!BZ$10:BZ$107,OFFSET('6. Patients'!$JI$9,1,MATCH($D32,'6. Patients'!$JJ$9:$KE$9,0),ROWS('6. Patients'!DM$10:DM$107))),0)+
IFERROR(SUMPRODUCT('6. Patients'!BZ$10:BZ$107,OFFSET('6. Patients'!$KF$9,1,MATCH($D32,'6. Patients'!$KG$9:$KS$9,0),ROWS('6. Patients'!DM$10:DM$107))),0)+
IFERROR(SUMPRODUCT('6. Patients'!BZ$10:BZ$107,OFFSET('6. Patients'!$KT$9,1,MATCH($D32,'6. Patients'!$KU$9:$LP$9,0),ROWS('6. Patients'!DM$10:DM$107))),0)+
IFERROR(SUMPRODUCT('6. Patients'!BZ$10:BZ$107,OFFSET('6. Patients'!$LQ$9,1,MATCH($D32,'6. Patients'!$LR$9:$MF$9,0),ROWS('6. Patients'!DM$10:DM$107))),0))+
IFERROR(VLOOKUP($D32,$H$109:$L$139,COLUMNS($H$108:$J$108)-1+H$7,0)*$E32*$F32*'1. General Inputs'!$J$18,0),0)</f>
        <v>0</v>
      </c>
      <c r="I32" s="3">
        <f ca="1">ROUNDUP($F32*$E32*CHOOSE(I$7,
IFERROR(SUMPRODUCT('6. Patients'!CA$10:CA$107,OFFSET('6. Patients'!$DM$9,1,MATCH($D32,'6. Patients'!$DN$9:$EI$9,0),ROWS('6. Patients'!DN$10:DN$107))),0)+
IFERROR(SUMPRODUCT('6. Patients'!CA$10:CA$107,OFFSET('6. Patients'!$EJ$9,1,MATCH($D32,'6. Patients'!$EK$9:$EW$9,0),ROWS('6. Patients'!DN$10:DN$107))),0)+
IFERROR(SUMPRODUCT('6. Patients'!CA$10:CA$107,OFFSET('6. Patients'!$EX$9,1,MATCH($D32,'6. Patients'!$EY$9:$FT$9,0),ROWS('6. Patients'!DN$10:DN$107))),0)+
IFERROR(SUMPRODUCT('6. Patients'!CA$10:CA$107,OFFSET('6. Patients'!$FU$9,1,MATCH($D32,'6. Patients'!$FV$9:$GJ$9,0),ROWS('6. Patients'!DN$10:DN$107))),0),
IFERROR(SUMPRODUCT('6. Patients'!CA$10:CA$107,OFFSET('6. Patients'!$GK$9,1,MATCH($D32,'6. Patients'!$GL$9:$HG$9,0),ROWS('6. Patients'!DN$10:DN$107))),0)+
IFERROR(SUMPRODUCT('6. Patients'!CA$10:CA$107,OFFSET('6. Patients'!$HH$9,1,MATCH($D32,'6. Patients'!$HI$9:$HU$9,0),ROWS('6. Patients'!DN$10:DN$107))),0)+
IFERROR(SUMPRODUCT('6. Patients'!CA$10:CA$107,OFFSET('6. Patients'!$HV$9,1,MATCH($D32,'6. Patients'!$HW$9:$IR$9,0),ROWS('6. Patients'!DN$10:DN$107))),0)+
IFERROR(SUMPRODUCT('6. Patients'!CA$10:CA$107,OFFSET('6. Patients'!$IS$9,1,MATCH($D32,'6. Patients'!$IT$9:$JH$9,0),ROWS('6. Patients'!DN$10:DN$107))),0),
IFERROR(SUMPRODUCT('6. Patients'!CA$10:CA$107,OFFSET('6. Patients'!$JI$9,1,MATCH($D32,'6. Patients'!$JJ$9:$KE$9,0),ROWS('6. Patients'!DN$10:DN$107))),0)+
IFERROR(SUMPRODUCT('6. Patients'!CA$10:CA$107,OFFSET('6. Patients'!$KF$9,1,MATCH($D32,'6. Patients'!$KG$9:$KS$9,0),ROWS('6. Patients'!DN$10:DN$107))),0)+
IFERROR(SUMPRODUCT('6. Patients'!CA$10:CA$107,OFFSET('6. Patients'!$KT$9,1,MATCH($D32,'6. Patients'!$KU$9:$LP$9,0),ROWS('6. Patients'!DN$10:DN$107))),0)+
IFERROR(SUMPRODUCT('6. Patients'!CA$10:CA$107,OFFSET('6. Patients'!$LQ$9,1,MATCH($D32,'6. Patients'!$LR$9:$MF$9,0),ROWS('6. Patients'!DN$10:DN$107))),0))+
IFERROR(VLOOKUP($D32,$H$109:$L$139,COLUMNS($H$108:$J$108)-1+I$7,0)*$E32*$F32*'1. General Inputs'!$J$18,0),0)</f>
        <v>0</v>
      </c>
      <c r="J32" s="3">
        <f ca="1">ROUNDUP($F32*$E32*CHOOSE(J$7,
IFERROR(SUMPRODUCT('6. Patients'!CB$10:CB$107,OFFSET('6. Patients'!$DM$9,1,MATCH($D32,'6. Patients'!$DN$9:$EI$9,0),ROWS('6. Patients'!DO$10:DO$107))),0)+
IFERROR(SUMPRODUCT('6. Patients'!CB$10:CB$107,OFFSET('6. Patients'!$EJ$9,1,MATCH($D32,'6. Patients'!$EK$9:$EW$9,0),ROWS('6. Patients'!DO$10:DO$107))),0)+
IFERROR(SUMPRODUCT('6. Patients'!CB$10:CB$107,OFFSET('6. Patients'!$EX$9,1,MATCH($D32,'6. Patients'!$EY$9:$FT$9,0),ROWS('6. Patients'!DO$10:DO$107))),0)+
IFERROR(SUMPRODUCT('6. Patients'!CB$10:CB$107,OFFSET('6. Patients'!$FU$9,1,MATCH($D32,'6. Patients'!$FV$9:$GJ$9,0),ROWS('6. Patients'!DO$10:DO$107))),0),
IFERROR(SUMPRODUCT('6. Patients'!CB$10:CB$107,OFFSET('6. Patients'!$GK$9,1,MATCH($D32,'6. Patients'!$GL$9:$HG$9,0),ROWS('6. Patients'!DO$10:DO$107))),0)+
IFERROR(SUMPRODUCT('6. Patients'!CB$10:CB$107,OFFSET('6. Patients'!$HH$9,1,MATCH($D32,'6. Patients'!$HI$9:$HU$9,0),ROWS('6. Patients'!DO$10:DO$107))),0)+
IFERROR(SUMPRODUCT('6. Patients'!CB$10:CB$107,OFFSET('6. Patients'!$HV$9,1,MATCH($D32,'6. Patients'!$HW$9:$IR$9,0),ROWS('6. Patients'!DO$10:DO$107))),0)+
IFERROR(SUMPRODUCT('6. Patients'!CB$10:CB$107,OFFSET('6. Patients'!$IS$9,1,MATCH($D32,'6. Patients'!$IT$9:$JH$9,0),ROWS('6. Patients'!DO$10:DO$107))),0),
IFERROR(SUMPRODUCT('6. Patients'!CB$10:CB$107,OFFSET('6. Patients'!$JI$9,1,MATCH($D32,'6. Patients'!$JJ$9:$KE$9,0),ROWS('6. Patients'!DO$10:DO$107))),0)+
IFERROR(SUMPRODUCT('6. Patients'!CB$10:CB$107,OFFSET('6. Patients'!$KF$9,1,MATCH($D32,'6. Patients'!$KG$9:$KS$9,0),ROWS('6. Patients'!DO$10:DO$107))),0)+
IFERROR(SUMPRODUCT('6. Patients'!CB$10:CB$107,OFFSET('6. Patients'!$KT$9,1,MATCH($D32,'6. Patients'!$KU$9:$LP$9,0),ROWS('6. Patients'!DO$10:DO$107))),0)+
IFERROR(SUMPRODUCT('6. Patients'!CB$10:CB$107,OFFSET('6. Patients'!$LQ$9,1,MATCH($D32,'6. Patients'!$LR$9:$MF$9,0),ROWS('6. Patients'!DO$10:DO$107))),0))+
IFERROR(VLOOKUP($D32,$H$109:$L$139,COLUMNS($H$108:$J$108)-1+J$7,0)*$E32*$F32*'1. General Inputs'!$J$18,0),0)</f>
        <v>0</v>
      </c>
      <c r="K32" s="3">
        <f ca="1">ROUNDUP($F32*$E32*CHOOSE(K$7,
IFERROR(SUMPRODUCT('6. Patients'!CC$10:CC$107,OFFSET('6. Patients'!$DM$9,1,MATCH($D32,'6. Patients'!$DN$9:$EI$9,0),ROWS('6. Patients'!DP$10:DP$107))),0)+
IFERROR(SUMPRODUCT('6. Patients'!CC$10:CC$107,OFFSET('6. Patients'!$EJ$9,1,MATCH($D32,'6. Patients'!$EK$9:$EW$9,0),ROWS('6. Patients'!DP$10:DP$107))),0)+
IFERROR(SUMPRODUCT('6. Patients'!CC$10:CC$107,OFFSET('6. Patients'!$EX$9,1,MATCH($D32,'6. Patients'!$EY$9:$FT$9,0),ROWS('6. Patients'!DP$10:DP$107))),0)+
IFERROR(SUMPRODUCT('6. Patients'!CC$10:CC$107,OFFSET('6. Patients'!$FU$9,1,MATCH($D32,'6. Patients'!$FV$9:$GJ$9,0),ROWS('6. Patients'!DP$10:DP$107))),0),
IFERROR(SUMPRODUCT('6. Patients'!CC$10:CC$107,OFFSET('6. Patients'!$GK$9,1,MATCH($D32,'6. Patients'!$GL$9:$HG$9,0),ROWS('6. Patients'!DP$10:DP$107))),0)+
IFERROR(SUMPRODUCT('6. Patients'!CC$10:CC$107,OFFSET('6. Patients'!$HH$9,1,MATCH($D32,'6. Patients'!$HI$9:$HU$9,0),ROWS('6. Patients'!DP$10:DP$107))),0)+
IFERROR(SUMPRODUCT('6. Patients'!CC$10:CC$107,OFFSET('6. Patients'!$HV$9,1,MATCH($D32,'6. Patients'!$HW$9:$IR$9,0),ROWS('6. Patients'!DP$10:DP$107))),0)+
IFERROR(SUMPRODUCT('6. Patients'!CC$10:CC$107,OFFSET('6. Patients'!$IS$9,1,MATCH($D32,'6. Patients'!$IT$9:$JH$9,0),ROWS('6. Patients'!DP$10:DP$107))),0),
IFERROR(SUMPRODUCT('6. Patients'!CC$10:CC$107,OFFSET('6. Patients'!$JI$9,1,MATCH($D32,'6. Patients'!$JJ$9:$KE$9,0),ROWS('6. Patients'!DP$10:DP$107))),0)+
IFERROR(SUMPRODUCT('6. Patients'!CC$10:CC$107,OFFSET('6. Patients'!$KF$9,1,MATCH($D32,'6. Patients'!$KG$9:$KS$9,0),ROWS('6. Patients'!DP$10:DP$107))),0)+
IFERROR(SUMPRODUCT('6. Patients'!CC$10:CC$107,OFFSET('6. Patients'!$KT$9,1,MATCH($D32,'6. Patients'!$KU$9:$LP$9,0),ROWS('6. Patients'!DP$10:DP$107))),0)+
IFERROR(SUMPRODUCT('6. Patients'!CC$10:CC$107,OFFSET('6. Patients'!$LQ$9,1,MATCH($D32,'6. Patients'!$LR$9:$MF$9,0),ROWS('6. Patients'!DP$10:DP$107))),0))+
IFERROR(VLOOKUP($D32,$H$109:$L$139,COLUMNS($H$108:$J$108)-1+K$7,0)*$E32*$F32*'1. General Inputs'!$J$18,0),0)</f>
        <v>0</v>
      </c>
      <c r="L32" s="3">
        <f ca="1">ROUNDUP($F32*$E32*CHOOSE(L$7,
IFERROR(SUMPRODUCT('6. Patients'!CD$10:CD$107,OFFSET('6. Patients'!$DM$9,1,MATCH($D32,'6. Patients'!$DN$9:$EI$9,0),ROWS('6. Patients'!DQ$10:DQ$107))),0)+
IFERROR(SUMPRODUCT('6. Patients'!CD$10:CD$107,OFFSET('6. Patients'!$EJ$9,1,MATCH($D32,'6. Patients'!$EK$9:$EW$9,0),ROWS('6. Patients'!DQ$10:DQ$107))),0)+
IFERROR(SUMPRODUCT('6. Patients'!CD$10:CD$107,OFFSET('6. Patients'!$EX$9,1,MATCH($D32,'6. Patients'!$EY$9:$FT$9,0),ROWS('6. Patients'!DQ$10:DQ$107))),0)+
IFERROR(SUMPRODUCT('6. Patients'!CD$10:CD$107,OFFSET('6. Patients'!$FU$9,1,MATCH($D32,'6. Patients'!$FV$9:$GJ$9,0),ROWS('6. Patients'!DQ$10:DQ$107))),0),
IFERROR(SUMPRODUCT('6. Patients'!CD$10:CD$107,OFFSET('6. Patients'!$GK$9,1,MATCH($D32,'6. Patients'!$GL$9:$HG$9,0),ROWS('6. Patients'!DQ$10:DQ$107))),0)+
IFERROR(SUMPRODUCT('6. Patients'!CD$10:CD$107,OFFSET('6. Patients'!$HH$9,1,MATCH($D32,'6. Patients'!$HI$9:$HU$9,0),ROWS('6. Patients'!DQ$10:DQ$107))),0)+
IFERROR(SUMPRODUCT('6. Patients'!CD$10:CD$107,OFFSET('6. Patients'!$HV$9,1,MATCH($D32,'6. Patients'!$HW$9:$IR$9,0),ROWS('6. Patients'!DQ$10:DQ$107))),0)+
IFERROR(SUMPRODUCT('6. Patients'!CD$10:CD$107,OFFSET('6. Patients'!$IS$9,1,MATCH($D32,'6. Patients'!$IT$9:$JH$9,0),ROWS('6. Patients'!DQ$10:DQ$107))),0),
IFERROR(SUMPRODUCT('6. Patients'!CD$10:CD$107,OFFSET('6. Patients'!$JI$9,1,MATCH($D32,'6. Patients'!$JJ$9:$KE$9,0),ROWS('6. Patients'!DQ$10:DQ$107))),0)+
IFERROR(SUMPRODUCT('6. Patients'!CD$10:CD$107,OFFSET('6. Patients'!$KF$9,1,MATCH($D32,'6. Patients'!$KG$9:$KS$9,0),ROWS('6. Patients'!DQ$10:DQ$107))),0)+
IFERROR(SUMPRODUCT('6. Patients'!CD$10:CD$107,OFFSET('6. Patients'!$KT$9,1,MATCH($D32,'6. Patients'!$KU$9:$LP$9,0),ROWS('6. Patients'!DQ$10:DQ$107))),0)+
IFERROR(SUMPRODUCT('6. Patients'!CD$10:CD$107,OFFSET('6. Patients'!$LQ$9,1,MATCH($D32,'6. Patients'!$LR$9:$MF$9,0),ROWS('6. Patients'!DQ$10:DQ$107))),0))+
IFERROR(VLOOKUP($D32,$H$109:$L$139,COLUMNS($H$108:$J$108)-1+L$7,0)*$E32*$F32*'1. General Inputs'!$J$18,0),0)</f>
        <v>0</v>
      </c>
      <c r="M32" s="3">
        <f ca="1">ROUNDUP($F32*$E32*CHOOSE(M$7,
IFERROR(SUMPRODUCT('6. Patients'!CE$10:CE$107,OFFSET('6. Patients'!$DM$9,1,MATCH($D32,'6. Patients'!$DN$9:$EI$9,0),ROWS('6. Patients'!DR$10:DR$107))),0)+
IFERROR(SUMPRODUCT('6. Patients'!CE$10:CE$107,OFFSET('6. Patients'!$EJ$9,1,MATCH($D32,'6. Patients'!$EK$9:$EW$9,0),ROWS('6. Patients'!DR$10:DR$107))),0)+
IFERROR(SUMPRODUCT('6. Patients'!CE$10:CE$107,OFFSET('6. Patients'!$EX$9,1,MATCH($D32,'6. Patients'!$EY$9:$FT$9,0),ROWS('6. Patients'!DR$10:DR$107))),0)+
IFERROR(SUMPRODUCT('6. Patients'!CE$10:CE$107,OFFSET('6. Patients'!$FU$9,1,MATCH($D32,'6. Patients'!$FV$9:$GJ$9,0),ROWS('6. Patients'!DR$10:DR$107))),0),
IFERROR(SUMPRODUCT('6. Patients'!CE$10:CE$107,OFFSET('6. Patients'!$GK$9,1,MATCH($D32,'6. Patients'!$GL$9:$HG$9,0),ROWS('6. Patients'!DR$10:DR$107))),0)+
IFERROR(SUMPRODUCT('6. Patients'!CE$10:CE$107,OFFSET('6. Patients'!$HH$9,1,MATCH($D32,'6. Patients'!$HI$9:$HU$9,0),ROWS('6. Patients'!DR$10:DR$107))),0)+
IFERROR(SUMPRODUCT('6. Patients'!CE$10:CE$107,OFFSET('6. Patients'!$HV$9,1,MATCH($D32,'6. Patients'!$HW$9:$IR$9,0),ROWS('6. Patients'!DR$10:DR$107))),0)+
IFERROR(SUMPRODUCT('6. Patients'!CE$10:CE$107,OFFSET('6. Patients'!$IS$9,1,MATCH($D32,'6. Patients'!$IT$9:$JH$9,0),ROWS('6. Patients'!DR$10:DR$107))),0),
IFERROR(SUMPRODUCT('6. Patients'!CE$10:CE$107,OFFSET('6. Patients'!$JI$9,1,MATCH($D32,'6. Patients'!$JJ$9:$KE$9,0),ROWS('6. Patients'!DR$10:DR$107))),0)+
IFERROR(SUMPRODUCT('6. Patients'!CE$10:CE$107,OFFSET('6. Patients'!$KF$9,1,MATCH($D32,'6. Patients'!$KG$9:$KS$9,0),ROWS('6. Patients'!DR$10:DR$107))),0)+
IFERROR(SUMPRODUCT('6. Patients'!CE$10:CE$107,OFFSET('6. Patients'!$KT$9,1,MATCH($D32,'6. Patients'!$KU$9:$LP$9,0),ROWS('6. Patients'!DR$10:DR$107))),0)+
IFERROR(SUMPRODUCT('6. Patients'!CE$10:CE$107,OFFSET('6. Patients'!$LQ$9,1,MATCH($D32,'6. Patients'!$LR$9:$MF$9,0),ROWS('6. Patients'!DR$10:DR$107))),0))+
IFERROR(VLOOKUP($D32,$H$109:$L$139,COLUMNS($H$108:$J$108)-1+M$7,0)*$E32*$F32*'1. General Inputs'!$J$18,0),0)</f>
        <v>0</v>
      </c>
      <c r="N32" s="3">
        <f ca="1">ROUNDUP($F32*$E32*CHOOSE(N$7,
IFERROR(SUMPRODUCT('6. Patients'!CF$10:CF$107,OFFSET('6. Patients'!$DM$9,1,MATCH($D32,'6. Patients'!$DN$9:$EI$9,0),ROWS('6. Patients'!DS$10:DS$107))),0)+
IFERROR(SUMPRODUCT('6. Patients'!CF$10:CF$107,OFFSET('6. Patients'!$EJ$9,1,MATCH($D32,'6. Patients'!$EK$9:$EW$9,0),ROWS('6. Patients'!DS$10:DS$107))),0)+
IFERROR(SUMPRODUCT('6. Patients'!CF$10:CF$107,OFFSET('6. Patients'!$EX$9,1,MATCH($D32,'6. Patients'!$EY$9:$FT$9,0),ROWS('6. Patients'!DS$10:DS$107))),0)+
IFERROR(SUMPRODUCT('6. Patients'!CF$10:CF$107,OFFSET('6. Patients'!$FU$9,1,MATCH($D32,'6. Patients'!$FV$9:$GJ$9,0),ROWS('6. Patients'!DS$10:DS$107))),0),
IFERROR(SUMPRODUCT('6. Patients'!CF$10:CF$107,OFFSET('6. Patients'!$GK$9,1,MATCH($D32,'6. Patients'!$GL$9:$HG$9,0),ROWS('6. Patients'!DS$10:DS$107))),0)+
IFERROR(SUMPRODUCT('6. Patients'!CF$10:CF$107,OFFSET('6. Patients'!$HH$9,1,MATCH($D32,'6. Patients'!$HI$9:$HU$9,0),ROWS('6. Patients'!DS$10:DS$107))),0)+
IFERROR(SUMPRODUCT('6. Patients'!CF$10:CF$107,OFFSET('6. Patients'!$HV$9,1,MATCH($D32,'6. Patients'!$HW$9:$IR$9,0),ROWS('6. Patients'!DS$10:DS$107))),0)+
IFERROR(SUMPRODUCT('6. Patients'!CF$10:CF$107,OFFSET('6. Patients'!$IS$9,1,MATCH($D32,'6. Patients'!$IT$9:$JH$9,0),ROWS('6. Patients'!DS$10:DS$107))),0),
IFERROR(SUMPRODUCT('6. Patients'!CF$10:CF$107,OFFSET('6. Patients'!$JI$9,1,MATCH($D32,'6. Patients'!$JJ$9:$KE$9,0),ROWS('6. Patients'!DS$10:DS$107))),0)+
IFERROR(SUMPRODUCT('6. Patients'!CF$10:CF$107,OFFSET('6. Patients'!$KF$9,1,MATCH($D32,'6. Patients'!$KG$9:$KS$9,0),ROWS('6. Patients'!DS$10:DS$107))),0)+
IFERROR(SUMPRODUCT('6. Patients'!CF$10:CF$107,OFFSET('6. Patients'!$KT$9,1,MATCH($D32,'6. Patients'!$KU$9:$LP$9,0),ROWS('6. Patients'!DS$10:DS$107))),0)+
IFERROR(SUMPRODUCT('6. Patients'!CF$10:CF$107,OFFSET('6. Patients'!$LQ$9,1,MATCH($D32,'6. Patients'!$LR$9:$MF$9,0),ROWS('6. Patients'!DS$10:DS$107))),0))+
IFERROR(VLOOKUP($D32,$H$109:$L$139,COLUMNS($H$108:$J$108)-1+N$7,0)*$E32*$F32*'1. General Inputs'!$J$18,0),0)</f>
        <v>0</v>
      </c>
      <c r="O32" s="3">
        <f ca="1">ROUNDUP($F32*$E32*CHOOSE(O$7,
IFERROR(SUMPRODUCT('6. Patients'!CG$10:CG$107,OFFSET('6. Patients'!$DM$9,1,MATCH($D32,'6. Patients'!$DN$9:$EI$9,0),ROWS('6. Patients'!DT$10:DT$107))),0)+
IFERROR(SUMPRODUCT('6. Patients'!CG$10:CG$107,OFFSET('6. Patients'!$EJ$9,1,MATCH($D32,'6. Patients'!$EK$9:$EW$9,0),ROWS('6. Patients'!DT$10:DT$107))),0)+
IFERROR(SUMPRODUCT('6. Patients'!CG$10:CG$107,OFFSET('6. Patients'!$EX$9,1,MATCH($D32,'6. Patients'!$EY$9:$FT$9,0),ROWS('6. Patients'!DT$10:DT$107))),0)+
IFERROR(SUMPRODUCT('6. Patients'!CG$10:CG$107,OFFSET('6. Patients'!$FU$9,1,MATCH($D32,'6. Patients'!$FV$9:$GJ$9,0),ROWS('6. Patients'!DT$10:DT$107))),0),
IFERROR(SUMPRODUCT('6. Patients'!CG$10:CG$107,OFFSET('6. Patients'!$GK$9,1,MATCH($D32,'6. Patients'!$GL$9:$HG$9,0),ROWS('6. Patients'!DT$10:DT$107))),0)+
IFERROR(SUMPRODUCT('6. Patients'!CG$10:CG$107,OFFSET('6. Patients'!$HH$9,1,MATCH($D32,'6. Patients'!$HI$9:$HU$9,0),ROWS('6. Patients'!DT$10:DT$107))),0)+
IFERROR(SUMPRODUCT('6. Patients'!CG$10:CG$107,OFFSET('6. Patients'!$HV$9,1,MATCH($D32,'6. Patients'!$HW$9:$IR$9,0),ROWS('6. Patients'!DT$10:DT$107))),0)+
IFERROR(SUMPRODUCT('6. Patients'!CG$10:CG$107,OFFSET('6. Patients'!$IS$9,1,MATCH($D32,'6. Patients'!$IT$9:$JH$9,0),ROWS('6. Patients'!DT$10:DT$107))),0),
IFERROR(SUMPRODUCT('6. Patients'!CG$10:CG$107,OFFSET('6. Patients'!$JI$9,1,MATCH($D32,'6. Patients'!$JJ$9:$KE$9,0),ROWS('6. Patients'!DT$10:DT$107))),0)+
IFERROR(SUMPRODUCT('6. Patients'!CG$10:CG$107,OFFSET('6. Patients'!$KF$9,1,MATCH($D32,'6. Patients'!$KG$9:$KS$9,0),ROWS('6. Patients'!DT$10:DT$107))),0)+
IFERROR(SUMPRODUCT('6. Patients'!CG$10:CG$107,OFFSET('6. Patients'!$KT$9,1,MATCH($D32,'6. Patients'!$KU$9:$LP$9,0),ROWS('6. Patients'!DT$10:DT$107))),0)+
IFERROR(SUMPRODUCT('6. Patients'!CG$10:CG$107,OFFSET('6. Patients'!$LQ$9,1,MATCH($D32,'6. Patients'!$LR$9:$MF$9,0),ROWS('6. Patients'!DT$10:DT$107))),0))+
IFERROR(VLOOKUP($D32,$H$109:$L$139,COLUMNS($H$108:$J$108)-1+O$7,0)*$E32*$F32*'1. General Inputs'!$J$18,0),0)</f>
        <v>0</v>
      </c>
      <c r="P32" s="3">
        <f ca="1">ROUNDUP($F32*$E32*CHOOSE(P$7,
IFERROR(SUMPRODUCT('6. Patients'!CH$10:CH$107,OFFSET('6. Patients'!$DM$9,1,MATCH($D32,'6. Patients'!$DN$9:$EI$9,0),ROWS('6. Patients'!DU$10:DU$107))),0)+
IFERROR(SUMPRODUCT('6. Patients'!CH$10:CH$107,OFFSET('6. Patients'!$EJ$9,1,MATCH($D32,'6. Patients'!$EK$9:$EW$9,0),ROWS('6. Patients'!DU$10:DU$107))),0)+
IFERROR(SUMPRODUCT('6. Patients'!CH$10:CH$107,OFFSET('6. Patients'!$EX$9,1,MATCH($D32,'6. Patients'!$EY$9:$FT$9,0),ROWS('6. Patients'!DU$10:DU$107))),0)+
IFERROR(SUMPRODUCT('6. Patients'!CH$10:CH$107,OFFSET('6. Patients'!$FU$9,1,MATCH($D32,'6. Patients'!$FV$9:$GJ$9,0),ROWS('6. Patients'!DU$10:DU$107))),0),
IFERROR(SUMPRODUCT('6. Patients'!CH$10:CH$107,OFFSET('6. Patients'!$GK$9,1,MATCH($D32,'6. Patients'!$GL$9:$HG$9,0),ROWS('6. Patients'!DU$10:DU$107))),0)+
IFERROR(SUMPRODUCT('6. Patients'!CH$10:CH$107,OFFSET('6. Patients'!$HH$9,1,MATCH($D32,'6. Patients'!$HI$9:$HU$9,0),ROWS('6. Patients'!DU$10:DU$107))),0)+
IFERROR(SUMPRODUCT('6. Patients'!CH$10:CH$107,OFFSET('6. Patients'!$HV$9,1,MATCH($D32,'6. Patients'!$HW$9:$IR$9,0),ROWS('6. Patients'!DU$10:DU$107))),0)+
IFERROR(SUMPRODUCT('6. Patients'!CH$10:CH$107,OFFSET('6. Patients'!$IS$9,1,MATCH($D32,'6. Patients'!$IT$9:$JH$9,0),ROWS('6. Patients'!DU$10:DU$107))),0),
IFERROR(SUMPRODUCT('6. Patients'!CH$10:CH$107,OFFSET('6. Patients'!$JI$9,1,MATCH($D32,'6. Patients'!$JJ$9:$KE$9,0),ROWS('6. Patients'!DU$10:DU$107))),0)+
IFERROR(SUMPRODUCT('6. Patients'!CH$10:CH$107,OFFSET('6. Patients'!$KF$9,1,MATCH($D32,'6. Patients'!$KG$9:$KS$9,0),ROWS('6. Patients'!DU$10:DU$107))),0)+
IFERROR(SUMPRODUCT('6. Patients'!CH$10:CH$107,OFFSET('6. Patients'!$KT$9,1,MATCH($D32,'6. Patients'!$KU$9:$LP$9,0),ROWS('6. Patients'!DU$10:DU$107))),0)+
IFERROR(SUMPRODUCT('6. Patients'!CH$10:CH$107,OFFSET('6. Patients'!$LQ$9,1,MATCH($D32,'6. Patients'!$LR$9:$MF$9,0),ROWS('6. Patients'!DU$10:DU$107))),0))+
IFERROR(VLOOKUP($D32,$H$109:$L$139,COLUMNS($H$108:$J$108)-1+P$7,0)*$E32*$F32*'1. General Inputs'!$J$18,0),0)</f>
        <v>0</v>
      </c>
      <c r="Q32" s="3">
        <f ca="1">ROUNDUP($F32*$E32*CHOOSE(Q$7,
IFERROR(SUMPRODUCT('6. Patients'!CI$10:CI$107,OFFSET('6. Patients'!$DM$9,1,MATCH($D32,'6. Patients'!$DN$9:$EI$9,0),ROWS('6. Patients'!DV$10:DV$107))),0)+
IFERROR(SUMPRODUCT('6. Patients'!CI$10:CI$107,OFFSET('6. Patients'!$EJ$9,1,MATCH($D32,'6. Patients'!$EK$9:$EW$9,0),ROWS('6. Patients'!DV$10:DV$107))),0)+
IFERROR(SUMPRODUCT('6. Patients'!CI$10:CI$107,OFFSET('6. Patients'!$EX$9,1,MATCH($D32,'6. Patients'!$EY$9:$FT$9,0),ROWS('6. Patients'!DV$10:DV$107))),0)+
IFERROR(SUMPRODUCT('6. Patients'!CI$10:CI$107,OFFSET('6. Patients'!$FU$9,1,MATCH($D32,'6. Patients'!$FV$9:$GJ$9,0),ROWS('6. Patients'!DV$10:DV$107))),0),
IFERROR(SUMPRODUCT('6. Patients'!CI$10:CI$107,OFFSET('6. Patients'!$GK$9,1,MATCH($D32,'6. Patients'!$GL$9:$HG$9,0),ROWS('6. Patients'!DV$10:DV$107))),0)+
IFERROR(SUMPRODUCT('6. Patients'!CI$10:CI$107,OFFSET('6. Patients'!$HH$9,1,MATCH($D32,'6. Patients'!$HI$9:$HU$9,0),ROWS('6. Patients'!DV$10:DV$107))),0)+
IFERROR(SUMPRODUCT('6. Patients'!CI$10:CI$107,OFFSET('6. Patients'!$HV$9,1,MATCH($D32,'6. Patients'!$HW$9:$IR$9,0),ROWS('6. Patients'!DV$10:DV$107))),0)+
IFERROR(SUMPRODUCT('6. Patients'!CI$10:CI$107,OFFSET('6. Patients'!$IS$9,1,MATCH($D32,'6. Patients'!$IT$9:$JH$9,0),ROWS('6. Patients'!DV$10:DV$107))),0),
IFERROR(SUMPRODUCT('6. Patients'!CI$10:CI$107,OFFSET('6. Patients'!$JI$9,1,MATCH($D32,'6. Patients'!$JJ$9:$KE$9,0),ROWS('6. Patients'!DV$10:DV$107))),0)+
IFERROR(SUMPRODUCT('6. Patients'!CI$10:CI$107,OFFSET('6. Patients'!$KF$9,1,MATCH($D32,'6. Patients'!$KG$9:$KS$9,0),ROWS('6. Patients'!DV$10:DV$107))),0)+
IFERROR(SUMPRODUCT('6. Patients'!CI$10:CI$107,OFFSET('6. Patients'!$KT$9,1,MATCH($D32,'6. Patients'!$KU$9:$LP$9,0),ROWS('6. Patients'!DV$10:DV$107))),0)+
IFERROR(SUMPRODUCT('6. Patients'!CI$10:CI$107,OFFSET('6. Patients'!$LQ$9,1,MATCH($D32,'6. Patients'!$LR$9:$MF$9,0),ROWS('6. Patients'!DV$10:DV$107))),0))+
IFERROR(VLOOKUP($D32,$H$109:$L$139,COLUMNS($H$108:$J$108)-1+Q$7,0)*$E32*$F32*'1. General Inputs'!$J$18,0),0)</f>
        <v>0</v>
      </c>
      <c r="R32" s="3">
        <f ca="1">ROUNDUP($F32*$E32*CHOOSE(R$7,
IFERROR(SUMPRODUCT('6. Patients'!CJ$10:CJ$107,OFFSET('6. Patients'!$DM$9,1,MATCH($D32,'6. Patients'!$DN$9:$EI$9,0),ROWS('6. Patients'!DW$10:DW$107))),0)+
IFERROR(SUMPRODUCT('6. Patients'!CJ$10:CJ$107,OFFSET('6. Patients'!$EJ$9,1,MATCH($D32,'6. Patients'!$EK$9:$EW$9,0),ROWS('6. Patients'!DW$10:DW$107))),0)+
IFERROR(SUMPRODUCT('6. Patients'!CJ$10:CJ$107,OFFSET('6. Patients'!$EX$9,1,MATCH($D32,'6. Patients'!$EY$9:$FT$9,0),ROWS('6. Patients'!DW$10:DW$107))),0)+
IFERROR(SUMPRODUCT('6. Patients'!CJ$10:CJ$107,OFFSET('6. Patients'!$FU$9,1,MATCH($D32,'6. Patients'!$FV$9:$GJ$9,0),ROWS('6. Patients'!DW$10:DW$107))),0),
IFERROR(SUMPRODUCT('6. Patients'!CJ$10:CJ$107,OFFSET('6. Patients'!$GK$9,1,MATCH($D32,'6. Patients'!$GL$9:$HG$9,0),ROWS('6. Patients'!DW$10:DW$107))),0)+
IFERROR(SUMPRODUCT('6. Patients'!CJ$10:CJ$107,OFFSET('6. Patients'!$HH$9,1,MATCH($D32,'6. Patients'!$HI$9:$HU$9,0),ROWS('6. Patients'!DW$10:DW$107))),0)+
IFERROR(SUMPRODUCT('6. Patients'!CJ$10:CJ$107,OFFSET('6. Patients'!$HV$9,1,MATCH($D32,'6. Patients'!$HW$9:$IR$9,0),ROWS('6. Patients'!DW$10:DW$107))),0)+
IFERROR(SUMPRODUCT('6. Patients'!CJ$10:CJ$107,OFFSET('6. Patients'!$IS$9,1,MATCH($D32,'6. Patients'!$IT$9:$JH$9,0),ROWS('6. Patients'!DW$10:DW$107))),0),
IFERROR(SUMPRODUCT('6. Patients'!CJ$10:CJ$107,OFFSET('6. Patients'!$JI$9,1,MATCH($D32,'6. Patients'!$JJ$9:$KE$9,0),ROWS('6. Patients'!DW$10:DW$107))),0)+
IFERROR(SUMPRODUCT('6. Patients'!CJ$10:CJ$107,OFFSET('6. Patients'!$KF$9,1,MATCH($D32,'6. Patients'!$KG$9:$KS$9,0),ROWS('6. Patients'!DW$10:DW$107))),0)+
IFERROR(SUMPRODUCT('6. Patients'!CJ$10:CJ$107,OFFSET('6. Patients'!$KT$9,1,MATCH($D32,'6. Patients'!$KU$9:$LP$9,0),ROWS('6. Patients'!DW$10:DW$107))),0)+
IFERROR(SUMPRODUCT('6. Patients'!CJ$10:CJ$107,OFFSET('6. Patients'!$LQ$9,1,MATCH($D32,'6. Patients'!$LR$9:$MF$9,0),ROWS('6. Patients'!DW$10:DW$107))),0))+
IFERROR(VLOOKUP($D32,$H$109:$L$139,COLUMNS($H$108:$J$108)-1+R$7,0)*$E32*$F32*'1. General Inputs'!$J$18,0),0)</f>
        <v>0</v>
      </c>
      <c r="S32" s="3">
        <f ca="1">ROUNDUP($F32*$E32*CHOOSE(S$7,
IFERROR(SUMPRODUCT('6. Patients'!CK$10:CK$107,OFFSET('6. Patients'!$DM$9,1,MATCH($D32,'6. Patients'!$DN$9:$EI$9,0),ROWS('6. Patients'!DX$10:DX$107))),0)+
IFERROR(SUMPRODUCT('6. Patients'!CK$10:CK$107,OFFSET('6. Patients'!$EJ$9,1,MATCH($D32,'6. Patients'!$EK$9:$EW$9,0),ROWS('6. Patients'!DX$10:DX$107))),0)+
IFERROR(SUMPRODUCT('6. Patients'!CK$10:CK$107,OFFSET('6. Patients'!$EX$9,1,MATCH($D32,'6. Patients'!$EY$9:$FT$9,0),ROWS('6. Patients'!DX$10:DX$107))),0)+
IFERROR(SUMPRODUCT('6. Patients'!CK$10:CK$107,OFFSET('6. Patients'!$FU$9,1,MATCH($D32,'6. Patients'!$FV$9:$GJ$9,0),ROWS('6. Patients'!DX$10:DX$107))),0),
IFERROR(SUMPRODUCT('6. Patients'!CK$10:CK$107,OFFSET('6. Patients'!$GK$9,1,MATCH($D32,'6. Patients'!$GL$9:$HG$9,0),ROWS('6. Patients'!DX$10:DX$107))),0)+
IFERROR(SUMPRODUCT('6. Patients'!CK$10:CK$107,OFFSET('6. Patients'!$HH$9,1,MATCH($D32,'6. Patients'!$HI$9:$HU$9,0),ROWS('6. Patients'!DX$10:DX$107))),0)+
IFERROR(SUMPRODUCT('6. Patients'!CK$10:CK$107,OFFSET('6. Patients'!$HV$9,1,MATCH($D32,'6. Patients'!$HW$9:$IR$9,0),ROWS('6. Patients'!DX$10:DX$107))),0)+
IFERROR(SUMPRODUCT('6. Patients'!CK$10:CK$107,OFFSET('6. Patients'!$IS$9,1,MATCH($D32,'6. Patients'!$IT$9:$JH$9,0),ROWS('6. Patients'!DX$10:DX$107))),0),
IFERROR(SUMPRODUCT('6. Patients'!CK$10:CK$107,OFFSET('6. Patients'!$JI$9,1,MATCH($D32,'6. Patients'!$JJ$9:$KE$9,0),ROWS('6. Patients'!DX$10:DX$107))),0)+
IFERROR(SUMPRODUCT('6. Patients'!CK$10:CK$107,OFFSET('6. Patients'!$KF$9,1,MATCH($D32,'6. Patients'!$KG$9:$KS$9,0),ROWS('6. Patients'!DX$10:DX$107))),0)+
IFERROR(SUMPRODUCT('6. Patients'!CK$10:CK$107,OFFSET('6. Patients'!$KT$9,1,MATCH($D32,'6. Patients'!$KU$9:$LP$9,0),ROWS('6. Patients'!DX$10:DX$107))),0)+
IFERROR(SUMPRODUCT('6. Patients'!CK$10:CK$107,OFFSET('6. Patients'!$LQ$9,1,MATCH($D32,'6. Patients'!$LR$9:$MF$9,0),ROWS('6. Patients'!DX$10:DX$107))),0))+
IFERROR(VLOOKUP($D32,$H$109:$L$139,COLUMNS($H$108:$J$108)-1+S$7,0)*$E32*$F32*'1. General Inputs'!$J$18,0),0)</f>
        <v>0</v>
      </c>
      <c r="T32" s="3">
        <f ca="1">ROUNDUP($F32*$E32*CHOOSE(T$7,
IFERROR(SUMPRODUCT('6. Patients'!CL$10:CL$107,OFFSET('6. Patients'!$DM$9,1,MATCH($D32,'6. Patients'!$DN$9:$EI$9,0),ROWS('6. Patients'!DY$10:DY$107))),0)+
IFERROR(SUMPRODUCT('6. Patients'!CL$10:CL$107,OFFSET('6. Patients'!$EJ$9,1,MATCH($D32,'6. Patients'!$EK$9:$EW$9,0),ROWS('6. Patients'!DY$10:DY$107))),0)+
IFERROR(SUMPRODUCT('6. Patients'!CL$10:CL$107,OFFSET('6. Patients'!$EX$9,1,MATCH($D32,'6. Patients'!$EY$9:$FT$9,0),ROWS('6. Patients'!DY$10:DY$107))),0)+
IFERROR(SUMPRODUCT('6. Patients'!CL$10:CL$107,OFFSET('6. Patients'!$FU$9,1,MATCH($D32,'6. Patients'!$FV$9:$GJ$9,0),ROWS('6. Patients'!DY$10:DY$107))),0),
IFERROR(SUMPRODUCT('6. Patients'!CL$10:CL$107,OFFSET('6. Patients'!$GK$9,1,MATCH($D32,'6. Patients'!$GL$9:$HG$9,0),ROWS('6. Patients'!DY$10:DY$107))),0)+
IFERROR(SUMPRODUCT('6. Patients'!CL$10:CL$107,OFFSET('6. Patients'!$HH$9,1,MATCH($D32,'6. Patients'!$HI$9:$HU$9,0),ROWS('6. Patients'!DY$10:DY$107))),0)+
IFERROR(SUMPRODUCT('6. Patients'!CL$10:CL$107,OFFSET('6. Patients'!$HV$9,1,MATCH($D32,'6. Patients'!$HW$9:$IR$9,0),ROWS('6. Patients'!DY$10:DY$107))),0)+
IFERROR(SUMPRODUCT('6. Patients'!CL$10:CL$107,OFFSET('6. Patients'!$IS$9,1,MATCH($D32,'6. Patients'!$IT$9:$JH$9,0),ROWS('6. Patients'!DY$10:DY$107))),0),
IFERROR(SUMPRODUCT('6. Patients'!CL$10:CL$107,OFFSET('6. Patients'!$JI$9,1,MATCH($D32,'6. Patients'!$JJ$9:$KE$9,0),ROWS('6. Patients'!DY$10:DY$107))),0)+
IFERROR(SUMPRODUCT('6. Patients'!CL$10:CL$107,OFFSET('6. Patients'!$KF$9,1,MATCH($D32,'6. Patients'!$KG$9:$KS$9,0),ROWS('6. Patients'!DY$10:DY$107))),0)+
IFERROR(SUMPRODUCT('6. Patients'!CL$10:CL$107,OFFSET('6. Patients'!$KT$9,1,MATCH($D32,'6. Patients'!$KU$9:$LP$9,0),ROWS('6. Patients'!DY$10:DY$107))),0)+
IFERROR(SUMPRODUCT('6. Patients'!CL$10:CL$107,OFFSET('6. Patients'!$LQ$9,1,MATCH($D32,'6. Patients'!$LR$9:$MF$9,0),ROWS('6. Patients'!DY$10:DY$107))),0))+
IFERROR(VLOOKUP($D32,$H$109:$L$139,COLUMNS($H$108:$J$108)-1+T$7,0)*$E32*$F32*'1. General Inputs'!$J$18,0),0)</f>
        <v>0</v>
      </c>
      <c r="U32" s="3">
        <f ca="1">ROUNDUP($F32*$E32*CHOOSE(U$7,
IFERROR(SUMPRODUCT('6. Patients'!CM$10:CM$107,OFFSET('6. Patients'!$DM$9,1,MATCH($D32,'6. Patients'!$DN$9:$EI$9,0),ROWS('6. Patients'!DZ$10:DZ$107))),0)+
IFERROR(SUMPRODUCT('6. Patients'!CM$10:CM$107,OFFSET('6. Patients'!$EJ$9,1,MATCH($D32,'6. Patients'!$EK$9:$EW$9,0),ROWS('6. Patients'!DZ$10:DZ$107))),0)+
IFERROR(SUMPRODUCT('6. Patients'!CM$10:CM$107,OFFSET('6. Patients'!$EX$9,1,MATCH($D32,'6. Patients'!$EY$9:$FT$9,0),ROWS('6. Patients'!DZ$10:DZ$107))),0)+
IFERROR(SUMPRODUCT('6. Patients'!CM$10:CM$107,OFFSET('6. Patients'!$FU$9,1,MATCH($D32,'6. Patients'!$FV$9:$GJ$9,0),ROWS('6. Patients'!DZ$10:DZ$107))),0),
IFERROR(SUMPRODUCT('6. Patients'!CM$10:CM$107,OFFSET('6. Patients'!$GK$9,1,MATCH($D32,'6. Patients'!$GL$9:$HG$9,0),ROWS('6. Patients'!DZ$10:DZ$107))),0)+
IFERROR(SUMPRODUCT('6. Patients'!CM$10:CM$107,OFFSET('6. Patients'!$HH$9,1,MATCH($D32,'6. Patients'!$HI$9:$HU$9,0),ROWS('6. Patients'!DZ$10:DZ$107))),0)+
IFERROR(SUMPRODUCT('6. Patients'!CM$10:CM$107,OFFSET('6. Patients'!$HV$9,1,MATCH($D32,'6. Patients'!$HW$9:$IR$9,0),ROWS('6. Patients'!DZ$10:DZ$107))),0)+
IFERROR(SUMPRODUCT('6. Patients'!CM$10:CM$107,OFFSET('6. Patients'!$IS$9,1,MATCH($D32,'6. Patients'!$IT$9:$JH$9,0),ROWS('6. Patients'!DZ$10:DZ$107))),0),
IFERROR(SUMPRODUCT('6. Patients'!CM$10:CM$107,OFFSET('6. Patients'!$JI$9,1,MATCH($D32,'6. Patients'!$JJ$9:$KE$9,0),ROWS('6. Patients'!DZ$10:DZ$107))),0)+
IFERROR(SUMPRODUCT('6. Patients'!CM$10:CM$107,OFFSET('6. Patients'!$KF$9,1,MATCH($D32,'6. Patients'!$KG$9:$KS$9,0),ROWS('6. Patients'!DZ$10:DZ$107))),0)+
IFERROR(SUMPRODUCT('6. Patients'!CM$10:CM$107,OFFSET('6. Patients'!$KT$9,1,MATCH($D32,'6. Patients'!$KU$9:$LP$9,0),ROWS('6. Patients'!DZ$10:DZ$107))),0)+
IFERROR(SUMPRODUCT('6. Patients'!CM$10:CM$107,OFFSET('6. Patients'!$LQ$9,1,MATCH($D32,'6. Patients'!$LR$9:$MF$9,0),ROWS('6. Patients'!DZ$10:DZ$107))),0))+
IFERROR(VLOOKUP($D32,$H$109:$L$139,COLUMNS($H$108:$J$108)-1+U$7,0)*$E32*$F32*'1. General Inputs'!$J$18,0),0)</f>
        <v>0</v>
      </c>
      <c r="V32" s="3">
        <f ca="1">ROUNDUP($F32*$E32*CHOOSE(V$7,
IFERROR(SUMPRODUCT('6. Patients'!CN$10:CN$107,OFFSET('6. Patients'!$DM$9,1,MATCH($D32,'6. Patients'!$DN$9:$EI$9,0),ROWS('6. Patients'!EA$10:EA$107))),0)+
IFERROR(SUMPRODUCT('6. Patients'!CN$10:CN$107,OFFSET('6. Patients'!$EJ$9,1,MATCH($D32,'6. Patients'!$EK$9:$EW$9,0),ROWS('6. Patients'!EA$10:EA$107))),0)+
IFERROR(SUMPRODUCT('6. Patients'!CN$10:CN$107,OFFSET('6. Patients'!$EX$9,1,MATCH($D32,'6. Patients'!$EY$9:$FT$9,0),ROWS('6. Patients'!EA$10:EA$107))),0)+
IFERROR(SUMPRODUCT('6. Patients'!CN$10:CN$107,OFFSET('6. Patients'!$FU$9,1,MATCH($D32,'6. Patients'!$FV$9:$GJ$9,0),ROWS('6. Patients'!EA$10:EA$107))),0),
IFERROR(SUMPRODUCT('6. Patients'!CN$10:CN$107,OFFSET('6. Patients'!$GK$9,1,MATCH($D32,'6. Patients'!$GL$9:$HG$9,0),ROWS('6. Patients'!EA$10:EA$107))),0)+
IFERROR(SUMPRODUCT('6. Patients'!CN$10:CN$107,OFFSET('6. Patients'!$HH$9,1,MATCH($D32,'6. Patients'!$HI$9:$HU$9,0),ROWS('6. Patients'!EA$10:EA$107))),0)+
IFERROR(SUMPRODUCT('6. Patients'!CN$10:CN$107,OFFSET('6. Patients'!$HV$9,1,MATCH($D32,'6. Patients'!$HW$9:$IR$9,0),ROWS('6. Patients'!EA$10:EA$107))),0)+
IFERROR(SUMPRODUCT('6. Patients'!CN$10:CN$107,OFFSET('6. Patients'!$IS$9,1,MATCH($D32,'6. Patients'!$IT$9:$JH$9,0),ROWS('6. Patients'!EA$10:EA$107))),0),
IFERROR(SUMPRODUCT('6. Patients'!CN$10:CN$107,OFFSET('6. Patients'!$JI$9,1,MATCH($D32,'6. Patients'!$JJ$9:$KE$9,0),ROWS('6. Patients'!EA$10:EA$107))),0)+
IFERROR(SUMPRODUCT('6. Patients'!CN$10:CN$107,OFFSET('6. Patients'!$KF$9,1,MATCH($D32,'6. Patients'!$KG$9:$KS$9,0),ROWS('6. Patients'!EA$10:EA$107))),0)+
IFERROR(SUMPRODUCT('6. Patients'!CN$10:CN$107,OFFSET('6. Patients'!$KT$9,1,MATCH($D32,'6. Patients'!$KU$9:$LP$9,0),ROWS('6. Patients'!EA$10:EA$107))),0)+
IFERROR(SUMPRODUCT('6. Patients'!CN$10:CN$107,OFFSET('6. Patients'!$LQ$9,1,MATCH($D32,'6. Patients'!$LR$9:$MF$9,0),ROWS('6. Patients'!EA$10:EA$107))),0))+
IFERROR(VLOOKUP($D32,$H$109:$L$139,COLUMNS($H$108:$J$108)-1+V$7,0)*$E32*$F32*'1. General Inputs'!$J$18,0),0)</f>
        <v>0</v>
      </c>
      <c r="W32" s="3">
        <f ca="1">ROUNDUP($F32*$E32*CHOOSE(W$7,
IFERROR(SUMPRODUCT('6. Patients'!CO$10:CO$107,OFFSET('6. Patients'!$DM$9,1,MATCH($D32,'6. Patients'!$DN$9:$EI$9,0),ROWS('6. Patients'!EB$10:EB$107))),0)+
IFERROR(SUMPRODUCT('6. Patients'!CO$10:CO$107,OFFSET('6. Patients'!$EJ$9,1,MATCH($D32,'6. Patients'!$EK$9:$EW$9,0),ROWS('6. Patients'!EB$10:EB$107))),0)+
IFERROR(SUMPRODUCT('6. Patients'!CO$10:CO$107,OFFSET('6. Patients'!$EX$9,1,MATCH($D32,'6. Patients'!$EY$9:$FT$9,0),ROWS('6. Patients'!EB$10:EB$107))),0)+
IFERROR(SUMPRODUCT('6. Patients'!CO$10:CO$107,OFFSET('6. Patients'!$FU$9,1,MATCH($D32,'6. Patients'!$FV$9:$GJ$9,0),ROWS('6. Patients'!EB$10:EB$107))),0),
IFERROR(SUMPRODUCT('6. Patients'!CO$10:CO$107,OFFSET('6. Patients'!$GK$9,1,MATCH($D32,'6. Patients'!$GL$9:$HG$9,0),ROWS('6. Patients'!EB$10:EB$107))),0)+
IFERROR(SUMPRODUCT('6. Patients'!CO$10:CO$107,OFFSET('6. Patients'!$HH$9,1,MATCH($D32,'6. Patients'!$HI$9:$HU$9,0),ROWS('6. Patients'!EB$10:EB$107))),0)+
IFERROR(SUMPRODUCT('6. Patients'!CO$10:CO$107,OFFSET('6. Patients'!$HV$9,1,MATCH($D32,'6. Patients'!$HW$9:$IR$9,0),ROWS('6. Patients'!EB$10:EB$107))),0)+
IFERROR(SUMPRODUCT('6. Patients'!CO$10:CO$107,OFFSET('6. Patients'!$IS$9,1,MATCH($D32,'6. Patients'!$IT$9:$JH$9,0),ROWS('6. Patients'!EB$10:EB$107))),0),
IFERROR(SUMPRODUCT('6. Patients'!CO$10:CO$107,OFFSET('6. Patients'!$JI$9,1,MATCH($D32,'6. Patients'!$JJ$9:$KE$9,0),ROWS('6. Patients'!EB$10:EB$107))),0)+
IFERROR(SUMPRODUCT('6. Patients'!CO$10:CO$107,OFFSET('6. Patients'!$KF$9,1,MATCH($D32,'6. Patients'!$KG$9:$KS$9,0),ROWS('6. Patients'!EB$10:EB$107))),0)+
IFERROR(SUMPRODUCT('6. Patients'!CO$10:CO$107,OFFSET('6. Patients'!$KT$9,1,MATCH($D32,'6. Patients'!$KU$9:$LP$9,0),ROWS('6. Patients'!EB$10:EB$107))),0)+
IFERROR(SUMPRODUCT('6. Patients'!CO$10:CO$107,OFFSET('6. Patients'!$LQ$9,1,MATCH($D32,'6. Patients'!$LR$9:$MF$9,0),ROWS('6. Patients'!EB$10:EB$107))),0))+
IFERROR(VLOOKUP($D32,$H$109:$L$139,COLUMNS($H$108:$J$108)-1+W$7,0)*$E32*$F32*'1. General Inputs'!$J$18,0),0)</f>
        <v>0</v>
      </c>
      <c r="X32" s="3">
        <f ca="1">ROUNDUP($F32*$E32*CHOOSE(X$7,
IFERROR(SUMPRODUCT('6. Patients'!CP$10:CP$107,OFFSET('6. Patients'!$DM$9,1,MATCH($D32,'6. Patients'!$DN$9:$EI$9,0),ROWS('6. Patients'!EC$10:EC$107))),0)+
IFERROR(SUMPRODUCT('6. Patients'!CP$10:CP$107,OFFSET('6. Patients'!$EJ$9,1,MATCH($D32,'6. Patients'!$EK$9:$EW$9,0),ROWS('6. Patients'!EC$10:EC$107))),0)+
IFERROR(SUMPRODUCT('6. Patients'!CP$10:CP$107,OFFSET('6. Patients'!$EX$9,1,MATCH($D32,'6. Patients'!$EY$9:$FT$9,0),ROWS('6. Patients'!EC$10:EC$107))),0)+
IFERROR(SUMPRODUCT('6. Patients'!CP$10:CP$107,OFFSET('6. Patients'!$FU$9,1,MATCH($D32,'6. Patients'!$FV$9:$GJ$9,0),ROWS('6. Patients'!EC$10:EC$107))),0),
IFERROR(SUMPRODUCT('6. Patients'!CP$10:CP$107,OFFSET('6. Patients'!$GK$9,1,MATCH($D32,'6. Patients'!$GL$9:$HG$9,0),ROWS('6. Patients'!EC$10:EC$107))),0)+
IFERROR(SUMPRODUCT('6. Patients'!CP$10:CP$107,OFFSET('6. Patients'!$HH$9,1,MATCH($D32,'6. Patients'!$HI$9:$HU$9,0),ROWS('6. Patients'!EC$10:EC$107))),0)+
IFERROR(SUMPRODUCT('6. Patients'!CP$10:CP$107,OFFSET('6. Patients'!$HV$9,1,MATCH($D32,'6. Patients'!$HW$9:$IR$9,0),ROWS('6. Patients'!EC$10:EC$107))),0)+
IFERROR(SUMPRODUCT('6. Patients'!CP$10:CP$107,OFFSET('6. Patients'!$IS$9,1,MATCH($D32,'6. Patients'!$IT$9:$JH$9,0),ROWS('6. Patients'!EC$10:EC$107))),0),
IFERROR(SUMPRODUCT('6. Patients'!CP$10:CP$107,OFFSET('6. Patients'!$JI$9,1,MATCH($D32,'6. Patients'!$JJ$9:$KE$9,0),ROWS('6. Patients'!EC$10:EC$107))),0)+
IFERROR(SUMPRODUCT('6. Patients'!CP$10:CP$107,OFFSET('6. Patients'!$KF$9,1,MATCH($D32,'6. Patients'!$KG$9:$KS$9,0),ROWS('6. Patients'!EC$10:EC$107))),0)+
IFERROR(SUMPRODUCT('6. Patients'!CP$10:CP$107,OFFSET('6. Patients'!$KT$9,1,MATCH($D32,'6. Patients'!$KU$9:$LP$9,0),ROWS('6. Patients'!EC$10:EC$107))),0)+
IFERROR(SUMPRODUCT('6. Patients'!CP$10:CP$107,OFFSET('6. Patients'!$LQ$9,1,MATCH($D32,'6. Patients'!$LR$9:$MF$9,0),ROWS('6. Patients'!EC$10:EC$107))),0))+
IFERROR(VLOOKUP($D32,$H$109:$L$139,COLUMNS($H$108:$J$108)-1+X$7,0)*$E32*$F32*'1. General Inputs'!$J$18,0),0)</f>
        <v>0</v>
      </c>
      <c r="Y32" s="3">
        <f ca="1">ROUNDUP($F32*$E32*CHOOSE(Y$7,
IFERROR(SUMPRODUCT('6. Patients'!CQ$10:CQ$107,OFFSET('6. Patients'!$DM$9,1,MATCH($D32,'6. Patients'!$DN$9:$EI$9,0),ROWS('6. Patients'!ED$10:ED$107))),0)+
IFERROR(SUMPRODUCT('6. Patients'!CQ$10:CQ$107,OFFSET('6. Patients'!$EJ$9,1,MATCH($D32,'6. Patients'!$EK$9:$EW$9,0),ROWS('6. Patients'!ED$10:ED$107))),0)+
IFERROR(SUMPRODUCT('6. Patients'!CQ$10:CQ$107,OFFSET('6. Patients'!$EX$9,1,MATCH($D32,'6. Patients'!$EY$9:$FT$9,0),ROWS('6. Patients'!ED$10:ED$107))),0)+
IFERROR(SUMPRODUCT('6. Patients'!CQ$10:CQ$107,OFFSET('6. Patients'!$FU$9,1,MATCH($D32,'6. Patients'!$FV$9:$GJ$9,0),ROWS('6. Patients'!ED$10:ED$107))),0),
IFERROR(SUMPRODUCT('6. Patients'!CQ$10:CQ$107,OFFSET('6. Patients'!$GK$9,1,MATCH($D32,'6. Patients'!$GL$9:$HG$9,0),ROWS('6. Patients'!ED$10:ED$107))),0)+
IFERROR(SUMPRODUCT('6. Patients'!CQ$10:CQ$107,OFFSET('6. Patients'!$HH$9,1,MATCH($D32,'6. Patients'!$HI$9:$HU$9,0),ROWS('6. Patients'!ED$10:ED$107))),0)+
IFERROR(SUMPRODUCT('6. Patients'!CQ$10:CQ$107,OFFSET('6. Patients'!$HV$9,1,MATCH($D32,'6. Patients'!$HW$9:$IR$9,0),ROWS('6. Patients'!ED$10:ED$107))),0)+
IFERROR(SUMPRODUCT('6. Patients'!CQ$10:CQ$107,OFFSET('6. Patients'!$IS$9,1,MATCH($D32,'6. Patients'!$IT$9:$JH$9,0),ROWS('6. Patients'!ED$10:ED$107))),0),
IFERROR(SUMPRODUCT('6. Patients'!CQ$10:CQ$107,OFFSET('6. Patients'!$JI$9,1,MATCH($D32,'6. Patients'!$JJ$9:$KE$9,0),ROWS('6. Patients'!ED$10:ED$107))),0)+
IFERROR(SUMPRODUCT('6. Patients'!CQ$10:CQ$107,OFFSET('6. Patients'!$KF$9,1,MATCH($D32,'6. Patients'!$KG$9:$KS$9,0),ROWS('6. Patients'!ED$10:ED$107))),0)+
IFERROR(SUMPRODUCT('6. Patients'!CQ$10:CQ$107,OFFSET('6. Patients'!$KT$9,1,MATCH($D32,'6. Patients'!$KU$9:$LP$9,0),ROWS('6. Patients'!ED$10:ED$107))),0)+
IFERROR(SUMPRODUCT('6. Patients'!CQ$10:CQ$107,OFFSET('6. Patients'!$LQ$9,1,MATCH($D32,'6. Patients'!$LR$9:$MF$9,0),ROWS('6. Patients'!ED$10:ED$107))),0))+
IFERROR(VLOOKUP($D32,$H$109:$L$139,COLUMNS($H$108:$J$108)-1+Y$7,0)*$E32*$F32*'1. General Inputs'!$J$18,0),0)</f>
        <v>0</v>
      </c>
      <c r="Z32" s="3">
        <f ca="1">ROUNDUP($F32*$E32*CHOOSE(Z$7,
IFERROR(SUMPRODUCT('6. Patients'!CR$10:CR$107,OFFSET('6. Patients'!$DM$9,1,MATCH($D32,'6. Patients'!$DN$9:$EI$9,0),ROWS('6. Patients'!EE$10:EE$107))),0)+
IFERROR(SUMPRODUCT('6. Patients'!CR$10:CR$107,OFFSET('6. Patients'!$EJ$9,1,MATCH($D32,'6. Patients'!$EK$9:$EW$9,0),ROWS('6. Patients'!EE$10:EE$107))),0)+
IFERROR(SUMPRODUCT('6. Patients'!CR$10:CR$107,OFFSET('6. Patients'!$EX$9,1,MATCH($D32,'6. Patients'!$EY$9:$FT$9,0),ROWS('6. Patients'!EE$10:EE$107))),0)+
IFERROR(SUMPRODUCT('6. Patients'!CR$10:CR$107,OFFSET('6. Patients'!$FU$9,1,MATCH($D32,'6. Patients'!$FV$9:$GJ$9,0),ROWS('6. Patients'!EE$10:EE$107))),0),
IFERROR(SUMPRODUCT('6. Patients'!CR$10:CR$107,OFFSET('6. Patients'!$GK$9,1,MATCH($D32,'6. Patients'!$GL$9:$HG$9,0),ROWS('6. Patients'!EE$10:EE$107))),0)+
IFERROR(SUMPRODUCT('6. Patients'!CR$10:CR$107,OFFSET('6. Patients'!$HH$9,1,MATCH($D32,'6. Patients'!$HI$9:$HU$9,0),ROWS('6. Patients'!EE$10:EE$107))),0)+
IFERROR(SUMPRODUCT('6. Patients'!CR$10:CR$107,OFFSET('6. Patients'!$HV$9,1,MATCH($D32,'6. Patients'!$HW$9:$IR$9,0),ROWS('6. Patients'!EE$10:EE$107))),0)+
IFERROR(SUMPRODUCT('6. Patients'!CR$10:CR$107,OFFSET('6. Patients'!$IS$9,1,MATCH($D32,'6. Patients'!$IT$9:$JH$9,0),ROWS('6. Patients'!EE$10:EE$107))),0),
IFERROR(SUMPRODUCT('6. Patients'!CR$10:CR$107,OFFSET('6. Patients'!$JI$9,1,MATCH($D32,'6. Patients'!$JJ$9:$KE$9,0),ROWS('6. Patients'!EE$10:EE$107))),0)+
IFERROR(SUMPRODUCT('6. Patients'!CR$10:CR$107,OFFSET('6. Patients'!$KF$9,1,MATCH($D32,'6. Patients'!$KG$9:$KS$9,0),ROWS('6. Patients'!EE$10:EE$107))),0)+
IFERROR(SUMPRODUCT('6. Patients'!CR$10:CR$107,OFFSET('6. Patients'!$KT$9,1,MATCH($D32,'6. Patients'!$KU$9:$LP$9,0),ROWS('6. Patients'!EE$10:EE$107))),0)+
IFERROR(SUMPRODUCT('6. Patients'!CR$10:CR$107,OFFSET('6. Patients'!$LQ$9,1,MATCH($D32,'6. Patients'!$LR$9:$MF$9,0),ROWS('6. Patients'!EE$10:EE$107))),0))+
IFERROR(VLOOKUP($D32,$H$109:$L$139,COLUMNS($H$108:$J$108)-1+Z$7,0)*$E32*$F32*'1. General Inputs'!$J$18,0),0)</f>
        <v>0</v>
      </c>
      <c r="AA32" s="3">
        <f ca="1">ROUNDUP($F32*$E32*CHOOSE(AA$7,
IFERROR(SUMPRODUCT('6. Patients'!CS$10:CS$107,OFFSET('6. Patients'!$DM$9,1,MATCH($D32,'6. Patients'!$DN$9:$EI$9,0),ROWS('6. Patients'!EF$10:EF$107))),0)+
IFERROR(SUMPRODUCT('6. Patients'!CS$10:CS$107,OFFSET('6. Patients'!$EJ$9,1,MATCH($D32,'6. Patients'!$EK$9:$EW$9,0),ROWS('6. Patients'!EF$10:EF$107))),0)+
IFERROR(SUMPRODUCT('6. Patients'!CS$10:CS$107,OFFSET('6. Patients'!$EX$9,1,MATCH($D32,'6. Patients'!$EY$9:$FT$9,0),ROWS('6. Patients'!EF$10:EF$107))),0)+
IFERROR(SUMPRODUCT('6. Patients'!CS$10:CS$107,OFFSET('6. Patients'!$FU$9,1,MATCH($D32,'6. Patients'!$FV$9:$GJ$9,0),ROWS('6. Patients'!EF$10:EF$107))),0),
IFERROR(SUMPRODUCT('6. Patients'!CS$10:CS$107,OFFSET('6. Patients'!$GK$9,1,MATCH($D32,'6. Patients'!$GL$9:$HG$9,0),ROWS('6. Patients'!EF$10:EF$107))),0)+
IFERROR(SUMPRODUCT('6. Patients'!CS$10:CS$107,OFFSET('6. Patients'!$HH$9,1,MATCH($D32,'6. Patients'!$HI$9:$HU$9,0),ROWS('6. Patients'!EF$10:EF$107))),0)+
IFERROR(SUMPRODUCT('6. Patients'!CS$10:CS$107,OFFSET('6. Patients'!$HV$9,1,MATCH($D32,'6. Patients'!$HW$9:$IR$9,0),ROWS('6. Patients'!EF$10:EF$107))),0)+
IFERROR(SUMPRODUCT('6. Patients'!CS$10:CS$107,OFFSET('6. Patients'!$IS$9,1,MATCH($D32,'6. Patients'!$IT$9:$JH$9,0),ROWS('6. Patients'!EF$10:EF$107))),0),
IFERROR(SUMPRODUCT('6. Patients'!CS$10:CS$107,OFFSET('6. Patients'!$JI$9,1,MATCH($D32,'6. Patients'!$JJ$9:$KE$9,0),ROWS('6. Patients'!EF$10:EF$107))),0)+
IFERROR(SUMPRODUCT('6. Patients'!CS$10:CS$107,OFFSET('6. Patients'!$KF$9,1,MATCH($D32,'6. Patients'!$KG$9:$KS$9,0),ROWS('6. Patients'!EF$10:EF$107))),0)+
IFERROR(SUMPRODUCT('6. Patients'!CS$10:CS$107,OFFSET('6. Patients'!$KT$9,1,MATCH($D32,'6. Patients'!$KU$9:$LP$9,0),ROWS('6. Patients'!EF$10:EF$107))),0)+
IFERROR(SUMPRODUCT('6. Patients'!CS$10:CS$107,OFFSET('6. Patients'!$LQ$9,1,MATCH($D32,'6. Patients'!$LR$9:$MF$9,0),ROWS('6. Patients'!EF$10:EF$107))),0))+
IFERROR(VLOOKUP($D32,$H$109:$L$139,COLUMNS($H$108:$J$108)-1+AA$7,0)*$E32*$F32*'1. General Inputs'!$J$18,0),0)</f>
        <v>0</v>
      </c>
      <c r="AB32" s="3">
        <f ca="1">ROUNDUP($F32*$E32*CHOOSE(AB$7,
IFERROR(SUMPRODUCT('6. Patients'!CT$10:CT$107,OFFSET('6. Patients'!$DM$9,1,MATCH($D32,'6. Patients'!$DN$9:$EI$9,0),ROWS('6. Patients'!EG$10:EG$107))),0)+
IFERROR(SUMPRODUCT('6. Patients'!CT$10:CT$107,OFFSET('6. Patients'!$EJ$9,1,MATCH($D32,'6. Patients'!$EK$9:$EW$9,0),ROWS('6. Patients'!EG$10:EG$107))),0)+
IFERROR(SUMPRODUCT('6. Patients'!CT$10:CT$107,OFFSET('6. Patients'!$EX$9,1,MATCH($D32,'6. Patients'!$EY$9:$FT$9,0),ROWS('6. Patients'!EG$10:EG$107))),0)+
IFERROR(SUMPRODUCT('6. Patients'!CT$10:CT$107,OFFSET('6. Patients'!$FU$9,1,MATCH($D32,'6. Patients'!$FV$9:$GJ$9,0),ROWS('6. Patients'!EG$10:EG$107))),0),
IFERROR(SUMPRODUCT('6. Patients'!CT$10:CT$107,OFFSET('6. Patients'!$GK$9,1,MATCH($D32,'6. Patients'!$GL$9:$HG$9,0),ROWS('6. Patients'!EG$10:EG$107))),0)+
IFERROR(SUMPRODUCT('6. Patients'!CT$10:CT$107,OFFSET('6. Patients'!$HH$9,1,MATCH($D32,'6. Patients'!$HI$9:$HU$9,0),ROWS('6. Patients'!EG$10:EG$107))),0)+
IFERROR(SUMPRODUCT('6. Patients'!CT$10:CT$107,OFFSET('6. Patients'!$HV$9,1,MATCH($D32,'6. Patients'!$HW$9:$IR$9,0),ROWS('6. Patients'!EG$10:EG$107))),0)+
IFERROR(SUMPRODUCT('6. Patients'!CT$10:CT$107,OFFSET('6. Patients'!$IS$9,1,MATCH($D32,'6. Patients'!$IT$9:$JH$9,0),ROWS('6. Patients'!EG$10:EG$107))),0),
IFERROR(SUMPRODUCT('6. Patients'!CT$10:CT$107,OFFSET('6. Patients'!$JI$9,1,MATCH($D32,'6. Patients'!$JJ$9:$KE$9,0),ROWS('6. Patients'!EG$10:EG$107))),0)+
IFERROR(SUMPRODUCT('6. Patients'!CT$10:CT$107,OFFSET('6. Patients'!$KF$9,1,MATCH($D32,'6. Patients'!$KG$9:$KS$9,0),ROWS('6. Patients'!EG$10:EG$107))),0)+
IFERROR(SUMPRODUCT('6. Patients'!CT$10:CT$107,OFFSET('6. Patients'!$KT$9,1,MATCH($D32,'6. Patients'!$KU$9:$LP$9,0),ROWS('6. Patients'!EG$10:EG$107))),0)+
IFERROR(SUMPRODUCT('6. Patients'!CT$10:CT$107,OFFSET('6. Patients'!$LQ$9,1,MATCH($D32,'6. Patients'!$LR$9:$MF$9,0),ROWS('6. Patients'!EG$10:EG$107))),0))+
IFERROR(VLOOKUP($D32,$H$109:$L$139,COLUMNS($H$108:$J$108)-1+AB$7,0)*$E32*$F32*'1. General Inputs'!$J$18,0),0)</f>
        <v>0</v>
      </c>
      <c r="AC32" s="3">
        <f ca="1">ROUNDUP($F32*$E32*CHOOSE(AC$7,
IFERROR(SUMPRODUCT('6. Patients'!CU$10:CU$107,OFFSET('6. Patients'!$DM$9,1,MATCH($D32,'6. Patients'!$DN$9:$EI$9,0),ROWS('6. Patients'!EH$10:EH$107))),0)+
IFERROR(SUMPRODUCT('6. Patients'!CU$10:CU$107,OFFSET('6. Patients'!$EJ$9,1,MATCH($D32,'6. Patients'!$EK$9:$EW$9,0),ROWS('6. Patients'!EH$10:EH$107))),0)+
IFERROR(SUMPRODUCT('6. Patients'!CU$10:CU$107,OFFSET('6. Patients'!$EX$9,1,MATCH($D32,'6. Patients'!$EY$9:$FT$9,0),ROWS('6. Patients'!EH$10:EH$107))),0)+
IFERROR(SUMPRODUCT('6. Patients'!CU$10:CU$107,OFFSET('6. Patients'!$FU$9,1,MATCH($D32,'6. Patients'!$FV$9:$GJ$9,0),ROWS('6. Patients'!EH$10:EH$107))),0),
IFERROR(SUMPRODUCT('6. Patients'!CU$10:CU$107,OFFSET('6. Patients'!$GK$9,1,MATCH($D32,'6. Patients'!$GL$9:$HG$9,0),ROWS('6. Patients'!EH$10:EH$107))),0)+
IFERROR(SUMPRODUCT('6. Patients'!CU$10:CU$107,OFFSET('6. Patients'!$HH$9,1,MATCH($D32,'6. Patients'!$HI$9:$HU$9,0),ROWS('6. Patients'!EH$10:EH$107))),0)+
IFERROR(SUMPRODUCT('6. Patients'!CU$10:CU$107,OFFSET('6. Patients'!$HV$9,1,MATCH($D32,'6. Patients'!$HW$9:$IR$9,0),ROWS('6. Patients'!EH$10:EH$107))),0)+
IFERROR(SUMPRODUCT('6. Patients'!CU$10:CU$107,OFFSET('6. Patients'!$IS$9,1,MATCH($D32,'6. Patients'!$IT$9:$JH$9,0),ROWS('6. Patients'!EH$10:EH$107))),0),
IFERROR(SUMPRODUCT('6. Patients'!CU$10:CU$107,OFFSET('6. Patients'!$JI$9,1,MATCH($D32,'6. Patients'!$JJ$9:$KE$9,0),ROWS('6. Patients'!EH$10:EH$107))),0)+
IFERROR(SUMPRODUCT('6. Patients'!CU$10:CU$107,OFFSET('6. Patients'!$KF$9,1,MATCH($D32,'6. Patients'!$KG$9:$KS$9,0),ROWS('6. Patients'!EH$10:EH$107))),0)+
IFERROR(SUMPRODUCT('6. Patients'!CU$10:CU$107,OFFSET('6. Patients'!$KT$9,1,MATCH($D32,'6. Patients'!$KU$9:$LP$9,0),ROWS('6. Patients'!EH$10:EH$107))),0)+
IFERROR(SUMPRODUCT('6. Patients'!CU$10:CU$107,OFFSET('6. Patients'!$LQ$9,1,MATCH($D32,'6. Patients'!$LR$9:$MF$9,0),ROWS('6. Patients'!EH$10:EH$107))),0))+
IFERROR(VLOOKUP($D32,$H$109:$L$139,COLUMNS($H$108:$J$108)-1+AC$7,0)*$E32*$F32*'1. General Inputs'!$J$18,0),0)</f>
        <v>0</v>
      </c>
      <c r="AD32" s="3">
        <f ca="1">ROUNDUP($F32*$E32*CHOOSE(AD$7,
IFERROR(SUMPRODUCT('6. Patients'!CV$10:CV$107,OFFSET('6. Patients'!$DM$9,1,MATCH($D32,'6. Patients'!$DN$9:$EI$9,0),ROWS('6. Patients'!EI$10:EI$107))),0)+
IFERROR(SUMPRODUCT('6. Patients'!CV$10:CV$107,OFFSET('6. Patients'!$EJ$9,1,MATCH($D32,'6. Patients'!$EK$9:$EW$9,0),ROWS('6. Patients'!EI$10:EI$107))),0)+
IFERROR(SUMPRODUCT('6. Patients'!CV$10:CV$107,OFFSET('6. Patients'!$EX$9,1,MATCH($D32,'6. Patients'!$EY$9:$FT$9,0),ROWS('6. Patients'!EI$10:EI$107))),0)+
IFERROR(SUMPRODUCT('6. Patients'!CV$10:CV$107,OFFSET('6. Patients'!$FU$9,1,MATCH($D32,'6. Patients'!$FV$9:$GJ$9,0),ROWS('6. Patients'!EI$10:EI$107))),0),
IFERROR(SUMPRODUCT('6. Patients'!CV$10:CV$107,OFFSET('6. Patients'!$GK$9,1,MATCH($D32,'6. Patients'!$GL$9:$HG$9,0),ROWS('6. Patients'!EI$10:EI$107))),0)+
IFERROR(SUMPRODUCT('6. Patients'!CV$10:CV$107,OFFSET('6. Patients'!$HH$9,1,MATCH($D32,'6. Patients'!$HI$9:$HU$9,0),ROWS('6. Patients'!EI$10:EI$107))),0)+
IFERROR(SUMPRODUCT('6. Patients'!CV$10:CV$107,OFFSET('6. Patients'!$HV$9,1,MATCH($D32,'6. Patients'!$HW$9:$IR$9,0),ROWS('6. Patients'!EI$10:EI$107))),0)+
IFERROR(SUMPRODUCT('6. Patients'!CV$10:CV$107,OFFSET('6. Patients'!$IS$9,1,MATCH($D32,'6. Patients'!$IT$9:$JH$9,0),ROWS('6. Patients'!EI$10:EI$107))),0),
IFERROR(SUMPRODUCT('6. Patients'!CV$10:CV$107,OFFSET('6. Patients'!$JI$9,1,MATCH($D32,'6. Patients'!$JJ$9:$KE$9,0),ROWS('6. Patients'!EI$10:EI$107))),0)+
IFERROR(SUMPRODUCT('6. Patients'!CV$10:CV$107,OFFSET('6. Patients'!$KF$9,1,MATCH($D32,'6. Patients'!$KG$9:$KS$9,0),ROWS('6. Patients'!EI$10:EI$107))),0)+
IFERROR(SUMPRODUCT('6. Patients'!CV$10:CV$107,OFFSET('6. Patients'!$KT$9,1,MATCH($D32,'6. Patients'!$KU$9:$LP$9,0),ROWS('6. Patients'!EI$10:EI$107))),0)+
IFERROR(SUMPRODUCT('6. Patients'!CV$10:CV$107,OFFSET('6. Patients'!$LQ$9,1,MATCH($D32,'6. Patients'!$LR$9:$MF$9,0),ROWS('6. Patients'!EI$10:EI$107))),0))+
IFERROR(VLOOKUP($D32,$H$109:$L$139,COLUMNS($H$108:$J$108)-1+AD$7,0)*$E32*$F32*'1. General Inputs'!$J$18,0),0)</f>
        <v>0</v>
      </c>
      <c r="AE32" s="3">
        <f ca="1">ROUNDUP($F32*$E32*CHOOSE(AE$7,
IFERROR(SUMPRODUCT('6. Patients'!CW$10:CW$107,OFFSET('6. Patients'!$DM$9,1,MATCH($D32,'6. Patients'!$DN$9:$EI$9,0),ROWS('6. Patients'!EJ$10:EJ$107))),0)+
IFERROR(SUMPRODUCT('6. Patients'!CW$10:CW$107,OFFSET('6. Patients'!$EJ$9,1,MATCH($D32,'6. Patients'!$EK$9:$EW$9,0),ROWS('6. Patients'!EJ$10:EJ$107))),0)+
IFERROR(SUMPRODUCT('6. Patients'!CW$10:CW$107,OFFSET('6. Patients'!$EX$9,1,MATCH($D32,'6. Patients'!$EY$9:$FT$9,0),ROWS('6. Patients'!EJ$10:EJ$107))),0)+
IFERROR(SUMPRODUCT('6. Patients'!CW$10:CW$107,OFFSET('6. Patients'!$FU$9,1,MATCH($D32,'6. Patients'!$FV$9:$GJ$9,0),ROWS('6. Patients'!EJ$10:EJ$107))),0),
IFERROR(SUMPRODUCT('6. Patients'!CW$10:CW$107,OFFSET('6. Patients'!$GK$9,1,MATCH($D32,'6. Patients'!$GL$9:$HG$9,0),ROWS('6. Patients'!EJ$10:EJ$107))),0)+
IFERROR(SUMPRODUCT('6. Patients'!CW$10:CW$107,OFFSET('6. Patients'!$HH$9,1,MATCH($D32,'6. Patients'!$HI$9:$HU$9,0),ROWS('6. Patients'!EJ$10:EJ$107))),0)+
IFERROR(SUMPRODUCT('6. Patients'!CW$10:CW$107,OFFSET('6. Patients'!$HV$9,1,MATCH($D32,'6. Patients'!$HW$9:$IR$9,0),ROWS('6. Patients'!EJ$10:EJ$107))),0)+
IFERROR(SUMPRODUCT('6. Patients'!CW$10:CW$107,OFFSET('6. Patients'!$IS$9,1,MATCH($D32,'6. Patients'!$IT$9:$JH$9,0),ROWS('6. Patients'!EJ$10:EJ$107))),0),
IFERROR(SUMPRODUCT('6. Patients'!CW$10:CW$107,OFFSET('6. Patients'!$JI$9,1,MATCH($D32,'6. Patients'!$JJ$9:$KE$9,0),ROWS('6. Patients'!EJ$10:EJ$107))),0)+
IFERROR(SUMPRODUCT('6. Patients'!CW$10:CW$107,OFFSET('6. Patients'!$KF$9,1,MATCH($D32,'6. Patients'!$KG$9:$KS$9,0),ROWS('6. Patients'!EJ$10:EJ$107))),0)+
IFERROR(SUMPRODUCT('6. Patients'!CW$10:CW$107,OFFSET('6. Patients'!$KT$9,1,MATCH($D32,'6. Patients'!$KU$9:$LP$9,0),ROWS('6. Patients'!EJ$10:EJ$107))),0)+
IFERROR(SUMPRODUCT('6. Patients'!CW$10:CW$107,OFFSET('6. Patients'!$LQ$9,1,MATCH($D32,'6. Patients'!$LR$9:$MF$9,0),ROWS('6. Patients'!EJ$10:EJ$107))),0))+
IFERROR(VLOOKUP($D32,$H$109:$L$139,COLUMNS($H$108:$J$108)-1+AE$7,0)*$E32*$F32*'1. General Inputs'!$J$18,0),0)</f>
        <v>0</v>
      </c>
      <c r="AF32" s="3">
        <f ca="1">ROUNDUP($F32*$E32*CHOOSE(AF$7,
IFERROR(SUMPRODUCT('6. Patients'!CX$10:CX$107,OFFSET('6. Patients'!$DM$9,1,MATCH($D32,'6. Patients'!$DN$9:$EI$9,0),ROWS('6. Patients'!EK$10:EK$107))),0)+
IFERROR(SUMPRODUCT('6. Patients'!CX$10:CX$107,OFFSET('6. Patients'!$EJ$9,1,MATCH($D32,'6. Patients'!$EK$9:$EW$9,0),ROWS('6. Patients'!EK$10:EK$107))),0)+
IFERROR(SUMPRODUCT('6. Patients'!CX$10:CX$107,OFFSET('6. Patients'!$EX$9,1,MATCH($D32,'6. Patients'!$EY$9:$FT$9,0),ROWS('6. Patients'!EK$10:EK$107))),0)+
IFERROR(SUMPRODUCT('6. Patients'!CX$10:CX$107,OFFSET('6. Patients'!$FU$9,1,MATCH($D32,'6. Patients'!$FV$9:$GJ$9,0),ROWS('6. Patients'!EK$10:EK$107))),0),
IFERROR(SUMPRODUCT('6. Patients'!CX$10:CX$107,OFFSET('6. Patients'!$GK$9,1,MATCH($D32,'6. Patients'!$GL$9:$HG$9,0),ROWS('6. Patients'!EK$10:EK$107))),0)+
IFERROR(SUMPRODUCT('6. Patients'!CX$10:CX$107,OFFSET('6. Patients'!$HH$9,1,MATCH($D32,'6. Patients'!$HI$9:$HU$9,0),ROWS('6. Patients'!EK$10:EK$107))),0)+
IFERROR(SUMPRODUCT('6. Patients'!CX$10:CX$107,OFFSET('6. Patients'!$HV$9,1,MATCH($D32,'6. Patients'!$HW$9:$IR$9,0),ROWS('6. Patients'!EK$10:EK$107))),0)+
IFERROR(SUMPRODUCT('6. Patients'!CX$10:CX$107,OFFSET('6. Patients'!$IS$9,1,MATCH($D32,'6. Patients'!$IT$9:$JH$9,0),ROWS('6. Patients'!EK$10:EK$107))),0),
IFERROR(SUMPRODUCT('6. Patients'!CX$10:CX$107,OFFSET('6. Patients'!$JI$9,1,MATCH($D32,'6. Patients'!$JJ$9:$KE$9,0),ROWS('6. Patients'!EK$10:EK$107))),0)+
IFERROR(SUMPRODUCT('6. Patients'!CX$10:CX$107,OFFSET('6. Patients'!$KF$9,1,MATCH($D32,'6. Patients'!$KG$9:$KS$9,0),ROWS('6. Patients'!EK$10:EK$107))),0)+
IFERROR(SUMPRODUCT('6. Patients'!CX$10:CX$107,OFFSET('6. Patients'!$KT$9,1,MATCH($D32,'6. Patients'!$KU$9:$LP$9,0),ROWS('6. Patients'!EK$10:EK$107))),0)+
IFERROR(SUMPRODUCT('6. Patients'!CX$10:CX$107,OFFSET('6. Patients'!$LQ$9,1,MATCH($D32,'6. Patients'!$LR$9:$MF$9,0),ROWS('6. Patients'!EK$10:EK$107))),0))+
IFERROR(VLOOKUP($D32,$H$109:$L$139,COLUMNS($H$108:$J$108)-1+AF$7,0)*$E32*$F32*'1. General Inputs'!$J$18,0),0)</f>
        <v>0</v>
      </c>
      <c r="AG32" s="3">
        <f ca="1">ROUNDUP($F32*$E32*CHOOSE(AG$7,
IFERROR(SUMPRODUCT('6. Patients'!CY$10:CY$107,OFFSET('6. Patients'!$DM$9,1,MATCH($D32,'6. Patients'!$DN$9:$EI$9,0),ROWS('6. Patients'!EL$10:EL$107))),0)+
IFERROR(SUMPRODUCT('6. Patients'!CY$10:CY$107,OFFSET('6. Patients'!$EJ$9,1,MATCH($D32,'6. Patients'!$EK$9:$EW$9,0),ROWS('6. Patients'!EL$10:EL$107))),0)+
IFERROR(SUMPRODUCT('6. Patients'!CY$10:CY$107,OFFSET('6. Patients'!$EX$9,1,MATCH($D32,'6. Patients'!$EY$9:$FT$9,0),ROWS('6. Patients'!EL$10:EL$107))),0)+
IFERROR(SUMPRODUCT('6. Patients'!CY$10:CY$107,OFFSET('6. Patients'!$FU$9,1,MATCH($D32,'6. Patients'!$FV$9:$GJ$9,0),ROWS('6. Patients'!EL$10:EL$107))),0),
IFERROR(SUMPRODUCT('6. Patients'!CY$10:CY$107,OFFSET('6. Patients'!$GK$9,1,MATCH($D32,'6. Patients'!$GL$9:$HG$9,0),ROWS('6. Patients'!EL$10:EL$107))),0)+
IFERROR(SUMPRODUCT('6. Patients'!CY$10:CY$107,OFFSET('6. Patients'!$HH$9,1,MATCH($D32,'6. Patients'!$HI$9:$HU$9,0),ROWS('6. Patients'!EL$10:EL$107))),0)+
IFERROR(SUMPRODUCT('6. Patients'!CY$10:CY$107,OFFSET('6. Patients'!$HV$9,1,MATCH($D32,'6. Patients'!$HW$9:$IR$9,0),ROWS('6. Patients'!EL$10:EL$107))),0)+
IFERROR(SUMPRODUCT('6. Patients'!CY$10:CY$107,OFFSET('6. Patients'!$IS$9,1,MATCH($D32,'6. Patients'!$IT$9:$JH$9,0),ROWS('6. Patients'!EL$10:EL$107))),0),
IFERROR(SUMPRODUCT('6. Patients'!CY$10:CY$107,OFFSET('6. Patients'!$JI$9,1,MATCH($D32,'6. Patients'!$JJ$9:$KE$9,0),ROWS('6. Patients'!EL$10:EL$107))),0)+
IFERROR(SUMPRODUCT('6. Patients'!CY$10:CY$107,OFFSET('6. Patients'!$KF$9,1,MATCH($D32,'6. Patients'!$KG$9:$KS$9,0),ROWS('6. Patients'!EL$10:EL$107))),0)+
IFERROR(SUMPRODUCT('6. Patients'!CY$10:CY$107,OFFSET('6. Patients'!$KT$9,1,MATCH($D32,'6. Patients'!$KU$9:$LP$9,0),ROWS('6. Patients'!EL$10:EL$107))),0)+
IFERROR(SUMPRODUCT('6. Patients'!CY$10:CY$107,OFFSET('6. Patients'!$LQ$9,1,MATCH($D32,'6. Patients'!$LR$9:$MF$9,0),ROWS('6. Patients'!EL$10:EL$107))),0))+
IFERROR(VLOOKUP($D32,$H$109:$L$139,COLUMNS($H$108:$J$108)-1+AG$7,0)*$E32*$F32*'1. General Inputs'!$J$18,0),0)</f>
        <v>0</v>
      </c>
      <c r="AH32" s="3">
        <f ca="1">ROUNDUP($F32*$E32*CHOOSE(AH$7,
IFERROR(SUMPRODUCT('6. Patients'!CZ$10:CZ$107,OFFSET('6. Patients'!$DM$9,1,MATCH($D32,'6. Patients'!$DN$9:$EI$9,0),ROWS('6. Patients'!EM$10:EM$107))),0)+
IFERROR(SUMPRODUCT('6. Patients'!CZ$10:CZ$107,OFFSET('6. Patients'!$EJ$9,1,MATCH($D32,'6. Patients'!$EK$9:$EW$9,0),ROWS('6. Patients'!EM$10:EM$107))),0)+
IFERROR(SUMPRODUCT('6. Patients'!CZ$10:CZ$107,OFFSET('6. Patients'!$EX$9,1,MATCH($D32,'6. Patients'!$EY$9:$FT$9,0),ROWS('6. Patients'!EM$10:EM$107))),0)+
IFERROR(SUMPRODUCT('6. Patients'!CZ$10:CZ$107,OFFSET('6. Patients'!$FU$9,1,MATCH($D32,'6. Patients'!$FV$9:$GJ$9,0),ROWS('6. Patients'!EM$10:EM$107))),0),
IFERROR(SUMPRODUCT('6. Patients'!CZ$10:CZ$107,OFFSET('6. Patients'!$GK$9,1,MATCH($D32,'6. Patients'!$GL$9:$HG$9,0),ROWS('6. Patients'!EM$10:EM$107))),0)+
IFERROR(SUMPRODUCT('6. Patients'!CZ$10:CZ$107,OFFSET('6. Patients'!$HH$9,1,MATCH($D32,'6. Patients'!$HI$9:$HU$9,0),ROWS('6. Patients'!EM$10:EM$107))),0)+
IFERROR(SUMPRODUCT('6. Patients'!CZ$10:CZ$107,OFFSET('6. Patients'!$HV$9,1,MATCH($D32,'6. Patients'!$HW$9:$IR$9,0),ROWS('6. Patients'!EM$10:EM$107))),0)+
IFERROR(SUMPRODUCT('6. Patients'!CZ$10:CZ$107,OFFSET('6. Patients'!$IS$9,1,MATCH($D32,'6. Patients'!$IT$9:$JH$9,0),ROWS('6. Patients'!EM$10:EM$107))),0),
IFERROR(SUMPRODUCT('6. Patients'!CZ$10:CZ$107,OFFSET('6. Patients'!$JI$9,1,MATCH($D32,'6. Patients'!$JJ$9:$KE$9,0),ROWS('6. Patients'!EM$10:EM$107))),0)+
IFERROR(SUMPRODUCT('6. Patients'!CZ$10:CZ$107,OFFSET('6. Patients'!$KF$9,1,MATCH($D32,'6. Patients'!$KG$9:$KS$9,0),ROWS('6. Patients'!EM$10:EM$107))),0)+
IFERROR(SUMPRODUCT('6. Patients'!CZ$10:CZ$107,OFFSET('6. Patients'!$KT$9,1,MATCH($D32,'6. Patients'!$KU$9:$LP$9,0),ROWS('6. Patients'!EM$10:EM$107))),0)+
IFERROR(SUMPRODUCT('6. Patients'!CZ$10:CZ$107,OFFSET('6. Patients'!$LQ$9,1,MATCH($D32,'6. Patients'!$LR$9:$MF$9,0),ROWS('6. Patients'!EM$10:EM$107))),0))+
IFERROR(VLOOKUP($D32,$H$109:$L$139,COLUMNS($H$108:$J$108)-1+AH$7,0)*$E32*$F32*'1. General Inputs'!$J$18,0),0)</f>
        <v>0</v>
      </c>
      <c r="AI32" s="3">
        <f ca="1">ROUNDUP($F32*$E32*CHOOSE(AI$7,
IFERROR(SUMPRODUCT('6. Patients'!DA$10:DA$107,OFFSET('6. Patients'!$DM$9,1,MATCH($D32,'6. Patients'!$DN$9:$EI$9,0),ROWS('6. Patients'!EN$10:EN$107))),0)+
IFERROR(SUMPRODUCT('6. Patients'!DA$10:DA$107,OFFSET('6. Patients'!$EJ$9,1,MATCH($D32,'6. Patients'!$EK$9:$EW$9,0),ROWS('6. Patients'!EN$10:EN$107))),0)+
IFERROR(SUMPRODUCT('6. Patients'!DA$10:DA$107,OFFSET('6. Patients'!$EX$9,1,MATCH($D32,'6. Patients'!$EY$9:$FT$9,0),ROWS('6. Patients'!EN$10:EN$107))),0)+
IFERROR(SUMPRODUCT('6. Patients'!DA$10:DA$107,OFFSET('6. Patients'!$FU$9,1,MATCH($D32,'6. Patients'!$FV$9:$GJ$9,0),ROWS('6. Patients'!EN$10:EN$107))),0),
IFERROR(SUMPRODUCT('6. Patients'!DA$10:DA$107,OFFSET('6. Patients'!$GK$9,1,MATCH($D32,'6. Patients'!$GL$9:$HG$9,0),ROWS('6. Patients'!EN$10:EN$107))),0)+
IFERROR(SUMPRODUCT('6. Patients'!DA$10:DA$107,OFFSET('6. Patients'!$HH$9,1,MATCH($D32,'6. Patients'!$HI$9:$HU$9,0),ROWS('6. Patients'!EN$10:EN$107))),0)+
IFERROR(SUMPRODUCT('6. Patients'!DA$10:DA$107,OFFSET('6. Patients'!$HV$9,1,MATCH($D32,'6. Patients'!$HW$9:$IR$9,0),ROWS('6. Patients'!EN$10:EN$107))),0)+
IFERROR(SUMPRODUCT('6. Patients'!DA$10:DA$107,OFFSET('6. Patients'!$IS$9,1,MATCH($D32,'6. Patients'!$IT$9:$JH$9,0),ROWS('6. Patients'!EN$10:EN$107))),0),
IFERROR(SUMPRODUCT('6. Patients'!DA$10:DA$107,OFFSET('6. Patients'!$JI$9,1,MATCH($D32,'6. Patients'!$JJ$9:$KE$9,0),ROWS('6. Patients'!EN$10:EN$107))),0)+
IFERROR(SUMPRODUCT('6. Patients'!DA$10:DA$107,OFFSET('6. Patients'!$KF$9,1,MATCH($D32,'6. Patients'!$KG$9:$KS$9,0),ROWS('6. Patients'!EN$10:EN$107))),0)+
IFERROR(SUMPRODUCT('6. Patients'!DA$10:DA$107,OFFSET('6. Patients'!$KT$9,1,MATCH($D32,'6. Patients'!$KU$9:$LP$9,0),ROWS('6. Patients'!EN$10:EN$107))),0)+
IFERROR(SUMPRODUCT('6. Patients'!DA$10:DA$107,OFFSET('6. Patients'!$LQ$9,1,MATCH($D32,'6. Patients'!$LR$9:$MF$9,0),ROWS('6. Patients'!EN$10:EN$107))),0))+
IFERROR(VLOOKUP($D32,$H$109:$L$139,COLUMNS($H$108:$J$108)-1+AI$7,0)*$E32*$F32*'1. General Inputs'!$J$18,0),0)</f>
        <v>0</v>
      </c>
      <c r="AJ32" s="3">
        <f ca="1">ROUNDUP($F32*$E32*CHOOSE(AJ$7,
IFERROR(SUMPRODUCT('6. Patients'!DB$10:DB$107,OFFSET('6. Patients'!$DM$9,1,MATCH($D32,'6. Patients'!$DN$9:$EI$9,0),ROWS('6. Patients'!EO$10:EO$107))),0)+
IFERROR(SUMPRODUCT('6. Patients'!DB$10:DB$107,OFFSET('6. Patients'!$EJ$9,1,MATCH($D32,'6. Patients'!$EK$9:$EW$9,0),ROWS('6. Patients'!EO$10:EO$107))),0)+
IFERROR(SUMPRODUCT('6. Patients'!DB$10:DB$107,OFFSET('6. Patients'!$EX$9,1,MATCH($D32,'6. Patients'!$EY$9:$FT$9,0),ROWS('6. Patients'!EO$10:EO$107))),0)+
IFERROR(SUMPRODUCT('6. Patients'!DB$10:DB$107,OFFSET('6. Patients'!$FU$9,1,MATCH($D32,'6. Patients'!$FV$9:$GJ$9,0),ROWS('6. Patients'!EO$10:EO$107))),0),
IFERROR(SUMPRODUCT('6. Patients'!DB$10:DB$107,OFFSET('6. Patients'!$GK$9,1,MATCH($D32,'6. Patients'!$GL$9:$HG$9,0),ROWS('6. Patients'!EO$10:EO$107))),0)+
IFERROR(SUMPRODUCT('6. Patients'!DB$10:DB$107,OFFSET('6. Patients'!$HH$9,1,MATCH($D32,'6. Patients'!$HI$9:$HU$9,0),ROWS('6. Patients'!EO$10:EO$107))),0)+
IFERROR(SUMPRODUCT('6. Patients'!DB$10:DB$107,OFFSET('6. Patients'!$HV$9,1,MATCH($D32,'6. Patients'!$HW$9:$IR$9,0),ROWS('6. Patients'!EO$10:EO$107))),0)+
IFERROR(SUMPRODUCT('6. Patients'!DB$10:DB$107,OFFSET('6. Patients'!$IS$9,1,MATCH($D32,'6. Patients'!$IT$9:$JH$9,0),ROWS('6. Patients'!EO$10:EO$107))),0),
IFERROR(SUMPRODUCT('6. Patients'!DB$10:DB$107,OFFSET('6. Patients'!$JI$9,1,MATCH($D32,'6. Patients'!$JJ$9:$KE$9,0),ROWS('6. Patients'!EO$10:EO$107))),0)+
IFERROR(SUMPRODUCT('6. Patients'!DB$10:DB$107,OFFSET('6. Patients'!$KF$9,1,MATCH($D32,'6. Patients'!$KG$9:$KS$9,0),ROWS('6. Patients'!EO$10:EO$107))),0)+
IFERROR(SUMPRODUCT('6. Patients'!DB$10:DB$107,OFFSET('6. Patients'!$KT$9,1,MATCH($D32,'6. Patients'!$KU$9:$LP$9,0),ROWS('6. Patients'!EO$10:EO$107))),0)+
IFERROR(SUMPRODUCT('6. Patients'!DB$10:DB$107,OFFSET('6. Patients'!$LQ$9,1,MATCH($D32,'6. Patients'!$LR$9:$MF$9,0),ROWS('6. Patients'!EO$10:EO$107))),0))+
IFERROR(VLOOKUP($D32,$H$109:$L$139,COLUMNS($H$108:$J$108)-1+AJ$7,0)*$E32*$F32*'1. General Inputs'!$J$18,0),0)</f>
        <v>0</v>
      </c>
      <c r="AK32" s="3">
        <f ca="1">ROUNDUP($F32*$E32*CHOOSE(AK$7,
IFERROR(SUMPRODUCT('6. Patients'!DC$10:DC$107,OFFSET('6. Patients'!$DM$9,1,MATCH($D32,'6. Patients'!$DN$9:$EI$9,0),ROWS('6. Patients'!EP$10:EP$107))),0)+
IFERROR(SUMPRODUCT('6. Patients'!DC$10:DC$107,OFFSET('6. Patients'!$EJ$9,1,MATCH($D32,'6. Patients'!$EK$9:$EW$9,0),ROWS('6. Patients'!EP$10:EP$107))),0)+
IFERROR(SUMPRODUCT('6. Patients'!DC$10:DC$107,OFFSET('6. Patients'!$EX$9,1,MATCH($D32,'6. Patients'!$EY$9:$FT$9,0),ROWS('6. Patients'!EP$10:EP$107))),0)+
IFERROR(SUMPRODUCT('6. Patients'!DC$10:DC$107,OFFSET('6. Patients'!$FU$9,1,MATCH($D32,'6. Patients'!$FV$9:$GJ$9,0),ROWS('6. Patients'!EP$10:EP$107))),0),
IFERROR(SUMPRODUCT('6. Patients'!DC$10:DC$107,OFFSET('6. Patients'!$GK$9,1,MATCH($D32,'6. Patients'!$GL$9:$HG$9,0),ROWS('6. Patients'!EP$10:EP$107))),0)+
IFERROR(SUMPRODUCT('6. Patients'!DC$10:DC$107,OFFSET('6. Patients'!$HH$9,1,MATCH($D32,'6. Patients'!$HI$9:$HU$9,0),ROWS('6. Patients'!EP$10:EP$107))),0)+
IFERROR(SUMPRODUCT('6. Patients'!DC$10:DC$107,OFFSET('6. Patients'!$HV$9,1,MATCH($D32,'6. Patients'!$HW$9:$IR$9,0),ROWS('6. Patients'!EP$10:EP$107))),0)+
IFERROR(SUMPRODUCT('6. Patients'!DC$10:DC$107,OFFSET('6. Patients'!$IS$9,1,MATCH($D32,'6. Patients'!$IT$9:$JH$9,0),ROWS('6. Patients'!EP$10:EP$107))),0),
IFERROR(SUMPRODUCT('6. Patients'!DC$10:DC$107,OFFSET('6. Patients'!$JI$9,1,MATCH($D32,'6. Patients'!$JJ$9:$KE$9,0),ROWS('6. Patients'!EP$10:EP$107))),0)+
IFERROR(SUMPRODUCT('6. Patients'!DC$10:DC$107,OFFSET('6. Patients'!$KF$9,1,MATCH($D32,'6. Patients'!$KG$9:$KS$9,0),ROWS('6. Patients'!EP$10:EP$107))),0)+
IFERROR(SUMPRODUCT('6. Patients'!DC$10:DC$107,OFFSET('6. Patients'!$KT$9,1,MATCH($D32,'6. Patients'!$KU$9:$LP$9,0),ROWS('6. Patients'!EP$10:EP$107))),0)+
IFERROR(SUMPRODUCT('6. Patients'!DC$10:DC$107,OFFSET('6. Patients'!$LQ$9,1,MATCH($D32,'6. Patients'!$LR$9:$MF$9,0),ROWS('6. Patients'!EP$10:EP$107))),0))+
IFERROR(VLOOKUP($D32,$H$109:$L$139,COLUMNS($H$108:$J$108)-1+AK$7,0)*$E32*$F32*'1. General Inputs'!$J$18,0),0)</f>
        <v>0</v>
      </c>
      <c r="AL32" s="3">
        <f ca="1">ROUNDUP($F32*$E32*CHOOSE(AL$7,
IFERROR(SUMPRODUCT('6. Patients'!DD$10:DD$107,OFFSET('6. Patients'!$DM$9,1,MATCH($D32,'6. Patients'!$DN$9:$EI$9,0),ROWS('6. Patients'!EQ$10:EQ$107))),0)+
IFERROR(SUMPRODUCT('6. Patients'!DD$10:DD$107,OFFSET('6. Patients'!$EJ$9,1,MATCH($D32,'6. Patients'!$EK$9:$EW$9,0),ROWS('6. Patients'!EQ$10:EQ$107))),0)+
IFERROR(SUMPRODUCT('6. Patients'!DD$10:DD$107,OFFSET('6. Patients'!$EX$9,1,MATCH($D32,'6. Patients'!$EY$9:$FT$9,0),ROWS('6. Patients'!EQ$10:EQ$107))),0)+
IFERROR(SUMPRODUCT('6. Patients'!DD$10:DD$107,OFFSET('6. Patients'!$FU$9,1,MATCH($D32,'6. Patients'!$FV$9:$GJ$9,0),ROWS('6. Patients'!EQ$10:EQ$107))),0),
IFERROR(SUMPRODUCT('6. Patients'!DD$10:DD$107,OFFSET('6. Patients'!$GK$9,1,MATCH($D32,'6. Patients'!$GL$9:$HG$9,0),ROWS('6. Patients'!EQ$10:EQ$107))),0)+
IFERROR(SUMPRODUCT('6. Patients'!DD$10:DD$107,OFFSET('6. Patients'!$HH$9,1,MATCH($D32,'6. Patients'!$HI$9:$HU$9,0),ROWS('6. Patients'!EQ$10:EQ$107))),0)+
IFERROR(SUMPRODUCT('6. Patients'!DD$10:DD$107,OFFSET('6. Patients'!$HV$9,1,MATCH($D32,'6. Patients'!$HW$9:$IR$9,0),ROWS('6. Patients'!EQ$10:EQ$107))),0)+
IFERROR(SUMPRODUCT('6. Patients'!DD$10:DD$107,OFFSET('6. Patients'!$IS$9,1,MATCH($D32,'6. Patients'!$IT$9:$JH$9,0),ROWS('6. Patients'!EQ$10:EQ$107))),0),
IFERROR(SUMPRODUCT('6. Patients'!DD$10:DD$107,OFFSET('6. Patients'!$JI$9,1,MATCH($D32,'6. Patients'!$JJ$9:$KE$9,0),ROWS('6. Patients'!EQ$10:EQ$107))),0)+
IFERROR(SUMPRODUCT('6. Patients'!DD$10:DD$107,OFFSET('6. Patients'!$KF$9,1,MATCH($D32,'6. Patients'!$KG$9:$KS$9,0),ROWS('6. Patients'!EQ$10:EQ$107))),0)+
IFERROR(SUMPRODUCT('6. Patients'!DD$10:DD$107,OFFSET('6. Patients'!$KT$9,1,MATCH($D32,'6. Patients'!$KU$9:$LP$9,0),ROWS('6. Patients'!EQ$10:EQ$107))),0)+
IFERROR(SUMPRODUCT('6. Patients'!DD$10:DD$107,OFFSET('6. Patients'!$LQ$9,1,MATCH($D32,'6. Patients'!$LR$9:$MF$9,0),ROWS('6. Patients'!EQ$10:EQ$107))),0))+
IFERROR(VLOOKUP($D32,$H$109:$L$139,COLUMNS($H$108:$J$108)-1+AL$7,0)*$E32*$F32*'1. General Inputs'!$J$18,0),0)</f>
        <v>0</v>
      </c>
      <c r="AM32" s="3">
        <f ca="1">ROUNDUP($F32*$E32*CHOOSE(AM$7,
IFERROR(SUMPRODUCT('6. Patients'!DE$10:DE$107,OFFSET('6. Patients'!$DM$9,1,MATCH($D32,'6. Patients'!$DN$9:$EI$9,0),ROWS('6. Patients'!ER$10:ER$107))),0)+
IFERROR(SUMPRODUCT('6. Patients'!DE$10:DE$107,OFFSET('6. Patients'!$EJ$9,1,MATCH($D32,'6. Patients'!$EK$9:$EW$9,0),ROWS('6. Patients'!ER$10:ER$107))),0)+
IFERROR(SUMPRODUCT('6. Patients'!DE$10:DE$107,OFFSET('6. Patients'!$EX$9,1,MATCH($D32,'6. Patients'!$EY$9:$FT$9,0),ROWS('6. Patients'!ER$10:ER$107))),0)+
IFERROR(SUMPRODUCT('6. Patients'!DE$10:DE$107,OFFSET('6. Patients'!$FU$9,1,MATCH($D32,'6. Patients'!$FV$9:$GJ$9,0),ROWS('6. Patients'!ER$10:ER$107))),0),
IFERROR(SUMPRODUCT('6. Patients'!DE$10:DE$107,OFFSET('6. Patients'!$GK$9,1,MATCH($D32,'6. Patients'!$GL$9:$HG$9,0),ROWS('6. Patients'!ER$10:ER$107))),0)+
IFERROR(SUMPRODUCT('6. Patients'!DE$10:DE$107,OFFSET('6. Patients'!$HH$9,1,MATCH($D32,'6. Patients'!$HI$9:$HU$9,0),ROWS('6. Patients'!ER$10:ER$107))),0)+
IFERROR(SUMPRODUCT('6. Patients'!DE$10:DE$107,OFFSET('6. Patients'!$HV$9,1,MATCH($D32,'6. Patients'!$HW$9:$IR$9,0),ROWS('6. Patients'!ER$10:ER$107))),0)+
IFERROR(SUMPRODUCT('6. Patients'!DE$10:DE$107,OFFSET('6. Patients'!$IS$9,1,MATCH($D32,'6. Patients'!$IT$9:$JH$9,0),ROWS('6. Patients'!ER$10:ER$107))),0),
IFERROR(SUMPRODUCT('6. Patients'!DE$10:DE$107,OFFSET('6. Patients'!$JI$9,1,MATCH($D32,'6. Patients'!$JJ$9:$KE$9,0),ROWS('6. Patients'!ER$10:ER$107))),0)+
IFERROR(SUMPRODUCT('6. Patients'!DE$10:DE$107,OFFSET('6. Patients'!$KF$9,1,MATCH($D32,'6. Patients'!$KG$9:$KS$9,0),ROWS('6. Patients'!ER$10:ER$107))),0)+
IFERROR(SUMPRODUCT('6. Patients'!DE$10:DE$107,OFFSET('6. Patients'!$KT$9,1,MATCH($D32,'6. Patients'!$KU$9:$LP$9,0),ROWS('6. Patients'!ER$10:ER$107))),0)+
IFERROR(SUMPRODUCT('6. Patients'!DE$10:DE$107,OFFSET('6. Patients'!$LQ$9,1,MATCH($D32,'6. Patients'!$LR$9:$MF$9,0),ROWS('6. Patients'!ER$10:ER$107))),0))+
IFERROR(VLOOKUP($D32,$H$109:$L$139,COLUMNS($H$108:$J$108)-1+AM$7,0)*$E32*$F32*'1. General Inputs'!$J$18,0),0)</f>
        <v>0</v>
      </c>
      <c r="AN32" s="3">
        <f ca="1">ROUNDUP($F32*$E32*CHOOSE(AN$7,
IFERROR(SUMPRODUCT('6. Patients'!DF$10:DF$107,OFFSET('6. Patients'!$DM$9,1,MATCH($D32,'6. Patients'!$DN$9:$EI$9,0),ROWS('6. Patients'!ES$10:ES$107))),0)+
IFERROR(SUMPRODUCT('6. Patients'!DF$10:DF$107,OFFSET('6. Patients'!$EJ$9,1,MATCH($D32,'6. Patients'!$EK$9:$EW$9,0),ROWS('6. Patients'!ES$10:ES$107))),0)+
IFERROR(SUMPRODUCT('6. Patients'!DF$10:DF$107,OFFSET('6. Patients'!$EX$9,1,MATCH($D32,'6. Patients'!$EY$9:$FT$9,0),ROWS('6. Patients'!ES$10:ES$107))),0)+
IFERROR(SUMPRODUCT('6. Patients'!DF$10:DF$107,OFFSET('6. Patients'!$FU$9,1,MATCH($D32,'6. Patients'!$FV$9:$GJ$9,0),ROWS('6. Patients'!ES$10:ES$107))),0),
IFERROR(SUMPRODUCT('6. Patients'!DF$10:DF$107,OFFSET('6. Patients'!$GK$9,1,MATCH($D32,'6. Patients'!$GL$9:$HG$9,0),ROWS('6. Patients'!ES$10:ES$107))),0)+
IFERROR(SUMPRODUCT('6. Patients'!DF$10:DF$107,OFFSET('6. Patients'!$HH$9,1,MATCH($D32,'6. Patients'!$HI$9:$HU$9,0),ROWS('6. Patients'!ES$10:ES$107))),0)+
IFERROR(SUMPRODUCT('6. Patients'!DF$10:DF$107,OFFSET('6. Patients'!$HV$9,1,MATCH($D32,'6. Patients'!$HW$9:$IR$9,0),ROWS('6. Patients'!ES$10:ES$107))),0)+
IFERROR(SUMPRODUCT('6. Patients'!DF$10:DF$107,OFFSET('6. Patients'!$IS$9,1,MATCH($D32,'6. Patients'!$IT$9:$JH$9,0),ROWS('6. Patients'!ES$10:ES$107))),0),
IFERROR(SUMPRODUCT('6. Patients'!DF$10:DF$107,OFFSET('6. Patients'!$JI$9,1,MATCH($D32,'6. Patients'!$JJ$9:$KE$9,0),ROWS('6. Patients'!ES$10:ES$107))),0)+
IFERROR(SUMPRODUCT('6. Patients'!DF$10:DF$107,OFFSET('6. Patients'!$KF$9,1,MATCH($D32,'6. Patients'!$KG$9:$KS$9,0),ROWS('6. Patients'!ES$10:ES$107))),0)+
IFERROR(SUMPRODUCT('6. Patients'!DF$10:DF$107,OFFSET('6. Patients'!$KT$9,1,MATCH($D32,'6. Patients'!$KU$9:$LP$9,0),ROWS('6. Patients'!ES$10:ES$107))),0)+
IFERROR(SUMPRODUCT('6. Patients'!DF$10:DF$107,OFFSET('6. Patients'!$LQ$9,1,MATCH($D32,'6. Patients'!$LR$9:$MF$9,0),ROWS('6. Patients'!ES$10:ES$107))),0))+
IFERROR(VLOOKUP($D32,$H$109:$L$139,COLUMNS($H$108:$J$108)-1+AN$7,0)*$E32*$F32*'1. General Inputs'!$J$18,0),0)</f>
        <v>0</v>
      </c>
      <c r="AO32" s="3">
        <f ca="1">ROUNDUP($F32*$E32*CHOOSE(AO$7,
IFERROR(SUMPRODUCT('6. Patients'!DG$10:DG$107,OFFSET('6. Patients'!$DM$9,1,MATCH($D32,'6. Patients'!$DN$9:$EI$9,0),ROWS('6. Patients'!ET$10:ET$107))),0)+
IFERROR(SUMPRODUCT('6. Patients'!DG$10:DG$107,OFFSET('6. Patients'!$EJ$9,1,MATCH($D32,'6. Patients'!$EK$9:$EW$9,0),ROWS('6. Patients'!ET$10:ET$107))),0)+
IFERROR(SUMPRODUCT('6. Patients'!DG$10:DG$107,OFFSET('6. Patients'!$EX$9,1,MATCH($D32,'6. Patients'!$EY$9:$FT$9,0),ROWS('6. Patients'!ET$10:ET$107))),0)+
IFERROR(SUMPRODUCT('6. Patients'!DG$10:DG$107,OFFSET('6. Patients'!$FU$9,1,MATCH($D32,'6. Patients'!$FV$9:$GJ$9,0),ROWS('6. Patients'!ET$10:ET$107))),0),
IFERROR(SUMPRODUCT('6. Patients'!DG$10:DG$107,OFFSET('6. Patients'!$GK$9,1,MATCH($D32,'6. Patients'!$GL$9:$HG$9,0),ROWS('6. Patients'!ET$10:ET$107))),0)+
IFERROR(SUMPRODUCT('6. Patients'!DG$10:DG$107,OFFSET('6. Patients'!$HH$9,1,MATCH($D32,'6. Patients'!$HI$9:$HU$9,0),ROWS('6. Patients'!ET$10:ET$107))),0)+
IFERROR(SUMPRODUCT('6. Patients'!DG$10:DG$107,OFFSET('6. Patients'!$HV$9,1,MATCH($D32,'6. Patients'!$HW$9:$IR$9,0),ROWS('6. Patients'!ET$10:ET$107))),0)+
IFERROR(SUMPRODUCT('6. Patients'!DG$10:DG$107,OFFSET('6. Patients'!$IS$9,1,MATCH($D32,'6. Patients'!$IT$9:$JH$9,0),ROWS('6. Patients'!ET$10:ET$107))),0),
IFERROR(SUMPRODUCT('6. Patients'!DG$10:DG$107,OFFSET('6. Patients'!$JI$9,1,MATCH($D32,'6. Patients'!$JJ$9:$KE$9,0),ROWS('6. Patients'!ET$10:ET$107))),0)+
IFERROR(SUMPRODUCT('6. Patients'!DG$10:DG$107,OFFSET('6. Patients'!$KF$9,1,MATCH($D32,'6. Patients'!$KG$9:$KS$9,0),ROWS('6. Patients'!ET$10:ET$107))),0)+
IFERROR(SUMPRODUCT('6. Patients'!DG$10:DG$107,OFFSET('6. Patients'!$KT$9,1,MATCH($D32,'6. Patients'!$KU$9:$LP$9,0),ROWS('6. Patients'!ET$10:ET$107))),0)+
IFERROR(SUMPRODUCT('6. Patients'!DG$10:DG$107,OFFSET('6. Patients'!$LQ$9,1,MATCH($D32,'6. Patients'!$LR$9:$MF$9,0),ROWS('6. Patients'!ET$10:ET$107))),0))+
IFERROR(VLOOKUP($D32,$H$109:$L$139,COLUMNS($H$108:$J$108)-1+AO$7,0)*$E32*$F32*'1. General Inputs'!$J$18,0),0)</f>
        <v>0</v>
      </c>
      <c r="AP32" s="3">
        <f ca="1">ROUNDUP($F32*$E32*CHOOSE(AP$7,
IFERROR(SUMPRODUCT('6. Patients'!DH$10:DH$107,OFFSET('6. Patients'!$DM$9,1,MATCH($D32,'6. Patients'!$DN$9:$EI$9,0),ROWS('6. Patients'!EU$10:EU$107))),0)+
IFERROR(SUMPRODUCT('6. Patients'!DH$10:DH$107,OFFSET('6. Patients'!$EJ$9,1,MATCH($D32,'6. Patients'!$EK$9:$EW$9,0),ROWS('6. Patients'!EU$10:EU$107))),0)+
IFERROR(SUMPRODUCT('6. Patients'!DH$10:DH$107,OFFSET('6. Patients'!$EX$9,1,MATCH($D32,'6. Patients'!$EY$9:$FT$9,0),ROWS('6. Patients'!EU$10:EU$107))),0)+
IFERROR(SUMPRODUCT('6. Patients'!DH$10:DH$107,OFFSET('6. Patients'!$FU$9,1,MATCH($D32,'6. Patients'!$FV$9:$GJ$9,0),ROWS('6. Patients'!EU$10:EU$107))),0),
IFERROR(SUMPRODUCT('6. Patients'!DH$10:DH$107,OFFSET('6. Patients'!$GK$9,1,MATCH($D32,'6. Patients'!$GL$9:$HG$9,0),ROWS('6. Patients'!EU$10:EU$107))),0)+
IFERROR(SUMPRODUCT('6. Patients'!DH$10:DH$107,OFFSET('6. Patients'!$HH$9,1,MATCH($D32,'6. Patients'!$HI$9:$HU$9,0),ROWS('6. Patients'!EU$10:EU$107))),0)+
IFERROR(SUMPRODUCT('6. Patients'!DH$10:DH$107,OFFSET('6. Patients'!$HV$9,1,MATCH($D32,'6. Patients'!$HW$9:$IR$9,0),ROWS('6. Patients'!EU$10:EU$107))),0)+
IFERROR(SUMPRODUCT('6. Patients'!DH$10:DH$107,OFFSET('6. Patients'!$IS$9,1,MATCH($D32,'6. Patients'!$IT$9:$JH$9,0),ROWS('6. Patients'!EU$10:EU$107))),0),
IFERROR(SUMPRODUCT('6. Patients'!DH$10:DH$107,OFFSET('6. Patients'!$JI$9,1,MATCH($D32,'6. Patients'!$JJ$9:$KE$9,0),ROWS('6. Patients'!EU$10:EU$107))),0)+
IFERROR(SUMPRODUCT('6. Patients'!DH$10:DH$107,OFFSET('6. Patients'!$KF$9,1,MATCH($D32,'6. Patients'!$KG$9:$KS$9,0),ROWS('6. Patients'!EU$10:EU$107))),0)+
IFERROR(SUMPRODUCT('6. Patients'!DH$10:DH$107,OFFSET('6. Patients'!$KT$9,1,MATCH($D32,'6. Patients'!$KU$9:$LP$9,0),ROWS('6. Patients'!EU$10:EU$107))),0)+
IFERROR(SUMPRODUCT('6. Patients'!DH$10:DH$107,OFFSET('6. Patients'!$LQ$9,1,MATCH($D32,'6. Patients'!$LR$9:$MF$9,0),ROWS('6. Patients'!EU$10:EU$107))),0))+
IFERROR(VLOOKUP($D32,$H$109:$L$139,COLUMNS($H$108:$J$108)-1+AP$7,0)*$E32*$F32*'1. General Inputs'!$J$18,0),0)</f>
        <v>0</v>
      </c>
      <c r="AQ32" s="3">
        <f ca="1">ROUNDUP($F32*$E32*CHOOSE(AQ$7,
IFERROR(SUMPRODUCT('6. Patients'!DI$10:DI$107,OFFSET('6. Patients'!$DM$9,1,MATCH($D32,'6. Patients'!$DN$9:$EI$9,0),ROWS('6. Patients'!EV$10:EV$107))),0)+
IFERROR(SUMPRODUCT('6. Patients'!DI$10:DI$107,OFFSET('6. Patients'!$EJ$9,1,MATCH($D32,'6. Patients'!$EK$9:$EW$9,0),ROWS('6. Patients'!EV$10:EV$107))),0)+
IFERROR(SUMPRODUCT('6. Patients'!DI$10:DI$107,OFFSET('6. Patients'!$EX$9,1,MATCH($D32,'6. Patients'!$EY$9:$FT$9,0),ROWS('6. Patients'!EV$10:EV$107))),0)+
IFERROR(SUMPRODUCT('6. Patients'!DI$10:DI$107,OFFSET('6. Patients'!$FU$9,1,MATCH($D32,'6. Patients'!$FV$9:$GJ$9,0),ROWS('6. Patients'!EV$10:EV$107))),0),
IFERROR(SUMPRODUCT('6. Patients'!DI$10:DI$107,OFFSET('6. Patients'!$GK$9,1,MATCH($D32,'6. Patients'!$GL$9:$HG$9,0),ROWS('6. Patients'!EV$10:EV$107))),0)+
IFERROR(SUMPRODUCT('6. Patients'!DI$10:DI$107,OFFSET('6. Patients'!$HH$9,1,MATCH($D32,'6. Patients'!$HI$9:$HU$9,0),ROWS('6. Patients'!EV$10:EV$107))),0)+
IFERROR(SUMPRODUCT('6. Patients'!DI$10:DI$107,OFFSET('6. Patients'!$HV$9,1,MATCH($D32,'6. Patients'!$HW$9:$IR$9,0),ROWS('6. Patients'!EV$10:EV$107))),0)+
IFERROR(SUMPRODUCT('6. Patients'!DI$10:DI$107,OFFSET('6. Patients'!$IS$9,1,MATCH($D32,'6. Patients'!$IT$9:$JH$9,0),ROWS('6. Patients'!EV$10:EV$107))),0),
IFERROR(SUMPRODUCT('6. Patients'!DI$10:DI$107,OFFSET('6. Patients'!$JI$9,1,MATCH($D32,'6. Patients'!$JJ$9:$KE$9,0),ROWS('6. Patients'!EV$10:EV$107))),0)+
IFERROR(SUMPRODUCT('6. Patients'!DI$10:DI$107,OFFSET('6. Patients'!$KF$9,1,MATCH($D32,'6. Patients'!$KG$9:$KS$9,0),ROWS('6. Patients'!EV$10:EV$107))),0)+
IFERROR(SUMPRODUCT('6. Patients'!DI$10:DI$107,OFFSET('6. Patients'!$KT$9,1,MATCH($D32,'6. Patients'!$KU$9:$LP$9,0),ROWS('6. Patients'!EV$10:EV$107))),0)+
IFERROR(SUMPRODUCT('6. Patients'!DI$10:DI$107,OFFSET('6. Patients'!$LQ$9,1,MATCH($D32,'6. Patients'!$LR$9:$MF$9,0),ROWS('6. Patients'!EV$10:EV$107))),0))+
IFERROR(VLOOKUP($D32,$H$109:$L$139,COLUMNS($H$108:$J$108)-1+AQ$7,0)*$E32*$F32*'1. General Inputs'!$J$18,0),0)</f>
        <v>0</v>
      </c>
      <c r="AR32" s="115"/>
      <c r="AY32" s="114">
        <f ca="1">IFERROR(SUM(OFFSET('7. Consumption'!H32,0,1,,MIN('1. General Inputs'!$J$20,COLUMNS('7. Consumption'!H$9:$AQ$9)-1))),0)+MAX(0,$AQ32*('1. General Inputs'!$J$20-COLUMNS('7. Consumption'!H$9:$AQ$9)+1))</f>
        <v>0</v>
      </c>
      <c r="AZ32" s="114">
        <f ca="1">IFERROR(SUM(OFFSET('7. Consumption'!I32,0,1,,MIN('1. General Inputs'!$J$20,COLUMNS('7. Consumption'!I$9:$AQ$9)-1))),0)+MAX(0,$AQ32*('1. General Inputs'!$J$20-COLUMNS('7. Consumption'!I$9:$AQ$9)+1))</f>
        <v>0</v>
      </c>
      <c r="BA32" s="114">
        <f ca="1">IFERROR(SUM(OFFSET('7. Consumption'!J32,0,1,,MIN('1. General Inputs'!$J$20,COLUMNS('7. Consumption'!J$9:$AQ$9)-1))),0)+MAX(0,$AQ32*('1. General Inputs'!$J$20-COLUMNS('7. Consumption'!J$9:$AQ$9)+1))</f>
        <v>0</v>
      </c>
      <c r="BB32" s="114">
        <f ca="1">IFERROR(SUM(OFFSET('7. Consumption'!K32,0,1,,MIN('1. General Inputs'!$J$20,COLUMNS('7. Consumption'!K$9:$AQ$9)-1))),0)+MAX(0,$AQ32*('1. General Inputs'!$J$20-COLUMNS('7. Consumption'!K$9:$AQ$9)+1))</f>
        <v>0</v>
      </c>
      <c r="BC32" s="114">
        <f ca="1">IFERROR(SUM(OFFSET('7. Consumption'!L32,0,1,,MIN('1. General Inputs'!$J$20,COLUMNS('7. Consumption'!L$9:$AQ$9)-1))),0)+MAX(0,$AQ32*('1. General Inputs'!$J$20-COLUMNS('7. Consumption'!L$9:$AQ$9)+1))</f>
        <v>0</v>
      </c>
      <c r="BD32" s="114">
        <f ca="1">IFERROR(SUM(OFFSET('7. Consumption'!M32,0,1,,MIN('1. General Inputs'!$J$20,COLUMNS('7. Consumption'!M$9:$AQ$9)-1))),0)+MAX(0,$AQ32*('1. General Inputs'!$J$20-COLUMNS('7. Consumption'!M$9:$AQ$9)+1))</f>
        <v>0</v>
      </c>
      <c r="BE32" s="114">
        <f ca="1">IFERROR(SUM(OFFSET('7. Consumption'!N32,0,1,,MIN('1. General Inputs'!$J$20,COLUMNS('7. Consumption'!N$9:$AQ$9)-1))),0)+MAX(0,$AQ32*('1. General Inputs'!$J$20-COLUMNS('7. Consumption'!N$9:$AQ$9)+1))</f>
        <v>0</v>
      </c>
      <c r="BF32" s="114">
        <f ca="1">IFERROR(SUM(OFFSET('7. Consumption'!O32,0,1,,MIN('1. General Inputs'!$J$20,COLUMNS('7. Consumption'!O$9:$AQ$9)-1))),0)+MAX(0,$AQ32*('1. General Inputs'!$J$20-COLUMNS('7. Consumption'!O$9:$AQ$9)+1))</f>
        <v>0</v>
      </c>
      <c r="BG32" s="114">
        <f ca="1">IFERROR(SUM(OFFSET('7. Consumption'!P32,0,1,,MIN('1. General Inputs'!$J$20,COLUMNS('7. Consumption'!P$9:$AQ$9)-1))),0)+MAX(0,$AQ32*('1. General Inputs'!$J$20-COLUMNS('7. Consumption'!P$9:$AQ$9)+1))</f>
        <v>0</v>
      </c>
      <c r="BH32" s="114">
        <f ca="1">IFERROR(SUM(OFFSET('7. Consumption'!Q32,0,1,,MIN('1. General Inputs'!$J$20,COLUMNS('7. Consumption'!Q$9:$AQ$9)-1))),0)+MAX(0,$AQ32*('1. General Inputs'!$J$20-COLUMNS('7. Consumption'!Q$9:$AQ$9)+1))</f>
        <v>0</v>
      </c>
      <c r="BI32" s="114">
        <f ca="1">IFERROR(SUM(OFFSET('7. Consumption'!R32,0,1,,MIN('1. General Inputs'!$J$20,COLUMNS('7. Consumption'!R$9:$AQ$9)-1))),0)+MAX(0,$AQ32*('1. General Inputs'!$J$20-COLUMNS('7. Consumption'!R$9:$AQ$9)+1))</f>
        <v>0</v>
      </c>
      <c r="BJ32" s="114">
        <f ca="1">IFERROR(SUM(OFFSET('7. Consumption'!S32,0,1,,MIN('1. General Inputs'!$J$20,COLUMNS('7. Consumption'!S$9:$AQ$9)-1))),0)+MAX(0,$AQ32*('1. General Inputs'!$J$20-COLUMNS('7. Consumption'!S$9:$AQ$9)+1))</f>
        <v>0</v>
      </c>
      <c r="BK32" s="114">
        <f ca="1">IFERROR(SUM(OFFSET('7. Consumption'!T32,0,1,,MIN('1. General Inputs'!$J$20,COLUMNS('7. Consumption'!T$9:$AQ$9)-1))),0)+MAX(0,$AQ32*('1. General Inputs'!$J$20-COLUMNS('7. Consumption'!T$9:$AQ$9)+1))</f>
        <v>0</v>
      </c>
      <c r="BL32" s="114">
        <f ca="1">IFERROR(SUM(OFFSET('7. Consumption'!U32,0,1,,MIN('1. General Inputs'!$J$20,COLUMNS('7. Consumption'!U$9:$AQ$9)-1))),0)+MAX(0,$AQ32*('1. General Inputs'!$J$20-COLUMNS('7. Consumption'!U$9:$AQ$9)+1))</f>
        <v>0</v>
      </c>
      <c r="BM32" s="114">
        <f ca="1">IFERROR(SUM(OFFSET('7. Consumption'!V32,0,1,,MIN('1. General Inputs'!$J$20,COLUMNS('7. Consumption'!V$9:$AQ$9)-1))),0)+MAX(0,$AQ32*('1. General Inputs'!$J$20-COLUMNS('7. Consumption'!V$9:$AQ$9)+1))</f>
        <v>0</v>
      </c>
      <c r="BN32" s="114">
        <f ca="1">IFERROR(SUM(OFFSET('7. Consumption'!W32,0,1,,MIN('1. General Inputs'!$J$20,COLUMNS('7. Consumption'!W$9:$AQ$9)-1))),0)+MAX(0,$AQ32*('1. General Inputs'!$J$20-COLUMNS('7. Consumption'!W$9:$AQ$9)+1))</f>
        <v>0</v>
      </c>
      <c r="BO32" s="114">
        <f ca="1">IFERROR(SUM(OFFSET('7. Consumption'!X32,0,1,,MIN('1. General Inputs'!$J$20,COLUMNS('7. Consumption'!X$9:$AQ$9)-1))),0)+MAX(0,$AQ32*('1. General Inputs'!$J$20-COLUMNS('7. Consumption'!X$9:$AQ$9)+1))</f>
        <v>0</v>
      </c>
      <c r="BP32" s="114">
        <f ca="1">IFERROR(SUM(OFFSET('7. Consumption'!Y32,0,1,,MIN('1. General Inputs'!$J$20,COLUMNS('7. Consumption'!Y$9:$AQ$9)-1))),0)+MAX(0,$AQ32*('1. General Inputs'!$J$20-COLUMNS('7. Consumption'!Y$9:$AQ$9)+1))</f>
        <v>0</v>
      </c>
      <c r="BQ32" s="114">
        <f ca="1">IFERROR(SUM(OFFSET('7. Consumption'!Z32,0,1,,MIN('1. General Inputs'!$J$20,COLUMNS('7. Consumption'!Z$9:$AQ$9)-1))),0)+MAX(0,$AQ32*('1. General Inputs'!$J$20-COLUMNS('7. Consumption'!Z$9:$AQ$9)+1))</f>
        <v>0</v>
      </c>
      <c r="BR32" s="114">
        <f ca="1">IFERROR(SUM(OFFSET('7. Consumption'!AA32,0,1,,MIN('1. General Inputs'!$J$20,COLUMNS('7. Consumption'!AA$9:$AQ$9)-1))),0)+MAX(0,$AQ32*('1. General Inputs'!$J$20-COLUMNS('7. Consumption'!AA$9:$AQ$9)+1))</f>
        <v>0</v>
      </c>
      <c r="BS32" s="114">
        <f ca="1">IFERROR(SUM(OFFSET('7. Consumption'!AB32,0,1,,MIN('1. General Inputs'!$J$20,COLUMNS('7. Consumption'!AB$9:$AQ$9)-1))),0)+MAX(0,$AQ32*('1. General Inputs'!$J$20-COLUMNS('7. Consumption'!AB$9:$AQ$9)+1))</f>
        <v>0</v>
      </c>
      <c r="BT32" s="114">
        <f ca="1">IFERROR(SUM(OFFSET('7. Consumption'!AC32,0,1,,MIN('1. General Inputs'!$J$20,COLUMNS('7. Consumption'!AC$9:$AQ$9)-1))),0)+MAX(0,$AQ32*('1. General Inputs'!$J$20-COLUMNS('7. Consumption'!AC$9:$AQ$9)+1))</f>
        <v>0</v>
      </c>
      <c r="BU32" s="114">
        <f ca="1">IFERROR(SUM(OFFSET('7. Consumption'!AD32,0,1,,MIN('1. General Inputs'!$J$20,COLUMNS('7. Consumption'!AD$9:$AQ$9)-1))),0)+MAX(0,$AQ32*('1. General Inputs'!$J$20-COLUMNS('7. Consumption'!AD$9:$AQ$9)+1))</f>
        <v>0</v>
      </c>
      <c r="BV32" s="114">
        <f ca="1">IFERROR(SUM(OFFSET('7. Consumption'!AE32,0,1,,MIN('1. General Inputs'!$J$20,COLUMNS('7. Consumption'!AE$9:$AQ$9)-1))),0)+MAX(0,$AQ32*('1. General Inputs'!$J$20-COLUMNS('7. Consumption'!AE$9:$AQ$9)+1))</f>
        <v>0</v>
      </c>
      <c r="BW32" s="114">
        <f ca="1">IFERROR(SUM(OFFSET('7. Consumption'!AF32,0,1,,MIN('1. General Inputs'!$J$20,COLUMNS('7. Consumption'!AF$9:$AQ$9)-1))),0)+MAX(0,$AQ32*('1. General Inputs'!$J$20-COLUMNS('7. Consumption'!AF$9:$AQ$9)+1))</f>
        <v>0</v>
      </c>
      <c r="BX32" s="114">
        <f ca="1">IFERROR(SUM(OFFSET('7. Consumption'!AG32,0,1,,MIN('1. General Inputs'!$J$20,COLUMNS('7. Consumption'!AG$9:$AQ$9)-1))),0)+MAX(0,$AQ32*('1. General Inputs'!$J$20-COLUMNS('7. Consumption'!AG$9:$AQ$9)+1))</f>
        <v>0</v>
      </c>
      <c r="BY32" s="114">
        <f ca="1">IFERROR(SUM(OFFSET('7. Consumption'!AH32,0,1,,MIN('1. General Inputs'!$J$20,COLUMNS('7. Consumption'!AH$9:$AQ$9)-1))),0)+MAX(0,$AQ32*('1. General Inputs'!$J$20-COLUMNS('7. Consumption'!AH$9:$AQ$9)+1))</f>
        <v>0</v>
      </c>
      <c r="BZ32" s="114">
        <f ca="1">IFERROR(SUM(OFFSET('7. Consumption'!AI32,0,1,,MIN('1. General Inputs'!$J$20,COLUMNS('7. Consumption'!AI$9:$AQ$9)-1))),0)+MAX(0,$AQ32*('1. General Inputs'!$J$20-COLUMNS('7. Consumption'!AI$9:$AQ$9)+1))</f>
        <v>0</v>
      </c>
      <c r="CA32" s="114">
        <f ca="1">IFERROR(SUM(OFFSET('7. Consumption'!AJ32,0,1,,MIN('1. General Inputs'!$J$20,COLUMNS('7. Consumption'!AJ$9:$AQ$9)-1))),0)+MAX(0,$AQ32*('1. General Inputs'!$J$20-COLUMNS('7. Consumption'!AJ$9:$AQ$9)+1))</f>
        <v>0</v>
      </c>
      <c r="CB32" s="114">
        <f ca="1">IFERROR(SUM(OFFSET('7. Consumption'!AK32,0,1,,MIN('1. General Inputs'!$J$20,COLUMNS('7. Consumption'!AK$9:$AQ$9)-1))),0)+MAX(0,$AQ32*('1. General Inputs'!$J$20-COLUMNS('7. Consumption'!AK$9:$AQ$9)+1))</f>
        <v>0</v>
      </c>
      <c r="CC32" s="114">
        <f ca="1">IFERROR(SUM(OFFSET('7. Consumption'!AL32,0,1,,MIN('1. General Inputs'!$J$20,COLUMNS('7. Consumption'!AL$9:$AQ$9)-1))),0)+MAX(0,$AQ32*('1. General Inputs'!$J$20-COLUMNS('7. Consumption'!AL$9:$AQ$9)+1))</f>
        <v>0</v>
      </c>
      <c r="CD32" s="114">
        <f ca="1">IFERROR(SUM(OFFSET('7. Consumption'!AM32,0,1,,MIN('1. General Inputs'!$J$20,COLUMNS('7. Consumption'!AM$9:$AQ$9)-1))),0)+MAX(0,$AQ32*('1. General Inputs'!$J$20-COLUMNS('7. Consumption'!AM$9:$AQ$9)+1))</f>
        <v>0</v>
      </c>
      <c r="CE32" s="114">
        <f ca="1">IFERROR(SUM(OFFSET('7. Consumption'!AN32,0,1,,MIN('1. General Inputs'!$J$20,COLUMNS('7. Consumption'!AN$9:$AQ$9)-1))),0)+MAX(0,$AQ32*('1. General Inputs'!$J$20-COLUMNS('7. Consumption'!AN$9:$AQ$9)+1))</f>
        <v>0</v>
      </c>
      <c r="CF32" s="114">
        <f ca="1">IFERROR(SUM(OFFSET('7. Consumption'!AO32,0,1,,MIN('1. General Inputs'!$J$20,COLUMNS('7. Consumption'!AO$9:$AQ$9)-1))),0)+MAX(0,$AQ32*('1. General Inputs'!$J$20-COLUMNS('7. Consumption'!AO$9:$AQ$9)+1))</f>
        <v>0</v>
      </c>
      <c r="CG32" s="114">
        <f ca="1">IFERROR(SUM(OFFSET('7. Consumption'!AP32,0,1,,MIN('1. General Inputs'!$J$20,COLUMNS('7. Consumption'!AP$9:$AQ$9)-1))),0)+MAX(0,$AQ32*('1. General Inputs'!$J$20-COLUMNS('7. Consumption'!AP$9:$AQ$9)+1))</f>
        <v>0</v>
      </c>
      <c r="CH32" s="114">
        <f ca="1">IFERROR(SUM(OFFSET('7. Consumption'!AQ32,0,1,,MIN('1. General Inputs'!$J$20,COLUMNS('7. Consumption'!AQ$9:$AQ$9)-1))),0)+MAX(0,$AQ32*('1. General Inputs'!$J$20-COLUMNS('7. Consumption'!AQ$9:$AQ$9)+1))</f>
        <v>0</v>
      </c>
    </row>
    <row r="33" spans="2:86" x14ac:dyDescent="0.3">
      <c r="B33" s="12"/>
      <c r="C33" s="12" t="str">
        <f>IFERROR(VLOOKUP(ROWS($C$9:$C33),'5. Dosing'!$I$12:$J$73,COLUMNS('5. Dosing'!$I$11:$J$11),0),"")</f>
        <v>RTV (100) - 60 tab</v>
      </c>
      <c r="D33" s="12" t="str">
        <f>IFERROR(INDEX('5. Dosing'!C$12:C$73,MATCH('7. Consumption'!$C33,'5. Dosing'!$J$12:$J$73,0)),"")</f>
        <v>RTV</v>
      </c>
      <c r="E33" s="108">
        <f>IFERROR(INDEX('5. Dosing'!H$12:H$73,MATCH('7. Consumption'!$C33,'5. Dosing'!$J$12:$J$73,0)),0)</f>
        <v>1</v>
      </c>
      <c r="F33" s="109">
        <f>IFERROR(INDEX('5. Dosing'!G$12:G$73,MATCH('7. Consumption'!$C33,'5. Dosing'!$J$12:$J$73,0))*(30.5)/INDEX('5. Dosing'!F$12:F$73,MATCH('7. Consumption'!$C33,'5. Dosing'!$J$12:$J$73,0)),0)</f>
        <v>0.5083333333333333</v>
      </c>
      <c r="H33" s="3">
        <f ca="1">ROUNDUP($F33*$E33*CHOOSE(H$7,
IFERROR(SUMPRODUCT('6. Patients'!BZ$10:BZ$107,OFFSET('6. Patients'!$DM$9,1,MATCH($D33,'6. Patients'!$DN$9:$EI$9,0),ROWS('6. Patients'!DM$10:DM$107))),0)+
IFERROR(SUMPRODUCT('6. Patients'!BZ$10:BZ$107,OFFSET('6. Patients'!$EJ$9,1,MATCH($D33,'6. Patients'!$EK$9:$EW$9,0),ROWS('6. Patients'!DM$10:DM$107))),0)+
IFERROR(SUMPRODUCT('6. Patients'!BZ$10:BZ$107,OFFSET('6. Patients'!$EX$9,1,MATCH($D33,'6. Patients'!$EY$9:$FT$9,0),ROWS('6. Patients'!DM$10:DM$107))),0)+
IFERROR(SUMPRODUCT('6. Patients'!BZ$10:BZ$107,OFFSET('6. Patients'!$FU$9,1,MATCH($D33,'6. Patients'!$FV$9:$GJ$9,0),ROWS('6. Patients'!DM$10:DM$107))),0),
IFERROR(SUMPRODUCT('6. Patients'!BZ$10:BZ$107,OFFSET('6. Patients'!$GK$9,1,MATCH($D33,'6. Patients'!$GL$9:$HG$9,0),ROWS('6. Patients'!DM$10:DM$107))),0)+
IFERROR(SUMPRODUCT('6. Patients'!BZ$10:BZ$107,OFFSET('6. Patients'!$HH$9,1,MATCH($D33,'6. Patients'!$HI$9:$HU$9,0),ROWS('6. Patients'!DM$10:DM$107))),0)+
IFERROR(SUMPRODUCT('6. Patients'!BZ$10:BZ$107,OFFSET('6. Patients'!$HV$9,1,MATCH($D33,'6. Patients'!$HW$9:$IR$9,0),ROWS('6. Patients'!DM$10:DM$107))),0)+
IFERROR(SUMPRODUCT('6. Patients'!BZ$10:BZ$107,OFFSET('6. Patients'!$IS$9,1,MATCH($D33,'6. Patients'!$IT$9:$JH$9,0),ROWS('6. Patients'!DM$10:DM$107))),0),
IFERROR(SUMPRODUCT('6. Patients'!BZ$10:BZ$107,OFFSET('6. Patients'!$JI$9,1,MATCH($D33,'6. Patients'!$JJ$9:$KE$9,0),ROWS('6. Patients'!DM$10:DM$107))),0)+
IFERROR(SUMPRODUCT('6. Patients'!BZ$10:BZ$107,OFFSET('6. Patients'!$KF$9,1,MATCH($D33,'6. Patients'!$KG$9:$KS$9,0),ROWS('6. Patients'!DM$10:DM$107))),0)+
IFERROR(SUMPRODUCT('6. Patients'!BZ$10:BZ$107,OFFSET('6. Patients'!$KT$9,1,MATCH($D33,'6. Patients'!$KU$9:$LP$9,0),ROWS('6. Patients'!DM$10:DM$107))),0)+
IFERROR(SUMPRODUCT('6. Patients'!BZ$10:BZ$107,OFFSET('6. Patients'!$LQ$9,1,MATCH($D33,'6. Patients'!$LR$9:$MF$9,0),ROWS('6. Patients'!DM$10:DM$107))),0))+
IFERROR(VLOOKUP($D33,$H$109:$L$139,COLUMNS($H$108:$J$108)-1+H$7,0)*$E33*$F33*'1. General Inputs'!$J$18,0),0)</f>
        <v>0</v>
      </c>
      <c r="I33" s="3">
        <f ca="1">ROUNDUP($F33*$E33*CHOOSE(I$7,
IFERROR(SUMPRODUCT('6. Patients'!CA$10:CA$107,OFFSET('6. Patients'!$DM$9,1,MATCH($D33,'6. Patients'!$DN$9:$EI$9,0),ROWS('6. Patients'!DN$10:DN$107))),0)+
IFERROR(SUMPRODUCT('6. Patients'!CA$10:CA$107,OFFSET('6. Patients'!$EJ$9,1,MATCH($D33,'6. Patients'!$EK$9:$EW$9,0),ROWS('6. Patients'!DN$10:DN$107))),0)+
IFERROR(SUMPRODUCT('6. Patients'!CA$10:CA$107,OFFSET('6. Patients'!$EX$9,1,MATCH($D33,'6. Patients'!$EY$9:$FT$9,0),ROWS('6. Patients'!DN$10:DN$107))),0)+
IFERROR(SUMPRODUCT('6. Patients'!CA$10:CA$107,OFFSET('6. Patients'!$FU$9,1,MATCH($D33,'6. Patients'!$FV$9:$GJ$9,0),ROWS('6. Patients'!DN$10:DN$107))),0),
IFERROR(SUMPRODUCT('6. Patients'!CA$10:CA$107,OFFSET('6. Patients'!$GK$9,1,MATCH($D33,'6. Patients'!$GL$9:$HG$9,0),ROWS('6. Patients'!DN$10:DN$107))),0)+
IFERROR(SUMPRODUCT('6. Patients'!CA$10:CA$107,OFFSET('6. Patients'!$HH$9,1,MATCH($D33,'6. Patients'!$HI$9:$HU$9,0),ROWS('6. Patients'!DN$10:DN$107))),0)+
IFERROR(SUMPRODUCT('6. Patients'!CA$10:CA$107,OFFSET('6. Patients'!$HV$9,1,MATCH($D33,'6. Patients'!$HW$9:$IR$9,0),ROWS('6. Patients'!DN$10:DN$107))),0)+
IFERROR(SUMPRODUCT('6. Patients'!CA$10:CA$107,OFFSET('6. Patients'!$IS$9,1,MATCH($D33,'6. Patients'!$IT$9:$JH$9,0),ROWS('6. Patients'!DN$10:DN$107))),0),
IFERROR(SUMPRODUCT('6. Patients'!CA$10:CA$107,OFFSET('6. Patients'!$JI$9,1,MATCH($D33,'6. Patients'!$JJ$9:$KE$9,0),ROWS('6. Patients'!DN$10:DN$107))),0)+
IFERROR(SUMPRODUCT('6. Patients'!CA$10:CA$107,OFFSET('6. Patients'!$KF$9,1,MATCH($D33,'6. Patients'!$KG$9:$KS$9,0),ROWS('6. Patients'!DN$10:DN$107))),0)+
IFERROR(SUMPRODUCT('6. Patients'!CA$10:CA$107,OFFSET('6. Patients'!$KT$9,1,MATCH($D33,'6. Patients'!$KU$9:$LP$9,0),ROWS('6. Patients'!DN$10:DN$107))),0)+
IFERROR(SUMPRODUCT('6. Patients'!CA$10:CA$107,OFFSET('6. Patients'!$LQ$9,1,MATCH($D33,'6. Patients'!$LR$9:$MF$9,0),ROWS('6. Patients'!DN$10:DN$107))),0))+
IFERROR(VLOOKUP($D33,$H$109:$L$139,COLUMNS($H$108:$J$108)-1+I$7,0)*$E33*$F33*'1. General Inputs'!$J$18,0),0)</f>
        <v>0</v>
      </c>
      <c r="J33" s="3">
        <f ca="1">ROUNDUP($F33*$E33*CHOOSE(J$7,
IFERROR(SUMPRODUCT('6. Patients'!CB$10:CB$107,OFFSET('6. Patients'!$DM$9,1,MATCH($D33,'6. Patients'!$DN$9:$EI$9,0),ROWS('6. Patients'!DO$10:DO$107))),0)+
IFERROR(SUMPRODUCT('6. Patients'!CB$10:CB$107,OFFSET('6. Patients'!$EJ$9,1,MATCH($D33,'6. Patients'!$EK$9:$EW$9,0),ROWS('6. Patients'!DO$10:DO$107))),0)+
IFERROR(SUMPRODUCT('6. Patients'!CB$10:CB$107,OFFSET('6. Patients'!$EX$9,1,MATCH($D33,'6. Patients'!$EY$9:$FT$9,0),ROWS('6. Patients'!DO$10:DO$107))),0)+
IFERROR(SUMPRODUCT('6. Patients'!CB$10:CB$107,OFFSET('6. Patients'!$FU$9,1,MATCH($D33,'6. Patients'!$FV$9:$GJ$9,0),ROWS('6. Patients'!DO$10:DO$107))),0),
IFERROR(SUMPRODUCT('6. Patients'!CB$10:CB$107,OFFSET('6. Patients'!$GK$9,1,MATCH($D33,'6. Patients'!$GL$9:$HG$9,0),ROWS('6. Patients'!DO$10:DO$107))),0)+
IFERROR(SUMPRODUCT('6. Patients'!CB$10:CB$107,OFFSET('6. Patients'!$HH$9,1,MATCH($D33,'6. Patients'!$HI$9:$HU$9,0),ROWS('6. Patients'!DO$10:DO$107))),0)+
IFERROR(SUMPRODUCT('6. Patients'!CB$10:CB$107,OFFSET('6. Patients'!$HV$9,1,MATCH($D33,'6. Patients'!$HW$9:$IR$9,0),ROWS('6. Patients'!DO$10:DO$107))),0)+
IFERROR(SUMPRODUCT('6. Patients'!CB$10:CB$107,OFFSET('6. Patients'!$IS$9,1,MATCH($D33,'6. Patients'!$IT$9:$JH$9,0),ROWS('6. Patients'!DO$10:DO$107))),0),
IFERROR(SUMPRODUCT('6. Patients'!CB$10:CB$107,OFFSET('6. Patients'!$JI$9,1,MATCH($D33,'6. Patients'!$JJ$9:$KE$9,0),ROWS('6. Patients'!DO$10:DO$107))),0)+
IFERROR(SUMPRODUCT('6. Patients'!CB$10:CB$107,OFFSET('6. Patients'!$KF$9,1,MATCH($D33,'6. Patients'!$KG$9:$KS$9,0),ROWS('6. Patients'!DO$10:DO$107))),0)+
IFERROR(SUMPRODUCT('6. Patients'!CB$10:CB$107,OFFSET('6. Patients'!$KT$9,1,MATCH($D33,'6. Patients'!$KU$9:$LP$9,0),ROWS('6. Patients'!DO$10:DO$107))),0)+
IFERROR(SUMPRODUCT('6. Patients'!CB$10:CB$107,OFFSET('6. Patients'!$LQ$9,1,MATCH($D33,'6. Patients'!$LR$9:$MF$9,0),ROWS('6. Patients'!DO$10:DO$107))),0))+
IFERROR(VLOOKUP($D33,$H$109:$L$139,COLUMNS($H$108:$J$108)-1+J$7,0)*$E33*$F33*'1. General Inputs'!$J$18,0),0)</f>
        <v>0</v>
      </c>
      <c r="K33" s="3">
        <f ca="1">ROUNDUP($F33*$E33*CHOOSE(K$7,
IFERROR(SUMPRODUCT('6. Patients'!CC$10:CC$107,OFFSET('6. Patients'!$DM$9,1,MATCH($D33,'6. Patients'!$DN$9:$EI$9,0),ROWS('6. Patients'!DP$10:DP$107))),0)+
IFERROR(SUMPRODUCT('6. Patients'!CC$10:CC$107,OFFSET('6. Patients'!$EJ$9,1,MATCH($D33,'6. Patients'!$EK$9:$EW$9,0),ROWS('6. Patients'!DP$10:DP$107))),0)+
IFERROR(SUMPRODUCT('6. Patients'!CC$10:CC$107,OFFSET('6. Patients'!$EX$9,1,MATCH($D33,'6. Patients'!$EY$9:$FT$9,0),ROWS('6. Patients'!DP$10:DP$107))),0)+
IFERROR(SUMPRODUCT('6. Patients'!CC$10:CC$107,OFFSET('6. Patients'!$FU$9,1,MATCH($D33,'6. Patients'!$FV$9:$GJ$9,0),ROWS('6. Patients'!DP$10:DP$107))),0),
IFERROR(SUMPRODUCT('6. Patients'!CC$10:CC$107,OFFSET('6. Patients'!$GK$9,1,MATCH($D33,'6. Patients'!$GL$9:$HG$9,0),ROWS('6. Patients'!DP$10:DP$107))),0)+
IFERROR(SUMPRODUCT('6. Patients'!CC$10:CC$107,OFFSET('6. Patients'!$HH$9,1,MATCH($D33,'6. Patients'!$HI$9:$HU$9,0),ROWS('6. Patients'!DP$10:DP$107))),0)+
IFERROR(SUMPRODUCT('6. Patients'!CC$10:CC$107,OFFSET('6. Patients'!$HV$9,1,MATCH($D33,'6. Patients'!$HW$9:$IR$9,0),ROWS('6. Patients'!DP$10:DP$107))),0)+
IFERROR(SUMPRODUCT('6. Patients'!CC$10:CC$107,OFFSET('6. Patients'!$IS$9,1,MATCH($D33,'6. Patients'!$IT$9:$JH$9,0),ROWS('6. Patients'!DP$10:DP$107))),0),
IFERROR(SUMPRODUCT('6. Patients'!CC$10:CC$107,OFFSET('6. Patients'!$JI$9,1,MATCH($D33,'6. Patients'!$JJ$9:$KE$9,0),ROWS('6. Patients'!DP$10:DP$107))),0)+
IFERROR(SUMPRODUCT('6. Patients'!CC$10:CC$107,OFFSET('6. Patients'!$KF$9,1,MATCH($D33,'6. Patients'!$KG$9:$KS$9,0),ROWS('6. Patients'!DP$10:DP$107))),0)+
IFERROR(SUMPRODUCT('6. Patients'!CC$10:CC$107,OFFSET('6. Patients'!$KT$9,1,MATCH($D33,'6. Patients'!$KU$9:$LP$9,0),ROWS('6. Patients'!DP$10:DP$107))),0)+
IFERROR(SUMPRODUCT('6. Patients'!CC$10:CC$107,OFFSET('6. Patients'!$LQ$9,1,MATCH($D33,'6. Patients'!$LR$9:$MF$9,0),ROWS('6. Patients'!DP$10:DP$107))),0))+
IFERROR(VLOOKUP($D33,$H$109:$L$139,COLUMNS($H$108:$J$108)-1+K$7,0)*$E33*$F33*'1. General Inputs'!$J$18,0),0)</f>
        <v>0</v>
      </c>
      <c r="L33" s="3">
        <f ca="1">ROUNDUP($F33*$E33*CHOOSE(L$7,
IFERROR(SUMPRODUCT('6. Patients'!CD$10:CD$107,OFFSET('6. Patients'!$DM$9,1,MATCH($D33,'6. Patients'!$DN$9:$EI$9,0),ROWS('6. Patients'!DQ$10:DQ$107))),0)+
IFERROR(SUMPRODUCT('6. Patients'!CD$10:CD$107,OFFSET('6. Patients'!$EJ$9,1,MATCH($D33,'6. Patients'!$EK$9:$EW$9,0),ROWS('6. Patients'!DQ$10:DQ$107))),0)+
IFERROR(SUMPRODUCT('6. Patients'!CD$10:CD$107,OFFSET('6. Patients'!$EX$9,1,MATCH($D33,'6. Patients'!$EY$9:$FT$9,0),ROWS('6. Patients'!DQ$10:DQ$107))),0)+
IFERROR(SUMPRODUCT('6. Patients'!CD$10:CD$107,OFFSET('6. Patients'!$FU$9,1,MATCH($D33,'6. Patients'!$FV$9:$GJ$9,0),ROWS('6. Patients'!DQ$10:DQ$107))),0),
IFERROR(SUMPRODUCT('6. Patients'!CD$10:CD$107,OFFSET('6. Patients'!$GK$9,1,MATCH($D33,'6. Patients'!$GL$9:$HG$9,0),ROWS('6. Patients'!DQ$10:DQ$107))),0)+
IFERROR(SUMPRODUCT('6. Patients'!CD$10:CD$107,OFFSET('6. Patients'!$HH$9,1,MATCH($D33,'6. Patients'!$HI$9:$HU$9,0),ROWS('6. Patients'!DQ$10:DQ$107))),0)+
IFERROR(SUMPRODUCT('6. Patients'!CD$10:CD$107,OFFSET('6. Patients'!$HV$9,1,MATCH($D33,'6. Patients'!$HW$9:$IR$9,0),ROWS('6. Patients'!DQ$10:DQ$107))),0)+
IFERROR(SUMPRODUCT('6. Patients'!CD$10:CD$107,OFFSET('6. Patients'!$IS$9,1,MATCH($D33,'6. Patients'!$IT$9:$JH$9,0),ROWS('6. Patients'!DQ$10:DQ$107))),0),
IFERROR(SUMPRODUCT('6. Patients'!CD$10:CD$107,OFFSET('6. Patients'!$JI$9,1,MATCH($D33,'6. Patients'!$JJ$9:$KE$9,0),ROWS('6. Patients'!DQ$10:DQ$107))),0)+
IFERROR(SUMPRODUCT('6. Patients'!CD$10:CD$107,OFFSET('6. Patients'!$KF$9,1,MATCH($D33,'6. Patients'!$KG$9:$KS$9,0),ROWS('6. Patients'!DQ$10:DQ$107))),0)+
IFERROR(SUMPRODUCT('6. Patients'!CD$10:CD$107,OFFSET('6. Patients'!$KT$9,1,MATCH($D33,'6. Patients'!$KU$9:$LP$9,0),ROWS('6. Patients'!DQ$10:DQ$107))),0)+
IFERROR(SUMPRODUCT('6. Patients'!CD$10:CD$107,OFFSET('6. Patients'!$LQ$9,1,MATCH($D33,'6. Patients'!$LR$9:$MF$9,0),ROWS('6. Patients'!DQ$10:DQ$107))),0))+
IFERROR(VLOOKUP($D33,$H$109:$L$139,COLUMNS($H$108:$J$108)-1+L$7,0)*$E33*$F33*'1. General Inputs'!$J$18,0),0)</f>
        <v>0</v>
      </c>
      <c r="M33" s="3">
        <f ca="1">ROUNDUP($F33*$E33*CHOOSE(M$7,
IFERROR(SUMPRODUCT('6. Patients'!CE$10:CE$107,OFFSET('6. Patients'!$DM$9,1,MATCH($D33,'6. Patients'!$DN$9:$EI$9,0),ROWS('6. Patients'!DR$10:DR$107))),0)+
IFERROR(SUMPRODUCT('6. Patients'!CE$10:CE$107,OFFSET('6. Patients'!$EJ$9,1,MATCH($D33,'6. Patients'!$EK$9:$EW$9,0),ROWS('6. Patients'!DR$10:DR$107))),0)+
IFERROR(SUMPRODUCT('6. Patients'!CE$10:CE$107,OFFSET('6. Patients'!$EX$9,1,MATCH($D33,'6. Patients'!$EY$9:$FT$9,0),ROWS('6. Patients'!DR$10:DR$107))),0)+
IFERROR(SUMPRODUCT('6. Patients'!CE$10:CE$107,OFFSET('6. Patients'!$FU$9,1,MATCH($D33,'6. Patients'!$FV$9:$GJ$9,0),ROWS('6. Patients'!DR$10:DR$107))),0),
IFERROR(SUMPRODUCT('6. Patients'!CE$10:CE$107,OFFSET('6. Patients'!$GK$9,1,MATCH($D33,'6. Patients'!$GL$9:$HG$9,0),ROWS('6. Patients'!DR$10:DR$107))),0)+
IFERROR(SUMPRODUCT('6. Patients'!CE$10:CE$107,OFFSET('6. Patients'!$HH$9,1,MATCH($D33,'6. Patients'!$HI$9:$HU$9,0),ROWS('6. Patients'!DR$10:DR$107))),0)+
IFERROR(SUMPRODUCT('6. Patients'!CE$10:CE$107,OFFSET('6. Patients'!$HV$9,1,MATCH($D33,'6. Patients'!$HW$9:$IR$9,0),ROWS('6. Patients'!DR$10:DR$107))),0)+
IFERROR(SUMPRODUCT('6. Patients'!CE$10:CE$107,OFFSET('6. Patients'!$IS$9,1,MATCH($D33,'6. Patients'!$IT$9:$JH$9,0),ROWS('6. Patients'!DR$10:DR$107))),0),
IFERROR(SUMPRODUCT('6. Patients'!CE$10:CE$107,OFFSET('6. Patients'!$JI$9,1,MATCH($D33,'6. Patients'!$JJ$9:$KE$9,0),ROWS('6. Patients'!DR$10:DR$107))),0)+
IFERROR(SUMPRODUCT('6. Patients'!CE$10:CE$107,OFFSET('6. Patients'!$KF$9,1,MATCH($D33,'6. Patients'!$KG$9:$KS$9,0),ROWS('6. Patients'!DR$10:DR$107))),0)+
IFERROR(SUMPRODUCT('6. Patients'!CE$10:CE$107,OFFSET('6. Patients'!$KT$9,1,MATCH($D33,'6. Patients'!$KU$9:$LP$9,0),ROWS('6. Patients'!DR$10:DR$107))),0)+
IFERROR(SUMPRODUCT('6. Patients'!CE$10:CE$107,OFFSET('6. Patients'!$LQ$9,1,MATCH($D33,'6. Patients'!$LR$9:$MF$9,0),ROWS('6. Patients'!DR$10:DR$107))),0))+
IFERROR(VLOOKUP($D33,$H$109:$L$139,COLUMNS($H$108:$J$108)-1+M$7,0)*$E33*$F33*'1. General Inputs'!$J$18,0),0)</f>
        <v>0</v>
      </c>
      <c r="N33" s="3">
        <f ca="1">ROUNDUP($F33*$E33*CHOOSE(N$7,
IFERROR(SUMPRODUCT('6. Patients'!CF$10:CF$107,OFFSET('6. Patients'!$DM$9,1,MATCH($D33,'6. Patients'!$DN$9:$EI$9,0),ROWS('6. Patients'!DS$10:DS$107))),0)+
IFERROR(SUMPRODUCT('6. Patients'!CF$10:CF$107,OFFSET('6. Patients'!$EJ$9,1,MATCH($D33,'6. Patients'!$EK$9:$EW$9,0),ROWS('6. Patients'!DS$10:DS$107))),0)+
IFERROR(SUMPRODUCT('6. Patients'!CF$10:CF$107,OFFSET('6. Patients'!$EX$9,1,MATCH($D33,'6. Patients'!$EY$9:$FT$9,0),ROWS('6. Patients'!DS$10:DS$107))),0)+
IFERROR(SUMPRODUCT('6. Patients'!CF$10:CF$107,OFFSET('6. Patients'!$FU$9,1,MATCH($D33,'6. Patients'!$FV$9:$GJ$9,0),ROWS('6. Patients'!DS$10:DS$107))),0),
IFERROR(SUMPRODUCT('6. Patients'!CF$10:CF$107,OFFSET('6. Patients'!$GK$9,1,MATCH($D33,'6. Patients'!$GL$9:$HG$9,0),ROWS('6. Patients'!DS$10:DS$107))),0)+
IFERROR(SUMPRODUCT('6. Patients'!CF$10:CF$107,OFFSET('6. Patients'!$HH$9,1,MATCH($D33,'6. Patients'!$HI$9:$HU$9,0),ROWS('6. Patients'!DS$10:DS$107))),0)+
IFERROR(SUMPRODUCT('6. Patients'!CF$10:CF$107,OFFSET('6. Patients'!$HV$9,1,MATCH($D33,'6. Patients'!$HW$9:$IR$9,0),ROWS('6. Patients'!DS$10:DS$107))),0)+
IFERROR(SUMPRODUCT('6. Patients'!CF$10:CF$107,OFFSET('6. Patients'!$IS$9,1,MATCH($D33,'6. Patients'!$IT$9:$JH$9,0),ROWS('6. Patients'!DS$10:DS$107))),0),
IFERROR(SUMPRODUCT('6. Patients'!CF$10:CF$107,OFFSET('6. Patients'!$JI$9,1,MATCH($D33,'6. Patients'!$JJ$9:$KE$9,0),ROWS('6. Patients'!DS$10:DS$107))),0)+
IFERROR(SUMPRODUCT('6. Patients'!CF$10:CF$107,OFFSET('6. Patients'!$KF$9,1,MATCH($D33,'6. Patients'!$KG$9:$KS$9,0),ROWS('6. Patients'!DS$10:DS$107))),0)+
IFERROR(SUMPRODUCT('6. Patients'!CF$10:CF$107,OFFSET('6. Patients'!$KT$9,1,MATCH($D33,'6. Patients'!$KU$9:$LP$9,0),ROWS('6. Patients'!DS$10:DS$107))),0)+
IFERROR(SUMPRODUCT('6. Patients'!CF$10:CF$107,OFFSET('6. Patients'!$LQ$9,1,MATCH($D33,'6. Patients'!$LR$9:$MF$9,0),ROWS('6. Patients'!DS$10:DS$107))),0))+
IFERROR(VLOOKUP($D33,$H$109:$L$139,COLUMNS($H$108:$J$108)-1+N$7,0)*$E33*$F33*'1. General Inputs'!$J$18,0),0)</f>
        <v>0</v>
      </c>
      <c r="O33" s="3">
        <f ca="1">ROUNDUP($F33*$E33*CHOOSE(O$7,
IFERROR(SUMPRODUCT('6. Patients'!CG$10:CG$107,OFFSET('6. Patients'!$DM$9,1,MATCH($D33,'6. Patients'!$DN$9:$EI$9,0),ROWS('6. Patients'!DT$10:DT$107))),0)+
IFERROR(SUMPRODUCT('6. Patients'!CG$10:CG$107,OFFSET('6. Patients'!$EJ$9,1,MATCH($D33,'6. Patients'!$EK$9:$EW$9,0),ROWS('6. Patients'!DT$10:DT$107))),0)+
IFERROR(SUMPRODUCT('6. Patients'!CG$10:CG$107,OFFSET('6. Patients'!$EX$9,1,MATCH($D33,'6. Patients'!$EY$9:$FT$9,0),ROWS('6. Patients'!DT$10:DT$107))),0)+
IFERROR(SUMPRODUCT('6. Patients'!CG$10:CG$107,OFFSET('6. Patients'!$FU$9,1,MATCH($D33,'6. Patients'!$FV$9:$GJ$9,0),ROWS('6. Patients'!DT$10:DT$107))),0),
IFERROR(SUMPRODUCT('6. Patients'!CG$10:CG$107,OFFSET('6. Patients'!$GK$9,1,MATCH($D33,'6. Patients'!$GL$9:$HG$9,0),ROWS('6. Patients'!DT$10:DT$107))),0)+
IFERROR(SUMPRODUCT('6. Patients'!CG$10:CG$107,OFFSET('6. Patients'!$HH$9,1,MATCH($D33,'6. Patients'!$HI$9:$HU$9,0),ROWS('6. Patients'!DT$10:DT$107))),0)+
IFERROR(SUMPRODUCT('6. Patients'!CG$10:CG$107,OFFSET('6. Patients'!$HV$9,1,MATCH($D33,'6. Patients'!$HW$9:$IR$9,0),ROWS('6. Patients'!DT$10:DT$107))),0)+
IFERROR(SUMPRODUCT('6. Patients'!CG$10:CG$107,OFFSET('6. Patients'!$IS$9,1,MATCH($D33,'6. Patients'!$IT$9:$JH$9,0),ROWS('6. Patients'!DT$10:DT$107))),0),
IFERROR(SUMPRODUCT('6. Patients'!CG$10:CG$107,OFFSET('6. Patients'!$JI$9,1,MATCH($D33,'6. Patients'!$JJ$9:$KE$9,0),ROWS('6. Patients'!DT$10:DT$107))),0)+
IFERROR(SUMPRODUCT('6. Patients'!CG$10:CG$107,OFFSET('6. Patients'!$KF$9,1,MATCH($D33,'6. Patients'!$KG$9:$KS$9,0),ROWS('6. Patients'!DT$10:DT$107))),0)+
IFERROR(SUMPRODUCT('6. Patients'!CG$10:CG$107,OFFSET('6. Patients'!$KT$9,1,MATCH($D33,'6. Patients'!$KU$9:$LP$9,0),ROWS('6. Patients'!DT$10:DT$107))),0)+
IFERROR(SUMPRODUCT('6. Patients'!CG$10:CG$107,OFFSET('6. Patients'!$LQ$9,1,MATCH($D33,'6. Patients'!$LR$9:$MF$9,0),ROWS('6. Patients'!DT$10:DT$107))),0))+
IFERROR(VLOOKUP($D33,$H$109:$L$139,COLUMNS($H$108:$J$108)-1+O$7,0)*$E33*$F33*'1. General Inputs'!$J$18,0),0)</f>
        <v>0</v>
      </c>
      <c r="P33" s="3">
        <f ca="1">ROUNDUP($F33*$E33*CHOOSE(P$7,
IFERROR(SUMPRODUCT('6. Patients'!CH$10:CH$107,OFFSET('6. Patients'!$DM$9,1,MATCH($D33,'6. Patients'!$DN$9:$EI$9,0),ROWS('6. Patients'!DU$10:DU$107))),0)+
IFERROR(SUMPRODUCT('6. Patients'!CH$10:CH$107,OFFSET('6. Patients'!$EJ$9,1,MATCH($D33,'6. Patients'!$EK$9:$EW$9,0),ROWS('6. Patients'!DU$10:DU$107))),0)+
IFERROR(SUMPRODUCT('6. Patients'!CH$10:CH$107,OFFSET('6. Patients'!$EX$9,1,MATCH($D33,'6. Patients'!$EY$9:$FT$9,0),ROWS('6. Patients'!DU$10:DU$107))),0)+
IFERROR(SUMPRODUCT('6. Patients'!CH$10:CH$107,OFFSET('6. Patients'!$FU$9,1,MATCH($D33,'6. Patients'!$FV$9:$GJ$9,0),ROWS('6. Patients'!DU$10:DU$107))),0),
IFERROR(SUMPRODUCT('6. Patients'!CH$10:CH$107,OFFSET('6. Patients'!$GK$9,1,MATCH($D33,'6. Patients'!$GL$9:$HG$9,0),ROWS('6. Patients'!DU$10:DU$107))),0)+
IFERROR(SUMPRODUCT('6. Patients'!CH$10:CH$107,OFFSET('6. Patients'!$HH$9,1,MATCH($D33,'6. Patients'!$HI$9:$HU$9,0),ROWS('6. Patients'!DU$10:DU$107))),0)+
IFERROR(SUMPRODUCT('6. Patients'!CH$10:CH$107,OFFSET('6. Patients'!$HV$9,1,MATCH($D33,'6. Patients'!$HW$9:$IR$9,0),ROWS('6. Patients'!DU$10:DU$107))),0)+
IFERROR(SUMPRODUCT('6. Patients'!CH$10:CH$107,OFFSET('6. Patients'!$IS$9,1,MATCH($D33,'6. Patients'!$IT$9:$JH$9,0),ROWS('6. Patients'!DU$10:DU$107))),0),
IFERROR(SUMPRODUCT('6. Patients'!CH$10:CH$107,OFFSET('6. Patients'!$JI$9,1,MATCH($D33,'6. Patients'!$JJ$9:$KE$9,0),ROWS('6. Patients'!DU$10:DU$107))),0)+
IFERROR(SUMPRODUCT('6. Patients'!CH$10:CH$107,OFFSET('6. Patients'!$KF$9,1,MATCH($D33,'6. Patients'!$KG$9:$KS$9,0),ROWS('6. Patients'!DU$10:DU$107))),0)+
IFERROR(SUMPRODUCT('6. Patients'!CH$10:CH$107,OFFSET('6. Patients'!$KT$9,1,MATCH($D33,'6. Patients'!$KU$9:$LP$9,0),ROWS('6. Patients'!DU$10:DU$107))),0)+
IFERROR(SUMPRODUCT('6. Patients'!CH$10:CH$107,OFFSET('6. Patients'!$LQ$9,1,MATCH($D33,'6. Patients'!$LR$9:$MF$9,0),ROWS('6. Patients'!DU$10:DU$107))),0))+
IFERROR(VLOOKUP($D33,$H$109:$L$139,COLUMNS($H$108:$J$108)-1+P$7,0)*$E33*$F33*'1. General Inputs'!$J$18,0),0)</f>
        <v>0</v>
      </c>
      <c r="Q33" s="3">
        <f ca="1">ROUNDUP($F33*$E33*CHOOSE(Q$7,
IFERROR(SUMPRODUCT('6. Patients'!CI$10:CI$107,OFFSET('6. Patients'!$DM$9,1,MATCH($D33,'6. Patients'!$DN$9:$EI$9,0),ROWS('6. Patients'!DV$10:DV$107))),0)+
IFERROR(SUMPRODUCT('6. Patients'!CI$10:CI$107,OFFSET('6. Patients'!$EJ$9,1,MATCH($D33,'6. Patients'!$EK$9:$EW$9,0),ROWS('6. Patients'!DV$10:DV$107))),0)+
IFERROR(SUMPRODUCT('6. Patients'!CI$10:CI$107,OFFSET('6. Patients'!$EX$9,1,MATCH($D33,'6. Patients'!$EY$9:$FT$9,0),ROWS('6. Patients'!DV$10:DV$107))),0)+
IFERROR(SUMPRODUCT('6. Patients'!CI$10:CI$107,OFFSET('6. Patients'!$FU$9,1,MATCH($D33,'6. Patients'!$FV$9:$GJ$9,0),ROWS('6. Patients'!DV$10:DV$107))),0),
IFERROR(SUMPRODUCT('6. Patients'!CI$10:CI$107,OFFSET('6. Patients'!$GK$9,1,MATCH($D33,'6. Patients'!$GL$9:$HG$9,0),ROWS('6. Patients'!DV$10:DV$107))),0)+
IFERROR(SUMPRODUCT('6. Patients'!CI$10:CI$107,OFFSET('6. Patients'!$HH$9,1,MATCH($D33,'6. Patients'!$HI$9:$HU$9,0),ROWS('6. Patients'!DV$10:DV$107))),0)+
IFERROR(SUMPRODUCT('6. Patients'!CI$10:CI$107,OFFSET('6. Patients'!$HV$9,1,MATCH($D33,'6. Patients'!$HW$9:$IR$9,0),ROWS('6. Patients'!DV$10:DV$107))),0)+
IFERROR(SUMPRODUCT('6. Patients'!CI$10:CI$107,OFFSET('6. Patients'!$IS$9,1,MATCH($D33,'6. Patients'!$IT$9:$JH$9,0),ROWS('6. Patients'!DV$10:DV$107))),0),
IFERROR(SUMPRODUCT('6. Patients'!CI$10:CI$107,OFFSET('6. Patients'!$JI$9,1,MATCH($D33,'6. Patients'!$JJ$9:$KE$9,0),ROWS('6. Patients'!DV$10:DV$107))),0)+
IFERROR(SUMPRODUCT('6. Patients'!CI$10:CI$107,OFFSET('6. Patients'!$KF$9,1,MATCH($D33,'6. Patients'!$KG$9:$KS$9,0),ROWS('6. Patients'!DV$10:DV$107))),0)+
IFERROR(SUMPRODUCT('6. Patients'!CI$10:CI$107,OFFSET('6. Patients'!$KT$9,1,MATCH($D33,'6. Patients'!$KU$9:$LP$9,0),ROWS('6. Patients'!DV$10:DV$107))),0)+
IFERROR(SUMPRODUCT('6. Patients'!CI$10:CI$107,OFFSET('6. Patients'!$LQ$9,1,MATCH($D33,'6. Patients'!$LR$9:$MF$9,0),ROWS('6. Patients'!DV$10:DV$107))),0))+
IFERROR(VLOOKUP($D33,$H$109:$L$139,COLUMNS($H$108:$J$108)-1+Q$7,0)*$E33*$F33*'1. General Inputs'!$J$18,0),0)</f>
        <v>0</v>
      </c>
      <c r="R33" s="3">
        <f ca="1">ROUNDUP($F33*$E33*CHOOSE(R$7,
IFERROR(SUMPRODUCT('6. Patients'!CJ$10:CJ$107,OFFSET('6. Patients'!$DM$9,1,MATCH($D33,'6. Patients'!$DN$9:$EI$9,0),ROWS('6. Patients'!DW$10:DW$107))),0)+
IFERROR(SUMPRODUCT('6. Patients'!CJ$10:CJ$107,OFFSET('6. Patients'!$EJ$9,1,MATCH($D33,'6. Patients'!$EK$9:$EW$9,0),ROWS('6. Patients'!DW$10:DW$107))),0)+
IFERROR(SUMPRODUCT('6. Patients'!CJ$10:CJ$107,OFFSET('6. Patients'!$EX$9,1,MATCH($D33,'6. Patients'!$EY$9:$FT$9,0),ROWS('6. Patients'!DW$10:DW$107))),0)+
IFERROR(SUMPRODUCT('6. Patients'!CJ$10:CJ$107,OFFSET('6. Patients'!$FU$9,1,MATCH($D33,'6. Patients'!$FV$9:$GJ$9,0),ROWS('6. Patients'!DW$10:DW$107))),0),
IFERROR(SUMPRODUCT('6. Patients'!CJ$10:CJ$107,OFFSET('6. Patients'!$GK$9,1,MATCH($D33,'6. Patients'!$GL$9:$HG$9,0),ROWS('6. Patients'!DW$10:DW$107))),0)+
IFERROR(SUMPRODUCT('6. Patients'!CJ$10:CJ$107,OFFSET('6. Patients'!$HH$9,1,MATCH($D33,'6. Patients'!$HI$9:$HU$9,0),ROWS('6. Patients'!DW$10:DW$107))),0)+
IFERROR(SUMPRODUCT('6. Patients'!CJ$10:CJ$107,OFFSET('6. Patients'!$HV$9,1,MATCH($D33,'6. Patients'!$HW$9:$IR$9,0),ROWS('6. Patients'!DW$10:DW$107))),0)+
IFERROR(SUMPRODUCT('6. Patients'!CJ$10:CJ$107,OFFSET('6. Patients'!$IS$9,1,MATCH($D33,'6. Patients'!$IT$9:$JH$9,0),ROWS('6. Patients'!DW$10:DW$107))),0),
IFERROR(SUMPRODUCT('6. Patients'!CJ$10:CJ$107,OFFSET('6. Patients'!$JI$9,1,MATCH($D33,'6. Patients'!$JJ$9:$KE$9,0),ROWS('6. Patients'!DW$10:DW$107))),0)+
IFERROR(SUMPRODUCT('6. Patients'!CJ$10:CJ$107,OFFSET('6. Patients'!$KF$9,1,MATCH($D33,'6. Patients'!$KG$9:$KS$9,0),ROWS('6. Patients'!DW$10:DW$107))),0)+
IFERROR(SUMPRODUCT('6. Patients'!CJ$10:CJ$107,OFFSET('6. Patients'!$KT$9,1,MATCH($D33,'6. Patients'!$KU$9:$LP$9,0),ROWS('6. Patients'!DW$10:DW$107))),0)+
IFERROR(SUMPRODUCT('6. Patients'!CJ$10:CJ$107,OFFSET('6. Patients'!$LQ$9,1,MATCH($D33,'6. Patients'!$LR$9:$MF$9,0),ROWS('6. Patients'!DW$10:DW$107))),0))+
IFERROR(VLOOKUP($D33,$H$109:$L$139,COLUMNS($H$108:$J$108)-1+R$7,0)*$E33*$F33*'1. General Inputs'!$J$18,0),0)</f>
        <v>0</v>
      </c>
      <c r="S33" s="3">
        <f ca="1">ROUNDUP($F33*$E33*CHOOSE(S$7,
IFERROR(SUMPRODUCT('6. Patients'!CK$10:CK$107,OFFSET('6. Patients'!$DM$9,1,MATCH($D33,'6. Patients'!$DN$9:$EI$9,0),ROWS('6. Patients'!DX$10:DX$107))),0)+
IFERROR(SUMPRODUCT('6. Patients'!CK$10:CK$107,OFFSET('6. Patients'!$EJ$9,1,MATCH($D33,'6. Patients'!$EK$9:$EW$9,0),ROWS('6. Patients'!DX$10:DX$107))),0)+
IFERROR(SUMPRODUCT('6. Patients'!CK$10:CK$107,OFFSET('6. Patients'!$EX$9,1,MATCH($D33,'6. Patients'!$EY$9:$FT$9,0),ROWS('6. Patients'!DX$10:DX$107))),0)+
IFERROR(SUMPRODUCT('6. Patients'!CK$10:CK$107,OFFSET('6. Patients'!$FU$9,1,MATCH($D33,'6. Patients'!$FV$9:$GJ$9,0),ROWS('6. Patients'!DX$10:DX$107))),0),
IFERROR(SUMPRODUCT('6. Patients'!CK$10:CK$107,OFFSET('6. Patients'!$GK$9,1,MATCH($D33,'6. Patients'!$GL$9:$HG$9,0),ROWS('6. Patients'!DX$10:DX$107))),0)+
IFERROR(SUMPRODUCT('6. Patients'!CK$10:CK$107,OFFSET('6. Patients'!$HH$9,1,MATCH($D33,'6. Patients'!$HI$9:$HU$9,0),ROWS('6. Patients'!DX$10:DX$107))),0)+
IFERROR(SUMPRODUCT('6. Patients'!CK$10:CK$107,OFFSET('6. Patients'!$HV$9,1,MATCH($D33,'6. Patients'!$HW$9:$IR$9,0),ROWS('6. Patients'!DX$10:DX$107))),0)+
IFERROR(SUMPRODUCT('6. Patients'!CK$10:CK$107,OFFSET('6. Patients'!$IS$9,1,MATCH($D33,'6. Patients'!$IT$9:$JH$9,0),ROWS('6. Patients'!DX$10:DX$107))),0),
IFERROR(SUMPRODUCT('6. Patients'!CK$10:CK$107,OFFSET('6. Patients'!$JI$9,1,MATCH($D33,'6. Patients'!$JJ$9:$KE$9,0),ROWS('6. Patients'!DX$10:DX$107))),0)+
IFERROR(SUMPRODUCT('6. Patients'!CK$10:CK$107,OFFSET('6. Patients'!$KF$9,1,MATCH($D33,'6. Patients'!$KG$9:$KS$9,0),ROWS('6. Patients'!DX$10:DX$107))),0)+
IFERROR(SUMPRODUCT('6. Patients'!CK$10:CK$107,OFFSET('6. Patients'!$KT$9,1,MATCH($D33,'6. Patients'!$KU$9:$LP$9,0),ROWS('6. Patients'!DX$10:DX$107))),0)+
IFERROR(SUMPRODUCT('6. Patients'!CK$10:CK$107,OFFSET('6. Patients'!$LQ$9,1,MATCH($D33,'6. Patients'!$LR$9:$MF$9,0),ROWS('6. Patients'!DX$10:DX$107))),0))+
IFERROR(VLOOKUP($D33,$H$109:$L$139,COLUMNS($H$108:$J$108)-1+S$7,0)*$E33*$F33*'1. General Inputs'!$J$18,0),0)</f>
        <v>0</v>
      </c>
      <c r="T33" s="3">
        <f ca="1">ROUNDUP($F33*$E33*CHOOSE(T$7,
IFERROR(SUMPRODUCT('6. Patients'!CL$10:CL$107,OFFSET('6. Patients'!$DM$9,1,MATCH($D33,'6. Patients'!$DN$9:$EI$9,0),ROWS('6. Patients'!DY$10:DY$107))),0)+
IFERROR(SUMPRODUCT('6. Patients'!CL$10:CL$107,OFFSET('6. Patients'!$EJ$9,1,MATCH($D33,'6. Patients'!$EK$9:$EW$9,0),ROWS('6. Patients'!DY$10:DY$107))),0)+
IFERROR(SUMPRODUCT('6. Patients'!CL$10:CL$107,OFFSET('6. Patients'!$EX$9,1,MATCH($D33,'6. Patients'!$EY$9:$FT$9,0),ROWS('6. Patients'!DY$10:DY$107))),0)+
IFERROR(SUMPRODUCT('6. Patients'!CL$10:CL$107,OFFSET('6. Patients'!$FU$9,1,MATCH($D33,'6. Patients'!$FV$9:$GJ$9,0),ROWS('6. Patients'!DY$10:DY$107))),0),
IFERROR(SUMPRODUCT('6. Patients'!CL$10:CL$107,OFFSET('6. Patients'!$GK$9,1,MATCH($D33,'6. Patients'!$GL$9:$HG$9,0),ROWS('6. Patients'!DY$10:DY$107))),0)+
IFERROR(SUMPRODUCT('6. Patients'!CL$10:CL$107,OFFSET('6. Patients'!$HH$9,1,MATCH($D33,'6. Patients'!$HI$9:$HU$9,0),ROWS('6. Patients'!DY$10:DY$107))),0)+
IFERROR(SUMPRODUCT('6. Patients'!CL$10:CL$107,OFFSET('6. Patients'!$HV$9,1,MATCH($D33,'6. Patients'!$HW$9:$IR$9,0),ROWS('6. Patients'!DY$10:DY$107))),0)+
IFERROR(SUMPRODUCT('6. Patients'!CL$10:CL$107,OFFSET('6. Patients'!$IS$9,1,MATCH($D33,'6. Patients'!$IT$9:$JH$9,0),ROWS('6. Patients'!DY$10:DY$107))),0),
IFERROR(SUMPRODUCT('6. Patients'!CL$10:CL$107,OFFSET('6. Patients'!$JI$9,1,MATCH($D33,'6. Patients'!$JJ$9:$KE$9,0),ROWS('6. Patients'!DY$10:DY$107))),0)+
IFERROR(SUMPRODUCT('6. Patients'!CL$10:CL$107,OFFSET('6. Patients'!$KF$9,1,MATCH($D33,'6. Patients'!$KG$9:$KS$9,0),ROWS('6. Patients'!DY$10:DY$107))),0)+
IFERROR(SUMPRODUCT('6. Patients'!CL$10:CL$107,OFFSET('6. Patients'!$KT$9,1,MATCH($D33,'6. Patients'!$KU$9:$LP$9,0),ROWS('6. Patients'!DY$10:DY$107))),0)+
IFERROR(SUMPRODUCT('6. Patients'!CL$10:CL$107,OFFSET('6. Patients'!$LQ$9,1,MATCH($D33,'6. Patients'!$LR$9:$MF$9,0),ROWS('6. Patients'!DY$10:DY$107))),0))+
IFERROR(VLOOKUP($D33,$H$109:$L$139,COLUMNS($H$108:$J$108)-1+T$7,0)*$E33*$F33*'1. General Inputs'!$J$18,0),0)</f>
        <v>0</v>
      </c>
      <c r="U33" s="3">
        <f ca="1">ROUNDUP($F33*$E33*CHOOSE(U$7,
IFERROR(SUMPRODUCT('6. Patients'!CM$10:CM$107,OFFSET('6. Patients'!$DM$9,1,MATCH($D33,'6. Patients'!$DN$9:$EI$9,0),ROWS('6. Patients'!DZ$10:DZ$107))),0)+
IFERROR(SUMPRODUCT('6. Patients'!CM$10:CM$107,OFFSET('6. Patients'!$EJ$9,1,MATCH($D33,'6. Patients'!$EK$9:$EW$9,0),ROWS('6. Patients'!DZ$10:DZ$107))),0)+
IFERROR(SUMPRODUCT('6. Patients'!CM$10:CM$107,OFFSET('6. Patients'!$EX$9,1,MATCH($D33,'6. Patients'!$EY$9:$FT$9,0),ROWS('6. Patients'!DZ$10:DZ$107))),0)+
IFERROR(SUMPRODUCT('6. Patients'!CM$10:CM$107,OFFSET('6. Patients'!$FU$9,1,MATCH($D33,'6. Patients'!$FV$9:$GJ$9,0),ROWS('6. Patients'!DZ$10:DZ$107))),0),
IFERROR(SUMPRODUCT('6. Patients'!CM$10:CM$107,OFFSET('6. Patients'!$GK$9,1,MATCH($D33,'6. Patients'!$GL$9:$HG$9,0),ROWS('6. Patients'!DZ$10:DZ$107))),0)+
IFERROR(SUMPRODUCT('6. Patients'!CM$10:CM$107,OFFSET('6. Patients'!$HH$9,1,MATCH($D33,'6. Patients'!$HI$9:$HU$9,0),ROWS('6. Patients'!DZ$10:DZ$107))),0)+
IFERROR(SUMPRODUCT('6. Patients'!CM$10:CM$107,OFFSET('6. Patients'!$HV$9,1,MATCH($D33,'6. Patients'!$HW$9:$IR$9,0),ROWS('6. Patients'!DZ$10:DZ$107))),0)+
IFERROR(SUMPRODUCT('6. Patients'!CM$10:CM$107,OFFSET('6. Patients'!$IS$9,1,MATCH($D33,'6. Patients'!$IT$9:$JH$9,0),ROWS('6. Patients'!DZ$10:DZ$107))),0),
IFERROR(SUMPRODUCT('6. Patients'!CM$10:CM$107,OFFSET('6. Patients'!$JI$9,1,MATCH($D33,'6. Patients'!$JJ$9:$KE$9,0),ROWS('6. Patients'!DZ$10:DZ$107))),0)+
IFERROR(SUMPRODUCT('6. Patients'!CM$10:CM$107,OFFSET('6. Patients'!$KF$9,1,MATCH($D33,'6. Patients'!$KG$9:$KS$9,0),ROWS('6. Patients'!DZ$10:DZ$107))),0)+
IFERROR(SUMPRODUCT('6. Patients'!CM$10:CM$107,OFFSET('6. Patients'!$KT$9,1,MATCH($D33,'6. Patients'!$KU$9:$LP$9,0),ROWS('6. Patients'!DZ$10:DZ$107))),0)+
IFERROR(SUMPRODUCT('6. Patients'!CM$10:CM$107,OFFSET('6. Patients'!$LQ$9,1,MATCH($D33,'6. Patients'!$LR$9:$MF$9,0),ROWS('6. Patients'!DZ$10:DZ$107))),0))+
IFERROR(VLOOKUP($D33,$H$109:$L$139,COLUMNS($H$108:$J$108)-1+U$7,0)*$E33*$F33*'1. General Inputs'!$J$18,0),0)</f>
        <v>0</v>
      </c>
      <c r="V33" s="3">
        <f ca="1">ROUNDUP($F33*$E33*CHOOSE(V$7,
IFERROR(SUMPRODUCT('6. Patients'!CN$10:CN$107,OFFSET('6. Patients'!$DM$9,1,MATCH($D33,'6. Patients'!$DN$9:$EI$9,0),ROWS('6. Patients'!EA$10:EA$107))),0)+
IFERROR(SUMPRODUCT('6. Patients'!CN$10:CN$107,OFFSET('6. Patients'!$EJ$9,1,MATCH($D33,'6. Patients'!$EK$9:$EW$9,0),ROWS('6. Patients'!EA$10:EA$107))),0)+
IFERROR(SUMPRODUCT('6. Patients'!CN$10:CN$107,OFFSET('6. Patients'!$EX$9,1,MATCH($D33,'6. Patients'!$EY$9:$FT$9,0),ROWS('6. Patients'!EA$10:EA$107))),0)+
IFERROR(SUMPRODUCT('6. Patients'!CN$10:CN$107,OFFSET('6. Patients'!$FU$9,1,MATCH($D33,'6. Patients'!$FV$9:$GJ$9,0),ROWS('6. Patients'!EA$10:EA$107))),0),
IFERROR(SUMPRODUCT('6. Patients'!CN$10:CN$107,OFFSET('6. Patients'!$GK$9,1,MATCH($D33,'6. Patients'!$GL$9:$HG$9,0),ROWS('6. Patients'!EA$10:EA$107))),0)+
IFERROR(SUMPRODUCT('6. Patients'!CN$10:CN$107,OFFSET('6. Patients'!$HH$9,1,MATCH($D33,'6. Patients'!$HI$9:$HU$9,0),ROWS('6. Patients'!EA$10:EA$107))),0)+
IFERROR(SUMPRODUCT('6. Patients'!CN$10:CN$107,OFFSET('6. Patients'!$HV$9,1,MATCH($D33,'6. Patients'!$HW$9:$IR$9,0),ROWS('6. Patients'!EA$10:EA$107))),0)+
IFERROR(SUMPRODUCT('6. Patients'!CN$10:CN$107,OFFSET('6. Patients'!$IS$9,1,MATCH($D33,'6. Patients'!$IT$9:$JH$9,0),ROWS('6. Patients'!EA$10:EA$107))),0),
IFERROR(SUMPRODUCT('6. Patients'!CN$10:CN$107,OFFSET('6. Patients'!$JI$9,1,MATCH($D33,'6. Patients'!$JJ$9:$KE$9,0),ROWS('6. Patients'!EA$10:EA$107))),0)+
IFERROR(SUMPRODUCT('6. Patients'!CN$10:CN$107,OFFSET('6. Patients'!$KF$9,1,MATCH($D33,'6. Patients'!$KG$9:$KS$9,0),ROWS('6. Patients'!EA$10:EA$107))),0)+
IFERROR(SUMPRODUCT('6. Patients'!CN$10:CN$107,OFFSET('6. Patients'!$KT$9,1,MATCH($D33,'6. Patients'!$KU$9:$LP$9,0),ROWS('6. Patients'!EA$10:EA$107))),0)+
IFERROR(SUMPRODUCT('6. Patients'!CN$10:CN$107,OFFSET('6. Patients'!$LQ$9,1,MATCH($D33,'6. Patients'!$LR$9:$MF$9,0),ROWS('6. Patients'!EA$10:EA$107))),0))+
IFERROR(VLOOKUP($D33,$H$109:$L$139,COLUMNS($H$108:$J$108)-1+V$7,0)*$E33*$F33*'1. General Inputs'!$J$18,0),0)</f>
        <v>0</v>
      </c>
      <c r="W33" s="3">
        <f ca="1">ROUNDUP($F33*$E33*CHOOSE(W$7,
IFERROR(SUMPRODUCT('6. Patients'!CO$10:CO$107,OFFSET('6. Patients'!$DM$9,1,MATCH($D33,'6. Patients'!$DN$9:$EI$9,0),ROWS('6. Patients'!EB$10:EB$107))),0)+
IFERROR(SUMPRODUCT('6. Patients'!CO$10:CO$107,OFFSET('6. Patients'!$EJ$9,1,MATCH($D33,'6. Patients'!$EK$9:$EW$9,0),ROWS('6. Patients'!EB$10:EB$107))),0)+
IFERROR(SUMPRODUCT('6. Patients'!CO$10:CO$107,OFFSET('6. Patients'!$EX$9,1,MATCH($D33,'6. Patients'!$EY$9:$FT$9,0),ROWS('6. Patients'!EB$10:EB$107))),0)+
IFERROR(SUMPRODUCT('6. Patients'!CO$10:CO$107,OFFSET('6. Patients'!$FU$9,1,MATCH($D33,'6. Patients'!$FV$9:$GJ$9,0),ROWS('6. Patients'!EB$10:EB$107))),0),
IFERROR(SUMPRODUCT('6. Patients'!CO$10:CO$107,OFFSET('6. Patients'!$GK$9,1,MATCH($D33,'6. Patients'!$GL$9:$HG$9,0),ROWS('6. Patients'!EB$10:EB$107))),0)+
IFERROR(SUMPRODUCT('6. Patients'!CO$10:CO$107,OFFSET('6. Patients'!$HH$9,1,MATCH($D33,'6. Patients'!$HI$9:$HU$9,0),ROWS('6. Patients'!EB$10:EB$107))),0)+
IFERROR(SUMPRODUCT('6. Patients'!CO$10:CO$107,OFFSET('6. Patients'!$HV$9,1,MATCH($D33,'6. Patients'!$HW$9:$IR$9,0),ROWS('6. Patients'!EB$10:EB$107))),0)+
IFERROR(SUMPRODUCT('6. Patients'!CO$10:CO$107,OFFSET('6. Patients'!$IS$9,1,MATCH($D33,'6. Patients'!$IT$9:$JH$9,0),ROWS('6. Patients'!EB$10:EB$107))),0),
IFERROR(SUMPRODUCT('6. Patients'!CO$10:CO$107,OFFSET('6. Patients'!$JI$9,1,MATCH($D33,'6. Patients'!$JJ$9:$KE$9,0),ROWS('6. Patients'!EB$10:EB$107))),0)+
IFERROR(SUMPRODUCT('6. Patients'!CO$10:CO$107,OFFSET('6. Patients'!$KF$9,1,MATCH($D33,'6. Patients'!$KG$9:$KS$9,0),ROWS('6. Patients'!EB$10:EB$107))),0)+
IFERROR(SUMPRODUCT('6. Patients'!CO$10:CO$107,OFFSET('6. Patients'!$KT$9,1,MATCH($D33,'6. Patients'!$KU$9:$LP$9,0),ROWS('6. Patients'!EB$10:EB$107))),0)+
IFERROR(SUMPRODUCT('6. Patients'!CO$10:CO$107,OFFSET('6. Patients'!$LQ$9,1,MATCH($D33,'6. Patients'!$LR$9:$MF$9,0),ROWS('6. Patients'!EB$10:EB$107))),0))+
IFERROR(VLOOKUP($D33,$H$109:$L$139,COLUMNS($H$108:$J$108)-1+W$7,0)*$E33*$F33*'1. General Inputs'!$J$18,0),0)</f>
        <v>0</v>
      </c>
      <c r="X33" s="3">
        <f ca="1">ROUNDUP($F33*$E33*CHOOSE(X$7,
IFERROR(SUMPRODUCT('6. Patients'!CP$10:CP$107,OFFSET('6. Patients'!$DM$9,1,MATCH($D33,'6. Patients'!$DN$9:$EI$9,0),ROWS('6. Patients'!EC$10:EC$107))),0)+
IFERROR(SUMPRODUCT('6. Patients'!CP$10:CP$107,OFFSET('6. Patients'!$EJ$9,1,MATCH($D33,'6. Patients'!$EK$9:$EW$9,0),ROWS('6. Patients'!EC$10:EC$107))),0)+
IFERROR(SUMPRODUCT('6. Patients'!CP$10:CP$107,OFFSET('6. Patients'!$EX$9,1,MATCH($D33,'6. Patients'!$EY$9:$FT$9,0),ROWS('6. Patients'!EC$10:EC$107))),0)+
IFERROR(SUMPRODUCT('6. Patients'!CP$10:CP$107,OFFSET('6. Patients'!$FU$9,1,MATCH($D33,'6. Patients'!$FV$9:$GJ$9,0),ROWS('6. Patients'!EC$10:EC$107))),0),
IFERROR(SUMPRODUCT('6. Patients'!CP$10:CP$107,OFFSET('6. Patients'!$GK$9,1,MATCH($D33,'6. Patients'!$GL$9:$HG$9,0),ROWS('6. Patients'!EC$10:EC$107))),0)+
IFERROR(SUMPRODUCT('6. Patients'!CP$10:CP$107,OFFSET('6. Patients'!$HH$9,1,MATCH($D33,'6. Patients'!$HI$9:$HU$9,0),ROWS('6. Patients'!EC$10:EC$107))),0)+
IFERROR(SUMPRODUCT('6. Patients'!CP$10:CP$107,OFFSET('6. Patients'!$HV$9,1,MATCH($D33,'6. Patients'!$HW$9:$IR$9,0),ROWS('6. Patients'!EC$10:EC$107))),0)+
IFERROR(SUMPRODUCT('6. Patients'!CP$10:CP$107,OFFSET('6. Patients'!$IS$9,1,MATCH($D33,'6. Patients'!$IT$9:$JH$9,0),ROWS('6. Patients'!EC$10:EC$107))),0),
IFERROR(SUMPRODUCT('6. Patients'!CP$10:CP$107,OFFSET('6. Patients'!$JI$9,1,MATCH($D33,'6. Patients'!$JJ$9:$KE$9,0),ROWS('6. Patients'!EC$10:EC$107))),0)+
IFERROR(SUMPRODUCT('6. Patients'!CP$10:CP$107,OFFSET('6. Patients'!$KF$9,1,MATCH($D33,'6. Patients'!$KG$9:$KS$9,0),ROWS('6. Patients'!EC$10:EC$107))),0)+
IFERROR(SUMPRODUCT('6. Patients'!CP$10:CP$107,OFFSET('6. Patients'!$KT$9,1,MATCH($D33,'6. Patients'!$KU$9:$LP$9,0),ROWS('6. Patients'!EC$10:EC$107))),0)+
IFERROR(SUMPRODUCT('6. Patients'!CP$10:CP$107,OFFSET('6. Patients'!$LQ$9,1,MATCH($D33,'6. Patients'!$LR$9:$MF$9,0),ROWS('6. Patients'!EC$10:EC$107))),0))+
IFERROR(VLOOKUP($D33,$H$109:$L$139,COLUMNS($H$108:$J$108)-1+X$7,0)*$E33*$F33*'1. General Inputs'!$J$18,0),0)</f>
        <v>0</v>
      </c>
      <c r="Y33" s="3">
        <f ca="1">ROUNDUP($F33*$E33*CHOOSE(Y$7,
IFERROR(SUMPRODUCT('6. Patients'!CQ$10:CQ$107,OFFSET('6. Patients'!$DM$9,1,MATCH($D33,'6. Patients'!$DN$9:$EI$9,0),ROWS('6. Patients'!ED$10:ED$107))),0)+
IFERROR(SUMPRODUCT('6. Patients'!CQ$10:CQ$107,OFFSET('6. Patients'!$EJ$9,1,MATCH($D33,'6. Patients'!$EK$9:$EW$9,0),ROWS('6. Patients'!ED$10:ED$107))),0)+
IFERROR(SUMPRODUCT('6. Patients'!CQ$10:CQ$107,OFFSET('6. Patients'!$EX$9,1,MATCH($D33,'6. Patients'!$EY$9:$FT$9,0),ROWS('6. Patients'!ED$10:ED$107))),0)+
IFERROR(SUMPRODUCT('6. Patients'!CQ$10:CQ$107,OFFSET('6. Patients'!$FU$9,1,MATCH($D33,'6. Patients'!$FV$9:$GJ$9,0),ROWS('6. Patients'!ED$10:ED$107))),0),
IFERROR(SUMPRODUCT('6. Patients'!CQ$10:CQ$107,OFFSET('6. Patients'!$GK$9,1,MATCH($D33,'6. Patients'!$GL$9:$HG$9,0),ROWS('6. Patients'!ED$10:ED$107))),0)+
IFERROR(SUMPRODUCT('6. Patients'!CQ$10:CQ$107,OFFSET('6. Patients'!$HH$9,1,MATCH($D33,'6. Patients'!$HI$9:$HU$9,0),ROWS('6. Patients'!ED$10:ED$107))),0)+
IFERROR(SUMPRODUCT('6. Patients'!CQ$10:CQ$107,OFFSET('6. Patients'!$HV$9,1,MATCH($D33,'6. Patients'!$HW$9:$IR$9,0),ROWS('6. Patients'!ED$10:ED$107))),0)+
IFERROR(SUMPRODUCT('6. Patients'!CQ$10:CQ$107,OFFSET('6. Patients'!$IS$9,1,MATCH($D33,'6. Patients'!$IT$9:$JH$9,0),ROWS('6. Patients'!ED$10:ED$107))),0),
IFERROR(SUMPRODUCT('6. Patients'!CQ$10:CQ$107,OFFSET('6. Patients'!$JI$9,1,MATCH($D33,'6. Patients'!$JJ$9:$KE$9,0),ROWS('6. Patients'!ED$10:ED$107))),0)+
IFERROR(SUMPRODUCT('6. Patients'!CQ$10:CQ$107,OFFSET('6. Patients'!$KF$9,1,MATCH($D33,'6. Patients'!$KG$9:$KS$9,0),ROWS('6. Patients'!ED$10:ED$107))),0)+
IFERROR(SUMPRODUCT('6. Patients'!CQ$10:CQ$107,OFFSET('6. Patients'!$KT$9,1,MATCH($D33,'6. Patients'!$KU$9:$LP$9,0),ROWS('6. Patients'!ED$10:ED$107))),0)+
IFERROR(SUMPRODUCT('6. Patients'!CQ$10:CQ$107,OFFSET('6. Patients'!$LQ$9,1,MATCH($D33,'6. Patients'!$LR$9:$MF$9,0),ROWS('6. Patients'!ED$10:ED$107))),0))+
IFERROR(VLOOKUP($D33,$H$109:$L$139,COLUMNS($H$108:$J$108)-1+Y$7,0)*$E33*$F33*'1. General Inputs'!$J$18,0),0)</f>
        <v>0</v>
      </c>
      <c r="Z33" s="3">
        <f ca="1">ROUNDUP($F33*$E33*CHOOSE(Z$7,
IFERROR(SUMPRODUCT('6. Patients'!CR$10:CR$107,OFFSET('6. Patients'!$DM$9,1,MATCH($D33,'6. Patients'!$DN$9:$EI$9,0),ROWS('6. Patients'!EE$10:EE$107))),0)+
IFERROR(SUMPRODUCT('6. Patients'!CR$10:CR$107,OFFSET('6. Patients'!$EJ$9,1,MATCH($D33,'6. Patients'!$EK$9:$EW$9,0),ROWS('6. Patients'!EE$10:EE$107))),0)+
IFERROR(SUMPRODUCT('6. Patients'!CR$10:CR$107,OFFSET('6. Patients'!$EX$9,1,MATCH($D33,'6. Patients'!$EY$9:$FT$9,0),ROWS('6. Patients'!EE$10:EE$107))),0)+
IFERROR(SUMPRODUCT('6. Patients'!CR$10:CR$107,OFFSET('6. Patients'!$FU$9,1,MATCH($D33,'6. Patients'!$FV$9:$GJ$9,0),ROWS('6. Patients'!EE$10:EE$107))),0),
IFERROR(SUMPRODUCT('6. Patients'!CR$10:CR$107,OFFSET('6. Patients'!$GK$9,1,MATCH($D33,'6. Patients'!$GL$9:$HG$9,0),ROWS('6. Patients'!EE$10:EE$107))),0)+
IFERROR(SUMPRODUCT('6. Patients'!CR$10:CR$107,OFFSET('6. Patients'!$HH$9,1,MATCH($D33,'6. Patients'!$HI$9:$HU$9,0),ROWS('6. Patients'!EE$10:EE$107))),0)+
IFERROR(SUMPRODUCT('6. Patients'!CR$10:CR$107,OFFSET('6. Patients'!$HV$9,1,MATCH($D33,'6. Patients'!$HW$9:$IR$9,0),ROWS('6. Patients'!EE$10:EE$107))),0)+
IFERROR(SUMPRODUCT('6. Patients'!CR$10:CR$107,OFFSET('6. Patients'!$IS$9,1,MATCH($D33,'6. Patients'!$IT$9:$JH$9,0),ROWS('6. Patients'!EE$10:EE$107))),0),
IFERROR(SUMPRODUCT('6. Patients'!CR$10:CR$107,OFFSET('6. Patients'!$JI$9,1,MATCH($D33,'6. Patients'!$JJ$9:$KE$9,0),ROWS('6. Patients'!EE$10:EE$107))),0)+
IFERROR(SUMPRODUCT('6. Patients'!CR$10:CR$107,OFFSET('6. Patients'!$KF$9,1,MATCH($D33,'6. Patients'!$KG$9:$KS$9,0),ROWS('6. Patients'!EE$10:EE$107))),0)+
IFERROR(SUMPRODUCT('6. Patients'!CR$10:CR$107,OFFSET('6. Patients'!$KT$9,1,MATCH($D33,'6. Patients'!$KU$9:$LP$9,0),ROWS('6. Patients'!EE$10:EE$107))),0)+
IFERROR(SUMPRODUCT('6. Patients'!CR$10:CR$107,OFFSET('6. Patients'!$LQ$9,1,MATCH($D33,'6. Patients'!$LR$9:$MF$9,0),ROWS('6. Patients'!EE$10:EE$107))),0))+
IFERROR(VLOOKUP($D33,$H$109:$L$139,COLUMNS($H$108:$J$108)-1+Z$7,0)*$E33*$F33*'1. General Inputs'!$J$18,0),0)</f>
        <v>0</v>
      </c>
      <c r="AA33" s="3">
        <f ca="1">ROUNDUP($F33*$E33*CHOOSE(AA$7,
IFERROR(SUMPRODUCT('6. Patients'!CS$10:CS$107,OFFSET('6. Patients'!$DM$9,1,MATCH($D33,'6. Patients'!$DN$9:$EI$9,0),ROWS('6. Patients'!EF$10:EF$107))),0)+
IFERROR(SUMPRODUCT('6. Patients'!CS$10:CS$107,OFFSET('6. Patients'!$EJ$9,1,MATCH($D33,'6. Patients'!$EK$9:$EW$9,0),ROWS('6. Patients'!EF$10:EF$107))),0)+
IFERROR(SUMPRODUCT('6. Patients'!CS$10:CS$107,OFFSET('6. Patients'!$EX$9,1,MATCH($D33,'6. Patients'!$EY$9:$FT$9,0),ROWS('6. Patients'!EF$10:EF$107))),0)+
IFERROR(SUMPRODUCT('6. Patients'!CS$10:CS$107,OFFSET('6. Patients'!$FU$9,1,MATCH($D33,'6. Patients'!$FV$9:$GJ$9,0),ROWS('6. Patients'!EF$10:EF$107))),0),
IFERROR(SUMPRODUCT('6. Patients'!CS$10:CS$107,OFFSET('6. Patients'!$GK$9,1,MATCH($D33,'6. Patients'!$GL$9:$HG$9,0),ROWS('6. Patients'!EF$10:EF$107))),0)+
IFERROR(SUMPRODUCT('6. Patients'!CS$10:CS$107,OFFSET('6. Patients'!$HH$9,1,MATCH($D33,'6. Patients'!$HI$9:$HU$9,0),ROWS('6. Patients'!EF$10:EF$107))),0)+
IFERROR(SUMPRODUCT('6. Patients'!CS$10:CS$107,OFFSET('6. Patients'!$HV$9,1,MATCH($D33,'6. Patients'!$HW$9:$IR$9,0),ROWS('6. Patients'!EF$10:EF$107))),0)+
IFERROR(SUMPRODUCT('6. Patients'!CS$10:CS$107,OFFSET('6. Patients'!$IS$9,1,MATCH($D33,'6. Patients'!$IT$9:$JH$9,0),ROWS('6. Patients'!EF$10:EF$107))),0),
IFERROR(SUMPRODUCT('6. Patients'!CS$10:CS$107,OFFSET('6. Patients'!$JI$9,1,MATCH($D33,'6. Patients'!$JJ$9:$KE$9,0),ROWS('6. Patients'!EF$10:EF$107))),0)+
IFERROR(SUMPRODUCT('6. Patients'!CS$10:CS$107,OFFSET('6. Patients'!$KF$9,1,MATCH($D33,'6. Patients'!$KG$9:$KS$9,0),ROWS('6. Patients'!EF$10:EF$107))),0)+
IFERROR(SUMPRODUCT('6. Patients'!CS$10:CS$107,OFFSET('6. Patients'!$KT$9,1,MATCH($D33,'6. Patients'!$KU$9:$LP$9,0),ROWS('6. Patients'!EF$10:EF$107))),0)+
IFERROR(SUMPRODUCT('6. Patients'!CS$10:CS$107,OFFSET('6. Patients'!$LQ$9,1,MATCH($D33,'6. Patients'!$LR$9:$MF$9,0),ROWS('6. Patients'!EF$10:EF$107))),0))+
IFERROR(VLOOKUP($D33,$H$109:$L$139,COLUMNS($H$108:$J$108)-1+AA$7,0)*$E33*$F33*'1. General Inputs'!$J$18,0),0)</f>
        <v>0</v>
      </c>
      <c r="AB33" s="3">
        <f ca="1">ROUNDUP($F33*$E33*CHOOSE(AB$7,
IFERROR(SUMPRODUCT('6. Patients'!CT$10:CT$107,OFFSET('6. Patients'!$DM$9,1,MATCH($D33,'6. Patients'!$DN$9:$EI$9,0),ROWS('6. Patients'!EG$10:EG$107))),0)+
IFERROR(SUMPRODUCT('6. Patients'!CT$10:CT$107,OFFSET('6. Patients'!$EJ$9,1,MATCH($D33,'6. Patients'!$EK$9:$EW$9,0),ROWS('6. Patients'!EG$10:EG$107))),0)+
IFERROR(SUMPRODUCT('6. Patients'!CT$10:CT$107,OFFSET('6. Patients'!$EX$9,1,MATCH($D33,'6. Patients'!$EY$9:$FT$9,0),ROWS('6. Patients'!EG$10:EG$107))),0)+
IFERROR(SUMPRODUCT('6. Patients'!CT$10:CT$107,OFFSET('6. Patients'!$FU$9,1,MATCH($D33,'6. Patients'!$FV$9:$GJ$9,0),ROWS('6. Patients'!EG$10:EG$107))),0),
IFERROR(SUMPRODUCT('6. Patients'!CT$10:CT$107,OFFSET('6. Patients'!$GK$9,1,MATCH($D33,'6. Patients'!$GL$9:$HG$9,0),ROWS('6. Patients'!EG$10:EG$107))),0)+
IFERROR(SUMPRODUCT('6. Patients'!CT$10:CT$107,OFFSET('6. Patients'!$HH$9,1,MATCH($D33,'6. Patients'!$HI$9:$HU$9,0),ROWS('6. Patients'!EG$10:EG$107))),0)+
IFERROR(SUMPRODUCT('6. Patients'!CT$10:CT$107,OFFSET('6. Patients'!$HV$9,1,MATCH($D33,'6. Patients'!$HW$9:$IR$9,0),ROWS('6. Patients'!EG$10:EG$107))),0)+
IFERROR(SUMPRODUCT('6. Patients'!CT$10:CT$107,OFFSET('6. Patients'!$IS$9,1,MATCH($D33,'6. Patients'!$IT$9:$JH$9,0),ROWS('6. Patients'!EG$10:EG$107))),0),
IFERROR(SUMPRODUCT('6. Patients'!CT$10:CT$107,OFFSET('6. Patients'!$JI$9,1,MATCH($D33,'6. Patients'!$JJ$9:$KE$9,0),ROWS('6. Patients'!EG$10:EG$107))),0)+
IFERROR(SUMPRODUCT('6. Patients'!CT$10:CT$107,OFFSET('6. Patients'!$KF$9,1,MATCH($D33,'6. Patients'!$KG$9:$KS$9,0),ROWS('6. Patients'!EG$10:EG$107))),0)+
IFERROR(SUMPRODUCT('6. Patients'!CT$10:CT$107,OFFSET('6. Patients'!$KT$9,1,MATCH($D33,'6. Patients'!$KU$9:$LP$9,0),ROWS('6. Patients'!EG$10:EG$107))),0)+
IFERROR(SUMPRODUCT('6. Patients'!CT$10:CT$107,OFFSET('6. Patients'!$LQ$9,1,MATCH($D33,'6. Patients'!$LR$9:$MF$9,0),ROWS('6. Patients'!EG$10:EG$107))),0))+
IFERROR(VLOOKUP($D33,$H$109:$L$139,COLUMNS($H$108:$J$108)-1+AB$7,0)*$E33*$F33*'1. General Inputs'!$J$18,0),0)</f>
        <v>0</v>
      </c>
      <c r="AC33" s="3">
        <f ca="1">ROUNDUP($F33*$E33*CHOOSE(AC$7,
IFERROR(SUMPRODUCT('6. Patients'!CU$10:CU$107,OFFSET('6. Patients'!$DM$9,1,MATCH($D33,'6. Patients'!$DN$9:$EI$9,0),ROWS('6. Patients'!EH$10:EH$107))),0)+
IFERROR(SUMPRODUCT('6. Patients'!CU$10:CU$107,OFFSET('6. Patients'!$EJ$9,1,MATCH($D33,'6. Patients'!$EK$9:$EW$9,0),ROWS('6. Patients'!EH$10:EH$107))),0)+
IFERROR(SUMPRODUCT('6. Patients'!CU$10:CU$107,OFFSET('6. Patients'!$EX$9,1,MATCH($D33,'6. Patients'!$EY$9:$FT$9,0),ROWS('6. Patients'!EH$10:EH$107))),0)+
IFERROR(SUMPRODUCT('6. Patients'!CU$10:CU$107,OFFSET('6. Patients'!$FU$9,1,MATCH($D33,'6. Patients'!$FV$9:$GJ$9,0),ROWS('6. Patients'!EH$10:EH$107))),0),
IFERROR(SUMPRODUCT('6. Patients'!CU$10:CU$107,OFFSET('6. Patients'!$GK$9,1,MATCH($D33,'6. Patients'!$GL$9:$HG$9,0),ROWS('6. Patients'!EH$10:EH$107))),0)+
IFERROR(SUMPRODUCT('6. Patients'!CU$10:CU$107,OFFSET('6. Patients'!$HH$9,1,MATCH($D33,'6. Patients'!$HI$9:$HU$9,0),ROWS('6. Patients'!EH$10:EH$107))),0)+
IFERROR(SUMPRODUCT('6. Patients'!CU$10:CU$107,OFFSET('6. Patients'!$HV$9,1,MATCH($D33,'6. Patients'!$HW$9:$IR$9,0),ROWS('6. Patients'!EH$10:EH$107))),0)+
IFERROR(SUMPRODUCT('6. Patients'!CU$10:CU$107,OFFSET('6. Patients'!$IS$9,1,MATCH($D33,'6. Patients'!$IT$9:$JH$9,0),ROWS('6. Patients'!EH$10:EH$107))),0),
IFERROR(SUMPRODUCT('6. Patients'!CU$10:CU$107,OFFSET('6. Patients'!$JI$9,1,MATCH($D33,'6. Patients'!$JJ$9:$KE$9,0),ROWS('6. Patients'!EH$10:EH$107))),0)+
IFERROR(SUMPRODUCT('6. Patients'!CU$10:CU$107,OFFSET('6. Patients'!$KF$9,1,MATCH($D33,'6. Patients'!$KG$9:$KS$9,0),ROWS('6. Patients'!EH$10:EH$107))),0)+
IFERROR(SUMPRODUCT('6. Patients'!CU$10:CU$107,OFFSET('6. Patients'!$KT$9,1,MATCH($D33,'6. Patients'!$KU$9:$LP$9,0),ROWS('6. Patients'!EH$10:EH$107))),0)+
IFERROR(SUMPRODUCT('6. Patients'!CU$10:CU$107,OFFSET('6. Patients'!$LQ$9,1,MATCH($D33,'6. Patients'!$LR$9:$MF$9,0),ROWS('6. Patients'!EH$10:EH$107))),0))+
IFERROR(VLOOKUP($D33,$H$109:$L$139,COLUMNS($H$108:$J$108)-1+AC$7,0)*$E33*$F33*'1. General Inputs'!$J$18,0),0)</f>
        <v>0</v>
      </c>
      <c r="AD33" s="3">
        <f ca="1">ROUNDUP($F33*$E33*CHOOSE(AD$7,
IFERROR(SUMPRODUCT('6. Patients'!CV$10:CV$107,OFFSET('6. Patients'!$DM$9,1,MATCH($D33,'6. Patients'!$DN$9:$EI$9,0),ROWS('6. Patients'!EI$10:EI$107))),0)+
IFERROR(SUMPRODUCT('6. Patients'!CV$10:CV$107,OFFSET('6. Patients'!$EJ$9,1,MATCH($D33,'6. Patients'!$EK$9:$EW$9,0),ROWS('6. Patients'!EI$10:EI$107))),0)+
IFERROR(SUMPRODUCT('6. Patients'!CV$10:CV$107,OFFSET('6. Patients'!$EX$9,1,MATCH($D33,'6. Patients'!$EY$9:$FT$9,0),ROWS('6. Patients'!EI$10:EI$107))),0)+
IFERROR(SUMPRODUCT('6. Patients'!CV$10:CV$107,OFFSET('6. Patients'!$FU$9,1,MATCH($D33,'6. Patients'!$FV$9:$GJ$9,0),ROWS('6. Patients'!EI$10:EI$107))),0),
IFERROR(SUMPRODUCT('6. Patients'!CV$10:CV$107,OFFSET('6. Patients'!$GK$9,1,MATCH($D33,'6. Patients'!$GL$9:$HG$9,0),ROWS('6. Patients'!EI$10:EI$107))),0)+
IFERROR(SUMPRODUCT('6. Patients'!CV$10:CV$107,OFFSET('6. Patients'!$HH$9,1,MATCH($D33,'6. Patients'!$HI$9:$HU$9,0),ROWS('6. Patients'!EI$10:EI$107))),0)+
IFERROR(SUMPRODUCT('6. Patients'!CV$10:CV$107,OFFSET('6. Patients'!$HV$9,1,MATCH($D33,'6. Patients'!$HW$9:$IR$9,0),ROWS('6. Patients'!EI$10:EI$107))),0)+
IFERROR(SUMPRODUCT('6. Patients'!CV$10:CV$107,OFFSET('6. Patients'!$IS$9,1,MATCH($D33,'6. Patients'!$IT$9:$JH$9,0),ROWS('6. Patients'!EI$10:EI$107))),0),
IFERROR(SUMPRODUCT('6. Patients'!CV$10:CV$107,OFFSET('6. Patients'!$JI$9,1,MATCH($D33,'6. Patients'!$JJ$9:$KE$9,0),ROWS('6. Patients'!EI$10:EI$107))),0)+
IFERROR(SUMPRODUCT('6. Patients'!CV$10:CV$107,OFFSET('6. Patients'!$KF$9,1,MATCH($D33,'6. Patients'!$KG$9:$KS$9,0),ROWS('6. Patients'!EI$10:EI$107))),0)+
IFERROR(SUMPRODUCT('6. Patients'!CV$10:CV$107,OFFSET('6. Patients'!$KT$9,1,MATCH($D33,'6. Patients'!$KU$9:$LP$9,0),ROWS('6. Patients'!EI$10:EI$107))),0)+
IFERROR(SUMPRODUCT('6. Patients'!CV$10:CV$107,OFFSET('6. Patients'!$LQ$9,1,MATCH($D33,'6. Patients'!$LR$9:$MF$9,0),ROWS('6. Patients'!EI$10:EI$107))),0))+
IFERROR(VLOOKUP($D33,$H$109:$L$139,COLUMNS($H$108:$J$108)-1+AD$7,0)*$E33*$F33*'1. General Inputs'!$J$18,0),0)</f>
        <v>0</v>
      </c>
      <c r="AE33" s="3">
        <f ca="1">ROUNDUP($F33*$E33*CHOOSE(AE$7,
IFERROR(SUMPRODUCT('6. Patients'!CW$10:CW$107,OFFSET('6. Patients'!$DM$9,1,MATCH($D33,'6. Patients'!$DN$9:$EI$9,0),ROWS('6. Patients'!EJ$10:EJ$107))),0)+
IFERROR(SUMPRODUCT('6. Patients'!CW$10:CW$107,OFFSET('6. Patients'!$EJ$9,1,MATCH($D33,'6. Patients'!$EK$9:$EW$9,0),ROWS('6. Patients'!EJ$10:EJ$107))),0)+
IFERROR(SUMPRODUCT('6. Patients'!CW$10:CW$107,OFFSET('6. Patients'!$EX$9,1,MATCH($D33,'6. Patients'!$EY$9:$FT$9,0),ROWS('6. Patients'!EJ$10:EJ$107))),0)+
IFERROR(SUMPRODUCT('6. Patients'!CW$10:CW$107,OFFSET('6. Patients'!$FU$9,1,MATCH($D33,'6. Patients'!$FV$9:$GJ$9,0),ROWS('6. Patients'!EJ$10:EJ$107))),0),
IFERROR(SUMPRODUCT('6. Patients'!CW$10:CW$107,OFFSET('6. Patients'!$GK$9,1,MATCH($D33,'6. Patients'!$GL$9:$HG$9,0),ROWS('6. Patients'!EJ$10:EJ$107))),0)+
IFERROR(SUMPRODUCT('6. Patients'!CW$10:CW$107,OFFSET('6. Patients'!$HH$9,1,MATCH($D33,'6. Patients'!$HI$9:$HU$9,0),ROWS('6. Patients'!EJ$10:EJ$107))),0)+
IFERROR(SUMPRODUCT('6. Patients'!CW$10:CW$107,OFFSET('6. Patients'!$HV$9,1,MATCH($D33,'6. Patients'!$HW$9:$IR$9,0),ROWS('6. Patients'!EJ$10:EJ$107))),0)+
IFERROR(SUMPRODUCT('6. Patients'!CW$10:CW$107,OFFSET('6. Patients'!$IS$9,1,MATCH($D33,'6. Patients'!$IT$9:$JH$9,0),ROWS('6. Patients'!EJ$10:EJ$107))),0),
IFERROR(SUMPRODUCT('6. Patients'!CW$10:CW$107,OFFSET('6. Patients'!$JI$9,1,MATCH($D33,'6. Patients'!$JJ$9:$KE$9,0),ROWS('6. Patients'!EJ$10:EJ$107))),0)+
IFERROR(SUMPRODUCT('6. Patients'!CW$10:CW$107,OFFSET('6. Patients'!$KF$9,1,MATCH($D33,'6. Patients'!$KG$9:$KS$9,0),ROWS('6. Patients'!EJ$10:EJ$107))),0)+
IFERROR(SUMPRODUCT('6. Patients'!CW$10:CW$107,OFFSET('6. Patients'!$KT$9,1,MATCH($D33,'6. Patients'!$KU$9:$LP$9,0),ROWS('6. Patients'!EJ$10:EJ$107))),0)+
IFERROR(SUMPRODUCT('6. Patients'!CW$10:CW$107,OFFSET('6. Patients'!$LQ$9,1,MATCH($D33,'6. Patients'!$LR$9:$MF$9,0),ROWS('6. Patients'!EJ$10:EJ$107))),0))+
IFERROR(VLOOKUP($D33,$H$109:$L$139,COLUMNS($H$108:$J$108)-1+AE$7,0)*$E33*$F33*'1. General Inputs'!$J$18,0),0)</f>
        <v>0</v>
      </c>
      <c r="AF33" s="3">
        <f ca="1">ROUNDUP($F33*$E33*CHOOSE(AF$7,
IFERROR(SUMPRODUCT('6. Patients'!CX$10:CX$107,OFFSET('6. Patients'!$DM$9,1,MATCH($D33,'6. Patients'!$DN$9:$EI$9,0),ROWS('6. Patients'!EK$10:EK$107))),0)+
IFERROR(SUMPRODUCT('6. Patients'!CX$10:CX$107,OFFSET('6. Patients'!$EJ$9,1,MATCH($D33,'6. Patients'!$EK$9:$EW$9,0),ROWS('6. Patients'!EK$10:EK$107))),0)+
IFERROR(SUMPRODUCT('6. Patients'!CX$10:CX$107,OFFSET('6. Patients'!$EX$9,1,MATCH($D33,'6. Patients'!$EY$9:$FT$9,0),ROWS('6. Patients'!EK$10:EK$107))),0)+
IFERROR(SUMPRODUCT('6. Patients'!CX$10:CX$107,OFFSET('6. Patients'!$FU$9,1,MATCH($D33,'6. Patients'!$FV$9:$GJ$9,0),ROWS('6. Patients'!EK$10:EK$107))),0),
IFERROR(SUMPRODUCT('6. Patients'!CX$10:CX$107,OFFSET('6. Patients'!$GK$9,1,MATCH($D33,'6. Patients'!$GL$9:$HG$9,0),ROWS('6. Patients'!EK$10:EK$107))),0)+
IFERROR(SUMPRODUCT('6. Patients'!CX$10:CX$107,OFFSET('6. Patients'!$HH$9,1,MATCH($D33,'6. Patients'!$HI$9:$HU$9,0),ROWS('6. Patients'!EK$10:EK$107))),0)+
IFERROR(SUMPRODUCT('6. Patients'!CX$10:CX$107,OFFSET('6. Patients'!$HV$9,1,MATCH($D33,'6. Patients'!$HW$9:$IR$9,0),ROWS('6. Patients'!EK$10:EK$107))),0)+
IFERROR(SUMPRODUCT('6. Patients'!CX$10:CX$107,OFFSET('6. Patients'!$IS$9,1,MATCH($D33,'6. Patients'!$IT$9:$JH$9,0),ROWS('6. Patients'!EK$10:EK$107))),0),
IFERROR(SUMPRODUCT('6. Patients'!CX$10:CX$107,OFFSET('6. Patients'!$JI$9,1,MATCH($D33,'6. Patients'!$JJ$9:$KE$9,0),ROWS('6. Patients'!EK$10:EK$107))),0)+
IFERROR(SUMPRODUCT('6. Patients'!CX$10:CX$107,OFFSET('6. Patients'!$KF$9,1,MATCH($D33,'6. Patients'!$KG$9:$KS$9,0),ROWS('6. Patients'!EK$10:EK$107))),0)+
IFERROR(SUMPRODUCT('6. Patients'!CX$10:CX$107,OFFSET('6. Patients'!$KT$9,1,MATCH($D33,'6. Patients'!$KU$9:$LP$9,0),ROWS('6. Patients'!EK$10:EK$107))),0)+
IFERROR(SUMPRODUCT('6. Patients'!CX$10:CX$107,OFFSET('6. Patients'!$LQ$9,1,MATCH($D33,'6. Patients'!$LR$9:$MF$9,0),ROWS('6. Patients'!EK$10:EK$107))),0))+
IFERROR(VLOOKUP($D33,$H$109:$L$139,COLUMNS($H$108:$J$108)-1+AF$7,0)*$E33*$F33*'1. General Inputs'!$J$18,0),0)</f>
        <v>0</v>
      </c>
      <c r="AG33" s="3">
        <f ca="1">ROUNDUP($F33*$E33*CHOOSE(AG$7,
IFERROR(SUMPRODUCT('6. Patients'!CY$10:CY$107,OFFSET('6. Patients'!$DM$9,1,MATCH($D33,'6. Patients'!$DN$9:$EI$9,0),ROWS('6. Patients'!EL$10:EL$107))),0)+
IFERROR(SUMPRODUCT('6. Patients'!CY$10:CY$107,OFFSET('6. Patients'!$EJ$9,1,MATCH($D33,'6. Patients'!$EK$9:$EW$9,0),ROWS('6. Patients'!EL$10:EL$107))),0)+
IFERROR(SUMPRODUCT('6. Patients'!CY$10:CY$107,OFFSET('6. Patients'!$EX$9,1,MATCH($D33,'6. Patients'!$EY$9:$FT$9,0),ROWS('6. Patients'!EL$10:EL$107))),0)+
IFERROR(SUMPRODUCT('6. Patients'!CY$10:CY$107,OFFSET('6. Patients'!$FU$9,1,MATCH($D33,'6. Patients'!$FV$9:$GJ$9,0),ROWS('6. Patients'!EL$10:EL$107))),0),
IFERROR(SUMPRODUCT('6. Patients'!CY$10:CY$107,OFFSET('6. Patients'!$GK$9,1,MATCH($D33,'6. Patients'!$GL$9:$HG$9,0),ROWS('6. Patients'!EL$10:EL$107))),0)+
IFERROR(SUMPRODUCT('6. Patients'!CY$10:CY$107,OFFSET('6. Patients'!$HH$9,1,MATCH($D33,'6. Patients'!$HI$9:$HU$9,0),ROWS('6. Patients'!EL$10:EL$107))),0)+
IFERROR(SUMPRODUCT('6. Patients'!CY$10:CY$107,OFFSET('6. Patients'!$HV$9,1,MATCH($D33,'6. Patients'!$HW$9:$IR$9,0),ROWS('6. Patients'!EL$10:EL$107))),0)+
IFERROR(SUMPRODUCT('6. Patients'!CY$10:CY$107,OFFSET('6. Patients'!$IS$9,1,MATCH($D33,'6. Patients'!$IT$9:$JH$9,0),ROWS('6. Patients'!EL$10:EL$107))),0),
IFERROR(SUMPRODUCT('6. Patients'!CY$10:CY$107,OFFSET('6. Patients'!$JI$9,1,MATCH($D33,'6. Patients'!$JJ$9:$KE$9,0),ROWS('6. Patients'!EL$10:EL$107))),0)+
IFERROR(SUMPRODUCT('6. Patients'!CY$10:CY$107,OFFSET('6. Patients'!$KF$9,1,MATCH($D33,'6. Patients'!$KG$9:$KS$9,0),ROWS('6. Patients'!EL$10:EL$107))),0)+
IFERROR(SUMPRODUCT('6. Patients'!CY$10:CY$107,OFFSET('6. Patients'!$KT$9,1,MATCH($D33,'6. Patients'!$KU$9:$LP$9,0),ROWS('6. Patients'!EL$10:EL$107))),0)+
IFERROR(SUMPRODUCT('6. Patients'!CY$10:CY$107,OFFSET('6. Patients'!$LQ$9,1,MATCH($D33,'6. Patients'!$LR$9:$MF$9,0),ROWS('6. Patients'!EL$10:EL$107))),0))+
IFERROR(VLOOKUP($D33,$H$109:$L$139,COLUMNS($H$108:$J$108)-1+AG$7,0)*$E33*$F33*'1. General Inputs'!$J$18,0),0)</f>
        <v>0</v>
      </c>
      <c r="AH33" s="3">
        <f ca="1">ROUNDUP($F33*$E33*CHOOSE(AH$7,
IFERROR(SUMPRODUCT('6. Patients'!CZ$10:CZ$107,OFFSET('6. Patients'!$DM$9,1,MATCH($D33,'6. Patients'!$DN$9:$EI$9,0),ROWS('6. Patients'!EM$10:EM$107))),0)+
IFERROR(SUMPRODUCT('6. Patients'!CZ$10:CZ$107,OFFSET('6. Patients'!$EJ$9,1,MATCH($D33,'6. Patients'!$EK$9:$EW$9,0),ROWS('6. Patients'!EM$10:EM$107))),0)+
IFERROR(SUMPRODUCT('6. Patients'!CZ$10:CZ$107,OFFSET('6. Patients'!$EX$9,1,MATCH($D33,'6. Patients'!$EY$9:$FT$9,0),ROWS('6. Patients'!EM$10:EM$107))),0)+
IFERROR(SUMPRODUCT('6. Patients'!CZ$10:CZ$107,OFFSET('6. Patients'!$FU$9,1,MATCH($D33,'6. Patients'!$FV$9:$GJ$9,0),ROWS('6. Patients'!EM$10:EM$107))),0),
IFERROR(SUMPRODUCT('6. Patients'!CZ$10:CZ$107,OFFSET('6. Patients'!$GK$9,1,MATCH($D33,'6. Patients'!$GL$9:$HG$9,0),ROWS('6. Patients'!EM$10:EM$107))),0)+
IFERROR(SUMPRODUCT('6. Patients'!CZ$10:CZ$107,OFFSET('6. Patients'!$HH$9,1,MATCH($D33,'6. Patients'!$HI$9:$HU$9,0),ROWS('6. Patients'!EM$10:EM$107))),0)+
IFERROR(SUMPRODUCT('6. Patients'!CZ$10:CZ$107,OFFSET('6. Patients'!$HV$9,1,MATCH($D33,'6. Patients'!$HW$9:$IR$9,0),ROWS('6. Patients'!EM$10:EM$107))),0)+
IFERROR(SUMPRODUCT('6. Patients'!CZ$10:CZ$107,OFFSET('6. Patients'!$IS$9,1,MATCH($D33,'6. Patients'!$IT$9:$JH$9,0),ROWS('6. Patients'!EM$10:EM$107))),0),
IFERROR(SUMPRODUCT('6. Patients'!CZ$10:CZ$107,OFFSET('6. Patients'!$JI$9,1,MATCH($D33,'6. Patients'!$JJ$9:$KE$9,0),ROWS('6. Patients'!EM$10:EM$107))),0)+
IFERROR(SUMPRODUCT('6. Patients'!CZ$10:CZ$107,OFFSET('6. Patients'!$KF$9,1,MATCH($D33,'6. Patients'!$KG$9:$KS$9,0),ROWS('6. Patients'!EM$10:EM$107))),0)+
IFERROR(SUMPRODUCT('6. Patients'!CZ$10:CZ$107,OFFSET('6. Patients'!$KT$9,1,MATCH($D33,'6. Patients'!$KU$9:$LP$9,0),ROWS('6. Patients'!EM$10:EM$107))),0)+
IFERROR(SUMPRODUCT('6. Patients'!CZ$10:CZ$107,OFFSET('6. Patients'!$LQ$9,1,MATCH($D33,'6. Patients'!$LR$9:$MF$9,0),ROWS('6. Patients'!EM$10:EM$107))),0))+
IFERROR(VLOOKUP($D33,$H$109:$L$139,COLUMNS($H$108:$J$108)-1+AH$7,0)*$E33*$F33*'1. General Inputs'!$J$18,0),0)</f>
        <v>0</v>
      </c>
      <c r="AI33" s="3">
        <f ca="1">ROUNDUP($F33*$E33*CHOOSE(AI$7,
IFERROR(SUMPRODUCT('6. Patients'!DA$10:DA$107,OFFSET('6. Patients'!$DM$9,1,MATCH($D33,'6. Patients'!$DN$9:$EI$9,0),ROWS('6. Patients'!EN$10:EN$107))),0)+
IFERROR(SUMPRODUCT('6. Patients'!DA$10:DA$107,OFFSET('6. Patients'!$EJ$9,1,MATCH($D33,'6. Patients'!$EK$9:$EW$9,0),ROWS('6. Patients'!EN$10:EN$107))),0)+
IFERROR(SUMPRODUCT('6. Patients'!DA$10:DA$107,OFFSET('6. Patients'!$EX$9,1,MATCH($D33,'6. Patients'!$EY$9:$FT$9,0),ROWS('6. Patients'!EN$10:EN$107))),0)+
IFERROR(SUMPRODUCT('6. Patients'!DA$10:DA$107,OFFSET('6. Patients'!$FU$9,1,MATCH($D33,'6. Patients'!$FV$9:$GJ$9,0),ROWS('6. Patients'!EN$10:EN$107))),0),
IFERROR(SUMPRODUCT('6. Patients'!DA$10:DA$107,OFFSET('6. Patients'!$GK$9,1,MATCH($D33,'6. Patients'!$GL$9:$HG$9,0),ROWS('6. Patients'!EN$10:EN$107))),0)+
IFERROR(SUMPRODUCT('6. Patients'!DA$10:DA$107,OFFSET('6. Patients'!$HH$9,1,MATCH($D33,'6. Patients'!$HI$9:$HU$9,0),ROWS('6. Patients'!EN$10:EN$107))),0)+
IFERROR(SUMPRODUCT('6. Patients'!DA$10:DA$107,OFFSET('6. Patients'!$HV$9,1,MATCH($D33,'6. Patients'!$HW$9:$IR$9,0),ROWS('6. Patients'!EN$10:EN$107))),0)+
IFERROR(SUMPRODUCT('6. Patients'!DA$10:DA$107,OFFSET('6. Patients'!$IS$9,1,MATCH($D33,'6. Patients'!$IT$9:$JH$9,0),ROWS('6. Patients'!EN$10:EN$107))),0),
IFERROR(SUMPRODUCT('6. Patients'!DA$10:DA$107,OFFSET('6. Patients'!$JI$9,1,MATCH($D33,'6. Patients'!$JJ$9:$KE$9,0),ROWS('6. Patients'!EN$10:EN$107))),0)+
IFERROR(SUMPRODUCT('6. Patients'!DA$10:DA$107,OFFSET('6. Patients'!$KF$9,1,MATCH($D33,'6. Patients'!$KG$9:$KS$9,0),ROWS('6. Patients'!EN$10:EN$107))),0)+
IFERROR(SUMPRODUCT('6. Patients'!DA$10:DA$107,OFFSET('6. Patients'!$KT$9,1,MATCH($D33,'6. Patients'!$KU$9:$LP$9,0),ROWS('6. Patients'!EN$10:EN$107))),0)+
IFERROR(SUMPRODUCT('6. Patients'!DA$10:DA$107,OFFSET('6. Patients'!$LQ$9,1,MATCH($D33,'6. Patients'!$LR$9:$MF$9,0),ROWS('6. Patients'!EN$10:EN$107))),0))+
IFERROR(VLOOKUP($D33,$H$109:$L$139,COLUMNS($H$108:$J$108)-1+AI$7,0)*$E33*$F33*'1. General Inputs'!$J$18,0),0)</f>
        <v>0</v>
      </c>
      <c r="AJ33" s="3">
        <f ca="1">ROUNDUP($F33*$E33*CHOOSE(AJ$7,
IFERROR(SUMPRODUCT('6. Patients'!DB$10:DB$107,OFFSET('6. Patients'!$DM$9,1,MATCH($D33,'6. Patients'!$DN$9:$EI$9,0),ROWS('6. Patients'!EO$10:EO$107))),0)+
IFERROR(SUMPRODUCT('6. Patients'!DB$10:DB$107,OFFSET('6. Patients'!$EJ$9,1,MATCH($D33,'6. Patients'!$EK$9:$EW$9,0),ROWS('6. Patients'!EO$10:EO$107))),0)+
IFERROR(SUMPRODUCT('6. Patients'!DB$10:DB$107,OFFSET('6. Patients'!$EX$9,1,MATCH($D33,'6. Patients'!$EY$9:$FT$9,0),ROWS('6. Patients'!EO$10:EO$107))),0)+
IFERROR(SUMPRODUCT('6. Patients'!DB$10:DB$107,OFFSET('6. Patients'!$FU$9,1,MATCH($D33,'6. Patients'!$FV$9:$GJ$9,0),ROWS('6. Patients'!EO$10:EO$107))),0),
IFERROR(SUMPRODUCT('6. Patients'!DB$10:DB$107,OFFSET('6. Patients'!$GK$9,1,MATCH($D33,'6. Patients'!$GL$9:$HG$9,0),ROWS('6. Patients'!EO$10:EO$107))),0)+
IFERROR(SUMPRODUCT('6. Patients'!DB$10:DB$107,OFFSET('6. Patients'!$HH$9,1,MATCH($D33,'6. Patients'!$HI$9:$HU$9,0),ROWS('6. Patients'!EO$10:EO$107))),0)+
IFERROR(SUMPRODUCT('6. Patients'!DB$10:DB$107,OFFSET('6. Patients'!$HV$9,1,MATCH($D33,'6. Patients'!$HW$9:$IR$9,0),ROWS('6. Patients'!EO$10:EO$107))),0)+
IFERROR(SUMPRODUCT('6. Patients'!DB$10:DB$107,OFFSET('6. Patients'!$IS$9,1,MATCH($D33,'6. Patients'!$IT$9:$JH$9,0),ROWS('6. Patients'!EO$10:EO$107))),0),
IFERROR(SUMPRODUCT('6. Patients'!DB$10:DB$107,OFFSET('6. Patients'!$JI$9,1,MATCH($D33,'6. Patients'!$JJ$9:$KE$9,0),ROWS('6. Patients'!EO$10:EO$107))),0)+
IFERROR(SUMPRODUCT('6. Patients'!DB$10:DB$107,OFFSET('6. Patients'!$KF$9,1,MATCH($D33,'6. Patients'!$KG$9:$KS$9,0),ROWS('6. Patients'!EO$10:EO$107))),0)+
IFERROR(SUMPRODUCT('6. Patients'!DB$10:DB$107,OFFSET('6. Patients'!$KT$9,1,MATCH($D33,'6. Patients'!$KU$9:$LP$9,0),ROWS('6. Patients'!EO$10:EO$107))),0)+
IFERROR(SUMPRODUCT('6. Patients'!DB$10:DB$107,OFFSET('6. Patients'!$LQ$9,1,MATCH($D33,'6. Patients'!$LR$9:$MF$9,0),ROWS('6. Patients'!EO$10:EO$107))),0))+
IFERROR(VLOOKUP($D33,$H$109:$L$139,COLUMNS($H$108:$J$108)-1+AJ$7,0)*$E33*$F33*'1. General Inputs'!$J$18,0),0)</f>
        <v>0</v>
      </c>
      <c r="AK33" s="3">
        <f ca="1">ROUNDUP($F33*$E33*CHOOSE(AK$7,
IFERROR(SUMPRODUCT('6. Patients'!DC$10:DC$107,OFFSET('6. Patients'!$DM$9,1,MATCH($D33,'6. Patients'!$DN$9:$EI$9,0),ROWS('6. Patients'!EP$10:EP$107))),0)+
IFERROR(SUMPRODUCT('6. Patients'!DC$10:DC$107,OFFSET('6. Patients'!$EJ$9,1,MATCH($D33,'6. Patients'!$EK$9:$EW$9,0),ROWS('6. Patients'!EP$10:EP$107))),0)+
IFERROR(SUMPRODUCT('6. Patients'!DC$10:DC$107,OFFSET('6. Patients'!$EX$9,1,MATCH($D33,'6. Patients'!$EY$9:$FT$9,0),ROWS('6. Patients'!EP$10:EP$107))),0)+
IFERROR(SUMPRODUCT('6. Patients'!DC$10:DC$107,OFFSET('6. Patients'!$FU$9,1,MATCH($D33,'6. Patients'!$FV$9:$GJ$9,0),ROWS('6. Patients'!EP$10:EP$107))),0),
IFERROR(SUMPRODUCT('6. Patients'!DC$10:DC$107,OFFSET('6. Patients'!$GK$9,1,MATCH($D33,'6. Patients'!$GL$9:$HG$9,0),ROWS('6. Patients'!EP$10:EP$107))),0)+
IFERROR(SUMPRODUCT('6. Patients'!DC$10:DC$107,OFFSET('6. Patients'!$HH$9,1,MATCH($D33,'6. Patients'!$HI$9:$HU$9,0),ROWS('6. Patients'!EP$10:EP$107))),0)+
IFERROR(SUMPRODUCT('6. Patients'!DC$10:DC$107,OFFSET('6. Patients'!$HV$9,1,MATCH($D33,'6. Patients'!$HW$9:$IR$9,0),ROWS('6. Patients'!EP$10:EP$107))),0)+
IFERROR(SUMPRODUCT('6. Patients'!DC$10:DC$107,OFFSET('6. Patients'!$IS$9,1,MATCH($D33,'6. Patients'!$IT$9:$JH$9,0),ROWS('6. Patients'!EP$10:EP$107))),0),
IFERROR(SUMPRODUCT('6. Patients'!DC$10:DC$107,OFFSET('6. Patients'!$JI$9,1,MATCH($D33,'6. Patients'!$JJ$9:$KE$9,0),ROWS('6. Patients'!EP$10:EP$107))),0)+
IFERROR(SUMPRODUCT('6. Patients'!DC$10:DC$107,OFFSET('6. Patients'!$KF$9,1,MATCH($D33,'6. Patients'!$KG$9:$KS$9,0),ROWS('6. Patients'!EP$10:EP$107))),0)+
IFERROR(SUMPRODUCT('6. Patients'!DC$10:DC$107,OFFSET('6. Patients'!$KT$9,1,MATCH($D33,'6. Patients'!$KU$9:$LP$9,0),ROWS('6. Patients'!EP$10:EP$107))),0)+
IFERROR(SUMPRODUCT('6. Patients'!DC$10:DC$107,OFFSET('6. Patients'!$LQ$9,1,MATCH($D33,'6. Patients'!$LR$9:$MF$9,0),ROWS('6. Patients'!EP$10:EP$107))),0))+
IFERROR(VLOOKUP($D33,$H$109:$L$139,COLUMNS($H$108:$J$108)-1+AK$7,0)*$E33*$F33*'1. General Inputs'!$J$18,0),0)</f>
        <v>0</v>
      </c>
      <c r="AL33" s="3">
        <f ca="1">ROUNDUP($F33*$E33*CHOOSE(AL$7,
IFERROR(SUMPRODUCT('6. Patients'!DD$10:DD$107,OFFSET('6. Patients'!$DM$9,1,MATCH($D33,'6. Patients'!$DN$9:$EI$9,0),ROWS('6. Patients'!EQ$10:EQ$107))),0)+
IFERROR(SUMPRODUCT('6. Patients'!DD$10:DD$107,OFFSET('6. Patients'!$EJ$9,1,MATCH($D33,'6. Patients'!$EK$9:$EW$9,0),ROWS('6. Patients'!EQ$10:EQ$107))),0)+
IFERROR(SUMPRODUCT('6. Patients'!DD$10:DD$107,OFFSET('6. Patients'!$EX$9,1,MATCH($D33,'6. Patients'!$EY$9:$FT$9,0),ROWS('6. Patients'!EQ$10:EQ$107))),0)+
IFERROR(SUMPRODUCT('6. Patients'!DD$10:DD$107,OFFSET('6. Patients'!$FU$9,1,MATCH($D33,'6. Patients'!$FV$9:$GJ$9,0),ROWS('6. Patients'!EQ$10:EQ$107))),0),
IFERROR(SUMPRODUCT('6. Patients'!DD$10:DD$107,OFFSET('6. Patients'!$GK$9,1,MATCH($D33,'6. Patients'!$GL$9:$HG$9,0),ROWS('6. Patients'!EQ$10:EQ$107))),0)+
IFERROR(SUMPRODUCT('6. Patients'!DD$10:DD$107,OFFSET('6. Patients'!$HH$9,1,MATCH($D33,'6. Patients'!$HI$9:$HU$9,0),ROWS('6. Patients'!EQ$10:EQ$107))),0)+
IFERROR(SUMPRODUCT('6. Patients'!DD$10:DD$107,OFFSET('6. Patients'!$HV$9,1,MATCH($D33,'6. Patients'!$HW$9:$IR$9,0),ROWS('6. Patients'!EQ$10:EQ$107))),0)+
IFERROR(SUMPRODUCT('6. Patients'!DD$10:DD$107,OFFSET('6. Patients'!$IS$9,1,MATCH($D33,'6. Patients'!$IT$9:$JH$9,0),ROWS('6. Patients'!EQ$10:EQ$107))),0),
IFERROR(SUMPRODUCT('6. Patients'!DD$10:DD$107,OFFSET('6. Patients'!$JI$9,1,MATCH($D33,'6. Patients'!$JJ$9:$KE$9,0),ROWS('6. Patients'!EQ$10:EQ$107))),0)+
IFERROR(SUMPRODUCT('6. Patients'!DD$10:DD$107,OFFSET('6. Patients'!$KF$9,1,MATCH($D33,'6. Patients'!$KG$9:$KS$9,0),ROWS('6. Patients'!EQ$10:EQ$107))),0)+
IFERROR(SUMPRODUCT('6. Patients'!DD$10:DD$107,OFFSET('6. Patients'!$KT$9,1,MATCH($D33,'6. Patients'!$KU$9:$LP$9,0),ROWS('6. Patients'!EQ$10:EQ$107))),0)+
IFERROR(SUMPRODUCT('6. Patients'!DD$10:DD$107,OFFSET('6. Patients'!$LQ$9,1,MATCH($D33,'6. Patients'!$LR$9:$MF$9,0),ROWS('6. Patients'!EQ$10:EQ$107))),0))+
IFERROR(VLOOKUP($D33,$H$109:$L$139,COLUMNS($H$108:$J$108)-1+AL$7,0)*$E33*$F33*'1. General Inputs'!$J$18,0),0)</f>
        <v>0</v>
      </c>
      <c r="AM33" s="3">
        <f ca="1">ROUNDUP($F33*$E33*CHOOSE(AM$7,
IFERROR(SUMPRODUCT('6. Patients'!DE$10:DE$107,OFFSET('6. Patients'!$DM$9,1,MATCH($D33,'6. Patients'!$DN$9:$EI$9,0),ROWS('6. Patients'!ER$10:ER$107))),0)+
IFERROR(SUMPRODUCT('6. Patients'!DE$10:DE$107,OFFSET('6. Patients'!$EJ$9,1,MATCH($D33,'6. Patients'!$EK$9:$EW$9,0),ROWS('6. Patients'!ER$10:ER$107))),0)+
IFERROR(SUMPRODUCT('6. Patients'!DE$10:DE$107,OFFSET('6. Patients'!$EX$9,1,MATCH($D33,'6. Patients'!$EY$9:$FT$9,0),ROWS('6. Patients'!ER$10:ER$107))),0)+
IFERROR(SUMPRODUCT('6. Patients'!DE$10:DE$107,OFFSET('6. Patients'!$FU$9,1,MATCH($D33,'6. Patients'!$FV$9:$GJ$9,0),ROWS('6. Patients'!ER$10:ER$107))),0),
IFERROR(SUMPRODUCT('6. Patients'!DE$10:DE$107,OFFSET('6. Patients'!$GK$9,1,MATCH($D33,'6. Patients'!$GL$9:$HG$9,0),ROWS('6. Patients'!ER$10:ER$107))),0)+
IFERROR(SUMPRODUCT('6. Patients'!DE$10:DE$107,OFFSET('6. Patients'!$HH$9,1,MATCH($D33,'6. Patients'!$HI$9:$HU$9,0),ROWS('6. Patients'!ER$10:ER$107))),0)+
IFERROR(SUMPRODUCT('6. Patients'!DE$10:DE$107,OFFSET('6. Patients'!$HV$9,1,MATCH($D33,'6. Patients'!$HW$9:$IR$9,0),ROWS('6. Patients'!ER$10:ER$107))),0)+
IFERROR(SUMPRODUCT('6. Patients'!DE$10:DE$107,OFFSET('6. Patients'!$IS$9,1,MATCH($D33,'6. Patients'!$IT$9:$JH$9,0),ROWS('6. Patients'!ER$10:ER$107))),0),
IFERROR(SUMPRODUCT('6. Patients'!DE$10:DE$107,OFFSET('6. Patients'!$JI$9,1,MATCH($D33,'6. Patients'!$JJ$9:$KE$9,0),ROWS('6. Patients'!ER$10:ER$107))),0)+
IFERROR(SUMPRODUCT('6. Patients'!DE$10:DE$107,OFFSET('6. Patients'!$KF$9,1,MATCH($D33,'6. Patients'!$KG$9:$KS$9,0),ROWS('6. Patients'!ER$10:ER$107))),0)+
IFERROR(SUMPRODUCT('6. Patients'!DE$10:DE$107,OFFSET('6. Patients'!$KT$9,1,MATCH($D33,'6. Patients'!$KU$9:$LP$9,0),ROWS('6. Patients'!ER$10:ER$107))),0)+
IFERROR(SUMPRODUCT('6. Patients'!DE$10:DE$107,OFFSET('6. Patients'!$LQ$9,1,MATCH($D33,'6. Patients'!$LR$9:$MF$9,0),ROWS('6. Patients'!ER$10:ER$107))),0))+
IFERROR(VLOOKUP($D33,$H$109:$L$139,COLUMNS($H$108:$J$108)-1+AM$7,0)*$E33*$F33*'1. General Inputs'!$J$18,0),0)</f>
        <v>0</v>
      </c>
      <c r="AN33" s="3">
        <f ca="1">ROUNDUP($F33*$E33*CHOOSE(AN$7,
IFERROR(SUMPRODUCT('6. Patients'!DF$10:DF$107,OFFSET('6. Patients'!$DM$9,1,MATCH($D33,'6. Patients'!$DN$9:$EI$9,0),ROWS('6. Patients'!ES$10:ES$107))),0)+
IFERROR(SUMPRODUCT('6. Patients'!DF$10:DF$107,OFFSET('6. Patients'!$EJ$9,1,MATCH($D33,'6. Patients'!$EK$9:$EW$9,0),ROWS('6. Patients'!ES$10:ES$107))),0)+
IFERROR(SUMPRODUCT('6. Patients'!DF$10:DF$107,OFFSET('6. Patients'!$EX$9,1,MATCH($D33,'6. Patients'!$EY$9:$FT$9,0),ROWS('6. Patients'!ES$10:ES$107))),0)+
IFERROR(SUMPRODUCT('6. Patients'!DF$10:DF$107,OFFSET('6. Patients'!$FU$9,1,MATCH($D33,'6. Patients'!$FV$9:$GJ$9,0),ROWS('6. Patients'!ES$10:ES$107))),0),
IFERROR(SUMPRODUCT('6. Patients'!DF$10:DF$107,OFFSET('6. Patients'!$GK$9,1,MATCH($D33,'6. Patients'!$GL$9:$HG$9,0),ROWS('6. Patients'!ES$10:ES$107))),0)+
IFERROR(SUMPRODUCT('6. Patients'!DF$10:DF$107,OFFSET('6. Patients'!$HH$9,1,MATCH($D33,'6. Patients'!$HI$9:$HU$9,0),ROWS('6. Patients'!ES$10:ES$107))),0)+
IFERROR(SUMPRODUCT('6. Patients'!DF$10:DF$107,OFFSET('6. Patients'!$HV$9,1,MATCH($D33,'6. Patients'!$HW$9:$IR$9,0),ROWS('6. Patients'!ES$10:ES$107))),0)+
IFERROR(SUMPRODUCT('6. Patients'!DF$10:DF$107,OFFSET('6. Patients'!$IS$9,1,MATCH($D33,'6. Patients'!$IT$9:$JH$9,0),ROWS('6. Patients'!ES$10:ES$107))),0),
IFERROR(SUMPRODUCT('6. Patients'!DF$10:DF$107,OFFSET('6. Patients'!$JI$9,1,MATCH($D33,'6. Patients'!$JJ$9:$KE$9,0),ROWS('6. Patients'!ES$10:ES$107))),0)+
IFERROR(SUMPRODUCT('6. Patients'!DF$10:DF$107,OFFSET('6. Patients'!$KF$9,1,MATCH($D33,'6. Patients'!$KG$9:$KS$9,0),ROWS('6. Patients'!ES$10:ES$107))),0)+
IFERROR(SUMPRODUCT('6. Patients'!DF$10:DF$107,OFFSET('6. Patients'!$KT$9,1,MATCH($D33,'6. Patients'!$KU$9:$LP$9,0),ROWS('6. Patients'!ES$10:ES$107))),0)+
IFERROR(SUMPRODUCT('6. Patients'!DF$10:DF$107,OFFSET('6. Patients'!$LQ$9,1,MATCH($D33,'6. Patients'!$LR$9:$MF$9,0),ROWS('6. Patients'!ES$10:ES$107))),0))+
IFERROR(VLOOKUP($D33,$H$109:$L$139,COLUMNS($H$108:$J$108)-1+AN$7,0)*$E33*$F33*'1. General Inputs'!$J$18,0),0)</f>
        <v>0</v>
      </c>
      <c r="AO33" s="3">
        <f ca="1">ROUNDUP($F33*$E33*CHOOSE(AO$7,
IFERROR(SUMPRODUCT('6. Patients'!DG$10:DG$107,OFFSET('6. Patients'!$DM$9,1,MATCH($D33,'6. Patients'!$DN$9:$EI$9,0),ROWS('6. Patients'!ET$10:ET$107))),0)+
IFERROR(SUMPRODUCT('6. Patients'!DG$10:DG$107,OFFSET('6. Patients'!$EJ$9,1,MATCH($D33,'6. Patients'!$EK$9:$EW$9,0),ROWS('6. Patients'!ET$10:ET$107))),0)+
IFERROR(SUMPRODUCT('6. Patients'!DG$10:DG$107,OFFSET('6. Patients'!$EX$9,1,MATCH($D33,'6. Patients'!$EY$9:$FT$9,0),ROWS('6. Patients'!ET$10:ET$107))),0)+
IFERROR(SUMPRODUCT('6. Patients'!DG$10:DG$107,OFFSET('6. Patients'!$FU$9,1,MATCH($D33,'6. Patients'!$FV$9:$GJ$9,0),ROWS('6. Patients'!ET$10:ET$107))),0),
IFERROR(SUMPRODUCT('6. Patients'!DG$10:DG$107,OFFSET('6. Patients'!$GK$9,1,MATCH($D33,'6. Patients'!$GL$9:$HG$9,0),ROWS('6. Patients'!ET$10:ET$107))),0)+
IFERROR(SUMPRODUCT('6. Patients'!DG$10:DG$107,OFFSET('6. Patients'!$HH$9,1,MATCH($D33,'6. Patients'!$HI$9:$HU$9,0),ROWS('6. Patients'!ET$10:ET$107))),0)+
IFERROR(SUMPRODUCT('6. Patients'!DG$10:DG$107,OFFSET('6. Patients'!$HV$9,1,MATCH($D33,'6. Patients'!$HW$9:$IR$9,0),ROWS('6. Patients'!ET$10:ET$107))),0)+
IFERROR(SUMPRODUCT('6. Patients'!DG$10:DG$107,OFFSET('6. Patients'!$IS$9,1,MATCH($D33,'6. Patients'!$IT$9:$JH$9,0),ROWS('6. Patients'!ET$10:ET$107))),0),
IFERROR(SUMPRODUCT('6. Patients'!DG$10:DG$107,OFFSET('6. Patients'!$JI$9,1,MATCH($D33,'6. Patients'!$JJ$9:$KE$9,0),ROWS('6. Patients'!ET$10:ET$107))),0)+
IFERROR(SUMPRODUCT('6. Patients'!DG$10:DG$107,OFFSET('6. Patients'!$KF$9,1,MATCH($D33,'6. Patients'!$KG$9:$KS$9,0),ROWS('6. Patients'!ET$10:ET$107))),0)+
IFERROR(SUMPRODUCT('6. Patients'!DG$10:DG$107,OFFSET('6. Patients'!$KT$9,1,MATCH($D33,'6. Patients'!$KU$9:$LP$9,0),ROWS('6. Patients'!ET$10:ET$107))),0)+
IFERROR(SUMPRODUCT('6. Patients'!DG$10:DG$107,OFFSET('6. Patients'!$LQ$9,1,MATCH($D33,'6. Patients'!$LR$9:$MF$9,0),ROWS('6. Patients'!ET$10:ET$107))),0))+
IFERROR(VLOOKUP($D33,$H$109:$L$139,COLUMNS($H$108:$J$108)-1+AO$7,0)*$E33*$F33*'1. General Inputs'!$J$18,0),0)</f>
        <v>0</v>
      </c>
      <c r="AP33" s="3">
        <f ca="1">ROUNDUP($F33*$E33*CHOOSE(AP$7,
IFERROR(SUMPRODUCT('6. Patients'!DH$10:DH$107,OFFSET('6. Patients'!$DM$9,1,MATCH($D33,'6. Patients'!$DN$9:$EI$9,0),ROWS('6. Patients'!EU$10:EU$107))),0)+
IFERROR(SUMPRODUCT('6. Patients'!DH$10:DH$107,OFFSET('6. Patients'!$EJ$9,1,MATCH($D33,'6. Patients'!$EK$9:$EW$9,0),ROWS('6. Patients'!EU$10:EU$107))),0)+
IFERROR(SUMPRODUCT('6. Patients'!DH$10:DH$107,OFFSET('6. Patients'!$EX$9,1,MATCH($D33,'6. Patients'!$EY$9:$FT$9,0),ROWS('6. Patients'!EU$10:EU$107))),0)+
IFERROR(SUMPRODUCT('6. Patients'!DH$10:DH$107,OFFSET('6. Patients'!$FU$9,1,MATCH($D33,'6. Patients'!$FV$9:$GJ$9,0),ROWS('6. Patients'!EU$10:EU$107))),0),
IFERROR(SUMPRODUCT('6. Patients'!DH$10:DH$107,OFFSET('6. Patients'!$GK$9,1,MATCH($D33,'6. Patients'!$GL$9:$HG$9,0),ROWS('6. Patients'!EU$10:EU$107))),0)+
IFERROR(SUMPRODUCT('6. Patients'!DH$10:DH$107,OFFSET('6. Patients'!$HH$9,1,MATCH($D33,'6. Patients'!$HI$9:$HU$9,0),ROWS('6. Patients'!EU$10:EU$107))),0)+
IFERROR(SUMPRODUCT('6. Patients'!DH$10:DH$107,OFFSET('6. Patients'!$HV$9,1,MATCH($D33,'6. Patients'!$HW$9:$IR$9,0),ROWS('6. Patients'!EU$10:EU$107))),0)+
IFERROR(SUMPRODUCT('6. Patients'!DH$10:DH$107,OFFSET('6. Patients'!$IS$9,1,MATCH($D33,'6. Patients'!$IT$9:$JH$9,0),ROWS('6. Patients'!EU$10:EU$107))),0),
IFERROR(SUMPRODUCT('6. Patients'!DH$10:DH$107,OFFSET('6. Patients'!$JI$9,1,MATCH($D33,'6. Patients'!$JJ$9:$KE$9,0),ROWS('6. Patients'!EU$10:EU$107))),0)+
IFERROR(SUMPRODUCT('6. Patients'!DH$10:DH$107,OFFSET('6. Patients'!$KF$9,1,MATCH($D33,'6. Patients'!$KG$9:$KS$9,0),ROWS('6. Patients'!EU$10:EU$107))),0)+
IFERROR(SUMPRODUCT('6. Patients'!DH$10:DH$107,OFFSET('6. Patients'!$KT$9,1,MATCH($D33,'6. Patients'!$KU$9:$LP$9,0),ROWS('6. Patients'!EU$10:EU$107))),0)+
IFERROR(SUMPRODUCT('6. Patients'!DH$10:DH$107,OFFSET('6. Patients'!$LQ$9,1,MATCH($D33,'6. Patients'!$LR$9:$MF$9,0),ROWS('6. Patients'!EU$10:EU$107))),0))+
IFERROR(VLOOKUP($D33,$H$109:$L$139,COLUMNS($H$108:$J$108)-1+AP$7,0)*$E33*$F33*'1. General Inputs'!$J$18,0),0)</f>
        <v>0</v>
      </c>
      <c r="AQ33" s="3">
        <f ca="1">ROUNDUP($F33*$E33*CHOOSE(AQ$7,
IFERROR(SUMPRODUCT('6. Patients'!DI$10:DI$107,OFFSET('6. Patients'!$DM$9,1,MATCH($D33,'6. Patients'!$DN$9:$EI$9,0),ROWS('6. Patients'!EV$10:EV$107))),0)+
IFERROR(SUMPRODUCT('6. Patients'!DI$10:DI$107,OFFSET('6. Patients'!$EJ$9,1,MATCH($D33,'6. Patients'!$EK$9:$EW$9,0),ROWS('6. Patients'!EV$10:EV$107))),0)+
IFERROR(SUMPRODUCT('6. Patients'!DI$10:DI$107,OFFSET('6. Patients'!$EX$9,1,MATCH($D33,'6. Patients'!$EY$9:$FT$9,0),ROWS('6. Patients'!EV$10:EV$107))),0)+
IFERROR(SUMPRODUCT('6. Patients'!DI$10:DI$107,OFFSET('6. Patients'!$FU$9,1,MATCH($D33,'6. Patients'!$FV$9:$GJ$9,0),ROWS('6. Patients'!EV$10:EV$107))),0),
IFERROR(SUMPRODUCT('6. Patients'!DI$10:DI$107,OFFSET('6. Patients'!$GK$9,1,MATCH($D33,'6. Patients'!$GL$9:$HG$9,0),ROWS('6. Patients'!EV$10:EV$107))),0)+
IFERROR(SUMPRODUCT('6. Patients'!DI$10:DI$107,OFFSET('6. Patients'!$HH$9,1,MATCH($D33,'6. Patients'!$HI$9:$HU$9,0),ROWS('6. Patients'!EV$10:EV$107))),0)+
IFERROR(SUMPRODUCT('6. Patients'!DI$10:DI$107,OFFSET('6. Patients'!$HV$9,1,MATCH($D33,'6. Patients'!$HW$9:$IR$9,0),ROWS('6. Patients'!EV$10:EV$107))),0)+
IFERROR(SUMPRODUCT('6. Patients'!DI$10:DI$107,OFFSET('6. Patients'!$IS$9,1,MATCH($D33,'6. Patients'!$IT$9:$JH$9,0),ROWS('6. Patients'!EV$10:EV$107))),0),
IFERROR(SUMPRODUCT('6. Patients'!DI$10:DI$107,OFFSET('6. Patients'!$JI$9,1,MATCH($D33,'6. Patients'!$JJ$9:$KE$9,0),ROWS('6. Patients'!EV$10:EV$107))),0)+
IFERROR(SUMPRODUCT('6. Patients'!DI$10:DI$107,OFFSET('6. Patients'!$KF$9,1,MATCH($D33,'6. Patients'!$KG$9:$KS$9,0),ROWS('6. Patients'!EV$10:EV$107))),0)+
IFERROR(SUMPRODUCT('6. Patients'!DI$10:DI$107,OFFSET('6. Patients'!$KT$9,1,MATCH($D33,'6. Patients'!$KU$9:$LP$9,0),ROWS('6. Patients'!EV$10:EV$107))),0)+
IFERROR(SUMPRODUCT('6. Patients'!DI$10:DI$107,OFFSET('6. Patients'!$LQ$9,1,MATCH($D33,'6. Patients'!$LR$9:$MF$9,0),ROWS('6. Patients'!EV$10:EV$107))),0))+
IFERROR(VLOOKUP($D33,$H$109:$L$139,COLUMNS($H$108:$J$108)-1+AQ$7,0)*$E33*$F33*'1. General Inputs'!$J$18,0),0)</f>
        <v>0</v>
      </c>
      <c r="AR33" s="115"/>
      <c r="AY33" s="114">
        <f ca="1">IFERROR(SUM(OFFSET('7. Consumption'!H33,0,1,,MIN('1. General Inputs'!$J$20,COLUMNS('7. Consumption'!H$9:$AQ$9)-1))),0)+MAX(0,$AQ33*('1. General Inputs'!$J$20-COLUMNS('7. Consumption'!H$9:$AQ$9)+1))</f>
        <v>0</v>
      </c>
      <c r="AZ33" s="114">
        <f ca="1">IFERROR(SUM(OFFSET('7. Consumption'!I33,0,1,,MIN('1. General Inputs'!$J$20,COLUMNS('7. Consumption'!I$9:$AQ$9)-1))),0)+MAX(0,$AQ33*('1. General Inputs'!$J$20-COLUMNS('7. Consumption'!I$9:$AQ$9)+1))</f>
        <v>0</v>
      </c>
      <c r="BA33" s="114">
        <f ca="1">IFERROR(SUM(OFFSET('7. Consumption'!J33,0,1,,MIN('1. General Inputs'!$J$20,COLUMNS('7. Consumption'!J$9:$AQ$9)-1))),0)+MAX(0,$AQ33*('1. General Inputs'!$J$20-COLUMNS('7. Consumption'!J$9:$AQ$9)+1))</f>
        <v>0</v>
      </c>
      <c r="BB33" s="114">
        <f ca="1">IFERROR(SUM(OFFSET('7. Consumption'!K33,0,1,,MIN('1. General Inputs'!$J$20,COLUMNS('7. Consumption'!K$9:$AQ$9)-1))),0)+MAX(0,$AQ33*('1. General Inputs'!$J$20-COLUMNS('7. Consumption'!K$9:$AQ$9)+1))</f>
        <v>0</v>
      </c>
      <c r="BC33" s="114">
        <f ca="1">IFERROR(SUM(OFFSET('7. Consumption'!L33,0,1,,MIN('1. General Inputs'!$J$20,COLUMNS('7. Consumption'!L$9:$AQ$9)-1))),0)+MAX(0,$AQ33*('1. General Inputs'!$J$20-COLUMNS('7. Consumption'!L$9:$AQ$9)+1))</f>
        <v>0</v>
      </c>
      <c r="BD33" s="114">
        <f ca="1">IFERROR(SUM(OFFSET('7. Consumption'!M33,0,1,,MIN('1. General Inputs'!$J$20,COLUMNS('7. Consumption'!M$9:$AQ$9)-1))),0)+MAX(0,$AQ33*('1. General Inputs'!$J$20-COLUMNS('7. Consumption'!M$9:$AQ$9)+1))</f>
        <v>0</v>
      </c>
      <c r="BE33" s="114">
        <f ca="1">IFERROR(SUM(OFFSET('7. Consumption'!N33,0,1,,MIN('1. General Inputs'!$J$20,COLUMNS('7. Consumption'!N$9:$AQ$9)-1))),0)+MAX(0,$AQ33*('1. General Inputs'!$J$20-COLUMNS('7. Consumption'!N$9:$AQ$9)+1))</f>
        <v>0</v>
      </c>
      <c r="BF33" s="114">
        <f ca="1">IFERROR(SUM(OFFSET('7. Consumption'!O33,0,1,,MIN('1. General Inputs'!$J$20,COLUMNS('7. Consumption'!O$9:$AQ$9)-1))),0)+MAX(0,$AQ33*('1. General Inputs'!$J$20-COLUMNS('7. Consumption'!O$9:$AQ$9)+1))</f>
        <v>0</v>
      </c>
      <c r="BG33" s="114">
        <f ca="1">IFERROR(SUM(OFFSET('7. Consumption'!P33,0,1,,MIN('1. General Inputs'!$J$20,COLUMNS('7. Consumption'!P$9:$AQ$9)-1))),0)+MAX(0,$AQ33*('1. General Inputs'!$J$20-COLUMNS('7. Consumption'!P$9:$AQ$9)+1))</f>
        <v>0</v>
      </c>
      <c r="BH33" s="114">
        <f ca="1">IFERROR(SUM(OFFSET('7. Consumption'!Q33,0,1,,MIN('1. General Inputs'!$J$20,COLUMNS('7. Consumption'!Q$9:$AQ$9)-1))),0)+MAX(0,$AQ33*('1. General Inputs'!$J$20-COLUMNS('7. Consumption'!Q$9:$AQ$9)+1))</f>
        <v>0</v>
      </c>
      <c r="BI33" s="114">
        <f ca="1">IFERROR(SUM(OFFSET('7. Consumption'!R33,0,1,,MIN('1. General Inputs'!$J$20,COLUMNS('7. Consumption'!R$9:$AQ$9)-1))),0)+MAX(0,$AQ33*('1. General Inputs'!$J$20-COLUMNS('7. Consumption'!R$9:$AQ$9)+1))</f>
        <v>0</v>
      </c>
      <c r="BJ33" s="114">
        <f ca="1">IFERROR(SUM(OFFSET('7. Consumption'!S33,0,1,,MIN('1. General Inputs'!$J$20,COLUMNS('7. Consumption'!S$9:$AQ$9)-1))),0)+MAX(0,$AQ33*('1. General Inputs'!$J$20-COLUMNS('7. Consumption'!S$9:$AQ$9)+1))</f>
        <v>0</v>
      </c>
      <c r="BK33" s="114">
        <f ca="1">IFERROR(SUM(OFFSET('7. Consumption'!T33,0,1,,MIN('1. General Inputs'!$J$20,COLUMNS('7. Consumption'!T$9:$AQ$9)-1))),0)+MAX(0,$AQ33*('1. General Inputs'!$J$20-COLUMNS('7. Consumption'!T$9:$AQ$9)+1))</f>
        <v>0</v>
      </c>
      <c r="BL33" s="114">
        <f ca="1">IFERROR(SUM(OFFSET('7. Consumption'!U33,0,1,,MIN('1. General Inputs'!$J$20,COLUMNS('7. Consumption'!U$9:$AQ$9)-1))),0)+MAX(0,$AQ33*('1. General Inputs'!$J$20-COLUMNS('7. Consumption'!U$9:$AQ$9)+1))</f>
        <v>0</v>
      </c>
      <c r="BM33" s="114">
        <f ca="1">IFERROR(SUM(OFFSET('7. Consumption'!V33,0,1,,MIN('1. General Inputs'!$J$20,COLUMNS('7. Consumption'!V$9:$AQ$9)-1))),0)+MAX(0,$AQ33*('1. General Inputs'!$J$20-COLUMNS('7. Consumption'!V$9:$AQ$9)+1))</f>
        <v>0</v>
      </c>
      <c r="BN33" s="114">
        <f ca="1">IFERROR(SUM(OFFSET('7. Consumption'!W33,0,1,,MIN('1. General Inputs'!$J$20,COLUMNS('7. Consumption'!W$9:$AQ$9)-1))),0)+MAX(0,$AQ33*('1. General Inputs'!$J$20-COLUMNS('7. Consumption'!W$9:$AQ$9)+1))</f>
        <v>0</v>
      </c>
      <c r="BO33" s="114">
        <f ca="1">IFERROR(SUM(OFFSET('7. Consumption'!X33,0,1,,MIN('1. General Inputs'!$J$20,COLUMNS('7. Consumption'!X$9:$AQ$9)-1))),0)+MAX(0,$AQ33*('1. General Inputs'!$J$20-COLUMNS('7. Consumption'!X$9:$AQ$9)+1))</f>
        <v>0</v>
      </c>
      <c r="BP33" s="114">
        <f ca="1">IFERROR(SUM(OFFSET('7. Consumption'!Y33,0,1,,MIN('1. General Inputs'!$J$20,COLUMNS('7. Consumption'!Y$9:$AQ$9)-1))),0)+MAX(0,$AQ33*('1. General Inputs'!$J$20-COLUMNS('7. Consumption'!Y$9:$AQ$9)+1))</f>
        <v>0</v>
      </c>
      <c r="BQ33" s="114">
        <f ca="1">IFERROR(SUM(OFFSET('7. Consumption'!Z33,0,1,,MIN('1. General Inputs'!$J$20,COLUMNS('7. Consumption'!Z$9:$AQ$9)-1))),0)+MAX(0,$AQ33*('1. General Inputs'!$J$20-COLUMNS('7. Consumption'!Z$9:$AQ$9)+1))</f>
        <v>0</v>
      </c>
      <c r="BR33" s="114">
        <f ca="1">IFERROR(SUM(OFFSET('7. Consumption'!AA33,0,1,,MIN('1. General Inputs'!$J$20,COLUMNS('7. Consumption'!AA$9:$AQ$9)-1))),0)+MAX(0,$AQ33*('1. General Inputs'!$J$20-COLUMNS('7. Consumption'!AA$9:$AQ$9)+1))</f>
        <v>0</v>
      </c>
      <c r="BS33" s="114">
        <f ca="1">IFERROR(SUM(OFFSET('7. Consumption'!AB33,0,1,,MIN('1. General Inputs'!$J$20,COLUMNS('7. Consumption'!AB$9:$AQ$9)-1))),0)+MAX(0,$AQ33*('1. General Inputs'!$J$20-COLUMNS('7. Consumption'!AB$9:$AQ$9)+1))</f>
        <v>0</v>
      </c>
      <c r="BT33" s="114">
        <f ca="1">IFERROR(SUM(OFFSET('7. Consumption'!AC33,0,1,,MIN('1. General Inputs'!$J$20,COLUMNS('7. Consumption'!AC$9:$AQ$9)-1))),0)+MAX(0,$AQ33*('1. General Inputs'!$J$20-COLUMNS('7. Consumption'!AC$9:$AQ$9)+1))</f>
        <v>0</v>
      </c>
      <c r="BU33" s="114">
        <f ca="1">IFERROR(SUM(OFFSET('7. Consumption'!AD33,0,1,,MIN('1. General Inputs'!$J$20,COLUMNS('7. Consumption'!AD$9:$AQ$9)-1))),0)+MAX(0,$AQ33*('1. General Inputs'!$J$20-COLUMNS('7. Consumption'!AD$9:$AQ$9)+1))</f>
        <v>0</v>
      </c>
      <c r="BV33" s="114">
        <f ca="1">IFERROR(SUM(OFFSET('7. Consumption'!AE33,0,1,,MIN('1. General Inputs'!$J$20,COLUMNS('7. Consumption'!AE$9:$AQ$9)-1))),0)+MAX(0,$AQ33*('1. General Inputs'!$J$20-COLUMNS('7. Consumption'!AE$9:$AQ$9)+1))</f>
        <v>0</v>
      </c>
      <c r="BW33" s="114">
        <f ca="1">IFERROR(SUM(OFFSET('7. Consumption'!AF33,0,1,,MIN('1. General Inputs'!$J$20,COLUMNS('7. Consumption'!AF$9:$AQ$9)-1))),0)+MAX(0,$AQ33*('1. General Inputs'!$J$20-COLUMNS('7. Consumption'!AF$9:$AQ$9)+1))</f>
        <v>0</v>
      </c>
      <c r="BX33" s="114">
        <f ca="1">IFERROR(SUM(OFFSET('7. Consumption'!AG33,0,1,,MIN('1. General Inputs'!$J$20,COLUMNS('7. Consumption'!AG$9:$AQ$9)-1))),0)+MAX(0,$AQ33*('1. General Inputs'!$J$20-COLUMNS('7. Consumption'!AG$9:$AQ$9)+1))</f>
        <v>0</v>
      </c>
      <c r="BY33" s="114">
        <f ca="1">IFERROR(SUM(OFFSET('7. Consumption'!AH33,0,1,,MIN('1. General Inputs'!$J$20,COLUMNS('7. Consumption'!AH$9:$AQ$9)-1))),0)+MAX(0,$AQ33*('1. General Inputs'!$J$20-COLUMNS('7. Consumption'!AH$9:$AQ$9)+1))</f>
        <v>0</v>
      </c>
      <c r="BZ33" s="114">
        <f ca="1">IFERROR(SUM(OFFSET('7. Consumption'!AI33,0,1,,MIN('1. General Inputs'!$J$20,COLUMNS('7. Consumption'!AI$9:$AQ$9)-1))),0)+MAX(0,$AQ33*('1. General Inputs'!$J$20-COLUMNS('7. Consumption'!AI$9:$AQ$9)+1))</f>
        <v>0</v>
      </c>
      <c r="CA33" s="114">
        <f ca="1">IFERROR(SUM(OFFSET('7. Consumption'!AJ33,0,1,,MIN('1. General Inputs'!$J$20,COLUMNS('7. Consumption'!AJ$9:$AQ$9)-1))),0)+MAX(0,$AQ33*('1. General Inputs'!$J$20-COLUMNS('7. Consumption'!AJ$9:$AQ$9)+1))</f>
        <v>0</v>
      </c>
      <c r="CB33" s="114">
        <f ca="1">IFERROR(SUM(OFFSET('7. Consumption'!AK33,0,1,,MIN('1. General Inputs'!$J$20,COLUMNS('7. Consumption'!AK$9:$AQ$9)-1))),0)+MAX(0,$AQ33*('1. General Inputs'!$J$20-COLUMNS('7. Consumption'!AK$9:$AQ$9)+1))</f>
        <v>0</v>
      </c>
      <c r="CC33" s="114">
        <f ca="1">IFERROR(SUM(OFFSET('7. Consumption'!AL33,0,1,,MIN('1. General Inputs'!$J$20,COLUMNS('7. Consumption'!AL$9:$AQ$9)-1))),0)+MAX(0,$AQ33*('1. General Inputs'!$J$20-COLUMNS('7. Consumption'!AL$9:$AQ$9)+1))</f>
        <v>0</v>
      </c>
      <c r="CD33" s="114">
        <f ca="1">IFERROR(SUM(OFFSET('7. Consumption'!AM33,0,1,,MIN('1. General Inputs'!$J$20,COLUMNS('7. Consumption'!AM$9:$AQ$9)-1))),0)+MAX(0,$AQ33*('1. General Inputs'!$J$20-COLUMNS('7. Consumption'!AM$9:$AQ$9)+1))</f>
        <v>0</v>
      </c>
      <c r="CE33" s="114">
        <f ca="1">IFERROR(SUM(OFFSET('7. Consumption'!AN33,0,1,,MIN('1. General Inputs'!$J$20,COLUMNS('7. Consumption'!AN$9:$AQ$9)-1))),0)+MAX(0,$AQ33*('1. General Inputs'!$J$20-COLUMNS('7. Consumption'!AN$9:$AQ$9)+1))</f>
        <v>0</v>
      </c>
      <c r="CF33" s="114">
        <f ca="1">IFERROR(SUM(OFFSET('7. Consumption'!AO33,0,1,,MIN('1. General Inputs'!$J$20,COLUMNS('7. Consumption'!AO$9:$AQ$9)-1))),0)+MAX(0,$AQ33*('1. General Inputs'!$J$20-COLUMNS('7. Consumption'!AO$9:$AQ$9)+1))</f>
        <v>0</v>
      </c>
      <c r="CG33" s="114">
        <f ca="1">IFERROR(SUM(OFFSET('7. Consumption'!AP33,0,1,,MIN('1. General Inputs'!$J$20,COLUMNS('7. Consumption'!AP$9:$AQ$9)-1))),0)+MAX(0,$AQ33*('1. General Inputs'!$J$20-COLUMNS('7. Consumption'!AP$9:$AQ$9)+1))</f>
        <v>0</v>
      </c>
      <c r="CH33" s="114">
        <f ca="1">IFERROR(SUM(OFFSET('7. Consumption'!AQ33,0,1,,MIN('1. General Inputs'!$J$20,COLUMNS('7. Consumption'!AQ$9:$AQ$9)-1))),0)+MAX(0,$AQ33*('1. General Inputs'!$J$20-COLUMNS('7. Consumption'!AQ$9:$AQ$9)+1))</f>
        <v>0</v>
      </c>
    </row>
    <row r="34" spans="2:86" x14ac:dyDescent="0.3">
      <c r="B34" s="12"/>
      <c r="C34" s="12" t="str">
        <f>IFERROR(VLOOKUP(ROWS($C$9:$C34),'5. Dosing'!$I$12:$J$73,COLUMNS('5. Dosing'!$I$11:$J$11),0),"")</f>
        <v>TAF+3TC+DTG (25/300/50) - 180 tab</v>
      </c>
      <c r="D34" s="12" t="str">
        <f>IFERROR(INDEX('5. Dosing'!C$12:C$73,MATCH('7. Consumption'!$C34,'5. Dosing'!$J$12:$J$73,0)),"")</f>
        <v>TAF+3TC+DTG</v>
      </c>
      <c r="E34" s="108">
        <f>IFERROR(INDEX('5. Dosing'!H$12:H$73,MATCH('7. Consumption'!$C34,'5. Dosing'!$J$12:$J$73,0)),0)</f>
        <v>0</v>
      </c>
      <c r="F34" s="109">
        <f>IFERROR(INDEX('5. Dosing'!G$12:G$73,MATCH('7. Consumption'!$C34,'5. Dosing'!$J$12:$J$73,0))*(30.5)/INDEX('5. Dosing'!F$12:F$73,MATCH('7. Consumption'!$C34,'5. Dosing'!$J$12:$J$73,0)),0)</f>
        <v>0.16944444444444445</v>
      </c>
      <c r="H34" s="3">
        <f ca="1">ROUNDUP($F34*$E34*CHOOSE(H$7,
IFERROR(SUMPRODUCT('6. Patients'!BZ$10:BZ$107,OFFSET('6. Patients'!$DM$9,1,MATCH($D34,'6. Patients'!$DN$9:$EI$9,0),ROWS('6. Patients'!DM$10:DM$107))),0)+
IFERROR(SUMPRODUCT('6. Patients'!BZ$10:BZ$107,OFFSET('6. Patients'!$EJ$9,1,MATCH($D34,'6. Patients'!$EK$9:$EW$9,0),ROWS('6. Patients'!DM$10:DM$107))),0)+
IFERROR(SUMPRODUCT('6. Patients'!BZ$10:BZ$107,OFFSET('6. Patients'!$EX$9,1,MATCH($D34,'6. Patients'!$EY$9:$FT$9,0),ROWS('6. Patients'!DM$10:DM$107))),0)+
IFERROR(SUMPRODUCT('6. Patients'!BZ$10:BZ$107,OFFSET('6. Patients'!$FU$9,1,MATCH($D34,'6. Patients'!$FV$9:$GJ$9,0),ROWS('6. Patients'!DM$10:DM$107))),0),
IFERROR(SUMPRODUCT('6. Patients'!BZ$10:BZ$107,OFFSET('6. Patients'!$GK$9,1,MATCH($D34,'6. Patients'!$GL$9:$HG$9,0),ROWS('6. Patients'!DM$10:DM$107))),0)+
IFERROR(SUMPRODUCT('6. Patients'!BZ$10:BZ$107,OFFSET('6. Patients'!$HH$9,1,MATCH($D34,'6. Patients'!$HI$9:$HU$9,0),ROWS('6. Patients'!DM$10:DM$107))),0)+
IFERROR(SUMPRODUCT('6. Patients'!BZ$10:BZ$107,OFFSET('6. Patients'!$HV$9,1,MATCH($D34,'6. Patients'!$HW$9:$IR$9,0),ROWS('6. Patients'!DM$10:DM$107))),0)+
IFERROR(SUMPRODUCT('6. Patients'!BZ$10:BZ$107,OFFSET('6. Patients'!$IS$9,1,MATCH($D34,'6. Patients'!$IT$9:$JH$9,0),ROWS('6. Patients'!DM$10:DM$107))),0),
IFERROR(SUMPRODUCT('6. Patients'!BZ$10:BZ$107,OFFSET('6. Patients'!$JI$9,1,MATCH($D34,'6. Patients'!$JJ$9:$KE$9,0),ROWS('6. Patients'!DM$10:DM$107))),0)+
IFERROR(SUMPRODUCT('6. Patients'!BZ$10:BZ$107,OFFSET('6. Patients'!$KF$9,1,MATCH($D34,'6. Patients'!$KG$9:$KS$9,0),ROWS('6. Patients'!DM$10:DM$107))),0)+
IFERROR(SUMPRODUCT('6. Patients'!BZ$10:BZ$107,OFFSET('6. Patients'!$KT$9,1,MATCH($D34,'6. Patients'!$KU$9:$LP$9,0),ROWS('6. Patients'!DM$10:DM$107))),0)+
IFERROR(SUMPRODUCT('6. Patients'!BZ$10:BZ$107,OFFSET('6. Patients'!$LQ$9,1,MATCH($D34,'6. Patients'!$LR$9:$MF$9,0),ROWS('6. Patients'!DM$10:DM$107))),0))+
IFERROR(VLOOKUP($D34,$H$109:$L$139,COLUMNS($H$108:$J$108)-1+H$7,0)*$E34*$F34*'1. General Inputs'!$J$18,0),0)</f>
        <v>0</v>
      </c>
      <c r="I34" s="3">
        <f ca="1">ROUNDUP($F34*$E34*CHOOSE(I$7,
IFERROR(SUMPRODUCT('6. Patients'!CA$10:CA$107,OFFSET('6. Patients'!$DM$9,1,MATCH($D34,'6. Patients'!$DN$9:$EI$9,0),ROWS('6. Patients'!DN$10:DN$107))),0)+
IFERROR(SUMPRODUCT('6. Patients'!CA$10:CA$107,OFFSET('6. Patients'!$EJ$9,1,MATCH($D34,'6. Patients'!$EK$9:$EW$9,0),ROWS('6. Patients'!DN$10:DN$107))),0)+
IFERROR(SUMPRODUCT('6. Patients'!CA$10:CA$107,OFFSET('6. Patients'!$EX$9,1,MATCH($D34,'6. Patients'!$EY$9:$FT$9,0),ROWS('6. Patients'!DN$10:DN$107))),0)+
IFERROR(SUMPRODUCT('6. Patients'!CA$10:CA$107,OFFSET('6. Patients'!$FU$9,1,MATCH($D34,'6. Patients'!$FV$9:$GJ$9,0),ROWS('6. Patients'!DN$10:DN$107))),0),
IFERROR(SUMPRODUCT('6. Patients'!CA$10:CA$107,OFFSET('6. Patients'!$GK$9,1,MATCH($D34,'6. Patients'!$GL$9:$HG$9,0),ROWS('6. Patients'!DN$10:DN$107))),0)+
IFERROR(SUMPRODUCT('6. Patients'!CA$10:CA$107,OFFSET('6. Patients'!$HH$9,1,MATCH($D34,'6. Patients'!$HI$9:$HU$9,0),ROWS('6. Patients'!DN$10:DN$107))),0)+
IFERROR(SUMPRODUCT('6. Patients'!CA$10:CA$107,OFFSET('6. Patients'!$HV$9,1,MATCH($D34,'6. Patients'!$HW$9:$IR$9,0),ROWS('6. Patients'!DN$10:DN$107))),0)+
IFERROR(SUMPRODUCT('6. Patients'!CA$10:CA$107,OFFSET('6. Patients'!$IS$9,1,MATCH($D34,'6. Patients'!$IT$9:$JH$9,0),ROWS('6. Patients'!DN$10:DN$107))),0),
IFERROR(SUMPRODUCT('6. Patients'!CA$10:CA$107,OFFSET('6. Patients'!$JI$9,1,MATCH($D34,'6. Patients'!$JJ$9:$KE$9,0),ROWS('6. Patients'!DN$10:DN$107))),0)+
IFERROR(SUMPRODUCT('6. Patients'!CA$10:CA$107,OFFSET('6. Patients'!$KF$9,1,MATCH($D34,'6. Patients'!$KG$9:$KS$9,0),ROWS('6. Patients'!DN$10:DN$107))),0)+
IFERROR(SUMPRODUCT('6. Patients'!CA$10:CA$107,OFFSET('6. Patients'!$KT$9,1,MATCH($D34,'6. Patients'!$KU$9:$LP$9,0),ROWS('6. Patients'!DN$10:DN$107))),0)+
IFERROR(SUMPRODUCT('6. Patients'!CA$10:CA$107,OFFSET('6. Patients'!$LQ$9,1,MATCH($D34,'6. Patients'!$LR$9:$MF$9,0),ROWS('6. Patients'!DN$10:DN$107))),0))+
IFERROR(VLOOKUP($D34,$H$109:$L$139,COLUMNS($H$108:$J$108)-1+I$7,0)*$E34*$F34*'1. General Inputs'!$J$18,0),0)</f>
        <v>0</v>
      </c>
      <c r="J34" s="3">
        <f ca="1">ROUNDUP($F34*$E34*CHOOSE(J$7,
IFERROR(SUMPRODUCT('6. Patients'!CB$10:CB$107,OFFSET('6. Patients'!$DM$9,1,MATCH($D34,'6. Patients'!$DN$9:$EI$9,0),ROWS('6. Patients'!DO$10:DO$107))),0)+
IFERROR(SUMPRODUCT('6. Patients'!CB$10:CB$107,OFFSET('6. Patients'!$EJ$9,1,MATCH($D34,'6. Patients'!$EK$9:$EW$9,0),ROWS('6. Patients'!DO$10:DO$107))),0)+
IFERROR(SUMPRODUCT('6. Patients'!CB$10:CB$107,OFFSET('6. Patients'!$EX$9,1,MATCH($D34,'6. Patients'!$EY$9:$FT$9,0),ROWS('6. Patients'!DO$10:DO$107))),0)+
IFERROR(SUMPRODUCT('6. Patients'!CB$10:CB$107,OFFSET('6. Patients'!$FU$9,1,MATCH($D34,'6. Patients'!$FV$9:$GJ$9,0),ROWS('6. Patients'!DO$10:DO$107))),0),
IFERROR(SUMPRODUCT('6. Patients'!CB$10:CB$107,OFFSET('6. Patients'!$GK$9,1,MATCH($D34,'6. Patients'!$GL$9:$HG$9,0),ROWS('6. Patients'!DO$10:DO$107))),0)+
IFERROR(SUMPRODUCT('6. Patients'!CB$10:CB$107,OFFSET('6. Patients'!$HH$9,1,MATCH($D34,'6. Patients'!$HI$9:$HU$9,0),ROWS('6. Patients'!DO$10:DO$107))),0)+
IFERROR(SUMPRODUCT('6. Patients'!CB$10:CB$107,OFFSET('6. Patients'!$HV$9,1,MATCH($D34,'6. Patients'!$HW$9:$IR$9,0),ROWS('6. Patients'!DO$10:DO$107))),0)+
IFERROR(SUMPRODUCT('6. Patients'!CB$10:CB$107,OFFSET('6. Patients'!$IS$9,1,MATCH($D34,'6. Patients'!$IT$9:$JH$9,0),ROWS('6. Patients'!DO$10:DO$107))),0),
IFERROR(SUMPRODUCT('6. Patients'!CB$10:CB$107,OFFSET('6. Patients'!$JI$9,1,MATCH($D34,'6. Patients'!$JJ$9:$KE$9,0),ROWS('6. Patients'!DO$10:DO$107))),0)+
IFERROR(SUMPRODUCT('6. Patients'!CB$10:CB$107,OFFSET('6. Patients'!$KF$9,1,MATCH($D34,'6. Patients'!$KG$9:$KS$9,0),ROWS('6. Patients'!DO$10:DO$107))),0)+
IFERROR(SUMPRODUCT('6. Patients'!CB$10:CB$107,OFFSET('6. Patients'!$KT$9,1,MATCH($D34,'6. Patients'!$KU$9:$LP$9,0),ROWS('6. Patients'!DO$10:DO$107))),0)+
IFERROR(SUMPRODUCT('6. Patients'!CB$10:CB$107,OFFSET('6. Patients'!$LQ$9,1,MATCH($D34,'6. Patients'!$LR$9:$MF$9,0),ROWS('6. Patients'!DO$10:DO$107))),0))+
IFERROR(VLOOKUP($D34,$H$109:$L$139,COLUMNS($H$108:$J$108)-1+J$7,0)*$E34*$F34*'1. General Inputs'!$J$18,0),0)</f>
        <v>0</v>
      </c>
      <c r="K34" s="3">
        <f ca="1">ROUNDUP($F34*$E34*CHOOSE(K$7,
IFERROR(SUMPRODUCT('6. Patients'!CC$10:CC$107,OFFSET('6. Patients'!$DM$9,1,MATCH($D34,'6. Patients'!$DN$9:$EI$9,0),ROWS('6. Patients'!DP$10:DP$107))),0)+
IFERROR(SUMPRODUCT('6. Patients'!CC$10:CC$107,OFFSET('6. Patients'!$EJ$9,1,MATCH($D34,'6. Patients'!$EK$9:$EW$9,0),ROWS('6. Patients'!DP$10:DP$107))),0)+
IFERROR(SUMPRODUCT('6. Patients'!CC$10:CC$107,OFFSET('6. Patients'!$EX$9,1,MATCH($D34,'6. Patients'!$EY$9:$FT$9,0),ROWS('6. Patients'!DP$10:DP$107))),0)+
IFERROR(SUMPRODUCT('6. Patients'!CC$10:CC$107,OFFSET('6. Patients'!$FU$9,1,MATCH($D34,'6. Patients'!$FV$9:$GJ$9,0),ROWS('6. Patients'!DP$10:DP$107))),0),
IFERROR(SUMPRODUCT('6. Patients'!CC$10:CC$107,OFFSET('6. Patients'!$GK$9,1,MATCH($D34,'6. Patients'!$GL$9:$HG$9,0),ROWS('6. Patients'!DP$10:DP$107))),0)+
IFERROR(SUMPRODUCT('6. Patients'!CC$10:CC$107,OFFSET('6. Patients'!$HH$9,1,MATCH($D34,'6. Patients'!$HI$9:$HU$9,0),ROWS('6. Patients'!DP$10:DP$107))),0)+
IFERROR(SUMPRODUCT('6. Patients'!CC$10:CC$107,OFFSET('6. Patients'!$HV$9,1,MATCH($D34,'6. Patients'!$HW$9:$IR$9,0),ROWS('6. Patients'!DP$10:DP$107))),0)+
IFERROR(SUMPRODUCT('6. Patients'!CC$10:CC$107,OFFSET('6. Patients'!$IS$9,1,MATCH($D34,'6. Patients'!$IT$9:$JH$9,0),ROWS('6. Patients'!DP$10:DP$107))),0),
IFERROR(SUMPRODUCT('6. Patients'!CC$10:CC$107,OFFSET('6. Patients'!$JI$9,1,MATCH($D34,'6. Patients'!$JJ$9:$KE$9,0),ROWS('6. Patients'!DP$10:DP$107))),0)+
IFERROR(SUMPRODUCT('6. Patients'!CC$10:CC$107,OFFSET('6. Patients'!$KF$9,1,MATCH($D34,'6. Patients'!$KG$9:$KS$9,0),ROWS('6. Patients'!DP$10:DP$107))),0)+
IFERROR(SUMPRODUCT('6. Patients'!CC$10:CC$107,OFFSET('6. Patients'!$KT$9,1,MATCH($D34,'6. Patients'!$KU$9:$LP$9,0),ROWS('6. Patients'!DP$10:DP$107))),0)+
IFERROR(SUMPRODUCT('6. Patients'!CC$10:CC$107,OFFSET('6. Patients'!$LQ$9,1,MATCH($D34,'6. Patients'!$LR$9:$MF$9,0),ROWS('6. Patients'!DP$10:DP$107))),0))+
IFERROR(VLOOKUP($D34,$H$109:$L$139,COLUMNS($H$108:$J$108)-1+K$7,0)*$E34*$F34*'1. General Inputs'!$J$18,0),0)</f>
        <v>0</v>
      </c>
      <c r="L34" s="3">
        <f ca="1">ROUNDUP($F34*$E34*CHOOSE(L$7,
IFERROR(SUMPRODUCT('6. Patients'!CD$10:CD$107,OFFSET('6. Patients'!$DM$9,1,MATCH($D34,'6. Patients'!$DN$9:$EI$9,0),ROWS('6. Patients'!DQ$10:DQ$107))),0)+
IFERROR(SUMPRODUCT('6. Patients'!CD$10:CD$107,OFFSET('6. Patients'!$EJ$9,1,MATCH($D34,'6. Patients'!$EK$9:$EW$9,0),ROWS('6. Patients'!DQ$10:DQ$107))),0)+
IFERROR(SUMPRODUCT('6. Patients'!CD$10:CD$107,OFFSET('6. Patients'!$EX$9,1,MATCH($D34,'6. Patients'!$EY$9:$FT$9,0),ROWS('6. Patients'!DQ$10:DQ$107))),0)+
IFERROR(SUMPRODUCT('6. Patients'!CD$10:CD$107,OFFSET('6. Patients'!$FU$9,1,MATCH($D34,'6. Patients'!$FV$9:$GJ$9,0),ROWS('6. Patients'!DQ$10:DQ$107))),0),
IFERROR(SUMPRODUCT('6. Patients'!CD$10:CD$107,OFFSET('6. Patients'!$GK$9,1,MATCH($D34,'6. Patients'!$GL$9:$HG$9,0),ROWS('6. Patients'!DQ$10:DQ$107))),0)+
IFERROR(SUMPRODUCT('6. Patients'!CD$10:CD$107,OFFSET('6. Patients'!$HH$9,1,MATCH($D34,'6. Patients'!$HI$9:$HU$9,0),ROWS('6. Patients'!DQ$10:DQ$107))),0)+
IFERROR(SUMPRODUCT('6. Patients'!CD$10:CD$107,OFFSET('6. Patients'!$HV$9,1,MATCH($D34,'6. Patients'!$HW$9:$IR$9,0),ROWS('6. Patients'!DQ$10:DQ$107))),0)+
IFERROR(SUMPRODUCT('6. Patients'!CD$10:CD$107,OFFSET('6. Patients'!$IS$9,1,MATCH($D34,'6. Patients'!$IT$9:$JH$9,0),ROWS('6. Patients'!DQ$10:DQ$107))),0),
IFERROR(SUMPRODUCT('6. Patients'!CD$10:CD$107,OFFSET('6. Patients'!$JI$9,1,MATCH($D34,'6. Patients'!$JJ$9:$KE$9,0),ROWS('6. Patients'!DQ$10:DQ$107))),0)+
IFERROR(SUMPRODUCT('6. Patients'!CD$10:CD$107,OFFSET('6. Patients'!$KF$9,1,MATCH($D34,'6. Patients'!$KG$9:$KS$9,0),ROWS('6. Patients'!DQ$10:DQ$107))),0)+
IFERROR(SUMPRODUCT('6. Patients'!CD$10:CD$107,OFFSET('6. Patients'!$KT$9,1,MATCH($D34,'6. Patients'!$KU$9:$LP$9,0),ROWS('6. Patients'!DQ$10:DQ$107))),0)+
IFERROR(SUMPRODUCT('6. Patients'!CD$10:CD$107,OFFSET('6. Patients'!$LQ$9,1,MATCH($D34,'6. Patients'!$LR$9:$MF$9,0),ROWS('6. Patients'!DQ$10:DQ$107))),0))+
IFERROR(VLOOKUP($D34,$H$109:$L$139,COLUMNS($H$108:$J$108)-1+L$7,0)*$E34*$F34*'1. General Inputs'!$J$18,0),0)</f>
        <v>0</v>
      </c>
      <c r="M34" s="3">
        <f ca="1">ROUNDUP($F34*$E34*CHOOSE(M$7,
IFERROR(SUMPRODUCT('6. Patients'!CE$10:CE$107,OFFSET('6. Patients'!$DM$9,1,MATCH($D34,'6. Patients'!$DN$9:$EI$9,0),ROWS('6. Patients'!DR$10:DR$107))),0)+
IFERROR(SUMPRODUCT('6. Patients'!CE$10:CE$107,OFFSET('6. Patients'!$EJ$9,1,MATCH($D34,'6. Patients'!$EK$9:$EW$9,0),ROWS('6. Patients'!DR$10:DR$107))),0)+
IFERROR(SUMPRODUCT('6. Patients'!CE$10:CE$107,OFFSET('6. Patients'!$EX$9,1,MATCH($D34,'6. Patients'!$EY$9:$FT$9,0),ROWS('6. Patients'!DR$10:DR$107))),0)+
IFERROR(SUMPRODUCT('6. Patients'!CE$10:CE$107,OFFSET('6. Patients'!$FU$9,1,MATCH($D34,'6. Patients'!$FV$9:$GJ$9,0),ROWS('6. Patients'!DR$10:DR$107))),0),
IFERROR(SUMPRODUCT('6. Patients'!CE$10:CE$107,OFFSET('6. Patients'!$GK$9,1,MATCH($D34,'6. Patients'!$GL$9:$HG$9,0),ROWS('6. Patients'!DR$10:DR$107))),0)+
IFERROR(SUMPRODUCT('6. Patients'!CE$10:CE$107,OFFSET('6. Patients'!$HH$9,1,MATCH($D34,'6. Patients'!$HI$9:$HU$9,0),ROWS('6. Patients'!DR$10:DR$107))),0)+
IFERROR(SUMPRODUCT('6. Patients'!CE$10:CE$107,OFFSET('6. Patients'!$HV$9,1,MATCH($D34,'6. Patients'!$HW$9:$IR$9,0),ROWS('6. Patients'!DR$10:DR$107))),0)+
IFERROR(SUMPRODUCT('6. Patients'!CE$10:CE$107,OFFSET('6. Patients'!$IS$9,1,MATCH($D34,'6. Patients'!$IT$9:$JH$9,0),ROWS('6. Patients'!DR$10:DR$107))),0),
IFERROR(SUMPRODUCT('6. Patients'!CE$10:CE$107,OFFSET('6. Patients'!$JI$9,1,MATCH($D34,'6. Patients'!$JJ$9:$KE$9,0),ROWS('6. Patients'!DR$10:DR$107))),0)+
IFERROR(SUMPRODUCT('6. Patients'!CE$10:CE$107,OFFSET('6. Patients'!$KF$9,1,MATCH($D34,'6. Patients'!$KG$9:$KS$9,0),ROWS('6. Patients'!DR$10:DR$107))),0)+
IFERROR(SUMPRODUCT('6. Patients'!CE$10:CE$107,OFFSET('6. Patients'!$KT$9,1,MATCH($D34,'6. Patients'!$KU$9:$LP$9,0),ROWS('6. Patients'!DR$10:DR$107))),0)+
IFERROR(SUMPRODUCT('6. Patients'!CE$10:CE$107,OFFSET('6. Patients'!$LQ$9,1,MATCH($D34,'6. Patients'!$LR$9:$MF$9,0),ROWS('6. Patients'!DR$10:DR$107))),0))+
IFERROR(VLOOKUP($D34,$H$109:$L$139,COLUMNS($H$108:$J$108)-1+M$7,0)*$E34*$F34*'1. General Inputs'!$J$18,0),0)</f>
        <v>0</v>
      </c>
      <c r="N34" s="3">
        <f ca="1">ROUNDUP($F34*$E34*CHOOSE(N$7,
IFERROR(SUMPRODUCT('6. Patients'!CF$10:CF$107,OFFSET('6. Patients'!$DM$9,1,MATCH($D34,'6. Patients'!$DN$9:$EI$9,0),ROWS('6. Patients'!DS$10:DS$107))),0)+
IFERROR(SUMPRODUCT('6. Patients'!CF$10:CF$107,OFFSET('6. Patients'!$EJ$9,1,MATCH($D34,'6. Patients'!$EK$9:$EW$9,0),ROWS('6. Patients'!DS$10:DS$107))),0)+
IFERROR(SUMPRODUCT('6. Patients'!CF$10:CF$107,OFFSET('6. Patients'!$EX$9,1,MATCH($D34,'6. Patients'!$EY$9:$FT$9,0),ROWS('6. Patients'!DS$10:DS$107))),0)+
IFERROR(SUMPRODUCT('6. Patients'!CF$10:CF$107,OFFSET('6. Patients'!$FU$9,1,MATCH($D34,'6. Patients'!$FV$9:$GJ$9,0),ROWS('6. Patients'!DS$10:DS$107))),0),
IFERROR(SUMPRODUCT('6. Patients'!CF$10:CF$107,OFFSET('6. Patients'!$GK$9,1,MATCH($D34,'6. Patients'!$GL$9:$HG$9,0),ROWS('6. Patients'!DS$10:DS$107))),0)+
IFERROR(SUMPRODUCT('6. Patients'!CF$10:CF$107,OFFSET('6. Patients'!$HH$9,1,MATCH($D34,'6. Patients'!$HI$9:$HU$9,0),ROWS('6. Patients'!DS$10:DS$107))),0)+
IFERROR(SUMPRODUCT('6. Patients'!CF$10:CF$107,OFFSET('6. Patients'!$HV$9,1,MATCH($D34,'6. Patients'!$HW$9:$IR$9,0),ROWS('6. Patients'!DS$10:DS$107))),0)+
IFERROR(SUMPRODUCT('6. Patients'!CF$10:CF$107,OFFSET('6. Patients'!$IS$9,1,MATCH($D34,'6. Patients'!$IT$9:$JH$9,0),ROWS('6. Patients'!DS$10:DS$107))),0),
IFERROR(SUMPRODUCT('6. Patients'!CF$10:CF$107,OFFSET('6. Patients'!$JI$9,1,MATCH($D34,'6. Patients'!$JJ$9:$KE$9,0),ROWS('6. Patients'!DS$10:DS$107))),0)+
IFERROR(SUMPRODUCT('6. Patients'!CF$10:CF$107,OFFSET('6. Patients'!$KF$9,1,MATCH($D34,'6. Patients'!$KG$9:$KS$9,0),ROWS('6. Patients'!DS$10:DS$107))),0)+
IFERROR(SUMPRODUCT('6. Patients'!CF$10:CF$107,OFFSET('6. Patients'!$KT$9,1,MATCH($D34,'6. Patients'!$KU$9:$LP$9,0),ROWS('6. Patients'!DS$10:DS$107))),0)+
IFERROR(SUMPRODUCT('6. Patients'!CF$10:CF$107,OFFSET('6. Patients'!$LQ$9,1,MATCH($D34,'6. Patients'!$LR$9:$MF$9,0),ROWS('6. Patients'!DS$10:DS$107))),0))+
IFERROR(VLOOKUP($D34,$H$109:$L$139,COLUMNS($H$108:$J$108)-1+N$7,0)*$E34*$F34*'1. General Inputs'!$J$18,0),0)</f>
        <v>0</v>
      </c>
      <c r="O34" s="3">
        <f ca="1">ROUNDUP($F34*$E34*CHOOSE(O$7,
IFERROR(SUMPRODUCT('6. Patients'!CG$10:CG$107,OFFSET('6. Patients'!$DM$9,1,MATCH($D34,'6. Patients'!$DN$9:$EI$9,0),ROWS('6. Patients'!DT$10:DT$107))),0)+
IFERROR(SUMPRODUCT('6. Patients'!CG$10:CG$107,OFFSET('6. Patients'!$EJ$9,1,MATCH($D34,'6. Patients'!$EK$9:$EW$9,0),ROWS('6. Patients'!DT$10:DT$107))),0)+
IFERROR(SUMPRODUCT('6. Patients'!CG$10:CG$107,OFFSET('6. Patients'!$EX$9,1,MATCH($D34,'6. Patients'!$EY$9:$FT$9,0),ROWS('6. Patients'!DT$10:DT$107))),0)+
IFERROR(SUMPRODUCT('6. Patients'!CG$10:CG$107,OFFSET('6. Patients'!$FU$9,1,MATCH($D34,'6. Patients'!$FV$9:$GJ$9,0),ROWS('6. Patients'!DT$10:DT$107))),0),
IFERROR(SUMPRODUCT('6. Patients'!CG$10:CG$107,OFFSET('6. Patients'!$GK$9,1,MATCH($D34,'6. Patients'!$GL$9:$HG$9,0),ROWS('6. Patients'!DT$10:DT$107))),0)+
IFERROR(SUMPRODUCT('6. Patients'!CG$10:CG$107,OFFSET('6. Patients'!$HH$9,1,MATCH($D34,'6. Patients'!$HI$9:$HU$9,0),ROWS('6. Patients'!DT$10:DT$107))),0)+
IFERROR(SUMPRODUCT('6. Patients'!CG$10:CG$107,OFFSET('6. Patients'!$HV$9,1,MATCH($D34,'6. Patients'!$HW$9:$IR$9,0),ROWS('6. Patients'!DT$10:DT$107))),0)+
IFERROR(SUMPRODUCT('6. Patients'!CG$10:CG$107,OFFSET('6. Patients'!$IS$9,1,MATCH($D34,'6. Patients'!$IT$9:$JH$9,0),ROWS('6. Patients'!DT$10:DT$107))),0),
IFERROR(SUMPRODUCT('6. Patients'!CG$10:CG$107,OFFSET('6. Patients'!$JI$9,1,MATCH($D34,'6. Patients'!$JJ$9:$KE$9,0),ROWS('6. Patients'!DT$10:DT$107))),0)+
IFERROR(SUMPRODUCT('6. Patients'!CG$10:CG$107,OFFSET('6. Patients'!$KF$9,1,MATCH($D34,'6. Patients'!$KG$9:$KS$9,0),ROWS('6. Patients'!DT$10:DT$107))),0)+
IFERROR(SUMPRODUCT('6. Patients'!CG$10:CG$107,OFFSET('6. Patients'!$KT$9,1,MATCH($D34,'6. Patients'!$KU$9:$LP$9,0),ROWS('6. Patients'!DT$10:DT$107))),0)+
IFERROR(SUMPRODUCT('6. Patients'!CG$10:CG$107,OFFSET('6. Patients'!$LQ$9,1,MATCH($D34,'6. Patients'!$LR$9:$MF$9,0),ROWS('6. Patients'!DT$10:DT$107))),0))+
IFERROR(VLOOKUP($D34,$H$109:$L$139,COLUMNS($H$108:$J$108)-1+O$7,0)*$E34*$F34*'1. General Inputs'!$J$18,0),0)</f>
        <v>0</v>
      </c>
      <c r="P34" s="3">
        <f ca="1">ROUNDUP($F34*$E34*CHOOSE(P$7,
IFERROR(SUMPRODUCT('6. Patients'!CH$10:CH$107,OFFSET('6. Patients'!$DM$9,1,MATCH($D34,'6. Patients'!$DN$9:$EI$9,0),ROWS('6. Patients'!DU$10:DU$107))),0)+
IFERROR(SUMPRODUCT('6. Patients'!CH$10:CH$107,OFFSET('6. Patients'!$EJ$9,1,MATCH($D34,'6. Patients'!$EK$9:$EW$9,0),ROWS('6. Patients'!DU$10:DU$107))),0)+
IFERROR(SUMPRODUCT('6. Patients'!CH$10:CH$107,OFFSET('6. Patients'!$EX$9,1,MATCH($D34,'6. Patients'!$EY$9:$FT$9,0),ROWS('6. Patients'!DU$10:DU$107))),0)+
IFERROR(SUMPRODUCT('6. Patients'!CH$10:CH$107,OFFSET('6. Patients'!$FU$9,1,MATCH($D34,'6. Patients'!$FV$9:$GJ$9,0),ROWS('6. Patients'!DU$10:DU$107))),0),
IFERROR(SUMPRODUCT('6. Patients'!CH$10:CH$107,OFFSET('6. Patients'!$GK$9,1,MATCH($D34,'6. Patients'!$GL$9:$HG$9,0),ROWS('6. Patients'!DU$10:DU$107))),0)+
IFERROR(SUMPRODUCT('6. Patients'!CH$10:CH$107,OFFSET('6. Patients'!$HH$9,1,MATCH($D34,'6. Patients'!$HI$9:$HU$9,0),ROWS('6. Patients'!DU$10:DU$107))),0)+
IFERROR(SUMPRODUCT('6. Patients'!CH$10:CH$107,OFFSET('6. Patients'!$HV$9,1,MATCH($D34,'6. Patients'!$HW$9:$IR$9,0),ROWS('6. Patients'!DU$10:DU$107))),0)+
IFERROR(SUMPRODUCT('6. Patients'!CH$10:CH$107,OFFSET('6. Patients'!$IS$9,1,MATCH($D34,'6. Patients'!$IT$9:$JH$9,0),ROWS('6. Patients'!DU$10:DU$107))),0),
IFERROR(SUMPRODUCT('6. Patients'!CH$10:CH$107,OFFSET('6. Patients'!$JI$9,1,MATCH($D34,'6. Patients'!$JJ$9:$KE$9,0),ROWS('6. Patients'!DU$10:DU$107))),0)+
IFERROR(SUMPRODUCT('6. Patients'!CH$10:CH$107,OFFSET('6. Patients'!$KF$9,1,MATCH($D34,'6. Patients'!$KG$9:$KS$9,0),ROWS('6. Patients'!DU$10:DU$107))),0)+
IFERROR(SUMPRODUCT('6. Patients'!CH$10:CH$107,OFFSET('6. Patients'!$KT$9,1,MATCH($D34,'6. Patients'!$KU$9:$LP$9,0),ROWS('6. Patients'!DU$10:DU$107))),0)+
IFERROR(SUMPRODUCT('6. Patients'!CH$10:CH$107,OFFSET('6. Patients'!$LQ$9,1,MATCH($D34,'6. Patients'!$LR$9:$MF$9,0),ROWS('6. Patients'!DU$10:DU$107))),0))+
IFERROR(VLOOKUP($D34,$H$109:$L$139,COLUMNS($H$108:$J$108)-1+P$7,0)*$E34*$F34*'1. General Inputs'!$J$18,0),0)</f>
        <v>0</v>
      </c>
      <c r="Q34" s="3">
        <f ca="1">ROUNDUP($F34*$E34*CHOOSE(Q$7,
IFERROR(SUMPRODUCT('6. Patients'!CI$10:CI$107,OFFSET('6. Patients'!$DM$9,1,MATCH($D34,'6. Patients'!$DN$9:$EI$9,0),ROWS('6. Patients'!DV$10:DV$107))),0)+
IFERROR(SUMPRODUCT('6. Patients'!CI$10:CI$107,OFFSET('6. Patients'!$EJ$9,1,MATCH($D34,'6. Patients'!$EK$9:$EW$9,0),ROWS('6. Patients'!DV$10:DV$107))),0)+
IFERROR(SUMPRODUCT('6. Patients'!CI$10:CI$107,OFFSET('6. Patients'!$EX$9,1,MATCH($D34,'6. Patients'!$EY$9:$FT$9,0),ROWS('6. Patients'!DV$10:DV$107))),0)+
IFERROR(SUMPRODUCT('6. Patients'!CI$10:CI$107,OFFSET('6. Patients'!$FU$9,1,MATCH($D34,'6. Patients'!$FV$9:$GJ$9,0),ROWS('6. Patients'!DV$10:DV$107))),0),
IFERROR(SUMPRODUCT('6. Patients'!CI$10:CI$107,OFFSET('6. Patients'!$GK$9,1,MATCH($D34,'6. Patients'!$GL$9:$HG$9,0),ROWS('6. Patients'!DV$10:DV$107))),0)+
IFERROR(SUMPRODUCT('6. Patients'!CI$10:CI$107,OFFSET('6. Patients'!$HH$9,1,MATCH($D34,'6. Patients'!$HI$9:$HU$9,0),ROWS('6. Patients'!DV$10:DV$107))),0)+
IFERROR(SUMPRODUCT('6. Patients'!CI$10:CI$107,OFFSET('6. Patients'!$HV$9,1,MATCH($D34,'6. Patients'!$HW$9:$IR$9,0),ROWS('6. Patients'!DV$10:DV$107))),0)+
IFERROR(SUMPRODUCT('6. Patients'!CI$10:CI$107,OFFSET('6. Patients'!$IS$9,1,MATCH($D34,'6. Patients'!$IT$9:$JH$9,0),ROWS('6. Patients'!DV$10:DV$107))),0),
IFERROR(SUMPRODUCT('6. Patients'!CI$10:CI$107,OFFSET('6. Patients'!$JI$9,1,MATCH($D34,'6. Patients'!$JJ$9:$KE$9,0),ROWS('6. Patients'!DV$10:DV$107))),0)+
IFERROR(SUMPRODUCT('6. Patients'!CI$10:CI$107,OFFSET('6. Patients'!$KF$9,1,MATCH($D34,'6. Patients'!$KG$9:$KS$9,0),ROWS('6. Patients'!DV$10:DV$107))),0)+
IFERROR(SUMPRODUCT('6. Patients'!CI$10:CI$107,OFFSET('6. Patients'!$KT$9,1,MATCH($D34,'6. Patients'!$KU$9:$LP$9,0),ROWS('6. Patients'!DV$10:DV$107))),0)+
IFERROR(SUMPRODUCT('6. Patients'!CI$10:CI$107,OFFSET('6. Patients'!$LQ$9,1,MATCH($D34,'6. Patients'!$LR$9:$MF$9,0),ROWS('6. Patients'!DV$10:DV$107))),0))+
IFERROR(VLOOKUP($D34,$H$109:$L$139,COLUMNS($H$108:$J$108)-1+Q$7,0)*$E34*$F34*'1. General Inputs'!$J$18,0),0)</f>
        <v>0</v>
      </c>
      <c r="R34" s="3">
        <f ca="1">ROUNDUP($F34*$E34*CHOOSE(R$7,
IFERROR(SUMPRODUCT('6. Patients'!CJ$10:CJ$107,OFFSET('6. Patients'!$DM$9,1,MATCH($D34,'6. Patients'!$DN$9:$EI$9,0),ROWS('6. Patients'!DW$10:DW$107))),0)+
IFERROR(SUMPRODUCT('6. Patients'!CJ$10:CJ$107,OFFSET('6. Patients'!$EJ$9,1,MATCH($D34,'6. Patients'!$EK$9:$EW$9,0),ROWS('6. Patients'!DW$10:DW$107))),0)+
IFERROR(SUMPRODUCT('6. Patients'!CJ$10:CJ$107,OFFSET('6. Patients'!$EX$9,1,MATCH($D34,'6. Patients'!$EY$9:$FT$9,0),ROWS('6. Patients'!DW$10:DW$107))),0)+
IFERROR(SUMPRODUCT('6. Patients'!CJ$10:CJ$107,OFFSET('6. Patients'!$FU$9,1,MATCH($D34,'6. Patients'!$FV$9:$GJ$9,0),ROWS('6. Patients'!DW$10:DW$107))),0),
IFERROR(SUMPRODUCT('6. Patients'!CJ$10:CJ$107,OFFSET('6. Patients'!$GK$9,1,MATCH($D34,'6. Patients'!$GL$9:$HG$9,0),ROWS('6. Patients'!DW$10:DW$107))),0)+
IFERROR(SUMPRODUCT('6. Patients'!CJ$10:CJ$107,OFFSET('6. Patients'!$HH$9,1,MATCH($D34,'6. Patients'!$HI$9:$HU$9,0),ROWS('6. Patients'!DW$10:DW$107))),0)+
IFERROR(SUMPRODUCT('6. Patients'!CJ$10:CJ$107,OFFSET('6. Patients'!$HV$9,1,MATCH($D34,'6. Patients'!$HW$9:$IR$9,0),ROWS('6. Patients'!DW$10:DW$107))),0)+
IFERROR(SUMPRODUCT('6. Patients'!CJ$10:CJ$107,OFFSET('6. Patients'!$IS$9,1,MATCH($D34,'6. Patients'!$IT$9:$JH$9,0),ROWS('6. Patients'!DW$10:DW$107))),0),
IFERROR(SUMPRODUCT('6. Patients'!CJ$10:CJ$107,OFFSET('6. Patients'!$JI$9,1,MATCH($D34,'6. Patients'!$JJ$9:$KE$9,0),ROWS('6. Patients'!DW$10:DW$107))),0)+
IFERROR(SUMPRODUCT('6. Patients'!CJ$10:CJ$107,OFFSET('6. Patients'!$KF$9,1,MATCH($D34,'6. Patients'!$KG$9:$KS$9,0),ROWS('6. Patients'!DW$10:DW$107))),0)+
IFERROR(SUMPRODUCT('6. Patients'!CJ$10:CJ$107,OFFSET('6. Patients'!$KT$9,1,MATCH($D34,'6. Patients'!$KU$9:$LP$9,0),ROWS('6. Patients'!DW$10:DW$107))),0)+
IFERROR(SUMPRODUCT('6. Patients'!CJ$10:CJ$107,OFFSET('6. Patients'!$LQ$9,1,MATCH($D34,'6. Patients'!$LR$9:$MF$9,0),ROWS('6. Patients'!DW$10:DW$107))),0))+
IFERROR(VLOOKUP($D34,$H$109:$L$139,COLUMNS($H$108:$J$108)-1+R$7,0)*$E34*$F34*'1. General Inputs'!$J$18,0),0)</f>
        <v>0</v>
      </c>
      <c r="S34" s="3">
        <f ca="1">ROUNDUP($F34*$E34*CHOOSE(S$7,
IFERROR(SUMPRODUCT('6. Patients'!CK$10:CK$107,OFFSET('6. Patients'!$DM$9,1,MATCH($D34,'6. Patients'!$DN$9:$EI$9,0),ROWS('6. Patients'!DX$10:DX$107))),0)+
IFERROR(SUMPRODUCT('6. Patients'!CK$10:CK$107,OFFSET('6. Patients'!$EJ$9,1,MATCH($D34,'6. Patients'!$EK$9:$EW$9,0),ROWS('6. Patients'!DX$10:DX$107))),0)+
IFERROR(SUMPRODUCT('6. Patients'!CK$10:CK$107,OFFSET('6. Patients'!$EX$9,1,MATCH($D34,'6. Patients'!$EY$9:$FT$9,0),ROWS('6. Patients'!DX$10:DX$107))),0)+
IFERROR(SUMPRODUCT('6. Patients'!CK$10:CK$107,OFFSET('6. Patients'!$FU$9,1,MATCH($D34,'6. Patients'!$FV$9:$GJ$9,0),ROWS('6. Patients'!DX$10:DX$107))),0),
IFERROR(SUMPRODUCT('6. Patients'!CK$10:CK$107,OFFSET('6. Patients'!$GK$9,1,MATCH($D34,'6. Patients'!$GL$9:$HG$9,0),ROWS('6. Patients'!DX$10:DX$107))),0)+
IFERROR(SUMPRODUCT('6. Patients'!CK$10:CK$107,OFFSET('6. Patients'!$HH$9,1,MATCH($D34,'6. Patients'!$HI$9:$HU$9,0),ROWS('6. Patients'!DX$10:DX$107))),0)+
IFERROR(SUMPRODUCT('6. Patients'!CK$10:CK$107,OFFSET('6. Patients'!$HV$9,1,MATCH($D34,'6. Patients'!$HW$9:$IR$9,0),ROWS('6. Patients'!DX$10:DX$107))),0)+
IFERROR(SUMPRODUCT('6. Patients'!CK$10:CK$107,OFFSET('6. Patients'!$IS$9,1,MATCH($D34,'6. Patients'!$IT$9:$JH$9,0),ROWS('6. Patients'!DX$10:DX$107))),0),
IFERROR(SUMPRODUCT('6. Patients'!CK$10:CK$107,OFFSET('6. Patients'!$JI$9,1,MATCH($D34,'6. Patients'!$JJ$9:$KE$9,0),ROWS('6. Patients'!DX$10:DX$107))),0)+
IFERROR(SUMPRODUCT('6. Patients'!CK$10:CK$107,OFFSET('6. Patients'!$KF$9,1,MATCH($D34,'6. Patients'!$KG$9:$KS$9,0),ROWS('6. Patients'!DX$10:DX$107))),0)+
IFERROR(SUMPRODUCT('6. Patients'!CK$10:CK$107,OFFSET('6. Patients'!$KT$9,1,MATCH($D34,'6. Patients'!$KU$9:$LP$9,0),ROWS('6. Patients'!DX$10:DX$107))),0)+
IFERROR(SUMPRODUCT('6. Patients'!CK$10:CK$107,OFFSET('6. Patients'!$LQ$9,1,MATCH($D34,'6. Patients'!$LR$9:$MF$9,0),ROWS('6. Patients'!DX$10:DX$107))),0))+
IFERROR(VLOOKUP($D34,$H$109:$L$139,COLUMNS($H$108:$J$108)-1+S$7,0)*$E34*$F34*'1. General Inputs'!$J$18,0),0)</f>
        <v>0</v>
      </c>
      <c r="T34" s="3">
        <f ca="1">ROUNDUP($F34*$E34*CHOOSE(T$7,
IFERROR(SUMPRODUCT('6. Patients'!CL$10:CL$107,OFFSET('6. Patients'!$DM$9,1,MATCH($D34,'6. Patients'!$DN$9:$EI$9,0),ROWS('6. Patients'!DY$10:DY$107))),0)+
IFERROR(SUMPRODUCT('6. Patients'!CL$10:CL$107,OFFSET('6. Patients'!$EJ$9,1,MATCH($D34,'6. Patients'!$EK$9:$EW$9,0),ROWS('6. Patients'!DY$10:DY$107))),0)+
IFERROR(SUMPRODUCT('6. Patients'!CL$10:CL$107,OFFSET('6. Patients'!$EX$9,1,MATCH($D34,'6. Patients'!$EY$9:$FT$9,0),ROWS('6. Patients'!DY$10:DY$107))),0)+
IFERROR(SUMPRODUCT('6. Patients'!CL$10:CL$107,OFFSET('6. Patients'!$FU$9,1,MATCH($D34,'6. Patients'!$FV$9:$GJ$9,0),ROWS('6. Patients'!DY$10:DY$107))),0),
IFERROR(SUMPRODUCT('6. Patients'!CL$10:CL$107,OFFSET('6. Patients'!$GK$9,1,MATCH($D34,'6. Patients'!$GL$9:$HG$9,0),ROWS('6. Patients'!DY$10:DY$107))),0)+
IFERROR(SUMPRODUCT('6. Patients'!CL$10:CL$107,OFFSET('6. Patients'!$HH$9,1,MATCH($D34,'6. Patients'!$HI$9:$HU$9,0),ROWS('6. Patients'!DY$10:DY$107))),0)+
IFERROR(SUMPRODUCT('6. Patients'!CL$10:CL$107,OFFSET('6. Patients'!$HV$9,1,MATCH($D34,'6. Patients'!$HW$9:$IR$9,0),ROWS('6. Patients'!DY$10:DY$107))),0)+
IFERROR(SUMPRODUCT('6. Patients'!CL$10:CL$107,OFFSET('6. Patients'!$IS$9,1,MATCH($D34,'6. Patients'!$IT$9:$JH$9,0),ROWS('6. Patients'!DY$10:DY$107))),0),
IFERROR(SUMPRODUCT('6. Patients'!CL$10:CL$107,OFFSET('6. Patients'!$JI$9,1,MATCH($D34,'6. Patients'!$JJ$9:$KE$9,0),ROWS('6. Patients'!DY$10:DY$107))),0)+
IFERROR(SUMPRODUCT('6. Patients'!CL$10:CL$107,OFFSET('6. Patients'!$KF$9,1,MATCH($D34,'6. Patients'!$KG$9:$KS$9,0),ROWS('6. Patients'!DY$10:DY$107))),0)+
IFERROR(SUMPRODUCT('6. Patients'!CL$10:CL$107,OFFSET('6. Patients'!$KT$9,1,MATCH($D34,'6. Patients'!$KU$9:$LP$9,0),ROWS('6. Patients'!DY$10:DY$107))),0)+
IFERROR(SUMPRODUCT('6. Patients'!CL$10:CL$107,OFFSET('6. Patients'!$LQ$9,1,MATCH($D34,'6. Patients'!$LR$9:$MF$9,0),ROWS('6. Patients'!DY$10:DY$107))),0))+
IFERROR(VLOOKUP($D34,$H$109:$L$139,COLUMNS($H$108:$J$108)-1+T$7,0)*$E34*$F34*'1. General Inputs'!$J$18,0),0)</f>
        <v>0</v>
      </c>
      <c r="U34" s="3">
        <f ca="1">ROUNDUP($F34*$E34*CHOOSE(U$7,
IFERROR(SUMPRODUCT('6. Patients'!CM$10:CM$107,OFFSET('6. Patients'!$DM$9,1,MATCH($D34,'6. Patients'!$DN$9:$EI$9,0),ROWS('6. Patients'!DZ$10:DZ$107))),0)+
IFERROR(SUMPRODUCT('6. Patients'!CM$10:CM$107,OFFSET('6. Patients'!$EJ$9,1,MATCH($D34,'6. Patients'!$EK$9:$EW$9,0),ROWS('6. Patients'!DZ$10:DZ$107))),0)+
IFERROR(SUMPRODUCT('6. Patients'!CM$10:CM$107,OFFSET('6. Patients'!$EX$9,1,MATCH($D34,'6. Patients'!$EY$9:$FT$9,0),ROWS('6. Patients'!DZ$10:DZ$107))),0)+
IFERROR(SUMPRODUCT('6. Patients'!CM$10:CM$107,OFFSET('6. Patients'!$FU$9,1,MATCH($D34,'6. Patients'!$FV$9:$GJ$9,0),ROWS('6. Patients'!DZ$10:DZ$107))),0),
IFERROR(SUMPRODUCT('6. Patients'!CM$10:CM$107,OFFSET('6. Patients'!$GK$9,1,MATCH($D34,'6. Patients'!$GL$9:$HG$9,0),ROWS('6. Patients'!DZ$10:DZ$107))),0)+
IFERROR(SUMPRODUCT('6. Patients'!CM$10:CM$107,OFFSET('6. Patients'!$HH$9,1,MATCH($D34,'6. Patients'!$HI$9:$HU$9,0),ROWS('6. Patients'!DZ$10:DZ$107))),0)+
IFERROR(SUMPRODUCT('6. Patients'!CM$10:CM$107,OFFSET('6. Patients'!$HV$9,1,MATCH($D34,'6. Patients'!$HW$9:$IR$9,0),ROWS('6. Patients'!DZ$10:DZ$107))),0)+
IFERROR(SUMPRODUCT('6. Patients'!CM$10:CM$107,OFFSET('6. Patients'!$IS$9,1,MATCH($D34,'6. Patients'!$IT$9:$JH$9,0),ROWS('6. Patients'!DZ$10:DZ$107))),0),
IFERROR(SUMPRODUCT('6. Patients'!CM$10:CM$107,OFFSET('6. Patients'!$JI$9,1,MATCH($D34,'6. Patients'!$JJ$9:$KE$9,0),ROWS('6. Patients'!DZ$10:DZ$107))),0)+
IFERROR(SUMPRODUCT('6. Patients'!CM$10:CM$107,OFFSET('6. Patients'!$KF$9,1,MATCH($D34,'6. Patients'!$KG$9:$KS$9,0),ROWS('6. Patients'!DZ$10:DZ$107))),0)+
IFERROR(SUMPRODUCT('6. Patients'!CM$10:CM$107,OFFSET('6. Patients'!$KT$9,1,MATCH($D34,'6. Patients'!$KU$9:$LP$9,0),ROWS('6. Patients'!DZ$10:DZ$107))),0)+
IFERROR(SUMPRODUCT('6. Patients'!CM$10:CM$107,OFFSET('6. Patients'!$LQ$9,1,MATCH($D34,'6. Patients'!$LR$9:$MF$9,0),ROWS('6. Patients'!DZ$10:DZ$107))),0))+
IFERROR(VLOOKUP($D34,$H$109:$L$139,COLUMNS($H$108:$J$108)-1+U$7,0)*$E34*$F34*'1. General Inputs'!$J$18,0),0)</f>
        <v>0</v>
      </c>
      <c r="V34" s="3">
        <f ca="1">ROUNDUP($F34*$E34*CHOOSE(V$7,
IFERROR(SUMPRODUCT('6. Patients'!CN$10:CN$107,OFFSET('6. Patients'!$DM$9,1,MATCH($D34,'6. Patients'!$DN$9:$EI$9,0),ROWS('6. Patients'!EA$10:EA$107))),0)+
IFERROR(SUMPRODUCT('6. Patients'!CN$10:CN$107,OFFSET('6. Patients'!$EJ$9,1,MATCH($D34,'6. Patients'!$EK$9:$EW$9,0),ROWS('6. Patients'!EA$10:EA$107))),0)+
IFERROR(SUMPRODUCT('6. Patients'!CN$10:CN$107,OFFSET('6. Patients'!$EX$9,1,MATCH($D34,'6. Patients'!$EY$9:$FT$9,0),ROWS('6. Patients'!EA$10:EA$107))),0)+
IFERROR(SUMPRODUCT('6. Patients'!CN$10:CN$107,OFFSET('6. Patients'!$FU$9,1,MATCH($D34,'6. Patients'!$FV$9:$GJ$9,0),ROWS('6. Patients'!EA$10:EA$107))),0),
IFERROR(SUMPRODUCT('6. Patients'!CN$10:CN$107,OFFSET('6. Patients'!$GK$9,1,MATCH($D34,'6. Patients'!$GL$9:$HG$9,0),ROWS('6. Patients'!EA$10:EA$107))),0)+
IFERROR(SUMPRODUCT('6. Patients'!CN$10:CN$107,OFFSET('6. Patients'!$HH$9,1,MATCH($D34,'6. Patients'!$HI$9:$HU$9,0),ROWS('6. Patients'!EA$10:EA$107))),0)+
IFERROR(SUMPRODUCT('6. Patients'!CN$10:CN$107,OFFSET('6. Patients'!$HV$9,1,MATCH($D34,'6. Patients'!$HW$9:$IR$9,0),ROWS('6. Patients'!EA$10:EA$107))),0)+
IFERROR(SUMPRODUCT('6. Patients'!CN$10:CN$107,OFFSET('6. Patients'!$IS$9,1,MATCH($D34,'6. Patients'!$IT$9:$JH$9,0),ROWS('6. Patients'!EA$10:EA$107))),0),
IFERROR(SUMPRODUCT('6. Patients'!CN$10:CN$107,OFFSET('6. Patients'!$JI$9,1,MATCH($D34,'6. Patients'!$JJ$9:$KE$9,0),ROWS('6. Patients'!EA$10:EA$107))),0)+
IFERROR(SUMPRODUCT('6. Patients'!CN$10:CN$107,OFFSET('6. Patients'!$KF$9,1,MATCH($D34,'6. Patients'!$KG$9:$KS$9,0),ROWS('6. Patients'!EA$10:EA$107))),0)+
IFERROR(SUMPRODUCT('6. Patients'!CN$10:CN$107,OFFSET('6. Patients'!$KT$9,1,MATCH($D34,'6. Patients'!$KU$9:$LP$9,0),ROWS('6. Patients'!EA$10:EA$107))),0)+
IFERROR(SUMPRODUCT('6. Patients'!CN$10:CN$107,OFFSET('6. Patients'!$LQ$9,1,MATCH($D34,'6. Patients'!$LR$9:$MF$9,0),ROWS('6. Patients'!EA$10:EA$107))),0))+
IFERROR(VLOOKUP($D34,$H$109:$L$139,COLUMNS($H$108:$J$108)-1+V$7,0)*$E34*$F34*'1. General Inputs'!$J$18,0),0)</f>
        <v>0</v>
      </c>
      <c r="W34" s="3">
        <f ca="1">ROUNDUP($F34*$E34*CHOOSE(W$7,
IFERROR(SUMPRODUCT('6. Patients'!CO$10:CO$107,OFFSET('6. Patients'!$DM$9,1,MATCH($D34,'6. Patients'!$DN$9:$EI$9,0),ROWS('6. Patients'!EB$10:EB$107))),0)+
IFERROR(SUMPRODUCT('6. Patients'!CO$10:CO$107,OFFSET('6. Patients'!$EJ$9,1,MATCH($D34,'6. Patients'!$EK$9:$EW$9,0),ROWS('6. Patients'!EB$10:EB$107))),0)+
IFERROR(SUMPRODUCT('6. Patients'!CO$10:CO$107,OFFSET('6. Patients'!$EX$9,1,MATCH($D34,'6. Patients'!$EY$9:$FT$9,0),ROWS('6. Patients'!EB$10:EB$107))),0)+
IFERROR(SUMPRODUCT('6. Patients'!CO$10:CO$107,OFFSET('6. Patients'!$FU$9,1,MATCH($D34,'6. Patients'!$FV$9:$GJ$9,0),ROWS('6. Patients'!EB$10:EB$107))),0),
IFERROR(SUMPRODUCT('6. Patients'!CO$10:CO$107,OFFSET('6. Patients'!$GK$9,1,MATCH($D34,'6. Patients'!$GL$9:$HG$9,0),ROWS('6. Patients'!EB$10:EB$107))),0)+
IFERROR(SUMPRODUCT('6. Patients'!CO$10:CO$107,OFFSET('6. Patients'!$HH$9,1,MATCH($D34,'6. Patients'!$HI$9:$HU$9,0),ROWS('6. Patients'!EB$10:EB$107))),0)+
IFERROR(SUMPRODUCT('6. Patients'!CO$10:CO$107,OFFSET('6. Patients'!$HV$9,1,MATCH($D34,'6. Patients'!$HW$9:$IR$9,0),ROWS('6. Patients'!EB$10:EB$107))),0)+
IFERROR(SUMPRODUCT('6. Patients'!CO$10:CO$107,OFFSET('6. Patients'!$IS$9,1,MATCH($D34,'6. Patients'!$IT$9:$JH$9,0),ROWS('6. Patients'!EB$10:EB$107))),0),
IFERROR(SUMPRODUCT('6. Patients'!CO$10:CO$107,OFFSET('6. Patients'!$JI$9,1,MATCH($D34,'6. Patients'!$JJ$9:$KE$9,0),ROWS('6. Patients'!EB$10:EB$107))),0)+
IFERROR(SUMPRODUCT('6. Patients'!CO$10:CO$107,OFFSET('6. Patients'!$KF$9,1,MATCH($D34,'6. Patients'!$KG$9:$KS$9,0),ROWS('6. Patients'!EB$10:EB$107))),0)+
IFERROR(SUMPRODUCT('6. Patients'!CO$10:CO$107,OFFSET('6. Patients'!$KT$9,1,MATCH($D34,'6. Patients'!$KU$9:$LP$9,0),ROWS('6. Patients'!EB$10:EB$107))),0)+
IFERROR(SUMPRODUCT('6. Patients'!CO$10:CO$107,OFFSET('6. Patients'!$LQ$9,1,MATCH($D34,'6. Patients'!$LR$9:$MF$9,0),ROWS('6. Patients'!EB$10:EB$107))),0))+
IFERROR(VLOOKUP($D34,$H$109:$L$139,COLUMNS($H$108:$J$108)-1+W$7,0)*$E34*$F34*'1. General Inputs'!$J$18,0),0)</f>
        <v>0</v>
      </c>
      <c r="X34" s="3">
        <f ca="1">ROUNDUP($F34*$E34*CHOOSE(X$7,
IFERROR(SUMPRODUCT('6. Patients'!CP$10:CP$107,OFFSET('6. Patients'!$DM$9,1,MATCH($D34,'6. Patients'!$DN$9:$EI$9,0),ROWS('6. Patients'!EC$10:EC$107))),0)+
IFERROR(SUMPRODUCT('6. Patients'!CP$10:CP$107,OFFSET('6. Patients'!$EJ$9,1,MATCH($D34,'6. Patients'!$EK$9:$EW$9,0),ROWS('6. Patients'!EC$10:EC$107))),0)+
IFERROR(SUMPRODUCT('6. Patients'!CP$10:CP$107,OFFSET('6. Patients'!$EX$9,1,MATCH($D34,'6. Patients'!$EY$9:$FT$9,0),ROWS('6. Patients'!EC$10:EC$107))),0)+
IFERROR(SUMPRODUCT('6. Patients'!CP$10:CP$107,OFFSET('6. Patients'!$FU$9,1,MATCH($D34,'6. Patients'!$FV$9:$GJ$9,0),ROWS('6. Patients'!EC$10:EC$107))),0),
IFERROR(SUMPRODUCT('6. Patients'!CP$10:CP$107,OFFSET('6. Patients'!$GK$9,1,MATCH($D34,'6. Patients'!$GL$9:$HG$9,0),ROWS('6. Patients'!EC$10:EC$107))),0)+
IFERROR(SUMPRODUCT('6. Patients'!CP$10:CP$107,OFFSET('6. Patients'!$HH$9,1,MATCH($D34,'6. Patients'!$HI$9:$HU$9,0),ROWS('6. Patients'!EC$10:EC$107))),0)+
IFERROR(SUMPRODUCT('6. Patients'!CP$10:CP$107,OFFSET('6. Patients'!$HV$9,1,MATCH($D34,'6. Patients'!$HW$9:$IR$9,0),ROWS('6. Patients'!EC$10:EC$107))),0)+
IFERROR(SUMPRODUCT('6. Patients'!CP$10:CP$107,OFFSET('6. Patients'!$IS$9,1,MATCH($D34,'6. Patients'!$IT$9:$JH$9,0),ROWS('6. Patients'!EC$10:EC$107))),0),
IFERROR(SUMPRODUCT('6. Patients'!CP$10:CP$107,OFFSET('6. Patients'!$JI$9,1,MATCH($D34,'6. Patients'!$JJ$9:$KE$9,0),ROWS('6. Patients'!EC$10:EC$107))),0)+
IFERROR(SUMPRODUCT('6. Patients'!CP$10:CP$107,OFFSET('6. Patients'!$KF$9,1,MATCH($D34,'6. Patients'!$KG$9:$KS$9,0),ROWS('6. Patients'!EC$10:EC$107))),0)+
IFERROR(SUMPRODUCT('6. Patients'!CP$10:CP$107,OFFSET('6. Patients'!$KT$9,1,MATCH($D34,'6. Patients'!$KU$9:$LP$9,0),ROWS('6. Patients'!EC$10:EC$107))),0)+
IFERROR(SUMPRODUCT('6. Patients'!CP$10:CP$107,OFFSET('6. Patients'!$LQ$9,1,MATCH($D34,'6. Patients'!$LR$9:$MF$9,0),ROWS('6. Patients'!EC$10:EC$107))),0))+
IFERROR(VLOOKUP($D34,$H$109:$L$139,COLUMNS($H$108:$J$108)-1+X$7,0)*$E34*$F34*'1. General Inputs'!$J$18,0),0)</f>
        <v>0</v>
      </c>
      <c r="Y34" s="3">
        <f ca="1">ROUNDUP($F34*$E34*CHOOSE(Y$7,
IFERROR(SUMPRODUCT('6. Patients'!CQ$10:CQ$107,OFFSET('6. Patients'!$DM$9,1,MATCH($D34,'6. Patients'!$DN$9:$EI$9,0),ROWS('6. Patients'!ED$10:ED$107))),0)+
IFERROR(SUMPRODUCT('6. Patients'!CQ$10:CQ$107,OFFSET('6. Patients'!$EJ$9,1,MATCH($D34,'6. Patients'!$EK$9:$EW$9,0),ROWS('6. Patients'!ED$10:ED$107))),0)+
IFERROR(SUMPRODUCT('6. Patients'!CQ$10:CQ$107,OFFSET('6. Patients'!$EX$9,1,MATCH($D34,'6. Patients'!$EY$9:$FT$9,0),ROWS('6. Patients'!ED$10:ED$107))),0)+
IFERROR(SUMPRODUCT('6. Patients'!CQ$10:CQ$107,OFFSET('6. Patients'!$FU$9,1,MATCH($D34,'6. Patients'!$FV$9:$GJ$9,0),ROWS('6. Patients'!ED$10:ED$107))),0),
IFERROR(SUMPRODUCT('6. Patients'!CQ$10:CQ$107,OFFSET('6. Patients'!$GK$9,1,MATCH($D34,'6. Patients'!$GL$9:$HG$9,0),ROWS('6. Patients'!ED$10:ED$107))),0)+
IFERROR(SUMPRODUCT('6. Patients'!CQ$10:CQ$107,OFFSET('6. Patients'!$HH$9,1,MATCH($D34,'6. Patients'!$HI$9:$HU$9,0),ROWS('6. Patients'!ED$10:ED$107))),0)+
IFERROR(SUMPRODUCT('6. Patients'!CQ$10:CQ$107,OFFSET('6. Patients'!$HV$9,1,MATCH($D34,'6. Patients'!$HW$9:$IR$9,0),ROWS('6. Patients'!ED$10:ED$107))),0)+
IFERROR(SUMPRODUCT('6. Patients'!CQ$10:CQ$107,OFFSET('6. Patients'!$IS$9,1,MATCH($D34,'6. Patients'!$IT$9:$JH$9,0),ROWS('6. Patients'!ED$10:ED$107))),0),
IFERROR(SUMPRODUCT('6. Patients'!CQ$10:CQ$107,OFFSET('6. Patients'!$JI$9,1,MATCH($D34,'6. Patients'!$JJ$9:$KE$9,0),ROWS('6. Patients'!ED$10:ED$107))),0)+
IFERROR(SUMPRODUCT('6. Patients'!CQ$10:CQ$107,OFFSET('6. Patients'!$KF$9,1,MATCH($D34,'6. Patients'!$KG$9:$KS$9,0),ROWS('6. Patients'!ED$10:ED$107))),0)+
IFERROR(SUMPRODUCT('6. Patients'!CQ$10:CQ$107,OFFSET('6. Patients'!$KT$9,1,MATCH($D34,'6. Patients'!$KU$9:$LP$9,0),ROWS('6. Patients'!ED$10:ED$107))),0)+
IFERROR(SUMPRODUCT('6. Patients'!CQ$10:CQ$107,OFFSET('6. Patients'!$LQ$9,1,MATCH($D34,'6. Patients'!$LR$9:$MF$9,0),ROWS('6. Patients'!ED$10:ED$107))),0))+
IFERROR(VLOOKUP($D34,$H$109:$L$139,COLUMNS($H$108:$J$108)-1+Y$7,0)*$E34*$F34*'1. General Inputs'!$J$18,0),0)</f>
        <v>0</v>
      </c>
      <c r="Z34" s="3">
        <f ca="1">ROUNDUP($F34*$E34*CHOOSE(Z$7,
IFERROR(SUMPRODUCT('6. Patients'!CR$10:CR$107,OFFSET('6. Patients'!$DM$9,1,MATCH($D34,'6. Patients'!$DN$9:$EI$9,0),ROWS('6. Patients'!EE$10:EE$107))),0)+
IFERROR(SUMPRODUCT('6. Patients'!CR$10:CR$107,OFFSET('6. Patients'!$EJ$9,1,MATCH($D34,'6. Patients'!$EK$9:$EW$9,0),ROWS('6. Patients'!EE$10:EE$107))),0)+
IFERROR(SUMPRODUCT('6. Patients'!CR$10:CR$107,OFFSET('6. Patients'!$EX$9,1,MATCH($D34,'6. Patients'!$EY$9:$FT$9,0),ROWS('6. Patients'!EE$10:EE$107))),0)+
IFERROR(SUMPRODUCT('6. Patients'!CR$10:CR$107,OFFSET('6. Patients'!$FU$9,1,MATCH($D34,'6. Patients'!$FV$9:$GJ$9,0),ROWS('6. Patients'!EE$10:EE$107))),0),
IFERROR(SUMPRODUCT('6. Patients'!CR$10:CR$107,OFFSET('6. Patients'!$GK$9,1,MATCH($D34,'6. Patients'!$GL$9:$HG$9,0),ROWS('6. Patients'!EE$10:EE$107))),0)+
IFERROR(SUMPRODUCT('6. Patients'!CR$10:CR$107,OFFSET('6. Patients'!$HH$9,1,MATCH($D34,'6. Patients'!$HI$9:$HU$9,0),ROWS('6. Patients'!EE$10:EE$107))),0)+
IFERROR(SUMPRODUCT('6. Patients'!CR$10:CR$107,OFFSET('6. Patients'!$HV$9,1,MATCH($D34,'6. Patients'!$HW$9:$IR$9,0),ROWS('6. Patients'!EE$10:EE$107))),0)+
IFERROR(SUMPRODUCT('6. Patients'!CR$10:CR$107,OFFSET('6. Patients'!$IS$9,1,MATCH($D34,'6. Patients'!$IT$9:$JH$9,0),ROWS('6. Patients'!EE$10:EE$107))),0),
IFERROR(SUMPRODUCT('6. Patients'!CR$10:CR$107,OFFSET('6. Patients'!$JI$9,1,MATCH($D34,'6. Patients'!$JJ$9:$KE$9,0),ROWS('6. Patients'!EE$10:EE$107))),0)+
IFERROR(SUMPRODUCT('6. Patients'!CR$10:CR$107,OFFSET('6. Patients'!$KF$9,1,MATCH($D34,'6. Patients'!$KG$9:$KS$9,0),ROWS('6. Patients'!EE$10:EE$107))),0)+
IFERROR(SUMPRODUCT('6. Patients'!CR$10:CR$107,OFFSET('6. Patients'!$KT$9,1,MATCH($D34,'6. Patients'!$KU$9:$LP$9,0),ROWS('6. Patients'!EE$10:EE$107))),0)+
IFERROR(SUMPRODUCT('6. Patients'!CR$10:CR$107,OFFSET('6. Patients'!$LQ$9,1,MATCH($D34,'6. Patients'!$LR$9:$MF$9,0),ROWS('6. Patients'!EE$10:EE$107))),0))+
IFERROR(VLOOKUP($D34,$H$109:$L$139,COLUMNS($H$108:$J$108)-1+Z$7,0)*$E34*$F34*'1. General Inputs'!$J$18,0),0)</f>
        <v>0</v>
      </c>
      <c r="AA34" s="3">
        <f ca="1">ROUNDUP($F34*$E34*CHOOSE(AA$7,
IFERROR(SUMPRODUCT('6. Patients'!CS$10:CS$107,OFFSET('6. Patients'!$DM$9,1,MATCH($D34,'6. Patients'!$DN$9:$EI$9,0),ROWS('6. Patients'!EF$10:EF$107))),0)+
IFERROR(SUMPRODUCT('6. Patients'!CS$10:CS$107,OFFSET('6. Patients'!$EJ$9,1,MATCH($D34,'6. Patients'!$EK$9:$EW$9,0),ROWS('6. Patients'!EF$10:EF$107))),0)+
IFERROR(SUMPRODUCT('6. Patients'!CS$10:CS$107,OFFSET('6. Patients'!$EX$9,1,MATCH($D34,'6. Patients'!$EY$9:$FT$9,0),ROWS('6. Patients'!EF$10:EF$107))),0)+
IFERROR(SUMPRODUCT('6. Patients'!CS$10:CS$107,OFFSET('6. Patients'!$FU$9,1,MATCH($D34,'6. Patients'!$FV$9:$GJ$9,0),ROWS('6. Patients'!EF$10:EF$107))),0),
IFERROR(SUMPRODUCT('6. Patients'!CS$10:CS$107,OFFSET('6. Patients'!$GK$9,1,MATCH($D34,'6. Patients'!$GL$9:$HG$9,0),ROWS('6. Patients'!EF$10:EF$107))),0)+
IFERROR(SUMPRODUCT('6. Patients'!CS$10:CS$107,OFFSET('6. Patients'!$HH$9,1,MATCH($D34,'6. Patients'!$HI$9:$HU$9,0),ROWS('6. Patients'!EF$10:EF$107))),0)+
IFERROR(SUMPRODUCT('6. Patients'!CS$10:CS$107,OFFSET('6. Patients'!$HV$9,1,MATCH($D34,'6. Patients'!$HW$9:$IR$9,0),ROWS('6. Patients'!EF$10:EF$107))),0)+
IFERROR(SUMPRODUCT('6. Patients'!CS$10:CS$107,OFFSET('6. Patients'!$IS$9,1,MATCH($D34,'6. Patients'!$IT$9:$JH$9,0),ROWS('6. Patients'!EF$10:EF$107))),0),
IFERROR(SUMPRODUCT('6. Patients'!CS$10:CS$107,OFFSET('6. Patients'!$JI$9,1,MATCH($D34,'6. Patients'!$JJ$9:$KE$9,0),ROWS('6. Patients'!EF$10:EF$107))),0)+
IFERROR(SUMPRODUCT('6. Patients'!CS$10:CS$107,OFFSET('6. Patients'!$KF$9,1,MATCH($D34,'6. Patients'!$KG$9:$KS$9,0),ROWS('6. Patients'!EF$10:EF$107))),0)+
IFERROR(SUMPRODUCT('6. Patients'!CS$10:CS$107,OFFSET('6. Patients'!$KT$9,1,MATCH($D34,'6. Patients'!$KU$9:$LP$9,0),ROWS('6. Patients'!EF$10:EF$107))),0)+
IFERROR(SUMPRODUCT('6. Patients'!CS$10:CS$107,OFFSET('6. Patients'!$LQ$9,1,MATCH($D34,'6. Patients'!$LR$9:$MF$9,0),ROWS('6. Patients'!EF$10:EF$107))),0))+
IFERROR(VLOOKUP($D34,$H$109:$L$139,COLUMNS($H$108:$J$108)-1+AA$7,0)*$E34*$F34*'1. General Inputs'!$J$18,0),0)</f>
        <v>0</v>
      </c>
      <c r="AB34" s="3">
        <f ca="1">ROUNDUP($F34*$E34*CHOOSE(AB$7,
IFERROR(SUMPRODUCT('6. Patients'!CT$10:CT$107,OFFSET('6. Patients'!$DM$9,1,MATCH($D34,'6. Patients'!$DN$9:$EI$9,0),ROWS('6. Patients'!EG$10:EG$107))),0)+
IFERROR(SUMPRODUCT('6. Patients'!CT$10:CT$107,OFFSET('6. Patients'!$EJ$9,1,MATCH($D34,'6. Patients'!$EK$9:$EW$9,0),ROWS('6. Patients'!EG$10:EG$107))),0)+
IFERROR(SUMPRODUCT('6. Patients'!CT$10:CT$107,OFFSET('6. Patients'!$EX$9,1,MATCH($D34,'6. Patients'!$EY$9:$FT$9,0),ROWS('6. Patients'!EG$10:EG$107))),0)+
IFERROR(SUMPRODUCT('6. Patients'!CT$10:CT$107,OFFSET('6. Patients'!$FU$9,1,MATCH($D34,'6. Patients'!$FV$9:$GJ$9,0),ROWS('6. Patients'!EG$10:EG$107))),0),
IFERROR(SUMPRODUCT('6. Patients'!CT$10:CT$107,OFFSET('6. Patients'!$GK$9,1,MATCH($D34,'6. Patients'!$GL$9:$HG$9,0),ROWS('6. Patients'!EG$10:EG$107))),0)+
IFERROR(SUMPRODUCT('6. Patients'!CT$10:CT$107,OFFSET('6. Patients'!$HH$9,1,MATCH($D34,'6. Patients'!$HI$9:$HU$9,0),ROWS('6. Patients'!EG$10:EG$107))),0)+
IFERROR(SUMPRODUCT('6. Patients'!CT$10:CT$107,OFFSET('6. Patients'!$HV$9,1,MATCH($D34,'6. Patients'!$HW$9:$IR$9,0),ROWS('6. Patients'!EG$10:EG$107))),0)+
IFERROR(SUMPRODUCT('6. Patients'!CT$10:CT$107,OFFSET('6. Patients'!$IS$9,1,MATCH($D34,'6. Patients'!$IT$9:$JH$9,0),ROWS('6. Patients'!EG$10:EG$107))),0),
IFERROR(SUMPRODUCT('6. Patients'!CT$10:CT$107,OFFSET('6. Patients'!$JI$9,1,MATCH($D34,'6. Patients'!$JJ$9:$KE$9,0),ROWS('6. Patients'!EG$10:EG$107))),0)+
IFERROR(SUMPRODUCT('6. Patients'!CT$10:CT$107,OFFSET('6. Patients'!$KF$9,1,MATCH($D34,'6. Patients'!$KG$9:$KS$9,0),ROWS('6. Patients'!EG$10:EG$107))),0)+
IFERROR(SUMPRODUCT('6. Patients'!CT$10:CT$107,OFFSET('6. Patients'!$KT$9,1,MATCH($D34,'6. Patients'!$KU$9:$LP$9,0),ROWS('6. Patients'!EG$10:EG$107))),0)+
IFERROR(SUMPRODUCT('6. Patients'!CT$10:CT$107,OFFSET('6. Patients'!$LQ$9,1,MATCH($D34,'6. Patients'!$LR$9:$MF$9,0),ROWS('6. Patients'!EG$10:EG$107))),0))+
IFERROR(VLOOKUP($D34,$H$109:$L$139,COLUMNS($H$108:$J$108)-1+AB$7,0)*$E34*$F34*'1. General Inputs'!$J$18,0),0)</f>
        <v>0</v>
      </c>
      <c r="AC34" s="3">
        <f ca="1">ROUNDUP($F34*$E34*CHOOSE(AC$7,
IFERROR(SUMPRODUCT('6. Patients'!CU$10:CU$107,OFFSET('6. Patients'!$DM$9,1,MATCH($D34,'6. Patients'!$DN$9:$EI$9,0),ROWS('6. Patients'!EH$10:EH$107))),0)+
IFERROR(SUMPRODUCT('6. Patients'!CU$10:CU$107,OFFSET('6. Patients'!$EJ$9,1,MATCH($D34,'6. Patients'!$EK$9:$EW$9,0),ROWS('6. Patients'!EH$10:EH$107))),0)+
IFERROR(SUMPRODUCT('6. Patients'!CU$10:CU$107,OFFSET('6. Patients'!$EX$9,1,MATCH($D34,'6. Patients'!$EY$9:$FT$9,0),ROWS('6. Patients'!EH$10:EH$107))),0)+
IFERROR(SUMPRODUCT('6. Patients'!CU$10:CU$107,OFFSET('6. Patients'!$FU$9,1,MATCH($D34,'6. Patients'!$FV$9:$GJ$9,0),ROWS('6. Patients'!EH$10:EH$107))),0),
IFERROR(SUMPRODUCT('6. Patients'!CU$10:CU$107,OFFSET('6. Patients'!$GK$9,1,MATCH($D34,'6. Patients'!$GL$9:$HG$9,0),ROWS('6. Patients'!EH$10:EH$107))),0)+
IFERROR(SUMPRODUCT('6. Patients'!CU$10:CU$107,OFFSET('6. Patients'!$HH$9,1,MATCH($D34,'6. Patients'!$HI$9:$HU$9,0),ROWS('6. Patients'!EH$10:EH$107))),0)+
IFERROR(SUMPRODUCT('6. Patients'!CU$10:CU$107,OFFSET('6. Patients'!$HV$9,1,MATCH($D34,'6. Patients'!$HW$9:$IR$9,0),ROWS('6. Patients'!EH$10:EH$107))),0)+
IFERROR(SUMPRODUCT('6. Patients'!CU$10:CU$107,OFFSET('6. Patients'!$IS$9,1,MATCH($D34,'6. Patients'!$IT$9:$JH$9,0),ROWS('6. Patients'!EH$10:EH$107))),0),
IFERROR(SUMPRODUCT('6. Patients'!CU$10:CU$107,OFFSET('6. Patients'!$JI$9,1,MATCH($D34,'6. Patients'!$JJ$9:$KE$9,0),ROWS('6. Patients'!EH$10:EH$107))),0)+
IFERROR(SUMPRODUCT('6. Patients'!CU$10:CU$107,OFFSET('6. Patients'!$KF$9,1,MATCH($D34,'6. Patients'!$KG$9:$KS$9,0),ROWS('6. Patients'!EH$10:EH$107))),0)+
IFERROR(SUMPRODUCT('6. Patients'!CU$10:CU$107,OFFSET('6. Patients'!$KT$9,1,MATCH($D34,'6. Patients'!$KU$9:$LP$9,0),ROWS('6. Patients'!EH$10:EH$107))),0)+
IFERROR(SUMPRODUCT('6. Patients'!CU$10:CU$107,OFFSET('6. Patients'!$LQ$9,1,MATCH($D34,'6. Patients'!$LR$9:$MF$9,0),ROWS('6. Patients'!EH$10:EH$107))),0))+
IFERROR(VLOOKUP($D34,$H$109:$L$139,COLUMNS($H$108:$J$108)-1+AC$7,0)*$E34*$F34*'1. General Inputs'!$J$18,0),0)</f>
        <v>0</v>
      </c>
      <c r="AD34" s="3">
        <f ca="1">ROUNDUP($F34*$E34*CHOOSE(AD$7,
IFERROR(SUMPRODUCT('6. Patients'!CV$10:CV$107,OFFSET('6. Patients'!$DM$9,1,MATCH($D34,'6. Patients'!$DN$9:$EI$9,0),ROWS('6. Patients'!EI$10:EI$107))),0)+
IFERROR(SUMPRODUCT('6. Patients'!CV$10:CV$107,OFFSET('6. Patients'!$EJ$9,1,MATCH($D34,'6. Patients'!$EK$9:$EW$9,0),ROWS('6. Patients'!EI$10:EI$107))),0)+
IFERROR(SUMPRODUCT('6. Patients'!CV$10:CV$107,OFFSET('6. Patients'!$EX$9,1,MATCH($D34,'6. Patients'!$EY$9:$FT$9,0),ROWS('6. Patients'!EI$10:EI$107))),0)+
IFERROR(SUMPRODUCT('6. Patients'!CV$10:CV$107,OFFSET('6. Patients'!$FU$9,1,MATCH($D34,'6. Patients'!$FV$9:$GJ$9,0),ROWS('6. Patients'!EI$10:EI$107))),0),
IFERROR(SUMPRODUCT('6. Patients'!CV$10:CV$107,OFFSET('6. Patients'!$GK$9,1,MATCH($D34,'6. Patients'!$GL$9:$HG$9,0),ROWS('6. Patients'!EI$10:EI$107))),0)+
IFERROR(SUMPRODUCT('6. Patients'!CV$10:CV$107,OFFSET('6. Patients'!$HH$9,1,MATCH($D34,'6. Patients'!$HI$9:$HU$9,0),ROWS('6. Patients'!EI$10:EI$107))),0)+
IFERROR(SUMPRODUCT('6. Patients'!CV$10:CV$107,OFFSET('6. Patients'!$HV$9,1,MATCH($D34,'6. Patients'!$HW$9:$IR$9,0),ROWS('6. Patients'!EI$10:EI$107))),0)+
IFERROR(SUMPRODUCT('6. Patients'!CV$10:CV$107,OFFSET('6. Patients'!$IS$9,1,MATCH($D34,'6. Patients'!$IT$9:$JH$9,0),ROWS('6. Patients'!EI$10:EI$107))),0),
IFERROR(SUMPRODUCT('6. Patients'!CV$10:CV$107,OFFSET('6. Patients'!$JI$9,1,MATCH($D34,'6. Patients'!$JJ$9:$KE$9,0),ROWS('6. Patients'!EI$10:EI$107))),0)+
IFERROR(SUMPRODUCT('6. Patients'!CV$10:CV$107,OFFSET('6. Patients'!$KF$9,1,MATCH($D34,'6. Patients'!$KG$9:$KS$9,0),ROWS('6. Patients'!EI$10:EI$107))),0)+
IFERROR(SUMPRODUCT('6. Patients'!CV$10:CV$107,OFFSET('6. Patients'!$KT$9,1,MATCH($D34,'6. Patients'!$KU$9:$LP$9,0),ROWS('6. Patients'!EI$10:EI$107))),0)+
IFERROR(SUMPRODUCT('6. Patients'!CV$10:CV$107,OFFSET('6. Patients'!$LQ$9,1,MATCH($D34,'6. Patients'!$LR$9:$MF$9,0),ROWS('6. Patients'!EI$10:EI$107))),0))+
IFERROR(VLOOKUP($D34,$H$109:$L$139,COLUMNS($H$108:$J$108)-1+AD$7,0)*$E34*$F34*'1. General Inputs'!$J$18,0),0)</f>
        <v>0</v>
      </c>
      <c r="AE34" s="3">
        <f ca="1">ROUNDUP($F34*$E34*CHOOSE(AE$7,
IFERROR(SUMPRODUCT('6. Patients'!CW$10:CW$107,OFFSET('6. Patients'!$DM$9,1,MATCH($D34,'6. Patients'!$DN$9:$EI$9,0),ROWS('6. Patients'!EJ$10:EJ$107))),0)+
IFERROR(SUMPRODUCT('6. Patients'!CW$10:CW$107,OFFSET('6. Patients'!$EJ$9,1,MATCH($D34,'6. Patients'!$EK$9:$EW$9,0),ROWS('6. Patients'!EJ$10:EJ$107))),0)+
IFERROR(SUMPRODUCT('6. Patients'!CW$10:CW$107,OFFSET('6. Patients'!$EX$9,1,MATCH($D34,'6. Patients'!$EY$9:$FT$9,0),ROWS('6. Patients'!EJ$10:EJ$107))),0)+
IFERROR(SUMPRODUCT('6. Patients'!CW$10:CW$107,OFFSET('6. Patients'!$FU$9,1,MATCH($D34,'6. Patients'!$FV$9:$GJ$9,0),ROWS('6. Patients'!EJ$10:EJ$107))),0),
IFERROR(SUMPRODUCT('6. Patients'!CW$10:CW$107,OFFSET('6. Patients'!$GK$9,1,MATCH($D34,'6. Patients'!$GL$9:$HG$9,0),ROWS('6. Patients'!EJ$10:EJ$107))),0)+
IFERROR(SUMPRODUCT('6. Patients'!CW$10:CW$107,OFFSET('6. Patients'!$HH$9,1,MATCH($D34,'6. Patients'!$HI$9:$HU$9,0),ROWS('6. Patients'!EJ$10:EJ$107))),0)+
IFERROR(SUMPRODUCT('6. Patients'!CW$10:CW$107,OFFSET('6. Patients'!$HV$9,1,MATCH($D34,'6. Patients'!$HW$9:$IR$9,0),ROWS('6. Patients'!EJ$10:EJ$107))),0)+
IFERROR(SUMPRODUCT('6. Patients'!CW$10:CW$107,OFFSET('6. Patients'!$IS$9,1,MATCH($D34,'6. Patients'!$IT$9:$JH$9,0),ROWS('6. Patients'!EJ$10:EJ$107))),0),
IFERROR(SUMPRODUCT('6. Patients'!CW$10:CW$107,OFFSET('6. Patients'!$JI$9,1,MATCH($D34,'6. Patients'!$JJ$9:$KE$9,0),ROWS('6. Patients'!EJ$10:EJ$107))),0)+
IFERROR(SUMPRODUCT('6. Patients'!CW$10:CW$107,OFFSET('6. Patients'!$KF$9,1,MATCH($D34,'6. Patients'!$KG$9:$KS$9,0),ROWS('6. Patients'!EJ$10:EJ$107))),0)+
IFERROR(SUMPRODUCT('6. Patients'!CW$10:CW$107,OFFSET('6. Patients'!$KT$9,1,MATCH($D34,'6. Patients'!$KU$9:$LP$9,0),ROWS('6. Patients'!EJ$10:EJ$107))),0)+
IFERROR(SUMPRODUCT('6. Patients'!CW$10:CW$107,OFFSET('6. Patients'!$LQ$9,1,MATCH($D34,'6. Patients'!$LR$9:$MF$9,0),ROWS('6. Patients'!EJ$10:EJ$107))),0))+
IFERROR(VLOOKUP($D34,$H$109:$L$139,COLUMNS($H$108:$J$108)-1+AE$7,0)*$E34*$F34*'1. General Inputs'!$J$18,0),0)</f>
        <v>0</v>
      </c>
      <c r="AF34" s="3">
        <f ca="1">ROUNDUP($F34*$E34*CHOOSE(AF$7,
IFERROR(SUMPRODUCT('6. Patients'!CX$10:CX$107,OFFSET('6. Patients'!$DM$9,1,MATCH($D34,'6. Patients'!$DN$9:$EI$9,0),ROWS('6. Patients'!EK$10:EK$107))),0)+
IFERROR(SUMPRODUCT('6. Patients'!CX$10:CX$107,OFFSET('6. Patients'!$EJ$9,1,MATCH($D34,'6. Patients'!$EK$9:$EW$9,0),ROWS('6. Patients'!EK$10:EK$107))),0)+
IFERROR(SUMPRODUCT('6. Patients'!CX$10:CX$107,OFFSET('6. Patients'!$EX$9,1,MATCH($D34,'6. Patients'!$EY$9:$FT$9,0),ROWS('6. Patients'!EK$10:EK$107))),0)+
IFERROR(SUMPRODUCT('6. Patients'!CX$10:CX$107,OFFSET('6. Patients'!$FU$9,1,MATCH($D34,'6. Patients'!$FV$9:$GJ$9,0),ROWS('6. Patients'!EK$10:EK$107))),0),
IFERROR(SUMPRODUCT('6. Patients'!CX$10:CX$107,OFFSET('6. Patients'!$GK$9,1,MATCH($D34,'6. Patients'!$GL$9:$HG$9,0),ROWS('6. Patients'!EK$10:EK$107))),0)+
IFERROR(SUMPRODUCT('6. Patients'!CX$10:CX$107,OFFSET('6. Patients'!$HH$9,1,MATCH($D34,'6. Patients'!$HI$9:$HU$9,0),ROWS('6. Patients'!EK$10:EK$107))),0)+
IFERROR(SUMPRODUCT('6. Patients'!CX$10:CX$107,OFFSET('6. Patients'!$HV$9,1,MATCH($D34,'6. Patients'!$HW$9:$IR$9,0),ROWS('6. Patients'!EK$10:EK$107))),0)+
IFERROR(SUMPRODUCT('6. Patients'!CX$10:CX$107,OFFSET('6. Patients'!$IS$9,1,MATCH($D34,'6. Patients'!$IT$9:$JH$9,0),ROWS('6. Patients'!EK$10:EK$107))),0),
IFERROR(SUMPRODUCT('6. Patients'!CX$10:CX$107,OFFSET('6. Patients'!$JI$9,1,MATCH($D34,'6. Patients'!$JJ$9:$KE$9,0),ROWS('6. Patients'!EK$10:EK$107))),0)+
IFERROR(SUMPRODUCT('6. Patients'!CX$10:CX$107,OFFSET('6. Patients'!$KF$9,1,MATCH($D34,'6. Patients'!$KG$9:$KS$9,0),ROWS('6. Patients'!EK$10:EK$107))),0)+
IFERROR(SUMPRODUCT('6. Patients'!CX$10:CX$107,OFFSET('6. Patients'!$KT$9,1,MATCH($D34,'6. Patients'!$KU$9:$LP$9,0),ROWS('6. Patients'!EK$10:EK$107))),0)+
IFERROR(SUMPRODUCT('6. Patients'!CX$10:CX$107,OFFSET('6. Patients'!$LQ$9,1,MATCH($D34,'6. Patients'!$LR$9:$MF$9,0),ROWS('6. Patients'!EK$10:EK$107))),0))+
IFERROR(VLOOKUP($D34,$H$109:$L$139,COLUMNS($H$108:$J$108)-1+AF$7,0)*$E34*$F34*'1. General Inputs'!$J$18,0),0)</f>
        <v>0</v>
      </c>
      <c r="AG34" s="3">
        <f ca="1">ROUNDUP($F34*$E34*CHOOSE(AG$7,
IFERROR(SUMPRODUCT('6. Patients'!CY$10:CY$107,OFFSET('6. Patients'!$DM$9,1,MATCH($D34,'6. Patients'!$DN$9:$EI$9,0),ROWS('6. Patients'!EL$10:EL$107))),0)+
IFERROR(SUMPRODUCT('6. Patients'!CY$10:CY$107,OFFSET('6. Patients'!$EJ$9,1,MATCH($D34,'6. Patients'!$EK$9:$EW$9,0),ROWS('6. Patients'!EL$10:EL$107))),0)+
IFERROR(SUMPRODUCT('6. Patients'!CY$10:CY$107,OFFSET('6. Patients'!$EX$9,1,MATCH($D34,'6. Patients'!$EY$9:$FT$9,0),ROWS('6. Patients'!EL$10:EL$107))),0)+
IFERROR(SUMPRODUCT('6. Patients'!CY$10:CY$107,OFFSET('6. Patients'!$FU$9,1,MATCH($D34,'6. Patients'!$FV$9:$GJ$9,0),ROWS('6. Patients'!EL$10:EL$107))),0),
IFERROR(SUMPRODUCT('6. Patients'!CY$10:CY$107,OFFSET('6. Patients'!$GK$9,1,MATCH($D34,'6. Patients'!$GL$9:$HG$9,0),ROWS('6. Patients'!EL$10:EL$107))),0)+
IFERROR(SUMPRODUCT('6. Patients'!CY$10:CY$107,OFFSET('6. Patients'!$HH$9,1,MATCH($D34,'6. Patients'!$HI$9:$HU$9,0),ROWS('6. Patients'!EL$10:EL$107))),0)+
IFERROR(SUMPRODUCT('6. Patients'!CY$10:CY$107,OFFSET('6. Patients'!$HV$9,1,MATCH($D34,'6. Patients'!$HW$9:$IR$9,0),ROWS('6. Patients'!EL$10:EL$107))),0)+
IFERROR(SUMPRODUCT('6. Patients'!CY$10:CY$107,OFFSET('6. Patients'!$IS$9,1,MATCH($D34,'6. Patients'!$IT$9:$JH$9,0),ROWS('6. Patients'!EL$10:EL$107))),0),
IFERROR(SUMPRODUCT('6. Patients'!CY$10:CY$107,OFFSET('6. Patients'!$JI$9,1,MATCH($D34,'6. Patients'!$JJ$9:$KE$9,0),ROWS('6. Patients'!EL$10:EL$107))),0)+
IFERROR(SUMPRODUCT('6. Patients'!CY$10:CY$107,OFFSET('6. Patients'!$KF$9,1,MATCH($D34,'6. Patients'!$KG$9:$KS$9,0),ROWS('6. Patients'!EL$10:EL$107))),0)+
IFERROR(SUMPRODUCT('6. Patients'!CY$10:CY$107,OFFSET('6. Patients'!$KT$9,1,MATCH($D34,'6. Patients'!$KU$9:$LP$9,0),ROWS('6. Patients'!EL$10:EL$107))),0)+
IFERROR(SUMPRODUCT('6. Patients'!CY$10:CY$107,OFFSET('6. Patients'!$LQ$9,1,MATCH($D34,'6. Patients'!$LR$9:$MF$9,0),ROWS('6. Patients'!EL$10:EL$107))),0))+
IFERROR(VLOOKUP($D34,$H$109:$L$139,COLUMNS($H$108:$J$108)-1+AG$7,0)*$E34*$F34*'1. General Inputs'!$J$18,0),0)</f>
        <v>0</v>
      </c>
      <c r="AH34" s="3">
        <f ca="1">ROUNDUP($F34*$E34*CHOOSE(AH$7,
IFERROR(SUMPRODUCT('6. Patients'!CZ$10:CZ$107,OFFSET('6. Patients'!$DM$9,1,MATCH($D34,'6. Patients'!$DN$9:$EI$9,0),ROWS('6. Patients'!EM$10:EM$107))),0)+
IFERROR(SUMPRODUCT('6. Patients'!CZ$10:CZ$107,OFFSET('6. Patients'!$EJ$9,1,MATCH($D34,'6. Patients'!$EK$9:$EW$9,0),ROWS('6. Patients'!EM$10:EM$107))),0)+
IFERROR(SUMPRODUCT('6. Patients'!CZ$10:CZ$107,OFFSET('6. Patients'!$EX$9,1,MATCH($D34,'6. Patients'!$EY$9:$FT$9,0),ROWS('6. Patients'!EM$10:EM$107))),0)+
IFERROR(SUMPRODUCT('6. Patients'!CZ$10:CZ$107,OFFSET('6. Patients'!$FU$9,1,MATCH($D34,'6. Patients'!$FV$9:$GJ$9,0),ROWS('6. Patients'!EM$10:EM$107))),0),
IFERROR(SUMPRODUCT('6. Patients'!CZ$10:CZ$107,OFFSET('6. Patients'!$GK$9,1,MATCH($D34,'6. Patients'!$GL$9:$HG$9,0),ROWS('6. Patients'!EM$10:EM$107))),0)+
IFERROR(SUMPRODUCT('6. Patients'!CZ$10:CZ$107,OFFSET('6. Patients'!$HH$9,1,MATCH($D34,'6. Patients'!$HI$9:$HU$9,0),ROWS('6. Patients'!EM$10:EM$107))),0)+
IFERROR(SUMPRODUCT('6. Patients'!CZ$10:CZ$107,OFFSET('6. Patients'!$HV$9,1,MATCH($D34,'6. Patients'!$HW$9:$IR$9,0),ROWS('6. Patients'!EM$10:EM$107))),0)+
IFERROR(SUMPRODUCT('6. Patients'!CZ$10:CZ$107,OFFSET('6. Patients'!$IS$9,1,MATCH($D34,'6. Patients'!$IT$9:$JH$9,0),ROWS('6. Patients'!EM$10:EM$107))),0),
IFERROR(SUMPRODUCT('6. Patients'!CZ$10:CZ$107,OFFSET('6. Patients'!$JI$9,1,MATCH($D34,'6. Patients'!$JJ$9:$KE$9,0),ROWS('6. Patients'!EM$10:EM$107))),0)+
IFERROR(SUMPRODUCT('6. Patients'!CZ$10:CZ$107,OFFSET('6. Patients'!$KF$9,1,MATCH($D34,'6. Patients'!$KG$9:$KS$9,0),ROWS('6. Patients'!EM$10:EM$107))),0)+
IFERROR(SUMPRODUCT('6. Patients'!CZ$10:CZ$107,OFFSET('6. Patients'!$KT$9,1,MATCH($D34,'6. Patients'!$KU$9:$LP$9,0),ROWS('6. Patients'!EM$10:EM$107))),0)+
IFERROR(SUMPRODUCT('6. Patients'!CZ$10:CZ$107,OFFSET('6. Patients'!$LQ$9,1,MATCH($D34,'6. Patients'!$LR$9:$MF$9,0),ROWS('6. Patients'!EM$10:EM$107))),0))+
IFERROR(VLOOKUP($D34,$H$109:$L$139,COLUMNS($H$108:$J$108)-1+AH$7,0)*$E34*$F34*'1. General Inputs'!$J$18,0),0)</f>
        <v>0</v>
      </c>
      <c r="AI34" s="3">
        <f ca="1">ROUNDUP($F34*$E34*CHOOSE(AI$7,
IFERROR(SUMPRODUCT('6. Patients'!DA$10:DA$107,OFFSET('6. Patients'!$DM$9,1,MATCH($D34,'6. Patients'!$DN$9:$EI$9,0),ROWS('6. Patients'!EN$10:EN$107))),0)+
IFERROR(SUMPRODUCT('6. Patients'!DA$10:DA$107,OFFSET('6. Patients'!$EJ$9,1,MATCH($D34,'6. Patients'!$EK$9:$EW$9,0),ROWS('6. Patients'!EN$10:EN$107))),0)+
IFERROR(SUMPRODUCT('6. Patients'!DA$10:DA$107,OFFSET('6. Patients'!$EX$9,1,MATCH($D34,'6. Patients'!$EY$9:$FT$9,0),ROWS('6. Patients'!EN$10:EN$107))),0)+
IFERROR(SUMPRODUCT('6. Patients'!DA$10:DA$107,OFFSET('6. Patients'!$FU$9,1,MATCH($D34,'6. Patients'!$FV$9:$GJ$9,0),ROWS('6. Patients'!EN$10:EN$107))),0),
IFERROR(SUMPRODUCT('6. Patients'!DA$10:DA$107,OFFSET('6. Patients'!$GK$9,1,MATCH($D34,'6. Patients'!$GL$9:$HG$9,0),ROWS('6. Patients'!EN$10:EN$107))),0)+
IFERROR(SUMPRODUCT('6. Patients'!DA$10:DA$107,OFFSET('6. Patients'!$HH$9,1,MATCH($D34,'6. Patients'!$HI$9:$HU$9,0),ROWS('6. Patients'!EN$10:EN$107))),0)+
IFERROR(SUMPRODUCT('6. Patients'!DA$10:DA$107,OFFSET('6. Patients'!$HV$9,1,MATCH($D34,'6. Patients'!$HW$9:$IR$9,0),ROWS('6. Patients'!EN$10:EN$107))),0)+
IFERROR(SUMPRODUCT('6. Patients'!DA$10:DA$107,OFFSET('6. Patients'!$IS$9,1,MATCH($D34,'6. Patients'!$IT$9:$JH$9,0),ROWS('6. Patients'!EN$10:EN$107))),0),
IFERROR(SUMPRODUCT('6. Patients'!DA$10:DA$107,OFFSET('6. Patients'!$JI$9,1,MATCH($D34,'6. Patients'!$JJ$9:$KE$9,0),ROWS('6. Patients'!EN$10:EN$107))),0)+
IFERROR(SUMPRODUCT('6. Patients'!DA$10:DA$107,OFFSET('6. Patients'!$KF$9,1,MATCH($D34,'6. Patients'!$KG$9:$KS$9,0),ROWS('6. Patients'!EN$10:EN$107))),0)+
IFERROR(SUMPRODUCT('6. Patients'!DA$10:DA$107,OFFSET('6. Patients'!$KT$9,1,MATCH($D34,'6. Patients'!$KU$9:$LP$9,0),ROWS('6. Patients'!EN$10:EN$107))),0)+
IFERROR(SUMPRODUCT('6. Patients'!DA$10:DA$107,OFFSET('6. Patients'!$LQ$9,1,MATCH($D34,'6. Patients'!$LR$9:$MF$9,0),ROWS('6. Patients'!EN$10:EN$107))),0))+
IFERROR(VLOOKUP($D34,$H$109:$L$139,COLUMNS($H$108:$J$108)-1+AI$7,0)*$E34*$F34*'1. General Inputs'!$J$18,0),0)</f>
        <v>0</v>
      </c>
      <c r="AJ34" s="3">
        <f ca="1">ROUNDUP($F34*$E34*CHOOSE(AJ$7,
IFERROR(SUMPRODUCT('6. Patients'!DB$10:DB$107,OFFSET('6. Patients'!$DM$9,1,MATCH($D34,'6. Patients'!$DN$9:$EI$9,0),ROWS('6. Patients'!EO$10:EO$107))),0)+
IFERROR(SUMPRODUCT('6. Patients'!DB$10:DB$107,OFFSET('6. Patients'!$EJ$9,1,MATCH($D34,'6. Patients'!$EK$9:$EW$9,0),ROWS('6. Patients'!EO$10:EO$107))),0)+
IFERROR(SUMPRODUCT('6. Patients'!DB$10:DB$107,OFFSET('6. Patients'!$EX$9,1,MATCH($D34,'6. Patients'!$EY$9:$FT$9,0),ROWS('6. Patients'!EO$10:EO$107))),0)+
IFERROR(SUMPRODUCT('6. Patients'!DB$10:DB$107,OFFSET('6. Patients'!$FU$9,1,MATCH($D34,'6. Patients'!$FV$9:$GJ$9,0),ROWS('6. Patients'!EO$10:EO$107))),0),
IFERROR(SUMPRODUCT('6. Patients'!DB$10:DB$107,OFFSET('6. Patients'!$GK$9,1,MATCH($D34,'6. Patients'!$GL$9:$HG$9,0),ROWS('6. Patients'!EO$10:EO$107))),0)+
IFERROR(SUMPRODUCT('6. Patients'!DB$10:DB$107,OFFSET('6. Patients'!$HH$9,1,MATCH($D34,'6. Patients'!$HI$9:$HU$9,0),ROWS('6. Patients'!EO$10:EO$107))),0)+
IFERROR(SUMPRODUCT('6. Patients'!DB$10:DB$107,OFFSET('6. Patients'!$HV$9,1,MATCH($D34,'6. Patients'!$HW$9:$IR$9,0),ROWS('6. Patients'!EO$10:EO$107))),0)+
IFERROR(SUMPRODUCT('6. Patients'!DB$10:DB$107,OFFSET('6. Patients'!$IS$9,1,MATCH($D34,'6. Patients'!$IT$9:$JH$9,0),ROWS('6. Patients'!EO$10:EO$107))),0),
IFERROR(SUMPRODUCT('6. Patients'!DB$10:DB$107,OFFSET('6. Patients'!$JI$9,1,MATCH($D34,'6. Patients'!$JJ$9:$KE$9,0),ROWS('6. Patients'!EO$10:EO$107))),0)+
IFERROR(SUMPRODUCT('6. Patients'!DB$10:DB$107,OFFSET('6. Patients'!$KF$9,1,MATCH($D34,'6. Patients'!$KG$9:$KS$9,0),ROWS('6. Patients'!EO$10:EO$107))),0)+
IFERROR(SUMPRODUCT('6. Patients'!DB$10:DB$107,OFFSET('6. Patients'!$KT$9,1,MATCH($D34,'6. Patients'!$KU$9:$LP$9,0),ROWS('6. Patients'!EO$10:EO$107))),0)+
IFERROR(SUMPRODUCT('6. Patients'!DB$10:DB$107,OFFSET('6. Patients'!$LQ$9,1,MATCH($D34,'6. Patients'!$LR$9:$MF$9,0),ROWS('6. Patients'!EO$10:EO$107))),0))+
IFERROR(VLOOKUP($D34,$H$109:$L$139,COLUMNS($H$108:$J$108)-1+AJ$7,0)*$E34*$F34*'1. General Inputs'!$J$18,0),0)</f>
        <v>0</v>
      </c>
      <c r="AK34" s="3">
        <f ca="1">ROUNDUP($F34*$E34*CHOOSE(AK$7,
IFERROR(SUMPRODUCT('6. Patients'!DC$10:DC$107,OFFSET('6. Patients'!$DM$9,1,MATCH($D34,'6. Patients'!$DN$9:$EI$9,0),ROWS('6. Patients'!EP$10:EP$107))),0)+
IFERROR(SUMPRODUCT('6. Patients'!DC$10:DC$107,OFFSET('6. Patients'!$EJ$9,1,MATCH($D34,'6. Patients'!$EK$9:$EW$9,0),ROWS('6. Patients'!EP$10:EP$107))),0)+
IFERROR(SUMPRODUCT('6. Patients'!DC$10:DC$107,OFFSET('6. Patients'!$EX$9,1,MATCH($D34,'6. Patients'!$EY$9:$FT$9,0),ROWS('6. Patients'!EP$10:EP$107))),0)+
IFERROR(SUMPRODUCT('6. Patients'!DC$10:DC$107,OFFSET('6. Patients'!$FU$9,1,MATCH($D34,'6. Patients'!$FV$9:$GJ$9,0),ROWS('6. Patients'!EP$10:EP$107))),0),
IFERROR(SUMPRODUCT('6. Patients'!DC$10:DC$107,OFFSET('6. Patients'!$GK$9,1,MATCH($D34,'6. Patients'!$GL$9:$HG$9,0),ROWS('6. Patients'!EP$10:EP$107))),0)+
IFERROR(SUMPRODUCT('6. Patients'!DC$10:DC$107,OFFSET('6. Patients'!$HH$9,1,MATCH($D34,'6. Patients'!$HI$9:$HU$9,0),ROWS('6. Patients'!EP$10:EP$107))),0)+
IFERROR(SUMPRODUCT('6. Patients'!DC$10:DC$107,OFFSET('6. Patients'!$HV$9,1,MATCH($D34,'6. Patients'!$HW$9:$IR$9,0),ROWS('6. Patients'!EP$10:EP$107))),0)+
IFERROR(SUMPRODUCT('6. Patients'!DC$10:DC$107,OFFSET('6. Patients'!$IS$9,1,MATCH($D34,'6. Patients'!$IT$9:$JH$9,0),ROWS('6. Patients'!EP$10:EP$107))),0),
IFERROR(SUMPRODUCT('6. Patients'!DC$10:DC$107,OFFSET('6. Patients'!$JI$9,1,MATCH($D34,'6. Patients'!$JJ$9:$KE$9,0),ROWS('6. Patients'!EP$10:EP$107))),0)+
IFERROR(SUMPRODUCT('6. Patients'!DC$10:DC$107,OFFSET('6. Patients'!$KF$9,1,MATCH($D34,'6. Patients'!$KG$9:$KS$9,0),ROWS('6. Patients'!EP$10:EP$107))),0)+
IFERROR(SUMPRODUCT('6. Patients'!DC$10:DC$107,OFFSET('6. Patients'!$KT$9,1,MATCH($D34,'6. Patients'!$KU$9:$LP$9,0),ROWS('6. Patients'!EP$10:EP$107))),0)+
IFERROR(SUMPRODUCT('6. Patients'!DC$10:DC$107,OFFSET('6. Patients'!$LQ$9,1,MATCH($D34,'6. Patients'!$LR$9:$MF$9,0),ROWS('6. Patients'!EP$10:EP$107))),0))+
IFERROR(VLOOKUP($D34,$H$109:$L$139,COLUMNS($H$108:$J$108)-1+AK$7,0)*$E34*$F34*'1. General Inputs'!$J$18,0),0)</f>
        <v>0</v>
      </c>
      <c r="AL34" s="3">
        <f ca="1">ROUNDUP($F34*$E34*CHOOSE(AL$7,
IFERROR(SUMPRODUCT('6. Patients'!DD$10:DD$107,OFFSET('6. Patients'!$DM$9,1,MATCH($D34,'6. Patients'!$DN$9:$EI$9,0),ROWS('6. Patients'!EQ$10:EQ$107))),0)+
IFERROR(SUMPRODUCT('6. Patients'!DD$10:DD$107,OFFSET('6. Patients'!$EJ$9,1,MATCH($D34,'6. Patients'!$EK$9:$EW$9,0),ROWS('6. Patients'!EQ$10:EQ$107))),0)+
IFERROR(SUMPRODUCT('6. Patients'!DD$10:DD$107,OFFSET('6. Patients'!$EX$9,1,MATCH($D34,'6. Patients'!$EY$9:$FT$9,0),ROWS('6. Patients'!EQ$10:EQ$107))),0)+
IFERROR(SUMPRODUCT('6. Patients'!DD$10:DD$107,OFFSET('6. Patients'!$FU$9,1,MATCH($D34,'6. Patients'!$FV$9:$GJ$9,0),ROWS('6. Patients'!EQ$10:EQ$107))),0),
IFERROR(SUMPRODUCT('6. Patients'!DD$10:DD$107,OFFSET('6. Patients'!$GK$9,1,MATCH($D34,'6. Patients'!$GL$9:$HG$9,0),ROWS('6. Patients'!EQ$10:EQ$107))),0)+
IFERROR(SUMPRODUCT('6. Patients'!DD$10:DD$107,OFFSET('6. Patients'!$HH$9,1,MATCH($D34,'6. Patients'!$HI$9:$HU$9,0),ROWS('6. Patients'!EQ$10:EQ$107))),0)+
IFERROR(SUMPRODUCT('6. Patients'!DD$10:DD$107,OFFSET('6. Patients'!$HV$9,1,MATCH($D34,'6. Patients'!$HW$9:$IR$9,0),ROWS('6. Patients'!EQ$10:EQ$107))),0)+
IFERROR(SUMPRODUCT('6. Patients'!DD$10:DD$107,OFFSET('6. Patients'!$IS$9,1,MATCH($D34,'6. Patients'!$IT$9:$JH$9,0),ROWS('6. Patients'!EQ$10:EQ$107))),0),
IFERROR(SUMPRODUCT('6. Patients'!DD$10:DD$107,OFFSET('6. Patients'!$JI$9,1,MATCH($D34,'6. Patients'!$JJ$9:$KE$9,0),ROWS('6. Patients'!EQ$10:EQ$107))),0)+
IFERROR(SUMPRODUCT('6. Patients'!DD$10:DD$107,OFFSET('6. Patients'!$KF$9,1,MATCH($D34,'6. Patients'!$KG$9:$KS$9,0),ROWS('6. Patients'!EQ$10:EQ$107))),0)+
IFERROR(SUMPRODUCT('6. Patients'!DD$10:DD$107,OFFSET('6. Patients'!$KT$9,1,MATCH($D34,'6. Patients'!$KU$9:$LP$9,0),ROWS('6. Patients'!EQ$10:EQ$107))),0)+
IFERROR(SUMPRODUCT('6. Patients'!DD$10:DD$107,OFFSET('6. Patients'!$LQ$9,1,MATCH($D34,'6. Patients'!$LR$9:$MF$9,0),ROWS('6. Patients'!EQ$10:EQ$107))),0))+
IFERROR(VLOOKUP($D34,$H$109:$L$139,COLUMNS($H$108:$J$108)-1+AL$7,0)*$E34*$F34*'1. General Inputs'!$J$18,0),0)</f>
        <v>0</v>
      </c>
      <c r="AM34" s="3">
        <f ca="1">ROUNDUP($F34*$E34*CHOOSE(AM$7,
IFERROR(SUMPRODUCT('6. Patients'!DE$10:DE$107,OFFSET('6. Patients'!$DM$9,1,MATCH($D34,'6. Patients'!$DN$9:$EI$9,0),ROWS('6. Patients'!ER$10:ER$107))),0)+
IFERROR(SUMPRODUCT('6. Patients'!DE$10:DE$107,OFFSET('6. Patients'!$EJ$9,1,MATCH($D34,'6. Patients'!$EK$9:$EW$9,0),ROWS('6. Patients'!ER$10:ER$107))),0)+
IFERROR(SUMPRODUCT('6. Patients'!DE$10:DE$107,OFFSET('6. Patients'!$EX$9,1,MATCH($D34,'6. Patients'!$EY$9:$FT$9,0),ROWS('6. Patients'!ER$10:ER$107))),0)+
IFERROR(SUMPRODUCT('6. Patients'!DE$10:DE$107,OFFSET('6. Patients'!$FU$9,1,MATCH($D34,'6. Patients'!$FV$9:$GJ$9,0),ROWS('6. Patients'!ER$10:ER$107))),0),
IFERROR(SUMPRODUCT('6. Patients'!DE$10:DE$107,OFFSET('6. Patients'!$GK$9,1,MATCH($D34,'6. Patients'!$GL$9:$HG$9,0),ROWS('6. Patients'!ER$10:ER$107))),0)+
IFERROR(SUMPRODUCT('6. Patients'!DE$10:DE$107,OFFSET('6. Patients'!$HH$9,1,MATCH($D34,'6. Patients'!$HI$9:$HU$9,0),ROWS('6. Patients'!ER$10:ER$107))),0)+
IFERROR(SUMPRODUCT('6. Patients'!DE$10:DE$107,OFFSET('6. Patients'!$HV$9,1,MATCH($D34,'6. Patients'!$HW$9:$IR$9,0),ROWS('6. Patients'!ER$10:ER$107))),0)+
IFERROR(SUMPRODUCT('6. Patients'!DE$10:DE$107,OFFSET('6. Patients'!$IS$9,1,MATCH($D34,'6. Patients'!$IT$9:$JH$9,0),ROWS('6. Patients'!ER$10:ER$107))),0),
IFERROR(SUMPRODUCT('6. Patients'!DE$10:DE$107,OFFSET('6. Patients'!$JI$9,1,MATCH($D34,'6. Patients'!$JJ$9:$KE$9,0),ROWS('6. Patients'!ER$10:ER$107))),0)+
IFERROR(SUMPRODUCT('6. Patients'!DE$10:DE$107,OFFSET('6. Patients'!$KF$9,1,MATCH($D34,'6. Patients'!$KG$9:$KS$9,0),ROWS('6. Patients'!ER$10:ER$107))),0)+
IFERROR(SUMPRODUCT('6. Patients'!DE$10:DE$107,OFFSET('6. Patients'!$KT$9,1,MATCH($D34,'6. Patients'!$KU$9:$LP$9,0),ROWS('6. Patients'!ER$10:ER$107))),0)+
IFERROR(SUMPRODUCT('6. Patients'!DE$10:DE$107,OFFSET('6. Patients'!$LQ$9,1,MATCH($D34,'6. Patients'!$LR$9:$MF$9,0),ROWS('6. Patients'!ER$10:ER$107))),0))+
IFERROR(VLOOKUP($D34,$H$109:$L$139,COLUMNS($H$108:$J$108)-1+AM$7,0)*$E34*$F34*'1. General Inputs'!$J$18,0),0)</f>
        <v>0</v>
      </c>
      <c r="AN34" s="3">
        <f ca="1">ROUNDUP($F34*$E34*CHOOSE(AN$7,
IFERROR(SUMPRODUCT('6. Patients'!DF$10:DF$107,OFFSET('6. Patients'!$DM$9,1,MATCH($D34,'6. Patients'!$DN$9:$EI$9,0),ROWS('6. Patients'!ES$10:ES$107))),0)+
IFERROR(SUMPRODUCT('6. Patients'!DF$10:DF$107,OFFSET('6. Patients'!$EJ$9,1,MATCH($D34,'6. Patients'!$EK$9:$EW$9,0),ROWS('6. Patients'!ES$10:ES$107))),0)+
IFERROR(SUMPRODUCT('6. Patients'!DF$10:DF$107,OFFSET('6. Patients'!$EX$9,1,MATCH($D34,'6. Patients'!$EY$9:$FT$9,0),ROWS('6. Patients'!ES$10:ES$107))),0)+
IFERROR(SUMPRODUCT('6. Patients'!DF$10:DF$107,OFFSET('6. Patients'!$FU$9,1,MATCH($D34,'6. Patients'!$FV$9:$GJ$9,0),ROWS('6. Patients'!ES$10:ES$107))),0),
IFERROR(SUMPRODUCT('6. Patients'!DF$10:DF$107,OFFSET('6. Patients'!$GK$9,1,MATCH($D34,'6. Patients'!$GL$9:$HG$9,0),ROWS('6. Patients'!ES$10:ES$107))),0)+
IFERROR(SUMPRODUCT('6. Patients'!DF$10:DF$107,OFFSET('6. Patients'!$HH$9,1,MATCH($D34,'6. Patients'!$HI$9:$HU$9,0),ROWS('6. Patients'!ES$10:ES$107))),0)+
IFERROR(SUMPRODUCT('6. Patients'!DF$10:DF$107,OFFSET('6. Patients'!$HV$9,1,MATCH($D34,'6. Patients'!$HW$9:$IR$9,0),ROWS('6. Patients'!ES$10:ES$107))),0)+
IFERROR(SUMPRODUCT('6. Patients'!DF$10:DF$107,OFFSET('6. Patients'!$IS$9,1,MATCH($D34,'6. Patients'!$IT$9:$JH$9,0),ROWS('6. Patients'!ES$10:ES$107))),0),
IFERROR(SUMPRODUCT('6. Patients'!DF$10:DF$107,OFFSET('6. Patients'!$JI$9,1,MATCH($D34,'6. Patients'!$JJ$9:$KE$9,0),ROWS('6. Patients'!ES$10:ES$107))),0)+
IFERROR(SUMPRODUCT('6. Patients'!DF$10:DF$107,OFFSET('6. Patients'!$KF$9,1,MATCH($D34,'6. Patients'!$KG$9:$KS$9,0),ROWS('6. Patients'!ES$10:ES$107))),0)+
IFERROR(SUMPRODUCT('6. Patients'!DF$10:DF$107,OFFSET('6. Patients'!$KT$9,1,MATCH($D34,'6. Patients'!$KU$9:$LP$9,0),ROWS('6. Patients'!ES$10:ES$107))),0)+
IFERROR(SUMPRODUCT('6. Patients'!DF$10:DF$107,OFFSET('6. Patients'!$LQ$9,1,MATCH($D34,'6. Patients'!$LR$9:$MF$9,0),ROWS('6. Patients'!ES$10:ES$107))),0))+
IFERROR(VLOOKUP($D34,$H$109:$L$139,COLUMNS($H$108:$J$108)-1+AN$7,0)*$E34*$F34*'1. General Inputs'!$J$18,0),0)</f>
        <v>0</v>
      </c>
      <c r="AO34" s="3">
        <f ca="1">ROUNDUP($F34*$E34*CHOOSE(AO$7,
IFERROR(SUMPRODUCT('6. Patients'!DG$10:DG$107,OFFSET('6. Patients'!$DM$9,1,MATCH($D34,'6. Patients'!$DN$9:$EI$9,0),ROWS('6. Patients'!ET$10:ET$107))),0)+
IFERROR(SUMPRODUCT('6. Patients'!DG$10:DG$107,OFFSET('6. Patients'!$EJ$9,1,MATCH($D34,'6. Patients'!$EK$9:$EW$9,0),ROWS('6. Patients'!ET$10:ET$107))),0)+
IFERROR(SUMPRODUCT('6. Patients'!DG$10:DG$107,OFFSET('6. Patients'!$EX$9,1,MATCH($D34,'6. Patients'!$EY$9:$FT$9,0),ROWS('6. Patients'!ET$10:ET$107))),0)+
IFERROR(SUMPRODUCT('6. Patients'!DG$10:DG$107,OFFSET('6. Patients'!$FU$9,1,MATCH($D34,'6. Patients'!$FV$9:$GJ$9,0),ROWS('6. Patients'!ET$10:ET$107))),0),
IFERROR(SUMPRODUCT('6. Patients'!DG$10:DG$107,OFFSET('6. Patients'!$GK$9,1,MATCH($D34,'6. Patients'!$GL$9:$HG$9,0),ROWS('6. Patients'!ET$10:ET$107))),0)+
IFERROR(SUMPRODUCT('6. Patients'!DG$10:DG$107,OFFSET('6. Patients'!$HH$9,1,MATCH($D34,'6. Patients'!$HI$9:$HU$9,0),ROWS('6. Patients'!ET$10:ET$107))),0)+
IFERROR(SUMPRODUCT('6. Patients'!DG$10:DG$107,OFFSET('6. Patients'!$HV$9,1,MATCH($D34,'6. Patients'!$HW$9:$IR$9,0),ROWS('6. Patients'!ET$10:ET$107))),0)+
IFERROR(SUMPRODUCT('6. Patients'!DG$10:DG$107,OFFSET('6. Patients'!$IS$9,1,MATCH($D34,'6. Patients'!$IT$9:$JH$9,0),ROWS('6. Patients'!ET$10:ET$107))),0),
IFERROR(SUMPRODUCT('6. Patients'!DG$10:DG$107,OFFSET('6. Patients'!$JI$9,1,MATCH($D34,'6. Patients'!$JJ$9:$KE$9,0),ROWS('6. Patients'!ET$10:ET$107))),0)+
IFERROR(SUMPRODUCT('6. Patients'!DG$10:DG$107,OFFSET('6. Patients'!$KF$9,1,MATCH($D34,'6. Patients'!$KG$9:$KS$9,0),ROWS('6. Patients'!ET$10:ET$107))),0)+
IFERROR(SUMPRODUCT('6. Patients'!DG$10:DG$107,OFFSET('6. Patients'!$KT$9,1,MATCH($D34,'6. Patients'!$KU$9:$LP$9,0),ROWS('6. Patients'!ET$10:ET$107))),0)+
IFERROR(SUMPRODUCT('6. Patients'!DG$10:DG$107,OFFSET('6. Patients'!$LQ$9,1,MATCH($D34,'6. Patients'!$LR$9:$MF$9,0),ROWS('6. Patients'!ET$10:ET$107))),0))+
IFERROR(VLOOKUP($D34,$H$109:$L$139,COLUMNS($H$108:$J$108)-1+AO$7,0)*$E34*$F34*'1. General Inputs'!$J$18,0),0)</f>
        <v>0</v>
      </c>
      <c r="AP34" s="3">
        <f ca="1">ROUNDUP($F34*$E34*CHOOSE(AP$7,
IFERROR(SUMPRODUCT('6. Patients'!DH$10:DH$107,OFFSET('6. Patients'!$DM$9,1,MATCH($D34,'6. Patients'!$DN$9:$EI$9,0),ROWS('6. Patients'!EU$10:EU$107))),0)+
IFERROR(SUMPRODUCT('6. Patients'!DH$10:DH$107,OFFSET('6. Patients'!$EJ$9,1,MATCH($D34,'6. Patients'!$EK$9:$EW$9,0),ROWS('6. Patients'!EU$10:EU$107))),0)+
IFERROR(SUMPRODUCT('6. Patients'!DH$10:DH$107,OFFSET('6. Patients'!$EX$9,1,MATCH($D34,'6. Patients'!$EY$9:$FT$9,0),ROWS('6. Patients'!EU$10:EU$107))),0)+
IFERROR(SUMPRODUCT('6. Patients'!DH$10:DH$107,OFFSET('6. Patients'!$FU$9,1,MATCH($D34,'6. Patients'!$FV$9:$GJ$9,0),ROWS('6. Patients'!EU$10:EU$107))),0),
IFERROR(SUMPRODUCT('6. Patients'!DH$10:DH$107,OFFSET('6. Patients'!$GK$9,1,MATCH($D34,'6. Patients'!$GL$9:$HG$9,0),ROWS('6. Patients'!EU$10:EU$107))),0)+
IFERROR(SUMPRODUCT('6. Patients'!DH$10:DH$107,OFFSET('6. Patients'!$HH$9,1,MATCH($D34,'6. Patients'!$HI$9:$HU$9,0),ROWS('6. Patients'!EU$10:EU$107))),0)+
IFERROR(SUMPRODUCT('6. Patients'!DH$10:DH$107,OFFSET('6. Patients'!$HV$9,1,MATCH($D34,'6. Patients'!$HW$9:$IR$9,0),ROWS('6. Patients'!EU$10:EU$107))),0)+
IFERROR(SUMPRODUCT('6. Patients'!DH$10:DH$107,OFFSET('6. Patients'!$IS$9,1,MATCH($D34,'6. Patients'!$IT$9:$JH$9,0),ROWS('6. Patients'!EU$10:EU$107))),0),
IFERROR(SUMPRODUCT('6. Patients'!DH$10:DH$107,OFFSET('6. Patients'!$JI$9,1,MATCH($D34,'6. Patients'!$JJ$9:$KE$9,0),ROWS('6. Patients'!EU$10:EU$107))),0)+
IFERROR(SUMPRODUCT('6. Patients'!DH$10:DH$107,OFFSET('6. Patients'!$KF$9,1,MATCH($D34,'6. Patients'!$KG$9:$KS$9,0),ROWS('6. Patients'!EU$10:EU$107))),0)+
IFERROR(SUMPRODUCT('6. Patients'!DH$10:DH$107,OFFSET('6. Patients'!$KT$9,1,MATCH($D34,'6. Patients'!$KU$9:$LP$9,0),ROWS('6. Patients'!EU$10:EU$107))),0)+
IFERROR(SUMPRODUCT('6. Patients'!DH$10:DH$107,OFFSET('6. Patients'!$LQ$9,1,MATCH($D34,'6. Patients'!$LR$9:$MF$9,0),ROWS('6. Patients'!EU$10:EU$107))),0))+
IFERROR(VLOOKUP($D34,$H$109:$L$139,COLUMNS($H$108:$J$108)-1+AP$7,0)*$E34*$F34*'1. General Inputs'!$J$18,0),0)</f>
        <v>0</v>
      </c>
      <c r="AQ34" s="3">
        <f ca="1">ROUNDUP($F34*$E34*CHOOSE(AQ$7,
IFERROR(SUMPRODUCT('6. Patients'!DI$10:DI$107,OFFSET('6. Patients'!$DM$9,1,MATCH($D34,'6. Patients'!$DN$9:$EI$9,0),ROWS('6. Patients'!EV$10:EV$107))),0)+
IFERROR(SUMPRODUCT('6. Patients'!DI$10:DI$107,OFFSET('6. Patients'!$EJ$9,1,MATCH($D34,'6. Patients'!$EK$9:$EW$9,0),ROWS('6. Patients'!EV$10:EV$107))),0)+
IFERROR(SUMPRODUCT('6. Patients'!DI$10:DI$107,OFFSET('6. Patients'!$EX$9,1,MATCH($D34,'6. Patients'!$EY$9:$FT$9,0),ROWS('6. Patients'!EV$10:EV$107))),0)+
IFERROR(SUMPRODUCT('6. Patients'!DI$10:DI$107,OFFSET('6. Patients'!$FU$9,1,MATCH($D34,'6. Patients'!$FV$9:$GJ$9,0),ROWS('6. Patients'!EV$10:EV$107))),0),
IFERROR(SUMPRODUCT('6. Patients'!DI$10:DI$107,OFFSET('6. Patients'!$GK$9,1,MATCH($D34,'6. Patients'!$GL$9:$HG$9,0),ROWS('6. Patients'!EV$10:EV$107))),0)+
IFERROR(SUMPRODUCT('6. Patients'!DI$10:DI$107,OFFSET('6. Patients'!$HH$9,1,MATCH($D34,'6. Patients'!$HI$9:$HU$9,0),ROWS('6. Patients'!EV$10:EV$107))),0)+
IFERROR(SUMPRODUCT('6. Patients'!DI$10:DI$107,OFFSET('6. Patients'!$HV$9,1,MATCH($D34,'6. Patients'!$HW$9:$IR$9,0),ROWS('6. Patients'!EV$10:EV$107))),0)+
IFERROR(SUMPRODUCT('6. Patients'!DI$10:DI$107,OFFSET('6. Patients'!$IS$9,1,MATCH($D34,'6. Patients'!$IT$9:$JH$9,0),ROWS('6. Patients'!EV$10:EV$107))),0),
IFERROR(SUMPRODUCT('6. Patients'!DI$10:DI$107,OFFSET('6. Patients'!$JI$9,1,MATCH($D34,'6. Patients'!$JJ$9:$KE$9,0),ROWS('6. Patients'!EV$10:EV$107))),0)+
IFERROR(SUMPRODUCT('6. Patients'!DI$10:DI$107,OFFSET('6. Patients'!$KF$9,1,MATCH($D34,'6. Patients'!$KG$9:$KS$9,0),ROWS('6. Patients'!EV$10:EV$107))),0)+
IFERROR(SUMPRODUCT('6. Patients'!DI$10:DI$107,OFFSET('6. Patients'!$KT$9,1,MATCH($D34,'6. Patients'!$KU$9:$LP$9,0),ROWS('6. Patients'!EV$10:EV$107))),0)+
IFERROR(SUMPRODUCT('6. Patients'!DI$10:DI$107,OFFSET('6. Patients'!$LQ$9,1,MATCH($D34,'6. Patients'!$LR$9:$MF$9,0),ROWS('6. Patients'!EV$10:EV$107))),0))+
IFERROR(VLOOKUP($D34,$H$109:$L$139,COLUMNS($H$108:$J$108)-1+AQ$7,0)*$E34*$F34*'1. General Inputs'!$J$18,0),0)</f>
        <v>0</v>
      </c>
      <c r="AR34" s="115"/>
      <c r="AY34" s="114">
        <f ca="1">IFERROR(SUM(OFFSET('7. Consumption'!H34,0,1,,MIN('1. General Inputs'!$J$20,COLUMNS('7. Consumption'!H$9:$AQ$9)-1))),0)+MAX(0,$AQ34*('1. General Inputs'!$J$20-COLUMNS('7. Consumption'!H$9:$AQ$9)+1))</f>
        <v>0</v>
      </c>
      <c r="AZ34" s="114">
        <f ca="1">IFERROR(SUM(OFFSET('7. Consumption'!I34,0,1,,MIN('1. General Inputs'!$J$20,COLUMNS('7. Consumption'!I$9:$AQ$9)-1))),0)+MAX(0,$AQ34*('1. General Inputs'!$J$20-COLUMNS('7. Consumption'!I$9:$AQ$9)+1))</f>
        <v>0</v>
      </c>
      <c r="BA34" s="114">
        <f ca="1">IFERROR(SUM(OFFSET('7. Consumption'!J34,0,1,,MIN('1. General Inputs'!$J$20,COLUMNS('7. Consumption'!J$9:$AQ$9)-1))),0)+MAX(0,$AQ34*('1. General Inputs'!$J$20-COLUMNS('7. Consumption'!J$9:$AQ$9)+1))</f>
        <v>0</v>
      </c>
      <c r="BB34" s="114">
        <f ca="1">IFERROR(SUM(OFFSET('7. Consumption'!K34,0,1,,MIN('1. General Inputs'!$J$20,COLUMNS('7. Consumption'!K$9:$AQ$9)-1))),0)+MAX(0,$AQ34*('1. General Inputs'!$J$20-COLUMNS('7. Consumption'!K$9:$AQ$9)+1))</f>
        <v>0</v>
      </c>
      <c r="BC34" s="114">
        <f ca="1">IFERROR(SUM(OFFSET('7. Consumption'!L34,0,1,,MIN('1. General Inputs'!$J$20,COLUMNS('7. Consumption'!L$9:$AQ$9)-1))),0)+MAX(0,$AQ34*('1. General Inputs'!$J$20-COLUMNS('7. Consumption'!L$9:$AQ$9)+1))</f>
        <v>0</v>
      </c>
      <c r="BD34" s="114">
        <f ca="1">IFERROR(SUM(OFFSET('7. Consumption'!M34,0,1,,MIN('1. General Inputs'!$J$20,COLUMNS('7. Consumption'!M$9:$AQ$9)-1))),0)+MAX(0,$AQ34*('1. General Inputs'!$J$20-COLUMNS('7. Consumption'!M$9:$AQ$9)+1))</f>
        <v>0</v>
      </c>
      <c r="BE34" s="114">
        <f ca="1">IFERROR(SUM(OFFSET('7. Consumption'!N34,0,1,,MIN('1. General Inputs'!$J$20,COLUMNS('7. Consumption'!N$9:$AQ$9)-1))),0)+MAX(0,$AQ34*('1. General Inputs'!$J$20-COLUMNS('7. Consumption'!N$9:$AQ$9)+1))</f>
        <v>0</v>
      </c>
      <c r="BF34" s="114">
        <f ca="1">IFERROR(SUM(OFFSET('7. Consumption'!O34,0,1,,MIN('1. General Inputs'!$J$20,COLUMNS('7. Consumption'!O$9:$AQ$9)-1))),0)+MAX(0,$AQ34*('1. General Inputs'!$J$20-COLUMNS('7. Consumption'!O$9:$AQ$9)+1))</f>
        <v>0</v>
      </c>
      <c r="BG34" s="114">
        <f ca="1">IFERROR(SUM(OFFSET('7. Consumption'!P34,0,1,,MIN('1. General Inputs'!$J$20,COLUMNS('7. Consumption'!P$9:$AQ$9)-1))),0)+MAX(0,$AQ34*('1. General Inputs'!$J$20-COLUMNS('7. Consumption'!P$9:$AQ$9)+1))</f>
        <v>0</v>
      </c>
      <c r="BH34" s="114">
        <f ca="1">IFERROR(SUM(OFFSET('7. Consumption'!Q34,0,1,,MIN('1. General Inputs'!$J$20,COLUMNS('7. Consumption'!Q$9:$AQ$9)-1))),0)+MAX(0,$AQ34*('1. General Inputs'!$J$20-COLUMNS('7. Consumption'!Q$9:$AQ$9)+1))</f>
        <v>0</v>
      </c>
      <c r="BI34" s="114">
        <f ca="1">IFERROR(SUM(OFFSET('7. Consumption'!R34,0,1,,MIN('1. General Inputs'!$J$20,COLUMNS('7. Consumption'!R$9:$AQ$9)-1))),0)+MAX(0,$AQ34*('1. General Inputs'!$J$20-COLUMNS('7. Consumption'!R$9:$AQ$9)+1))</f>
        <v>0</v>
      </c>
      <c r="BJ34" s="114">
        <f ca="1">IFERROR(SUM(OFFSET('7. Consumption'!S34,0,1,,MIN('1. General Inputs'!$J$20,COLUMNS('7. Consumption'!S$9:$AQ$9)-1))),0)+MAX(0,$AQ34*('1. General Inputs'!$J$20-COLUMNS('7. Consumption'!S$9:$AQ$9)+1))</f>
        <v>0</v>
      </c>
      <c r="BK34" s="114">
        <f ca="1">IFERROR(SUM(OFFSET('7. Consumption'!T34,0,1,,MIN('1. General Inputs'!$J$20,COLUMNS('7. Consumption'!T$9:$AQ$9)-1))),0)+MAX(0,$AQ34*('1. General Inputs'!$J$20-COLUMNS('7. Consumption'!T$9:$AQ$9)+1))</f>
        <v>0</v>
      </c>
      <c r="BL34" s="114">
        <f ca="1">IFERROR(SUM(OFFSET('7. Consumption'!U34,0,1,,MIN('1. General Inputs'!$J$20,COLUMNS('7. Consumption'!U$9:$AQ$9)-1))),0)+MAX(0,$AQ34*('1. General Inputs'!$J$20-COLUMNS('7. Consumption'!U$9:$AQ$9)+1))</f>
        <v>0</v>
      </c>
      <c r="BM34" s="114">
        <f ca="1">IFERROR(SUM(OFFSET('7. Consumption'!V34,0,1,,MIN('1. General Inputs'!$J$20,COLUMNS('7. Consumption'!V$9:$AQ$9)-1))),0)+MAX(0,$AQ34*('1. General Inputs'!$J$20-COLUMNS('7. Consumption'!V$9:$AQ$9)+1))</f>
        <v>0</v>
      </c>
      <c r="BN34" s="114">
        <f ca="1">IFERROR(SUM(OFFSET('7. Consumption'!W34,0,1,,MIN('1. General Inputs'!$J$20,COLUMNS('7. Consumption'!W$9:$AQ$9)-1))),0)+MAX(0,$AQ34*('1. General Inputs'!$J$20-COLUMNS('7. Consumption'!W$9:$AQ$9)+1))</f>
        <v>0</v>
      </c>
      <c r="BO34" s="114">
        <f ca="1">IFERROR(SUM(OFFSET('7. Consumption'!X34,0,1,,MIN('1. General Inputs'!$J$20,COLUMNS('7. Consumption'!X$9:$AQ$9)-1))),0)+MAX(0,$AQ34*('1. General Inputs'!$J$20-COLUMNS('7. Consumption'!X$9:$AQ$9)+1))</f>
        <v>0</v>
      </c>
      <c r="BP34" s="114">
        <f ca="1">IFERROR(SUM(OFFSET('7. Consumption'!Y34,0,1,,MIN('1. General Inputs'!$J$20,COLUMNS('7. Consumption'!Y$9:$AQ$9)-1))),0)+MAX(0,$AQ34*('1. General Inputs'!$J$20-COLUMNS('7. Consumption'!Y$9:$AQ$9)+1))</f>
        <v>0</v>
      </c>
      <c r="BQ34" s="114">
        <f ca="1">IFERROR(SUM(OFFSET('7. Consumption'!Z34,0,1,,MIN('1. General Inputs'!$J$20,COLUMNS('7. Consumption'!Z$9:$AQ$9)-1))),0)+MAX(0,$AQ34*('1. General Inputs'!$J$20-COLUMNS('7. Consumption'!Z$9:$AQ$9)+1))</f>
        <v>0</v>
      </c>
      <c r="BR34" s="114">
        <f ca="1">IFERROR(SUM(OFFSET('7. Consumption'!AA34,0,1,,MIN('1. General Inputs'!$J$20,COLUMNS('7. Consumption'!AA$9:$AQ$9)-1))),0)+MAX(0,$AQ34*('1. General Inputs'!$J$20-COLUMNS('7. Consumption'!AA$9:$AQ$9)+1))</f>
        <v>0</v>
      </c>
      <c r="BS34" s="114">
        <f ca="1">IFERROR(SUM(OFFSET('7. Consumption'!AB34,0,1,,MIN('1. General Inputs'!$J$20,COLUMNS('7. Consumption'!AB$9:$AQ$9)-1))),0)+MAX(0,$AQ34*('1. General Inputs'!$J$20-COLUMNS('7. Consumption'!AB$9:$AQ$9)+1))</f>
        <v>0</v>
      </c>
      <c r="BT34" s="114">
        <f ca="1">IFERROR(SUM(OFFSET('7. Consumption'!AC34,0,1,,MIN('1. General Inputs'!$J$20,COLUMNS('7. Consumption'!AC$9:$AQ$9)-1))),0)+MAX(0,$AQ34*('1. General Inputs'!$J$20-COLUMNS('7. Consumption'!AC$9:$AQ$9)+1))</f>
        <v>0</v>
      </c>
      <c r="BU34" s="114">
        <f ca="1">IFERROR(SUM(OFFSET('7. Consumption'!AD34,0,1,,MIN('1. General Inputs'!$J$20,COLUMNS('7. Consumption'!AD$9:$AQ$9)-1))),0)+MAX(0,$AQ34*('1. General Inputs'!$J$20-COLUMNS('7. Consumption'!AD$9:$AQ$9)+1))</f>
        <v>0</v>
      </c>
      <c r="BV34" s="114">
        <f ca="1">IFERROR(SUM(OFFSET('7. Consumption'!AE34,0,1,,MIN('1. General Inputs'!$J$20,COLUMNS('7. Consumption'!AE$9:$AQ$9)-1))),0)+MAX(0,$AQ34*('1. General Inputs'!$J$20-COLUMNS('7. Consumption'!AE$9:$AQ$9)+1))</f>
        <v>0</v>
      </c>
      <c r="BW34" s="114">
        <f ca="1">IFERROR(SUM(OFFSET('7. Consumption'!AF34,0,1,,MIN('1. General Inputs'!$J$20,COLUMNS('7. Consumption'!AF$9:$AQ$9)-1))),0)+MAX(0,$AQ34*('1. General Inputs'!$J$20-COLUMNS('7. Consumption'!AF$9:$AQ$9)+1))</f>
        <v>0</v>
      </c>
      <c r="BX34" s="114">
        <f ca="1">IFERROR(SUM(OFFSET('7. Consumption'!AG34,0,1,,MIN('1. General Inputs'!$J$20,COLUMNS('7. Consumption'!AG$9:$AQ$9)-1))),0)+MAX(0,$AQ34*('1. General Inputs'!$J$20-COLUMNS('7. Consumption'!AG$9:$AQ$9)+1))</f>
        <v>0</v>
      </c>
      <c r="BY34" s="114">
        <f ca="1">IFERROR(SUM(OFFSET('7. Consumption'!AH34,0,1,,MIN('1. General Inputs'!$J$20,COLUMNS('7. Consumption'!AH$9:$AQ$9)-1))),0)+MAX(0,$AQ34*('1. General Inputs'!$J$20-COLUMNS('7. Consumption'!AH$9:$AQ$9)+1))</f>
        <v>0</v>
      </c>
      <c r="BZ34" s="114">
        <f ca="1">IFERROR(SUM(OFFSET('7. Consumption'!AI34,0,1,,MIN('1. General Inputs'!$J$20,COLUMNS('7. Consumption'!AI$9:$AQ$9)-1))),0)+MAX(0,$AQ34*('1. General Inputs'!$J$20-COLUMNS('7. Consumption'!AI$9:$AQ$9)+1))</f>
        <v>0</v>
      </c>
      <c r="CA34" s="114">
        <f ca="1">IFERROR(SUM(OFFSET('7. Consumption'!AJ34,0,1,,MIN('1. General Inputs'!$J$20,COLUMNS('7. Consumption'!AJ$9:$AQ$9)-1))),0)+MAX(0,$AQ34*('1. General Inputs'!$J$20-COLUMNS('7. Consumption'!AJ$9:$AQ$9)+1))</f>
        <v>0</v>
      </c>
      <c r="CB34" s="114">
        <f ca="1">IFERROR(SUM(OFFSET('7. Consumption'!AK34,0,1,,MIN('1. General Inputs'!$J$20,COLUMNS('7. Consumption'!AK$9:$AQ$9)-1))),0)+MAX(0,$AQ34*('1. General Inputs'!$J$20-COLUMNS('7. Consumption'!AK$9:$AQ$9)+1))</f>
        <v>0</v>
      </c>
      <c r="CC34" s="114">
        <f ca="1">IFERROR(SUM(OFFSET('7. Consumption'!AL34,0,1,,MIN('1. General Inputs'!$J$20,COLUMNS('7. Consumption'!AL$9:$AQ$9)-1))),0)+MAX(0,$AQ34*('1. General Inputs'!$J$20-COLUMNS('7. Consumption'!AL$9:$AQ$9)+1))</f>
        <v>0</v>
      </c>
      <c r="CD34" s="114">
        <f ca="1">IFERROR(SUM(OFFSET('7. Consumption'!AM34,0,1,,MIN('1. General Inputs'!$J$20,COLUMNS('7. Consumption'!AM$9:$AQ$9)-1))),0)+MAX(0,$AQ34*('1. General Inputs'!$J$20-COLUMNS('7. Consumption'!AM$9:$AQ$9)+1))</f>
        <v>0</v>
      </c>
      <c r="CE34" s="114">
        <f ca="1">IFERROR(SUM(OFFSET('7. Consumption'!AN34,0,1,,MIN('1. General Inputs'!$J$20,COLUMNS('7. Consumption'!AN$9:$AQ$9)-1))),0)+MAX(0,$AQ34*('1. General Inputs'!$J$20-COLUMNS('7. Consumption'!AN$9:$AQ$9)+1))</f>
        <v>0</v>
      </c>
      <c r="CF34" s="114">
        <f ca="1">IFERROR(SUM(OFFSET('7. Consumption'!AO34,0,1,,MIN('1. General Inputs'!$J$20,COLUMNS('7. Consumption'!AO$9:$AQ$9)-1))),0)+MAX(0,$AQ34*('1. General Inputs'!$J$20-COLUMNS('7. Consumption'!AO$9:$AQ$9)+1))</f>
        <v>0</v>
      </c>
      <c r="CG34" s="114">
        <f ca="1">IFERROR(SUM(OFFSET('7. Consumption'!AP34,0,1,,MIN('1. General Inputs'!$J$20,COLUMNS('7. Consumption'!AP$9:$AQ$9)-1))),0)+MAX(0,$AQ34*('1. General Inputs'!$J$20-COLUMNS('7. Consumption'!AP$9:$AQ$9)+1))</f>
        <v>0</v>
      </c>
      <c r="CH34" s="114">
        <f ca="1">IFERROR(SUM(OFFSET('7. Consumption'!AQ34,0,1,,MIN('1. General Inputs'!$J$20,COLUMNS('7. Consumption'!AQ$9:$AQ$9)-1))),0)+MAX(0,$AQ34*('1. General Inputs'!$J$20-COLUMNS('7. Consumption'!AQ$9:$AQ$9)+1))</f>
        <v>0</v>
      </c>
    </row>
    <row r="35" spans="2:86" x14ac:dyDescent="0.3">
      <c r="B35" s="12"/>
      <c r="C35" s="12" t="str">
        <f>IFERROR(VLOOKUP(ROWS($C$9:$C35),'5. Dosing'!$I$12:$J$73,COLUMNS('5. Dosing'!$I$11:$J$11),0),"")</f>
        <v>TAF+3TC+DTG (25/300/50) - 30 tab</v>
      </c>
      <c r="D35" s="12" t="str">
        <f>IFERROR(INDEX('5. Dosing'!C$12:C$73,MATCH('7. Consumption'!$C35,'5. Dosing'!$J$12:$J$73,0)),"")</f>
        <v>TAF+3TC+DTG</v>
      </c>
      <c r="E35" s="108">
        <f>IFERROR(INDEX('5. Dosing'!H$12:H$73,MATCH('7. Consumption'!$C35,'5. Dosing'!$J$12:$J$73,0)),0)</f>
        <v>1</v>
      </c>
      <c r="F35" s="109">
        <f>IFERROR(INDEX('5. Dosing'!G$12:G$73,MATCH('7. Consumption'!$C35,'5. Dosing'!$J$12:$J$73,0))*(30.5)/INDEX('5. Dosing'!F$12:F$73,MATCH('7. Consumption'!$C35,'5. Dosing'!$J$12:$J$73,0)),0)</f>
        <v>1.0166666666666666</v>
      </c>
      <c r="H35" s="3">
        <f ca="1">ROUNDUP($F35*$E35*CHOOSE(H$7,
IFERROR(SUMPRODUCT('6. Patients'!BZ$10:BZ$107,OFFSET('6. Patients'!$DM$9,1,MATCH($D35,'6. Patients'!$DN$9:$EI$9,0),ROWS('6. Patients'!DM$10:DM$107))),0)+
IFERROR(SUMPRODUCT('6. Patients'!BZ$10:BZ$107,OFFSET('6. Patients'!$EJ$9,1,MATCH($D35,'6. Patients'!$EK$9:$EW$9,0),ROWS('6. Patients'!DM$10:DM$107))),0)+
IFERROR(SUMPRODUCT('6. Patients'!BZ$10:BZ$107,OFFSET('6. Patients'!$EX$9,1,MATCH($D35,'6. Patients'!$EY$9:$FT$9,0),ROWS('6. Patients'!DM$10:DM$107))),0)+
IFERROR(SUMPRODUCT('6. Patients'!BZ$10:BZ$107,OFFSET('6. Patients'!$FU$9,1,MATCH($D35,'6. Patients'!$FV$9:$GJ$9,0),ROWS('6. Patients'!DM$10:DM$107))),0),
IFERROR(SUMPRODUCT('6. Patients'!BZ$10:BZ$107,OFFSET('6. Patients'!$GK$9,1,MATCH($D35,'6. Patients'!$GL$9:$HG$9,0),ROWS('6. Patients'!DM$10:DM$107))),0)+
IFERROR(SUMPRODUCT('6. Patients'!BZ$10:BZ$107,OFFSET('6. Patients'!$HH$9,1,MATCH($D35,'6. Patients'!$HI$9:$HU$9,0),ROWS('6. Patients'!DM$10:DM$107))),0)+
IFERROR(SUMPRODUCT('6. Patients'!BZ$10:BZ$107,OFFSET('6. Patients'!$HV$9,1,MATCH($D35,'6. Patients'!$HW$9:$IR$9,0),ROWS('6. Patients'!DM$10:DM$107))),0)+
IFERROR(SUMPRODUCT('6. Patients'!BZ$10:BZ$107,OFFSET('6. Patients'!$IS$9,1,MATCH($D35,'6. Patients'!$IT$9:$JH$9,0),ROWS('6. Patients'!DM$10:DM$107))),0),
IFERROR(SUMPRODUCT('6. Patients'!BZ$10:BZ$107,OFFSET('6. Patients'!$JI$9,1,MATCH($D35,'6. Patients'!$JJ$9:$KE$9,0),ROWS('6. Patients'!DM$10:DM$107))),0)+
IFERROR(SUMPRODUCT('6. Patients'!BZ$10:BZ$107,OFFSET('6. Patients'!$KF$9,1,MATCH($D35,'6. Patients'!$KG$9:$KS$9,0),ROWS('6. Patients'!DM$10:DM$107))),0)+
IFERROR(SUMPRODUCT('6. Patients'!BZ$10:BZ$107,OFFSET('6. Patients'!$KT$9,1,MATCH($D35,'6. Patients'!$KU$9:$LP$9,0),ROWS('6. Patients'!DM$10:DM$107))),0)+
IFERROR(SUMPRODUCT('6. Patients'!BZ$10:BZ$107,OFFSET('6. Patients'!$LQ$9,1,MATCH($D35,'6. Patients'!$LR$9:$MF$9,0),ROWS('6. Patients'!DM$10:DM$107))),0))+
IFERROR(VLOOKUP($D35,$H$109:$L$139,COLUMNS($H$108:$J$108)-1+H$7,0)*$E35*$F35*'1. General Inputs'!$J$18,0),0)</f>
        <v>0</v>
      </c>
      <c r="I35" s="3">
        <f ca="1">ROUNDUP($F35*$E35*CHOOSE(I$7,
IFERROR(SUMPRODUCT('6. Patients'!CA$10:CA$107,OFFSET('6. Patients'!$DM$9,1,MATCH($D35,'6. Patients'!$DN$9:$EI$9,0),ROWS('6. Patients'!DN$10:DN$107))),0)+
IFERROR(SUMPRODUCT('6. Patients'!CA$10:CA$107,OFFSET('6. Patients'!$EJ$9,1,MATCH($D35,'6. Patients'!$EK$9:$EW$9,0),ROWS('6. Patients'!DN$10:DN$107))),0)+
IFERROR(SUMPRODUCT('6. Patients'!CA$10:CA$107,OFFSET('6. Patients'!$EX$9,1,MATCH($D35,'6. Patients'!$EY$9:$FT$9,0),ROWS('6. Patients'!DN$10:DN$107))),0)+
IFERROR(SUMPRODUCT('6. Patients'!CA$10:CA$107,OFFSET('6. Patients'!$FU$9,1,MATCH($D35,'6. Patients'!$FV$9:$GJ$9,0),ROWS('6. Patients'!DN$10:DN$107))),0),
IFERROR(SUMPRODUCT('6. Patients'!CA$10:CA$107,OFFSET('6. Patients'!$GK$9,1,MATCH($D35,'6. Patients'!$GL$9:$HG$9,0),ROWS('6. Patients'!DN$10:DN$107))),0)+
IFERROR(SUMPRODUCT('6. Patients'!CA$10:CA$107,OFFSET('6. Patients'!$HH$9,1,MATCH($D35,'6. Patients'!$HI$9:$HU$9,0),ROWS('6. Patients'!DN$10:DN$107))),0)+
IFERROR(SUMPRODUCT('6. Patients'!CA$10:CA$107,OFFSET('6. Patients'!$HV$9,1,MATCH($D35,'6. Patients'!$HW$9:$IR$9,0),ROWS('6. Patients'!DN$10:DN$107))),0)+
IFERROR(SUMPRODUCT('6. Patients'!CA$10:CA$107,OFFSET('6. Patients'!$IS$9,1,MATCH($D35,'6. Patients'!$IT$9:$JH$9,0),ROWS('6. Patients'!DN$10:DN$107))),0),
IFERROR(SUMPRODUCT('6. Patients'!CA$10:CA$107,OFFSET('6. Patients'!$JI$9,1,MATCH($D35,'6. Patients'!$JJ$9:$KE$9,0),ROWS('6. Patients'!DN$10:DN$107))),0)+
IFERROR(SUMPRODUCT('6. Patients'!CA$10:CA$107,OFFSET('6. Patients'!$KF$9,1,MATCH($D35,'6. Patients'!$KG$9:$KS$9,0),ROWS('6. Patients'!DN$10:DN$107))),0)+
IFERROR(SUMPRODUCT('6. Patients'!CA$10:CA$107,OFFSET('6. Patients'!$KT$9,1,MATCH($D35,'6. Patients'!$KU$9:$LP$9,0),ROWS('6. Patients'!DN$10:DN$107))),0)+
IFERROR(SUMPRODUCT('6. Patients'!CA$10:CA$107,OFFSET('6. Patients'!$LQ$9,1,MATCH($D35,'6. Patients'!$LR$9:$MF$9,0),ROWS('6. Patients'!DN$10:DN$107))),0))+
IFERROR(VLOOKUP($D35,$H$109:$L$139,COLUMNS($H$108:$J$108)-1+I$7,0)*$E35*$F35*'1. General Inputs'!$J$18,0),0)</f>
        <v>0</v>
      </c>
      <c r="J35" s="3">
        <f ca="1">ROUNDUP($F35*$E35*CHOOSE(J$7,
IFERROR(SUMPRODUCT('6. Patients'!CB$10:CB$107,OFFSET('6. Patients'!$DM$9,1,MATCH($D35,'6. Patients'!$DN$9:$EI$9,0),ROWS('6. Patients'!DO$10:DO$107))),0)+
IFERROR(SUMPRODUCT('6. Patients'!CB$10:CB$107,OFFSET('6. Patients'!$EJ$9,1,MATCH($D35,'6. Patients'!$EK$9:$EW$9,0),ROWS('6. Patients'!DO$10:DO$107))),0)+
IFERROR(SUMPRODUCT('6. Patients'!CB$10:CB$107,OFFSET('6. Patients'!$EX$9,1,MATCH($D35,'6. Patients'!$EY$9:$FT$9,0),ROWS('6. Patients'!DO$10:DO$107))),0)+
IFERROR(SUMPRODUCT('6. Patients'!CB$10:CB$107,OFFSET('6. Patients'!$FU$9,1,MATCH($D35,'6. Patients'!$FV$9:$GJ$9,0),ROWS('6. Patients'!DO$10:DO$107))),0),
IFERROR(SUMPRODUCT('6. Patients'!CB$10:CB$107,OFFSET('6. Patients'!$GK$9,1,MATCH($D35,'6. Patients'!$GL$9:$HG$9,0),ROWS('6. Patients'!DO$10:DO$107))),0)+
IFERROR(SUMPRODUCT('6. Patients'!CB$10:CB$107,OFFSET('6. Patients'!$HH$9,1,MATCH($D35,'6. Patients'!$HI$9:$HU$9,0),ROWS('6. Patients'!DO$10:DO$107))),0)+
IFERROR(SUMPRODUCT('6. Patients'!CB$10:CB$107,OFFSET('6. Patients'!$HV$9,1,MATCH($D35,'6. Patients'!$HW$9:$IR$9,0),ROWS('6. Patients'!DO$10:DO$107))),0)+
IFERROR(SUMPRODUCT('6. Patients'!CB$10:CB$107,OFFSET('6. Patients'!$IS$9,1,MATCH($D35,'6. Patients'!$IT$9:$JH$9,0),ROWS('6. Patients'!DO$10:DO$107))),0),
IFERROR(SUMPRODUCT('6. Patients'!CB$10:CB$107,OFFSET('6. Patients'!$JI$9,1,MATCH($D35,'6. Patients'!$JJ$9:$KE$9,0),ROWS('6. Patients'!DO$10:DO$107))),0)+
IFERROR(SUMPRODUCT('6. Patients'!CB$10:CB$107,OFFSET('6. Patients'!$KF$9,1,MATCH($D35,'6. Patients'!$KG$9:$KS$9,0),ROWS('6. Patients'!DO$10:DO$107))),0)+
IFERROR(SUMPRODUCT('6. Patients'!CB$10:CB$107,OFFSET('6. Patients'!$KT$9,1,MATCH($D35,'6. Patients'!$KU$9:$LP$9,0),ROWS('6. Patients'!DO$10:DO$107))),0)+
IFERROR(SUMPRODUCT('6. Patients'!CB$10:CB$107,OFFSET('6. Patients'!$LQ$9,1,MATCH($D35,'6. Patients'!$LR$9:$MF$9,0),ROWS('6. Patients'!DO$10:DO$107))),0))+
IFERROR(VLOOKUP($D35,$H$109:$L$139,COLUMNS($H$108:$J$108)-1+J$7,0)*$E35*$F35*'1. General Inputs'!$J$18,0),0)</f>
        <v>0</v>
      </c>
      <c r="K35" s="3">
        <f ca="1">ROUNDUP($F35*$E35*CHOOSE(K$7,
IFERROR(SUMPRODUCT('6. Patients'!CC$10:CC$107,OFFSET('6. Patients'!$DM$9,1,MATCH($D35,'6. Patients'!$DN$9:$EI$9,0),ROWS('6. Patients'!DP$10:DP$107))),0)+
IFERROR(SUMPRODUCT('6. Patients'!CC$10:CC$107,OFFSET('6. Patients'!$EJ$9,1,MATCH($D35,'6. Patients'!$EK$9:$EW$9,0),ROWS('6. Patients'!DP$10:DP$107))),0)+
IFERROR(SUMPRODUCT('6. Patients'!CC$10:CC$107,OFFSET('6. Patients'!$EX$9,1,MATCH($D35,'6. Patients'!$EY$9:$FT$9,0),ROWS('6. Patients'!DP$10:DP$107))),0)+
IFERROR(SUMPRODUCT('6. Patients'!CC$10:CC$107,OFFSET('6. Patients'!$FU$9,1,MATCH($D35,'6. Patients'!$FV$9:$GJ$9,0),ROWS('6. Patients'!DP$10:DP$107))),0),
IFERROR(SUMPRODUCT('6. Patients'!CC$10:CC$107,OFFSET('6. Patients'!$GK$9,1,MATCH($D35,'6. Patients'!$GL$9:$HG$9,0),ROWS('6. Patients'!DP$10:DP$107))),0)+
IFERROR(SUMPRODUCT('6. Patients'!CC$10:CC$107,OFFSET('6. Patients'!$HH$9,1,MATCH($D35,'6. Patients'!$HI$9:$HU$9,0),ROWS('6. Patients'!DP$10:DP$107))),0)+
IFERROR(SUMPRODUCT('6. Patients'!CC$10:CC$107,OFFSET('6. Patients'!$HV$9,1,MATCH($D35,'6. Patients'!$HW$9:$IR$9,0),ROWS('6. Patients'!DP$10:DP$107))),0)+
IFERROR(SUMPRODUCT('6. Patients'!CC$10:CC$107,OFFSET('6. Patients'!$IS$9,1,MATCH($D35,'6. Patients'!$IT$9:$JH$9,0),ROWS('6. Patients'!DP$10:DP$107))),0),
IFERROR(SUMPRODUCT('6. Patients'!CC$10:CC$107,OFFSET('6. Patients'!$JI$9,1,MATCH($D35,'6. Patients'!$JJ$9:$KE$9,0),ROWS('6. Patients'!DP$10:DP$107))),0)+
IFERROR(SUMPRODUCT('6. Patients'!CC$10:CC$107,OFFSET('6. Patients'!$KF$9,1,MATCH($D35,'6. Patients'!$KG$9:$KS$9,0),ROWS('6. Patients'!DP$10:DP$107))),0)+
IFERROR(SUMPRODUCT('6. Patients'!CC$10:CC$107,OFFSET('6. Patients'!$KT$9,1,MATCH($D35,'6. Patients'!$KU$9:$LP$9,0),ROWS('6. Patients'!DP$10:DP$107))),0)+
IFERROR(SUMPRODUCT('6. Patients'!CC$10:CC$107,OFFSET('6. Patients'!$LQ$9,1,MATCH($D35,'6. Patients'!$LR$9:$MF$9,0),ROWS('6. Patients'!DP$10:DP$107))),0))+
IFERROR(VLOOKUP($D35,$H$109:$L$139,COLUMNS($H$108:$J$108)-1+K$7,0)*$E35*$F35*'1. General Inputs'!$J$18,0),0)</f>
        <v>0</v>
      </c>
      <c r="L35" s="3">
        <f ca="1">ROUNDUP($F35*$E35*CHOOSE(L$7,
IFERROR(SUMPRODUCT('6. Patients'!CD$10:CD$107,OFFSET('6. Patients'!$DM$9,1,MATCH($D35,'6. Patients'!$DN$9:$EI$9,0),ROWS('6. Patients'!DQ$10:DQ$107))),0)+
IFERROR(SUMPRODUCT('6. Patients'!CD$10:CD$107,OFFSET('6. Patients'!$EJ$9,1,MATCH($D35,'6. Patients'!$EK$9:$EW$9,0),ROWS('6. Patients'!DQ$10:DQ$107))),0)+
IFERROR(SUMPRODUCT('6. Patients'!CD$10:CD$107,OFFSET('6. Patients'!$EX$9,1,MATCH($D35,'6. Patients'!$EY$9:$FT$9,0),ROWS('6. Patients'!DQ$10:DQ$107))),0)+
IFERROR(SUMPRODUCT('6. Patients'!CD$10:CD$107,OFFSET('6. Patients'!$FU$9,1,MATCH($D35,'6. Patients'!$FV$9:$GJ$9,0),ROWS('6. Patients'!DQ$10:DQ$107))),0),
IFERROR(SUMPRODUCT('6. Patients'!CD$10:CD$107,OFFSET('6. Patients'!$GK$9,1,MATCH($D35,'6. Patients'!$GL$9:$HG$9,0),ROWS('6. Patients'!DQ$10:DQ$107))),0)+
IFERROR(SUMPRODUCT('6. Patients'!CD$10:CD$107,OFFSET('6. Patients'!$HH$9,1,MATCH($D35,'6. Patients'!$HI$9:$HU$9,0),ROWS('6. Patients'!DQ$10:DQ$107))),0)+
IFERROR(SUMPRODUCT('6. Patients'!CD$10:CD$107,OFFSET('6. Patients'!$HV$9,1,MATCH($D35,'6. Patients'!$HW$9:$IR$9,0),ROWS('6. Patients'!DQ$10:DQ$107))),0)+
IFERROR(SUMPRODUCT('6. Patients'!CD$10:CD$107,OFFSET('6. Patients'!$IS$9,1,MATCH($D35,'6. Patients'!$IT$9:$JH$9,0),ROWS('6. Patients'!DQ$10:DQ$107))),0),
IFERROR(SUMPRODUCT('6. Patients'!CD$10:CD$107,OFFSET('6. Patients'!$JI$9,1,MATCH($D35,'6. Patients'!$JJ$9:$KE$9,0),ROWS('6. Patients'!DQ$10:DQ$107))),0)+
IFERROR(SUMPRODUCT('6. Patients'!CD$10:CD$107,OFFSET('6. Patients'!$KF$9,1,MATCH($D35,'6. Patients'!$KG$9:$KS$9,0),ROWS('6. Patients'!DQ$10:DQ$107))),0)+
IFERROR(SUMPRODUCT('6. Patients'!CD$10:CD$107,OFFSET('6. Patients'!$KT$9,1,MATCH($D35,'6. Patients'!$KU$9:$LP$9,0),ROWS('6. Patients'!DQ$10:DQ$107))),0)+
IFERROR(SUMPRODUCT('6. Patients'!CD$10:CD$107,OFFSET('6. Patients'!$LQ$9,1,MATCH($D35,'6. Patients'!$LR$9:$MF$9,0),ROWS('6. Patients'!DQ$10:DQ$107))),0))+
IFERROR(VLOOKUP($D35,$H$109:$L$139,COLUMNS($H$108:$J$108)-1+L$7,0)*$E35*$F35*'1. General Inputs'!$J$18,0),0)</f>
        <v>0</v>
      </c>
      <c r="M35" s="3">
        <f ca="1">ROUNDUP($F35*$E35*CHOOSE(M$7,
IFERROR(SUMPRODUCT('6. Patients'!CE$10:CE$107,OFFSET('6. Patients'!$DM$9,1,MATCH($D35,'6. Patients'!$DN$9:$EI$9,0),ROWS('6. Patients'!DR$10:DR$107))),0)+
IFERROR(SUMPRODUCT('6. Patients'!CE$10:CE$107,OFFSET('6. Patients'!$EJ$9,1,MATCH($D35,'6. Patients'!$EK$9:$EW$9,0),ROWS('6. Patients'!DR$10:DR$107))),0)+
IFERROR(SUMPRODUCT('6. Patients'!CE$10:CE$107,OFFSET('6. Patients'!$EX$9,1,MATCH($D35,'6. Patients'!$EY$9:$FT$9,0),ROWS('6. Patients'!DR$10:DR$107))),0)+
IFERROR(SUMPRODUCT('6. Patients'!CE$10:CE$107,OFFSET('6. Patients'!$FU$9,1,MATCH($D35,'6. Patients'!$FV$9:$GJ$9,0),ROWS('6. Patients'!DR$10:DR$107))),0),
IFERROR(SUMPRODUCT('6. Patients'!CE$10:CE$107,OFFSET('6. Patients'!$GK$9,1,MATCH($D35,'6. Patients'!$GL$9:$HG$9,0),ROWS('6. Patients'!DR$10:DR$107))),0)+
IFERROR(SUMPRODUCT('6. Patients'!CE$10:CE$107,OFFSET('6. Patients'!$HH$9,1,MATCH($D35,'6. Patients'!$HI$9:$HU$9,0),ROWS('6. Patients'!DR$10:DR$107))),0)+
IFERROR(SUMPRODUCT('6. Patients'!CE$10:CE$107,OFFSET('6. Patients'!$HV$9,1,MATCH($D35,'6. Patients'!$HW$9:$IR$9,0),ROWS('6. Patients'!DR$10:DR$107))),0)+
IFERROR(SUMPRODUCT('6. Patients'!CE$10:CE$107,OFFSET('6. Patients'!$IS$9,1,MATCH($D35,'6. Patients'!$IT$9:$JH$9,0),ROWS('6. Patients'!DR$10:DR$107))),0),
IFERROR(SUMPRODUCT('6. Patients'!CE$10:CE$107,OFFSET('6. Patients'!$JI$9,1,MATCH($D35,'6. Patients'!$JJ$9:$KE$9,0),ROWS('6. Patients'!DR$10:DR$107))),0)+
IFERROR(SUMPRODUCT('6. Patients'!CE$10:CE$107,OFFSET('6. Patients'!$KF$9,1,MATCH($D35,'6. Patients'!$KG$9:$KS$9,0),ROWS('6. Patients'!DR$10:DR$107))),0)+
IFERROR(SUMPRODUCT('6. Patients'!CE$10:CE$107,OFFSET('6. Patients'!$KT$9,1,MATCH($D35,'6. Patients'!$KU$9:$LP$9,0),ROWS('6. Patients'!DR$10:DR$107))),0)+
IFERROR(SUMPRODUCT('6. Patients'!CE$10:CE$107,OFFSET('6. Patients'!$LQ$9,1,MATCH($D35,'6. Patients'!$LR$9:$MF$9,0),ROWS('6. Patients'!DR$10:DR$107))),0))+
IFERROR(VLOOKUP($D35,$H$109:$L$139,COLUMNS($H$108:$J$108)-1+M$7,0)*$E35*$F35*'1. General Inputs'!$J$18,0),0)</f>
        <v>0</v>
      </c>
      <c r="N35" s="3">
        <f ca="1">ROUNDUP($F35*$E35*CHOOSE(N$7,
IFERROR(SUMPRODUCT('6. Patients'!CF$10:CF$107,OFFSET('6. Patients'!$DM$9,1,MATCH($D35,'6. Patients'!$DN$9:$EI$9,0),ROWS('6. Patients'!DS$10:DS$107))),0)+
IFERROR(SUMPRODUCT('6. Patients'!CF$10:CF$107,OFFSET('6. Patients'!$EJ$9,1,MATCH($D35,'6. Patients'!$EK$9:$EW$9,0),ROWS('6. Patients'!DS$10:DS$107))),0)+
IFERROR(SUMPRODUCT('6. Patients'!CF$10:CF$107,OFFSET('6. Patients'!$EX$9,1,MATCH($D35,'6. Patients'!$EY$9:$FT$9,0),ROWS('6. Patients'!DS$10:DS$107))),0)+
IFERROR(SUMPRODUCT('6. Patients'!CF$10:CF$107,OFFSET('6. Patients'!$FU$9,1,MATCH($D35,'6. Patients'!$FV$9:$GJ$9,0),ROWS('6. Patients'!DS$10:DS$107))),0),
IFERROR(SUMPRODUCT('6. Patients'!CF$10:CF$107,OFFSET('6. Patients'!$GK$9,1,MATCH($D35,'6. Patients'!$GL$9:$HG$9,0),ROWS('6. Patients'!DS$10:DS$107))),0)+
IFERROR(SUMPRODUCT('6. Patients'!CF$10:CF$107,OFFSET('6. Patients'!$HH$9,1,MATCH($D35,'6. Patients'!$HI$9:$HU$9,0),ROWS('6. Patients'!DS$10:DS$107))),0)+
IFERROR(SUMPRODUCT('6. Patients'!CF$10:CF$107,OFFSET('6. Patients'!$HV$9,1,MATCH($D35,'6. Patients'!$HW$9:$IR$9,0),ROWS('6. Patients'!DS$10:DS$107))),0)+
IFERROR(SUMPRODUCT('6. Patients'!CF$10:CF$107,OFFSET('6. Patients'!$IS$9,1,MATCH($D35,'6. Patients'!$IT$9:$JH$9,0),ROWS('6. Patients'!DS$10:DS$107))),0),
IFERROR(SUMPRODUCT('6. Patients'!CF$10:CF$107,OFFSET('6. Patients'!$JI$9,1,MATCH($D35,'6. Patients'!$JJ$9:$KE$9,0),ROWS('6. Patients'!DS$10:DS$107))),0)+
IFERROR(SUMPRODUCT('6. Patients'!CF$10:CF$107,OFFSET('6. Patients'!$KF$9,1,MATCH($D35,'6. Patients'!$KG$9:$KS$9,0),ROWS('6. Patients'!DS$10:DS$107))),0)+
IFERROR(SUMPRODUCT('6. Patients'!CF$10:CF$107,OFFSET('6. Patients'!$KT$9,1,MATCH($D35,'6. Patients'!$KU$9:$LP$9,0),ROWS('6. Patients'!DS$10:DS$107))),0)+
IFERROR(SUMPRODUCT('6. Patients'!CF$10:CF$107,OFFSET('6. Patients'!$LQ$9,1,MATCH($D35,'6. Patients'!$LR$9:$MF$9,0),ROWS('6. Patients'!DS$10:DS$107))),0))+
IFERROR(VLOOKUP($D35,$H$109:$L$139,COLUMNS($H$108:$J$108)-1+N$7,0)*$E35*$F35*'1. General Inputs'!$J$18,0),0)</f>
        <v>0</v>
      </c>
      <c r="O35" s="3">
        <f ca="1">ROUNDUP($F35*$E35*CHOOSE(O$7,
IFERROR(SUMPRODUCT('6. Patients'!CG$10:CG$107,OFFSET('6. Patients'!$DM$9,1,MATCH($D35,'6. Patients'!$DN$9:$EI$9,0),ROWS('6. Patients'!DT$10:DT$107))),0)+
IFERROR(SUMPRODUCT('6. Patients'!CG$10:CG$107,OFFSET('6. Patients'!$EJ$9,1,MATCH($D35,'6. Patients'!$EK$9:$EW$9,0),ROWS('6. Patients'!DT$10:DT$107))),0)+
IFERROR(SUMPRODUCT('6. Patients'!CG$10:CG$107,OFFSET('6. Patients'!$EX$9,1,MATCH($D35,'6. Patients'!$EY$9:$FT$9,0),ROWS('6. Patients'!DT$10:DT$107))),0)+
IFERROR(SUMPRODUCT('6. Patients'!CG$10:CG$107,OFFSET('6. Patients'!$FU$9,1,MATCH($D35,'6. Patients'!$FV$9:$GJ$9,0),ROWS('6. Patients'!DT$10:DT$107))),0),
IFERROR(SUMPRODUCT('6. Patients'!CG$10:CG$107,OFFSET('6. Patients'!$GK$9,1,MATCH($D35,'6. Patients'!$GL$9:$HG$9,0),ROWS('6. Patients'!DT$10:DT$107))),0)+
IFERROR(SUMPRODUCT('6. Patients'!CG$10:CG$107,OFFSET('6. Patients'!$HH$9,1,MATCH($D35,'6. Patients'!$HI$9:$HU$9,0),ROWS('6. Patients'!DT$10:DT$107))),0)+
IFERROR(SUMPRODUCT('6. Patients'!CG$10:CG$107,OFFSET('6. Patients'!$HV$9,1,MATCH($D35,'6. Patients'!$HW$9:$IR$9,0),ROWS('6. Patients'!DT$10:DT$107))),0)+
IFERROR(SUMPRODUCT('6. Patients'!CG$10:CG$107,OFFSET('6. Patients'!$IS$9,1,MATCH($D35,'6. Patients'!$IT$9:$JH$9,0),ROWS('6. Patients'!DT$10:DT$107))),0),
IFERROR(SUMPRODUCT('6. Patients'!CG$10:CG$107,OFFSET('6. Patients'!$JI$9,1,MATCH($D35,'6. Patients'!$JJ$9:$KE$9,0),ROWS('6. Patients'!DT$10:DT$107))),0)+
IFERROR(SUMPRODUCT('6. Patients'!CG$10:CG$107,OFFSET('6. Patients'!$KF$9,1,MATCH($D35,'6. Patients'!$KG$9:$KS$9,0),ROWS('6. Patients'!DT$10:DT$107))),0)+
IFERROR(SUMPRODUCT('6. Patients'!CG$10:CG$107,OFFSET('6. Patients'!$KT$9,1,MATCH($D35,'6. Patients'!$KU$9:$LP$9,0),ROWS('6. Patients'!DT$10:DT$107))),0)+
IFERROR(SUMPRODUCT('6. Patients'!CG$10:CG$107,OFFSET('6. Patients'!$LQ$9,1,MATCH($D35,'6. Patients'!$LR$9:$MF$9,0),ROWS('6. Patients'!DT$10:DT$107))),0))+
IFERROR(VLOOKUP($D35,$H$109:$L$139,COLUMNS($H$108:$J$108)-1+O$7,0)*$E35*$F35*'1. General Inputs'!$J$18,0),0)</f>
        <v>0</v>
      </c>
      <c r="P35" s="3">
        <f ca="1">ROUNDUP($F35*$E35*CHOOSE(P$7,
IFERROR(SUMPRODUCT('6. Patients'!CH$10:CH$107,OFFSET('6. Patients'!$DM$9,1,MATCH($D35,'6. Patients'!$DN$9:$EI$9,0),ROWS('6. Patients'!DU$10:DU$107))),0)+
IFERROR(SUMPRODUCT('6. Patients'!CH$10:CH$107,OFFSET('6. Patients'!$EJ$9,1,MATCH($D35,'6. Patients'!$EK$9:$EW$9,0),ROWS('6. Patients'!DU$10:DU$107))),0)+
IFERROR(SUMPRODUCT('6. Patients'!CH$10:CH$107,OFFSET('6. Patients'!$EX$9,1,MATCH($D35,'6. Patients'!$EY$9:$FT$9,0),ROWS('6. Patients'!DU$10:DU$107))),0)+
IFERROR(SUMPRODUCT('6. Patients'!CH$10:CH$107,OFFSET('6. Patients'!$FU$9,1,MATCH($D35,'6. Patients'!$FV$9:$GJ$9,0),ROWS('6. Patients'!DU$10:DU$107))),0),
IFERROR(SUMPRODUCT('6. Patients'!CH$10:CH$107,OFFSET('6. Patients'!$GK$9,1,MATCH($D35,'6. Patients'!$GL$9:$HG$9,0),ROWS('6. Patients'!DU$10:DU$107))),0)+
IFERROR(SUMPRODUCT('6. Patients'!CH$10:CH$107,OFFSET('6. Patients'!$HH$9,1,MATCH($D35,'6. Patients'!$HI$9:$HU$9,0),ROWS('6. Patients'!DU$10:DU$107))),0)+
IFERROR(SUMPRODUCT('6. Patients'!CH$10:CH$107,OFFSET('6. Patients'!$HV$9,1,MATCH($D35,'6. Patients'!$HW$9:$IR$9,0),ROWS('6. Patients'!DU$10:DU$107))),0)+
IFERROR(SUMPRODUCT('6. Patients'!CH$10:CH$107,OFFSET('6. Patients'!$IS$9,1,MATCH($D35,'6. Patients'!$IT$9:$JH$9,0),ROWS('6. Patients'!DU$10:DU$107))),0),
IFERROR(SUMPRODUCT('6. Patients'!CH$10:CH$107,OFFSET('6. Patients'!$JI$9,1,MATCH($D35,'6. Patients'!$JJ$9:$KE$9,0),ROWS('6. Patients'!DU$10:DU$107))),0)+
IFERROR(SUMPRODUCT('6. Patients'!CH$10:CH$107,OFFSET('6. Patients'!$KF$9,1,MATCH($D35,'6. Patients'!$KG$9:$KS$9,0),ROWS('6. Patients'!DU$10:DU$107))),0)+
IFERROR(SUMPRODUCT('6. Patients'!CH$10:CH$107,OFFSET('6. Patients'!$KT$9,1,MATCH($D35,'6. Patients'!$KU$9:$LP$9,0),ROWS('6. Patients'!DU$10:DU$107))),0)+
IFERROR(SUMPRODUCT('6. Patients'!CH$10:CH$107,OFFSET('6. Patients'!$LQ$9,1,MATCH($D35,'6. Patients'!$LR$9:$MF$9,0),ROWS('6. Patients'!DU$10:DU$107))),0))+
IFERROR(VLOOKUP($D35,$H$109:$L$139,COLUMNS($H$108:$J$108)-1+P$7,0)*$E35*$F35*'1. General Inputs'!$J$18,0),0)</f>
        <v>0</v>
      </c>
      <c r="Q35" s="3">
        <f ca="1">ROUNDUP($F35*$E35*CHOOSE(Q$7,
IFERROR(SUMPRODUCT('6. Patients'!CI$10:CI$107,OFFSET('6. Patients'!$DM$9,1,MATCH($D35,'6. Patients'!$DN$9:$EI$9,0),ROWS('6. Patients'!DV$10:DV$107))),0)+
IFERROR(SUMPRODUCT('6. Patients'!CI$10:CI$107,OFFSET('6. Patients'!$EJ$9,1,MATCH($D35,'6. Patients'!$EK$9:$EW$9,0),ROWS('6. Patients'!DV$10:DV$107))),0)+
IFERROR(SUMPRODUCT('6. Patients'!CI$10:CI$107,OFFSET('6. Patients'!$EX$9,1,MATCH($D35,'6. Patients'!$EY$9:$FT$9,0),ROWS('6. Patients'!DV$10:DV$107))),0)+
IFERROR(SUMPRODUCT('6. Patients'!CI$10:CI$107,OFFSET('6. Patients'!$FU$9,1,MATCH($D35,'6. Patients'!$FV$9:$GJ$9,0),ROWS('6. Patients'!DV$10:DV$107))),0),
IFERROR(SUMPRODUCT('6. Patients'!CI$10:CI$107,OFFSET('6. Patients'!$GK$9,1,MATCH($D35,'6. Patients'!$GL$9:$HG$9,0),ROWS('6. Patients'!DV$10:DV$107))),0)+
IFERROR(SUMPRODUCT('6. Patients'!CI$10:CI$107,OFFSET('6. Patients'!$HH$9,1,MATCH($D35,'6. Patients'!$HI$9:$HU$9,0),ROWS('6. Patients'!DV$10:DV$107))),0)+
IFERROR(SUMPRODUCT('6. Patients'!CI$10:CI$107,OFFSET('6. Patients'!$HV$9,1,MATCH($D35,'6. Patients'!$HW$9:$IR$9,0),ROWS('6. Patients'!DV$10:DV$107))),0)+
IFERROR(SUMPRODUCT('6. Patients'!CI$10:CI$107,OFFSET('6. Patients'!$IS$9,1,MATCH($D35,'6. Patients'!$IT$9:$JH$9,0),ROWS('6. Patients'!DV$10:DV$107))),0),
IFERROR(SUMPRODUCT('6. Patients'!CI$10:CI$107,OFFSET('6. Patients'!$JI$9,1,MATCH($D35,'6. Patients'!$JJ$9:$KE$9,0),ROWS('6. Patients'!DV$10:DV$107))),0)+
IFERROR(SUMPRODUCT('6. Patients'!CI$10:CI$107,OFFSET('6. Patients'!$KF$9,1,MATCH($D35,'6. Patients'!$KG$9:$KS$9,0),ROWS('6. Patients'!DV$10:DV$107))),0)+
IFERROR(SUMPRODUCT('6. Patients'!CI$10:CI$107,OFFSET('6. Patients'!$KT$9,1,MATCH($D35,'6. Patients'!$KU$9:$LP$9,0),ROWS('6. Patients'!DV$10:DV$107))),0)+
IFERROR(SUMPRODUCT('6. Patients'!CI$10:CI$107,OFFSET('6. Patients'!$LQ$9,1,MATCH($D35,'6. Patients'!$LR$9:$MF$9,0),ROWS('6. Patients'!DV$10:DV$107))),0))+
IFERROR(VLOOKUP($D35,$H$109:$L$139,COLUMNS($H$108:$J$108)-1+Q$7,0)*$E35*$F35*'1. General Inputs'!$J$18,0),0)</f>
        <v>0</v>
      </c>
      <c r="R35" s="3">
        <f ca="1">ROUNDUP($F35*$E35*CHOOSE(R$7,
IFERROR(SUMPRODUCT('6. Patients'!CJ$10:CJ$107,OFFSET('6. Patients'!$DM$9,1,MATCH($D35,'6. Patients'!$DN$9:$EI$9,0),ROWS('6. Patients'!DW$10:DW$107))),0)+
IFERROR(SUMPRODUCT('6. Patients'!CJ$10:CJ$107,OFFSET('6. Patients'!$EJ$9,1,MATCH($D35,'6. Patients'!$EK$9:$EW$9,0),ROWS('6. Patients'!DW$10:DW$107))),0)+
IFERROR(SUMPRODUCT('6. Patients'!CJ$10:CJ$107,OFFSET('6. Patients'!$EX$9,1,MATCH($D35,'6. Patients'!$EY$9:$FT$9,0),ROWS('6. Patients'!DW$10:DW$107))),0)+
IFERROR(SUMPRODUCT('6. Patients'!CJ$10:CJ$107,OFFSET('6. Patients'!$FU$9,1,MATCH($D35,'6. Patients'!$FV$9:$GJ$9,0),ROWS('6. Patients'!DW$10:DW$107))),0),
IFERROR(SUMPRODUCT('6. Patients'!CJ$10:CJ$107,OFFSET('6. Patients'!$GK$9,1,MATCH($D35,'6. Patients'!$GL$9:$HG$9,0),ROWS('6. Patients'!DW$10:DW$107))),0)+
IFERROR(SUMPRODUCT('6. Patients'!CJ$10:CJ$107,OFFSET('6. Patients'!$HH$9,1,MATCH($D35,'6. Patients'!$HI$9:$HU$9,0),ROWS('6. Patients'!DW$10:DW$107))),0)+
IFERROR(SUMPRODUCT('6. Patients'!CJ$10:CJ$107,OFFSET('6. Patients'!$HV$9,1,MATCH($D35,'6. Patients'!$HW$9:$IR$9,0),ROWS('6. Patients'!DW$10:DW$107))),0)+
IFERROR(SUMPRODUCT('6. Patients'!CJ$10:CJ$107,OFFSET('6. Patients'!$IS$9,1,MATCH($D35,'6. Patients'!$IT$9:$JH$9,0),ROWS('6. Patients'!DW$10:DW$107))),0),
IFERROR(SUMPRODUCT('6. Patients'!CJ$10:CJ$107,OFFSET('6. Patients'!$JI$9,1,MATCH($D35,'6. Patients'!$JJ$9:$KE$9,0),ROWS('6. Patients'!DW$10:DW$107))),0)+
IFERROR(SUMPRODUCT('6. Patients'!CJ$10:CJ$107,OFFSET('6. Patients'!$KF$9,1,MATCH($D35,'6. Patients'!$KG$9:$KS$9,0),ROWS('6. Patients'!DW$10:DW$107))),0)+
IFERROR(SUMPRODUCT('6. Patients'!CJ$10:CJ$107,OFFSET('6. Patients'!$KT$9,1,MATCH($D35,'6. Patients'!$KU$9:$LP$9,0),ROWS('6. Patients'!DW$10:DW$107))),0)+
IFERROR(SUMPRODUCT('6. Patients'!CJ$10:CJ$107,OFFSET('6. Patients'!$LQ$9,1,MATCH($D35,'6. Patients'!$LR$9:$MF$9,0),ROWS('6. Patients'!DW$10:DW$107))),0))+
IFERROR(VLOOKUP($D35,$H$109:$L$139,COLUMNS($H$108:$J$108)-1+R$7,0)*$E35*$F35*'1. General Inputs'!$J$18,0),0)</f>
        <v>0</v>
      </c>
      <c r="S35" s="3">
        <f ca="1">ROUNDUP($F35*$E35*CHOOSE(S$7,
IFERROR(SUMPRODUCT('6. Patients'!CK$10:CK$107,OFFSET('6. Patients'!$DM$9,1,MATCH($D35,'6. Patients'!$DN$9:$EI$9,0),ROWS('6. Patients'!DX$10:DX$107))),0)+
IFERROR(SUMPRODUCT('6. Patients'!CK$10:CK$107,OFFSET('6. Patients'!$EJ$9,1,MATCH($D35,'6. Patients'!$EK$9:$EW$9,0),ROWS('6. Patients'!DX$10:DX$107))),0)+
IFERROR(SUMPRODUCT('6. Patients'!CK$10:CK$107,OFFSET('6. Patients'!$EX$9,1,MATCH($D35,'6. Patients'!$EY$9:$FT$9,0),ROWS('6. Patients'!DX$10:DX$107))),0)+
IFERROR(SUMPRODUCT('6. Patients'!CK$10:CK$107,OFFSET('6. Patients'!$FU$9,1,MATCH($D35,'6. Patients'!$FV$9:$GJ$9,0),ROWS('6. Patients'!DX$10:DX$107))),0),
IFERROR(SUMPRODUCT('6. Patients'!CK$10:CK$107,OFFSET('6. Patients'!$GK$9,1,MATCH($D35,'6. Patients'!$GL$9:$HG$9,0),ROWS('6. Patients'!DX$10:DX$107))),0)+
IFERROR(SUMPRODUCT('6. Patients'!CK$10:CK$107,OFFSET('6. Patients'!$HH$9,1,MATCH($D35,'6. Patients'!$HI$9:$HU$9,0),ROWS('6. Patients'!DX$10:DX$107))),0)+
IFERROR(SUMPRODUCT('6. Patients'!CK$10:CK$107,OFFSET('6. Patients'!$HV$9,1,MATCH($D35,'6. Patients'!$HW$9:$IR$9,0),ROWS('6. Patients'!DX$10:DX$107))),0)+
IFERROR(SUMPRODUCT('6. Patients'!CK$10:CK$107,OFFSET('6. Patients'!$IS$9,1,MATCH($D35,'6. Patients'!$IT$9:$JH$9,0),ROWS('6. Patients'!DX$10:DX$107))),0),
IFERROR(SUMPRODUCT('6. Patients'!CK$10:CK$107,OFFSET('6. Patients'!$JI$9,1,MATCH($D35,'6. Patients'!$JJ$9:$KE$9,0),ROWS('6. Patients'!DX$10:DX$107))),0)+
IFERROR(SUMPRODUCT('6. Patients'!CK$10:CK$107,OFFSET('6. Patients'!$KF$9,1,MATCH($D35,'6. Patients'!$KG$9:$KS$9,0),ROWS('6. Patients'!DX$10:DX$107))),0)+
IFERROR(SUMPRODUCT('6. Patients'!CK$10:CK$107,OFFSET('6. Patients'!$KT$9,1,MATCH($D35,'6. Patients'!$KU$9:$LP$9,0),ROWS('6. Patients'!DX$10:DX$107))),0)+
IFERROR(SUMPRODUCT('6. Patients'!CK$10:CK$107,OFFSET('6. Patients'!$LQ$9,1,MATCH($D35,'6. Patients'!$LR$9:$MF$9,0),ROWS('6. Patients'!DX$10:DX$107))),0))+
IFERROR(VLOOKUP($D35,$H$109:$L$139,COLUMNS($H$108:$J$108)-1+S$7,0)*$E35*$F35*'1. General Inputs'!$J$18,0),0)</f>
        <v>0</v>
      </c>
      <c r="T35" s="3">
        <f ca="1">ROUNDUP($F35*$E35*CHOOSE(T$7,
IFERROR(SUMPRODUCT('6. Patients'!CL$10:CL$107,OFFSET('6. Patients'!$DM$9,1,MATCH($D35,'6. Patients'!$DN$9:$EI$9,0),ROWS('6. Patients'!DY$10:DY$107))),0)+
IFERROR(SUMPRODUCT('6. Patients'!CL$10:CL$107,OFFSET('6. Patients'!$EJ$9,1,MATCH($D35,'6. Patients'!$EK$9:$EW$9,0),ROWS('6. Patients'!DY$10:DY$107))),0)+
IFERROR(SUMPRODUCT('6. Patients'!CL$10:CL$107,OFFSET('6. Patients'!$EX$9,1,MATCH($D35,'6. Patients'!$EY$9:$FT$9,0),ROWS('6. Patients'!DY$10:DY$107))),0)+
IFERROR(SUMPRODUCT('6. Patients'!CL$10:CL$107,OFFSET('6. Patients'!$FU$9,1,MATCH($D35,'6. Patients'!$FV$9:$GJ$9,0),ROWS('6. Patients'!DY$10:DY$107))),0),
IFERROR(SUMPRODUCT('6. Patients'!CL$10:CL$107,OFFSET('6. Patients'!$GK$9,1,MATCH($D35,'6. Patients'!$GL$9:$HG$9,0),ROWS('6. Patients'!DY$10:DY$107))),0)+
IFERROR(SUMPRODUCT('6. Patients'!CL$10:CL$107,OFFSET('6. Patients'!$HH$9,1,MATCH($D35,'6. Patients'!$HI$9:$HU$9,0),ROWS('6. Patients'!DY$10:DY$107))),0)+
IFERROR(SUMPRODUCT('6. Patients'!CL$10:CL$107,OFFSET('6. Patients'!$HV$9,1,MATCH($D35,'6. Patients'!$HW$9:$IR$9,0),ROWS('6. Patients'!DY$10:DY$107))),0)+
IFERROR(SUMPRODUCT('6. Patients'!CL$10:CL$107,OFFSET('6. Patients'!$IS$9,1,MATCH($D35,'6. Patients'!$IT$9:$JH$9,0),ROWS('6. Patients'!DY$10:DY$107))),0),
IFERROR(SUMPRODUCT('6. Patients'!CL$10:CL$107,OFFSET('6. Patients'!$JI$9,1,MATCH($D35,'6. Patients'!$JJ$9:$KE$9,0),ROWS('6. Patients'!DY$10:DY$107))),0)+
IFERROR(SUMPRODUCT('6. Patients'!CL$10:CL$107,OFFSET('6. Patients'!$KF$9,1,MATCH($D35,'6. Patients'!$KG$9:$KS$9,0),ROWS('6. Patients'!DY$10:DY$107))),0)+
IFERROR(SUMPRODUCT('6. Patients'!CL$10:CL$107,OFFSET('6. Patients'!$KT$9,1,MATCH($D35,'6. Patients'!$KU$9:$LP$9,0),ROWS('6. Patients'!DY$10:DY$107))),0)+
IFERROR(SUMPRODUCT('6. Patients'!CL$10:CL$107,OFFSET('6. Patients'!$LQ$9,1,MATCH($D35,'6. Patients'!$LR$9:$MF$9,0),ROWS('6. Patients'!DY$10:DY$107))),0))+
IFERROR(VLOOKUP($D35,$H$109:$L$139,COLUMNS($H$108:$J$108)-1+T$7,0)*$E35*$F35*'1. General Inputs'!$J$18,0),0)</f>
        <v>0</v>
      </c>
      <c r="U35" s="3">
        <f ca="1">ROUNDUP($F35*$E35*CHOOSE(U$7,
IFERROR(SUMPRODUCT('6. Patients'!CM$10:CM$107,OFFSET('6. Patients'!$DM$9,1,MATCH($D35,'6. Patients'!$DN$9:$EI$9,0),ROWS('6. Patients'!DZ$10:DZ$107))),0)+
IFERROR(SUMPRODUCT('6. Patients'!CM$10:CM$107,OFFSET('6. Patients'!$EJ$9,1,MATCH($D35,'6. Patients'!$EK$9:$EW$9,0),ROWS('6. Patients'!DZ$10:DZ$107))),0)+
IFERROR(SUMPRODUCT('6. Patients'!CM$10:CM$107,OFFSET('6. Patients'!$EX$9,1,MATCH($D35,'6. Patients'!$EY$9:$FT$9,0),ROWS('6. Patients'!DZ$10:DZ$107))),0)+
IFERROR(SUMPRODUCT('6. Patients'!CM$10:CM$107,OFFSET('6. Patients'!$FU$9,1,MATCH($D35,'6. Patients'!$FV$9:$GJ$9,0),ROWS('6. Patients'!DZ$10:DZ$107))),0),
IFERROR(SUMPRODUCT('6. Patients'!CM$10:CM$107,OFFSET('6. Patients'!$GK$9,1,MATCH($D35,'6. Patients'!$GL$9:$HG$9,0),ROWS('6. Patients'!DZ$10:DZ$107))),0)+
IFERROR(SUMPRODUCT('6. Patients'!CM$10:CM$107,OFFSET('6. Patients'!$HH$9,1,MATCH($D35,'6. Patients'!$HI$9:$HU$9,0),ROWS('6. Patients'!DZ$10:DZ$107))),0)+
IFERROR(SUMPRODUCT('6. Patients'!CM$10:CM$107,OFFSET('6. Patients'!$HV$9,1,MATCH($D35,'6. Patients'!$HW$9:$IR$9,0),ROWS('6. Patients'!DZ$10:DZ$107))),0)+
IFERROR(SUMPRODUCT('6. Patients'!CM$10:CM$107,OFFSET('6. Patients'!$IS$9,1,MATCH($D35,'6. Patients'!$IT$9:$JH$9,0),ROWS('6. Patients'!DZ$10:DZ$107))),0),
IFERROR(SUMPRODUCT('6. Patients'!CM$10:CM$107,OFFSET('6. Patients'!$JI$9,1,MATCH($D35,'6. Patients'!$JJ$9:$KE$9,0),ROWS('6. Patients'!DZ$10:DZ$107))),0)+
IFERROR(SUMPRODUCT('6. Patients'!CM$10:CM$107,OFFSET('6. Patients'!$KF$9,1,MATCH($D35,'6. Patients'!$KG$9:$KS$9,0),ROWS('6. Patients'!DZ$10:DZ$107))),0)+
IFERROR(SUMPRODUCT('6. Patients'!CM$10:CM$107,OFFSET('6. Patients'!$KT$9,1,MATCH($D35,'6. Patients'!$KU$9:$LP$9,0),ROWS('6. Patients'!DZ$10:DZ$107))),0)+
IFERROR(SUMPRODUCT('6. Patients'!CM$10:CM$107,OFFSET('6. Patients'!$LQ$9,1,MATCH($D35,'6. Patients'!$LR$9:$MF$9,0),ROWS('6. Patients'!DZ$10:DZ$107))),0))+
IFERROR(VLOOKUP($D35,$H$109:$L$139,COLUMNS($H$108:$J$108)-1+U$7,0)*$E35*$F35*'1. General Inputs'!$J$18,0),0)</f>
        <v>0</v>
      </c>
      <c r="V35" s="3">
        <f ca="1">ROUNDUP($F35*$E35*CHOOSE(V$7,
IFERROR(SUMPRODUCT('6. Patients'!CN$10:CN$107,OFFSET('6. Patients'!$DM$9,1,MATCH($D35,'6. Patients'!$DN$9:$EI$9,0),ROWS('6. Patients'!EA$10:EA$107))),0)+
IFERROR(SUMPRODUCT('6. Patients'!CN$10:CN$107,OFFSET('6. Patients'!$EJ$9,1,MATCH($D35,'6. Patients'!$EK$9:$EW$9,0),ROWS('6. Patients'!EA$10:EA$107))),0)+
IFERROR(SUMPRODUCT('6. Patients'!CN$10:CN$107,OFFSET('6. Patients'!$EX$9,1,MATCH($D35,'6. Patients'!$EY$9:$FT$9,0),ROWS('6. Patients'!EA$10:EA$107))),0)+
IFERROR(SUMPRODUCT('6. Patients'!CN$10:CN$107,OFFSET('6. Patients'!$FU$9,1,MATCH($D35,'6. Patients'!$FV$9:$GJ$9,0),ROWS('6. Patients'!EA$10:EA$107))),0),
IFERROR(SUMPRODUCT('6. Patients'!CN$10:CN$107,OFFSET('6. Patients'!$GK$9,1,MATCH($D35,'6. Patients'!$GL$9:$HG$9,0),ROWS('6. Patients'!EA$10:EA$107))),0)+
IFERROR(SUMPRODUCT('6. Patients'!CN$10:CN$107,OFFSET('6. Patients'!$HH$9,1,MATCH($D35,'6. Patients'!$HI$9:$HU$9,0),ROWS('6. Patients'!EA$10:EA$107))),0)+
IFERROR(SUMPRODUCT('6. Patients'!CN$10:CN$107,OFFSET('6. Patients'!$HV$9,1,MATCH($D35,'6. Patients'!$HW$9:$IR$9,0),ROWS('6. Patients'!EA$10:EA$107))),0)+
IFERROR(SUMPRODUCT('6. Patients'!CN$10:CN$107,OFFSET('6. Patients'!$IS$9,1,MATCH($D35,'6. Patients'!$IT$9:$JH$9,0),ROWS('6. Patients'!EA$10:EA$107))),0),
IFERROR(SUMPRODUCT('6. Patients'!CN$10:CN$107,OFFSET('6. Patients'!$JI$9,1,MATCH($D35,'6. Patients'!$JJ$9:$KE$9,0),ROWS('6. Patients'!EA$10:EA$107))),0)+
IFERROR(SUMPRODUCT('6. Patients'!CN$10:CN$107,OFFSET('6. Patients'!$KF$9,1,MATCH($D35,'6. Patients'!$KG$9:$KS$9,0),ROWS('6. Patients'!EA$10:EA$107))),0)+
IFERROR(SUMPRODUCT('6. Patients'!CN$10:CN$107,OFFSET('6. Patients'!$KT$9,1,MATCH($D35,'6. Patients'!$KU$9:$LP$9,0),ROWS('6. Patients'!EA$10:EA$107))),0)+
IFERROR(SUMPRODUCT('6. Patients'!CN$10:CN$107,OFFSET('6. Patients'!$LQ$9,1,MATCH($D35,'6. Patients'!$LR$9:$MF$9,0),ROWS('6. Patients'!EA$10:EA$107))),0))+
IFERROR(VLOOKUP($D35,$H$109:$L$139,COLUMNS($H$108:$J$108)-1+V$7,0)*$E35*$F35*'1. General Inputs'!$J$18,0),0)</f>
        <v>0</v>
      </c>
      <c r="W35" s="3">
        <f ca="1">ROUNDUP($F35*$E35*CHOOSE(W$7,
IFERROR(SUMPRODUCT('6. Patients'!CO$10:CO$107,OFFSET('6. Patients'!$DM$9,1,MATCH($D35,'6. Patients'!$DN$9:$EI$9,0),ROWS('6. Patients'!EB$10:EB$107))),0)+
IFERROR(SUMPRODUCT('6. Patients'!CO$10:CO$107,OFFSET('6. Patients'!$EJ$9,1,MATCH($D35,'6. Patients'!$EK$9:$EW$9,0),ROWS('6. Patients'!EB$10:EB$107))),0)+
IFERROR(SUMPRODUCT('6. Patients'!CO$10:CO$107,OFFSET('6. Patients'!$EX$9,1,MATCH($D35,'6. Patients'!$EY$9:$FT$9,0),ROWS('6. Patients'!EB$10:EB$107))),0)+
IFERROR(SUMPRODUCT('6. Patients'!CO$10:CO$107,OFFSET('6. Patients'!$FU$9,1,MATCH($D35,'6. Patients'!$FV$9:$GJ$9,0),ROWS('6. Patients'!EB$10:EB$107))),0),
IFERROR(SUMPRODUCT('6. Patients'!CO$10:CO$107,OFFSET('6. Patients'!$GK$9,1,MATCH($D35,'6. Patients'!$GL$9:$HG$9,0),ROWS('6. Patients'!EB$10:EB$107))),0)+
IFERROR(SUMPRODUCT('6. Patients'!CO$10:CO$107,OFFSET('6. Patients'!$HH$9,1,MATCH($D35,'6. Patients'!$HI$9:$HU$9,0),ROWS('6. Patients'!EB$10:EB$107))),0)+
IFERROR(SUMPRODUCT('6. Patients'!CO$10:CO$107,OFFSET('6. Patients'!$HV$9,1,MATCH($D35,'6. Patients'!$HW$9:$IR$9,0),ROWS('6. Patients'!EB$10:EB$107))),0)+
IFERROR(SUMPRODUCT('6. Patients'!CO$10:CO$107,OFFSET('6. Patients'!$IS$9,1,MATCH($D35,'6. Patients'!$IT$9:$JH$9,0),ROWS('6. Patients'!EB$10:EB$107))),0),
IFERROR(SUMPRODUCT('6. Patients'!CO$10:CO$107,OFFSET('6. Patients'!$JI$9,1,MATCH($D35,'6. Patients'!$JJ$9:$KE$9,0),ROWS('6. Patients'!EB$10:EB$107))),0)+
IFERROR(SUMPRODUCT('6. Patients'!CO$10:CO$107,OFFSET('6. Patients'!$KF$9,1,MATCH($D35,'6. Patients'!$KG$9:$KS$9,0),ROWS('6. Patients'!EB$10:EB$107))),0)+
IFERROR(SUMPRODUCT('6. Patients'!CO$10:CO$107,OFFSET('6. Patients'!$KT$9,1,MATCH($D35,'6. Patients'!$KU$9:$LP$9,0),ROWS('6. Patients'!EB$10:EB$107))),0)+
IFERROR(SUMPRODUCT('6. Patients'!CO$10:CO$107,OFFSET('6. Patients'!$LQ$9,1,MATCH($D35,'6. Patients'!$LR$9:$MF$9,0),ROWS('6. Patients'!EB$10:EB$107))),0))+
IFERROR(VLOOKUP($D35,$H$109:$L$139,COLUMNS($H$108:$J$108)-1+W$7,0)*$E35*$F35*'1. General Inputs'!$J$18,0),0)</f>
        <v>0</v>
      </c>
      <c r="X35" s="3">
        <f ca="1">ROUNDUP($F35*$E35*CHOOSE(X$7,
IFERROR(SUMPRODUCT('6. Patients'!CP$10:CP$107,OFFSET('6. Patients'!$DM$9,1,MATCH($D35,'6. Patients'!$DN$9:$EI$9,0),ROWS('6. Patients'!EC$10:EC$107))),0)+
IFERROR(SUMPRODUCT('6. Patients'!CP$10:CP$107,OFFSET('6. Patients'!$EJ$9,1,MATCH($D35,'6. Patients'!$EK$9:$EW$9,0),ROWS('6. Patients'!EC$10:EC$107))),0)+
IFERROR(SUMPRODUCT('6. Patients'!CP$10:CP$107,OFFSET('6. Patients'!$EX$9,1,MATCH($D35,'6. Patients'!$EY$9:$FT$9,0),ROWS('6. Patients'!EC$10:EC$107))),0)+
IFERROR(SUMPRODUCT('6. Patients'!CP$10:CP$107,OFFSET('6. Patients'!$FU$9,1,MATCH($D35,'6. Patients'!$FV$9:$GJ$9,0),ROWS('6. Patients'!EC$10:EC$107))),0),
IFERROR(SUMPRODUCT('6. Patients'!CP$10:CP$107,OFFSET('6. Patients'!$GK$9,1,MATCH($D35,'6. Patients'!$GL$9:$HG$9,0),ROWS('6. Patients'!EC$10:EC$107))),0)+
IFERROR(SUMPRODUCT('6. Patients'!CP$10:CP$107,OFFSET('6. Patients'!$HH$9,1,MATCH($D35,'6. Patients'!$HI$9:$HU$9,0),ROWS('6. Patients'!EC$10:EC$107))),0)+
IFERROR(SUMPRODUCT('6. Patients'!CP$10:CP$107,OFFSET('6. Patients'!$HV$9,1,MATCH($D35,'6. Patients'!$HW$9:$IR$9,0),ROWS('6. Patients'!EC$10:EC$107))),0)+
IFERROR(SUMPRODUCT('6. Patients'!CP$10:CP$107,OFFSET('6. Patients'!$IS$9,1,MATCH($D35,'6. Patients'!$IT$9:$JH$9,0),ROWS('6. Patients'!EC$10:EC$107))),0),
IFERROR(SUMPRODUCT('6. Patients'!CP$10:CP$107,OFFSET('6. Patients'!$JI$9,1,MATCH($D35,'6. Patients'!$JJ$9:$KE$9,0),ROWS('6. Patients'!EC$10:EC$107))),0)+
IFERROR(SUMPRODUCT('6. Patients'!CP$10:CP$107,OFFSET('6. Patients'!$KF$9,1,MATCH($D35,'6. Patients'!$KG$9:$KS$9,0),ROWS('6. Patients'!EC$10:EC$107))),0)+
IFERROR(SUMPRODUCT('6. Patients'!CP$10:CP$107,OFFSET('6. Patients'!$KT$9,1,MATCH($D35,'6. Patients'!$KU$9:$LP$9,0),ROWS('6. Patients'!EC$10:EC$107))),0)+
IFERROR(SUMPRODUCT('6. Patients'!CP$10:CP$107,OFFSET('6. Patients'!$LQ$9,1,MATCH($D35,'6. Patients'!$LR$9:$MF$9,0),ROWS('6. Patients'!EC$10:EC$107))),0))+
IFERROR(VLOOKUP($D35,$H$109:$L$139,COLUMNS($H$108:$J$108)-1+X$7,0)*$E35*$F35*'1. General Inputs'!$J$18,0),0)</f>
        <v>0</v>
      </c>
      <c r="Y35" s="3">
        <f ca="1">ROUNDUP($F35*$E35*CHOOSE(Y$7,
IFERROR(SUMPRODUCT('6. Patients'!CQ$10:CQ$107,OFFSET('6. Patients'!$DM$9,1,MATCH($D35,'6. Patients'!$DN$9:$EI$9,0),ROWS('6. Patients'!ED$10:ED$107))),0)+
IFERROR(SUMPRODUCT('6. Patients'!CQ$10:CQ$107,OFFSET('6. Patients'!$EJ$9,1,MATCH($D35,'6. Patients'!$EK$9:$EW$9,0),ROWS('6. Patients'!ED$10:ED$107))),0)+
IFERROR(SUMPRODUCT('6. Patients'!CQ$10:CQ$107,OFFSET('6. Patients'!$EX$9,1,MATCH($D35,'6. Patients'!$EY$9:$FT$9,0),ROWS('6. Patients'!ED$10:ED$107))),0)+
IFERROR(SUMPRODUCT('6. Patients'!CQ$10:CQ$107,OFFSET('6. Patients'!$FU$9,1,MATCH($D35,'6. Patients'!$FV$9:$GJ$9,0),ROWS('6. Patients'!ED$10:ED$107))),0),
IFERROR(SUMPRODUCT('6. Patients'!CQ$10:CQ$107,OFFSET('6. Patients'!$GK$9,1,MATCH($D35,'6. Patients'!$GL$9:$HG$9,0),ROWS('6. Patients'!ED$10:ED$107))),0)+
IFERROR(SUMPRODUCT('6. Patients'!CQ$10:CQ$107,OFFSET('6. Patients'!$HH$9,1,MATCH($D35,'6. Patients'!$HI$9:$HU$9,0),ROWS('6. Patients'!ED$10:ED$107))),0)+
IFERROR(SUMPRODUCT('6. Patients'!CQ$10:CQ$107,OFFSET('6. Patients'!$HV$9,1,MATCH($D35,'6. Patients'!$HW$9:$IR$9,0),ROWS('6. Patients'!ED$10:ED$107))),0)+
IFERROR(SUMPRODUCT('6. Patients'!CQ$10:CQ$107,OFFSET('6. Patients'!$IS$9,1,MATCH($D35,'6. Patients'!$IT$9:$JH$9,0),ROWS('6. Patients'!ED$10:ED$107))),0),
IFERROR(SUMPRODUCT('6. Patients'!CQ$10:CQ$107,OFFSET('6. Patients'!$JI$9,1,MATCH($D35,'6. Patients'!$JJ$9:$KE$9,0),ROWS('6. Patients'!ED$10:ED$107))),0)+
IFERROR(SUMPRODUCT('6. Patients'!CQ$10:CQ$107,OFFSET('6. Patients'!$KF$9,1,MATCH($D35,'6. Patients'!$KG$9:$KS$9,0),ROWS('6. Patients'!ED$10:ED$107))),0)+
IFERROR(SUMPRODUCT('6. Patients'!CQ$10:CQ$107,OFFSET('6. Patients'!$KT$9,1,MATCH($D35,'6. Patients'!$KU$9:$LP$9,0),ROWS('6. Patients'!ED$10:ED$107))),0)+
IFERROR(SUMPRODUCT('6. Patients'!CQ$10:CQ$107,OFFSET('6. Patients'!$LQ$9,1,MATCH($D35,'6. Patients'!$LR$9:$MF$9,0),ROWS('6. Patients'!ED$10:ED$107))),0))+
IFERROR(VLOOKUP($D35,$H$109:$L$139,COLUMNS($H$108:$J$108)-1+Y$7,0)*$E35*$F35*'1. General Inputs'!$J$18,0),0)</f>
        <v>0</v>
      </c>
      <c r="Z35" s="3">
        <f ca="1">ROUNDUP($F35*$E35*CHOOSE(Z$7,
IFERROR(SUMPRODUCT('6. Patients'!CR$10:CR$107,OFFSET('6. Patients'!$DM$9,1,MATCH($D35,'6. Patients'!$DN$9:$EI$9,0),ROWS('6. Patients'!EE$10:EE$107))),0)+
IFERROR(SUMPRODUCT('6. Patients'!CR$10:CR$107,OFFSET('6. Patients'!$EJ$9,1,MATCH($D35,'6. Patients'!$EK$9:$EW$9,0),ROWS('6. Patients'!EE$10:EE$107))),0)+
IFERROR(SUMPRODUCT('6. Patients'!CR$10:CR$107,OFFSET('6. Patients'!$EX$9,1,MATCH($D35,'6. Patients'!$EY$9:$FT$9,0),ROWS('6. Patients'!EE$10:EE$107))),0)+
IFERROR(SUMPRODUCT('6. Patients'!CR$10:CR$107,OFFSET('6. Patients'!$FU$9,1,MATCH($D35,'6. Patients'!$FV$9:$GJ$9,0),ROWS('6. Patients'!EE$10:EE$107))),0),
IFERROR(SUMPRODUCT('6. Patients'!CR$10:CR$107,OFFSET('6. Patients'!$GK$9,1,MATCH($D35,'6. Patients'!$GL$9:$HG$9,0),ROWS('6. Patients'!EE$10:EE$107))),0)+
IFERROR(SUMPRODUCT('6. Patients'!CR$10:CR$107,OFFSET('6. Patients'!$HH$9,1,MATCH($D35,'6. Patients'!$HI$9:$HU$9,0),ROWS('6. Patients'!EE$10:EE$107))),0)+
IFERROR(SUMPRODUCT('6. Patients'!CR$10:CR$107,OFFSET('6. Patients'!$HV$9,1,MATCH($D35,'6. Patients'!$HW$9:$IR$9,0),ROWS('6. Patients'!EE$10:EE$107))),0)+
IFERROR(SUMPRODUCT('6. Patients'!CR$10:CR$107,OFFSET('6. Patients'!$IS$9,1,MATCH($D35,'6. Patients'!$IT$9:$JH$9,0),ROWS('6. Patients'!EE$10:EE$107))),0),
IFERROR(SUMPRODUCT('6. Patients'!CR$10:CR$107,OFFSET('6. Patients'!$JI$9,1,MATCH($D35,'6. Patients'!$JJ$9:$KE$9,0),ROWS('6. Patients'!EE$10:EE$107))),0)+
IFERROR(SUMPRODUCT('6. Patients'!CR$10:CR$107,OFFSET('6. Patients'!$KF$9,1,MATCH($D35,'6. Patients'!$KG$9:$KS$9,0),ROWS('6. Patients'!EE$10:EE$107))),0)+
IFERROR(SUMPRODUCT('6. Patients'!CR$10:CR$107,OFFSET('6. Patients'!$KT$9,1,MATCH($D35,'6. Patients'!$KU$9:$LP$9,0),ROWS('6. Patients'!EE$10:EE$107))),0)+
IFERROR(SUMPRODUCT('6. Patients'!CR$10:CR$107,OFFSET('6. Patients'!$LQ$9,1,MATCH($D35,'6. Patients'!$LR$9:$MF$9,0),ROWS('6. Patients'!EE$10:EE$107))),0))+
IFERROR(VLOOKUP($D35,$H$109:$L$139,COLUMNS($H$108:$J$108)-1+Z$7,0)*$E35*$F35*'1. General Inputs'!$J$18,0),0)</f>
        <v>0</v>
      </c>
      <c r="AA35" s="3">
        <f ca="1">ROUNDUP($F35*$E35*CHOOSE(AA$7,
IFERROR(SUMPRODUCT('6. Patients'!CS$10:CS$107,OFFSET('6. Patients'!$DM$9,1,MATCH($D35,'6. Patients'!$DN$9:$EI$9,0),ROWS('6. Patients'!EF$10:EF$107))),0)+
IFERROR(SUMPRODUCT('6. Patients'!CS$10:CS$107,OFFSET('6. Patients'!$EJ$9,1,MATCH($D35,'6. Patients'!$EK$9:$EW$9,0),ROWS('6. Patients'!EF$10:EF$107))),0)+
IFERROR(SUMPRODUCT('6. Patients'!CS$10:CS$107,OFFSET('6. Patients'!$EX$9,1,MATCH($D35,'6. Patients'!$EY$9:$FT$9,0),ROWS('6. Patients'!EF$10:EF$107))),0)+
IFERROR(SUMPRODUCT('6. Patients'!CS$10:CS$107,OFFSET('6. Patients'!$FU$9,1,MATCH($D35,'6. Patients'!$FV$9:$GJ$9,0),ROWS('6. Patients'!EF$10:EF$107))),0),
IFERROR(SUMPRODUCT('6. Patients'!CS$10:CS$107,OFFSET('6. Patients'!$GK$9,1,MATCH($D35,'6. Patients'!$GL$9:$HG$9,0),ROWS('6. Patients'!EF$10:EF$107))),0)+
IFERROR(SUMPRODUCT('6. Patients'!CS$10:CS$107,OFFSET('6. Patients'!$HH$9,1,MATCH($D35,'6. Patients'!$HI$9:$HU$9,0),ROWS('6. Patients'!EF$10:EF$107))),0)+
IFERROR(SUMPRODUCT('6. Patients'!CS$10:CS$107,OFFSET('6. Patients'!$HV$9,1,MATCH($D35,'6. Patients'!$HW$9:$IR$9,0),ROWS('6. Patients'!EF$10:EF$107))),0)+
IFERROR(SUMPRODUCT('6. Patients'!CS$10:CS$107,OFFSET('6. Patients'!$IS$9,1,MATCH($D35,'6. Patients'!$IT$9:$JH$9,0),ROWS('6. Patients'!EF$10:EF$107))),0),
IFERROR(SUMPRODUCT('6. Patients'!CS$10:CS$107,OFFSET('6. Patients'!$JI$9,1,MATCH($D35,'6. Patients'!$JJ$9:$KE$9,0),ROWS('6. Patients'!EF$10:EF$107))),0)+
IFERROR(SUMPRODUCT('6. Patients'!CS$10:CS$107,OFFSET('6. Patients'!$KF$9,1,MATCH($D35,'6. Patients'!$KG$9:$KS$9,0),ROWS('6. Patients'!EF$10:EF$107))),0)+
IFERROR(SUMPRODUCT('6. Patients'!CS$10:CS$107,OFFSET('6. Patients'!$KT$9,1,MATCH($D35,'6. Patients'!$KU$9:$LP$9,0),ROWS('6. Patients'!EF$10:EF$107))),0)+
IFERROR(SUMPRODUCT('6. Patients'!CS$10:CS$107,OFFSET('6. Patients'!$LQ$9,1,MATCH($D35,'6. Patients'!$LR$9:$MF$9,0),ROWS('6. Patients'!EF$10:EF$107))),0))+
IFERROR(VLOOKUP($D35,$H$109:$L$139,COLUMNS($H$108:$J$108)-1+AA$7,0)*$E35*$F35*'1. General Inputs'!$J$18,0),0)</f>
        <v>0</v>
      </c>
      <c r="AB35" s="3">
        <f ca="1">ROUNDUP($F35*$E35*CHOOSE(AB$7,
IFERROR(SUMPRODUCT('6. Patients'!CT$10:CT$107,OFFSET('6. Patients'!$DM$9,1,MATCH($D35,'6. Patients'!$DN$9:$EI$9,0),ROWS('6. Patients'!EG$10:EG$107))),0)+
IFERROR(SUMPRODUCT('6. Patients'!CT$10:CT$107,OFFSET('6. Patients'!$EJ$9,1,MATCH($D35,'6. Patients'!$EK$9:$EW$9,0),ROWS('6. Patients'!EG$10:EG$107))),0)+
IFERROR(SUMPRODUCT('6. Patients'!CT$10:CT$107,OFFSET('6. Patients'!$EX$9,1,MATCH($D35,'6. Patients'!$EY$9:$FT$9,0),ROWS('6. Patients'!EG$10:EG$107))),0)+
IFERROR(SUMPRODUCT('6. Patients'!CT$10:CT$107,OFFSET('6. Patients'!$FU$9,1,MATCH($D35,'6. Patients'!$FV$9:$GJ$9,0),ROWS('6. Patients'!EG$10:EG$107))),0),
IFERROR(SUMPRODUCT('6. Patients'!CT$10:CT$107,OFFSET('6. Patients'!$GK$9,1,MATCH($D35,'6. Patients'!$GL$9:$HG$9,0),ROWS('6. Patients'!EG$10:EG$107))),0)+
IFERROR(SUMPRODUCT('6. Patients'!CT$10:CT$107,OFFSET('6. Patients'!$HH$9,1,MATCH($D35,'6. Patients'!$HI$9:$HU$9,0),ROWS('6. Patients'!EG$10:EG$107))),0)+
IFERROR(SUMPRODUCT('6. Patients'!CT$10:CT$107,OFFSET('6. Patients'!$HV$9,1,MATCH($D35,'6. Patients'!$HW$9:$IR$9,0),ROWS('6. Patients'!EG$10:EG$107))),0)+
IFERROR(SUMPRODUCT('6. Patients'!CT$10:CT$107,OFFSET('6. Patients'!$IS$9,1,MATCH($D35,'6. Patients'!$IT$9:$JH$9,0),ROWS('6. Patients'!EG$10:EG$107))),0),
IFERROR(SUMPRODUCT('6. Patients'!CT$10:CT$107,OFFSET('6. Patients'!$JI$9,1,MATCH($D35,'6. Patients'!$JJ$9:$KE$9,0),ROWS('6. Patients'!EG$10:EG$107))),0)+
IFERROR(SUMPRODUCT('6. Patients'!CT$10:CT$107,OFFSET('6. Patients'!$KF$9,1,MATCH($D35,'6. Patients'!$KG$9:$KS$9,0),ROWS('6. Patients'!EG$10:EG$107))),0)+
IFERROR(SUMPRODUCT('6. Patients'!CT$10:CT$107,OFFSET('6. Patients'!$KT$9,1,MATCH($D35,'6. Patients'!$KU$9:$LP$9,0),ROWS('6. Patients'!EG$10:EG$107))),0)+
IFERROR(SUMPRODUCT('6. Patients'!CT$10:CT$107,OFFSET('6. Patients'!$LQ$9,1,MATCH($D35,'6. Patients'!$LR$9:$MF$9,0),ROWS('6. Patients'!EG$10:EG$107))),0))+
IFERROR(VLOOKUP($D35,$H$109:$L$139,COLUMNS($H$108:$J$108)-1+AB$7,0)*$E35*$F35*'1. General Inputs'!$J$18,0),0)</f>
        <v>0</v>
      </c>
      <c r="AC35" s="3">
        <f ca="1">ROUNDUP($F35*$E35*CHOOSE(AC$7,
IFERROR(SUMPRODUCT('6. Patients'!CU$10:CU$107,OFFSET('6. Patients'!$DM$9,1,MATCH($D35,'6. Patients'!$DN$9:$EI$9,0),ROWS('6. Patients'!EH$10:EH$107))),0)+
IFERROR(SUMPRODUCT('6. Patients'!CU$10:CU$107,OFFSET('6. Patients'!$EJ$9,1,MATCH($D35,'6. Patients'!$EK$9:$EW$9,0),ROWS('6. Patients'!EH$10:EH$107))),0)+
IFERROR(SUMPRODUCT('6. Patients'!CU$10:CU$107,OFFSET('6. Patients'!$EX$9,1,MATCH($D35,'6. Patients'!$EY$9:$FT$9,0),ROWS('6. Patients'!EH$10:EH$107))),0)+
IFERROR(SUMPRODUCT('6. Patients'!CU$10:CU$107,OFFSET('6. Patients'!$FU$9,1,MATCH($D35,'6. Patients'!$FV$9:$GJ$9,0),ROWS('6. Patients'!EH$10:EH$107))),0),
IFERROR(SUMPRODUCT('6. Patients'!CU$10:CU$107,OFFSET('6. Patients'!$GK$9,1,MATCH($D35,'6. Patients'!$GL$9:$HG$9,0),ROWS('6. Patients'!EH$10:EH$107))),0)+
IFERROR(SUMPRODUCT('6. Patients'!CU$10:CU$107,OFFSET('6. Patients'!$HH$9,1,MATCH($D35,'6. Patients'!$HI$9:$HU$9,0),ROWS('6. Patients'!EH$10:EH$107))),0)+
IFERROR(SUMPRODUCT('6. Patients'!CU$10:CU$107,OFFSET('6. Patients'!$HV$9,1,MATCH($D35,'6. Patients'!$HW$9:$IR$9,0),ROWS('6. Patients'!EH$10:EH$107))),0)+
IFERROR(SUMPRODUCT('6. Patients'!CU$10:CU$107,OFFSET('6. Patients'!$IS$9,1,MATCH($D35,'6. Patients'!$IT$9:$JH$9,0),ROWS('6. Patients'!EH$10:EH$107))),0),
IFERROR(SUMPRODUCT('6. Patients'!CU$10:CU$107,OFFSET('6. Patients'!$JI$9,1,MATCH($D35,'6. Patients'!$JJ$9:$KE$9,0),ROWS('6. Patients'!EH$10:EH$107))),0)+
IFERROR(SUMPRODUCT('6. Patients'!CU$10:CU$107,OFFSET('6. Patients'!$KF$9,1,MATCH($D35,'6. Patients'!$KG$9:$KS$9,0),ROWS('6. Patients'!EH$10:EH$107))),0)+
IFERROR(SUMPRODUCT('6. Patients'!CU$10:CU$107,OFFSET('6. Patients'!$KT$9,1,MATCH($D35,'6. Patients'!$KU$9:$LP$9,0),ROWS('6. Patients'!EH$10:EH$107))),0)+
IFERROR(SUMPRODUCT('6. Patients'!CU$10:CU$107,OFFSET('6. Patients'!$LQ$9,1,MATCH($D35,'6. Patients'!$LR$9:$MF$9,0),ROWS('6. Patients'!EH$10:EH$107))),0))+
IFERROR(VLOOKUP($D35,$H$109:$L$139,COLUMNS($H$108:$J$108)-1+AC$7,0)*$E35*$F35*'1. General Inputs'!$J$18,0),0)</f>
        <v>0</v>
      </c>
      <c r="AD35" s="3">
        <f ca="1">ROUNDUP($F35*$E35*CHOOSE(AD$7,
IFERROR(SUMPRODUCT('6. Patients'!CV$10:CV$107,OFFSET('6. Patients'!$DM$9,1,MATCH($D35,'6. Patients'!$DN$9:$EI$9,0),ROWS('6. Patients'!EI$10:EI$107))),0)+
IFERROR(SUMPRODUCT('6. Patients'!CV$10:CV$107,OFFSET('6. Patients'!$EJ$9,1,MATCH($D35,'6. Patients'!$EK$9:$EW$9,0),ROWS('6. Patients'!EI$10:EI$107))),0)+
IFERROR(SUMPRODUCT('6. Patients'!CV$10:CV$107,OFFSET('6. Patients'!$EX$9,1,MATCH($D35,'6. Patients'!$EY$9:$FT$9,0),ROWS('6. Patients'!EI$10:EI$107))),0)+
IFERROR(SUMPRODUCT('6. Patients'!CV$10:CV$107,OFFSET('6. Patients'!$FU$9,1,MATCH($D35,'6. Patients'!$FV$9:$GJ$9,0),ROWS('6. Patients'!EI$10:EI$107))),0),
IFERROR(SUMPRODUCT('6. Patients'!CV$10:CV$107,OFFSET('6. Patients'!$GK$9,1,MATCH($D35,'6. Patients'!$GL$9:$HG$9,0),ROWS('6. Patients'!EI$10:EI$107))),0)+
IFERROR(SUMPRODUCT('6. Patients'!CV$10:CV$107,OFFSET('6. Patients'!$HH$9,1,MATCH($D35,'6. Patients'!$HI$9:$HU$9,0),ROWS('6. Patients'!EI$10:EI$107))),0)+
IFERROR(SUMPRODUCT('6. Patients'!CV$10:CV$107,OFFSET('6. Patients'!$HV$9,1,MATCH($D35,'6. Patients'!$HW$9:$IR$9,0),ROWS('6. Patients'!EI$10:EI$107))),0)+
IFERROR(SUMPRODUCT('6. Patients'!CV$10:CV$107,OFFSET('6. Patients'!$IS$9,1,MATCH($D35,'6. Patients'!$IT$9:$JH$9,0),ROWS('6. Patients'!EI$10:EI$107))),0),
IFERROR(SUMPRODUCT('6. Patients'!CV$10:CV$107,OFFSET('6. Patients'!$JI$9,1,MATCH($D35,'6. Patients'!$JJ$9:$KE$9,0),ROWS('6. Patients'!EI$10:EI$107))),0)+
IFERROR(SUMPRODUCT('6. Patients'!CV$10:CV$107,OFFSET('6. Patients'!$KF$9,1,MATCH($D35,'6. Patients'!$KG$9:$KS$9,0),ROWS('6. Patients'!EI$10:EI$107))),0)+
IFERROR(SUMPRODUCT('6. Patients'!CV$10:CV$107,OFFSET('6. Patients'!$KT$9,1,MATCH($D35,'6. Patients'!$KU$9:$LP$9,0),ROWS('6. Patients'!EI$10:EI$107))),0)+
IFERROR(SUMPRODUCT('6. Patients'!CV$10:CV$107,OFFSET('6. Patients'!$LQ$9,1,MATCH($D35,'6. Patients'!$LR$9:$MF$9,0),ROWS('6. Patients'!EI$10:EI$107))),0))+
IFERROR(VLOOKUP($D35,$H$109:$L$139,COLUMNS($H$108:$J$108)-1+AD$7,0)*$E35*$F35*'1. General Inputs'!$J$18,0),0)</f>
        <v>0</v>
      </c>
      <c r="AE35" s="3">
        <f ca="1">ROUNDUP($F35*$E35*CHOOSE(AE$7,
IFERROR(SUMPRODUCT('6. Patients'!CW$10:CW$107,OFFSET('6. Patients'!$DM$9,1,MATCH($D35,'6. Patients'!$DN$9:$EI$9,0),ROWS('6. Patients'!EJ$10:EJ$107))),0)+
IFERROR(SUMPRODUCT('6. Patients'!CW$10:CW$107,OFFSET('6. Patients'!$EJ$9,1,MATCH($D35,'6. Patients'!$EK$9:$EW$9,0),ROWS('6. Patients'!EJ$10:EJ$107))),0)+
IFERROR(SUMPRODUCT('6. Patients'!CW$10:CW$107,OFFSET('6. Patients'!$EX$9,1,MATCH($D35,'6. Patients'!$EY$9:$FT$9,0),ROWS('6. Patients'!EJ$10:EJ$107))),0)+
IFERROR(SUMPRODUCT('6. Patients'!CW$10:CW$107,OFFSET('6. Patients'!$FU$9,1,MATCH($D35,'6. Patients'!$FV$9:$GJ$9,0),ROWS('6. Patients'!EJ$10:EJ$107))),0),
IFERROR(SUMPRODUCT('6. Patients'!CW$10:CW$107,OFFSET('6. Patients'!$GK$9,1,MATCH($D35,'6. Patients'!$GL$9:$HG$9,0),ROWS('6. Patients'!EJ$10:EJ$107))),0)+
IFERROR(SUMPRODUCT('6. Patients'!CW$10:CW$107,OFFSET('6. Patients'!$HH$9,1,MATCH($D35,'6. Patients'!$HI$9:$HU$9,0),ROWS('6. Patients'!EJ$10:EJ$107))),0)+
IFERROR(SUMPRODUCT('6. Patients'!CW$10:CW$107,OFFSET('6. Patients'!$HV$9,1,MATCH($D35,'6. Patients'!$HW$9:$IR$9,0),ROWS('6. Patients'!EJ$10:EJ$107))),0)+
IFERROR(SUMPRODUCT('6. Patients'!CW$10:CW$107,OFFSET('6. Patients'!$IS$9,1,MATCH($D35,'6. Patients'!$IT$9:$JH$9,0),ROWS('6. Patients'!EJ$10:EJ$107))),0),
IFERROR(SUMPRODUCT('6. Patients'!CW$10:CW$107,OFFSET('6. Patients'!$JI$9,1,MATCH($D35,'6. Patients'!$JJ$9:$KE$9,0),ROWS('6. Patients'!EJ$10:EJ$107))),0)+
IFERROR(SUMPRODUCT('6. Patients'!CW$10:CW$107,OFFSET('6. Patients'!$KF$9,1,MATCH($D35,'6. Patients'!$KG$9:$KS$9,0),ROWS('6. Patients'!EJ$10:EJ$107))),0)+
IFERROR(SUMPRODUCT('6. Patients'!CW$10:CW$107,OFFSET('6. Patients'!$KT$9,1,MATCH($D35,'6. Patients'!$KU$9:$LP$9,0),ROWS('6. Patients'!EJ$10:EJ$107))),0)+
IFERROR(SUMPRODUCT('6. Patients'!CW$10:CW$107,OFFSET('6. Patients'!$LQ$9,1,MATCH($D35,'6. Patients'!$LR$9:$MF$9,0),ROWS('6. Patients'!EJ$10:EJ$107))),0))+
IFERROR(VLOOKUP($D35,$H$109:$L$139,COLUMNS($H$108:$J$108)-1+AE$7,0)*$E35*$F35*'1. General Inputs'!$J$18,0),0)</f>
        <v>0</v>
      </c>
      <c r="AF35" s="3">
        <f ca="1">ROUNDUP($F35*$E35*CHOOSE(AF$7,
IFERROR(SUMPRODUCT('6. Patients'!CX$10:CX$107,OFFSET('6. Patients'!$DM$9,1,MATCH($D35,'6. Patients'!$DN$9:$EI$9,0),ROWS('6. Patients'!EK$10:EK$107))),0)+
IFERROR(SUMPRODUCT('6. Patients'!CX$10:CX$107,OFFSET('6. Patients'!$EJ$9,1,MATCH($D35,'6. Patients'!$EK$9:$EW$9,0),ROWS('6. Patients'!EK$10:EK$107))),0)+
IFERROR(SUMPRODUCT('6. Patients'!CX$10:CX$107,OFFSET('6. Patients'!$EX$9,1,MATCH($D35,'6. Patients'!$EY$9:$FT$9,0),ROWS('6. Patients'!EK$10:EK$107))),0)+
IFERROR(SUMPRODUCT('6. Patients'!CX$10:CX$107,OFFSET('6. Patients'!$FU$9,1,MATCH($D35,'6. Patients'!$FV$9:$GJ$9,0),ROWS('6. Patients'!EK$10:EK$107))),0),
IFERROR(SUMPRODUCT('6. Patients'!CX$10:CX$107,OFFSET('6. Patients'!$GK$9,1,MATCH($D35,'6. Patients'!$GL$9:$HG$9,0),ROWS('6. Patients'!EK$10:EK$107))),0)+
IFERROR(SUMPRODUCT('6. Patients'!CX$10:CX$107,OFFSET('6. Patients'!$HH$9,1,MATCH($D35,'6. Patients'!$HI$9:$HU$9,0),ROWS('6. Patients'!EK$10:EK$107))),0)+
IFERROR(SUMPRODUCT('6. Patients'!CX$10:CX$107,OFFSET('6. Patients'!$HV$9,1,MATCH($D35,'6. Patients'!$HW$9:$IR$9,0),ROWS('6. Patients'!EK$10:EK$107))),0)+
IFERROR(SUMPRODUCT('6. Patients'!CX$10:CX$107,OFFSET('6. Patients'!$IS$9,1,MATCH($D35,'6. Patients'!$IT$9:$JH$9,0),ROWS('6. Patients'!EK$10:EK$107))),0),
IFERROR(SUMPRODUCT('6. Patients'!CX$10:CX$107,OFFSET('6. Patients'!$JI$9,1,MATCH($D35,'6. Patients'!$JJ$9:$KE$9,0),ROWS('6. Patients'!EK$10:EK$107))),0)+
IFERROR(SUMPRODUCT('6. Patients'!CX$10:CX$107,OFFSET('6. Patients'!$KF$9,1,MATCH($D35,'6. Patients'!$KG$9:$KS$9,0),ROWS('6. Patients'!EK$10:EK$107))),0)+
IFERROR(SUMPRODUCT('6. Patients'!CX$10:CX$107,OFFSET('6. Patients'!$KT$9,1,MATCH($D35,'6. Patients'!$KU$9:$LP$9,0),ROWS('6. Patients'!EK$10:EK$107))),0)+
IFERROR(SUMPRODUCT('6. Patients'!CX$10:CX$107,OFFSET('6. Patients'!$LQ$9,1,MATCH($D35,'6. Patients'!$LR$9:$MF$9,0),ROWS('6. Patients'!EK$10:EK$107))),0))+
IFERROR(VLOOKUP($D35,$H$109:$L$139,COLUMNS($H$108:$J$108)-1+AF$7,0)*$E35*$F35*'1. General Inputs'!$J$18,0),0)</f>
        <v>0</v>
      </c>
      <c r="AG35" s="3">
        <f ca="1">ROUNDUP($F35*$E35*CHOOSE(AG$7,
IFERROR(SUMPRODUCT('6. Patients'!CY$10:CY$107,OFFSET('6. Patients'!$DM$9,1,MATCH($D35,'6. Patients'!$DN$9:$EI$9,0),ROWS('6. Patients'!EL$10:EL$107))),0)+
IFERROR(SUMPRODUCT('6. Patients'!CY$10:CY$107,OFFSET('6. Patients'!$EJ$9,1,MATCH($D35,'6. Patients'!$EK$9:$EW$9,0),ROWS('6. Patients'!EL$10:EL$107))),0)+
IFERROR(SUMPRODUCT('6. Patients'!CY$10:CY$107,OFFSET('6. Patients'!$EX$9,1,MATCH($D35,'6. Patients'!$EY$9:$FT$9,0),ROWS('6. Patients'!EL$10:EL$107))),0)+
IFERROR(SUMPRODUCT('6. Patients'!CY$10:CY$107,OFFSET('6. Patients'!$FU$9,1,MATCH($D35,'6. Patients'!$FV$9:$GJ$9,0),ROWS('6. Patients'!EL$10:EL$107))),0),
IFERROR(SUMPRODUCT('6. Patients'!CY$10:CY$107,OFFSET('6. Patients'!$GK$9,1,MATCH($D35,'6. Patients'!$GL$9:$HG$9,0),ROWS('6. Patients'!EL$10:EL$107))),0)+
IFERROR(SUMPRODUCT('6. Patients'!CY$10:CY$107,OFFSET('6. Patients'!$HH$9,1,MATCH($D35,'6. Patients'!$HI$9:$HU$9,0),ROWS('6. Patients'!EL$10:EL$107))),0)+
IFERROR(SUMPRODUCT('6. Patients'!CY$10:CY$107,OFFSET('6. Patients'!$HV$9,1,MATCH($D35,'6. Patients'!$HW$9:$IR$9,0),ROWS('6. Patients'!EL$10:EL$107))),0)+
IFERROR(SUMPRODUCT('6. Patients'!CY$10:CY$107,OFFSET('6. Patients'!$IS$9,1,MATCH($D35,'6. Patients'!$IT$9:$JH$9,0),ROWS('6. Patients'!EL$10:EL$107))),0),
IFERROR(SUMPRODUCT('6. Patients'!CY$10:CY$107,OFFSET('6. Patients'!$JI$9,1,MATCH($D35,'6. Patients'!$JJ$9:$KE$9,0),ROWS('6. Patients'!EL$10:EL$107))),0)+
IFERROR(SUMPRODUCT('6. Patients'!CY$10:CY$107,OFFSET('6. Patients'!$KF$9,1,MATCH($D35,'6. Patients'!$KG$9:$KS$9,0),ROWS('6. Patients'!EL$10:EL$107))),0)+
IFERROR(SUMPRODUCT('6. Patients'!CY$10:CY$107,OFFSET('6. Patients'!$KT$9,1,MATCH($D35,'6. Patients'!$KU$9:$LP$9,0),ROWS('6. Patients'!EL$10:EL$107))),0)+
IFERROR(SUMPRODUCT('6. Patients'!CY$10:CY$107,OFFSET('6. Patients'!$LQ$9,1,MATCH($D35,'6. Patients'!$LR$9:$MF$9,0),ROWS('6. Patients'!EL$10:EL$107))),0))+
IFERROR(VLOOKUP($D35,$H$109:$L$139,COLUMNS($H$108:$J$108)-1+AG$7,0)*$E35*$F35*'1. General Inputs'!$J$18,0),0)</f>
        <v>0</v>
      </c>
      <c r="AH35" s="3">
        <f ca="1">ROUNDUP($F35*$E35*CHOOSE(AH$7,
IFERROR(SUMPRODUCT('6. Patients'!CZ$10:CZ$107,OFFSET('6. Patients'!$DM$9,1,MATCH($D35,'6. Patients'!$DN$9:$EI$9,0),ROWS('6. Patients'!EM$10:EM$107))),0)+
IFERROR(SUMPRODUCT('6. Patients'!CZ$10:CZ$107,OFFSET('6. Patients'!$EJ$9,1,MATCH($D35,'6. Patients'!$EK$9:$EW$9,0),ROWS('6. Patients'!EM$10:EM$107))),0)+
IFERROR(SUMPRODUCT('6. Patients'!CZ$10:CZ$107,OFFSET('6. Patients'!$EX$9,1,MATCH($D35,'6. Patients'!$EY$9:$FT$9,0),ROWS('6. Patients'!EM$10:EM$107))),0)+
IFERROR(SUMPRODUCT('6. Patients'!CZ$10:CZ$107,OFFSET('6. Patients'!$FU$9,1,MATCH($D35,'6. Patients'!$FV$9:$GJ$9,0),ROWS('6. Patients'!EM$10:EM$107))),0),
IFERROR(SUMPRODUCT('6. Patients'!CZ$10:CZ$107,OFFSET('6. Patients'!$GK$9,1,MATCH($D35,'6. Patients'!$GL$9:$HG$9,0),ROWS('6. Patients'!EM$10:EM$107))),0)+
IFERROR(SUMPRODUCT('6. Patients'!CZ$10:CZ$107,OFFSET('6. Patients'!$HH$9,1,MATCH($D35,'6. Patients'!$HI$9:$HU$9,0),ROWS('6. Patients'!EM$10:EM$107))),0)+
IFERROR(SUMPRODUCT('6. Patients'!CZ$10:CZ$107,OFFSET('6. Patients'!$HV$9,1,MATCH($D35,'6. Patients'!$HW$9:$IR$9,0),ROWS('6. Patients'!EM$10:EM$107))),0)+
IFERROR(SUMPRODUCT('6. Patients'!CZ$10:CZ$107,OFFSET('6. Patients'!$IS$9,1,MATCH($D35,'6. Patients'!$IT$9:$JH$9,0),ROWS('6. Patients'!EM$10:EM$107))),0),
IFERROR(SUMPRODUCT('6. Patients'!CZ$10:CZ$107,OFFSET('6. Patients'!$JI$9,1,MATCH($D35,'6. Patients'!$JJ$9:$KE$9,0),ROWS('6. Patients'!EM$10:EM$107))),0)+
IFERROR(SUMPRODUCT('6. Patients'!CZ$10:CZ$107,OFFSET('6. Patients'!$KF$9,1,MATCH($D35,'6. Patients'!$KG$9:$KS$9,0),ROWS('6. Patients'!EM$10:EM$107))),0)+
IFERROR(SUMPRODUCT('6. Patients'!CZ$10:CZ$107,OFFSET('6. Patients'!$KT$9,1,MATCH($D35,'6. Patients'!$KU$9:$LP$9,0),ROWS('6. Patients'!EM$10:EM$107))),0)+
IFERROR(SUMPRODUCT('6. Patients'!CZ$10:CZ$107,OFFSET('6. Patients'!$LQ$9,1,MATCH($D35,'6. Patients'!$LR$9:$MF$9,0),ROWS('6. Patients'!EM$10:EM$107))),0))+
IFERROR(VLOOKUP($D35,$H$109:$L$139,COLUMNS($H$108:$J$108)-1+AH$7,0)*$E35*$F35*'1. General Inputs'!$J$18,0),0)</f>
        <v>0</v>
      </c>
      <c r="AI35" s="3">
        <f ca="1">ROUNDUP($F35*$E35*CHOOSE(AI$7,
IFERROR(SUMPRODUCT('6. Patients'!DA$10:DA$107,OFFSET('6. Patients'!$DM$9,1,MATCH($D35,'6. Patients'!$DN$9:$EI$9,0),ROWS('6. Patients'!EN$10:EN$107))),0)+
IFERROR(SUMPRODUCT('6. Patients'!DA$10:DA$107,OFFSET('6. Patients'!$EJ$9,1,MATCH($D35,'6. Patients'!$EK$9:$EW$9,0),ROWS('6. Patients'!EN$10:EN$107))),0)+
IFERROR(SUMPRODUCT('6. Patients'!DA$10:DA$107,OFFSET('6. Patients'!$EX$9,1,MATCH($D35,'6. Patients'!$EY$9:$FT$9,0),ROWS('6. Patients'!EN$10:EN$107))),0)+
IFERROR(SUMPRODUCT('6. Patients'!DA$10:DA$107,OFFSET('6. Patients'!$FU$9,1,MATCH($D35,'6. Patients'!$FV$9:$GJ$9,0),ROWS('6. Patients'!EN$10:EN$107))),0),
IFERROR(SUMPRODUCT('6. Patients'!DA$10:DA$107,OFFSET('6. Patients'!$GK$9,1,MATCH($D35,'6. Patients'!$GL$9:$HG$9,0),ROWS('6. Patients'!EN$10:EN$107))),0)+
IFERROR(SUMPRODUCT('6. Patients'!DA$10:DA$107,OFFSET('6. Patients'!$HH$9,1,MATCH($D35,'6. Patients'!$HI$9:$HU$9,0),ROWS('6. Patients'!EN$10:EN$107))),0)+
IFERROR(SUMPRODUCT('6. Patients'!DA$10:DA$107,OFFSET('6. Patients'!$HV$9,1,MATCH($D35,'6. Patients'!$HW$9:$IR$9,0),ROWS('6. Patients'!EN$10:EN$107))),0)+
IFERROR(SUMPRODUCT('6. Patients'!DA$10:DA$107,OFFSET('6. Patients'!$IS$9,1,MATCH($D35,'6. Patients'!$IT$9:$JH$9,0),ROWS('6. Patients'!EN$10:EN$107))),0),
IFERROR(SUMPRODUCT('6. Patients'!DA$10:DA$107,OFFSET('6. Patients'!$JI$9,1,MATCH($D35,'6. Patients'!$JJ$9:$KE$9,0),ROWS('6. Patients'!EN$10:EN$107))),0)+
IFERROR(SUMPRODUCT('6. Patients'!DA$10:DA$107,OFFSET('6. Patients'!$KF$9,1,MATCH($D35,'6. Patients'!$KG$9:$KS$9,0),ROWS('6. Patients'!EN$10:EN$107))),0)+
IFERROR(SUMPRODUCT('6. Patients'!DA$10:DA$107,OFFSET('6. Patients'!$KT$9,1,MATCH($D35,'6. Patients'!$KU$9:$LP$9,0),ROWS('6. Patients'!EN$10:EN$107))),0)+
IFERROR(SUMPRODUCT('6. Patients'!DA$10:DA$107,OFFSET('6. Patients'!$LQ$9,1,MATCH($D35,'6. Patients'!$LR$9:$MF$9,0),ROWS('6. Patients'!EN$10:EN$107))),0))+
IFERROR(VLOOKUP($D35,$H$109:$L$139,COLUMNS($H$108:$J$108)-1+AI$7,0)*$E35*$F35*'1. General Inputs'!$J$18,0),0)</f>
        <v>0</v>
      </c>
      <c r="AJ35" s="3">
        <f ca="1">ROUNDUP($F35*$E35*CHOOSE(AJ$7,
IFERROR(SUMPRODUCT('6. Patients'!DB$10:DB$107,OFFSET('6. Patients'!$DM$9,1,MATCH($D35,'6. Patients'!$DN$9:$EI$9,0),ROWS('6. Patients'!EO$10:EO$107))),0)+
IFERROR(SUMPRODUCT('6. Patients'!DB$10:DB$107,OFFSET('6. Patients'!$EJ$9,1,MATCH($D35,'6. Patients'!$EK$9:$EW$9,0),ROWS('6. Patients'!EO$10:EO$107))),0)+
IFERROR(SUMPRODUCT('6. Patients'!DB$10:DB$107,OFFSET('6. Patients'!$EX$9,1,MATCH($D35,'6. Patients'!$EY$9:$FT$9,0),ROWS('6. Patients'!EO$10:EO$107))),0)+
IFERROR(SUMPRODUCT('6. Patients'!DB$10:DB$107,OFFSET('6. Patients'!$FU$9,1,MATCH($D35,'6. Patients'!$FV$9:$GJ$9,0),ROWS('6. Patients'!EO$10:EO$107))),0),
IFERROR(SUMPRODUCT('6. Patients'!DB$10:DB$107,OFFSET('6. Patients'!$GK$9,1,MATCH($D35,'6. Patients'!$GL$9:$HG$9,0),ROWS('6. Patients'!EO$10:EO$107))),0)+
IFERROR(SUMPRODUCT('6. Patients'!DB$10:DB$107,OFFSET('6. Patients'!$HH$9,1,MATCH($D35,'6. Patients'!$HI$9:$HU$9,0),ROWS('6. Patients'!EO$10:EO$107))),0)+
IFERROR(SUMPRODUCT('6. Patients'!DB$10:DB$107,OFFSET('6. Patients'!$HV$9,1,MATCH($D35,'6. Patients'!$HW$9:$IR$9,0),ROWS('6. Patients'!EO$10:EO$107))),0)+
IFERROR(SUMPRODUCT('6. Patients'!DB$10:DB$107,OFFSET('6. Patients'!$IS$9,1,MATCH($D35,'6. Patients'!$IT$9:$JH$9,0),ROWS('6. Patients'!EO$10:EO$107))),0),
IFERROR(SUMPRODUCT('6. Patients'!DB$10:DB$107,OFFSET('6. Patients'!$JI$9,1,MATCH($D35,'6. Patients'!$JJ$9:$KE$9,0),ROWS('6. Patients'!EO$10:EO$107))),0)+
IFERROR(SUMPRODUCT('6. Patients'!DB$10:DB$107,OFFSET('6. Patients'!$KF$9,1,MATCH($D35,'6. Patients'!$KG$9:$KS$9,0),ROWS('6. Patients'!EO$10:EO$107))),0)+
IFERROR(SUMPRODUCT('6. Patients'!DB$10:DB$107,OFFSET('6. Patients'!$KT$9,1,MATCH($D35,'6. Patients'!$KU$9:$LP$9,0),ROWS('6. Patients'!EO$10:EO$107))),0)+
IFERROR(SUMPRODUCT('6. Patients'!DB$10:DB$107,OFFSET('6. Patients'!$LQ$9,1,MATCH($D35,'6. Patients'!$LR$9:$MF$9,0),ROWS('6. Patients'!EO$10:EO$107))),0))+
IFERROR(VLOOKUP($D35,$H$109:$L$139,COLUMNS($H$108:$J$108)-1+AJ$7,0)*$E35*$F35*'1. General Inputs'!$J$18,0),0)</f>
        <v>0</v>
      </c>
      <c r="AK35" s="3">
        <f ca="1">ROUNDUP($F35*$E35*CHOOSE(AK$7,
IFERROR(SUMPRODUCT('6. Patients'!DC$10:DC$107,OFFSET('6. Patients'!$DM$9,1,MATCH($D35,'6. Patients'!$DN$9:$EI$9,0),ROWS('6. Patients'!EP$10:EP$107))),0)+
IFERROR(SUMPRODUCT('6. Patients'!DC$10:DC$107,OFFSET('6. Patients'!$EJ$9,1,MATCH($D35,'6. Patients'!$EK$9:$EW$9,0),ROWS('6. Patients'!EP$10:EP$107))),0)+
IFERROR(SUMPRODUCT('6. Patients'!DC$10:DC$107,OFFSET('6. Patients'!$EX$9,1,MATCH($D35,'6. Patients'!$EY$9:$FT$9,0),ROWS('6. Patients'!EP$10:EP$107))),0)+
IFERROR(SUMPRODUCT('6. Patients'!DC$10:DC$107,OFFSET('6. Patients'!$FU$9,1,MATCH($D35,'6. Patients'!$FV$9:$GJ$9,0),ROWS('6. Patients'!EP$10:EP$107))),0),
IFERROR(SUMPRODUCT('6. Patients'!DC$10:DC$107,OFFSET('6. Patients'!$GK$9,1,MATCH($D35,'6. Patients'!$GL$9:$HG$9,0),ROWS('6. Patients'!EP$10:EP$107))),0)+
IFERROR(SUMPRODUCT('6. Patients'!DC$10:DC$107,OFFSET('6. Patients'!$HH$9,1,MATCH($D35,'6. Patients'!$HI$9:$HU$9,0),ROWS('6. Patients'!EP$10:EP$107))),0)+
IFERROR(SUMPRODUCT('6. Patients'!DC$10:DC$107,OFFSET('6. Patients'!$HV$9,1,MATCH($D35,'6. Patients'!$HW$9:$IR$9,0),ROWS('6. Patients'!EP$10:EP$107))),0)+
IFERROR(SUMPRODUCT('6. Patients'!DC$10:DC$107,OFFSET('6. Patients'!$IS$9,1,MATCH($D35,'6. Patients'!$IT$9:$JH$9,0),ROWS('6. Patients'!EP$10:EP$107))),0),
IFERROR(SUMPRODUCT('6. Patients'!DC$10:DC$107,OFFSET('6. Patients'!$JI$9,1,MATCH($D35,'6. Patients'!$JJ$9:$KE$9,0),ROWS('6. Patients'!EP$10:EP$107))),0)+
IFERROR(SUMPRODUCT('6. Patients'!DC$10:DC$107,OFFSET('6. Patients'!$KF$9,1,MATCH($D35,'6. Patients'!$KG$9:$KS$9,0),ROWS('6. Patients'!EP$10:EP$107))),0)+
IFERROR(SUMPRODUCT('6. Patients'!DC$10:DC$107,OFFSET('6. Patients'!$KT$9,1,MATCH($D35,'6. Patients'!$KU$9:$LP$9,0),ROWS('6. Patients'!EP$10:EP$107))),0)+
IFERROR(SUMPRODUCT('6. Patients'!DC$10:DC$107,OFFSET('6. Patients'!$LQ$9,1,MATCH($D35,'6. Patients'!$LR$9:$MF$9,0),ROWS('6. Patients'!EP$10:EP$107))),0))+
IFERROR(VLOOKUP($D35,$H$109:$L$139,COLUMNS($H$108:$J$108)-1+AK$7,0)*$E35*$F35*'1. General Inputs'!$J$18,0),0)</f>
        <v>0</v>
      </c>
      <c r="AL35" s="3">
        <f ca="1">ROUNDUP($F35*$E35*CHOOSE(AL$7,
IFERROR(SUMPRODUCT('6. Patients'!DD$10:DD$107,OFFSET('6. Patients'!$DM$9,1,MATCH($D35,'6. Patients'!$DN$9:$EI$9,0),ROWS('6. Patients'!EQ$10:EQ$107))),0)+
IFERROR(SUMPRODUCT('6. Patients'!DD$10:DD$107,OFFSET('6. Patients'!$EJ$9,1,MATCH($D35,'6. Patients'!$EK$9:$EW$9,0),ROWS('6. Patients'!EQ$10:EQ$107))),0)+
IFERROR(SUMPRODUCT('6. Patients'!DD$10:DD$107,OFFSET('6. Patients'!$EX$9,1,MATCH($D35,'6. Patients'!$EY$9:$FT$9,0),ROWS('6. Patients'!EQ$10:EQ$107))),0)+
IFERROR(SUMPRODUCT('6. Patients'!DD$10:DD$107,OFFSET('6. Patients'!$FU$9,1,MATCH($D35,'6. Patients'!$FV$9:$GJ$9,0),ROWS('6. Patients'!EQ$10:EQ$107))),0),
IFERROR(SUMPRODUCT('6. Patients'!DD$10:DD$107,OFFSET('6. Patients'!$GK$9,1,MATCH($D35,'6. Patients'!$GL$9:$HG$9,0),ROWS('6. Patients'!EQ$10:EQ$107))),0)+
IFERROR(SUMPRODUCT('6. Patients'!DD$10:DD$107,OFFSET('6. Patients'!$HH$9,1,MATCH($D35,'6. Patients'!$HI$9:$HU$9,0),ROWS('6. Patients'!EQ$10:EQ$107))),0)+
IFERROR(SUMPRODUCT('6. Patients'!DD$10:DD$107,OFFSET('6. Patients'!$HV$9,1,MATCH($D35,'6. Patients'!$HW$9:$IR$9,0),ROWS('6. Patients'!EQ$10:EQ$107))),0)+
IFERROR(SUMPRODUCT('6. Patients'!DD$10:DD$107,OFFSET('6. Patients'!$IS$9,1,MATCH($D35,'6. Patients'!$IT$9:$JH$9,0),ROWS('6. Patients'!EQ$10:EQ$107))),0),
IFERROR(SUMPRODUCT('6. Patients'!DD$10:DD$107,OFFSET('6. Patients'!$JI$9,1,MATCH($D35,'6. Patients'!$JJ$9:$KE$9,0),ROWS('6. Patients'!EQ$10:EQ$107))),0)+
IFERROR(SUMPRODUCT('6. Patients'!DD$10:DD$107,OFFSET('6. Patients'!$KF$9,1,MATCH($D35,'6. Patients'!$KG$9:$KS$9,0),ROWS('6. Patients'!EQ$10:EQ$107))),0)+
IFERROR(SUMPRODUCT('6. Patients'!DD$10:DD$107,OFFSET('6. Patients'!$KT$9,1,MATCH($D35,'6. Patients'!$KU$9:$LP$9,0),ROWS('6. Patients'!EQ$10:EQ$107))),0)+
IFERROR(SUMPRODUCT('6. Patients'!DD$10:DD$107,OFFSET('6. Patients'!$LQ$9,1,MATCH($D35,'6. Patients'!$LR$9:$MF$9,0),ROWS('6. Patients'!EQ$10:EQ$107))),0))+
IFERROR(VLOOKUP($D35,$H$109:$L$139,COLUMNS($H$108:$J$108)-1+AL$7,0)*$E35*$F35*'1. General Inputs'!$J$18,0),0)</f>
        <v>0</v>
      </c>
      <c r="AM35" s="3">
        <f ca="1">ROUNDUP($F35*$E35*CHOOSE(AM$7,
IFERROR(SUMPRODUCT('6. Patients'!DE$10:DE$107,OFFSET('6. Patients'!$DM$9,1,MATCH($D35,'6. Patients'!$DN$9:$EI$9,0),ROWS('6. Patients'!ER$10:ER$107))),0)+
IFERROR(SUMPRODUCT('6. Patients'!DE$10:DE$107,OFFSET('6. Patients'!$EJ$9,1,MATCH($D35,'6. Patients'!$EK$9:$EW$9,0),ROWS('6. Patients'!ER$10:ER$107))),0)+
IFERROR(SUMPRODUCT('6. Patients'!DE$10:DE$107,OFFSET('6. Patients'!$EX$9,1,MATCH($D35,'6. Patients'!$EY$9:$FT$9,0),ROWS('6. Patients'!ER$10:ER$107))),0)+
IFERROR(SUMPRODUCT('6. Patients'!DE$10:DE$107,OFFSET('6. Patients'!$FU$9,1,MATCH($D35,'6. Patients'!$FV$9:$GJ$9,0),ROWS('6. Patients'!ER$10:ER$107))),0),
IFERROR(SUMPRODUCT('6. Patients'!DE$10:DE$107,OFFSET('6. Patients'!$GK$9,1,MATCH($D35,'6. Patients'!$GL$9:$HG$9,0),ROWS('6. Patients'!ER$10:ER$107))),0)+
IFERROR(SUMPRODUCT('6. Patients'!DE$10:DE$107,OFFSET('6. Patients'!$HH$9,1,MATCH($D35,'6. Patients'!$HI$9:$HU$9,0),ROWS('6. Patients'!ER$10:ER$107))),0)+
IFERROR(SUMPRODUCT('6. Patients'!DE$10:DE$107,OFFSET('6. Patients'!$HV$9,1,MATCH($D35,'6. Patients'!$HW$9:$IR$9,0),ROWS('6. Patients'!ER$10:ER$107))),0)+
IFERROR(SUMPRODUCT('6. Patients'!DE$10:DE$107,OFFSET('6. Patients'!$IS$9,1,MATCH($D35,'6. Patients'!$IT$9:$JH$9,0),ROWS('6. Patients'!ER$10:ER$107))),0),
IFERROR(SUMPRODUCT('6. Patients'!DE$10:DE$107,OFFSET('6. Patients'!$JI$9,1,MATCH($D35,'6. Patients'!$JJ$9:$KE$9,0),ROWS('6. Patients'!ER$10:ER$107))),0)+
IFERROR(SUMPRODUCT('6. Patients'!DE$10:DE$107,OFFSET('6. Patients'!$KF$9,1,MATCH($D35,'6. Patients'!$KG$9:$KS$9,0),ROWS('6. Patients'!ER$10:ER$107))),0)+
IFERROR(SUMPRODUCT('6. Patients'!DE$10:DE$107,OFFSET('6. Patients'!$KT$9,1,MATCH($D35,'6. Patients'!$KU$9:$LP$9,0),ROWS('6. Patients'!ER$10:ER$107))),0)+
IFERROR(SUMPRODUCT('6. Patients'!DE$10:DE$107,OFFSET('6. Patients'!$LQ$9,1,MATCH($D35,'6. Patients'!$LR$9:$MF$9,0),ROWS('6. Patients'!ER$10:ER$107))),0))+
IFERROR(VLOOKUP($D35,$H$109:$L$139,COLUMNS($H$108:$J$108)-1+AM$7,0)*$E35*$F35*'1. General Inputs'!$J$18,0),0)</f>
        <v>0</v>
      </c>
      <c r="AN35" s="3">
        <f ca="1">ROUNDUP($F35*$E35*CHOOSE(AN$7,
IFERROR(SUMPRODUCT('6. Patients'!DF$10:DF$107,OFFSET('6. Patients'!$DM$9,1,MATCH($D35,'6. Patients'!$DN$9:$EI$9,0),ROWS('6. Patients'!ES$10:ES$107))),0)+
IFERROR(SUMPRODUCT('6. Patients'!DF$10:DF$107,OFFSET('6. Patients'!$EJ$9,1,MATCH($D35,'6. Patients'!$EK$9:$EW$9,0),ROWS('6. Patients'!ES$10:ES$107))),0)+
IFERROR(SUMPRODUCT('6. Patients'!DF$10:DF$107,OFFSET('6. Patients'!$EX$9,1,MATCH($D35,'6. Patients'!$EY$9:$FT$9,0),ROWS('6. Patients'!ES$10:ES$107))),0)+
IFERROR(SUMPRODUCT('6. Patients'!DF$10:DF$107,OFFSET('6. Patients'!$FU$9,1,MATCH($D35,'6. Patients'!$FV$9:$GJ$9,0),ROWS('6. Patients'!ES$10:ES$107))),0),
IFERROR(SUMPRODUCT('6. Patients'!DF$10:DF$107,OFFSET('6. Patients'!$GK$9,1,MATCH($D35,'6. Patients'!$GL$9:$HG$9,0),ROWS('6. Patients'!ES$10:ES$107))),0)+
IFERROR(SUMPRODUCT('6. Patients'!DF$10:DF$107,OFFSET('6. Patients'!$HH$9,1,MATCH($D35,'6. Patients'!$HI$9:$HU$9,0),ROWS('6. Patients'!ES$10:ES$107))),0)+
IFERROR(SUMPRODUCT('6. Patients'!DF$10:DF$107,OFFSET('6. Patients'!$HV$9,1,MATCH($D35,'6. Patients'!$HW$9:$IR$9,0),ROWS('6. Patients'!ES$10:ES$107))),0)+
IFERROR(SUMPRODUCT('6. Patients'!DF$10:DF$107,OFFSET('6. Patients'!$IS$9,1,MATCH($D35,'6. Patients'!$IT$9:$JH$9,0),ROWS('6. Patients'!ES$10:ES$107))),0),
IFERROR(SUMPRODUCT('6. Patients'!DF$10:DF$107,OFFSET('6. Patients'!$JI$9,1,MATCH($D35,'6. Patients'!$JJ$9:$KE$9,0),ROWS('6. Patients'!ES$10:ES$107))),0)+
IFERROR(SUMPRODUCT('6. Patients'!DF$10:DF$107,OFFSET('6. Patients'!$KF$9,1,MATCH($D35,'6. Patients'!$KG$9:$KS$9,0),ROWS('6. Patients'!ES$10:ES$107))),0)+
IFERROR(SUMPRODUCT('6. Patients'!DF$10:DF$107,OFFSET('6. Patients'!$KT$9,1,MATCH($D35,'6. Patients'!$KU$9:$LP$9,0),ROWS('6. Patients'!ES$10:ES$107))),0)+
IFERROR(SUMPRODUCT('6. Patients'!DF$10:DF$107,OFFSET('6. Patients'!$LQ$9,1,MATCH($D35,'6. Patients'!$LR$9:$MF$9,0),ROWS('6. Patients'!ES$10:ES$107))),0))+
IFERROR(VLOOKUP($D35,$H$109:$L$139,COLUMNS($H$108:$J$108)-1+AN$7,0)*$E35*$F35*'1. General Inputs'!$J$18,0),0)</f>
        <v>0</v>
      </c>
      <c r="AO35" s="3">
        <f ca="1">ROUNDUP($F35*$E35*CHOOSE(AO$7,
IFERROR(SUMPRODUCT('6. Patients'!DG$10:DG$107,OFFSET('6. Patients'!$DM$9,1,MATCH($D35,'6. Patients'!$DN$9:$EI$9,0),ROWS('6. Patients'!ET$10:ET$107))),0)+
IFERROR(SUMPRODUCT('6. Patients'!DG$10:DG$107,OFFSET('6. Patients'!$EJ$9,1,MATCH($D35,'6. Patients'!$EK$9:$EW$9,0),ROWS('6. Patients'!ET$10:ET$107))),0)+
IFERROR(SUMPRODUCT('6. Patients'!DG$10:DG$107,OFFSET('6. Patients'!$EX$9,1,MATCH($D35,'6. Patients'!$EY$9:$FT$9,0),ROWS('6. Patients'!ET$10:ET$107))),0)+
IFERROR(SUMPRODUCT('6. Patients'!DG$10:DG$107,OFFSET('6. Patients'!$FU$9,1,MATCH($D35,'6. Patients'!$FV$9:$GJ$9,0),ROWS('6. Patients'!ET$10:ET$107))),0),
IFERROR(SUMPRODUCT('6. Patients'!DG$10:DG$107,OFFSET('6. Patients'!$GK$9,1,MATCH($D35,'6. Patients'!$GL$9:$HG$9,0),ROWS('6. Patients'!ET$10:ET$107))),0)+
IFERROR(SUMPRODUCT('6. Patients'!DG$10:DG$107,OFFSET('6. Patients'!$HH$9,1,MATCH($D35,'6. Patients'!$HI$9:$HU$9,0),ROWS('6. Patients'!ET$10:ET$107))),0)+
IFERROR(SUMPRODUCT('6. Patients'!DG$10:DG$107,OFFSET('6. Patients'!$HV$9,1,MATCH($D35,'6. Patients'!$HW$9:$IR$9,0),ROWS('6. Patients'!ET$10:ET$107))),0)+
IFERROR(SUMPRODUCT('6. Patients'!DG$10:DG$107,OFFSET('6. Patients'!$IS$9,1,MATCH($D35,'6. Patients'!$IT$9:$JH$9,0),ROWS('6. Patients'!ET$10:ET$107))),0),
IFERROR(SUMPRODUCT('6. Patients'!DG$10:DG$107,OFFSET('6. Patients'!$JI$9,1,MATCH($D35,'6. Patients'!$JJ$9:$KE$9,0),ROWS('6. Patients'!ET$10:ET$107))),0)+
IFERROR(SUMPRODUCT('6. Patients'!DG$10:DG$107,OFFSET('6. Patients'!$KF$9,1,MATCH($D35,'6. Patients'!$KG$9:$KS$9,0),ROWS('6. Patients'!ET$10:ET$107))),0)+
IFERROR(SUMPRODUCT('6. Patients'!DG$10:DG$107,OFFSET('6. Patients'!$KT$9,1,MATCH($D35,'6. Patients'!$KU$9:$LP$9,0),ROWS('6. Patients'!ET$10:ET$107))),0)+
IFERROR(SUMPRODUCT('6. Patients'!DG$10:DG$107,OFFSET('6. Patients'!$LQ$9,1,MATCH($D35,'6. Patients'!$LR$9:$MF$9,0),ROWS('6. Patients'!ET$10:ET$107))),0))+
IFERROR(VLOOKUP($D35,$H$109:$L$139,COLUMNS($H$108:$J$108)-1+AO$7,0)*$E35*$F35*'1. General Inputs'!$J$18,0),0)</f>
        <v>0</v>
      </c>
      <c r="AP35" s="3">
        <f ca="1">ROUNDUP($F35*$E35*CHOOSE(AP$7,
IFERROR(SUMPRODUCT('6. Patients'!DH$10:DH$107,OFFSET('6. Patients'!$DM$9,1,MATCH($D35,'6. Patients'!$DN$9:$EI$9,0),ROWS('6. Patients'!EU$10:EU$107))),0)+
IFERROR(SUMPRODUCT('6. Patients'!DH$10:DH$107,OFFSET('6. Patients'!$EJ$9,1,MATCH($D35,'6. Patients'!$EK$9:$EW$9,0),ROWS('6. Patients'!EU$10:EU$107))),0)+
IFERROR(SUMPRODUCT('6. Patients'!DH$10:DH$107,OFFSET('6. Patients'!$EX$9,1,MATCH($D35,'6. Patients'!$EY$9:$FT$9,0),ROWS('6. Patients'!EU$10:EU$107))),0)+
IFERROR(SUMPRODUCT('6. Patients'!DH$10:DH$107,OFFSET('6. Patients'!$FU$9,1,MATCH($D35,'6. Patients'!$FV$9:$GJ$9,0),ROWS('6. Patients'!EU$10:EU$107))),0),
IFERROR(SUMPRODUCT('6. Patients'!DH$10:DH$107,OFFSET('6. Patients'!$GK$9,1,MATCH($D35,'6. Patients'!$GL$9:$HG$9,0),ROWS('6. Patients'!EU$10:EU$107))),0)+
IFERROR(SUMPRODUCT('6. Patients'!DH$10:DH$107,OFFSET('6. Patients'!$HH$9,1,MATCH($D35,'6. Patients'!$HI$9:$HU$9,0),ROWS('6. Patients'!EU$10:EU$107))),0)+
IFERROR(SUMPRODUCT('6. Patients'!DH$10:DH$107,OFFSET('6. Patients'!$HV$9,1,MATCH($D35,'6. Patients'!$HW$9:$IR$9,0),ROWS('6. Patients'!EU$10:EU$107))),0)+
IFERROR(SUMPRODUCT('6. Patients'!DH$10:DH$107,OFFSET('6. Patients'!$IS$9,1,MATCH($D35,'6. Patients'!$IT$9:$JH$9,0),ROWS('6. Patients'!EU$10:EU$107))),0),
IFERROR(SUMPRODUCT('6. Patients'!DH$10:DH$107,OFFSET('6. Patients'!$JI$9,1,MATCH($D35,'6. Patients'!$JJ$9:$KE$9,0),ROWS('6. Patients'!EU$10:EU$107))),0)+
IFERROR(SUMPRODUCT('6. Patients'!DH$10:DH$107,OFFSET('6. Patients'!$KF$9,1,MATCH($D35,'6. Patients'!$KG$9:$KS$9,0),ROWS('6. Patients'!EU$10:EU$107))),0)+
IFERROR(SUMPRODUCT('6. Patients'!DH$10:DH$107,OFFSET('6. Patients'!$KT$9,1,MATCH($D35,'6. Patients'!$KU$9:$LP$9,0),ROWS('6. Patients'!EU$10:EU$107))),0)+
IFERROR(SUMPRODUCT('6. Patients'!DH$10:DH$107,OFFSET('6. Patients'!$LQ$9,1,MATCH($D35,'6. Patients'!$LR$9:$MF$9,0),ROWS('6. Patients'!EU$10:EU$107))),0))+
IFERROR(VLOOKUP($D35,$H$109:$L$139,COLUMNS($H$108:$J$108)-1+AP$7,0)*$E35*$F35*'1. General Inputs'!$J$18,0),0)</f>
        <v>0</v>
      </c>
      <c r="AQ35" s="3">
        <f ca="1">ROUNDUP($F35*$E35*CHOOSE(AQ$7,
IFERROR(SUMPRODUCT('6. Patients'!DI$10:DI$107,OFFSET('6. Patients'!$DM$9,1,MATCH($D35,'6. Patients'!$DN$9:$EI$9,0),ROWS('6. Patients'!EV$10:EV$107))),0)+
IFERROR(SUMPRODUCT('6. Patients'!DI$10:DI$107,OFFSET('6. Patients'!$EJ$9,1,MATCH($D35,'6. Patients'!$EK$9:$EW$9,0),ROWS('6. Patients'!EV$10:EV$107))),0)+
IFERROR(SUMPRODUCT('6. Patients'!DI$10:DI$107,OFFSET('6. Patients'!$EX$9,1,MATCH($D35,'6. Patients'!$EY$9:$FT$9,0),ROWS('6. Patients'!EV$10:EV$107))),0)+
IFERROR(SUMPRODUCT('6. Patients'!DI$10:DI$107,OFFSET('6. Patients'!$FU$9,1,MATCH($D35,'6. Patients'!$FV$9:$GJ$9,0),ROWS('6. Patients'!EV$10:EV$107))),0),
IFERROR(SUMPRODUCT('6. Patients'!DI$10:DI$107,OFFSET('6. Patients'!$GK$9,1,MATCH($D35,'6. Patients'!$GL$9:$HG$9,0),ROWS('6. Patients'!EV$10:EV$107))),0)+
IFERROR(SUMPRODUCT('6. Patients'!DI$10:DI$107,OFFSET('6. Patients'!$HH$9,1,MATCH($D35,'6. Patients'!$HI$9:$HU$9,0),ROWS('6. Patients'!EV$10:EV$107))),0)+
IFERROR(SUMPRODUCT('6. Patients'!DI$10:DI$107,OFFSET('6. Patients'!$HV$9,1,MATCH($D35,'6. Patients'!$HW$9:$IR$9,0),ROWS('6. Patients'!EV$10:EV$107))),0)+
IFERROR(SUMPRODUCT('6. Patients'!DI$10:DI$107,OFFSET('6. Patients'!$IS$9,1,MATCH($D35,'6. Patients'!$IT$9:$JH$9,0),ROWS('6. Patients'!EV$10:EV$107))),0),
IFERROR(SUMPRODUCT('6. Patients'!DI$10:DI$107,OFFSET('6. Patients'!$JI$9,1,MATCH($D35,'6. Patients'!$JJ$9:$KE$9,0),ROWS('6. Patients'!EV$10:EV$107))),0)+
IFERROR(SUMPRODUCT('6. Patients'!DI$10:DI$107,OFFSET('6. Patients'!$KF$9,1,MATCH($D35,'6. Patients'!$KG$9:$KS$9,0),ROWS('6. Patients'!EV$10:EV$107))),0)+
IFERROR(SUMPRODUCT('6. Patients'!DI$10:DI$107,OFFSET('6. Patients'!$KT$9,1,MATCH($D35,'6. Patients'!$KU$9:$LP$9,0),ROWS('6. Patients'!EV$10:EV$107))),0)+
IFERROR(SUMPRODUCT('6. Patients'!DI$10:DI$107,OFFSET('6. Patients'!$LQ$9,1,MATCH($D35,'6. Patients'!$LR$9:$MF$9,0),ROWS('6. Patients'!EV$10:EV$107))),0))+
IFERROR(VLOOKUP($D35,$H$109:$L$139,COLUMNS($H$108:$J$108)-1+AQ$7,0)*$E35*$F35*'1. General Inputs'!$J$18,0),0)</f>
        <v>0</v>
      </c>
      <c r="AR35" s="115"/>
      <c r="AY35" s="114">
        <f ca="1">IFERROR(SUM(OFFSET('7. Consumption'!H35,0,1,,MIN('1. General Inputs'!$J$20,COLUMNS('7. Consumption'!H$9:$AQ$9)-1))),0)+MAX(0,$AQ35*('1. General Inputs'!$J$20-COLUMNS('7. Consumption'!H$9:$AQ$9)+1))</f>
        <v>0</v>
      </c>
      <c r="AZ35" s="114">
        <f ca="1">IFERROR(SUM(OFFSET('7. Consumption'!I35,0,1,,MIN('1. General Inputs'!$J$20,COLUMNS('7. Consumption'!I$9:$AQ$9)-1))),0)+MAX(0,$AQ35*('1. General Inputs'!$J$20-COLUMNS('7. Consumption'!I$9:$AQ$9)+1))</f>
        <v>0</v>
      </c>
      <c r="BA35" s="114">
        <f ca="1">IFERROR(SUM(OFFSET('7. Consumption'!J35,0,1,,MIN('1. General Inputs'!$J$20,COLUMNS('7. Consumption'!J$9:$AQ$9)-1))),0)+MAX(0,$AQ35*('1. General Inputs'!$J$20-COLUMNS('7. Consumption'!J$9:$AQ$9)+1))</f>
        <v>0</v>
      </c>
      <c r="BB35" s="114">
        <f ca="1">IFERROR(SUM(OFFSET('7. Consumption'!K35,0,1,,MIN('1. General Inputs'!$J$20,COLUMNS('7. Consumption'!K$9:$AQ$9)-1))),0)+MAX(0,$AQ35*('1. General Inputs'!$J$20-COLUMNS('7. Consumption'!K$9:$AQ$9)+1))</f>
        <v>0</v>
      </c>
      <c r="BC35" s="114">
        <f ca="1">IFERROR(SUM(OFFSET('7. Consumption'!L35,0,1,,MIN('1. General Inputs'!$J$20,COLUMNS('7. Consumption'!L$9:$AQ$9)-1))),0)+MAX(0,$AQ35*('1. General Inputs'!$J$20-COLUMNS('7. Consumption'!L$9:$AQ$9)+1))</f>
        <v>0</v>
      </c>
      <c r="BD35" s="114">
        <f ca="1">IFERROR(SUM(OFFSET('7. Consumption'!M35,0,1,,MIN('1. General Inputs'!$J$20,COLUMNS('7. Consumption'!M$9:$AQ$9)-1))),0)+MAX(0,$AQ35*('1. General Inputs'!$J$20-COLUMNS('7. Consumption'!M$9:$AQ$9)+1))</f>
        <v>0</v>
      </c>
      <c r="BE35" s="114">
        <f ca="1">IFERROR(SUM(OFFSET('7. Consumption'!N35,0,1,,MIN('1. General Inputs'!$J$20,COLUMNS('7. Consumption'!N$9:$AQ$9)-1))),0)+MAX(0,$AQ35*('1. General Inputs'!$J$20-COLUMNS('7. Consumption'!N$9:$AQ$9)+1))</f>
        <v>0</v>
      </c>
      <c r="BF35" s="114">
        <f ca="1">IFERROR(SUM(OFFSET('7. Consumption'!O35,0,1,,MIN('1. General Inputs'!$J$20,COLUMNS('7. Consumption'!O$9:$AQ$9)-1))),0)+MAX(0,$AQ35*('1. General Inputs'!$J$20-COLUMNS('7. Consumption'!O$9:$AQ$9)+1))</f>
        <v>0</v>
      </c>
      <c r="BG35" s="114">
        <f ca="1">IFERROR(SUM(OFFSET('7. Consumption'!P35,0,1,,MIN('1. General Inputs'!$J$20,COLUMNS('7. Consumption'!P$9:$AQ$9)-1))),0)+MAX(0,$AQ35*('1. General Inputs'!$J$20-COLUMNS('7. Consumption'!P$9:$AQ$9)+1))</f>
        <v>0</v>
      </c>
      <c r="BH35" s="114">
        <f ca="1">IFERROR(SUM(OFFSET('7. Consumption'!Q35,0,1,,MIN('1. General Inputs'!$J$20,COLUMNS('7. Consumption'!Q$9:$AQ$9)-1))),0)+MAX(0,$AQ35*('1. General Inputs'!$J$20-COLUMNS('7. Consumption'!Q$9:$AQ$9)+1))</f>
        <v>0</v>
      </c>
      <c r="BI35" s="114">
        <f ca="1">IFERROR(SUM(OFFSET('7. Consumption'!R35,0,1,,MIN('1. General Inputs'!$J$20,COLUMNS('7. Consumption'!R$9:$AQ$9)-1))),0)+MAX(0,$AQ35*('1. General Inputs'!$J$20-COLUMNS('7. Consumption'!R$9:$AQ$9)+1))</f>
        <v>0</v>
      </c>
      <c r="BJ35" s="114">
        <f ca="1">IFERROR(SUM(OFFSET('7. Consumption'!S35,0,1,,MIN('1. General Inputs'!$J$20,COLUMNS('7. Consumption'!S$9:$AQ$9)-1))),0)+MAX(0,$AQ35*('1. General Inputs'!$J$20-COLUMNS('7. Consumption'!S$9:$AQ$9)+1))</f>
        <v>0</v>
      </c>
      <c r="BK35" s="114">
        <f ca="1">IFERROR(SUM(OFFSET('7. Consumption'!T35,0,1,,MIN('1. General Inputs'!$J$20,COLUMNS('7. Consumption'!T$9:$AQ$9)-1))),0)+MAX(0,$AQ35*('1. General Inputs'!$J$20-COLUMNS('7. Consumption'!T$9:$AQ$9)+1))</f>
        <v>0</v>
      </c>
      <c r="BL35" s="114">
        <f ca="1">IFERROR(SUM(OFFSET('7. Consumption'!U35,0,1,,MIN('1. General Inputs'!$J$20,COLUMNS('7. Consumption'!U$9:$AQ$9)-1))),0)+MAX(0,$AQ35*('1. General Inputs'!$J$20-COLUMNS('7. Consumption'!U$9:$AQ$9)+1))</f>
        <v>0</v>
      </c>
      <c r="BM35" s="114">
        <f ca="1">IFERROR(SUM(OFFSET('7. Consumption'!V35,0,1,,MIN('1. General Inputs'!$J$20,COLUMNS('7. Consumption'!V$9:$AQ$9)-1))),0)+MAX(0,$AQ35*('1. General Inputs'!$J$20-COLUMNS('7. Consumption'!V$9:$AQ$9)+1))</f>
        <v>0</v>
      </c>
      <c r="BN35" s="114">
        <f ca="1">IFERROR(SUM(OFFSET('7. Consumption'!W35,0,1,,MIN('1. General Inputs'!$J$20,COLUMNS('7. Consumption'!W$9:$AQ$9)-1))),0)+MAX(0,$AQ35*('1. General Inputs'!$J$20-COLUMNS('7. Consumption'!W$9:$AQ$9)+1))</f>
        <v>0</v>
      </c>
      <c r="BO35" s="114">
        <f ca="1">IFERROR(SUM(OFFSET('7. Consumption'!X35,0,1,,MIN('1. General Inputs'!$J$20,COLUMNS('7. Consumption'!X$9:$AQ$9)-1))),0)+MAX(0,$AQ35*('1. General Inputs'!$J$20-COLUMNS('7. Consumption'!X$9:$AQ$9)+1))</f>
        <v>0</v>
      </c>
      <c r="BP35" s="114">
        <f ca="1">IFERROR(SUM(OFFSET('7. Consumption'!Y35,0,1,,MIN('1. General Inputs'!$J$20,COLUMNS('7. Consumption'!Y$9:$AQ$9)-1))),0)+MAX(0,$AQ35*('1. General Inputs'!$J$20-COLUMNS('7. Consumption'!Y$9:$AQ$9)+1))</f>
        <v>0</v>
      </c>
      <c r="BQ35" s="114">
        <f ca="1">IFERROR(SUM(OFFSET('7. Consumption'!Z35,0,1,,MIN('1. General Inputs'!$J$20,COLUMNS('7. Consumption'!Z$9:$AQ$9)-1))),0)+MAX(0,$AQ35*('1. General Inputs'!$J$20-COLUMNS('7. Consumption'!Z$9:$AQ$9)+1))</f>
        <v>0</v>
      </c>
      <c r="BR35" s="114">
        <f ca="1">IFERROR(SUM(OFFSET('7. Consumption'!AA35,0,1,,MIN('1. General Inputs'!$J$20,COLUMNS('7. Consumption'!AA$9:$AQ$9)-1))),0)+MAX(0,$AQ35*('1. General Inputs'!$J$20-COLUMNS('7. Consumption'!AA$9:$AQ$9)+1))</f>
        <v>0</v>
      </c>
      <c r="BS35" s="114">
        <f ca="1">IFERROR(SUM(OFFSET('7. Consumption'!AB35,0,1,,MIN('1. General Inputs'!$J$20,COLUMNS('7. Consumption'!AB$9:$AQ$9)-1))),0)+MAX(0,$AQ35*('1. General Inputs'!$J$20-COLUMNS('7. Consumption'!AB$9:$AQ$9)+1))</f>
        <v>0</v>
      </c>
      <c r="BT35" s="114">
        <f ca="1">IFERROR(SUM(OFFSET('7. Consumption'!AC35,0,1,,MIN('1. General Inputs'!$J$20,COLUMNS('7. Consumption'!AC$9:$AQ$9)-1))),0)+MAX(0,$AQ35*('1. General Inputs'!$J$20-COLUMNS('7. Consumption'!AC$9:$AQ$9)+1))</f>
        <v>0</v>
      </c>
      <c r="BU35" s="114">
        <f ca="1">IFERROR(SUM(OFFSET('7. Consumption'!AD35,0,1,,MIN('1. General Inputs'!$J$20,COLUMNS('7. Consumption'!AD$9:$AQ$9)-1))),0)+MAX(0,$AQ35*('1. General Inputs'!$J$20-COLUMNS('7. Consumption'!AD$9:$AQ$9)+1))</f>
        <v>0</v>
      </c>
      <c r="BV35" s="114">
        <f ca="1">IFERROR(SUM(OFFSET('7. Consumption'!AE35,0,1,,MIN('1. General Inputs'!$J$20,COLUMNS('7. Consumption'!AE$9:$AQ$9)-1))),0)+MAX(0,$AQ35*('1. General Inputs'!$J$20-COLUMNS('7. Consumption'!AE$9:$AQ$9)+1))</f>
        <v>0</v>
      </c>
      <c r="BW35" s="114">
        <f ca="1">IFERROR(SUM(OFFSET('7. Consumption'!AF35,0,1,,MIN('1. General Inputs'!$J$20,COLUMNS('7. Consumption'!AF$9:$AQ$9)-1))),0)+MAX(0,$AQ35*('1. General Inputs'!$J$20-COLUMNS('7. Consumption'!AF$9:$AQ$9)+1))</f>
        <v>0</v>
      </c>
      <c r="BX35" s="114">
        <f ca="1">IFERROR(SUM(OFFSET('7. Consumption'!AG35,0,1,,MIN('1. General Inputs'!$J$20,COLUMNS('7. Consumption'!AG$9:$AQ$9)-1))),0)+MAX(0,$AQ35*('1. General Inputs'!$J$20-COLUMNS('7. Consumption'!AG$9:$AQ$9)+1))</f>
        <v>0</v>
      </c>
      <c r="BY35" s="114">
        <f ca="1">IFERROR(SUM(OFFSET('7. Consumption'!AH35,0,1,,MIN('1. General Inputs'!$J$20,COLUMNS('7. Consumption'!AH$9:$AQ$9)-1))),0)+MAX(0,$AQ35*('1. General Inputs'!$J$20-COLUMNS('7. Consumption'!AH$9:$AQ$9)+1))</f>
        <v>0</v>
      </c>
      <c r="BZ35" s="114">
        <f ca="1">IFERROR(SUM(OFFSET('7. Consumption'!AI35,0,1,,MIN('1. General Inputs'!$J$20,COLUMNS('7. Consumption'!AI$9:$AQ$9)-1))),0)+MAX(0,$AQ35*('1. General Inputs'!$J$20-COLUMNS('7. Consumption'!AI$9:$AQ$9)+1))</f>
        <v>0</v>
      </c>
      <c r="CA35" s="114">
        <f ca="1">IFERROR(SUM(OFFSET('7. Consumption'!AJ35,0,1,,MIN('1. General Inputs'!$J$20,COLUMNS('7. Consumption'!AJ$9:$AQ$9)-1))),0)+MAX(0,$AQ35*('1. General Inputs'!$J$20-COLUMNS('7. Consumption'!AJ$9:$AQ$9)+1))</f>
        <v>0</v>
      </c>
      <c r="CB35" s="114">
        <f ca="1">IFERROR(SUM(OFFSET('7. Consumption'!AK35,0,1,,MIN('1. General Inputs'!$J$20,COLUMNS('7. Consumption'!AK$9:$AQ$9)-1))),0)+MAX(0,$AQ35*('1. General Inputs'!$J$20-COLUMNS('7. Consumption'!AK$9:$AQ$9)+1))</f>
        <v>0</v>
      </c>
      <c r="CC35" s="114">
        <f ca="1">IFERROR(SUM(OFFSET('7. Consumption'!AL35,0,1,,MIN('1. General Inputs'!$J$20,COLUMNS('7. Consumption'!AL$9:$AQ$9)-1))),0)+MAX(0,$AQ35*('1. General Inputs'!$J$20-COLUMNS('7. Consumption'!AL$9:$AQ$9)+1))</f>
        <v>0</v>
      </c>
      <c r="CD35" s="114">
        <f ca="1">IFERROR(SUM(OFFSET('7. Consumption'!AM35,0,1,,MIN('1. General Inputs'!$J$20,COLUMNS('7. Consumption'!AM$9:$AQ$9)-1))),0)+MAX(0,$AQ35*('1. General Inputs'!$J$20-COLUMNS('7. Consumption'!AM$9:$AQ$9)+1))</f>
        <v>0</v>
      </c>
      <c r="CE35" s="114">
        <f ca="1">IFERROR(SUM(OFFSET('7. Consumption'!AN35,0,1,,MIN('1. General Inputs'!$J$20,COLUMNS('7. Consumption'!AN$9:$AQ$9)-1))),0)+MAX(0,$AQ35*('1. General Inputs'!$J$20-COLUMNS('7. Consumption'!AN$9:$AQ$9)+1))</f>
        <v>0</v>
      </c>
      <c r="CF35" s="114">
        <f ca="1">IFERROR(SUM(OFFSET('7. Consumption'!AO35,0,1,,MIN('1. General Inputs'!$J$20,COLUMNS('7. Consumption'!AO$9:$AQ$9)-1))),0)+MAX(0,$AQ35*('1. General Inputs'!$J$20-COLUMNS('7. Consumption'!AO$9:$AQ$9)+1))</f>
        <v>0</v>
      </c>
      <c r="CG35" s="114">
        <f ca="1">IFERROR(SUM(OFFSET('7. Consumption'!AP35,0,1,,MIN('1. General Inputs'!$J$20,COLUMNS('7. Consumption'!AP$9:$AQ$9)-1))),0)+MAX(0,$AQ35*('1. General Inputs'!$J$20-COLUMNS('7. Consumption'!AP$9:$AQ$9)+1))</f>
        <v>0</v>
      </c>
      <c r="CH35" s="114">
        <f ca="1">IFERROR(SUM(OFFSET('7. Consumption'!AQ35,0,1,,MIN('1. General Inputs'!$J$20,COLUMNS('7. Consumption'!AQ$9:$AQ$9)-1))),0)+MAX(0,$AQ35*('1. General Inputs'!$J$20-COLUMNS('7. Consumption'!AQ$9:$AQ$9)+1))</f>
        <v>0</v>
      </c>
    </row>
    <row r="36" spans="2:86" x14ac:dyDescent="0.3">
      <c r="B36" s="12"/>
      <c r="C36" s="12" t="str">
        <f>IFERROR(VLOOKUP(ROWS($C$9:$C36),'5. Dosing'!$I$12:$J$73,COLUMNS('5. Dosing'!$I$11:$J$11),0),"")</f>
        <v>TAF+3TC+DTG (25/300/50) - 90 tab</v>
      </c>
      <c r="D36" s="12" t="str">
        <f>IFERROR(INDEX('5. Dosing'!C$12:C$73,MATCH('7. Consumption'!$C36,'5. Dosing'!$J$12:$J$73,0)),"")</f>
        <v>TAF+3TC+DTG</v>
      </c>
      <c r="E36" s="108">
        <f>IFERROR(INDEX('5. Dosing'!H$12:H$73,MATCH('7. Consumption'!$C36,'5. Dosing'!$J$12:$J$73,0)),0)</f>
        <v>0</v>
      </c>
      <c r="F36" s="109">
        <f>IFERROR(INDEX('5. Dosing'!G$12:G$73,MATCH('7. Consumption'!$C36,'5. Dosing'!$J$12:$J$73,0))*(30.5)/INDEX('5. Dosing'!F$12:F$73,MATCH('7. Consumption'!$C36,'5. Dosing'!$J$12:$J$73,0)),0)</f>
        <v>0.33888888888888891</v>
      </c>
      <c r="H36" s="3">
        <f ca="1">ROUNDUP($F36*$E36*CHOOSE(H$7,
IFERROR(SUMPRODUCT('6. Patients'!BZ$10:BZ$107,OFFSET('6. Patients'!$DM$9,1,MATCH($D36,'6. Patients'!$DN$9:$EI$9,0),ROWS('6. Patients'!DM$10:DM$107))),0)+
IFERROR(SUMPRODUCT('6. Patients'!BZ$10:BZ$107,OFFSET('6. Patients'!$EJ$9,1,MATCH($D36,'6. Patients'!$EK$9:$EW$9,0),ROWS('6. Patients'!DM$10:DM$107))),0)+
IFERROR(SUMPRODUCT('6. Patients'!BZ$10:BZ$107,OFFSET('6. Patients'!$EX$9,1,MATCH($D36,'6. Patients'!$EY$9:$FT$9,0),ROWS('6. Patients'!DM$10:DM$107))),0)+
IFERROR(SUMPRODUCT('6. Patients'!BZ$10:BZ$107,OFFSET('6. Patients'!$FU$9,1,MATCH($D36,'6. Patients'!$FV$9:$GJ$9,0),ROWS('6. Patients'!DM$10:DM$107))),0),
IFERROR(SUMPRODUCT('6. Patients'!BZ$10:BZ$107,OFFSET('6. Patients'!$GK$9,1,MATCH($D36,'6. Patients'!$GL$9:$HG$9,0),ROWS('6. Patients'!DM$10:DM$107))),0)+
IFERROR(SUMPRODUCT('6. Patients'!BZ$10:BZ$107,OFFSET('6. Patients'!$HH$9,1,MATCH($D36,'6. Patients'!$HI$9:$HU$9,0),ROWS('6. Patients'!DM$10:DM$107))),0)+
IFERROR(SUMPRODUCT('6. Patients'!BZ$10:BZ$107,OFFSET('6. Patients'!$HV$9,1,MATCH($D36,'6. Patients'!$HW$9:$IR$9,0),ROWS('6. Patients'!DM$10:DM$107))),0)+
IFERROR(SUMPRODUCT('6. Patients'!BZ$10:BZ$107,OFFSET('6. Patients'!$IS$9,1,MATCH($D36,'6. Patients'!$IT$9:$JH$9,0),ROWS('6. Patients'!DM$10:DM$107))),0),
IFERROR(SUMPRODUCT('6. Patients'!BZ$10:BZ$107,OFFSET('6. Patients'!$JI$9,1,MATCH($D36,'6. Patients'!$JJ$9:$KE$9,0),ROWS('6. Patients'!DM$10:DM$107))),0)+
IFERROR(SUMPRODUCT('6. Patients'!BZ$10:BZ$107,OFFSET('6. Patients'!$KF$9,1,MATCH($D36,'6. Patients'!$KG$9:$KS$9,0),ROWS('6. Patients'!DM$10:DM$107))),0)+
IFERROR(SUMPRODUCT('6. Patients'!BZ$10:BZ$107,OFFSET('6. Patients'!$KT$9,1,MATCH($D36,'6. Patients'!$KU$9:$LP$9,0),ROWS('6. Patients'!DM$10:DM$107))),0)+
IFERROR(SUMPRODUCT('6. Patients'!BZ$10:BZ$107,OFFSET('6. Patients'!$LQ$9,1,MATCH($D36,'6. Patients'!$LR$9:$MF$9,0),ROWS('6. Patients'!DM$10:DM$107))),0))+
IFERROR(VLOOKUP($D36,$H$109:$L$139,COLUMNS($H$108:$J$108)-1+H$7,0)*$E36*$F36*'1. General Inputs'!$J$18,0),0)</f>
        <v>0</v>
      </c>
      <c r="I36" s="3">
        <f ca="1">ROUNDUP($F36*$E36*CHOOSE(I$7,
IFERROR(SUMPRODUCT('6. Patients'!CA$10:CA$107,OFFSET('6. Patients'!$DM$9,1,MATCH($D36,'6. Patients'!$DN$9:$EI$9,0),ROWS('6. Patients'!DN$10:DN$107))),0)+
IFERROR(SUMPRODUCT('6. Patients'!CA$10:CA$107,OFFSET('6. Patients'!$EJ$9,1,MATCH($D36,'6. Patients'!$EK$9:$EW$9,0),ROWS('6. Patients'!DN$10:DN$107))),0)+
IFERROR(SUMPRODUCT('6. Patients'!CA$10:CA$107,OFFSET('6. Patients'!$EX$9,1,MATCH($D36,'6. Patients'!$EY$9:$FT$9,0),ROWS('6. Patients'!DN$10:DN$107))),0)+
IFERROR(SUMPRODUCT('6. Patients'!CA$10:CA$107,OFFSET('6. Patients'!$FU$9,1,MATCH($D36,'6. Patients'!$FV$9:$GJ$9,0),ROWS('6. Patients'!DN$10:DN$107))),0),
IFERROR(SUMPRODUCT('6. Patients'!CA$10:CA$107,OFFSET('6. Patients'!$GK$9,1,MATCH($D36,'6. Patients'!$GL$9:$HG$9,0),ROWS('6. Patients'!DN$10:DN$107))),0)+
IFERROR(SUMPRODUCT('6. Patients'!CA$10:CA$107,OFFSET('6. Patients'!$HH$9,1,MATCH($D36,'6. Patients'!$HI$9:$HU$9,0),ROWS('6. Patients'!DN$10:DN$107))),0)+
IFERROR(SUMPRODUCT('6. Patients'!CA$10:CA$107,OFFSET('6. Patients'!$HV$9,1,MATCH($D36,'6. Patients'!$HW$9:$IR$9,0),ROWS('6. Patients'!DN$10:DN$107))),0)+
IFERROR(SUMPRODUCT('6. Patients'!CA$10:CA$107,OFFSET('6. Patients'!$IS$9,1,MATCH($D36,'6. Patients'!$IT$9:$JH$9,0),ROWS('6. Patients'!DN$10:DN$107))),0),
IFERROR(SUMPRODUCT('6. Patients'!CA$10:CA$107,OFFSET('6. Patients'!$JI$9,1,MATCH($D36,'6. Patients'!$JJ$9:$KE$9,0),ROWS('6. Patients'!DN$10:DN$107))),0)+
IFERROR(SUMPRODUCT('6. Patients'!CA$10:CA$107,OFFSET('6. Patients'!$KF$9,1,MATCH($D36,'6. Patients'!$KG$9:$KS$9,0),ROWS('6. Patients'!DN$10:DN$107))),0)+
IFERROR(SUMPRODUCT('6. Patients'!CA$10:CA$107,OFFSET('6. Patients'!$KT$9,1,MATCH($D36,'6. Patients'!$KU$9:$LP$9,0),ROWS('6. Patients'!DN$10:DN$107))),0)+
IFERROR(SUMPRODUCT('6. Patients'!CA$10:CA$107,OFFSET('6. Patients'!$LQ$9,1,MATCH($D36,'6. Patients'!$LR$9:$MF$9,0),ROWS('6. Patients'!DN$10:DN$107))),0))+
IFERROR(VLOOKUP($D36,$H$109:$L$139,COLUMNS($H$108:$J$108)-1+I$7,0)*$E36*$F36*'1. General Inputs'!$J$18,0),0)</f>
        <v>0</v>
      </c>
      <c r="J36" s="3">
        <f ca="1">ROUNDUP($F36*$E36*CHOOSE(J$7,
IFERROR(SUMPRODUCT('6. Patients'!CB$10:CB$107,OFFSET('6. Patients'!$DM$9,1,MATCH($D36,'6. Patients'!$DN$9:$EI$9,0),ROWS('6. Patients'!DO$10:DO$107))),0)+
IFERROR(SUMPRODUCT('6. Patients'!CB$10:CB$107,OFFSET('6. Patients'!$EJ$9,1,MATCH($D36,'6. Patients'!$EK$9:$EW$9,0),ROWS('6. Patients'!DO$10:DO$107))),0)+
IFERROR(SUMPRODUCT('6. Patients'!CB$10:CB$107,OFFSET('6. Patients'!$EX$9,1,MATCH($D36,'6. Patients'!$EY$9:$FT$9,0),ROWS('6. Patients'!DO$10:DO$107))),0)+
IFERROR(SUMPRODUCT('6. Patients'!CB$10:CB$107,OFFSET('6. Patients'!$FU$9,1,MATCH($D36,'6. Patients'!$FV$9:$GJ$9,0),ROWS('6. Patients'!DO$10:DO$107))),0),
IFERROR(SUMPRODUCT('6. Patients'!CB$10:CB$107,OFFSET('6. Patients'!$GK$9,1,MATCH($D36,'6. Patients'!$GL$9:$HG$9,0),ROWS('6. Patients'!DO$10:DO$107))),0)+
IFERROR(SUMPRODUCT('6. Patients'!CB$10:CB$107,OFFSET('6. Patients'!$HH$9,1,MATCH($D36,'6. Patients'!$HI$9:$HU$9,0),ROWS('6. Patients'!DO$10:DO$107))),0)+
IFERROR(SUMPRODUCT('6. Patients'!CB$10:CB$107,OFFSET('6. Patients'!$HV$9,1,MATCH($D36,'6. Patients'!$HW$9:$IR$9,0),ROWS('6. Patients'!DO$10:DO$107))),0)+
IFERROR(SUMPRODUCT('6. Patients'!CB$10:CB$107,OFFSET('6. Patients'!$IS$9,1,MATCH($D36,'6. Patients'!$IT$9:$JH$9,0),ROWS('6. Patients'!DO$10:DO$107))),0),
IFERROR(SUMPRODUCT('6. Patients'!CB$10:CB$107,OFFSET('6. Patients'!$JI$9,1,MATCH($D36,'6. Patients'!$JJ$9:$KE$9,0),ROWS('6. Patients'!DO$10:DO$107))),0)+
IFERROR(SUMPRODUCT('6. Patients'!CB$10:CB$107,OFFSET('6. Patients'!$KF$9,1,MATCH($D36,'6. Patients'!$KG$9:$KS$9,0),ROWS('6. Patients'!DO$10:DO$107))),0)+
IFERROR(SUMPRODUCT('6. Patients'!CB$10:CB$107,OFFSET('6. Patients'!$KT$9,1,MATCH($D36,'6. Patients'!$KU$9:$LP$9,0),ROWS('6. Patients'!DO$10:DO$107))),0)+
IFERROR(SUMPRODUCT('6. Patients'!CB$10:CB$107,OFFSET('6. Patients'!$LQ$9,1,MATCH($D36,'6. Patients'!$LR$9:$MF$9,0),ROWS('6. Patients'!DO$10:DO$107))),0))+
IFERROR(VLOOKUP($D36,$H$109:$L$139,COLUMNS($H$108:$J$108)-1+J$7,0)*$E36*$F36*'1. General Inputs'!$J$18,0),0)</f>
        <v>0</v>
      </c>
      <c r="K36" s="3">
        <f ca="1">ROUNDUP($F36*$E36*CHOOSE(K$7,
IFERROR(SUMPRODUCT('6. Patients'!CC$10:CC$107,OFFSET('6. Patients'!$DM$9,1,MATCH($D36,'6. Patients'!$DN$9:$EI$9,0),ROWS('6. Patients'!DP$10:DP$107))),0)+
IFERROR(SUMPRODUCT('6. Patients'!CC$10:CC$107,OFFSET('6. Patients'!$EJ$9,1,MATCH($D36,'6. Patients'!$EK$9:$EW$9,0),ROWS('6. Patients'!DP$10:DP$107))),0)+
IFERROR(SUMPRODUCT('6. Patients'!CC$10:CC$107,OFFSET('6. Patients'!$EX$9,1,MATCH($D36,'6. Patients'!$EY$9:$FT$9,0),ROWS('6. Patients'!DP$10:DP$107))),0)+
IFERROR(SUMPRODUCT('6. Patients'!CC$10:CC$107,OFFSET('6. Patients'!$FU$9,1,MATCH($D36,'6. Patients'!$FV$9:$GJ$9,0),ROWS('6. Patients'!DP$10:DP$107))),0),
IFERROR(SUMPRODUCT('6. Patients'!CC$10:CC$107,OFFSET('6. Patients'!$GK$9,1,MATCH($D36,'6. Patients'!$GL$9:$HG$9,0),ROWS('6. Patients'!DP$10:DP$107))),0)+
IFERROR(SUMPRODUCT('6. Patients'!CC$10:CC$107,OFFSET('6. Patients'!$HH$9,1,MATCH($D36,'6. Patients'!$HI$9:$HU$9,0),ROWS('6. Patients'!DP$10:DP$107))),0)+
IFERROR(SUMPRODUCT('6. Patients'!CC$10:CC$107,OFFSET('6. Patients'!$HV$9,1,MATCH($D36,'6. Patients'!$HW$9:$IR$9,0),ROWS('6. Patients'!DP$10:DP$107))),0)+
IFERROR(SUMPRODUCT('6. Patients'!CC$10:CC$107,OFFSET('6. Patients'!$IS$9,1,MATCH($D36,'6. Patients'!$IT$9:$JH$9,0),ROWS('6. Patients'!DP$10:DP$107))),0),
IFERROR(SUMPRODUCT('6. Patients'!CC$10:CC$107,OFFSET('6. Patients'!$JI$9,1,MATCH($D36,'6. Patients'!$JJ$9:$KE$9,0),ROWS('6. Patients'!DP$10:DP$107))),0)+
IFERROR(SUMPRODUCT('6. Patients'!CC$10:CC$107,OFFSET('6. Patients'!$KF$9,1,MATCH($D36,'6. Patients'!$KG$9:$KS$9,0),ROWS('6. Patients'!DP$10:DP$107))),0)+
IFERROR(SUMPRODUCT('6. Patients'!CC$10:CC$107,OFFSET('6. Patients'!$KT$9,1,MATCH($D36,'6. Patients'!$KU$9:$LP$9,0),ROWS('6. Patients'!DP$10:DP$107))),0)+
IFERROR(SUMPRODUCT('6. Patients'!CC$10:CC$107,OFFSET('6. Patients'!$LQ$9,1,MATCH($D36,'6. Patients'!$LR$9:$MF$9,0),ROWS('6. Patients'!DP$10:DP$107))),0))+
IFERROR(VLOOKUP($D36,$H$109:$L$139,COLUMNS($H$108:$J$108)-1+K$7,0)*$E36*$F36*'1. General Inputs'!$J$18,0),0)</f>
        <v>0</v>
      </c>
      <c r="L36" s="3">
        <f ca="1">ROUNDUP($F36*$E36*CHOOSE(L$7,
IFERROR(SUMPRODUCT('6. Patients'!CD$10:CD$107,OFFSET('6. Patients'!$DM$9,1,MATCH($D36,'6. Patients'!$DN$9:$EI$9,0),ROWS('6. Patients'!DQ$10:DQ$107))),0)+
IFERROR(SUMPRODUCT('6. Patients'!CD$10:CD$107,OFFSET('6. Patients'!$EJ$9,1,MATCH($D36,'6. Patients'!$EK$9:$EW$9,0),ROWS('6. Patients'!DQ$10:DQ$107))),0)+
IFERROR(SUMPRODUCT('6. Patients'!CD$10:CD$107,OFFSET('6. Patients'!$EX$9,1,MATCH($D36,'6. Patients'!$EY$9:$FT$9,0),ROWS('6. Patients'!DQ$10:DQ$107))),0)+
IFERROR(SUMPRODUCT('6. Patients'!CD$10:CD$107,OFFSET('6. Patients'!$FU$9,1,MATCH($D36,'6. Patients'!$FV$9:$GJ$9,0),ROWS('6. Patients'!DQ$10:DQ$107))),0),
IFERROR(SUMPRODUCT('6. Patients'!CD$10:CD$107,OFFSET('6. Patients'!$GK$9,1,MATCH($D36,'6. Patients'!$GL$9:$HG$9,0),ROWS('6. Patients'!DQ$10:DQ$107))),0)+
IFERROR(SUMPRODUCT('6. Patients'!CD$10:CD$107,OFFSET('6. Patients'!$HH$9,1,MATCH($D36,'6. Patients'!$HI$9:$HU$9,0),ROWS('6. Patients'!DQ$10:DQ$107))),0)+
IFERROR(SUMPRODUCT('6. Patients'!CD$10:CD$107,OFFSET('6. Patients'!$HV$9,1,MATCH($D36,'6. Patients'!$HW$9:$IR$9,0),ROWS('6. Patients'!DQ$10:DQ$107))),0)+
IFERROR(SUMPRODUCT('6. Patients'!CD$10:CD$107,OFFSET('6. Patients'!$IS$9,1,MATCH($D36,'6. Patients'!$IT$9:$JH$9,0),ROWS('6. Patients'!DQ$10:DQ$107))),0),
IFERROR(SUMPRODUCT('6. Patients'!CD$10:CD$107,OFFSET('6. Patients'!$JI$9,1,MATCH($D36,'6. Patients'!$JJ$9:$KE$9,0),ROWS('6. Patients'!DQ$10:DQ$107))),0)+
IFERROR(SUMPRODUCT('6. Patients'!CD$10:CD$107,OFFSET('6. Patients'!$KF$9,1,MATCH($D36,'6. Patients'!$KG$9:$KS$9,0),ROWS('6. Patients'!DQ$10:DQ$107))),0)+
IFERROR(SUMPRODUCT('6. Patients'!CD$10:CD$107,OFFSET('6. Patients'!$KT$9,1,MATCH($D36,'6. Patients'!$KU$9:$LP$9,0),ROWS('6. Patients'!DQ$10:DQ$107))),0)+
IFERROR(SUMPRODUCT('6. Patients'!CD$10:CD$107,OFFSET('6. Patients'!$LQ$9,1,MATCH($D36,'6. Patients'!$LR$9:$MF$9,0),ROWS('6. Patients'!DQ$10:DQ$107))),0))+
IFERROR(VLOOKUP($D36,$H$109:$L$139,COLUMNS($H$108:$J$108)-1+L$7,0)*$E36*$F36*'1. General Inputs'!$J$18,0),0)</f>
        <v>0</v>
      </c>
      <c r="M36" s="3">
        <f ca="1">ROUNDUP($F36*$E36*CHOOSE(M$7,
IFERROR(SUMPRODUCT('6. Patients'!CE$10:CE$107,OFFSET('6. Patients'!$DM$9,1,MATCH($D36,'6. Patients'!$DN$9:$EI$9,0),ROWS('6. Patients'!DR$10:DR$107))),0)+
IFERROR(SUMPRODUCT('6. Patients'!CE$10:CE$107,OFFSET('6. Patients'!$EJ$9,1,MATCH($D36,'6. Patients'!$EK$9:$EW$9,0),ROWS('6. Patients'!DR$10:DR$107))),0)+
IFERROR(SUMPRODUCT('6. Patients'!CE$10:CE$107,OFFSET('6. Patients'!$EX$9,1,MATCH($D36,'6. Patients'!$EY$9:$FT$9,0),ROWS('6. Patients'!DR$10:DR$107))),0)+
IFERROR(SUMPRODUCT('6. Patients'!CE$10:CE$107,OFFSET('6. Patients'!$FU$9,1,MATCH($D36,'6. Patients'!$FV$9:$GJ$9,0),ROWS('6. Patients'!DR$10:DR$107))),0),
IFERROR(SUMPRODUCT('6. Patients'!CE$10:CE$107,OFFSET('6. Patients'!$GK$9,1,MATCH($D36,'6. Patients'!$GL$9:$HG$9,0),ROWS('6. Patients'!DR$10:DR$107))),0)+
IFERROR(SUMPRODUCT('6. Patients'!CE$10:CE$107,OFFSET('6. Patients'!$HH$9,1,MATCH($D36,'6. Patients'!$HI$9:$HU$9,0),ROWS('6. Patients'!DR$10:DR$107))),0)+
IFERROR(SUMPRODUCT('6. Patients'!CE$10:CE$107,OFFSET('6. Patients'!$HV$9,1,MATCH($D36,'6. Patients'!$HW$9:$IR$9,0),ROWS('6. Patients'!DR$10:DR$107))),0)+
IFERROR(SUMPRODUCT('6. Patients'!CE$10:CE$107,OFFSET('6. Patients'!$IS$9,1,MATCH($D36,'6. Patients'!$IT$9:$JH$9,0),ROWS('6. Patients'!DR$10:DR$107))),0),
IFERROR(SUMPRODUCT('6. Patients'!CE$10:CE$107,OFFSET('6. Patients'!$JI$9,1,MATCH($D36,'6. Patients'!$JJ$9:$KE$9,0),ROWS('6. Patients'!DR$10:DR$107))),0)+
IFERROR(SUMPRODUCT('6. Patients'!CE$10:CE$107,OFFSET('6. Patients'!$KF$9,1,MATCH($D36,'6. Patients'!$KG$9:$KS$9,0),ROWS('6. Patients'!DR$10:DR$107))),0)+
IFERROR(SUMPRODUCT('6. Patients'!CE$10:CE$107,OFFSET('6. Patients'!$KT$9,1,MATCH($D36,'6. Patients'!$KU$9:$LP$9,0),ROWS('6. Patients'!DR$10:DR$107))),0)+
IFERROR(SUMPRODUCT('6. Patients'!CE$10:CE$107,OFFSET('6. Patients'!$LQ$9,1,MATCH($D36,'6. Patients'!$LR$9:$MF$9,0),ROWS('6. Patients'!DR$10:DR$107))),0))+
IFERROR(VLOOKUP($D36,$H$109:$L$139,COLUMNS($H$108:$J$108)-1+M$7,0)*$E36*$F36*'1. General Inputs'!$J$18,0),0)</f>
        <v>0</v>
      </c>
      <c r="N36" s="3">
        <f ca="1">ROUNDUP($F36*$E36*CHOOSE(N$7,
IFERROR(SUMPRODUCT('6. Patients'!CF$10:CF$107,OFFSET('6. Patients'!$DM$9,1,MATCH($D36,'6. Patients'!$DN$9:$EI$9,0),ROWS('6. Patients'!DS$10:DS$107))),0)+
IFERROR(SUMPRODUCT('6. Patients'!CF$10:CF$107,OFFSET('6. Patients'!$EJ$9,1,MATCH($D36,'6. Patients'!$EK$9:$EW$9,0),ROWS('6. Patients'!DS$10:DS$107))),0)+
IFERROR(SUMPRODUCT('6. Patients'!CF$10:CF$107,OFFSET('6. Patients'!$EX$9,1,MATCH($D36,'6. Patients'!$EY$9:$FT$9,0),ROWS('6. Patients'!DS$10:DS$107))),0)+
IFERROR(SUMPRODUCT('6. Patients'!CF$10:CF$107,OFFSET('6. Patients'!$FU$9,1,MATCH($D36,'6. Patients'!$FV$9:$GJ$9,0),ROWS('6. Patients'!DS$10:DS$107))),0),
IFERROR(SUMPRODUCT('6. Patients'!CF$10:CF$107,OFFSET('6. Patients'!$GK$9,1,MATCH($D36,'6. Patients'!$GL$9:$HG$9,0),ROWS('6. Patients'!DS$10:DS$107))),0)+
IFERROR(SUMPRODUCT('6. Patients'!CF$10:CF$107,OFFSET('6. Patients'!$HH$9,1,MATCH($D36,'6. Patients'!$HI$9:$HU$9,0),ROWS('6. Patients'!DS$10:DS$107))),0)+
IFERROR(SUMPRODUCT('6. Patients'!CF$10:CF$107,OFFSET('6. Patients'!$HV$9,1,MATCH($D36,'6. Patients'!$HW$9:$IR$9,0),ROWS('6. Patients'!DS$10:DS$107))),0)+
IFERROR(SUMPRODUCT('6. Patients'!CF$10:CF$107,OFFSET('6. Patients'!$IS$9,1,MATCH($D36,'6. Patients'!$IT$9:$JH$9,0),ROWS('6. Patients'!DS$10:DS$107))),0),
IFERROR(SUMPRODUCT('6. Patients'!CF$10:CF$107,OFFSET('6. Patients'!$JI$9,1,MATCH($D36,'6. Patients'!$JJ$9:$KE$9,0),ROWS('6. Patients'!DS$10:DS$107))),0)+
IFERROR(SUMPRODUCT('6. Patients'!CF$10:CF$107,OFFSET('6. Patients'!$KF$9,1,MATCH($D36,'6. Patients'!$KG$9:$KS$9,0),ROWS('6. Patients'!DS$10:DS$107))),0)+
IFERROR(SUMPRODUCT('6. Patients'!CF$10:CF$107,OFFSET('6. Patients'!$KT$9,1,MATCH($D36,'6. Patients'!$KU$9:$LP$9,0),ROWS('6. Patients'!DS$10:DS$107))),0)+
IFERROR(SUMPRODUCT('6. Patients'!CF$10:CF$107,OFFSET('6. Patients'!$LQ$9,1,MATCH($D36,'6. Patients'!$LR$9:$MF$9,0),ROWS('6. Patients'!DS$10:DS$107))),0))+
IFERROR(VLOOKUP($D36,$H$109:$L$139,COLUMNS($H$108:$J$108)-1+N$7,0)*$E36*$F36*'1. General Inputs'!$J$18,0),0)</f>
        <v>0</v>
      </c>
      <c r="O36" s="3">
        <f ca="1">ROUNDUP($F36*$E36*CHOOSE(O$7,
IFERROR(SUMPRODUCT('6. Patients'!CG$10:CG$107,OFFSET('6. Patients'!$DM$9,1,MATCH($D36,'6. Patients'!$DN$9:$EI$9,0),ROWS('6. Patients'!DT$10:DT$107))),0)+
IFERROR(SUMPRODUCT('6. Patients'!CG$10:CG$107,OFFSET('6. Patients'!$EJ$9,1,MATCH($D36,'6. Patients'!$EK$9:$EW$9,0),ROWS('6. Patients'!DT$10:DT$107))),0)+
IFERROR(SUMPRODUCT('6. Patients'!CG$10:CG$107,OFFSET('6. Patients'!$EX$9,1,MATCH($D36,'6. Patients'!$EY$9:$FT$9,0),ROWS('6. Patients'!DT$10:DT$107))),0)+
IFERROR(SUMPRODUCT('6. Patients'!CG$10:CG$107,OFFSET('6. Patients'!$FU$9,1,MATCH($D36,'6. Patients'!$FV$9:$GJ$9,0),ROWS('6. Patients'!DT$10:DT$107))),0),
IFERROR(SUMPRODUCT('6. Patients'!CG$10:CG$107,OFFSET('6. Patients'!$GK$9,1,MATCH($D36,'6. Patients'!$GL$9:$HG$9,0),ROWS('6. Patients'!DT$10:DT$107))),0)+
IFERROR(SUMPRODUCT('6. Patients'!CG$10:CG$107,OFFSET('6. Patients'!$HH$9,1,MATCH($D36,'6. Patients'!$HI$9:$HU$9,0),ROWS('6. Patients'!DT$10:DT$107))),0)+
IFERROR(SUMPRODUCT('6. Patients'!CG$10:CG$107,OFFSET('6. Patients'!$HV$9,1,MATCH($D36,'6. Patients'!$HW$9:$IR$9,0),ROWS('6. Patients'!DT$10:DT$107))),0)+
IFERROR(SUMPRODUCT('6. Patients'!CG$10:CG$107,OFFSET('6. Patients'!$IS$9,1,MATCH($D36,'6. Patients'!$IT$9:$JH$9,0),ROWS('6. Patients'!DT$10:DT$107))),0),
IFERROR(SUMPRODUCT('6. Patients'!CG$10:CG$107,OFFSET('6. Patients'!$JI$9,1,MATCH($D36,'6. Patients'!$JJ$9:$KE$9,0),ROWS('6. Patients'!DT$10:DT$107))),0)+
IFERROR(SUMPRODUCT('6. Patients'!CG$10:CG$107,OFFSET('6. Patients'!$KF$9,1,MATCH($D36,'6. Patients'!$KG$9:$KS$9,0),ROWS('6. Patients'!DT$10:DT$107))),0)+
IFERROR(SUMPRODUCT('6. Patients'!CG$10:CG$107,OFFSET('6. Patients'!$KT$9,1,MATCH($D36,'6. Patients'!$KU$9:$LP$9,0),ROWS('6. Patients'!DT$10:DT$107))),0)+
IFERROR(SUMPRODUCT('6. Patients'!CG$10:CG$107,OFFSET('6. Patients'!$LQ$9,1,MATCH($D36,'6. Patients'!$LR$9:$MF$9,0),ROWS('6. Patients'!DT$10:DT$107))),0))+
IFERROR(VLOOKUP($D36,$H$109:$L$139,COLUMNS($H$108:$J$108)-1+O$7,0)*$E36*$F36*'1. General Inputs'!$J$18,0),0)</f>
        <v>0</v>
      </c>
      <c r="P36" s="3">
        <f ca="1">ROUNDUP($F36*$E36*CHOOSE(P$7,
IFERROR(SUMPRODUCT('6. Patients'!CH$10:CH$107,OFFSET('6. Patients'!$DM$9,1,MATCH($D36,'6. Patients'!$DN$9:$EI$9,0),ROWS('6. Patients'!DU$10:DU$107))),0)+
IFERROR(SUMPRODUCT('6. Patients'!CH$10:CH$107,OFFSET('6. Patients'!$EJ$9,1,MATCH($D36,'6. Patients'!$EK$9:$EW$9,0),ROWS('6. Patients'!DU$10:DU$107))),0)+
IFERROR(SUMPRODUCT('6. Patients'!CH$10:CH$107,OFFSET('6. Patients'!$EX$9,1,MATCH($D36,'6. Patients'!$EY$9:$FT$9,0),ROWS('6. Patients'!DU$10:DU$107))),0)+
IFERROR(SUMPRODUCT('6. Patients'!CH$10:CH$107,OFFSET('6. Patients'!$FU$9,1,MATCH($D36,'6. Patients'!$FV$9:$GJ$9,0),ROWS('6. Patients'!DU$10:DU$107))),0),
IFERROR(SUMPRODUCT('6. Patients'!CH$10:CH$107,OFFSET('6. Patients'!$GK$9,1,MATCH($D36,'6. Patients'!$GL$9:$HG$9,0),ROWS('6. Patients'!DU$10:DU$107))),0)+
IFERROR(SUMPRODUCT('6. Patients'!CH$10:CH$107,OFFSET('6. Patients'!$HH$9,1,MATCH($D36,'6. Patients'!$HI$9:$HU$9,0),ROWS('6. Patients'!DU$10:DU$107))),0)+
IFERROR(SUMPRODUCT('6. Patients'!CH$10:CH$107,OFFSET('6. Patients'!$HV$9,1,MATCH($D36,'6. Patients'!$HW$9:$IR$9,0),ROWS('6. Patients'!DU$10:DU$107))),0)+
IFERROR(SUMPRODUCT('6. Patients'!CH$10:CH$107,OFFSET('6. Patients'!$IS$9,1,MATCH($D36,'6. Patients'!$IT$9:$JH$9,0),ROWS('6. Patients'!DU$10:DU$107))),0),
IFERROR(SUMPRODUCT('6. Patients'!CH$10:CH$107,OFFSET('6. Patients'!$JI$9,1,MATCH($D36,'6. Patients'!$JJ$9:$KE$9,0),ROWS('6. Patients'!DU$10:DU$107))),0)+
IFERROR(SUMPRODUCT('6. Patients'!CH$10:CH$107,OFFSET('6. Patients'!$KF$9,1,MATCH($D36,'6. Patients'!$KG$9:$KS$9,0),ROWS('6. Patients'!DU$10:DU$107))),0)+
IFERROR(SUMPRODUCT('6. Patients'!CH$10:CH$107,OFFSET('6. Patients'!$KT$9,1,MATCH($D36,'6. Patients'!$KU$9:$LP$9,0),ROWS('6. Patients'!DU$10:DU$107))),0)+
IFERROR(SUMPRODUCT('6. Patients'!CH$10:CH$107,OFFSET('6. Patients'!$LQ$9,1,MATCH($D36,'6. Patients'!$LR$9:$MF$9,0),ROWS('6. Patients'!DU$10:DU$107))),0))+
IFERROR(VLOOKUP($D36,$H$109:$L$139,COLUMNS($H$108:$J$108)-1+P$7,0)*$E36*$F36*'1. General Inputs'!$J$18,0),0)</f>
        <v>0</v>
      </c>
      <c r="Q36" s="3">
        <f ca="1">ROUNDUP($F36*$E36*CHOOSE(Q$7,
IFERROR(SUMPRODUCT('6. Patients'!CI$10:CI$107,OFFSET('6. Patients'!$DM$9,1,MATCH($D36,'6. Patients'!$DN$9:$EI$9,0),ROWS('6. Patients'!DV$10:DV$107))),0)+
IFERROR(SUMPRODUCT('6. Patients'!CI$10:CI$107,OFFSET('6. Patients'!$EJ$9,1,MATCH($D36,'6. Patients'!$EK$9:$EW$9,0),ROWS('6. Patients'!DV$10:DV$107))),0)+
IFERROR(SUMPRODUCT('6. Patients'!CI$10:CI$107,OFFSET('6. Patients'!$EX$9,1,MATCH($D36,'6. Patients'!$EY$9:$FT$9,0),ROWS('6. Patients'!DV$10:DV$107))),0)+
IFERROR(SUMPRODUCT('6. Patients'!CI$10:CI$107,OFFSET('6. Patients'!$FU$9,1,MATCH($D36,'6. Patients'!$FV$9:$GJ$9,0),ROWS('6. Patients'!DV$10:DV$107))),0),
IFERROR(SUMPRODUCT('6. Patients'!CI$10:CI$107,OFFSET('6. Patients'!$GK$9,1,MATCH($D36,'6. Patients'!$GL$9:$HG$9,0),ROWS('6. Patients'!DV$10:DV$107))),0)+
IFERROR(SUMPRODUCT('6. Patients'!CI$10:CI$107,OFFSET('6. Patients'!$HH$9,1,MATCH($D36,'6. Patients'!$HI$9:$HU$9,0),ROWS('6. Patients'!DV$10:DV$107))),0)+
IFERROR(SUMPRODUCT('6. Patients'!CI$10:CI$107,OFFSET('6. Patients'!$HV$9,1,MATCH($D36,'6. Patients'!$HW$9:$IR$9,0),ROWS('6. Patients'!DV$10:DV$107))),0)+
IFERROR(SUMPRODUCT('6. Patients'!CI$10:CI$107,OFFSET('6. Patients'!$IS$9,1,MATCH($D36,'6. Patients'!$IT$9:$JH$9,0),ROWS('6. Patients'!DV$10:DV$107))),0),
IFERROR(SUMPRODUCT('6. Patients'!CI$10:CI$107,OFFSET('6. Patients'!$JI$9,1,MATCH($D36,'6. Patients'!$JJ$9:$KE$9,0),ROWS('6. Patients'!DV$10:DV$107))),0)+
IFERROR(SUMPRODUCT('6. Patients'!CI$10:CI$107,OFFSET('6. Patients'!$KF$9,1,MATCH($D36,'6. Patients'!$KG$9:$KS$9,0),ROWS('6. Patients'!DV$10:DV$107))),0)+
IFERROR(SUMPRODUCT('6. Patients'!CI$10:CI$107,OFFSET('6. Patients'!$KT$9,1,MATCH($D36,'6. Patients'!$KU$9:$LP$9,0),ROWS('6. Patients'!DV$10:DV$107))),0)+
IFERROR(SUMPRODUCT('6. Patients'!CI$10:CI$107,OFFSET('6. Patients'!$LQ$9,1,MATCH($D36,'6. Patients'!$LR$9:$MF$9,0),ROWS('6. Patients'!DV$10:DV$107))),0))+
IFERROR(VLOOKUP($D36,$H$109:$L$139,COLUMNS($H$108:$J$108)-1+Q$7,0)*$E36*$F36*'1. General Inputs'!$J$18,0),0)</f>
        <v>0</v>
      </c>
      <c r="R36" s="3">
        <f ca="1">ROUNDUP($F36*$E36*CHOOSE(R$7,
IFERROR(SUMPRODUCT('6. Patients'!CJ$10:CJ$107,OFFSET('6. Patients'!$DM$9,1,MATCH($D36,'6. Patients'!$DN$9:$EI$9,0),ROWS('6. Patients'!DW$10:DW$107))),0)+
IFERROR(SUMPRODUCT('6. Patients'!CJ$10:CJ$107,OFFSET('6. Patients'!$EJ$9,1,MATCH($D36,'6. Patients'!$EK$9:$EW$9,0),ROWS('6. Patients'!DW$10:DW$107))),0)+
IFERROR(SUMPRODUCT('6. Patients'!CJ$10:CJ$107,OFFSET('6. Patients'!$EX$9,1,MATCH($D36,'6. Patients'!$EY$9:$FT$9,0),ROWS('6. Patients'!DW$10:DW$107))),0)+
IFERROR(SUMPRODUCT('6. Patients'!CJ$10:CJ$107,OFFSET('6. Patients'!$FU$9,1,MATCH($D36,'6. Patients'!$FV$9:$GJ$9,0),ROWS('6. Patients'!DW$10:DW$107))),0),
IFERROR(SUMPRODUCT('6. Patients'!CJ$10:CJ$107,OFFSET('6. Patients'!$GK$9,1,MATCH($D36,'6. Patients'!$GL$9:$HG$9,0),ROWS('6. Patients'!DW$10:DW$107))),0)+
IFERROR(SUMPRODUCT('6. Patients'!CJ$10:CJ$107,OFFSET('6. Patients'!$HH$9,1,MATCH($D36,'6. Patients'!$HI$9:$HU$9,0),ROWS('6. Patients'!DW$10:DW$107))),0)+
IFERROR(SUMPRODUCT('6. Patients'!CJ$10:CJ$107,OFFSET('6. Patients'!$HV$9,1,MATCH($D36,'6. Patients'!$HW$9:$IR$9,0),ROWS('6. Patients'!DW$10:DW$107))),0)+
IFERROR(SUMPRODUCT('6. Patients'!CJ$10:CJ$107,OFFSET('6. Patients'!$IS$9,1,MATCH($D36,'6. Patients'!$IT$9:$JH$9,0),ROWS('6. Patients'!DW$10:DW$107))),0),
IFERROR(SUMPRODUCT('6. Patients'!CJ$10:CJ$107,OFFSET('6. Patients'!$JI$9,1,MATCH($D36,'6. Patients'!$JJ$9:$KE$9,0),ROWS('6. Patients'!DW$10:DW$107))),0)+
IFERROR(SUMPRODUCT('6. Patients'!CJ$10:CJ$107,OFFSET('6. Patients'!$KF$9,1,MATCH($D36,'6. Patients'!$KG$9:$KS$9,0),ROWS('6. Patients'!DW$10:DW$107))),0)+
IFERROR(SUMPRODUCT('6. Patients'!CJ$10:CJ$107,OFFSET('6. Patients'!$KT$9,1,MATCH($D36,'6. Patients'!$KU$9:$LP$9,0),ROWS('6. Patients'!DW$10:DW$107))),0)+
IFERROR(SUMPRODUCT('6. Patients'!CJ$10:CJ$107,OFFSET('6. Patients'!$LQ$9,1,MATCH($D36,'6. Patients'!$LR$9:$MF$9,0),ROWS('6. Patients'!DW$10:DW$107))),0))+
IFERROR(VLOOKUP($D36,$H$109:$L$139,COLUMNS($H$108:$J$108)-1+R$7,0)*$E36*$F36*'1. General Inputs'!$J$18,0),0)</f>
        <v>0</v>
      </c>
      <c r="S36" s="3">
        <f ca="1">ROUNDUP($F36*$E36*CHOOSE(S$7,
IFERROR(SUMPRODUCT('6. Patients'!CK$10:CK$107,OFFSET('6. Patients'!$DM$9,1,MATCH($D36,'6. Patients'!$DN$9:$EI$9,0),ROWS('6. Patients'!DX$10:DX$107))),0)+
IFERROR(SUMPRODUCT('6. Patients'!CK$10:CK$107,OFFSET('6. Patients'!$EJ$9,1,MATCH($D36,'6. Patients'!$EK$9:$EW$9,0),ROWS('6. Patients'!DX$10:DX$107))),0)+
IFERROR(SUMPRODUCT('6. Patients'!CK$10:CK$107,OFFSET('6. Patients'!$EX$9,1,MATCH($D36,'6. Patients'!$EY$9:$FT$9,0),ROWS('6. Patients'!DX$10:DX$107))),0)+
IFERROR(SUMPRODUCT('6. Patients'!CK$10:CK$107,OFFSET('6. Patients'!$FU$9,1,MATCH($D36,'6. Patients'!$FV$9:$GJ$9,0),ROWS('6. Patients'!DX$10:DX$107))),0),
IFERROR(SUMPRODUCT('6. Patients'!CK$10:CK$107,OFFSET('6. Patients'!$GK$9,1,MATCH($D36,'6. Patients'!$GL$9:$HG$9,0),ROWS('6. Patients'!DX$10:DX$107))),0)+
IFERROR(SUMPRODUCT('6. Patients'!CK$10:CK$107,OFFSET('6. Patients'!$HH$9,1,MATCH($D36,'6. Patients'!$HI$9:$HU$9,0),ROWS('6. Patients'!DX$10:DX$107))),0)+
IFERROR(SUMPRODUCT('6. Patients'!CK$10:CK$107,OFFSET('6. Patients'!$HV$9,1,MATCH($D36,'6. Patients'!$HW$9:$IR$9,0),ROWS('6. Patients'!DX$10:DX$107))),0)+
IFERROR(SUMPRODUCT('6. Patients'!CK$10:CK$107,OFFSET('6. Patients'!$IS$9,1,MATCH($D36,'6. Patients'!$IT$9:$JH$9,0),ROWS('6. Patients'!DX$10:DX$107))),0),
IFERROR(SUMPRODUCT('6. Patients'!CK$10:CK$107,OFFSET('6. Patients'!$JI$9,1,MATCH($D36,'6. Patients'!$JJ$9:$KE$9,0),ROWS('6. Patients'!DX$10:DX$107))),0)+
IFERROR(SUMPRODUCT('6. Patients'!CK$10:CK$107,OFFSET('6. Patients'!$KF$9,1,MATCH($D36,'6. Patients'!$KG$9:$KS$9,0),ROWS('6. Patients'!DX$10:DX$107))),0)+
IFERROR(SUMPRODUCT('6. Patients'!CK$10:CK$107,OFFSET('6. Patients'!$KT$9,1,MATCH($D36,'6. Patients'!$KU$9:$LP$9,0),ROWS('6. Patients'!DX$10:DX$107))),0)+
IFERROR(SUMPRODUCT('6. Patients'!CK$10:CK$107,OFFSET('6. Patients'!$LQ$9,1,MATCH($D36,'6. Patients'!$LR$9:$MF$9,0),ROWS('6. Patients'!DX$10:DX$107))),0))+
IFERROR(VLOOKUP($D36,$H$109:$L$139,COLUMNS($H$108:$J$108)-1+S$7,0)*$E36*$F36*'1. General Inputs'!$J$18,0),0)</f>
        <v>0</v>
      </c>
      <c r="T36" s="3">
        <f ca="1">ROUNDUP($F36*$E36*CHOOSE(T$7,
IFERROR(SUMPRODUCT('6. Patients'!CL$10:CL$107,OFFSET('6. Patients'!$DM$9,1,MATCH($D36,'6. Patients'!$DN$9:$EI$9,0),ROWS('6. Patients'!DY$10:DY$107))),0)+
IFERROR(SUMPRODUCT('6. Patients'!CL$10:CL$107,OFFSET('6. Patients'!$EJ$9,1,MATCH($D36,'6. Patients'!$EK$9:$EW$9,0),ROWS('6. Patients'!DY$10:DY$107))),0)+
IFERROR(SUMPRODUCT('6. Patients'!CL$10:CL$107,OFFSET('6. Patients'!$EX$9,1,MATCH($D36,'6. Patients'!$EY$9:$FT$9,0),ROWS('6. Patients'!DY$10:DY$107))),0)+
IFERROR(SUMPRODUCT('6. Patients'!CL$10:CL$107,OFFSET('6. Patients'!$FU$9,1,MATCH($D36,'6. Patients'!$FV$9:$GJ$9,0),ROWS('6. Patients'!DY$10:DY$107))),0),
IFERROR(SUMPRODUCT('6. Patients'!CL$10:CL$107,OFFSET('6. Patients'!$GK$9,1,MATCH($D36,'6. Patients'!$GL$9:$HG$9,0),ROWS('6. Patients'!DY$10:DY$107))),0)+
IFERROR(SUMPRODUCT('6. Patients'!CL$10:CL$107,OFFSET('6. Patients'!$HH$9,1,MATCH($D36,'6. Patients'!$HI$9:$HU$9,0),ROWS('6. Patients'!DY$10:DY$107))),0)+
IFERROR(SUMPRODUCT('6. Patients'!CL$10:CL$107,OFFSET('6. Patients'!$HV$9,1,MATCH($D36,'6. Patients'!$HW$9:$IR$9,0),ROWS('6. Patients'!DY$10:DY$107))),0)+
IFERROR(SUMPRODUCT('6. Patients'!CL$10:CL$107,OFFSET('6. Patients'!$IS$9,1,MATCH($D36,'6. Patients'!$IT$9:$JH$9,0),ROWS('6. Patients'!DY$10:DY$107))),0),
IFERROR(SUMPRODUCT('6. Patients'!CL$10:CL$107,OFFSET('6. Patients'!$JI$9,1,MATCH($D36,'6. Patients'!$JJ$9:$KE$9,0),ROWS('6. Patients'!DY$10:DY$107))),0)+
IFERROR(SUMPRODUCT('6. Patients'!CL$10:CL$107,OFFSET('6. Patients'!$KF$9,1,MATCH($D36,'6. Patients'!$KG$9:$KS$9,0),ROWS('6. Patients'!DY$10:DY$107))),0)+
IFERROR(SUMPRODUCT('6. Patients'!CL$10:CL$107,OFFSET('6. Patients'!$KT$9,1,MATCH($D36,'6. Patients'!$KU$9:$LP$9,0),ROWS('6. Patients'!DY$10:DY$107))),0)+
IFERROR(SUMPRODUCT('6. Patients'!CL$10:CL$107,OFFSET('6. Patients'!$LQ$9,1,MATCH($D36,'6. Patients'!$LR$9:$MF$9,0),ROWS('6. Patients'!DY$10:DY$107))),0))+
IFERROR(VLOOKUP($D36,$H$109:$L$139,COLUMNS($H$108:$J$108)-1+T$7,0)*$E36*$F36*'1. General Inputs'!$J$18,0),0)</f>
        <v>0</v>
      </c>
      <c r="U36" s="3">
        <f ca="1">ROUNDUP($F36*$E36*CHOOSE(U$7,
IFERROR(SUMPRODUCT('6. Patients'!CM$10:CM$107,OFFSET('6. Patients'!$DM$9,1,MATCH($D36,'6. Patients'!$DN$9:$EI$9,0),ROWS('6. Patients'!DZ$10:DZ$107))),0)+
IFERROR(SUMPRODUCT('6. Patients'!CM$10:CM$107,OFFSET('6. Patients'!$EJ$9,1,MATCH($D36,'6. Patients'!$EK$9:$EW$9,0),ROWS('6. Patients'!DZ$10:DZ$107))),0)+
IFERROR(SUMPRODUCT('6. Patients'!CM$10:CM$107,OFFSET('6. Patients'!$EX$9,1,MATCH($D36,'6. Patients'!$EY$9:$FT$9,0),ROWS('6. Patients'!DZ$10:DZ$107))),0)+
IFERROR(SUMPRODUCT('6. Patients'!CM$10:CM$107,OFFSET('6. Patients'!$FU$9,1,MATCH($D36,'6. Patients'!$FV$9:$GJ$9,0),ROWS('6. Patients'!DZ$10:DZ$107))),0),
IFERROR(SUMPRODUCT('6. Patients'!CM$10:CM$107,OFFSET('6. Patients'!$GK$9,1,MATCH($D36,'6. Patients'!$GL$9:$HG$9,0),ROWS('6. Patients'!DZ$10:DZ$107))),0)+
IFERROR(SUMPRODUCT('6. Patients'!CM$10:CM$107,OFFSET('6. Patients'!$HH$9,1,MATCH($D36,'6. Patients'!$HI$9:$HU$9,0),ROWS('6. Patients'!DZ$10:DZ$107))),0)+
IFERROR(SUMPRODUCT('6. Patients'!CM$10:CM$107,OFFSET('6. Patients'!$HV$9,1,MATCH($D36,'6. Patients'!$HW$9:$IR$9,0),ROWS('6. Patients'!DZ$10:DZ$107))),0)+
IFERROR(SUMPRODUCT('6. Patients'!CM$10:CM$107,OFFSET('6. Patients'!$IS$9,1,MATCH($D36,'6. Patients'!$IT$9:$JH$9,0),ROWS('6. Patients'!DZ$10:DZ$107))),0),
IFERROR(SUMPRODUCT('6. Patients'!CM$10:CM$107,OFFSET('6. Patients'!$JI$9,1,MATCH($D36,'6. Patients'!$JJ$9:$KE$9,0),ROWS('6. Patients'!DZ$10:DZ$107))),0)+
IFERROR(SUMPRODUCT('6. Patients'!CM$10:CM$107,OFFSET('6. Patients'!$KF$9,1,MATCH($D36,'6. Patients'!$KG$9:$KS$9,0),ROWS('6. Patients'!DZ$10:DZ$107))),0)+
IFERROR(SUMPRODUCT('6. Patients'!CM$10:CM$107,OFFSET('6. Patients'!$KT$9,1,MATCH($D36,'6. Patients'!$KU$9:$LP$9,0),ROWS('6. Patients'!DZ$10:DZ$107))),0)+
IFERROR(SUMPRODUCT('6. Patients'!CM$10:CM$107,OFFSET('6. Patients'!$LQ$9,1,MATCH($D36,'6. Patients'!$LR$9:$MF$9,0),ROWS('6. Patients'!DZ$10:DZ$107))),0))+
IFERROR(VLOOKUP($D36,$H$109:$L$139,COLUMNS($H$108:$J$108)-1+U$7,0)*$E36*$F36*'1. General Inputs'!$J$18,0),0)</f>
        <v>0</v>
      </c>
      <c r="V36" s="3">
        <f ca="1">ROUNDUP($F36*$E36*CHOOSE(V$7,
IFERROR(SUMPRODUCT('6. Patients'!CN$10:CN$107,OFFSET('6. Patients'!$DM$9,1,MATCH($D36,'6. Patients'!$DN$9:$EI$9,0),ROWS('6. Patients'!EA$10:EA$107))),0)+
IFERROR(SUMPRODUCT('6. Patients'!CN$10:CN$107,OFFSET('6. Patients'!$EJ$9,1,MATCH($D36,'6. Patients'!$EK$9:$EW$9,0),ROWS('6. Patients'!EA$10:EA$107))),0)+
IFERROR(SUMPRODUCT('6. Patients'!CN$10:CN$107,OFFSET('6. Patients'!$EX$9,1,MATCH($D36,'6. Patients'!$EY$9:$FT$9,0),ROWS('6. Patients'!EA$10:EA$107))),0)+
IFERROR(SUMPRODUCT('6. Patients'!CN$10:CN$107,OFFSET('6. Patients'!$FU$9,1,MATCH($D36,'6. Patients'!$FV$9:$GJ$9,0),ROWS('6. Patients'!EA$10:EA$107))),0),
IFERROR(SUMPRODUCT('6. Patients'!CN$10:CN$107,OFFSET('6. Patients'!$GK$9,1,MATCH($D36,'6. Patients'!$GL$9:$HG$9,0),ROWS('6. Patients'!EA$10:EA$107))),0)+
IFERROR(SUMPRODUCT('6. Patients'!CN$10:CN$107,OFFSET('6. Patients'!$HH$9,1,MATCH($D36,'6. Patients'!$HI$9:$HU$9,0),ROWS('6. Patients'!EA$10:EA$107))),0)+
IFERROR(SUMPRODUCT('6. Patients'!CN$10:CN$107,OFFSET('6. Patients'!$HV$9,1,MATCH($D36,'6. Patients'!$HW$9:$IR$9,0),ROWS('6. Patients'!EA$10:EA$107))),0)+
IFERROR(SUMPRODUCT('6. Patients'!CN$10:CN$107,OFFSET('6. Patients'!$IS$9,1,MATCH($D36,'6. Patients'!$IT$9:$JH$9,0),ROWS('6. Patients'!EA$10:EA$107))),0),
IFERROR(SUMPRODUCT('6. Patients'!CN$10:CN$107,OFFSET('6. Patients'!$JI$9,1,MATCH($D36,'6. Patients'!$JJ$9:$KE$9,0),ROWS('6. Patients'!EA$10:EA$107))),0)+
IFERROR(SUMPRODUCT('6. Patients'!CN$10:CN$107,OFFSET('6. Patients'!$KF$9,1,MATCH($D36,'6. Patients'!$KG$9:$KS$9,0),ROWS('6. Patients'!EA$10:EA$107))),0)+
IFERROR(SUMPRODUCT('6. Patients'!CN$10:CN$107,OFFSET('6. Patients'!$KT$9,1,MATCH($D36,'6. Patients'!$KU$9:$LP$9,0),ROWS('6. Patients'!EA$10:EA$107))),0)+
IFERROR(SUMPRODUCT('6. Patients'!CN$10:CN$107,OFFSET('6. Patients'!$LQ$9,1,MATCH($D36,'6. Patients'!$LR$9:$MF$9,0),ROWS('6. Patients'!EA$10:EA$107))),0))+
IFERROR(VLOOKUP($D36,$H$109:$L$139,COLUMNS($H$108:$J$108)-1+V$7,0)*$E36*$F36*'1. General Inputs'!$J$18,0),0)</f>
        <v>0</v>
      </c>
      <c r="W36" s="3">
        <f ca="1">ROUNDUP($F36*$E36*CHOOSE(W$7,
IFERROR(SUMPRODUCT('6. Patients'!CO$10:CO$107,OFFSET('6. Patients'!$DM$9,1,MATCH($D36,'6. Patients'!$DN$9:$EI$9,0),ROWS('6. Patients'!EB$10:EB$107))),0)+
IFERROR(SUMPRODUCT('6. Patients'!CO$10:CO$107,OFFSET('6. Patients'!$EJ$9,1,MATCH($D36,'6. Patients'!$EK$9:$EW$9,0),ROWS('6. Patients'!EB$10:EB$107))),0)+
IFERROR(SUMPRODUCT('6. Patients'!CO$10:CO$107,OFFSET('6. Patients'!$EX$9,1,MATCH($D36,'6. Patients'!$EY$9:$FT$9,0),ROWS('6. Patients'!EB$10:EB$107))),0)+
IFERROR(SUMPRODUCT('6. Patients'!CO$10:CO$107,OFFSET('6. Patients'!$FU$9,1,MATCH($D36,'6. Patients'!$FV$9:$GJ$9,0),ROWS('6. Patients'!EB$10:EB$107))),0),
IFERROR(SUMPRODUCT('6. Patients'!CO$10:CO$107,OFFSET('6. Patients'!$GK$9,1,MATCH($D36,'6. Patients'!$GL$9:$HG$9,0),ROWS('6. Patients'!EB$10:EB$107))),0)+
IFERROR(SUMPRODUCT('6. Patients'!CO$10:CO$107,OFFSET('6. Patients'!$HH$9,1,MATCH($D36,'6. Patients'!$HI$9:$HU$9,0),ROWS('6. Patients'!EB$10:EB$107))),0)+
IFERROR(SUMPRODUCT('6. Patients'!CO$10:CO$107,OFFSET('6. Patients'!$HV$9,1,MATCH($D36,'6. Patients'!$HW$9:$IR$9,0),ROWS('6. Patients'!EB$10:EB$107))),0)+
IFERROR(SUMPRODUCT('6. Patients'!CO$10:CO$107,OFFSET('6. Patients'!$IS$9,1,MATCH($D36,'6. Patients'!$IT$9:$JH$9,0),ROWS('6. Patients'!EB$10:EB$107))),0),
IFERROR(SUMPRODUCT('6. Patients'!CO$10:CO$107,OFFSET('6. Patients'!$JI$9,1,MATCH($D36,'6. Patients'!$JJ$9:$KE$9,0),ROWS('6. Patients'!EB$10:EB$107))),0)+
IFERROR(SUMPRODUCT('6. Patients'!CO$10:CO$107,OFFSET('6. Patients'!$KF$9,1,MATCH($D36,'6. Patients'!$KG$9:$KS$9,0),ROWS('6. Patients'!EB$10:EB$107))),0)+
IFERROR(SUMPRODUCT('6. Patients'!CO$10:CO$107,OFFSET('6. Patients'!$KT$9,1,MATCH($D36,'6. Patients'!$KU$9:$LP$9,0),ROWS('6. Patients'!EB$10:EB$107))),0)+
IFERROR(SUMPRODUCT('6. Patients'!CO$10:CO$107,OFFSET('6. Patients'!$LQ$9,1,MATCH($D36,'6. Patients'!$LR$9:$MF$9,0),ROWS('6. Patients'!EB$10:EB$107))),0))+
IFERROR(VLOOKUP($D36,$H$109:$L$139,COLUMNS($H$108:$J$108)-1+W$7,0)*$E36*$F36*'1. General Inputs'!$J$18,0),0)</f>
        <v>0</v>
      </c>
      <c r="X36" s="3">
        <f ca="1">ROUNDUP($F36*$E36*CHOOSE(X$7,
IFERROR(SUMPRODUCT('6. Patients'!CP$10:CP$107,OFFSET('6. Patients'!$DM$9,1,MATCH($D36,'6. Patients'!$DN$9:$EI$9,0),ROWS('6. Patients'!EC$10:EC$107))),0)+
IFERROR(SUMPRODUCT('6. Patients'!CP$10:CP$107,OFFSET('6. Patients'!$EJ$9,1,MATCH($D36,'6. Patients'!$EK$9:$EW$9,0),ROWS('6. Patients'!EC$10:EC$107))),0)+
IFERROR(SUMPRODUCT('6. Patients'!CP$10:CP$107,OFFSET('6. Patients'!$EX$9,1,MATCH($D36,'6. Patients'!$EY$9:$FT$9,0),ROWS('6. Patients'!EC$10:EC$107))),0)+
IFERROR(SUMPRODUCT('6. Patients'!CP$10:CP$107,OFFSET('6. Patients'!$FU$9,1,MATCH($D36,'6. Patients'!$FV$9:$GJ$9,0),ROWS('6. Patients'!EC$10:EC$107))),0),
IFERROR(SUMPRODUCT('6. Patients'!CP$10:CP$107,OFFSET('6. Patients'!$GK$9,1,MATCH($D36,'6. Patients'!$GL$9:$HG$9,0),ROWS('6. Patients'!EC$10:EC$107))),0)+
IFERROR(SUMPRODUCT('6. Patients'!CP$10:CP$107,OFFSET('6. Patients'!$HH$9,1,MATCH($D36,'6. Patients'!$HI$9:$HU$9,0),ROWS('6. Patients'!EC$10:EC$107))),0)+
IFERROR(SUMPRODUCT('6. Patients'!CP$10:CP$107,OFFSET('6. Patients'!$HV$9,1,MATCH($D36,'6. Patients'!$HW$9:$IR$9,0),ROWS('6. Patients'!EC$10:EC$107))),0)+
IFERROR(SUMPRODUCT('6. Patients'!CP$10:CP$107,OFFSET('6. Patients'!$IS$9,1,MATCH($D36,'6. Patients'!$IT$9:$JH$9,0),ROWS('6. Patients'!EC$10:EC$107))),0),
IFERROR(SUMPRODUCT('6. Patients'!CP$10:CP$107,OFFSET('6. Patients'!$JI$9,1,MATCH($D36,'6. Patients'!$JJ$9:$KE$9,0),ROWS('6. Patients'!EC$10:EC$107))),0)+
IFERROR(SUMPRODUCT('6. Patients'!CP$10:CP$107,OFFSET('6. Patients'!$KF$9,1,MATCH($D36,'6. Patients'!$KG$9:$KS$9,0),ROWS('6. Patients'!EC$10:EC$107))),0)+
IFERROR(SUMPRODUCT('6. Patients'!CP$10:CP$107,OFFSET('6. Patients'!$KT$9,1,MATCH($D36,'6. Patients'!$KU$9:$LP$9,0),ROWS('6. Patients'!EC$10:EC$107))),0)+
IFERROR(SUMPRODUCT('6. Patients'!CP$10:CP$107,OFFSET('6. Patients'!$LQ$9,1,MATCH($D36,'6. Patients'!$LR$9:$MF$9,0),ROWS('6. Patients'!EC$10:EC$107))),0))+
IFERROR(VLOOKUP($D36,$H$109:$L$139,COLUMNS($H$108:$J$108)-1+X$7,0)*$E36*$F36*'1. General Inputs'!$J$18,0),0)</f>
        <v>0</v>
      </c>
      <c r="Y36" s="3">
        <f ca="1">ROUNDUP($F36*$E36*CHOOSE(Y$7,
IFERROR(SUMPRODUCT('6. Patients'!CQ$10:CQ$107,OFFSET('6. Patients'!$DM$9,1,MATCH($D36,'6. Patients'!$DN$9:$EI$9,0),ROWS('6. Patients'!ED$10:ED$107))),0)+
IFERROR(SUMPRODUCT('6. Patients'!CQ$10:CQ$107,OFFSET('6. Patients'!$EJ$9,1,MATCH($D36,'6. Patients'!$EK$9:$EW$9,0),ROWS('6. Patients'!ED$10:ED$107))),0)+
IFERROR(SUMPRODUCT('6. Patients'!CQ$10:CQ$107,OFFSET('6. Patients'!$EX$9,1,MATCH($D36,'6. Patients'!$EY$9:$FT$9,0),ROWS('6. Patients'!ED$10:ED$107))),0)+
IFERROR(SUMPRODUCT('6. Patients'!CQ$10:CQ$107,OFFSET('6. Patients'!$FU$9,1,MATCH($D36,'6. Patients'!$FV$9:$GJ$9,0),ROWS('6. Patients'!ED$10:ED$107))),0),
IFERROR(SUMPRODUCT('6. Patients'!CQ$10:CQ$107,OFFSET('6. Patients'!$GK$9,1,MATCH($D36,'6. Patients'!$GL$9:$HG$9,0),ROWS('6. Patients'!ED$10:ED$107))),0)+
IFERROR(SUMPRODUCT('6. Patients'!CQ$10:CQ$107,OFFSET('6. Patients'!$HH$9,1,MATCH($D36,'6. Patients'!$HI$9:$HU$9,0),ROWS('6. Patients'!ED$10:ED$107))),0)+
IFERROR(SUMPRODUCT('6. Patients'!CQ$10:CQ$107,OFFSET('6. Patients'!$HV$9,1,MATCH($D36,'6. Patients'!$HW$9:$IR$9,0),ROWS('6. Patients'!ED$10:ED$107))),0)+
IFERROR(SUMPRODUCT('6. Patients'!CQ$10:CQ$107,OFFSET('6. Patients'!$IS$9,1,MATCH($D36,'6. Patients'!$IT$9:$JH$9,0),ROWS('6. Patients'!ED$10:ED$107))),0),
IFERROR(SUMPRODUCT('6. Patients'!CQ$10:CQ$107,OFFSET('6. Patients'!$JI$9,1,MATCH($D36,'6. Patients'!$JJ$9:$KE$9,0),ROWS('6. Patients'!ED$10:ED$107))),0)+
IFERROR(SUMPRODUCT('6. Patients'!CQ$10:CQ$107,OFFSET('6. Patients'!$KF$9,1,MATCH($D36,'6. Patients'!$KG$9:$KS$9,0),ROWS('6. Patients'!ED$10:ED$107))),0)+
IFERROR(SUMPRODUCT('6. Patients'!CQ$10:CQ$107,OFFSET('6. Patients'!$KT$9,1,MATCH($D36,'6. Patients'!$KU$9:$LP$9,0),ROWS('6. Patients'!ED$10:ED$107))),0)+
IFERROR(SUMPRODUCT('6. Patients'!CQ$10:CQ$107,OFFSET('6. Patients'!$LQ$9,1,MATCH($D36,'6. Patients'!$LR$9:$MF$9,0),ROWS('6. Patients'!ED$10:ED$107))),0))+
IFERROR(VLOOKUP($D36,$H$109:$L$139,COLUMNS($H$108:$J$108)-1+Y$7,0)*$E36*$F36*'1. General Inputs'!$J$18,0),0)</f>
        <v>0</v>
      </c>
      <c r="Z36" s="3">
        <f ca="1">ROUNDUP($F36*$E36*CHOOSE(Z$7,
IFERROR(SUMPRODUCT('6. Patients'!CR$10:CR$107,OFFSET('6. Patients'!$DM$9,1,MATCH($D36,'6. Patients'!$DN$9:$EI$9,0),ROWS('6. Patients'!EE$10:EE$107))),0)+
IFERROR(SUMPRODUCT('6. Patients'!CR$10:CR$107,OFFSET('6. Patients'!$EJ$9,1,MATCH($D36,'6. Patients'!$EK$9:$EW$9,0),ROWS('6. Patients'!EE$10:EE$107))),0)+
IFERROR(SUMPRODUCT('6. Patients'!CR$10:CR$107,OFFSET('6. Patients'!$EX$9,1,MATCH($D36,'6. Patients'!$EY$9:$FT$9,0),ROWS('6. Patients'!EE$10:EE$107))),0)+
IFERROR(SUMPRODUCT('6. Patients'!CR$10:CR$107,OFFSET('6. Patients'!$FU$9,1,MATCH($D36,'6. Patients'!$FV$9:$GJ$9,0),ROWS('6. Patients'!EE$10:EE$107))),0),
IFERROR(SUMPRODUCT('6. Patients'!CR$10:CR$107,OFFSET('6. Patients'!$GK$9,1,MATCH($D36,'6. Patients'!$GL$9:$HG$9,0),ROWS('6. Patients'!EE$10:EE$107))),0)+
IFERROR(SUMPRODUCT('6. Patients'!CR$10:CR$107,OFFSET('6. Patients'!$HH$9,1,MATCH($D36,'6. Patients'!$HI$9:$HU$9,0),ROWS('6. Patients'!EE$10:EE$107))),0)+
IFERROR(SUMPRODUCT('6. Patients'!CR$10:CR$107,OFFSET('6. Patients'!$HV$9,1,MATCH($D36,'6. Patients'!$HW$9:$IR$9,0),ROWS('6. Patients'!EE$10:EE$107))),0)+
IFERROR(SUMPRODUCT('6. Patients'!CR$10:CR$107,OFFSET('6. Patients'!$IS$9,1,MATCH($D36,'6. Patients'!$IT$9:$JH$9,0),ROWS('6. Patients'!EE$10:EE$107))),0),
IFERROR(SUMPRODUCT('6. Patients'!CR$10:CR$107,OFFSET('6. Patients'!$JI$9,1,MATCH($D36,'6. Patients'!$JJ$9:$KE$9,0),ROWS('6. Patients'!EE$10:EE$107))),0)+
IFERROR(SUMPRODUCT('6. Patients'!CR$10:CR$107,OFFSET('6. Patients'!$KF$9,1,MATCH($D36,'6. Patients'!$KG$9:$KS$9,0),ROWS('6. Patients'!EE$10:EE$107))),0)+
IFERROR(SUMPRODUCT('6. Patients'!CR$10:CR$107,OFFSET('6. Patients'!$KT$9,1,MATCH($D36,'6. Patients'!$KU$9:$LP$9,0),ROWS('6. Patients'!EE$10:EE$107))),0)+
IFERROR(SUMPRODUCT('6. Patients'!CR$10:CR$107,OFFSET('6. Patients'!$LQ$9,1,MATCH($D36,'6. Patients'!$LR$9:$MF$9,0),ROWS('6. Patients'!EE$10:EE$107))),0))+
IFERROR(VLOOKUP($D36,$H$109:$L$139,COLUMNS($H$108:$J$108)-1+Z$7,0)*$E36*$F36*'1. General Inputs'!$J$18,0),0)</f>
        <v>0</v>
      </c>
      <c r="AA36" s="3">
        <f ca="1">ROUNDUP($F36*$E36*CHOOSE(AA$7,
IFERROR(SUMPRODUCT('6. Patients'!CS$10:CS$107,OFFSET('6. Patients'!$DM$9,1,MATCH($D36,'6. Patients'!$DN$9:$EI$9,0),ROWS('6. Patients'!EF$10:EF$107))),0)+
IFERROR(SUMPRODUCT('6. Patients'!CS$10:CS$107,OFFSET('6. Patients'!$EJ$9,1,MATCH($D36,'6. Patients'!$EK$9:$EW$9,0),ROWS('6. Patients'!EF$10:EF$107))),0)+
IFERROR(SUMPRODUCT('6. Patients'!CS$10:CS$107,OFFSET('6. Patients'!$EX$9,1,MATCH($D36,'6. Patients'!$EY$9:$FT$9,0),ROWS('6. Patients'!EF$10:EF$107))),0)+
IFERROR(SUMPRODUCT('6. Patients'!CS$10:CS$107,OFFSET('6. Patients'!$FU$9,1,MATCH($D36,'6. Patients'!$FV$9:$GJ$9,0),ROWS('6. Patients'!EF$10:EF$107))),0),
IFERROR(SUMPRODUCT('6. Patients'!CS$10:CS$107,OFFSET('6. Patients'!$GK$9,1,MATCH($D36,'6. Patients'!$GL$9:$HG$9,0),ROWS('6. Patients'!EF$10:EF$107))),0)+
IFERROR(SUMPRODUCT('6. Patients'!CS$10:CS$107,OFFSET('6. Patients'!$HH$9,1,MATCH($D36,'6. Patients'!$HI$9:$HU$9,0),ROWS('6. Patients'!EF$10:EF$107))),0)+
IFERROR(SUMPRODUCT('6. Patients'!CS$10:CS$107,OFFSET('6. Patients'!$HV$9,1,MATCH($D36,'6. Patients'!$HW$9:$IR$9,0),ROWS('6. Patients'!EF$10:EF$107))),0)+
IFERROR(SUMPRODUCT('6. Patients'!CS$10:CS$107,OFFSET('6. Patients'!$IS$9,1,MATCH($D36,'6. Patients'!$IT$9:$JH$9,0),ROWS('6. Patients'!EF$10:EF$107))),0),
IFERROR(SUMPRODUCT('6. Patients'!CS$10:CS$107,OFFSET('6. Patients'!$JI$9,1,MATCH($D36,'6. Patients'!$JJ$9:$KE$9,0),ROWS('6. Patients'!EF$10:EF$107))),0)+
IFERROR(SUMPRODUCT('6. Patients'!CS$10:CS$107,OFFSET('6. Patients'!$KF$9,1,MATCH($D36,'6. Patients'!$KG$9:$KS$9,0),ROWS('6. Patients'!EF$10:EF$107))),0)+
IFERROR(SUMPRODUCT('6. Patients'!CS$10:CS$107,OFFSET('6. Patients'!$KT$9,1,MATCH($D36,'6. Patients'!$KU$9:$LP$9,0),ROWS('6. Patients'!EF$10:EF$107))),0)+
IFERROR(SUMPRODUCT('6. Patients'!CS$10:CS$107,OFFSET('6. Patients'!$LQ$9,1,MATCH($D36,'6. Patients'!$LR$9:$MF$9,0),ROWS('6. Patients'!EF$10:EF$107))),0))+
IFERROR(VLOOKUP($D36,$H$109:$L$139,COLUMNS($H$108:$J$108)-1+AA$7,0)*$E36*$F36*'1. General Inputs'!$J$18,0),0)</f>
        <v>0</v>
      </c>
      <c r="AB36" s="3">
        <f ca="1">ROUNDUP($F36*$E36*CHOOSE(AB$7,
IFERROR(SUMPRODUCT('6. Patients'!CT$10:CT$107,OFFSET('6. Patients'!$DM$9,1,MATCH($D36,'6. Patients'!$DN$9:$EI$9,0),ROWS('6. Patients'!EG$10:EG$107))),0)+
IFERROR(SUMPRODUCT('6. Patients'!CT$10:CT$107,OFFSET('6. Patients'!$EJ$9,1,MATCH($D36,'6. Patients'!$EK$9:$EW$9,0),ROWS('6. Patients'!EG$10:EG$107))),0)+
IFERROR(SUMPRODUCT('6. Patients'!CT$10:CT$107,OFFSET('6. Patients'!$EX$9,1,MATCH($D36,'6. Patients'!$EY$9:$FT$9,0),ROWS('6. Patients'!EG$10:EG$107))),0)+
IFERROR(SUMPRODUCT('6. Patients'!CT$10:CT$107,OFFSET('6. Patients'!$FU$9,1,MATCH($D36,'6. Patients'!$FV$9:$GJ$9,0),ROWS('6. Patients'!EG$10:EG$107))),0),
IFERROR(SUMPRODUCT('6. Patients'!CT$10:CT$107,OFFSET('6. Patients'!$GK$9,1,MATCH($D36,'6. Patients'!$GL$9:$HG$9,0),ROWS('6. Patients'!EG$10:EG$107))),0)+
IFERROR(SUMPRODUCT('6. Patients'!CT$10:CT$107,OFFSET('6. Patients'!$HH$9,1,MATCH($D36,'6. Patients'!$HI$9:$HU$9,0),ROWS('6. Patients'!EG$10:EG$107))),0)+
IFERROR(SUMPRODUCT('6. Patients'!CT$10:CT$107,OFFSET('6. Patients'!$HV$9,1,MATCH($D36,'6. Patients'!$HW$9:$IR$9,0),ROWS('6. Patients'!EG$10:EG$107))),0)+
IFERROR(SUMPRODUCT('6. Patients'!CT$10:CT$107,OFFSET('6. Patients'!$IS$9,1,MATCH($D36,'6. Patients'!$IT$9:$JH$9,0),ROWS('6. Patients'!EG$10:EG$107))),0),
IFERROR(SUMPRODUCT('6. Patients'!CT$10:CT$107,OFFSET('6. Patients'!$JI$9,1,MATCH($D36,'6. Patients'!$JJ$9:$KE$9,0),ROWS('6. Patients'!EG$10:EG$107))),0)+
IFERROR(SUMPRODUCT('6. Patients'!CT$10:CT$107,OFFSET('6. Patients'!$KF$9,1,MATCH($D36,'6. Patients'!$KG$9:$KS$9,0),ROWS('6. Patients'!EG$10:EG$107))),0)+
IFERROR(SUMPRODUCT('6. Patients'!CT$10:CT$107,OFFSET('6. Patients'!$KT$9,1,MATCH($D36,'6. Patients'!$KU$9:$LP$9,0),ROWS('6. Patients'!EG$10:EG$107))),0)+
IFERROR(SUMPRODUCT('6. Patients'!CT$10:CT$107,OFFSET('6. Patients'!$LQ$9,1,MATCH($D36,'6. Patients'!$LR$9:$MF$9,0),ROWS('6. Patients'!EG$10:EG$107))),0))+
IFERROR(VLOOKUP($D36,$H$109:$L$139,COLUMNS($H$108:$J$108)-1+AB$7,0)*$E36*$F36*'1. General Inputs'!$J$18,0),0)</f>
        <v>0</v>
      </c>
      <c r="AC36" s="3">
        <f ca="1">ROUNDUP($F36*$E36*CHOOSE(AC$7,
IFERROR(SUMPRODUCT('6. Patients'!CU$10:CU$107,OFFSET('6. Patients'!$DM$9,1,MATCH($D36,'6. Patients'!$DN$9:$EI$9,0),ROWS('6. Patients'!EH$10:EH$107))),0)+
IFERROR(SUMPRODUCT('6. Patients'!CU$10:CU$107,OFFSET('6. Patients'!$EJ$9,1,MATCH($D36,'6. Patients'!$EK$9:$EW$9,0),ROWS('6. Patients'!EH$10:EH$107))),0)+
IFERROR(SUMPRODUCT('6. Patients'!CU$10:CU$107,OFFSET('6. Patients'!$EX$9,1,MATCH($D36,'6. Patients'!$EY$9:$FT$9,0),ROWS('6. Patients'!EH$10:EH$107))),0)+
IFERROR(SUMPRODUCT('6. Patients'!CU$10:CU$107,OFFSET('6. Patients'!$FU$9,1,MATCH($D36,'6. Patients'!$FV$9:$GJ$9,0),ROWS('6. Patients'!EH$10:EH$107))),0),
IFERROR(SUMPRODUCT('6. Patients'!CU$10:CU$107,OFFSET('6. Patients'!$GK$9,1,MATCH($D36,'6. Patients'!$GL$9:$HG$9,0),ROWS('6. Patients'!EH$10:EH$107))),0)+
IFERROR(SUMPRODUCT('6. Patients'!CU$10:CU$107,OFFSET('6. Patients'!$HH$9,1,MATCH($D36,'6. Patients'!$HI$9:$HU$9,0),ROWS('6. Patients'!EH$10:EH$107))),0)+
IFERROR(SUMPRODUCT('6. Patients'!CU$10:CU$107,OFFSET('6. Patients'!$HV$9,1,MATCH($D36,'6. Patients'!$HW$9:$IR$9,0),ROWS('6. Patients'!EH$10:EH$107))),0)+
IFERROR(SUMPRODUCT('6. Patients'!CU$10:CU$107,OFFSET('6. Patients'!$IS$9,1,MATCH($D36,'6. Patients'!$IT$9:$JH$9,0),ROWS('6. Patients'!EH$10:EH$107))),0),
IFERROR(SUMPRODUCT('6. Patients'!CU$10:CU$107,OFFSET('6. Patients'!$JI$9,1,MATCH($D36,'6. Patients'!$JJ$9:$KE$9,0),ROWS('6. Patients'!EH$10:EH$107))),0)+
IFERROR(SUMPRODUCT('6. Patients'!CU$10:CU$107,OFFSET('6. Patients'!$KF$9,1,MATCH($D36,'6. Patients'!$KG$9:$KS$9,0),ROWS('6. Patients'!EH$10:EH$107))),0)+
IFERROR(SUMPRODUCT('6. Patients'!CU$10:CU$107,OFFSET('6. Patients'!$KT$9,1,MATCH($D36,'6. Patients'!$KU$9:$LP$9,0),ROWS('6. Patients'!EH$10:EH$107))),0)+
IFERROR(SUMPRODUCT('6. Patients'!CU$10:CU$107,OFFSET('6. Patients'!$LQ$9,1,MATCH($D36,'6. Patients'!$LR$9:$MF$9,0),ROWS('6. Patients'!EH$10:EH$107))),0))+
IFERROR(VLOOKUP($D36,$H$109:$L$139,COLUMNS($H$108:$J$108)-1+AC$7,0)*$E36*$F36*'1. General Inputs'!$J$18,0),0)</f>
        <v>0</v>
      </c>
      <c r="AD36" s="3">
        <f ca="1">ROUNDUP($F36*$E36*CHOOSE(AD$7,
IFERROR(SUMPRODUCT('6. Patients'!CV$10:CV$107,OFFSET('6. Patients'!$DM$9,1,MATCH($D36,'6. Patients'!$DN$9:$EI$9,0),ROWS('6. Patients'!EI$10:EI$107))),0)+
IFERROR(SUMPRODUCT('6. Patients'!CV$10:CV$107,OFFSET('6. Patients'!$EJ$9,1,MATCH($D36,'6. Patients'!$EK$9:$EW$9,0),ROWS('6. Patients'!EI$10:EI$107))),0)+
IFERROR(SUMPRODUCT('6. Patients'!CV$10:CV$107,OFFSET('6. Patients'!$EX$9,1,MATCH($D36,'6. Patients'!$EY$9:$FT$9,0),ROWS('6. Patients'!EI$10:EI$107))),0)+
IFERROR(SUMPRODUCT('6. Patients'!CV$10:CV$107,OFFSET('6. Patients'!$FU$9,1,MATCH($D36,'6. Patients'!$FV$9:$GJ$9,0),ROWS('6. Patients'!EI$10:EI$107))),0),
IFERROR(SUMPRODUCT('6. Patients'!CV$10:CV$107,OFFSET('6. Patients'!$GK$9,1,MATCH($D36,'6. Patients'!$GL$9:$HG$9,0),ROWS('6. Patients'!EI$10:EI$107))),0)+
IFERROR(SUMPRODUCT('6. Patients'!CV$10:CV$107,OFFSET('6. Patients'!$HH$9,1,MATCH($D36,'6. Patients'!$HI$9:$HU$9,0),ROWS('6. Patients'!EI$10:EI$107))),0)+
IFERROR(SUMPRODUCT('6. Patients'!CV$10:CV$107,OFFSET('6. Patients'!$HV$9,1,MATCH($D36,'6. Patients'!$HW$9:$IR$9,0),ROWS('6. Patients'!EI$10:EI$107))),0)+
IFERROR(SUMPRODUCT('6. Patients'!CV$10:CV$107,OFFSET('6. Patients'!$IS$9,1,MATCH($D36,'6. Patients'!$IT$9:$JH$9,0),ROWS('6. Patients'!EI$10:EI$107))),0),
IFERROR(SUMPRODUCT('6. Patients'!CV$10:CV$107,OFFSET('6. Patients'!$JI$9,1,MATCH($D36,'6. Patients'!$JJ$9:$KE$9,0),ROWS('6. Patients'!EI$10:EI$107))),0)+
IFERROR(SUMPRODUCT('6. Patients'!CV$10:CV$107,OFFSET('6. Patients'!$KF$9,1,MATCH($D36,'6. Patients'!$KG$9:$KS$9,0),ROWS('6. Patients'!EI$10:EI$107))),0)+
IFERROR(SUMPRODUCT('6. Patients'!CV$10:CV$107,OFFSET('6. Patients'!$KT$9,1,MATCH($D36,'6. Patients'!$KU$9:$LP$9,0),ROWS('6. Patients'!EI$10:EI$107))),0)+
IFERROR(SUMPRODUCT('6. Patients'!CV$10:CV$107,OFFSET('6. Patients'!$LQ$9,1,MATCH($D36,'6. Patients'!$LR$9:$MF$9,0),ROWS('6. Patients'!EI$10:EI$107))),0))+
IFERROR(VLOOKUP($D36,$H$109:$L$139,COLUMNS($H$108:$J$108)-1+AD$7,0)*$E36*$F36*'1. General Inputs'!$J$18,0),0)</f>
        <v>0</v>
      </c>
      <c r="AE36" s="3">
        <f ca="1">ROUNDUP($F36*$E36*CHOOSE(AE$7,
IFERROR(SUMPRODUCT('6. Patients'!CW$10:CW$107,OFFSET('6. Patients'!$DM$9,1,MATCH($D36,'6. Patients'!$DN$9:$EI$9,0),ROWS('6. Patients'!EJ$10:EJ$107))),0)+
IFERROR(SUMPRODUCT('6. Patients'!CW$10:CW$107,OFFSET('6. Patients'!$EJ$9,1,MATCH($D36,'6. Patients'!$EK$9:$EW$9,0),ROWS('6. Patients'!EJ$10:EJ$107))),0)+
IFERROR(SUMPRODUCT('6. Patients'!CW$10:CW$107,OFFSET('6. Patients'!$EX$9,1,MATCH($D36,'6. Patients'!$EY$9:$FT$9,0),ROWS('6. Patients'!EJ$10:EJ$107))),0)+
IFERROR(SUMPRODUCT('6. Patients'!CW$10:CW$107,OFFSET('6. Patients'!$FU$9,1,MATCH($D36,'6. Patients'!$FV$9:$GJ$9,0),ROWS('6. Patients'!EJ$10:EJ$107))),0),
IFERROR(SUMPRODUCT('6. Patients'!CW$10:CW$107,OFFSET('6. Patients'!$GK$9,1,MATCH($D36,'6. Patients'!$GL$9:$HG$9,0),ROWS('6. Patients'!EJ$10:EJ$107))),0)+
IFERROR(SUMPRODUCT('6. Patients'!CW$10:CW$107,OFFSET('6. Patients'!$HH$9,1,MATCH($D36,'6. Patients'!$HI$9:$HU$9,0),ROWS('6. Patients'!EJ$10:EJ$107))),0)+
IFERROR(SUMPRODUCT('6. Patients'!CW$10:CW$107,OFFSET('6. Patients'!$HV$9,1,MATCH($D36,'6. Patients'!$HW$9:$IR$9,0),ROWS('6. Patients'!EJ$10:EJ$107))),0)+
IFERROR(SUMPRODUCT('6. Patients'!CW$10:CW$107,OFFSET('6. Patients'!$IS$9,1,MATCH($D36,'6. Patients'!$IT$9:$JH$9,0),ROWS('6. Patients'!EJ$10:EJ$107))),0),
IFERROR(SUMPRODUCT('6. Patients'!CW$10:CW$107,OFFSET('6. Patients'!$JI$9,1,MATCH($D36,'6. Patients'!$JJ$9:$KE$9,0),ROWS('6. Patients'!EJ$10:EJ$107))),0)+
IFERROR(SUMPRODUCT('6. Patients'!CW$10:CW$107,OFFSET('6. Patients'!$KF$9,1,MATCH($D36,'6. Patients'!$KG$9:$KS$9,0),ROWS('6. Patients'!EJ$10:EJ$107))),0)+
IFERROR(SUMPRODUCT('6. Patients'!CW$10:CW$107,OFFSET('6. Patients'!$KT$9,1,MATCH($D36,'6. Patients'!$KU$9:$LP$9,0),ROWS('6. Patients'!EJ$10:EJ$107))),0)+
IFERROR(SUMPRODUCT('6. Patients'!CW$10:CW$107,OFFSET('6. Patients'!$LQ$9,1,MATCH($D36,'6. Patients'!$LR$9:$MF$9,0),ROWS('6. Patients'!EJ$10:EJ$107))),0))+
IFERROR(VLOOKUP($D36,$H$109:$L$139,COLUMNS($H$108:$J$108)-1+AE$7,0)*$E36*$F36*'1. General Inputs'!$J$18,0),0)</f>
        <v>0</v>
      </c>
      <c r="AF36" s="3">
        <f ca="1">ROUNDUP($F36*$E36*CHOOSE(AF$7,
IFERROR(SUMPRODUCT('6. Patients'!CX$10:CX$107,OFFSET('6. Patients'!$DM$9,1,MATCH($D36,'6. Patients'!$DN$9:$EI$9,0),ROWS('6. Patients'!EK$10:EK$107))),0)+
IFERROR(SUMPRODUCT('6. Patients'!CX$10:CX$107,OFFSET('6. Patients'!$EJ$9,1,MATCH($D36,'6. Patients'!$EK$9:$EW$9,0),ROWS('6. Patients'!EK$10:EK$107))),0)+
IFERROR(SUMPRODUCT('6. Patients'!CX$10:CX$107,OFFSET('6. Patients'!$EX$9,1,MATCH($D36,'6. Patients'!$EY$9:$FT$9,0),ROWS('6. Patients'!EK$10:EK$107))),0)+
IFERROR(SUMPRODUCT('6. Patients'!CX$10:CX$107,OFFSET('6. Patients'!$FU$9,1,MATCH($D36,'6. Patients'!$FV$9:$GJ$9,0),ROWS('6. Patients'!EK$10:EK$107))),0),
IFERROR(SUMPRODUCT('6. Patients'!CX$10:CX$107,OFFSET('6. Patients'!$GK$9,1,MATCH($D36,'6. Patients'!$GL$9:$HG$9,0),ROWS('6. Patients'!EK$10:EK$107))),0)+
IFERROR(SUMPRODUCT('6. Patients'!CX$10:CX$107,OFFSET('6. Patients'!$HH$9,1,MATCH($D36,'6. Patients'!$HI$9:$HU$9,0),ROWS('6. Patients'!EK$10:EK$107))),0)+
IFERROR(SUMPRODUCT('6. Patients'!CX$10:CX$107,OFFSET('6. Patients'!$HV$9,1,MATCH($D36,'6. Patients'!$HW$9:$IR$9,0),ROWS('6. Patients'!EK$10:EK$107))),0)+
IFERROR(SUMPRODUCT('6. Patients'!CX$10:CX$107,OFFSET('6. Patients'!$IS$9,1,MATCH($D36,'6. Patients'!$IT$9:$JH$9,0),ROWS('6. Patients'!EK$10:EK$107))),0),
IFERROR(SUMPRODUCT('6. Patients'!CX$10:CX$107,OFFSET('6. Patients'!$JI$9,1,MATCH($D36,'6. Patients'!$JJ$9:$KE$9,0),ROWS('6. Patients'!EK$10:EK$107))),0)+
IFERROR(SUMPRODUCT('6. Patients'!CX$10:CX$107,OFFSET('6. Patients'!$KF$9,1,MATCH($D36,'6. Patients'!$KG$9:$KS$9,0),ROWS('6. Patients'!EK$10:EK$107))),0)+
IFERROR(SUMPRODUCT('6. Patients'!CX$10:CX$107,OFFSET('6. Patients'!$KT$9,1,MATCH($D36,'6. Patients'!$KU$9:$LP$9,0),ROWS('6. Patients'!EK$10:EK$107))),0)+
IFERROR(SUMPRODUCT('6. Patients'!CX$10:CX$107,OFFSET('6. Patients'!$LQ$9,1,MATCH($D36,'6. Patients'!$LR$9:$MF$9,0),ROWS('6. Patients'!EK$10:EK$107))),0))+
IFERROR(VLOOKUP($D36,$H$109:$L$139,COLUMNS($H$108:$J$108)-1+AF$7,0)*$E36*$F36*'1. General Inputs'!$J$18,0),0)</f>
        <v>0</v>
      </c>
      <c r="AG36" s="3">
        <f ca="1">ROUNDUP($F36*$E36*CHOOSE(AG$7,
IFERROR(SUMPRODUCT('6. Patients'!CY$10:CY$107,OFFSET('6. Patients'!$DM$9,1,MATCH($D36,'6. Patients'!$DN$9:$EI$9,0),ROWS('6. Patients'!EL$10:EL$107))),0)+
IFERROR(SUMPRODUCT('6. Patients'!CY$10:CY$107,OFFSET('6. Patients'!$EJ$9,1,MATCH($D36,'6. Patients'!$EK$9:$EW$9,0),ROWS('6. Patients'!EL$10:EL$107))),0)+
IFERROR(SUMPRODUCT('6. Patients'!CY$10:CY$107,OFFSET('6. Patients'!$EX$9,1,MATCH($D36,'6. Patients'!$EY$9:$FT$9,0),ROWS('6. Patients'!EL$10:EL$107))),0)+
IFERROR(SUMPRODUCT('6. Patients'!CY$10:CY$107,OFFSET('6. Patients'!$FU$9,1,MATCH($D36,'6. Patients'!$FV$9:$GJ$9,0),ROWS('6. Patients'!EL$10:EL$107))),0),
IFERROR(SUMPRODUCT('6. Patients'!CY$10:CY$107,OFFSET('6. Patients'!$GK$9,1,MATCH($D36,'6. Patients'!$GL$9:$HG$9,0),ROWS('6. Patients'!EL$10:EL$107))),0)+
IFERROR(SUMPRODUCT('6. Patients'!CY$10:CY$107,OFFSET('6. Patients'!$HH$9,1,MATCH($D36,'6. Patients'!$HI$9:$HU$9,0),ROWS('6. Patients'!EL$10:EL$107))),0)+
IFERROR(SUMPRODUCT('6. Patients'!CY$10:CY$107,OFFSET('6. Patients'!$HV$9,1,MATCH($D36,'6. Patients'!$HW$9:$IR$9,0),ROWS('6. Patients'!EL$10:EL$107))),0)+
IFERROR(SUMPRODUCT('6. Patients'!CY$10:CY$107,OFFSET('6. Patients'!$IS$9,1,MATCH($D36,'6. Patients'!$IT$9:$JH$9,0),ROWS('6. Patients'!EL$10:EL$107))),0),
IFERROR(SUMPRODUCT('6. Patients'!CY$10:CY$107,OFFSET('6. Patients'!$JI$9,1,MATCH($D36,'6. Patients'!$JJ$9:$KE$9,0),ROWS('6. Patients'!EL$10:EL$107))),0)+
IFERROR(SUMPRODUCT('6. Patients'!CY$10:CY$107,OFFSET('6. Patients'!$KF$9,1,MATCH($D36,'6. Patients'!$KG$9:$KS$9,0),ROWS('6. Patients'!EL$10:EL$107))),0)+
IFERROR(SUMPRODUCT('6. Patients'!CY$10:CY$107,OFFSET('6. Patients'!$KT$9,1,MATCH($D36,'6. Patients'!$KU$9:$LP$9,0),ROWS('6. Patients'!EL$10:EL$107))),0)+
IFERROR(SUMPRODUCT('6. Patients'!CY$10:CY$107,OFFSET('6. Patients'!$LQ$9,1,MATCH($D36,'6. Patients'!$LR$9:$MF$9,0),ROWS('6. Patients'!EL$10:EL$107))),0))+
IFERROR(VLOOKUP($D36,$H$109:$L$139,COLUMNS($H$108:$J$108)-1+AG$7,0)*$E36*$F36*'1. General Inputs'!$J$18,0),0)</f>
        <v>0</v>
      </c>
      <c r="AH36" s="3">
        <f ca="1">ROUNDUP($F36*$E36*CHOOSE(AH$7,
IFERROR(SUMPRODUCT('6. Patients'!CZ$10:CZ$107,OFFSET('6. Patients'!$DM$9,1,MATCH($D36,'6. Patients'!$DN$9:$EI$9,0),ROWS('6. Patients'!EM$10:EM$107))),0)+
IFERROR(SUMPRODUCT('6. Patients'!CZ$10:CZ$107,OFFSET('6. Patients'!$EJ$9,1,MATCH($D36,'6. Patients'!$EK$9:$EW$9,0),ROWS('6. Patients'!EM$10:EM$107))),0)+
IFERROR(SUMPRODUCT('6. Patients'!CZ$10:CZ$107,OFFSET('6. Patients'!$EX$9,1,MATCH($D36,'6. Patients'!$EY$9:$FT$9,0),ROWS('6. Patients'!EM$10:EM$107))),0)+
IFERROR(SUMPRODUCT('6. Patients'!CZ$10:CZ$107,OFFSET('6. Patients'!$FU$9,1,MATCH($D36,'6. Patients'!$FV$9:$GJ$9,0),ROWS('6. Patients'!EM$10:EM$107))),0),
IFERROR(SUMPRODUCT('6. Patients'!CZ$10:CZ$107,OFFSET('6. Patients'!$GK$9,1,MATCH($D36,'6. Patients'!$GL$9:$HG$9,0),ROWS('6. Patients'!EM$10:EM$107))),0)+
IFERROR(SUMPRODUCT('6. Patients'!CZ$10:CZ$107,OFFSET('6. Patients'!$HH$9,1,MATCH($D36,'6. Patients'!$HI$9:$HU$9,0),ROWS('6. Patients'!EM$10:EM$107))),0)+
IFERROR(SUMPRODUCT('6. Patients'!CZ$10:CZ$107,OFFSET('6. Patients'!$HV$9,1,MATCH($D36,'6. Patients'!$HW$9:$IR$9,0),ROWS('6. Patients'!EM$10:EM$107))),0)+
IFERROR(SUMPRODUCT('6. Patients'!CZ$10:CZ$107,OFFSET('6. Patients'!$IS$9,1,MATCH($D36,'6. Patients'!$IT$9:$JH$9,0),ROWS('6. Patients'!EM$10:EM$107))),0),
IFERROR(SUMPRODUCT('6. Patients'!CZ$10:CZ$107,OFFSET('6. Patients'!$JI$9,1,MATCH($D36,'6. Patients'!$JJ$9:$KE$9,0),ROWS('6. Patients'!EM$10:EM$107))),0)+
IFERROR(SUMPRODUCT('6. Patients'!CZ$10:CZ$107,OFFSET('6. Patients'!$KF$9,1,MATCH($D36,'6. Patients'!$KG$9:$KS$9,0),ROWS('6. Patients'!EM$10:EM$107))),0)+
IFERROR(SUMPRODUCT('6. Patients'!CZ$10:CZ$107,OFFSET('6. Patients'!$KT$9,1,MATCH($D36,'6. Patients'!$KU$9:$LP$9,0),ROWS('6. Patients'!EM$10:EM$107))),0)+
IFERROR(SUMPRODUCT('6. Patients'!CZ$10:CZ$107,OFFSET('6. Patients'!$LQ$9,1,MATCH($D36,'6. Patients'!$LR$9:$MF$9,0),ROWS('6. Patients'!EM$10:EM$107))),0))+
IFERROR(VLOOKUP($D36,$H$109:$L$139,COLUMNS($H$108:$J$108)-1+AH$7,0)*$E36*$F36*'1. General Inputs'!$J$18,0),0)</f>
        <v>0</v>
      </c>
      <c r="AI36" s="3">
        <f ca="1">ROUNDUP($F36*$E36*CHOOSE(AI$7,
IFERROR(SUMPRODUCT('6. Patients'!DA$10:DA$107,OFFSET('6. Patients'!$DM$9,1,MATCH($D36,'6. Patients'!$DN$9:$EI$9,0),ROWS('6. Patients'!EN$10:EN$107))),0)+
IFERROR(SUMPRODUCT('6. Patients'!DA$10:DA$107,OFFSET('6. Patients'!$EJ$9,1,MATCH($D36,'6. Patients'!$EK$9:$EW$9,0),ROWS('6. Patients'!EN$10:EN$107))),0)+
IFERROR(SUMPRODUCT('6. Patients'!DA$10:DA$107,OFFSET('6. Patients'!$EX$9,1,MATCH($D36,'6. Patients'!$EY$9:$FT$9,0),ROWS('6. Patients'!EN$10:EN$107))),0)+
IFERROR(SUMPRODUCT('6. Patients'!DA$10:DA$107,OFFSET('6. Patients'!$FU$9,1,MATCH($D36,'6. Patients'!$FV$9:$GJ$9,0),ROWS('6. Patients'!EN$10:EN$107))),0),
IFERROR(SUMPRODUCT('6. Patients'!DA$10:DA$107,OFFSET('6. Patients'!$GK$9,1,MATCH($D36,'6. Patients'!$GL$9:$HG$9,0),ROWS('6. Patients'!EN$10:EN$107))),0)+
IFERROR(SUMPRODUCT('6. Patients'!DA$10:DA$107,OFFSET('6. Patients'!$HH$9,1,MATCH($D36,'6. Patients'!$HI$9:$HU$9,0),ROWS('6. Patients'!EN$10:EN$107))),0)+
IFERROR(SUMPRODUCT('6. Patients'!DA$10:DA$107,OFFSET('6. Patients'!$HV$9,1,MATCH($D36,'6. Patients'!$HW$9:$IR$9,0),ROWS('6. Patients'!EN$10:EN$107))),0)+
IFERROR(SUMPRODUCT('6. Patients'!DA$10:DA$107,OFFSET('6. Patients'!$IS$9,1,MATCH($D36,'6. Patients'!$IT$9:$JH$9,0),ROWS('6. Patients'!EN$10:EN$107))),0),
IFERROR(SUMPRODUCT('6. Patients'!DA$10:DA$107,OFFSET('6. Patients'!$JI$9,1,MATCH($D36,'6. Patients'!$JJ$9:$KE$9,0),ROWS('6. Patients'!EN$10:EN$107))),0)+
IFERROR(SUMPRODUCT('6. Patients'!DA$10:DA$107,OFFSET('6. Patients'!$KF$9,1,MATCH($D36,'6. Patients'!$KG$9:$KS$9,0),ROWS('6. Patients'!EN$10:EN$107))),0)+
IFERROR(SUMPRODUCT('6. Patients'!DA$10:DA$107,OFFSET('6. Patients'!$KT$9,1,MATCH($D36,'6. Patients'!$KU$9:$LP$9,0),ROWS('6. Patients'!EN$10:EN$107))),0)+
IFERROR(SUMPRODUCT('6. Patients'!DA$10:DA$107,OFFSET('6. Patients'!$LQ$9,1,MATCH($D36,'6. Patients'!$LR$9:$MF$9,0),ROWS('6. Patients'!EN$10:EN$107))),0))+
IFERROR(VLOOKUP($D36,$H$109:$L$139,COLUMNS($H$108:$J$108)-1+AI$7,0)*$E36*$F36*'1. General Inputs'!$J$18,0),0)</f>
        <v>0</v>
      </c>
      <c r="AJ36" s="3">
        <f ca="1">ROUNDUP($F36*$E36*CHOOSE(AJ$7,
IFERROR(SUMPRODUCT('6. Patients'!DB$10:DB$107,OFFSET('6. Patients'!$DM$9,1,MATCH($D36,'6. Patients'!$DN$9:$EI$9,0),ROWS('6. Patients'!EO$10:EO$107))),0)+
IFERROR(SUMPRODUCT('6. Patients'!DB$10:DB$107,OFFSET('6. Patients'!$EJ$9,1,MATCH($D36,'6. Patients'!$EK$9:$EW$9,0),ROWS('6. Patients'!EO$10:EO$107))),0)+
IFERROR(SUMPRODUCT('6. Patients'!DB$10:DB$107,OFFSET('6. Patients'!$EX$9,1,MATCH($D36,'6. Patients'!$EY$9:$FT$9,0),ROWS('6. Patients'!EO$10:EO$107))),0)+
IFERROR(SUMPRODUCT('6. Patients'!DB$10:DB$107,OFFSET('6. Patients'!$FU$9,1,MATCH($D36,'6. Patients'!$FV$9:$GJ$9,0),ROWS('6. Patients'!EO$10:EO$107))),0),
IFERROR(SUMPRODUCT('6. Patients'!DB$10:DB$107,OFFSET('6. Patients'!$GK$9,1,MATCH($D36,'6. Patients'!$GL$9:$HG$9,0),ROWS('6. Patients'!EO$10:EO$107))),0)+
IFERROR(SUMPRODUCT('6. Patients'!DB$10:DB$107,OFFSET('6. Patients'!$HH$9,1,MATCH($D36,'6. Patients'!$HI$9:$HU$9,0),ROWS('6. Patients'!EO$10:EO$107))),0)+
IFERROR(SUMPRODUCT('6. Patients'!DB$10:DB$107,OFFSET('6. Patients'!$HV$9,1,MATCH($D36,'6. Patients'!$HW$9:$IR$9,0),ROWS('6. Patients'!EO$10:EO$107))),0)+
IFERROR(SUMPRODUCT('6. Patients'!DB$10:DB$107,OFFSET('6. Patients'!$IS$9,1,MATCH($D36,'6. Patients'!$IT$9:$JH$9,0),ROWS('6. Patients'!EO$10:EO$107))),0),
IFERROR(SUMPRODUCT('6. Patients'!DB$10:DB$107,OFFSET('6. Patients'!$JI$9,1,MATCH($D36,'6. Patients'!$JJ$9:$KE$9,0),ROWS('6. Patients'!EO$10:EO$107))),0)+
IFERROR(SUMPRODUCT('6. Patients'!DB$10:DB$107,OFFSET('6. Patients'!$KF$9,1,MATCH($D36,'6. Patients'!$KG$9:$KS$9,0),ROWS('6. Patients'!EO$10:EO$107))),0)+
IFERROR(SUMPRODUCT('6. Patients'!DB$10:DB$107,OFFSET('6. Patients'!$KT$9,1,MATCH($D36,'6. Patients'!$KU$9:$LP$9,0),ROWS('6. Patients'!EO$10:EO$107))),0)+
IFERROR(SUMPRODUCT('6. Patients'!DB$10:DB$107,OFFSET('6. Patients'!$LQ$9,1,MATCH($D36,'6. Patients'!$LR$9:$MF$9,0),ROWS('6. Patients'!EO$10:EO$107))),0))+
IFERROR(VLOOKUP($D36,$H$109:$L$139,COLUMNS($H$108:$J$108)-1+AJ$7,0)*$E36*$F36*'1. General Inputs'!$J$18,0),0)</f>
        <v>0</v>
      </c>
      <c r="AK36" s="3">
        <f ca="1">ROUNDUP($F36*$E36*CHOOSE(AK$7,
IFERROR(SUMPRODUCT('6. Patients'!DC$10:DC$107,OFFSET('6. Patients'!$DM$9,1,MATCH($D36,'6. Patients'!$DN$9:$EI$9,0),ROWS('6. Patients'!EP$10:EP$107))),0)+
IFERROR(SUMPRODUCT('6. Patients'!DC$10:DC$107,OFFSET('6. Patients'!$EJ$9,1,MATCH($D36,'6. Patients'!$EK$9:$EW$9,0),ROWS('6. Patients'!EP$10:EP$107))),0)+
IFERROR(SUMPRODUCT('6. Patients'!DC$10:DC$107,OFFSET('6. Patients'!$EX$9,1,MATCH($D36,'6. Patients'!$EY$9:$FT$9,0),ROWS('6. Patients'!EP$10:EP$107))),0)+
IFERROR(SUMPRODUCT('6. Patients'!DC$10:DC$107,OFFSET('6. Patients'!$FU$9,1,MATCH($D36,'6. Patients'!$FV$9:$GJ$9,0),ROWS('6. Patients'!EP$10:EP$107))),0),
IFERROR(SUMPRODUCT('6. Patients'!DC$10:DC$107,OFFSET('6. Patients'!$GK$9,1,MATCH($D36,'6. Patients'!$GL$9:$HG$9,0),ROWS('6. Patients'!EP$10:EP$107))),0)+
IFERROR(SUMPRODUCT('6. Patients'!DC$10:DC$107,OFFSET('6. Patients'!$HH$9,1,MATCH($D36,'6. Patients'!$HI$9:$HU$9,0),ROWS('6. Patients'!EP$10:EP$107))),0)+
IFERROR(SUMPRODUCT('6. Patients'!DC$10:DC$107,OFFSET('6. Patients'!$HV$9,1,MATCH($D36,'6. Patients'!$HW$9:$IR$9,0),ROWS('6. Patients'!EP$10:EP$107))),0)+
IFERROR(SUMPRODUCT('6. Patients'!DC$10:DC$107,OFFSET('6. Patients'!$IS$9,1,MATCH($D36,'6. Patients'!$IT$9:$JH$9,0),ROWS('6. Patients'!EP$10:EP$107))),0),
IFERROR(SUMPRODUCT('6. Patients'!DC$10:DC$107,OFFSET('6. Patients'!$JI$9,1,MATCH($D36,'6. Patients'!$JJ$9:$KE$9,0),ROWS('6. Patients'!EP$10:EP$107))),0)+
IFERROR(SUMPRODUCT('6. Patients'!DC$10:DC$107,OFFSET('6. Patients'!$KF$9,1,MATCH($D36,'6. Patients'!$KG$9:$KS$9,0),ROWS('6. Patients'!EP$10:EP$107))),0)+
IFERROR(SUMPRODUCT('6. Patients'!DC$10:DC$107,OFFSET('6. Patients'!$KT$9,1,MATCH($D36,'6. Patients'!$KU$9:$LP$9,0),ROWS('6. Patients'!EP$10:EP$107))),0)+
IFERROR(SUMPRODUCT('6. Patients'!DC$10:DC$107,OFFSET('6. Patients'!$LQ$9,1,MATCH($D36,'6. Patients'!$LR$9:$MF$9,0),ROWS('6. Patients'!EP$10:EP$107))),0))+
IFERROR(VLOOKUP($D36,$H$109:$L$139,COLUMNS($H$108:$J$108)-1+AK$7,0)*$E36*$F36*'1. General Inputs'!$J$18,0),0)</f>
        <v>0</v>
      </c>
      <c r="AL36" s="3">
        <f ca="1">ROUNDUP($F36*$E36*CHOOSE(AL$7,
IFERROR(SUMPRODUCT('6. Patients'!DD$10:DD$107,OFFSET('6. Patients'!$DM$9,1,MATCH($D36,'6. Patients'!$DN$9:$EI$9,0),ROWS('6. Patients'!EQ$10:EQ$107))),0)+
IFERROR(SUMPRODUCT('6. Patients'!DD$10:DD$107,OFFSET('6. Patients'!$EJ$9,1,MATCH($D36,'6. Patients'!$EK$9:$EW$9,0),ROWS('6. Patients'!EQ$10:EQ$107))),0)+
IFERROR(SUMPRODUCT('6. Patients'!DD$10:DD$107,OFFSET('6. Patients'!$EX$9,1,MATCH($D36,'6. Patients'!$EY$9:$FT$9,0),ROWS('6. Patients'!EQ$10:EQ$107))),0)+
IFERROR(SUMPRODUCT('6. Patients'!DD$10:DD$107,OFFSET('6. Patients'!$FU$9,1,MATCH($D36,'6. Patients'!$FV$9:$GJ$9,0),ROWS('6. Patients'!EQ$10:EQ$107))),0),
IFERROR(SUMPRODUCT('6. Patients'!DD$10:DD$107,OFFSET('6. Patients'!$GK$9,1,MATCH($D36,'6. Patients'!$GL$9:$HG$9,0),ROWS('6. Patients'!EQ$10:EQ$107))),0)+
IFERROR(SUMPRODUCT('6. Patients'!DD$10:DD$107,OFFSET('6. Patients'!$HH$9,1,MATCH($D36,'6. Patients'!$HI$9:$HU$9,0),ROWS('6. Patients'!EQ$10:EQ$107))),0)+
IFERROR(SUMPRODUCT('6. Patients'!DD$10:DD$107,OFFSET('6. Patients'!$HV$9,1,MATCH($D36,'6. Patients'!$HW$9:$IR$9,0),ROWS('6. Patients'!EQ$10:EQ$107))),0)+
IFERROR(SUMPRODUCT('6. Patients'!DD$10:DD$107,OFFSET('6. Patients'!$IS$9,1,MATCH($D36,'6. Patients'!$IT$9:$JH$9,0),ROWS('6. Patients'!EQ$10:EQ$107))),0),
IFERROR(SUMPRODUCT('6. Patients'!DD$10:DD$107,OFFSET('6. Patients'!$JI$9,1,MATCH($D36,'6. Patients'!$JJ$9:$KE$9,0),ROWS('6. Patients'!EQ$10:EQ$107))),0)+
IFERROR(SUMPRODUCT('6. Patients'!DD$10:DD$107,OFFSET('6. Patients'!$KF$9,1,MATCH($D36,'6. Patients'!$KG$9:$KS$9,0),ROWS('6. Patients'!EQ$10:EQ$107))),0)+
IFERROR(SUMPRODUCT('6. Patients'!DD$10:DD$107,OFFSET('6. Patients'!$KT$9,1,MATCH($D36,'6. Patients'!$KU$9:$LP$9,0),ROWS('6. Patients'!EQ$10:EQ$107))),0)+
IFERROR(SUMPRODUCT('6. Patients'!DD$10:DD$107,OFFSET('6. Patients'!$LQ$9,1,MATCH($D36,'6. Patients'!$LR$9:$MF$9,0),ROWS('6. Patients'!EQ$10:EQ$107))),0))+
IFERROR(VLOOKUP($D36,$H$109:$L$139,COLUMNS($H$108:$J$108)-1+AL$7,0)*$E36*$F36*'1. General Inputs'!$J$18,0),0)</f>
        <v>0</v>
      </c>
      <c r="AM36" s="3">
        <f ca="1">ROUNDUP($F36*$E36*CHOOSE(AM$7,
IFERROR(SUMPRODUCT('6. Patients'!DE$10:DE$107,OFFSET('6. Patients'!$DM$9,1,MATCH($D36,'6. Patients'!$DN$9:$EI$9,0),ROWS('6. Patients'!ER$10:ER$107))),0)+
IFERROR(SUMPRODUCT('6. Patients'!DE$10:DE$107,OFFSET('6. Patients'!$EJ$9,1,MATCH($D36,'6. Patients'!$EK$9:$EW$9,0),ROWS('6. Patients'!ER$10:ER$107))),0)+
IFERROR(SUMPRODUCT('6. Patients'!DE$10:DE$107,OFFSET('6. Patients'!$EX$9,1,MATCH($D36,'6. Patients'!$EY$9:$FT$9,0),ROWS('6. Patients'!ER$10:ER$107))),0)+
IFERROR(SUMPRODUCT('6. Patients'!DE$10:DE$107,OFFSET('6. Patients'!$FU$9,1,MATCH($D36,'6. Patients'!$FV$9:$GJ$9,0),ROWS('6. Patients'!ER$10:ER$107))),0),
IFERROR(SUMPRODUCT('6. Patients'!DE$10:DE$107,OFFSET('6. Patients'!$GK$9,1,MATCH($D36,'6. Patients'!$GL$9:$HG$9,0),ROWS('6. Patients'!ER$10:ER$107))),0)+
IFERROR(SUMPRODUCT('6. Patients'!DE$10:DE$107,OFFSET('6. Patients'!$HH$9,1,MATCH($D36,'6. Patients'!$HI$9:$HU$9,0),ROWS('6. Patients'!ER$10:ER$107))),0)+
IFERROR(SUMPRODUCT('6. Patients'!DE$10:DE$107,OFFSET('6. Patients'!$HV$9,1,MATCH($D36,'6. Patients'!$HW$9:$IR$9,0),ROWS('6. Patients'!ER$10:ER$107))),0)+
IFERROR(SUMPRODUCT('6. Patients'!DE$10:DE$107,OFFSET('6. Patients'!$IS$9,1,MATCH($D36,'6. Patients'!$IT$9:$JH$9,0),ROWS('6. Patients'!ER$10:ER$107))),0),
IFERROR(SUMPRODUCT('6. Patients'!DE$10:DE$107,OFFSET('6. Patients'!$JI$9,1,MATCH($D36,'6. Patients'!$JJ$9:$KE$9,0),ROWS('6. Patients'!ER$10:ER$107))),0)+
IFERROR(SUMPRODUCT('6. Patients'!DE$10:DE$107,OFFSET('6. Patients'!$KF$9,1,MATCH($D36,'6. Patients'!$KG$9:$KS$9,0),ROWS('6. Patients'!ER$10:ER$107))),0)+
IFERROR(SUMPRODUCT('6. Patients'!DE$10:DE$107,OFFSET('6. Patients'!$KT$9,1,MATCH($D36,'6. Patients'!$KU$9:$LP$9,0),ROWS('6. Patients'!ER$10:ER$107))),0)+
IFERROR(SUMPRODUCT('6. Patients'!DE$10:DE$107,OFFSET('6. Patients'!$LQ$9,1,MATCH($D36,'6. Patients'!$LR$9:$MF$9,0),ROWS('6. Patients'!ER$10:ER$107))),0))+
IFERROR(VLOOKUP($D36,$H$109:$L$139,COLUMNS($H$108:$J$108)-1+AM$7,0)*$E36*$F36*'1. General Inputs'!$J$18,0),0)</f>
        <v>0</v>
      </c>
      <c r="AN36" s="3">
        <f ca="1">ROUNDUP($F36*$E36*CHOOSE(AN$7,
IFERROR(SUMPRODUCT('6. Patients'!DF$10:DF$107,OFFSET('6. Patients'!$DM$9,1,MATCH($D36,'6. Patients'!$DN$9:$EI$9,0),ROWS('6. Patients'!ES$10:ES$107))),0)+
IFERROR(SUMPRODUCT('6. Patients'!DF$10:DF$107,OFFSET('6. Patients'!$EJ$9,1,MATCH($D36,'6. Patients'!$EK$9:$EW$9,0),ROWS('6. Patients'!ES$10:ES$107))),0)+
IFERROR(SUMPRODUCT('6. Patients'!DF$10:DF$107,OFFSET('6. Patients'!$EX$9,1,MATCH($D36,'6. Patients'!$EY$9:$FT$9,0),ROWS('6. Patients'!ES$10:ES$107))),0)+
IFERROR(SUMPRODUCT('6. Patients'!DF$10:DF$107,OFFSET('6. Patients'!$FU$9,1,MATCH($D36,'6. Patients'!$FV$9:$GJ$9,0),ROWS('6. Patients'!ES$10:ES$107))),0),
IFERROR(SUMPRODUCT('6. Patients'!DF$10:DF$107,OFFSET('6. Patients'!$GK$9,1,MATCH($D36,'6. Patients'!$GL$9:$HG$9,0),ROWS('6. Patients'!ES$10:ES$107))),0)+
IFERROR(SUMPRODUCT('6. Patients'!DF$10:DF$107,OFFSET('6. Patients'!$HH$9,1,MATCH($D36,'6. Patients'!$HI$9:$HU$9,0),ROWS('6. Patients'!ES$10:ES$107))),0)+
IFERROR(SUMPRODUCT('6. Patients'!DF$10:DF$107,OFFSET('6. Patients'!$HV$9,1,MATCH($D36,'6. Patients'!$HW$9:$IR$9,0),ROWS('6. Patients'!ES$10:ES$107))),0)+
IFERROR(SUMPRODUCT('6. Patients'!DF$10:DF$107,OFFSET('6. Patients'!$IS$9,1,MATCH($D36,'6. Patients'!$IT$9:$JH$9,0),ROWS('6. Patients'!ES$10:ES$107))),0),
IFERROR(SUMPRODUCT('6. Patients'!DF$10:DF$107,OFFSET('6. Patients'!$JI$9,1,MATCH($D36,'6. Patients'!$JJ$9:$KE$9,0),ROWS('6. Patients'!ES$10:ES$107))),0)+
IFERROR(SUMPRODUCT('6. Patients'!DF$10:DF$107,OFFSET('6. Patients'!$KF$9,1,MATCH($D36,'6. Patients'!$KG$9:$KS$9,0),ROWS('6. Patients'!ES$10:ES$107))),0)+
IFERROR(SUMPRODUCT('6. Patients'!DF$10:DF$107,OFFSET('6. Patients'!$KT$9,1,MATCH($D36,'6. Patients'!$KU$9:$LP$9,0),ROWS('6. Patients'!ES$10:ES$107))),0)+
IFERROR(SUMPRODUCT('6. Patients'!DF$10:DF$107,OFFSET('6. Patients'!$LQ$9,1,MATCH($D36,'6. Patients'!$LR$9:$MF$9,0),ROWS('6. Patients'!ES$10:ES$107))),0))+
IFERROR(VLOOKUP($D36,$H$109:$L$139,COLUMNS($H$108:$J$108)-1+AN$7,0)*$E36*$F36*'1. General Inputs'!$J$18,0),0)</f>
        <v>0</v>
      </c>
      <c r="AO36" s="3">
        <f ca="1">ROUNDUP($F36*$E36*CHOOSE(AO$7,
IFERROR(SUMPRODUCT('6. Patients'!DG$10:DG$107,OFFSET('6. Patients'!$DM$9,1,MATCH($D36,'6. Patients'!$DN$9:$EI$9,0),ROWS('6. Patients'!ET$10:ET$107))),0)+
IFERROR(SUMPRODUCT('6. Patients'!DG$10:DG$107,OFFSET('6. Patients'!$EJ$9,1,MATCH($D36,'6. Patients'!$EK$9:$EW$9,0),ROWS('6. Patients'!ET$10:ET$107))),0)+
IFERROR(SUMPRODUCT('6. Patients'!DG$10:DG$107,OFFSET('6. Patients'!$EX$9,1,MATCH($D36,'6. Patients'!$EY$9:$FT$9,0),ROWS('6. Patients'!ET$10:ET$107))),0)+
IFERROR(SUMPRODUCT('6. Patients'!DG$10:DG$107,OFFSET('6. Patients'!$FU$9,1,MATCH($D36,'6. Patients'!$FV$9:$GJ$9,0),ROWS('6. Patients'!ET$10:ET$107))),0),
IFERROR(SUMPRODUCT('6. Patients'!DG$10:DG$107,OFFSET('6. Patients'!$GK$9,1,MATCH($D36,'6. Patients'!$GL$9:$HG$9,0),ROWS('6. Patients'!ET$10:ET$107))),0)+
IFERROR(SUMPRODUCT('6. Patients'!DG$10:DG$107,OFFSET('6. Patients'!$HH$9,1,MATCH($D36,'6. Patients'!$HI$9:$HU$9,0),ROWS('6. Patients'!ET$10:ET$107))),0)+
IFERROR(SUMPRODUCT('6. Patients'!DG$10:DG$107,OFFSET('6. Patients'!$HV$9,1,MATCH($D36,'6. Patients'!$HW$9:$IR$9,0),ROWS('6. Patients'!ET$10:ET$107))),0)+
IFERROR(SUMPRODUCT('6. Patients'!DG$10:DG$107,OFFSET('6. Patients'!$IS$9,1,MATCH($D36,'6. Patients'!$IT$9:$JH$9,0),ROWS('6. Patients'!ET$10:ET$107))),0),
IFERROR(SUMPRODUCT('6. Patients'!DG$10:DG$107,OFFSET('6. Patients'!$JI$9,1,MATCH($D36,'6. Patients'!$JJ$9:$KE$9,0),ROWS('6. Patients'!ET$10:ET$107))),0)+
IFERROR(SUMPRODUCT('6. Patients'!DG$10:DG$107,OFFSET('6. Patients'!$KF$9,1,MATCH($D36,'6. Patients'!$KG$9:$KS$9,0),ROWS('6. Patients'!ET$10:ET$107))),0)+
IFERROR(SUMPRODUCT('6. Patients'!DG$10:DG$107,OFFSET('6. Patients'!$KT$9,1,MATCH($D36,'6. Patients'!$KU$9:$LP$9,0),ROWS('6. Patients'!ET$10:ET$107))),0)+
IFERROR(SUMPRODUCT('6. Patients'!DG$10:DG$107,OFFSET('6. Patients'!$LQ$9,1,MATCH($D36,'6. Patients'!$LR$9:$MF$9,0),ROWS('6. Patients'!ET$10:ET$107))),0))+
IFERROR(VLOOKUP($D36,$H$109:$L$139,COLUMNS($H$108:$J$108)-1+AO$7,0)*$E36*$F36*'1. General Inputs'!$J$18,0),0)</f>
        <v>0</v>
      </c>
      <c r="AP36" s="3">
        <f ca="1">ROUNDUP($F36*$E36*CHOOSE(AP$7,
IFERROR(SUMPRODUCT('6. Patients'!DH$10:DH$107,OFFSET('6. Patients'!$DM$9,1,MATCH($D36,'6. Patients'!$DN$9:$EI$9,0),ROWS('6. Patients'!EU$10:EU$107))),0)+
IFERROR(SUMPRODUCT('6. Patients'!DH$10:DH$107,OFFSET('6. Patients'!$EJ$9,1,MATCH($D36,'6. Patients'!$EK$9:$EW$9,0),ROWS('6. Patients'!EU$10:EU$107))),0)+
IFERROR(SUMPRODUCT('6. Patients'!DH$10:DH$107,OFFSET('6. Patients'!$EX$9,1,MATCH($D36,'6. Patients'!$EY$9:$FT$9,0),ROWS('6. Patients'!EU$10:EU$107))),0)+
IFERROR(SUMPRODUCT('6. Patients'!DH$10:DH$107,OFFSET('6. Patients'!$FU$9,1,MATCH($D36,'6. Patients'!$FV$9:$GJ$9,0),ROWS('6. Patients'!EU$10:EU$107))),0),
IFERROR(SUMPRODUCT('6. Patients'!DH$10:DH$107,OFFSET('6. Patients'!$GK$9,1,MATCH($D36,'6. Patients'!$GL$9:$HG$9,0),ROWS('6. Patients'!EU$10:EU$107))),0)+
IFERROR(SUMPRODUCT('6. Patients'!DH$10:DH$107,OFFSET('6. Patients'!$HH$9,1,MATCH($D36,'6. Patients'!$HI$9:$HU$9,0),ROWS('6. Patients'!EU$10:EU$107))),0)+
IFERROR(SUMPRODUCT('6. Patients'!DH$10:DH$107,OFFSET('6. Patients'!$HV$9,1,MATCH($D36,'6. Patients'!$HW$9:$IR$9,0),ROWS('6. Patients'!EU$10:EU$107))),0)+
IFERROR(SUMPRODUCT('6. Patients'!DH$10:DH$107,OFFSET('6. Patients'!$IS$9,1,MATCH($D36,'6. Patients'!$IT$9:$JH$9,0),ROWS('6. Patients'!EU$10:EU$107))),0),
IFERROR(SUMPRODUCT('6. Patients'!DH$10:DH$107,OFFSET('6. Patients'!$JI$9,1,MATCH($D36,'6. Patients'!$JJ$9:$KE$9,0),ROWS('6. Patients'!EU$10:EU$107))),0)+
IFERROR(SUMPRODUCT('6. Patients'!DH$10:DH$107,OFFSET('6. Patients'!$KF$9,1,MATCH($D36,'6. Patients'!$KG$9:$KS$9,0),ROWS('6. Patients'!EU$10:EU$107))),0)+
IFERROR(SUMPRODUCT('6. Patients'!DH$10:DH$107,OFFSET('6. Patients'!$KT$9,1,MATCH($D36,'6. Patients'!$KU$9:$LP$9,0),ROWS('6. Patients'!EU$10:EU$107))),0)+
IFERROR(SUMPRODUCT('6. Patients'!DH$10:DH$107,OFFSET('6. Patients'!$LQ$9,1,MATCH($D36,'6. Patients'!$LR$9:$MF$9,0),ROWS('6. Patients'!EU$10:EU$107))),0))+
IFERROR(VLOOKUP($D36,$H$109:$L$139,COLUMNS($H$108:$J$108)-1+AP$7,0)*$E36*$F36*'1. General Inputs'!$J$18,0),0)</f>
        <v>0</v>
      </c>
      <c r="AQ36" s="3">
        <f ca="1">ROUNDUP($F36*$E36*CHOOSE(AQ$7,
IFERROR(SUMPRODUCT('6. Patients'!DI$10:DI$107,OFFSET('6. Patients'!$DM$9,1,MATCH($D36,'6. Patients'!$DN$9:$EI$9,0),ROWS('6. Patients'!EV$10:EV$107))),0)+
IFERROR(SUMPRODUCT('6. Patients'!DI$10:DI$107,OFFSET('6. Patients'!$EJ$9,1,MATCH($D36,'6. Patients'!$EK$9:$EW$9,0),ROWS('6. Patients'!EV$10:EV$107))),0)+
IFERROR(SUMPRODUCT('6. Patients'!DI$10:DI$107,OFFSET('6. Patients'!$EX$9,1,MATCH($D36,'6. Patients'!$EY$9:$FT$9,0),ROWS('6. Patients'!EV$10:EV$107))),0)+
IFERROR(SUMPRODUCT('6. Patients'!DI$10:DI$107,OFFSET('6. Patients'!$FU$9,1,MATCH($D36,'6. Patients'!$FV$9:$GJ$9,0),ROWS('6. Patients'!EV$10:EV$107))),0),
IFERROR(SUMPRODUCT('6. Patients'!DI$10:DI$107,OFFSET('6. Patients'!$GK$9,1,MATCH($D36,'6. Patients'!$GL$9:$HG$9,0),ROWS('6. Patients'!EV$10:EV$107))),0)+
IFERROR(SUMPRODUCT('6. Patients'!DI$10:DI$107,OFFSET('6. Patients'!$HH$9,1,MATCH($D36,'6. Patients'!$HI$9:$HU$9,0),ROWS('6. Patients'!EV$10:EV$107))),0)+
IFERROR(SUMPRODUCT('6. Patients'!DI$10:DI$107,OFFSET('6. Patients'!$HV$9,1,MATCH($D36,'6. Patients'!$HW$9:$IR$9,0),ROWS('6. Patients'!EV$10:EV$107))),0)+
IFERROR(SUMPRODUCT('6. Patients'!DI$10:DI$107,OFFSET('6. Patients'!$IS$9,1,MATCH($D36,'6. Patients'!$IT$9:$JH$9,0),ROWS('6. Patients'!EV$10:EV$107))),0),
IFERROR(SUMPRODUCT('6. Patients'!DI$10:DI$107,OFFSET('6. Patients'!$JI$9,1,MATCH($D36,'6. Patients'!$JJ$9:$KE$9,0),ROWS('6. Patients'!EV$10:EV$107))),0)+
IFERROR(SUMPRODUCT('6. Patients'!DI$10:DI$107,OFFSET('6. Patients'!$KF$9,1,MATCH($D36,'6. Patients'!$KG$9:$KS$9,0),ROWS('6. Patients'!EV$10:EV$107))),0)+
IFERROR(SUMPRODUCT('6. Patients'!DI$10:DI$107,OFFSET('6. Patients'!$KT$9,1,MATCH($D36,'6. Patients'!$KU$9:$LP$9,0),ROWS('6. Patients'!EV$10:EV$107))),0)+
IFERROR(SUMPRODUCT('6. Patients'!DI$10:DI$107,OFFSET('6. Patients'!$LQ$9,1,MATCH($D36,'6. Patients'!$LR$9:$MF$9,0),ROWS('6. Patients'!EV$10:EV$107))),0))+
IFERROR(VLOOKUP($D36,$H$109:$L$139,COLUMNS($H$108:$J$108)-1+AQ$7,0)*$E36*$F36*'1. General Inputs'!$J$18,0),0)</f>
        <v>0</v>
      </c>
      <c r="AR36" s="115"/>
      <c r="AY36" s="114">
        <f ca="1">IFERROR(SUM(OFFSET('7. Consumption'!H36,0,1,,MIN('1. General Inputs'!$J$20,COLUMNS('7. Consumption'!H$9:$AQ$9)-1))),0)+MAX(0,$AQ36*('1. General Inputs'!$J$20-COLUMNS('7. Consumption'!H$9:$AQ$9)+1))</f>
        <v>0</v>
      </c>
      <c r="AZ36" s="114">
        <f ca="1">IFERROR(SUM(OFFSET('7. Consumption'!I36,0,1,,MIN('1. General Inputs'!$J$20,COLUMNS('7. Consumption'!I$9:$AQ$9)-1))),0)+MAX(0,$AQ36*('1. General Inputs'!$J$20-COLUMNS('7. Consumption'!I$9:$AQ$9)+1))</f>
        <v>0</v>
      </c>
      <c r="BA36" s="114">
        <f ca="1">IFERROR(SUM(OFFSET('7. Consumption'!J36,0,1,,MIN('1. General Inputs'!$J$20,COLUMNS('7. Consumption'!J$9:$AQ$9)-1))),0)+MAX(0,$AQ36*('1. General Inputs'!$J$20-COLUMNS('7. Consumption'!J$9:$AQ$9)+1))</f>
        <v>0</v>
      </c>
      <c r="BB36" s="114">
        <f ca="1">IFERROR(SUM(OFFSET('7. Consumption'!K36,0,1,,MIN('1. General Inputs'!$J$20,COLUMNS('7. Consumption'!K$9:$AQ$9)-1))),0)+MAX(0,$AQ36*('1. General Inputs'!$J$20-COLUMNS('7. Consumption'!K$9:$AQ$9)+1))</f>
        <v>0</v>
      </c>
      <c r="BC36" s="114">
        <f ca="1">IFERROR(SUM(OFFSET('7. Consumption'!L36,0,1,,MIN('1. General Inputs'!$J$20,COLUMNS('7. Consumption'!L$9:$AQ$9)-1))),0)+MAX(0,$AQ36*('1. General Inputs'!$J$20-COLUMNS('7. Consumption'!L$9:$AQ$9)+1))</f>
        <v>0</v>
      </c>
      <c r="BD36" s="114">
        <f ca="1">IFERROR(SUM(OFFSET('7. Consumption'!M36,0,1,,MIN('1. General Inputs'!$J$20,COLUMNS('7. Consumption'!M$9:$AQ$9)-1))),0)+MAX(0,$AQ36*('1. General Inputs'!$J$20-COLUMNS('7. Consumption'!M$9:$AQ$9)+1))</f>
        <v>0</v>
      </c>
      <c r="BE36" s="114">
        <f ca="1">IFERROR(SUM(OFFSET('7. Consumption'!N36,0,1,,MIN('1. General Inputs'!$J$20,COLUMNS('7. Consumption'!N$9:$AQ$9)-1))),0)+MAX(0,$AQ36*('1. General Inputs'!$J$20-COLUMNS('7. Consumption'!N$9:$AQ$9)+1))</f>
        <v>0</v>
      </c>
      <c r="BF36" s="114">
        <f ca="1">IFERROR(SUM(OFFSET('7. Consumption'!O36,0,1,,MIN('1. General Inputs'!$J$20,COLUMNS('7. Consumption'!O$9:$AQ$9)-1))),0)+MAX(0,$AQ36*('1. General Inputs'!$J$20-COLUMNS('7. Consumption'!O$9:$AQ$9)+1))</f>
        <v>0</v>
      </c>
      <c r="BG36" s="114">
        <f ca="1">IFERROR(SUM(OFFSET('7. Consumption'!P36,0,1,,MIN('1. General Inputs'!$J$20,COLUMNS('7. Consumption'!P$9:$AQ$9)-1))),0)+MAX(0,$AQ36*('1. General Inputs'!$J$20-COLUMNS('7. Consumption'!P$9:$AQ$9)+1))</f>
        <v>0</v>
      </c>
      <c r="BH36" s="114">
        <f ca="1">IFERROR(SUM(OFFSET('7. Consumption'!Q36,0,1,,MIN('1. General Inputs'!$J$20,COLUMNS('7. Consumption'!Q$9:$AQ$9)-1))),0)+MAX(0,$AQ36*('1. General Inputs'!$J$20-COLUMNS('7. Consumption'!Q$9:$AQ$9)+1))</f>
        <v>0</v>
      </c>
      <c r="BI36" s="114">
        <f ca="1">IFERROR(SUM(OFFSET('7. Consumption'!R36,0,1,,MIN('1. General Inputs'!$J$20,COLUMNS('7. Consumption'!R$9:$AQ$9)-1))),0)+MAX(0,$AQ36*('1. General Inputs'!$J$20-COLUMNS('7. Consumption'!R$9:$AQ$9)+1))</f>
        <v>0</v>
      </c>
      <c r="BJ36" s="114">
        <f ca="1">IFERROR(SUM(OFFSET('7. Consumption'!S36,0,1,,MIN('1. General Inputs'!$J$20,COLUMNS('7. Consumption'!S$9:$AQ$9)-1))),0)+MAX(0,$AQ36*('1. General Inputs'!$J$20-COLUMNS('7. Consumption'!S$9:$AQ$9)+1))</f>
        <v>0</v>
      </c>
      <c r="BK36" s="114">
        <f ca="1">IFERROR(SUM(OFFSET('7. Consumption'!T36,0,1,,MIN('1. General Inputs'!$J$20,COLUMNS('7. Consumption'!T$9:$AQ$9)-1))),0)+MAX(0,$AQ36*('1. General Inputs'!$J$20-COLUMNS('7. Consumption'!T$9:$AQ$9)+1))</f>
        <v>0</v>
      </c>
      <c r="BL36" s="114">
        <f ca="1">IFERROR(SUM(OFFSET('7. Consumption'!U36,0,1,,MIN('1. General Inputs'!$J$20,COLUMNS('7. Consumption'!U$9:$AQ$9)-1))),0)+MAX(0,$AQ36*('1. General Inputs'!$J$20-COLUMNS('7. Consumption'!U$9:$AQ$9)+1))</f>
        <v>0</v>
      </c>
      <c r="BM36" s="114">
        <f ca="1">IFERROR(SUM(OFFSET('7. Consumption'!V36,0,1,,MIN('1. General Inputs'!$J$20,COLUMNS('7. Consumption'!V$9:$AQ$9)-1))),0)+MAX(0,$AQ36*('1. General Inputs'!$J$20-COLUMNS('7. Consumption'!V$9:$AQ$9)+1))</f>
        <v>0</v>
      </c>
      <c r="BN36" s="114">
        <f ca="1">IFERROR(SUM(OFFSET('7. Consumption'!W36,0,1,,MIN('1. General Inputs'!$J$20,COLUMNS('7. Consumption'!W$9:$AQ$9)-1))),0)+MAX(0,$AQ36*('1. General Inputs'!$J$20-COLUMNS('7. Consumption'!W$9:$AQ$9)+1))</f>
        <v>0</v>
      </c>
      <c r="BO36" s="114">
        <f ca="1">IFERROR(SUM(OFFSET('7. Consumption'!X36,0,1,,MIN('1. General Inputs'!$J$20,COLUMNS('7. Consumption'!X$9:$AQ$9)-1))),0)+MAX(0,$AQ36*('1. General Inputs'!$J$20-COLUMNS('7. Consumption'!X$9:$AQ$9)+1))</f>
        <v>0</v>
      </c>
      <c r="BP36" s="114">
        <f ca="1">IFERROR(SUM(OFFSET('7. Consumption'!Y36,0,1,,MIN('1. General Inputs'!$J$20,COLUMNS('7. Consumption'!Y$9:$AQ$9)-1))),0)+MAX(0,$AQ36*('1. General Inputs'!$J$20-COLUMNS('7. Consumption'!Y$9:$AQ$9)+1))</f>
        <v>0</v>
      </c>
      <c r="BQ36" s="114">
        <f ca="1">IFERROR(SUM(OFFSET('7. Consumption'!Z36,0,1,,MIN('1. General Inputs'!$J$20,COLUMNS('7. Consumption'!Z$9:$AQ$9)-1))),0)+MAX(0,$AQ36*('1. General Inputs'!$J$20-COLUMNS('7. Consumption'!Z$9:$AQ$9)+1))</f>
        <v>0</v>
      </c>
      <c r="BR36" s="114">
        <f ca="1">IFERROR(SUM(OFFSET('7. Consumption'!AA36,0,1,,MIN('1. General Inputs'!$J$20,COLUMNS('7. Consumption'!AA$9:$AQ$9)-1))),0)+MAX(0,$AQ36*('1. General Inputs'!$J$20-COLUMNS('7. Consumption'!AA$9:$AQ$9)+1))</f>
        <v>0</v>
      </c>
      <c r="BS36" s="114">
        <f ca="1">IFERROR(SUM(OFFSET('7. Consumption'!AB36,0,1,,MIN('1. General Inputs'!$J$20,COLUMNS('7. Consumption'!AB$9:$AQ$9)-1))),0)+MAX(0,$AQ36*('1. General Inputs'!$J$20-COLUMNS('7. Consumption'!AB$9:$AQ$9)+1))</f>
        <v>0</v>
      </c>
      <c r="BT36" s="114">
        <f ca="1">IFERROR(SUM(OFFSET('7. Consumption'!AC36,0,1,,MIN('1. General Inputs'!$J$20,COLUMNS('7. Consumption'!AC$9:$AQ$9)-1))),0)+MAX(0,$AQ36*('1. General Inputs'!$J$20-COLUMNS('7. Consumption'!AC$9:$AQ$9)+1))</f>
        <v>0</v>
      </c>
      <c r="BU36" s="114">
        <f ca="1">IFERROR(SUM(OFFSET('7. Consumption'!AD36,0,1,,MIN('1. General Inputs'!$J$20,COLUMNS('7. Consumption'!AD$9:$AQ$9)-1))),0)+MAX(0,$AQ36*('1. General Inputs'!$J$20-COLUMNS('7. Consumption'!AD$9:$AQ$9)+1))</f>
        <v>0</v>
      </c>
      <c r="BV36" s="114">
        <f ca="1">IFERROR(SUM(OFFSET('7. Consumption'!AE36,0,1,,MIN('1. General Inputs'!$J$20,COLUMNS('7. Consumption'!AE$9:$AQ$9)-1))),0)+MAX(0,$AQ36*('1. General Inputs'!$J$20-COLUMNS('7. Consumption'!AE$9:$AQ$9)+1))</f>
        <v>0</v>
      </c>
      <c r="BW36" s="114">
        <f ca="1">IFERROR(SUM(OFFSET('7. Consumption'!AF36,0,1,,MIN('1. General Inputs'!$J$20,COLUMNS('7. Consumption'!AF$9:$AQ$9)-1))),0)+MAX(0,$AQ36*('1. General Inputs'!$J$20-COLUMNS('7. Consumption'!AF$9:$AQ$9)+1))</f>
        <v>0</v>
      </c>
      <c r="BX36" s="114">
        <f ca="1">IFERROR(SUM(OFFSET('7. Consumption'!AG36,0,1,,MIN('1. General Inputs'!$J$20,COLUMNS('7. Consumption'!AG$9:$AQ$9)-1))),0)+MAX(0,$AQ36*('1. General Inputs'!$J$20-COLUMNS('7. Consumption'!AG$9:$AQ$9)+1))</f>
        <v>0</v>
      </c>
      <c r="BY36" s="114">
        <f ca="1">IFERROR(SUM(OFFSET('7. Consumption'!AH36,0,1,,MIN('1. General Inputs'!$J$20,COLUMNS('7. Consumption'!AH$9:$AQ$9)-1))),0)+MAX(0,$AQ36*('1. General Inputs'!$J$20-COLUMNS('7. Consumption'!AH$9:$AQ$9)+1))</f>
        <v>0</v>
      </c>
      <c r="BZ36" s="114">
        <f ca="1">IFERROR(SUM(OFFSET('7. Consumption'!AI36,0,1,,MIN('1. General Inputs'!$J$20,COLUMNS('7. Consumption'!AI$9:$AQ$9)-1))),0)+MAX(0,$AQ36*('1. General Inputs'!$J$20-COLUMNS('7. Consumption'!AI$9:$AQ$9)+1))</f>
        <v>0</v>
      </c>
      <c r="CA36" s="114">
        <f ca="1">IFERROR(SUM(OFFSET('7. Consumption'!AJ36,0,1,,MIN('1. General Inputs'!$J$20,COLUMNS('7. Consumption'!AJ$9:$AQ$9)-1))),0)+MAX(0,$AQ36*('1. General Inputs'!$J$20-COLUMNS('7. Consumption'!AJ$9:$AQ$9)+1))</f>
        <v>0</v>
      </c>
      <c r="CB36" s="114">
        <f ca="1">IFERROR(SUM(OFFSET('7. Consumption'!AK36,0,1,,MIN('1. General Inputs'!$J$20,COLUMNS('7. Consumption'!AK$9:$AQ$9)-1))),0)+MAX(0,$AQ36*('1. General Inputs'!$J$20-COLUMNS('7. Consumption'!AK$9:$AQ$9)+1))</f>
        <v>0</v>
      </c>
      <c r="CC36" s="114">
        <f ca="1">IFERROR(SUM(OFFSET('7. Consumption'!AL36,0,1,,MIN('1. General Inputs'!$J$20,COLUMNS('7. Consumption'!AL$9:$AQ$9)-1))),0)+MAX(0,$AQ36*('1. General Inputs'!$J$20-COLUMNS('7. Consumption'!AL$9:$AQ$9)+1))</f>
        <v>0</v>
      </c>
      <c r="CD36" s="114">
        <f ca="1">IFERROR(SUM(OFFSET('7. Consumption'!AM36,0,1,,MIN('1. General Inputs'!$J$20,COLUMNS('7. Consumption'!AM$9:$AQ$9)-1))),0)+MAX(0,$AQ36*('1. General Inputs'!$J$20-COLUMNS('7. Consumption'!AM$9:$AQ$9)+1))</f>
        <v>0</v>
      </c>
      <c r="CE36" s="114">
        <f ca="1">IFERROR(SUM(OFFSET('7. Consumption'!AN36,0,1,,MIN('1. General Inputs'!$J$20,COLUMNS('7. Consumption'!AN$9:$AQ$9)-1))),0)+MAX(0,$AQ36*('1. General Inputs'!$J$20-COLUMNS('7. Consumption'!AN$9:$AQ$9)+1))</f>
        <v>0</v>
      </c>
      <c r="CF36" s="114">
        <f ca="1">IFERROR(SUM(OFFSET('7. Consumption'!AO36,0,1,,MIN('1. General Inputs'!$J$20,COLUMNS('7. Consumption'!AO$9:$AQ$9)-1))),0)+MAX(0,$AQ36*('1. General Inputs'!$J$20-COLUMNS('7. Consumption'!AO$9:$AQ$9)+1))</f>
        <v>0</v>
      </c>
      <c r="CG36" s="114">
        <f ca="1">IFERROR(SUM(OFFSET('7. Consumption'!AP36,0,1,,MIN('1. General Inputs'!$J$20,COLUMNS('7. Consumption'!AP$9:$AQ$9)-1))),0)+MAX(0,$AQ36*('1. General Inputs'!$J$20-COLUMNS('7. Consumption'!AP$9:$AQ$9)+1))</f>
        <v>0</v>
      </c>
      <c r="CH36" s="114">
        <f ca="1">IFERROR(SUM(OFFSET('7. Consumption'!AQ36,0,1,,MIN('1. General Inputs'!$J$20,COLUMNS('7. Consumption'!AQ$9:$AQ$9)-1))),0)+MAX(0,$AQ36*('1. General Inputs'!$J$20-COLUMNS('7. Consumption'!AQ$9:$AQ$9)+1))</f>
        <v>0</v>
      </c>
    </row>
    <row r="37" spans="2:86" x14ac:dyDescent="0.3">
      <c r="B37" s="12"/>
      <c r="C37" s="12" t="str">
        <f>IFERROR(VLOOKUP(ROWS($C$9:$C37),'5. Dosing'!$I$12:$J$73,COLUMNS('5. Dosing'!$I$11:$J$11),0),"")</f>
        <v>TAF+FTC+DTG (25/200/50) - 180 tab</v>
      </c>
      <c r="D37" s="12" t="str">
        <f>IFERROR(INDEX('5. Dosing'!C$12:C$73,MATCH('7. Consumption'!$C37,'5. Dosing'!$J$12:$J$73,0)),"")</f>
        <v>TAF+FTC+DTG</v>
      </c>
      <c r="E37" s="108">
        <f>IFERROR(INDEX('5. Dosing'!H$12:H$73,MATCH('7. Consumption'!$C37,'5. Dosing'!$J$12:$J$73,0)),0)</f>
        <v>0</v>
      </c>
      <c r="F37" s="109">
        <f>IFERROR(INDEX('5. Dosing'!G$12:G$73,MATCH('7. Consumption'!$C37,'5. Dosing'!$J$12:$J$73,0))*(30.5)/INDEX('5. Dosing'!F$12:F$73,MATCH('7. Consumption'!$C37,'5. Dosing'!$J$12:$J$73,0)),0)</f>
        <v>0.16944444444444445</v>
      </c>
      <c r="H37" s="3">
        <f ca="1">ROUNDUP($F37*$E37*CHOOSE(H$7,
IFERROR(SUMPRODUCT('6. Patients'!BZ$10:BZ$107,OFFSET('6. Patients'!$DM$9,1,MATCH($D37,'6. Patients'!$DN$9:$EI$9,0),ROWS('6. Patients'!DM$10:DM$107))),0)+
IFERROR(SUMPRODUCT('6. Patients'!BZ$10:BZ$107,OFFSET('6. Patients'!$EJ$9,1,MATCH($D37,'6. Patients'!$EK$9:$EW$9,0),ROWS('6. Patients'!DM$10:DM$107))),0)+
IFERROR(SUMPRODUCT('6. Patients'!BZ$10:BZ$107,OFFSET('6. Patients'!$EX$9,1,MATCH($D37,'6. Patients'!$EY$9:$FT$9,0),ROWS('6. Patients'!DM$10:DM$107))),0)+
IFERROR(SUMPRODUCT('6. Patients'!BZ$10:BZ$107,OFFSET('6. Patients'!$FU$9,1,MATCH($D37,'6. Patients'!$FV$9:$GJ$9,0),ROWS('6. Patients'!DM$10:DM$107))),0),
IFERROR(SUMPRODUCT('6. Patients'!BZ$10:BZ$107,OFFSET('6. Patients'!$GK$9,1,MATCH($D37,'6. Patients'!$GL$9:$HG$9,0),ROWS('6. Patients'!DM$10:DM$107))),0)+
IFERROR(SUMPRODUCT('6. Patients'!BZ$10:BZ$107,OFFSET('6. Patients'!$HH$9,1,MATCH($D37,'6. Patients'!$HI$9:$HU$9,0),ROWS('6. Patients'!DM$10:DM$107))),0)+
IFERROR(SUMPRODUCT('6. Patients'!BZ$10:BZ$107,OFFSET('6. Patients'!$HV$9,1,MATCH($D37,'6. Patients'!$HW$9:$IR$9,0),ROWS('6. Patients'!DM$10:DM$107))),0)+
IFERROR(SUMPRODUCT('6. Patients'!BZ$10:BZ$107,OFFSET('6. Patients'!$IS$9,1,MATCH($D37,'6. Patients'!$IT$9:$JH$9,0),ROWS('6. Patients'!DM$10:DM$107))),0),
IFERROR(SUMPRODUCT('6. Patients'!BZ$10:BZ$107,OFFSET('6. Patients'!$JI$9,1,MATCH($D37,'6. Patients'!$JJ$9:$KE$9,0),ROWS('6. Patients'!DM$10:DM$107))),0)+
IFERROR(SUMPRODUCT('6. Patients'!BZ$10:BZ$107,OFFSET('6. Patients'!$KF$9,1,MATCH($D37,'6. Patients'!$KG$9:$KS$9,0),ROWS('6. Patients'!DM$10:DM$107))),0)+
IFERROR(SUMPRODUCT('6. Patients'!BZ$10:BZ$107,OFFSET('6. Patients'!$KT$9,1,MATCH($D37,'6. Patients'!$KU$9:$LP$9,0),ROWS('6. Patients'!DM$10:DM$107))),0)+
IFERROR(SUMPRODUCT('6. Patients'!BZ$10:BZ$107,OFFSET('6. Patients'!$LQ$9,1,MATCH($D37,'6. Patients'!$LR$9:$MF$9,0),ROWS('6. Patients'!DM$10:DM$107))),0))+
IFERROR(VLOOKUP($D37,$H$109:$L$139,COLUMNS($H$108:$J$108)-1+H$7,0)*$E37*$F37*'1. General Inputs'!$J$18,0),0)</f>
        <v>0</v>
      </c>
      <c r="I37" s="3">
        <f ca="1">ROUNDUP($F37*$E37*CHOOSE(I$7,
IFERROR(SUMPRODUCT('6. Patients'!CA$10:CA$107,OFFSET('6. Patients'!$DM$9,1,MATCH($D37,'6. Patients'!$DN$9:$EI$9,0),ROWS('6. Patients'!DN$10:DN$107))),0)+
IFERROR(SUMPRODUCT('6. Patients'!CA$10:CA$107,OFFSET('6. Patients'!$EJ$9,1,MATCH($D37,'6. Patients'!$EK$9:$EW$9,0),ROWS('6. Patients'!DN$10:DN$107))),0)+
IFERROR(SUMPRODUCT('6. Patients'!CA$10:CA$107,OFFSET('6. Patients'!$EX$9,1,MATCH($D37,'6. Patients'!$EY$9:$FT$9,0),ROWS('6. Patients'!DN$10:DN$107))),0)+
IFERROR(SUMPRODUCT('6. Patients'!CA$10:CA$107,OFFSET('6. Patients'!$FU$9,1,MATCH($D37,'6. Patients'!$FV$9:$GJ$9,0),ROWS('6. Patients'!DN$10:DN$107))),0),
IFERROR(SUMPRODUCT('6. Patients'!CA$10:CA$107,OFFSET('6. Patients'!$GK$9,1,MATCH($D37,'6. Patients'!$GL$9:$HG$9,0),ROWS('6. Patients'!DN$10:DN$107))),0)+
IFERROR(SUMPRODUCT('6. Patients'!CA$10:CA$107,OFFSET('6. Patients'!$HH$9,1,MATCH($D37,'6. Patients'!$HI$9:$HU$9,0),ROWS('6. Patients'!DN$10:DN$107))),0)+
IFERROR(SUMPRODUCT('6. Patients'!CA$10:CA$107,OFFSET('6. Patients'!$HV$9,1,MATCH($D37,'6. Patients'!$HW$9:$IR$9,0),ROWS('6. Patients'!DN$10:DN$107))),0)+
IFERROR(SUMPRODUCT('6. Patients'!CA$10:CA$107,OFFSET('6. Patients'!$IS$9,1,MATCH($D37,'6. Patients'!$IT$9:$JH$9,0),ROWS('6. Patients'!DN$10:DN$107))),0),
IFERROR(SUMPRODUCT('6. Patients'!CA$10:CA$107,OFFSET('6. Patients'!$JI$9,1,MATCH($D37,'6. Patients'!$JJ$9:$KE$9,0),ROWS('6. Patients'!DN$10:DN$107))),0)+
IFERROR(SUMPRODUCT('6. Patients'!CA$10:CA$107,OFFSET('6. Patients'!$KF$9,1,MATCH($D37,'6. Patients'!$KG$9:$KS$9,0),ROWS('6. Patients'!DN$10:DN$107))),0)+
IFERROR(SUMPRODUCT('6. Patients'!CA$10:CA$107,OFFSET('6. Patients'!$KT$9,1,MATCH($D37,'6. Patients'!$KU$9:$LP$9,0),ROWS('6. Patients'!DN$10:DN$107))),0)+
IFERROR(SUMPRODUCT('6. Patients'!CA$10:CA$107,OFFSET('6. Patients'!$LQ$9,1,MATCH($D37,'6. Patients'!$LR$9:$MF$9,0),ROWS('6. Patients'!DN$10:DN$107))),0))+
IFERROR(VLOOKUP($D37,$H$109:$L$139,COLUMNS($H$108:$J$108)-1+I$7,0)*$E37*$F37*'1. General Inputs'!$J$18,0),0)</f>
        <v>0</v>
      </c>
      <c r="J37" s="3">
        <f ca="1">ROUNDUP($F37*$E37*CHOOSE(J$7,
IFERROR(SUMPRODUCT('6. Patients'!CB$10:CB$107,OFFSET('6. Patients'!$DM$9,1,MATCH($D37,'6. Patients'!$DN$9:$EI$9,0),ROWS('6. Patients'!DO$10:DO$107))),0)+
IFERROR(SUMPRODUCT('6. Patients'!CB$10:CB$107,OFFSET('6. Patients'!$EJ$9,1,MATCH($D37,'6. Patients'!$EK$9:$EW$9,0),ROWS('6. Patients'!DO$10:DO$107))),0)+
IFERROR(SUMPRODUCT('6. Patients'!CB$10:CB$107,OFFSET('6. Patients'!$EX$9,1,MATCH($D37,'6. Patients'!$EY$9:$FT$9,0),ROWS('6. Patients'!DO$10:DO$107))),0)+
IFERROR(SUMPRODUCT('6. Patients'!CB$10:CB$107,OFFSET('6. Patients'!$FU$9,1,MATCH($D37,'6. Patients'!$FV$9:$GJ$9,0),ROWS('6. Patients'!DO$10:DO$107))),0),
IFERROR(SUMPRODUCT('6. Patients'!CB$10:CB$107,OFFSET('6. Patients'!$GK$9,1,MATCH($D37,'6. Patients'!$GL$9:$HG$9,0),ROWS('6. Patients'!DO$10:DO$107))),0)+
IFERROR(SUMPRODUCT('6. Patients'!CB$10:CB$107,OFFSET('6. Patients'!$HH$9,1,MATCH($D37,'6. Patients'!$HI$9:$HU$9,0),ROWS('6. Patients'!DO$10:DO$107))),0)+
IFERROR(SUMPRODUCT('6. Patients'!CB$10:CB$107,OFFSET('6. Patients'!$HV$9,1,MATCH($D37,'6. Patients'!$HW$9:$IR$9,0),ROWS('6. Patients'!DO$10:DO$107))),0)+
IFERROR(SUMPRODUCT('6. Patients'!CB$10:CB$107,OFFSET('6. Patients'!$IS$9,1,MATCH($D37,'6. Patients'!$IT$9:$JH$9,0),ROWS('6. Patients'!DO$10:DO$107))),0),
IFERROR(SUMPRODUCT('6. Patients'!CB$10:CB$107,OFFSET('6. Patients'!$JI$9,1,MATCH($D37,'6. Patients'!$JJ$9:$KE$9,0),ROWS('6. Patients'!DO$10:DO$107))),0)+
IFERROR(SUMPRODUCT('6. Patients'!CB$10:CB$107,OFFSET('6. Patients'!$KF$9,1,MATCH($D37,'6. Patients'!$KG$9:$KS$9,0),ROWS('6. Patients'!DO$10:DO$107))),0)+
IFERROR(SUMPRODUCT('6. Patients'!CB$10:CB$107,OFFSET('6. Patients'!$KT$9,1,MATCH($D37,'6. Patients'!$KU$9:$LP$9,0),ROWS('6. Patients'!DO$10:DO$107))),0)+
IFERROR(SUMPRODUCT('6. Patients'!CB$10:CB$107,OFFSET('6. Patients'!$LQ$9,1,MATCH($D37,'6. Patients'!$LR$9:$MF$9,0),ROWS('6. Patients'!DO$10:DO$107))),0))+
IFERROR(VLOOKUP($D37,$H$109:$L$139,COLUMNS($H$108:$J$108)-1+J$7,0)*$E37*$F37*'1. General Inputs'!$J$18,0),0)</f>
        <v>0</v>
      </c>
      <c r="K37" s="3">
        <f ca="1">ROUNDUP($F37*$E37*CHOOSE(K$7,
IFERROR(SUMPRODUCT('6. Patients'!CC$10:CC$107,OFFSET('6. Patients'!$DM$9,1,MATCH($D37,'6. Patients'!$DN$9:$EI$9,0),ROWS('6. Patients'!DP$10:DP$107))),0)+
IFERROR(SUMPRODUCT('6. Patients'!CC$10:CC$107,OFFSET('6. Patients'!$EJ$9,1,MATCH($D37,'6. Patients'!$EK$9:$EW$9,0),ROWS('6. Patients'!DP$10:DP$107))),0)+
IFERROR(SUMPRODUCT('6. Patients'!CC$10:CC$107,OFFSET('6. Patients'!$EX$9,1,MATCH($D37,'6. Patients'!$EY$9:$FT$9,0),ROWS('6. Patients'!DP$10:DP$107))),0)+
IFERROR(SUMPRODUCT('6. Patients'!CC$10:CC$107,OFFSET('6. Patients'!$FU$9,1,MATCH($D37,'6. Patients'!$FV$9:$GJ$9,0),ROWS('6. Patients'!DP$10:DP$107))),0),
IFERROR(SUMPRODUCT('6. Patients'!CC$10:CC$107,OFFSET('6. Patients'!$GK$9,1,MATCH($D37,'6. Patients'!$GL$9:$HG$9,0),ROWS('6. Patients'!DP$10:DP$107))),0)+
IFERROR(SUMPRODUCT('6. Patients'!CC$10:CC$107,OFFSET('6. Patients'!$HH$9,1,MATCH($D37,'6. Patients'!$HI$9:$HU$9,0),ROWS('6. Patients'!DP$10:DP$107))),0)+
IFERROR(SUMPRODUCT('6. Patients'!CC$10:CC$107,OFFSET('6. Patients'!$HV$9,1,MATCH($D37,'6. Patients'!$HW$9:$IR$9,0),ROWS('6. Patients'!DP$10:DP$107))),0)+
IFERROR(SUMPRODUCT('6. Patients'!CC$10:CC$107,OFFSET('6. Patients'!$IS$9,1,MATCH($D37,'6. Patients'!$IT$9:$JH$9,0),ROWS('6. Patients'!DP$10:DP$107))),0),
IFERROR(SUMPRODUCT('6. Patients'!CC$10:CC$107,OFFSET('6. Patients'!$JI$9,1,MATCH($D37,'6. Patients'!$JJ$9:$KE$9,0),ROWS('6. Patients'!DP$10:DP$107))),0)+
IFERROR(SUMPRODUCT('6. Patients'!CC$10:CC$107,OFFSET('6. Patients'!$KF$9,1,MATCH($D37,'6. Patients'!$KG$9:$KS$9,0),ROWS('6. Patients'!DP$10:DP$107))),0)+
IFERROR(SUMPRODUCT('6. Patients'!CC$10:CC$107,OFFSET('6. Patients'!$KT$9,1,MATCH($D37,'6. Patients'!$KU$9:$LP$9,0),ROWS('6. Patients'!DP$10:DP$107))),0)+
IFERROR(SUMPRODUCT('6. Patients'!CC$10:CC$107,OFFSET('6. Patients'!$LQ$9,1,MATCH($D37,'6. Patients'!$LR$9:$MF$9,0),ROWS('6. Patients'!DP$10:DP$107))),0))+
IFERROR(VLOOKUP($D37,$H$109:$L$139,COLUMNS($H$108:$J$108)-1+K$7,0)*$E37*$F37*'1. General Inputs'!$J$18,0),0)</f>
        <v>0</v>
      </c>
      <c r="L37" s="3">
        <f ca="1">ROUNDUP($F37*$E37*CHOOSE(L$7,
IFERROR(SUMPRODUCT('6. Patients'!CD$10:CD$107,OFFSET('6. Patients'!$DM$9,1,MATCH($D37,'6. Patients'!$DN$9:$EI$9,0),ROWS('6. Patients'!DQ$10:DQ$107))),0)+
IFERROR(SUMPRODUCT('6. Patients'!CD$10:CD$107,OFFSET('6. Patients'!$EJ$9,1,MATCH($D37,'6. Patients'!$EK$9:$EW$9,0),ROWS('6. Patients'!DQ$10:DQ$107))),0)+
IFERROR(SUMPRODUCT('6. Patients'!CD$10:CD$107,OFFSET('6. Patients'!$EX$9,1,MATCH($D37,'6. Patients'!$EY$9:$FT$9,0),ROWS('6. Patients'!DQ$10:DQ$107))),0)+
IFERROR(SUMPRODUCT('6. Patients'!CD$10:CD$107,OFFSET('6. Patients'!$FU$9,1,MATCH($D37,'6. Patients'!$FV$9:$GJ$9,0),ROWS('6. Patients'!DQ$10:DQ$107))),0),
IFERROR(SUMPRODUCT('6. Patients'!CD$10:CD$107,OFFSET('6. Patients'!$GK$9,1,MATCH($D37,'6. Patients'!$GL$9:$HG$9,0),ROWS('6. Patients'!DQ$10:DQ$107))),0)+
IFERROR(SUMPRODUCT('6. Patients'!CD$10:CD$107,OFFSET('6. Patients'!$HH$9,1,MATCH($D37,'6. Patients'!$HI$9:$HU$9,0),ROWS('6. Patients'!DQ$10:DQ$107))),0)+
IFERROR(SUMPRODUCT('6. Patients'!CD$10:CD$107,OFFSET('6. Patients'!$HV$9,1,MATCH($D37,'6. Patients'!$HW$9:$IR$9,0),ROWS('6. Patients'!DQ$10:DQ$107))),0)+
IFERROR(SUMPRODUCT('6. Patients'!CD$10:CD$107,OFFSET('6. Patients'!$IS$9,1,MATCH($D37,'6. Patients'!$IT$9:$JH$9,0),ROWS('6. Patients'!DQ$10:DQ$107))),0),
IFERROR(SUMPRODUCT('6. Patients'!CD$10:CD$107,OFFSET('6. Patients'!$JI$9,1,MATCH($D37,'6. Patients'!$JJ$9:$KE$9,0),ROWS('6. Patients'!DQ$10:DQ$107))),0)+
IFERROR(SUMPRODUCT('6. Patients'!CD$10:CD$107,OFFSET('6. Patients'!$KF$9,1,MATCH($D37,'6. Patients'!$KG$9:$KS$9,0),ROWS('6. Patients'!DQ$10:DQ$107))),0)+
IFERROR(SUMPRODUCT('6. Patients'!CD$10:CD$107,OFFSET('6. Patients'!$KT$9,1,MATCH($D37,'6. Patients'!$KU$9:$LP$9,0),ROWS('6. Patients'!DQ$10:DQ$107))),0)+
IFERROR(SUMPRODUCT('6. Patients'!CD$10:CD$107,OFFSET('6. Patients'!$LQ$9,1,MATCH($D37,'6. Patients'!$LR$9:$MF$9,0),ROWS('6. Patients'!DQ$10:DQ$107))),0))+
IFERROR(VLOOKUP($D37,$H$109:$L$139,COLUMNS($H$108:$J$108)-1+L$7,0)*$E37*$F37*'1. General Inputs'!$J$18,0),0)</f>
        <v>0</v>
      </c>
      <c r="M37" s="3">
        <f ca="1">ROUNDUP($F37*$E37*CHOOSE(M$7,
IFERROR(SUMPRODUCT('6. Patients'!CE$10:CE$107,OFFSET('6. Patients'!$DM$9,1,MATCH($D37,'6. Patients'!$DN$9:$EI$9,0),ROWS('6. Patients'!DR$10:DR$107))),0)+
IFERROR(SUMPRODUCT('6. Patients'!CE$10:CE$107,OFFSET('6. Patients'!$EJ$9,1,MATCH($D37,'6. Patients'!$EK$9:$EW$9,0),ROWS('6. Patients'!DR$10:DR$107))),0)+
IFERROR(SUMPRODUCT('6. Patients'!CE$10:CE$107,OFFSET('6. Patients'!$EX$9,1,MATCH($D37,'6. Patients'!$EY$9:$FT$9,0),ROWS('6. Patients'!DR$10:DR$107))),0)+
IFERROR(SUMPRODUCT('6. Patients'!CE$10:CE$107,OFFSET('6. Patients'!$FU$9,1,MATCH($D37,'6. Patients'!$FV$9:$GJ$9,0),ROWS('6. Patients'!DR$10:DR$107))),0),
IFERROR(SUMPRODUCT('6. Patients'!CE$10:CE$107,OFFSET('6. Patients'!$GK$9,1,MATCH($D37,'6. Patients'!$GL$9:$HG$9,0),ROWS('6. Patients'!DR$10:DR$107))),0)+
IFERROR(SUMPRODUCT('6. Patients'!CE$10:CE$107,OFFSET('6. Patients'!$HH$9,1,MATCH($D37,'6. Patients'!$HI$9:$HU$9,0),ROWS('6. Patients'!DR$10:DR$107))),0)+
IFERROR(SUMPRODUCT('6. Patients'!CE$10:CE$107,OFFSET('6. Patients'!$HV$9,1,MATCH($D37,'6. Patients'!$HW$9:$IR$9,0),ROWS('6. Patients'!DR$10:DR$107))),0)+
IFERROR(SUMPRODUCT('6. Patients'!CE$10:CE$107,OFFSET('6. Patients'!$IS$9,1,MATCH($D37,'6. Patients'!$IT$9:$JH$9,0),ROWS('6. Patients'!DR$10:DR$107))),0),
IFERROR(SUMPRODUCT('6. Patients'!CE$10:CE$107,OFFSET('6. Patients'!$JI$9,1,MATCH($D37,'6. Patients'!$JJ$9:$KE$9,0),ROWS('6. Patients'!DR$10:DR$107))),0)+
IFERROR(SUMPRODUCT('6. Patients'!CE$10:CE$107,OFFSET('6. Patients'!$KF$9,1,MATCH($D37,'6. Patients'!$KG$9:$KS$9,0),ROWS('6. Patients'!DR$10:DR$107))),0)+
IFERROR(SUMPRODUCT('6. Patients'!CE$10:CE$107,OFFSET('6. Patients'!$KT$9,1,MATCH($D37,'6. Patients'!$KU$9:$LP$9,0),ROWS('6. Patients'!DR$10:DR$107))),0)+
IFERROR(SUMPRODUCT('6. Patients'!CE$10:CE$107,OFFSET('6. Patients'!$LQ$9,1,MATCH($D37,'6. Patients'!$LR$9:$MF$9,0),ROWS('6. Patients'!DR$10:DR$107))),0))+
IFERROR(VLOOKUP($D37,$H$109:$L$139,COLUMNS($H$108:$J$108)-1+M$7,0)*$E37*$F37*'1. General Inputs'!$J$18,0),0)</f>
        <v>0</v>
      </c>
      <c r="N37" s="3">
        <f ca="1">ROUNDUP($F37*$E37*CHOOSE(N$7,
IFERROR(SUMPRODUCT('6. Patients'!CF$10:CF$107,OFFSET('6. Patients'!$DM$9,1,MATCH($D37,'6. Patients'!$DN$9:$EI$9,0),ROWS('6. Patients'!DS$10:DS$107))),0)+
IFERROR(SUMPRODUCT('6. Patients'!CF$10:CF$107,OFFSET('6. Patients'!$EJ$9,1,MATCH($D37,'6. Patients'!$EK$9:$EW$9,0),ROWS('6. Patients'!DS$10:DS$107))),0)+
IFERROR(SUMPRODUCT('6. Patients'!CF$10:CF$107,OFFSET('6. Patients'!$EX$9,1,MATCH($D37,'6. Patients'!$EY$9:$FT$9,0),ROWS('6. Patients'!DS$10:DS$107))),0)+
IFERROR(SUMPRODUCT('6. Patients'!CF$10:CF$107,OFFSET('6. Patients'!$FU$9,1,MATCH($D37,'6. Patients'!$FV$9:$GJ$9,0),ROWS('6. Patients'!DS$10:DS$107))),0),
IFERROR(SUMPRODUCT('6. Patients'!CF$10:CF$107,OFFSET('6. Patients'!$GK$9,1,MATCH($D37,'6. Patients'!$GL$9:$HG$9,0),ROWS('6. Patients'!DS$10:DS$107))),0)+
IFERROR(SUMPRODUCT('6. Patients'!CF$10:CF$107,OFFSET('6. Patients'!$HH$9,1,MATCH($D37,'6. Patients'!$HI$9:$HU$9,0),ROWS('6. Patients'!DS$10:DS$107))),0)+
IFERROR(SUMPRODUCT('6. Patients'!CF$10:CF$107,OFFSET('6. Patients'!$HV$9,1,MATCH($D37,'6. Patients'!$HW$9:$IR$9,0),ROWS('6. Patients'!DS$10:DS$107))),0)+
IFERROR(SUMPRODUCT('6. Patients'!CF$10:CF$107,OFFSET('6. Patients'!$IS$9,1,MATCH($D37,'6. Patients'!$IT$9:$JH$9,0),ROWS('6. Patients'!DS$10:DS$107))),0),
IFERROR(SUMPRODUCT('6. Patients'!CF$10:CF$107,OFFSET('6. Patients'!$JI$9,1,MATCH($D37,'6. Patients'!$JJ$9:$KE$9,0),ROWS('6. Patients'!DS$10:DS$107))),0)+
IFERROR(SUMPRODUCT('6. Patients'!CF$10:CF$107,OFFSET('6. Patients'!$KF$9,1,MATCH($D37,'6. Patients'!$KG$9:$KS$9,0),ROWS('6. Patients'!DS$10:DS$107))),0)+
IFERROR(SUMPRODUCT('6. Patients'!CF$10:CF$107,OFFSET('6. Patients'!$KT$9,1,MATCH($D37,'6. Patients'!$KU$9:$LP$9,0),ROWS('6. Patients'!DS$10:DS$107))),0)+
IFERROR(SUMPRODUCT('6. Patients'!CF$10:CF$107,OFFSET('6. Patients'!$LQ$9,1,MATCH($D37,'6. Patients'!$LR$9:$MF$9,0),ROWS('6. Patients'!DS$10:DS$107))),0))+
IFERROR(VLOOKUP($D37,$H$109:$L$139,COLUMNS($H$108:$J$108)-1+N$7,0)*$E37*$F37*'1. General Inputs'!$J$18,0),0)</f>
        <v>0</v>
      </c>
      <c r="O37" s="3">
        <f ca="1">ROUNDUP($F37*$E37*CHOOSE(O$7,
IFERROR(SUMPRODUCT('6. Patients'!CG$10:CG$107,OFFSET('6. Patients'!$DM$9,1,MATCH($D37,'6. Patients'!$DN$9:$EI$9,0),ROWS('6. Patients'!DT$10:DT$107))),0)+
IFERROR(SUMPRODUCT('6. Patients'!CG$10:CG$107,OFFSET('6. Patients'!$EJ$9,1,MATCH($D37,'6. Patients'!$EK$9:$EW$9,0),ROWS('6. Patients'!DT$10:DT$107))),0)+
IFERROR(SUMPRODUCT('6. Patients'!CG$10:CG$107,OFFSET('6. Patients'!$EX$9,1,MATCH($D37,'6. Patients'!$EY$9:$FT$9,0),ROWS('6. Patients'!DT$10:DT$107))),0)+
IFERROR(SUMPRODUCT('6. Patients'!CG$10:CG$107,OFFSET('6. Patients'!$FU$9,1,MATCH($D37,'6. Patients'!$FV$9:$GJ$9,0),ROWS('6. Patients'!DT$10:DT$107))),0),
IFERROR(SUMPRODUCT('6. Patients'!CG$10:CG$107,OFFSET('6. Patients'!$GK$9,1,MATCH($D37,'6. Patients'!$GL$9:$HG$9,0),ROWS('6. Patients'!DT$10:DT$107))),0)+
IFERROR(SUMPRODUCT('6. Patients'!CG$10:CG$107,OFFSET('6. Patients'!$HH$9,1,MATCH($D37,'6. Patients'!$HI$9:$HU$9,0),ROWS('6. Patients'!DT$10:DT$107))),0)+
IFERROR(SUMPRODUCT('6. Patients'!CG$10:CG$107,OFFSET('6. Patients'!$HV$9,1,MATCH($D37,'6. Patients'!$HW$9:$IR$9,0),ROWS('6. Patients'!DT$10:DT$107))),0)+
IFERROR(SUMPRODUCT('6. Patients'!CG$10:CG$107,OFFSET('6. Patients'!$IS$9,1,MATCH($D37,'6. Patients'!$IT$9:$JH$9,0),ROWS('6. Patients'!DT$10:DT$107))),0),
IFERROR(SUMPRODUCT('6. Patients'!CG$10:CG$107,OFFSET('6. Patients'!$JI$9,1,MATCH($D37,'6. Patients'!$JJ$9:$KE$9,0),ROWS('6. Patients'!DT$10:DT$107))),0)+
IFERROR(SUMPRODUCT('6. Patients'!CG$10:CG$107,OFFSET('6. Patients'!$KF$9,1,MATCH($D37,'6. Patients'!$KG$9:$KS$9,0),ROWS('6. Patients'!DT$10:DT$107))),0)+
IFERROR(SUMPRODUCT('6. Patients'!CG$10:CG$107,OFFSET('6. Patients'!$KT$9,1,MATCH($D37,'6. Patients'!$KU$9:$LP$9,0),ROWS('6. Patients'!DT$10:DT$107))),0)+
IFERROR(SUMPRODUCT('6. Patients'!CG$10:CG$107,OFFSET('6. Patients'!$LQ$9,1,MATCH($D37,'6. Patients'!$LR$9:$MF$9,0),ROWS('6. Patients'!DT$10:DT$107))),0))+
IFERROR(VLOOKUP($D37,$H$109:$L$139,COLUMNS($H$108:$J$108)-1+O$7,0)*$E37*$F37*'1. General Inputs'!$J$18,0),0)</f>
        <v>0</v>
      </c>
      <c r="P37" s="3">
        <f ca="1">ROUNDUP($F37*$E37*CHOOSE(P$7,
IFERROR(SUMPRODUCT('6. Patients'!CH$10:CH$107,OFFSET('6. Patients'!$DM$9,1,MATCH($D37,'6. Patients'!$DN$9:$EI$9,0),ROWS('6. Patients'!DU$10:DU$107))),0)+
IFERROR(SUMPRODUCT('6. Patients'!CH$10:CH$107,OFFSET('6. Patients'!$EJ$9,1,MATCH($D37,'6. Patients'!$EK$9:$EW$9,0),ROWS('6. Patients'!DU$10:DU$107))),0)+
IFERROR(SUMPRODUCT('6. Patients'!CH$10:CH$107,OFFSET('6. Patients'!$EX$9,1,MATCH($D37,'6. Patients'!$EY$9:$FT$9,0),ROWS('6. Patients'!DU$10:DU$107))),0)+
IFERROR(SUMPRODUCT('6. Patients'!CH$10:CH$107,OFFSET('6. Patients'!$FU$9,1,MATCH($D37,'6. Patients'!$FV$9:$GJ$9,0),ROWS('6. Patients'!DU$10:DU$107))),0),
IFERROR(SUMPRODUCT('6. Patients'!CH$10:CH$107,OFFSET('6. Patients'!$GK$9,1,MATCH($D37,'6. Patients'!$GL$9:$HG$9,0),ROWS('6. Patients'!DU$10:DU$107))),0)+
IFERROR(SUMPRODUCT('6. Patients'!CH$10:CH$107,OFFSET('6. Patients'!$HH$9,1,MATCH($D37,'6. Patients'!$HI$9:$HU$9,0),ROWS('6. Patients'!DU$10:DU$107))),0)+
IFERROR(SUMPRODUCT('6. Patients'!CH$10:CH$107,OFFSET('6. Patients'!$HV$9,1,MATCH($D37,'6. Patients'!$HW$9:$IR$9,0),ROWS('6. Patients'!DU$10:DU$107))),0)+
IFERROR(SUMPRODUCT('6. Patients'!CH$10:CH$107,OFFSET('6. Patients'!$IS$9,1,MATCH($D37,'6. Patients'!$IT$9:$JH$9,0),ROWS('6. Patients'!DU$10:DU$107))),0),
IFERROR(SUMPRODUCT('6. Patients'!CH$10:CH$107,OFFSET('6. Patients'!$JI$9,1,MATCH($D37,'6. Patients'!$JJ$9:$KE$9,0),ROWS('6. Patients'!DU$10:DU$107))),0)+
IFERROR(SUMPRODUCT('6. Patients'!CH$10:CH$107,OFFSET('6. Patients'!$KF$9,1,MATCH($D37,'6. Patients'!$KG$9:$KS$9,0),ROWS('6. Patients'!DU$10:DU$107))),0)+
IFERROR(SUMPRODUCT('6. Patients'!CH$10:CH$107,OFFSET('6. Patients'!$KT$9,1,MATCH($D37,'6. Patients'!$KU$9:$LP$9,0),ROWS('6. Patients'!DU$10:DU$107))),0)+
IFERROR(SUMPRODUCT('6. Patients'!CH$10:CH$107,OFFSET('6. Patients'!$LQ$9,1,MATCH($D37,'6. Patients'!$LR$9:$MF$9,0),ROWS('6. Patients'!DU$10:DU$107))),0))+
IFERROR(VLOOKUP($D37,$H$109:$L$139,COLUMNS($H$108:$J$108)-1+P$7,0)*$E37*$F37*'1. General Inputs'!$J$18,0),0)</f>
        <v>0</v>
      </c>
      <c r="Q37" s="3">
        <f ca="1">ROUNDUP($F37*$E37*CHOOSE(Q$7,
IFERROR(SUMPRODUCT('6. Patients'!CI$10:CI$107,OFFSET('6. Patients'!$DM$9,1,MATCH($D37,'6. Patients'!$DN$9:$EI$9,0),ROWS('6. Patients'!DV$10:DV$107))),0)+
IFERROR(SUMPRODUCT('6. Patients'!CI$10:CI$107,OFFSET('6. Patients'!$EJ$9,1,MATCH($D37,'6. Patients'!$EK$9:$EW$9,0),ROWS('6. Patients'!DV$10:DV$107))),0)+
IFERROR(SUMPRODUCT('6. Patients'!CI$10:CI$107,OFFSET('6. Patients'!$EX$9,1,MATCH($D37,'6. Patients'!$EY$9:$FT$9,0),ROWS('6. Patients'!DV$10:DV$107))),0)+
IFERROR(SUMPRODUCT('6. Patients'!CI$10:CI$107,OFFSET('6. Patients'!$FU$9,1,MATCH($D37,'6. Patients'!$FV$9:$GJ$9,0),ROWS('6. Patients'!DV$10:DV$107))),0),
IFERROR(SUMPRODUCT('6. Patients'!CI$10:CI$107,OFFSET('6. Patients'!$GK$9,1,MATCH($D37,'6. Patients'!$GL$9:$HG$9,0),ROWS('6. Patients'!DV$10:DV$107))),0)+
IFERROR(SUMPRODUCT('6. Patients'!CI$10:CI$107,OFFSET('6. Patients'!$HH$9,1,MATCH($D37,'6. Patients'!$HI$9:$HU$9,0),ROWS('6. Patients'!DV$10:DV$107))),0)+
IFERROR(SUMPRODUCT('6. Patients'!CI$10:CI$107,OFFSET('6. Patients'!$HV$9,1,MATCH($D37,'6. Patients'!$HW$9:$IR$9,0),ROWS('6. Patients'!DV$10:DV$107))),0)+
IFERROR(SUMPRODUCT('6. Patients'!CI$10:CI$107,OFFSET('6. Patients'!$IS$9,1,MATCH($D37,'6. Patients'!$IT$9:$JH$9,0),ROWS('6. Patients'!DV$10:DV$107))),0),
IFERROR(SUMPRODUCT('6. Patients'!CI$10:CI$107,OFFSET('6. Patients'!$JI$9,1,MATCH($D37,'6. Patients'!$JJ$9:$KE$9,0),ROWS('6. Patients'!DV$10:DV$107))),0)+
IFERROR(SUMPRODUCT('6. Patients'!CI$10:CI$107,OFFSET('6. Patients'!$KF$9,1,MATCH($D37,'6. Patients'!$KG$9:$KS$9,0),ROWS('6. Patients'!DV$10:DV$107))),0)+
IFERROR(SUMPRODUCT('6. Patients'!CI$10:CI$107,OFFSET('6. Patients'!$KT$9,1,MATCH($D37,'6. Patients'!$KU$9:$LP$9,0),ROWS('6. Patients'!DV$10:DV$107))),0)+
IFERROR(SUMPRODUCT('6. Patients'!CI$10:CI$107,OFFSET('6. Patients'!$LQ$9,1,MATCH($D37,'6. Patients'!$LR$9:$MF$9,0),ROWS('6. Patients'!DV$10:DV$107))),0))+
IFERROR(VLOOKUP($D37,$H$109:$L$139,COLUMNS($H$108:$J$108)-1+Q$7,0)*$E37*$F37*'1. General Inputs'!$J$18,0),0)</f>
        <v>0</v>
      </c>
      <c r="R37" s="3">
        <f ca="1">ROUNDUP($F37*$E37*CHOOSE(R$7,
IFERROR(SUMPRODUCT('6. Patients'!CJ$10:CJ$107,OFFSET('6. Patients'!$DM$9,1,MATCH($D37,'6. Patients'!$DN$9:$EI$9,0),ROWS('6. Patients'!DW$10:DW$107))),0)+
IFERROR(SUMPRODUCT('6. Patients'!CJ$10:CJ$107,OFFSET('6. Patients'!$EJ$9,1,MATCH($D37,'6. Patients'!$EK$9:$EW$9,0),ROWS('6. Patients'!DW$10:DW$107))),0)+
IFERROR(SUMPRODUCT('6. Patients'!CJ$10:CJ$107,OFFSET('6. Patients'!$EX$9,1,MATCH($D37,'6. Patients'!$EY$9:$FT$9,0),ROWS('6. Patients'!DW$10:DW$107))),0)+
IFERROR(SUMPRODUCT('6. Patients'!CJ$10:CJ$107,OFFSET('6. Patients'!$FU$9,1,MATCH($D37,'6. Patients'!$FV$9:$GJ$9,0),ROWS('6. Patients'!DW$10:DW$107))),0),
IFERROR(SUMPRODUCT('6. Patients'!CJ$10:CJ$107,OFFSET('6. Patients'!$GK$9,1,MATCH($D37,'6. Patients'!$GL$9:$HG$9,0),ROWS('6. Patients'!DW$10:DW$107))),0)+
IFERROR(SUMPRODUCT('6. Patients'!CJ$10:CJ$107,OFFSET('6. Patients'!$HH$9,1,MATCH($D37,'6. Patients'!$HI$9:$HU$9,0),ROWS('6. Patients'!DW$10:DW$107))),0)+
IFERROR(SUMPRODUCT('6. Patients'!CJ$10:CJ$107,OFFSET('6. Patients'!$HV$9,1,MATCH($D37,'6. Patients'!$HW$9:$IR$9,0),ROWS('6. Patients'!DW$10:DW$107))),0)+
IFERROR(SUMPRODUCT('6. Patients'!CJ$10:CJ$107,OFFSET('6. Patients'!$IS$9,1,MATCH($D37,'6. Patients'!$IT$9:$JH$9,0),ROWS('6. Patients'!DW$10:DW$107))),0),
IFERROR(SUMPRODUCT('6. Patients'!CJ$10:CJ$107,OFFSET('6. Patients'!$JI$9,1,MATCH($D37,'6. Patients'!$JJ$9:$KE$9,0),ROWS('6. Patients'!DW$10:DW$107))),0)+
IFERROR(SUMPRODUCT('6. Patients'!CJ$10:CJ$107,OFFSET('6. Patients'!$KF$9,1,MATCH($D37,'6. Patients'!$KG$9:$KS$9,0),ROWS('6. Patients'!DW$10:DW$107))),0)+
IFERROR(SUMPRODUCT('6. Patients'!CJ$10:CJ$107,OFFSET('6. Patients'!$KT$9,1,MATCH($D37,'6. Patients'!$KU$9:$LP$9,0),ROWS('6. Patients'!DW$10:DW$107))),0)+
IFERROR(SUMPRODUCT('6. Patients'!CJ$10:CJ$107,OFFSET('6. Patients'!$LQ$9,1,MATCH($D37,'6. Patients'!$LR$9:$MF$9,0),ROWS('6. Patients'!DW$10:DW$107))),0))+
IFERROR(VLOOKUP($D37,$H$109:$L$139,COLUMNS($H$108:$J$108)-1+R$7,0)*$E37*$F37*'1. General Inputs'!$J$18,0),0)</f>
        <v>0</v>
      </c>
      <c r="S37" s="3">
        <f ca="1">ROUNDUP($F37*$E37*CHOOSE(S$7,
IFERROR(SUMPRODUCT('6. Patients'!CK$10:CK$107,OFFSET('6. Patients'!$DM$9,1,MATCH($D37,'6. Patients'!$DN$9:$EI$9,0),ROWS('6. Patients'!DX$10:DX$107))),0)+
IFERROR(SUMPRODUCT('6. Patients'!CK$10:CK$107,OFFSET('6. Patients'!$EJ$9,1,MATCH($D37,'6. Patients'!$EK$9:$EW$9,0),ROWS('6. Patients'!DX$10:DX$107))),0)+
IFERROR(SUMPRODUCT('6. Patients'!CK$10:CK$107,OFFSET('6. Patients'!$EX$9,1,MATCH($D37,'6. Patients'!$EY$9:$FT$9,0),ROWS('6. Patients'!DX$10:DX$107))),0)+
IFERROR(SUMPRODUCT('6. Patients'!CK$10:CK$107,OFFSET('6. Patients'!$FU$9,1,MATCH($D37,'6. Patients'!$FV$9:$GJ$9,0),ROWS('6. Patients'!DX$10:DX$107))),0),
IFERROR(SUMPRODUCT('6. Patients'!CK$10:CK$107,OFFSET('6. Patients'!$GK$9,1,MATCH($D37,'6. Patients'!$GL$9:$HG$9,0),ROWS('6. Patients'!DX$10:DX$107))),0)+
IFERROR(SUMPRODUCT('6. Patients'!CK$10:CK$107,OFFSET('6. Patients'!$HH$9,1,MATCH($D37,'6. Patients'!$HI$9:$HU$9,0),ROWS('6. Patients'!DX$10:DX$107))),0)+
IFERROR(SUMPRODUCT('6. Patients'!CK$10:CK$107,OFFSET('6. Patients'!$HV$9,1,MATCH($D37,'6. Patients'!$HW$9:$IR$9,0),ROWS('6. Patients'!DX$10:DX$107))),0)+
IFERROR(SUMPRODUCT('6. Patients'!CK$10:CK$107,OFFSET('6. Patients'!$IS$9,1,MATCH($D37,'6. Patients'!$IT$9:$JH$9,0),ROWS('6. Patients'!DX$10:DX$107))),0),
IFERROR(SUMPRODUCT('6. Patients'!CK$10:CK$107,OFFSET('6. Patients'!$JI$9,1,MATCH($D37,'6. Patients'!$JJ$9:$KE$9,0),ROWS('6. Patients'!DX$10:DX$107))),0)+
IFERROR(SUMPRODUCT('6. Patients'!CK$10:CK$107,OFFSET('6. Patients'!$KF$9,1,MATCH($D37,'6. Patients'!$KG$9:$KS$9,0),ROWS('6. Patients'!DX$10:DX$107))),0)+
IFERROR(SUMPRODUCT('6. Patients'!CK$10:CK$107,OFFSET('6. Patients'!$KT$9,1,MATCH($D37,'6. Patients'!$KU$9:$LP$9,0),ROWS('6. Patients'!DX$10:DX$107))),0)+
IFERROR(SUMPRODUCT('6. Patients'!CK$10:CK$107,OFFSET('6. Patients'!$LQ$9,1,MATCH($D37,'6. Patients'!$LR$9:$MF$9,0),ROWS('6. Patients'!DX$10:DX$107))),0))+
IFERROR(VLOOKUP($D37,$H$109:$L$139,COLUMNS($H$108:$J$108)-1+S$7,0)*$E37*$F37*'1. General Inputs'!$J$18,0),0)</f>
        <v>0</v>
      </c>
      <c r="T37" s="3">
        <f ca="1">ROUNDUP($F37*$E37*CHOOSE(T$7,
IFERROR(SUMPRODUCT('6. Patients'!CL$10:CL$107,OFFSET('6. Patients'!$DM$9,1,MATCH($D37,'6. Patients'!$DN$9:$EI$9,0),ROWS('6. Patients'!DY$10:DY$107))),0)+
IFERROR(SUMPRODUCT('6. Patients'!CL$10:CL$107,OFFSET('6. Patients'!$EJ$9,1,MATCH($D37,'6. Patients'!$EK$9:$EW$9,0),ROWS('6. Patients'!DY$10:DY$107))),0)+
IFERROR(SUMPRODUCT('6. Patients'!CL$10:CL$107,OFFSET('6. Patients'!$EX$9,1,MATCH($D37,'6. Patients'!$EY$9:$FT$9,0),ROWS('6. Patients'!DY$10:DY$107))),0)+
IFERROR(SUMPRODUCT('6. Patients'!CL$10:CL$107,OFFSET('6. Patients'!$FU$9,1,MATCH($D37,'6. Patients'!$FV$9:$GJ$9,0),ROWS('6. Patients'!DY$10:DY$107))),0),
IFERROR(SUMPRODUCT('6. Patients'!CL$10:CL$107,OFFSET('6. Patients'!$GK$9,1,MATCH($D37,'6. Patients'!$GL$9:$HG$9,0),ROWS('6. Patients'!DY$10:DY$107))),0)+
IFERROR(SUMPRODUCT('6. Patients'!CL$10:CL$107,OFFSET('6. Patients'!$HH$9,1,MATCH($D37,'6. Patients'!$HI$9:$HU$9,0),ROWS('6. Patients'!DY$10:DY$107))),0)+
IFERROR(SUMPRODUCT('6. Patients'!CL$10:CL$107,OFFSET('6. Patients'!$HV$9,1,MATCH($D37,'6. Patients'!$HW$9:$IR$9,0),ROWS('6. Patients'!DY$10:DY$107))),0)+
IFERROR(SUMPRODUCT('6. Patients'!CL$10:CL$107,OFFSET('6. Patients'!$IS$9,1,MATCH($D37,'6. Patients'!$IT$9:$JH$9,0),ROWS('6. Patients'!DY$10:DY$107))),0),
IFERROR(SUMPRODUCT('6. Patients'!CL$10:CL$107,OFFSET('6. Patients'!$JI$9,1,MATCH($D37,'6. Patients'!$JJ$9:$KE$9,0),ROWS('6. Patients'!DY$10:DY$107))),0)+
IFERROR(SUMPRODUCT('6. Patients'!CL$10:CL$107,OFFSET('6. Patients'!$KF$9,1,MATCH($D37,'6. Patients'!$KG$9:$KS$9,0),ROWS('6. Patients'!DY$10:DY$107))),0)+
IFERROR(SUMPRODUCT('6. Patients'!CL$10:CL$107,OFFSET('6. Patients'!$KT$9,1,MATCH($D37,'6. Patients'!$KU$9:$LP$9,0),ROWS('6. Patients'!DY$10:DY$107))),0)+
IFERROR(SUMPRODUCT('6. Patients'!CL$10:CL$107,OFFSET('6. Patients'!$LQ$9,1,MATCH($D37,'6. Patients'!$LR$9:$MF$9,0),ROWS('6. Patients'!DY$10:DY$107))),0))+
IFERROR(VLOOKUP($D37,$H$109:$L$139,COLUMNS($H$108:$J$108)-1+T$7,0)*$E37*$F37*'1. General Inputs'!$J$18,0),0)</f>
        <v>0</v>
      </c>
      <c r="U37" s="3">
        <f ca="1">ROUNDUP($F37*$E37*CHOOSE(U$7,
IFERROR(SUMPRODUCT('6. Patients'!CM$10:CM$107,OFFSET('6. Patients'!$DM$9,1,MATCH($D37,'6. Patients'!$DN$9:$EI$9,0),ROWS('6. Patients'!DZ$10:DZ$107))),0)+
IFERROR(SUMPRODUCT('6. Patients'!CM$10:CM$107,OFFSET('6. Patients'!$EJ$9,1,MATCH($D37,'6. Patients'!$EK$9:$EW$9,0),ROWS('6. Patients'!DZ$10:DZ$107))),0)+
IFERROR(SUMPRODUCT('6. Patients'!CM$10:CM$107,OFFSET('6. Patients'!$EX$9,1,MATCH($D37,'6. Patients'!$EY$9:$FT$9,0),ROWS('6. Patients'!DZ$10:DZ$107))),0)+
IFERROR(SUMPRODUCT('6. Patients'!CM$10:CM$107,OFFSET('6. Patients'!$FU$9,1,MATCH($D37,'6. Patients'!$FV$9:$GJ$9,0),ROWS('6. Patients'!DZ$10:DZ$107))),0),
IFERROR(SUMPRODUCT('6. Patients'!CM$10:CM$107,OFFSET('6. Patients'!$GK$9,1,MATCH($D37,'6. Patients'!$GL$9:$HG$9,0),ROWS('6. Patients'!DZ$10:DZ$107))),0)+
IFERROR(SUMPRODUCT('6. Patients'!CM$10:CM$107,OFFSET('6. Patients'!$HH$9,1,MATCH($D37,'6. Patients'!$HI$9:$HU$9,0),ROWS('6. Patients'!DZ$10:DZ$107))),0)+
IFERROR(SUMPRODUCT('6. Patients'!CM$10:CM$107,OFFSET('6. Patients'!$HV$9,1,MATCH($D37,'6. Patients'!$HW$9:$IR$9,0),ROWS('6. Patients'!DZ$10:DZ$107))),0)+
IFERROR(SUMPRODUCT('6. Patients'!CM$10:CM$107,OFFSET('6. Patients'!$IS$9,1,MATCH($D37,'6. Patients'!$IT$9:$JH$9,0),ROWS('6. Patients'!DZ$10:DZ$107))),0),
IFERROR(SUMPRODUCT('6. Patients'!CM$10:CM$107,OFFSET('6. Patients'!$JI$9,1,MATCH($D37,'6. Patients'!$JJ$9:$KE$9,0),ROWS('6. Patients'!DZ$10:DZ$107))),0)+
IFERROR(SUMPRODUCT('6. Patients'!CM$10:CM$107,OFFSET('6. Patients'!$KF$9,1,MATCH($D37,'6. Patients'!$KG$9:$KS$9,0),ROWS('6. Patients'!DZ$10:DZ$107))),0)+
IFERROR(SUMPRODUCT('6. Patients'!CM$10:CM$107,OFFSET('6. Patients'!$KT$9,1,MATCH($D37,'6. Patients'!$KU$9:$LP$9,0),ROWS('6. Patients'!DZ$10:DZ$107))),0)+
IFERROR(SUMPRODUCT('6. Patients'!CM$10:CM$107,OFFSET('6. Patients'!$LQ$9,1,MATCH($D37,'6. Patients'!$LR$9:$MF$9,0),ROWS('6. Patients'!DZ$10:DZ$107))),0))+
IFERROR(VLOOKUP($D37,$H$109:$L$139,COLUMNS($H$108:$J$108)-1+U$7,0)*$E37*$F37*'1. General Inputs'!$J$18,0),0)</f>
        <v>0</v>
      </c>
      <c r="V37" s="3">
        <f ca="1">ROUNDUP($F37*$E37*CHOOSE(V$7,
IFERROR(SUMPRODUCT('6. Patients'!CN$10:CN$107,OFFSET('6. Patients'!$DM$9,1,MATCH($D37,'6. Patients'!$DN$9:$EI$9,0),ROWS('6. Patients'!EA$10:EA$107))),0)+
IFERROR(SUMPRODUCT('6. Patients'!CN$10:CN$107,OFFSET('6. Patients'!$EJ$9,1,MATCH($D37,'6. Patients'!$EK$9:$EW$9,0),ROWS('6. Patients'!EA$10:EA$107))),0)+
IFERROR(SUMPRODUCT('6. Patients'!CN$10:CN$107,OFFSET('6. Patients'!$EX$9,1,MATCH($D37,'6. Patients'!$EY$9:$FT$9,0),ROWS('6. Patients'!EA$10:EA$107))),0)+
IFERROR(SUMPRODUCT('6. Patients'!CN$10:CN$107,OFFSET('6. Patients'!$FU$9,1,MATCH($D37,'6. Patients'!$FV$9:$GJ$9,0),ROWS('6. Patients'!EA$10:EA$107))),0),
IFERROR(SUMPRODUCT('6. Patients'!CN$10:CN$107,OFFSET('6. Patients'!$GK$9,1,MATCH($D37,'6. Patients'!$GL$9:$HG$9,0),ROWS('6. Patients'!EA$10:EA$107))),0)+
IFERROR(SUMPRODUCT('6. Patients'!CN$10:CN$107,OFFSET('6. Patients'!$HH$9,1,MATCH($D37,'6. Patients'!$HI$9:$HU$9,0),ROWS('6. Patients'!EA$10:EA$107))),0)+
IFERROR(SUMPRODUCT('6. Patients'!CN$10:CN$107,OFFSET('6. Patients'!$HV$9,1,MATCH($D37,'6. Patients'!$HW$9:$IR$9,0),ROWS('6. Patients'!EA$10:EA$107))),0)+
IFERROR(SUMPRODUCT('6. Patients'!CN$10:CN$107,OFFSET('6. Patients'!$IS$9,1,MATCH($D37,'6. Patients'!$IT$9:$JH$9,0),ROWS('6. Patients'!EA$10:EA$107))),0),
IFERROR(SUMPRODUCT('6. Patients'!CN$10:CN$107,OFFSET('6. Patients'!$JI$9,1,MATCH($D37,'6. Patients'!$JJ$9:$KE$9,0),ROWS('6. Patients'!EA$10:EA$107))),0)+
IFERROR(SUMPRODUCT('6. Patients'!CN$10:CN$107,OFFSET('6. Patients'!$KF$9,1,MATCH($D37,'6. Patients'!$KG$9:$KS$9,0),ROWS('6. Patients'!EA$10:EA$107))),0)+
IFERROR(SUMPRODUCT('6. Patients'!CN$10:CN$107,OFFSET('6. Patients'!$KT$9,1,MATCH($D37,'6. Patients'!$KU$9:$LP$9,0),ROWS('6. Patients'!EA$10:EA$107))),0)+
IFERROR(SUMPRODUCT('6. Patients'!CN$10:CN$107,OFFSET('6. Patients'!$LQ$9,1,MATCH($D37,'6. Patients'!$LR$9:$MF$9,0),ROWS('6. Patients'!EA$10:EA$107))),0))+
IFERROR(VLOOKUP($D37,$H$109:$L$139,COLUMNS($H$108:$J$108)-1+V$7,0)*$E37*$F37*'1. General Inputs'!$J$18,0),0)</f>
        <v>0</v>
      </c>
      <c r="W37" s="3">
        <f ca="1">ROUNDUP($F37*$E37*CHOOSE(W$7,
IFERROR(SUMPRODUCT('6. Patients'!CO$10:CO$107,OFFSET('6. Patients'!$DM$9,1,MATCH($D37,'6. Patients'!$DN$9:$EI$9,0),ROWS('6. Patients'!EB$10:EB$107))),0)+
IFERROR(SUMPRODUCT('6. Patients'!CO$10:CO$107,OFFSET('6. Patients'!$EJ$9,1,MATCH($D37,'6. Patients'!$EK$9:$EW$9,0),ROWS('6. Patients'!EB$10:EB$107))),0)+
IFERROR(SUMPRODUCT('6. Patients'!CO$10:CO$107,OFFSET('6. Patients'!$EX$9,1,MATCH($D37,'6. Patients'!$EY$9:$FT$9,0),ROWS('6. Patients'!EB$10:EB$107))),0)+
IFERROR(SUMPRODUCT('6. Patients'!CO$10:CO$107,OFFSET('6. Patients'!$FU$9,1,MATCH($D37,'6. Patients'!$FV$9:$GJ$9,0),ROWS('6. Patients'!EB$10:EB$107))),0),
IFERROR(SUMPRODUCT('6. Patients'!CO$10:CO$107,OFFSET('6. Patients'!$GK$9,1,MATCH($D37,'6. Patients'!$GL$9:$HG$9,0),ROWS('6. Patients'!EB$10:EB$107))),0)+
IFERROR(SUMPRODUCT('6. Patients'!CO$10:CO$107,OFFSET('6. Patients'!$HH$9,1,MATCH($D37,'6. Patients'!$HI$9:$HU$9,0),ROWS('6. Patients'!EB$10:EB$107))),0)+
IFERROR(SUMPRODUCT('6. Patients'!CO$10:CO$107,OFFSET('6. Patients'!$HV$9,1,MATCH($D37,'6. Patients'!$HW$9:$IR$9,0),ROWS('6. Patients'!EB$10:EB$107))),0)+
IFERROR(SUMPRODUCT('6. Patients'!CO$10:CO$107,OFFSET('6. Patients'!$IS$9,1,MATCH($D37,'6. Patients'!$IT$9:$JH$9,0),ROWS('6. Patients'!EB$10:EB$107))),0),
IFERROR(SUMPRODUCT('6. Patients'!CO$10:CO$107,OFFSET('6. Patients'!$JI$9,1,MATCH($D37,'6. Patients'!$JJ$9:$KE$9,0),ROWS('6. Patients'!EB$10:EB$107))),0)+
IFERROR(SUMPRODUCT('6. Patients'!CO$10:CO$107,OFFSET('6. Patients'!$KF$9,1,MATCH($D37,'6. Patients'!$KG$9:$KS$9,0),ROWS('6. Patients'!EB$10:EB$107))),0)+
IFERROR(SUMPRODUCT('6. Patients'!CO$10:CO$107,OFFSET('6. Patients'!$KT$9,1,MATCH($D37,'6. Patients'!$KU$9:$LP$9,0),ROWS('6. Patients'!EB$10:EB$107))),0)+
IFERROR(SUMPRODUCT('6. Patients'!CO$10:CO$107,OFFSET('6. Patients'!$LQ$9,1,MATCH($D37,'6. Patients'!$LR$9:$MF$9,0),ROWS('6. Patients'!EB$10:EB$107))),0))+
IFERROR(VLOOKUP($D37,$H$109:$L$139,COLUMNS($H$108:$J$108)-1+W$7,0)*$E37*$F37*'1. General Inputs'!$J$18,0),0)</f>
        <v>0</v>
      </c>
      <c r="X37" s="3">
        <f ca="1">ROUNDUP($F37*$E37*CHOOSE(X$7,
IFERROR(SUMPRODUCT('6. Patients'!CP$10:CP$107,OFFSET('6. Patients'!$DM$9,1,MATCH($D37,'6. Patients'!$DN$9:$EI$9,0),ROWS('6. Patients'!EC$10:EC$107))),0)+
IFERROR(SUMPRODUCT('6. Patients'!CP$10:CP$107,OFFSET('6. Patients'!$EJ$9,1,MATCH($D37,'6. Patients'!$EK$9:$EW$9,0),ROWS('6. Patients'!EC$10:EC$107))),0)+
IFERROR(SUMPRODUCT('6. Patients'!CP$10:CP$107,OFFSET('6. Patients'!$EX$9,1,MATCH($D37,'6. Patients'!$EY$9:$FT$9,0),ROWS('6. Patients'!EC$10:EC$107))),0)+
IFERROR(SUMPRODUCT('6. Patients'!CP$10:CP$107,OFFSET('6. Patients'!$FU$9,1,MATCH($D37,'6. Patients'!$FV$9:$GJ$9,0),ROWS('6. Patients'!EC$10:EC$107))),0),
IFERROR(SUMPRODUCT('6. Patients'!CP$10:CP$107,OFFSET('6. Patients'!$GK$9,1,MATCH($D37,'6. Patients'!$GL$9:$HG$9,0),ROWS('6. Patients'!EC$10:EC$107))),0)+
IFERROR(SUMPRODUCT('6. Patients'!CP$10:CP$107,OFFSET('6. Patients'!$HH$9,1,MATCH($D37,'6. Patients'!$HI$9:$HU$9,0),ROWS('6. Patients'!EC$10:EC$107))),0)+
IFERROR(SUMPRODUCT('6. Patients'!CP$10:CP$107,OFFSET('6. Patients'!$HV$9,1,MATCH($D37,'6. Patients'!$HW$9:$IR$9,0),ROWS('6. Patients'!EC$10:EC$107))),0)+
IFERROR(SUMPRODUCT('6. Patients'!CP$10:CP$107,OFFSET('6. Patients'!$IS$9,1,MATCH($D37,'6. Patients'!$IT$9:$JH$9,0),ROWS('6. Patients'!EC$10:EC$107))),0),
IFERROR(SUMPRODUCT('6. Patients'!CP$10:CP$107,OFFSET('6. Patients'!$JI$9,1,MATCH($D37,'6. Patients'!$JJ$9:$KE$9,0),ROWS('6. Patients'!EC$10:EC$107))),0)+
IFERROR(SUMPRODUCT('6. Patients'!CP$10:CP$107,OFFSET('6. Patients'!$KF$9,1,MATCH($D37,'6. Patients'!$KG$9:$KS$9,0),ROWS('6. Patients'!EC$10:EC$107))),0)+
IFERROR(SUMPRODUCT('6. Patients'!CP$10:CP$107,OFFSET('6. Patients'!$KT$9,1,MATCH($D37,'6. Patients'!$KU$9:$LP$9,0),ROWS('6. Patients'!EC$10:EC$107))),0)+
IFERROR(SUMPRODUCT('6. Patients'!CP$10:CP$107,OFFSET('6. Patients'!$LQ$9,1,MATCH($D37,'6. Patients'!$LR$9:$MF$9,0),ROWS('6. Patients'!EC$10:EC$107))),0))+
IFERROR(VLOOKUP($D37,$H$109:$L$139,COLUMNS($H$108:$J$108)-1+X$7,0)*$E37*$F37*'1. General Inputs'!$J$18,0),0)</f>
        <v>0</v>
      </c>
      <c r="Y37" s="3">
        <f ca="1">ROUNDUP($F37*$E37*CHOOSE(Y$7,
IFERROR(SUMPRODUCT('6. Patients'!CQ$10:CQ$107,OFFSET('6. Patients'!$DM$9,1,MATCH($D37,'6. Patients'!$DN$9:$EI$9,0),ROWS('6. Patients'!ED$10:ED$107))),0)+
IFERROR(SUMPRODUCT('6. Patients'!CQ$10:CQ$107,OFFSET('6. Patients'!$EJ$9,1,MATCH($D37,'6. Patients'!$EK$9:$EW$9,0),ROWS('6. Patients'!ED$10:ED$107))),0)+
IFERROR(SUMPRODUCT('6. Patients'!CQ$10:CQ$107,OFFSET('6. Patients'!$EX$9,1,MATCH($D37,'6. Patients'!$EY$9:$FT$9,0),ROWS('6. Patients'!ED$10:ED$107))),0)+
IFERROR(SUMPRODUCT('6. Patients'!CQ$10:CQ$107,OFFSET('6. Patients'!$FU$9,1,MATCH($D37,'6. Patients'!$FV$9:$GJ$9,0),ROWS('6. Patients'!ED$10:ED$107))),0),
IFERROR(SUMPRODUCT('6. Patients'!CQ$10:CQ$107,OFFSET('6. Patients'!$GK$9,1,MATCH($D37,'6. Patients'!$GL$9:$HG$9,0),ROWS('6. Patients'!ED$10:ED$107))),0)+
IFERROR(SUMPRODUCT('6. Patients'!CQ$10:CQ$107,OFFSET('6. Patients'!$HH$9,1,MATCH($D37,'6. Patients'!$HI$9:$HU$9,0),ROWS('6. Patients'!ED$10:ED$107))),0)+
IFERROR(SUMPRODUCT('6. Patients'!CQ$10:CQ$107,OFFSET('6. Patients'!$HV$9,1,MATCH($D37,'6. Patients'!$HW$9:$IR$9,0),ROWS('6. Patients'!ED$10:ED$107))),0)+
IFERROR(SUMPRODUCT('6. Patients'!CQ$10:CQ$107,OFFSET('6. Patients'!$IS$9,1,MATCH($D37,'6. Patients'!$IT$9:$JH$9,0),ROWS('6. Patients'!ED$10:ED$107))),0),
IFERROR(SUMPRODUCT('6. Patients'!CQ$10:CQ$107,OFFSET('6. Patients'!$JI$9,1,MATCH($D37,'6. Patients'!$JJ$9:$KE$9,0),ROWS('6. Patients'!ED$10:ED$107))),0)+
IFERROR(SUMPRODUCT('6. Patients'!CQ$10:CQ$107,OFFSET('6. Patients'!$KF$9,1,MATCH($D37,'6. Patients'!$KG$9:$KS$9,0),ROWS('6. Patients'!ED$10:ED$107))),0)+
IFERROR(SUMPRODUCT('6. Patients'!CQ$10:CQ$107,OFFSET('6. Patients'!$KT$9,1,MATCH($D37,'6. Patients'!$KU$9:$LP$9,0),ROWS('6. Patients'!ED$10:ED$107))),0)+
IFERROR(SUMPRODUCT('6. Patients'!CQ$10:CQ$107,OFFSET('6. Patients'!$LQ$9,1,MATCH($D37,'6. Patients'!$LR$9:$MF$9,0),ROWS('6. Patients'!ED$10:ED$107))),0))+
IFERROR(VLOOKUP($D37,$H$109:$L$139,COLUMNS($H$108:$J$108)-1+Y$7,0)*$E37*$F37*'1. General Inputs'!$J$18,0),0)</f>
        <v>0</v>
      </c>
      <c r="Z37" s="3">
        <f ca="1">ROUNDUP($F37*$E37*CHOOSE(Z$7,
IFERROR(SUMPRODUCT('6. Patients'!CR$10:CR$107,OFFSET('6. Patients'!$DM$9,1,MATCH($D37,'6. Patients'!$DN$9:$EI$9,0),ROWS('6. Patients'!EE$10:EE$107))),0)+
IFERROR(SUMPRODUCT('6. Patients'!CR$10:CR$107,OFFSET('6. Patients'!$EJ$9,1,MATCH($D37,'6. Patients'!$EK$9:$EW$9,0),ROWS('6. Patients'!EE$10:EE$107))),0)+
IFERROR(SUMPRODUCT('6. Patients'!CR$10:CR$107,OFFSET('6. Patients'!$EX$9,1,MATCH($D37,'6. Patients'!$EY$9:$FT$9,0),ROWS('6. Patients'!EE$10:EE$107))),0)+
IFERROR(SUMPRODUCT('6. Patients'!CR$10:CR$107,OFFSET('6. Patients'!$FU$9,1,MATCH($D37,'6. Patients'!$FV$9:$GJ$9,0),ROWS('6. Patients'!EE$10:EE$107))),0),
IFERROR(SUMPRODUCT('6. Patients'!CR$10:CR$107,OFFSET('6. Patients'!$GK$9,1,MATCH($D37,'6. Patients'!$GL$9:$HG$9,0),ROWS('6. Patients'!EE$10:EE$107))),0)+
IFERROR(SUMPRODUCT('6. Patients'!CR$10:CR$107,OFFSET('6. Patients'!$HH$9,1,MATCH($D37,'6. Patients'!$HI$9:$HU$9,0),ROWS('6. Patients'!EE$10:EE$107))),0)+
IFERROR(SUMPRODUCT('6. Patients'!CR$10:CR$107,OFFSET('6. Patients'!$HV$9,1,MATCH($D37,'6. Patients'!$HW$9:$IR$9,0),ROWS('6. Patients'!EE$10:EE$107))),0)+
IFERROR(SUMPRODUCT('6. Patients'!CR$10:CR$107,OFFSET('6. Patients'!$IS$9,1,MATCH($D37,'6. Patients'!$IT$9:$JH$9,0),ROWS('6. Patients'!EE$10:EE$107))),0),
IFERROR(SUMPRODUCT('6. Patients'!CR$10:CR$107,OFFSET('6. Patients'!$JI$9,1,MATCH($D37,'6. Patients'!$JJ$9:$KE$9,0),ROWS('6. Patients'!EE$10:EE$107))),0)+
IFERROR(SUMPRODUCT('6. Patients'!CR$10:CR$107,OFFSET('6. Patients'!$KF$9,1,MATCH($D37,'6. Patients'!$KG$9:$KS$9,0),ROWS('6. Patients'!EE$10:EE$107))),0)+
IFERROR(SUMPRODUCT('6. Patients'!CR$10:CR$107,OFFSET('6. Patients'!$KT$9,1,MATCH($D37,'6. Patients'!$KU$9:$LP$9,0),ROWS('6. Patients'!EE$10:EE$107))),0)+
IFERROR(SUMPRODUCT('6. Patients'!CR$10:CR$107,OFFSET('6. Patients'!$LQ$9,1,MATCH($D37,'6. Patients'!$LR$9:$MF$9,0),ROWS('6. Patients'!EE$10:EE$107))),0))+
IFERROR(VLOOKUP($D37,$H$109:$L$139,COLUMNS($H$108:$J$108)-1+Z$7,0)*$E37*$F37*'1. General Inputs'!$J$18,0),0)</f>
        <v>0</v>
      </c>
      <c r="AA37" s="3">
        <f ca="1">ROUNDUP($F37*$E37*CHOOSE(AA$7,
IFERROR(SUMPRODUCT('6. Patients'!CS$10:CS$107,OFFSET('6. Patients'!$DM$9,1,MATCH($D37,'6. Patients'!$DN$9:$EI$9,0),ROWS('6. Patients'!EF$10:EF$107))),0)+
IFERROR(SUMPRODUCT('6. Patients'!CS$10:CS$107,OFFSET('6. Patients'!$EJ$9,1,MATCH($D37,'6. Patients'!$EK$9:$EW$9,0),ROWS('6. Patients'!EF$10:EF$107))),0)+
IFERROR(SUMPRODUCT('6. Patients'!CS$10:CS$107,OFFSET('6. Patients'!$EX$9,1,MATCH($D37,'6. Patients'!$EY$9:$FT$9,0),ROWS('6. Patients'!EF$10:EF$107))),0)+
IFERROR(SUMPRODUCT('6. Patients'!CS$10:CS$107,OFFSET('6. Patients'!$FU$9,1,MATCH($D37,'6. Patients'!$FV$9:$GJ$9,0),ROWS('6. Patients'!EF$10:EF$107))),0),
IFERROR(SUMPRODUCT('6. Patients'!CS$10:CS$107,OFFSET('6. Patients'!$GK$9,1,MATCH($D37,'6. Patients'!$GL$9:$HG$9,0),ROWS('6. Patients'!EF$10:EF$107))),0)+
IFERROR(SUMPRODUCT('6. Patients'!CS$10:CS$107,OFFSET('6. Patients'!$HH$9,1,MATCH($D37,'6. Patients'!$HI$9:$HU$9,0),ROWS('6. Patients'!EF$10:EF$107))),0)+
IFERROR(SUMPRODUCT('6. Patients'!CS$10:CS$107,OFFSET('6. Patients'!$HV$9,1,MATCH($D37,'6. Patients'!$HW$9:$IR$9,0),ROWS('6. Patients'!EF$10:EF$107))),0)+
IFERROR(SUMPRODUCT('6. Patients'!CS$10:CS$107,OFFSET('6. Patients'!$IS$9,1,MATCH($D37,'6. Patients'!$IT$9:$JH$9,0),ROWS('6. Patients'!EF$10:EF$107))),0),
IFERROR(SUMPRODUCT('6. Patients'!CS$10:CS$107,OFFSET('6. Patients'!$JI$9,1,MATCH($D37,'6. Patients'!$JJ$9:$KE$9,0),ROWS('6. Patients'!EF$10:EF$107))),0)+
IFERROR(SUMPRODUCT('6. Patients'!CS$10:CS$107,OFFSET('6. Patients'!$KF$9,1,MATCH($D37,'6. Patients'!$KG$9:$KS$9,0),ROWS('6. Patients'!EF$10:EF$107))),0)+
IFERROR(SUMPRODUCT('6. Patients'!CS$10:CS$107,OFFSET('6. Patients'!$KT$9,1,MATCH($D37,'6. Patients'!$KU$9:$LP$9,0),ROWS('6. Patients'!EF$10:EF$107))),0)+
IFERROR(SUMPRODUCT('6. Patients'!CS$10:CS$107,OFFSET('6. Patients'!$LQ$9,1,MATCH($D37,'6. Patients'!$LR$9:$MF$9,0),ROWS('6. Patients'!EF$10:EF$107))),0))+
IFERROR(VLOOKUP($D37,$H$109:$L$139,COLUMNS($H$108:$J$108)-1+AA$7,0)*$E37*$F37*'1. General Inputs'!$J$18,0),0)</f>
        <v>0</v>
      </c>
      <c r="AB37" s="3">
        <f ca="1">ROUNDUP($F37*$E37*CHOOSE(AB$7,
IFERROR(SUMPRODUCT('6. Patients'!CT$10:CT$107,OFFSET('6. Patients'!$DM$9,1,MATCH($D37,'6. Patients'!$DN$9:$EI$9,0),ROWS('6. Patients'!EG$10:EG$107))),0)+
IFERROR(SUMPRODUCT('6. Patients'!CT$10:CT$107,OFFSET('6. Patients'!$EJ$9,1,MATCH($D37,'6. Patients'!$EK$9:$EW$9,0),ROWS('6. Patients'!EG$10:EG$107))),0)+
IFERROR(SUMPRODUCT('6. Patients'!CT$10:CT$107,OFFSET('6. Patients'!$EX$9,1,MATCH($D37,'6. Patients'!$EY$9:$FT$9,0),ROWS('6. Patients'!EG$10:EG$107))),0)+
IFERROR(SUMPRODUCT('6. Patients'!CT$10:CT$107,OFFSET('6. Patients'!$FU$9,1,MATCH($D37,'6. Patients'!$FV$9:$GJ$9,0),ROWS('6. Patients'!EG$10:EG$107))),0),
IFERROR(SUMPRODUCT('6. Patients'!CT$10:CT$107,OFFSET('6. Patients'!$GK$9,1,MATCH($D37,'6. Patients'!$GL$9:$HG$9,0),ROWS('6. Patients'!EG$10:EG$107))),0)+
IFERROR(SUMPRODUCT('6. Patients'!CT$10:CT$107,OFFSET('6. Patients'!$HH$9,1,MATCH($D37,'6. Patients'!$HI$9:$HU$9,0),ROWS('6. Patients'!EG$10:EG$107))),0)+
IFERROR(SUMPRODUCT('6. Patients'!CT$10:CT$107,OFFSET('6. Patients'!$HV$9,1,MATCH($D37,'6. Patients'!$HW$9:$IR$9,0),ROWS('6. Patients'!EG$10:EG$107))),0)+
IFERROR(SUMPRODUCT('6. Patients'!CT$10:CT$107,OFFSET('6. Patients'!$IS$9,1,MATCH($D37,'6. Patients'!$IT$9:$JH$9,0),ROWS('6. Patients'!EG$10:EG$107))),0),
IFERROR(SUMPRODUCT('6. Patients'!CT$10:CT$107,OFFSET('6. Patients'!$JI$9,1,MATCH($D37,'6. Patients'!$JJ$9:$KE$9,0),ROWS('6. Patients'!EG$10:EG$107))),0)+
IFERROR(SUMPRODUCT('6. Patients'!CT$10:CT$107,OFFSET('6. Patients'!$KF$9,1,MATCH($D37,'6. Patients'!$KG$9:$KS$9,0),ROWS('6. Patients'!EG$10:EG$107))),0)+
IFERROR(SUMPRODUCT('6. Patients'!CT$10:CT$107,OFFSET('6. Patients'!$KT$9,1,MATCH($D37,'6. Patients'!$KU$9:$LP$9,0),ROWS('6. Patients'!EG$10:EG$107))),0)+
IFERROR(SUMPRODUCT('6. Patients'!CT$10:CT$107,OFFSET('6. Patients'!$LQ$9,1,MATCH($D37,'6. Patients'!$LR$9:$MF$9,0),ROWS('6. Patients'!EG$10:EG$107))),0))+
IFERROR(VLOOKUP($D37,$H$109:$L$139,COLUMNS($H$108:$J$108)-1+AB$7,0)*$E37*$F37*'1. General Inputs'!$J$18,0),0)</f>
        <v>0</v>
      </c>
      <c r="AC37" s="3">
        <f ca="1">ROUNDUP($F37*$E37*CHOOSE(AC$7,
IFERROR(SUMPRODUCT('6. Patients'!CU$10:CU$107,OFFSET('6. Patients'!$DM$9,1,MATCH($D37,'6. Patients'!$DN$9:$EI$9,0),ROWS('6. Patients'!EH$10:EH$107))),0)+
IFERROR(SUMPRODUCT('6. Patients'!CU$10:CU$107,OFFSET('6. Patients'!$EJ$9,1,MATCH($D37,'6. Patients'!$EK$9:$EW$9,0),ROWS('6. Patients'!EH$10:EH$107))),0)+
IFERROR(SUMPRODUCT('6. Patients'!CU$10:CU$107,OFFSET('6. Patients'!$EX$9,1,MATCH($D37,'6. Patients'!$EY$9:$FT$9,0),ROWS('6. Patients'!EH$10:EH$107))),0)+
IFERROR(SUMPRODUCT('6. Patients'!CU$10:CU$107,OFFSET('6. Patients'!$FU$9,1,MATCH($D37,'6. Patients'!$FV$9:$GJ$9,0),ROWS('6. Patients'!EH$10:EH$107))),0),
IFERROR(SUMPRODUCT('6. Patients'!CU$10:CU$107,OFFSET('6. Patients'!$GK$9,1,MATCH($D37,'6. Patients'!$GL$9:$HG$9,0),ROWS('6. Patients'!EH$10:EH$107))),0)+
IFERROR(SUMPRODUCT('6. Patients'!CU$10:CU$107,OFFSET('6. Patients'!$HH$9,1,MATCH($D37,'6. Patients'!$HI$9:$HU$9,0),ROWS('6. Patients'!EH$10:EH$107))),0)+
IFERROR(SUMPRODUCT('6. Patients'!CU$10:CU$107,OFFSET('6. Patients'!$HV$9,1,MATCH($D37,'6. Patients'!$HW$9:$IR$9,0),ROWS('6. Patients'!EH$10:EH$107))),0)+
IFERROR(SUMPRODUCT('6. Patients'!CU$10:CU$107,OFFSET('6. Patients'!$IS$9,1,MATCH($D37,'6. Patients'!$IT$9:$JH$9,0),ROWS('6. Patients'!EH$10:EH$107))),0),
IFERROR(SUMPRODUCT('6. Patients'!CU$10:CU$107,OFFSET('6. Patients'!$JI$9,1,MATCH($D37,'6. Patients'!$JJ$9:$KE$9,0),ROWS('6. Patients'!EH$10:EH$107))),0)+
IFERROR(SUMPRODUCT('6. Patients'!CU$10:CU$107,OFFSET('6. Patients'!$KF$9,1,MATCH($D37,'6. Patients'!$KG$9:$KS$9,0),ROWS('6. Patients'!EH$10:EH$107))),0)+
IFERROR(SUMPRODUCT('6. Patients'!CU$10:CU$107,OFFSET('6. Patients'!$KT$9,1,MATCH($D37,'6. Patients'!$KU$9:$LP$9,0),ROWS('6. Patients'!EH$10:EH$107))),0)+
IFERROR(SUMPRODUCT('6. Patients'!CU$10:CU$107,OFFSET('6. Patients'!$LQ$9,1,MATCH($D37,'6. Patients'!$LR$9:$MF$9,0),ROWS('6. Patients'!EH$10:EH$107))),0))+
IFERROR(VLOOKUP($D37,$H$109:$L$139,COLUMNS($H$108:$J$108)-1+AC$7,0)*$E37*$F37*'1. General Inputs'!$J$18,0),0)</f>
        <v>0</v>
      </c>
      <c r="AD37" s="3">
        <f ca="1">ROUNDUP($F37*$E37*CHOOSE(AD$7,
IFERROR(SUMPRODUCT('6. Patients'!CV$10:CV$107,OFFSET('6. Patients'!$DM$9,1,MATCH($D37,'6. Patients'!$DN$9:$EI$9,0),ROWS('6. Patients'!EI$10:EI$107))),0)+
IFERROR(SUMPRODUCT('6. Patients'!CV$10:CV$107,OFFSET('6. Patients'!$EJ$9,1,MATCH($D37,'6. Patients'!$EK$9:$EW$9,0),ROWS('6. Patients'!EI$10:EI$107))),0)+
IFERROR(SUMPRODUCT('6. Patients'!CV$10:CV$107,OFFSET('6. Patients'!$EX$9,1,MATCH($D37,'6. Patients'!$EY$9:$FT$9,0),ROWS('6. Patients'!EI$10:EI$107))),0)+
IFERROR(SUMPRODUCT('6. Patients'!CV$10:CV$107,OFFSET('6. Patients'!$FU$9,1,MATCH($D37,'6. Patients'!$FV$9:$GJ$9,0),ROWS('6. Patients'!EI$10:EI$107))),0),
IFERROR(SUMPRODUCT('6. Patients'!CV$10:CV$107,OFFSET('6. Patients'!$GK$9,1,MATCH($D37,'6. Patients'!$GL$9:$HG$9,0),ROWS('6. Patients'!EI$10:EI$107))),0)+
IFERROR(SUMPRODUCT('6. Patients'!CV$10:CV$107,OFFSET('6. Patients'!$HH$9,1,MATCH($D37,'6. Patients'!$HI$9:$HU$9,0),ROWS('6. Patients'!EI$10:EI$107))),0)+
IFERROR(SUMPRODUCT('6. Patients'!CV$10:CV$107,OFFSET('6. Patients'!$HV$9,1,MATCH($D37,'6. Patients'!$HW$9:$IR$9,0),ROWS('6. Patients'!EI$10:EI$107))),0)+
IFERROR(SUMPRODUCT('6. Patients'!CV$10:CV$107,OFFSET('6. Patients'!$IS$9,1,MATCH($D37,'6. Patients'!$IT$9:$JH$9,0),ROWS('6. Patients'!EI$10:EI$107))),0),
IFERROR(SUMPRODUCT('6. Patients'!CV$10:CV$107,OFFSET('6. Patients'!$JI$9,1,MATCH($D37,'6. Patients'!$JJ$9:$KE$9,0),ROWS('6. Patients'!EI$10:EI$107))),0)+
IFERROR(SUMPRODUCT('6. Patients'!CV$10:CV$107,OFFSET('6. Patients'!$KF$9,1,MATCH($D37,'6. Patients'!$KG$9:$KS$9,0),ROWS('6. Patients'!EI$10:EI$107))),0)+
IFERROR(SUMPRODUCT('6. Patients'!CV$10:CV$107,OFFSET('6. Patients'!$KT$9,1,MATCH($D37,'6. Patients'!$KU$9:$LP$9,0),ROWS('6. Patients'!EI$10:EI$107))),0)+
IFERROR(SUMPRODUCT('6. Patients'!CV$10:CV$107,OFFSET('6. Patients'!$LQ$9,1,MATCH($D37,'6. Patients'!$LR$9:$MF$9,0),ROWS('6. Patients'!EI$10:EI$107))),0))+
IFERROR(VLOOKUP($D37,$H$109:$L$139,COLUMNS($H$108:$J$108)-1+AD$7,0)*$E37*$F37*'1. General Inputs'!$J$18,0),0)</f>
        <v>0</v>
      </c>
      <c r="AE37" s="3">
        <f ca="1">ROUNDUP($F37*$E37*CHOOSE(AE$7,
IFERROR(SUMPRODUCT('6. Patients'!CW$10:CW$107,OFFSET('6. Patients'!$DM$9,1,MATCH($D37,'6. Patients'!$DN$9:$EI$9,0),ROWS('6. Patients'!EJ$10:EJ$107))),0)+
IFERROR(SUMPRODUCT('6. Patients'!CW$10:CW$107,OFFSET('6. Patients'!$EJ$9,1,MATCH($D37,'6. Patients'!$EK$9:$EW$9,0),ROWS('6. Patients'!EJ$10:EJ$107))),0)+
IFERROR(SUMPRODUCT('6. Patients'!CW$10:CW$107,OFFSET('6. Patients'!$EX$9,1,MATCH($D37,'6. Patients'!$EY$9:$FT$9,0),ROWS('6. Patients'!EJ$10:EJ$107))),0)+
IFERROR(SUMPRODUCT('6. Patients'!CW$10:CW$107,OFFSET('6. Patients'!$FU$9,1,MATCH($D37,'6. Patients'!$FV$9:$GJ$9,0),ROWS('6. Patients'!EJ$10:EJ$107))),0),
IFERROR(SUMPRODUCT('6. Patients'!CW$10:CW$107,OFFSET('6. Patients'!$GK$9,1,MATCH($D37,'6. Patients'!$GL$9:$HG$9,0),ROWS('6. Patients'!EJ$10:EJ$107))),0)+
IFERROR(SUMPRODUCT('6. Patients'!CW$10:CW$107,OFFSET('6. Patients'!$HH$9,1,MATCH($D37,'6. Patients'!$HI$9:$HU$9,0),ROWS('6. Patients'!EJ$10:EJ$107))),0)+
IFERROR(SUMPRODUCT('6. Patients'!CW$10:CW$107,OFFSET('6. Patients'!$HV$9,1,MATCH($D37,'6. Patients'!$HW$9:$IR$9,0),ROWS('6. Patients'!EJ$10:EJ$107))),0)+
IFERROR(SUMPRODUCT('6. Patients'!CW$10:CW$107,OFFSET('6. Patients'!$IS$9,1,MATCH($D37,'6. Patients'!$IT$9:$JH$9,0),ROWS('6. Patients'!EJ$10:EJ$107))),0),
IFERROR(SUMPRODUCT('6. Patients'!CW$10:CW$107,OFFSET('6. Patients'!$JI$9,1,MATCH($D37,'6. Patients'!$JJ$9:$KE$9,0),ROWS('6. Patients'!EJ$10:EJ$107))),0)+
IFERROR(SUMPRODUCT('6. Patients'!CW$10:CW$107,OFFSET('6. Patients'!$KF$9,1,MATCH($D37,'6. Patients'!$KG$9:$KS$9,0),ROWS('6. Patients'!EJ$10:EJ$107))),0)+
IFERROR(SUMPRODUCT('6. Patients'!CW$10:CW$107,OFFSET('6. Patients'!$KT$9,1,MATCH($D37,'6. Patients'!$KU$9:$LP$9,0),ROWS('6. Patients'!EJ$10:EJ$107))),0)+
IFERROR(SUMPRODUCT('6. Patients'!CW$10:CW$107,OFFSET('6. Patients'!$LQ$9,1,MATCH($D37,'6. Patients'!$LR$9:$MF$9,0),ROWS('6. Patients'!EJ$10:EJ$107))),0))+
IFERROR(VLOOKUP($D37,$H$109:$L$139,COLUMNS($H$108:$J$108)-1+AE$7,0)*$E37*$F37*'1. General Inputs'!$J$18,0),0)</f>
        <v>0</v>
      </c>
      <c r="AF37" s="3">
        <f ca="1">ROUNDUP($F37*$E37*CHOOSE(AF$7,
IFERROR(SUMPRODUCT('6. Patients'!CX$10:CX$107,OFFSET('6. Patients'!$DM$9,1,MATCH($D37,'6. Patients'!$DN$9:$EI$9,0),ROWS('6. Patients'!EK$10:EK$107))),0)+
IFERROR(SUMPRODUCT('6. Patients'!CX$10:CX$107,OFFSET('6. Patients'!$EJ$9,1,MATCH($D37,'6. Patients'!$EK$9:$EW$9,0),ROWS('6. Patients'!EK$10:EK$107))),0)+
IFERROR(SUMPRODUCT('6. Patients'!CX$10:CX$107,OFFSET('6. Patients'!$EX$9,1,MATCH($D37,'6. Patients'!$EY$9:$FT$9,0),ROWS('6. Patients'!EK$10:EK$107))),0)+
IFERROR(SUMPRODUCT('6. Patients'!CX$10:CX$107,OFFSET('6. Patients'!$FU$9,1,MATCH($D37,'6. Patients'!$FV$9:$GJ$9,0),ROWS('6. Patients'!EK$10:EK$107))),0),
IFERROR(SUMPRODUCT('6. Patients'!CX$10:CX$107,OFFSET('6. Patients'!$GK$9,1,MATCH($D37,'6. Patients'!$GL$9:$HG$9,0),ROWS('6. Patients'!EK$10:EK$107))),0)+
IFERROR(SUMPRODUCT('6. Patients'!CX$10:CX$107,OFFSET('6. Patients'!$HH$9,1,MATCH($D37,'6. Patients'!$HI$9:$HU$9,0),ROWS('6. Patients'!EK$10:EK$107))),0)+
IFERROR(SUMPRODUCT('6. Patients'!CX$10:CX$107,OFFSET('6. Patients'!$HV$9,1,MATCH($D37,'6. Patients'!$HW$9:$IR$9,0),ROWS('6. Patients'!EK$10:EK$107))),0)+
IFERROR(SUMPRODUCT('6. Patients'!CX$10:CX$107,OFFSET('6. Patients'!$IS$9,1,MATCH($D37,'6. Patients'!$IT$9:$JH$9,0),ROWS('6. Patients'!EK$10:EK$107))),0),
IFERROR(SUMPRODUCT('6. Patients'!CX$10:CX$107,OFFSET('6. Patients'!$JI$9,1,MATCH($D37,'6. Patients'!$JJ$9:$KE$9,0),ROWS('6. Patients'!EK$10:EK$107))),0)+
IFERROR(SUMPRODUCT('6. Patients'!CX$10:CX$107,OFFSET('6. Patients'!$KF$9,1,MATCH($D37,'6. Patients'!$KG$9:$KS$9,0),ROWS('6. Patients'!EK$10:EK$107))),0)+
IFERROR(SUMPRODUCT('6. Patients'!CX$10:CX$107,OFFSET('6. Patients'!$KT$9,1,MATCH($D37,'6. Patients'!$KU$9:$LP$9,0),ROWS('6. Patients'!EK$10:EK$107))),0)+
IFERROR(SUMPRODUCT('6. Patients'!CX$10:CX$107,OFFSET('6. Patients'!$LQ$9,1,MATCH($D37,'6. Patients'!$LR$9:$MF$9,0),ROWS('6. Patients'!EK$10:EK$107))),0))+
IFERROR(VLOOKUP($D37,$H$109:$L$139,COLUMNS($H$108:$J$108)-1+AF$7,0)*$E37*$F37*'1. General Inputs'!$J$18,0),0)</f>
        <v>0</v>
      </c>
      <c r="AG37" s="3">
        <f ca="1">ROUNDUP($F37*$E37*CHOOSE(AG$7,
IFERROR(SUMPRODUCT('6. Patients'!CY$10:CY$107,OFFSET('6. Patients'!$DM$9,1,MATCH($D37,'6. Patients'!$DN$9:$EI$9,0),ROWS('6. Patients'!EL$10:EL$107))),0)+
IFERROR(SUMPRODUCT('6. Patients'!CY$10:CY$107,OFFSET('6. Patients'!$EJ$9,1,MATCH($D37,'6. Patients'!$EK$9:$EW$9,0),ROWS('6. Patients'!EL$10:EL$107))),0)+
IFERROR(SUMPRODUCT('6. Patients'!CY$10:CY$107,OFFSET('6. Patients'!$EX$9,1,MATCH($D37,'6. Patients'!$EY$9:$FT$9,0),ROWS('6. Patients'!EL$10:EL$107))),0)+
IFERROR(SUMPRODUCT('6. Patients'!CY$10:CY$107,OFFSET('6. Patients'!$FU$9,1,MATCH($D37,'6. Patients'!$FV$9:$GJ$9,0),ROWS('6. Patients'!EL$10:EL$107))),0),
IFERROR(SUMPRODUCT('6. Patients'!CY$10:CY$107,OFFSET('6. Patients'!$GK$9,1,MATCH($D37,'6. Patients'!$GL$9:$HG$9,0),ROWS('6. Patients'!EL$10:EL$107))),0)+
IFERROR(SUMPRODUCT('6. Patients'!CY$10:CY$107,OFFSET('6. Patients'!$HH$9,1,MATCH($D37,'6. Patients'!$HI$9:$HU$9,0),ROWS('6. Patients'!EL$10:EL$107))),0)+
IFERROR(SUMPRODUCT('6. Patients'!CY$10:CY$107,OFFSET('6. Patients'!$HV$9,1,MATCH($D37,'6. Patients'!$HW$9:$IR$9,0),ROWS('6. Patients'!EL$10:EL$107))),0)+
IFERROR(SUMPRODUCT('6. Patients'!CY$10:CY$107,OFFSET('6. Patients'!$IS$9,1,MATCH($D37,'6. Patients'!$IT$9:$JH$9,0),ROWS('6. Patients'!EL$10:EL$107))),0),
IFERROR(SUMPRODUCT('6. Patients'!CY$10:CY$107,OFFSET('6. Patients'!$JI$9,1,MATCH($D37,'6. Patients'!$JJ$9:$KE$9,0),ROWS('6. Patients'!EL$10:EL$107))),0)+
IFERROR(SUMPRODUCT('6. Patients'!CY$10:CY$107,OFFSET('6. Patients'!$KF$9,1,MATCH($D37,'6. Patients'!$KG$9:$KS$9,0),ROWS('6. Patients'!EL$10:EL$107))),0)+
IFERROR(SUMPRODUCT('6. Patients'!CY$10:CY$107,OFFSET('6. Patients'!$KT$9,1,MATCH($D37,'6. Patients'!$KU$9:$LP$9,0),ROWS('6. Patients'!EL$10:EL$107))),0)+
IFERROR(SUMPRODUCT('6. Patients'!CY$10:CY$107,OFFSET('6. Patients'!$LQ$9,1,MATCH($D37,'6. Patients'!$LR$9:$MF$9,0),ROWS('6. Patients'!EL$10:EL$107))),0))+
IFERROR(VLOOKUP($D37,$H$109:$L$139,COLUMNS($H$108:$J$108)-1+AG$7,0)*$E37*$F37*'1. General Inputs'!$J$18,0),0)</f>
        <v>0</v>
      </c>
      <c r="AH37" s="3">
        <f ca="1">ROUNDUP($F37*$E37*CHOOSE(AH$7,
IFERROR(SUMPRODUCT('6. Patients'!CZ$10:CZ$107,OFFSET('6. Patients'!$DM$9,1,MATCH($D37,'6. Patients'!$DN$9:$EI$9,0),ROWS('6. Patients'!EM$10:EM$107))),0)+
IFERROR(SUMPRODUCT('6. Patients'!CZ$10:CZ$107,OFFSET('6. Patients'!$EJ$9,1,MATCH($D37,'6. Patients'!$EK$9:$EW$9,0),ROWS('6. Patients'!EM$10:EM$107))),0)+
IFERROR(SUMPRODUCT('6. Patients'!CZ$10:CZ$107,OFFSET('6. Patients'!$EX$9,1,MATCH($D37,'6. Patients'!$EY$9:$FT$9,0),ROWS('6. Patients'!EM$10:EM$107))),0)+
IFERROR(SUMPRODUCT('6. Patients'!CZ$10:CZ$107,OFFSET('6. Patients'!$FU$9,1,MATCH($D37,'6. Patients'!$FV$9:$GJ$9,0),ROWS('6. Patients'!EM$10:EM$107))),0),
IFERROR(SUMPRODUCT('6. Patients'!CZ$10:CZ$107,OFFSET('6. Patients'!$GK$9,1,MATCH($D37,'6. Patients'!$GL$9:$HG$9,0),ROWS('6. Patients'!EM$10:EM$107))),0)+
IFERROR(SUMPRODUCT('6. Patients'!CZ$10:CZ$107,OFFSET('6. Patients'!$HH$9,1,MATCH($D37,'6. Patients'!$HI$9:$HU$9,0),ROWS('6. Patients'!EM$10:EM$107))),0)+
IFERROR(SUMPRODUCT('6. Patients'!CZ$10:CZ$107,OFFSET('6. Patients'!$HV$9,1,MATCH($D37,'6. Patients'!$HW$9:$IR$9,0),ROWS('6. Patients'!EM$10:EM$107))),0)+
IFERROR(SUMPRODUCT('6. Patients'!CZ$10:CZ$107,OFFSET('6. Patients'!$IS$9,1,MATCH($D37,'6. Patients'!$IT$9:$JH$9,0),ROWS('6. Patients'!EM$10:EM$107))),0),
IFERROR(SUMPRODUCT('6. Patients'!CZ$10:CZ$107,OFFSET('6. Patients'!$JI$9,1,MATCH($D37,'6. Patients'!$JJ$9:$KE$9,0),ROWS('6. Patients'!EM$10:EM$107))),0)+
IFERROR(SUMPRODUCT('6. Patients'!CZ$10:CZ$107,OFFSET('6. Patients'!$KF$9,1,MATCH($D37,'6. Patients'!$KG$9:$KS$9,0),ROWS('6. Patients'!EM$10:EM$107))),0)+
IFERROR(SUMPRODUCT('6. Patients'!CZ$10:CZ$107,OFFSET('6. Patients'!$KT$9,1,MATCH($D37,'6. Patients'!$KU$9:$LP$9,0),ROWS('6. Patients'!EM$10:EM$107))),0)+
IFERROR(SUMPRODUCT('6. Patients'!CZ$10:CZ$107,OFFSET('6. Patients'!$LQ$9,1,MATCH($D37,'6. Patients'!$LR$9:$MF$9,0),ROWS('6. Patients'!EM$10:EM$107))),0))+
IFERROR(VLOOKUP($D37,$H$109:$L$139,COLUMNS($H$108:$J$108)-1+AH$7,0)*$E37*$F37*'1. General Inputs'!$J$18,0),0)</f>
        <v>0</v>
      </c>
      <c r="AI37" s="3">
        <f ca="1">ROUNDUP($F37*$E37*CHOOSE(AI$7,
IFERROR(SUMPRODUCT('6. Patients'!DA$10:DA$107,OFFSET('6. Patients'!$DM$9,1,MATCH($D37,'6. Patients'!$DN$9:$EI$9,0),ROWS('6. Patients'!EN$10:EN$107))),0)+
IFERROR(SUMPRODUCT('6. Patients'!DA$10:DA$107,OFFSET('6. Patients'!$EJ$9,1,MATCH($D37,'6. Patients'!$EK$9:$EW$9,0),ROWS('6. Patients'!EN$10:EN$107))),0)+
IFERROR(SUMPRODUCT('6. Patients'!DA$10:DA$107,OFFSET('6. Patients'!$EX$9,1,MATCH($D37,'6. Patients'!$EY$9:$FT$9,0),ROWS('6. Patients'!EN$10:EN$107))),0)+
IFERROR(SUMPRODUCT('6. Patients'!DA$10:DA$107,OFFSET('6. Patients'!$FU$9,1,MATCH($D37,'6. Patients'!$FV$9:$GJ$9,0),ROWS('6. Patients'!EN$10:EN$107))),0),
IFERROR(SUMPRODUCT('6. Patients'!DA$10:DA$107,OFFSET('6. Patients'!$GK$9,1,MATCH($D37,'6. Patients'!$GL$9:$HG$9,0),ROWS('6. Patients'!EN$10:EN$107))),0)+
IFERROR(SUMPRODUCT('6. Patients'!DA$10:DA$107,OFFSET('6. Patients'!$HH$9,1,MATCH($D37,'6. Patients'!$HI$9:$HU$9,0),ROWS('6. Patients'!EN$10:EN$107))),0)+
IFERROR(SUMPRODUCT('6. Patients'!DA$10:DA$107,OFFSET('6. Patients'!$HV$9,1,MATCH($D37,'6. Patients'!$HW$9:$IR$9,0),ROWS('6. Patients'!EN$10:EN$107))),0)+
IFERROR(SUMPRODUCT('6. Patients'!DA$10:DA$107,OFFSET('6. Patients'!$IS$9,1,MATCH($D37,'6. Patients'!$IT$9:$JH$9,0),ROWS('6. Patients'!EN$10:EN$107))),0),
IFERROR(SUMPRODUCT('6. Patients'!DA$10:DA$107,OFFSET('6. Patients'!$JI$9,1,MATCH($D37,'6. Patients'!$JJ$9:$KE$9,0),ROWS('6. Patients'!EN$10:EN$107))),0)+
IFERROR(SUMPRODUCT('6. Patients'!DA$10:DA$107,OFFSET('6. Patients'!$KF$9,1,MATCH($D37,'6. Patients'!$KG$9:$KS$9,0),ROWS('6. Patients'!EN$10:EN$107))),0)+
IFERROR(SUMPRODUCT('6. Patients'!DA$10:DA$107,OFFSET('6. Patients'!$KT$9,1,MATCH($D37,'6. Patients'!$KU$9:$LP$9,0),ROWS('6. Patients'!EN$10:EN$107))),0)+
IFERROR(SUMPRODUCT('6. Patients'!DA$10:DA$107,OFFSET('6. Patients'!$LQ$9,1,MATCH($D37,'6. Patients'!$LR$9:$MF$9,0),ROWS('6. Patients'!EN$10:EN$107))),0))+
IFERROR(VLOOKUP($D37,$H$109:$L$139,COLUMNS($H$108:$J$108)-1+AI$7,0)*$E37*$F37*'1. General Inputs'!$J$18,0),0)</f>
        <v>0</v>
      </c>
      <c r="AJ37" s="3">
        <f ca="1">ROUNDUP($F37*$E37*CHOOSE(AJ$7,
IFERROR(SUMPRODUCT('6. Patients'!DB$10:DB$107,OFFSET('6. Patients'!$DM$9,1,MATCH($D37,'6. Patients'!$DN$9:$EI$9,0),ROWS('6. Patients'!EO$10:EO$107))),0)+
IFERROR(SUMPRODUCT('6. Patients'!DB$10:DB$107,OFFSET('6. Patients'!$EJ$9,1,MATCH($D37,'6. Patients'!$EK$9:$EW$9,0),ROWS('6. Patients'!EO$10:EO$107))),0)+
IFERROR(SUMPRODUCT('6. Patients'!DB$10:DB$107,OFFSET('6. Patients'!$EX$9,1,MATCH($D37,'6. Patients'!$EY$9:$FT$9,0),ROWS('6. Patients'!EO$10:EO$107))),0)+
IFERROR(SUMPRODUCT('6. Patients'!DB$10:DB$107,OFFSET('6. Patients'!$FU$9,1,MATCH($D37,'6. Patients'!$FV$9:$GJ$9,0),ROWS('6. Patients'!EO$10:EO$107))),0),
IFERROR(SUMPRODUCT('6. Patients'!DB$10:DB$107,OFFSET('6. Patients'!$GK$9,1,MATCH($D37,'6. Patients'!$GL$9:$HG$9,0),ROWS('6. Patients'!EO$10:EO$107))),0)+
IFERROR(SUMPRODUCT('6. Patients'!DB$10:DB$107,OFFSET('6. Patients'!$HH$9,1,MATCH($D37,'6. Patients'!$HI$9:$HU$9,0),ROWS('6. Patients'!EO$10:EO$107))),0)+
IFERROR(SUMPRODUCT('6. Patients'!DB$10:DB$107,OFFSET('6. Patients'!$HV$9,1,MATCH($D37,'6. Patients'!$HW$9:$IR$9,0),ROWS('6. Patients'!EO$10:EO$107))),0)+
IFERROR(SUMPRODUCT('6. Patients'!DB$10:DB$107,OFFSET('6. Patients'!$IS$9,1,MATCH($D37,'6. Patients'!$IT$9:$JH$9,0),ROWS('6. Patients'!EO$10:EO$107))),0),
IFERROR(SUMPRODUCT('6. Patients'!DB$10:DB$107,OFFSET('6. Patients'!$JI$9,1,MATCH($D37,'6. Patients'!$JJ$9:$KE$9,0),ROWS('6. Patients'!EO$10:EO$107))),0)+
IFERROR(SUMPRODUCT('6. Patients'!DB$10:DB$107,OFFSET('6. Patients'!$KF$9,1,MATCH($D37,'6. Patients'!$KG$9:$KS$9,0),ROWS('6. Patients'!EO$10:EO$107))),0)+
IFERROR(SUMPRODUCT('6. Patients'!DB$10:DB$107,OFFSET('6. Patients'!$KT$9,1,MATCH($D37,'6. Patients'!$KU$9:$LP$9,0),ROWS('6. Patients'!EO$10:EO$107))),0)+
IFERROR(SUMPRODUCT('6. Patients'!DB$10:DB$107,OFFSET('6. Patients'!$LQ$9,1,MATCH($D37,'6. Patients'!$LR$9:$MF$9,0),ROWS('6. Patients'!EO$10:EO$107))),0))+
IFERROR(VLOOKUP($D37,$H$109:$L$139,COLUMNS($H$108:$J$108)-1+AJ$7,0)*$E37*$F37*'1. General Inputs'!$J$18,0),0)</f>
        <v>0</v>
      </c>
      <c r="AK37" s="3">
        <f ca="1">ROUNDUP($F37*$E37*CHOOSE(AK$7,
IFERROR(SUMPRODUCT('6. Patients'!DC$10:DC$107,OFFSET('6. Patients'!$DM$9,1,MATCH($D37,'6. Patients'!$DN$9:$EI$9,0),ROWS('6. Patients'!EP$10:EP$107))),0)+
IFERROR(SUMPRODUCT('6. Patients'!DC$10:DC$107,OFFSET('6. Patients'!$EJ$9,1,MATCH($D37,'6. Patients'!$EK$9:$EW$9,0),ROWS('6. Patients'!EP$10:EP$107))),0)+
IFERROR(SUMPRODUCT('6. Patients'!DC$10:DC$107,OFFSET('6. Patients'!$EX$9,1,MATCH($D37,'6. Patients'!$EY$9:$FT$9,0),ROWS('6. Patients'!EP$10:EP$107))),0)+
IFERROR(SUMPRODUCT('6. Patients'!DC$10:DC$107,OFFSET('6. Patients'!$FU$9,1,MATCH($D37,'6. Patients'!$FV$9:$GJ$9,0),ROWS('6. Patients'!EP$10:EP$107))),0),
IFERROR(SUMPRODUCT('6. Patients'!DC$10:DC$107,OFFSET('6. Patients'!$GK$9,1,MATCH($D37,'6. Patients'!$GL$9:$HG$9,0),ROWS('6. Patients'!EP$10:EP$107))),0)+
IFERROR(SUMPRODUCT('6. Patients'!DC$10:DC$107,OFFSET('6. Patients'!$HH$9,1,MATCH($D37,'6. Patients'!$HI$9:$HU$9,0),ROWS('6. Patients'!EP$10:EP$107))),0)+
IFERROR(SUMPRODUCT('6. Patients'!DC$10:DC$107,OFFSET('6. Patients'!$HV$9,1,MATCH($D37,'6. Patients'!$HW$9:$IR$9,0),ROWS('6. Patients'!EP$10:EP$107))),0)+
IFERROR(SUMPRODUCT('6. Patients'!DC$10:DC$107,OFFSET('6. Patients'!$IS$9,1,MATCH($D37,'6. Patients'!$IT$9:$JH$9,0),ROWS('6. Patients'!EP$10:EP$107))),0),
IFERROR(SUMPRODUCT('6. Patients'!DC$10:DC$107,OFFSET('6. Patients'!$JI$9,1,MATCH($D37,'6. Patients'!$JJ$9:$KE$9,0),ROWS('6. Patients'!EP$10:EP$107))),0)+
IFERROR(SUMPRODUCT('6. Patients'!DC$10:DC$107,OFFSET('6. Patients'!$KF$9,1,MATCH($D37,'6. Patients'!$KG$9:$KS$9,0),ROWS('6. Patients'!EP$10:EP$107))),0)+
IFERROR(SUMPRODUCT('6. Patients'!DC$10:DC$107,OFFSET('6. Patients'!$KT$9,1,MATCH($D37,'6. Patients'!$KU$9:$LP$9,0),ROWS('6. Patients'!EP$10:EP$107))),0)+
IFERROR(SUMPRODUCT('6. Patients'!DC$10:DC$107,OFFSET('6. Patients'!$LQ$9,1,MATCH($D37,'6. Patients'!$LR$9:$MF$9,0),ROWS('6. Patients'!EP$10:EP$107))),0))+
IFERROR(VLOOKUP($D37,$H$109:$L$139,COLUMNS($H$108:$J$108)-1+AK$7,0)*$E37*$F37*'1. General Inputs'!$J$18,0),0)</f>
        <v>0</v>
      </c>
      <c r="AL37" s="3">
        <f ca="1">ROUNDUP($F37*$E37*CHOOSE(AL$7,
IFERROR(SUMPRODUCT('6. Patients'!DD$10:DD$107,OFFSET('6. Patients'!$DM$9,1,MATCH($D37,'6. Patients'!$DN$9:$EI$9,0),ROWS('6. Patients'!EQ$10:EQ$107))),0)+
IFERROR(SUMPRODUCT('6. Patients'!DD$10:DD$107,OFFSET('6. Patients'!$EJ$9,1,MATCH($D37,'6. Patients'!$EK$9:$EW$9,0),ROWS('6. Patients'!EQ$10:EQ$107))),0)+
IFERROR(SUMPRODUCT('6. Patients'!DD$10:DD$107,OFFSET('6. Patients'!$EX$9,1,MATCH($D37,'6. Patients'!$EY$9:$FT$9,0),ROWS('6. Patients'!EQ$10:EQ$107))),0)+
IFERROR(SUMPRODUCT('6. Patients'!DD$10:DD$107,OFFSET('6. Patients'!$FU$9,1,MATCH($D37,'6. Patients'!$FV$9:$GJ$9,0),ROWS('6. Patients'!EQ$10:EQ$107))),0),
IFERROR(SUMPRODUCT('6. Patients'!DD$10:DD$107,OFFSET('6. Patients'!$GK$9,1,MATCH($D37,'6. Patients'!$GL$9:$HG$9,0),ROWS('6. Patients'!EQ$10:EQ$107))),0)+
IFERROR(SUMPRODUCT('6. Patients'!DD$10:DD$107,OFFSET('6. Patients'!$HH$9,1,MATCH($D37,'6. Patients'!$HI$9:$HU$9,0),ROWS('6. Patients'!EQ$10:EQ$107))),0)+
IFERROR(SUMPRODUCT('6. Patients'!DD$10:DD$107,OFFSET('6. Patients'!$HV$9,1,MATCH($D37,'6. Patients'!$HW$9:$IR$9,0),ROWS('6. Patients'!EQ$10:EQ$107))),0)+
IFERROR(SUMPRODUCT('6. Patients'!DD$10:DD$107,OFFSET('6. Patients'!$IS$9,1,MATCH($D37,'6. Patients'!$IT$9:$JH$9,0),ROWS('6. Patients'!EQ$10:EQ$107))),0),
IFERROR(SUMPRODUCT('6. Patients'!DD$10:DD$107,OFFSET('6. Patients'!$JI$9,1,MATCH($D37,'6. Patients'!$JJ$9:$KE$9,0),ROWS('6. Patients'!EQ$10:EQ$107))),0)+
IFERROR(SUMPRODUCT('6. Patients'!DD$10:DD$107,OFFSET('6. Patients'!$KF$9,1,MATCH($D37,'6. Patients'!$KG$9:$KS$9,0),ROWS('6. Patients'!EQ$10:EQ$107))),0)+
IFERROR(SUMPRODUCT('6. Patients'!DD$10:DD$107,OFFSET('6. Patients'!$KT$9,1,MATCH($D37,'6. Patients'!$KU$9:$LP$9,0),ROWS('6. Patients'!EQ$10:EQ$107))),0)+
IFERROR(SUMPRODUCT('6. Patients'!DD$10:DD$107,OFFSET('6. Patients'!$LQ$9,1,MATCH($D37,'6. Patients'!$LR$9:$MF$9,0),ROWS('6. Patients'!EQ$10:EQ$107))),0))+
IFERROR(VLOOKUP($D37,$H$109:$L$139,COLUMNS($H$108:$J$108)-1+AL$7,0)*$E37*$F37*'1. General Inputs'!$J$18,0),0)</f>
        <v>0</v>
      </c>
      <c r="AM37" s="3">
        <f ca="1">ROUNDUP($F37*$E37*CHOOSE(AM$7,
IFERROR(SUMPRODUCT('6. Patients'!DE$10:DE$107,OFFSET('6. Patients'!$DM$9,1,MATCH($D37,'6. Patients'!$DN$9:$EI$9,0),ROWS('6. Patients'!ER$10:ER$107))),0)+
IFERROR(SUMPRODUCT('6. Patients'!DE$10:DE$107,OFFSET('6. Patients'!$EJ$9,1,MATCH($D37,'6. Patients'!$EK$9:$EW$9,0),ROWS('6. Patients'!ER$10:ER$107))),0)+
IFERROR(SUMPRODUCT('6. Patients'!DE$10:DE$107,OFFSET('6. Patients'!$EX$9,1,MATCH($D37,'6. Patients'!$EY$9:$FT$9,0),ROWS('6. Patients'!ER$10:ER$107))),0)+
IFERROR(SUMPRODUCT('6. Patients'!DE$10:DE$107,OFFSET('6. Patients'!$FU$9,1,MATCH($D37,'6. Patients'!$FV$9:$GJ$9,0),ROWS('6. Patients'!ER$10:ER$107))),0),
IFERROR(SUMPRODUCT('6. Patients'!DE$10:DE$107,OFFSET('6. Patients'!$GK$9,1,MATCH($D37,'6. Patients'!$GL$9:$HG$9,0),ROWS('6. Patients'!ER$10:ER$107))),0)+
IFERROR(SUMPRODUCT('6. Patients'!DE$10:DE$107,OFFSET('6. Patients'!$HH$9,1,MATCH($D37,'6. Patients'!$HI$9:$HU$9,0),ROWS('6. Patients'!ER$10:ER$107))),0)+
IFERROR(SUMPRODUCT('6. Patients'!DE$10:DE$107,OFFSET('6. Patients'!$HV$9,1,MATCH($D37,'6. Patients'!$HW$9:$IR$9,0),ROWS('6. Patients'!ER$10:ER$107))),0)+
IFERROR(SUMPRODUCT('6. Patients'!DE$10:DE$107,OFFSET('6. Patients'!$IS$9,1,MATCH($D37,'6. Patients'!$IT$9:$JH$9,0),ROWS('6. Patients'!ER$10:ER$107))),0),
IFERROR(SUMPRODUCT('6. Patients'!DE$10:DE$107,OFFSET('6. Patients'!$JI$9,1,MATCH($D37,'6. Patients'!$JJ$9:$KE$9,0),ROWS('6. Patients'!ER$10:ER$107))),0)+
IFERROR(SUMPRODUCT('6. Patients'!DE$10:DE$107,OFFSET('6. Patients'!$KF$9,1,MATCH($D37,'6. Patients'!$KG$9:$KS$9,0),ROWS('6. Patients'!ER$10:ER$107))),0)+
IFERROR(SUMPRODUCT('6. Patients'!DE$10:DE$107,OFFSET('6. Patients'!$KT$9,1,MATCH($D37,'6. Patients'!$KU$9:$LP$9,0),ROWS('6. Patients'!ER$10:ER$107))),0)+
IFERROR(SUMPRODUCT('6. Patients'!DE$10:DE$107,OFFSET('6. Patients'!$LQ$9,1,MATCH($D37,'6. Patients'!$LR$9:$MF$9,0),ROWS('6. Patients'!ER$10:ER$107))),0))+
IFERROR(VLOOKUP($D37,$H$109:$L$139,COLUMNS($H$108:$J$108)-1+AM$7,0)*$E37*$F37*'1. General Inputs'!$J$18,0),0)</f>
        <v>0</v>
      </c>
      <c r="AN37" s="3">
        <f ca="1">ROUNDUP($F37*$E37*CHOOSE(AN$7,
IFERROR(SUMPRODUCT('6. Patients'!DF$10:DF$107,OFFSET('6. Patients'!$DM$9,1,MATCH($D37,'6. Patients'!$DN$9:$EI$9,0),ROWS('6. Patients'!ES$10:ES$107))),0)+
IFERROR(SUMPRODUCT('6. Patients'!DF$10:DF$107,OFFSET('6. Patients'!$EJ$9,1,MATCH($D37,'6. Patients'!$EK$9:$EW$9,0),ROWS('6. Patients'!ES$10:ES$107))),0)+
IFERROR(SUMPRODUCT('6. Patients'!DF$10:DF$107,OFFSET('6. Patients'!$EX$9,1,MATCH($D37,'6. Patients'!$EY$9:$FT$9,0),ROWS('6. Patients'!ES$10:ES$107))),0)+
IFERROR(SUMPRODUCT('6. Patients'!DF$10:DF$107,OFFSET('6. Patients'!$FU$9,1,MATCH($D37,'6. Patients'!$FV$9:$GJ$9,0),ROWS('6. Patients'!ES$10:ES$107))),0),
IFERROR(SUMPRODUCT('6. Patients'!DF$10:DF$107,OFFSET('6. Patients'!$GK$9,1,MATCH($D37,'6. Patients'!$GL$9:$HG$9,0),ROWS('6. Patients'!ES$10:ES$107))),0)+
IFERROR(SUMPRODUCT('6. Patients'!DF$10:DF$107,OFFSET('6. Patients'!$HH$9,1,MATCH($D37,'6. Patients'!$HI$9:$HU$9,0),ROWS('6. Patients'!ES$10:ES$107))),0)+
IFERROR(SUMPRODUCT('6. Patients'!DF$10:DF$107,OFFSET('6. Patients'!$HV$9,1,MATCH($D37,'6. Patients'!$HW$9:$IR$9,0),ROWS('6. Patients'!ES$10:ES$107))),0)+
IFERROR(SUMPRODUCT('6. Patients'!DF$10:DF$107,OFFSET('6. Patients'!$IS$9,1,MATCH($D37,'6. Patients'!$IT$9:$JH$9,0),ROWS('6. Patients'!ES$10:ES$107))),0),
IFERROR(SUMPRODUCT('6. Patients'!DF$10:DF$107,OFFSET('6. Patients'!$JI$9,1,MATCH($D37,'6. Patients'!$JJ$9:$KE$9,0),ROWS('6. Patients'!ES$10:ES$107))),0)+
IFERROR(SUMPRODUCT('6. Patients'!DF$10:DF$107,OFFSET('6. Patients'!$KF$9,1,MATCH($D37,'6. Patients'!$KG$9:$KS$9,0),ROWS('6. Patients'!ES$10:ES$107))),0)+
IFERROR(SUMPRODUCT('6. Patients'!DF$10:DF$107,OFFSET('6. Patients'!$KT$9,1,MATCH($D37,'6. Patients'!$KU$9:$LP$9,0),ROWS('6. Patients'!ES$10:ES$107))),0)+
IFERROR(SUMPRODUCT('6. Patients'!DF$10:DF$107,OFFSET('6. Patients'!$LQ$9,1,MATCH($D37,'6. Patients'!$LR$9:$MF$9,0),ROWS('6. Patients'!ES$10:ES$107))),0))+
IFERROR(VLOOKUP($D37,$H$109:$L$139,COLUMNS($H$108:$J$108)-1+AN$7,0)*$E37*$F37*'1. General Inputs'!$J$18,0),0)</f>
        <v>0</v>
      </c>
      <c r="AO37" s="3">
        <f ca="1">ROUNDUP($F37*$E37*CHOOSE(AO$7,
IFERROR(SUMPRODUCT('6. Patients'!DG$10:DG$107,OFFSET('6. Patients'!$DM$9,1,MATCH($D37,'6. Patients'!$DN$9:$EI$9,0),ROWS('6. Patients'!ET$10:ET$107))),0)+
IFERROR(SUMPRODUCT('6. Patients'!DG$10:DG$107,OFFSET('6. Patients'!$EJ$9,1,MATCH($D37,'6. Patients'!$EK$9:$EW$9,0),ROWS('6. Patients'!ET$10:ET$107))),0)+
IFERROR(SUMPRODUCT('6. Patients'!DG$10:DG$107,OFFSET('6. Patients'!$EX$9,1,MATCH($D37,'6. Patients'!$EY$9:$FT$9,0),ROWS('6. Patients'!ET$10:ET$107))),0)+
IFERROR(SUMPRODUCT('6. Patients'!DG$10:DG$107,OFFSET('6. Patients'!$FU$9,1,MATCH($D37,'6. Patients'!$FV$9:$GJ$9,0),ROWS('6. Patients'!ET$10:ET$107))),0),
IFERROR(SUMPRODUCT('6. Patients'!DG$10:DG$107,OFFSET('6. Patients'!$GK$9,1,MATCH($D37,'6. Patients'!$GL$9:$HG$9,0),ROWS('6. Patients'!ET$10:ET$107))),0)+
IFERROR(SUMPRODUCT('6. Patients'!DG$10:DG$107,OFFSET('6. Patients'!$HH$9,1,MATCH($D37,'6. Patients'!$HI$9:$HU$9,0),ROWS('6. Patients'!ET$10:ET$107))),0)+
IFERROR(SUMPRODUCT('6. Patients'!DG$10:DG$107,OFFSET('6. Patients'!$HV$9,1,MATCH($D37,'6. Patients'!$HW$9:$IR$9,0),ROWS('6. Patients'!ET$10:ET$107))),0)+
IFERROR(SUMPRODUCT('6. Patients'!DG$10:DG$107,OFFSET('6. Patients'!$IS$9,1,MATCH($D37,'6. Patients'!$IT$9:$JH$9,0),ROWS('6. Patients'!ET$10:ET$107))),0),
IFERROR(SUMPRODUCT('6. Patients'!DG$10:DG$107,OFFSET('6. Patients'!$JI$9,1,MATCH($D37,'6. Patients'!$JJ$9:$KE$9,0),ROWS('6. Patients'!ET$10:ET$107))),0)+
IFERROR(SUMPRODUCT('6. Patients'!DG$10:DG$107,OFFSET('6. Patients'!$KF$9,1,MATCH($D37,'6. Patients'!$KG$9:$KS$9,0),ROWS('6. Patients'!ET$10:ET$107))),0)+
IFERROR(SUMPRODUCT('6. Patients'!DG$10:DG$107,OFFSET('6. Patients'!$KT$9,1,MATCH($D37,'6. Patients'!$KU$9:$LP$9,0),ROWS('6. Patients'!ET$10:ET$107))),0)+
IFERROR(SUMPRODUCT('6. Patients'!DG$10:DG$107,OFFSET('6. Patients'!$LQ$9,1,MATCH($D37,'6. Patients'!$LR$9:$MF$9,0),ROWS('6. Patients'!ET$10:ET$107))),0))+
IFERROR(VLOOKUP($D37,$H$109:$L$139,COLUMNS($H$108:$J$108)-1+AO$7,0)*$E37*$F37*'1. General Inputs'!$J$18,0),0)</f>
        <v>0</v>
      </c>
      <c r="AP37" s="3">
        <f ca="1">ROUNDUP($F37*$E37*CHOOSE(AP$7,
IFERROR(SUMPRODUCT('6. Patients'!DH$10:DH$107,OFFSET('6. Patients'!$DM$9,1,MATCH($D37,'6. Patients'!$DN$9:$EI$9,0),ROWS('6. Patients'!EU$10:EU$107))),0)+
IFERROR(SUMPRODUCT('6. Patients'!DH$10:DH$107,OFFSET('6. Patients'!$EJ$9,1,MATCH($D37,'6. Patients'!$EK$9:$EW$9,0),ROWS('6. Patients'!EU$10:EU$107))),0)+
IFERROR(SUMPRODUCT('6. Patients'!DH$10:DH$107,OFFSET('6. Patients'!$EX$9,1,MATCH($D37,'6. Patients'!$EY$9:$FT$9,0),ROWS('6. Patients'!EU$10:EU$107))),0)+
IFERROR(SUMPRODUCT('6. Patients'!DH$10:DH$107,OFFSET('6. Patients'!$FU$9,1,MATCH($D37,'6. Patients'!$FV$9:$GJ$9,0),ROWS('6. Patients'!EU$10:EU$107))),0),
IFERROR(SUMPRODUCT('6. Patients'!DH$10:DH$107,OFFSET('6. Patients'!$GK$9,1,MATCH($D37,'6. Patients'!$GL$9:$HG$9,0),ROWS('6. Patients'!EU$10:EU$107))),0)+
IFERROR(SUMPRODUCT('6. Patients'!DH$10:DH$107,OFFSET('6. Patients'!$HH$9,1,MATCH($D37,'6. Patients'!$HI$9:$HU$9,0),ROWS('6. Patients'!EU$10:EU$107))),0)+
IFERROR(SUMPRODUCT('6. Patients'!DH$10:DH$107,OFFSET('6. Patients'!$HV$9,1,MATCH($D37,'6. Patients'!$HW$9:$IR$9,0),ROWS('6. Patients'!EU$10:EU$107))),0)+
IFERROR(SUMPRODUCT('6. Patients'!DH$10:DH$107,OFFSET('6. Patients'!$IS$9,1,MATCH($D37,'6. Patients'!$IT$9:$JH$9,0),ROWS('6. Patients'!EU$10:EU$107))),0),
IFERROR(SUMPRODUCT('6. Patients'!DH$10:DH$107,OFFSET('6. Patients'!$JI$9,1,MATCH($D37,'6. Patients'!$JJ$9:$KE$9,0),ROWS('6. Patients'!EU$10:EU$107))),0)+
IFERROR(SUMPRODUCT('6. Patients'!DH$10:DH$107,OFFSET('6. Patients'!$KF$9,1,MATCH($D37,'6. Patients'!$KG$9:$KS$9,0),ROWS('6. Patients'!EU$10:EU$107))),0)+
IFERROR(SUMPRODUCT('6. Patients'!DH$10:DH$107,OFFSET('6. Patients'!$KT$9,1,MATCH($D37,'6. Patients'!$KU$9:$LP$9,0),ROWS('6. Patients'!EU$10:EU$107))),0)+
IFERROR(SUMPRODUCT('6. Patients'!DH$10:DH$107,OFFSET('6. Patients'!$LQ$9,1,MATCH($D37,'6. Patients'!$LR$9:$MF$9,0),ROWS('6. Patients'!EU$10:EU$107))),0))+
IFERROR(VLOOKUP($D37,$H$109:$L$139,COLUMNS($H$108:$J$108)-1+AP$7,0)*$E37*$F37*'1. General Inputs'!$J$18,0),0)</f>
        <v>0</v>
      </c>
      <c r="AQ37" s="3">
        <f ca="1">ROUNDUP($F37*$E37*CHOOSE(AQ$7,
IFERROR(SUMPRODUCT('6. Patients'!DI$10:DI$107,OFFSET('6. Patients'!$DM$9,1,MATCH($D37,'6. Patients'!$DN$9:$EI$9,0),ROWS('6. Patients'!EV$10:EV$107))),0)+
IFERROR(SUMPRODUCT('6. Patients'!DI$10:DI$107,OFFSET('6. Patients'!$EJ$9,1,MATCH($D37,'6. Patients'!$EK$9:$EW$9,0),ROWS('6. Patients'!EV$10:EV$107))),0)+
IFERROR(SUMPRODUCT('6. Patients'!DI$10:DI$107,OFFSET('6. Patients'!$EX$9,1,MATCH($D37,'6. Patients'!$EY$9:$FT$9,0),ROWS('6. Patients'!EV$10:EV$107))),0)+
IFERROR(SUMPRODUCT('6. Patients'!DI$10:DI$107,OFFSET('6. Patients'!$FU$9,1,MATCH($D37,'6. Patients'!$FV$9:$GJ$9,0),ROWS('6. Patients'!EV$10:EV$107))),0),
IFERROR(SUMPRODUCT('6. Patients'!DI$10:DI$107,OFFSET('6. Patients'!$GK$9,1,MATCH($D37,'6. Patients'!$GL$9:$HG$9,0),ROWS('6. Patients'!EV$10:EV$107))),0)+
IFERROR(SUMPRODUCT('6. Patients'!DI$10:DI$107,OFFSET('6. Patients'!$HH$9,1,MATCH($D37,'6. Patients'!$HI$9:$HU$9,0),ROWS('6. Patients'!EV$10:EV$107))),0)+
IFERROR(SUMPRODUCT('6. Patients'!DI$10:DI$107,OFFSET('6. Patients'!$HV$9,1,MATCH($D37,'6. Patients'!$HW$9:$IR$9,0),ROWS('6. Patients'!EV$10:EV$107))),0)+
IFERROR(SUMPRODUCT('6. Patients'!DI$10:DI$107,OFFSET('6. Patients'!$IS$9,1,MATCH($D37,'6. Patients'!$IT$9:$JH$9,0),ROWS('6. Patients'!EV$10:EV$107))),0),
IFERROR(SUMPRODUCT('6. Patients'!DI$10:DI$107,OFFSET('6. Patients'!$JI$9,1,MATCH($D37,'6. Patients'!$JJ$9:$KE$9,0),ROWS('6. Patients'!EV$10:EV$107))),0)+
IFERROR(SUMPRODUCT('6. Patients'!DI$10:DI$107,OFFSET('6. Patients'!$KF$9,1,MATCH($D37,'6. Patients'!$KG$9:$KS$9,0),ROWS('6. Patients'!EV$10:EV$107))),0)+
IFERROR(SUMPRODUCT('6. Patients'!DI$10:DI$107,OFFSET('6. Patients'!$KT$9,1,MATCH($D37,'6. Patients'!$KU$9:$LP$9,0),ROWS('6. Patients'!EV$10:EV$107))),0)+
IFERROR(SUMPRODUCT('6. Patients'!DI$10:DI$107,OFFSET('6. Patients'!$LQ$9,1,MATCH($D37,'6. Patients'!$LR$9:$MF$9,0),ROWS('6. Patients'!EV$10:EV$107))),0))+
IFERROR(VLOOKUP($D37,$H$109:$L$139,COLUMNS($H$108:$J$108)-1+AQ$7,0)*$E37*$F37*'1. General Inputs'!$J$18,0),0)</f>
        <v>0</v>
      </c>
      <c r="AR37" s="115"/>
      <c r="AY37" s="114">
        <f ca="1">IFERROR(SUM(OFFSET('7. Consumption'!H37,0,1,,MIN('1. General Inputs'!$J$20,COLUMNS('7. Consumption'!H$9:$AQ$9)-1))),0)+MAX(0,$AQ37*('1. General Inputs'!$J$20-COLUMNS('7. Consumption'!H$9:$AQ$9)+1))</f>
        <v>0</v>
      </c>
      <c r="AZ37" s="114">
        <f ca="1">IFERROR(SUM(OFFSET('7. Consumption'!I37,0,1,,MIN('1. General Inputs'!$J$20,COLUMNS('7. Consumption'!I$9:$AQ$9)-1))),0)+MAX(0,$AQ37*('1. General Inputs'!$J$20-COLUMNS('7. Consumption'!I$9:$AQ$9)+1))</f>
        <v>0</v>
      </c>
      <c r="BA37" s="114">
        <f ca="1">IFERROR(SUM(OFFSET('7. Consumption'!J37,0,1,,MIN('1. General Inputs'!$J$20,COLUMNS('7. Consumption'!J$9:$AQ$9)-1))),0)+MAX(0,$AQ37*('1. General Inputs'!$J$20-COLUMNS('7. Consumption'!J$9:$AQ$9)+1))</f>
        <v>0</v>
      </c>
      <c r="BB37" s="114">
        <f ca="1">IFERROR(SUM(OFFSET('7. Consumption'!K37,0,1,,MIN('1. General Inputs'!$J$20,COLUMNS('7. Consumption'!K$9:$AQ$9)-1))),0)+MAX(0,$AQ37*('1. General Inputs'!$J$20-COLUMNS('7. Consumption'!K$9:$AQ$9)+1))</f>
        <v>0</v>
      </c>
      <c r="BC37" s="114">
        <f ca="1">IFERROR(SUM(OFFSET('7. Consumption'!L37,0,1,,MIN('1. General Inputs'!$J$20,COLUMNS('7. Consumption'!L$9:$AQ$9)-1))),0)+MAX(0,$AQ37*('1. General Inputs'!$J$20-COLUMNS('7. Consumption'!L$9:$AQ$9)+1))</f>
        <v>0</v>
      </c>
      <c r="BD37" s="114">
        <f ca="1">IFERROR(SUM(OFFSET('7. Consumption'!M37,0,1,,MIN('1. General Inputs'!$J$20,COLUMNS('7. Consumption'!M$9:$AQ$9)-1))),0)+MAX(0,$AQ37*('1. General Inputs'!$J$20-COLUMNS('7. Consumption'!M$9:$AQ$9)+1))</f>
        <v>0</v>
      </c>
      <c r="BE37" s="114">
        <f ca="1">IFERROR(SUM(OFFSET('7. Consumption'!N37,0,1,,MIN('1. General Inputs'!$J$20,COLUMNS('7. Consumption'!N$9:$AQ$9)-1))),0)+MAX(0,$AQ37*('1. General Inputs'!$J$20-COLUMNS('7. Consumption'!N$9:$AQ$9)+1))</f>
        <v>0</v>
      </c>
      <c r="BF37" s="114">
        <f ca="1">IFERROR(SUM(OFFSET('7. Consumption'!O37,0,1,,MIN('1. General Inputs'!$J$20,COLUMNS('7. Consumption'!O$9:$AQ$9)-1))),0)+MAX(0,$AQ37*('1. General Inputs'!$J$20-COLUMNS('7. Consumption'!O$9:$AQ$9)+1))</f>
        <v>0</v>
      </c>
      <c r="BG37" s="114">
        <f ca="1">IFERROR(SUM(OFFSET('7. Consumption'!P37,0,1,,MIN('1. General Inputs'!$J$20,COLUMNS('7. Consumption'!P$9:$AQ$9)-1))),0)+MAX(0,$AQ37*('1. General Inputs'!$J$20-COLUMNS('7. Consumption'!P$9:$AQ$9)+1))</f>
        <v>0</v>
      </c>
      <c r="BH37" s="114">
        <f ca="1">IFERROR(SUM(OFFSET('7. Consumption'!Q37,0,1,,MIN('1. General Inputs'!$J$20,COLUMNS('7. Consumption'!Q$9:$AQ$9)-1))),0)+MAX(0,$AQ37*('1. General Inputs'!$J$20-COLUMNS('7. Consumption'!Q$9:$AQ$9)+1))</f>
        <v>0</v>
      </c>
      <c r="BI37" s="114">
        <f ca="1">IFERROR(SUM(OFFSET('7. Consumption'!R37,0,1,,MIN('1. General Inputs'!$J$20,COLUMNS('7. Consumption'!R$9:$AQ$9)-1))),0)+MAX(0,$AQ37*('1. General Inputs'!$J$20-COLUMNS('7. Consumption'!R$9:$AQ$9)+1))</f>
        <v>0</v>
      </c>
      <c r="BJ37" s="114">
        <f ca="1">IFERROR(SUM(OFFSET('7. Consumption'!S37,0,1,,MIN('1. General Inputs'!$J$20,COLUMNS('7. Consumption'!S$9:$AQ$9)-1))),0)+MAX(0,$AQ37*('1. General Inputs'!$J$20-COLUMNS('7. Consumption'!S$9:$AQ$9)+1))</f>
        <v>0</v>
      </c>
      <c r="BK37" s="114">
        <f ca="1">IFERROR(SUM(OFFSET('7. Consumption'!T37,0,1,,MIN('1. General Inputs'!$J$20,COLUMNS('7. Consumption'!T$9:$AQ$9)-1))),0)+MAX(0,$AQ37*('1. General Inputs'!$J$20-COLUMNS('7. Consumption'!T$9:$AQ$9)+1))</f>
        <v>0</v>
      </c>
      <c r="BL37" s="114">
        <f ca="1">IFERROR(SUM(OFFSET('7. Consumption'!U37,0,1,,MIN('1. General Inputs'!$J$20,COLUMNS('7. Consumption'!U$9:$AQ$9)-1))),0)+MAX(0,$AQ37*('1. General Inputs'!$J$20-COLUMNS('7. Consumption'!U$9:$AQ$9)+1))</f>
        <v>0</v>
      </c>
      <c r="BM37" s="114">
        <f ca="1">IFERROR(SUM(OFFSET('7. Consumption'!V37,0,1,,MIN('1. General Inputs'!$J$20,COLUMNS('7. Consumption'!V$9:$AQ$9)-1))),0)+MAX(0,$AQ37*('1. General Inputs'!$J$20-COLUMNS('7. Consumption'!V$9:$AQ$9)+1))</f>
        <v>0</v>
      </c>
      <c r="BN37" s="114">
        <f ca="1">IFERROR(SUM(OFFSET('7. Consumption'!W37,0,1,,MIN('1. General Inputs'!$J$20,COLUMNS('7. Consumption'!W$9:$AQ$9)-1))),0)+MAX(0,$AQ37*('1. General Inputs'!$J$20-COLUMNS('7. Consumption'!W$9:$AQ$9)+1))</f>
        <v>0</v>
      </c>
      <c r="BO37" s="114">
        <f ca="1">IFERROR(SUM(OFFSET('7. Consumption'!X37,0,1,,MIN('1. General Inputs'!$J$20,COLUMNS('7. Consumption'!X$9:$AQ$9)-1))),0)+MAX(0,$AQ37*('1. General Inputs'!$J$20-COLUMNS('7. Consumption'!X$9:$AQ$9)+1))</f>
        <v>0</v>
      </c>
      <c r="BP37" s="114">
        <f ca="1">IFERROR(SUM(OFFSET('7. Consumption'!Y37,0,1,,MIN('1. General Inputs'!$J$20,COLUMNS('7. Consumption'!Y$9:$AQ$9)-1))),0)+MAX(0,$AQ37*('1. General Inputs'!$J$20-COLUMNS('7. Consumption'!Y$9:$AQ$9)+1))</f>
        <v>0</v>
      </c>
      <c r="BQ37" s="114">
        <f ca="1">IFERROR(SUM(OFFSET('7. Consumption'!Z37,0,1,,MIN('1. General Inputs'!$J$20,COLUMNS('7. Consumption'!Z$9:$AQ$9)-1))),0)+MAX(0,$AQ37*('1. General Inputs'!$J$20-COLUMNS('7. Consumption'!Z$9:$AQ$9)+1))</f>
        <v>0</v>
      </c>
      <c r="BR37" s="114">
        <f ca="1">IFERROR(SUM(OFFSET('7. Consumption'!AA37,0,1,,MIN('1. General Inputs'!$J$20,COLUMNS('7. Consumption'!AA$9:$AQ$9)-1))),0)+MAX(0,$AQ37*('1. General Inputs'!$J$20-COLUMNS('7. Consumption'!AA$9:$AQ$9)+1))</f>
        <v>0</v>
      </c>
      <c r="BS37" s="114">
        <f ca="1">IFERROR(SUM(OFFSET('7. Consumption'!AB37,0,1,,MIN('1. General Inputs'!$J$20,COLUMNS('7. Consumption'!AB$9:$AQ$9)-1))),0)+MAX(0,$AQ37*('1. General Inputs'!$J$20-COLUMNS('7. Consumption'!AB$9:$AQ$9)+1))</f>
        <v>0</v>
      </c>
      <c r="BT37" s="114">
        <f ca="1">IFERROR(SUM(OFFSET('7. Consumption'!AC37,0,1,,MIN('1. General Inputs'!$J$20,COLUMNS('7. Consumption'!AC$9:$AQ$9)-1))),0)+MAX(0,$AQ37*('1. General Inputs'!$J$20-COLUMNS('7. Consumption'!AC$9:$AQ$9)+1))</f>
        <v>0</v>
      </c>
      <c r="BU37" s="114">
        <f ca="1">IFERROR(SUM(OFFSET('7. Consumption'!AD37,0,1,,MIN('1. General Inputs'!$J$20,COLUMNS('7. Consumption'!AD$9:$AQ$9)-1))),0)+MAX(0,$AQ37*('1. General Inputs'!$J$20-COLUMNS('7. Consumption'!AD$9:$AQ$9)+1))</f>
        <v>0</v>
      </c>
      <c r="BV37" s="114">
        <f ca="1">IFERROR(SUM(OFFSET('7. Consumption'!AE37,0,1,,MIN('1. General Inputs'!$J$20,COLUMNS('7. Consumption'!AE$9:$AQ$9)-1))),0)+MAX(0,$AQ37*('1. General Inputs'!$J$20-COLUMNS('7. Consumption'!AE$9:$AQ$9)+1))</f>
        <v>0</v>
      </c>
      <c r="BW37" s="114">
        <f ca="1">IFERROR(SUM(OFFSET('7. Consumption'!AF37,0,1,,MIN('1. General Inputs'!$J$20,COLUMNS('7. Consumption'!AF$9:$AQ$9)-1))),0)+MAX(0,$AQ37*('1. General Inputs'!$J$20-COLUMNS('7. Consumption'!AF$9:$AQ$9)+1))</f>
        <v>0</v>
      </c>
      <c r="BX37" s="114">
        <f ca="1">IFERROR(SUM(OFFSET('7. Consumption'!AG37,0,1,,MIN('1. General Inputs'!$J$20,COLUMNS('7. Consumption'!AG$9:$AQ$9)-1))),0)+MAX(0,$AQ37*('1. General Inputs'!$J$20-COLUMNS('7. Consumption'!AG$9:$AQ$9)+1))</f>
        <v>0</v>
      </c>
      <c r="BY37" s="114">
        <f ca="1">IFERROR(SUM(OFFSET('7. Consumption'!AH37,0,1,,MIN('1. General Inputs'!$J$20,COLUMNS('7. Consumption'!AH$9:$AQ$9)-1))),0)+MAX(0,$AQ37*('1. General Inputs'!$J$20-COLUMNS('7. Consumption'!AH$9:$AQ$9)+1))</f>
        <v>0</v>
      </c>
      <c r="BZ37" s="114">
        <f ca="1">IFERROR(SUM(OFFSET('7. Consumption'!AI37,0,1,,MIN('1. General Inputs'!$J$20,COLUMNS('7. Consumption'!AI$9:$AQ$9)-1))),0)+MAX(0,$AQ37*('1. General Inputs'!$J$20-COLUMNS('7. Consumption'!AI$9:$AQ$9)+1))</f>
        <v>0</v>
      </c>
      <c r="CA37" s="114">
        <f ca="1">IFERROR(SUM(OFFSET('7. Consumption'!AJ37,0,1,,MIN('1. General Inputs'!$J$20,COLUMNS('7. Consumption'!AJ$9:$AQ$9)-1))),0)+MAX(0,$AQ37*('1. General Inputs'!$J$20-COLUMNS('7. Consumption'!AJ$9:$AQ$9)+1))</f>
        <v>0</v>
      </c>
      <c r="CB37" s="114">
        <f ca="1">IFERROR(SUM(OFFSET('7. Consumption'!AK37,0,1,,MIN('1. General Inputs'!$J$20,COLUMNS('7. Consumption'!AK$9:$AQ$9)-1))),0)+MAX(0,$AQ37*('1. General Inputs'!$J$20-COLUMNS('7. Consumption'!AK$9:$AQ$9)+1))</f>
        <v>0</v>
      </c>
      <c r="CC37" s="114">
        <f ca="1">IFERROR(SUM(OFFSET('7. Consumption'!AL37,0,1,,MIN('1. General Inputs'!$J$20,COLUMNS('7. Consumption'!AL$9:$AQ$9)-1))),0)+MAX(0,$AQ37*('1. General Inputs'!$J$20-COLUMNS('7. Consumption'!AL$9:$AQ$9)+1))</f>
        <v>0</v>
      </c>
      <c r="CD37" s="114">
        <f ca="1">IFERROR(SUM(OFFSET('7. Consumption'!AM37,0,1,,MIN('1. General Inputs'!$J$20,COLUMNS('7. Consumption'!AM$9:$AQ$9)-1))),0)+MAX(0,$AQ37*('1. General Inputs'!$J$20-COLUMNS('7. Consumption'!AM$9:$AQ$9)+1))</f>
        <v>0</v>
      </c>
      <c r="CE37" s="114">
        <f ca="1">IFERROR(SUM(OFFSET('7. Consumption'!AN37,0,1,,MIN('1. General Inputs'!$J$20,COLUMNS('7. Consumption'!AN$9:$AQ$9)-1))),0)+MAX(0,$AQ37*('1. General Inputs'!$J$20-COLUMNS('7. Consumption'!AN$9:$AQ$9)+1))</f>
        <v>0</v>
      </c>
      <c r="CF37" s="114">
        <f ca="1">IFERROR(SUM(OFFSET('7. Consumption'!AO37,0,1,,MIN('1. General Inputs'!$J$20,COLUMNS('7. Consumption'!AO$9:$AQ$9)-1))),0)+MAX(0,$AQ37*('1. General Inputs'!$J$20-COLUMNS('7. Consumption'!AO$9:$AQ$9)+1))</f>
        <v>0</v>
      </c>
      <c r="CG37" s="114">
        <f ca="1">IFERROR(SUM(OFFSET('7. Consumption'!AP37,0,1,,MIN('1. General Inputs'!$J$20,COLUMNS('7. Consumption'!AP$9:$AQ$9)-1))),0)+MAX(0,$AQ37*('1. General Inputs'!$J$20-COLUMNS('7. Consumption'!AP$9:$AQ$9)+1))</f>
        <v>0</v>
      </c>
      <c r="CH37" s="114">
        <f ca="1">IFERROR(SUM(OFFSET('7. Consumption'!AQ37,0,1,,MIN('1. General Inputs'!$J$20,COLUMNS('7. Consumption'!AQ$9:$AQ$9)-1))),0)+MAX(0,$AQ37*('1. General Inputs'!$J$20-COLUMNS('7. Consumption'!AQ$9:$AQ$9)+1))</f>
        <v>0</v>
      </c>
    </row>
    <row r="38" spans="2:86" x14ac:dyDescent="0.3">
      <c r="B38" s="12"/>
      <c r="C38" s="12" t="str">
        <f>IFERROR(VLOOKUP(ROWS($C$9:$C38),'5. Dosing'!$I$12:$J$73,COLUMNS('5. Dosing'!$I$11:$J$11),0),"")</f>
        <v>TAF+FTC+DTG (25/200/50) - 30 tab</v>
      </c>
      <c r="D38" s="12" t="str">
        <f>IFERROR(INDEX('5. Dosing'!C$12:C$73,MATCH('7. Consumption'!$C38,'5. Dosing'!$J$12:$J$73,0)),"")</f>
        <v>TAF+FTC+DTG</v>
      </c>
      <c r="E38" s="108">
        <f>IFERROR(INDEX('5. Dosing'!H$12:H$73,MATCH('7. Consumption'!$C38,'5. Dosing'!$J$12:$J$73,0)),0)</f>
        <v>1</v>
      </c>
      <c r="F38" s="109">
        <f>IFERROR(INDEX('5. Dosing'!G$12:G$73,MATCH('7. Consumption'!$C38,'5. Dosing'!$J$12:$J$73,0))*(30.5)/INDEX('5. Dosing'!F$12:F$73,MATCH('7. Consumption'!$C38,'5. Dosing'!$J$12:$J$73,0)),0)</f>
        <v>1.0166666666666666</v>
      </c>
      <c r="H38" s="3">
        <f ca="1">ROUNDUP($F38*$E38*CHOOSE(H$7,
IFERROR(SUMPRODUCT('6. Patients'!BZ$10:BZ$107,OFFSET('6. Patients'!$DM$9,1,MATCH($D38,'6. Patients'!$DN$9:$EI$9,0),ROWS('6. Patients'!DM$10:DM$107))),0)+
IFERROR(SUMPRODUCT('6. Patients'!BZ$10:BZ$107,OFFSET('6. Patients'!$EJ$9,1,MATCH($D38,'6. Patients'!$EK$9:$EW$9,0),ROWS('6. Patients'!DM$10:DM$107))),0)+
IFERROR(SUMPRODUCT('6. Patients'!BZ$10:BZ$107,OFFSET('6. Patients'!$EX$9,1,MATCH($D38,'6. Patients'!$EY$9:$FT$9,0),ROWS('6. Patients'!DM$10:DM$107))),0)+
IFERROR(SUMPRODUCT('6. Patients'!BZ$10:BZ$107,OFFSET('6. Patients'!$FU$9,1,MATCH($D38,'6. Patients'!$FV$9:$GJ$9,0),ROWS('6. Patients'!DM$10:DM$107))),0),
IFERROR(SUMPRODUCT('6. Patients'!BZ$10:BZ$107,OFFSET('6. Patients'!$GK$9,1,MATCH($D38,'6. Patients'!$GL$9:$HG$9,0),ROWS('6. Patients'!DM$10:DM$107))),0)+
IFERROR(SUMPRODUCT('6. Patients'!BZ$10:BZ$107,OFFSET('6. Patients'!$HH$9,1,MATCH($D38,'6. Patients'!$HI$9:$HU$9,0),ROWS('6. Patients'!DM$10:DM$107))),0)+
IFERROR(SUMPRODUCT('6. Patients'!BZ$10:BZ$107,OFFSET('6. Patients'!$HV$9,1,MATCH($D38,'6. Patients'!$HW$9:$IR$9,0),ROWS('6. Patients'!DM$10:DM$107))),0)+
IFERROR(SUMPRODUCT('6. Patients'!BZ$10:BZ$107,OFFSET('6. Patients'!$IS$9,1,MATCH($D38,'6. Patients'!$IT$9:$JH$9,0),ROWS('6. Patients'!DM$10:DM$107))),0),
IFERROR(SUMPRODUCT('6. Patients'!BZ$10:BZ$107,OFFSET('6. Patients'!$JI$9,1,MATCH($D38,'6. Patients'!$JJ$9:$KE$9,0),ROWS('6. Patients'!DM$10:DM$107))),0)+
IFERROR(SUMPRODUCT('6. Patients'!BZ$10:BZ$107,OFFSET('6. Patients'!$KF$9,1,MATCH($D38,'6. Patients'!$KG$9:$KS$9,0),ROWS('6. Patients'!DM$10:DM$107))),0)+
IFERROR(SUMPRODUCT('6. Patients'!BZ$10:BZ$107,OFFSET('6. Patients'!$KT$9,1,MATCH($D38,'6. Patients'!$KU$9:$LP$9,0),ROWS('6. Patients'!DM$10:DM$107))),0)+
IFERROR(SUMPRODUCT('6. Patients'!BZ$10:BZ$107,OFFSET('6. Patients'!$LQ$9,1,MATCH($D38,'6. Patients'!$LR$9:$MF$9,0),ROWS('6. Patients'!DM$10:DM$107))),0))+
IFERROR(VLOOKUP($D38,$H$109:$L$139,COLUMNS($H$108:$J$108)-1+H$7,0)*$E38*$F38*'1. General Inputs'!$J$18,0),0)</f>
        <v>0</v>
      </c>
      <c r="I38" s="3">
        <f ca="1">ROUNDUP($F38*$E38*CHOOSE(I$7,
IFERROR(SUMPRODUCT('6. Patients'!CA$10:CA$107,OFFSET('6. Patients'!$DM$9,1,MATCH($D38,'6. Patients'!$DN$9:$EI$9,0),ROWS('6. Patients'!DN$10:DN$107))),0)+
IFERROR(SUMPRODUCT('6. Patients'!CA$10:CA$107,OFFSET('6. Patients'!$EJ$9,1,MATCH($D38,'6. Patients'!$EK$9:$EW$9,0),ROWS('6. Patients'!DN$10:DN$107))),0)+
IFERROR(SUMPRODUCT('6. Patients'!CA$10:CA$107,OFFSET('6. Patients'!$EX$9,1,MATCH($D38,'6. Patients'!$EY$9:$FT$9,0),ROWS('6. Patients'!DN$10:DN$107))),0)+
IFERROR(SUMPRODUCT('6. Patients'!CA$10:CA$107,OFFSET('6. Patients'!$FU$9,1,MATCH($D38,'6. Patients'!$FV$9:$GJ$9,0),ROWS('6. Patients'!DN$10:DN$107))),0),
IFERROR(SUMPRODUCT('6. Patients'!CA$10:CA$107,OFFSET('6. Patients'!$GK$9,1,MATCH($D38,'6. Patients'!$GL$9:$HG$9,0),ROWS('6. Patients'!DN$10:DN$107))),0)+
IFERROR(SUMPRODUCT('6. Patients'!CA$10:CA$107,OFFSET('6. Patients'!$HH$9,1,MATCH($D38,'6. Patients'!$HI$9:$HU$9,0),ROWS('6. Patients'!DN$10:DN$107))),0)+
IFERROR(SUMPRODUCT('6. Patients'!CA$10:CA$107,OFFSET('6. Patients'!$HV$9,1,MATCH($D38,'6. Patients'!$HW$9:$IR$9,0),ROWS('6. Patients'!DN$10:DN$107))),0)+
IFERROR(SUMPRODUCT('6. Patients'!CA$10:CA$107,OFFSET('6. Patients'!$IS$9,1,MATCH($D38,'6. Patients'!$IT$9:$JH$9,0),ROWS('6. Patients'!DN$10:DN$107))),0),
IFERROR(SUMPRODUCT('6. Patients'!CA$10:CA$107,OFFSET('6. Patients'!$JI$9,1,MATCH($D38,'6. Patients'!$JJ$9:$KE$9,0),ROWS('6. Patients'!DN$10:DN$107))),0)+
IFERROR(SUMPRODUCT('6. Patients'!CA$10:CA$107,OFFSET('6. Patients'!$KF$9,1,MATCH($D38,'6. Patients'!$KG$9:$KS$9,0),ROWS('6. Patients'!DN$10:DN$107))),0)+
IFERROR(SUMPRODUCT('6. Patients'!CA$10:CA$107,OFFSET('6. Patients'!$KT$9,1,MATCH($D38,'6. Patients'!$KU$9:$LP$9,0),ROWS('6. Patients'!DN$10:DN$107))),0)+
IFERROR(SUMPRODUCT('6. Patients'!CA$10:CA$107,OFFSET('6. Patients'!$LQ$9,1,MATCH($D38,'6. Patients'!$LR$9:$MF$9,0),ROWS('6. Patients'!DN$10:DN$107))),0))+
IFERROR(VLOOKUP($D38,$H$109:$L$139,COLUMNS($H$108:$J$108)-1+I$7,0)*$E38*$F38*'1. General Inputs'!$J$18,0),0)</f>
        <v>0</v>
      </c>
      <c r="J38" s="3">
        <f ca="1">ROUNDUP($F38*$E38*CHOOSE(J$7,
IFERROR(SUMPRODUCT('6. Patients'!CB$10:CB$107,OFFSET('6. Patients'!$DM$9,1,MATCH($D38,'6. Patients'!$DN$9:$EI$9,0),ROWS('6. Patients'!DO$10:DO$107))),0)+
IFERROR(SUMPRODUCT('6. Patients'!CB$10:CB$107,OFFSET('6. Patients'!$EJ$9,1,MATCH($D38,'6. Patients'!$EK$9:$EW$9,0),ROWS('6. Patients'!DO$10:DO$107))),0)+
IFERROR(SUMPRODUCT('6. Patients'!CB$10:CB$107,OFFSET('6. Patients'!$EX$9,1,MATCH($D38,'6. Patients'!$EY$9:$FT$9,0),ROWS('6. Patients'!DO$10:DO$107))),0)+
IFERROR(SUMPRODUCT('6. Patients'!CB$10:CB$107,OFFSET('6. Patients'!$FU$9,1,MATCH($D38,'6. Patients'!$FV$9:$GJ$9,0),ROWS('6. Patients'!DO$10:DO$107))),0),
IFERROR(SUMPRODUCT('6. Patients'!CB$10:CB$107,OFFSET('6. Patients'!$GK$9,1,MATCH($D38,'6. Patients'!$GL$9:$HG$9,0),ROWS('6. Patients'!DO$10:DO$107))),0)+
IFERROR(SUMPRODUCT('6. Patients'!CB$10:CB$107,OFFSET('6. Patients'!$HH$9,1,MATCH($D38,'6. Patients'!$HI$9:$HU$9,0),ROWS('6. Patients'!DO$10:DO$107))),0)+
IFERROR(SUMPRODUCT('6. Patients'!CB$10:CB$107,OFFSET('6. Patients'!$HV$9,1,MATCH($D38,'6. Patients'!$HW$9:$IR$9,0),ROWS('6. Patients'!DO$10:DO$107))),0)+
IFERROR(SUMPRODUCT('6. Patients'!CB$10:CB$107,OFFSET('6. Patients'!$IS$9,1,MATCH($D38,'6. Patients'!$IT$9:$JH$9,0),ROWS('6. Patients'!DO$10:DO$107))),0),
IFERROR(SUMPRODUCT('6. Patients'!CB$10:CB$107,OFFSET('6. Patients'!$JI$9,1,MATCH($D38,'6. Patients'!$JJ$9:$KE$9,0),ROWS('6. Patients'!DO$10:DO$107))),0)+
IFERROR(SUMPRODUCT('6. Patients'!CB$10:CB$107,OFFSET('6. Patients'!$KF$9,1,MATCH($D38,'6. Patients'!$KG$9:$KS$9,0),ROWS('6. Patients'!DO$10:DO$107))),0)+
IFERROR(SUMPRODUCT('6. Patients'!CB$10:CB$107,OFFSET('6. Patients'!$KT$9,1,MATCH($D38,'6. Patients'!$KU$9:$LP$9,0),ROWS('6. Patients'!DO$10:DO$107))),0)+
IFERROR(SUMPRODUCT('6. Patients'!CB$10:CB$107,OFFSET('6. Patients'!$LQ$9,1,MATCH($D38,'6. Patients'!$LR$9:$MF$9,0),ROWS('6. Patients'!DO$10:DO$107))),0))+
IFERROR(VLOOKUP($D38,$H$109:$L$139,COLUMNS($H$108:$J$108)-1+J$7,0)*$E38*$F38*'1. General Inputs'!$J$18,0),0)</f>
        <v>0</v>
      </c>
      <c r="K38" s="3">
        <f ca="1">ROUNDUP($F38*$E38*CHOOSE(K$7,
IFERROR(SUMPRODUCT('6. Patients'!CC$10:CC$107,OFFSET('6. Patients'!$DM$9,1,MATCH($D38,'6. Patients'!$DN$9:$EI$9,0),ROWS('6. Patients'!DP$10:DP$107))),0)+
IFERROR(SUMPRODUCT('6. Patients'!CC$10:CC$107,OFFSET('6. Patients'!$EJ$9,1,MATCH($D38,'6. Patients'!$EK$9:$EW$9,0),ROWS('6. Patients'!DP$10:DP$107))),0)+
IFERROR(SUMPRODUCT('6. Patients'!CC$10:CC$107,OFFSET('6. Patients'!$EX$9,1,MATCH($D38,'6. Patients'!$EY$9:$FT$9,0),ROWS('6. Patients'!DP$10:DP$107))),0)+
IFERROR(SUMPRODUCT('6. Patients'!CC$10:CC$107,OFFSET('6. Patients'!$FU$9,1,MATCH($D38,'6. Patients'!$FV$9:$GJ$9,0),ROWS('6. Patients'!DP$10:DP$107))),0),
IFERROR(SUMPRODUCT('6. Patients'!CC$10:CC$107,OFFSET('6. Patients'!$GK$9,1,MATCH($D38,'6. Patients'!$GL$9:$HG$9,0),ROWS('6. Patients'!DP$10:DP$107))),0)+
IFERROR(SUMPRODUCT('6. Patients'!CC$10:CC$107,OFFSET('6. Patients'!$HH$9,1,MATCH($D38,'6. Patients'!$HI$9:$HU$9,0),ROWS('6. Patients'!DP$10:DP$107))),0)+
IFERROR(SUMPRODUCT('6. Patients'!CC$10:CC$107,OFFSET('6. Patients'!$HV$9,1,MATCH($D38,'6. Patients'!$HW$9:$IR$9,0),ROWS('6. Patients'!DP$10:DP$107))),0)+
IFERROR(SUMPRODUCT('6. Patients'!CC$10:CC$107,OFFSET('6. Patients'!$IS$9,1,MATCH($D38,'6. Patients'!$IT$9:$JH$9,0),ROWS('6. Patients'!DP$10:DP$107))),0),
IFERROR(SUMPRODUCT('6. Patients'!CC$10:CC$107,OFFSET('6. Patients'!$JI$9,1,MATCH($D38,'6. Patients'!$JJ$9:$KE$9,0),ROWS('6. Patients'!DP$10:DP$107))),0)+
IFERROR(SUMPRODUCT('6. Patients'!CC$10:CC$107,OFFSET('6. Patients'!$KF$9,1,MATCH($D38,'6. Patients'!$KG$9:$KS$9,0),ROWS('6. Patients'!DP$10:DP$107))),0)+
IFERROR(SUMPRODUCT('6. Patients'!CC$10:CC$107,OFFSET('6. Patients'!$KT$9,1,MATCH($D38,'6. Patients'!$KU$9:$LP$9,0),ROWS('6. Patients'!DP$10:DP$107))),0)+
IFERROR(SUMPRODUCT('6. Patients'!CC$10:CC$107,OFFSET('6. Patients'!$LQ$9,1,MATCH($D38,'6. Patients'!$LR$9:$MF$9,0),ROWS('6. Patients'!DP$10:DP$107))),0))+
IFERROR(VLOOKUP($D38,$H$109:$L$139,COLUMNS($H$108:$J$108)-1+K$7,0)*$E38*$F38*'1. General Inputs'!$J$18,0),0)</f>
        <v>0</v>
      </c>
      <c r="L38" s="3">
        <f ca="1">ROUNDUP($F38*$E38*CHOOSE(L$7,
IFERROR(SUMPRODUCT('6. Patients'!CD$10:CD$107,OFFSET('6. Patients'!$DM$9,1,MATCH($D38,'6. Patients'!$DN$9:$EI$9,0),ROWS('6. Patients'!DQ$10:DQ$107))),0)+
IFERROR(SUMPRODUCT('6. Patients'!CD$10:CD$107,OFFSET('6. Patients'!$EJ$9,1,MATCH($D38,'6. Patients'!$EK$9:$EW$9,0),ROWS('6. Patients'!DQ$10:DQ$107))),0)+
IFERROR(SUMPRODUCT('6. Patients'!CD$10:CD$107,OFFSET('6. Patients'!$EX$9,1,MATCH($D38,'6. Patients'!$EY$9:$FT$9,0),ROWS('6. Patients'!DQ$10:DQ$107))),0)+
IFERROR(SUMPRODUCT('6. Patients'!CD$10:CD$107,OFFSET('6. Patients'!$FU$9,1,MATCH($D38,'6. Patients'!$FV$9:$GJ$9,0),ROWS('6. Patients'!DQ$10:DQ$107))),0),
IFERROR(SUMPRODUCT('6. Patients'!CD$10:CD$107,OFFSET('6. Patients'!$GK$9,1,MATCH($D38,'6. Patients'!$GL$9:$HG$9,0),ROWS('6. Patients'!DQ$10:DQ$107))),0)+
IFERROR(SUMPRODUCT('6. Patients'!CD$10:CD$107,OFFSET('6. Patients'!$HH$9,1,MATCH($D38,'6. Patients'!$HI$9:$HU$9,0),ROWS('6. Patients'!DQ$10:DQ$107))),0)+
IFERROR(SUMPRODUCT('6. Patients'!CD$10:CD$107,OFFSET('6. Patients'!$HV$9,1,MATCH($D38,'6. Patients'!$HW$9:$IR$9,0),ROWS('6. Patients'!DQ$10:DQ$107))),0)+
IFERROR(SUMPRODUCT('6. Patients'!CD$10:CD$107,OFFSET('6. Patients'!$IS$9,1,MATCH($D38,'6. Patients'!$IT$9:$JH$9,0),ROWS('6. Patients'!DQ$10:DQ$107))),0),
IFERROR(SUMPRODUCT('6. Patients'!CD$10:CD$107,OFFSET('6. Patients'!$JI$9,1,MATCH($D38,'6. Patients'!$JJ$9:$KE$9,0),ROWS('6. Patients'!DQ$10:DQ$107))),0)+
IFERROR(SUMPRODUCT('6. Patients'!CD$10:CD$107,OFFSET('6. Patients'!$KF$9,1,MATCH($D38,'6. Patients'!$KG$9:$KS$9,0),ROWS('6. Patients'!DQ$10:DQ$107))),0)+
IFERROR(SUMPRODUCT('6. Patients'!CD$10:CD$107,OFFSET('6. Patients'!$KT$9,1,MATCH($D38,'6. Patients'!$KU$9:$LP$9,0),ROWS('6. Patients'!DQ$10:DQ$107))),0)+
IFERROR(SUMPRODUCT('6. Patients'!CD$10:CD$107,OFFSET('6. Patients'!$LQ$9,1,MATCH($D38,'6. Patients'!$LR$9:$MF$9,0),ROWS('6. Patients'!DQ$10:DQ$107))),0))+
IFERROR(VLOOKUP($D38,$H$109:$L$139,COLUMNS($H$108:$J$108)-1+L$7,0)*$E38*$F38*'1. General Inputs'!$J$18,0),0)</f>
        <v>0</v>
      </c>
      <c r="M38" s="3">
        <f ca="1">ROUNDUP($F38*$E38*CHOOSE(M$7,
IFERROR(SUMPRODUCT('6. Patients'!CE$10:CE$107,OFFSET('6. Patients'!$DM$9,1,MATCH($D38,'6. Patients'!$DN$9:$EI$9,0),ROWS('6. Patients'!DR$10:DR$107))),0)+
IFERROR(SUMPRODUCT('6. Patients'!CE$10:CE$107,OFFSET('6. Patients'!$EJ$9,1,MATCH($D38,'6. Patients'!$EK$9:$EW$9,0),ROWS('6. Patients'!DR$10:DR$107))),0)+
IFERROR(SUMPRODUCT('6. Patients'!CE$10:CE$107,OFFSET('6. Patients'!$EX$9,1,MATCH($D38,'6. Patients'!$EY$9:$FT$9,0),ROWS('6. Patients'!DR$10:DR$107))),0)+
IFERROR(SUMPRODUCT('6. Patients'!CE$10:CE$107,OFFSET('6. Patients'!$FU$9,1,MATCH($D38,'6. Patients'!$FV$9:$GJ$9,0),ROWS('6. Patients'!DR$10:DR$107))),0),
IFERROR(SUMPRODUCT('6. Patients'!CE$10:CE$107,OFFSET('6. Patients'!$GK$9,1,MATCH($D38,'6. Patients'!$GL$9:$HG$9,0),ROWS('6. Patients'!DR$10:DR$107))),0)+
IFERROR(SUMPRODUCT('6. Patients'!CE$10:CE$107,OFFSET('6. Patients'!$HH$9,1,MATCH($D38,'6. Patients'!$HI$9:$HU$9,0),ROWS('6. Patients'!DR$10:DR$107))),0)+
IFERROR(SUMPRODUCT('6. Patients'!CE$10:CE$107,OFFSET('6. Patients'!$HV$9,1,MATCH($D38,'6. Patients'!$HW$9:$IR$9,0),ROWS('6. Patients'!DR$10:DR$107))),0)+
IFERROR(SUMPRODUCT('6. Patients'!CE$10:CE$107,OFFSET('6. Patients'!$IS$9,1,MATCH($D38,'6. Patients'!$IT$9:$JH$9,0),ROWS('6. Patients'!DR$10:DR$107))),0),
IFERROR(SUMPRODUCT('6. Patients'!CE$10:CE$107,OFFSET('6. Patients'!$JI$9,1,MATCH($D38,'6. Patients'!$JJ$9:$KE$9,0),ROWS('6. Patients'!DR$10:DR$107))),0)+
IFERROR(SUMPRODUCT('6. Patients'!CE$10:CE$107,OFFSET('6. Patients'!$KF$9,1,MATCH($D38,'6. Patients'!$KG$9:$KS$9,0),ROWS('6. Patients'!DR$10:DR$107))),0)+
IFERROR(SUMPRODUCT('6. Patients'!CE$10:CE$107,OFFSET('6. Patients'!$KT$9,1,MATCH($D38,'6. Patients'!$KU$9:$LP$9,0),ROWS('6. Patients'!DR$10:DR$107))),0)+
IFERROR(SUMPRODUCT('6. Patients'!CE$10:CE$107,OFFSET('6. Patients'!$LQ$9,1,MATCH($D38,'6. Patients'!$LR$9:$MF$9,0),ROWS('6. Patients'!DR$10:DR$107))),0))+
IFERROR(VLOOKUP($D38,$H$109:$L$139,COLUMNS($H$108:$J$108)-1+M$7,0)*$E38*$F38*'1. General Inputs'!$J$18,0),0)</f>
        <v>0</v>
      </c>
      <c r="N38" s="3">
        <f ca="1">ROUNDUP($F38*$E38*CHOOSE(N$7,
IFERROR(SUMPRODUCT('6. Patients'!CF$10:CF$107,OFFSET('6. Patients'!$DM$9,1,MATCH($D38,'6. Patients'!$DN$9:$EI$9,0),ROWS('6. Patients'!DS$10:DS$107))),0)+
IFERROR(SUMPRODUCT('6. Patients'!CF$10:CF$107,OFFSET('6. Patients'!$EJ$9,1,MATCH($D38,'6. Patients'!$EK$9:$EW$9,0),ROWS('6. Patients'!DS$10:DS$107))),0)+
IFERROR(SUMPRODUCT('6. Patients'!CF$10:CF$107,OFFSET('6. Patients'!$EX$9,1,MATCH($D38,'6. Patients'!$EY$9:$FT$9,0),ROWS('6. Patients'!DS$10:DS$107))),0)+
IFERROR(SUMPRODUCT('6. Patients'!CF$10:CF$107,OFFSET('6. Patients'!$FU$9,1,MATCH($D38,'6. Patients'!$FV$9:$GJ$9,0),ROWS('6. Patients'!DS$10:DS$107))),0),
IFERROR(SUMPRODUCT('6. Patients'!CF$10:CF$107,OFFSET('6. Patients'!$GK$9,1,MATCH($D38,'6. Patients'!$GL$9:$HG$9,0),ROWS('6. Patients'!DS$10:DS$107))),0)+
IFERROR(SUMPRODUCT('6. Patients'!CF$10:CF$107,OFFSET('6. Patients'!$HH$9,1,MATCH($D38,'6. Patients'!$HI$9:$HU$9,0),ROWS('6. Patients'!DS$10:DS$107))),0)+
IFERROR(SUMPRODUCT('6. Patients'!CF$10:CF$107,OFFSET('6. Patients'!$HV$9,1,MATCH($D38,'6. Patients'!$HW$9:$IR$9,0),ROWS('6. Patients'!DS$10:DS$107))),0)+
IFERROR(SUMPRODUCT('6. Patients'!CF$10:CF$107,OFFSET('6. Patients'!$IS$9,1,MATCH($D38,'6. Patients'!$IT$9:$JH$9,0),ROWS('6. Patients'!DS$10:DS$107))),0),
IFERROR(SUMPRODUCT('6. Patients'!CF$10:CF$107,OFFSET('6. Patients'!$JI$9,1,MATCH($D38,'6. Patients'!$JJ$9:$KE$9,0),ROWS('6. Patients'!DS$10:DS$107))),0)+
IFERROR(SUMPRODUCT('6. Patients'!CF$10:CF$107,OFFSET('6. Patients'!$KF$9,1,MATCH($D38,'6. Patients'!$KG$9:$KS$9,0),ROWS('6. Patients'!DS$10:DS$107))),0)+
IFERROR(SUMPRODUCT('6. Patients'!CF$10:CF$107,OFFSET('6. Patients'!$KT$9,1,MATCH($D38,'6. Patients'!$KU$9:$LP$9,0),ROWS('6. Patients'!DS$10:DS$107))),0)+
IFERROR(SUMPRODUCT('6. Patients'!CF$10:CF$107,OFFSET('6. Patients'!$LQ$9,1,MATCH($D38,'6. Patients'!$LR$9:$MF$9,0),ROWS('6. Patients'!DS$10:DS$107))),0))+
IFERROR(VLOOKUP($D38,$H$109:$L$139,COLUMNS($H$108:$J$108)-1+N$7,0)*$E38*$F38*'1. General Inputs'!$J$18,0),0)</f>
        <v>0</v>
      </c>
      <c r="O38" s="3">
        <f ca="1">ROUNDUP($F38*$E38*CHOOSE(O$7,
IFERROR(SUMPRODUCT('6. Patients'!CG$10:CG$107,OFFSET('6. Patients'!$DM$9,1,MATCH($D38,'6. Patients'!$DN$9:$EI$9,0),ROWS('6. Patients'!DT$10:DT$107))),0)+
IFERROR(SUMPRODUCT('6. Patients'!CG$10:CG$107,OFFSET('6. Patients'!$EJ$9,1,MATCH($D38,'6. Patients'!$EK$9:$EW$9,0),ROWS('6. Patients'!DT$10:DT$107))),0)+
IFERROR(SUMPRODUCT('6. Patients'!CG$10:CG$107,OFFSET('6. Patients'!$EX$9,1,MATCH($D38,'6. Patients'!$EY$9:$FT$9,0),ROWS('6. Patients'!DT$10:DT$107))),0)+
IFERROR(SUMPRODUCT('6. Patients'!CG$10:CG$107,OFFSET('6. Patients'!$FU$9,1,MATCH($D38,'6. Patients'!$FV$9:$GJ$9,0),ROWS('6. Patients'!DT$10:DT$107))),0),
IFERROR(SUMPRODUCT('6. Patients'!CG$10:CG$107,OFFSET('6. Patients'!$GK$9,1,MATCH($D38,'6. Patients'!$GL$9:$HG$9,0),ROWS('6. Patients'!DT$10:DT$107))),0)+
IFERROR(SUMPRODUCT('6. Patients'!CG$10:CG$107,OFFSET('6. Patients'!$HH$9,1,MATCH($D38,'6. Patients'!$HI$9:$HU$9,0),ROWS('6. Patients'!DT$10:DT$107))),0)+
IFERROR(SUMPRODUCT('6. Patients'!CG$10:CG$107,OFFSET('6. Patients'!$HV$9,1,MATCH($D38,'6. Patients'!$HW$9:$IR$9,0),ROWS('6. Patients'!DT$10:DT$107))),0)+
IFERROR(SUMPRODUCT('6. Patients'!CG$10:CG$107,OFFSET('6. Patients'!$IS$9,1,MATCH($D38,'6. Patients'!$IT$9:$JH$9,0),ROWS('6. Patients'!DT$10:DT$107))),0),
IFERROR(SUMPRODUCT('6. Patients'!CG$10:CG$107,OFFSET('6. Patients'!$JI$9,1,MATCH($D38,'6. Patients'!$JJ$9:$KE$9,0),ROWS('6. Patients'!DT$10:DT$107))),0)+
IFERROR(SUMPRODUCT('6. Patients'!CG$10:CG$107,OFFSET('6. Patients'!$KF$9,1,MATCH($D38,'6. Patients'!$KG$9:$KS$9,0),ROWS('6. Patients'!DT$10:DT$107))),0)+
IFERROR(SUMPRODUCT('6. Patients'!CG$10:CG$107,OFFSET('6. Patients'!$KT$9,1,MATCH($D38,'6. Patients'!$KU$9:$LP$9,0),ROWS('6. Patients'!DT$10:DT$107))),0)+
IFERROR(SUMPRODUCT('6. Patients'!CG$10:CG$107,OFFSET('6. Patients'!$LQ$9,1,MATCH($D38,'6. Patients'!$LR$9:$MF$9,0),ROWS('6. Patients'!DT$10:DT$107))),0))+
IFERROR(VLOOKUP($D38,$H$109:$L$139,COLUMNS($H$108:$J$108)-1+O$7,0)*$E38*$F38*'1. General Inputs'!$J$18,0),0)</f>
        <v>0</v>
      </c>
      <c r="P38" s="3">
        <f ca="1">ROUNDUP($F38*$E38*CHOOSE(P$7,
IFERROR(SUMPRODUCT('6. Patients'!CH$10:CH$107,OFFSET('6. Patients'!$DM$9,1,MATCH($D38,'6. Patients'!$DN$9:$EI$9,0),ROWS('6. Patients'!DU$10:DU$107))),0)+
IFERROR(SUMPRODUCT('6. Patients'!CH$10:CH$107,OFFSET('6. Patients'!$EJ$9,1,MATCH($D38,'6. Patients'!$EK$9:$EW$9,0),ROWS('6. Patients'!DU$10:DU$107))),0)+
IFERROR(SUMPRODUCT('6. Patients'!CH$10:CH$107,OFFSET('6. Patients'!$EX$9,1,MATCH($D38,'6. Patients'!$EY$9:$FT$9,0),ROWS('6. Patients'!DU$10:DU$107))),0)+
IFERROR(SUMPRODUCT('6. Patients'!CH$10:CH$107,OFFSET('6. Patients'!$FU$9,1,MATCH($D38,'6. Patients'!$FV$9:$GJ$9,0),ROWS('6. Patients'!DU$10:DU$107))),0),
IFERROR(SUMPRODUCT('6. Patients'!CH$10:CH$107,OFFSET('6. Patients'!$GK$9,1,MATCH($D38,'6. Patients'!$GL$9:$HG$9,0),ROWS('6. Patients'!DU$10:DU$107))),0)+
IFERROR(SUMPRODUCT('6. Patients'!CH$10:CH$107,OFFSET('6. Patients'!$HH$9,1,MATCH($D38,'6. Patients'!$HI$9:$HU$9,0),ROWS('6. Patients'!DU$10:DU$107))),0)+
IFERROR(SUMPRODUCT('6. Patients'!CH$10:CH$107,OFFSET('6. Patients'!$HV$9,1,MATCH($D38,'6. Patients'!$HW$9:$IR$9,0),ROWS('6. Patients'!DU$10:DU$107))),0)+
IFERROR(SUMPRODUCT('6. Patients'!CH$10:CH$107,OFFSET('6. Patients'!$IS$9,1,MATCH($D38,'6. Patients'!$IT$9:$JH$9,0),ROWS('6. Patients'!DU$10:DU$107))),0),
IFERROR(SUMPRODUCT('6. Patients'!CH$10:CH$107,OFFSET('6. Patients'!$JI$9,1,MATCH($D38,'6. Patients'!$JJ$9:$KE$9,0),ROWS('6. Patients'!DU$10:DU$107))),0)+
IFERROR(SUMPRODUCT('6. Patients'!CH$10:CH$107,OFFSET('6. Patients'!$KF$9,1,MATCH($D38,'6. Patients'!$KG$9:$KS$9,0),ROWS('6. Patients'!DU$10:DU$107))),0)+
IFERROR(SUMPRODUCT('6. Patients'!CH$10:CH$107,OFFSET('6. Patients'!$KT$9,1,MATCH($D38,'6. Patients'!$KU$9:$LP$9,0),ROWS('6. Patients'!DU$10:DU$107))),0)+
IFERROR(SUMPRODUCT('6. Patients'!CH$10:CH$107,OFFSET('6. Patients'!$LQ$9,1,MATCH($D38,'6. Patients'!$LR$9:$MF$9,0),ROWS('6. Patients'!DU$10:DU$107))),0))+
IFERROR(VLOOKUP($D38,$H$109:$L$139,COLUMNS($H$108:$J$108)-1+P$7,0)*$E38*$F38*'1. General Inputs'!$J$18,0),0)</f>
        <v>0</v>
      </c>
      <c r="Q38" s="3">
        <f ca="1">ROUNDUP($F38*$E38*CHOOSE(Q$7,
IFERROR(SUMPRODUCT('6. Patients'!CI$10:CI$107,OFFSET('6. Patients'!$DM$9,1,MATCH($D38,'6. Patients'!$DN$9:$EI$9,0),ROWS('6. Patients'!DV$10:DV$107))),0)+
IFERROR(SUMPRODUCT('6. Patients'!CI$10:CI$107,OFFSET('6. Patients'!$EJ$9,1,MATCH($D38,'6. Patients'!$EK$9:$EW$9,0),ROWS('6. Patients'!DV$10:DV$107))),0)+
IFERROR(SUMPRODUCT('6. Patients'!CI$10:CI$107,OFFSET('6. Patients'!$EX$9,1,MATCH($D38,'6. Patients'!$EY$9:$FT$9,0),ROWS('6. Patients'!DV$10:DV$107))),0)+
IFERROR(SUMPRODUCT('6. Patients'!CI$10:CI$107,OFFSET('6. Patients'!$FU$9,1,MATCH($D38,'6. Patients'!$FV$9:$GJ$9,0),ROWS('6. Patients'!DV$10:DV$107))),0),
IFERROR(SUMPRODUCT('6. Patients'!CI$10:CI$107,OFFSET('6. Patients'!$GK$9,1,MATCH($D38,'6. Patients'!$GL$9:$HG$9,0),ROWS('6. Patients'!DV$10:DV$107))),0)+
IFERROR(SUMPRODUCT('6. Patients'!CI$10:CI$107,OFFSET('6. Patients'!$HH$9,1,MATCH($D38,'6. Patients'!$HI$9:$HU$9,0),ROWS('6. Patients'!DV$10:DV$107))),0)+
IFERROR(SUMPRODUCT('6. Patients'!CI$10:CI$107,OFFSET('6. Patients'!$HV$9,1,MATCH($D38,'6. Patients'!$HW$9:$IR$9,0),ROWS('6. Patients'!DV$10:DV$107))),0)+
IFERROR(SUMPRODUCT('6. Patients'!CI$10:CI$107,OFFSET('6. Patients'!$IS$9,1,MATCH($D38,'6. Patients'!$IT$9:$JH$9,0),ROWS('6. Patients'!DV$10:DV$107))),0),
IFERROR(SUMPRODUCT('6. Patients'!CI$10:CI$107,OFFSET('6. Patients'!$JI$9,1,MATCH($D38,'6. Patients'!$JJ$9:$KE$9,0),ROWS('6. Patients'!DV$10:DV$107))),0)+
IFERROR(SUMPRODUCT('6. Patients'!CI$10:CI$107,OFFSET('6. Patients'!$KF$9,1,MATCH($D38,'6. Patients'!$KG$9:$KS$9,0),ROWS('6. Patients'!DV$10:DV$107))),0)+
IFERROR(SUMPRODUCT('6. Patients'!CI$10:CI$107,OFFSET('6. Patients'!$KT$9,1,MATCH($D38,'6. Patients'!$KU$9:$LP$9,0),ROWS('6. Patients'!DV$10:DV$107))),0)+
IFERROR(SUMPRODUCT('6. Patients'!CI$10:CI$107,OFFSET('6. Patients'!$LQ$9,1,MATCH($D38,'6. Patients'!$LR$9:$MF$9,0),ROWS('6. Patients'!DV$10:DV$107))),0))+
IFERROR(VLOOKUP($D38,$H$109:$L$139,COLUMNS($H$108:$J$108)-1+Q$7,0)*$E38*$F38*'1. General Inputs'!$J$18,0),0)</f>
        <v>0</v>
      </c>
      <c r="R38" s="3">
        <f ca="1">ROUNDUP($F38*$E38*CHOOSE(R$7,
IFERROR(SUMPRODUCT('6. Patients'!CJ$10:CJ$107,OFFSET('6. Patients'!$DM$9,1,MATCH($D38,'6. Patients'!$DN$9:$EI$9,0),ROWS('6. Patients'!DW$10:DW$107))),0)+
IFERROR(SUMPRODUCT('6. Patients'!CJ$10:CJ$107,OFFSET('6. Patients'!$EJ$9,1,MATCH($D38,'6. Patients'!$EK$9:$EW$9,0),ROWS('6. Patients'!DW$10:DW$107))),0)+
IFERROR(SUMPRODUCT('6. Patients'!CJ$10:CJ$107,OFFSET('6. Patients'!$EX$9,1,MATCH($D38,'6. Patients'!$EY$9:$FT$9,0),ROWS('6. Patients'!DW$10:DW$107))),0)+
IFERROR(SUMPRODUCT('6. Patients'!CJ$10:CJ$107,OFFSET('6. Patients'!$FU$9,1,MATCH($D38,'6. Patients'!$FV$9:$GJ$9,0),ROWS('6. Patients'!DW$10:DW$107))),0),
IFERROR(SUMPRODUCT('6. Patients'!CJ$10:CJ$107,OFFSET('6. Patients'!$GK$9,1,MATCH($D38,'6. Patients'!$GL$9:$HG$9,0),ROWS('6. Patients'!DW$10:DW$107))),0)+
IFERROR(SUMPRODUCT('6. Patients'!CJ$10:CJ$107,OFFSET('6. Patients'!$HH$9,1,MATCH($D38,'6. Patients'!$HI$9:$HU$9,0),ROWS('6. Patients'!DW$10:DW$107))),0)+
IFERROR(SUMPRODUCT('6. Patients'!CJ$10:CJ$107,OFFSET('6. Patients'!$HV$9,1,MATCH($D38,'6. Patients'!$HW$9:$IR$9,0),ROWS('6. Patients'!DW$10:DW$107))),0)+
IFERROR(SUMPRODUCT('6. Patients'!CJ$10:CJ$107,OFFSET('6. Patients'!$IS$9,1,MATCH($D38,'6. Patients'!$IT$9:$JH$9,0),ROWS('6. Patients'!DW$10:DW$107))),0),
IFERROR(SUMPRODUCT('6. Patients'!CJ$10:CJ$107,OFFSET('6. Patients'!$JI$9,1,MATCH($D38,'6. Patients'!$JJ$9:$KE$9,0),ROWS('6. Patients'!DW$10:DW$107))),0)+
IFERROR(SUMPRODUCT('6. Patients'!CJ$10:CJ$107,OFFSET('6. Patients'!$KF$9,1,MATCH($D38,'6. Patients'!$KG$9:$KS$9,0),ROWS('6. Patients'!DW$10:DW$107))),0)+
IFERROR(SUMPRODUCT('6. Patients'!CJ$10:CJ$107,OFFSET('6. Patients'!$KT$9,1,MATCH($D38,'6. Patients'!$KU$9:$LP$9,0),ROWS('6. Patients'!DW$10:DW$107))),0)+
IFERROR(SUMPRODUCT('6. Patients'!CJ$10:CJ$107,OFFSET('6. Patients'!$LQ$9,1,MATCH($D38,'6. Patients'!$LR$9:$MF$9,0),ROWS('6. Patients'!DW$10:DW$107))),0))+
IFERROR(VLOOKUP($D38,$H$109:$L$139,COLUMNS($H$108:$J$108)-1+R$7,0)*$E38*$F38*'1. General Inputs'!$J$18,0),0)</f>
        <v>0</v>
      </c>
      <c r="S38" s="3">
        <f ca="1">ROUNDUP($F38*$E38*CHOOSE(S$7,
IFERROR(SUMPRODUCT('6. Patients'!CK$10:CK$107,OFFSET('6. Patients'!$DM$9,1,MATCH($D38,'6. Patients'!$DN$9:$EI$9,0),ROWS('6. Patients'!DX$10:DX$107))),0)+
IFERROR(SUMPRODUCT('6. Patients'!CK$10:CK$107,OFFSET('6. Patients'!$EJ$9,1,MATCH($D38,'6. Patients'!$EK$9:$EW$9,0),ROWS('6. Patients'!DX$10:DX$107))),0)+
IFERROR(SUMPRODUCT('6. Patients'!CK$10:CK$107,OFFSET('6. Patients'!$EX$9,1,MATCH($D38,'6. Patients'!$EY$9:$FT$9,0),ROWS('6. Patients'!DX$10:DX$107))),0)+
IFERROR(SUMPRODUCT('6. Patients'!CK$10:CK$107,OFFSET('6. Patients'!$FU$9,1,MATCH($D38,'6. Patients'!$FV$9:$GJ$9,0),ROWS('6. Patients'!DX$10:DX$107))),0),
IFERROR(SUMPRODUCT('6. Patients'!CK$10:CK$107,OFFSET('6. Patients'!$GK$9,1,MATCH($D38,'6. Patients'!$GL$9:$HG$9,0),ROWS('6. Patients'!DX$10:DX$107))),0)+
IFERROR(SUMPRODUCT('6. Patients'!CK$10:CK$107,OFFSET('6. Patients'!$HH$9,1,MATCH($D38,'6. Patients'!$HI$9:$HU$9,0),ROWS('6. Patients'!DX$10:DX$107))),0)+
IFERROR(SUMPRODUCT('6. Patients'!CK$10:CK$107,OFFSET('6. Patients'!$HV$9,1,MATCH($D38,'6. Patients'!$HW$9:$IR$9,0),ROWS('6. Patients'!DX$10:DX$107))),0)+
IFERROR(SUMPRODUCT('6. Patients'!CK$10:CK$107,OFFSET('6. Patients'!$IS$9,1,MATCH($D38,'6. Patients'!$IT$9:$JH$9,0),ROWS('6. Patients'!DX$10:DX$107))),0),
IFERROR(SUMPRODUCT('6. Patients'!CK$10:CK$107,OFFSET('6. Patients'!$JI$9,1,MATCH($D38,'6. Patients'!$JJ$9:$KE$9,0),ROWS('6. Patients'!DX$10:DX$107))),0)+
IFERROR(SUMPRODUCT('6. Patients'!CK$10:CK$107,OFFSET('6. Patients'!$KF$9,1,MATCH($D38,'6. Patients'!$KG$9:$KS$9,0),ROWS('6. Patients'!DX$10:DX$107))),0)+
IFERROR(SUMPRODUCT('6. Patients'!CK$10:CK$107,OFFSET('6. Patients'!$KT$9,1,MATCH($D38,'6. Patients'!$KU$9:$LP$9,0),ROWS('6. Patients'!DX$10:DX$107))),0)+
IFERROR(SUMPRODUCT('6. Patients'!CK$10:CK$107,OFFSET('6. Patients'!$LQ$9,1,MATCH($D38,'6. Patients'!$LR$9:$MF$9,0),ROWS('6. Patients'!DX$10:DX$107))),0))+
IFERROR(VLOOKUP($D38,$H$109:$L$139,COLUMNS($H$108:$J$108)-1+S$7,0)*$E38*$F38*'1. General Inputs'!$J$18,0),0)</f>
        <v>0</v>
      </c>
      <c r="T38" s="3">
        <f ca="1">ROUNDUP($F38*$E38*CHOOSE(T$7,
IFERROR(SUMPRODUCT('6. Patients'!CL$10:CL$107,OFFSET('6. Patients'!$DM$9,1,MATCH($D38,'6. Patients'!$DN$9:$EI$9,0),ROWS('6. Patients'!DY$10:DY$107))),0)+
IFERROR(SUMPRODUCT('6. Patients'!CL$10:CL$107,OFFSET('6. Patients'!$EJ$9,1,MATCH($D38,'6. Patients'!$EK$9:$EW$9,0),ROWS('6. Patients'!DY$10:DY$107))),0)+
IFERROR(SUMPRODUCT('6. Patients'!CL$10:CL$107,OFFSET('6. Patients'!$EX$9,1,MATCH($D38,'6. Patients'!$EY$9:$FT$9,0),ROWS('6. Patients'!DY$10:DY$107))),0)+
IFERROR(SUMPRODUCT('6. Patients'!CL$10:CL$107,OFFSET('6. Patients'!$FU$9,1,MATCH($D38,'6. Patients'!$FV$9:$GJ$9,0),ROWS('6. Patients'!DY$10:DY$107))),0),
IFERROR(SUMPRODUCT('6. Patients'!CL$10:CL$107,OFFSET('6. Patients'!$GK$9,1,MATCH($D38,'6. Patients'!$GL$9:$HG$9,0),ROWS('6. Patients'!DY$10:DY$107))),0)+
IFERROR(SUMPRODUCT('6. Patients'!CL$10:CL$107,OFFSET('6. Patients'!$HH$9,1,MATCH($D38,'6. Patients'!$HI$9:$HU$9,0),ROWS('6. Patients'!DY$10:DY$107))),0)+
IFERROR(SUMPRODUCT('6. Patients'!CL$10:CL$107,OFFSET('6. Patients'!$HV$9,1,MATCH($D38,'6. Patients'!$HW$9:$IR$9,0),ROWS('6. Patients'!DY$10:DY$107))),0)+
IFERROR(SUMPRODUCT('6. Patients'!CL$10:CL$107,OFFSET('6. Patients'!$IS$9,1,MATCH($D38,'6. Patients'!$IT$9:$JH$9,0),ROWS('6. Patients'!DY$10:DY$107))),0),
IFERROR(SUMPRODUCT('6. Patients'!CL$10:CL$107,OFFSET('6. Patients'!$JI$9,1,MATCH($D38,'6. Patients'!$JJ$9:$KE$9,0),ROWS('6. Patients'!DY$10:DY$107))),0)+
IFERROR(SUMPRODUCT('6. Patients'!CL$10:CL$107,OFFSET('6. Patients'!$KF$9,1,MATCH($D38,'6. Patients'!$KG$9:$KS$9,0),ROWS('6. Patients'!DY$10:DY$107))),0)+
IFERROR(SUMPRODUCT('6. Patients'!CL$10:CL$107,OFFSET('6. Patients'!$KT$9,1,MATCH($D38,'6. Patients'!$KU$9:$LP$9,0),ROWS('6. Patients'!DY$10:DY$107))),0)+
IFERROR(SUMPRODUCT('6. Patients'!CL$10:CL$107,OFFSET('6. Patients'!$LQ$9,1,MATCH($D38,'6. Patients'!$LR$9:$MF$9,0),ROWS('6. Patients'!DY$10:DY$107))),0))+
IFERROR(VLOOKUP($D38,$H$109:$L$139,COLUMNS($H$108:$J$108)-1+T$7,0)*$E38*$F38*'1. General Inputs'!$J$18,0),0)</f>
        <v>0</v>
      </c>
      <c r="U38" s="3">
        <f ca="1">ROUNDUP($F38*$E38*CHOOSE(U$7,
IFERROR(SUMPRODUCT('6. Patients'!CM$10:CM$107,OFFSET('6. Patients'!$DM$9,1,MATCH($D38,'6. Patients'!$DN$9:$EI$9,0),ROWS('6. Patients'!DZ$10:DZ$107))),0)+
IFERROR(SUMPRODUCT('6. Patients'!CM$10:CM$107,OFFSET('6. Patients'!$EJ$9,1,MATCH($D38,'6. Patients'!$EK$9:$EW$9,0),ROWS('6. Patients'!DZ$10:DZ$107))),0)+
IFERROR(SUMPRODUCT('6. Patients'!CM$10:CM$107,OFFSET('6. Patients'!$EX$9,1,MATCH($D38,'6. Patients'!$EY$9:$FT$9,0),ROWS('6. Patients'!DZ$10:DZ$107))),0)+
IFERROR(SUMPRODUCT('6. Patients'!CM$10:CM$107,OFFSET('6. Patients'!$FU$9,1,MATCH($D38,'6. Patients'!$FV$9:$GJ$9,0),ROWS('6. Patients'!DZ$10:DZ$107))),0),
IFERROR(SUMPRODUCT('6. Patients'!CM$10:CM$107,OFFSET('6. Patients'!$GK$9,1,MATCH($D38,'6. Patients'!$GL$9:$HG$9,0),ROWS('6. Patients'!DZ$10:DZ$107))),0)+
IFERROR(SUMPRODUCT('6. Patients'!CM$10:CM$107,OFFSET('6. Patients'!$HH$9,1,MATCH($D38,'6. Patients'!$HI$9:$HU$9,0),ROWS('6. Patients'!DZ$10:DZ$107))),0)+
IFERROR(SUMPRODUCT('6. Patients'!CM$10:CM$107,OFFSET('6. Patients'!$HV$9,1,MATCH($D38,'6. Patients'!$HW$9:$IR$9,0),ROWS('6. Patients'!DZ$10:DZ$107))),0)+
IFERROR(SUMPRODUCT('6. Patients'!CM$10:CM$107,OFFSET('6. Patients'!$IS$9,1,MATCH($D38,'6. Patients'!$IT$9:$JH$9,0),ROWS('6. Patients'!DZ$10:DZ$107))),0),
IFERROR(SUMPRODUCT('6. Patients'!CM$10:CM$107,OFFSET('6. Patients'!$JI$9,1,MATCH($D38,'6. Patients'!$JJ$9:$KE$9,0),ROWS('6. Patients'!DZ$10:DZ$107))),0)+
IFERROR(SUMPRODUCT('6. Patients'!CM$10:CM$107,OFFSET('6. Patients'!$KF$9,1,MATCH($D38,'6. Patients'!$KG$9:$KS$9,0),ROWS('6. Patients'!DZ$10:DZ$107))),0)+
IFERROR(SUMPRODUCT('6. Patients'!CM$10:CM$107,OFFSET('6. Patients'!$KT$9,1,MATCH($D38,'6. Patients'!$KU$9:$LP$9,0),ROWS('6. Patients'!DZ$10:DZ$107))),0)+
IFERROR(SUMPRODUCT('6. Patients'!CM$10:CM$107,OFFSET('6. Patients'!$LQ$9,1,MATCH($D38,'6. Patients'!$LR$9:$MF$9,0),ROWS('6. Patients'!DZ$10:DZ$107))),0))+
IFERROR(VLOOKUP($D38,$H$109:$L$139,COLUMNS($H$108:$J$108)-1+U$7,0)*$E38*$F38*'1. General Inputs'!$J$18,0),0)</f>
        <v>0</v>
      </c>
      <c r="V38" s="3">
        <f ca="1">ROUNDUP($F38*$E38*CHOOSE(V$7,
IFERROR(SUMPRODUCT('6. Patients'!CN$10:CN$107,OFFSET('6. Patients'!$DM$9,1,MATCH($D38,'6. Patients'!$DN$9:$EI$9,0),ROWS('6. Patients'!EA$10:EA$107))),0)+
IFERROR(SUMPRODUCT('6. Patients'!CN$10:CN$107,OFFSET('6. Patients'!$EJ$9,1,MATCH($D38,'6. Patients'!$EK$9:$EW$9,0),ROWS('6. Patients'!EA$10:EA$107))),0)+
IFERROR(SUMPRODUCT('6. Patients'!CN$10:CN$107,OFFSET('6. Patients'!$EX$9,1,MATCH($D38,'6. Patients'!$EY$9:$FT$9,0),ROWS('6. Patients'!EA$10:EA$107))),0)+
IFERROR(SUMPRODUCT('6. Patients'!CN$10:CN$107,OFFSET('6. Patients'!$FU$9,1,MATCH($D38,'6. Patients'!$FV$9:$GJ$9,0),ROWS('6. Patients'!EA$10:EA$107))),0),
IFERROR(SUMPRODUCT('6. Patients'!CN$10:CN$107,OFFSET('6. Patients'!$GK$9,1,MATCH($D38,'6. Patients'!$GL$9:$HG$9,0),ROWS('6. Patients'!EA$10:EA$107))),0)+
IFERROR(SUMPRODUCT('6. Patients'!CN$10:CN$107,OFFSET('6. Patients'!$HH$9,1,MATCH($D38,'6. Patients'!$HI$9:$HU$9,0),ROWS('6. Patients'!EA$10:EA$107))),0)+
IFERROR(SUMPRODUCT('6. Patients'!CN$10:CN$107,OFFSET('6. Patients'!$HV$9,1,MATCH($D38,'6. Patients'!$HW$9:$IR$9,0),ROWS('6. Patients'!EA$10:EA$107))),0)+
IFERROR(SUMPRODUCT('6. Patients'!CN$10:CN$107,OFFSET('6. Patients'!$IS$9,1,MATCH($D38,'6. Patients'!$IT$9:$JH$9,0),ROWS('6. Patients'!EA$10:EA$107))),0),
IFERROR(SUMPRODUCT('6. Patients'!CN$10:CN$107,OFFSET('6. Patients'!$JI$9,1,MATCH($D38,'6. Patients'!$JJ$9:$KE$9,0),ROWS('6. Patients'!EA$10:EA$107))),0)+
IFERROR(SUMPRODUCT('6. Patients'!CN$10:CN$107,OFFSET('6. Patients'!$KF$9,1,MATCH($D38,'6. Patients'!$KG$9:$KS$9,0),ROWS('6. Patients'!EA$10:EA$107))),0)+
IFERROR(SUMPRODUCT('6. Patients'!CN$10:CN$107,OFFSET('6. Patients'!$KT$9,1,MATCH($D38,'6. Patients'!$KU$9:$LP$9,0),ROWS('6. Patients'!EA$10:EA$107))),0)+
IFERROR(SUMPRODUCT('6. Patients'!CN$10:CN$107,OFFSET('6. Patients'!$LQ$9,1,MATCH($D38,'6. Patients'!$LR$9:$MF$9,0),ROWS('6. Patients'!EA$10:EA$107))),0))+
IFERROR(VLOOKUP($D38,$H$109:$L$139,COLUMNS($H$108:$J$108)-1+V$7,0)*$E38*$F38*'1. General Inputs'!$J$18,0),0)</f>
        <v>0</v>
      </c>
      <c r="W38" s="3">
        <f ca="1">ROUNDUP($F38*$E38*CHOOSE(W$7,
IFERROR(SUMPRODUCT('6. Patients'!CO$10:CO$107,OFFSET('6. Patients'!$DM$9,1,MATCH($D38,'6. Patients'!$DN$9:$EI$9,0),ROWS('6. Patients'!EB$10:EB$107))),0)+
IFERROR(SUMPRODUCT('6. Patients'!CO$10:CO$107,OFFSET('6. Patients'!$EJ$9,1,MATCH($D38,'6. Patients'!$EK$9:$EW$9,0),ROWS('6. Patients'!EB$10:EB$107))),0)+
IFERROR(SUMPRODUCT('6. Patients'!CO$10:CO$107,OFFSET('6. Patients'!$EX$9,1,MATCH($D38,'6. Patients'!$EY$9:$FT$9,0),ROWS('6. Patients'!EB$10:EB$107))),0)+
IFERROR(SUMPRODUCT('6. Patients'!CO$10:CO$107,OFFSET('6. Patients'!$FU$9,1,MATCH($D38,'6. Patients'!$FV$9:$GJ$9,0),ROWS('6. Patients'!EB$10:EB$107))),0),
IFERROR(SUMPRODUCT('6. Patients'!CO$10:CO$107,OFFSET('6. Patients'!$GK$9,1,MATCH($D38,'6. Patients'!$GL$9:$HG$9,0),ROWS('6. Patients'!EB$10:EB$107))),0)+
IFERROR(SUMPRODUCT('6. Patients'!CO$10:CO$107,OFFSET('6. Patients'!$HH$9,1,MATCH($D38,'6. Patients'!$HI$9:$HU$9,0),ROWS('6. Patients'!EB$10:EB$107))),0)+
IFERROR(SUMPRODUCT('6. Patients'!CO$10:CO$107,OFFSET('6. Patients'!$HV$9,1,MATCH($D38,'6. Patients'!$HW$9:$IR$9,0),ROWS('6. Patients'!EB$10:EB$107))),0)+
IFERROR(SUMPRODUCT('6. Patients'!CO$10:CO$107,OFFSET('6. Patients'!$IS$9,1,MATCH($D38,'6. Patients'!$IT$9:$JH$9,0),ROWS('6. Patients'!EB$10:EB$107))),0),
IFERROR(SUMPRODUCT('6. Patients'!CO$10:CO$107,OFFSET('6. Patients'!$JI$9,1,MATCH($D38,'6. Patients'!$JJ$9:$KE$9,0),ROWS('6. Patients'!EB$10:EB$107))),0)+
IFERROR(SUMPRODUCT('6. Patients'!CO$10:CO$107,OFFSET('6. Patients'!$KF$9,1,MATCH($D38,'6. Patients'!$KG$9:$KS$9,0),ROWS('6. Patients'!EB$10:EB$107))),0)+
IFERROR(SUMPRODUCT('6. Patients'!CO$10:CO$107,OFFSET('6. Patients'!$KT$9,1,MATCH($D38,'6. Patients'!$KU$9:$LP$9,0),ROWS('6. Patients'!EB$10:EB$107))),0)+
IFERROR(SUMPRODUCT('6. Patients'!CO$10:CO$107,OFFSET('6. Patients'!$LQ$9,1,MATCH($D38,'6. Patients'!$LR$9:$MF$9,0),ROWS('6. Patients'!EB$10:EB$107))),0))+
IFERROR(VLOOKUP($D38,$H$109:$L$139,COLUMNS($H$108:$J$108)-1+W$7,0)*$E38*$F38*'1. General Inputs'!$J$18,0),0)</f>
        <v>0</v>
      </c>
      <c r="X38" s="3">
        <f ca="1">ROUNDUP($F38*$E38*CHOOSE(X$7,
IFERROR(SUMPRODUCT('6. Patients'!CP$10:CP$107,OFFSET('6. Patients'!$DM$9,1,MATCH($D38,'6. Patients'!$DN$9:$EI$9,0),ROWS('6. Patients'!EC$10:EC$107))),0)+
IFERROR(SUMPRODUCT('6. Patients'!CP$10:CP$107,OFFSET('6. Patients'!$EJ$9,1,MATCH($D38,'6. Patients'!$EK$9:$EW$9,0),ROWS('6. Patients'!EC$10:EC$107))),0)+
IFERROR(SUMPRODUCT('6. Patients'!CP$10:CP$107,OFFSET('6. Patients'!$EX$9,1,MATCH($D38,'6. Patients'!$EY$9:$FT$9,0),ROWS('6. Patients'!EC$10:EC$107))),0)+
IFERROR(SUMPRODUCT('6. Patients'!CP$10:CP$107,OFFSET('6. Patients'!$FU$9,1,MATCH($D38,'6. Patients'!$FV$9:$GJ$9,0),ROWS('6. Patients'!EC$10:EC$107))),0),
IFERROR(SUMPRODUCT('6. Patients'!CP$10:CP$107,OFFSET('6. Patients'!$GK$9,1,MATCH($D38,'6. Patients'!$GL$9:$HG$9,0),ROWS('6. Patients'!EC$10:EC$107))),0)+
IFERROR(SUMPRODUCT('6. Patients'!CP$10:CP$107,OFFSET('6. Patients'!$HH$9,1,MATCH($D38,'6. Patients'!$HI$9:$HU$9,0),ROWS('6. Patients'!EC$10:EC$107))),0)+
IFERROR(SUMPRODUCT('6. Patients'!CP$10:CP$107,OFFSET('6. Patients'!$HV$9,1,MATCH($D38,'6. Patients'!$HW$9:$IR$9,0),ROWS('6. Patients'!EC$10:EC$107))),0)+
IFERROR(SUMPRODUCT('6. Patients'!CP$10:CP$107,OFFSET('6. Patients'!$IS$9,1,MATCH($D38,'6. Patients'!$IT$9:$JH$9,0),ROWS('6. Patients'!EC$10:EC$107))),0),
IFERROR(SUMPRODUCT('6. Patients'!CP$10:CP$107,OFFSET('6. Patients'!$JI$9,1,MATCH($D38,'6. Patients'!$JJ$9:$KE$9,0),ROWS('6. Patients'!EC$10:EC$107))),0)+
IFERROR(SUMPRODUCT('6. Patients'!CP$10:CP$107,OFFSET('6. Patients'!$KF$9,1,MATCH($D38,'6. Patients'!$KG$9:$KS$9,0),ROWS('6. Patients'!EC$10:EC$107))),0)+
IFERROR(SUMPRODUCT('6. Patients'!CP$10:CP$107,OFFSET('6. Patients'!$KT$9,1,MATCH($D38,'6. Patients'!$KU$9:$LP$9,0),ROWS('6. Patients'!EC$10:EC$107))),0)+
IFERROR(SUMPRODUCT('6. Patients'!CP$10:CP$107,OFFSET('6. Patients'!$LQ$9,1,MATCH($D38,'6. Patients'!$LR$9:$MF$9,0),ROWS('6. Patients'!EC$10:EC$107))),0))+
IFERROR(VLOOKUP($D38,$H$109:$L$139,COLUMNS($H$108:$J$108)-1+X$7,0)*$E38*$F38*'1. General Inputs'!$J$18,0),0)</f>
        <v>0</v>
      </c>
      <c r="Y38" s="3">
        <f ca="1">ROUNDUP($F38*$E38*CHOOSE(Y$7,
IFERROR(SUMPRODUCT('6. Patients'!CQ$10:CQ$107,OFFSET('6. Patients'!$DM$9,1,MATCH($D38,'6. Patients'!$DN$9:$EI$9,0),ROWS('6. Patients'!ED$10:ED$107))),0)+
IFERROR(SUMPRODUCT('6. Patients'!CQ$10:CQ$107,OFFSET('6. Patients'!$EJ$9,1,MATCH($D38,'6. Patients'!$EK$9:$EW$9,0),ROWS('6. Patients'!ED$10:ED$107))),0)+
IFERROR(SUMPRODUCT('6. Patients'!CQ$10:CQ$107,OFFSET('6. Patients'!$EX$9,1,MATCH($D38,'6. Patients'!$EY$9:$FT$9,0),ROWS('6. Patients'!ED$10:ED$107))),0)+
IFERROR(SUMPRODUCT('6. Patients'!CQ$10:CQ$107,OFFSET('6. Patients'!$FU$9,1,MATCH($D38,'6. Patients'!$FV$9:$GJ$9,0),ROWS('6. Patients'!ED$10:ED$107))),0),
IFERROR(SUMPRODUCT('6. Patients'!CQ$10:CQ$107,OFFSET('6. Patients'!$GK$9,1,MATCH($D38,'6. Patients'!$GL$9:$HG$9,0),ROWS('6. Patients'!ED$10:ED$107))),0)+
IFERROR(SUMPRODUCT('6. Patients'!CQ$10:CQ$107,OFFSET('6. Patients'!$HH$9,1,MATCH($D38,'6. Patients'!$HI$9:$HU$9,0),ROWS('6. Patients'!ED$10:ED$107))),0)+
IFERROR(SUMPRODUCT('6. Patients'!CQ$10:CQ$107,OFFSET('6. Patients'!$HV$9,1,MATCH($D38,'6. Patients'!$HW$9:$IR$9,0),ROWS('6. Patients'!ED$10:ED$107))),0)+
IFERROR(SUMPRODUCT('6. Patients'!CQ$10:CQ$107,OFFSET('6. Patients'!$IS$9,1,MATCH($D38,'6. Patients'!$IT$9:$JH$9,0),ROWS('6. Patients'!ED$10:ED$107))),0),
IFERROR(SUMPRODUCT('6. Patients'!CQ$10:CQ$107,OFFSET('6. Patients'!$JI$9,1,MATCH($D38,'6. Patients'!$JJ$9:$KE$9,0),ROWS('6. Patients'!ED$10:ED$107))),0)+
IFERROR(SUMPRODUCT('6. Patients'!CQ$10:CQ$107,OFFSET('6. Patients'!$KF$9,1,MATCH($D38,'6. Patients'!$KG$9:$KS$9,0),ROWS('6. Patients'!ED$10:ED$107))),0)+
IFERROR(SUMPRODUCT('6. Patients'!CQ$10:CQ$107,OFFSET('6. Patients'!$KT$9,1,MATCH($D38,'6. Patients'!$KU$9:$LP$9,0),ROWS('6. Patients'!ED$10:ED$107))),0)+
IFERROR(SUMPRODUCT('6. Patients'!CQ$10:CQ$107,OFFSET('6. Patients'!$LQ$9,1,MATCH($D38,'6. Patients'!$LR$9:$MF$9,0),ROWS('6. Patients'!ED$10:ED$107))),0))+
IFERROR(VLOOKUP($D38,$H$109:$L$139,COLUMNS($H$108:$J$108)-1+Y$7,0)*$E38*$F38*'1. General Inputs'!$J$18,0),0)</f>
        <v>0</v>
      </c>
      <c r="Z38" s="3">
        <f ca="1">ROUNDUP($F38*$E38*CHOOSE(Z$7,
IFERROR(SUMPRODUCT('6. Patients'!CR$10:CR$107,OFFSET('6. Patients'!$DM$9,1,MATCH($D38,'6. Patients'!$DN$9:$EI$9,0),ROWS('6. Patients'!EE$10:EE$107))),0)+
IFERROR(SUMPRODUCT('6. Patients'!CR$10:CR$107,OFFSET('6. Patients'!$EJ$9,1,MATCH($D38,'6. Patients'!$EK$9:$EW$9,0),ROWS('6. Patients'!EE$10:EE$107))),0)+
IFERROR(SUMPRODUCT('6. Patients'!CR$10:CR$107,OFFSET('6. Patients'!$EX$9,1,MATCH($D38,'6. Patients'!$EY$9:$FT$9,0),ROWS('6. Patients'!EE$10:EE$107))),0)+
IFERROR(SUMPRODUCT('6. Patients'!CR$10:CR$107,OFFSET('6. Patients'!$FU$9,1,MATCH($D38,'6. Patients'!$FV$9:$GJ$9,0),ROWS('6. Patients'!EE$10:EE$107))),0),
IFERROR(SUMPRODUCT('6. Patients'!CR$10:CR$107,OFFSET('6. Patients'!$GK$9,1,MATCH($D38,'6. Patients'!$GL$9:$HG$9,0),ROWS('6. Patients'!EE$10:EE$107))),0)+
IFERROR(SUMPRODUCT('6. Patients'!CR$10:CR$107,OFFSET('6. Patients'!$HH$9,1,MATCH($D38,'6. Patients'!$HI$9:$HU$9,0),ROWS('6. Patients'!EE$10:EE$107))),0)+
IFERROR(SUMPRODUCT('6. Patients'!CR$10:CR$107,OFFSET('6. Patients'!$HV$9,1,MATCH($D38,'6. Patients'!$HW$9:$IR$9,0),ROWS('6. Patients'!EE$10:EE$107))),0)+
IFERROR(SUMPRODUCT('6. Patients'!CR$10:CR$107,OFFSET('6. Patients'!$IS$9,1,MATCH($D38,'6. Patients'!$IT$9:$JH$9,0),ROWS('6. Patients'!EE$10:EE$107))),0),
IFERROR(SUMPRODUCT('6. Patients'!CR$10:CR$107,OFFSET('6. Patients'!$JI$9,1,MATCH($D38,'6. Patients'!$JJ$9:$KE$9,0),ROWS('6. Patients'!EE$10:EE$107))),0)+
IFERROR(SUMPRODUCT('6. Patients'!CR$10:CR$107,OFFSET('6. Patients'!$KF$9,1,MATCH($D38,'6. Patients'!$KG$9:$KS$9,0),ROWS('6. Patients'!EE$10:EE$107))),0)+
IFERROR(SUMPRODUCT('6. Patients'!CR$10:CR$107,OFFSET('6. Patients'!$KT$9,1,MATCH($D38,'6. Patients'!$KU$9:$LP$9,0),ROWS('6. Patients'!EE$10:EE$107))),0)+
IFERROR(SUMPRODUCT('6. Patients'!CR$10:CR$107,OFFSET('6. Patients'!$LQ$9,1,MATCH($D38,'6. Patients'!$LR$9:$MF$9,0),ROWS('6. Patients'!EE$10:EE$107))),0))+
IFERROR(VLOOKUP($D38,$H$109:$L$139,COLUMNS($H$108:$J$108)-1+Z$7,0)*$E38*$F38*'1. General Inputs'!$J$18,0),0)</f>
        <v>0</v>
      </c>
      <c r="AA38" s="3">
        <f ca="1">ROUNDUP($F38*$E38*CHOOSE(AA$7,
IFERROR(SUMPRODUCT('6. Patients'!CS$10:CS$107,OFFSET('6. Patients'!$DM$9,1,MATCH($D38,'6. Patients'!$DN$9:$EI$9,0),ROWS('6. Patients'!EF$10:EF$107))),0)+
IFERROR(SUMPRODUCT('6. Patients'!CS$10:CS$107,OFFSET('6. Patients'!$EJ$9,1,MATCH($D38,'6. Patients'!$EK$9:$EW$9,0),ROWS('6. Patients'!EF$10:EF$107))),0)+
IFERROR(SUMPRODUCT('6. Patients'!CS$10:CS$107,OFFSET('6. Patients'!$EX$9,1,MATCH($D38,'6. Patients'!$EY$9:$FT$9,0),ROWS('6. Patients'!EF$10:EF$107))),0)+
IFERROR(SUMPRODUCT('6. Patients'!CS$10:CS$107,OFFSET('6. Patients'!$FU$9,1,MATCH($D38,'6. Patients'!$FV$9:$GJ$9,0),ROWS('6. Patients'!EF$10:EF$107))),0),
IFERROR(SUMPRODUCT('6. Patients'!CS$10:CS$107,OFFSET('6. Patients'!$GK$9,1,MATCH($D38,'6. Patients'!$GL$9:$HG$9,0),ROWS('6. Patients'!EF$10:EF$107))),0)+
IFERROR(SUMPRODUCT('6. Patients'!CS$10:CS$107,OFFSET('6. Patients'!$HH$9,1,MATCH($D38,'6. Patients'!$HI$9:$HU$9,0),ROWS('6. Patients'!EF$10:EF$107))),0)+
IFERROR(SUMPRODUCT('6. Patients'!CS$10:CS$107,OFFSET('6. Patients'!$HV$9,1,MATCH($D38,'6. Patients'!$HW$9:$IR$9,0),ROWS('6. Patients'!EF$10:EF$107))),0)+
IFERROR(SUMPRODUCT('6. Patients'!CS$10:CS$107,OFFSET('6. Patients'!$IS$9,1,MATCH($D38,'6. Patients'!$IT$9:$JH$9,0),ROWS('6. Patients'!EF$10:EF$107))),0),
IFERROR(SUMPRODUCT('6. Patients'!CS$10:CS$107,OFFSET('6. Patients'!$JI$9,1,MATCH($D38,'6. Patients'!$JJ$9:$KE$9,0),ROWS('6. Patients'!EF$10:EF$107))),0)+
IFERROR(SUMPRODUCT('6. Patients'!CS$10:CS$107,OFFSET('6. Patients'!$KF$9,1,MATCH($D38,'6. Patients'!$KG$9:$KS$9,0),ROWS('6. Patients'!EF$10:EF$107))),0)+
IFERROR(SUMPRODUCT('6. Patients'!CS$10:CS$107,OFFSET('6. Patients'!$KT$9,1,MATCH($D38,'6. Patients'!$KU$9:$LP$9,0),ROWS('6. Patients'!EF$10:EF$107))),0)+
IFERROR(SUMPRODUCT('6. Patients'!CS$10:CS$107,OFFSET('6. Patients'!$LQ$9,1,MATCH($D38,'6. Patients'!$LR$9:$MF$9,0),ROWS('6. Patients'!EF$10:EF$107))),0))+
IFERROR(VLOOKUP($D38,$H$109:$L$139,COLUMNS($H$108:$J$108)-1+AA$7,0)*$E38*$F38*'1. General Inputs'!$J$18,0),0)</f>
        <v>0</v>
      </c>
      <c r="AB38" s="3">
        <f ca="1">ROUNDUP($F38*$E38*CHOOSE(AB$7,
IFERROR(SUMPRODUCT('6. Patients'!CT$10:CT$107,OFFSET('6. Patients'!$DM$9,1,MATCH($D38,'6. Patients'!$DN$9:$EI$9,0),ROWS('6. Patients'!EG$10:EG$107))),0)+
IFERROR(SUMPRODUCT('6. Patients'!CT$10:CT$107,OFFSET('6. Patients'!$EJ$9,1,MATCH($D38,'6. Patients'!$EK$9:$EW$9,0),ROWS('6. Patients'!EG$10:EG$107))),0)+
IFERROR(SUMPRODUCT('6. Patients'!CT$10:CT$107,OFFSET('6. Patients'!$EX$9,1,MATCH($D38,'6. Patients'!$EY$9:$FT$9,0),ROWS('6. Patients'!EG$10:EG$107))),0)+
IFERROR(SUMPRODUCT('6. Patients'!CT$10:CT$107,OFFSET('6. Patients'!$FU$9,1,MATCH($D38,'6. Patients'!$FV$9:$GJ$9,0),ROWS('6. Patients'!EG$10:EG$107))),0),
IFERROR(SUMPRODUCT('6. Patients'!CT$10:CT$107,OFFSET('6. Patients'!$GK$9,1,MATCH($D38,'6. Patients'!$GL$9:$HG$9,0),ROWS('6. Patients'!EG$10:EG$107))),0)+
IFERROR(SUMPRODUCT('6. Patients'!CT$10:CT$107,OFFSET('6. Patients'!$HH$9,1,MATCH($D38,'6. Patients'!$HI$9:$HU$9,0),ROWS('6. Patients'!EG$10:EG$107))),0)+
IFERROR(SUMPRODUCT('6. Patients'!CT$10:CT$107,OFFSET('6. Patients'!$HV$9,1,MATCH($D38,'6. Patients'!$HW$9:$IR$9,0),ROWS('6. Patients'!EG$10:EG$107))),0)+
IFERROR(SUMPRODUCT('6. Patients'!CT$10:CT$107,OFFSET('6. Patients'!$IS$9,1,MATCH($D38,'6. Patients'!$IT$9:$JH$9,0),ROWS('6. Patients'!EG$10:EG$107))),0),
IFERROR(SUMPRODUCT('6. Patients'!CT$10:CT$107,OFFSET('6. Patients'!$JI$9,1,MATCH($D38,'6. Patients'!$JJ$9:$KE$9,0),ROWS('6. Patients'!EG$10:EG$107))),0)+
IFERROR(SUMPRODUCT('6. Patients'!CT$10:CT$107,OFFSET('6. Patients'!$KF$9,1,MATCH($D38,'6. Patients'!$KG$9:$KS$9,0),ROWS('6. Patients'!EG$10:EG$107))),0)+
IFERROR(SUMPRODUCT('6. Patients'!CT$10:CT$107,OFFSET('6. Patients'!$KT$9,1,MATCH($D38,'6. Patients'!$KU$9:$LP$9,0),ROWS('6. Patients'!EG$10:EG$107))),0)+
IFERROR(SUMPRODUCT('6. Patients'!CT$10:CT$107,OFFSET('6. Patients'!$LQ$9,1,MATCH($D38,'6. Patients'!$LR$9:$MF$9,0),ROWS('6. Patients'!EG$10:EG$107))),0))+
IFERROR(VLOOKUP($D38,$H$109:$L$139,COLUMNS($H$108:$J$108)-1+AB$7,0)*$E38*$F38*'1. General Inputs'!$J$18,0),0)</f>
        <v>0</v>
      </c>
      <c r="AC38" s="3">
        <f ca="1">ROUNDUP($F38*$E38*CHOOSE(AC$7,
IFERROR(SUMPRODUCT('6. Patients'!CU$10:CU$107,OFFSET('6. Patients'!$DM$9,1,MATCH($D38,'6. Patients'!$DN$9:$EI$9,0),ROWS('6. Patients'!EH$10:EH$107))),0)+
IFERROR(SUMPRODUCT('6. Patients'!CU$10:CU$107,OFFSET('6. Patients'!$EJ$9,1,MATCH($D38,'6. Patients'!$EK$9:$EW$9,0),ROWS('6. Patients'!EH$10:EH$107))),0)+
IFERROR(SUMPRODUCT('6. Patients'!CU$10:CU$107,OFFSET('6. Patients'!$EX$9,1,MATCH($D38,'6. Patients'!$EY$9:$FT$9,0),ROWS('6. Patients'!EH$10:EH$107))),0)+
IFERROR(SUMPRODUCT('6. Patients'!CU$10:CU$107,OFFSET('6. Patients'!$FU$9,1,MATCH($D38,'6. Patients'!$FV$9:$GJ$9,0),ROWS('6. Patients'!EH$10:EH$107))),0),
IFERROR(SUMPRODUCT('6. Patients'!CU$10:CU$107,OFFSET('6. Patients'!$GK$9,1,MATCH($D38,'6. Patients'!$GL$9:$HG$9,0),ROWS('6. Patients'!EH$10:EH$107))),0)+
IFERROR(SUMPRODUCT('6. Patients'!CU$10:CU$107,OFFSET('6. Patients'!$HH$9,1,MATCH($D38,'6. Patients'!$HI$9:$HU$9,0),ROWS('6. Patients'!EH$10:EH$107))),0)+
IFERROR(SUMPRODUCT('6. Patients'!CU$10:CU$107,OFFSET('6. Patients'!$HV$9,1,MATCH($D38,'6. Patients'!$HW$9:$IR$9,0),ROWS('6. Patients'!EH$10:EH$107))),0)+
IFERROR(SUMPRODUCT('6. Patients'!CU$10:CU$107,OFFSET('6. Patients'!$IS$9,1,MATCH($D38,'6. Patients'!$IT$9:$JH$9,0),ROWS('6. Patients'!EH$10:EH$107))),0),
IFERROR(SUMPRODUCT('6. Patients'!CU$10:CU$107,OFFSET('6. Patients'!$JI$9,1,MATCH($D38,'6. Patients'!$JJ$9:$KE$9,0),ROWS('6. Patients'!EH$10:EH$107))),0)+
IFERROR(SUMPRODUCT('6. Patients'!CU$10:CU$107,OFFSET('6. Patients'!$KF$9,1,MATCH($D38,'6. Patients'!$KG$9:$KS$9,0),ROWS('6. Patients'!EH$10:EH$107))),0)+
IFERROR(SUMPRODUCT('6. Patients'!CU$10:CU$107,OFFSET('6. Patients'!$KT$9,1,MATCH($D38,'6. Patients'!$KU$9:$LP$9,0),ROWS('6. Patients'!EH$10:EH$107))),0)+
IFERROR(SUMPRODUCT('6. Patients'!CU$10:CU$107,OFFSET('6. Patients'!$LQ$9,1,MATCH($D38,'6. Patients'!$LR$9:$MF$9,0),ROWS('6. Patients'!EH$10:EH$107))),0))+
IFERROR(VLOOKUP($D38,$H$109:$L$139,COLUMNS($H$108:$J$108)-1+AC$7,0)*$E38*$F38*'1. General Inputs'!$J$18,0),0)</f>
        <v>0</v>
      </c>
      <c r="AD38" s="3">
        <f ca="1">ROUNDUP($F38*$E38*CHOOSE(AD$7,
IFERROR(SUMPRODUCT('6. Patients'!CV$10:CV$107,OFFSET('6. Patients'!$DM$9,1,MATCH($D38,'6. Patients'!$DN$9:$EI$9,0),ROWS('6. Patients'!EI$10:EI$107))),0)+
IFERROR(SUMPRODUCT('6. Patients'!CV$10:CV$107,OFFSET('6. Patients'!$EJ$9,1,MATCH($D38,'6. Patients'!$EK$9:$EW$9,0),ROWS('6. Patients'!EI$10:EI$107))),0)+
IFERROR(SUMPRODUCT('6. Patients'!CV$10:CV$107,OFFSET('6. Patients'!$EX$9,1,MATCH($D38,'6. Patients'!$EY$9:$FT$9,0),ROWS('6. Patients'!EI$10:EI$107))),0)+
IFERROR(SUMPRODUCT('6. Patients'!CV$10:CV$107,OFFSET('6. Patients'!$FU$9,1,MATCH($D38,'6. Patients'!$FV$9:$GJ$9,0),ROWS('6. Patients'!EI$10:EI$107))),0),
IFERROR(SUMPRODUCT('6. Patients'!CV$10:CV$107,OFFSET('6. Patients'!$GK$9,1,MATCH($D38,'6. Patients'!$GL$9:$HG$9,0),ROWS('6. Patients'!EI$10:EI$107))),0)+
IFERROR(SUMPRODUCT('6. Patients'!CV$10:CV$107,OFFSET('6. Patients'!$HH$9,1,MATCH($D38,'6. Patients'!$HI$9:$HU$9,0),ROWS('6. Patients'!EI$10:EI$107))),0)+
IFERROR(SUMPRODUCT('6. Patients'!CV$10:CV$107,OFFSET('6. Patients'!$HV$9,1,MATCH($D38,'6. Patients'!$HW$9:$IR$9,0),ROWS('6. Patients'!EI$10:EI$107))),0)+
IFERROR(SUMPRODUCT('6. Patients'!CV$10:CV$107,OFFSET('6. Patients'!$IS$9,1,MATCH($D38,'6. Patients'!$IT$9:$JH$9,0),ROWS('6. Patients'!EI$10:EI$107))),0),
IFERROR(SUMPRODUCT('6. Patients'!CV$10:CV$107,OFFSET('6. Patients'!$JI$9,1,MATCH($D38,'6. Patients'!$JJ$9:$KE$9,0),ROWS('6. Patients'!EI$10:EI$107))),0)+
IFERROR(SUMPRODUCT('6. Patients'!CV$10:CV$107,OFFSET('6. Patients'!$KF$9,1,MATCH($D38,'6. Patients'!$KG$9:$KS$9,0),ROWS('6. Patients'!EI$10:EI$107))),0)+
IFERROR(SUMPRODUCT('6. Patients'!CV$10:CV$107,OFFSET('6. Patients'!$KT$9,1,MATCH($D38,'6. Patients'!$KU$9:$LP$9,0),ROWS('6. Patients'!EI$10:EI$107))),0)+
IFERROR(SUMPRODUCT('6. Patients'!CV$10:CV$107,OFFSET('6. Patients'!$LQ$9,1,MATCH($D38,'6. Patients'!$LR$9:$MF$9,0),ROWS('6. Patients'!EI$10:EI$107))),0))+
IFERROR(VLOOKUP($D38,$H$109:$L$139,COLUMNS($H$108:$J$108)-1+AD$7,0)*$E38*$F38*'1. General Inputs'!$J$18,0),0)</f>
        <v>0</v>
      </c>
      <c r="AE38" s="3">
        <f ca="1">ROUNDUP($F38*$E38*CHOOSE(AE$7,
IFERROR(SUMPRODUCT('6. Patients'!CW$10:CW$107,OFFSET('6. Patients'!$DM$9,1,MATCH($D38,'6. Patients'!$DN$9:$EI$9,0),ROWS('6. Patients'!EJ$10:EJ$107))),0)+
IFERROR(SUMPRODUCT('6. Patients'!CW$10:CW$107,OFFSET('6. Patients'!$EJ$9,1,MATCH($D38,'6. Patients'!$EK$9:$EW$9,0),ROWS('6. Patients'!EJ$10:EJ$107))),0)+
IFERROR(SUMPRODUCT('6. Patients'!CW$10:CW$107,OFFSET('6. Patients'!$EX$9,1,MATCH($D38,'6. Patients'!$EY$9:$FT$9,0),ROWS('6. Patients'!EJ$10:EJ$107))),0)+
IFERROR(SUMPRODUCT('6. Patients'!CW$10:CW$107,OFFSET('6. Patients'!$FU$9,1,MATCH($D38,'6. Patients'!$FV$9:$GJ$9,0),ROWS('6. Patients'!EJ$10:EJ$107))),0),
IFERROR(SUMPRODUCT('6. Patients'!CW$10:CW$107,OFFSET('6. Patients'!$GK$9,1,MATCH($D38,'6. Patients'!$GL$9:$HG$9,0),ROWS('6. Patients'!EJ$10:EJ$107))),0)+
IFERROR(SUMPRODUCT('6. Patients'!CW$10:CW$107,OFFSET('6. Patients'!$HH$9,1,MATCH($D38,'6. Patients'!$HI$9:$HU$9,0),ROWS('6. Patients'!EJ$10:EJ$107))),0)+
IFERROR(SUMPRODUCT('6. Patients'!CW$10:CW$107,OFFSET('6. Patients'!$HV$9,1,MATCH($D38,'6. Patients'!$HW$9:$IR$9,0),ROWS('6. Patients'!EJ$10:EJ$107))),0)+
IFERROR(SUMPRODUCT('6. Patients'!CW$10:CW$107,OFFSET('6. Patients'!$IS$9,1,MATCH($D38,'6. Patients'!$IT$9:$JH$9,0),ROWS('6. Patients'!EJ$10:EJ$107))),0),
IFERROR(SUMPRODUCT('6. Patients'!CW$10:CW$107,OFFSET('6. Patients'!$JI$9,1,MATCH($D38,'6. Patients'!$JJ$9:$KE$9,0),ROWS('6. Patients'!EJ$10:EJ$107))),0)+
IFERROR(SUMPRODUCT('6. Patients'!CW$10:CW$107,OFFSET('6. Patients'!$KF$9,1,MATCH($D38,'6. Patients'!$KG$9:$KS$9,0),ROWS('6. Patients'!EJ$10:EJ$107))),0)+
IFERROR(SUMPRODUCT('6. Patients'!CW$10:CW$107,OFFSET('6. Patients'!$KT$9,1,MATCH($D38,'6. Patients'!$KU$9:$LP$9,0),ROWS('6. Patients'!EJ$10:EJ$107))),0)+
IFERROR(SUMPRODUCT('6. Patients'!CW$10:CW$107,OFFSET('6. Patients'!$LQ$9,1,MATCH($D38,'6. Patients'!$LR$9:$MF$9,0),ROWS('6. Patients'!EJ$10:EJ$107))),0))+
IFERROR(VLOOKUP($D38,$H$109:$L$139,COLUMNS($H$108:$J$108)-1+AE$7,0)*$E38*$F38*'1. General Inputs'!$J$18,0),0)</f>
        <v>0</v>
      </c>
      <c r="AF38" s="3">
        <f ca="1">ROUNDUP($F38*$E38*CHOOSE(AF$7,
IFERROR(SUMPRODUCT('6. Patients'!CX$10:CX$107,OFFSET('6. Patients'!$DM$9,1,MATCH($D38,'6. Patients'!$DN$9:$EI$9,0),ROWS('6. Patients'!EK$10:EK$107))),0)+
IFERROR(SUMPRODUCT('6. Patients'!CX$10:CX$107,OFFSET('6. Patients'!$EJ$9,1,MATCH($D38,'6. Patients'!$EK$9:$EW$9,0),ROWS('6. Patients'!EK$10:EK$107))),0)+
IFERROR(SUMPRODUCT('6. Patients'!CX$10:CX$107,OFFSET('6. Patients'!$EX$9,1,MATCH($D38,'6. Patients'!$EY$9:$FT$9,0),ROWS('6. Patients'!EK$10:EK$107))),0)+
IFERROR(SUMPRODUCT('6. Patients'!CX$10:CX$107,OFFSET('6. Patients'!$FU$9,1,MATCH($D38,'6. Patients'!$FV$9:$GJ$9,0),ROWS('6. Patients'!EK$10:EK$107))),0),
IFERROR(SUMPRODUCT('6. Patients'!CX$10:CX$107,OFFSET('6. Patients'!$GK$9,1,MATCH($D38,'6. Patients'!$GL$9:$HG$9,0),ROWS('6. Patients'!EK$10:EK$107))),0)+
IFERROR(SUMPRODUCT('6. Patients'!CX$10:CX$107,OFFSET('6. Patients'!$HH$9,1,MATCH($D38,'6. Patients'!$HI$9:$HU$9,0),ROWS('6. Patients'!EK$10:EK$107))),0)+
IFERROR(SUMPRODUCT('6. Patients'!CX$10:CX$107,OFFSET('6. Patients'!$HV$9,1,MATCH($D38,'6. Patients'!$HW$9:$IR$9,0),ROWS('6. Patients'!EK$10:EK$107))),0)+
IFERROR(SUMPRODUCT('6. Patients'!CX$10:CX$107,OFFSET('6. Patients'!$IS$9,1,MATCH($D38,'6. Patients'!$IT$9:$JH$9,0),ROWS('6. Patients'!EK$10:EK$107))),0),
IFERROR(SUMPRODUCT('6. Patients'!CX$10:CX$107,OFFSET('6. Patients'!$JI$9,1,MATCH($D38,'6. Patients'!$JJ$9:$KE$9,0),ROWS('6. Patients'!EK$10:EK$107))),0)+
IFERROR(SUMPRODUCT('6. Patients'!CX$10:CX$107,OFFSET('6. Patients'!$KF$9,1,MATCH($D38,'6. Patients'!$KG$9:$KS$9,0),ROWS('6. Patients'!EK$10:EK$107))),0)+
IFERROR(SUMPRODUCT('6. Patients'!CX$10:CX$107,OFFSET('6. Patients'!$KT$9,1,MATCH($D38,'6. Patients'!$KU$9:$LP$9,0),ROWS('6. Patients'!EK$10:EK$107))),0)+
IFERROR(SUMPRODUCT('6. Patients'!CX$10:CX$107,OFFSET('6. Patients'!$LQ$9,1,MATCH($D38,'6. Patients'!$LR$9:$MF$9,0),ROWS('6. Patients'!EK$10:EK$107))),0))+
IFERROR(VLOOKUP($D38,$H$109:$L$139,COLUMNS($H$108:$J$108)-1+AF$7,0)*$E38*$F38*'1. General Inputs'!$J$18,0),0)</f>
        <v>0</v>
      </c>
      <c r="AG38" s="3">
        <f ca="1">ROUNDUP($F38*$E38*CHOOSE(AG$7,
IFERROR(SUMPRODUCT('6. Patients'!CY$10:CY$107,OFFSET('6. Patients'!$DM$9,1,MATCH($D38,'6. Patients'!$DN$9:$EI$9,0),ROWS('6. Patients'!EL$10:EL$107))),0)+
IFERROR(SUMPRODUCT('6. Patients'!CY$10:CY$107,OFFSET('6. Patients'!$EJ$9,1,MATCH($D38,'6. Patients'!$EK$9:$EW$9,0),ROWS('6. Patients'!EL$10:EL$107))),0)+
IFERROR(SUMPRODUCT('6. Patients'!CY$10:CY$107,OFFSET('6. Patients'!$EX$9,1,MATCH($D38,'6. Patients'!$EY$9:$FT$9,0),ROWS('6. Patients'!EL$10:EL$107))),0)+
IFERROR(SUMPRODUCT('6. Patients'!CY$10:CY$107,OFFSET('6. Patients'!$FU$9,1,MATCH($D38,'6. Patients'!$FV$9:$GJ$9,0),ROWS('6. Patients'!EL$10:EL$107))),0),
IFERROR(SUMPRODUCT('6. Patients'!CY$10:CY$107,OFFSET('6. Patients'!$GK$9,1,MATCH($D38,'6. Patients'!$GL$9:$HG$9,0),ROWS('6. Patients'!EL$10:EL$107))),0)+
IFERROR(SUMPRODUCT('6. Patients'!CY$10:CY$107,OFFSET('6. Patients'!$HH$9,1,MATCH($D38,'6. Patients'!$HI$9:$HU$9,0),ROWS('6. Patients'!EL$10:EL$107))),0)+
IFERROR(SUMPRODUCT('6. Patients'!CY$10:CY$107,OFFSET('6. Patients'!$HV$9,1,MATCH($D38,'6. Patients'!$HW$9:$IR$9,0),ROWS('6. Patients'!EL$10:EL$107))),0)+
IFERROR(SUMPRODUCT('6. Patients'!CY$10:CY$107,OFFSET('6. Patients'!$IS$9,1,MATCH($D38,'6. Patients'!$IT$9:$JH$9,0),ROWS('6. Patients'!EL$10:EL$107))),0),
IFERROR(SUMPRODUCT('6. Patients'!CY$10:CY$107,OFFSET('6. Patients'!$JI$9,1,MATCH($D38,'6. Patients'!$JJ$9:$KE$9,0),ROWS('6. Patients'!EL$10:EL$107))),0)+
IFERROR(SUMPRODUCT('6. Patients'!CY$10:CY$107,OFFSET('6. Patients'!$KF$9,1,MATCH($D38,'6. Patients'!$KG$9:$KS$9,0),ROWS('6. Patients'!EL$10:EL$107))),0)+
IFERROR(SUMPRODUCT('6. Patients'!CY$10:CY$107,OFFSET('6. Patients'!$KT$9,1,MATCH($D38,'6. Patients'!$KU$9:$LP$9,0),ROWS('6. Patients'!EL$10:EL$107))),0)+
IFERROR(SUMPRODUCT('6. Patients'!CY$10:CY$107,OFFSET('6. Patients'!$LQ$9,1,MATCH($D38,'6. Patients'!$LR$9:$MF$9,0),ROWS('6. Patients'!EL$10:EL$107))),0))+
IFERROR(VLOOKUP($D38,$H$109:$L$139,COLUMNS($H$108:$J$108)-1+AG$7,0)*$E38*$F38*'1. General Inputs'!$J$18,0),0)</f>
        <v>0</v>
      </c>
      <c r="AH38" s="3">
        <f ca="1">ROUNDUP($F38*$E38*CHOOSE(AH$7,
IFERROR(SUMPRODUCT('6. Patients'!CZ$10:CZ$107,OFFSET('6. Patients'!$DM$9,1,MATCH($D38,'6. Patients'!$DN$9:$EI$9,0),ROWS('6. Patients'!EM$10:EM$107))),0)+
IFERROR(SUMPRODUCT('6. Patients'!CZ$10:CZ$107,OFFSET('6. Patients'!$EJ$9,1,MATCH($D38,'6. Patients'!$EK$9:$EW$9,0),ROWS('6. Patients'!EM$10:EM$107))),0)+
IFERROR(SUMPRODUCT('6. Patients'!CZ$10:CZ$107,OFFSET('6. Patients'!$EX$9,1,MATCH($D38,'6. Patients'!$EY$9:$FT$9,0),ROWS('6. Patients'!EM$10:EM$107))),0)+
IFERROR(SUMPRODUCT('6. Patients'!CZ$10:CZ$107,OFFSET('6. Patients'!$FU$9,1,MATCH($D38,'6. Patients'!$FV$9:$GJ$9,0),ROWS('6. Patients'!EM$10:EM$107))),0),
IFERROR(SUMPRODUCT('6. Patients'!CZ$10:CZ$107,OFFSET('6. Patients'!$GK$9,1,MATCH($D38,'6. Patients'!$GL$9:$HG$9,0),ROWS('6. Patients'!EM$10:EM$107))),0)+
IFERROR(SUMPRODUCT('6. Patients'!CZ$10:CZ$107,OFFSET('6. Patients'!$HH$9,1,MATCH($D38,'6. Patients'!$HI$9:$HU$9,0),ROWS('6. Patients'!EM$10:EM$107))),0)+
IFERROR(SUMPRODUCT('6. Patients'!CZ$10:CZ$107,OFFSET('6. Patients'!$HV$9,1,MATCH($D38,'6. Patients'!$HW$9:$IR$9,0),ROWS('6. Patients'!EM$10:EM$107))),0)+
IFERROR(SUMPRODUCT('6. Patients'!CZ$10:CZ$107,OFFSET('6. Patients'!$IS$9,1,MATCH($D38,'6. Patients'!$IT$9:$JH$9,0),ROWS('6. Patients'!EM$10:EM$107))),0),
IFERROR(SUMPRODUCT('6. Patients'!CZ$10:CZ$107,OFFSET('6. Patients'!$JI$9,1,MATCH($D38,'6. Patients'!$JJ$9:$KE$9,0),ROWS('6. Patients'!EM$10:EM$107))),0)+
IFERROR(SUMPRODUCT('6. Patients'!CZ$10:CZ$107,OFFSET('6. Patients'!$KF$9,1,MATCH($D38,'6. Patients'!$KG$9:$KS$9,0),ROWS('6. Patients'!EM$10:EM$107))),0)+
IFERROR(SUMPRODUCT('6. Patients'!CZ$10:CZ$107,OFFSET('6. Patients'!$KT$9,1,MATCH($D38,'6. Patients'!$KU$9:$LP$9,0),ROWS('6. Patients'!EM$10:EM$107))),0)+
IFERROR(SUMPRODUCT('6. Patients'!CZ$10:CZ$107,OFFSET('6. Patients'!$LQ$9,1,MATCH($D38,'6. Patients'!$LR$9:$MF$9,0),ROWS('6. Patients'!EM$10:EM$107))),0))+
IFERROR(VLOOKUP($D38,$H$109:$L$139,COLUMNS($H$108:$J$108)-1+AH$7,0)*$E38*$F38*'1. General Inputs'!$J$18,0),0)</f>
        <v>0</v>
      </c>
      <c r="AI38" s="3">
        <f ca="1">ROUNDUP($F38*$E38*CHOOSE(AI$7,
IFERROR(SUMPRODUCT('6. Patients'!DA$10:DA$107,OFFSET('6. Patients'!$DM$9,1,MATCH($D38,'6. Patients'!$DN$9:$EI$9,0),ROWS('6. Patients'!EN$10:EN$107))),0)+
IFERROR(SUMPRODUCT('6. Patients'!DA$10:DA$107,OFFSET('6. Patients'!$EJ$9,1,MATCH($D38,'6. Patients'!$EK$9:$EW$9,0),ROWS('6. Patients'!EN$10:EN$107))),0)+
IFERROR(SUMPRODUCT('6. Patients'!DA$10:DA$107,OFFSET('6. Patients'!$EX$9,1,MATCH($D38,'6. Patients'!$EY$9:$FT$9,0),ROWS('6. Patients'!EN$10:EN$107))),0)+
IFERROR(SUMPRODUCT('6. Patients'!DA$10:DA$107,OFFSET('6. Patients'!$FU$9,1,MATCH($D38,'6. Patients'!$FV$9:$GJ$9,0),ROWS('6. Patients'!EN$10:EN$107))),0),
IFERROR(SUMPRODUCT('6. Patients'!DA$10:DA$107,OFFSET('6. Patients'!$GK$9,1,MATCH($D38,'6. Patients'!$GL$9:$HG$9,0),ROWS('6. Patients'!EN$10:EN$107))),0)+
IFERROR(SUMPRODUCT('6. Patients'!DA$10:DA$107,OFFSET('6. Patients'!$HH$9,1,MATCH($D38,'6. Patients'!$HI$9:$HU$9,0),ROWS('6. Patients'!EN$10:EN$107))),0)+
IFERROR(SUMPRODUCT('6. Patients'!DA$10:DA$107,OFFSET('6. Patients'!$HV$9,1,MATCH($D38,'6. Patients'!$HW$9:$IR$9,0),ROWS('6. Patients'!EN$10:EN$107))),0)+
IFERROR(SUMPRODUCT('6. Patients'!DA$10:DA$107,OFFSET('6. Patients'!$IS$9,1,MATCH($D38,'6. Patients'!$IT$9:$JH$9,0),ROWS('6. Patients'!EN$10:EN$107))),0),
IFERROR(SUMPRODUCT('6. Patients'!DA$10:DA$107,OFFSET('6. Patients'!$JI$9,1,MATCH($D38,'6. Patients'!$JJ$9:$KE$9,0),ROWS('6. Patients'!EN$10:EN$107))),0)+
IFERROR(SUMPRODUCT('6. Patients'!DA$10:DA$107,OFFSET('6. Patients'!$KF$9,1,MATCH($D38,'6. Patients'!$KG$9:$KS$9,0),ROWS('6. Patients'!EN$10:EN$107))),0)+
IFERROR(SUMPRODUCT('6. Patients'!DA$10:DA$107,OFFSET('6. Patients'!$KT$9,1,MATCH($D38,'6. Patients'!$KU$9:$LP$9,0),ROWS('6. Patients'!EN$10:EN$107))),0)+
IFERROR(SUMPRODUCT('6. Patients'!DA$10:DA$107,OFFSET('6. Patients'!$LQ$9,1,MATCH($D38,'6. Patients'!$LR$9:$MF$9,0),ROWS('6. Patients'!EN$10:EN$107))),0))+
IFERROR(VLOOKUP($D38,$H$109:$L$139,COLUMNS($H$108:$J$108)-1+AI$7,0)*$E38*$F38*'1. General Inputs'!$J$18,0),0)</f>
        <v>0</v>
      </c>
      <c r="AJ38" s="3">
        <f ca="1">ROUNDUP($F38*$E38*CHOOSE(AJ$7,
IFERROR(SUMPRODUCT('6. Patients'!DB$10:DB$107,OFFSET('6. Patients'!$DM$9,1,MATCH($D38,'6. Patients'!$DN$9:$EI$9,0),ROWS('6. Patients'!EO$10:EO$107))),0)+
IFERROR(SUMPRODUCT('6. Patients'!DB$10:DB$107,OFFSET('6. Patients'!$EJ$9,1,MATCH($D38,'6. Patients'!$EK$9:$EW$9,0),ROWS('6. Patients'!EO$10:EO$107))),0)+
IFERROR(SUMPRODUCT('6. Patients'!DB$10:DB$107,OFFSET('6. Patients'!$EX$9,1,MATCH($D38,'6. Patients'!$EY$9:$FT$9,0),ROWS('6. Patients'!EO$10:EO$107))),0)+
IFERROR(SUMPRODUCT('6. Patients'!DB$10:DB$107,OFFSET('6. Patients'!$FU$9,1,MATCH($D38,'6. Patients'!$FV$9:$GJ$9,0),ROWS('6. Patients'!EO$10:EO$107))),0),
IFERROR(SUMPRODUCT('6. Patients'!DB$10:DB$107,OFFSET('6. Patients'!$GK$9,1,MATCH($D38,'6. Patients'!$GL$9:$HG$9,0),ROWS('6. Patients'!EO$10:EO$107))),0)+
IFERROR(SUMPRODUCT('6. Patients'!DB$10:DB$107,OFFSET('6. Patients'!$HH$9,1,MATCH($D38,'6. Patients'!$HI$9:$HU$9,0),ROWS('6. Patients'!EO$10:EO$107))),0)+
IFERROR(SUMPRODUCT('6. Patients'!DB$10:DB$107,OFFSET('6. Patients'!$HV$9,1,MATCH($D38,'6. Patients'!$HW$9:$IR$9,0),ROWS('6. Patients'!EO$10:EO$107))),0)+
IFERROR(SUMPRODUCT('6. Patients'!DB$10:DB$107,OFFSET('6. Patients'!$IS$9,1,MATCH($D38,'6. Patients'!$IT$9:$JH$9,0),ROWS('6. Patients'!EO$10:EO$107))),0),
IFERROR(SUMPRODUCT('6. Patients'!DB$10:DB$107,OFFSET('6. Patients'!$JI$9,1,MATCH($D38,'6. Patients'!$JJ$9:$KE$9,0),ROWS('6. Patients'!EO$10:EO$107))),0)+
IFERROR(SUMPRODUCT('6. Patients'!DB$10:DB$107,OFFSET('6. Patients'!$KF$9,1,MATCH($D38,'6. Patients'!$KG$9:$KS$9,0),ROWS('6. Patients'!EO$10:EO$107))),0)+
IFERROR(SUMPRODUCT('6. Patients'!DB$10:DB$107,OFFSET('6. Patients'!$KT$9,1,MATCH($D38,'6. Patients'!$KU$9:$LP$9,0),ROWS('6. Patients'!EO$10:EO$107))),0)+
IFERROR(SUMPRODUCT('6. Patients'!DB$10:DB$107,OFFSET('6. Patients'!$LQ$9,1,MATCH($D38,'6. Patients'!$LR$9:$MF$9,0),ROWS('6. Patients'!EO$10:EO$107))),0))+
IFERROR(VLOOKUP($D38,$H$109:$L$139,COLUMNS($H$108:$J$108)-1+AJ$7,0)*$E38*$F38*'1. General Inputs'!$J$18,0),0)</f>
        <v>0</v>
      </c>
      <c r="AK38" s="3">
        <f ca="1">ROUNDUP($F38*$E38*CHOOSE(AK$7,
IFERROR(SUMPRODUCT('6. Patients'!DC$10:DC$107,OFFSET('6. Patients'!$DM$9,1,MATCH($D38,'6. Patients'!$DN$9:$EI$9,0),ROWS('6. Patients'!EP$10:EP$107))),0)+
IFERROR(SUMPRODUCT('6. Patients'!DC$10:DC$107,OFFSET('6. Patients'!$EJ$9,1,MATCH($D38,'6. Patients'!$EK$9:$EW$9,0),ROWS('6. Patients'!EP$10:EP$107))),0)+
IFERROR(SUMPRODUCT('6. Patients'!DC$10:DC$107,OFFSET('6. Patients'!$EX$9,1,MATCH($D38,'6. Patients'!$EY$9:$FT$9,0),ROWS('6. Patients'!EP$10:EP$107))),0)+
IFERROR(SUMPRODUCT('6. Patients'!DC$10:DC$107,OFFSET('6. Patients'!$FU$9,1,MATCH($D38,'6. Patients'!$FV$9:$GJ$9,0),ROWS('6. Patients'!EP$10:EP$107))),0),
IFERROR(SUMPRODUCT('6. Patients'!DC$10:DC$107,OFFSET('6. Patients'!$GK$9,1,MATCH($D38,'6. Patients'!$GL$9:$HG$9,0),ROWS('6. Patients'!EP$10:EP$107))),0)+
IFERROR(SUMPRODUCT('6. Patients'!DC$10:DC$107,OFFSET('6. Patients'!$HH$9,1,MATCH($D38,'6. Patients'!$HI$9:$HU$9,0),ROWS('6. Patients'!EP$10:EP$107))),0)+
IFERROR(SUMPRODUCT('6. Patients'!DC$10:DC$107,OFFSET('6. Patients'!$HV$9,1,MATCH($D38,'6. Patients'!$HW$9:$IR$9,0),ROWS('6. Patients'!EP$10:EP$107))),0)+
IFERROR(SUMPRODUCT('6. Patients'!DC$10:DC$107,OFFSET('6. Patients'!$IS$9,1,MATCH($D38,'6. Patients'!$IT$9:$JH$9,0),ROWS('6. Patients'!EP$10:EP$107))),0),
IFERROR(SUMPRODUCT('6. Patients'!DC$10:DC$107,OFFSET('6. Patients'!$JI$9,1,MATCH($D38,'6. Patients'!$JJ$9:$KE$9,0),ROWS('6. Patients'!EP$10:EP$107))),0)+
IFERROR(SUMPRODUCT('6. Patients'!DC$10:DC$107,OFFSET('6. Patients'!$KF$9,1,MATCH($D38,'6. Patients'!$KG$9:$KS$9,0),ROWS('6. Patients'!EP$10:EP$107))),0)+
IFERROR(SUMPRODUCT('6. Patients'!DC$10:DC$107,OFFSET('6. Patients'!$KT$9,1,MATCH($D38,'6. Patients'!$KU$9:$LP$9,0),ROWS('6. Patients'!EP$10:EP$107))),0)+
IFERROR(SUMPRODUCT('6. Patients'!DC$10:DC$107,OFFSET('6. Patients'!$LQ$9,1,MATCH($D38,'6. Patients'!$LR$9:$MF$9,0),ROWS('6. Patients'!EP$10:EP$107))),0))+
IFERROR(VLOOKUP($D38,$H$109:$L$139,COLUMNS($H$108:$J$108)-1+AK$7,0)*$E38*$F38*'1. General Inputs'!$J$18,0),0)</f>
        <v>0</v>
      </c>
      <c r="AL38" s="3">
        <f ca="1">ROUNDUP($F38*$E38*CHOOSE(AL$7,
IFERROR(SUMPRODUCT('6. Patients'!DD$10:DD$107,OFFSET('6. Patients'!$DM$9,1,MATCH($D38,'6. Patients'!$DN$9:$EI$9,0),ROWS('6. Patients'!EQ$10:EQ$107))),0)+
IFERROR(SUMPRODUCT('6. Patients'!DD$10:DD$107,OFFSET('6. Patients'!$EJ$9,1,MATCH($D38,'6. Patients'!$EK$9:$EW$9,0),ROWS('6. Patients'!EQ$10:EQ$107))),0)+
IFERROR(SUMPRODUCT('6. Patients'!DD$10:DD$107,OFFSET('6. Patients'!$EX$9,1,MATCH($D38,'6. Patients'!$EY$9:$FT$9,0),ROWS('6. Patients'!EQ$10:EQ$107))),0)+
IFERROR(SUMPRODUCT('6. Patients'!DD$10:DD$107,OFFSET('6. Patients'!$FU$9,1,MATCH($D38,'6. Patients'!$FV$9:$GJ$9,0),ROWS('6. Patients'!EQ$10:EQ$107))),0),
IFERROR(SUMPRODUCT('6. Patients'!DD$10:DD$107,OFFSET('6. Patients'!$GK$9,1,MATCH($D38,'6. Patients'!$GL$9:$HG$9,0),ROWS('6. Patients'!EQ$10:EQ$107))),0)+
IFERROR(SUMPRODUCT('6. Patients'!DD$10:DD$107,OFFSET('6. Patients'!$HH$9,1,MATCH($D38,'6. Patients'!$HI$9:$HU$9,0),ROWS('6. Patients'!EQ$10:EQ$107))),0)+
IFERROR(SUMPRODUCT('6. Patients'!DD$10:DD$107,OFFSET('6. Patients'!$HV$9,1,MATCH($D38,'6. Patients'!$HW$9:$IR$9,0),ROWS('6. Patients'!EQ$10:EQ$107))),0)+
IFERROR(SUMPRODUCT('6. Patients'!DD$10:DD$107,OFFSET('6. Patients'!$IS$9,1,MATCH($D38,'6. Patients'!$IT$9:$JH$9,0),ROWS('6. Patients'!EQ$10:EQ$107))),0),
IFERROR(SUMPRODUCT('6. Patients'!DD$10:DD$107,OFFSET('6. Patients'!$JI$9,1,MATCH($D38,'6. Patients'!$JJ$9:$KE$9,0),ROWS('6. Patients'!EQ$10:EQ$107))),0)+
IFERROR(SUMPRODUCT('6. Patients'!DD$10:DD$107,OFFSET('6. Patients'!$KF$9,1,MATCH($D38,'6. Patients'!$KG$9:$KS$9,0),ROWS('6. Patients'!EQ$10:EQ$107))),0)+
IFERROR(SUMPRODUCT('6. Patients'!DD$10:DD$107,OFFSET('6. Patients'!$KT$9,1,MATCH($D38,'6. Patients'!$KU$9:$LP$9,0),ROWS('6. Patients'!EQ$10:EQ$107))),0)+
IFERROR(SUMPRODUCT('6. Patients'!DD$10:DD$107,OFFSET('6. Patients'!$LQ$9,1,MATCH($D38,'6. Patients'!$LR$9:$MF$9,0),ROWS('6. Patients'!EQ$10:EQ$107))),0))+
IFERROR(VLOOKUP($D38,$H$109:$L$139,COLUMNS($H$108:$J$108)-1+AL$7,0)*$E38*$F38*'1. General Inputs'!$J$18,0),0)</f>
        <v>0</v>
      </c>
      <c r="AM38" s="3">
        <f ca="1">ROUNDUP($F38*$E38*CHOOSE(AM$7,
IFERROR(SUMPRODUCT('6. Patients'!DE$10:DE$107,OFFSET('6. Patients'!$DM$9,1,MATCH($D38,'6. Patients'!$DN$9:$EI$9,0),ROWS('6. Patients'!ER$10:ER$107))),0)+
IFERROR(SUMPRODUCT('6. Patients'!DE$10:DE$107,OFFSET('6. Patients'!$EJ$9,1,MATCH($D38,'6. Patients'!$EK$9:$EW$9,0),ROWS('6. Patients'!ER$10:ER$107))),0)+
IFERROR(SUMPRODUCT('6. Patients'!DE$10:DE$107,OFFSET('6. Patients'!$EX$9,1,MATCH($D38,'6. Patients'!$EY$9:$FT$9,0),ROWS('6. Patients'!ER$10:ER$107))),0)+
IFERROR(SUMPRODUCT('6. Patients'!DE$10:DE$107,OFFSET('6. Patients'!$FU$9,1,MATCH($D38,'6. Patients'!$FV$9:$GJ$9,0),ROWS('6. Patients'!ER$10:ER$107))),0),
IFERROR(SUMPRODUCT('6. Patients'!DE$10:DE$107,OFFSET('6. Patients'!$GK$9,1,MATCH($D38,'6. Patients'!$GL$9:$HG$9,0),ROWS('6. Patients'!ER$10:ER$107))),0)+
IFERROR(SUMPRODUCT('6. Patients'!DE$10:DE$107,OFFSET('6. Patients'!$HH$9,1,MATCH($D38,'6. Patients'!$HI$9:$HU$9,0),ROWS('6. Patients'!ER$10:ER$107))),0)+
IFERROR(SUMPRODUCT('6. Patients'!DE$10:DE$107,OFFSET('6. Patients'!$HV$9,1,MATCH($D38,'6. Patients'!$HW$9:$IR$9,0),ROWS('6. Patients'!ER$10:ER$107))),0)+
IFERROR(SUMPRODUCT('6. Patients'!DE$10:DE$107,OFFSET('6. Patients'!$IS$9,1,MATCH($D38,'6. Patients'!$IT$9:$JH$9,0),ROWS('6. Patients'!ER$10:ER$107))),0),
IFERROR(SUMPRODUCT('6. Patients'!DE$10:DE$107,OFFSET('6. Patients'!$JI$9,1,MATCH($D38,'6. Patients'!$JJ$9:$KE$9,0),ROWS('6. Patients'!ER$10:ER$107))),0)+
IFERROR(SUMPRODUCT('6. Patients'!DE$10:DE$107,OFFSET('6. Patients'!$KF$9,1,MATCH($D38,'6. Patients'!$KG$9:$KS$9,0),ROWS('6. Patients'!ER$10:ER$107))),0)+
IFERROR(SUMPRODUCT('6. Patients'!DE$10:DE$107,OFFSET('6. Patients'!$KT$9,1,MATCH($D38,'6. Patients'!$KU$9:$LP$9,0),ROWS('6. Patients'!ER$10:ER$107))),0)+
IFERROR(SUMPRODUCT('6. Patients'!DE$10:DE$107,OFFSET('6. Patients'!$LQ$9,1,MATCH($D38,'6. Patients'!$LR$9:$MF$9,0),ROWS('6. Patients'!ER$10:ER$107))),0))+
IFERROR(VLOOKUP($D38,$H$109:$L$139,COLUMNS($H$108:$J$108)-1+AM$7,0)*$E38*$F38*'1. General Inputs'!$J$18,0),0)</f>
        <v>0</v>
      </c>
      <c r="AN38" s="3">
        <f ca="1">ROUNDUP($F38*$E38*CHOOSE(AN$7,
IFERROR(SUMPRODUCT('6. Patients'!DF$10:DF$107,OFFSET('6. Patients'!$DM$9,1,MATCH($D38,'6. Patients'!$DN$9:$EI$9,0),ROWS('6. Patients'!ES$10:ES$107))),0)+
IFERROR(SUMPRODUCT('6. Patients'!DF$10:DF$107,OFFSET('6. Patients'!$EJ$9,1,MATCH($D38,'6. Patients'!$EK$9:$EW$9,0),ROWS('6. Patients'!ES$10:ES$107))),0)+
IFERROR(SUMPRODUCT('6. Patients'!DF$10:DF$107,OFFSET('6. Patients'!$EX$9,1,MATCH($D38,'6. Patients'!$EY$9:$FT$9,0),ROWS('6. Patients'!ES$10:ES$107))),0)+
IFERROR(SUMPRODUCT('6. Patients'!DF$10:DF$107,OFFSET('6. Patients'!$FU$9,1,MATCH($D38,'6. Patients'!$FV$9:$GJ$9,0),ROWS('6. Patients'!ES$10:ES$107))),0),
IFERROR(SUMPRODUCT('6. Patients'!DF$10:DF$107,OFFSET('6. Patients'!$GK$9,1,MATCH($D38,'6. Patients'!$GL$9:$HG$9,0),ROWS('6. Patients'!ES$10:ES$107))),0)+
IFERROR(SUMPRODUCT('6. Patients'!DF$10:DF$107,OFFSET('6. Patients'!$HH$9,1,MATCH($D38,'6. Patients'!$HI$9:$HU$9,0),ROWS('6. Patients'!ES$10:ES$107))),0)+
IFERROR(SUMPRODUCT('6. Patients'!DF$10:DF$107,OFFSET('6. Patients'!$HV$9,1,MATCH($D38,'6. Patients'!$HW$9:$IR$9,0),ROWS('6. Patients'!ES$10:ES$107))),0)+
IFERROR(SUMPRODUCT('6. Patients'!DF$10:DF$107,OFFSET('6. Patients'!$IS$9,1,MATCH($D38,'6. Patients'!$IT$9:$JH$9,0),ROWS('6. Patients'!ES$10:ES$107))),0),
IFERROR(SUMPRODUCT('6. Patients'!DF$10:DF$107,OFFSET('6. Patients'!$JI$9,1,MATCH($D38,'6. Patients'!$JJ$9:$KE$9,0),ROWS('6. Patients'!ES$10:ES$107))),0)+
IFERROR(SUMPRODUCT('6. Patients'!DF$10:DF$107,OFFSET('6. Patients'!$KF$9,1,MATCH($D38,'6. Patients'!$KG$9:$KS$9,0),ROWS('6. Patients'!ES$10:ES$107))),0)+
IFERROR(SUMPRODUCT('6. Patients'!DF$10:DF$107,OFFSET('6. Patients'!$KT$9,1,MATCH($D38,'6. Patients'!$KU$9:$LP$9,0),ROWS('6. Patients'!ES$10:ES$107))),0)+
IFERROR(SUMPRODUCT('6. Patients'!DF$10:DF$107,OFFSET('6. Patients'!$LQ$9,1,MATCH($D38,'6. Patients'!$LR$9:$MF$9,0),ROWS('6. Patients'!ES$10:ES$107))),0))+
IFERROR(VLOOKUP($D38,$H$109:$L$139,COLUMNS($H$108:$J$108)-1+AN$7,0)*$E38*$F38*'1. General Inputs'!$J$18,0),0)</f>
        <v>0</v>
      </c>
      <c r="AO38" s="3">
        <f ca="1">ROUNDUP($F38*$E38*CHOOSE(AO$7,
IFERROR(SUMPRODUCT('6. Patients'!DG$10:DG$107,OFFSET('6. Patients'!$DM$9,1,MATCH($D38,'6. Patients'!$DN$9:$EI$9,0),ROWS('6. Patients'!ET$10:ET$107))),0)+
IFERROR(SUMPRODUCT('6. Patients'!DG$10:DG$107,OFFSET('6. Patients'!$EJ$9,1,MATCH($D38,'6. Patients'!$EK$9:$EW$9,0),ROWS('6. Patients'!ET$10:ET$107))),0)+
IFERROR(SUMPRODUCT('6. Patients'!DG$10:DG$107,OFFSET('6. Patients'!$EX$9,1,MATCH($D38,'6. Patients'!$EY$9:$FT$9,0),ROWS('6. Patients'!ET$10:ET$107))),0)+
IFERROR(SUMPRODUCT('6. Patients'!DG$10:DG$107,OFFSET('6. Patients'!$FU$9,1,MATCH($D38,'6. Patients'!$FV$9:$GJ$9,0),ROWS('6. Patients'!ET$10:ET$107))),0),
IFERROR(SUMPRODUCT('6. Patients'!DG$10:DG$107,OFFSET('6. Patients'!$GK$9,1,MATCH($D38,'6. Patients'!$GL$9:$HG$9,0),ROWS('6. Patients'!ET$10:ET$107))),0)+
IFERROR(SUMPRODUCT('6. Patients'!DG$10:DG$107,OFFSET('6. Patients'!$HH$9,1,MATCH($D38,'6. Patients'!$HI$9:$HU$9,0),ROWS('6. Patients'!ET$10:ET$107))),0)+
IFERROR(SUMPRODUCT('6. Patients'!DG$10:DG$107,OFFSET('6. Patients'!$HV$9,1,MATCH($D38,'6. Patients'!$HW$9:$IR$9,0),ROWS('6. Patients'!ET$10:ET$107))),0)+
IFERROR(SUMPRODUCT('6. Patients'!DG$10:DG$107,OFFSET('6. Patients'!$IS$9,1,MATCH($D38,'6. Patients'!$IT$9:$JH$9,0),ROWS('6. Patients'!ET$10:ET$107))),0),
IFERROR(SUMPRODUCT('6. Patients'!DG$10:DG$107,OFFSET('6. Patients'!$JI$9,1,MATCH($D38,'6. Patients'!$JJ$9:$KE$9,0),ROWS('6. Patients'!ET$10:ET$107))),0)+
IFERROR(SUMPRODUCT('6. Patients'!DG$10:DG$107,OFFSET('6. Patients'!$KF$9,1,MATCH($D38,'6. Patients'!$KG$9:$KS$9,0),ROWS('6. Patients'!ET$10:ET$107))),0)+
IFERROR(SUMPRODUCT('6. Patients'!DG$10:DG$107,OFFSET('6. Patients'!$KT$9,1,MATCH($D38,'6. Patients'!$KU$9:$LP$9,0),ROWS('6. Patients'!ET$10:ET$107))),0)+
IFERROR(SUMPRODUCT('6. Patients'!DG$10:DG$107,OFFSET('6. Patients'!$LQ$9,1,MATCH($D38,'6. Patients'!$LR$9:$MF$9,0),ROWS('6. Patients'!ET$10:ET$107))),0))+
IFERROR(VLOOKUP($D38,$H$109:$L$139,COLUMNS($H$108:$J$108)-1+AO$7,0)*$E38*$F38*'1. General Inputs'!$J$18,0),0)</f>
        <v>0</v>
      </c>
      <c r="AP38" s="3">
        <f ca="1">ROUNDUP($F38*$E38*CHOOSE(AP$7,
IFERROR(SUMPRODUCT('6. Patients'!DH$10:DH$107,OFFSET('6. Patients'!$DM$9,1,MATCH($D38,'6. Patients'!$DN$9:$EI$9,0),ROWS('6. Patients'!EU$10:EU$107))),0)+
IFERROR(SUMPRODUCT('6. Patients'!DH$10:DH$107,OFFSET('6. Patients'!$EJ$9,1,MATCH($D38,'6. Patients'!$EK$9:$EW$9,0),ROWS('6. Patients'!EU$10:EU$107))),0)+
IFERROR(SUMPRODUCT('6. Patients'!DH$10:DH$107,OFFSET('6. Patients'!$EX$9,1,MATCH($D38,'6. Patients'!$EY$9:$FT$9,0),ROWS('6. Patients'!EU$10:EU$107))),0)+
IFERROR(SUMPRODUCT('6. Patients'!DH$10:DH$107,OFFSET('6. Patients'!$FU$9,1,MATCH($D38,'6. Patients'!$FV$9:$GJ$9,0),ROWS('6. Patients'!EU$10:EU$107))),0),
IFERROR(SUMPRODUCT('6. Patients'!DH$10:DH$107,OFFSET('6. Patients'!$GK$9,1,MATCH($D38,'6. Patients'!$GL$9:$HG$9,0),ROWS('6. Patients'!EU$10:EU$107))),0)+
IFERROR(SUMPRODUCT('6. Patients'!DH$10:DH$107,OFFSET('6. Patients'!$HH$9,1,MATCH($D38,'6. Patients'!$HI$9:$HU$9,0),ROWS('6. Patients'!EU$10:EU$107))),0)+
IFERROR(SUMPRODUCT('6. Patients'!DH$10:DH$107,OFFSET('6. Patients'!$HV$9,1,MATCH($D38,'6. Patients'!$HW$9:$IR$9,0),ROWS('6. Patients'!EU$10:EU$107))),0)+
IFERROR(SUMPRODUCT('6. Patients'!DH$10:DH$107,OFFSET('6. Patients'!$IS$9,1,MATCH($D38,'6. Patients'!$IT$9:$JH$9,0),ROWS('6. Patients'!EU$10:EU$107))),0),
IFERROR(SUMPRODUCT('6. Patients'!DH$10:DH$107,OFFSET('6. Patients'!$JI$9,1,MATCH($D38,'6. Patients'!$JJ$9:$KE$9,0),ROWS('6. Patients'!EU$10:EU$107))),0)+
IFERROR(SUMPRODUCT('6. Patients'!DH$10:DH$107,OFFSET('6. Patients'!$KF$9,1,MATCH($D38,'6. Patients'!$KG$9:$KS$9,0),ROWS('6. Patients'!EU$10:EU$107))),0)+
IFERROR(SUMPRODUCT('6. Patients'!DH$10:DH$107,OFFSET('6. Patients'!$KT$9,1,MATCH($D38,'6. Patients'!$KU$9:$LP$9,0),ROWS('6. Patients'!EU$10:EU$107))),0)+
IFERROR(SUMPRODUCT('6. Patients'!DH$10:DH$107,OFFSET('6. Patients'!$LQ$9,1,MATCH($D38,'6. Patients'!$LR$9:$MF$9,0),ROWS('6. Patients'!EU$10:EU$107))),0))+
IFERROR(VLOOKUP($D38,$H$109:$L$139,COLUMNS($H$108:$J$108)-1+AP$7,0)*$E38*$F38*'1. General Inputs'!$J$18,0),0)</f>
        <v>0</v>
      </c>
      <c r="AQ38" s="3">
        <f ca="1">ROUNDUP($F38*$E38*CHOOSE(AQ$7,
IFERROR(SUMPRODUCT('6. Patients'!DI$10:DI$107,OFFSET('6. Patients'!$DM$9,1,MATCH($D38,'6. Patients'!$DN$9:$EI$9,0),ROWS('6. Patients'!EV$10:EV$107))),0)+
IFERROR(SUMPRODUCT('6. Patients'!DI$10:DI$107,OFFSET('6. Patients'!$EJ$9,1,MATCH($D38,'6. Patients'!$EK$9:$EW$9,0),ROWS('6. Patients'!EV$10:EV$107))),0)+
IFERROR(SUMPRODUCT('6. Patients'!DI$10:DI$107,OFFSET('6. Patients'!$EX$9,1,MATCH($D38,'6. Patients'!$EY$9:$FT$9,0),ROWS('6. Patients'!EV$10:EV$107))),0)+
IFERROR(SUMPRODUCT('6. Patients'!DI$10:DI$107,OFFSET('6. Patients'!$FU$9,1,MATCH($D38,'6. Patients'!$FV$9:$GJ$9,0),ROWS('6. Patients'!EV$10:EV$107))),0),
IFERROR(SUMPRODUCT('6. Patients'!DI$10:DI$107,OFFSET('6. Patients'!$GK$9,1,MATCH($D38,'6. Patients'!$GL$9:$HG$9,0),ROWS('6. Patients'!EV$10:EV$107))),0)+
IFERROR(SUMPRODUCT('6. Patients'!DI$10:DI$107,OFFSET('6. Patients'!$HH$9,1,MATCH($D38,'6. Patients'!$HI$9:$HU$9,0),ROWS('6. Patients'!EV$10:EV$107))),0)+
IFERROR(SUMPRODUCT('6. Patients'!DI$10:DI$107,OFFSET('6. Patients'!$HV$9,1,MATCH($D38,'6. Patients'!$HW$9:$IR$9,0),ROWS('6. Patients'!EV$10:EV$107))),0)+
IFERROR(SUMPRODUCT('6. Patients'!DI$10:DI$107,OFFSET('6. Patients'!$IS$9,1,MATCH($D38,'6. Patients'!$IT$9:$JH$9,0),ROWS('6. Patients'!EV$10:EV$107))),0),
IFERROR(SUMPRODUCT('6. Patients'!DI$10:DI$107,OFFSET('6. Patients'!$JI$9,1,MATCH($D38,'6. Patients'!$JJ$9:$KE$9,0),ROWS('6. Patients'!EV$10:EV$107))),0)+
IFERROR(SUMPRODUCT('6. Patients'!DI$10:DI$107,OFFSET('6. Patients'!$KF$9,1,MATCH($D38,'6. Patients'!$KG$9:$KS$9,0),ROWS('6. Patients'!EV$10:EV$107))),0)+
IFERROR(SUMPRODUCT('6. Patients'!DI$10:DI$107,OFFSET('6. Patients'!$KT$9,1,MATCH($D38,'6. Patients'!$KU$9:$LP$9,0),ROWS('6. Patients'!EV$10:EV$107))),0)+
IFERROR(SUMPRODUCT('6. Patients'!DI$10:DI$107,OFFSET('6. Patients'!$LQ$9,1,MATCH($D38,'6. Patients'!$LR$9:$MF$9,0),ROWS('6. Patients'!EV$10:EV$107))),0))+
IFERROR(VLOOKUP($D38,$H$109:$L$139,COLUMNS($H$108:$J$108)-1+AQ$7,0)*$E38*$F38*'1. General Inputs'!$J$18,0),0)</f>
        <v>0</v>
      </c>
      <c r="AR38" s="115"/>
      <c r="AY38" s="114">
        <f ca="1">IFERROR(SUM(OFFSET('7. Consumption'!H38,0,1,,MIN('1. General Inputs'!$J$20,COLUMNS('7. Consumption'!H$9:$AQ$9)-1))),0)+MAX(0,$AQ38*('1. General Inputs'!$J$20-COLUMNS('7. Consumption'!H$9:$AQ$9)+1))</f>
        <v>0</v>
      </c>
      <c r="AZ38" s="114">
        <f ca="1">IFERROR(SUM(OFFSET('7. Consumption'!I38,0,1,,MIN('1. General Inputs'!$J$20,COLUMNS('7. Consumption'!I$9:$AQ$9)-1))),0)+MAX(0,$AQ38*('1. General Inputs'!$J$20-COLUMNS('7. Consumption'!I$9:$AQ$9)+1))</f>
        <v>0</v>
      </c>
      <c r="BA38" s="114">
        <f ca="1">IFERROR(SUM(OFFSET('7. Consumption'!J38,0,1,,MIN('1. General Inputs'!$J$20,COLUMNS('7. Consumption'!J$9:$AQ$9)-1))),0)+MAX(0,$AQ38*('1. General Inputs'!$J$20-COLUMNS('7. Consumption'!J$9:$AQ$9)+1))</f>
        <v>0</v>
      </c>
      <c r="BB38" s="114">
        <f ca="1">IFERROR(SUM(OFFSET('7. Consumption'!K38,0,1,,MIN('1. General Inputs'!$J$20,COLUMNS('7. Consumption'!K$9:$AQ$9)-1))),0)+MAX(0,$AQ38*('1. General Inputs'!$J$20-COLUMNS('7. Consumption'!K$9:$AQ$9)+1))</f>
        <v>0</v>
      </c>
      <c r="BC38" s="114">
        <f ca="1">IFERROR(SUM(OFFSET('7. Consumption'!L38,0,1,,MIN('1. General Inputs'!$J$20,COLUMNS('7. Consumption'!L$9:$AQ$9)-1))),0)+MAX(0,$AQ38*('1. General Inputs'!$J$20-COLUMNS('7. Consumption'!L$9:$AQ$9)+1))</f>
        <v>0</v>
      </c>
      <c r="BD38" s="114">
        <f ca="1">IFERROR(SUM(OFFSET('7. Consumption'!M38,0,1,,MIN('1. General Inputs'!$J$20,COLUMNS('7. Consumption'!M$9:$AQ$9)-1))),0)+MAX(0,$AQ38*('1. General Inputs'!$J$20-COLUMNS('7. Consumption'!M$9:$AQ$9)+1))</f>
        <v>0</v>
      </c>
      <c r="BE38" s="114">
        <f ca="1">IFERROR(SUM(OFFSET('7. Consumption'!N38,0,1,,MIN('1. General Inputs'!$J$20,COLUMNS('7. Consumption'!N$9:$AQ$9)-1))),0)+MAX(0,$AQ38*('1. General Inputs'!$J$20-COLUMNS('7. Consumption'!N$9:$AQ$9)+1))</f>
        <v>0</v>
      </c>
      <c r="BF38" s="114">
        <f ca="1">IFERROR(SUM(OFFSET('7. Consumption'!O38,0,1,,MIN('1. General Inputs'!$J$20,COLUMNS('7. Consumption'!O$9:$AQ$9)-1))),0)+MAX(0,$AQ38*('1. General Inputs'!$J$20-COLUMNS('7. Consumption'!O$9:$AQ$9)+1))</f>
        <v>0</v>
      </c>
      <c r="BG38" s="114">
        <f ca="1">IFERROR(SUM(OFFSET('7. Consumption'!P38,0,1,,MIN('1. General Inputs'!$J$20,COLUMNS('7. Consumption'!P$9:$AQ$9)-1))),0)+MAX(0,$AQ38*('1. General Inputs'!$J$20-COLUMNS('7. Consumption'!P$9:$AQ$9)+1))</f>
        <v>0</v>
      </c>
      <c r="BH38" s="114">
        <f ca="1">IFERROR(SUM(OFFSET('7. Consumption'!Q38,0,1,,MIN('1. General Inputs'!$J$20,COLUMNS('7. Consumption'!Q$9:$AQ$9)-1))),0)+MAX(0,$AQ38*('1. General Inputs'!$J$20-COLUMNS('7. Consumption'!Q$9:$AQ$9)+1))</f>
        <v>0</v>
      </c>
      <c r="BI38" s="114">
        <f ca="1">IFERROR(SUM(OFFSET('7. Consumption'!R38,0,1,,MIN('1. General Inputs'!$J$20,COLUMNS('7. Consumption'!R$9:$AQ$9)-1))),0)+MAX(0,$AQ38*('1. General Inputs'!$J$20-COLUMNS('7. Consumption'!R$9:$AQ$9)+1))</f>
        <v>0</v>
      </c>
      <c r="BJ38" s="114">
        <f ca="1">IFERROR(SUM(OFFSET('7. Consumption'!S38,0,1,,MIN('1. General Inputs'!$J$20,COLUMNS('7. Consumption'!S$9:$AQ$9)-1))),0)+MAX(0,$AQ38*('1. General Inputs'!$J$20-COLUMNS('7. Consumption'!S$9:$AQ$9)+1))</f>
        <v>0</v>
      </c>
      <c r="BK38" s="114">
        <f ca="1">IFERROR(SUM(OFFSET('7. Consumption'!T38,0,1,,MIN('1. General Inputs'!$J$20,COLUMNS('7. Consumption'!T$9:$AQ$9)-1))),0)+MAX(0,$AQ38*('1. General Inputs'!$J$20-COLUMNS('7. Consumption'!T$9:$AQ$9)+1))</f>
        <v>0</v>
      </c>
      <c r="BL38" s="114">
        <f ca="1">IFERROR(SUM(OFFSET('7. Consumption'!U38,0,1,,MIN('1. General Inputs'!$J$20,COLUMNS('7. Consumption'!U$9:$AQ$9)-1))),0)+MAX(0,$AQ38*('1. General Inputs'!$J$20-COLUMNS('7. Consumption'!U$9:$AQ$9)+1))</f>
        <v>0</v>
      </c>
      <c r="BM38" s="114">
        <f ca="1">IFERROR(SUM(OFFSET('7. Consumption'!V38,0,1,,MIN('1. General Inputs'!$J$20,COLUMNS('7. Consumption'!V$9:$AQ$9)-1))),0)+MAX(0,$AQ38*('1. General Inputs'!$J$20-COLUMNS('7. Consumption'!V$9:$AQ$9)+1))</f>
        <v>0</v>
      </c>
      <c r="BN38" s="114">
        <f ca="1">IFERROR(SUM(OFFSET('7. Consumption'!W38,0,1,,MIN('1. General Inputs'!$J$20,COLUMNS('7. Consumption'!W$9:$AQ$9)-1))),0)+MAX(0,$AQ38*('1. General Inputs'!$J$20-COLUMNS('7. Consumption'!W$9:$AQ$9)+1))</f>
        <v>0</v>
      </c>
      <c r="BO38" s="114">
        <f ca="1">IFERROR(SUM(OFFSET('7. Consumption'!X38,0,1,,MIN('1. General Inputs'!$J$20,COLUMNS('7. Consumption'!X$9:$AQ$9)-1))),0)+MAX(0,$AQ38*('1. General Inputs'!$J$20-COLUMNS('7. Consumption'!X$9:$AQ$9)+1))</f>
        <v>0</v>
      </c>
      <c r="BP38" s="114">
        <f ca="1">IFERROR(SUM(OFFSET('7. Consumption'!Y38,0,1,,MIN('1. General Inputs'!$J$20,COLUMNS('7. Consumption'!Y$9:$AQ$9)-1))),0)+MAX(0,$AQ38*('1. General Inputs'!$J$20-COLUMNS('7. Consumption'!Y$9:$AQ$9)+1))</f>
        <v>0</v>
      </c>
      <c r="BQ38" s="114">
        <f ca="1">IFERROR(SUM(OFFSET('7. Consumption'!Z38,0,1,,MIN('1. General Inputs'!$J$20,COLUMNS('7. Consumption'!Z$9:$AQ$9)-1))),0)+MAX(0,$AQ38*('1. General Inputs'!$J$20-COLUMNS('7. Consumption'!Z$9:$AQ$9)+1))</f>
        <v>0</v>
      </c>
      <c r="BR38" s="114">
        <f ca="1">IFERROR(SUM(OFFSET('7. Consumption'!AA38,0,1,,MIN('1. General Inputs'!$J$20,COLUMNS('7. Consumption'!AA$9:$AQ$9)-1))),0)+MAX(0,$AQ38*('1. General Inputs'!$J$20-COLUMNS('7. Consumption'!AA$9:$AQ$9)+1))</f>
        <v>0</v>
      </c>
      <c r="BS38" s="114">
        <f ca="1">IFERROR(SUM(OFFSET('7. Consumption'!AB38,0,1,,MIN('1. General Inputs'!$J$20,COLUMNS('7. Consumption'!AB$9:$AQ$9)-1))),0)+MAX(0,$AQ38*('1. General Inputs'!$J$20-COLUMNS('7. Consumption'!AB$9:$AQ$9)+1))</f>
        <v>0</v>
      </c>
      <c r="BT38" s="114">
        <f ca="1">IFERROR(SUM(OFFSET('7. Consumption'!AC38,0,1,,MIN('1. General Inputs'!$J$20,COLUMNS('7. Consumption'!AC$9:$AQ$9)-1))),0)+MAX(0,$AQ38*('1. General Inputs'!$J$20-COLUMNS('7. Consumption'!AC$9:$AQ$9)+1))</f>
        <v>0</v>
      </c>
      <c r="BU38" s="114">
        <f ca="1">IFERROR(SUM(OFFSET('7. Consumption'!AD38,0,1,,MIN('1. General Inputs'!$J$20,COLUMNS('7. Consumption'!AD$9:$AQ$9)-1))),0)+MAX(0,$AQ38*('1. General Inputs'!$J$20-COLUMNS('7. Consumption'!AD$9:$AQ$9)+1))</f>
        <v>0</v>
      </c>
      <c r="BV38" s="114">
        <f ca="1">IFERROR(SUM(OFFSET('7. Consumption'!AE38,0,1,,MIN('1. General Inputs'!$J$20,COLUMNS('7. Consumption'!AE$9:$AQ$9)-1))),0)+MAX(0,$AQ38*('1. General Inputs'!$J$20-COLUMNS('7. Consumption'!AE$9:$AQ$9)+1))</f>
        <v>0</v>
      </c>
      <c r="BW38" s="114">
        <f ca="1">IFERROR(SUM(OFFSET('7. Consumption'!AF38,0,1,,MIN('1. General Inputs'!$J$20,COLUMNS('7. Consumption'!AF$9:$AQ$9)-1))),0)+MAX(0,$AQ38*('1. General Inputs'!$J$20-COLUMNS('7. Consumption'!AF$9:$AQ$9)+1))</f>
        <v>0</v>
      </c>
      <c r="BX38" s="114">
        <f ca="1">IFERROR(SUM(OFFSET('7. Consumption'!AG38,0,1,,MIN('1. General Inputs'!$J$20,COLUMNS('7. Consumption'!AG$9:$AQ$9)-1))),0)+MAX(0,$AQ38*('1. General Inputs'!$J$20-COLUMNS('7. Consumption'!AG$9:$AQ$9)+1))</f>
        <v>0</v>
      </c>
      <c r="BY38" s="114">
        <f ca="1">IFERROR(SUM(OFFSET('7. Consumption'!AH38,0,1,,MIN('1. General Inputs'!$J$20,COLUMNS('7. Consumption'!AH$9:$AQ$9)-1))),0)+MAX(0,$AQ38*('1. General Inputs'!$J$20-COLUMNS('7. Consumption'!AH$9:$AQ$9)+1))</f>
        <v>0</v>
      </c>
      <c r="BZ38" s="114">
        <f ca="1">IFERROR(SUM(OFFSET('7. Consumption'!AI38,0,1,,MIN('1. General Inputs'!$J$20,COLUMNS('7. Consumption'!AI$9:$AQ$9)-1))),0)+MAX(0,$AQ38*('1. General Inputs'!$J$20-COLUMNS('7. Consumption'!AI$9:$AQ$9)+1))</f>
        <v>0</v>
      </c>
      <c r="CA38" s="114">
        <f ca="1">IFERROR(SUM(OFFSET('7. Consumption'!AJ38,0,1,,MIN('1. General Inputs'!$J$20,COLUMNS('7. Consumption'!AJ$9:$AQ$9)-1))),0)+MAX(0,$AQ38*('1. General Inputs'!$J$20-COLUMNS('7. Consumption'!AJ$9:$AQ$9)+1))</f>
        <v>0</v>
      </c>
      <c r="CB38" s="114">
        <f ca="1">IFERROR(SUM(OFFSET('7. Consumption'!AK38,0,1,,MIN('1. General Inputs'!$J$20,COLUMNS('7. Consumption'!AK$9:$AQ$9)-1))),0)+MAX(0,$AQ38*('1. General Inputs'!$J$20-COLUMNS('7. Consumption'!AK$9:$AQ$9)+1))</f>
        <v>0</v>
      </c>
      <c r="CC38" s="114">
        <f ca="1">IFERROR(SUM(OFFSET('7. Consumption'!AL38,0,1,,MIN('1. General Inputs'!$J$20,COLUMNS('7. Consumption'!AL$9:$AQ$9)-1))),0)+MAX(0,$AQ38*('1. General Inputs'!$J$20-COLUMNS('7. Consumption'!AL$9:$AQ$9)+1))</f>
        <v>0</v>
      </c>
      <c r="CD38" s="114">
        <f ca="1">IFERROR(SUM(OFFSET('7. Consumption'!AM38,0,1,,MIN('1. General Inputs'!$J$20,COLUMNS('7. Consumption'!AM$9:$AQ$9)-1))),0)+MAX(0,$AQ38*('1. General Inputs'!$J$20-COLUMNS('7. Consumption'!AM$9:$AQ$9)+1))</f>
        <v>0</v>
      </c>
      <c r="CE38" s="114">
        <f ca="1">IFERROR(SUM(OFFSET('7. Consumption'!AN38,0,1,,MIN('1. General Inputs'!$J$20,COLUMNS('7. Consumption'!AN$9:$AQ$9)-1))),0)+MAX(0,$AQ38*('1. General Inputs'!$J$20-COLUMNS('7. Consumption'!AN$9:$AQ$9)+1))</f>
        <v>0</v>
      </c>
      <c r="CF38" s="114">
        <f ca="1">IFERROR(SUM(OFFSET('7. Consumption'!AO38,0,1,,MIN('1. General Inputs'!$J$20,COLUMNS('7. Consumption'!AO$9:$AQ$9)-1))),0)+MAX(0,$AQ38*('1. General Inputs'!$J$20-COLUMNS('7. Consumption'!AO$9:$AQ$9)+1))</f>
        <v>0</v>
      </c>
      <c r="CG38" s="114">
        <f ca="1">IFERROR(SUM(OFFSET('7. Consumption'!AP38,0,1,,MIN('1. General Inputs'!$J$20,COLUMNS('7. Consumption'!AP$9:$AQ$9)-1))),0)+MAX(0,$AQ38*('1. General Inputs'!$J$20-COLUMNS('7. Consumption'!AP$9:$AQ$9)+1))</f>
        <v>0</v>
      </c>
      <c r="CH38" s="114">
        <f ca="1">IFERROR(SUM(OFFSET('7. Consumption'!AQ38,0,1,,MIN('1. General Inputs'!$J$20,COLUMNS('7. Consumption'!AQ$9:$AQ$9)-1))),0)+MAX(0,$AQ38*('1. General Inputs'!$J$20-COLUMNS('7. Consumption'!AQ$9:$AQ$9)+1))</f>
        <v>0</v>
      </c>
    </row>
    <row r="39" spans="2:86" x14ac:dyDescent="0.3">
      <c r="B39" s="12"/>
      <c r="C39" s="12" t="str">
        <f>IFERROR(VLOOKUP(ROWS($C$9:$C39),'5. Dosing'!$I$12:$J$73,COLUMNS('5. Dosing'!$I$11:$J$11),0),"")</f>
        <v>TAF+FTC+DTG (25/200/50) - 90 tab</v>
      </c>
      <c r="D39" s="12" t="str">
        <f>IFERROR(INDEX('5. Dosing'!C$12:C$73,MATCH('7. Consumption'!$C39,'5. Dosing'!$J$12:$J$73,0)),"")</f>
        <v>TAF+FTC+DTG</v>
      </c>
      <c r="E39" s="108">
        <f>IFERROR(INDEX('5. Dosing'!H$12:H$73,MATCH('7. Consumption'!$C39,'5. Dosing'!$J$12:$J$73,0)),0)</f>
        <v>0</v>
      </c>
      <c r="F39" s="109">
        <f>IFERROR(INDEX('5. Dosing'!G$12:G$73,MATCH('7. Consumption'!$C39,'5. Dosing'!$J$12:$J$73,0))*(30.5)/INDEX('5. Dosing'!F$12:F$73,MATCH('7. Consumption'!$C39,'5. Dosing'!$J$12:$J$73,0)),0)</f>
        <v>0.33888888888888891</v>
      </c>
      <c r="H39" s="3">
        <f ca="1">ROUNDUP($F39*$E39*CHOOSE(H$7,
IFERROR(SUMPRODUCT('6. Patients'!BZ$10:BZ$107,OFFSET('6. Patients'!$DM$9,1,MATCH($D39,'6. Patients'!$DN$9:$EI$9,0),ROWS('6. Patients'!DM$10:DM$107))),0)+
IFERROR(SUMPRODUCT('6. Patients'!BZ$10:BZ$107,OFFSET('6. Patients'!$EJ$9,1,MATCH($D39,'6. Patients'!$EK$9:$EW$9,0),ROWS('6. Patients'!DM$10:DM$107))),0)+
IFERROR(SUMPRODUCT('6. Patients'!BZ$10:BZ$107,OFFSET('6. Patients'!$EX$9,1,MATCH($D39,'6. Patients'!$EY$9:$FT$9,0),ROWS('6. Patients'!DM$10:DM$107))),0)+
IFERROR(SUMPRODUCT('6. Patients'!BZ$10:BZ$107,OFFSET('6. Patients'!$FU$9,1,MATCH($D39,'6. Patients'!$FV$9:$GJ$9,0),ROWS('6. Patients'!DM$10:DM$107))),0),
IFERROR(SUMPRODUCT('6. Patients'!BZ$10:BZ$107,OFFSET('6. Patients'!$GK$9,1,MATCH($D39,'6. Patients'!$GL$9:$HG$9,0),ROWS('6. Patients'!DM$10:DM$107))),0)+
IFERROR(SUMPRODUCT('6. Patients'!BZ$10:BZ$107,OFFSET('6. Patients'!$HH$9,1,MATCH($D39,'6. Patients'!$HI$9:$HU$9,0),ROWS('6. Patients'!DM$10:DM$107))),0)+
IFERROR(SUMPRODUCT('6. Patients'!BZ$10:BZ$107,OFFSET('6. Patients'!$HV$9,1,MATCH($D39,'6. Patients'!$HW$9:$IR$9,0),ROWS('6. Patients'!DM$10:DM$107))),0)+
IFERROR(SUMPRODUCT('6. Patients'!BZ$10:BZ$107,OFFSET('6. Patients'!$IS$9,1,MATCH($D39,'6. Patients'!$IT$9:$JH$9,0),ROWS('6. Patients'!DM$10:DM$107))),0),
IFERROR(SUMPRODUCT('6. Patients'!BZ$10:BZ$107,OFFSET('6. Patients'!$JI$9,1,MATCH($D39,'6. Patients'!$JJ$9:$KE$9,0),ROWS('6. Patients'!DM$10:DM$107))),0)+
IFERROR(SUMPRODUCT('6. Patients'!BZ$10:BZ$107,OFFSET('6. Patients'!$KF$9,1,MATCH($D39,'6. Patients'!$KG$9:$KS$9,0),ROWS('6. Patients'!DM$10:DM$107))),0)+
IFERROR(SUMPRODUCT('6. Patients'!BZ$10:BZ$107,OFFSET('6. Patients'!$KT$9,1,MATCH($D39,'6. Patients'!$KU$9:$LP$9,0),ROWS('6. Patients'!DM$10:DM$107))),0)+
IFERROR(SUMPRODUCT('6. Patients'!BZ$10:BZ$107,OFFSET('6. Patients'!$LQ$9,1,MATCH($D39,'6. Patients'!$LR$9:$MF$9,0),ROWS('6. Patients'!DM$10:DM$107))),0))+
IFERROR(VLOOKUP($D39,$H$109:$L$139,COLUMNS($H$108:$J$108)-1+H$7,0)*$E39*$F39*'1. General Inputs'!$J$18,0),0)</f>
        <v>0</v>
      </c>
      <c r="I39" s="3">
        <f ca="1">ROUNDUP($F39*$E39*CHOOSE(I$7,
IFERROR(SUMPRODUCT('6. Patients'!CA$10:CA$107,OFFSET('6. Patients'!$DM$9,1,MATCH($D39,'6. Patients'!$DN$9:$EI$9,0),ROWS('6. Patients'!DN$10:DN$107))),0)+
IFERROR(SUMPRODUCT('6. Patients'!CA$10:CA$107,OFFSET('6. Patients'!$EJ$9,1,MATCH($D39,'6. Patients'!$EK$9:$EW$9,0),ROWS('6. Patients'!DN$10:DN$107))),0)+
IFERROR(SUMPRODUCT('6. Patients'!CA$10:CA$107,OFFSET('6. Patients'!$EX$9,1,MATCH($D39,'6. Patients'!$EY$9:$FT$9,0),ROWS('6. Patients'!DN$10:DN$107))),0)+
IFERROR(SUMPRODUCT('6. Patients'!CA$10:CA$107,OFFSET('6. Patients'!$FU$9,1,MATCH($D39,'6. Patients'!$FV$9:$GJ$9,0),ROWS('6. Patients'!DN$10:DN$107))),0),
IFERROR(SUMPRODUCT('6. Patients'!CA$10:CA$107,OFFSET('6. Patients'!$GK$9,1,MATCH($D39,'6. Patients'!$GL$9:$HG$9,0),ROWS('6. Patients'!DN$10:DN$107))),0)+
IFERROR(SUMPRODUCT('6. Patients'!CA$10:CA$107,OFFSET('6. Patients'!$HH$9,1,MATCH($D39,'6. Patients'!$HI$9:$HU$9,0),ROWS('6. Patients'!DN$10:DN$107))),0)+
IFERROR(SUMPRODUCT('6. Patients'!CA$10:CA$107,OFFSET('6. Patients'!$HV$9,1,MATCH($D39,'6. Patients'!$HW$9:$IR$9,0),ROWS('6. Patients'!DN$10:DN$107))),0)+
IFERROR(SUMPRODUCT('6. Patients'!CA$10:CA$107,OFFSET('6. Patients'!$IS$9,1,MATCH($D39,'6. Patients'!$IT$9:$JH$9,0),ROWS('6. Patients'!DN$10:DN$107))),0),
IFERROR(SUMPRODUCT('6. Patients'!CA$10:CA$107,OFFSET('6. Patients'!$JI$9,1,MATCH($D39,'6. Patients'!$JJ$9:$KE$9,0),ROWS('6. Patients'!DN$10:DN$107))),0)+
IFERROR(SUMPRODUCT('6. Patients'!CA$10:CA$107,OFFSET('6. Patients'!$KF$9,1,MATCH($D39,'6. Patients'!$KG$9:$KS$9,0),ROWS('6. Patients'!DN$10:DN$107))),0)+
IFERROR(SUMPRODUCT('6. Patients'!CA$10:CA$107,OFFSET('6. Patients'!$KT$9,1,MATCH($D39,'6. Patients'!$KU$9:$LP$9,0),ROWS('6. Patients'!DN$10:DN$107))),0)+
IFERROR(SUMPRODUCT('6. Patients'!CA$10:CA$107,OFFSET('6. Patients'!$LQ$9,1,MATCH($D39,'6. Patients'!$LR$9:$MF$9,0),ROWS('6. Patients'!DN$10:DN$107))),0))+
IFERROR(VLOOKUP($D39,$H$109:$L$139,COLUMNS($H$108:$J$108)-1+I$7,0)*$E39*$F39*'1. General Inputs'!$J$18,0),0)</f>
        <v>0</v>
      </c>
      <c r="J39" s="3">
        <f ca="1">ROUNDUP($F39*$E39*CHOOSE(J$7,
IFERROR(SUMPRODUCT('6. Patients'!CB$10:CB$107,OFFSET('6. Patients'!$DM$9,1,MATCH($D39,'6. Patients'!$DN$9:$EI$9,0),ROWS('6. Patients'!DO$10:DO$107))),0)+
IFERROR(SUMPRODUCT('6. Patients'!CB$10:CB$107,OFFSET('6. Patients'!$EJ$9,1,MATCH($D39,'6. Patients'!$EK$9:$EW$9,0),ROWS('6. Patients'!DO$10:DO$107))),0)+
IFERROR(SUMPRODUCT('6. Patients'!CB$10:CB$107,OFFSET('6. Patients'!$EX$9,1,MATCH($D39,'6. Patients'!$EY$9:$FT$9,0),ROWS('6. Patients'!DO$10:DO$107))),0)+
IFERROR(SUMPRODUCT('6. Patients'!CB$10:CB$107,OFFSET('6. Patients'!$FU$9,1,MATCH($D39,'6. Patients'!$FV$9:$GJ$9,0),ROWS('6. Patients'!DO$10:DO$107))),0),
IFERROR(SUMPRODUCT('6. Patients'!CB$10:CB$107,OFFSET('6. Patients'!$GK$9,1,MATCH($D39,'6. Patients'!$GL$9:$HG$9,0),ROWS('6. Patients'!DO$10:DO$107))),0)+
IFERROR(SUMPRODUCT('6. Patients'!CB$10:CB$107,OFFSET('6. Patients'!$HH$9,1,MATCH($D39,'6. Patients'!$HI$9:$HU$9,0),ROWS('6. Patients'!DO$10:DO$107))),0)+
IFERROR(SUMPRODUCT('6. Patients'!CB$10:CB$107,OFFSET('6. Patients'!$HV$9,1,MATCH($D39,'6. Patients'!$HW$9:$IR$9,0),ROWS('6. Patients'!DO$10:DO$107))),0)+
IFERROR(SUMPRODUCT('6. Patients'!CB$10:CB$107,OFFSET('6. Patients'!$IS$9,1,MATCH($D39,'6. Patients'!$IT$9:$JH$9,0),ROWS('6. Patients'!DO$10:DO$107))),0),
IFERROR(SUMPRODUCT('6. Patients'!CB$10:CB$107,OFFSET('6. Patients'!$JI$9,1,MATCH($D39,'6. Patients'!$JJ$9:$KE$9,0),ROWS('6. Patients'!DO$10:DO$107))),0)+
IFERROR(SUMPRODUCT('6. Patients'!CB$10:CB$107,OFFSET('6. Patients'!$KF$9,1,MATCH($D39,'6. Patients'!$KG$9:$KS$9,0),ROWS('6. Patients'!DO$10:DO$107))),0)+
IFERROR(SUMPRODUCT('6. Patients'!CB$10:CB$107,OFFSET('6. Patients'!$KT$9,1,MATCH($D39,'6. Patients'!$KU$9:$LP$9,0),ROWS('6. Patients'!DO$10:DO$107))),0)+
IFERROR(SUMPRODUCT('6. Patients'!CB$10:CB$107,OFFSET('6. Patients'!$LQ$9,1,MATCH($D39,'6. Patients'!$LR$9:$MF$9,0),ROWS('6. Patients'!DO$10:DO$107))),0))+
IFERROR(VLOOKUP($D39,$H$109:$L$139,COLUMNS($H$108:$J$108)-1+J$7,0)*$E39*$F39*'1. General Inputs'!$J$18,0),0)</f>
        <v>0</v>
      </c>
      <c r="K39" s="3">
        <f ca="1">ROUNDUP($F39*$E39*CHOOSE(K$7,
IFERROR(SUMPRODUCT('6. Patients'!CC$10:CC$107,OFFSET('6. Patients'!$DM$9,1,MATCH($D39,'6. Patients'!$DN$9:$EI$9,0),ROWS('6. Patients'!DP$10:DP$107))),0)+
IFERROR(SUMPRODUCT('6. Patients'!CC$10:CC$107,OFFSET('6. Patients'!$EJ$9,1,MATCH($D39,'6. Patients'!$EK$9:$EW$9,0),ROWS('6. Patients'!DP$10:DP$107))),0)+
IFERROR(SUMPRODUCT('6. Patients'!CC$10:CC$107,OFFSET('6. Patients'!$EX$9,1,MATCH($D39,'6. Patients'!$EY$9:$FT$9,0),ROWS('6. Patients'!DP$10:DP$107))),0)+
IFERROR(SUMPRODUCT('6. Patients'!CC$10:CC$107,OFFSET('6. Patients'!$FU$9,1,MATCH($D39,'6. Patients'!$FV$9:$GJ$9,0),ROWS('6. Patients'!DP$10:DP$107))),0),
IFERROR(SUMPRODUCT('6. Patients'!CC$10:CC$107,OFFSET('6. Patients'!$GK$9,1,MATCH($D39,'6. Patients'!$GL$9:$HG$9,0),ROWS('6. Patients'!DP$10:DP$107))),0)+
IFERROR(SUMPRODUCT('6. Patients'!CC$10:CC$107,OFFSET('6. Patients'!$HH$9,1,MATCH($D39,'6. Patients'!$HI$9:$HU$9,0),ROWS('6. Patients'!DP$10:DP$107))),0)+
IFERROR(SUMPRODUCT('6. Patients'!CC$10:CC$107,OFFSET('6. Patients'!$HV$9,1,MATCH($D39,'6. Patients'!$HW$9:$IR$9,0),ROWS('6. Patients'!DP$10:DP$107))),0)+
IFERROR(SUMPRODUCT('6. Patients'!CC$10:CC$107,OFFSET('6. Patients'!$IS$9,1,MATCH($D39,'6. Patients'!$IT$9:$JH$9,0),ROWS('6. Patients'!DP$10:DP$107))),0),
IFERROR(SUMPRODUCT('6. Patients'!CC$10:CC$107,OFFSET('6. Patients'!$JI$9,1,MATCH($D39,'6. Patients'!$JJ$9:$KE$9,0),ROWS('6. Patients'!DP$10:DP$107))),0)+
IFERROR(SUMPRODUCT('6. Patients'!CC$10:CC$107,OFFSET('6. Patients'!$KF$9,1,MATCH($D39,'6. Patients'!$KG$9:$KS$9,0),ROWS('6. Patients'!DP$10:DP$107))),0)+
IFERROR(SUMPRODUCT('6. Patients'!CC$10:CC$107,OFFSET('6. Patients'!$KT$9,1,MATCH($D39,'6. Patients'!$KU$9:$LP$9,0),ROWS('6. Patients'!DP$10:DP$107))),0)+
IFERROR(SUMPRODUCT('6. Patients'!CC$10:CC$107,OFFSET('6. Patients'!$LQ$9,1,MATCH($D39,'6. Patients'!$LR$9:$MF$9,0),ROWS('6. Patients'!DP$10:DP$107))),0))+
IFERROR(VLOOKUP($D39,$H$109:$L$139,COLUMNS($H$108:$J$108)-1+K$7,0)*$E39*$F39*'1. General Inputs'!$J$18,0),0)</f>
        <v>0</v>
      </c>
      <c r="L39" s="3">
        <f ca="1">ROUNDUP($F39*$E39*CHOOSE(L$7,
IFERROR(SUMPRODUCT('6. Patients'!CD$10:CD$107,OFFSET('6. Patients'!$DM$9,1,MATCH($D39,'6. Patients'!$DN$9:$EI$9,0),ROWS('6. Patients'!DQ$10:DQ$107))),0)+
IFERROR(SUMPRODUCT('6. Patients'!CD$10:CD$107,OFFSET('6. Patients'!$EJ$9,1,MATCH($D39,'6. Patients'!$EK$9:$EW$9,0),ROWS('6. Patients'!DQ$10:DQ$107))),0)+
IFERROR(SUMPRODUCT('6. Patients'!CD$10:CD$107,OFFSET('6. Patients'!$EX$9,1,MATCH($D39,'6. Patients'!$EY$9:$FT$9,0),ROWS('6. Patients'!DQ$10:DQ$107))),0)+
IFERROR(SUMPRODUCT('6. Patients'!CD$10:CD$107,OFFSET('6. Patients'!$FU$9,1,MATCH($D39,'6. Patients'!$FV$9:$GJ$9,0),ROWS('6. Patients'!DQ$10:DQ$107))),0),
IFERROR(SUMPRODUCT('6. Patients'!CD$10:CD$107,OFFSET('6. Patients'!$GK$9,1,MATCH($D39,'6. Patients'!$GL$9:$HG$9,0),ROWS('6. Patients'!DQ$10:DQ$107))),0)+
IFERROR(SUMPRODUCT('6. Patients'!CD$10:CD$107,OFFSET('6. Patients'!$HH$9,1,MATCH($D39,'6. Patients'!$HI$9:$HU$9,0),ROWS('6. Patients'!DQ$10:DQ$107))),0)+
IFERROR(SUMPRODUCT('6. Patients'!CD$10:CD$107,OFFSET('6. Patients'!$HV$9,1,MATCH($D39,'6. Patients'!$HW$9:$IR$9,0),ROWS('6. Patients'!DQ$10:DQ$107))),0)+
IFERROR(SUMPRODUCT('6. Patients'!CD$10:CD$107,OFFSET('6. Patients'!$IS$9,1,MATCH($D39,'6. Patients'!$IT$9:$JH$9,0),ROWS('6. Patients'!DQ$10:DQ$107))),0),
IFERROR(SUMPRODUCT('6. Patients'!CD$10:CD$107,OFFSET('6. Patients'!$JI$9,1,MATCH($D39,'6. Patients'!$JJ$9:$KE$9,0),ROWS('6. Patients'!DQ$10:DQ$107))),0)+
IFERROR(SUMPRODUCT('6. Patients'!CD$10:CD$107,OFFSET('6. Patients'!$KF$9,1,MATCH($D39,'6. Patients'!$KG$9:$KS$9,0),ROWS('6. Patients'!DQ$10:DQ$107))),0)+
IFERROR(SUMPRODUCT('6. Patients'!CD$10:CD$107,OFFSET('6. Patients'!$KT$9,1,MATCH($D39,'6. Patients'!$KU$9:$LP$9,0),ROWS('6. Patients'!DQ$10:DQ$107))),0)+
IFERROR(SUMPRODUCT('6. Patients'!CD$10:CD$107,OFFSET('6. Patients'!$LQ$9,1,MATCH($D39,'6. Patients'!$LR$9:$MF$9,0),ROWS('6. Patients'!DQ$10:DQ$107))),0))+
IFERROR(VLOOKUP($D39,$H$109:$L$139,COLUMNS($H$108:$J$108)-1+L$7,0)*$E39*$F39*'1. General Inputs'!$J$18,0),0)</f>
        <v>0</v>
      </c>
      <c r="M39" s="3">
        <f ca="1">ROUNDUP($F39*$E39*CHOOSE(M$7,
IFERROR(SUMPRODUCT('6. Patients'!CE$10:CE$107,OFFSET('6. Patients'!$DM$9,1,MATCH($D39,'6. Patients'!$DN$9:$EI$9,0),ROWS('6. Patients'!DR$10:DR$107))),0)+
IFERROR(SUMPRODUCT('6. Patients'!CE$10:CE$107,OFFSET('6. Patients'!$EJ$9,1,MATCH($D39,'6. Patients'!$EK$9:$EW$9,0),ROWS('6. Patients'!DR$10:DR$107))),0)+
IFERROR(SUMPRODUCT('6. Patients'!CE$10:CE$107,OFFSET('6. Patients'!$EX$9,1,MATCH($D39,'6. Patients'!$EY$9:$FT$9,0),ROWS('6. Patients'!DR$10:DR$107))),0)+
IFERROR(SUMPRODUCT('6. Patients'!CE$10:CE$107,OFFSET('6. Patients'!$FU$9,1,MATCH($D39,'6. Patients'!$FV$9:$GJ$9,0),ROWS('6. Patients'!DR$10:DR$107))),0),
IFERROR(SUMPRODUCT('6. Patients'!CE$10:CE$107,OFFSET('6. Patients'!$GK$9,1,MATCH($D39,'6. Patients'!$GL$9:$HG$9,0),ROWS('6. Patients'!DR$10:DR$107))),0)+
IFERROR(SUMPRODUCT('6. Patients'!CE$10:CE$107,OFFSET('6. Patients'!$HH$9,1,MATCH($D39,'6. Patients'!$HI$9:$HU$9,0),ROWS('6. Patients'!DR$10:DR$107))),0)+
IFERROR(SUMPRODUCT('6. Patients'!CE$10:CE$107,OFFSET('6. Patients'!$HV$9,1,MATCH($D39,'6. Patients'!$HW$9:$IR$9,0),ROWS('6. Patients'!DR$10:DR$107))),0)+
IFERROR(SUMPRODUCT('6. Patients'!CE$10:CE$107,OFFSET('6. Patients'!$IS$9,1,MATCH($D39,'6. Patients'!$IT$9:$JH$9,0),ROWS('6. Patients'!DR$10:DR$107))),0),
IFERROR(SUMPRODUCT('6. Patients'!CE$10:CE$107,OFFSET('6. Patients'!$JI$9,1,MATCH($D39,'6. Patients'!$JJ$9:$KE$9,0),ROWS('6. Patients'!DR$10:DR$107))),0)+
IFERROR(SUMPRODUCT('6. Patients'!CE$10:CE$107,OFFSET('6. Patients'!$KF$9,1,MATCH($D39,'6. Patients'!$KG$9:$KS$9,0),ROWS('6. Patients'!DR$10:DR$107))),0)+
IFERROR(SUMPRODUCT('6. Patients'!CE$10:CE$107,OFFSET('6. Patients'!$KT$9,1,MATCH($D39,'6. Patients'!$KU$9:$LP$9,0),ROWS('6. Patients'!DR$10:DR$107))),0)+
IFERROR(SUMPRODUCT('6. Patients'!CE$10:CE$107,OFFSET('6. Patients'!$LQ$9,1,MATCH($D39,'6. Patients'!$LR$9:$MF$9,0),ROWS('6. Patients'!DR$10:DR$107))),0))+
IFERROR(VLOOKUP($D39,$H$109:$L$139,COLUMNS($H$108:$J$108)-1+M$7,0)*$E39*$F39*'1. General Inputs'!$J$18,0),0)</f>
        <v>0</v>
      </c>
      <c r="N39" s="3">
        <f ca="1">ROUNDUP($F39*$E39*CHOOSE(N$7,
IFERROR(SUMPRODUCT('6. Patients'!CF$10:CF$107,OFFSET('6. Patients'!$DM$9,1,MATCH($D39,'6. Patients'!$DN$9:$EI$9,0),ROWS('6. Patients'!DS$10:DS$107))),0)+
IFERROR(SUMPRODUCT('6. Patients'!CF$10:CF$107,OFFSET('6. Patients'!$EJ$9,1,MATCH($D39,'6. Patients'!$EK$9:$EW$9,0),ROWS('6. Patients'!DS$10:DS$107))),0)+
IFERROR(SUMPRODUCT('6. Patients'!CF$10:CF$107,OFFSET('6. Patients'!$EX$9,1,MATCH($D39,'6. Patients'!$EY$9:$FT$9,0),ROWS('6. Patients'!DS$10:DS$107))),0)+
IFERROR(SUMPRODUCT('6. Patients'!CF$10:CF$107,OFFSET('6. Patients'!$FU$9,1,MATCH($D39,'6. Patients'!$FV$9:$GJ$9,0),ROWS('6. Patients'!DS$10:DS$107))),0),
IFERROR(SUMPRODUCT('6. Patients'!CF$10:CF$107,OFFSET('6. Patients'!$GK$9,1,MATCH($D39,'6. Patients'!$GL$9:$HG$9,0),ROWS('6. Patients'!DS$10:DS$107))),0)+
IFERROR(SUMPRODUCT('6. Patients'!CF$10:CF$107,OFFSET('6. Patients'!$HH$9,1,MATCH($D39,'6. Patients'!$HI$9:$HU$9,0),ROWS('6. Patients'!DS$10:DS$107))),0)+
IFERROR(SUMPRODUCT('6. Patients'!CF$10:CF$107,OFFSET('6. Patients'!$HV$9,1,MATCH($D39,'6. Patients'!$HW$9:$IR$9,0),ROWS('6. Patients'!DS$10:DS$107))),0)+
IFERROR(SUMPRODUCT('6. Patients'!CF$10:CF$107,OFFSET('6. Patients'!$IS$9,1,MATCH($D39,'6. Patients'!$IT$9:$JH$9,0),ROWS('6. Patients'!DS$10:DS$107))),0),
IFERROR(SUMPRODUCT('6. Patients'!CF$10:CF$107,OFFSET('6. Patients'!$JI$9,1,MATCH($D39,'6. Patients'!$JJ$9:$KE$9,0),ROWS('6. Patients'!DS$10:DS$107))),0)+
IFERROR(SUMPRODUCT('6. Patients'!CF$10:CF$107,OFFSET('6. Patients'!$KF$9,1,MATCH($D39,'6. Patients'!$KG$9:$KS$9,0),ROWS('6. Patients'!DS$10:DS$107))),0)+
IFERROR(SUMPRODUCT('6. Patients'!CF$10:CF$107,OFFSET('6. Patients'!$KT$9,1,MATCH($D39,'6. Patients'!$KU$9:$LP$9,0),ROWS('6. Patients'!DS$10:DS$107))),0)+
IFERROR(SUMPRODUCT('6. Patients'!CF$10:CF$107,OFFSET('6. Patients'!$LQ$9,1,MATCH($D39,'6. Patients'!$LR$9:$MF$9,0),ROWS('6. Patients'!DS$10:DS$107))),0))+
IFERROR(VLOOKUP($D39,$H$109:$L$139,COLUMNS($H$108:$J$108)-1+N$7,0)*$E39*$F39*'1. General Inputs'!$J$18,0),0)</f>
        <v>0</v>
      </c>
      <c r="O39" s="3">
        <f ca="1">ROUNDUP($F39*$E39*CHOOSE(O$7,
IFERROR(SUMPRODUCT('6. Patients'!CG$10:CG$107,OFFSET('6. Patients'!$DM$9,1,MATCH($D39,'6. Patients'!$DN$9:$EI$9,0),ROWS('6. Patients'!DT$10:DT$107))),0)+
IFERROR(SUMPRODUCT('6. Patients'!CG$10:CG$107,OFFSET('6. Patients'!$EJ$9,1,MATCH($D39,'6. Patients'!$EK$9:$EW$9,0),ROWS('6. Patients'!DT$10:DT$107))),0)+
IFERROR(SUMPRODUCT('6. Patients'!CG$10:CG$107,OFFSET('6. Patients'!$EX$9,1,MATCH($D39,'6. Patients'!$EY$9:$FT$9,0),ROWS('6. Patients'!DT$10:DT$107))),0)+
IFERROR(SUMPRODUCT('6. Patients'!CG$10:CG$107,OFFSET('6. Patients'!$FU$9,1,MATCH($D39,'6. Patients'!$FV$9:$GJ$9,0),ROWS('6. Patients'!DT$10:DT$107))),0),
IFERROR(SUMPRODUCT('6. Patients'!CG$10:CG$107,OFFSET('6. Patients'!$GK$9,1,MATCH($D39,'6. Patients'!$GL$9:$HG$9,0),ROWS('6. Patients'!DT$10:DT$107))),0)+
IFERROR(SUMPRODUCT('6. Patients'!CG$10:CG$107,OFFSET('6. Patients'!$HH$9,1,MATCH($D39,'6. Patients'!$HI$9:$HU$9,0),ROWS('6. Patients'!DT$10:DT$107))),0)+
IFERROR(SUMPRODUCT('6. Patients'!CG$10:CG$107,OFFSET('6. Patients'!$HV$9,1,MATCH($D39,'6. Patients'!$HW$9:$IR$9,0),ROWS('6. Patients'!DT$10:DT$107))),0)+
IFERROR(SUMPRODUCT('6. Patients'!CG$10:CG$107,OFFSET('6. Patients'!$IS$9,1,MATCH($D39,'6. Patients'!$IT$9:$JH$9,0),ROWS('6. Patients'!DT$10:DT$107))),0),
IFERROR(SUMPRODUCT('6. Patients'!CG$10:CG$107,OFFSET('6. Patients'!$JI$9,1,MATCH($D39,'6. Patients'!$JJ$9:$KE$9,0),ROWS('6. Patients'!DT$10:DT$107))),0)+
IFERROR(SUMPRODUCT('6. Patients'!CG$10:CG$107,OFFSET('6. Patients'!$KF$9,1,MATCH($D39,'6. Patients'!$KG$9:$KS$9,0),ROWS('6. Patients'!DT$10:DT$107))),0)+
IFERROR(SUMPRODUCT('6. Patients'!CG$10:CG$107,OFFSET('6. Patients'!$KT$9,1,MATCH($D39,'6. Patients'!$KU$9:$LP$9,0),ROWS('6. Patients'!DT$10:DT$107))),0)+
IFERROR(SUMPRODUCT('6. Patients'!CG$10:CG$107,OFFSET('6. Patients'!$LQ$9,1,MATCH($D39,'6. Patients'!$LR$9:$MF$9,0),ROWS('6. Patients'!DT$10:DT$107))),0))+
IFERROR(VLOOKUP($D39,$H$109:$L$139,COLUMNS($H$108:$J$108)-1+O$7,0)*$E39*$F39*'1. General Inputs'!$J$18,0),0)</f>
        <v>0</v>
      </c>
      <c r="P39" s="3">
        <f ca="1">ROUNDUP($F39*$E39*CHOOSE(P$7,
IFERROR(SUMPRODUCT('6. Patients'!CH$10:CH$107,OFFSET('6. Patients'!$DM$9,1,MATCH($D39,'6. Patients'!$DN$9:$EI$9,0),ROWS('6. Patients'!DU$10:DU$107))),0)+
IFERROR(SUMPRODUCT('6. Patients'!CH$10:CH$107,OFFSET('6. Patients'!$EJ$9,1,MATCH($D39,'6. Patients'!$EK$9:$EW$9,0),ROWS('6. Patients'!DU$10:DU$107))),0)+
IFERROR(SUMPRODUCT('6. Patients'!CH$10:CH$107,OFFSET('6. Patients'!$EX$9,1,MATCH($D39,'6. Patients'!$EY$9:$FT$9,0),ROWS('6. Patients'!DU$10:DU$107))),0)+
IFERROR(SUMPRODUCT('6. Patients'!CH$10:CH$107,OFFSET('6. Patients'!$FU$9,1,MATCH($D39,'6. Patients'!$FV$9:$GJ$9,0),ROWS('6. Patients'!DU$10:DU$107))),0),
IFERROR(SUMPRODUCT('6. Patients'!CH$10:CH$107,OFFSET('6. Patients'!$GK$9,1,MATCH($D39,'6. Patients'!$GL$9:$HG$9,0),ROWS('6. Patients'!DU$10:DU$107))),0)+
IFERROR(SUMPRODUCT('6. Patients'!CH$10:CH$107,OFFSET('6. Patients'!$HH$9,1,MATCH($D39,'6. Patients'!$HI$9:$HU$9,0),ROWS('6. Patients'!DU$10:DU$107))),0)+
IFERROR(SUMPRODUCT('6. Patients'!CH$10:CH$107,OFFSET('6. Patients'!$HV$9,1,MATCH($D39,'6. Patients'!$HW$9:$IR$9,0),ROWS('6. Patients'!DU$10:DU$107))),0)+
IFERROR(SUMPRODUCT('6. Patients'!CH$10:CH$107,OFFSET('6. Patients'!$IS$9,1,MATCH($D39,'6. Patients'!$IT$9:$JH$9,0),ROWS('6. Patients'!DU$10:DU$107))),0),
IFERROR(SUMPRODUCT('6. Patients'!CH$10:CH$107,OFFSET('6. Patients'!$JI$9,1,MATCH($D39,'6. Patients'!$JJ$9:$KE$9,0),ROWS('6. Patients'!DU$10:DU$107))),0)+
IFERROR(SUMPRODUCT('6. Patients'!CH$10:CH$107,OFFSET('6. Patients'!$KF$9,1,MATCH($D39,'6. Patients'!$KG$9:$KS$9,0),ROWS('6. Patients'!DU$10:DU$107))),0)+
IFERROR(SUMPRODUCT('6. Patients'!CH$10:CH$107,OFFSET('6. Patients'!$KT$9,1,MATCH($D39,'6. Patients'!$KU$9:$LP$9,0),ROWS('6. Patients'!DU$10:DU$107))),0)+
IFERROR(SUMPRODUCT('6. Patients'!CH$10:CH$107,OFFSET('6. Patients'!$LQ$9,1,MATCH($D39,'6. Patients'!$LR$9:$MF$9,0),ROWS('6. Patients'!DU$10:DU$107))),0))+
IFERROR(VLOOKUP($D39,$H$109:$L$139,COLUMNS($H$108:$J$108)-1+P$7,0)*$E39*$F39*'1. General Inputs'!$J$18,0),0)</f>
        <v>0</v>
      </c>
      <c r="Q39" s="3">
        <f ca="1">ROUNDUP($F39*$E39*CHOOSE(Q$7,
IFERROR(SUMPRODUCT('6. Patients'!CI$10:CI$107,OFFSET('6. Patients'!$DM$9,1,MATCH($D39,'6. Patients'!$DN$9:$EI$9,0),ROWS('6. Patients'!DV$10:DV$107))),0)+
IFERROR(SUMPRODUCT('6. Patients'!CI$10:CI$107,OFFSET('6. Patients'!$EJ$9,1,MATCH($D39,'6. Patients'!$EK$9:$EW$9,0),ROWS('6. Patients'!DV$10:DV$107))),0)+
IFERROR(SUMPRODUCT('6. Patients'!CI$10:CI$107,OFFSET('6. Patients'!$EX$9,1,MATCH($D39,'6. Patients'!$EY$9:$FT$9,0),ROWS('6. Patients'!DV$10:DV$107))),0)+
IFERROR(SUMPRODUCT('6. Patients'!CI$10:CI$107,OFFSET('6. Patients'!$FU$9,1,MATCH($D39,'6. Patients'!$FV$9:$GJ$9,0),ROWS('6. Patients'!DV$10:DV$107))),0),
IFERROR(SUMPRODUCT('6. Patients'!CI$10:CI$107,OFFSET('6. Patients'!$GK$9,1,MATCH($D39,'6. Patients'!$GL$9:$HG$9,0),ROWS('6. Patients'!DV$10:DV$107))),0)+
IFERROR(SUMPRODUCT('6. Patients'!CI$10:CI$107,OFFSET('6. Patients'!$HH$9,1,MATCH($D39,'6. Patients'!$HI$9:$HU$9,0),ROWS('6. Patients'!DV$10:DV$107))),0)+
IFERROR(SUMPRODUCT('6. Patients'!CI$10:CI$107,OFFSET('6. Patients'!$HV$9,1,MATCH($D39,'6. Patients'!$HW$9:$IR$9,0),ROWS('6. Patients'!DV$10:DV$107))),0)+
IFERROR(SUMPRODUCT('6. Patients'!CI$10:CI$107,OFFSET('6. Patients'!$IS$9,1,MATCH($D39,'6. Patients'!$IT$9:$JH$9,0),ROWS('6. Patients'!DV$10:DV$107))),0),
IFERROR(SUMPRODUCT('6. Patients'!CI$10:CI$107,OFFSET('6. Patients'!$JI$9,1,MATCH($D39,'6. Patients'!$JJ$9:$KE$9,0),ROWS('6. Patients'!DV$10:DV$107))),0)+
IFERROR(SUMPRODUCT('6. Patients'!CI$10:CI$107,OFFSET('6. Patients'!$KF$9,1,MATCH($D39,'6. Patients'!$KG$9:$KS$9,0),ROWS('6. Patients'!DV$10:DV$107))),0)+
IFERROR(SUMPRODUCT('6. Patients'!CI$10:CI$107,OFFSET('6. Patients'!$KT$9,1,MATCH($D39,'6. Patients'!$KU$9:$LP$9,0),ROWS('6. Patients'!DV$10:DV$107))),0)+
IFERROR(SUMPRODUCT('6. Patients'!CI$10:CI$107,OFFSET('6. Patients'!$LQ$9,1,MATCH($D39,'6. Patients'!$LR$9:$MF$9,0),ROWS('6. Patients'!DV$10:DV$107))),0))+
IFERROR(VLOOKUP($D39,$H$109:$L$139,COLUMNS($H$108:$J$108)-1+Q$7,0)*$E39*$F39*'1. General Inputs'!$J$18,0),0)</f>
        <v>0</v>
      </c>
      <c r="R39" s="3">
        <f ca="1">ROUNDUP($F39*$E39*CHOOSE(R$7,
IFERROR(SUMPRODUCT('6. Patients'!CJ$10:CJ$107,OFFSET('6. Patients'!$DM$9,1,MATCH($D39,'6. Patients'!$DN$9:$EI$9,0),ROWS('6. Patients'!DW$10:DW$107))),0)+
IFERROR(SUMPRODUCT('6. Patients'!CJ$10:CJ$107,OFFSET('6. Patients'!$EJ$9,1,MATCH($D39,'6. Patients'!$EK$9:$EW$9,0),ROWS('6. Patients'!DW$10:DW$107))),0)+
IFERROR(SUMPRODUCT('6. Patients'!CJ$10:CJ$107,OFFSET('6. Patients'!$EX$9,1,MATCH($D39,'6. Patients'!$EY$9:$FT$9,0),ROWS('6. Patients'!DW$10:DW$107))),0)+
IFERROR(SUMPRODUCT('6. Patients'!CJ$10:CJ$107,OFFSET('6. Patients'!$FU$9,1,MATCH($D39,'6. Patients'!$FV$9:$GJ$9,0),ROWS('6. Patients'!DW$10:DW$107))),0),
IFERROR(SUMPRODUCT('6. Patients'!CJ$10:CJ$107,OFFSET('6. Patients'!$GK$9,1,MATCH($D39,'6. Patients'!$GL$9:$HG$9,0),ROWS('6. Patients'!DW$10:DW$107))),0)+
IFERROR(SUMPRODUCT('6. Patients'!CJ$10:CJ$107,OFFSET('6. Patients'!$HH$9,1,MATCH($D39,'6. Patients'!$HI$9:$HU$9,0),ROWS('6. Patients'!DW$10:DW$107))),0)+
IFERROR(SUMPRODUCT('6. Patients'!CJ$10:CJ$107,OFFSET('6. Patients'!$HV$9,1,MATCH($D39,'6. Patients'!$HW$9:$IR$9,0),ROWS('6. Patients'!DW$10:DW$107))),0)+
IFERROR(SUMPRODUCT('6. Patients'!CJ$10:CJ$107,OFFSET('6. Patients'!$IS$9,1,MATCH($D39,'6. Patients'!$IT$9:$JH$9,0),ROWS('6. Patients'!DW$10:DW$107))),0),
IFERROR(SUMPRODUCT('6. Patients'!CJ$10:CJ$107,OFFSET('6. Patients'!$JI$9,1,MATCH($D39,'6. Patients'!$JJ$9:$KE$9,0),ROWS('6. Patients'!DW$10:DW$107))),0)+
IFERROR(SUMPRODUCT('6. Patients'!CJ$10:CJ$107,OFFSET('6. Patients'!$KF$9,1,MATCH($D39,'6. Patients'!$KG$9:$KS$9,0),ROWS('6. Patients'!DW$10:DW$107))),0)+
IFERROR(SUMPRODUCT('6. Patients'!CJ$10:CJ$107,OFFSET('6. Patients'!$KT$9,1,MATCH($D39,'6. Patients'!$KU$9:$LP$9,0),ROWS('6. Patients'!DW$10:DW$107))),0)+
IFERROR(SUMPRODUCT('6. Patients'!CJ$10:CJ$107,OFFSET('6. Patients'!$LQ$9,1,MATCH($D39,'6. Patients'!$LR$9:$MF$9,0),ROWS('6. Patients'!DW$10:DW$107))),0))+
IFERROR(VLOOKUP($D39,$H$109:$L$139,COLUMNS($H$108:$J$108)-1+R$7,0)*$E39*$F39*'1. General Inputs'!$J$18,0),0)</f>
        <v>0</v>
      </c>
      <c r="S39" s="3">
        <f ca="1">ROUNDUP($F39*$E39*CHOOSE(S$7,
IFERROR(SUMPRODUCT('6. Patients'!CK$10:CK$107,OFFSET('6. Patients'!$DM$9,1,MATCH($D39,'6. Patients'!$DN$9:$EI$9,0),ROWS('6. Patients'!DX$10:DX$107))),0)+
IFERROR(SUMPRODUCT('6. Patients'!CK$10:CK$107,OFFSET('6. Patients'!$EJ$9,1,MATCH($D39,'6. Patients'!$EK$9:$EW$9,0),ROWS('6. Patients'!DX$10:DX$107))),0)+
IFERROR(SUMPRODUCT('6. Patients'!CK$10:CK$107,OFFSET('6. Patients'!$EX$9,1,MATCH($D39,'6. Patients'!$EY$9:$FT$9,0),ROWS('6. Patients'!DX$10:DX$107))),0)+
IFERROR(SUMPRODUCT('6. Patients'!CK$10:CK$107,OFFSET('6. Patients'!$FU$9,1,MATCH($D39,'6. Patients'!$FV$9:$GJ$9,0),ROWS('6. Patients'!DX$10:DX$107))),0),
IFERROR(SUMPRODUCT('6. Patients'!CK$10:CK$107,OFFSET('6. Patients'!$GK$9,1,MATCH($D39,'6. Patients'!$GL$9:$HG$9,0),ROWS('6. Patients'!DX$10:DX$107))),0)+
IFERROR(SUMPRODUCT('6. Patients'!CK$10:CK$107,OFFSET('6. Patients'!$HH$9,1,MATCH($D39,'6. Patients'!$HI$9:$HU$9,0),ROWS('6. Patients'!DX$10:DX$107))),0)+
IFERROR(SUMPRODUCT('6. Patients'!CK$10:CK$107,OFFSET('6. Patients'!$HV$9,1,MATCH($D39,'6. Patients'!$HW$9:$IR$9,0),ROWS('6. Patients'!DX$10:DX$107))),0)+
IFERROR(SUMPRODUCT('6. Patients'!CK$10:CK$107,OFFSET('6. Patients'!$IS$9,1,MATCH($D39,'6. Patients'!$IT$9:$JH$9,0),ROWS('6. Patients'!DX$10:DX$107))),0),
IFERROR(SUMPRODUCT('6. Patients'!CK$10:CK$107,OFFSET('6. Patients'!$JI$9,1,MATCH($D39,'6. Patients'!$JJ$9:$KE$9,0),ROWS('6. Patients'!DX$10:DX$107))),0)+
IFERROR(SUMPRODUCT('6. Patients'!CK$10:CK$107,OFFSET('6. Patients'!$KF$9,1,MATCH($D39,'6. Patients'!$KG$9:$KS$9,0),ROWS('6. Patients'!DX$10:DX$107))),0)+
IFERROR(SUMPRODUCT('6. Patients'!CK$10:CK$107,OFFSET('6. Patients'!$KT$9,1,MATCH($D39,'6. Patients'!$KU$9:$LP$9,0),ROWS('6. Patients'!DX$10:DX$107))),0)+
IFERROR(SUMPRODUCT('6. Patients'!CK$10:CK$107,OFFSET('6. Patients'!$LQ$9,1,MATCH($D39,'6. Patients'!$LR$9:$MF$9,0),ROWS('6. Patients'!DX$10:DX$107))),0))+
IFERROR(VLOOKUP($D39,$H$109:$L$139,COLUMNS($H$108:$J$108)-1+S$7,0)*$E39*$F39*'1. General Inputs'!$J$18,0),0)</f>
        <v>0</v>
      </c>
      <c r="T39" s="3">
        <f ca="1">ROUNDUP($F39*$E39*CHOOSE(T$7,
IFERROR(SUMPRODUCT('6. Patients'!CL$10:CL$107,OFFSET('6. Patients'!$DM$9,1,MATCH($D39,'6. Patients'!$DN$9:$EI$9,0),ROWS('6. Patients'!DY$10:DY$107))),0)+
IFERROR(SUMPRODUCT('6. Patients'!CL$10:CL$107,OFFSET('6. Patients'!$EJ$9,1,MATCH($D39,'6. Patients'!$EK$9:$EW$9,0),ROWS('6. Patients'!DY$10:DY$107))),0)+
IFERROR(SUMPRODUCT('6. Patients'!CL$10:CL$107,OFFSET('6. Patients'!$EX$9,1,MATCH($D39,'6. Patients'!$EY$9:$FT$9,0),ROWS('6. Patients'!DY$10:DY$107))),0)+
IFERROR(SUMPRODUCT('6. Patients'!CL$10:CL$107,OFFSET('6. Patients'!$FU$9,1,MATCH($D39,'6. Patients'!$FV$9:$GJ$9,0),ROWS('6. Patients'!DY$10:DY$107))),0),
IFERROR(SUMPRODUCT('6. Patients'!CL$10:CL$107,OFFSET('6. Patients'!$GK$9,1,MATCH($D39,'6. Patients'!$GL$9:$HG$9,0),ROWS('6. Patients'!DY$10:DY$107))),0)+
IFERROR(SUMPRODUCT('6. Patients'!CL$10:CL$107,OFFSET('6. Patients'!$HH$9,1,MATCH($D39,'6. Patients'!$HI$9:$HU$9,0),ROWS('6. Patients'!DY$10:DY$107))),0)+
IFERROR(SUMPRODUCT('6. Patients'!CL$10:CL$107,OFFSET('6. Patients'!$HV$9,1,MATCH($D39,'6. Patients'!$HW$9:$IR$9,0),ROWS('6. Patients'!DY$10:DY$107))),0)+
IFERROR(SUMPRODUCT('6. Patients'!CL$10:CL$107,OFFSET('6. Patients'!$IS$9,1,MATCH($D39,'6. Patients'!$IT$9:$JH$9,0),ROWS('6. Patients'!DY$10:DY$107))),0),
IFERROR(SUMPRODUCT('6. Patients'!CL$10:CL$107,OFFSET('6. Patients'!$JI$9,1,MATCH($D39,'6. Patients'!$JJ$9:$KE$9,0),ROWS('6. Patients'!DY$10:DY$107))),0)+
IFERROR(SUMPRODUCT('6. Patients'!CL$10:CL$107,OFFSET('6. Patients'!$KF$9,1,MATCH($D39,'6. Patients'!$KG$9:$KS$9,0),ROWS('6. Patients'!DY$10:DY$107))),0)+
IFERROR(SUMPRODUCT('6. Patients'!CL$10:CL$107,OFFSET('6. Patients'!$KT$9,1,MATCH($D39,'6. Patients'!$KU$9:$LP$9,0),ROWS('6. Patients'!DY$10:DY$107))),0)+
IFERROR(SUMPRODUCT('6. Patients'!CL$10:CL$107,OFFSET('6. Patients'!$LQ$9,1,MATCH($D39,'6. Patients'!$LR$9:$MF$9,0),ROWS('6. Patients'!DY$10:DY$107))),0))+
IFERROR(VLOOKUP($D39,$H$109:$L$139,COLUMNS($H$108:$J$108)-1+T$7,0)*$E39*$F39*'1. General Inputs'!$J$18,0),0)</f>
        <v>0</v>
      </c>
      <c r="U39" s="3">
        <f ca="1">ROUNDUP($F39*$E39*CHOOSE(U$7,
IFERROR(SUMPRODUCT('6. Patients'!CM$10:CM$107,OFFSET('6. Patients'!$DM$9,1,MATCH($D39,'6. Patients'!$DN$9:$EI$9,0),ROWS('6. Patients'!DZ$10:DZ$107))),0)+
IFERROR(SUMPRODUCT('6. Patients'!CM$10:CM$107,OFFSET('6. Patients'!$EJ$9,1,MATCH($D39,'6. Patients'!$EK$9:$EW$9,0),ROWS('6. Patients'!DZ$10:DZ$107))),0)+
IFERROR(SUMPRODUCT('6. Patients'!CM$10:CM$107,OFFSET('6. Patients'!$EX$9,1,MATCH($D39,'6. Patients'!$EY$9:$FT$9,0),ROWS('6. Patients'!DZ$10:DZ$107))),0)+
IFERROR(SUMPRODUCT('6. Patients'!CM$10:CM$107,OFFSET('6. Patients'!$FU$9,1,MATCH($D39,'6. Patients'!$FV$9:$GJ$9,0),ROWS('6. Patients'!DZ$10:DZ$107))),0),
IFERROR(SUMPRODUCT('6. Patients'!CM$10:CM$107,OFFSET('6. Patients'!$GK$9,1,MATCH($D39,'6. Patients'!$GL$9:$HG$9,0),ROWS('6. Patients'!DZ$10:DZ$107))),0)+
IFERROR(SUMPRODUCT('6. Patients'!CM$10:CM$107,OFFSET('6. Patients'!$HH$9,1,MATCH($D39,'6. Patients'!$HI$9:$HU$9,0),ROWS('6. Patients'!DZ$10:DZ$107))),0)+
IFERROR(SUMPRODUCT('6. Patients'!CM$10:CM$107,OFFSET('6. Patients'!$HV$9,1,MATCH($D39,'6. Patients'!$HW$9:$IR$9,0),ROWS('6. Patients'!DZ$10:DZ$107))),0)+
IFERROR(SUMPRODUCT('6. Patients'!CM$10:CM$107,OFFSET('6. Patients'!$IS$9,1,MATCH($D39,'6. Patients'!$IT$9:$JH$9,0),ROWS('6. Patients'!DZ$10:DZ$107))),0),
IFERROR(SUMPRODUCT('6. Patients'!CM$10:CM$107,OFFSET('6. Patients'!$JI$9,1,MATCH($D39,'6. Patients'!$JJ$9:$KE$9,0),ROWS('6. Patients'!DZ$10:DZ$107))),0)+
IFERROR(SUMPRODUCT('6. Patients'!CM$10:CM$107,OFFSET('6. Patients'!$KF$9,1,MATCH($D39,'6. Patients'!$KG$9:$KS$9,0),ROWS('6. Patients'!DZ$10:DZ$107))),0)+
IFERROR(SUMPRODUCT('6. Patients'!CM$10:CM$107,OFFSET('6. Patients'!$KT$9,1,MATCH($D39,'6. Patients'!$KU$9:$LP$9,0),ROWS('6. Patients'!DZ$10:DZ$107))),0)+
IFERROR(SUMPRODUCT('6. Patients'!CM$10:CM$107,OFFSET('6. Patients'!$LQ$9,1,MATCH($D39,'6. Patients'!$LR$9:$MF$9,0),ROWS('6. Patients'!DZ$10:DZ$107))),0))+
IFERROR(VLOOKUP($D39,$H$109:$L$139,COLUMNS($H$108:$J$108)-1+U$7,0)*$E39*$F39*'1. General Inputs'!$J$18,0),0)</f>
        <v>0</v>
      </c>
      <c r="V39" s="3">
        <f ca="1">ROUNDUP($F39*$E39*CHOOSE(V$7,
IFERROR(SUMPRODUCT('6. Patients'!CN$10:CN$107,OFFSET('6. Patients'!$DM$9,1,MATCH($D39,'6. Patients'!$DN$9:$EI$9,0),ROWS('6. Patients'!EA$10:EA$107))),0)+
IFERROR(SUMPRODUCT('6. Patients'!CN$10:CN$107,OFFSET('6. Patients'!$EJ$9,1,MATCH($D39,'6. Patients'!$EK$9:$EW$9,0),ROWS('6. Patients'!EA$10:EA$107))),0)+
IFERROR(SUMPRODUCT('6. Patients'!CN$10:CN$107,OFFSET('6. Patients'!$EX$9,1,MATCH($D39,'6. Patients'!$EY$9:$FT$9,0),ROWS('6. Patients'!EA$10:EA$107))),0)+
IFERROR(SUMPRODUCT('6. Patients'!CN$10:CN$107,OFFSET('6. Patients'!$FU$9,1,MATCH($D39,'6. Patients'!$FV$9:$GJ$9,0),ROWS('6. Patients'!EA$10:EA$107))),0),
IFERROR(SUMPRODUCT('6. Patients'!CN$10:CN$107,OFFSET('6. Patients'!$GK$9,1,MATCH($D39,'6. Patients'!$GL$9:$HG$9,0),ROWS('6. Patients'!EA$10:EA$107))),0)+
IFERROR(SUMPRODUCT('6. Patients'!CN$10:CN$107,OFFSET('6. Patients'!$HH$9,1,MATCH($D39,'6. Patients'!$HI$9:$HU$9,0),ROWS('6. Patients'!EA$10:EA$107))),0)+
IFERROR(SUMPRODUCT('6. Patients'!CN$10:CN$107,OFFSET('6. Patients'!$HV$9,1,MATCH($D39,'6. Patients'!$HW$9:$IR$9,0),ROWS('6. Patients'!EA$10:EA$107))),0)+
IFERROR(SUMPRODUCT('6. Patients'!CN$10:CN$107,OFFSET('6. Patients'!$IS$9,1,MATCH($D39,'6. Patients'!$IT$9:$JH$9,0),ROWS('6. Patients'!EA$10:EA$107))),0),
IFERROR(SUMPRODUCT('6. Patients'!CN$10:CN$107,OFFSET('6. Patients'!$JI$9,1,MATCH($D39,'6. Patients'!$JJ$9:$KE$9,0),ROWS('6. Patients'!EA$10:EA$107))),0)+
IFERROR(SUMPRODUCT('6. Patients'!CN$10:CN$107,OFFSET('6. Patients'!$KF$9,1,MATCH($D39,'6. Patients'!$KG$9:$KS$9,0),ROWS('6. Patients'!EA$10:EA$107))),0)+
IFERROR(SUMPRODUCT('6. Patients'!CN$10:CN$107,OFFSET('6. Patients'!$KT$9,1,MATCH($D39,'6. Patients'!$KU$9:$LP$9,0),ROWS('6. Patients'!EA$10:EA$107))),0)+
IFERROR(SUMPRODUCT('6. Patients'!CN$10:CN$107,OFFSET('6. Patients'!$LQ$9,1,MATCH($D39,'6. Patients'!$LR$9:$MF$9,0),ROWS('6. Patients'!EA$10:EA$107))),0))+
IFERROR(VLOOKUP($D39,$H$109:$L$139,COLUMNS($H$108:$J$108)-1+V$7,0)*$E39*$F39*'1. General Inputs'!$J$18,0),0)</f>
        <v>0</v>
      </c>
      <c r="W39" s="3">
        <f ca="1">ROUNDUP($F39*$E39*CHOOSE(W$7,
IFERROR(SUMPRODUCT('6. Patients'!CO$10:CO$107,OFFSET('6. Patients'!$DM$9,1,MATCH($D39,'6. Patients'!$DN$9:$EI$9,0),ROWS('6. Patients'!EB$10:EB$107))),0)+
IFERROR(SUMPRODUCT('6. Patients'!CO$10:CO$107,OFFSET('6. Patients'!$EJ$9,1,MATCH($D39,'6. Patients'!$EK$9:$EW$9,0),ROWS('6. Patients'!EB$10:EB$107))),0)+
IFERROR(SUMPRODUCT('6. Patients'!CO$10:CO$107,OFFSET('6. Patients'!$EX$9,1,MATCH($D39,'6. Patients'!$EY$9:$FT$9,0),ROWS('6. Patients'!EB$10:EB$107))),0)+
IFERROR(SUMPRODUCT('6. Patients'!CO$10:CO$107,OFFSET('6. Patients'!$FU$9,1,MATCH($D39,'6. Patients'!$FV$9:$GJ$9,0),ROWS('6. Patients'!EB$10:EB$107))),0),
IFERROR(SUMPRODUCT('6. Patients'!CO$10:CO$107,OFFSET('6. Patients'!$GK$9,1,MATCH($D39,'6. Patients'!$GL$9:$HG$9,0),ROWS('6. Patients'!EB$10:EB$107))),0)+
IFERROR(SUMPRODUCT('6. Patients'!CO$10:CO$107,OFFSET('6. Patients'!$HH$9,1,MATCH($D39,'6. Patients'!$HI$9:$HU$9,0),ROWS('6. Patients'!EB$10:EB$107))),0)+
IFERROR(SUMPRODUCT('6. Patients'!CO$10:CO$107,OFFSET('6. Patients'!$HV$9,1,MATCH($D39,'6. Patients'!$HW$9:$IR$9,0),ROWS('6. Patients'!EB$10:EB$107))),0)+
IFERROR(SUMPRODUCT('6. Patients'!CO$10:CO$107,OFFSET('6. Patients'!$IS$9,1,MATCH($D39,'6. Patients'!$IT$9:$JH$9,0),ROWS('6. Patients'!EB$10:EB$107))),0),
IFERROR(SUMPRODUCT('6. Patients'!CO$10:CO$107,OFFSET('6. Patients'!$JI$9,1,MATCH($D39,'6. Patients'!$JJ$9:$KE$9,0),ROWS('6. Patients'!EB$10:EB$107))),0)+
IFERROR(SUMPRODUCT('6. Patients'!CO$10:CO$107,OFFSET('6. Patients'!$KF$9,1,MATCH($D39,'6. Patients'!$KG$9:$KS$9,0),ROWS('6. Patients'!EB$10:EB$107))),0)+
IFERROR(SUMPRODUCT('6. Patients'!CO$10:CO$107,OFFSET('6. Patients'!$KT$9,1,MATCH($D39,'6. Patients'!$KU$9:$LP$9,0),ROWS('6. Patients'!EB$10:EB$107))),0)+
IFERROR(SUMPRODUCT('6. Patients'!CO$10:CO$107,OFFSET('6. Patients'!$LQ$9,1,MATCH($D39,'6. Patients'!$LR$9:$MF$9,0),ROWS('6. Patients'!EB$10:EB$107))),0))+
IFERROR(VLOOKUP($D39,$H$109:$L$139,COLUMNS($H$108:$J$108)-1+W$7,0)*$E39*$F39*'1. General Inputs'!$J$18,0),0)</f>
        <v>0</v>
      </c>
      <c r="X39" s="3">
        <f ca="1">ROUNDUP($F39*$E39*CHOOSE(X$7,
IFERROR(SUMPRODUCT('6. Patients'!CP$10:CP$107,OFFSET('6. Patients'!$DM$9,1,MATCH($D39,'6. Patients'!$DN$9:$EI$9,0),ROWS('6. Patients'!EC$10:EC$107))),0)+
IFERROR(SUMPRODUCT('6. Patients'!CP$10:CP$107,OFFSET('6. Patients'!$EJ$9,1,MATCH($D39,'6. Patients'!$EK$9:$EW$9,0),ROWS('6. Patients'!EC$10:EC$107))),0)+
IFERROR(SUMPRODUCT('6. Patients'!CP$10:CP$107,OFFSET('6. Patients'!$EX$9,1,MATCH($D39,'6. Patients'!$EY$9:$FT$9,0),ROWS('6. Patients'!EC$10:EC$107))),0)+
IFERROR(SUMPRODUCT('6. Patients'!CP$10:CP$107,OFFSET('6. Patients'!$FU$9,1,MATCH($D39,'6. Patients'!$FV$9:$GJ$9,0),ROWS('6. Patients'!EC$10:EC$107))),0),
IFERROR(SUMPRODUCT('6. Patients'!CP$10:CP$107,OFFSET('6. Patients'!$GK$9,1,MATCH($D39,'6. Patients'!$GL$9:$HG$9,0),ROWS('6. Patients'!EC$10:EC$107))),0)+
IFERROR(SUMPRODUCT('6. Patients'!CP$10:CP$107,OFFSET('6. Patients'!$HH$9,1,MATCH($D39,'6. Patients'!$HI$9:$HU$9,0),ROWS('6. Patients'!EC$10:EC$107))),0)+
IFERROR(SUMPRODUCT('6. Patients'!CP$10:CP$107,OFFSET('6. Patients'!$HV$9,1,MATCH($D39,'6. Patients'!$HW$9:$IR$9,0),ROWS('6. Patients'!EC$10:EC$107))),0)+
IFERROR(SUMPRODUCT('6. Patients'!CP$10:CP$107,OFFSET('6. Patients'!$IS$9,1,MATCH($D39,'6. Patients'!$IT$9:$JH$9,0),ROWS('6. Patients'!EC$10:EC$107))),0),
IFERROR(SUMPRODUCT('6. Patients'!CP$10:CP$107,OFFSET('6. Patients'!$JI$9,1,MATCH($D39,'6. Patients'!$JJ$9:$KE$9,0),ROWS('6. Patients'!EC$10:EC$107))),0)+
IFERROR(SUMPRODUCT('6. Patients'!CP$10:CP$107,OFFSET('6. Patients'!$KF$9,1,MATCH($D39,'6. Patients'!$KG$9:$KS$9,0),ROWS('6. Patients'!EC$10:EC$107))),0)+
IFERROR(SUMPRODUCT('6. Patients'!CP$10:CP$107,OFFSET('6. Patients'!$KT$9,1,MATCH($D39,'6. Patients'!$KU$9:$LP$9,0),ROWS('6. Patients'!EC$10:EC$107))),0)+
IFERROR(SUMPRODUCT('6. Patients'!CP$10:CP$107,OFFSET('6. Patients'!$LQ$9,1,MATCH($D39,'6. Patients'!$LR$9:$MF$9,0),ROWS('6. Patients'!EC$10:EC$107))),0))+
IFERROR(VLOOKUP($D39,$H$109:$L$139,COLUMNS($H$108:$J$108)-1+X$7,0)*$E39*$F39*'1. General Inputs'!$J$18,0),0)</f>
        <v>0</v>
      </c>
      <c r="Y39" s="3">
        <f ca="1">ROUNDUP($F39*$E39*CHOOSE(Y$7,
IFERROR(SUMPRODUCT('6. Patients'!CQ$10:CQ$107,OFFSET('6. Patients'!$DM$9,1,MATCH($D39,'6. Patients'!$DN$9:$EI$9,0),ROWS('6. Patients'!ED$10:ED$107))),0)+
IFERROR(SUMPRODUCT('6. Patients'!CQ$10:CQ$107,OFFSET('6. Patients'!$EJ$9,1,MATCH($D39,'6. Patients'!$EK$9:$EW$9,0),ROWS('6. Patients'!ED$10:ED$107))),0)+
IFERROR(SUMPRODUCT('6. Patients'!CQ$10:CQ$107,OFFSET('6. Patients'!$EX$9,1,MATCH($D39,'6. Patients'!$EY$9:$FT$9,0),ROWS('6. Patients'!ED$10:ED$107))),0)+
IFERROR(SUMPRODUCT('6. Patients'!CQ$10:CQ$107,OFFSET('6. Patients'!$FU$9,1,MATCH($D39,'6. Patients'!$FV$9:$GJ$9,0),ROWS('6. Patients'!ED$10:ED$107))),0),
IFERROR(SUMPRODUCT('6. Patients'!CQ$10:CQ$107,OFFSET('6. Patients'!$GK$9,1,MATCH($D39,'6. Patients'!$GL$9:$HG$9,0),ROWS('6. Patients'!ED$10:ED$107))),0)+
IFERROR(SUMPRODUCT('6. Patients'!CQ$10:CQ$107,OFFSET('6. Patients'!$HH$9,1,MATCH($D39,'6. Patients'!$HI$9:$HU$9,0),ROWS('6. Patients'!ED$10:ED$107))),0)+
IFERROR(SUMPRODUCT('6. Patients'!CQ$10:CQ$107,OFFSET('6. Patients'!$HV$9,1,MATCH($D39,'6. Patients'!$HW$9:$IR$9,0),ROWS('6. Patients'!ED$10:ED$107))),0)+
IFERROR(SUMPRODUCT('6. Patients'!CQ$10:CQ$107,OFFSET('6. Patients'!$IS$9,1,MATCH($D39,'6. Patients'!$IT$9:$JH$9,0),ROWS('6. Patients'!ED$10:ED$107))),0),
IFERROR(SUMPRODUCT('6. Patients'!CQ$10:CQ$107,OFFSET('6. Patients'!$JI$9,1,MATCH($D39,'6. Patients'!$JJ$9:$KE$9,0),ROWS('6. Patients'!ED$10:ED$107))),0)+
IFERROR(SUMPRODUCT('6. Patients'!CQ$10:CQ$107,OFFSET('6. Patients'!$KF$9,1,MATCH($D39,'6. Patients'!$KG$9:$KS$9,0),ROWS('6. Patients'!ED$10:ED$107))),0)+
IFERROR(SUMPRODUCT('6. Patients'!CQ$10:CQ$107,OFFSET('6. Patients'!$KT$9,1,MATCH($D39,'6. Patients'!$KU$9:$LP$9,0),ROWS('6. Patients'!ED$10:ED$107))),0)+
IFERROR(SUMPRODUCT('6. Patients'!CQ$10:CQ$107,OFFSET('6. Patients'!$LQ$9,1,MATCH($D39,'6. Patients'!$LR$9:$MF$9,0),ROWS('6. Patients'!ED$10:ED$107))),0))+
IFERROR(VLOOKUP($D39,$H$109:$L$139,COLUMNS($H$108:$J$108)-1+Y$7,0)*$E39*$F39*'1. General Inputs'!$J$18,0),0)</f>
        <v>0</v>
      </c>
      <c r="Z39" s="3">
        <f ca="1">ROUNDUP($F39*$E39*CHOOSE(Z$7,
IFERROR(SUMPRODUCT('6. Patients'!CR$10:CR$107,OFFSET('6. Patients'!$DM$9,1,MATCH($D39,'6. Patients'!$DN$9:$EI$9,0),ROWS('6. Patients'!EE$10:EE$107))),0)+
IFERROR(SUMPRODUCT('6. Patients'!CR$10:CR$107,OFFSET('6. Patients'!$EJ$9,1,MATCH($D39,'6. Patients'!$EK$9:$EW$9,0),ROWS('6. Patients'!EE$10:EE$107))),0)+
IFERROR(SUMPRODUCT('6. Patients'!CR$10:CR$107,OFFSET('6. Patients'!$EX$9,1,MATCH($D39,'6. Patients'!$EY$9:$FT$9,0),ROWS('6. Patients'!EE$10:EE$107))),0)+
IFERROR(SUMPRODUCT('6. Patients'!CR$10:CR$107,OFFSET('6. Patients'!$FU$9,1,MATCH($D39,'6. Patients'!$FV$9:$GJ$9,0),ROWS('6. Patients'!EE$10:EE$107))),0),
IFERROR(SUMPRODUCT('6. Patients'!CR$10:CR$107,OFFSET('6. Patients'!$GK$9,1,MATCH($D39,'6. Patients'!$GL$9:$HG$9,0),ROWS('6. Patients'!EE$10:EE$107))),0)+
IFERROR(SUMPRODUCT('6. Patients'!CR$10:CR$107,OFFSET('6. Patients'!$HH$9,1,MATCH($D39,'6. Patients'!$HI$9:$HU$9,0),ROWS('6. Patients'!EE$10:EE$107))),0)+
IFERROR(SUMPRODUCT('6. Patients'!CR$10:CR$107,OFFSET('6. Patients'!$HV$9,1,MATCH($D39,'6. Patients'!$HW$9:$IR$9,0),ROWS('6. Patients'!EE$10:EE$107))),0)+
IFERROR(SUMPRODUCT('6. Patients'!CR$10:CR$107,OFFSET('6. Patients'!$IS$9,1,MATCH($D39,'6. Patients'!$IT$9:$JH$9,0),ROWS('6. Patients'!EE$10:EE$107))),0),
IFERROR(SUMPRODUCT('6. Patients'!CR$10:CR$107,OFFSET('6. Patients'!$JI$9,1,MATCH($D39,'6. Patients'!$JJ$9:$KE$9,0),ROWS('6. Patients'!EE$10:EE$107))),0)+
IFERROR(SUMPRODUCT('6. Patients'!CR$10:CR$107,OFFSET('6. Patients'!$KF$9,1,MATCH($D39,'6. Patients'!$KG$9:$KS$9,0),ROWS('6. Patients'!EE$10:EE$107))),0)+
IFERROR(SUMPRODUCT('6. Patients'!CR$10:CR$107,OFFSET('6. Patients'!$KT$9,1,MATCH($D39,'6. Patients'!$KU$9:$LP$9,0),ROWS('6. Patients'!EE$10:EE$107))),0)+
IFERROR(SUMPRODUCT('6. Patients'!CR$10:CR$107,OFFSET('6. Patients'!$LQ$9,1,MATCH($D39,'6. Patients'!$LR$9:$MF$9,0),ROWS('6. Patients'!EE$10:EE$107))),0))+
IFERROR(VLOOKUP($D39,$H$109:$L$139,COLUMNS($H$108:$J$108)-1+Z$7,0)*$E39*$F39*'1. General Inputs'!$J$18,0),0)</f>
        <v>0</v>
      </c>
      <c r="AA39" s="3">
        <f ca="1">ROUNDUP($F39*$E39*CHOOSE(AA$7,
IFERROR(SUMPRODUCT('6. Patients'!CS$10:CS$107,OFFSET('6. Patients'!$DM$9,1,MATCH($D39,'6. Patients'!$DN$9:$EI$9,0),ROWS('6. Patients'!EF$10:EF$107))),0)+
IFERROR(SUMPRODUCT('6. Patients'!CS$10:CS$107,OFFSET('6. Patients'!$EJ$9,1,MATCH($D39,'6. Patients'!$EK$9:$EW$9,0),ROWS('6. Patients'!EF$10:EF$107))),0)+
IFERROR(SUMPRODUCT('6. Patients'!CS$10:CS$107,OFFSET('6. Patients'!$EX$9,1,MATCH($D39,'6. Patients'!$EY$9:$FT$9,0),ROWS('6. Patients'!EF$10:EF$107))),0)+
IFERROR(SUMPRODUCT('6. Patients'!CS$10:CS$107,OFFSET('6. Patients'!$FU$9,1,MATCH($D39,'6. Patients'!$FV$9:$GJ$9,0),ROWS('6. Patients'!EF$10:EF$107))),0),
IFERROR(SUMPRODUCT('6. Patients'!CS$10:CS$107,OFFSET('6. Patients'!$GK$9,1,MATCH($D39,'6. Patients'!$GL$9:$HG$9,0),ROWS('6. Patients'!EF$10:EF$107))),0)+
IFERROR(SUMPRODUCT('6. Patients'!CS$10:CS$107,OFFSET('6. Patients'!$HH$9,1,MATCH($D39,'6. Patients'!$HI$9:$HU$9,0),ROWS('6. Patients'!EF$10:EF$107))),0)+
IFERROR(SUMPRODUCT('6. Patients'!CS$10:CS$107,OFFSET('6. Patients'!$HV$9,1,MATCH($D39,'6. Patients'!$HW$9:$IR$9,0),ROWS('6. Patients'!EF$10:EF$107))),0)+
IFERROR(SUMPRODUCT('6. Patients'!CS$10:CS$107,OFFSET('6. Patients'!$IS$9,1,MATCH($D39,'6. Patients'!$IT$9:$JH$9,0),ROWS('6. Patients'!EF$10:EF$107))),0),
IFERROR(SUMPRODUCT('6. Patients'!CS$10:CS$107,OFFSET('6. Patients'!$JI$9,1,MATCH($D39,'6. Patients'!$JJ$9:$KE$9,0),ROWS('6. Patients'!EF$10:EF$107))),0)+
IFERROR(SUMPRODUCT('6. Patients'!CS$10:CS$107,OFFSET('6. Patients'!$KF$9,1,MATCH($D39,'6. Patients'!$KG$9:$KS$9,0),ROWS('6. Patients'!EF$10:EF$107))),0)+
IFERROR(SUMPRODUCT('6. Patients'!CS$10:CS$107,OFFSET('6. Patients'!$KT$9,1,MATCH($D39,'6. Patients'!$KU$9:$LP$9,0),ROWS('6. Patients'!EF$10:EF$107))),0)+
IFERROR(SUMPRODUCT('6. Patients'!CS$10:CS$107,OFFSET('6. Patients'!$LQ$9,1,MATCH($D39,'6. Patients'!$LR$9:$MF$9,0),ROWS('6. Patients'!EF$10:EF$107))),0))+
IFERROR(VLOOKUP($D39,$H$109:$L$139,COLUMNS($H$108:$J$108)-1+AA$7,0)*$E39*$F39*'1. General Inputs'!$J$18,0),0)</f>
        <v>0</v>
      </c>
      <c r="AB39" s="3">
        <f ca="1">ROUNDUP($F39*$E39*CHOOSE(AB$7,
IFERROR(SUMPRODUCT('6. Patients'!CT$10:CT$107,OFFSET('6. Patients'!$DM$9,1,MATCH($D39,'6. Patients'!$DN$9:$EI$9,0),ROWS('6. Patients'!EG$10:EG$107))),0)+
IFERROR(SUMPRODUCT('6. Patients'!CT$10:CT$107,OFFSET('6. Patients'!$EJ$9,1,MATCH($D39,'6. Patients'!$EK$9:$EW$9,0),ROWS('6. Patients'!EG$10:EG$107))),0)+
IFERROR(SUMPRODUCT('6. Patients'!CT$10:CT$107,OFFSET('6. Patients'!$EX$9,1,MATCH($D39,'6. Patients'!$EY$9:$FT$9,0),ROWS('6. Patients'!EG$10:EG$107))),0)+
IFERROR(SUMPRODUCT('6. Patients'!CT$10:CT$107,OFFSET('6. Patients'!$FU$9,1,MATCH($D39,'6. Patients'!$FV$9:$GJ$9,0),ROWS('6. Patients'!EG$10:EG$107))),0),
IFERROR(SUMPRODUCT('6. Patients'!CT$10:CT$107,OFFSET('6. Patients'!$GK$9,1,MATCH($D39,'6. Patients'!$GL$9:$HG$9,0),ROWS('6. Patients'!EG$10:EG$107))),0)+
IFERROR(SUMPRODUCT('6. Patients'!CT$10:CT$107,OFFSET('6. Patients'!$HH$9,1,MATCH($D39,'6. Patients'!$HI$9:$HU$9,0),ROWS('6. Patients'!EG$10:EG$107))),0)+
IFERROR(SUMPRODUCT('6. Patients'!CT$10:CT$107,OFFSET('6. Patients'!$HV$9,1,MATCH($D39,'6. Patients'!$HW$9:$IR$9,0),ROWS('6. Patients'!EG$10:EG$107))),0)+
IFERROR(SUMPRODUCT('6. Patients'!CT$10:CT$107,OFFSET('6. Patients'!$IS$9,1,MATCH($D39,'6. Patients'!$IT$9:$JH$9,0),ROWS('6. Patients'!EG$10:EG$107))),0),
IFERROR(SUMPRODUCT('6. Patients'!CT$10:CT$107,OFFSET('6. Patients'!$JI$9,1,MATCH($D39,'6. Patients'!$JJ$9:$KE$9,0),ROWS('6. Patients'!EG$10:EG$107))),0)+
IFERROR(SUMPRODUCT('6. Patients'!CT$10:CT$107,OFFSET('6. Patients'!$KF$9,1,MATCH($D39,'6. Patients'!$KG$9:$KS$9,0),ROWS('6. Patients'!EG$10:EG$107))),0)+
IFERROR(SUMPRODUCT('6. Patients'!CT$10:CT$107,OFFSET('6. Patients'!$KT$9,1,MATCH($D39,'6. Patients'!$KU$9:$LP$9,0),ROWS('6. Patients'!EG$10:EG$107))),0)+
IFERROR(SUMPRODUCT('6. Patients'!CT$10:CT$107,OFFSET('6. Patients'!$LQ$9,1,MATCH($D39,'6. Patients'!$LR$9:$MF$9,0),ROWS('6. Patients'!EG$10:EG$107))),0))+
IFERROR(VLOOKUP($D39,$H$109:$L$139,COLUMNS($H$108:$J$108)-1+AB$7,0)*$E39*$F39*'1. General Inputs'!$J$18,0),0)</f>
        <v>0</v>
      </c>
      <c r="AC39" s="3">
        <f ca="1">ROUNDUP($F39*$E39*CHOOSE(AC$7,
IFERROR(SUMPRODUCT('6. Patients'!CU$10:CU$107,OFFSET('6. Patients'!$DM$9,1,MATCH($D39,'6. Patients'!$DN$9:$EI$9,0),ROWS('6. Patients'!EH$10:EH$107))),0)+
IFERROR(SUMPRODUCT('6. Patients'!CU$10:CU$107,OFFSET('6. Patients'!$EJ$9,1,MATCH($D39,'6. Patients'!$EK$9:$EW$9,0),ROWS('6. Patients'!EH$10:EH$107))),0)+
IFERROR(SUMPRODUCT('6. Patients'!CU$10:CU$107,OFFSET('6. Patients'!$EX$9,1,MATCH($D39,'6. Patients'!$EY$9:$FT$9,0),ROWS('6. Patients'!EH$10:EH$107))),0)+
IFERROR(SUMPRODUCT('6. Patients'!CU$10:CU$107,OFFSET('6. Patients'!$FU$9,1,MATCH($D39,'6. Patients'!$FV$9:$GJ$9,0),ROWS('6. Patients'!EH$10:EH$107))),0),
IFERROR(SUMPRODUCT('6. Patients'!CU$10:CU$107,OFFSET('6. Patients'!$GK$9,1,MATCH($D39,'6. Patients'!$GL$9:$HG$9,0),ROWS('6. Patients'!EH$10:EH$107))),0)+
IFERROR(SUMPRODUCT('6. Patients'!CU$10:CU$107,OFFSET('6. Patients'!$HH$9,1,MATCH($D39,'6. Patients'!$HI$9:$HU$9,0),ROWS('6. Patients'!EH$10:EH$107))),0)+
IFERROR(SUMPRODUCT('6. Patients'!CU$10:CU$107,OFFSET('6. Patients'!$HV$9,1,MATCH($D39,'6. Patients'!$HW$9:$IR$9,0),ROWS('6. Patients'!EH$10:EH$107))),0)+
IFERROR(SUMPRODUCT('6. Patients'!CU$10:CU$107,OFFSET('6. Patients'!$IS$9,1,MATCH($D39,'6. Patients'!$IT$9:$JH$9,0),ROWS('6. Patients'!EH$10:EH$107))),0),
IFERROR(SUMPRODUCT('6. Patients'!CU$10:CU$107,OFFSET('6. Patients'!$JI$9,1,MATCH($D39,'6. Patients'!$JJ$9:$KE$9,0),ROWS('6. Patients'!EH$10:EH$107))),0)+
IFERROR(SUMPRODUCT('6. Patients'!CU$10:CU$107,OFFSET('6. Patients'!$KF$9,1,MATCH($D39,'6. Patients'!$KG$9:$KS$9,0),ROWS('6. Patients'!EH$10:EH$107))),0)+
IFERROR(SUMPRODUCT('6. Patients'!CU$10:CU$107,OFFSET('6. Patients'!$KT$9,1,MATCH($D39,'6. Patients'!$KU$9:$LP$9,0),ROWS('6. Patients'!EH$10:EH$107))),0)+
IFERROR(SUMPRODUCT('6. Patients'!CU$10:CU$107,OFFSET('6. Patients'!$LQ$9,1,MATCH($D39,'6. Patients'!$LR$9:$MF$9,0),ROWS('6. Patients'!EH$10:EH$107))),0))+
IFERROR(VLOOKUP($D39,$H$109:$L$139,COLUMNS($H$108:$J$108)-1+AC$7,0)*$E39*$F39*'1. General Inputs'!$J$18,0),0)</f>
        <v>0</v>
      </c>
      <c r="AD39" s="3">
        <f ca="1">ROUNDUP($F39*$E39*CHOOSE(AD$7,
IFERROR(SUMPRODUCT('6. Patients'!CV$10:CV$107,OFFSET('6. Patients'!$DM$9,1,MATCH($D39,'6. Patients'!$DN$9:$EI$9,0),ROWS('6. Patients'!EI$10:EI$107))),0)+
IFERROR(SUMPRODUCT('6. Patients'!CV$10:CV$107,OFFSET('6. Patients'!$EJ$9,1,MATCH($D39,'6. Patients'!$EK$9:$EW$9,0),ROWS('6. Patients'!EI$10:EI$107))),0)+
IFERROR(SUMPRODUCT('6. Patients'!CV$10:CV$107,OFFSET('6. Patients'!$EX$9,1,MATCH($D39,'6. Patients'!$EY$9:$FT$9,0),ROWS('6. Patients'!EI$10:EI$107))),0)+
IFERROR(SUMPRODUCT('6. Patients'!CV$10:CV$107,OFFSET('6. Patients'!$FU$9,1,MATCH($D39,'6. Patients'!$FV$9:$GJ$9,0),ROWS('6. Patients'!EI$10:EI$107))),0),
IFERROR(SUMPRODUCT('6. Patients'!CV$10:CV$107,OFFSET('6. Patients'!$GK$9,1,MATCH($D39,'6. Patients'!$GL$9:$HG$9,0),ROWS('6. Patients'!EI$10:EI$107))),0)+
IFERROR(SUMPRODUCT('6. Patients'!CV$10:CV$107,OFFSET('6. Patients'!$HH$9,1,MATCH($D39,'6. Patients'!$HI$9:$HU$9,0),ROWS('6. Patients'!EI$10:EI$107))),0)+
IFERROR(SUMPRODUCT('6. Patients'!CV$10:CV$107,OFFSET('6. Patients'!$HV$9,1,MATCH($D39,'6. Patients'!$HW$9:$IR$9,0),ROWS('6. Patients'!EI$10:EI$107))),0)+
IFERROR(SUMPRODUCT('6. Patients'!CV$10:CV$107,OFFSET('6. Patients'!$IS$9,1,MATCH($D39,'6. Patients'!$IT$9:$JH$9,0),ROWS('6. Patients'!EI$10:EI$107))),0),
IFERROR(SUMPRODUCT('6. Patients'!CV$10:CV$107,OFFSET('6. Patients'!$JI$9,1,MATCH($D39,'6. Patients'!$JJ$9:$KE$9,0),ROWS('6. Patients'!EI$10:EI$107))),0)+
IFERROR(SUMPRODUCT('6. Patients'!CV$10:CV$107,OFFSET('6. Patients'!$KF$9,1,MATCH($D39,'6. Patients'!$KG$9:$KS$9,0),ROWS('6. Patients'!EI$10:EI$107))),0)+
IFERROR(SUMPRODUCT('6. Patients'!CV$10:CV$107,OFFSET('6. Patients'!$KT$9,1,MATCH($D39,'6. Patients'!$KU$9:$LP$9,0),ROWS('6. Patients'!EI$10:EI$107))),0)+
IFERROR(SUMPRODUCT('6. Patients'!CV$10:CV$107,OFFSET('6. Patients'!$LQ$9,1,MATCH($D39,'6. Patients'!$LR$9:$MF$9,0),ROWS('6. Patients'!EI$10:EI$107))),0))+
IFERROR(VLOOKUP($D39,$H$109:$L$139,COLUMNS($H$108:$J$108)-1+AD$7,0)*$E39*$F39*'1. General Inputs'!$J$18,0),0)</f>
        <v>0</v>
      </c>
      <c r="AE39" s="3">
        <f ca="1">ROUNDUP($F39*$E39*CHOOSE(AE$7,
IFERROR(SUMPRODUCT('6. Patients'!CW$10:CW$107,OFFSET('6. Patients'!$DM$9,1,MATCH($D39,'6. Patients'!$DN$9:$EI$9,0),ROWS('6. Patients'!EJ$10:EJ$107))),0)+
IFERROR(SUMPRODUCT('6. Patients'!CW$10:CW$107,OFFSET('6. Patients'!$EJ$9,1,MATCH($D39,'6. Patients'!$EK$9:$EW$9,0),ROWS('6. Patients'!EJ$10:EJ$107))),0)+
IFERROR(SUMPRODUCT('6. Patients'!CW$10:CW$107,OFFSET('6. Patients'!$EX$9,1,MATCH($D39,'6. Patients'!$EY$9:$FT$9,0),ROWS('6. Patients'!EJ$10:EJ$107))),0)+
IFERROR(SUMPRODUCT('6. Patients'!CW$10:CW$107,OFFSET('6. Patients'!$FU$9,1,MATCH($D39,'6. Patients'!$FV$9:$GJ$9,0),ROWS('6. Patients'!EJ$10:EJ$107))),0),
IFERROR(SUMPRODUCT('6. Patients'!CW$10:CW$107,OFFSET('6. Patients'!$GK$9,1,MATCH($D39,'6. Patients'!$GL$9:$HG$9,0),ROWS('6. Patients'!EJ$10:EJ$107))),0)+
IFERROR(SUMPRODUCT('6. Patients'!CW$10:CW$107,OFFSET('6. Patients'!$HH$9,1,MATCH($D39,'6. Patients'!$HI$9:$HU$9,0),ROWS('6. Patients'!EJ$10:EJ$107))),0)+
IFERROR(SUMPRODUCT('6. Patients'!CW$10:CW$107,OFFSET('6. Patients'!$HV$9,1,MATCH($D39,'6. Patients'!$HW$9:$IR$9,0),ROWS('6. Patients'!EJ$10:EJ$107))),0)+
IFERROR(SUMPRODUCT('6. Patients'!CW$10:CW$107,OFFSET('6. Patients'!$IS$9,1,MATCH($D39,'6. Patients'!$IT$9:$JH$9,0),ROWS('6. Patients'!EJ$10:EJ$107))),0),
IFERROR(SUMPRODUCT('6. Patients'!CW$10:CW$107,OFFSET('6. Patients'!$JI$9,1,MATCH($D39,'6. Patients'!$JJ$9:$KE$9,0),ROWS('6. Patients'!EJ$10:EJ$107))),0)+
IFERROR(SUMPRODUCT('6. Patients'!CW$10:CW$107,OFFSET('6. Patients'!$KF$9,1,MATCH($D39,'6. Patients'!$KG$9:$KS$9,0),ROWS('6. Patients'!EJ$10:EJ$107))),0)+
IFERROR(SUMPRODUCT('6. Patients'!CW$10:CW$107,OFFSET('6. Patients'!$KT$9,1,MATCH($D39,'6. Patients'!$KU$9:$LP$9,0),ROWS('6. Patients'!EJ$10:EJ$107))),0)+
IFERROR(SUMPRODUCT('6. Patients'!CW$10:CW$107,OFFSET('6. Patients'!$LQ$9,1,MATCH($D39,'6. Patients'!$LR$9:$MF$9,0),ROWS('6. Patients'!EJ$10:EJ$107))),0))+
IFERROR(VLOOKUP($D39,$H$109:$L$139,COLUMNS($H$108:$J$108)-1+AE$7,0)*$E39*$F39*'1. General Inputs'!$J$18,0),0)</f>
        <v>0</v>
      </c>
      <c r="AF39" s="3">
        <f ca="1">ROUNDUP($F39*$E39*CHOOSE(AF$7,
IFERROR(SUMPRODUCT('6. Patients'!CX$10:CX$107,OFFSET('6. Patients'!$DM$9,1,MATCH($D39,'6. Patients'!$DN$9:$EI$9,0),ROWS('6. Patients'!EK$10:EK$107))),0)+
IFERROR(SUMPRODUCT('6. Patients'!CX$10:CX$107,OFFSET('6. Patients'!$EJ$9,1,MATCH($D39,'6. Patients'!$EK$9:$EW$9,0),ROWS('6. Patients'!EK$10:EK$107))),0)+
IFERROR(SUMPRODUCT('6. Patients'!CX$10:CX$107,OFFSET('6. Patients'!$EX$9,1,MATCH($D39,'6. Patients'!$EY$9:$FT$9,0),ROWS('6. Patients'!EK$10:EK$107))),0)+
IFERROR(SUMPRODUCT('6. Patients'!CX$10:CX$107,OFFSET('6. Patients'!$FU$9,1,MATCH($D39,'6. Patients'!$FV$9:$GJ$9,0),ROWS('6. Patients'!EK$10:EK$107))),0),
IFERROR(SUMPRODUCT('6. Patients'!CX$10:CX$107,OFFSET('6. Patients'!$GK$9,1,MATCH($D39,'6. Patients'!$GL$9:$HG$9,0),ROWS('6. Patients'!EK$10:EK$107))),0)+
IFERROR(SUMPRODUCT('6. Patients'!CX$10:CX$107,OFFSET('6. Patients'!$HH$9,1,MATCH($D39,'6. Patients'!$HI$9:$HU$9,0),ROWS('6. Patients'!EK$10:EK$107))),0)+
IFERROR(SUMPRODUCT('6. Patients'!CX$10:CX$107,OFFSET('6. Patients'!$HV$9,1,MATCH($D39,'6. Patients'!$HW$9:$IR$9,0),ROWS('6. Patients'!EK$10:EK$107))),0)+
IFERROR(SUMPRODUCT('6. Patients'!CX$10:CX$107,OFFSET('6. Patients'!$IS$9,1,MATCH($D39,'6. Patients'!$IT$9:$JH$9,0),ROWS('6. Patients'!EK$10:EK$107))),0),
IFERROR(SUMPRODUCT('6. Patients'!CX$10:CX$107,OFFSET('6. Patients'!$JI$9,1,MATCH($D39,'6. Patients'!$JJ$9:$KE$9,0),ROWS('6. Patients'!EK$10:EK$107))),0)+
IFERROR(SUMPRODUCT('6. Patients'!CX$10:CX$107,OFFSET('6. Patients'!$KF$9,1,MATCH($D39,'6. Patients'!$KG$9:$KS$9,0),ROWS('6. Patients'!EK$10:EK$107))),0)+
IFERROR(SUMPRODUCT('6. Patients'!CX$10:CX$107,OFFSET('6. Patients'!$KT$9,1,MATCH($D39,'6. Patients'!$KU$9:$LP$9,0),ROWS('6. Patients'!EK$10:EK$107))),0)+
IFERROR(SUMPRODUCT('6. Patients'!CX$10:CX$107,OFFSET('6. Patients'!$LQ$9,1,MATCH($D39,'6. Patients'!$LR$9:$MF$9,0),ROWS('6. Patients'!EK$10:EK$107))),0))+
IFERROR(VLOOKUP($D39,$H$109:$L$139,COLUMNS($H$108:$J$108)-1+AF$7,0)*$E39*$F39*'1. General Inputs'!$J$18,0),0)</f>
        <v>0</v>
      </c>
      <c r="AG39" s="3">
        <f ca="1">ROUNDUP($F39*$E39*CHOOSE(AG$7,
IFERROR(SUMPRODUCT('6. Patients'!CY$10:CY$107,OFFSET('6. Patients'!$DM$9,1,MATCH($D39,'6. Patients'!$DN$9:$EI$9,0),ROWS('6. Patients'!EL$10:EL$107))),0)+
IFERROR(SUMPRODUCT('6. Patients'!CY$10:CY$107,OFFSET('6. Patients'!$EJ$9,1,MATCH($D39,'6. Patients'!$EK$9:$EW$9,0),ROWS('6. Patients'!EL$10:EL$107))),0)+
IFERROR(SUMPRODUCT('6. Patients'!CY$10:CY$107,OFFSET('6. Patients'!$EX$9,1,MATCH($D39,'6. Patients'!$EY$9:$FT$9,0),ROWS('6. Patients'!EL$10:EL$107))),0)+
IFERROR(SUMPRODUCT('6. Patients'!CY$10:CY$107,OFFSET('6. Patients'!$FU$9,1,MATCH($D39,'6. Patients'!$FV$9:$GJ$9,0),ROWS('6. Patients'!EL$10:EL$107))),0),
IFERROR(SUMPRODUCT('6. Patients'!CY$10:CY$107,OFFSET('6. Patients'!$GK$9,1,MATCH($D39,'6. Patients'!$GL$9:$HG$9,0),ROWS('6. Patients'!EL$10:EL$107))),0)+
IFERROR(SUMPRODUCT('6. Patients'!CY$10:CY$107,OFFSET('6. Patients'!$HH$9,1,MATCH($D39,'6. Patients'!$HI$9:$HU$9,0),ROWS('6. Patients'!EL$10:EL$107))),0)+
IFERROR(SUMPRODUCT('6. Patients'!CY$10:CY$107,OFFSET('6. Patients'!$HV$9,1,MATCH($D39,'6. Patients'!$HW$9:$IR$9,0),ROWS('6. Patients'!EL$10:EL$107))),0)+
IFERROR(SUMPRODUCT('6. Patients'!CY$10:CY$107,OFFSET('6. Patients'!$IS$9,1,MATCH($D39,'6. Patients'!$IT$9:$JH$9,0),ROWS('6. Patients'!EL$10:EL$107))),0),
IFERROR(SUMPRODUCT('6. Patients'!CY$10:CY$107,OFFSET('6. Patients'!$JI$9,1,MATCH($D39,'6. Patients'!$JJ$9:$KE$9,0),ROWS('6. Patients'!EL$10:EL$107))),0)+
IFERROR(SUMPRODUCT('6. Patients'!CY$10:CY$107,OFFSET('6. Patients'!$KF$9,1,MATCH($D39,'6. Patients'!$KG$9:$KS$9,0),ROWS('6. Patients'!EL$10:EL$107))),0)+
IFERROR(SUMPRODUCT('6. Patients'!CY$10:CY$107,OFFSET('6. Patients'!$KT$9,1,MATCH($D39,'6. Patients'!$KU$9:$LP$9,0),ROWS('6. Patients'!EL$10:EL$107))),0)+
IFERROR(SUMPRODUCT('6. Patients'!CY$10:CY$107,OFFSET('6. Patients'!$LQ$9,1,MATCH($D39,'6. Patients'!$LR$9:$MF$9,0),ROWS('6. Patients'!EL$10:EL$107))),0))+
IFERROR(VLOOKUP($D39,$H$109:$L$139,COLUMNS($H$108:$J$108)-1+AG$7,0)*$E39*$F39*'1. General Inputs'!$J$18,0),0)</f>
        <v>0</v>
      </c>
      <c r="AH39" s="3">
        <f ca="1">ROUNDUP($F39*$E39*CHOOSE(AH$7,
IFERROR(SUMPRODUCT('6. Patients'!CZ$10:CZ$107,OFFSET('6. Patients'!$DM$9,1,MATCH($D39,'6. Patients'!$DN$9:$EI$9,0),ROWS('6. Patients'!EM$10:EM$107))),0)+
IFERROR(SUMPRODUCT('6. Patients'!CZ$10:CZ$107,OFFSET('6. Patients'!$EJ$9,1,MATCH($D39,'6. Patients'!$EK$9:$EW$9,0),ROWS('6. Patients'!EM$10:EM$107))),0)+
IFERROR(SUMPRODUCT('6. Patients'!CZ$10:CZ$107,OFFSET('6. Patients'!$EX$9,1,MATCH($D39,'6. Patients'!$EY$9:$FT$9,0),ROWS('6. Patients'!EM$10:EM$107))),0)+
IFERROR(SUMPRODUCT('6. Patients'!CZ$10:CZ$107,OFFSET('6. Patients'!$FU$9,1,MATCH($D39,'6. Patients'!$FV$9:$GJ$9,0),ROWS('6. Patients'!EM$10:EM$107))),0),
IFERROR(SUMPRODUCT('6. Patients'!CZ$10:CZ$107,OFFSET('6. Patients'!$GK$9,1,MATCH($D39,'6. Patients'!$GL$9:$HG$9,0),ROWS('6. Patients'!EM$10:EM$107))),0)+
IFERROR(SUMPRODUCT('6. Patients'!CZ$10:CZ$107,OFFSET('6. Patients'!$HH$9,1,MATCH($D39,'6. Patients'!$HI$9:$HU$9,0),ROWS('6. Patients'!EM$10:EM$107))),0)+
IFERROR(SUMPRODUCT('6. Patients'!CZ$10:CZ$107,OFFSET('6. Patients'!$HV$9,1,MATCH($D39,'6. Patients'!$HW$9:$IR$9,0),ROWS('6. Patients'!EM$10:EM$107))),0)+
IFERROR(SUMPRODUCT('6. Patients'!CZ$10:CZ$107,OFFSET('6. Patients'!$IS$9,1,MATCH($D39,'6. Patients'!$IT$9:$JH$9,0),ROWS('6. Patients'!EM$10:EM$107))),0),
IFERROR(SUMPRODUCT('6. Patients'!CZ$10:CZ$107,OFFSET('6. Patients'!$JI$9,1,MATCH($D39,'6. Patients'!$JJ$9:$KE$9,0),ROWS('6. Patients'!EM$10:EM$107))),0)+
IFERROR(SUMPRODUCT('6. Patients'!CZ$10:CZ$107,OFFSET('6. Patients'!$KF$9,1,MATCH($D39,'6. Patients'!$KG$9:$KS$9,0),ROWS('6. Patients'!EM$10:EM$107))),0)+
IFERROR(SUMPRODUCT('6. Patients'!CZ$10:CZ$107,OFFSET('6. Patients'!$KT$9,1,MATCH($D39,'6. Patients'!$KU$9:$LP$9,0),ROWS('6. Patients'!EM$10:EM$107))),0)+
IFERROR(SUMPRODUCT('6. Patients'!CZ$10:CZ$107,OFFSET('6. Patients'!$LQ$9,1,MATCH($D39,'6. Patients'!$LR$9:$MF$9,0),ROWS('6. Patients'!EM$10:EM$107))),0))+
IFERROR(VLOOKUP($D39,$H$109:$L$139,COLUMNS($H$108:$J$108)-1+AH$7,0)*$E39*$F39*'1. General Inputs'!$J$18,0),0)</f>
        <v>0</v>
      </c>
      <c r="AI39" s="3">
        <f ca="1">ROUNDUP($F39*$E39*CHOOSE(AI$7,
IFERROR(SUMPRODUCT('6. Patients'!DA$10:DA$107,OFFSET('6. Patients'!$DM$9,1,MATCH($D39,'6. Patients'!$DN$9:$EI$9,0),ROWS('6. Patients'!EN$10:EN$107))),0)+
IFERROR(SUMPRODUCT('6. Patients'!DA$10:DA$107,OFFSET('6. Patients'!$EJ$9,1,MATCH($D39,'6. Patients'!$EK$9:$EW$9,0),ROWS('6. Patients'!EN$10:EN$107))),0)+
IFERROR(SUMPRODUCT('6. Patients'!DA$10:DA$107,OFFSET('6. Patients'!$EX$9,1,MATCH($D39,'6. Patients'!$EY$9:$FT$9,0),ROWS('6. Patients'!EN$10:EN$107))),0)+
IFERROR(SUMPRODUCT('6. Patients'!DA$10:DA$107,OFFSET('6. Patients'!$FU$9,1,MATCH($D39,'6. Patients'!$FV$9:$GJ$9,0),ROWS('6. Patients'!EN$10:EN$107))),0),
IFERROR(SUMPRODUCT('6. Patients'!DA$10:DA$107,OFFSET('6. Patients'!$GK$9,1,MATCH($D39,'6. Patients'!$GL$9:$HG$9,0),ROWS('6. Patients'!EN$10:EN$107))),0)+
IFERROR(SUMPRODUCT('6. Patients'!DA$10:DA$107,OFFSET('6. Patients'!$HH$9,1,MATCH($D39,'6. Patients'!$HI$9:$HU$9,0),ROWS('6. Patients'!EN$10:EN$107))),0)+
IFERROR(SUMPRODUCT('6. Patients'!DA$10:DA$107,OFFSET('6. Patients'!$HV$9,1,MATCH($D39,'6. Patients'!$HW$9:$IR$9,0),ROWS('6. Patients'!EN$10:EN$107))),0)+
IFERROR(SUMPRODUCT('6. Patients'!DA$10:DA$107,OFFSET('6. Patients'!$IS$9,1,MATCH($D39,'6. Patients'!$IT$9:$JH$9,0),ROWS('6. Patients'!EN$10:EN$107))),0),
IFERROR(SUMPRODUCT('6. Patients'!DA$10:DA$107,OFFSET('6. Patients'!$JI$9,1,MATCH($D39,'6. Patients'!$JJ$9:$KE$9,0),ROWS('6. Patients'!EN$10:EN$107))),0)+
IFERROR(SUMPRODUCT('6. Patients'!DA$10:DA$107,OFFSET('6. Patients'!$KF$9,1,MATCH($D39,'6. Patients'!$KG$9:$KS$9,0),ROWS('6. Patients'!EN$10:EN$107))),0)+
IFERROR(SUMPRODUCT('6. Patients'!DA$10:DA$107,OFFSET('6. Patients'!$KT$9,1,MATCH($D39,'6. Patients'!$KU$9:$LP$9,0),ROWS('6. Patients'!EN$10:EN$107))),0)+
IFERROR(SUMPRODUCT('6. Patients'!DA$10:DA$107,OFFSET('6. Patients'!$LQ$9,1,MATCH($D39,'6. Patients'!$LR$9:$MF$9,0),ROWS('6. Patients'!EN$10:EN$107))),0))+
IFERROR(VLOOKUP($D39,$H$109:$L$139,COLUMNS($H$108:$J$108)-1+AI$7,0)*$E39*$F39*'1. General Inputs'!$J$18,0),0)</f>
        <v>0</v>
      </c>
      <c r="AJ39" s="3">
        <f ca="1">ROUNDUP($F39*$E39*CHOOSE(AJ$7,
IFERROR(SUMPRODUCT('6. Patients'!DB$10:DB$107,OFFSET('6. Patients'!$DM$9,1,MATCH($D39,'6. Patients'!$DN$9:$EI$9,0),ROWS('6. Patients'!EO$10:EO$107))),0)+
IFERROR(SUMPRODUCT('6. Patients'!DB$10:DB$107,OFFSET('6. Patients'!$EJ$9,1,MATCH($D39,'6. Patients'!$EK$9:$EW$9,0),ROWS('6. Patients'!EO$10:EO$107))),0)+
IFERROR(SUMPRODUCT('6. Patients'!DB$10:DB$107,OFFSET('6. Patients'!$EX$9,1,MATCH($D39,'6. Patients'!$EY$9:$FT$9,0),ROWS('6. Patients'!EO$10:EO$107))),0)+
IFERROR(SUMPRODUCT('6. Patients'!DB$10:DB$107,OFFSET('6. Patients'!$FU$9,1,MATCH($D39,'6. Patients'!$FV$9:$GJ$9,0),ROWS('6. Patients'!EO$10:EO$107))),0),
IFERROR(SUMPRODUCT('6. Patients'!DB$10:DB$107,OFFSET('6. Patients'!$GK$9,1,MATCH($D39,'6. Patients'!$GL$9:$HG$9,0),ROWS('6. Patients'!EO$10:EO$107))),0)+
IFERROR(SUMPRODUCT('6. Patients'!DB$10:DB$107,OFFSET('6. Patients'!$HH$9,1,MATCH($D39,'6. Patients'!$HI$9:$HU$9,0),ROWS('6. Patients'!EO$10:EO$107))),0)+
IFERROR(SUMPRODUCT('6. Patients'!DB$10:DB$107,OFFSET('6. Patients'!$HV$9,1,MATCH($D39,'6. Patients'!$HW$9:$IR$9,0),ROWS('6. Patients'!EO$10:EO$107))),0)+
IFERROR(SUMPRODUCT('6. Patients'!DB$10:DB$107,OFFSET('6. Patients'!$IS$9,1,MATCH($D39,'6. Patients'!$IT$9:$JH$9,0),ROWS('6. Patients'!EO$10:EO$107))),0),
IFERROR(SUMPRODUCT('6. Patients'!DB$10:DB$107,OFFSET('6. Patients'!$JI$9,1,MATCH($D39,'6. Patients'!$JJ$9:$KE$9,0),ROWS('6. Patients'!EO$10:EO$107))),0)+
IFERROR(SUMPRODUCT('6. Patients'!DB$10:DB$107,OFFSET('6. Patients'!$KF$9,1,MATCH($D39,'6. Patients'!$KG$9:$KS$9,0),ROWS('6. Patients'!EO$10:EO$107))),0)+
IFERROR(SUMPRODUCT('6. Patients'!DB$10:DB$107,OFFSET('6. Patients'!$KT$9,1,MATCH($D39,'6. Patients'!$KU$9:$LP$9,0),ROWS('6. Patients'!EO$10:EO$107))),0)+
IFERROR(SUMPRODUCT('6. Patients'!DB$10:DB$107,OFFSET('6. Patients'!$LQ$9,1,MATCH($D39,'6. Patients'!$LR$9:$MF$9,0),ROWS('6. Patients'!EO$10:EO$107))),0))+
IFERROR(VLOOKUP($D39,$H$109:$L$139,COLUMNS($H$108:$J$108)-1+AJ$7,0)*$E39*$F39*'1. General Inputs'!$J$18,0),0)</f>
        <v>0</v>
      </c>
      <c r="AK39" s="3">
        <f ca="1">ROUNDUP($F39*$E39*CHOOSE(AK$7,
IFERROR(SUMPRODUCT('6. Patients'!DC$10:DC$107,OFFSET('6. Patients'!$DM$9,1,MATCH($D39,'6. Patients'!$DN$9:$EI$9,0),ROWS('6. Patients'!EP$10:EP$107))),0)+
IFERROR(SUMPRODUCT('6. Patients'!DC$10:DC$107,OFFSET('6. Patients'!$EJ$9,1,MATCH($D39,'6. Patients'!$EK$9:$EW$9,0),ROWS('6. Patients'!EP$10:EP$107))),0)+
IFERROR(SUMPRODUCT('6. Patients'!DC$10:DC$107,OFFSET('6. Patients'!$EX$9,1,MATCH($D39,'6. Patients'!$EY$9:$FT$9,0),ROWS('6. Patients'!EP$10:EP$107))),0)+
IFERROR(SUMPRODUCT('6. Patients'!DC$10:DC$107,OFFSET('6. Patients'!$FU$9,1,MATCH($D39,'6. Patients'!$FV$9:$GJ$9,0),ROWS('6. Patients'!EP$10:EP$107))),0),
IFERROR(SUMPRODUCT('6. Patients'!DC$10:DC$107,OFFSET('6. Patients'!$GK$9,1,MATCH($D39,'6. Patients'!$GL$9:$HG$9,0),ROWS('6. Patients'!EP$10:EP$107))),0)+
IFERROR(SUMPRODUCT('6. Patients'!DC$10:DC$107,OFFSET('6. Patients'!$HH$9,1,MATCH($D39,'6. Patients'!$HI$9:$HU$9,0),ROWS('6. Patients'!EP$10:EP$107))),0)+
IFERROR(SUMPRODUCT('6. Patients'!DC$10:DC$107,OFFSET('6. Patients'!$HV$9,1,MATCH($D39,'6. Patients'!$HW$9:$IR$9,0),ROWS('6. Patients'!EP$10:EP$107))),0)+
IFERROR(SUMPRODUCT('6. Patients'!DC$10:DC$107,OFFSET('6. Patients'!$IS$9,1,MATCH($D39,'6. Patients'!$IT$9:$JH$9,0),ROWS('6. Patients'!EP$10:EP$107))),0),
IFERROR(SUMPRODUCT('6. Patients'!DC$10:DC$107,OFFSET('6. Patients'!$JI$9,1,MATCH($D39,'6. Patients'!$JJ$9:$KE$9,0),ROWS('6. Patients'!EP$10:EP$107))),0)+
IFERROR(SUMPRODUCT('6. Patients'!DC$10:DC$107,OFFSET('6. Patients'!$KF$9,1,MATCH($D39,'6. Patients'!$KG$9:$KS$9,0),ROWS('6. Patients'!EP$10:EP$107))),0)+
IFERROR(SUMPRODUCT('6. Patients'!DC$10:DC$107,OFFSET('6. Patients'!$KT$9,1,MATCH($D39,'6. Patients'!$KU$9:$LP$9,0),ROWS('6. Patients'!EP$10:EP$107))),0)+
IFERROR(SUMPRODUCT('6. Patients'!DC$10:DC$107,OFFSET('6. Patients'!$LQ$9,1,MATCH($D39,'6. Patients'!$LR$9:$MF$9,0),ROWS('6. Patients'!EP$10:EP$107))),0))+
IFERROR(VLOOKUP($D39,$H$109:$L$139,COLUMNS($H$108:$J$108)-1+AK$7,0)*$E39*$F39*'1. General Inputs'!$J$18,0),0)</f>
        <v>0</v>
      </c>
      <c r="AL39" s="3">
        <f ca="1">ROUNDUP($F39*$E39*CHOOSE(AL$7,
IFERROR(SUMPRODUCT('6. Patients'!DD$10:DD$107,OFFSET('6. Patients'!$DM$9,1,MATCH($D39,'6. Patients'!$DN$9:$EI$9,0),ROWS('6. Patients'!EQ$10:EQ$107))),0)+
IFERROR(SUMPRODUCT('6. Patients'!DD$10:DD$107,OFFSET('6. Patients'!$EJ$9,1,MATCH($D39,'6. Patients'!$EK$9:$EW$9,0),ROWS('6. Patients'!EQ$10:EQ$107))),0)+
IFERROR(SUMPRODUCT('6. Patients'!DD$10:DD$107,OFFSET('6. Patients'!$EX$9,1,MATCH($D39,'6. Patients'!$EY$9:$FT$9,0),ROWS('6. Patients'!EQ$10:EQ$107))),0)+
IFERROR(SUMPRODUCT('6. Patients'!DD$10:DD$107,OFFSET('6. Patients'!$FU$9,1,MATCH($D39,'6. Patients'!$FV$9:$GJ$9,0),ROWS('6. Patients'!EQ$10:EQ$107))),0),
IFERROR(SUMPRODUCT('6. Patients'!DD$10:DD$107,OFFSET('6. Patients'!$GK$9,1,MATCH($D39,'6. Patients'!$GL$9:$HG$9,0),ROWS('6. Patients'!EQ$10:EQ$107))),0)+
IFERROR(SUMPRODUCT('6. Patients'!DD$10:DD$107,OFFSET('6. Patients'!$HH$9,1,MATCH($D39,'6. Patients'!$HI$9:$HU$9,0),ROWS('6. Patients'!EQ$10:EQ$107))),0)+
IFERROR(SUMPRODUCT('6. Patients'!DD$10:DD$107,OFFSET('6. Patients'!$HV$9,1,MATCH($D39,'6. Patients'!$HW$9:$IR$9,0),ROWS('6. Patients'!EQ$10:EQ$107))),0)+
IFERROR(SUMPRODUCT('6. Patients'!DD$10:DD$107,OFFSET('6. Patients'!$IS$9,1,MATCH($D39,'6. Patients'!$IT$9:$JH$9,0),ROWS('6. Patients'!EQ$10:EQ$107))),0),
IFERROR(SUMPRODUCT('6. Patients'!DD$10:DD$107,OFFSET('6. Patients'!$JI$9,1,MATCH($D39,'6. Patients'!$JJ$9:$KE$9,0),ROWS('6. Patients'!EQ$10:EQ$107))),0)+
IFERROR(SUMPRODUCT('6. Patients'!DD$10:DD$107,OFFSET('6. Patients'!$KF$9,1,MATCH($D39,'6. Patients'!$KG$9:$KS$9,0),ROWS('6. Patients'!EQ$10:EQ$107))),0)+
IFERROR(SUMPRODUCT('6. Patients'!DD$10:DD$107,OFFSET('6. Patients'!$KT$9,1,MATCH($D39,'6. Patients'!$KU$9:$LP$9,0),ROWS('6. Patients'!EQ$10:EQ$107))),0)+
IFERROR(SUMPRODUCT('6. Patients'!DD$10:DD$107,OFFSET('6. Patients'!$LQ$9,1,MATCH($D39,'6. Patients'!$LR$9:$MF$9,0),ROWS('6. Patients'!EQ$10:EQ$107))),0))+
IFERROR(VLOOKUP($D39,$H$109:$L$139,COLUMNS($H$108:$J$108)-1+AL$7,0)*$E39*$F39*'1. General Inputs'!$J$18,0),0)</f>
        <v>0</v>
      </c>
      <c r="AM39" s="3">
        <f ca="1">ROUNDUP($F39*$E39*CHOOSE(AM$7,
IFERROR(SUMPRODUCT('6. Patients'!DE$10:DE$107,OFFSET('6. Patients'!$DM$9,1,MATCH($D39,'6. Patients'!$DN$9:$EI$9,0),ROWS('6. Patients'!ER$10:ER$107))),0)+
IFERROR(SUMPRODUCT('6. Patients'!DE$10:DE$107,OFFSET('6. Patients'!$EJ$9,1,MATCH($D39,'6. Patients'!$EK$9:$EW$9,0),ROWS('6. Patients'!ER$10:ER$107))),0)+
IFERROR(SUMPRODUCT('6. Patients'!DE$10:DE$107,OFFSET('6. Patients'!$EX$9,1,MATCH($D39,'6. Patients'!$EY$9:$FT$9,0),ROWS('6. Patients'!ER$10:ER$107))),0)+
IFERROR(SUMPRODUCT('6. Patients'!DE$10:DE$107,OFFSET('6. Patients'!$FU$9,1,MATCH($D39,'6. Patients'!$FV$9:$GJ$9,0),ROWS('6. Patients'!ER$10:ER$107))),0),
IFERROR(SUMPRODUCT('6. Patients'!DE$10:DE$107,OFFSET('6. Patients'!$GK$9,1,MATCH($D39,'6. Patients'!$GL$9:$HG$9,0),ROWS('6. Patients'!ER$10:ER$107))),0)+
IFERROR(SUMPRODUCT('6. Patients'!DE$10:DE$107,OFFSET('6. Patients'!$HH$9,1,MATCH($D39,'6. Patients'!$HI$9:$HU$9,0),ROWS('6. Patients'!ER$10:ER$107))),0)+
IFERROR(SUMPRODUCT('6. Patients'!DE$10:DE$107,OFFSET('6. Patients'!$HV$9,1,MATCH($D39,'6. Patients'!$HW$9:$IR$9,0),ROWS('6. Patients'!ER$10:ER$107))),0)+
IFERROR(SUMPRODUCT('6. Patients'!DE$10:DE$107,OFFSET('6. Patients'!$IS$9,1,MATCH($D39,'6. Patients'!$IT$9:$JH$9,0),ROWS('6. Patients'!ER$10:ER$107))),0),
IFERROR(SUMPRODUCT('6. Patients'!DE$10:DE$107,OFFSET('6. Patients'!$JI$9,1,MATCH($D39,'6. Patients'!$JJ$9:$KE$9,0),ROWS('6. Patients'!ER$10:ER$107))),0)+
IFERROR(SUMPRODUCT('6. Patients'!DE$10:DE$107,OFFSET('6. Patients'!$KF$9,1,MATCH($D39,'6. Patients'!$KG$9:$KS$9,0),ROWS('6. Patients'!ER$10:ER$107))),0)+
IFERROR(SUMPRODUCT('6. Patients'!DE$10:DE$107,OFFSET('6. Patients'!$KT$9,1,MATCH($D39,'6. Patients'!$KU$9:$LP$9,0),ROWS('6. Patients'!ER$10:ER$107))),0)+
IFERROR(SUMPRODUCT('6. Patients'!DE$10:DE$107,OFFSET('6. Patients'!$LQ$9,1,MATCH($D39,'6. Patients'!$LR$9:$MF$9,0),ROWS('6. Patients'!ER$10:ER$107))),0))+
IFERROR(VLOOKUP($D39,$H$109:$L$139,COLUMNS($H$108:$J$108)-1+AM$7,0)*$E39*$F39*'1. General Inputs'!$J$18,0),0)</f>
        <v>0</v>
      </c>
      <c r="AN39" s="3">
        <f ca="1">ROUNDUP($F39*$E39*CHOOSE(AN$7,
IFERROR(SUMPRODUCT('6. Patients'!DF$10:DF$107,OFFSET('6. Patients'!$DM$9,1,MATCH($D39,'6. Patients'!$DN$9:$EI$9,0),ROWS('6. Patients'!ES$10:ES$107))),0)+
IFERROR(SUMPRODUCT('6. Patients'!DF$10:DF$107,OFFSET('6. Patients'!$EJ$9,1,MATCH($D39,'6. Patients'!$EK$9:$EW$9,0),ROWS('6. Patients'!ES$10:ES$107))),0)+
IFERROR(SUMPRODUCT('6. Patients'!DF$10:DF$107,OFFSET('6. Patients'!$EX$9,1,MATCH($D39,'6. Patients'!$EY$9:$FT$9,0),ROWS('6. Patients'!ES$10:ES$107))),0)+
IFERROR(SUMPRODUCT('6. Patients'!DF$10:DF$107,OFFSET('6. Patients'!$FU$9,1,MATCH($D39,'6. Patients'!$FV$9:$GJ$9,0),ROWS('6. Patients'!ES$10:ES$107))),0),
IFERROR(SUMPRODUCT('6. Patients'!DF$10:DF$107,OFFSET('6. Patients'!$GK$9,1,MATCH($D39,'6. Patients'!$GL$9:$HG$9,0),ROWS('6. Patients'!ES$10:ES$107))),0)+
IFERROR(SUMPRODUCT('6. Patients'!DF$10:DF$107,OFFSET('6. Patients'!$HH$9,1,MATCH($D39,'6. Patients'!$HI$9:$HU$9,0),ROWS('6. Patients'!ES$10:ES$107))),0)+
IFERROR(SUMPRODUCT('6. Patients'!DF$10:DF$107,OFFSET('6. Patients'!$HV$9,1,MATCH($D39,'6. Patients'!$HW$9:$IR$9,0),ROWS('6. Patients'!ES$10:ES$107))),0)+
IFERROR(SUMPRODUCT('6. Patients'!DF$10:DF$107,OFFSET('6. Patients'!$IS$9,1,MATCH($D39,'6. Patients'!$IT$9:$JH$9,0),ROWS('6. Patients'!ES$10:ES$107))),0),
IFERROR(SUMPRODUCT('6. Patients'!DF$10:DF$107,OFFSET('6. Patients'!$JI$9,1,MATCH($D39,'6. Patients'!$JJ$9:$KE$9,0),ROWS('6. Patients'!ES$10:ES$107))),0)+
IFERROR(SUMPRODUCT('6. Patients'!DF$10:DF$107,OFFSET('6. Patients'!$KF$9,1,MATCH($D39,'6. Patients'!$KG$9:$KS$9,0),ROWS('6. Patients'!ES$10:ES$107))),0)+
IFERROR(SUMPRODUCT('6. Patients'!DF$10:DF$107,OFFSET('6. Patients'!$KT$9,1,MATCH($D39,'6. Patients'!$KU$9:$LP$9,0),ROWS('6. Patients'!ES$10:ES$107))),0)+
IFERROR(SUMPRODUCT('6. Patients'!DF$10:DF$107,OFFSET('6. Patients'!$LQ$9,1,MATCH($D39,'6. Patients'!$LR$9:$MF$9,0),ROWS('6. Patients'!ES$10:ES$107))),0))+
IFERROR(VLOOKUP($D39,$H$109:$L$139,COLUMNS($H$108:$J$108)-1+AN$7,0)*$E39*$F39*'1. General Inputs'!$J$18,0),0)</f>
        <v>0</v>
      </c>
      <c r="AO39" s="3">
        <f ca="1">ROUNDUP($F39*$E39*CHOOSE(AO$7,
IFERROR(SUMPRODUCT('6. Patients'!DG$10:DG$107,OFFSET('6. Patients'!$DM$9,1,MATCH($D39,'6. Patients'!$DN$9:$EI$9,0),ROWS('6. Patients'!ET$10:ET$107))),0)+
IFERROR(SUMPRODUCT('6. Patients'!DG$10:DG$107,OFFSET('6. Patients'!$EJ$9,1,MATCH($D39,'6. Patients'!$EK$9:$EW$9,0),ROWS('6. Patients'!ET$10:ET$107))),0)+
IFERROR(SUMPRODUCT('6. Patients'!DG$10:DG$107,OFFSET('6. Patients'!$EX$9,1,MATCH($D39,'6. Patients'!$EY$9:$FT$9,0),ROWS('6. Patients'!ET$10:ET$107))),0)+
IFERROR(SUMPRODUCT('6. Patients'!DG$10:DG$107,OFFSET('6. Patients'!$FU$9,1,MATCH($D39,'6. Patients'!$FV$9:$GJ$9,0),ROWS('6. Patients'!ET$10:ET$107))),0),
IFERROR(SUMPRODUCT('6. Patients'!DG$10:DG$107,OFFSET('6. Patients'!$GK$9,1,MATCH($D39,'6. Patients'!$GL$9:$HG$9,0),ROWS('6. Patients'!ET$10:ET$107))),0)+
IFERROR(SUMPRODUCT('6. Patients'!DG$10:DG$107,OFFSET('6. Patients'!$HH$9,1,MATCH($D39,'6. Patients'!$HI$9:$HU$9,0),ROWS('6. Patients'!ET$10:ET$107))),0)+
IFERROR(SUMPRODUCT('6. Patients'!DG$10:DG$107,OFFSET('6. Patients'!$HV$9,1,MATCH($D39,'6. Patients'!$HW$9:$IR$9,0),ROWS('6. Patients'!ET$10:ET$107))),0)+
IFERROR(SUMPRODUCT('6. Patients'!DG$10:DG$107,OFFSET('6. Patients'!$IS$9,1,MATCH($D39,'6. Patients'!$IT$9:$JH$9,0),ROWS('6. Patients'!ET$10:ET$107))),0),
IFERROR(SUMPRODUCT('6. Patients'!DG$10:DG$107,OFFSET('6. Patients'!$JI$9,1,MATCH($D39,'6. Patients'!$JJ$9:$KE$9,0),ROWS('6. Patients'!ET$10:ET$107))),0)+
IFERROR(SUMPRODUCT('6. Patients'!DG$10:DG$107,OFFSET('6. Patients'!$KF$9,1,MATCH($D39,'6. Patients'!$KG$9:$KS$9,0),ROWS('6. Patients'!ET$10:ET$107))),0)+
IFERROR(SUMPRODUCT('6. Patients'!DG$10:DG$107,OFFSET('6. Patients'!$KT$9,1,MATCH($D39,'6. Patients'!$KU$9:$LP$9,0),ROWS('6. Patients'!ET$10:ET$107))),0)+
IFERROR(SUMPRODUCT('6. Patients'!DG$10:DG$107,OFFSET('6. Patients'!$LQ$9,1,MATCH($D39,'6. Patients'!$LR$9:$MF$9,0),ROWS('6. Patients'!ET$10:ET$107))),0))+
IFERROR(VLOOKUP($D39,$H$109:$L$139,COLUMNS($H$108:$J$108)-1+AO$7,0)*$E39*$F39*'1. General Inputs'!$J$18,0),0)</f>
        <v>0</v>
      </c>
      <c r="AP39" s="3">
        <f ca="1">ROUNDUP($F39*$E39*CHOOSE(AP$7,
IFERROR(SUMPRODUCT('6. Patients'!DH$10:DH$107,OFFSET('6. Patients'!$DM$9,1,MATCH($D39,'6. Patients'!$DN$9:$EI$9,0),ROWS('6. Patients'!EU$10:EU$107))),0)+
IFERROR(SUMPRODUCT('6. Patients'!DH$10:DH$107,OFFSET('6. Patients'!$EJ$9,1,MATCH($D39,'6. Patients'!$EK$9:$EW$9,0),ROWS('6. Patients'!EU$10:EU$107))),0)+
IFERROR(SUMPRODUCT('6. Patients'!DH$10:DH$107,OFFSET('6. Patients'!$EX$9,1,MATCH($D39,'6. Patients'!$EY$9:$FT$9,0),ROWS('6. Patients'!EU$10:EU$107))),0)+
IFERROR(SUMPRODUCT('6. Patients'!DH$10:DH$107,OFFSET('6. Patients'!$FU$9,1,MATCH($D39,'6. Patients'!$FV$9:$GJ$9,0),ROWS('6. Patients'!EU$10:EU$107))),0),
IFERROR(SUMPRODUCT('6. Patients'!DH$10:DH$107,OFFSET('6. Patients'!$GK$9,1,MATCH($D39,'6. Patients'!$GL$9:$HG$9,0),ROWS('6. Patients'!EU$10:EU$107))),0)+
IFERROR(SUMPRODUCT('6. Patients'!DH$10:DH$107,OFFSET('6. Patients'!$HH$9,1,MATCH($D39,'6. Patients'!$HI$9:$HU$9,0),ROWS('6. Patients'!EU$10:EU$107))),0)+
IFERROR(SUMPRODUCT('6. Patients'!DH$10:DH$107,OFFSET('6. Patients'!$HV$9,1,MATCH($D39,'6. Patients'!$HW$9:$IR$9,0),ROWS('6. Patients'!EU$10:EU$107))),0)+
IFERROR(SUMPRODUCT('6. Patients'!DH$10:DH$107,OFFSET('6. Patients'!$IS$9,1,MATCH($D39,'6. Patients'!$IT$9:$JH$9,0),ROWS('6. Patients'!EU$10:EU$107))),0),
IFERROR(SUMPRODUCT('6. Patients'!DH$10:DH$107,OFFSET('6. Patients'!$JI$9,1,MATCH($D39,'6. Patients'!$JJ$9:$KE$9,0),ROWS('6. Patients'!EU$10:EU$107))),0)+
IFERROR(SUMPRODUCT('6. Patients'!DH$10:DH$107,OFFSET('6. Patients'!$KF$9,1,MATCH($D39,'6. Patients'!$KG$9:$KS$9,0),ROWS('6. Patients'!EU$10:EU$107))),0)+
IFERROR(SUMPRODUCT('6. Patients'!DH$10:DH$107,OFFSET('6. Patients'!$KT$9,1,MATCH($D39,'6. Patients'!$KU$9:$LP$9,0),ROWS('6. Patients'!EU$10:EU$107))),0)+
IFERROR(SUMPRODUCT('6. Patients'!DH$10:DH$107,OFFSET('6. Patients'!$LQ$9,1,MATCH($D39,'6. Patients'!$LR$9:$MF$9,0),ROWS('6. Patients'!EU$10:EU$107))),0))+
IFERROR(VLOOKUP($D39,$H$109:$L$139,COLUMNS($H$108:$J$108)-1+AP$7,0)*$E39*$F39*'1. General Inputs'!$J$18,0),0)</f>
        <v>0</v>
      </c>
      <c r="AQ39" s="3">
        <f ca="1">ROUNDUP($F39*$E39*CHOOSE(AQ$7,
IFERROR(SUMPRODUCT('6. Patients'!DI$10:DI$107,OFFSET('6. Patients'!$DM$9,1,MATCH($D39,'6. Patients'!$DN$9:$EI$9,0),ROWS('6. Patients'!EV$10:EV$107))),0)+
IFERROR(SUMPRODUCT('6. Patients'!DI$10:DI$107,OFFSET('6. Patients'!$EJ$9,1,MATCH($D39,'6. Patients'!$EK$9:$EW$9,0),ROWS('6. Patients'!EV$10:EV$107))),0)+
IFERROR(SUMPRODUCT('6. Patients'!DI$10:DI$107,OFFSET('6. Patients'!$EX$9,1,MATCH($D39,'6. Patients'!$EY$9:$FT$9,0),ROWS('6. Patients'!EV$10:EV$107))),0)+
IFERROR(SUMPRODUCT('6. Patients'!DI$10:DI$107,OFFSET('6. Patients'!$FU$9,1,MATCH($D39,'6. Patients'!$FV$9:$GJ$9,0),ROWS('6. Patients'!EV$10:EV$107))),0),
IFERROR(SUMPRODUCT('6. Patients'!DI$10:DI$107,OFFSET('6. Patients'!$GK$9,1,MATCH($D39,'6. Patients'!$GL$9:$HG$9,0),ROWS('6. Patients'!EV$10:EV$107))),0)+
IFERROR(SUMPRODUCT('6. Patients'!DI$10:DI$107,OFFSET('6. Patients'!$HH$9,1,MATCH($D39,'6. Patients'!$HI$9:$HU$9,0),ROWS('6. Patients'!EV$10:EV$107))),0)+
IFERROR(SUMPRODUCT('6. Patients'!DI$10:DI$107,OFFSET('6. Patients'!$HV$9,1,MATCH($D39,'6. Patients'!$HW$9:$IR$9,0),ROWS('6. Patients'!EV$10:EV$107))),0)+
IFERROR(SUMPRODUCT('6. Patients'!DI$10:DI$107,OFFSET('6. Patients'!$IS$9,1,MATCH($D39,'6. Patients'!$IT$9:$JH$9,0),ROWS('6. Patients'!EV$10:EV$107))),0),
IFERROR(SUMPRODUCT('6. Patients'!DI$10:DI$107,OFFSET('6. Patients'!$JI$9,1,MATCH($D39,'6. Patients'!$JJ$9:$KE$9,0),ROWS('6. Patients'!EV$10:EV$107))),0)+
IFERROR(SUMPRODUCT('6. Patients'!DI$10:DI$107,OFFSET('6. Patients'!$KF$9,1,MATCH($D39,'6. Patients'!$KG$9:$KS$9,0),ROWS('6. Patients'!EV$10:EV$107))),0)+
IFERROR(SUMPRODUCT('6. Patients'!DI$10:DI$107,OFFSET('6. Patients'!$KT$9,1,MATCH($D39,'6. Patients'!$KU$9:$LP$9,0),ROWS('6. Patients'!EV$10:EV$107))),0)+
IFERROR(SUMPRODUCT('6. Patients'!DI$10:DI$107,OFFSET('6. Patients'!$LQ$9,1,MATCH($D39,'6. Patients'!$LR$9:$MF$9,0),ROWS('6. Patients'!EV$10:EV$107))),0))+
IFERROR(VLOOKUP($D39,$H$109:$L$139,COLUMNS($H$108:$J$108)-1+AQ$7,0)*$E39*$F39*'1. General Inputs'!$J$18,0),0)</f>
        <v>0</v>
      </c>
      <c r="AR39" s="115"/>
      <c r="AY39" s="114">
        <f ca="1">IFERROR(SUM(OFFSET('7. Consumption'!H39,0,1,,MIN('1. General Inputs'!$J$20,COLUMNS('7. Consumption'!H$9:$AQ$9)-1))),0)+MAX(0,$AQ39*('1. General Inputs'!$J$20-COLUMNS('7. Consumption'!H$9:$AQ$9)+1))</f>
        <v>0</v>
      </c>
      <c r="AZ39" s="114">
        <f ca="1">IFERROR(SUM(OFFSET('7. Consumption'!I39,0,1,,MIN('1. General Inputs'!$J$20,COLUMNS('7. Consumption'!I$9:$AQ$9)-1))),0)+MAX(0,$AQ39*('1. General Inputs'!$J$20-COLUMNS('7. Consumption'!I$9:$AQ$9)+1))</f>
        <v>0</v>
      </c>
      <c r="BA39" s="114">
        <f ca="1">IFERROR(SUM(OFFSET('7. Consumption'!J39,0,1,,MIN('1. General Inputs'!$J$20,COLUMNS('7. Consumption'!J$9:$AQ$9)-1))),0)+MAX(0,$AQ39*('1. General Inputs'!$J$20-COLUMNS('7. Consumption'!J$9:$AQ$9)+1))</f>
        <v>0</v>
      </c>
      <c r="BB39" s="114">
        <f ca="1">IFERROR(SUM(OFFSET('7. Consumption'!K39,0,1,,MIN('1. General Inputs'!$J$20,COLUMNS('7. Consumption'!K$9:$AQ$9)-1))),0)+MAX(0,$AQ39*('1. General Inputs'!$J$20-COLUMNS('7. Consumption'!K$9:$AQ$9)+1))</f>
        <v>0</v>
      </c>
      <c r="BC39" s="114">
        <f ca="1">IFERROR(SUM(OFFSET('7. Consumption'!L39,0,1,,MIN('1. General Inputs'!$J$20,COLUMNS('7. Consumption'!L$9:$AQ$9)-1))),0)+MAX(0,$AQ39*('1. General Inputs'!$J$20-COLUMNS('7. Consumption'!L$9:$AQ$9)+1))</f>
        <v>0</v>
      </c>
      <c r="BD39" s="114">
        <f ca="1">IFERROR(SUM(OFFSET('7. Consumption'!M39,0,1,,MIN('1. General Inputs'!$J$20,COLUMNS('7. Consumption'!M$9:$AQ$9)-1))),0)+MAX(0,$AQ39*('1. General Inputs'!$J$20-COLUMNS('7. Consumption'!M$9:$AQ$9)+1))</f>
        <v>0</v>
      </c>
      <c r="BE39" s="114">
        <f ca="1">IFERROR(SUM(OFFSET('7. Consumption'!N39,0,1,,MIN('1. General Inputs'!$J$20,COLUMNS('7. Consumption'!N$9:$AQ$9)-1))),0)+MAX(0,$AQ39*('1. General Inputs'!$J$20-COLUMNS('7. Consumption'!N$9:$AQ$9)+1))</f>
        <v>0</v>
      </c>
      <c r="BF39" s="114">
        <f ca="1">IFERROR(SUM(OFFSET('7. Consumption'!O39,0,1,,MIN('1. General Inputs'!$J$20,COLUMNS('7. Consumption'!O$9:$AQ$9)-1))),0)+MAX(0,$AQ39*('1. General Inputs'!$J$20-COLUMNS('7. Consumption'!O$9:$AQ$9)+1))</f>
        <v>0</v>
      </c>
      <c r="BG39" s="114">
        <f ca="1">IFERROR(SUM(OFFSET('7. Consumption'!P39,0,1,,MIN('1. General Inputs'!$J$20,COLUMNS('7. Consumption'!P$9:$AQ$9)-1))),0)+MAX(0,$AQ39*('1. General Inputs'!$J$20-COLUMNS('7. Consumption'!P$9:$AQ$9)+1))</f>
        <v>0</v>
      </c>
      <c r="BH39" s="114">
        <f ca="1">IFERROR(SUM(OFFSET('7. Consumption'!Q39,0,1,,MIN('1. General Inputs'!$J$20,COLUMNS('7. Consumption'!Q$9:$AQ$9)-1))),0)+MAX(0,$AQ39*('1. General Inputs'!$J$20-COLUMNS('7. Consumption'!Q$9:$AQ$9)+1))</f>
        <v>0</v>
      </c>
      <c r="BI39" s="114">
        <f ca="1">IFERROR(SUM(OFFSET('7. Consumption'!R39,0,1,,MIN('1. General Inputs'!$J$20,COLUMNS('7. Consumption'!R$9:$AQ$9)-1))),0)+MAX(0,$AQ39*('1. General Inputs'!$J$20-COLUMNS('7. Consumption'!R$9:$AQ$9)+1))</f>
        <v>0</v>
      </c>
      <c r="BJ39" s="114">
        <f ca="1">IFERROR(SUM(OFFSET('7. Consumption'!S39,0,1,,MIN('1. General Inputs'!$J$20,COLUMNS('7. Consumption'!S$9:$AQ$9)-1))),0)+MAX(0,$AQ39*('1. General Inputs'!$J$20-COLUMNS('7. Consumption'!S$9:$AQ$9)+1))</f>
        <v>0</v>
      </c>
      <c r="BK39" s="114">
        <f ca="1">IFERROR(SUM(OFFSET('7. Consumption'!T39,0,1,,MIN('1. General Inputs'!$J$20,COLUMNS('7. Consumption'!T$9:$AQ$9)-1))),0)+MAX(0,$AQ39*('1. General Inputs'!$J$20-COLUMNS('7. Consumption'!T$9:$AQ$9)+1))</f>
        <v>0</v>
      </c>
      <c r="BL39" s="114">
        <f ca="1">IFERROR(SUM(OFFSET('7. Consumption'!U39,0,1,,MIN('1. General Inputs'!$J$20,COLUMNS('7. Consumption'!U$9:$AQ$9)-1))),0)+MAX(0,$AQ39*('1. General Inputs'!$J$20-COLUMNS('7. Consumption'!U$9:$AQ$9)+1))</f>
        <v>0</v>
      </c>
      <c r="BM39" s="114">
        <f ca="1">IFERROR(SUM(OFFSET('7. Consumption'!V39,0,1,,MIN('1. General Inputs'!$J$20,COLUMNS('7. Consumption'!V$9:$AQ$9)-1))),0)+MAX(0,$AQ39*('1. General Inputs'!$J$20-COLUMNS('7. Consumption'!V$9:$AQ$9)+1))</f>
        <v>0</v>
      </c>
      <c r="BN39" s="114">
        <f ca="1">IFERROR(SUM(OFFSET('7. Consumption'!W39,0,1,,MIN('1. General Inputs'!$J$20,COLUMNS('7. Consumption'!W$9:$AQ$9)-1))),0)+MAX(0,$AQ39*('1. General Inputs'!$J$20-COLUMNS('7. Consumption'!W$9:$AQ$9)+1))</f>
        <v>0</v>
      </c>
      <c r="BO39" s="114">
        <f ca="1">IFERROR(SUM(OFFSET('7. Consumption'!X39,0,1,,MIN('1. General Inputs'!$J$20,COLUMNS('7. Consumption'!X$9:$AQ$9)-1))),0)+MAX(0,$AQ39*('1. General Inputs'!$J$20-COLUMNS('7. Consumption'!X$9:$AQ$9)+1))</f>
        <v>0</v>
      </c>
      <c r="BP39" s="114">
        <f ca="1">IFERROR(SUM(OFFSET('7. Consumption'!Y39,0,1,,MIN('1. General Inputs'!$J$20,COLUMNS('7. Consumption'!Y$9:$AQ$9)-1))),0)+MAX(0,$AQ39*('1. General Inputs'!$J$20-COLUMNS('7. Consumption'!Y$9:$AQ$9)+1))</f>
        <v>0</v>
      </c>
      <c r="BQ39" s="114">
        <f ca="1">IFERROR(SUM(OFFSET('7. Consumption'!Z39,0,1,,MIN('1. General Inputs'!$J$20,COLUMNS('7. Consumption'!Z$9:$AQ$9)-1))),0)+MAX(0,$AQ39*('1. General Inputs'!$J$20-COLUMNS('7. Consumption'!Z$9:$AQ$9)+1))</f>
        <v>0</v>
      </c>
      <c r="BR39" s="114">
        <f ca="1">IFERROR(SUM(OFFSET('7. Consumption'!AA39,0,1,,MIN('1. General Inputs'!$J$20,COLUMNS('7. Consumption'!AA$9:$AQ$9)-1))),0)+MAX(0,$AQ39*('1. General Inputs'!$J$20-COLUMNS('7. Consumption'!AA$9:$AQ$9)+1))</f>
        <v>0</v>
      </c>
      <c r="BS39" s="114">
        <f ca="1">IFERROR(SUM(OFFSET('7. Consumption'!AB39,0,1,,MIN('1. General Inputs'!$J$20,COLUMNS('7. Consumption'!AB$9:$AQ$9)-1))),0)+MAX(0,$AQ39*('1. General Inputs'!$J$20-COLUMNS('7. Consumption'!AB$9:$AQ$9)+1))</f>
        <v>0</v>
      </c>
      <c r="BT39" s="114">
        <f ca="1">IFERROR(SUM(OFFSET('7. Consumption'!AC39,0,1,,MIN('1. General Inputs'!$J$20,COLUMNS('7. Consumption'!AC$9:$AQ$9)-1))),0)+MAX(0,$AQ39*('1. General Inputs'!$J$20-COLUMNS('7. Consumption'!AC$9:$AQ$9)+1))</f>
        <v>0</v>
      </c>
      <c r="BU39" s="114">
        <f ca="1">IFERROR(SUM(OFFSET('7. Consumption'!AD39,0,1,,MIN('1. General Inputs'!$J$20,COLUMNS('7. Consumption'!AD$9:$AQ$9)-1))),0)+MAX(0,$AQ39*('1. General Inputs'!$J$20-COLUMNS('7. Consumption'!AD$9:$AQ$9)+1))</f>
        <v>0</v>
      </c>
      <c r="BV39" s="114">
        <f ca="1">IFERROR(SUM(OFFSET('7. Consumption'!AE39,0,1,,MIN('1. General Inputs'!$J$20,COLUMNS('7. Consumption'!AE$9:$AQ$9)-1))),0)+MAX(0,$AQ39*('1. General Inputs'!$J$20-COLUMNS('7. Consumption'!AE$9:$AQ$9)+1))</f>
        <v>0</v>
      </c>
      <c r="BW39" s="114">
        <f ca="1">IFERROR(SUM(OFFSET('7. Consumption'!AF39,0,1,,MIN('1. General Inputs'!$J$20,COLUMNS('7. Consumption'!AF$9:$AQ$9)-1))),0)+MAX(0,$AQ39*('1. General Inputs'!$J$20-COLUMNS('7. Consumption'!AF$9:$AQ$9)+1))</f>
        <v>0</v>
      </c>
      <c r="BX39" s="114">
        <f ca="1">IFERROR(SUM(OFFSET('7. Consumption'!AG39,0,1,,MIN('1. General Inputs'!$J$20,COLUMNS('7. Consumption'!AG$9:$AQ$9)-1))),0)+MAX(0,$AQ39*('1. General Inputs'!$J$20-COLUMNS('7. Consumption'!AG$9:$AQ$9)+1))</f>
        <v>0</v>
      </c>
      <c r="BY39" s="114">
        <f ca="1">IFERROR(SUM(OFFSET('7. Consumption'!AH39,0,1,,MIN('1. General Inputs'!$J$20,COLUMNS('7. Consumption'!AH$9:$AQ$9)-1))),0)+MAX(0,$AQ39*('1. General Inputs'!$J$20-COLUMNS('7. Consumption'!AH$9:$AQ$9)+1))</f>
        <v>0</v>
      </c>
      <c r="BZ39" s="114">
        <f ca="1">IFERROR(SUM(OFFSET('7. Consumption'!AI39,0,1,,MIN('1. General Inputs'!$J$20,COLUMNS('7. Consumption'!AI$9:$AQ$9)-1))),0)+MAX(0,$AQ39*('1. General Inputs'!$J$20-COLUMNS('7. Consumption'!AI$9:$AQ$9)+1))</f>
        <v>0</v>
      </c>
      <c r="CA39" s="114">
        <f ca="1">IFERROR(SUM(OFFSET('7. Consumption'!AJ39,0,1,,MIN('1. General Inputs'!$J$20,COLUMNS('7. Consumption'!AJ$9:$AQ$9)-1))),0)+MAX(0,$AQ39*('1. General Inputs'!$J$20-COLUMNS('7. Consumption'!AJ$9:$AQ$9)+1))</f>
        <v>0</v>
      </c>
      <c r="CB39" s="114">
        <f ca="1">IFERROR(SUM(OFFSET('7. Consumption'!AK39,0,1,,MIN('1. General Inputs'!$J$20,COLUMNS('7. Consumption'!AK$9:$AQ$9)-1))),0)+MAX(0,$AQ39*('1. General Inputs'!$J$20-COLUMNS('7. Consumption'!AK$9:$AQ$9)+1))</f>
        <v>0</v>
      </c>
      <c r="CC39" s="114">
        <f ca="1">IFERROR(SUM(OFFSET('7. Consumption'!AL39,0,1,,MIN('1. General Inputs'!$J$20,COLUMNS('7. Consumption'!AL$9:$AQ$9)-1))),0)+MAX(0,$AQ39*('1. General Inputs'!$J$20-COLUMNS('7. Consumption'!AL$9:$AQ$9)+1))</f>
        <v>0</v>
      </c>
      <c r="CD39" s="114">
        <f ca="1">IFERROR(SUM(OFFSET('7. Consumption'!AM39,0,1,,MIN('1. General Inputs'!$J$20,COLUMNS('7. Consumption'!AM$9:$AQ$9)-1))),0)+MAX(0,$AQ39*('1. General Inputs'!$J$20-COLUMNS('7. Consumption'!AM$9:$AQ$9)+1))</f>
        <v>0</v>
      </c>
      <c r="CE39" s="114">
        <f ca="1">IFERROR(SUM(OFFSET('7. Consumption'!AN39,0,1,,MIN('1. General Inputs'!$J$20,COLUMNS('7. Consumption'!AN$9:$AQ$9)-1))),0)+MAX(0,$AQ39*('1. General Inputs'!$J$20-COLUMNS('7. Consumption'!AN$9:$AQ$9)+1))</f>
        <v>0</v>
      </c>
      <c r="CF39" s="114">
        <f ca="1">IFERROR(SUM(OFFSET('7. Consumption'!AO39,0,1,,MIN('1. General Inputs'!$J$20,COLUMNS('7. Consumption'!AO$9:$AQ$9)-1))),0)+MAX(0,$AQ39*('1. General Inputs'!$J$20-COLUMNS('7. Consumption'!AO$9:$AQ$9)+1))</f>
        <v>0</v>
      </c>
      <c r="CG39" s="114">
        <f ca="1">IFERROR(SUM(OFFSET('7. Consumption'!AP39,0,1,,MIN('1. General Inputs'!$J$20,COLUMNS('7. Consumption'!AP$9:$AQ$9)-1))),0)+MAX(0,$AQ39*('1. General Inputs'!$J$20-COLUMNS('7. Consumption'!AP$9:$AQ$9)+1))</f>
        <v>0</v>
      </c>
      <c r="CH39" s="114">
        <f ca="1">IFERROR(SUM(OFFSET('7. Consumption'!AQ39,0,1,,MIN('1. General Inputs'!$J$20,COLUMNS('7. Consumption'!AQ$9:$AQ$9)-1))),0)+MAX(0,$AQ39*('1. General Inputs'!$J$20-COLUMNS('7. Consumption'!AQ$9:$AQ$9)+1))</f>
        <v>0</v>
      </c>
    </row>
    <row r="40" spans="2:86" x14ac:dyDescent="0.3">
      <c r="B40" s="12"/>
      <c r="C40" s="12" t="str">
        <f>IFERROR(VLOOKUP(ROWS($C$9:$C40),'5. Dosing'!$I$12:$J$73,COLUMNS('5. Dosing'!$I$11:$J$11),0),"")</f>
        <v>TDF (300) - 30 tab</v>
      </c>
      <c r="D40" s="12" t="str">
        <f>IFERROR(INDEX('5. Dosing'!C$12:C$73,MATCH('7. Consumption'!$C40,'5. Dosing'!$J$12:$J$73,0)),"")</f>
        <v>TDF</v>
      </c>
      <c r="E40" s="108">
        <f>IFERROR(INDEX('5. Dosing'!H$12:H$73,MATCH('7. Consumption'!$C40,'5. Dosing'!$J$12:$J$73,0)),0)</f>
        <v>1</v>
      </c>
      <c r="F40" s="109">
        <f>IFERROR(INDEX('5. Dosing'!G$12:G$73,MATCH('7. Consumption'!$C40,'5. Dosing'!$J$12:$J$73,0))*(30.5)/INDEX('5. Dosing'!F$12:F$73,MATCH('7. Consumption'!$C40,'5. Dosing'!$J$12:$J$73,0)),0)</f>
        <v>1.0166666666666666</v>
      </c>
      <c r="H40" s="3">
        <f ca="1">ROUNDUP($F40*$E40*CHOOSE(H$7,
IFERROR(SUMPRODUCT('6. Patients'!BZ$10:BZ$107,OFFSET('6. Patients'!$DM$9,1,MATCH($D40,'6. Patients'!$DN$9:$EI$9,0),ROWS('6. Patients'!DM$10:DM$107))),0)+
IFERROR(SUMPRODUCT('6. Patients'!BZ$10:BZ$107,OFFSET('6. Patients'!$EJ$9,1,MATCH($D40,'6. Patients'!$EK$9:$EW$9,0),ROWS('6. Patients'!DM$10:DM$107))),0)+
IFERROR(SUMPRODUCT('6. Patients'!BZ$10:BZ$107,OFFSET('6. Patients'!$EX$9,1,MATCH($D40,'6. Patients'!$EY$9:$FT$9,0),ROWS('6. Patients'!DM$10:DM$107))),0)+
IFERROR(SUMPRODUCT('6. Patients'!BZ$10:BZ$107,OFFSET('6. Patients'!$FU$9,1,MATCH($D40,'6. Patients'!$FV$9:$GJ$9,0),ROWS('6. Patients'!DM$10:DM$107))),0),
IFERROR(SUMPRODUCT('6. Patients'!BZ$10:BZ$107,OFFSET('6. Patients'!$GK$9,1,MATCH($D40,'6. Patients'!$GL$9:$HG$9,0),ROWS('6. Patients'!DM$10:DM$107))),0)+
IFERROR(SUMPRODUCT('6. Patients'!BZ$10:BZ$107,OFFSET('6. Patients'!$HH$9,1,MATCH($D40,'6. Patients'!$HI$9:$HU$9,0),ROWS('6. Patients'!DM$10:DM$107))),0)+
IFERROR(SUMPRODUCT('6. Patients'!BZ$10:BZ$107,OFFSET('6. Patients'!$HV$9,1,MATCH($D40,'6. Patients'!$HW$9:$IR$9,0),ROWS('6. Patients'!DM$10:DM$107))),0)+
IFERROR(SUMPRODUCT('6. Patients'!BZ$10:BZ$107,OFFSET('6. Patients'!$IS$9,1,MATCH($D40,'6. Patients'!$IT$9:$JH$9,0),ROWS('6. Patients'!DM$10:DM$107))),0),
IFERROR(SUMPRODUCT('6. Patients'!BZ$10:BZ$107,OFFSET('6. Patients'!$JI$9,1,MATCH($D40,'6. Patients'!$JJ$9:$KE$9,0),ROWS('6. Patients'!DM$10:DM$107))),0)+
IFERROR(SUMPRODUCT('6. Patients'!BZ$10:BZ$107,OFFSET('6. Patients'!$KF$9,1,MATCH($D40,'6. Patients'!$KG$9:$KS$9,0),ROWS('6. Patients'!DM$10:DM$107))),0)+
IFERROR(SUMPRODUCT('6. Patients'!BZ$10:BZ$107,OFFSET('6. Patients'!$KT$9,1,MATCH($D40,'6. Patients'!$KU$9:$LP$9,0),ROWS('6. Patients'!DM$10:DM$107))),0)+
IFERROR(SUMPRODUCT('6. Patients'!BZ$10:BZ$107,OFFSET('6. Patients'!$LQ$9,1,MATCH($D40,'6. Patients'!$LR$9:$MF$9,0),ROWS('6. Patients'!DM$10:DM$107))),0))+
IFERROR(VLOOKUP($D40,$H$109:$L$139,COLUMNS($H$108:$J$108)-1+H$7,0)*$E40*$F40*'1. General Inputs'!$J$18,0),0)</f>
        <v>0</v>
      </c>
      <c r="I40" s="3">
        <f ca="1">ROUNDUP($F40*$E40*CHOOSE(I$7,
IFERROR(SUMPRODUCT('6. Patients'!CA$10:CA$107,OFFSET('6. Patients'!$DM$9,1,MATCH($D40,'6. Patients'!$DN$9:$EI$9,0),ROWS('6. Patients'!DN$10:DN$107))),0)+
IFERROR(SUMPRODUCT('6. Patients'!CA$10:CA$107,OFFSET('6. Patients'!$EJ$9,1,MATCH($D40,'6. Patients'!$EK$9:$EW$9,0),ROWS('6. Patients'!DN$10:DN$107))),0)+
IFERROR(SUMPRODUCT('6. Patients'!CA$10:CA$107,OFFSET('6. Patients'!$EX$9,1,MATCH($D40,'6. Patients'!$EY$9:$FT$9,0),ROWS('6. Patients'!DN$10:DN$107))),0)+
IFERROR(SUMPRODUCT('6. Patients'!CA$10:CA$107,OFFSET('6. Patients'!$FU$9,1,MATCH($D40,'6. Patients'!$FV$9:$GJ$9,0),ROWS('6. Patients'!DN$10:DN$107))),0),
IFERROR(SUMPRODUCT('6. Patients'!CA$10:CA$107,OFFSET('6. Patients'!$GK$9,1,MATCH($D40,'6. Patients'!$GL$9:$HG$9,0),ROWS('6. Patients'!DN$10:DN$107))),0)+
IFERROR(SUMPRODUCT('6. Patients'!CA$10:CA$107,OFFSET('6. Patients'!$HH$9,1,MATCH($D40,'6. Patients'!$HI$9:$HU$9,0),ROWS('6. Patients'!DN$10:DN$107))),0)+
IFERROR(SUMPRODUCT('6. Patients'!CA$10:CA$107,OFFSET('6. Patients'!$HV$9,1,MATCH($D40,'6. Patients'!$HW$9:$IR$9,0),ROWS('6. Patients'!DN$10:DN$107))),0)+
IFERROR(SUMPRODUCT('6. Patients'!CA$10:CA$107,OFFSET('6. Patients'!$IS$9,1,MATCH($D40,'6. Patients'!$IT$9:$JH$9,0),ROWS('6. Patients'!DN$10:DN$107))),0),
IFERROR(SUMPRODUCT('6. Patients'!CA$10:CA$107,OFFSET('6. Patients'!$JI$9,1,MATCH($D40,'6. Patients'!$JJ$9:$KE$9,0),ROWS('6. Patients'!DN$10:DN$107))),0)+
IFERROR(SUMPRODUCT('6. Patients'!CA$10:CA$107,OFFSET('6. Patients'!$KF$9,1,MATCH($D40,'6. Patients'!$KG$9:$KS$9,0),ROWS('6. Patients'!DN$10:DN$107))),0)+
IFERROR(SUMPRODUCT('6. Patients'!CA$10:CA$107,OFFSET('6. Patients'!$KT$9,1,MATCH($D40,'6. Patients'!$KU$9:$LP$9,0),ROWS('6. Patients'!DN$10:DN$107))),0)+
IFERROR(SUMPRODUCT('6. Patients'!CA$10:CA$107,OFFSET('6. Patients'!$LQ$9,1,MATCH($D40,'6. Patients'!$LR$9:$MF$9,0),ROWS('6. Patients'!DN$10:DN$107))),0))+
IFERROR(VLOOKUP($D40,$H$109:$L$139,COLUMNS($H$108:$J$108)-1+I$7,0)*$E40*$F40*'1. General Inputs'!$J$18,0),0)</f>
        <v>0</v>
      </c>
      <c r="J40" s="3">
        <f ca="1">ROUNDUP($F40*$E40*CHOOSE(J$7,
IFERROR(SUMPRODUCT('6. Patients'!CB$10:CB$107,OFFSET('6. Patients'!$DM$9,1,MATCH($D40,'6. Patients'!$DN$9:$EI$9,0),ROWS('6. Patients'!DO$10:DO$107))),0)+
IFERROR(SUMPRODUCT('6. Patients'!CB$10:CB$107,OFFSET('6. Patients'!$EJ$9,1,MATCH($D40,'6. Patients'!$EK$9:$EW$9,0),ROWS('6. Patients'!DO$10:DO$107))),0)+
IFERROR(SUMPRODUCT('6. Patients'!CB$10:CB$107,OFFSET('6. Patients'!$EX$9,1,MATCH($D40,'6. Patients'!$EY$9:$FT$9,0),ROWS('6. Patients'!DO$10:DO$107))),0)+
IFERROR(SUMPRODUCT('6. Patients'!CB$10:CB$107,OFFSET('6. Patients'!$FU$9,1,MATCH($D40,'6. Patients'!$FV$9:$GJ$9,0),ROWS('6. Patients'!DO$10:DO$107))),0),
IFERROR(SUMPRODUCT('6. Patients'!CB$10:CB$107,OFFSET('6. Patients'!$GK$9,1,MATCH($D40,'6. Patients'!$GL$9:$HG$9,0),ROWS('6. Patients'!DO$10:DO$107))),0)+
IFERROR(SUMPRODUCT('6. Patients'!CB$10:CB$107,OFFSET('6. Patients'!$HH$9,1,MATCH($D40,'6. Patients'!$HI$9:$HU$9,0),ROWS('6. Patients'!DO$10:DO$107))),0)+
IFERROR(SUMPRODUCT('6. Patients'!CB$10:CB$107,OFFSET('6. Patients'!$HV$9,1,MATCH($D40,'6. Patients'!$HW$9:$IR$9,0),ROWS('6. Patients'!DO$10:DO$107))),0)+
IFERROR(SUMPRODUCT('6. Patients'!CB$10:CB$107,OFFSET('6. Patients'!$IS$9,1,MATCH($D40,'6. Patients'!$IT$9:$JH$9,0),ROWS('6. Patients'!DO$10:DO$107))),0),
IFERROR(SUMPRODUCT('6. Patients'!CB$10:CB$107,OFFSET('6. Patients'!$JI$9,1,MATCH($D40,'6. Patients'!$JJ$9:$KE$9,0),ROWS('6. Patients'!DO$10:DO$107))),0)+
IFERROR(SUMPRODUCT('6. Patients'!CB$10:CB$107,OFFSET('6. Patients'!$KF$9,1,MATCH($D40,'6. Patients'!$KG$9:$KS$9,0),ROWS('6. Patients'!DO$10:DO$107))),0)+
IFERROR(SUMPRODUCT('6. Patients'!CB$10:CB$107,OFFSET('6. Patients'!$KT$9,1,MATCH($D40,'6. Patients'!$KU$9:$LP$9,0),ROWS('6. Patients'!DO$10:DO$107))),0)+
IFERROR(SUMPRODUCT('6. Patients'!CB$10:CB$107,OFFSET('6. Patients'!$LQ$9,1,MATCH($D40,'6. Patients'!$LR$9:$MF$9,0),ROWS('6. Patients'!DO$10:DO$107))),0))+
IFERROR(VLOOKUP($D40,$H$109:$L$139,COLUMNS($H$108:$J$108)-1+J$7,0)*$E40*$F40*'1. General Inputs'!$J$18,0),0)</f>
        <v>0</v>
      </c>
      <c r="K40" s="3">
        <f ca="1">ROUNDUP($F40*$E40*CHOOSE(K$7,
IFERROR(SUMPRODUCT('6. Patients'!CC$10:CC$107,OFFSET('6. Patients'!$DM$9,1,MATCH($D40,'6. Patients'!$DN$9:$EI$9,0),ROWS('6. Patients'!DP$10:DP$107))),0)+
IFERROR(SUMPRODUCT('6. Patients'!CC$10:CC$107,OFFSET('6. Patients'!$EJ$9,1,MATCH($D40,'6. Patients'!$EK$9:$EW$9,0),ROWS('6. Patients'!DP$10:DP$107))),0)+
IFERROR(SUMPRODUCT('6. Patients'!CC$10:CC$107,OFFSET('6. Patients'!$EX$9,1,MATCH($D40,'6. Patients'!$EY$9:$FT$9,0),ROWS('6. Patients'!DP$10:DP$107))),0)+
IFERROR(SUMPRODUCT('6. Patients'!CC$10:CC$107,OFFSET('6. Patients'!$FU$9,1,MATCH($D40,'6. Patients'!$FV$9:$GJ$9,0),ROWS('6. Patients'!DP$10:DP$107))),0),
IFERROR(SUMPRODUCT('6. Patients'!CC$10:CC$107,OFFSET('6. Patients'!$GK$9,1,MATCH($D40,'6. Patients'!$GL$9:$HG$9,0),ROWS('6. Patients'!DP$10:DP$107))),0)+
IFERROR(SUMPRODUCT('6. Patients'!CC$10:CC$107,OFFSET('6. Patients'!$HH$9,1,MATCH($D40,'6. Patients'!$HI$9:$HU$9,0),ROWS('6. Patients'!DP$10:DP$107))),0)+
IFERROR(SUMPRODUCT('6. Patients'!CC$10:CC$107,OFFSET('6. Patients'!$HV$9,1,MATCH($D40,'6. Patients'!$HW$9:$IR$9,0),ROWS('6. Patients'!DP$10:DP$107))),0)+
IFERROR(SUMPRODUCT('6. Patients'!CC$10:CC$107,OFFSET('6. Patients'!$IS$9,1,MATCH($D40,'6. Patients'!$IT$9:$JH$9,0),ROWS('6. Patients'!DP$10:DP$107))),0),
IFERROR(SUMPRODUCT('6. Patients'!CC$10:CC$107,OFFSET('6. Patients'!$JI$9,1,MATCH($D40,'6. Patients'!$JJ$9:$KE$9,0),ROWS('6. Patients'!DP$10:DP$107))),0)+
IFERROR(SUMPRODUCT('6. Patients'!CC$10:CC$107,OFFSET('6. Patients'!$KF$9,1,MATCH($D40,'6. Patients'!$KG$9:$KS$9,0),ROWS('6. Patients'!DP$10:DP$107))),0)+
IFERROR(SUMPRODUCT('6. Patients'!CC$10:CC$107,OFFSET('6. Patients'!$KT$9,1,MATCH($D40,'6. Patients'!$KU$9:$LP$9,0),ROWS('6. Patients'!DP$10:DP$107))),0)+
IFERROR(SUMPRODUCT('6. Patients'!CC$10:CC$107,OFFSET('6. Patients'!$LQ$9,1,MATCH($D40,'6. Patients'!$LR$9:$MF$9,0),ROWS('6. Patients'!DP$10:DP$107))),0))+
IFERROR(VLOOKUP($D40,$H$109:$L$139,COLUMNS($H$108:$J$108)-1+K$7,0)*$E40*$F40*'1. General Inputs'!$J$18,0),0)</f>
        <v>0</v>
      </c>
      <c r="L40" s="3">
        <f ca="1">ROUNDUP($F40*$E40*CHOOSE(L$7,
IFERROR(SUMPRODUCT('6. Patients'!CD$10:CD$107,OFFSET('6. Patients'!$DM$9,1,MATCH($D40,'6. Patients'!$DN$9:$EI$9,0),ROWS('6. Patients'!DQ$10:DQ$107))),0)+
IFERROR(SUMPRODUCT('6. Patients'!CD$10:CD$107,OFFSET('6. Patients'!$EJ$9,1,MATCH($D40,'6. Patients'!$EK$9:$EW$9,0),ROWS('6. Patients'!DQ$10:DQ$107))),0)+
IFERROR(SUMPRODUCT('6. Patients'!CD$10:CD$107,OFFSET('6. Patients'!$EX$9,1,MATCH($D40,'6. Patients'!$EY$9:$FT$9,0),ROWS('6. Patients'!DQ$10:DQ$107))),0)+
IFERROR(SUMPRODUCT('6. Patients'!CD$10:CD$107,OFFSET('6. Patients'!$FU$9,1,MATCH($D40,'6. Patients'!$FV$9:$GJ$9,0),ROWS('6. Patients'!DQ$10:DQ$107))),0),
IFERROR(SUMPRODUCT('6. Patients'!CD$10:CD$107,OFFSET('6. Patients'!$GK$9,1,MATCH($D40,'6. Patients'!$GL$9:$HG$9,0),ROWS('6. Patients'!DQ$10:DQ$107))),0)+
IFERROR(SUMPRODUCT('6. Patients'!CD$10:CD$107,OFFSET('6. Patients'!$HH$9,1,MATCH($D40,'6. Patients'!$HI$9:$HU$9,0),ROWS('6. Patients'!DQ$10:DQ$107))),0)+
IFERROR(SUMPRODUCT('6. Patients'!CD$10:CD$107,OFFSET('6. Patients'!$HV$9,1,MATCH($D40,'6. Patients'!$HW$9:$IR$9,0),ROWS('6. Patients'!DQ$10:DQ$107))),0)+
IFERROR(SUMPRODUCT('6. Patients'!CD$10:CD$107,OFFSET('6. Patients'!$IS$9,1,MATCH($D40,'6. Patients'!$IT$9:$JH$9,0),ROWS('6. Patients'!DQ$10:DQ$107))),0),
IFERROR(SUMPRODUCT('6. Patients'!CD$10:CD$107,OFFSET('6. Patients'!$JI$9,1,MATCH($D40,'6. Patients'!$JJ$9:$KE$9,0),ROWS('6. Patients'!DQ$10:DQ$107))),0)+
IFERROR(SUMPRODUCT('6. Patients'!CD$10:CD$107,OFFSET('6. Patients'!$KF$9,1,MATCH($D40,'6. Patients'!$KG$9:$KS$9,0),ROWS('6. Patients'!DQ$10:DQ$107))),0)+
IFERROR(SUMPRODUCT('6. Patients'!CD$10:CD$107,OFFSET('6. Patients'!$KT$9,1,MATCH($D40,'6. Patients'!$KU$9:$LP$9,0),ROWS('6. Patients'!DQ$10:DQ$107))),0)+
IFERROR(SUMPRODUCT('6. Patients'!CD$10:CD$107,OFFSET('6. Patients'!$LQ$9,1,MATCH($D40,'6. Patients'!$LR$9:$MF$9,0),ROWS('6. Patients'!DQ$10:DQ$107))),0))+
IFERROR(VLOOKUP($D40,$H$109:$L$139,COLUMNS($H$108:$J$108)-1+L$7,0)*$E40*$F40*'1. General Inputs'!$J$18,0),0)</f>
        <v>0</v>
      </c>
      <c r="M40" s="3">
        <f ca="1">ROUNDUP($F40*$E40*CHOOSE(M$7,
IFERROR(SUMPRODUCT('6. Patients'!CE$10:CE$107,OFFSET('6. Patients'!$DM$9,1,MATCH($D40,'6. Patients'!$DN$9:$EI$9,0),ROWS('6. Patients'!DR$10:DR$107))),0)+
IFERROR(SUMPRODUCT('6. Patients'!CE$10:CE$107,OFFSET('6. Patients'!$EJ$9,1,MATCH($D40,'6. Patients'!$EK$9:$EW$9,0),ROWS('6. Patients'!DR$10:DR$107))),0)+
IFERROR(SUMPRODUCT('6. Patients'!CE$10:CE$107,OFFSET('6. Patients'!$EX$9,1,MATCH($D40,'6. Patients'!$EY$9:$FT$9,0),ROWS('6. Patients'!DR$10:DR$107))),0)+
IFERROR(SUMPRODUCT('6. Patients'!CE$10:CE$107,OFFSET('6. Patients'!$FU$9,1,MATCH($D40,'6. Patients'!$FV$9:$GJ$9,0),ROWS('6. Patients'!DR$10:DR$107))),0),
IFERROR(SUMPRODUCT('6. Patients'!CE$10:CE$107,OFFSET('6. Patients'!$GK$9,1,MATCH($D40,'6. Patients'!$GL$9:$HG$9,0),ROWS('6. Patients'!DR$10:DR$107))),0)+
IFERROR(SUMPRODUCT('6. Patients'!CE$10:CE$107,OFFSET('6. Patients'!$HH$9,1,MATCH($D40,'6. Patients'!$HI$9:$HU$9,0),ROWS('6. Patients'!DR$10:DR$107))),0)+
IFERROR(SUMPRODUCT('6. Patients'!CE$10:CE$107,OFFSET('6. Patients'!$HV$9,1,MATCH($D40,'6. Patients'!$HW$9:$IR$9,0),ROWS('6. Patients'!DR$10:DR$107))),0)+
IFERROR(SUMPRODUCT('6. Patients'!CE$10:CE$107,OFFSET('6. Patients'!$IS$9,1,MATCH($D40,'6. Patients'!$IT$9:$JH$9,0),ROWS('6. Patients'!DR$10:DR$107))),0),
IFERROR(SUMPRODUCT('6. Patients'!CE$10:CE$107,OFFSET('6. Patients'!$JI$9,1,MATCH($D40,'6. Patients'!$JJ$9:$KE$9,0),ROWS('6. Patients'!DR$10:DR$107))),0)+
IFERROR(SUMPRODUCT('6. Patients'!CE$10:CE$107,OFFSET('6. Patients'!$KF$9,1,MATCH($D40,'6. Patients'!$KG$9:$KS$9,0),ROWS('6. Patients'!DR$10:DR$107))),0)+
IFERROR(SUMPRODUCT('6. Patients'!CE$10:CE$107,OFFSET('6. Patients'!$KT$9,1,MATCH($D40,'6. Patients'!$KU$9:$LP$9,0),ROWS('6. Patients'!DR$10:DR$107))),0)+
IFERROR(SUMPRODUCT('6. Patients'!CE$10:CE$107,OFFSET('6. Patients'!$LQ$9,1,MATCH($D40,'6. Patients'!$LR$9:$MF$9,0),ROWS('6. Patients'!DR$10:DR$107))),0))+
IFERROR(VLOOKUP($D40,$H$109:$L$139,COLUMNS($H$108:$J$108)-1+M$7,0)*$E40*$F40*'1. General Inputs'!$J$18,0),0)</f>
        <v>0</v>
      </c>
      <c r="N40" s="3">
        <f ca="1">ROUNDUP($F40*$E40*CHOOSE(N$7,
IFERROR(SUMPRODUCT('6. Patients'!CF$10:CF$107,OFFSET('6. Patients'!$DM$9,1,MATCH($D40,'6. Patients'!$DN$9:$EI$9,0),ROWS('6. Patients'!DS$10:DS$107))),0)+
IFERROR(SUMPRODUCT('6. Patients'!CF$10:CF$107,OFFSET('6. Patients'!$EJ$9,1,MATCH($D40,'6. Patients'!$EK$9:$EW$9,0),ROWS('6. Patients'!DS$10:DS$107))),0)+
IFERROR(SUMPRODUCT('6. Patients'!CF$10:CF$107,OFFSET('6. Patients'!$EX$9,1,MATCH($D40,'6. Patients'!$EY$9:$FT$9,0),ROWS('6. Patients'!DS$10:DS$107))),0)+
IFERROR(SUMPRODUCT('6. Patients'!CF$10:CF$107,OFFSET('6. Patients'!$FU$9,1,MATCH($D40,'6. Patients'!$FV$9:$GJ$9,0),ROWS('6. Patients'!DS$10:DS$107))),0),
IFERROR(SUMPRODUCT('6. Patients'!CF$10:CF$107,OFFSET('6. Patients'!$GK$9,1,MATCH($D40,'6. Patients'!$GL$9:$HG$9,0),ROWS('6. Patients'!DS$10:DS$107))),0)+
IFERROR(SUMPRODUCT('6. Patients'!CF$10:CF$107,OFFSET('6. Patients'!$HH$9,1,MATCH($D40,'6. Patients'!$HI$9:$HU$9,0),ROWS('6. Patients'!DS$10:DS$107))),0)+
IFERROR(SUMPRODUCT('6. Patients'!CF$10:CF$107,OFFSET('6. Patients'!$HV$9,1,MATCH($D40,'6. Patients'!$HW$9:$IR$9,0),ROWS('6. Patients'!DS$10:DS$107))),0)+
IFERROR(SUMPRODUCT('6. Patients'!CF$10:CF$107,OFFSET('6. Patients'!$IS$9,1,MATCH($D40,'6. Patients'!$IT$9:$JH$9,0),ROWS('6. Patients'!DS$10:DS$107))),0),
IFERROR(SUMPRODUCT('6. Patients'!CF$10:CF$107,OFFSET('6. Patients'!$JI$9,1,MATCH($D40,'6. Patients'!$JJ$9:$KE$9,0),ROWS('6. Patients'!DS$10:DS$107))),0)+
IFERROR(SUMPRODUCT('6. Patients'!CF$10:CF$107,OFFSET('6. Patients'!$KF$9,1,MATCH($D40,'6. Patients'!$KG$9:$KS$9,0),ROWS('6. Patients'!DS$10:DS$107))),0)+
IFERROR(SUMPRODUCT('6. Patients'!CF$10:CF$107,OFFSET('6. Patients'!$KT$9,1,MATCH($D40,'6. Patients'!$KU$9:$LP$9,0),ROWS('6. Patients'!DS$10:DS$107))),0)+
IFERROR(SUMPRODUCT('6. Patients'!CF$10:CF$107,OFFSET('6. Patients'!$LQ$9,1,MATCH($D40,'6. Patients'!$LR$9:$MF$9,0),ROWS('6. Patients'!DS$10:DS$107))),0))+
IFERROR(VLOOKUP($D40,$H$109:$L$139,COLUMNS($H$108:$J$108)-1+N$7,0)*$E40*$F40*'1. General Inputs'!$J$18,0),0)</f>
        <v>0</v>
      </c>
      <c r="O40" s="3">
        <f ca="1">ROUNDUP($F40*$E40*CHOOSE(O$7,
IFERROR(SUMPRODUCT('6. Patients'!CG$10:CG$107,OFFSET('6. Patients'!$DM$9,1,MATCH($D40,'6. Patients'!$DN$9:$EI$9,0),ROWS('6. Patients'!DT$10:DT$107))),0)+
IFERROR(SUMPRODUCT('6. Patients'!CG$10:CG$107,OFFSET('6. Patients'!$EJ$9,1,MATCH($D40,'6. Patients'!$EK$9:$EW$9,0),ROWS('6. Patients'!DT$10:DT$107))),0)+
IFERROR(SUMPRODUCT('6. Patients'!CG$10:CG$107,OFFSET('6. Patients'!$EX$9,1,MATCH($D40,'6. Patients'!$EY$9:$FT$9,0),ROWS('6. Patients'!DT$10:DT$107))),0)+
IFERROR(SUMPRODUCT('6. Patients'!CG$10:CG$107,OFFSET('6. Patients'!$FU$9,1,MATCH($D40,'6. Patients'!$FV$9:$GJ$9,0),ROWS('6. Patients'!DT$10:DT$107))),0),
IFERROR(SUMPRODUCT('6. Patients'!CG$10:CG$107,OFFSET('6. Patients'!$GK$9,1,MATCH($D40,'6. Patients'!$GL$9:$HG$9,0),ROWS('6. Patients'!DT$10:DT$107))),0)+
IFERROR(SUMPRODUCT('6. Patients'!CG$10:CG$107,OFFSET('6. Patients'!$HH$9,1,MATCH($D40,'6. Patients'!$HI$9:$HU$9,0),ROWS('6. Patients'!DT$10:DT$107))),0)+
IFERROR(SUMPRODUCT('6. Patients'!CG$10:CG$107,OFFSET('6. Patients'!$HV$9,1,MATCH($D40,'6. Patients'!$HW$9:$IR$9,0),ROWS('6. Patients'!DT$10:DT$107))),0)+
IFERROR(SUMPRODUCT('6. Patients'!CG$10:CG$107,OFFSET('6. Patients'!$IS$9,1,MATCH($D40,'6. Patients'!$IT$9:$JH$9,0),ROWS('6. Patients'!DT$10:DT$107))),0),
IFERROR(SUMPRODUCT('6. Patients'!CG$10:CG$107,OFFSET('6. Patients'!$JI$9,1,MATCH($D40,'6. Patients'!$JJ$9:$KE$9,0),ROWS('6. Patients'!DT$10:DT$107))),0)+
IFERROR(SUMPRODUCT('6. Patients'!CG$10:CG$107,OFFSET('6. Patients'!$KF$9,1,MATCH($D40,'6. Patients'!$KG$9:$KS$9,0),ROWS('6. Patients'!DT$10:DT$107))),0)+
IFERROR(SUMPRODUCT('6. Patients'!CG$10:CG$107,OFFSET('6. Patients'!$KT$9,1,MATCH($D40,'6. Patients'!$KU$9:$LP$9,0),ROWS('6. Patients'!DT$10:DT$107))),0)+
IFERROR(SUMPRODUCT('6. Patients'!CG$10:CG$107,OFFSET('6. Patients'!$LQ$9,1,MATCH($D40,'6. Patients'!$LR$9:$MF$9,0),ROWS('6. Patients'!DT$10:DT$107))),0))+
IFERROR(VLOOKUP($D40,$H$109:$L$139,COLUMNS($H$108:$J$108)-1+O$7,0)*$E40*$F40*'1. General Inputs'!$J$18,0),0)</f>
        <v>0</v>
      </c>
      <c r="P40" s="3">
        <f ca="1">ROUNDUP($F40*$E40*CHOOSE(P$7,
IFERROR(SUMPRODUCT('6. Patients'!CH$10:CH$107,OFFSET('6. Patients'!$DM$9,1,MATCH($D40,'6. Patients'!$DN$9:$EI$9,0),ROWS('6. Patients'!DU$10:DU$107))),0)+
IFERROR(SUMPRODUCT('6. Patients'!CH$10:CH$107,OFFSET('6. Patients'!$EJ$9,1,MATCH($D40,'6. Patients'!$EK$9:$EW$9,0),ROWS('6. Patients'!DU$10:DU$107))),0)+
IFERROR(SUMPRODUCT('6. Patients'!CH$10:CH$107,OFFSET('6. Patients'!$EX$9,1,MATCH($D40,'6. Patients'!$EY$9:$FT$9,0),ROWS('6. Patients'!DU$10:DU$107))),0)+
IFERROR(SUMPRODUCT('6. Patients'!CH$10:CH$107,OFFSET('6. Patients'!$FU$9,1,MATCH($D40,'6. Patients'!$FV$9:$GJ$9,0),ROWS('6. Patients'!DU$10:DU$107))),0),
IFERROR(SUMPRODUCT('6. Patients'!CH$10:CH$107,OFFSET('6. Patients'!$GK$9,1,MATCH($D40,'6. Patients'!$GL$9:$HG$9,0),ROWS('6. Patients'!DU$10:DU$107))),0)+
IFERROR(SUMPRODUCT('6. Patients'!CH$10:CH$107,OFFSET('6. Patients'!$HH$9,1,MATCH($D40,'6. Patients'!$HI$9:$HU$9,0),ROWS('6. Patients'!DU$10:DU$107))),0)+
IFERROR(SUMPRODUCT('6. Patients'!CH$10:CH$107,OFFSET('6. Patients'!$HV$9,1,MATCH($D40,'6. Patients'!$HW$9:$IR$9,0),ROWS('6. Patients'!DU$10:DU$107))),0)+
IFERROR(SUMPRODUCT('6. Patients'!CH$10:CH$107,OFFSET('6. Patients'!$IS$9,1,MATCH($D40,'6. Patients'!$IT$9:$JH$9,0),ROWS('6. Patients'!DU$10:DU$107))),0),
IFERROR(SUMPRODUCT('6. Patients'!CH$10:CH$107,OFFSET('6. Patients'!$JI$9,1,MATCH($D40,'6. Patients'!$JJ$9:$KE$9,0),ROWS('6. Patients'!DU$10:DU$107))),0)+
IFERROR(SUMPRODUCT('6. Patients'!CH$10:CH$107,OFFSET('6. Patients'!$KF$9,1,MATCH($D40,'6. Patients'!$KG$9:$KS$9,0),ROWS('6. Patients'!DU$10:DU$107))),0)+
IFERROR(SUMPRODUCT('6. Patients'!CH$10:CH$107,OFFSET('6. Patients'!$KT$9,1,MATCH($D40,'6. Patients'!$KU$9:$LP$9,0),ROWS('6. Patients'!DU$10:DU$107))),0)+
IFERROR(SUMPRODUCT('6. Patients'!CH$10:CH$107,OFFSET('6. Patients'!$LQ$9,1,MATCH($D40,'6. Patients'!$LR$9:$MF$9,0),ROWS('6. Patients'!DU$10:DU$107))),0))+
IFERROR(VLOOKUP($D40,$H$109:$L$139,COLUMNS($H$108:$J$108)-1+P$7,0)*$E40*$F40*'1. General Inputs'!$J$18,0),0)</f>
        <v>0</v>
      </c>
      <c r="Q40" s="3">
        <f ca="1">ROUNDUP($F40*$E40*CHOOSE(Q$7,
IFERROR(SUMPRODUCT('6. Patients'!CI$10:CI$107,OFFSET('6. Patients'!$DM$9,1,MATCH($D40,'6. Patients'!$DN$9:$EI$9,0),ROWS('6. Patients'!DV$10:DV$107))),0)+
IFERROR(SUMPRODUCT('6. Patients'!CI$10:CI$107,OFFSET('6. Patients'!$EJ$9,1,MATCH($D40,'6. Patients'!$EK$9:$EW$9,0),ROWS('6. Patients'!DV$10:DV$107))),0)+
IFERROR(SUMPRODUCT('6. Patients'!CI$10:CI$107,OFFSET('6. Patients'!$EX$9,1,MATCH($D40,'6. Patients'!$EY$9:$FT$9,0),ROWS('6. Patients'!DV$10:DV$107))),0)+
IFERROR(SUMPRODUCT('6. Patients'!CI$10:CI$107,OFFSET('6. Patients'!$FU$9,1,MATCH($D40,'6. Patients'!$FV$9:$GJ$9,0),ROWS('6. Patients'!DV$10:DV$107))),0),
IFERROR(SUMPRODUCT('6. Patients'!CI$10:CI$107,OFFSET('6. Patients'!$GK$9,1,MATCH($D40,'6. Patients'!$GL$9:$HG$9,0),ROWS('6. Patients'!DV$10:DV$107))),0)+
IFERROR(SUMPRODUCT('6. Patients'!CI$10:CI$107,OFFSET('6. Patients'!$HH$9,1,MATCH($D40,'6. Patients'!$HI$9:$HU$9,0),ROWS('6. Patients'!DV$10:DV$107))),0)+
IFERROR(SUMPRODUCT('6. Patients'!CI$10:CI$107,OFFSET('6. Patients'!$HV$9,1,MATCH($D40,'6. Patients'!$HW$9:$IR$9,0),ROWS('6. Patients'!DV$10:DV$107))),0)+
IFERROR(SUMPRODUCT('6. Patients'!CI$10:CI$107,OFFSET('6. Patients'!$IS$9,1,MATCH($D40,'6. Patients'!$IT$9:$JH$9,0),ROWS('6. Patients'!DV$10:DV$107))),0),
IFERROR(SUMPRODUCT('6. Patients'!CI$10:CI$107,OFFSET('6. Patients'!$JI$9,1,MATCH($D40,'6. Patients'!$JJ$9:$KE$9,0),ROWS('6. Patients'!DV$10:DV$107))),0)+
IFERROR(SUMPRODUCT('6. Patients'!CI$10:CI$107,OFFSET('6. Patients'!$KF$9,1,MATCH($D40,'6. Patients'!$KG$9:$KS$9,0),ROWS('6. Patients'!DV$10:DV$107))),0)+
IFERROR(SUMPRODUCT('6. Patients'!CI$10:CI$107,OFFSET('6. Patients'!$KT$9,1,MATCH($D40,'6. Patients'!$KU$9:$LP$9,0),ROWS('6. Patients'!DV$10:DV$107))),0)+
IFERROR(SUMPRODUCT('6. Patients'!CI$10:CI$107,OFFSET('6. Patients'!$LQ$9,1,MATCH($D40,'6. Patients'!$LR$9:$MF$9,0),ROWS('6. Patients'!DV$10:DV$107))),0))+
IFERROR(VLOOKUP($D40,$H$109:$L$139,COLUMNS($H$108:$J$108)-1+Q$7,0)*$E40*$F40*'1. General Inputs'!$J$18,0),0)</f>
        <v>0</v>
      </c>
      <c r="R40" s="3">
        <f ca="1">ROUNDUP($F40*$E40*CHOOSE(R$7,
IFERROR(SUMPRODUCT('6. Patients'!CJ$10:CJ$107,OFFSET('6. Patients'!$DM$9,1,MATCH($D40,'6. Patients'!$DN$9:$EI$9,0),ROWS('6. Patients'!DW$10:DW$107))),0)+
IFERROR(SUMPRODUCT('6. Patients'!CJ$10:CJ$107,OFFSET('6. Patients'!$EJ$9,1,MATCH($D40,'6. Patients'!$EK$9:$EW$9,0),ROWS('6. Patients'!DW$10:DW$107))),0)+
IFERROR(SUMPRODUCT('6. Patients'!CJ$10:CJ$107,OFFSET('6. Patients'!$EX$9,1,MATCH($D40,'6. Patients'!$EY$9:$FT$9,0),ROWS('6. Patients'!DW$10:DW$107))),0)+
IFERROR(SUMPRODUCT('6. Patients'!CJ$10:CJ$107,OFFSET('6. Patients'!$FU$9,1,MATCH($D40,'6. Patients'!$FV$9:$GJ$9,0),ROWS('6. Patients'!DW$10:DW$107))),0),
IFERROR(SUMPRODUCT('6. Patients'!CJ$10:CJ$107,OFFSET('6. Patients'!$GK$9,1,MATCH($D40,'6. Patients'!$GL$9:$HG$9,0),ROWS('6. Patients'!DW$10:DW$107))),0)+
IFERROR(SUMPRODUCT('6. Patients'!CJ$10:CJ$107,OFFSET('6. Patients'!$HH$9,1,MATCH($D40,'6. Patients'!$HI$9:$HU$9,0),ROWS('6. Patients'!DW$10:DW$107))),0)+
IFERROR(SUMPRODUCT('6. Patients'!CJ$10:CJ$107,OFFSET('6. Patients'!$HV$9,1,MATCH($D40,'6. Patients'!$HW$9:$IR$9,0),ROWS('6. Patients'!DW$10:DW$107))),0)+
IFERROR(SUMPRODUCT('6. Patients'!CJ$10:CJ$107,OFFSET('6. Patients'!$IS$9,1,MATCH($D40,'6. Patients'!$IT$9:$JH$9,0),ROWS('6. Patients'!DW$10:DW$107))),0),
IFERROR(SUMPRODUCT('6. Patients'!CJ$10:CJ$107,OFFSET('6. Patients'!$JI$9,1,MATCH($D40,'6. Patients'!$JJ$9:$KE$9,0),ROWS('6. Patients'!DW$10:DW$107))),0)+
IFERROR(SUMPRODUCT('6. Patients'!CJ$10:CJ$107,OFFSET('6. Patients'!$KF$9,1,MATCH($D40,'6. Patients'!$KG$9:$KS$9,0),ROWS('6. Patients'!DW$10:DW$107))),0)+
IFERROR(SUMPRODUCT('6. Patients'!CJ$10:CJ$107,OFFSET('6. Patients'!$KT$9,1,MATCH($D40,'6. Patients'!$KU$9:$LP$9,0),ROWS('6. Patients'!DW$10:DW$107))),0)+
IFERROR(SUMPRODUCT('6. Patients'!CJ$10:CJ$107,OFFSET('6. Patients'!$LQ$9,1,MATCH($D40,'6. Patients'!$LR$9:$MF$9,0),ROWS('6. Patients'!DW$10:DW$107))),0))+
IFERROR(VLOOKUP($D40,$H$109:$L$139,COLUMNS($H$108:$J$108)-1+R$7,0)*$E40*$F40*'1. General Inputs'!$J$18,0),0)</f>
        <v>0</v>
      </c>
      <c r="S40" s="3">
        <f ca="1">ROUNDUP($F40*$E40*CHOOSE(S$7,
IFERROR(SUMPRODUCT('6. Patients'!CK$10:CK$107,OFFSET('6. Patients'!$DM$9,1,MATCH($D40,'6. Patients'!$DN$9:$EI$9,0),ROWS('6. Patients'!DX$10:DX$107))),0)+
IFERROR(SUMPRODUCT('6. Patients'!CK$10:CK$107,OFFSET('6. Patients'!$EJ$9,1,MATCH($D40,'6. Patients'!$EK$9:$EW$9,0),ROWS('6. Patients'!DX$10:DX$107))),0)+
IFERROR(SUMPRODUCT('6. Patients'!CK$10:CK$107,OFFSET('6. Patients'!$EX$9,1,MATCH($D40,'6. Patients'!$EY$9:$FT$9,0),ROWS('6. Patients'!DX$10:DX$107))),0)+
IFERROR(SUMPRODUCT('6. Patients'!CK$10:CK$107,OFFSET('6. Patients'!$FU$9,1,MATCH($D40,'6. Patients'!$FV$9:$GJ$9,0),ROWS('6. Patients'!DX$10:DX$107))),0),
IFERROR(SUMPRODUCT('6. Patients'!CK$10:CK$107,OFFSET('6. Patients'!$GK$9,1,MATCH($D40,'6. Patients'!$GL$9:$HG$9,0),ROWS('6. Patients'!DX$10:DX$107))),0)+
IFERROR(SUMPRODUCT('6. Patients'!CK$10:CK$107,OFFSET('6. Patients'!$HH$9,1,MATCH($D40,'6. Patients'!$HI$9:$HU$9,0),ROWS('6. Patients'!DX$10:DX$107))),0)+
IFERROR(SUMPRODUCT('6. Patients'!CK$10:CK$107,OFFSET('6. Patients'!$HV$9,1,MATCH($D40,'6. Patients'!$HW$9:$IR$9,0),ROWS('6. Patients'!DX$10:DX$107))),0)+
IFERROR(SUMPRODUCT('6. Patients'!CK$10:CK$107,OFFSET('6. Patients'!$IS$9,1,MATCH($D40,'6. Patients'!$IT$9:$JH$9,0),ROWS('6. Patients'!DX$10:DX$107))),0),
IFERROR(SUMPRODUCT('6. Patients'!CK$10:CK$107,OFFSET('6. Patients'!$JI$9,1,MATCH($D40,'6. Patients'!$JJ$9:$KE$9,0),ROWS('6. Patients'!DX$10:DX$107))),0)+
IFERROR(SUMPRODUCT('6. Patients'!CK$10:CK$107,OFFSET('6. Patients'!$KF$9,1,MATCH($D40,'6. Patients'!$KG$9:$KS$9,0),ROWS('6. Patients'!DX$10:DX$107))),0)+
IFERROR(SUMPRODUCT('6. Patients'!CK$10:CK$107,OFFSET('6. Patients'!$KT$9,1,MATCH($D40,'6. Patients'!$KU$9:$LP$9,0),ROWS('6. Patients'!DX$10:DX$107))),0)+
IFERROR(SUMPRODUCT('6. Patients'!CK$10:CK$107,OFFSET('6. Patients'!$LQ$9,1,MATCH($D40,'6. Patients'!$LR$9:$MF$9,0),ROWS('6. Patients'!DX$10:DX$107))),0))+
IFERROR(VLOOKUP($D40,$H$109:$L$139,COLUMNS($H$108:$J$108)-1+S$7,0)*$E40*$F40*'1. General Inputs'!$J$18,0),0)</f>
        <v>0</v>
      </c>
      <c r="T40" s="3">
        <f ca="1">ROUNDUP($F40*$E40*CHOOSE(T$7,
IFERROR(SUMPRODUCT('6. Patients'!CL$10:CL$107,OFFSET('6. Patients'!$DM$9,1,MATCH($D40,'6. Patients'!$DN$9:$EI$9,0),ROWS('6. Patients'!DY$10:DY$107))),0)+
IFERROR(SUMPRODUCT('6. Patients'!CL$10:CL$107,OFFSET('6. Patients'!$EJ$9,1,MATCH($D40,'6. Patients'!$EK$9:$EW$9,0),ROWS('6. Patients'!DY$10:DY$107))),0)+
IFERROR(SUMPRODUCT('6. Patients'!CL$10:CL$107,OFFSET('6. Patients'!$EX$9,1,MATCH($D40,'6. Patients'!$EY$9:$FT$9,0),ROWS('6. Patients'!DY$10:DY$107))),0)+
IFERROR(SUMPRODUCT('6. Patients'!CL$10:CL$107,OFFSET('6. Patients'!$FU$9,1,MATCH($D40,'6. Patients'!$FV$9:$GJ$9,0),ROWS('6. Patients'!DY$10:DY$107))),0),
IFERROR(SUMPRODUCT('6. Patients'!CL$10:CL$107,OFFSET('6. Patients'!$GK$9,1,MATCH($D40,'6. Patients'!$GL$9:$HG$9,0),ROWS('6. Patients'!DY$10:DY$107))),0)+
IFERROR(SUMPRODUCT('6. Patients'!CL$10:CL$107,OFFSET('6. Patients'!$HH$9,1,MATCH($D40,'6. Patients'!$HI$9:$HU$9,0),ROWS('6. Patients'!DY$10:DY$107))),0)+
IFERROR(SUMPRODUCT('6. Patients'!CL$10:CL$107,OFFSET('6. Patients'!$HV$9,1,MATCH($D40,'6. Patients'!$HW$9:$IR$9,0),ROWS('6. Patients'!DY$10:DY$107))),0)+
IFERROR(SUMPRODUCT('6. Patients'!CL$10:CL$107,OFFSET('6. Patients'!$IS$9,1,MATCH($D40,'6. Patients'!$IT$9:$JH$9,0),ROWS('6. Patients'!DY$10:DY$107))),0),
IFERROR(SUMPRODUCT('6. Patients'!CL$10:CL$107,OFFSET('6. Patients'!$JI$9,1,MATCH($D40,'6. Patients'!$JJ$9:$KE$9,0),ROWS('6. Patients'!DY$10:DY$107))),0)+
IFERROR(SUMPRODUCT('6. Patients'!CL$10:CL$107,OFFSET('6. Patients'!$KF$9,1,MATCH($D40,'6. Patients'!$KG$9:$KS$9,0),ROWS('6. Patients'!DY$10:DY$107))),0)+
IFERROR(SUMPRODUCT('6. Patients'!CL$10:CL$107,OFFSET('6. Patients'!$KT$9,1,MATCH($D40,'6. Patients'!$KU$9:$LP$9,0),ROWS('6. Patients'!DY$10:DY$107))),0)+
IFERROR(SUMPRODUCT('6. Patients'!CL$10:CL$107,OFFSET('6. Patients'!$LQ$9,1,MATCH($D40,'6. Patients'!$LR$9:$MF$9,0),ROWS('6. Patients'!DY$10:DY$107))),0))+
IFERROR(VLOOKUP($D40,$H$109:$L$139,COLUMNS($H$108:$J$108)-1+T$7,0)*$E40*$F40*'1. General Inputs'!$J$18,0),0)</f>
        <v>0</v>
      </c>
      <c r="U40" s="3">
        <f ca="1">ROUNDUP($F40*$E40*CHOOSE(U$7,
IFERROR(SUMPRODUCT('6. Patients'!CM$10:CM$107,OFFSET('6. Patients'!$DM$9,1,MATCH($D40,'6. Patients'!$DN$9:$EI$9,0),ROWS('6. Patients'!DZ$10:DZ$107))),0)+
IFERROR(SUMPRODUCT('6. Patients'!CM$10:CM$107,OFFSET('6. Patients'!$EJ$9,1,MATCH($D40,'6. Patients'!$EK$9:$EW$9,0),ROWS('6. Patients'!DZ$10:DZ$107))),0)+
IFERROR(SUMPRODUCT('6. Patients'!CM$10:CM$107,OFFSET('6. Patients'!$EX$9,1,MATCH($D40,'6. Patients'!$EY$9:$FT$9,0),ROWS('6. Patients'!DZ$10:DZ$107))),0)+
IFERROR(SUMPRODUCT('6. Patients'!CM$10:CM$107,OFFSET('6. Patients'!$FU$9,1,MATCH($D40,'6. Patients'!$FV$9:$GJ$9,0),ROWS('6. Patients'!DZ$10:DZ$107))),0),
IFERROR(SUMPRODUCT('6. Patients'!CM$10:CM$107,OFFSET('6. Patients'!$GK$9,1,MATCH($D40,'6. Patients'!$GL$9:$HG$9,0),ROWS('6. Patients'!DZ$10:DZ$107))),0)+
IFERROR(SUMPRODUCT('6. Patients'!CM$10:CM$107,OFFSET('6. Patients'!$HH$9,1,MATCH($D40,'6. Patients'!$HI$9:$HU$9,0),ROWS('6. Patients'!DZ$10:DZ$107))),0)+
IFERROR(SUMPRODUCT('6. Patients'!CM$10:CM$107,OFFSET('6. Patients'!$HV$9,1,MATCH($D40,'6. Patients'!$HW$9:$IR$9,0),ROWS('6. Patients'!DZ$10:DZ$107))),0)+
IFERROR(SUMPRODUCT('6. Patients'!CM$10:CM$107,OFFSET('6. Patients'!$IS$9,1,MATCH($D40,'6. Patients'!$IT$9:$JH$9,0),ROWS('6. Patients'!DZ$10:DZ$107))),0),
IFERROR(SUMPRODUCT('6. Patients'!CM$10:CM$107,OFFSET('6. Patients'!$JI$9,1,MATCH($D40,'6. Patients'!$JJ$9:$KE$9,0),ROWS('6. Patients'!DZ$10:DZ$107))),0)+
IFERROR(SUMPRODUCT('6. Patients'!CM$10:CM$107,OFFSET('6. Patients'!$KF$9,1,MATCH($D40,'6. Patients'!$KG$9:$KS$9,0),ROWS('6. Patients'!DZ$10:DZ$107))),0)+
IFERROR(SUMPRODUCT('6. Patients'!CM$10:CM$107,OFFSET('6. Patients'!$KT$9,1,MATCH($D40,'6. Patients'!$KU$9:$LP$9,0),ROWS('6. Patients'!DZ$10:DZ$107))),0)+
IFERROR(SUMPRODUCT('6. Patients'!CM$10:CM$107,OFFSET('6. Patients'!$LQ$9,1,MATCH($D40,'6. Patients'!$LR$9:$MF$9,0),ROWS('6. Patients'!DZ$10:DZ$107))),0))+
IFERROR(VLOOKUP($D40,$H$109:$L$139,COLUMNS($H$108:$J$108)-1+U$7,0)*$E40*$F40*'1. General Inputs'!$J$18,0),0)</f>
        <v>0</v>
      </c>
      <c r="V40" s="3">
        <f ca="1">ROUNDUP($F40*$E40*CHOOSE(V$7,
IFERROR(SUMPRODUCT('6. Patients'!CN$10:CN$107,OFFSET('6. Patients'!$DM$9,1,MATCH($D40,'6. Patients'!$DN$9:$EI$9,0),ROWS('6. Patients'!EA$10:EA$107))),0)+
IFERROR(SUMPRODUCT('6. Patients'!CN$10:CN$107,OFFSET('6. Patients'!$EJ$9,1,MATCH($D40,'6. Patients'!$EK$9:$EW$9,0),ROWS('6. Patients'!EA$10:EA$107))),0)+
IFERROR(SUMPRODUCT('6. Patients'!CN$10:CN$107,OFFSET('6. Patients'!$EX$9,1,MATCH($D40,'6. Patients'!$EY$9:$FT$9,0),ROWS('6. Patients'!EA$10:EA$107))),0)+
IFERROR(SUMPRODUCT('6. Patients'!CN$10:CN$107,OFFSET('6. Patients'!$FU$9,1,MATCH($D40,'6. Patients'!$FV$9:$GJ$9,0),ROWS('6. Patients'!EA$10:EA$107))),0),
IFERROR(SUMPRODUCT('6. Patients'!CN$10:CN$107,OFFSET('6. Patients'!$GK$9,1,MATCH($D40,'6. Patients'!$GL$9:$HG$9,0),ROWS('6. Patients'!EA$10:EA$107))),0)+
IFERROR(SUMPRODUCT('6. Patients'!CN$10:CN$107,OFFSET('6. Patients'!$HH$9,1,MATCH($D40,'6. Patients'!$HI$9:$HU$9,0),ROWS('6. Patients'!EA$10:EA$107))),0)+
IFERROR(SUMPRODUCT('6. Patients'!CN$10:CN$107,OFFSET('6. Patients'!$HV$9,1,MATCH($D40,'6. Patients'!$HW$9:$IR$9,0),ROWS('6. Patients'!EA$10:EA$107))),0)+
IFERROR(SUMPRODUCT('6. Patients'!CN$10:CN$107,OFFSET('6. Patients'!$IS$9,1,MATCH($D40,'6. Patients'!$IT$9:$JH$9,0),ROWS('6. Patients'!EA$10:EA$107))),0),
IFERROR(SUMPRODUCT('6. Patients'!CN$10:CN$107,OFFSET('6. Patients'!$JI$9,1,MATCH($D40,'6. Patients'!$JJ$9:$KE$9,0),ROWS('6. Patients'!EA$10:EA$107))),0)+
IFERROR(SUMPRODUCT('6. Patients'!CN$10:CN$107,OFFSET('6. Patients'!$KF$9,1,MATCH($D40,'6. Patients'!$KG$9:$KS$9,0),ROWS('6. Patients'!EA$10:EA$107))),0)+
IFERROR(SUMPRODUCT('6. Patients'!CN$10:CN$107,OFFSET('6. Patients'!$KT$9,1,MATCH($D40,'6. Patients'!$KU$9:$LP$9,0),ROWS('6. Patients'!EA$10:EA$107))),0)+
IFERROR(SUMPRODUCT('6. Patients'!CN$10:CN$107,OFFSET('6. Patients'!$LQ$9,1,MATCH($D40,'6. Patients'!$LR$9:$MF$9,0),ROWS('6. Patients'!EA$10:EA$107))),0))+
IFERROR(VLOOKUP($D40,$H$109:$L$139,COLUMNS($H$108:$J$108)-1+V$7,0)*$E40*$F40*'1. General Inputs'!$J$18,0),0)</f>
        <v>0</v>
      </c>
      <c r="W40" s="3">
        <f ca="1">ROUNDUP($F40*$E40*CHOOSE(W$7,
IFERROR(SUMPRODUCT('6. Patients'!CO$10:CO$107,OFFSET('6. Patients'!$DM$9,1,MATCH($D40,'6. Patients'!$DN$9:$EI$9,0),ROWS('6. Patients'!EB$10:EB$107))),0)+
IFERROR(SUMPRODUCT('6. Patients'!CO$10:CO$107,OFFSET('6. Patients'!$EJ$9,1,MATCH($D40,'6. Patients'!$EK$9:$EW$9,0),ROWS('6. Patients'!EB$10:EB$107))),0)+
IFERROR(SUMPRODUCT('6. Patients'!CO$10:CO$107,OFFSET('6. Patients'!$EX$9,1,MATCH($D40,'6. Patients'!$EY$9:$FT$9,0),ROWS('6. Patients'!EB$10:EB$107))),0)+
IFERROR(SUMPRODUCT('6. Patients'!CO$10:CO$107,OFFSET('6. Patients'!$FU$9,1,MATCH($D40,'6. Patients'!$FV$9:$GJ$9,0),ROWS('6. Patients'!EB$10:EB$107))),0),
IFERROR(SUMPRODUCT('6. Patients'!CO$10:CO$107,OFFSET('6. Patients'!$GK$9,1,MATCH($D40,'6. Patients'!$GL$9:$HG$9,0),ROWS('6. Patients'!EB$10:EB$107))),0)+
IFERROR(SUMPRODUCT('6. Patients'!CO$10:CO$107,OFFSET('6. Patients'!$HH$9,1,MATCH($D40,'6. Patients'!$HI$9:$HU$9,0),ROWS('6. Patients'!EB$10:EB$107))),0)+
IFERROR(SUMPRODUCT('6. Patients'!CO$10:CO$107,OFFSET('6. Patients'!$HV$9,1,MATCH($D40,'6. Patients'!$HW$9:$IR$9,0),ROWS('6. Patients'!EB$10:EB$107))),0)+
IFERROR(SUMPRODUCT('6. Patients'!CO$10:CO$107,OFFSET('6. Patients'!$IS$9,1,MATCH($D40,'6. Patients'!$IT$9:$JH$9,0),ROWS('6. Patients'!EB$10:EB$107))),0),
IFERROR(SUMPRODUCT('6. Patients'!CO$10:CO$107,OFFSET('6. Patients'!$JI$9,1,MATCH($D40,'6. Patients'!$JJ$9:$KE$9,0),ROWS('6. Patients'!EB$10:EB$107))),0)+
IFERROR(SUMPRODUCT('6. Patients'!CO$10:CO$107,OFFSET('6. Patients'!$KF$9,1,MATCH($D40,'6. Patients'!$KG$9:$KS$9,0),ROWS('6. Patients'!EB$10:EB$107))),0)+
IFERROR(SUMPRODUCT('6. Patients'!CO$10:CO$107,OFFSET('6. Patients'!$KT$9,1,MATCH($D40,'6. Patients'!$KU$9:$LP$9,0),ROWS('6. Patients'!EB$10:EB$107))),0)+
IFERROR(SUMPRODUCT('6. Patients'!CO$10:CO$107,OFFSET('6. Patients'!$LQ$9,1,MATCH($D40,'6. Patients'!$LR$9:$MF$9,0),ROWS('6. Patients'!EB$10:EB$107))),0))+
IFERROR(VLOOKUP($D40,$H$109:$L$139,COLUMNS($H$108:$J$108)-1+W$7,0)*$E40*$F40*'1. General Inputs'!$J$18,0),0)</f>
        <v>0</v>
      </c>
      <c r="X40" s="3">
        <f ca="1">ROUNDUP($F40*$E40*CHOOSE(X$7,
IFERROR(SUMPRODUCT('6. Patients'!CP$10:CP$107,OFFSET('6. Patients'!$DM$9,1,MATCH($D40,'6. Patients'!$DN$9:$EI$9,0),ROWS('6. Patients'!EC$10:EC$107))),0)+
IFERROR(SUMPRODUCT('6. Patients'!CP$10:CP$107,OFFSET('6. Patients'!$EJ$9,1,MATCH($D40,'6. Patients'!$EK$9:$EW$9,0),ROWS('6. Patients'!EC$10:EC$107))),0)+
IFERROR(SUMPRODUCT('6. Patients'!CP$10:CP$107,OFFSET('6. Patients'!$EX$9,1,MATCH($D40,'6. Patients'!$EY$9:$FT$9,0),ROWS('6. Patients'!EC$10:EC$107))),0)+
IFERROR(SUMPRODUCT('6. Patients'!CP$10:CP$107,OFFSET('6. Patients'!$FU$9,1,MATCH($D40,'6. Patients'!$FV$9:$GJ$9,0),ROWS('6. Patients'!EC$10:EC$107))),0),
IFERROR(SUMPRODUCT('6. Patients'!CP$10:CP$107,OFFSET('6. Patients'!$GK$9,1,MATCH($D40,'6. Patients'!$GL$9:$HG$9,0),ROWS('6. Patients'!EC$10:EC$107))),0)+
IFERROR(SUMPRODUCT('6. Patients'!CP$10:CP$107,OFFSET('6. Patients'!$HH$9,1,MATCH($D40,'6. Patients'!$HI$9:$HU$9,0),ROWS('6. Patients'!EC$10:EC$107))),0)+
IFERROR(SUMPRODUCT('6. Patients'!CP$10:CP$107,OFFSET('6. Patients'!$HV$9,1,MATCH($D40,'6. Patients'!$HW$9:$IR$9,0),ROWS('6. Patients'!EC$10:EC$107))),0)+
IFERROR(SUMPRODUCT('6. Patients'!CP$10:CP$107,OFFSET('6. Patients'!$IS$9,1,MATCH($D40,'6. Patients'!$IT$9:$JH$9,0),ROWS('6. Patients'!EC$10:EC$107))),0),
IFERROR(SUMPRODUCT('6. Patients'!CP$10:CP$107,OFFSET('6. Patients'!$JI$9,1,MATCH($D40,'6. Patients'!$JJ$9:$KE$9,0),ROWS('6. Patients'!EC$10:EC$107))),0)+
IFERROR(SUMPRODUCT('6. Patients'!CP$10:CP$107,OFFSET('6. Patients'!$KF$9,1,MATCH($D40,'6. Patients'!$KG$9:$KS$9,0),ROWS('6. Patients'!EC$10:EC$107))),0)+
IFERROR(SUMPRODUCT('6. Patients'!CP$10:CP$107,OFFSET('6. Patients'!$KT$9,1,MATCH($D40,'6. Patients'!$KU$9:$LP$9,0),ROWS('6. Patients'!EC$10:EC$107))),0)+
IFERROR(SUMPRODUCT('6. Patients'!CP$10:CP$107,OFFSET('6. Patients'!$LQ$9,1,MATCH($D40,'6. Patients'!$LR$9:$MF$9,0),ROWS('6. Patients'!EC$10:EC$107))),0))+
IFERROR(VLOOKUP($D40,$H$109:$L$139,COLUMNS($H$108:$J$108)-1+X$7,0)*$E40*$F40*'1. General Inputs'!$J$18,0),0)</f>
        <v>0</v>
      </c>
      <c r="Y40" s="3">
        <f ca="1">ROUNDUP($F40*$E40*CHOOSE(Y$7,
IFERROR(SUMPRODUCT('6. Patients'!CQ$10:CQ$107,OFFSET('6. Patients'!$DM$9,1,MATCH($D40,'6. Patients'!$DN$9:$EI$9,0),ROWS('6. Patients'!ED$10:ED$107))),0)+
IFERROR(SUMPRODUCT('6. Patients'!CQ$10:CQ$107,OFFSET('6. Patients'!$EJ$9,1,MATCH($D40,'6. Patients'!$EK$9:$EW$9,0),ROWS('6. Patients'!ED$10:ED$107))),0)+
IFERROR(SUMPRODUCT('6. Patients'!CQ$10:CQ$107,OFFSET('6. Patients'!$EX$9,1,MATCH($D40,'6. Patients'!$EY$9:$FT$9,0),ROWS('6. Patients'!ED$10:ED$107))),0)+
IFERROR(SUMPRODUCT('6. Patients'!CQ$10:CQ$107,OFFSET('6. Patients'!$FU$9,1,MATCH($D40,'6. Patients'!$FV$9:$GJ$9,0),ROWS('6. Patients'!ED$10:ED$107))),0),
IFERROR(SUMPRODUCT('6. Patients'!CQ$10:CQ$107,OFFSET('6. Patients'!$GK$9,1,MATCH($D40,'6. Patients'!$GL$9:$HG$9,0),ROWS('6. Patients'!ED$10:ED$107))),0)+
IFERROR(SUMPRODUCT('6. Patients'!CQ$10:CQ$107,OFFSET('6. Patients'!$HH$9,1,MATCH($D40,'6. Patients'!$HI$9:$HU$9,0),ROWS('6. Patients'!ED$10:ED$107))),0)+
IFERROR(SUMPRODUCT('6. Patients'!CQ$10:CQ$107,OFFSET('6. Patients'!$HV$9,1,MATCH($D40,'6. Patients'!$HW$9:$IR$9,0),ROWS('6. Patients'!ED$10:ED$107))),0)+
IFERROR(SUMPRODUCT('6. Patients'!CQ$10:CQ$107,OFFSET('6. Patients'!$IS$9,1,MATCH($D40,'6. Patients'!$IT$9:$JH$9,0),ROWS('6. Patients'!ED$10:ED$107))),0),
IFERROR(SUMPRODUCT('6. Patients'!CQ$10:CQ$107,OFFSET('6. Patients'!$JI$9,1,MATCH($D40,'6. Patients'!$JJ$9:$KE$9,0),ROWS('6. Patients'!ED$10:ED$107))),0)+
IFERROR(SUMPRODUCT('6. Patients'!CQ$10:CQ$107,OFFSET('6. Patients'!$KF$9,1,MATCH($D40,'6. Patients'!$KG$9:$KS$9,0),ROWS('6. Patients'!ED$10:ED$107))),0)+
IFERROR(SUMPRODUCT('6. Patients'!CQ$10:CQ$107,OFFSET('6. Patients'!$KT$9,1,MATCH($D40,'6. Patients'!$KU$9:$LP$9,0),ROWS('6. Patients'!ED$10:ED$107))),0)+
IFERROR(SUMPRODUCT('6. Patients'!CQ$10:CQ$107,OFFSET('6. Patients'!$LQ$9,1,MATCH($D40,'6. Patients'!$LR$9:$MF$9,0),ROWS('6. Patients'!ED$10:ED$107))),0))+
IFERROR(VLOOKUP($D40,$H$109:$L$139,COLUMNS($H$108:$J$108)-1+Y$7,0)*$E40*$F40*'1. General Inputs'!$J$18,0),0)</f>
        <v>0</v>
      </c>
      <c r="Z40" s="3">
        <f ca="1">ROUNDUP($F40*$E40*CHOOSE(Z$7,
IFERROR(SUMPRODUCT('6. Patients'!CR$10:CR$107,OFFSET('6. Patients'!$DM$9,1,MATCH($D40,'6. Patients'!$DN$9:$EI$9,0),ROWS('6. Patients'!EE$10:EE$107))),0)+
IFERROR(SUMPRODUCT('6. Patients'!CR$10:CR$107,OFFSET('6. Patients'!$EJ$9,1,MATCH($D40,'6. Patients'!$EK$9:$EW$9,0),ROWS('6. Patients'!EE$10:EE$107))),0)+
IFERROR(SUMPRODUCT('6. Patients'!CR$10:CR$107,OFFSET('6. Patients'!$EX$9,1,MATCH($D40,'6. Patients'!$EY$9:$FT$9,0),ROWS('6. Patients'!EE$10:EE$107))),0)+
IFERROR(SUMPRODUCT('6. Patients'!CR$10:CR$107,OFFSET('6. Patients'!$FU$9,1,MATCH($D40,'6. Patients'!$FV$9:$GJ$9,0),ROWS('6. Patients'!EE$10:EE$107))),0),
IFERROR(SUMPRODUCT('6. Patients'!CR$10:CR$107,OFFSET('6. Patients'!$GK$9,1,MATCH($D40,'6. Patients'!$GL$9:$HG$9,0),ROWS('6. Patients'!EE$10:EE$107))),0)+
IFERROR(SUMPRODUCT('6. Patients'!CR$10:CR$107,OFFSET('6. Patients'!$HH$9,1,MATCH($D40,'6. Patients'!$HI$9:$HU$9,0),ROWS('6. Patients'!EE$10:EE$107))),0)+
IFERROR(SUMPRODUCT('6. Patients'!CR$10:CR$107,OFFSET('6. Patients'!$HV$9,1,MATCH($D40,'6. Patients'!$HW$9:$IR$9,0),ROWS('6. Patients'!EE$10:EE$107))),0)+
IFERROR(SUMPRODUCT('6. Patients'!CR$10:CR$107,OFFSET('6. Patients'!$IS$9,1,MATCH($D40,'6. Patients'!$IT$9:$JH$9,0),ROWS('6. Patients'!EE$10:EE$107))),0),
IFERROR(SUMPRODUCT('6. Patients'!CR$10:CR$107,OFFSET('6. Patients'!$JI$9,1,MATCH($D40,'6. Patients'!$JJ$9:$KE$9,0),ROWS('6. Patients'!EE$10:EE$107))),0)+
IFERROR(SUMPRODUCT('6. Patients'!CR$10:CR$107,OFFSET('6. Patients'!$KF$9,1,MATCH($D40,'6. Patients'!$KG$9:$KS$9,0),ROWS('6. Patients'!EE$10:EE$107))),0)+
IFERROR(SUMPRODUCT('6. Patients'!CR$10:CR$107,OFFSET('6. Patients'!$KT$9,1,MATCH($D40,'6. Patients'!$KU$9:$LP$9,0),ROWS('6. Patients'!EE$10:EE$107))),0)+
IFERROR(SUMPRODUCT('6. Patients'!CR$10:CR$107,OFFSET('6. Patients'!$LQ$9,1,MATCH($D40,'6. Patients'!$LR$9:$MF$9,0),ROWS('6. Patients'!EE$10:EE$107))),0))+
IFERROR(VLOOKUP($D40,$H$109:$L$139,COLUMNS($H$108:$J$108)-1+Z$7,0)*$E40*$F40*'1. General Inputs'!$J$18,0),0)</f>
        <v>0</v>
      </c>
      <c r="AA40" s="3">
        <f ca="1">ROUNDUP($F40*$E40*CHOOSE(AA$7,
IFERROR(SUMPRODUCT('6. Patients'!CS$10:CS$107,OFFSET('6. Patients'!$DM$9,1,MATCH($D40,'6. Patients'!$DN$9:$EI$9,0),ROWS('6. Patients'!EF$10:EF$107))),0)+
IFERROR(SUMPRODUCT('6. Patients'!CS$10:CS$107,OFFSET('6. Patients'!$EJ$9,1,MATCH($D40,'6. Patients'!$EK$9:$EW$9,0),ROWS('6. Patients'!EF$10:EF$107))),0)+
IFERROR(SUMPRODUCT('6. Patients'!CS$10:CS$107,OFFSET('6. Patients'!$EX$9,1,MATCH($D40,'6. Patients'!$EY$9:$FT$9,0),ROWS('6. Patients'!EF$10:EF$107))),0)+
IFERROR(SUMPRODUCT('6. Patients'!CS$10:CS$107,OFFSET('6. Patients'!$FU$9,1,MATCH($D40,'6. Patients'!$FV$9:$GJ$9,0),ROWS('6. Patients'!EF$10:EF$107))),0),
IFERROR(SUMPRODUCT('6. Patients'!CS$10:CS$107,OFFSET('6. Patients'!$GK$9,1,MATCH($D40,'6. Patients'!$GL$9:$HG$9,0),ROWS('6. Patients'!EF$10:EF$107))),0)+
IFERROR(SUMPRODUCT('6. Patients'!CS$10:CS$107,OFFSET('6. Patients'!$HH$9,1,MATCH($D40,'6. Patients'!$HI$9:$HU$9,0),ROWS('6. Patients'!EF$10:EF$107))),0)+
IFERROR(SUMPRODUCT('6. Patients'!CS$10:CS$107,OFFSET('6. Patients'!$HV$9,1,MATCH($D40,'6. Patients'!$HW$9:$IR$9,0),ROWS('6. Patients'!EF$10:EF$107))),0)+
IFERROR(SUMPRODUCT('6. Patients'!CS$10:CS$107,OFFSET('6. Patients'!$IS$9,1,MATCH($D40,'6. Patients'!$IT$9:$JH$9,0),ROWS('6. Patients'!EF$10:EF$107))),0),
IFERROR(SUMPRODUCT('6. Patients'!CS$10:CS$107,OFFSET('6. Patients'!$JI$9,1,MATCH($D40,'6. Patients'!$JJ$9:$KE$9,0),ROWS('6. Patients'!EF$10:EF$107))),0)+
IFERROR(SUMPRODUCT('6. Patients'!CS$10:CS$107,OFFSET('6. Patients'!$KF$9,1,MATCH($D40,'6. Patients'!$KG$9:$KS$9,0),ROWS('6. Patients'!EF$10:EF$107))),0)+
IFERROR(SUMPRODUCT('6. Patients'!CS$10:CS$107,OFFSET('6. Patients'!$KT$9,1,MATCH($D40,'6. Patients'!$KU$9:$LP$9,0),ROWS('6. Patients'!EF$10:EF$107))),0)+
IFERROR(SUMPRODUCT('6. Patients'!CS$10:CS$107,OFFSET('6. Patients'!$LQ$9,1,MATCH($D40,'6. Patients'!$LR$9:$MF$9,0),ROWS('6. Patients'!EF$10:EF$107))),0))+
IFERROR(VLOOKUP($D40,$H$109:$L$139,COLUMNS($H$108:$J$108)-1+AA$7,0)*$E40*$F40*'1. General Inputs'!$J$18,0),0)</f>
        <v>0</v>
      </c>
      <c r="AB40" s="3">
        <f ca="1">ROUNDUP($F40*$E40*CHOOSE(AB$7,
IFERROR(SUMPRODUCT('6. Patients'!CT$10:CT$107,OFFSET('6. Patients'!$DM$9,1,MATCH($D40,'6. Patients'!$DN$9:$EI$9,0),ROWS('6. Patients'!EG$10:EG$107))),0)+
IFERROR(SUMPRODUCT('6. Patients'!CT$10:CT$107,OFFSET('6. Patients'!$EJ$9,1,MATCH($D40,'6. Patients'!$EK$9:$EW$9,0),ROWS('6. Patients'!EG$10:EG$107))),0)+
IFERROR(SUMPRODUCT('6. Patients'!CT$10:CT$107,OFFSET('6. Patients'!$EX$9,1,MATCH($D40,'6. Patients'!$EY$9:$FT$9,0),ROWS('6. Patients'!EG$10:EG$107))),0)+
IFERROR(SUMPRODUCT('6. Patients'!CT$10:CT$107,OFFSET('6. Patients'!$FU$9,1,MATCH($D40,'6. Patients'!$FV$9:$GJ$9,0),ROWS('6. Patients'!EG$10:EG$107))),0),
IFERROR(SUMPRODUCT('6. Patients'!CT$10:CT$107,OFFSET('6. Patients'!$GK$9,1,MATCH($D40,'6. Patients'!$GL$9:$HG$9,0),ROWS('6. Patients'!EG$10:EG$107))),0)+
IFERROR(SUMPRODUCT('6. Patients'!CT$10:CT$107,OFFSET('6. Patients'!$HH$9,1,MATCH($D40,'6. Patients'!$HI$9:$HU$9,0),ROWS('6. Patients'!EG$10:EG$107))),0)+
IFERROR(SUMPRODUCT('6. Patients'!CT$10:CT$107,OFFSET('6. Patients'!$HV$9,1,MATCH($D40,'6. Patients'!$HW$9:$IR$9,0),ROWS('6. Patients'!EG$10:EG$107))),0)+
IFERROR(SUMPRODUCT('6. Patients'!CT$10:CT$107,OFFSET('6. Patients'!$IS$9,1,MATCH($D40,'6. Patients'!$IT$9:$JH$9,0),ROWS('6. Patients'!EG$10:EG$107))),0),
IFERROR(SUMPRODUCT('6. Patients'!CT$10:CT$107,OFFSET('6. Patients'!$JI$9,1,MATCH($D40,'6. Patients'!$JJ$9:$KE$9,0),ROWS('6. Patients'!EG$10:EG$107))),0)+
IFERROR(SUMPRODUCT('6. Patients'!CT$10:CT$107,OFFSET('6. Patients'!$KF$9,1,MATCH($D40,'6. Patients'!$KG$9:$KS$9,0),ROWS('6. Patients'!EG$10:EG$107))),0)+
IFERROR(SUMPRODUCT('6. Patients'!CT$10:CT$107,OFFSET('6. Patients'!$KT$9,1,MATCH($D40,'6. Patients'!$KU$9:$LP$9,0),ROWS('6. Patients'!EG$10:EG$107))),0)+
IFERROR(SUMPRODUCT('6. Patients'!CT$10:CT$107,OFFSET('6. Patients'!$LQ$9,1,MATCH($D40,'6. Patients'!$LR$9:$MF$9,0),ROWS('6. Patients'!EG$10:EG$107))),0))+
IFERROR(VLOOKUP($D40,$H$109:$L$139,COLUMNS($H$108:$J$108)-1+AB$7,0)*$E40*$F40*'1. General Inputs'!$J$18,0),0)</f>
        <v>0</v>
      </c>
      <c r="AC40" s="3">
        <f ca="1">ROUNDUP($F40*$E40*CHOOSE(AC$7,
IFERROR(SUMPRODUCT('6. Patients'!CU$10:CU$107,OFFSET('6. Patients'!$DM$9,1,MATCH($D40,'6. Patients'!$DN$9:$EI$9,0),ROWS('6. Patients'!EH$10:EH$107))),0)+
IFERROR(SUMPRODUCT('6. Patients'!CU$10:CU$107,OFFSET('6. Patients'!$EJ$9,1,MATCH($D40,'6. Patients'!$EK$9:$EW$9,0),ROWS('6. Patients'!EH$10:EH$107))),0)+
IFERROR(SUMPRODUCT('6. Patients'!CU$10:CU$107,OFFSET('6. Patients'!$EX$9,1,MATCH($D40,'6. Patients'!$EY$9:$FT$9,0),ROWS('6. Patients'!EH$10:EH$107))),0)+
IFERROR(SUMPRODUCT('6. Patients'!CU$10:CU$107,OFFSET('6. Patients'!$FU$9,1,MATCH($D40,'6. Patients'!$FV$9:$GJ$9,0),ROWS('6. Patients'!EH$10:EH$107))),0),
IFERROR(SUMPRODUCT('6. Patients'!CU$10:CU$107,OFFSET('6. Patients'!$GK$9,1,MATCH($D40,'6. Patients'!$GL$9:$HG$9,0),ROWS('6. Patients'!EH$10:EH$107))),0)+
IFERROR(SUMPRODUCT('6. Patients'!CU$10:CU$107,OFFSET('6. Patients'!$HH$9,1,MATCH($D40,'6. Patients'!$HI$9:$HU$9,0),ROWS('6. Patients'!EH$10:EH$107))),0)+
IFERROR(SUMPRODUCT('6. Patients'!CU$10:CU$107,OFFSET('6. Patients'!$HV$9,1,MATCH($D40,'6. Patients'!$HW$9:$IR$9,0),ROWS('6. Patients'!EH$10:EH$107))),0)+
IFERROR(SUMPRODUCT('6. Patients'!CU$10:CU$107,OFFSET('6. Patients'!$IS$9,1,MATCH($D40,'6. Patients'!$IT$9:$JH$9,0),ROWS('6. Patients'!EH$10:EH$107))),0),
IFERROR(SUMPRODUCT('6. Patients'!CU$10:CU$107,OFFSET('6. Patients'!$JI$9,1,MATCH($D40,'6. Patients'!$JJ$9:$KE$9,0),ROWS('6. Patients'!EH$10:EH$107))),0)+
IFERROR(SUMPRODUCT('6. Patients'!CU$10:CU$107,OFFSET('6. Patients'!$KF$9,1,MATCH($D40,'6. Patients'!$KG$9:$KS$9,0),ROWS('6. Patients'!EH$10:EH$107))),0)+
IFERROR(SUMPRODUCT('6. Patients'!CU$10:CU$107,OFFSET('6. Patients'!$KT$9,1,MATCH($D40,'6. Patients'!$KU$9:$LP$9,0),ROWS('6. Patients'!EH$10:EH$107))),0)+
IFERROR(SUMPRODUCT('6. Patients'!CU$10:CU$107,OFFSET('6. Patients'!$LQ$9,1,MATCH($D40,'6. Patients'!$LR$9:$MF$9,0),ROWS('6. Patients'!EH$10:EH$107))),0))+
IFERROR(VLOOKUP($D40,$H$109:$L$139,COLUMNS($H$108:$J$108)-1+AC$7,0)*$E40*$F40*'1. General Inputs'!$J$18,0),0)</f>
        <v>0</v>
      </c>
      <c r="AD40" s="3">
        <f ca="1">ROUNDUP($F40*$E40*CHOOSE(AD$7,
IFERROR(SUMPRODUCT('6. Patients'!CV$10:CV$107,OFFSET('6. Patients'!$DM$9,1,MATCH($D40,'6. Patients'!$DN$9:$EI$9,0),ROWS('6. Patients'!EI$10:EI$107))),0)+
IFERROR(SUMPRODUCT('6. Patients'!CV$10:CV$107,OFFSET('6. Patients'!$EJ$9,1,MATCH($D40,'6. Patients'!$EK$9:$EW$9,0),ROWS('6. Patients'!EI$10:EI$107))),0)+
IFERROR(SUMPRODUCT('6. Patients'!CV$10:CV$107,OFFSET('6. Patients'!$EX$9,1,MATCH($D40,'6. Patients'!$EY$9:$FT$9,0),ROWS('6. Patients'!EI$10:EI$107))),0)+
IFERROR(SUMPRODUCT('6. Patients'!CV$10:CV$107,OFFSET('6. Patients'!$FU$9,1,MATCH($D40,'6. Patients'!$FV$9:$GJ$9,0),ROWS('6. Patients'!EI$10:EI$107))),0),
IFERROR(SUMPRODUCT('6. Patients'!CV$10:CV$107,OFFSET('6. Patients'!$GK$9,1,MATCH($D40,'6. Patients'!$GL$9:$HG$9,0),ROWS('6. Patients'!EI$10:EI$107))),0)+
IFERROR(SUMPRODUCT('6. Patients'!CV$10:CV$107,OFFSET('6. Patients'!$HH$9,1,MATCH($D40,'6. Patients'!$HI$9:$HU$9,0),ROWS('6. Patients'!EI$10:EI$107))),0)+
IFERROR(SUMPRODUCT('6. Patients'!CV$10:CV$107,OFFSET('6. Patients'!$HV$9,1,MATCH($D40,'6. Patients'!$HW$9:$IR$9,0),ROWS('6. Patients'!EI$10:EI$107))),0)+
IFERROR(SUMPRODUCT('6. Patients'!CV$10:CV$107,OFFSET('6. Patients'!$IS$9,1,MATCH($D40,'6. Patients'!$IT$9:$JH$9,0),ROWS('6. Patients'!EI$10:EI$107))),0),
IFERROR(SUMPRODUCT('6. Patients'!CV$10:CV$107,OFFSET('6. Patients'!$JI$9,1,MATCH($D40,'6. Patients'!$JJ$9:$KE$9,0),ROWS('6. Patients'!EI$10:EI$107))),0)+
IFERROR(SUMPRODUCT('6. Patients'!CV$10:CV$107,OFFSET('6. Patients'!$KF$9,1,MATCH($D40,'6. Patients'!$KG$9:$KS$9,0),ROWS('6. Patients'!EI$10:EI$107))),0)+
IFERROR(SUMPRODUCT('6. Patients'!CV$10:CV$107,OFFSET('6. Patients'!$KT$9,1,MATCH($D40,'6. Patients'!$KU$9:$LP$9,0),ROWS('6. Patients'!EI$10:EI$107))),0)+
IFERROR(SUMPRODUCT('6. Patients'!CV$10:CV$107,OFFSET('6. Patients'!$LQ$9,1,MATCH($D40,'6. Patients'!$LR$9:$MF$9,0),ROWS('6. Patients'!EI$10:EI$107))),0))+
IFERROR(VLOOKUP($D40,$H$109:$L$139,COLUMNS($H$108:$J$108)-1+AD$7,0)*$E40*$F40*'1. General Inputs'!$J$18,0),0)</f>
        <v>0</v>
      </c>
      <c r="AE40" s="3">
        <f ca="1">ROUNDUP($F40*$E40*CHOOSE(AE$7,
IFERROR(SUMPRODUCT('6. Patients'!CW$10:CW$107,OFFSET('6. Patients'!$DM$9,1,MATCH($D40,'6. Patients'!$DN$9:$EI$9,0),ROWS('6. Patients'!EJ$10:EJ$107))),0)+
IFERROR(SUMPRODUCT('6. Patients'!CW$10:CW$107,OFFSET('6. Patients'!$EJ$9,1,MATCH($D40,'6. Patients'!$EK$9:$EW$9,0),ROWS('6. Patients'!EJ$10:EJ$107))),0)+
IFERROR(SUMPRODUCT('6. Patients'!CW$10:CW$107,OFFSET('6. Patients'!$EX$9,1,MATCH($D40,'6. Patients'!$EY$9:$FT$9,0),ROWS('6. Patients'!EJ$10:EJ$107))),0)+
IFERROR(SUMPRODUCT('6. Patients'!CW$10:CW$107,OFFSET('6. Patients'!$FU$9,1,MATCH($D40,'6. Patients'!$FV$9:$GJ$9,0),ROWS('6. Patients'!EJ$10:EJ$107))),0),
IFERROR(SUMPRODUCT('6. Patients'!CW$10:CW$107,OFFSET('6. Patients'!$GK$9,1,MATCH($D40,'6. Patients'!$GL$9:$HG$9,0),ROWS('6. Patients'!EJ$10:EJ$107))),0)+
IFERROR(SUMPRODUCT('6. Patients'!CW$10:CW$107,OFFSET('6. Patients'!$HH$9,1,MATCH($D40,'6. Patients'!$HI$9:$HU$9,0),ROWS('6. Patients'!EJ$10:EJ$107))),0)+
IFERROR(SUMPRODUCT('6. Patients'!CW$10:CW$107,OFFSET('6. Patients'!$HV$9,1,MATCH($D40,'6. Patients'!$HW$9:$IR$9,0),ROWS('6. Patients'!EJ$10:EJ$107))),0)+
IFERROR(SUMPRODUCT('6. Patients'!CW$10:CW$107,OFFSET('6. Patients'!$IS$9,1,MATCH($D40,'6. Patients'!$IT$9:$JH$9,0),ROWS('6. Patients'!EJ$10:EJ$107))),0),
IFERROR(SUMPRODUCT('6. Patients'!CW$10:CW$107,OFFSET('6. Patients'!$JI$9,1,MATCH($D40,'6. Patients'!$JJ$9:$KE$9,0),ROWS('6. Patients'!EJ$10:EJ$107))),0)+
IFERROR(SUMPRODUCT('6. Patients'!CW$10:CW$107,OFFSET('6. Patients'!$KF$9,1,MATCH($D40,'6. Patients'!$KG$9:$KS$9,0),ROWS('6. Patients'!EJ$10:EJ$107))),0)+
IFERROR(SUMPRODUCT('6. Patients'!CW$10:CW$107,OFFSET('6. Patients'!$KT$9,1,MATCH($D40,'6. Patients'!$KU$9:$LP$9,0),ROWS('6. Patients'!EJ$10:EJ$107))),0)+
IFERROR(SUMPRODUCT('6. Patients'!CW$10:CW$107,OFFSET('6. Patients'!$LQ$9,1,MATCH($D40,'6. Patients'!$LR$9:$MF$9,0),ROWS('6. Patients'!EJ$10:EJ$107))),0))+
IFERROR(VLOOKUP($D40,$H$109:$L$139,COLUMNS($H$108:$J$108)-1+AE$7,0)*$E40*$F40*'1. General Inputs'!$J$18,0),0)</f>
        <v>0</v>
      </c>
      <c r="AF40" s="3">
        <f ca="1">ROUNDUP($F40*$E40*CHOOSE(AF$7,
IFERROR(SUMPRODUCT('6. Patients'!CX$10:CX$107,OFFSET('6. Patients'!$DM$9,1,MATCH($D40,'6. Patients'!$DN$9:$EI$9,0),ROWS('6. Patients'!EK$10:EK$107))),0)+
IFERROR(SUMPRODUCT('6. Patients'!CX$10:CX$107,OFFSET('6. Patients'!$EJ$9,1,MATCH($D40,'6. Patients'!$EK$9:$EW$9,0),ROWS('6. Patients'!EK$10:EK$107))),0)+
IFERROR(SUMPRODUCT('6. Patients'!CX$10:CX$107,OFFSET('6. Patients'!$EX$9,1,MATCH($D40,'6. Patients'!$EY$9:$FT$9,0),ROWS('6. Patients'!EK$10:EK$107))),0)+
IFERROR(SUMPRODUCT('6. Patients'!CX$10:CX$107,OFFSET('6. Patients'!$FU$9,1,MATCH($D40,'6. Patients'!$FV$9:$GJ$9,0),ROWS('6. Patients'!EK$10:EK$107))),0),
IFERROR(SUMPRODUCT('6. Patients'!CX$10:CX$107,OFFSET('6. Patients'!$GK$9,1,MATCH($D40,'6. Patients'!$GL$9:$HG$9,0),ROWS('6. Patients'!EK$10:EK$107))),0)+
IFERROR(SUMPRODUCT('6. Patients'!CX$10:CX$107,OFFSET('6. Patients'!$HH$9,1,MATCH($D40,'6. Patients'!$HI$9:$HU$9,0),ROWS('6. Patients'!EK$10:EK$107))),0)+
IFERROR(SUMPRODUCT('6. Patients'!CX$10:CX$107,OFFSET('6. Patients'!$HV$9,1,MATCH($D40,'6. Patients'!$HW$9:$IR$9,0),ROWS('6. Patients'!EK$10:EK$107))),0)+
IFERROR(SUMPRODUCT('6. Patients'!CX$10:CX$107,OFFSET('6. Patients'!$IS$9,1,MATCH($D40,'6. Patients'!$IT$9:$JH$9,0),ROWS('6. Patients'!EK$10:EK$107))),0),
IFERROR(SUMPRODUCT('6. Patients'!CX$10:CX$107,OFFSET('6. Patients'!$JI$9,1,MATCH($D40,'6. Patients'!$JJ$9:$KE$9,0),ROWS('6. Patients'!EK$10:EK$107))),0)+
IFERROR(SUMPRODUCT('6. Patients'!CX$10:CX$107,OFFSET('6. Patients'!$KF$9,1,MATCH($D40,'6. Patients'!$KG$9:$KS$9,0),ROWS('6. Patients'!EK$10:EK$107))),0)+
IFERROR(SUMPRODUCT('6. Patients'!CX$10:CX$107,OFFSET('6. Patients'!$KT$9,1,MATCH($D40,'6. Patients'!$KU$9:$LP$9,0),ROWS('6. Patients'!EK$10:EK$107))),0)+
IFERROR(SUMPRODUCT('6. Patients'!CX$10:CX$107,OFFSET('6. Patients'!$LQ$9,1,MATCH($D40,'6. Patients'!$LR$9:$MF$9,0),ROWS('6. Patients'!EK$10:EK$107))),0))+
IFERROR(VLOOKUP($D40,$H$109:$L$139,COLUMNS($H$108:$J$108)-1+AF$7,0)*$E40*$F40*'1. General Inputs'!$J$18,0),0)</f>
        <v>0</v>
      </c>
      <c r="AG40" s="3">
        <f ca="1">ROUNDUP($F40*$E40*CHOOSE(AG$7,
IFERROR(SUMPRODUCT('6. Patients'!CY$10:CY$107,OFFSET('6. Patients'!$DM$9,1,MATCH($D40,'6. Patients'!$DN$9:$EI$9,0),ROWS('6. Patients'!EL$10:EL$107))),0)+
IFERROR(SUMPRODUCT('6. Patients'!CY$10:CY$107,OFFSET('6. Patients'!$EJ$9,1,MATCH($D40,'6. Patients'!$EK$9:$EW$9,0),ROWS('6. Patients'!EL$10:EL$107))),0)+
IFERROR(SUMPRODUCT('6. Patients'!CY$10:CY$107,OFFSET('6. Patients'!$EX$9,1,MATCH($D40,'6. Patients'!$EY$9:$FT$9,0),ROWS('6. Patients'!EL$10:EL$107))),0)+
IFERROR(SUMPRODUCT('6. Patients'!CY$10:CY$107,OFFSET('6. Patients'!$FU$9,1,MATCH($D40,'6. Patients'!$FV$9:$GJ$9,0),ROWS('6. Patients'!EL$10:EL$107))),0),
IFERROR(SUMPRODUCT('6. Patients'!CY$10:CY$107,OFFSET('6. Patients'!$GK$9,1,MATCH($D40,'6. Patients'!$GL$9:$HG$9,0),ROWS('6. Patients'!EL$10:EL$107))),0)+
IFERROR(SUMPRODUCT('6. Patients'!CY$10:CY$107,OFFSET('6. Patients'!$HH$9,1,MATCH($D40,'6. Patients'!$HI$9:$HU$9,0),ROWS('6. Patients'!EL$10:EL$107))),0)+
IFERROR(SUMPRODUCT('6. Patients'!CY$10:CY$107,OFFSET('6. Patients'!$HV$9,1,MATCH($D40,'6. Patients'!$HW$9:$IR$9,0),ROWS('6. Patients'!EL$10:EL$107))),0)+
IFERROR(SUMPRODUCT('6. Patients'!CY$10:CY$107,OFFSET('6. Patients'!$IS$9,1,MATCH($D40,'6. Patients'!$IT$9:$JH$9,0),ROWS('6. Patients'!EL$10:EL$107))),0),
IFERROR(SUMPRODUCT('6. Patients'!CY$10:CY$107,OFFSET('6. Patients'!$JI$9,1,MATCH($D40,'6. Patients'!$JJ$9:$KE$9,0),ROWS('6. Patients'!EL$10:EL$107))),0)+
IFERROR(SUMPRODUCT('6. Patients'!CY$10:CY$107,OFFSET('6. Patients'!$KF$9,1,MATCH($D40,'6. Patients'!$KG$9:$KS$9,0),ROWS('6. Patients'!EL$10:EL$107))),0)+
IFERROR(SUMPRODUCT('6. Patients'!CY$10:CY$107,OFFSET('6. Patients'!$KT$9,1,MATCH($D40,'6. Patients'!$KU$9:$LP$9,0),ROWS('6. Patients'!EL$10:EL$107))),0)+
IFERROR(SUMPRODUCT('6. Patients'!CY$10:CY$107,OFFSET('6. Patients'!$LQ$9,1,MATCH($D40,'6. Patients'!$LR$9:$MF$9,0),ROWS('6. Patients'!EL$10:EL$107))),0))+
IFERROR(VLOOKUP($D40,$H$109:$L$139,COLUMNS($H$108:$J$108)-1+AG$7,0)*$E40*$F40*'1. General Inputs'!$J$18,0),0)</f>
        <v>0</v>
      </c>
      <c r="AH40" s="3">
        <f ca="1">ROUNDUP($F40*$E40*CHOOSE(AH$7,
IFERROR(SUMPRODUCT('6. Patients'!CZ$10:CZ$107,OFFSET('6. Patients'!$DM$9,1,MATCH($D40,'6. Patients'!$DN$9:$EI$9,0),ROWS('6. Patients'!EM$10:EM$107))),0)+
IFERROR(SUMPRODUCT('6. Patients'!CZ$10:CZ$107,OFFSET('6. Patients'!$EJ$9,1,MATCH($D40,'6. Patients'!$EK$9:$EW$9,0),ROWS('6. Patients'!EM$10:EM$107))),0)+
IFERROR(SUMPRODUCT('6. Patients'!CZ$10:CZ$107,OFFSET('6. Patients'!$EX$9,1,MATCH($D40,'6. Patients'!$EY$9:$FT$9,0),ROWS('6. Patients'!EM$10:EM$107))),0)+
IFERROR(SUMPRODUCT('6. Patients'!CZ$10:CZ$107,OFFSET('6. Patients'!$FU$9,1,MATCH($D40,'6. Patients'!$FV$9:$GJ$9,0),ROWS('6. Patients'!EM$10:EM$107))),0),
IFERROR(SUMPRODUCT('6. Patients'!CZ$10:CZ$107,OFFSET('6. Patients'!$GK$9,1,MATCH($D40,'6. Patients'!$GL$9:$HG$9,0),ROWS('6. Patients'!EM$10:EM$107))),0)+
IFERROR(SUMPRODUCT('6. Patients'!CZ$10:CZ$107,OFFSET('6. Patients'!$HH$9,1,MATCH($D40,'6. Patients'!$HI$9:$HU$9,0),ROWS('6. Patients'!EM$10:EM$107))),0)+
IFERROR(SUMPRODUCT('6. Patients'!CZ$10:CZ$107,OFFSET('6. Patients'!$HV$9,1,MATCH($D40,'6. Patients'!$HW$9:$IR$9,0),ROWS('6. Patients'!EM$10:EM$107))),0)+
IFERROR(SUMPRODUCT('6. Patients'!CZ$10:CZ$107,OFFSET('6. Patients'!$IS$9,1,MATCH($D40,'6. Patients'!$IT$9:$JH$9,0),ROWS('6. Patients'!EM$10:EM$107))),0),
IFERROR(SUMPRODUCT('6. Patients'!CZ$10:CZ$107,OFFSET('6. Patients'!$JI$9,1,MATCH($D40,'6. Patients'!$JJ$9:$KE$9,0),ROWS('6. Patients'!EM$10:EM$107))),0)+
IFERROR(SUMPRODUCT('6. Patients'!CZ$10:CZ$107,OFFSET('6. Patients'!$KF$9,1,MATCH($D40,'6. Patients'!$KG$9:$KS$9,0),ROWS('6. Patients'!EM$10:EM$107))),0)+
IFERROR(SUMPRODUCT('6. Patients'!CZ$10:CZ$107,OFFSET('6. Patients'!$KT$9,1,MATCH($D40,'6. Patients'!$KU$9:$LP$9,0),ROWS('6. Patients'!EM$10:EM$107))),0)+
IFERROR(SUMPRODUCT('6. Patients'!CZ$10:CZ$107,OFFSET('6. Patients'!$LQ$9,1,MATCH($D40,'6. Patients'!$LR$9:$MF$9,0),ROWS('6. Patients'!EM$10:EM$107))),0))+
IFERROR(VLOOKUP($D40,$H$109:$L$139,COLUMNS($H$108:$J$108)-1+AH$7,0)*$E40*$F40*'1. General Inputs'!$J$18,0),0)</f>
        <v>0</v>
      </c>
      <c r="AI40" s="3">
        <f ca="1">ROUNDUP($F40*$E40*CHOOSE(AI$7,
IFERROR(SUMPRODUCT('6. Patients'!DA$10:DA$107,OFFSET('6. Patients'!$DM$9,1,MATCH($D40,'6. Patients'!$DN$9:$EI$9,0),ROWS('6. Patients'!EN$10:EN$107))),0)+
IFERROR(SUMPRODUCT('6. Patients'!DA$10:DA$107,OFFSET('6. Patients'!$EJ$9,1,MATCH($D40,'6. Patients'!$EK$9:$EW$9,0),ROWS('6. Patients'!EN$10:EN$107))),0)+
IFERROR(SUMPRODUCT('6. Patients'!DA$10:DA$107,OFFSET('6. Patients'!$EX$9,1,MATCH($D40,'6. Patients'!$EY$9:$FT$9,0),ROWS('6. Patients'!EN$10:EN$107))),0)+
IFERROR(SUMPRODUCT('6. Patients'!DA$10:DA$107,OFFSET('6. Patients'!$FU$9,1,MATCH($D40,'6. Patients'!$FV$9:$GJ$9,0),ROWS('6. Patients'!EN$10:EN$107))),0),
IFERROR(SUMPRODUCT('6. Patients'!DA$10:DA$107,OFFSET('6. Patients'!$GK$9,1,MATCH($D40,'6. Patients'!$GL$9:$HG$9,0),ROWS('6. Patients'!EN$10:EN$107))),0)+
IFERROR(SUMPRODUCT('6. Patients'!DA$10:DA$107,OFFSET('6. Patients'!$HH$9,1,MATCH($D40,'6. Patients'!$HI$9:$HU$9,0),ROWS('6. Patients'!EN$10:EN$107))),0)+
IFERROR(SUMPRODUCT('6. Patients'!DA$10:DA$107,OFFSET('6. Patients'!$HV$9,1,MATCH($D40,'6. Patients'!$HW$9:$IR$9,0),ROWS('6. Patients'!EN$10:EN$107))),0)+
IFERROR(SUMPRODUCT('6. Patients'!DA$10:DA$107,OFFSET('6. Patients'!$IS$9,1,MATCH($D40,'6. Patients'!$IT$9:$JH$9,0),ROWS('6. Patients'!EN$10:EN$107))),0),
IFERROR(SUMPRODUCT('6. Patients'!DA$10:DA$107,OFFSET('6. Patients'!$JI$9,1,MATCH($D40,'6. Patients'!$JJ$9:$KE$9,0),ROWS('6. Patients'!EN$10:EN$107))),0)+
IFERROR(SUMPRODUCT('6. Patients'!DA$10:DA$107,OFFSET('6. Patients'!$KF$9,1,MATCH($D40,'6. Patients'!$KG$9:$KS$9,0),ROWS('6. Patients'!EN$10:EN$107))),0)+
IFERROR(SUMPRODUCT('6. Patients'!DA$10:DA$107,OFFSET('6. Patients'!$KT$9,1,MATCH($D40,'6. Patients'!$KU$9:$LP$9,0),ROWS('6. Patients'!EN$10:EN$107))),0)+
IFERROR(SUMPRODUCT('6. Patients'!DA$10:DA$107,OFFSET('6. Patients'!$LQ$9,1,MATCH($D40,'6. Patients'!$LR$9:$MF$9,0),ROWS('6. Patients'!EN$10:EN$107))),0))+
IFERROR(VLOOKUP($D40,$H$109:$L$139,COLUMNS($H$108:$J$108)-1+AI$7,0)*$E40*$F40*'1. General Inputs'!$J$18,0),0)</f>
        <v>0</v>
      </c>
      <c r="AJ40" s="3">
        <f ca="1">ROUNDUP($F40*$E40*CHOOSE(AJ$7,
IFERROR(SUMPRODUCT('6. Patients'!DB$10:DB$107,OFFSET('6. Patients'!$DM$9,1,MATCH($D40,'6. Patients'!$DN$9:$EI$9,0),ROWS('6. Patients'!EO$10:EO$107))),0)+
IFERROR(SUMPRODUCT('6. Patients'!DB$10:DB$107,OFFSET('6. Patients'!$EJ$9,1,MATCH($D40,'6. Patients'!$EK$9:$EW$9,0),ROWS('6. Patients'!EO$10:EO$107))),0)+
IFERROR(SUMPRODUCT('6. Patients'!DB$10:DB$107,OFFSET('6. Patients'!$EX$9,1,MATCH($D40,'6. Patients'!$EY$9:$FT$9,0),ROWS('6. Patients'!EO$10:EO$107))),0)+
IFERROR(SUMPRODUCT('6. Patients'!DB$10:DB$107,OFFSET('6. Patients'!$FU$9,1,MATCH($D40,'6. Patients'!$FV$9:$GJ$9,0),ROWS('6. Patients'!EO$10:EO$107))),0),
IFERROR(SUMPRODUCT('6. Patients'!DB$10:DB$107,OFFSET('6. Patients'!$GK$9,1,MATCH($D40,'6. Patients'!$GL$9:$HG$9,0),ROWS('6. Patients'!EO$10:EO$107))),0)+
IFERROR(SUMPRODUCT('6. Patients'!DB$10:DB$107,OFFSET('6. Patients'!$HH$9,1,MATCH($D40,'6. Patients'!$HI$9:$HU$9,0),ROWS('6. Patients'!EO$10:EO$107))),0)+
IFERROR(SUMPRODUCT('6. Patients'!DB$10:DB$107,OFFSET('6. Patients'!$HV$9,1,MATCH($D40,'6. Patients'!$HW$9:$IR$9,0),ROWS('6. Patients'!EO$10:EO$107))),0)+
IFERROR(SUMPRODUCT('6. Patients'!DB$10:DB$107,OFFSET('6. Patients'!$IS$9,1,MATCH($D40,'6. Patients'!$IT$9:$JH$9,0),ROWS('6. Patients'!EO$10:EO$107))),0),
IFERROR(SUMPRODUCT('6. Patients'!DB$10:DB$107,OFFSET('6. Patients'!$JI$9,1,MATCH($D40,'6. Patients'!$JJ$9:$KE$9,0),ROWS('6. Patients'!EO$10:EO$107))),0)+
IFERROR(SUMPRODUCT('6. Patients'!DB$10:DB$107,OFFSET('6. Patients'!$KF$9,1,MATCH($D40,'6. Patients'!$KG$9:$KS$9,0),ROWS('6. Patients'!EO$10:EO$107))),0)+
IFERROR(SUMPRODUCT('6. Patients'!DB$10:DB$107,OFFSET('6. Patients'!$KT$9,1,MATCH($D40,'6. Patients'!$KU$9:$LP$9,0),ROWS('6. Patients'!EO$10:EO$107))),0)+
IFERROR(SUMPRODUCT('6. Patients'!DB$10:DB$107,OFFSET('6. Patients'!$LQ$9,1,MATCH($D40,'6. Patients'!$LR$9:$MF$9,0),ROWS('6. Patients'!EO$10:EO$107))),0))+
IFERROR(VLOOKUP($D40,$H$109:$L$139,COLUMNS($H$108:$J$108)-1+AJ$7,0)*$E40*$F40*'1. General Inputs'!$J$18,0),0)</f>
        <v>0</v>
      </c>
      <c r="AK40" s="3">
        <f ca="1">ROUNDUP($F40*$E40*CHOOSE(AK$7,
IFERROR(SUMPRODUCT('6. Patients'!DC$10:DC$107,OFFSET('6. Patients'!$DM$9,1,MATCH($D40,'6. Patients'!$DN$9:$EI$9,0),ROWS('6. Patients'!EP$10:EP$107))),0)+
IFERROR(SUMPRODUCT('6. Patients'!DC$10:DC$107,OFFSET('6. Patients'!$EJ$9,1,MATCH($D40,'6. Patients'!$EK$9:$EW$9,0),ROWS('6. Patients'!EP$10:EP$107))),0)+
IFERROR(SUMPRODUCT('6. Patients'!DC$10:DC$107,OFFSET('6. Patients'!$EX$9,1,MATCH($D40,'6. Patients'!$EY$9:$FT$9,0),ROWS('6. Patients'!EP$10:EP$107))),0)+
IFERROR(SUMPRODUCT('6. Patients'!DC$10:DC$107,OFFSET('6. Patients'!$FU$9,1,MATCH($D40,'6. Patients'!$FV$9:$GJ$9,0),ROWS('6. Patients'!EP$10:EP$107))),0),
IFERROR(SUMPRODUCT('6. Patients'!DC$10:DC$107,OFFSET('6. Patients'!$GK$9,1,MATCH($D40,'6. Patients'!$GL$9:$HG$9,0),ROWS('6. Patients'!EP$10:EP$107))),0)+
IFERROR(SUMPRODUCT('6. Patients'!DC$10:DC$107,OFFSET('6. Patients'!$HH$9,1,MATCH($D40,'6. Patients'!$HI$9:$HU$9,0),ROWS('6. Patients'!EP$10:EP$107))),0)+
IFERROR(SUMPRODUCT('6. Patients'!DC$10:DC$107,OFFSET('6. Patients'!$HV$9,1,MATCH($D40,'6. Patients'!$HW$9:$IR$9,0),ROWS('6. Patients'!EP$10:EP$107))),0)+
IFERROR(SUMPRODUCT('6. Patients'!DC$10:DC$107,OFFSET('6. Patients'!$IS$9,1,MATCH($D40,'6. Patients'!$IT$9:$JH$9,0),ROWS('6. Patients'!EP$10:EP$107))),0),
IFERROR(SUMPRODUCT('6. Patients'!DC$10:DC$107,OFFSET('6. Patients'!$JI$9,1,MATCH($D40,'6. Patients'!$JJ$9:$KE$9,0),ROWS('6. Patients'!EP$10:EP$107))),0)+
IFERROR(SUMPRODUCT('6. Patients'!DC$10:DC$107,OFFSET('6. Patients'!$KF$9,1,MATCH($D40,'6. Patients'!$KG$9:$KS$9,0),ROWS('6. Patients'!EP$10:EP$107))),0)+
IFERROR(SUMPRODUCT('6. Patients'!DC$10:DC$107,OFFSET('6. Patients'!$KT$9,1,MATCH($D40,'6. Patients'!$KU$9:$LP$9,0),ROWS('6. Patients'!EP$10:EP$107))),0)+
IFERROR(SUMPRODUCT('6. Patients'!DC$10:DC$107,OFFSET('6. Patients'!$LQ$9,1,MATCH($D40,'6. Patients'!$LR$9:$MF$9,0),ROWS('6. Patients'!EP$10:EP$107))),0))+
IFERROR(VLOOKUP($D40,$H$109:$L$139,COLUMNS($H$108:$J$108)-1+AK$7,0)*$E40*$F40*'1. General Inputs'!$J$18,0),0)</f>
        <v>0</v>
      </c>
      <c r="AL40" s="3">
        <f ca="1">ROUNDUP($F40*$E40*CHOOSE(AL$7,
IFERROR(SUMPRODUCT('6. Patients'!DD$10:DD$107,OFFSET('6. Patients'!$DM$9,1,MATCH($D40,'6. Patients'!$DN$9:$EI$9,0),ROWS('6. Patients'!EQ$10:EQ$107))),0)+
IFERROR(SUMPRODUCT('6. Patients'!DD$10:DD$107,OFFSET('6. Patients'!$EJ$9,1,MATCH($D40,'6. Patients'!$EK$9:$EW$9,0),ROWS('6. Patients'!EQ$10:EQ$107))),0)+
IFERROR(SUMPRODUCT('6. Patients'!DD$10:DD$107,OFFSET('6. Patients'!$EX$9,1,MATCH($D40,'6. Patients'!$EY$9:$FT$9,0),ROWS('6. Patients'!EQ$10:EQ$107))),0)+
IFERROR(SUMPRODUCT('6. Patients'!DD$10:DD$107,OFFSET('6. Patients'!$FU$9,1,MATCH($D40,'6. Patients'!$FV$9:$GJ$9,0),ROWS('6. Patients'!EQ$10:EQ$107))),0),
IFERROR(SUMPRODUCT('6. Patients'!DD$10:DD$107,OFFSET('6. Patients'!$GK$9,1,MATCH($D40,'6. Patients'!$GL$9:$HG$9,0),ROWS('6. Patients'!EQ$10:EQ$107))),0)+
IFERROR(SUMPRODUCT('6. Patients'!DD$10:DD$107,OFFSET('6. Patients'!$HH$9,1,MATCH($D40,'6. Patients'!$HI$9:$HU$9,0),ROWS('6. Patients'!EQ$10:EQ$107))),0)+
IFERROR(SUMPRODUCT('6. Patients'!DD$10:DD$107,OFFSET('6. Patients'!$HV$9,1,MATCH($D40,'6. Patients'!$HW$9:$IR$9,0),ROWS('6. Patients'!EQ$10:EQ$107))),0)+
IFERROR(SUMPRODUCT('6. Patients'!DD$10:DD$107,OFFSET('6. Patients'!$IS$9,1,MATCH($D40,'6. Patients'!$IT$9:$JH$9,0),ROWS('6. Patients'!EQ$10:EQ$107))),0),
IFERROR(SUMPRODUCT('6. Patients'!DD$10:DD$107,OFFSET('6. Patients'!$JI$9,1,MATCH($D40,'6. Patients'!$JJ$9:$KE$9,0),ROWS('6. Patients'!EQ$10:EQ$107))),0)+
IFERROR(SUMPRODUCT('6. Patients'!DD$10:DD$107,OFFSET('6. Patients'!$KF$9,1,MATCH($D40,'6. Patients'!$KG$9:$KS$9,0),ROWS('6. Patients'!EQ$10:EQ$107))),0)+
IFERROR(SUMPRODUCT('6. Patients'!DD$10:DD$107,OFFSET('6. Patients'!$KT$9,1,MATCH($D40,'6. Patients'!$KU$9:$LP$9,0),ROWS('6. Patients'!EQ$10:EQ$107))),0)+
IFERROR(SUMPRODUCT('6. Patients'!DD$10:DD$107,OFFSET('6. Patients'!$LQ$9,1,MATCH($D40,'6. Patients'!$LR$9:$MF$9,0),ROWS('6. Patients'!EQ$10:EQ$107))),0))+
IFERROR(VLOOKUP($D40,$H$109:$L$139,COLUMNS($H$108:$J$108)-1+AL$7,0)*$E40*$F40*'1. General Inputs'!$J$18,0),0)</f>
        <v>0</v>
      </c>
      <c r="AM40" s="3">
        <f ca="1">ROUNDUP($F40*$E40*CHOOSE(AM$7,
IFERROR(SUMPRODUCT('6. Patients'!DE$10:DE$107,OFFSET('6. Patients'!$DM$9,1,MATCH($D40,'6. Patients'!$DN$9:$EI$9,0),ROWS('6. Patients'!ER$10:ER$107))),0)+
IFERROR(SUMPRODUCT('6. Patients'!DE$10:DE$107,OFFSET('6. Patients'!$EJ$9,1,MATCH($D40,'6. Patients'!$EK$9:$EW$9,0),ROWS('6. Patients'!ER$10:ER$107))),0)+
IFERROR(SUMPRODUCT('6. Patients'!DE$10:DE$107,OFFSET('6. Patients'!$EX$9,1,MATCH($D40,'6. Patients'!$EY$9:$FT$9,0),ROWS('6. Patients'!ER$10:ER$107))),0)+
IFERROR(SUMPRODUCT('6. Patients'!DE$10:DE$107,OFFSET('6. Patients'!$FU$9,1,MATCH($D40,'6. Patients'!$FV$9:$GJ$9,0),ROWS('6. Patients'!ER$10:ER$107))),0),
IFERROR(SUMPRODUCT('6. Patients'!DE$10:DE$107,OFFSET('6. Patients'!$GK$9,1,MATCH($D40,'6. Patients'!$GL$9:$HG$9,0),ROWS('6. Patients'!ER$10:ER$107))),0)+
IFERROR(SUMPRODUCT('6. Patients'!DE$10:DE$107,OFFSET('6. Patients'!$HH$9,1,MATCH($D40,'6. Patients'!$HI$9:$HU$9,0),ROWS('6. Patients'!ER$10:ER$107))),0)+
IFERROR(SUMPRODUCT('6. Patients'!DE$10:DE$107,OFFSET('6. Patients'!$HV$9,1,MATCH($D40,'6. Patients'!$HW$9:$IR$9,0),ROWS('6. Patients'!ER$10:ER$107))),0)+
IFERROR(SUMPRODUCT('6. Patients'!DE$10:DE$107,OFFSET('6. Patients'!$IS$9,1,MATCH($D40,'6. Patients'!$IT$9:$JH$9,0),ROWS('6. Patients'!ER$10:ER$107))),0),
IFERROR(SUMPRODUCT('6. Patients'!DE$10:DE$107,OFFSET('6. Patients'!$JI$9,1,MATCH($D40,'6. Patients'!$JJ$9:$KE$9,0),ROWS('6. Patients'!ER$10:ER$107))),0)+
IFERROR(SUMPRODUCT('6. Patients'!DE$10:DE$107,OFFSET('6. Patients'!$KF$9,1,MATCH($D40,'6. Patients'!$KG$9:$KS$9,0),ROWS('6. Patients'!ER$10:ER$107))),0)+
IFERROR(SUMPRODUCT('6. Patients'!DE$10:DE$107,OFFSET('6. Patients'!$KT$9,1,MATCH($D40,'6. Patients'!$KU$9:$LP$9,0),ROWS('6. Patients'!ER$10:ER$107))),0)+
IFERROR(SUMPRODUCT('6. Patients'!DE$10:DE$107,OFFSET('6. Patients'!$LQ$9,1,MATCH($D40,'6. Patients'!$LR$9:$MF$9,0),ROWS('6. Patients'!ER$10:ER$107))),0))+
IFERROR(VLOOKUP($D40,$H$109:$L$139,COLUMNS($H$108:$J$108)-1+AM$7,0)*$E40*$F40*'1. General Inputs'!$J$18,0),0)</f>
        <v>0</v>
      </c>
      <c r="AN40" s="3">
        <f ca="1">ROUNDUP($F40*$E40*CHOOSE(AN$7,
IFERROR(SUMPRODUCT('6. Patients'!DF$10:DF$107,OFFSET('6. Patients'!$DM$9,1,MATCH($D40,'6. Patients'!$DN$9:$EI$9,0),ROWS('6. Patients'!ES$10:ES$107))),0)+
IFERROR(SUMPRODUCT('6. Patients'!DF$10:DF$107,OFFSET('6. Patients'!$EJ$9,1,MATCH($D40,'6. Patients'!$EK$9:$EW$9,0),ROWS('6. Patients'!ES$10:ES$107))),0)+
IFERROR(SUMPRODUCT('6. Patients'!DF$10:DF$107,OFFSET('6. Patients'!$EX$9,1,MATCH($D40,'6. Patients'!$EY$9:$FT$9,0),ROWS('6. Patients'!ES$10:ES$107))),0)+
IFERROR(SUMPRODUCT('6. Patients'!DF$10:DF$107,OFFSET('6. Patients'!$FU$9,1,MATCH($D40,'6. Patients'!$FV$9:$GJ$9,0),ROWS('6. Patients'!ES$10:ES$107))),0),
IFERROR(SUMPRODUCT('6. Patients'!DF$10:DF$107,OFFSET('6. Patients'!$GK$9,1,MATCH($D40,'6. Patients'!$GL$9:$HG$9,0),ROWS('6. Patients'!ES$10:ES$107))),0)+
IFERROR(SUMPRODUCT('6. Patients'!DF$10:DF$107,OFFSET('6. Patients'!$HH$9,1,MATCH($D40,'6. Patients'!$HI$9:$HU$9,0),ROWS('6. Patients'!ES$10:ES$107))),0)+
IFERROR(SUMPRODUCT('6. Patients'!DF$10:DF$107,OFFSET('6. Patients'!$HV$9,1,MATCH($D40,'6. Patients'!$HW$9:$IR$9,0),ROWS('6. Patients'!ES$10:ES$107))),0)+
IFERROR(SUMPRODUCT('6. Patients'!DF$10:DF$107,OFFSET('6. Patients'!$IS$9,1,MATCH($D40,'6. Patients'!$IT$9:$JH$9,0),ROWS('6. Patients'!ES$10:ES$107))),0),
IFERROR(SUMPRODUCT('6. Patients'!DF$10:DF$107,OFFSET('6. Patients'!$JI$9,1,MATCH($D40,'6. Patients'!$JJ$9:$KE$9,0),ROWS('6. Patients'!ES$10:ES$107))),0)+
IFERROR(SUMPRODUCT('6. Patients'!DF$10:DF$107,OFFSET('6. Patients'!$KF$9,1,MATCH($D40,'6. Patients'!$KG$9:$KS$9,0),ROWS('6. Patients'!ES$10:ES$107))),0)+
IFERROR(SUMPRODUCT('6. Patients'!DF$10:DF$107,OFFSET('6. Patients'!$KT$9,1,MATCH($D40,'6. Patients'!$KU$9:$LP$9,0),ROWS('6. Patients'!ES$10:ES$107))),0)+
IFERROR(SUMPRODUCT('6. Patients'!DF$10:DF$107,OFFSET('6. Patients'!$LQ$9,1,MATCH($D40,'6. Patients'!$LR$9:$MF$9,0),ROWS('6. Patients'!ES$10:ES$107))),0))+
IFERROR(VLOOKUP($D40,$H$109:$L$139,COLUMNS($H$108:$J$108)-1+AN$7,0)*$E40*$F40*'1. General Inputs'!$J$18,0),0)</f>
        <v>0</v>
      </c>
      <c r="AO40" s="3">
        <f ca="1">ROUNDUP($F40*$E40*CHOOSE(AO$7,
IFERROR(SUMPRODUCT('6. Patients'!DG$10:DG$107,OFFSET('6. Patients'!$DM$9,1,MATCH($D40,'6. Patients'!$DN$9:$EI$9,0),ROWS('6. Patients'!ET$10:ET$107))),0)+
IFERROR(SUMPRODUCT('6. Patients'!DG$10:DG$107,OFFSET('6. Patients'!$EJ$9,1,MATCH($D40,'6. Patients'!$EK$9:$EW$9,0),ROWS('6. Patients'!ET$10:ET$107))),0)+
IFERROR(SUMPRODUCT('6. Patients'!DG$10:DG$107,OFFSET('6. Patients'!$EX$9,1,MATCH($D40,'6. Patients'!$EY$9:$FT$9,0),ROWS('6. Patients'!ET$10:ET$107))),0)+
IFERROR(SUMPRODUCT('6. Patients'!DG$10:DG$107,OFFSET('6. Patients'!$FU$9,1,MATCH($D40,'6. Patients'!$FV$9:$GJ$9,0),ROWS('6. Patients'!ET$10:ET$107))),0),
IFERROR(SUMPRODUCT('6. Patients'!DG$10:DG$107,OFFSET('6. Patients'!$GK$9,1,MATCH($D40,'6. Patients'!$GL$9:$HG$9,0),ROWS('6. Patients'!ET$10:ET$107))),0)+
IFERROR(SUMPRODUCT('6. Patients'!DG$10:DG$107,OFFSET('6. Patients'!$HH$9,1,MATCH($D40,'6. Patients'!$HI$9:$HU$9,0),ROWS('6. Patients'!ET$10:ET$107))),0)+
IFERROR(SUMPRODUCT('6. Patients'!DG$10:DG$107,OFFSET('6. Patients'!$HV$9,1,MATCH($D40,'6. Patients'!$HW$9:$IR$9,0),ROWS('6. Patients'!ET$10:ET$107))),0)+
IFERROR(SUMPRODUCT('6. Patients'!DG$10:DG$107,OFFSET('6. Patients'!$IS$9,1,MATCH($D40,'6. Patients'!$IT$9:$JH$9,0),ROWS('6. Patients'!ET$10:ET$107))),0),
IFERROR(SUMPRODUCT('6. Patients'!DG$10:DG$107,OFFSET('6. Patients'!$JI$9,1,MATCH($D40,'6. Patients'!$JJ$9:$KE$9,0),ROWS('6. Patients'!ET$10:ET$107))),0)+
IFERROR(SUMPRODUCT('6. Patients'!DG$10:DG$107,OFFSET('6. Patients'!$KF$9,1,MATCH($D40,'6. Patients'!$KG$9:$KS$9,0),ROWS('6. Patients'!ET$10:ET$107))),0)+
IFERROR(SUMPRODUCT('6. Patients'!DG$10:DG$107,OFFSET('6. Patients'!$KT$9,1,MATCH($D40,'6. Patients'!$KU$9:$LP$9,0),ROWS('6. Patients'!ET$10:ET$107))),0)+
IFERROR(SUMPRODUCT('6. Patients'!DG$10:DG$107,OFFSET('6. Patients'!$LQ$9,1,MATCH($D40,'6. Patients'!$LR$9:$MF$9,0),ROWS('6. Patients'!ET$10:ET$107))),0))+
IFERROR(VLOOKUP($D40,$H$109:$L$139,COLUMNS($H$108:$J$108)-1+AO$7,0)*$E40*$F40*'1. General Inputs'!$J$18,0),0)</f>
        <v>0</v>
      </c>
      <c r="AP40" s="3">
        <f ca="1">ROUNDUP($F40*$E40*CHOOSE(AP$7,
IFERROR(SUMPRODUCT('6. Patients'!DH$10:DH$107,OFFSET('6. Patients'!$DM$9,1,MATCH($D40,'6. Patients'!$DN$9:$EI$9,0),ROWS('6. Patients'!EU$10:EU$107))),0)+
IFERROR(SUMPRODUCT('6. Patients'!DH$10:DH$107,OFFSET('6. Patients'!$EJ$9,1,MATCH($D40,'6. Patients'!$EK$9:$EW$9,0),ROWS('6. Patients'!EU$10:EU$107))),0)+
IFERROR(SUMPRODUCT('6. Patients'!DH$10:DH$107,OFFSET('6. Patients'!$EX$9,1,MATCH($D40,'6. Patients'!$EY$9:$FT$9,0),ROWS('6. Patients'!EU$10:EU$107))),0)+
IFERROR(SUMPRODUCT('6. Patients'!DH$10:DH$107,OFFSET('6. Patients'!$FU$9,1,MATCH($D40,'6. Patients'!$FV$9:$GJ$9,0),ROWS('6. Patients'!EU$10:EU$107))),0),
IFERROR(SUMPRODUCT('6. Patients'!DH$10:DH$107,OFFSET('6. Patients'!$GK$9,1,MATCH($D40,'6. Patients'!$GL$9:$HG$9,0),ROWS('6. Patients'!EU$10:EU$107))),0)+
IFERROR(SUMPRODUCT('6. Patients'!DH$10:DH$107,OFFSET('6. Patients'!$HH$9,1,MATCH($D40,'6. Patients'!$HI$9:$HU$9,0),ROWS('6. Patients'!EU$10:EU$107))),0)+
IFERROR(SUMPRODUCT('6. Patients'!DH$10:DH$107,OFFSET('6. Patients'!$HV$9,1,MATCH($D40,'6. Patients'!$HW$9:$IR$9,0),ROWS('6. Patients'!EU$10:EU$107))),0)+
IFERROR(SUMPRODUCT('6. Patients'!DH$10:DH$107,OFFSET('6. Patients'!$IS$9,1,MATCH($D40,'6. Patients'!$IT$9:$JH$9,0),ROWS('6. Patients'!EU$10:EU$107))),0),
IFERROR(SUMPRODUCT('6. Patients'!DH$10:DH$107,OFFSET('6. Patients'!$JI$9,1,MATCH($D40,'6. Patients'!$JJ$9:$KE$9,0),ROWS('6. Patients'!EU$10:EU$107))),0)+
IFERROR(SUMPRODUCT('6. Patients'!DH$10:DH$107,OFFSET('6. Patients'!$KF$9,1,MATCH($D40,'6. Patients'!$KG$9:$KS$9,0),ROWS('6. Patients'!EU$10:EU$107))),0)+
IFERROR(SUMPRODUCT('6. Patients'!DH$10:DH$107,OFFSET('6. Patients'!$KT$9,1,MATCH($D40,'6. Patients'!$KU$9:$LP$9,0),ROWS('6. Patients'!EU$10:EU$107))),0)+
IFERROR(SUMPRODUCT('6. Patients'!DH$10:DH$107,OFFSET('6. Patients'!$LQ$9,1,MATCH($D40,'6. Patients'!$LR$9:$MF$9,0),ROWS('6. Patients'!EU$10:EU$107))),0))+
IFERROR(VLOOKUP($D40,$H$109:$L$139,COLUMNS($H$108:$J$108)-1+AP$7,0)*$E40*$F40*'1. General Inputs'!$J$18,0),0)</f>
        <v>0</v>
      </c>
      <c r="AQ40" s="3">
        <f ca="1">ROUNDUP($F40*$E40*CHOOSE(AQ$7,
IFERROR(SUMPRODUCT('6. Patients'!DI$10:DI$107,OFFSET('6. Patients'!$DM$9,1,MATCH($D40,'6. Patients'!$DN$9:$EI$9,0),ROWS('6. Patients'!EV$10:EV$107))),0)+
IFERROR(SUMPRODUCT('6. Patients'!DI$10:DI$107,OFFSET('6. Patients'!$EJ$9,1,MATCH($D40,'6. Patients'!$EK$9:$EW$9,0),ROWS('6. Patients'!EV$10:EV$107))),0)+
IFERROR(SUMPRODUCT('6. Patients'!DI$10:DI$107,OFFSET('6. Patients'!$EX$9,1,MATCH($D40,'6. Patients'!$EY$9:$FT$9,0),ROWS('6. Patients'!EV$10:EV$107))),0)+
IFERROR(SUMPRODUCT('6. Patients'!DI$10:DI$107,OFFSET('6. Patients'!$FU$9,1,MATCH($D40,'6. Patients'!$FV$9:$GJ$9,0),ROWS('6. Patients'!EV$10:EV$107))),0),
IFERROR(SUMPRODUCT('6. Patients'!DI$10:DI$107,OFFSET('6. Patients'!$GK$9,1,MATCH($D40,'6. Patients'!$GL$9:$HG$9,0),ROWS('6. Patients'!EV$10:EV$107))),0)+
IFERROR(SUMPRODUCT('6. Patients'!DI$10:DI$107,OFFSET('6. Patients'!$HH$9,1,MATCH($D40,'6. Patients'!$HI$9:$HU$9,0),ROWS('6. Patients'!EV$10:EV$107))),0)+
IFERROR(SUMPRODUCT('6. Patients'!DI$10:DI$107,OFFSET('6. Patients'!$HV$9,1,MATCH($D40,'6. Patients'!$HW$9:$IR$9,0),ROWS('6. Patients'!EV$10:EV$107))),0)+
IFERROR(SUMPRODUCT('6. Patients'!DI$10:DI$107,OFFSET('6. Patients'!$IS$9,1,MATCH($D40,'6. Patients'!$IT$9:$JH$9,0),ROWS('6. Patients'!EV$10:EV$107))),0),
IFERROR(SUMPRODUCT('6. Patients'!DI$10:DI$107,OFFSET('6. Patients'!$JI$9,1,MATCH($D40,'6. Patients'!$JJ$9:$KE$9,0),ROWS('6. Patients'!EV$10:EV$107))),0)+
IFERROR(SUMPRODUCT('6. Patients'!DI$10:DI$107,OFFSET('6. Patients'!$KF$9,1,MATCH($D40,'6. Patients'!$KG$9:$KS$9,0),ROWS('6. Patients'!EV$10:EV$107))),0)+
IFERROR(SUMPRODUCT('6. Patients'!DI$10:DI$107,OFFSET('6. Patients'!$KT$9,1,MATCH($D40,'6. Patients'!$KU$9:$LP$9,0),ROWS('6. Patients'!EV$10:EV$107))),0)+
IFERROR(SUMPRODUCT('6. Patients'!DI$10:DI$107,OFFSET('6. Patients'!$LQ$9,1,MATCH($D40,'6. Patients'!$LR$9:$MF$9,0),ROWS('6. Patients'!EV$10:EV$107))),0))+
IFERROR(VLOOKUP($D40,$H$109:$L$139,COLUMNS($H$108:$J$108)-1+AQ$7,0)*$E40*$F40*'1. General Inputs'!$J$18,0),0)</f>
        <v>0</v>
      </c>
      <c r="AR40" s="115"/>
      <c r="AY40" s="114">
        <f ca="1">IFERROR(SUM(OFFSET('7. Consumption'!H40,0,1,,MIN('1. General Inputs'!$J$20,COLUMNS('7. Consumption'!H$9:$AQ$9)-1))),0)+MAX(0,$AQ40*('1. General Inputs'!$J$20-COLUMNS('7. Consumption'!H$9:$AQ$9)+1))</f>
        <v>0</v>
      </c>
      <c r="AZ40" s="114">
        <f ca="1">IFERROR(SUM(OFFSET('7. Consumption'!I40,0,1,,MIN('1. General Inputs'!$J$20,COLUMNS('7. Consumption'!I$9:$AQ$9)-1))),0)+MAX(0,$AQ40*('1. General Inputs'!$J$20-COLUMNS('7. Consumption'!I$9:$AQ$9)+1))</f>
        <v>0</v>
      </c>
      <c r="BA40" s="114">
        <f ca="1">IFERROR(SUM(OFFSET('7. Consumption'!J40,0,1,,MIN('1. General Inputs'!$J$20,COLUMNS('7. Consumption'!J$9:$AQ$9)-1))),0)+MAX(0,$AQ40*('1. General Inputs'!$J$20-COLUMNS('7. Consumption'!J$9:$AQ$9)+1))</f>
        <v>0</v>
      </c>
      <c r="BB40" s="114">
        <f ca="1">IFERROR(SUM(OFFSET('7. Consumption'!K40,0,1,,MIN('1. General Inputs'!$J$20,COLUMNS('7. Consumption'!K$9:$AQ$9)-1))),0)+MAX(0,$AQ40*('1. General Inputs'!$J$20-COLUMNS('7. Consumption'!K$9:$AQ$9)+1))</f>
        <v>0</v>
      </c>
      <c r="BC40" s="114">
        <f ca="1">IFERROR(SUM(OFFSET('7. Consumption'!L40,0,1,,MIN('1. General Inputs'!$J$20,COLUMNS('7. Consumption'!L$9:$AQ$9)-1))),0)+MAX(0,$AQ40*('1. General Inputs'!$J$20-COLUMNS('7. Consumption'!L$9:$AQ$9)+1))</f>
        <v>0</v>
      </c>
      <c r="BD40" s="114">
        <f ca="1">IFERROR(SUM(OFFSET('7. Consumption'!M40,0,1,,MIN('1. General Inputs'!$J$20,COLUMNS('7. Consumption'!M$9:$AQ$9)-1))),0)+MAX(0,$AQ40*('1. General Inputs'!$J$20-COLUMNS('7. Consumption'!M$9:$AQ$9)+1))</f>
        <v>0</v>
      </c>
      <c r="BE40" s="114">
        <f ca="1">IFERROR(SUM(OFFSET('7. Consumption'!N40,0,1,,MIN('1. General Inputs'!$J$20,COLUMNS('7. Consumption'!N$9:$AQ$9)-1))),0)+MAX(0,$AQ40*('1. General Inputs'!$J$20-COLUMNS('7. Consumption'!N$9:$AQ$9)+1))</f>
        <v>0</v>
      </c>
      <c r="BF40" s="114">
        <f ca="1">IFERROR(SUM(OFFSET('7. Consumption'!O40,0,1,,MIN('1. General Inputs'!$J$20,COLUMNS('7. Consumption'!O$9:$AQ$9)-1))),0)+MAX(0,$AQ40*('1. General Inputs'!$J$20-COLUMNS('7. Consumption'!O$9:$AQ$9)+1))</f>
        <v>0</v>
      </c>
      <c r="BG40" s="114">
        <f ca="1">IFERROR(SUM(OFFSET('7. Consumption'!P40,0,1,,MIN('1. General Inputs'!$J$20,COLUMNS('7. Consumption'!P$9:$AQ$9)-1))),0)+MAX(0,$AQ40*('1. General Inputs'!$J$20-COLUMNS('7. Consumption'!P$9:$AQ$9)+1))</f>
        <v>0</v>
      </c>
      <c r="BH40" s="114">
        <f ca="1">IFERROR(SUM(OFFSET('7. Consumption'!Q40,0,1,,MIN('1. General Inputs'!$J$20,COLUMNS('7. Consumption'!Q$9:$AQ$9)-1))),0)+MAX(0,$AQ40*('1. General Inputs'!$J$20-COLUMNS('7. Consumption'!Q$9:$AQ$9)+1))</f>
        <v>0</v>
      </c>
      <c r="BI40" s="114">
        <f ca="1">IFERROR(SUM(OFFSET('7. Consumption'!R40,0,1,,MIN('1. General Inputs'!$J$20,COLUMNS('7. Consumption'!R$9:$AQ$9)-1))),0)+MAX(0,$AQ40*('1. General Inputs'!$J$20-COLUMNS('7. Consumption'!R$9:$AQ$9)+1))</f>
        <v>0</v>
      </c>
      <c r="BJ40" s="114">
        <f ca="1">IFERROR(SUM(OFFSET('7. Consumption'!S40,0,1,,MIN('1. General Inputs'!$J$20,COLUMNS('7. Consumption'!S$9:$AQ$9)-1))),0)+MAX(0,$AQ40*('1. General Inputs'!$J$20-COLUMNS('7. Consumption'!S$9:$AQ$9)+1))</f>
        <v>0</v>
      </c>
      <c r="BK40" s="114">
        <f ca="1">IFERROR(SUM(OFFSET('7. Consumption'!T40,0,1,,MIN('1. General Inputs'!$J$20,COLUMNS('7. Consumption'!T$9:$AQ$9)-1))),0)+MAX(0,$AQ40*('1. General Inputs'!$J$20-COLUMNS('7. Consumption'!T$9:$AQ$9)+1))</f>
        <v>0</v>
      </c>
      <c r="BL40" s="114">
        <f ca="1">IFERROR(SUM(OFFSET('7. Consumption'!U40,0,1,,MIN('1. General Inputs'!$J$20,COLUMNS('7. Consumption'!U$9:$AQ$9)-1))),0)+MAX(0,$AQ40*('1. General Inputs'!$J$20-COLUMNS('7. Consumption'!U$9:$AQ$9)+1))</f>
        <v>0</v>
      </c>
      <c r="BM40" s="114">
        <f ca="1">IFERROR(SUM(OFFSET('7. Consumption'!V40,0,1,,MIN('1. General Inputs'!$J$20,COLUMNS('7. Consumption'!V$9:$AQ$9)-1))),0)+MAX(0,$AQ40*('1. General Inputs'!$J$20-COLUMNS('7. Consumption'!V$9:$AQ$9)+1))</f>
        <v>0</v>
      </c>
      <c r="BN40" s="114">
        <f ca="1">IFERROR(SUM(OFFSET('7. Consumption'!W40,0,1,,MIN('1. General Inputs'!$J$20,COLUMNS('7. Consumption'!W$9:$AQ$9)-1))),0)+MAX(0,$AQ40*('1. General Inputs'!$J$20-COLUMNS('7. Consumption'!W$9:$AQ$9)+1))</f>
        <v>0</v>
      </c>
      <c r="BO40" s="114">
        <f ca="1">IFERROR(SUM(OFFSET('7. Consumption'!X40,0,1,,MIN('1. General Inputs'!$J$20,COLUMNS('7. Consumption'!X$9:$AQ$9)-1))),0)+MAX(0,$AQ40*('1. General Inputs'!$J$20-COLUMNS('7. Consumption'!X$9:$AQ$9)+1))</f>
        <v>0</v>
      </c>
      <c r="BP40" s="114">
        <f ca="1">IFERROR(SUM(OFFSET('7. Consumption'!Y40,0,1,,MIN('1. General Inputs'!$J$20,COLUMNS('7. Consumption'!Y$9:$AQ$9)-1))),0)+MAX(0,$AQ40*('1. General Inputs'!$J$20-COLUMNS('7. Consumption'!Y$9:$AQ$9)+1))</f>
        <v>0</v>
      </c>
      <c r="BQ40" s="114">
        <f ca="1">IFERROR(SUM(OFFSET('7. Consumption'!Z40,0,1,,MIN('1. General Inputs'!$J$20,COLUMNS('7. Consumption'!Z$9:$AQ$9)-1))),0)+MAX(0,$AQ40*('1. General Inputs'!$J$20-COLUMNS('7. Consumption'!Z$9:$AQ$9)+1))</f>
        <v>0</v>
      </c>
      <c r="BR40" s="114">
        <f ca="1">IFERROR(SUM(OFFSET('7. Consumption'!AA40,0,1,,MIN('1. General Inputs'!$J$20,COLUMNS('7. Consumption'!AA$9:$AQ$9)-1))),0)+MAX(0,$AQ40*('1. General Inputs'!$J$20-COLUMNS('7. Consumption'!AA$9:$AQ$9)+1))</f>
        <v>0</v>
      </c>
      <c r="BS40" s="114">
        <f ca="1">IFERROR(SUM(OFFSET('7. Consumption'!AB40,0,1,,MIN('1. General Inputs'!$J$20,COLUMNS('7. Consumption'!AB$9:$AQ$9)-1))),0)+MAX(0,$AQ40*('1. General Inputs'!$J$20-COLUMNS('7. Consumption'!AB$9:$AQ$9)+1))</f>
        <v>0</v>
      </c>
      <c r="BT40" s="114">
        <f ca="1">IFERROR(SUM(OFFSET('7. Consumption'!AC40,0,1,,MIN('1. General Inputs'!$J$20,COLUMNS('7. Consumption'!AC$9:$AQ$9)-1))),0)+MAX(0,$AQ40*('1. General Inputs'!$J$20-COLUMNS('7. Consumption'!AC$9:$AQ$9)+1))</f>
        <v>0</v>
      </c>
      <c r="BU40" s="114">
        <f ca="1">IFERROR(SUM(OFFSET('7. Consumption'!AD40,0,1,,MIN('1. General Inputs'!$J$20,COLUMNS('7. Consumption'!AD$9:$AQ$9)-1))),0)+MAX(0,$AQ40*('1. General Inputs'!$J$20-COLUMNS('7. Consumption'!AD$9:$AQ$9)+1))</f>
        <v>0</v>
      </c>
      <c r="BV40" s="114">
        <f ca="1">IFERROR(SUM(OFFSET('7. Consumption'!AE40,0,1,,MIN('1. General Inputs'!$J$20,COLUMNS('7. Consumption'!AE$9:$AQ$9)-1))),0)+MAX(0,$AQ40*('1. General Inputs'!$J$20-COLUMNS('7. Consumption'!AE$9:$AQ$9)+1))</f>
        <v>0</v>
      </c>
      <c r="BW40" s="114">
        <f ca="1">IFERROR(SUM(OFFSET('7. Consumption'!AF40,0,1,,MIN('1. General Inputs'!$J$20,COLUMNS('7. Consumption'!AF$9:$AQ$9)-1))),0)+MAX(0,$AQ40*('1. General Inputs'!$J$20-COLUMNS('7. Consumption'!AF$9:$AQ$9)+1))</f>
        <v>0</v>
      </c>
      <c r="BX40" s="114">
        <f ca="1">IFERROR(SUM(OFFSET('7. Consumption'!AG40,0,1,,MIN('1. General Inputs'!$J$20,COLUMNS('7. Consumption'!AG$9:$AQ$9)-1))),0)+MAX(0,$AQ40*('1. General Inputs'!$J$20-COLUMNS('7. Consumption'!AG$9:$AQ$9)+1))</f>
        <v>0</v>
      </c>
      <c r="BY40" s="114">
        <f ca="1">IFERROR(SUM(OFFSET('7. Consumption'!AH40,0,1,,MIN('1. General Inputs'!$J$20,COLUMNS('7. Consumption'!AH$9:$AQ$9)-1))),0)+MAX(0,$AQ40*('1. General Inputs'!$J$20-COLUMNS('7. Consumption'!AH$9:$AQ$9)+1))</f>
        <v>0</v>
      </c>
      <c r="BZ40" s="114">
        <f ca="1">IFERROR(SUM(OFFSET('7. Consumption'!AI40,0,1,,MIN('1. General Inputs'!$J$20,COLUMNS('7. Consumption'!AI$9:$AQ$9)-1))),0)+MAX(0,$AQ40*('1. General Inputs'!$J$20-COLUMNS('7. Consumption'!AI$9:$AQ$9)+1))</f>
        <v>0</v>
      </c>
      <c r="CA40" s="114">
        <f ca="1">IFERROR(SUM(OFFSET('7. Consumption'!AJ40,0,1,,MIN('1. General Inputs'!$J$20,COLUMNS('7. Consumption'!AJ$9:$AQ$9)-1))),0)+MAX(0,$AQ40*('1. General Inputs'!$J$20-COLUMNS('7. Consumption'!AJ$9:$AQ$9)+1))</f>
        <v>0</v>
      </c>
      <c r="CB40" s="114">
        <f ca="1">IFERROR(SUM(OFFSET('7. Consumption'!AK40,0,1,,MIN('1. General Inputs'!$J$20,COLUMNS('7. Consumption'!AK$9:$AQ$9)-1))),0)+MAX(0,$AQ40*('1. General Inputs'!$J$20-COLUMNS('7. Consumption'!AK$9:$AQ$9)+1))</f>
        <v>0</v>
      </c>
      <c r="CC40" s="114">
        <f ca="1">IFERROR(SUM(OFFSET('7. Consumption'!AL40,0,1,,MIN('1. General Inputs'!$J$20,COLUMNS('7. Consumption'!AL$9:$AQ$9)-1))),0)+MAX(0,$AQ40*('1. General Inputs'!$J$20-COLUMNS('7. Consumption'!AL$9:$AQ$9)+1))</f>
        <v>0</v>
      </c>
      <c r="CD40" s="114">
        <f ca="1">IFERROR(SUM(OFFSET('7. Consumption'!AM40,0,1,,MIN('1. General Inputs'!$J$20,COLUMNS('7. Consumption'!AM$9:$AQ$9)-1))),0)+MAX(0,$AQ40*('1. General Inputs'!$J$20-COLUMNS('7. Consumption'!AM$9:$AQ$9)+1))</f>
        <v>0</v>
      </c>
      <c r="CE40" s="114">
        <f ca="1">IFERROR(SUM(OFFSET('7. Consumption'!AN40,0,1,,MIN('1. General Inputs'!$J$20,COLUMNS('7. Consumption'!AN$9:$AQ$9)-1))),0)+MAX(0,$AQ40*('1. General Inputs'!$J$20-COLUMNS('7. Consumption'!AN$9:$AQ$9)+1))</f>
        <v>0</v>
      </c>
      <c r="CF40" s="114">
        <f ca="1">IFERROR(SUM(OFFSET('7. Consumption'!AO40,0,1,,MIN('1. General Inputs'!$J$20,COLUMNS('7. Consumption'!AO$9:$AQ$9)-1))),0)+MAX(0,$AQ40*('1. General Inputs'!$J$20-COLUMNS('7. Consumption'!AO$9:$AQ$9)+1))</f>
        <v>0</v>
      </c>
      <c r="CG40" s="114">
        <f ca="1">IFERROR(SUM(OFFSET('7. Consumption'!AP40,0,1,,MIN('1. General Inputs'!$J$20,COLUMNS('7. Consumption'!AP$9:$AQ$9)-1))),0)+MAX(0,$AQ40*('1. General Inputs'!$J$20-COLUMNS('7. Consumption'!AP$9:$AQ$9)+1))</f>
        <v>0</v>
      </c>
      <c r="CH40" s="114">
        <f ca="1">IFERROR(SUM(OFFSET('7. Consumption'!AQ40,0,1,,MIN('1. General Inputs'!$J$20,COLUMNS('7. Consumption'!AQ$9:$AQ$9)-1))),0)+MAX(0,$AQ40*('1. General Inputs'!$J$20-COLUMNS('7. Consumption'!AQ$9:$AQ$9)+1))</f>
        <v>0</v>
      </c>
    </row>
    <row r="41" spans="2:86" x14ac:dyDescent="0.3">
      <c r="B41" s="12"/>
      <c r="C41" s="12" t="str">
        <f>IFERROR(VLOOKUP(ROWS($C$9:$C41),'5. Dosing'!$I$12:$J$73,COLUMNS('5. Dosing'!$I$11:$J$11),0),"")</f>
        <v>TDF+3TC (300/300) - 30 tab</v>
      </c>
      <c r="D41" s="12" t="str">
        <f>IFERROR(INDEX('5. Dosing'!C$12:C$73,MATCH('7. Consumption'!$C41,'5. Dosing'!$J$12:$J$73,0)),"")</f>
        <v>TDF+3TC</v>
      </c>
      <c r="E41" s="108">
        <f>IFERROR(INDEX('5. Dosing'!H$12:H$73,MATCH('7. Consumption'!$C41,'5. Dosing'!$J$12:$J$73,0)),0)</f>
        <v>1</v>
      </c>
      <c r="F41" s="109">
        <f>IFERROR(INDEX('5. Dosing'!G$12:G$73,MATCH('7. Consumption'!$C41,'5. Dosing'!$J$12:$J$73,0))*(30.5)/INDEX('5. Dosing'!F$12:F$73,MATCH('7. Consumption'!$C41,'5. Dosing'!$J$12:$J$73,0)),0)</f>
        <v>1.0166666666666666</v>
      </c>
      <c r="H41" s="3">
        <f ca="1">ROUNDUP($F41*$E41*CHOOSE(H$7,
IFERROR(SUMPRODUCT('6. Patients'!BZ$10:BZ$107,OFFSET('6. Patients'!$DM$9,1,MATCH($D41,'6. Patients'!$DN$9:$EI$9,0),ROWS('6. Patients'!DM$10:DM$107))),0)+
IFERROR(SUMPRODUCT('6. Patients'!BZ$10:BZ$107,OFFSET('6. Patients'!$EJ$9,1,MATCH($D41,'6. Patients'!$EK$9:$EW$9,0),ROWS('6. Patients'!DM$10:DM$107))),0)+
IFERROR(SUMPRODUCT('6. Patients'!BZ$10:BZ$107,OFFSET('6. Patients'!$EX$9,1,MATCH($D41,'6. Patients'!$EY$9:$FT$9,0),ROWS('6. Patients'!DM$10:DM$107))),0)+
IFERROR(SUMPRODUCT('6. Patients'!BZ$10:BZ$107,OFFSET('6. Patients'!$FU$9,1,MATCH($D41,'6. Patients'!$FV$9:$GJ$9,0),ROWS('6. Patients'!DM$10:DM$107))),0),
IFERROR(SUMPRODUCT('6. Patients'!BZ$10:BZ$107,OFFSET('6. Patients'!$GK$9,1,MATCH($D41,'6. Patients'!$GL$9:$HG$9,0),ROWS('6. Patients'!DM$10:DM$107))),0)+
IFERROR(SUMPRODUCT('6. Patients'!BZ$10:BZ$107,OFFSET('6. Patients'!$HH$9,1,MATCH($D41,'6. Patients'!$HI$9:$HU$9,0),ROWS('6. Patients'!DM$10:DM$107))),0)+
IFERROR(SUMPRODUCT('6. Patients'!BZ$10:BZ$107,OFFSET('6. Patients'!$HV$9,1,MATCH($D41,'6. Patients'!$HW$9:$IR$9,0),ROWS('6. Patients'!DM$10:DM$107))),0)+
IFERROR(SUMPRODUCT('6. Patients'!BZ$10:BZ$107,OFFSET('6. Patients'!$IS$9,1,MATCH($D41,'6. Patients'!$IT$9:$JH$9,0),ROWS('6. Patients'!DM$10:DM$107))),0),
IFERROR(SUMPRODUCT('6. Patients'!BZ$10:BZ$107,OFFSET('6. Patients'!$JI$9,1,MATCH($D41,'6. Patients'!$JJ$9:$KE$9,0),ROWS('6. Patients'!DM$10:DM$107))),0)+
IFERROR(SUMPRODUCT('6. Patients'!BZ$10:BZ$107,OFFSET('6. Patients'!$KF$9,1,MATCH($D41,'6. Patients'!$KG$9:$KS$9,0),ROWS('6. Patients'!DM$10:DM$107))),0)+
IFERROR(SUMPRODUCT('6. Patients'!BZ$10:BZ$107,OFFSET('6. Patients'!$KT$9,1,MATCH($D41,'6. Patients'!$KU$9:$LP$9,0),ROWS('6. Patients'!DM$10:DM$107))),0)+
IFERROR(SUMPRODUCT('6. Patients'!BZ$10:BZ$107,OFFSET('6. Patients'!$LQ$9,1,MATCH($D41,'6. Patients'!$LR$9:$MF$9,0),ROWS('6. Patients'!DM$10:DM$107))),0))+
IFERROR(VLOOKUP($D41,$H$109:$L$139,COLUMNS($H$108:$J$108)-1+H$7,0)*$E41*$F41*'1. General Inputs'!$J$18,0),0)</f>
        <v>0</v>
      </c>
      <c r="I41" s="3">
        <f ca="1">ROUNDUP($F41*$E41*CHOOSE(I$7,
IFERROR(SUMPRODUCT('6. Patients'!CA$10:CA$107,OFFSET('6. Patients'!$DM$9,1,MATCH($D41,'6. Patients'!$DN$9:$EI$9,0),ROWS('6. Patients'!DN$10:DN$107))),0)+
IFERROR(SUMPRODUCT('6. Patients'!CA$10:CA$107,OFFSET('6. Patients'!$EJ$9,1,MATCH($D41,'6. Patients'!$EK$9:$EW$9,0),ROWS('6. Patients'!DN$10:DN$107))),0)+
IFERROR(SUMPRODUCT('6. Patients'!CA$10:CA$107,OFFSET('6. Patients'!$EX$9,1,MATCH($D41,'6. Patients'!$EY$9:$FT$9,0),ROWS('6. Patients'!DN$10:DN$107))),0)+
IFERROR(SUMPRODUCT('6. Patients'!CA$10:CA$107,OFFSET('6. Patients'!$FU$9,1,MATCH($D41,'6. Patients'!$FV$9:$GJ$9,0),ROWS('6. Patients'!DN$10:DN$107))),0),
IFERROR(SUMPRODUCT('6. Patients'!CA$10:CA$107,OFFSET('6. Patients'!$GK$9,1,MATCH($D41,'6. Patients'!$GL$9:$HG$9,0),ROWS('6. Patients'!DN$10:DN$107))),0)+
IFERROR(SUMPRODUCT('6. Patients'!CA$10:CA$107,OFFSET('6. Patients'!$HH$9,1,MATCH($D41,'6. Patients'!$HI$9:$HU$9,0),ROWS('6. Patients'!DN$10:DN$107))),0)+
IFERROR(SUMPRODUCT('6. Patients'!CA$10:CA$107,OFFSET('6. Patients'!$HV$9,1,MATCH($D41,'6. Patients'!$HW$9:$IR$9,0),ROWS('6. Patients'!DN$10:DN$107))),0)+
IFERROR(SUMPRODUCT('6. Patients'!CA$10:CA$107,OFFSET('6. Patients'!$IS$9,1,MATCH($D41,'6. Patients'!$IT$9:$JH$9,0),ROWS('6. Patients'!DN$10:DN$107))),0),
IFERROR(SUMPRODUCT('6. Patients'!CA$10:CA$107,OFFSET('6. Patients'!$JI$9,1,MATCH($D41,'6. Patients'!$JJ$9:$KE$9,0),ROWS('6. Patients'!DN$10:DN$107))),0)+
IFERROR(SUMPRODUCT('6. Patients'!CA$10:CA$107,OFFSET('6. Patients'!$KF$9,1,MATCH($D41,'6. Patients'!$KG$9:$KS$9,0),ROWS('6. Patients'!DN$10:DN$107))),0)+
IFERROR(SUMPRODUCT('6. Patients'!CA$10:CA$107,OFFSET('6. Patients'!$KT$9,1,MATCH($D41,'6. Patients'!$KU$9:$LP$9,0),ROWS('6. Patients'!DN$10:DN$107))),0)+
IFERROR(SUMPRODUCT('6. Patients'!CA$10:CA$107,OFFSET('6. Patients'!$LQ$9,1,MATCH($D41,'6. Patients'!$LR$9:$MF$9,0),ROWS('6. Patients'!DN$10:DN$107))),0))+
IFERROR(VLOOKUP($D41,$H$109:$L$139,COLUMNS($H$108:$J$108)-1+I$7,0)*$E41*$F41*'1. General Inputs'!$J$18,0),0)</f>
        <v>0</v>
      </c>
      <c r="J41" s="3">
        <f ca="1">ROUNDUP($F41*$E41*CHOOSE(J$7,
IFERROR(SUMPRODUCT('6. Patients'!CB$10:CB$107,OFFSET('6. Patients'!$DM$9,1,MATCH($D41,'6. Patients'!$DN$9:$EI$9,0),ROWS('6. Patients'!DO$10:DO$107))),0)+
IFERROR(SUMPRODUCT('6. Patients'!CB$10:CB$107,OFFSET('6. Patients'!$EJ$9,1,MATCH($D41,'6. Patients'!$EK$9:$EW$9,0),ROWS('6. Patients'!DO$10:DO$107))),0)+
IFERROR(SUMPRODUCT('6. Patients'!CB$10:CB$107,OFFSET('6. Patients'!$EX$9,1,MATCH($D41,'6. Patients'!$EY$9:$FT$9,0),ROWS('6. Patients'!DO$10:DO$107))),0)+
IFERROR(SUMPRODUCT('6. Patients'!CB$10:CB$107,OFFSET('6. Patients'!$FU$9,1,MATCH($D41,'6. Patients'!$FV$9:$GJ$9,0),ROWS('6. Patients'!DO$10:DO$107))),0),
IFERROR(SUMPRODUCT('6. Patients'!CB$10:CB$107,OFFSET('6. Patients'!$GK$9,1,MATCH($D41,'6. Patients'!$GL$9:$HG$9,0),ROWS('6. Patients'!DO$10:DO$107))),0)+
IFERROR(SUMPRODUCT('6. Patients'!CB$10:CB$107,OFFSET('6. Patients'!$HH$9,1,MATCH($D41,'6. Patients'!$HI$9:$HU$9,0),ROWS('6. Patients'!DO$10:DO$107))),0)+
IFERROR(SUMPRODUCT('6. Patients'!CB$10:CB$107,OFFSET('6. Patients'!$HV$9,1,MATCH($D41,'6. Patients'!$HW$9:$IR$9,0),ROWS('6. Patients'!DO$10:DO$107))),0)+
IFERROR(SUMPRODUCT('6. Patients'!CB$10:CB$107,OFFSET('6. Patients'!$IS$9,1,MATCH($D41,'6. Patients'!$IT$9:$JH$9,0),ROWS('6. Patients'!DO$10:DO$107))),0),
IFERROR(SUMPRODUCT('6. Patients'!CB$10:CB$107,OFFSET('6. Patients'!$JI$9,1,MATCH($D41,'6. Patients'!$JJ$9:$KE$9,0),ROWS('6. Patients'!DO$10:DO$107))),0)+
IFERROR(SUMPRODUCT('6. Patients'!CB$10:CB$107,OFFSET('6. Patients'!$KF$9,1,MATCH($D41,'6. Patients'!$KG$9:$KS$9,0),ROWS('6. Patients'!DO$10:DO$107))),0)+
IFERROR(SUMPRODUCT('6. Patients'!CB$10:CB$107,OFFSET('6. Patients'!$KT$9,1,MATCH($D41,'6. Patients'!$KU$9:$LP$9,0),ROWS('6. Patients'!DO$10:DO$107))),0)+
IFERROR(SUMPRODUCT('6. Patients'!CB$10:CB$107,OFFSET('6. Patients'!$LQ$9,1,MATCH($D41,'6. Patients'!$LR$9:$MF$9,0),ROWS('6. Patients'!DO$10:DO$107))),0))+
IFERROR(VLOOKUP($D41,$H$109:$L$139,COLUMNS($H$108:$J$108)-1+J$7,0)*$E41*$F41*'1. General Inputs'!$J$18,0),0)</f>
        <v>0</v>
      </c>
      <c r="K41" s="3">
        <f ca="1">ROUNDUP($F41*$E41*CHOOSE(K$7,
IFERROR(SUMPRODUCT('6. Patients'!CC$10:CC$107,OFFSET('6. Patients'!$DM$9,1,MATCH($D41,'6. Patients'!$DN$9:$EI$9,0),ROWS('6. Patients'!DP$10:DP$107))),0)+
IFERROR(SUMPRODUCT('6. Patients'!CC$10:CC$107,OFFSET('6. Patients'!$EJ$9,1,MATCH($D41,'6. Patients'!$EK$9:$EW$9,0),ROWS('6. Patients'!DP$10:DP$107))),0)+
IFERROR(SUMPRODUCT('6. Patients'!CC$10:CC$107,OFFSET('6. Patients'!$EX$9,1,MATCH($D41,'6. Patients'!$EY$9:$FT$9,0),ROWS('6. Patients'!DP$10:DP$107))),0)+
IFERROR(SUMPRODUCT('6. Patients'!CC$10:CC$107,OFFSET('6. Patients'!$FU$9,1,MATCH($D41,'6. Patients'!$FV$9:$GJ$9,0),ROWS('6. Patients'!DP$10:DP$107))),0),
IFERROR(SUMPRODUCT('6. Patients'!CC$10:CC$107,OFFSET('6. Patients'!$GK$9,1,MATCH($D41,'6. Patients'!$GL$9:$HG$9,0),ROWS('6. Patients'!DP$10:DP$107))),0)+
IFERROR(SUMPRODUCT('6. Patients'!CC$10:CC$107,OFFSET('6. Patients'!$HH$9,1,MATCH($D41,'6. Patients'!$HI$9:$HU$9,0),ROWS('6. Patients'!DP$10:DP$107))),0)+
IFERROR(SUMPRODUCT('6. Patients'!CC$10:CC$107,OFFSET('6. Patients'!$HV$9,1,MATCH($D41,'6. Patients'!$HW$9:$IR$9,0),ROWS('6. Patients'!DP$10:DP$107))),0)+
IFERROR(SUMPRODUCT('6. Patients'!CC$10:CC$107,OFFSET('6. Patients'!$IS$9,1,MATCH($D41,'6. Patients'!$IT$9:$JH$9,0),ROWS('6. Patients'!DP$10:DP$107))),0),
IFERROR(SUMPRODUCT('6. Patients'!CC$10:CC$107,OFFSET('6. Patients'!$JI$9,1,MATCH($D41,'6. Patients'!$JJ$9:$KE$9,0),ROWS('6. Patients'!DP$10:DP$107))),0)+
IFERROR(SUMPRODUCT('6. Patients'!CC$10:CC$107,OFFSET('6. Patients'!$KF$9,1,MATCH($D41,'6. Patients'!$KG$9:$KS$9,0),ROWS('6. Patients'!DP$10:DP$107))),0)+
IFERROR(SUMPRODUCT('6. Patients'!CC$10:CC$107,OFFSET('6. Patients'!$KT$9,1,MATCH($D41,'6. Patients'!$KU$9:$LP$9,0),ROWS('6. Patients'!DP$10:DP$107))),0)+
IFERROR(SUMPRODUCT('6. Patients'!CC$10:CC$107,OFFSET('6. Patients'!$LQ$9,1,MATCH($D41,'6. Patients'!$LR$9:$MF$9,0),ROWS('6. Patients'!DP$10:DP$107))),0))+
IFERROR(VLOOKUP($D41,$H$109:$L$139,COLUMNS($H$108:$J$108)-1+K$7,0)*$E41*$F41*'1. General Inputs'!$J$18,0),0)</f>
        <v>0</v>
      </c>
      <c r="L41" s="3">
        <f ca="1">ROUNDUP($F41*$E41*CHOOSE(L$7,
IFERROR(SUMPRODUCT('6. Patients'!CD$10:CD$107,OFFSET('6. Patients'!$DM$9,1,MATCH($D41,'6. Patients'!$DN$9:$EI$9,0),ROWS('6. Patients'!DQ$10:DQ$107))),0)+
IFERROR(SUMPRODUCT('6. Patients'!CD$10:CD$107,OFFSET('6. Patients'!$EJ$9,1,MATCH($D41,'6. Patients'!$EK$9:$EW$9,0),ROWS('6. Patients'!DQ$10:DQ$107))),0)+
IFERROR(SUMPRODUCT('6. Patients'!CD$10:CD$107,OFFSET('6. Patients'!$EX$9,1,MATCH($D41,'6. Patients'!$EY$9:$FT$9,0),ROWS('6. Patients'!DQ$10:DQ$107))),0)+
IFERROR(SUMPRODUCT('6. Patients'!CD$10:CD$107,OFFSET('6. Patients'!$FU$9,1,MATCH($D41,'6. Patients'!$FV$9:$GJ$9,0),ROWS('6. Patients'!DQ$10:DQ$107))),0),
IFERROR(SUMPRODUCT('6. Patients'!CD$10:CD$107,OFFSET('6. Patients'!$GK$9,1,MATCH($D41,'6. Patients'!$GL$9:$HG$9,0),ROWS('6. Patients'!DQ$10:DQ$107))),0)+
IFERROR(SUMPRODUCT('6. Patients'!CD$10:CD$107,OFFSET('6. Patients'!$HH$9,1,MATCH($D41,'6. Patients'!$HI$9:$HU$9,0),ROWS('6. Patients'!DQ$10:DQ$107))),0)+
IFERROR(SUMPRODUCT('6. Patients'!CD$10:CD$107,OFFSET('6. Patients'!$HV$9,1,MATCH($D41,'6. Patients'!$HW$9:$IR$9,0),ROWS('6. Patients'!DQ$10:DQ$107))),0)+
IFERROR(SUMPRODUCT('6. Patients'!CD$10:CD$107,OFFSET('6. Patients'!$IS$9,1,MATCH($D41,'6. Patients'!$IT$9:$JH$9,0),ROWS('6. Patients'!DQ$10:DQ$107))),0),
IFERROR(SUMPRODUCT('6. Patients'!CD$10:CD$107,OFFSET('6. Patients'!$JI$9,1,MATCH($D41,'6. Patients'!$JJ$9:$KE$9,0),ROWS('6. Patients'!DQ$10:DQ$107))),0)+
IFERROR(SUMPRODUCT('6. Patients'!CD$10:CD$107,OFFSET('6. Patients'!$KF$9,1,MATCH($D41,'6. Patients'!$KG$9:$KS$9,0),ROWS('6. Patients'!DQ$10:DQ$107))),0)+
IFERROR(SUMPRODUCT('6. Patients'!CD$10:CD$107,OFFSET('6. Patients'!$KT$9,1,MATCH($D41,'6. Patients'!$KU$9:$LP$9,0),ROWS('6. Patients'!DQ$10:DQ$107))),0)+
IFERROR(SUMPRODUCT('6. Patients'!CD$10:CD$107,OFFSET('6. Patients'!$LQ$9,1,MATCH($D41,'6. Patients'!$LR$9:$MF$9,0),ROWS('6. Patients'!DQ$10:DQ$107))),0))+
IFERROR(VLOOKUP($D41,$H$109:$L$139,COLUMNS($H$108:$J$108)-1+L$7,0)*$E41*$F41*'1. General Inputs'!$J$18,0),0)</f>
        <v>0</v>
      </c>
      <c r="M41" s="3">
        <f ca="1">ROUNDUP($F41*$E41*CHOOSE(M$7,
IFERROR(SUMPRODUCT('6. Patients'!CE$10:CE$107,OFFSET('6. Patients'!$DM$9,1,MATCH($D41,'6. Patients'!$DN$9:$EI$9,0),ROWS('6. Patients'!DR$10:DR$107))),0)+
IFERROR(SUMPRODUCT('6. Patients'!CE$10:CE$107,OFFSET('6. Patients'!$EJ$9,1,MATCH($D41,'6. Patients'!$EK$9:$EW$9,0),ROWS('6. Patients'!DR$10:DR$107))),0)+
IFERROR(SUMPRODUCT('6. Patients'!CE$10:CE$107,OFFSET('6. Patients'!$EX$9,1,MATCH($D41,'6. Patients'!$EY$9:$FT$9,0),ROWS('6. Patients'!DR$10:DR$107))),0)+
IFERROR(SUMPRODUCT('6. Patients'!CE$10:CE$107,OFFSET('6. Patients'!$FU$9,1,MATCH($D41,'6. Patients'!$FV$9:$GJ$9,0),ROWS('6. Patients'!DR$10:DR$107))),0),
IFERROR(SUMPRODUCT('6. Patients'!CE$10:CE$107,OFFSET('6. Patients'!$GK$9,1,MATCH($D41,'6. Patients'!$GL$9:$HG$9,0),ROWS('6. Patients'!DR$10:DR$107))),0)+
IFERROR(SUMPRODUCT('6. Patients'!CE$10:CE$107,OFFSET('6. Patients'!$HH$9,1,MATCH($D41,'6. Patients'!$HI$9:$HU$9,0),ROWS('6. Patients'!DR$10:DR$107))),0)+
IFERROR(SUMPRODUCT('6. Patients'!CE$10:CE$107,OFFSET('6. Patients'!$HV$9,1,MATCH($D41,'6. Patients'!$HW$9:$IR$9,0),ROWS('6. Patients'!DR$10:DR$107))),0)+
IFERROR(SUMPRODUCT('6. Patients'!CE$10:CE$107,OFFSET('6. Patients'!$IS$9,1,MATCH($D41,'6. Patients'!$IT$9:$JH$9,0),ROWS('6. Patients'!DR$10:DR$107))),0),
IFERROR(SUMPRODUCT('6. Patients'!CE$10:CE$107,OFFSET('6. Patients'!$JI$9,1,MATCH($D41,'6. Patients'!$JJ$9:$KE$9,0),ROWS('6. Patients'!DR$10:DR$107))),0)+
IFERROR(SUMPRODUCT('6. Patients'!CE$10:CE$107,OFFSET('6. Patients'!$KF$9,1,MATCH($D41,'6. Patients'!$KG$9:$KS$9,0),ROWS('6. Patients'!DR$10:DR$107))),0)+
IFERROR(SUMPRODUCT('6. Patients'!CE$10:CE$107,OFFSET('6. Patients'!$KT$9,1,MATCH($D41,'6. Patients'!$KU$9:$LP$9,0),ROWS('6. Patients'!DR$10:DR$107))),0)+
IFERROR(SUMPRODUCT('6. Patients'!CE$10:CE$107,OFFSET('6. Patients'!$LQ$9,1,MATCH($D41,'6. Patients'!$LR$9:$MF$9,0),ROWS('6. Patients'!DR$10:DR$107))),0))+
IFERROR(VLOOKUP($D41,$H$109:$L$139,COLUMNS($H$108:$J$108)-1+M$7,0)*$E41*$F41*'1. General Inputs'!$J$18,0),0)</f>
        <v>0</v>
      </c>
      <c r="N41" s="3">
        <f ca="1">ROUNDUP($F41*$E41*CHOOSE(N$7,
IFERROR(SUMPRODUCT('6. Patients'!CF$10:CF$107,OFFSET('6. Patients'!$DM$9,1,MATCH($D41,'6. Patients'!$DN$9:$EI$9,0),ROWS('6. Patients'!DS$10:DS$107))),0)+
IFERROR(SUMPRODUCT('6. Patients'!CF$10:CF$107,OFFSET('6. Patients'!$EJ$9,1,MATCH($D41,'6. Patients'!$EK$9:$EW$9,0),ROWS('6. Patients'!DS$10:DS$107))),0)+
IFERROR(SUMPRODUCT('6. Patients'!CF$10:CF$107,OFFSET('6. Patients'!$EX$9,1,MATCH($D41,'6. Patients'!$EY$9:$FT$9,0),ROWS('6. Patients'!DS$10:DS$107))),0)+
IFERROR(SUMPRODUCT('6. Patients'!CF$10:CF$107,OFFSET('6. Patients'!$FU$9,1,MATCH($D41,'6. Patients'!$FV$9:$GJ$9,0),ROWS('6. Patients'!DS$10:DS$107))),0),
IFERROR(SUMPRODUCT('6. Patients'!CF$10:CF$107,OFFSET('6. Patients'!$GK$9,1,MATCH($D41,'6. Patients'!$GL$9:$HG$9,0),ROWS('6. Patients'!DS$10:DS$107))),0)+
IFERROR(SUMPRODUCT('6. Patients'!CF$10:CF$107,OFFSET('6. Patients'!$HH$9,1,MATCH($D41,'6. Patients'!$HI$9:$HU$9,0),ROWS('6. Patients'!DS$10:DS$107))),0)+
IFERROR(SUMPRODUCT('6. Patients'!CF$10:CF$107,OFFSET('6. Patients'!$HV$9,1,MATCH($D41,'6. Patients'!$HW$9:$IR$9,0),ROWS('6. Patients'!DS$10:DS$107))),0)+
IFERROR(SUMPRODUCT('6. Patients'!CF$10:CF$107,OFFSET('6. Patients'!$IS$9,1,MATCH($D41,'6. Patients'!$IT$9:$JH$9,0),ROWS('6. Patients'!DS$10:DS$107))),0),
IFERROR(SUMPRODUCT('6. Patients'!CF$10:CF$107,OFFSET('6. Patients'!$JI$9,1,MATCH($D41,'6. Patients'!$JJ$9:$KE$9,0),ROWS('6. Patients'!DS$10:DS$107))),0)+
IFERROR(SUMPRODUCT('6. Patients'!CF$10:CF$107,OFFSET('6. Patients'!$KF$9,1,MATCH($D41,'6. Patients'!$KG$9:$KS$9,0),ROWS('6. Patients'!DS$10:DS$107))),0)+
IFERROR(SUMPRODUCT('6. Patients'!CF$10:CF$107,OFFSET('6. Patients'!$KT$9,1,MATCH($D41,'6. Patients'!$KU$9:$LP$9,0),ROWS('6. Patients'!DS$10:DS$107))),0)+
IFERROR(SUMPRODUCT('6. Patients'!CF$10:CF$107,OFFSET('6. Patients'!$LQ$9,1,MATCH($D41,'6. Patients'!$LR$9:$MF$9,0),ROWS('6. Patients'!DS$10:DS$107))),0))+
IFERROR(VLOOKUP($D41,$H$109:$L$139,COLUMNS($H$108:$J$108)-1+N$7,0)*$E41*$F41*'1. General Inputs'!$J$18,0),0)</f>
        <v>0</v>
      </c>
      <c r="O41" s="3">
        <f ca="1">ROUNDUP($F41*$E41*CHOOSE(O$7,
IFERROR(SUMPRODUCT('6. Patients'!CG$10:CG$107,OFFSET('6. Patients'!$DM$9,1,MATCH($D41,'6. Patients'!$DN$9:$EI$9,0),ROWS('6. Patients'!DT$10:DT$107))),0)+
IFERROR(SUMPRODUCT('6. Patients'!CG$10:CG$107,OFFSET('6. Patients'!$EJ$9,1,MATCH($D41,'6. Patients'!$EK$9:$EW$9,0),ROWS('6. Patients'!DT$10:DT$107))),0)+
IFERROR(SUMPRODUCT('6. Patients'!CG$10:CG$107,OFFSET('6. Patients'!$EX$9,1,MATCH($D41,'6. Patients'!$EY$9:$FT$9,0),ROWS('6. Patients'!DT$10:DT$107))),0)+
IFERROR(SUMPRODUCT('6. Patients'!CG$10:CG$107,OFFSET('6. Patients'!$FU$9,1,MATCH($D41,'6. Patients'!$FV$9:$GJ$9,0),ROWS('6. Patients'!DT$10:DT$107))),0),
IFERROR(SUMPRODUCT('6. Patients'!CG$10:CG$107,OFFSET('6. Patients'!$GK$9,1,MATCH($D41,'6. Patients'!$GL$9:$HG$9,0),ROWS('6. Patients'!DT$10:DT$107))),0)+
IFERROR(SUMPRODUCT('6. Patients'!CG$10:CG$107,OFFSET('6. Patients'!$HH$9,1,MATCH($D41,'6. Patients'!$HI$9:$HU$9,0),ROWS('6. Patients'!DT$10:DT$107))),0)+
IFERROR(SUMPRODUCT('6. Patients'!CG$10:CG$107,OFFSET('6. Patients'!$HV$9,1,MATCH($D41,'6. Patients'!$HW$9:$IR$9,0),ROWS('6. Patients'!DT$10:DT$107))),0)+
IFERROR(SUMPRODUCT('6. Patients'!CG$10:CG$107,OFFSET('6. Patients'!$IS$9,1,MATCH($D41,'6. Patients'!$IT$9:$JH$9,0),ROWS('6. Patients'!DT$10:DT$107))),0),
IFERROR(SUMPRODUCT('6. Patients'!CG$10:CG$107,OFFSET('6. Patients'!$JI$9,1,MATCH($D41,'6. Patients'!$JJ$9:$KE$9,0),ROWS('6. Patients'!DT$10:DT$107))),0)+
IFERROR(SUMPRODUCT('6. Patients'!CG$10:CG$107,OFFSET('6. Patients'!$KF$9,1,MATCH($D41,'6. Patients'!$KG$9:$KS$9,0),ROWS('6. Patients'!DT$10:DT$107))),0)+
IFERROR(SUMPRODUCT('6. Patients'!CG$10:CG$107,OFFSET('6. Patients'!$KT$9,1,MATCH($D41,'6. Patients'!$KU$9:$LP$9,0),ROWS('6. Patients'!DT$10:DT$107))),0)+
IFERROR(SUMPRODUCT('6. Patients'!CG$10:CG$107,OFFSET('6. Patients'!$LQ$9,1,MATCH($D41,'6. Patients'!$LR$9:$MF$9,0),ROWS('6. Patients'!DT$10:DT$107))),0))+
IFERROR(VLOOKUP($D41,$H$109:$L$139,COLUMNS($H$108:$J$108)-1+O$7,0)*$E41*$F41*'1. General Inputs'!$J$18,0),0)</f>
        <v>0</v>
      </c>
      <c r="P41" s="3">
        <f ca="1">ROUNDUP($F41*$E41*CHOOSE(P$7,
IFERROR(SUMPRODUCT('6. Patients'!CH$10:CH$107,OFFSET('6. Patients'!$DM$9,1,MATCH($D41,'6. Patients'!$DN$9:$EI$9,0),ROWS('6. Patients'!DU$10:DU$107))),0)+
IFERROR(SUMPRODUCT('6. Patients'!CH$10:CH$107,OFFSET('6. Patients'!$EJ$9,1,MATCH($D41,'6. Patients'!$EK$9:$EW$9,0),ROWS('6. Patients'!DU$10:DU$107))),0)+
IFERROR(SUMPRODUCT('6. Patients'!CH$10:CH$107,OFFSET('6. Patients'!$EX$9,1,MATCH($D41,'6. Patients'!$EY$9:$FT$9,0),ROWS('6. Patients'!DU$10:DU$107))),0)+
IFERROR(SUMPRODUCT('6. Patients'!CH$10:CH$107,OFFSET('6. Patients'!$FU$9,1,MATCH($D41,'6. Patients'!$FV$9:$GJ$9,0),ROWS('6. Patients'!DU$10:DU$107))),0),
IFERROR(SUMPRODUCT('6. Patients'!CH$10:CH$107,OFFSET('6. Patients'!$GK$9,1,MATCH($D41,'6. Patients'!$GL$9:$HG$9,0),ROWS('6. Patients'!DU$10:DU$107))),0)+
IFERROR(SUMPRODUCT('6. Patients'!CH$10:CH$107,OFFSET('6. Patients'!$HH$9,1,MATCH($D41,'6. Patients'!$HI$9:$HU$9,0),ROWS('6. Patients'!DU$10:DU$107))),0)+
IFERROR(SUMPRODUCT('6. Patients'!CH$10:CH$107,OFFSET('6. Patients'!$HV$9,1,MATCH($D41,'6. Patients'!$HW$9:$IR$9,0),ROWS('6. Patients'!DU$10:DU$107))),0)+
IFERROR(SUMPRODUCT('6. Patients'!CH$10:CH$107,OFFSET('6. Patients'!$IS$9,1,MATCH($D41,'6. Patients'!$IT$9:$JH$9,0),ROWS('6. Patients'!DU$10:DU$107))),0),
IFERROR(SUMPRODUCT('6. Patients'!CH$10:CH$107,OFFSET('6. Patients'!$JI$9,1,MATCH($D41,'6. Patients'!$JJ$9:$KE$9,0),ROWS('6. Patients'!DU$10:DU$107))),0)+
IFERROR(SUMPRODUCT('6. Patients'!CH$10:CH$107,OFFSET('6. Patients'!$KF$9,1,MATCH($D41,'6. Patients'!$KG$9:$KS$9,0),ROWS('6. Patients'!DU$10:DU$107))),0)+
IFERROR(SUMPRODUCT('6. Patients'!CH$10:CH$107,OFFSET('6. Patients'!$KT$9,1,MATCH($D41,'6. Patients'!$KU$9:$LP$9,0),ROWS('6. Patients'!DU$10:DU$107))),0)+
IFERROR(SUMPRODUCT('6. Patients'!CH$10:CH$107,OFFSET('6. Patients'!$LQ$9,1,MATCH($D41,'6. Patients'!$LR$9:$MF$9,0),ROWS('6. Patients'!DU$10:DU$107))),0))+
IFERROR(VLOOKUP($D41,$H$109:$L$139,COLUMNS($H$108:$J$108)-1+P$7,0)*$E41*$F41*'1. General Inputs'!$J$18,0),0)</f>
        <v>0</v>
      </c>
      <c r="Q41" s="3">
        <f ca="1">ROUNDUP($F41*$E41*CHOOSE(Q$7,
IFERROR(SUMPRODUCT('6. Patients'!CI$10:CI$107,OFFSET('6. Patients'!$DM$9,1,MATCH($D41,'6. Patients'!$DN$9:$EI$9,0),ROWS('6. Patients'!DV$10:DV$107))),0)+
IFERROR(SUMPRODUCT('6. Patients'!CI$10:CI$107,OFFSET('6. Patients'!$EJ$9,1,MATCH($D41,'6. Patients'!$EK$9:$EW$9,0),ROWS('6. Patients'!DV$10:DV$107))),0)+
IFERROR(SUMPRODUCT('6. Patients'!CI$10:CI$107,OFFSET('6. Patients'!$EX$9,1,MATCH($D41,'6. Patients'!$EY$9:$FT$9,0),ROWS('6. Patients'!DV$10:DV$107))),0)+
IFERROR(SUMPRODUCT('6. Patients'!CI$10:CI$107,OFFSET('6. Patients'!$FU$9,1,MATCH($D41,'6. Patients'!$FV$9:$GJ$9,0),ROWS('6. Patients'!DV$10:DV$107))),0),
IFERROR(SUMPRODUCT('6. Patients'!CI$10:CI$107,OFFSET('6. Patients'!$GK$9,1,MATCH($D41,'6. Patients'!$GL$9:$HG$9,0),ROWS('6. Patients'!DV$10:DV$107))),0)+
IFERROR(SUMPRODUCT('6. Patients'!CI$10:CI$107,OFFSET('6. Patients'!$HH$9,1,MATCH($D41,'6. Patients'!$HI$9:$HU$9,0),ROWS('6. Patients'!DV$10:DV$107))),0)+
IFERROR(SUMPRODUCT('6. Patients'!CI$10:CI$107,OFFSET('6. Patients'!$HV$9,1,MATCH($D41,'6. Patients'!$HW$9:$IR$9,0),ROWS('6. Patients'!DV$10:DV$107))),0)+
IFERROR(SUMPRODUCT('6. Patients'!CI$10:CI$107,OFFSET('6. Patients'!$IS$9,1,MATCH($D41,'6. Patients'!$IT$9:$JH$9,0),ROWS('6. Patients'!DV$10:DV$107))),0),
IFERROR(SUMPRODUCT('6. Patients'!CI$10:CI$107,OFFSET('6. Patients'!$JI$9,1,MATCH($D41,'6. Patients'!$JJ$9:$KE$9,0),ROWS('6. Patients'!DV$10:DV$107))),0)+
IFERROR(SUMPRODUCT('6. Patients'!CI$10:CI$107,OFFSET('6. Patients'!$KF$9,1,MATCH($D41,'6. Patients'!$KG$9:$KS$9,0),ROWS('6. Patients'!DV$10:DV$107))),0)+
IFERROR(SUMPRODUCT('6. Patients'!CI$10:CI$107,OFFSET('6. Patients'!$KT$9,1,MATCH($D41,'6. Patients'!$KU$9:$LP$9,0),ROWS('6. Patients'!DV$10:DV$107))),0)+
IFERROR(SUMPRODUCT('6. Patients'!CI$10:CI$107,OFFSET('6. Patients'!$LQ$9,1,MATCH($D41,'6. Patients'!$LR$9:$MF$9,0),ROWS('6. Patients'!DV$10:DV$107))),0))+
IFERROR(VLOOKUP($D41,$H$109:$L$139,COLUMNS($H$108:$J$108)-1+Q$7,0)*$E41*$F41*'1. General Inputs'!$J$18,0),0)</f>
        <v>0</v>
      </c>
      <c r="R41" s="3">
        <f ca="1">ROUNDUP($F41*$E41*CHOOSE(R$7,
IFERROR(SUMPRODUCT('6. Patients'!CJ$10:CJ$107,OFFSET('6. Patients'!$DM$9,1,MATCH($D41,'6. Patients'!$DN$9:$EI$9,0),ROWS('6. Patients'!DW$10:DW$107))),0)+
IFERROR(SUMPRODUCT('6. Patients'!CJ$10:CJ$107,OFFSET('6. Patients'!$EJ$9,1,MATCH($D41,'6. Patients'!$EK$9:$EW$9,0),ROWS('6. Patients'!DW$10:DW$107))),0)+
IFERROR(SUMPRODUCT('6. Patients'!CJ$10:CJ$107,OFFSET('6. Patients'!$EX$9,1,MATCH($D41,'6. Patients'!$EY$9:$FT$9,0),ROWS('6. Patients'!DW$10:DW$107))),0)+
IFERROR(SUMPRODUCT('6. Patients'!CJ$10:CJ$107,OFFSET('6. Patients'!$FU$9,1,MATCH($D41,'6. Patients'!$FV$9:$GJ$9,0),ROWS('6. Patients'!DW$10:DW$107))),0),
IFERROR(SUMPRODUCT('6. Patients'!CJ$10:CJ$107,OFFSET('6. Patients'!$GK$9,1,MATCH($D41,'6. Patients'!$GL$9:$HG$9,0),ROWS('6. Patients'!DW$10:DW$107))),0)+
IFERROR(SUMPRODUCT('6. Patients'!CJ$10:CJ$107,OFFSET('6. Patients'!$HH$9,1,MATCH($D41,'6. Patients'!$HI$9:$HU$9,0),ROWS('6. Patients'!DW$10:DW$107))),0)+
IFERROR(SUMPRODUCT('6. Patients'!CJ$10:CJ$107,OFFSET('6. Patients'!$HV$9,1,MATCH($D41,'6. Patients'!$HW$9:$IR$9,0),ROWS('6. Patients'!DW$10:DW$107))),0)+
IFERROR(SUMPRODUCT('6. Patients'!CJ$10:CJ$107,OFFSET('6. Patients'!$IS$9,1,MATCH($D41,'6. Patients'!$IT$9:$JH$9,0),ROWS('6. Patients'!DW$10:DW$107))),0),
IFERROR(SUMPRODUCT('6. Patients'!CJ$10:CJ$107,OFFSET('6. Patients'!$JI$9,1,MATCH($D41,'6. Patients'!$JJ$9:$KE$9,0),ROWS('6. Patients'!DW$10:DW$107))),0)+
IFERROR(SUMPRODUCT('6. Patients'!CJ$10:CJ$107,OFFSET('6. Patients'!$KF$9,1,MATCH($D41,'6. Patients'!$KG$9:$KS$9,0),ROWS('6. Patients'!DW$10:DW$107))),0)+
IFERROR(SUMPRODUCT('6. Patients'!CJ$10:CJ$107,OFFSET('6. Patients'!$KT$9,1,MATCH($D41,'6. Patients'!$KU$9:$LP$9,0),ROWS('6. Patients'!DW$10:DW$107))),0)+
IFERROR(SUMPRODUCT('6. Patients'!CJ$10:CJ$107,OFFSET('6. Patients'!$LQ$9,1,MATCH($D41,'6. Patients'!$LR$9:$MF$9,0),ROWS('6. Patients'!DW$10:DW$107))),0))+
IFERROR(VLOOKUP($D41,$H$109:$L$139,COLUMNS($H$108:$J$108)-1+R$7,0)*$E41*$F41*'1. General Inputs'!$J$18,0),0)</f>
        <v>0</v>
      </c>
      <c r="S41" s="3">
        <f ca="1">ROUNDUP($F41*$E41*CHOOSE(S$7,
IFERROR(SUMPRODUCT('6. Patients'!CK$10:CK$107,OFFSET('6. Patients'!$DM$9,1,MATCH($D41,'6. Patients'!$DN$9:$EI$9,0),ROWS('6. Patients'!DX$10:DX$107))),0)+
IFERROR(SUMPRODUCT('6. Patients'!CK$10:CK$107,OFFSET('6. Patients'!$EJ$9,1,MATCH($D41,'6. Patients'!$EK$9:$EW$9,0),ROWS('6. Patients'!DX$10:DX$107))),0)+
IFERROR(SUMPRODUCT('6. Patients'!CK$10:CK$107,OFFSET('6. Patients'!$EX$9,1,MATCH($D41,'6. Patients'!$EY$9:$FT$9,0),ROWS('6. Patients'!DX$10:DX$107))),0)+
IFERROR(SUMPRODUCT('6. Patients'!CK$10:CK$107,OFFSET('6. Patients'!$FU$9,1,MATCH($D41,'6. Patients'!$FV$9:$GJ$9,0),ROWS('6. Patients'!DX$10:DX$107))),0),
IFERROR(SUMPRODUCT('6. Patients'!CK$10:CK$107,OFFSET('6. Patients'!$GK$9,1,MATCH($D41,'6. Patients'!$GL$9:$HG$9,0),ROWS('6. Patients'!DX$10:DX$107))),0)+
IFERROR(SUMPRODUCT('6. Patients'!CK$10:CK$107,OFFSET('6. Patients'!$HH$9,1,MATCH($D41,'6. Patients'!$HI$9:$HU$9,0),ROWS('6. Patients'!DX$10:DX$107))),0)+
IFERROR(SUMPRODUCT('6. Patients'!CK$10:CK$107,OFFSET('6. Patients'!$HV$9,1,MATCH($D41,'6. Patients'!$HW$9:$IR$9,0),ROWS('6. Patients'!DX$10:DX$107))),0)+
IFERROR(SUMPRODUCT('6. Patients'!CK$10:CK$107,OFFSET('6. Patients'!$IS$9,1,MATCH($D41,'6. Patients'!$IT$9:$JH$9,0),ROWS('6. Patients'!DX$10:DX$107))),0),
IFERROR(SUMPRODUCT('6. Patients'!CK$10:CK$107,OFFSET('6. Patients'!$JI$9,1,MATCH($D41,'6. Patients'!$JJ$9:$KE$9,0),ROWS('6. Patients'!DX$10:DX$107))),0)+
IFERROR(SUMPRODUCT('6. Patients'!CK$10:CK$107,OFFSET('6. Patients'!$KF$9,1,MATCH($D41,'6. Patients'!$KG$9:$KS$9,0),ROWS('6. Patients'!DX$10:DX$107))),0)+
IFERROR(SUMPRODUCT('6. Patients'!CK$10:CK$107,OFFSET('6. Patients'!$KT$9,1,MATCH($D41,'6. Patients'!$KU$9:$LP$9,0),ROWS('6. Patients'!DX$10:DX$107))),0)+
IFERROR(SUMPRODUCT('6. Patients'!CK$10:CK$107,OFFSET('6. Patients'!$LQ$9,1,MATCH($D41,'6. Patients'!$LR$9:$MF$9,0),ROWS('6. Patients'!DX$10:DX$107))),0))+
IFERROR(VLOOKUP($D41,$H$109:$L$139,COLUMNS($H$108:$J$108)-1+S$7,0)*$E41*$F41*'1. General Inputs'!$J$18,0),0)</f>
        <v>0</v>
      </c>
      <c r="T41" s="3">
        <f ca="1">ROUNDUP($F41*$E41*CHOOSE(T$7,
IFERROR(SUMPRODUCT('6. Patients'!CL$10:CL$107,OFFSET('6. Patients'!$DM$9,1,MATCH($D41,'6. Patients'!$DN$9:$EI$9,0),ROWS('6. Patients'!DY$10:DY$107))),0)+
IFERROR(SUMPRODUCT('6. Patients'!CL$10:CL$107,OFFSET('6. Patients'!$EJ$9,1,MATCH($D41,'6. Patients'!$EK$9:$EW$9,0),ROWS('6. Patients'!DY$10:DY$107))),0)+
IFERROR(SUMPRODUCT('6. Patients'!CL$10:CL$107,OFFSET('6. Patients'!$EX$9,1,MATCH($D41,'6. Patients'!$EY$9:$FT$9,0),ROWS('6. Patients'!DY$10:DY$107))),0)+
IFERROR(SUMPRODUCT('6. Patients'!CL$10:CL$107,OFFSET('6. Patients'!$FU$9,1,MATCH($D41,'6. Patients'!$FV$9:$GJ$9,0),ROWS('6. Patients'!DY$10:DY$107))),0),
IFERROR(SUMPRODUCT('6. Patients'!CL$10:CL$107,OFFSET('6. Patients'!$GK$9,1,MATCH($D41,'6. Patients'!$GL$9:$HG$9,0),ROWS('6. Patients'!DY$10:DY$107))),0)+
IFERROR(SUMPRODUCT('6. Patients'!CL$10:CL$107,OFFSET('6. Patients'!$HH$9,1,MATCH($D41,'6. Patients'!$HI$9:$HU$9,0),ROWS('6. Patients'!DY$10:DY$107))),0)+
IFERROR(SUMPRODUCT('6. Patients'!CL$10:CL$107,OFFSET('6. Patients'!$HV$9,1,MATCH($D41,'6. Patients'!$HW$9:$IR$9,0),ROWS('6. Patients'!DY$10:DY$107))),0)+
IFERROR(SUMPRODUCT('6. Patients'!CL$10:CL$107,OFFSET('6. Patients'!$IS$9,1,MATCH($D41,'6. Patients'!$IT$9:$JH$9,0),ROWS('6. Patients'!DY$10:DY$107))),0),
IFERROR(SUMPRODUCT('6. Patients'!CL$10:CL$107,OFFSET('6. Patients'!$JI$9,1,MATCH($D41,'6. Patients'!$JJ$9:$KE$9,0),ROWS('6. Patients'!DY$10:DY$107))),0)+
IFERROR(SUMPRODUCT('6. Patients'!CL$10:CL$107,OFFSET('6. Patients'!$KF$9,1,MATCH($D41,'6. Patients'!$KG$9:$KS$9,0),ROWS('6. Patients'!DY$10:DY$107))),0)+
IFERROR(SUMPRODUCT('6. Patients'!CL$10:CL$107,OFFSET('6. Patients'!$KT$9,1,MATCH($D41,'6. Patients'!$KU$9:$LP$9,0),ROWS('6. Patients'!DY$10:DY$107))),0)+
IFERROR(SUMPRODUCT('6. Patients'!CL$10:CL$107,OFFSET('6. Patients'!$LQ$9,1,MATCH($D41,'6. Patients'!$LR$9:$MF$9,0),ROWS('6. Patients'!DY$10:DY$107))),0))+
IFERROR(VLOOKUP($D41,$H$109:$L$139,COLUMNS($H$108:$J$108)-1+T$7,0)*$E41*$F41*'1. General Inputs'!$J$18,0),0)</f>
        <v>0</v>
      </c>
      <c r="U41" s="3">
        <f ca="1">ROUNDUP($F41*$E41*CHOOSE(U$7,
IFERROR(SUMPRODUCT('6. Patients'!CM$10:CM$107,OFFSET('6. Patients'!$DM$9,1,MATCH($D41,'6. Patients'!$DN$9:$EI$9,0),ROWS('6. Patients'!DZ$10:DZ$107))),0)+
IFERROR(SUMPRODUCT('6. Patients'!CM$10:CM$107,OFFSET('6. Patients'!$EJ$9,1,MATCH($D41,'6. Patients'!$EK$9:$EW$9,0),ROWS('6. Patients'!DZ$10:DZ$107))),0)+
IFERROR(SUMPRODUCT('6. Patients'!CM$10:CM$107,OFFSET('6. Patients'!$EX$9,1,MATCH($D41,'6. Patients'!$EY$9:$FT$9,0),ROWS('6. Patients'!DZ$10:DZ$107))),0)+
IFERROR(SUMPRODUCT('6. Patients'!CM$10:CM$107,OFFSET('6. Patients'!$FU$9,1,MATCH($D41,'6. Patients'!$FV$9:$GJ$9,0),ROWS('6. Patients'!DZ$10:DZ$107))),0),
IFERROR(SUMPRODUCT('6. Patients'!CM$10:CM$107,OFFSET('6. Patients'!$GK$9,1,MATCH($D41,'6. Patients'!$GL$9:$HG$9,0),ROWS('6. Patients'!DZ$10:DZ$107))),0)+
IFERROR(SUMPRODUCT('6. Patients'!CM$10:CM$107,OFFSET('6. Patients'!$HH$9,1,MATCH($D41,'6. Patients'!$HI$9:$HU$9,0),ROWS('6. Patients'!DZ$10:DZ$107))),0)+
IFERROR(SUMPRODUCT('6. Patients'!CM$10:CM$107,OFFSET('6. Patients'!$HV$9,1,MATCH($D41,'6. Patients'!$HW$9:$IR$9,0),ROWS('6. Patients'!DZ$10:DZ$107))),0)+
IFERROR(SUMPRODUCT('6. Patients'!CM$10:CM$107,OFFSET('6. Patients'!$IS$9,1,MATCH($D41,'6. Patients'!$IT$9:$JH$9,0),ROWS('6. Patients'!DZ$10:DZ$107))),0),
IFERROR(SUMPRODUCT('6. Patients'!CM$10:CM$107,OFFSET('6. Patients'!$JI$9,1,MATCH($D41,'6. Patients'!$JJ$9:$KE$9,0),ROWS('6. Patients'!DZ$10:DZ$107))),0)+
IFERROR(SUMPRODUCT('6. Patients'!CM$10:CM$107,OFFSET('6. Patients'!$KF$9,1,MATCH($D41,'6. Patients'!$KG$9:$KS$9,0),ROWS('6. Patients'!DZ$10:DZ$107))),0)+
IFERROR(SUMPRODUCT('6. Patients'!CM$10:CM$107,OFFSET('6. Patients'!$KT$9,1,MATCH($D41,'6. Patients'!$KU$9:$LP$9,0),ROWS('6. Patients'!DZ$10:DZ$107))),0)+
IFERROR(SUMPRODUCT('6. Patients'!CM$10:CM$107,OFFSET('6. Patients'!$LQ$9,1,MATCH($D41,'6. Patients'!$LR$9:$MF$9,0),ROWS('6. Patients'!DZ$10:DZ$107))),0))+
IFERROR(VLOOKUP($D41,$H$109:$L$139,COLUMNS($H$108:$J$108)-1+U$7,0)*$E41*$F41*'1. General Inputs'!$J$18,0),0)</f>
        <v>0</v>
      </c>
      <c r="V41" s="3">
        <f ca="1">ROUNDUP($F41*$E41*CHOOSE(V$7,
IFERROR(SUMPRODUCT('6. Patients'!CN$10:CN$107,OFFSET('6. Patients'!$DM$9,1,MATCH($D41,'6. Patients'!$DN$9:$EI$9,0),ROWS('6. Patients'!EA$10:EA$107))),0)+
IFERROR(SUMPRODUCT('6. Patients'!CN$10:CN$107,OFFSET('6. Patients'!$EJ$9,1,MATCH($D41,'6. Patients'!$EK$9:$EW$9,0),ROWS('6. Patients'!EA$10:EA$107))),0)+
IFERROR(SUMPRODUCT('6. Patients'!CN$10:CN$107,OFFSET('6. Patients'!$EX$9,1,MATCH($D41,'6. Patients'!$EY$9:$FT$9,0),ROWS('6. Patients'!EA$10:EA$107))),0)+
IFERROR(SUMPRODUCT('6. Patients'!CN$10:CN$107,OFFSET('6. Patients'!$FU$9,1,MATCH($D41,'6. Patients'!$FV$9:$GJ$9,0),ROWS('6. Patients'!EA$10:EA$107))),0),
IFERROR(SUMPRODUCT('6. Patients'!CN$10:CN$107,OFFSET('6. Patients'!$GK$9,1,MATCH($D41,'6. Patients'!$GL$9:$HG$9,0),ROWS('6. Patients'!EA$10:EA$107))),0)+
IFERROR(SUMPRODUCT('6. Patients'!CN$10:CN$107,OFFSET('6. Patients'!$HH$9,1,MATCH($D41,'6. Patients'!$HI$9:$HU$9,0),ROWS('6. Patients'!EA$10:EA$107))),0)+
IFERROR(SUMPRODUCT('6. Patients'!CN$10:CN$107,OFFSET('6. Patients'!$HV$9,1,MATCH($D41,'6. Patients'!$HW$9:$IR$9,0),ROWS('6. Patients'!EA$10:EA$107))),0)+
IFERROR(SUMPRODUCT('6. Patients'!CN$10:CN$107,OFFSET('6. Patients'!$IS$9,1,MATCH($D41,'6. Patients'!$IT$9:$JH$9,0),ROWS('6. Patients'!EA$10:EA$107))),0),
IFERROR(SUMPRODUCT('6. Patients'!CN$10:CN$107,OFFSET('6. Patients'!$JI$9,1,MATCH($D41,'6. Patients'!$JJ$9:$KE$9,0),ROWS('6. Patients'!EA$10:EA$107))),0)+
IFERROR(SUMPRODUCT('6. Patients'!CN$10:CN$107,OFFSET('6. Patients'!$KF$9,1,MATCH($D41,'6. Patients'!$KG$9:$KS$9,0),ROWS('6. Patients'!EA$10:EA$107))),0)+
IFERROR(SUMPRODUCT('6. Patients'!CN$10:CN$107,OFFSET('6. Patients'!$KT$9,1,MATCH($D41,'6. Patients'!$KU$9:$LP$9,0),ROWS('6. Patients'!EA$10:EA$107))),0)+
IFERROR(SUMPRODUCT('6. Patients'!CN$10:CN$107,OFFSET('6. Patients'!$LQ$9,1,MATCH($D41,'6. Patients'!$LR$9:$MF$9,0),ROWS('6. Patients'!EA$10:EA$107))),0))+
IFERROR(VLOOKUP($D41,$H$109:$L$139,COLUMNS($H$108:$J$108)-1+V$7,0)*$E41*$F41*'1. General Inputs'!$J$18,0),0)</f>
        <v>0</v>
      </c>
      <c r="W41" s="3">
        <f ca="1">ROUNDUP($F41*$E41*CHOOSE(W$7,
IFERROR(SUMPRODUCT('6. Patients'!CO$10:CO$107,OFFSET('6. Patients'!$DM$9,1,MATCH($D41,'6. Patients'!$DN$9:$EI$9,0),ROWS('6. Patients'!EB$10:EB$107))),0)+
IFERROR(SUMPRODUCT('6. Patients'!CO$10:CO$107,OFFSET('6. Patients'!$EJ$9,1,MATCH($D41,'6. Patients'!$EK$9:$EW$9,0),ROWS('6. Patients'!EB$10:EB$107))),0)+
IFERROR(SUMPRODUCT('6. Patients'!CO$10:CO$107,OFFSET('6. Patients'!$EX$9,1,MATCH($D41,'6. Patients'!$EY$9:$FT$9,0),ROWS('6. Patients'!EB$10:EB$107))),0)+
IFERROR(SUMPRODUCT('6. Patients'!CO$10:CO$107,OFFSET('6. Patients'!$FU$9,1,MATCH($D41,'6. Patients'!$FV$9:$GJ$9,0),ROWS('6. Patients'!EB$10:EB$107))),0),
IFERROR(SUMPRODUCT('6. Patients'!CO$10:CO$107,OFFSET('6. Patients'!$GK$9,1,MATCH($D41,'6. Patients'!$GL$9:$HG$9,0),ROWS('6. Patients'!EB$10:EB$107))),0)+
IFERROR(SUMPRODUCT('6. Patients'!CO$10:CO$107,OFFSET('6. Patients'!$HH$9,1,MATCH($D41,'6. Patients'!$HI$9:$HU$9,0),ROWS('6. Patients'!EB$10:EB$107))),0)+
IFERROR(SUMPRODUCT('6. Patients'!CO$10:CO$107,OFFSET('6. Patients'!$HV$9,1,MATCH($D41,'6. Patients'!$HW$9:$IR$9,0),ROWS('6. Patients'!EB$10:EB$107))),0)+
IFERROR(SUMPRODUCT('6. Patients'!CO$10:CO$107,OFFSET('6. Patients'!$IS$9,1,MATCH($D41,'6. Patients'!$IT$9:$JH$9,0),ROWS('6. Patients'!EB$10:EB$107))),0),
IFERROR(SUMPRODUCT('6. Patients'!CO$10:CO$107,OFFSET('6. Patients'!$JI$9,1,MATCH($D41,'6. Patients'!$JJ$9:$KE$9,0),ROWS('6. Patients'!EB$10:EB$107))),0)+
IFERROR(SUMPRODUCT('6. Patients'!CO$10:CO$107,OFFSET('6. Patients'!$KF$9,1,MATCH($D41,'6. Patients'!$KG$9:$KS$9,0),ROWS('6. Patients'!EB$10:EB$107))),0)+
IFERROR(SUMPRODUCT('6. Patients'!CO$10:CO$107,OFFSET('6. Patients'!$KT$9,1,MATCH($D41,'6. Patients'!$KU$9:$LP$9,0),ROWS('6. Patients'!EB$10:EB$107))),0)+
IFERROR(SUMPRODUCT('6. Patients'!CO$10:CO$107,OFFSET('6. Patients'!$LQ$9,1,MATCH($D41,'6. Patients'!$LR$9:$MF$9,0),ROWS('6. Patients'!EB$10:EB$107))),0))+
IFERROR(VLOOKUP($D41,$H$109:$L$139,COLUMNS($H$108:$J$108)-1+W$7,0)*$E41*$F41*'1. General Inputs'!$J$18,0),0)</f>
        <v>0</v>
      </c>
      <c r="X41" s="3">
        <f ca="1">ROUNDUP($F41*$E41*CHOOSE(X$7,
IFERROR(SUMPRODUCT('6. Patients'!CP$10:CP$107,OFFSET('6. Patients'!$DM$9,1,MATCH($D41,'6. Patients'!$DN$9:$EI$9,0),ROWS('6. Patients'!EC$10:EC$107))),0)+
IFERROR(SUMPRODUCT('6. Patients'!CP$10:CP$107,OFFSET('6. Patients'!$EJ$9,1,MATCH($D41,'6. Patients'!$EK$9:$EW$9,0),ROWS('6. Patients'!EC$10:EC$107))),0)+
IFERROR(SUMPRODUCT('6. Patients'!CP$10:CP$107,OFFSET('6. Patients'!$EX$9,1,MATCH($D41,'6. Patients'!$EY$9:$FT$9,0),ROWS('6. Patients'!EC$10:EC$107))),0)+
IFERROR(SUMPRODUCT('6. Patients'!CP$10:CP$107,OFFSET('6. Patients'!$FU$9,1,MATCH($D41,'6. Patients'!$FV$9:$GJ$9,0),ROWS('6. Patients'!EC$10:EC$107))),0),
IFERROR(SUMPRODUCT('6. Patients'!CP$10:CP$107,OFFSET('6. Patients'!$GK$9,1,MATCH($D41,'6. Patients'!$GL$9:$HG$9,0),ROWS('6. Patients'!EC$10:EC$107))),0)+
IFERROR(SUMPRODUCT('6. Patients'!CP$10:CP$107,OFFSET('6. Patients'!$HH$9,1,MATCH($D41,'6. Patients'!$HI$9:$HU$9,0),ROWS('6. Patients'!EC$10:EC$107))),0)+
IFERROR(SUMPRODUCT('6. Patients'!CP$10:CP$107,OFFSET('6. Patients'!$HV$9,1,MATCH($D41,'6. Patients'!$HW$9:$IR$9,0),ROWS('6. Patients'!EC$10:EC$107))),0)+
IFERROR(SUMPRODUCT('6. Patients'!CP$10:CP$107,OFFSET('6. Patients'!$IS$9,1,MATCH($D41,'6. Patients'!$IT$9:$JH$9,0),ROWS('6. Patients'!EC$10:EC$107))),0),
IFERROR(SUMPRODUCT('6. Patients'!CP$10:CP$107,OFFSET('6. Patients'!$JI$9,1,MATCH($D41,'6. Patients'!$JJ$9:$KE$9,0),ROWS('6. Patients'!EC$10:EC$107))),0)+
IFERROR(SUMPRODUCT('6. Patients'!CP$10:CP$107,OFFSET('6. Patients'!$KF$9,1,MATCH($D41,'6. Patients'!$KG$9:$KS$9,0),ROWS('6. Patients'!EC$10:EC$107))),0)+
IFERROR(SUMPRODUCT('6. Patients'!CP$10:CP$107,OFFSET('6. Patients'!$KT$9,1,MATCH($D41,'6. Patients'!$KU$9:$LP$9,0),ROWS('6. Patients'!EC$10:EC$107))),0)+
IFERROR(SUMPRODUCT('6. Patients'!CP$10:CP$107,OFFSET('6. Patients'!$LQ$9,1,MATCH($D41,'6. Patients'!$LR$9:$MF$9,0),ROWS('6. Patients'!EC$10:EC$107))),0))+
IFERROR(VLOOKUP($D41,$H$109:$L$139,COLUMNS($H$108:$J$108)-1+X$7,0)*$E41*$F41*'1. General Inputs'!$J$18,0),0)</f>
        <v>0</v>
      </c>
      <c r="Y41" s="3">
        <f ca="1">ROUNDUP($F41*$E41*CHOOSE(Y$7,
IFERROR(SUMPRODUCT('6. Patients'!CQ$10:CQ$107,OFFSET('6. Patients'!$DM$9,1,MATCH($D41,'6. Patients'!$DN$9:$EI$9,0),ROWS('6. Patients'!ED$10:ED$107))),0)+
IFERROR(SUMPRODUCT('6. Patients'!CQ$10:CQ$107,OFFSET('6. Patients'!$EJ$9,1,MATCH($D41,'6. Patients'!$EK$9:$EW$9,0),ROWS('6. Patients'!ED$10:ED$107))),0)+
IFERROR(SUMPRODUCT('6. Patients'!CQ$10:CQ$107,OFFSET('6. Patients'!$EX$9,1,MATCH($D41,'6. Patients'!$EY$9:$FT$9,0),ROWS('6. Patients'!ED$10:ED$107))),0)+
IFERROR(SUMPRODUCT('6. Patients'!CQ$10:CQ$107,OFFSET('6. Patients'!$FU$9,1,MATCH($D41,'6. Patients'!$FV$9:$GJ$9,0),ROWS('6. Patients'!ED$10:ED$107))),0),
IFERROR(SUMPRODUCT('6. Patients'!CQ$10:CQ$107,OFFSET('6. Patients'!$GK$9,1,MATCH($D41,'6. Patients'!$GL$9:$HG$9,0),ROWS('6. Patients'!ED$10:ED$107))),0)+
IFERROR(SUMPRODUCT('6. Patients'!CQ$10:CQ$107,OFFSET('6. Patients'!$HH$9,1,MATCH($D41,'6. Patients'!$HI$9:$HU$9,0),ROWS('6. Patients'!ED$10:ED$107))),0)+
IFERROR(SUMPRODUCT('6. Patients'!CQ$10:CQ$107,OFFSET('6. Patients'!$HV$9,1,MATCH($D41,'6. Patients'!$HW$9:$IR$9,0),ROWS('6. Patients'!ED$10:ED$107))),0)+
IFERROR(SUMPRODUCT('6. Patients'!CQ$10:CQ$107,OFFSET('6. Patients'!$IS$9,1,MATCH($D41,'6. Patients'!$IT$9:$JH$9,0),ROWS('6. Patients'!ED$10:ED$107))),0),
IFERROR(SUMPRODUCT('6. Patients'!CQ$10:CQ$107,OFFSET('6. Patients'!$JI$9,1,MATCH($D41,'6. Patients'!$JJ$9:$KE$9,0),ROWS('6. Patients'!ED$10:ED$107))),0)+
IFERROR(SUMPRODUCT('6. Patients'!CQ$10:CQ$107,OFFSET('6. Patients'!$KF$9,1,MATCH($D41,'6. Patients'!$KG$9:$KS$9,0),ROWS('6. Patients'!ED$10:ED$107))),0)+
IFERROR(SUMPRODUCT('6. Patients'!CQ$10:CQ$107,OFFSET('6. Patients'!$KT$9,1,MATCH($D41,'6. Patients'!$KU$9:$LP$9,0),ROWS('6. Patients'!ED$10:ED$107))),0)+
IFERROR(SUMPRODUCT('6. Patients'!CQ$10:CQ$107,OFFSET('6. Patients'!$LQ$9,1,MATCH($D41,'6. Patients'!$LR$9:$MF$9,0),ROWS('6. Patients'!ED$10:ED$107))),0))+
IFERROR(VLOOKUP($D41,$H$109:$L$139,COLUMNS($H$108:$J$108)-1+Y$7,0)*$E41*$F41*'1. General Inputs'!$J$18,0),0)</f>
        <v>0</v>
      </c>
      <c r="Z41" s="3">
        <f ca="1">ROUNDUP($F41*$E41*CHOOSE(Z$7,
IFERROR(SUMPRODUCT('6. Patients'!CR$10:CR$107,OFFSET('6. Patients'!$DM$9,1,MATCH($D41,'6. Patients'!$DN$9:$EI$9,0),ROWS('6. Patients'!EE$10:EE$107))),0)+
IFERROR(SUMPRODUCT('6. Patients'!CR$10:CR$107,OFFSET('6. Patients'!$EJ$9,1,MATCH($D41,'6. Patients'!$EK$9:$EW$9,0),ROWS('6. Patients'!EE$10:EE$107))),0)+
IFERROR(SUMPRODUCT('6. Patients'!CR$10:CR$107,OFFSET('6. Patients'!$EX$9,1,MATCH($D41,'6. Patients'!$EY$9:$FT$9,0),ROWS('6. Patients'!EE$10:EE$107))),0)+
IFERROR(SUMPRODUCT('6. Patients'!CR$10:CR$107,OFFSET('6. Patients'!$FU$9,1,MATCH($D41,'6. Patients'!$FV$9:$GJ$9,0),ROWS('6. Patients'!EE$10:EE$107))),0),
IFERROR(SUMPRODUCT('6. Patients'!CR$10:CR$107,OFFSET('6. Patients'!$GK$9,1,MATCH($D41,'6. Patients'!$GL$9:$HG$9,0),ROWS('6. Patients'!EE$10:EE$107))),0)+
IFERROR(SUMPRODUCT('6. Patients'!CR$10:CR$107,OFFSET('6. Patients'!$HH$9,1,MATCH($D41,'6. Patients'!$HI$9:$HU$9,0),ROWS('6. Patients'!EE$10:EE$107))),0)+
IFERROR(SUMPRODUCT('6. Patients'!CR$10:CR$107,OFFSET('6. Patients'!$HV$9,1,MATCH($D41,'6. Patients'!$HW$9:$IR$9,0),ROWS('6. Patients'!EE$10:EE$107))),0)+
IFERROR(SUMPRODUCT('6. Patients'!CR$10:CR$107,OFFSET('6. Patients'!$IS$9,1,MATCH($D41,'6. Patients'!$IT$9:$JH$9,0),ROWS('6. Patients'!EE$10:EE$107))),0),
IFERROR(SUMPRODUCT('6. Patients'!CR$10:CR$107,OFFSET('6. Patients'!$JI$9,1,MATCH($D41,'6. Patients'!$JJ$9:$KE$9,0),ROWS('6. Patients'!EE$10:EE$107))),0)+
IFERROR(SUMPRODUCT('6. Patients'!CR$10:CR$107,OFFSET('6. Patients'!$KF$9,1,MATCH($D41,'6. Patients'!$KG$9:$KS$9,0),ROWS('6. Patients'!EE$10:EE$107))),0)+
IFERROR(SUMPRODUCT('6. Patients'!CR$10:CR$107,OFFSET('6. Patients'!$KT$9,1,MATCH($D41,'6. Patients'!$KU$9:$LP$9,0),ROWS('6. Patients'!EE$10:EE$107))),0)+
IFERROR(SUMPRODUCT('6. Patients'!CR$10:CR$107,OFFSET('6. Patients'!$LQ$9,1,MATCH($D41,'6. Patients'!$LR$9:$MF$9,0),ROWS('6. Patients'!EE$10:EE$107))),0))+
IFERROR(VLOOKUP($D41,$H$109:$L$139,COLUMNS($H$108:$J$108)-1+Z$7,0)*$E41*$F41*'1. General Inputs'!$J$18,0),0)</f>
        <v>0</v>
      </c>
      <c r="AA41" s="3">
        <f ca="1">ROUNDUP($F41*$E41*CHOOSE(AA$7,
IFERROR(SUMPRODUCT('6. Patients'!CS$10:CS$107,OFFSET('6. Patients'!$DM$9,1,MATCH($D41,'6. Patients'!$DN$9:$EI$9,0),ROWS('6. Patients'!EF$10:EF$107))),0)+
IFERROR(SUMPRODUCT('6. Patients'!CS$10:CS$107,OFFSET('6. Patients'!$EJ$9,1,MATCH($D41,'6. Patients'!$EK$9:$EW$9,0),ROWS('6. Patients'!EF$10:EF$107))),0)+
IFERROR(SUMPRODUCT('6. Patients'!CS$10:CS$107,OFFSET('6. Patients'!$EX$9,1,MATCH($D41,'6. Patients'!$EY$9:$FT$9,0),ROWS('6. Patients'!EF$10:EF$107))),0)+
IFERROR(SUMPRODUCT('6. Patients'!CS$10:CS$107,OFFSET('6. Patients'!$FU$9,1,MATCH($D41,'6. Patients'!$FV$9:$GJ$9,0),ROWS('6. Patients'!EF$10:EF$107))),0),
IFERROR(SUMPRODUCT('6. Patients'!CS$10:CS$107,OFFSET('6. Patients'!$GK$9,1,MATCH($D41,'6. Patients'!$GL$9:$HG$9,0),ROWS('6. Patients'!EF$10:EF$107))),0)+
IFERROR(SUMPRODUCT('6. Patients'!CS$10:CS$107,OFFSET('6. Patients'!$HH$9,1,MATCH($D41,'6. Patients'!$HI$9:$HU$9,0),ROWS('6. Patients'!EF$10:EF$107))),0)+
IFERROR(SUMPRODUCT('6. Patients'!CS$10:CS$107,OFFSET('6. Patients'!$HV$9,1,MATCH($D41,'6. Patients'!$HW$9:$IR$9,0),ROWS('6. Patients'!EF$10:EF$107))),0)+
IFERROR(SUMPRODUCT('6. Patients'!CS$10:CS$107,OFFSET('6. Patients'!$IS$9,1,MATCH($D41,'6. Patients'!$IT$9:$JH$9,0),ROWS('6. Patients'!EF$10:EF$107))),0),
IFERROR(SUMPRODUCT('6. Patients'!CS$10:CS$107,OFFSET('6. Patients'!$JI$9,1,MATCH($D41,'6. Patients'!$JJ$9:$KE$9,0),ROWS('6. Patients'!EF$10:EF$107))),0)+
IFERROR(SUMPRODUCT('6. Patients'!CS$10:CS$107,OFFSET('6. Patients'!$KF$9,1,MATCH($D41,'6. Patients'!$KG$9:$KS$9,0),ROWS('6. Patients'!EF$10:EF$107))),0)+
IFERROR(SUMPRODUCT('6. Patients'!CS$10:CS$107,OFFSET('6. Patients'!$KT$9,1,MATCH($D41,'6. Patients'!$KU$9:$LP$9,0),ROWS('6. Patients'!EF$10:EF$107))),0)+
IFERROR(SUMPRODUCT('6. Patients'!CS$10:CS$107,OFFSET('6. Patients'!$LQ$9,1,MATCH($D41,'6. Patients'!$LR$9:$MF$9,0),ROWS('6. Patients'!EF$10:EF$107))),0))+
IFERROR(VLOOKUP($D41,$H$109:$L$139,COLUMNS($H$108:$J$108)-1+AA$7,0)*$E41*$F41*'1. General Inputs'!$J$18,0),0)</f>
        <v>0</v>
      </c>
      <c r="AB41" s="3">
        <f ca="1">ROUNDUP($F41*$E41*CHOOSE(AB$7,
IFERROR(SUMPRODUCT('6. Patients'!CT$10:CT$107,OFFSET('6. Patients'!$DM$9,1,MATCH($D41,'6. Patients'!$DN$9:$EI$9,0),ROWS('6. Patients'!EG$10:EG$107))),0)+
IFERROR(SUMPRODUCT('6. Patients'!CT$10:CT$107,OFFSET('6. Patients'!$EJ$9,1,MATCH($D41,'6. Patients'!$EK$9:$EW$9,0),ROWS('6. Patients'!EG$10:EG$107))),0)+
IFERROR(SUMPRODUCT('6. Patients'!CT$10:CT$107,OFFSET('6. Patients'!$EX$9,1,MATCH($D41,'6. Patients'!$EY$9:$FT$9,0),ROWS('6. Patients'!EG$10:EG$107))),0)+
IFERROR(SUMPRODUCT('6. Patients'!CT$10:CT$107,OFFSET('6. Patients'!$FU$9,1,MATCH($D41,'6. Patients'!$FV$9:$GJ$9,0),ROWS('6. Patients'!EG$10:EG$107))),0),
IFERROR(SUMPRODUCT('6. Patients'!CT$10:CT$107,OFFSET('6. Patients'!$GK$9,1,MATCH($D41,'6. Patients'!$GL$9:$HG$9,0),ROWS('6. Patients'!EG$10:EG$107))),0)+
IFERROR(SUMPRODUCT('6. Patients'!CT$10:CT$107,OFFSET('6. Patients'!$HH$9,1,MATCH($D41,'6. Patients'!$HI$9:$HU$9,0),ROWS('6. Patients'!EG$10:EG$107))),0)+
IFERROR(SUMPRODUCT('6. Patients'!CT$10:CT$107,OFFSET('6. Patients'!$HV$9,1,MATCH($D41,'6. Patients'!$HW$9:$IR$9,0),ROWS('6. Patients'!EG$10:EG$107))),0)+
IFERROR(SUMPRODUCT('6. Patients'!CT$10:CT$107,OFFSET('6. Patients'!$IS$9,1,MATCH($D41,'6. Patients'!$IT$9:$JH$9,0),ROWS('6. Patients'!EG$10:EG$107))),0),
IFERROR(SUMPRODUCT('6. Patients'!CT$10:CT$107,OFFSET('6. Patients'!$JI$9,1,MATCH($D41,'6. Patients'!$JJ$9:$KE$9,0),ROWS('6. Patients'!EG$10:EG$107))),0)+
IFERROR(SUMPRODUCT('6. Patients'!CT$10:CT$107,OFFSET('6. Patients'!$KF$9,1,MATCH($D41,'6. Patients'!$KG$9:$KS$9,0),ROWS('6. Patients'!EG$10:EG$107))),0)+
IFERROR(SUMPRODUCT('6. Patients'!CT$10:CT$107,OFFSET('6. Patients'!$KT$9,1,MATCH($D41,'6. Patients'!$KU$9:$LP$9,0),ROWS('6. Patients'!EG$10:EG$107))),0)+
IFERROR(SUMPRODUCT('6. Patients'!CT$10:CT$107,OFFSET('6. Patients'!$LQ$9,1,MATCH($D41,'6. Patients'!$LR$9:$MF$9,0),ROWS('6. Patients'!EG$10:EG$107))),0))+
IFERROR(VLOOKUP($D41,$H$109:$L$139,COLUMNS($H$108:$J$108)-1+AB$7,0)*$E41*$F41*'1. General Inputs'!$J$18,0),0)</f>
        <v>0</v>
      </c>
      <c r="AC41" s="3">
        <f ca="1">ROUNDUP($F41*$E41*CHOOSE(AC$7,
IFERROR(SUMPRODUCT('6. Patients'!CU$10:CU$107,OFFSET('6. Patients'!$DM$9,1,MATCH($D41,'6. Patients'!$DN$9:$EI$9,0),ROWS('6. Patients'!EH$10:EH$107))),0)+
IFERROR(SUMPRODUCT('6. Patients'!CU$10:CU$107,OFFSET('6. Patients'!$EJ$9,1,MATCH($D41,'6. Patients'!$EK$9:$EW$9,0),ROWS('6. Patients'!EH$10:EH$107))),0)+
IFERROR(SUMPRODUCT('6. Patients'!CU$10:CU$107,OFFSET('6. Patients'!$EX$9,1,MATCH($D41,'6. Patients'!$EY$9:$FT$9,0),ROWS('6. Patients'!EH$10:EH$107))),0)+
IFERROR(SUMPRODUCT('6. Patients'!CU$10:CU$107,OFFSET('6. Patients'!$FU$9,1,MATCH($D41,'6. Patients'!$FV$9:$GJ$9,0),ROWS('6. Patients'!EH$10:EH$107))),0),
IFERROR(SUMPRODUCT('6. Patients'!CU$10:CU$107,OFFSET('6. Patients'!$GK$9,1,MATCH($D41,'6. Patients'!$GL$9:$HG$9,0),ROWS('6. Patients'!EH$10:EH$107))),0)+
IFERROR(SUMPRODUCT('6. Patients'!CU$10:CU$107,OFFSET('6. Patients'!$HH$9,1,MATCH($D41,'6. Patients'!$HI$9:$HU$9,0),ROWS('6. Patients'!EH$10:EH$107))),0)+
IFERROR(SUMPRODUCT('6. Patients'!CU$10:CU$107,OFFSET('6. Patients'!$HV$9,1,MATCH($D41,'6. Patients'!$HW$9:$IR$9,0),ROWS('6. Patients'!EH$10:EH$107))),0)+
IFERROR(SUMPRODUCT('6. Patients'!CU$10:CU$107,OFFSET('6. Patients'!$IS$9,1,MATCH($D41,'6. Patients'!$IT$9:$JH$9,0),ROWS('6. Patients'!EH$10:EH$107))),0),
IFERROR(SUMPRODUCT('6. Patients'!CU$10:CU$107,OFFSET('6. Patients'!$JI$9,1,MATCH($D41,'6. Patients'!$JJ$9:$KE$9,0),ROWS('6. Patients'!EH$10:EH$107))),0)+
IFERROR(SUMPRODUCT('6. Patients'!CU$10:CU$107,OFFSET('6. Patients'!$KF$9,1,MATCH($D41,'6. Patients'!$KG$9:$KS$9,0),ROWS('6. Patients'!EH$10:EH$107))),0)+
IFERROR(SUMPRODUCT('6. Patients'!CU$10:CU$107,OFFSET('6. Patients'!$KT$9,1,MATCH($D41,'6. Patients'!$KU$9:$LP$9,0),ROWS('6. Patients'!EH$10:EH$107))),0)+
IFERROR(SUMPRODUCT('6. Patients'!CU$10:CU$107,OFFSET('6. Patients'!$LQ$9,1,MATCH($D41,'6. Patients'!$LR$9:$MF$9,0),ROWS('6. Patients'!EH$10:EH$107))),0))+
IFERROR(VLOOKUP($D41,$H$109:$L$139,COLUMNS($H$108:$J$108)-1+AC$7,0)*$E41*$F41*'1. General Inputs'!$J$18,0),0)</f>
        <v>0</v>
      </c>
      <c r="AD41" s="3">
        <f ca="1">ROUNDUP($F41*$E41*CHOOSE(AD$7,
IFERROR(SUMPRODUCT('6. Patients'!CV$10:CV$107,OFFSET('6. Patients'!$DM$9,1,MATCH($D41,'6. Patients'!$DN$9:$EI$9,0),ROWS('6. Patients'!EI$10:EI$107))),0)+
IFERROR(SUMPRODUCT('6. Patients'!CV$10:CV$107,OFFSET('6. Patients'!$EJ$9,1,MATCH($D41,'6. Patients'!$EK$9:$EW$9,0),ROWS('6. Patients'!EI$10:EI$107))),0)+
IFERROR(SUMPRODUCT('6. Patients'!CV$10:CV$107,OFFSET('6. Patients'!$EX$9,1,MATCH($D41,'6. Patients'!$EY$9:$FT$9,0),ROWS('6. Patients'!EI$10:EI$107))),0)+
IFERROR(SUMPRODUCT('6. Patients'!CV$10:CV$107,OFFSET('6. Patients'!$FU$9,1,MATCH($D41,'6. Patients'!$FV$9:$GJ$9,0),ROWS('6. Patients'!EI$10:EI$107))),0),
IFERROR(SUMPRODUCT('6. Patients'!CV$10:CV$107,OFFSET('6. Patients'!$GK$9,1,MATCH($D41,'6. Patients'!$GL$9:$HG$9,0),ROWS('6. Patients'!EI$10:EI$107))),0)+
IFERROR(SUMPRODUCT('6. Patients'!CV$10:CV$107,OFFSET('6. Patients'!$HH$9,1,MATCH($D41,'6. Patients'!$HI$9:$HU$9,0),ROWS('6. Patients'!EI$10:EI$107))),0)+
IFERROR(SUMPRODUCT('6. Patients'!CV$10:CV$107,OFFSET('6. Patients'!$HV$9,1,MATCH($D41,'6. Patients'!$HW$9:$IR$9,0),ROWS('6. Patients'!EI$10:EI$107))),0)+
IFERROR(SUMPRODUCT('6. Patients'!CV$10:CV$107,OFFSET('6. Patients'!$IS$9,1,MATCH($D41,'6. Patients'!$IT$9:$JH$9,0),ROWS('6. Patients'!EI$10:EI$107))),0),
IFERROR(SUMPRODUCT('6. Patients'!CV$10:CV$107,OFFSET('6. Patients'!$JI$9,1,MATCH($D41,'6. Patients'!$JJ$9:$KE$9,0),ROWS('6. Patients'!EI$10:EI$107))),0)+
IFERROR(SUMPRODUCT('6. Patients'!CV$10:CV$107,OFFSET('6. Patients'!$KF$9,1,MATCH($D41,'6. Patients'!$KG$9:$KS$9,0),ROWS('6. Patients'!EI$10:EI$107))),0)+
IFERROR(SUMPRODUCT('6. Patients'!CV$10:CV$107,OFFSET('6. Patients'!$KT$9,1,MATCH($D41,'6. Patients'!$KU$9:$LP$9,0),ROWS('6. Patients'!EI$10:EI$107))),0)+
IFERROR(SUMPRODUCT('6. Patients'!CV$10:CV$107,OFFSET('6. Patients'!$LQ$9,1,MATCH($D41,'6. Patients'!$LR$9:$MF$9,0),ROWS('6. Patients'!EI$10:EI$107))),0))+
IFERROR(VLOOKUP($D41,$H$109:$L$139,COLUMNS($H$108:$J$108)-1+AD$7,0)*$E41*$F41*'1. General Inputs'!$J$18,0),0)</f>
        <v>0</v>
      </c>
      <c r="AE41" s="3">
        <f ca="1">ROUNDUP($F41*$E41*CHOOSE(AE$7,
IFERROR(SUMPRODUCT('6. Patients'!CW$10:CW$107,OFFSET('6. Patients'!$DM$9,1,MATCH($D41,'6. Patients'!$DN$9:$EI$9,0),ROWS('6. Patients'!EJ$10:EJ$107))),0)+
IFERROR(SUMPRODUCT('6. Patients'!CW$10:CW$107,OFFSET('6. Patients'!$EJ$9,1,MATCH($D41,'6. Patients'!$EK$9:$EW$9,0),ROWS('6. Patients'!EJ$10:EJ$107))),0)+
IFERROR(SUMPRODUCT('6. Patients'!CW$10:CW$107,OFFSET('6. Patients'!$EX$9,1,MATCH($D41,'6. Patients'!$EY$9:$FT$9,0),ROWS('6. Patients'!EJ$10:EJ$107))),0)+
IFERROR(SUMPRODUCT('6. Patients'!CW$10:CW$107,OFFSET('6. Patients'!$FU$9,1,MATCH($D41,'6. Patients'!$FV$9:$GJ$9,0),ROWS('6. Patients'!EJ$10:EJ$107))),0),
IFERROR(SUMPRODUCT('6. Patients'!CW$10:CW$107,OFFSET('6. Patients'!$GK$9,1,MATCH($D41,'6. Patients'!$GL$9:$HG$9,0),ROWS('6. Patients'!EJ$10:EJ$107))),0)+
IFERROR(SUMPRODUCT('6. Patients'!CW$10:CW$107,OFFSET('6. Patients'!$HH$9,1,MATCH($D41,'6. Patients'!$HI$9:$HU$9,0),ROWS('6. Patients'!EJ$10:EJ$107))),0)+
IFERROR(SUMPRODUCT('6. Patients'!CW$10:CW$107,OFFSET('6. Patients'!$HV$9,1,MATCH($D41,'6. Patients'!$HW$9:$IR$9,0),ROWS('6. Patients'!EJ$10:EJ$107))),0)+
IFERROR(SUMPRODUCT('6. Patients'!CW$10:CW$107,OFFSET('6. Patients'!$IS$9,1,MATCH($D41,'6. Patients'!$IT$9:$JH$9,0),ROWS('6. Patients'!EJ$10:EJ$107))),0),
IFERROR(SUMPRODUCT('6. Patients'!CW$10:CW$107,OFFSET('6. Patients'!$JI$9,1,MATCH($D41,'6. Patients'!$JJ$9:$KE$9,0),ROWS('6. Patients'!EJ$10:EJ$107))),0)+
IFERROR(SUMPRODUCT('6. Patients'!CW$10:CW$107,OFFSET('6. Patients'!$KF$9,1,MATCH($D41,'6. Patients'!$KG$9:$KS$9,0),ROWS('6. Patients'!EJ$10:EJ$107))),0)+
IFERROR(SUMPRODUCT('6. Patients'!CW$10:CW$107,OFFSET('6. Patients'!$KT$9,1,MATCH($D41,'6. Patients'!$KU$9:$LP$9,0),ROWS('6. Patients'!EJ$10:EJ$107))),0)+
IFERROR(SUMPRODUCT('6. Patients'!CW$10:CW$107,OFFSET('6. Patients'!$LQ$9,1,MATCH($D41,'6. Patients'!$LR$9:$MF$9,0),ROWS('6. Patients'!EJ$10:EJ$107))),0))+
IFERROR(VLOOKUP($D41,$H$109:$L$139,COLUMNS($H$108:$J$108)-1+AE$7,0)*$E41*$F41*'1. General Inputs'!$J$18,0),0)</f>
        <v>0</v>
      </c>
      <c r="AF41" s="3">
        <f ca="1">ROUNDUP($F41*$E41*CHOOSE(AF$7,
IFERROR(SUMPRODUCT('6. Patients'!CX$10:CX$107,OFFSET('6. Patients'!$DM$9,1,MATCH($D41,'6. Patients'!$DN$9:$EI$9,0),ROWS('6. Patients'!EK$10:EK$107))),0)+
IFERROR(SUMPRODUCT('6. Patients'!CX$10:CX$107,OFFSET('6. Patients'!$EJ$9,1,MATCH($D41,'6. Patients'!$EK$9:$EW$9,0),ROWS('6. Patients'!EK$10:EK$107))),0)+
IFERROR(SUMPRODUCT('6. Patients'!CX$10:CX$107,OFFSET('6. Patients'!$EX$9,1,MATCH($D41,'6. Patients'!$EY$9:$FT$9,0),ROWS('6. Patients'!EK$10:EK$107))),0)+
IFERROR(SUMPRODUCT('6. Patients'!CX$10:CX$107,OFFSET('6. Patients'!$FU$9,1,MATCH($D41,'6. Patients'!$FV$9:$GJ$9,0),ROWS('6. Patients'!EK$10:EK$107))),0),
IFERROR(SUMPRODUCT('6. Patients'!CX$10:CX$107,OFFSET('6. Patients'!$GK$9,1,MATCH($D41,'6. Patients'!$GL$9:$HG$9,0),ROWS('6. Patients'!EK$10:EK$107))),0)+
IFERROR(SUMPRODUCT('6. Patients'!CX$10:CX$107,OFFSET('6. Patients'!$HH$9,1,MATCH($D41,'6. Patients'!$HI$9:$HU$9,0),ROWS('6. Patients'!EK$10:EK$107))),0)+
IFERROR(SUMPRODUCT('6. Patients'!CX$10:CX$107,OFFSET('6. Patients'!$HV$9,1,MATCH($D41,'6. Patients'!$HW$9:$IR$9,0),ROWS('6. Patients'!EK$10:EK$107))),0)+
IFERROR(SUMPRODUCT('6. Patients'!CX$10:CX$107,OFFSET('6. Patients'!$IS$9,1,MATCH($D41,'6. Patients'!$IT$9:$JH$9,0),ROWS('6. Patients'!EK$10:EK$107))),0),
IFERROR(SUMPRODUCT('6. Patients'!CX$10:CX$107,OFFSET('6. Patients'!$JI$9,1,MATCH($D41,'6. Patients'!$JJ$9:$KE$9,0),ROWS('6. Patients'!EK$10:EK$107))),0)+
IFERROR(SUMPRODUCT('6. Patients'!CX$10:CX$107,OFFSET('6. Patients'!$KF$9,1,MATCH($D41,'6. Patients'!$KG$9:$KS$9,0),ROWS('6. Patients'!EK$10:EK$107))),0)+
IFERROR(SUMPRODUCT('6. Patients'!CX$10:CX$107,OFFSET('6. Patients'!$KT$9,1,MATCH($D41,'6. Patients'!$KU$9:$LP$9,0),ROWS('6. Patients'!EK$10:EK$107))),0)+
IFERROR(SUMPRODUCT('6. Patients'!CX$10:CX$107,OFFSET('6. Patients'!$LQ$9,1,MATCH($D41,'6. Patients'!$LR$9:$MF$9,0),ROWS('6. Patients'!EK$10:EK$107))),0))+
IFERROR(VLOOKUP($D41,$H$109:$L$139,COLUMNS($H$108:$J$108)-1+AF$7,0)*$E41*$F41*'1. General Inputs'!$J$18,0),0)</f>
        <v>0</v>
      </c>
      <c r="AG41" s="3">
        <f ca="1">ROUNDUP($F41*$E41*CHOOSE(AG$7,
IFERROR(SUMPRODUCT('6. Patients'!CY$10:CY$107,OFFSET('6. Patients'!$DM$9,1,MATCH($D41,'6. Patients'!$DN$9:$EI$9,0),ROWS('6. Patients'!EL$10:EL$107))),0)+
IFERROR(SUMPRODUCT('6. Patients'!CY$10:CY$107,OFFSET('6. Patients'!$EJ$9,1,MATCH($D41,'6. Patients'!$EK$9:$EW$9,0),ROWS('6. Patients'!EL$10:EL$107))),0)+
IFERROR(SUMPRODUCT('6. Patients'!CY$10:CY$107,OFFSET('6. Patients'!$EX$9,1,MATCH($D41,'6. Patients'!$EY$9:$FT$9,0),ROWS('6. Patients'!EL$10:EL$107))),0)+
IFERROR(SUMPRODUCT('6. Patients'!CY$10:CY$107,OFFSET('6. Patients'!$FU$9,1,MATCH($D41,'6. Patients'!$FV$9:$GJ$9,0),ROWS('6. Patients'!EL$10:EL$107))),0),
IFERROR(SUMPRODUCT('6. Patients'!CY$10:CY$107,OFFSET('6. Patients'!$GK$9,1,MATCH($D41,'6. Patients'!$GL$9:$HG$9,0),ROWS('6. Patients'!EL$10:EL$107))),0)+
IFERROR(SUMPRODUCT('6. Patients'!CY$10:CY$107,OFFSET('6. Patients'!$HH$9,1,MATCH($D41,'6. Patients'!$HI$9:$HU$9,0),ROWS('6. Patients'!EL$10:EL$107))),0)+
IFERROR(SUMPRODUCT('6. Patients'!CY$10:CY$107,OFFSET('6. Patients'!$HV$9,1,MATCH($D41,'6. Patients'!$HW$9:$IR$9,0),ROWS('6. Patients'!EL$10:EL$107))),0)+
IFERROR(SUMPRODUCT('6. Patients'!CY$10:CY$107,OFFSET('6. Patients'!$IS$9,1,MATCH($D41,'6. Patients'!$IT$9:$JH$9,0),ROWS('6. Patients'!EL$10:EL$107))),0),
IFERROR(SUMPRODUCT('6. Patients'!CY$10:CY$107,OFFSET('6. Patients'!$JI$9,1,MATCH($D41,'6. Patients'!$JJ$9:$KE$9,0),ROWS('6. Patients'!EL$10:EL$107))),0)+
IFERROR(SUMPRODUCT('6. Patients'!CY$10:CY$107,OFFSET('6. Patients'!$KF$9,1,MATCH($D41,'6. Patients'!$KG$9:$KS$9,0),ROWS('6. Patients'!EL$10:EL$107))),0)+
IFERROR(SUMPRODUCT('6. Patients'!CY$10:CY$107,OFFSET('6. Patients'!$KT$9,1,MATCH($D41,'6. Patients'!$KU$9:$LP$9,0),ROWS('6. Patients'!EL$10:EL$107))),0)+
IFERROR(SUMPRODUCT('6. Patients'!CY$10:CY$107,OFFSET('6. Patients'!$LQ$9,1,MATCH($D41,'6. Patients'!$LR$9:$MF$9,0),ROWS('6. Patients'!EL$10:EL$107))),0))+
IFERROR(VLOOKUP($D41,$H$109:$L$139,COLUMNS($H$108:$J$108)-1+AG$7,0)*$E41*$F41*'1. General Inputs'!$J$18,0),0)</f>
        <v>0</v>
      </c>
      <c r="AH41" s="3">
        <f ca="1">ROUNDUP($F41*$E41*CHOOSE(AH$7,
IFERROR(SUMPRODUCT('6. Patients'!CZ$10:CZ$107,OFFSET('6. Patients'!$DM$9,1,MATCH($D41,'6. Patients'!$DN$9:$EI$9,0),ROWS('6. Patients'!EM$10:EM$107))),0)+
IFERROR(SUMPRODUCT('6. Patients'!CZ$10:CZ$107,OFFSET('6. Patients'!$EJ$9,1,MATCH($D41,'6. Patients'!$EK$9:$EW$9,0),ROWS('6. Patients'!EM$10:EM$107))),0)+
IFERROR(SUMPRODUCT('6. Patients'!CZ$10:CZ$107,OFFSET('6. Patients'!$EX$9,1,MATCH($D41,'6. Patients'!$EY$9:$FT$9,0),ROWS('6. Patients'!EM$10:EM$107))),0)+
IFERROR(SUMPRODUCT('6. Patients'!CZ$10:CZ$107,OFFSET('6. Patients'!$FU$9,1,MATCH($D41,'6. Patients'!$FV$9:$GJ$9,0),ROWS('6. Patients'!EM$10:EM$107))),0),
IFERROR(SUMPRODUCT('6. Patients'!CZ$10:CZ$107,OFFSET('6. Patients'!$GK$9,1,MATCH($D41,'6. Patients'!$GL$9:$HG$9,0),ROWS('6. Patients'!EM$10:EM$107))),0)+
IFERROR(SUMPRODUCT('6. Patients'!CZ$10:CZ$107,OFFSET('6. Patients'!$HH$9,1,MATCH($D41,'6. Patients'!$HI$9:$HU$9,0),ROWS('6. Patients'!EM$10:EM$107))),0)+
IFERROR(SUMPRODUCT('6. Patients'!CZ$10:CZ$107,OFFSET('6. Patients'!$HV$9,1,MATCH($D41,'6. Patients'!$HW$9:$IR$9,0),ROWS('6. Patients'!EM$10:EM$107))),0)+
IFERROR(SUMPRODUCT('6. Patients'!CZ$10:CZ$107,OFFSET('6. Patients'!$IS$9,1,MATCH($D41,'6. Patients'!$IT$9:$JH$9,0),ROWS('6. Patients'!EM$10:EM$107))),0),
IFERROR(SUMPRODUCT('6. Patients'!CZ$10:CZ$107,OFFSET('6. Patients'!$JI$9,1,MATCH($D41,'6. Patients'!$JJ$9:$KE$9,0),ROWS('6. Patients'!EM$10:EM$107))),0)+
IFERROR(SUMPRODUCT('6. Patients'!CZ$10:CZ$107,OFFSET('6. Patients'!$KF$9,1,MATCH($D41,'6. Patients'!$KG$9:$KS$9,0),ROWS('6. Patients'!EM$10:EM$107))),0)+
IFERROR(SUMPRODUCT('6. Patients'!CZ$10:CZ$107,OFFSET('6. Patients'!$KT$9,1,MATCH($D41,'6. Patients'!$KU$9:$LP$9,0),ROWS('6. Patients'!EM$10:EM$107))),0)+
IFERROR(SUMPRODUCT('6. Patients'!CZ$10:CZ$107,OFFSET('6. Patients'!$LQ$9,1,MATCH($D41,'6. Patients'!$LR$9:$MF$9,0),ROWS('6. Patients'!EM$10:EM$107))),0))+
IFERROR(VLOOKUP($D41,$H$109:$L$139,COLUMNS($H$108:$J$108)-1+AH$7,0)*$E41*$F41*'1. General Inputs'!$J$18,0),0)</f>
        <v>0</v>
      </c>
      <c r="AI41" s="3">
        <f ca="1">ROUNDUP($F41*$E41*CHOOSE(AI$7,
IFERROR(SUMPRODUCT('6. Patients'!DA$10:DA$107,OFFSET('6. Patients'!$DM$9,1,MATCH($D41,'6. Patients'!$DN$9:$EI$9,0),ROWS('6. Patients'!EN$10:EN$107))),0)+
IFERROR(SUMPRODUCT('6. Patients'!DA$10:DA$107,OFFSET('6. Patients'!$EJ$9,1,MATCH($D41,'6. Patients'!$EK$9:$EW$9,0),ROWS('6. Patients'!EN$10:EN$107))),0)+
IFERROR(SUMPRODUCT('6. Patients'!DA$10:DA$107,OFFSET('6. Patients'!$EX$9,1,MATCH($D41,'6. Patients'!$EY$9:$FT$9,0),ROWS('6. Patients'!EN$10:EN$107))),0)+
IFERROR(SUMPRODUCT('6. Patients'!DA$10:DA$107,OFFSET('6. Patients'!$FU$9,1,MATCH($D41,'6. Patients'!$FV$9:$GJ$9,0),ROWS('6. Patients'!EN$10:EN$107))),0),
IFERROR(SUMPRODUCT('6. Patients'!DA$10:DA$107,OFFSET('6. Patients'!$GK$9,1,MATCH($D41,'6. Patients'!$GL$9:$HG$9,0),ROWS('6. Patients'!EN$10:EN$107))),0)+
IFERROR(SUMPRODUCT('6. Patients'!DA$10:DA$107,OFFSET('6. Patients'!$HH$9,1,MATCH($D41,'6. Patients'!$HI$9:$HU$9,0),ROWS('6. Patients'!EN$10:EN$107))),0)+
IFERROR(SUMPRODUCT('6. Patients'!DA$10:DA$107,OFFSET('6. Patients'!$HV$9,1,MATCH($D41,'6. Patients'!$HW$9:$IR$9,0),ROWS('6. Patients'!EN$10:EN$107))),0)+
IFERROR(SUMPRODUCT('6. Patients'!DA$10:DA$107,OFFSET('6. Patients'!$IS$9,1,MATCH($D41,'6. Patients'!$IT$9:$JH$9,0),ROWS('6. Patients'!EN$10:EN$107))),0),
IFERROR(SUMPRODUCT('6. Patients'!DA$10:DA$107,OFFSET('6. Patients'!$JI$9,1,MATCH($D41,'6. Patients'!$JJ$9:$KE$9,0),ROWS('6. Patients'!EN$10:EN$107))),0)+
IFERROR(SUMPRODUCT('6. Patients'!DA$10:DA$107,OFFSET('6. Patients'!$KF$9,1,MATCH($D41,'6. Patients'!$KG$9:$KS$9,0),ROWS('6. Patients'!EN$10:EN$107))),0)+
IFERROR(SUMPRODUCT('6. Patients'!DA$10:DA$107,OFFSET('6. Patients'!$KT$9,1,MATCH($D41,'6. Patients'!$KU$9:$LP$9,0),ROWS('6. Patients'!EN$10:EN$107))),0)+
IFERROR(SUMPRODUCT('6. Patients'!DA$10:DA$107,OFFSET('6. Patients'!$LQ$9,1,MATCH($D41,'6. Patients'!$LR$9:$MF$9,0),ROWS('6. Patients'!EN$10:EN$107))),0))+
IFERROR(VLOOKUP($D41,$H$109:$L$139,COLUMNS($H$108:$J$108)-1+AI$7,0)*$E41*$F41*'1. General Inputs'!$J$18,0),0)</f>
        <v>0</v>
      </c>
      <c r="AJ41" s="3">
        <f ca="1">ROUNDUP($F41*$E41*CHOOSE(AJ$7,
IFERROR(SUMPRODUCT('6. Patients'!DB$10:DB$107,OFFSET('6. Patients'!$DM$9,1,MATCH($D41,'6. Patients'!$DN$9:$EI$9,0),ROWS('6. Patients'!EO$10:EO$107))),0)+
IFERROR(SUMPRODUCT('6. Patients'!DB$10:DB$107,OFFSET('6. Patients'!$EJ$9,1,MATCH($D41,'6. Patients'!$EK$9:$EW$9,0),ROWS('6. Patients'!EO$10:EO$107))),0)+
IFERROR(SUMPRODUCT('6. Patients'!DB$10:DB$107,OFFSET('6. Patients'!$EX$9,1,MATCH($D41,'6. Patients'!$EY$9:$FT$9,0),ROWS('6. Patients'!EO$10:EO$107))),0)+
IFERROR(SUMPRODUCT('6. Patients'!DB$10:DB$107,OFFSET('6. Patients'!$FU$9,1,MATCH($D41,'6. Patients'!$FV$9:$GJ$9,0),ROWS('6. Patients'!EO$10:EO$107))),0),
IFERROR(SUMPRODUCT('6. Patients'!DB$10:DB$107,OFFSET('6. Patients'!$GK$9,1,MATCH($D41,'6. Patients'!$GL$9:$HG$9,0),ROWS('6. Patients'!EO$10:EO$107))),0)+
IFERROR(SUMPRODUCT('6. Patients'!DB$10:DB$107,OFFSET('6. Patients'!$HH$9,1,MATCH($D41,'6. Patients'!$HI$9:$HU$9,0),ROWS('6. Patients'!EO$10:EO$107))),0)+
IFERROR(SUMPRODUCT('6. Patients'!DB$10:DB$107,OFFSET('6. Patients'!$HV$9,1,MATCH($D41,'6. Patients'!$HW$9:$IR$9,0),ROWS('6. Patients'!EO$10:EO$107))),0)+
IFERROR(SUMPRODUCT('6. Patients'!DB$10:DB$107,OFFSET('6. Patients'!$IS$9,1,MATCH($D41,'6. Patients'!$IT$9:$JH$9,0),ROWS('6. Patients'!EO$10:EO$107))),0),
IFERROR(SUMPRODUCT('6. Patients'!DB$10:DB$107,OFFSET('6. Patients'!$JI$9,1,MATCH($D41,'6. Patients'!$JJ$9:$KE$9,0),ROWS('6. Patients'!EO$10:EO$107))),0)+
IFERROR(SUMPRODUCT('6. Patients'!DB$10:DB$107,OFFSET('6. Patients'!$KF$9,1,MATCH($D41,'6. Patients'!$KG$9:$KS$9,0),ROWS('6. Patients'!EO$10:EO$107))),0)+
IFERROR(SUMPRODUCT('6. Patients'!DB$10:DB$107,OFFSET('6. Patients'!$KT$9,1,MATCH($D41,'6. Patients'!$KU$9:$LP$9,0),ROWS('6. Patients'!EO$10:EO$107))),0)+
IFERROR(SUMPRODUCT('6. Patients'!DB$10:DB$107,OFFSET('6. Patients'!$LQ$9,1,MATCH($D41,'6. Patients'!$LR$9:$MF$9,0),ROWS('6. Patients'!EO$10:EO$107))),0))+
IFERROR(VLOOKUP($D41,$H$109:$L$139,COLUMNS($H$108:$J$108)-1+AJ$7,0)*$E41*$F41*'1. General Inputs'!$J$18,0),0)</f>
        <v>0</v>
      </c>
      <c r="AK41" s="3">
        <f ca="1">ROUNDUP($F41*$E41*CHOOSE(AK$7,
IFERROR(SUMPRODUCT('6. Patients'!DC$10:DC$107,OFFSET('6. Patients'!$DM$9,1,MATCH($D41,'6. Patients'!$DN$9:$EI$9,0),ROWS('6. Patients'!EP$10:EP$107))),0)+
IFERROR(SUMPRODUCT('6. Patients'!DC$10:DC$107,OFFSET('6. Patients'!$EJ$9,1,MATCH($D41,'6. Patients'!$EK$9:$EW$9,0),ROWS('6. Patients'!EP$10:EP$107))),0)+
IFERROR(SUMPRODUCT('6. Patients'!DC$10:DC$107,OFFSET('6. Patients'!$EX$9,1,MATCH($D41,'6. Patients'!$EY$9:$FT$9,0),ROWS('6. Patients'!EP$10:EP$107))),0)+
IFERROR(SUMPRODUCT('6. Patients'!DC$10:DC$107,OFFSET('6. Patients'!$FU$9,1,MATCH($D41,'6. Patients'!$FV$9:$GJ$9,0),ROWS('6. Patients'!EP$10:EP$107))),0),
IFERROR(SUMPRODUCT('6. Patients'!DC$10:DC$107,OFFSET('6. Patients'!$GK$9,1,MATCH($D41,'6. Patients'!$GL$9:$HG$9,0),ROWS('6. Patients'!EP$10:EP$107))),0)+
IFERROR(SUMPRODUCT('6. Patients'!DC$10:DC$107,OFFSET('6. Patients'!$HH$9,1,MATCH($D41,'6. Patients'!$HI$9:$HU$9,0),ROWS('6. Patients'!EP$10:EP$107))),0)+
IFERROR(SUMPRODUCT('6. Patients'!DC$10:DC$107,OFFSET('6. Patients'!$HV$9,1,MATCH($D41,'6. Patients'!$HW$9:$IR$9,0),ROWS('6. Patients'!EP$10:EP$107))),0)+
IFERROR(SUMPRODUCT('6. Patients'!DC$10:DC$107,OFFSET('6. Patients'!$IS$9,1,MATCH($D41,'6. Patients'!$IT$9:$JH$9,0),ROWS('6. Patients'!EP$10:EP$107))),0),
IFERROR(SUMPRODUCT('6. Patients'!DC$10:DC$107,OFFSET('6. Patients'!$JI$9,1,MATCH($D41,'6. Patients'!$JJ$9:$KE$9,0),ROWS('6. Patients'!EP$10:EP$107))),0)+
IFERROR(SUMPRODUCT('6. Patients'!DC$10:DC$107,OFFSET('6. Patients'!$KF$9,1,MATCH($D41,'6. Patients'!$KG$9:$KS$9,0),ROWS('6. Patients'!EP$10:EP$107))),0)+
IFERROR(SUMPRODUCT('6. Patients'!DC$10:DC$107,OFFSET('6. Patients'!$KT$9,1,MATCH($D41,'6. Patients'!$KU$9:$LP$9,0),ROWS('6. Patients'!EP$10:EP$107))),0)+
IFERROR(SUMPRODUCT('6. Patients'!DC$10:DC$107,OFFSET('6. Patients'!$LQ$9,1,MATCH($D41,'6. Patients'!$LR$9:$MF$9,0),ROWS('6. Patients'!EP$10:EP$107))),0))+
IFERROR(VLOOKUP($D41,$H$109:$L$139,COLUMNS($H$108:$J$108)-1+AK$7,0)*$E41*$F41*'1. General Inputs'!$J$18,0),0)</f>
        <v>0</v>
      </c>
      <c r="AL41" s="3">
        <f ca="1">ROUNDUP($F41*$E41*CHOOSE(AL$7,
IFERROR(SUMPRODUCT('6. Patients'!DD$10:DD$107,OFFSET('6. Patients'!$DM$9,1,MATCH($D41,'6. Patients'!$DN$9:$EI$9,0),ROWS('6. Patients'!EQ$10:EQ$107))),0)+
IFERROR(SUMPRODUCT('6. Patients'!DD$10:DD$107,OFFSET('6. Patients'!$EJ$9,1,MATCH($D41,'6. Patients'!$EK$9:$EW$9,0),ROWS('6. Patients'!EQ$10:EQ$107))),0)+
IFERROR(SUMPRODUCT('6. Patients'!DD$10:DD$107,OFFSET('6. Patients'!$EX$9,1,MATCH($D41,'6. Patients'!$EY$9:$FT$9,0),ROWS('6. Patients'!EQ$10:EQ$107))),0)+
IFERROR(SUMPRODUCT('6. Patients'!DD$10:DD$107,OFFSET('6. Patients'!$FU$9,1,MATCH($D41,'6. Patients'!$FV$9:$GJ$9,0),ROWS('6. Patients'!EQ$10:EQ$107))),0),
IFERROR(SUMPRODUCT('6. Patients'!DD$10:DD$107,OFFSET('6. Patients'!$GK$9,1,MATCH($D41,'6. Patients'!$GL$9:$HG$9,0),ROWS('6. Patients'!EQ$10:EQ$107))),0)+
IFERROR(SUMPRODUCT('6. Patients'!DD$10:DD$107,OFFSET('6. Patients'!$HH$9,1,MATCH($D41,'6. Patients'!$HI$9:$HU$9,0),ROWS('6. Patients'!EQ$10:EQ$107))),0)+
IFERROR(SUMPRODUCT('6. Patients'!DD$10:DD$107,OFFSET('6. Patients'!$HV$9,1,MATCH($D41,'6. Patients'!$HW$9:$IR$9,0),ROWS('6. Patients'!EQ$10:EQ$107))),0)+
IFERROR(SUMPRODUCT('6. Patients'!DD$10:DD$107,OFFSET('6. Patients'!$IS$9,1,MATCH($D41,'6. Patients'!$IT$9:$JH$9,0),ROWS('6. Patients'!EQ$10:EQ$107))),0),
IFERROR(SUMPRODUCT('6. Patients'!DD$10:DD$107,OFFSET('6. Patients'!$JI$9,1,MATCH($D41,'6. Patients'!$JJ$9:$KE$9,0),ROWS('6. Patients'!EQ$10:EQ$107))),0)+
IFERROR(SUMPRODUCT('6. Patients'!DD$10:DD$107,OFFSET('6. Patients'!$KF$9,1,MATCH($D41,'6. Patients'!$KG$9:$KS$9,0),ROWS('6. Patients'!EQ$10:EQ$107))),0)+
IFERROR(SUMPRODUCT('6. Patients'!DD$10:DD$107,OFFSET('6. Patients'!$KT$9,1,MATCH($D41,'6. Patients'!$KU$9:$LP$9,0),ROWS('6. Patients'!EQ$10:EQ$107))),0)+
IFERROR(SUMPRODUCT('6. Patients'!DD$10:DD$107,OFFSET('6. Patients'!$LQ$9,1,MATCH($D41,'6. Patients'!$LR$9:$MF$9,0),ROWS('6. Patients'!EQ$10:EQ$107))),0))+
IFERROR(VLOOKUP($D41,$H$109:$L$139,COLUMNS($H$108:$J$108)-1+AL$7,0)*$E41*$F41*'1. General Inputs'!$J$18,0),0)</f>
        <v>0</v>
      </c>
      <c r="AM41" s="3">
        <f ca="1">ROUNDUP($F41*$E41*CHOOSE(AM$7,
IFERROR(SUMPRODUCT('6. Patients'!DE$10:DE$107,OFFSET('6. Patients'!$DM$9,1,MATCH($D41,'6. Patients'!$DN$9:$EI$9,0),ROWS('6. Patients'!ER$10:ER$107))),0)+
IFERROR(SUMPRODUCT('6. Patients'!DE$10:DE$107,OFFSET('6. Patients'!$EJ$9,1,MATCH($D41,'6. Patients'!$EK$9:$EW$9,0),ROWS('6. Patients'!ER$10:ER$107))),0)+
IFERROR(SUMPRODUCT('6. Patients'!DE$10:DE$107,OFFSET('6. Patients'!$EX$9,1,MATCH($D41,'6. Patients'!$EY$9:$FT$9,0),ROWS('6. Patients'!ER$10:ER$107))),0)+
IFERROR(SUMPRODUCT('6. Patients'!DE$10:DE$107,OFFSET('6. Patients'!$FU$9,1,MATCH($D41,'6. Patients'!$FV$9:$GJ$9,0),ROWS('6. Patients'!ER$10:ER$107))),0),
IFERROR(SUMPRODUCT('6. Patients'!DE$10:DE$107,OFFSET('6. Patients'!$GK$9,1,MATCH($D41,'6. Patients'!$GL$9:$HG$9,0),ROWS('6. Patients'!ER$10:ER$107))),0)+
IFERROR(SUMPRODUCT('6. Patients'!DE$10:DE$107,OFFSET('6. Patients'!$HH$9,1,MATCH($D41,'6. Patients'!$HI$9:$HU$9,0),ROWS('6. Patients'!ER$10:ER$107))),0)+
IFERROR(SUMPRODUCT('6. Patients'!DE$10:DE$107,OFFSET('6. Patients'!$HV$9,1,MATCH($D41,'6. Patients'!$HW$9:$IR$9,0),ROWS('6. Patients'!ER$10:ER$107))),0)+
IFERROR(SUMPRODUCT('6. Patients'!DE$10:DE$107,OFFSET('6. Patients'!$IS$9,1,MATCH($D41,'6. Patients'!$IT$9:$JH$9,0),ROWS('6. Patients'!ER$10:ER$107))),0),
IFERROR(SUMPRODUCT('6. Patients'!DE$10:DE$107,OFFSET('6. Patients'!$JI$9,1,MATCH($D41,'6. Patients'!$JJ$9:$KE$9,0),ROWS('6. Patients'!ER$10:ER$107))),0)+
IFERROR(SUMPRODUCT('6. Patients'!DE$10:DE$107,OFFSET('6. Patients'!$KF$9,1,MATCH($D41,'6. Patients'!$KG$9:$KS$9,0),ROWS('6. Patients'!ER$10:ER$107))),0)+
IFERROR(SUMPRODUCT('6. Patients'!DE$10:DE$107,OFFSET('6. Patients'!$KT$9,1,MATCH($D41,'6. Patients'!$KU$9:$LP$9,0),ROWS('6. Patients'!ER$10:ER$107))),0)+
IFERROR(SUMPRODUCT('6. Patients'!DE$10:DE$107,OFFSET('6. Patients'!$LQ$9,1,MATCH($D41,'6. Patients'!$LR$9:$MF$9,0),ROWS('6. Patients'!ER$10:ER$107))),0))+
IFERROR(VLOOKUP($D41,$H$109:$L$139,COLUMNS($H$108:$J$108)-1+AM$7,0)*$E41*$F41*'1. General Inputs'!$J$18,0),0)</f>
        <v>0</v>
      </c>
      <c r="AN41" s="3">
        <f ca="1">ROUNDUP($F41*$E41*CHOOSE(AN$7,
IFERROR(SUMPRODUCT('6. Patients'!DF$10:DF$107,OFFSET('6. Patients'!$DM$9,1,MATCH($D41,'6. Patients'!$DN$9:$EI$9,0),ROWS('6. Patients'!ES$10:ES$107))),0)+
IFERROR(SUMPRODUCT('6. Patients'!DF$10:DF$107,OFFSET('6. Patients'!$EJ$9,1,MATCH($D41,'6. Patients'!$EK$9:$EW$9,0),ROWS('6. Patients'!ES$10:ES$107))),0)+
IFERROR(SUMPRODUCT('6. Patients'!DF$10:DF$107,OFFSET('6. Patients'!$EX$9,1,MATCH($D41,'6. Patients'!$EY$9:$FT$9,0),ROWS('6. Patients'!ES$10:ES$107))),0)+
IFERROR(SUMPRODUCT('6. Patients'!DF$10:DF$107,OFFSET('6. Patients'!$FU$9,1,MATCH($D41,'6. Patients'!$FV$9:$GJ$9,0),ROWS('6. Patients'!ES$10:ES$107))),0),
IFERROR(SUMPRODUCT('6. Patients'!DF$10:DF$107,OFFSET('6. Patients'!$GK$9,1,MATCH($D41,'6. Patients'!$GL$9:$HG$9,0),ROWS('6. Patients'!ES$10:ES$107))),0)+
IFERROR(SUMPRODUCT('6. Patients'!DF$10:DF$107,OFFSET('6. Patients'!$HH$9,1,MATCH($D41,'6. Patients'!$HI$9:$HU$9,0),ROWS('6. Patients'!ES$10:ES$107))),0)+
IFERROR(SUMPRODUCT('6. Patients'!DF$10:DF$107,OFFSET('6. Patients'!$HV$9,1,MATCH($D41,'6. Patients'!$HW$9:$IR$9,0),ROWS('6. Patients'!ES$10:ES$107))),0)+
IFERROR(SUMPRODUCT('6. Patients'!DF$10:DF$107,OFFSET('6. Patients'!$IS$9,1,MATCH($D41,'6. Patients'!$IT$9:$JH$9,0),ROWS('6. Patients'!ES$10:ES$107))),0),
IFERROR(SUMPRODUCT('6. Patients'!DF$10:DF$107,OFFSET('6. Patients'!$JI$9,1,MATCH($D41,'6. Patients'!$JJ$9:$KE$9,0),ROWS('6. Patients'!ES$10:ES$107))),0)+
IFERROR(SUMPRODUCT('6. Patients'!DF$10:DF$107,OFFSET('6. Patients'!$KF$9,1,MATCH($D41,'6. Patients'!$KG$9:$KS$9,0),ROWS('6. Patients'!ES$10:ES$107))),0)+
IFERROR(SUMPRODUCT('6. Patients'!DF$10:DF$107,OFFSET('6. Patients'!$KT$9,1,MATCH($D41,'6. Patients'!$KU$9:$LP$9,0),ROWS('6. Patients'!ES$10:ES$107))),0)+
IFERROR(SUMPRODUCT('6. Patients'!DF$10:DF$107,OFFSET('6. Patients'!$LQ$9,1,MATCH($D41,'6. Patients'!$LR$9:$MF$9,0),ROWS('6. Patients'!ES$10:ES$107))),0))+
IFERROR(VLOOKUP($D41,$H$109:$L$139,COLUMNS($H$108:$J$108)-1+AN$7,0)*$E41*$F41*'1. General Inputs'!$J$18,0),0)</f>
        <v>0</v>
      </c>
      <c r="AO41" s="3">
        <f ca="1">ROUNDUP($F41*$E41*CHOOSE(AO$7,
IFERROR(SUMPRODUCT('6. Patients'!DG$10:DG$107,OFFSET('6. Patients'!$DM$9,1,MATCH($D41,'6. Patients'!$DN$9:$EI$9,0),ROWS('6. Patients'!ET$10:ET$107))),0)+
IFERROR(SUMPRODUCT('6. Patients'!DG$10:DG$107,OFFSET('6. Patients'!$EJ$9,1,MATCH($D41,'6. Patients'!$EK$9:$EW$9,0),ROWS('6. Patients'!ET$10:ET$107))),0)+
IFERROR(SUMPRODUCT('6. Patients'!DG$10:DG$107,OFFSET('6. Patients'!$EX$9,1,MATCH($D41,'6. Patients'!$EY$9:$FT$9,0),ROWS('6. Patients'!ET$10:ET$107))),0)+
IFERROR(SUMPRODUCT('6. Patients'!DG$10:DG$107,OFFSET('6. Patients'!$FU$9,1,MATCH($D41,'6. Patients'!$FV$9:$GJ$9,0),ROWS('6. Patients'!ET$10:ET$107))),0),
IFERROR(SUMPRODUCT('6. Patients'!DG$10:DG$107,OFFSET('6. Patients'!$GK$9,1,MATCH($D41,'6. Patients'!$GL$9:$HG$9,0),ROWS('6. Patients'!ET$10:ET$107))),0)+
IFERROR(SUMPRODUCT('6. Patients'!DG$10:DG$107,OFFSET('6. Patients'!$HH$9,1,MATCH($D41,'6. Patients'!$HI$9:$HU$9,0),ROWS('6. Patients'!ET$10:ET$107))),0)+
IFERROR(SUMPRODUCT('6. Patients'!DG$10:DG$107,OFFSET('6. Patients'!$HV$9,1,MATCH($D41,'6. Patients'!$HW$9:$IR$9,0),ROWS('6. Patients'!ET$10:ET$107))),0)+
IFERROR(SUMPRODUCT('6. Patients'!DG$10:DG$107,OFFSET('6. Patients'!$IS$9,1,MATCH($D41,'6. Patients'!$IT$9:$JH$9,0),ROWS('6. Patients'!ET$10:ET$107))),0),
IFERROR(SUMPRODUCT('6. Patients'!DG$10:DG$107,OFFSET('6. Patients'!$JI$9,1,MATCH($D41,'6. Patients'!$JJ$9:$KE$9,0),ROWS('6. Patients'!ET$10:ET$107))),0)+
IFERROR(SUMPRODUCT('6. Patients'!DG$10:DG$107,OFFSET('6. Patients'!$KF$9,1,MATCH($D41,'6. Patients'!$KG$9:$KS$9,0),ROWS('6. Patients'!ET$10:ET$107))),0)+
IFERROR(SUMPRODUCT('6. Patients'!DG$10:DG$107,OFFSET('6. Patients'!$KT$9,1,MATCH($D41,'6. Patients'!$KU$9:$LP$9,0),ROWS('6. Patients'!ET$10:ET$107))),0)+
IFERROR(SUMPRODUCT('6. Patients'!DG$10:DG$107,OFFSET('6. Patients'!$LQ$9,1,MATCH($D41,'6. Patients'!$LR$9:$MF$9,0),ROWS('6. Patients'!ET$10:ET$107))),0))+
IFERROR(VLOOKUP($D41,$H$109:$L$139,COLUMNS($H$108:$J$108)-1+AO$7,0)*$E41*$F41*'1. General Inputs'!$J$18,0),0)</f>
        <v>0</v>
      </c>
      <c r="AP41" s="3">
        <f ca="1">ROUNDUP($F41*$E41*CHOOSE(AP$7,
IFERROR(SUMPRODUCT('6. Patients'!DH$10:DH$107,OFFSET('6. Patients'!$DM$9,1,MATCH($D41,'6. Patients'!$DN$9:$EI$9,0),ROWS('6. Patients'!EU$10:EU$107))),0)+
IFERROR(SUMPRODUCT('6. Patients'!DH$10:DH$107,OFFSET('6. Patients'!$EJ$9,1,MATCH($D41,'6. Patients'!$EK$9:$EW$9,0),ROWS('6. Patients'!EU$10:EU$107))),0)+
IFERROR(SUMPRODUCT('6. Patients'!DH$10:DH$107,OFFSET('6. Patients'!$EX$9,1,MATCH($D41,'6. Patients'!$EY$9:$FT$9,0),ROWS('6. Patients'!EU$10:EU$107))),0)+
IFERROR(SUMPRODUCT('6. Patients'!DH$10:DH$107,OFFSET('6. Patients'!$FU$9,1,MATCH($D41,'6. Patients'!$FV$9:$GJ$9,0),ROWS('6. Patients'!EU$10:EU$107))),0),
IFERROR(SUMPRODUCT('6. Patients'!DH$10:DH$107,OFFSET('6. Patients'!$GK$9,1,MATCH($D41,'6. Patients'!$GL$9:$HG$9,0),ROWS('6. Patients'!EU$10:EU$107))),0)+
IFERROR(SUMPRODUCT('6. Patients'!DH$10:DH$107,OFFSET('6. Patients'!$HH$9,1,MATCH($D41,'6. Patients'!$HI$9:$HU$9,0),ROWS('6. Patients'!EU$10:EU$107))),0)+
IFERROR(SUMPRODUCT('6. Patients'!DH$10:DH$107,OFFSET('6. Patients'!$HV$9,1,MATCH($D41,'6. Patients'!$HW$9:$IR$9,0),ROWS('6. Patients'!EU$10:EU$107))),0)+
IFERROR(SUMPRODUCT('6. Patients'!DH$10:DH$107,OFFSET('6. Patients'!$IS$9,1,MATCH($D41,'6. Patients'!$IT$9:$JH$9,0),ROWS('6. Patients'!EU$10:EU$107))),0),
IFERROR(SUMPRODUCT('6. Patients'!DH$10:DH$107,OFFSET('6. Patients'!$JI$9,1,MATCH($D41,'6. Patients'!$JJ$9:$KE$9,0),ROWS('6. Patients'!EU$10:EU$107))),0)+
IFERROR(SUMPRODUCT('6. Patients'!DH$10:DH$107,OFFSET('6. Patients'!$KF$9,1,MATCH($D41,'6. Patients'!$KG$9:$KS$9,0),ROWS('6. Patients'!EU$10:EU$107))),0)+
IFERROR(SUMPRODUCT('6. Patients'!DH$10:DH$107,OFFSET('6. Patients'!$KT$9,1,MATCH($D41,'6. Patients'!$KU$9:$LP$9,0),ROWS('6. Patients'!EU$10:EU$107))),0)+
IFERROR(SUMPRODUCT('6. Patients'!DH$10:DH$107,OFFSET('6. Patients'!$LQ$9,1,MATCH($D41,'6. Patients'!$LR$9:$MF$9,0),ROWS('6. Patients'!EU$10:EU$107))),0))+
IFERROR(VLOOKUP($D41,$H$109:$L$139,COLUMNS($H$108:$J$108)-1+AP$7,0)*$E41*$F41*'1. General Inputs'!$J$18,0),0)</f>
        <v>0</v>
      </c>
      <c r="AQ41" s="3">
        <f ca="1">ROUNDUP($F41*$E41*CHOOSE(AQ$7,
IFERROR(SUMPRODUCT('6. Patients'!DI$10:DI$107,OFFSET('6. Patients'!$DM$9,1,MATCH($D41,'6. Patients'!$DN$9:$EI$9,0),ROWS('6. Patients'!EV$10:EV$107))),0)+
IFERROR(SUMPRODUCT('6. Patients'!DI$10:DI$107,OFFSET('6. Patients'!$EJ$9,1,MATCH($D41,'6. Patients'!$EK$9:$EW$9,0),ROWS('6. Patients'!EV$10:EV$107))),0)+
IFERROR(SUMPRODUCT('6. Patients'!DI$10:DI$107,OFFSET('6. Patients'!$EX$9,1,MATCH($D41,'6. Patients'!$EY$9:$FT$9,0),ROWS('6. Patients'!EV$10:EV$107))),0)+
IFERROR(SUMPRODUCT('6. Patients'!DI$10:DI$107,OFFSET('6. Patients'!$FU$9,1,MATCH($D41,'6. Patients'!$FV$9:$GJ$9,0),ROWS('6. Patients'!EV$10:EV$107))),0),
IFERROR(SUMPRODUCT('6. Patients'!DI$10:DI$107,OFFSET('6. Patients'!$GK$9,1,MATCH($D41,'6. Patients'!$GL$9:$HG$9,0),ROWS('6. Patients'!EV$10:EV$107))),0)+
IFERROR(SUMPRODUCT('6. Patients'!DI$10:DI$107,OFFSET('6. Patients'!$HH$9,1,MATCH($D41,'6. Patients'!$HI$9:$HU$9,0),ROWS('6. Patients'!EV$10:EV$107))),0)+
IFERROR(SUMPRODUCT('6. Patients'!DI$10:DI$107,OFFSET('6. Patients'!$HV$9,1,MATCH($D41,'6. Patients'!$HW$9:$IR$9,0),ROWS('6. Patients'!EV$10:EV$107))),0)+
IFERROR(SUMPRODUCT('6. Patients'!DI$10:DI$107,OFFSET('6. Patients'!$IS$9,1,MATCH($D41,'6. Patients'!$IT$9:$JH$9,0),ROWS('6. Patients'!EV$10:EV$107))),0),
IFERROR(SUMPRODUCT('6. Patients'!DI$10:DI$107,OFFSET('6. Patients'!$JI$9,1,MATCH($D41,'6. Patients'!$JJ$9:$KE$9,0),ROWS('6. Patients'!EV$10:EV$107))),0)+
IFERROR(SUMPRODUCT('6. Patients'!DI$10:DI$107,OFFSET('6. Patients'!$KF$9,1,MATCH($D41,'6. Patients'!$KG$9:$KS$9,0),ROWS('6. Patients'!EV$10:EV$107))),0)+
IFERROR(SUMPRODUCT('6. Patients'!DI$10:DI$107,OFFSET('6. Patients'!$KT$9,1,MATCH($D41,'6. Patients'!$KU$9:$LP$9,0),ROWS('6. Patients'!EV$10:EV$107))),0)+
IFERROR(SUMPRODUCT('6. Patients'!DI$10:DI$107,OFFSET('6. Patients'!$LQ$9,1,MATCH($D41,'6. Patients'!$LR$9:$MF$9,0),ROWS('6. Patients'!EV$10:EV$107))),0))+
IFERROR(VLOOKUP($D41,$H$109:$L$139,COLUMNS($H$108:$J$108)-1+AQ$7,0)*$E41*$F41*'1. General Inputs'!$J$18,0),0)</f>
        <v>0</v>
      </c>
      <c r="AR41" s="115"/>
      <c r="AY41" s="114">
        <f ca="1">IFERROR(SUM(OFFSET('7. Consumption'!H41,0,1,,MIN('1. General Inputs'!$J$20,COLUMNS('7. Consumption'!H$9:$AQ$9)-1))),0)+MAX(0,$AQ41*('1. General Inputs'!$J$20-COLUMNS('7. Consumption'!H$9:$AQ$9)+1))</f>
        <v>0</v>
      </c>
      <c r="AZ41" s="114">
        <f ca="1">IFERROR(SUM(OFFSET('7. Consumption'!I41,0,1,,MIN('1. General Inputs'!$J$20,COLUMNS('7. Consumption'!I$9:$AQ$9)-1))),0)+MAX(0,$AQ41*('1. General Inputs'!$J$20-COLUMNS('7. Consumption'!I$9:$AQ$9)+1))</f>
        <v>0</v>
      </c>
      <c r="BA41" s="114">
        <f ca="1">IFERROR(SUM(OFFSET('7. Consumption'!J41,0,1,,MIN('1. General Inputs'!$J$20,COLUMNS('7. Consumption'!J$9:$AQ$9)-1))),0)+MAX(0,$AQ41*('1. General Inputs'!$J$20-COLUMNS('7. Consumption'!J$9:$AQ$9)+1))</f>
        <v>0</v>
      </c>
      <c r="BB41" s="114">
        <f ca="1">IFERROR(SUM(OFFSET('7. Consumption'!K41,0,1,,MIN('1. General Inputs'!$J$20,COLUMNS('7. Consumption'!K$9:$AQ$9)-1))),0)+MAX(0,$AQ41*('1. General Inputs'!$J$20-COLUMNS('7. Consumption'!K$9:$AQ$9)+1))</f>
        <v>0</v>
      </c>
      <c r="BC41" s="114">
        <f ca="1">IFERROR(SUM(OFFSET('7. Consumption'!L41,0,1,,MIN('1. General Inputs'!$J$20,COLUMNS('7. Consumption'!L$9:$AQ$9)-1))),0)+MAX(0,$AQ41*('1. General Inputs'!$J$20-COLUMNS('7. Consumption'!L$9:$AQ$9)+1))</f>
        <v>0</v>
      </c>
      <c r="BD41" s="114">
        <f ca="1">IFERROR(SUM(OFFSET('7. Consumption'!M41,0,1,,MIN('1. General Inputs'!$J$20,COLUMNS('7. Consumption'!M$9:$AQ$9)-1))),0)+MAX(0,$AQ41*('1. General Inputs'!$J$20-COLUMNS('7. Consumption'!M$9:$AQ$9)+1))</f>
        <v>0</v>
      </c>
      <c r="BE41" s="114">
        <f ca="1">IFERROR(SUM(OFFSET('7. Consumption'!N41,0,1,,MIN('1. General Inputs'!$J$20,COLUMNS('7. Consumption'!N$9:$AQ$9)-1))),0)+MAX(0,$AQ41*('1. General Inputs'!$J$20-COLUMNS('7. Consumption'!N$9:$AQ$9)+1))</f>
        <v>0</v>
      </c>
      <c r="BF41" s="114">
        <f ca="1">IFERROR(SUM(OFFSET('7. Consumption'!O41,0,1,,MIN('1. General Inputs'!$J$20,COLUMNS('7. Consumption'!O$9:$AQ$9)-1))),0)+MAX(0,$AQ41*('1. General Inputs'!$J$20-COLUMNS('7. Consumption'!O$9:$AQ$9)+1))</f>
        <v>0</v>
      </c>
      <c r="BG41" s="114">
        <f ca="1">IFERROR(SUM(OFFSET('7. Consumption'!P41,0,1,,MIN('1. General Inputs'!$J$20,COLUMNS('7. Consumption'!P$9:$AQ$9)-1))),0)+MAX(0,$AQ41*('1. General Inputs'!$J$20-COLUMNS('7. Consumption'!P$9:$AQ$9)+1))</f>
        <v>0</v>
      </c>
      <c r="BH41" s="114">
        <f ca="1">IFERROR(SUM(OFFSET('7. Consumption'!Q41,0,1,,MIN('1. General Inputs'!$J$20,COLUMNS('7. Consumption'!Q$9:$AQ$9)-1))),0)+MAX(0,$AQ41*('1. General Inputs'!$J$20-COLUMNS('7. Consumption'!Q$9:$AQ$9)+1))</f>
        <v>0</v>
      </c>
      <c r="BI41" s="114">
        <f ca="1">IFERROR(SUM(OFFSET('7. Consumption'!R41,0,1,,MIN('1. General Inputs'!$J$20,COLUMNS('7. Consumption'!R$9:$AQ$9)-1))),0)+MAX(0,$AQ41*('1. General Inputs'!$J$20-COLUMNS('7. Consumption'!R$9:$AQ$9)+1))</f>
        <v>0</v>
      </c>
      <c r="BJ41" s="114">
        <f ca="1">IFERROR(SUM(OFFSET('7. Consumption'!S41,0,1,,MIN('1. General Inputs'!$J$20,COLUMNS('7. Consumption'!S$9:$AQ$9)-1))),0)+MAX(0,$AQ41*('1. General Inputs'!$J$20-COLUMNS('7. Consumption'!S$9:$AQ$9)+1))</f>
        <v>0</v>
      </c>
      <c r="BK41" s="114">
        <f ca="1">IFERROR(SUM(OFFSET('7. Consumption'!T41,0,1,,MIN('1. General Inputs'!$J$20,COLUMNS('7. Consumption'!T$9:$AQ$9)-1))),0)+MAX(0,$AQ41*('1. General Inputs'!$J$20-COLUMNS('7. Consumption'!T$9:$AQ$9)+1))</f>
        <v>0</v>
      </c>
      <c r="BL41" s="114">
        <f ca="1">IFERROR(SUM(OFFSET('7. Consumption'!U41,0,1,,MIN('1. General Inputs'!$J$20,COLUMNS('7. Consumption'!U$9:$AQ$9)-1))),0)+MAX(0,$AQ41*('1. General Inputs'!$J$20-COLUMNS('7. Consumption'!U$9:$AQ$9)+1))</f>
        <v>0</v>
      </c>
      <c r="BM41" s="114">
        <f ca="1">IFERROR(SUM(OFFSET('7. Consumption'!V41,0,1,,MIN('1. General Inputs'!$J$20,COLUMNS('7. Consumption'!V$9:$AQ$9)-1))),0)+MAX(0,$AQ41*('1. General Inputs'!$J$20-COLUMNS('7. Consumption'!V$9:$AQ$9)+1))</f>
        <v>0</v>
      </c>
      <c r="BN41" s="114">
        <f ca="1">IFERROR(SUM(OFFSET('7. Consumption'!W41,0,1,,MIN('1. General Inputs'!$J$20,COLUMNS('7. Consumption'!W$9:$AQ$9)-1))),0)+MAX(0,$AQ41*('1. General Inputs'!$J$20-COLUMNS('7. Consumption'!W$9:$AQ$9)+1))</f>
        <v>0</v>
      </c>
      <c r="BO41" s="114">
        <f ca="1">IFERROR(SUM(OFFSET('7. Consumption'!X41,0,1,,MIN('1. General Inputs'!$J$20,COLUMNS('7. Consumption'!X$9:$AQ$9)-1))),0)+MAX(0,$AQ41*('1. General Inputs'!$J$20-COLUMNS('7. Consumption'!X$9:$AQ$9)+1))</f>
        <v>0</v>
      </c>
      <c r="BP41" s="114">
        <f ca="1">IFERROR(SUM(OFFSET('7. Consumption'!Y41,0,1,,MIN('1. General Inputs'!$J$20,COLUMNS('7. Consumption'!Y$9:$AQ$9)-1))),0)+MAX(0,$AQ41*('1. General Inputs'!$J$20-COLUMNS('7. Consumption'!Y$9:$AQ$9)+1))</f>
        <v>0</v>
      </c>
      <c r="BQ41" s="114">
        <f ca="1">IFERROR(SUM(OFFSET('7. Consumption'!Z41,0,1,,MIN('1. General Inputs'!$J$20,COLUMNS('7. Consumption'!Z$9:$AQ$9)-1))),0)+MAX(0,$AQ41*('1. General Inputs'!$J$20-COLUMNS('7. Consumption'!Z$9:$AQ$9)+1))</f>
        <v>0</v>
      </c>
      <c r="BR41" s="114">
        <f ca="1">IFERROR(SUM(OFFSET('7. Consumption'!AA41,0,1,,MIN('1. General Inputs'!$J$20,COLUMNS('7. Consumption'!AA$9:$AQ$9)-1))),0)+MAX(0,$AQ41*('1. General Inputs'!$J$20-COLUMNS('7. Consumption'!AA$9:$AQ$9)+1))</f>
        <v>0</v>
      </c>
      <c r="BS41" s="114">
        <f ca="1">IFERROR(SUM(OFFSET('7. Consumption'!AB41,0,1,,MIN('1. General Inputs'!$J$20,COLUMNS('7. Consumption'!AB$9:$AQ$9)-1))),0)+MAX(0,$AQ41*('1. General Inputs'!$J$20-COLUMNS('7. Consumption'!AB$9:$AQ$9)+1))</f>
        <v>0</v>
      </c>
      <c r="BT41" s="114">
        <f ca="1">IFERROR(SUM(OFFSET('7. Consumption'!AC41,0,1,,MIN('1. General Inputs'!$J$20,COLUMNS('7. Consumption'!AC$9:$AQ$9)-1))),0)+MAX(0,$AQ41*('1. General Inputs'!$J$20-COLUMNS('7. Consumption'!AC$9:$AQ$9)+1))</f>
        <v>0</v>
      </c>
      <c r="BU41" s="114">
        <f ca="1">IFERROR(SUM(OFFSET('7. Consumption'!AD41,0,1,,MIN('1. General Inputs'!$J$20,COLUMNS('7. Consumption'!AD$9:$AQ$9)-1))),0)+MAX(0,$AQ41*('1. General Inputs'!$J$20-COLUMNS('7. Consumption'!AD$9:$AQ$9)+1))</f>
        <v>0</v>
      </c>
      <c r="BV41" s="114">
        <f ca="1">IFERROR(SUM(OFFSET('7. Consumption'!AE41,0,1,,MIN('1. General Inputs'!$J$20,COLUMNS('7. Consumption'!AE$9:$AQ$9)-1))),0)+MAX(0,$AQ41*('1. General Inputs'!$J$20-COLUMNS('7. Consumption'!AE$9:$AQ$9)+1))</f>
        <v>0</v>
      </c>
      <c r="BW41" s="114">
        <f ca="1">IFERROR(SUM(OFFSET('7. Consumption'!AF41,0,1,,MIN('1. General Inputs'!$J$20,COLUMNS('7. Consumption'!AF$9:$AQ$9)-1))),0)+MAX(0,$AQ41*('1. General Inputs'!$J$20-COLUMNS('7. Consumption'!AF$9:$AQ$9)+1))</f>
        <v>0</v>
      </c>
      <c r="BX41" s="114">
        <f ca="1">IFERROR(SUM(OFFSET('7. Consumption'!AG41,0,1,,MIN('1. General Inputs'!$J$20,COLUMNS('7. Consumption'!AG$9:$AQ$9)-1))),0)+MAX(0,$AQ41*('1. General Inputs'!$J$20-COLUMNS('7. Consumption'!AG$9:$AQ$9)+1))</f>
        <v>0</v>
      </c>
      <c r="BY41" s="114">
        <f ca="1">IFERROR(SUM(OFFSET('7. Consumption'!AH41,0,1,,MIN('1. General Inputs'!$J$20,COLUMNS('7. Consumption'!AH$9:$AQ$9)-1))),0)+MAX(0,$AQ41*('1. General Inputs'!$J$20-COLUMNS('7. Consumption'!AH$9:$AQ$9)+1))</f>
        <v>0</v>
      </c>
      <c r="BZ41" s="114">
        <f ca="1">IFERROR(SUM(OFFSET('7. Consumption'!AI41,0,1,,MIN('1. General Inputs'!$J$20,COLUMNS('7. Consumption'!AI$9:$AQ$9)-1))),0)+MAX(0,$AQ41*('1. General Inputs'!$J$20-COLUMNS('7. Consumption'!AI$9:$AQ$9)+1))</f>
        <v>0</v>
      </c>
      <c r="CA41" s="114">
        <f ca="1">IFERROR(SUM(OFFSET('7. Consumption'!AJ41,0,1,,MIN('1. General Inputs'!$J$20,COLUMNS('7. Consumption'!AJ$9:$AQ$9)-1))),0)+MAX(0,$AQ41*('1. General Inputs'!$J$20-COLUMNS('7. Consumption'!AJ$9:$AQ$9)+1))</f>
        <v>0</v>
      </c>
      <c r="CB41" s="114">
        <f ca="1">IFERROR(SUM(OFFSET('7. Consumption'!AK41,0,1,,MIN('1. General Inputs'!$J$20,COLUMNS('7. Consumption'!AK$9:$AQ$9)-1))),0)+MAX(0,$AQ41*('1. General Inputs'!$J$20-COLUMNS('7. Consumption'!AK$9:$AQ$9)+1))</f>
        <v>0</v>
      </c>
      <c r="CC41" s="114">
        <f ca="1">IFERROR(SUM(OFFSET('7. Consumption'!AL41,0,1,,MIN('1. General Inputs'!$J$20,COLUMNS('7. Consumption'!AL$9:$AQ$9)-1))),0)+MAX(0,$AQ41*('1. General Inputs'!$J$20-COLUMNS('7. Consumption'!AL$9:$AQ$9)+1))</f>
        <v>0</v>
      </c>
      <c r="CD41" s="114">
        <f ca="1">IFERROR(SUM(OFFSET('7. Consumption'!AM41,0,1,,MIN('1. General Inputs'!$J$20,COLUMNS('7. Consumption'!AM$9:$AQ$9)-1))),0)+MAX(0,$AQ41*('1. General Inputs'!$J$20-COLUMNS('7. Consumption'!AM$9:$AQ$9)+1))</f>
        <v>0</v>
      </c>
      <c r="CE41" s="114">
        <f ca="1">IFERROR(SUM(OFFSET('7. Consumption'!AN41,0,1,,MIN('1. General Inputs'!$J$20,COLUMNS('7. Consumption'!AN$9:$AQ$9)-1))),0)+MAX(0,$AQ41*('1. General Inputs'!$J$20-COLUMNS('7. Consumption'!AN$9:$AQ$9)+1))</f>
        <v>0</v>
      </c>
      <c r="CF41" s="114">
        <f ca="1">IFERROR(SUM(OFFSET('7. Consumption'!AO41,0,1,,MIN('1. General Inputs'!$J$20,COLUMNS('7. Consumption'!AO$9:$AQ$9)-1))),0)+MAX(0,$AQ41*('1. General Inputs'!$J$20-COLUMNS('7. Consumption'!AO$9:$AQ$9)+1))</f>
        <v>0</v>
      </c>
      <c r="CG41" s="114">
        <f ca="1">IFERROR(SUM(OFFSET('7. Consumption'!AP41,0,1,,MIN('1. General Inputs'!$J$20,COLUMNS('7. Consumption'!AP$9:$AQ$9)-1))),0)+MAX(0,$AQ41*('1. General Inputs'!$J$20-COLUMNS('7. Consumption'!AP$9:$AQ$9)+1))</f>
        <v>0</v>
      </c>
      <c r="CH41" s="114">
        <f ca="1">IFERROR(SUM(OFFSET('7. Consumption'!AQ41,0,1,,MIN('1. General Inputs'!$J$20,COLUMNS('7. Consumption'!AQ$9:$AQ$9)-1))),0)+MAX(0,$AQ41*('1. General Inputs'!$J$20-COLUMNS('7. Consumption'!AQ$9:$AQ$9)+1))</f>
        <v>0</v>
      </c>
    </row>
    <row r="42" spans="2:86" x14ac:dyDescent="0.3">
      <c r="B42" s="12"/>
      <c r="C42" s="12" t="str">
        <f>IFERROR(VLOOKUP(ROWS($C$9:$C42),'5. Dosing'!$I$12:$J$73,COLUMNS('5. Dosing'!$I$11:$J$11),0),"")</f>
        <v>TDF+3TC+ATV/r ((300/300)+300+100) - 60 co-pack</v>
      </c>
      <c r="D42" s="12" t="str">
        <f>IFERROR(INDEX('5. Dosing'!C$12:C$73,MATCH('7. Consumption'!$C42,'5. Dosing'!$J$12:$J$73,0)),"")</f>
        <v>TDF+3TC+ATV/r</v>
      </c>
      <c r="E42" s="108">
        <f>IFERROR(INDEX('5. Dosing'!H$12:H$73,MATCH('7. Consumption'!$C42,'5. Dosing'!$J$12:$J$73,0)),0)</f>
        <v>1</v>
      </c>
      <c r="F42" s="109">
        <f>IFERROR(INDEX('5. Dosing'!G$12:G$73,MATCH('7. Consumption'!$C42,'5. Dosing'!$J$12:$J$73,0))*(30.5)/INDEX('5. Dosing'!F$12:F$73,MATCH('7. Consumption'!$C42,'5. Dosing'!$J$12:$J$73,0)),0)</f>
        <v>0.5083333333333333</v>
      </c>
      <c r="H42" s="3">
        <f ca="1">ROUNDUP($F42*$E42*CHOOSE(H$7,
IFERROR(SUMPRODUCT('6. Patients'!BZ$10:BZ$107,OFFSET('6. Patients'!$DM$9,1,MATCH($D42,'6. Patients'!$DN$9:$EI$9,0),ROWS('6. Patients'!DM$10:DM$107))),0)+
IFERROR(SUMPRODUCT('6. Patients'!BZ$10:BZ$107,OFFSET('6. Patients'!$EJ$9,1,MATCH($D42,'6. Patients'!$EK$9:$EW$9,0),ROWS('6. Patients'!DM$10:DM$107))),0)+
IFERROR(SUMPRODUCT('6. Patients'!BZ$10:BZ$107,OFFSET('6. Patients'!$EX$9,1,MATCH($D42,'6. Patients'!$EY$9:$FT$9,0),ROWS('6. Patients'!DM$10:DM$107))),0)+
IFERROR(SUMPRODUCT('6. Patients'!BZ$10:BZ$107,OFFSET('6. Patients'!$FU$9,1,MATCH($D42,'6. Patients'!$FV$9:$GJ$9,0),ROWS('6. Patients'!DM$10:DM$107))),0),
IFERROR(SUMPRODUCT('6. Patients'!BZ$10:BZ$107,OFFSET('6. Patients'!$GK$9,1,MATCH($D42,'6. Patients'!$GL$9:$HG$9,0),ROWS('6. Patients'!DM$10:DM$107))),0)+
IFERROR(SUMPRODUCT('6. Patients'!BZ$10:BZ$107,OFFSET('6. Patients'!$HH$9,1,MATCH($D42,'6. Patients'!$HI$9:$HU$9,0),ROWS('6. Patients'!DM$10:DM$107))),0)+
IFERROR(SUMPRODUCT('6. Patients'!BZ$10:BZ$107,OFFSET('6. Patients'!$HV$9,1,MATCH($D42,'6. Patients'!$HW$9:$IR$9,0),ROWS('6. Patients'!DM$10:DM$107))),0)+
IFERROR(SUMPRODUCT('6. Patients'!BZ$10:BZ$107,OFFSET('6. Patients'!$IS$9,1,MATCH($D42,'6. Patients'!$IT$9:$JH$9,0),ROWS('6. Patients'!DM$10:DM$107))),0),
IFERROR(SUMPRODUCT('6. Patients'!BZ$10:BZ$107,OFFSET('6. Patients'!$JI$9,1,MATCH($D42,'6. Patients'!$JJ$9:$KE$9,0),ROWS('6. Patients'!DM$10:DM$107))),0)+
IFERROR(SUMPRODUCT('6. Patients'!BZ$10:BZ$107,OFFSET('6. Patients'!$KF$9,1,MATCH($D42,'6. Patients'!$KG$9:$KS$9,0),ROWS('6. Patients'!DM$10:DM$107))),0)+
IFERROR(SUMPRODUCT('6. Patients'!BZ$10:BZ$107,OFFSET('6. Patients'!$KT$9,1,MATCH($D42,'6. Patients'!$KU$9:$LP$9,0),ROWS('6. Patients'!DM$10:DM$107))),0)+
IFERROR(SUMPRODUCT('6. Patients'!BZ$10:BZ$107,OFFSET('6. Patients'!$LQ$9,1,MATCH($D42,'6. Patients'!$LR$9:$MF$9,0),ROWS('6. Patients'!DM$10:DM$107))),0))+
IFERROR(VLOOKUP($D42,$H$109:$L$139,COLUMNS($H$108:$J$108)-1+H$7,0)*$E42*$F42*'1. General Inputs'!$J$18,0),0)</f>
        <v>0</v>
      </c>
      <c r="I42" s="3">
        <f ca="1">ROUNDUP($F42*$E42*CHOOSE(I$7,
IFERROR(SUMPRODUCT('6. Patients'!CA$10:CA$107,OFFSET('6. Patients'!$DM$9,1,MATCH($D42,'6. Patients'!$DN$9:$EI$9,0),ROWS('6. Patients'!DN$10:DN$107))),0)+
IFERROR(SUMPRODUCT('6. Patients'!CA$10:CA$107,OFFSET('6. Patients'!$EJ$9,1,MATCH($D42,'6. Patients'!$EK$9:$EW$9,0),ROWS('6. Patients'!DN$10:DN$107))),0)+
IFERROR(SUMPRODUCT('6. Patients'!CA$10:CA$107,OFFSET('6. Patients'!$EX$9,1,MATCH($D42,'6. Patients'!$EY$9:$FT$9,0),ROWS('6. Patients'!DN$10:DN$107))),0)+
IFERROR(SUMPRODUCT('6. Patients'!CA$10:CA$107,OFFSET('6. Patients'!$FU$9,1,MATCH($D42,'6. Patients'!$FV$9:$GJ$9,0),ROWS('6. Patients'!DN$10:DN$107))),0),
IFERROR(SUMPRODUCT('6. Patients'!CA$10:CA$107,OFFSET('6. Patients'!$GK$9,1,MATCH($D42,'6. Patients'!$GL$9:$HG$9,0),ROWS('6. Patients'!DN$10:DN$107))),0)+
IFERROR(SUMPRODUCT('6. Patients'!CA$10:CA$107,OFFSET('6. Patients'!$HH$9,1,MATCH($D42,'6. Patients'!$HI$9:$HU$9,0),ROWS('6. Patients'!DN$10:DN$107))),0)+
IFERROR(SUMPRODUCT('6. Patients'!CA$10:CA$107,OFFSET('6. Patients'!$HV$9,1,MATCH($D42,'6. Patients'!$HW$9:$IR$9,0),ROWS('6. Patients'!DN$10:DN$107))),0)+
IFERROR(SUMPRODUCT('6. Patients'!CA$10:CA$107,OFFSET('6. Patients'!$IS$9,1,MATCH($D42,'6. Patients'!$IT$9:$JH$9,0),ROWS('6. Patients'!DN$10:DN$107))),0),
IFERROR(SUMPRODUCT('6. Patients'!CA$10:CA$107,OFFSET('6. Patients'!$JI$9,1,MATCH($D42,'6. Patients'!$JJ$9:$KE$9,0),ROWS('6. Patients'!DN$10:DN$107))),0)+
IFERROR(SUMPRODUCT('6. Patients'!CA$10:CA$107,OFFSET('6. Patients'!$KF$9,1,MATCH($D42,'6. Patients'!$KG$9:$KS$9,0),ROWS('6. Patients'!DN$10:DN$107))),0)+
IFERROR(SUMPRODUCT('6. Patients'!CA$10:CA$107,OFFSET('6. Patients'!$KT$9,1,MATCH($D42,'6. Patients'!$KU$9:$LP$9,0),ROWS('6. Patients'!DN$10:DN$107))),0)+
IFERROR(SUMPRODUCT('6. Patients'!CA$10:CA$107,OFFSET('6. Patients'!$LQ$9,1,MATCH($D42,'6. Patients'!$LR$9:$MF$9,0),ROWS('6. Patients'!DN$10:DN$107))),0))+
IFERROR(VLOOKUP($D42,$H$109:$L$139,COLUMNS($H$108:$J$108)-1+I$7,0)*$E42*$F42*'1. General Inputs'!$J$18,0),0)</f>
        <v>0</v>
      </c>
      <c r="J42" s="3">
        <f ca="1">ROUNDUP($F42*$E42*CHOOSE(J$7,
IFERROR(SUMPRODUCT('6. Patients'!CB$10:CB$107,OFFSET('6. Patients'!$DM$9,1,MATCH($D42,'6. Patients'!$DN$9:$EI$9,0),ROWS('6. Patients'!DO$10:DO$107))),0)+
IFERROR(SUMPRODUCT('6. Patients'!CB$10:CB$107,OFFSET('6. Patients'!$EJ$9,1,MATCH($D42,'6. Patients'!$EK$9:$EW$9,0),ROWS('6. Patients'!DO$10:DO$107))),0)+
IFERROR(SUMPRODUCT('6. Patients'!CB$10:CB$107,OFFSET('6. Patients'!$EX$9,1,MATCH($D42,'6. Patients'!$EY$9:$FT$9,0),ROWS('6. Patients'!DO$10:DO$107))),0)+
IFERROR(SUMPRODUCT('6. Patients'!CB$10:CB$107,OFFSET('6. Patients'!$FU$9,1,MATCH($D42,'6. Patients'!$FV$9:$GJ$9,0),ROWS('6. Patients'!DO$10:DO$107))),0),
IFERROR(SUMPRODUCT('6. Patients'!CB$10:CB$107,OFFSET('6. Patients'!$GK$9,1,MATCH($D42,'6. Patients'!$GL$9:$HG$9,0),ROWS('6. Patients'!DO$10:DO$107))),0)+
IFERROR(SUMPRODUCT('6. Patients'!CB$10:CB$107,OFFSET('6. Patients'!$HH$9,1,MATCH($D42,'6. Patients'!$HI$9:$HU$9,0),ROWS('6. Patients'!DO$10:DO$107))),0)+
IFERROR(SUMPRODUCT('6. Patients'!CB$10:CB$107,OFFSET('6. Patients'!$HV$9,1,MATCH($D42,'6. Patients'!$HW$9:$IR$9,0),ROWS('6. Patients'!DO$10:DO$107))),0)+
IFERROR(SUMPRODUCT('6. Patients'!CB$10:CB$107,OFFSET('6. Patients'!$IS$9,1,MATCH($D42,'6. Patients'!$IT$9:$JH$9,0),ROWS('6. Patients'!DO$10:DO$107))),0),
IFERROR(SUMPRODUCT('6. Patients'!CB$10:CB$107,OFFSET('6. Patients'!$JI$9,1,MATCH($D42,'6. Patients'!$JJ$9:$KE$9,0),ROWS('6. Patients'!DO$10:DO$107))),0)+
IFERROR(SUMPRODUCT('6. Patients'!CB$10:CB$107,OFFSET('6. Patients'!$KF$9,1,MATCH($D42,'6. Patients'!$KG$9:$KS$9,0),ROWS('6. Patients'!DO$10:DO$107))),0)+
IFERROR(SUMPRODUCT('6. Patients'!CB$10:CB$107,OFFSET('6. Patients'!$KT$9,1,MATCH($D42,'6. Patients'!$KU$9:$LP$9,0),ROWS('6. Patients'!DO$10:DO$107))),0)+
IFERROR(SUMPRODUCT('6. Patients'!CB$10:CB$107,OFFSET('6. Patients'!$LQ$9,1,MATCH($D42,'6. Patients'!$LR$9:$MF$9,0),ROWS('6. Patients'!DO$10:DO$107))),0))+
IFERROR(VLOOKUP($D42,$H$109:$L$139,COLUMNS($H$108:$J$108)-1+J$7,0)*$E42*$F42*'1. General Inputs'!$J$18,0),0)</f>
        <v>0</v>
      </c>
      <c r="K42" s="3">
        <f ca="1">ROUNDUP($F42*$E42*CHOOSE(K$7,
IFERROR(SUMPRODUCT('6. Patients'!CC$10:CC$107,OFFSET('6. Patients'!$DM$9,1,MATCH($D42,'6. Patients'!$DN$9:$EI$9,0),ROWS('6. Patients'!DP$10:DP$107))),0)+
IFERROR(SUMPRODUCT('6. Patients'!CC$10:CC$107,OFFSET('6. Patients'!$EJ$9,1,MATCH($D42,'6. Patients'!$EK$9:$EW$9,0),ROWS('6. Patients'!DP$10:DP$107))),0)+
IFERROR(SUMPRODUCT('6. Patients'!CC$10:CC$107,OFFSET('6. Patients'!$EX$9,1,MATCH($D42,'6. Patients'!$EY$9:$FT$9,0),ROWS('6. Patients'!DP$10:DP$107))),0)+
IFERROR(SUMPRODUCT('6. Patients'!CC$10:CC$107,OFFSET('6. Patients'!$FU$9,1,MATCH($D42,'6. Patients'!$FV$9:$GJ$9,0),ROWS('6. Patients'!DP$10:DP$107))),0),
IFERROR(SUMPRODUCT('6. Patients'!CC$10:CC$107,OFFSET('6. Patients'!$GK$9,1,MATCH($D42,'6. Patients'!$GL$9:$HG$9,0),ROWS('6. Patients'!DP$10:DP$107))),0)+
IFERROR(SUMPRODUCT('6. Patients'!CC$10:CC$107,OFFSET('6. Patients'!$HH$9,1,MATCH($D42,'6. Patients'!$HI$9:$HU$9,0),ROWS('6. Patients'!DP$10:DP$107))),0)+
IFERROR(SUMPRODUCT('6. Patients'!CC$10:CC$107,OFFSET('6. Patients'!$HV$9,1,MATCH($D42,'6. Patients'!$HW$9:$IR$9,0),ROWS('6. Patients'!DP$10:DP$107))),0)+
IFERROR(SUMPRODUCT('6. Patients'!CC$10:CC$107,OFFSET('6. Patients'!$IS$9,1,MATCH($D42,'6. Patients'!$IT$9:$JH$9,0),ROWS('6. Patients'!DP$10:DP$107))),0),
IFERROR(SUMPRODUCT('6. Patients'!CC$10:CC$107,OFFSET('6. Patients'!$JI$9,1,MATCH($D42,'6. Patients'!$JJ$9:$KE$9,0),ROWS('6. Patients'!DP$10:DP$107))),0)+
IFERROR(SUMPRODUCT('6. Patients'!CC$10:CC$107,OFFSET('6. Patients'!$KF$9,1,MATCH($D42,'6. Patients'!$KG$9:$KS$9,0),ROWS('6. Patients'!DP$10:DP$107))),0)+
IFERROR(SUMPRODUCT('6. Patients'!CC$10:CC$107,OFFSET('6. Patients'!$KT$9,1,MATCH($D42,'6. Patients'!$KU$9:$LP$9,0),ROWS('6. Patients'!DP$10:DP$107))),0)+
IFERROR(SUMPRODUCT('6. Patients'!CC$10:CC$107,OFFSET('6. Patients'!$LQ$9,1,MATCH($D42,'6. Patients'!$LR$9:$MF$9,0),ROWS('6. Patients'!DP$10:DP$107))),0))+
IFERROR(VLOOKUP($D42,$H$109:$L$139,COLUMNS($H$108:$J$108)-1+K$7,0)*$E42*$F42*'1. General Inputs'!$J$18,0),0)</f>
        <v>0</v>
      </c>
      <c r="L42" s="3">
        <f ca="1">ROUNDUP($F42*$E42*CHOOSE(L$7,
IFERROR(SUMPRODUCT('6. Patients'!CD$10:CD$107,OFFSET('6. Patients'!$DM$9,1,MATCH($D42,'6. Patients'!$DN$9:$EI$9,0),ROWS('6. Patients'!DQ$10:DQ$107))),0)+
IFERROR(SUMPRODUCT('6. Patients'!CD$10:CD$107,OFFSET('6. Patients'!$EJ$9,1,MATCH($D42,'6. Patients'!$EK$9:$EW$9,0),ROWS('6. Patients'!DQ$10:DQ$107))),0)+
IFERROR(SUMPRODUCT('6. Patients'!CD$10:CD$107,OFFSET('6. Patients'!$EX$9,1,MATCH($D42,'6. Patients'!$EY$9:$FT$9,0),ROWS('6. Patients'!DQ$10:DQ$107))),0)+
IFERROR(SUMPRODUCT('6. Patients'!CD$10:CD$107,OFFSET('6. Patients'!$FU$9,1,MATCH($D42,'6. Patients'!$FV$9:$GJ$9,0),ROWS('6. Patients'!DQ$10:DQ$107))),0),
IFERROR(SUMPRODUCT('6. Patients'!CD$10:CD$107,OFFSET('6. Patients'!$GK$9,1,MATCH($D42,'6. Patients'!$GL$9:$HG$9,0),ROWS('6. Patients'!DQ$10:DQ$107))),0)+
IFERROR(SUMPRODUCT('6. Patients'!CD$10:CD$107,OFFSET('6. Patients'!$HH$9,1,MATCH($D42,'6. Patients'!$HI$9:$HU$9,0),ROWS('6. Patients'!DQ$10:DQ$107))),0)+
IFERROR(SUMPRODUCT('6. Patients'!CD$10:CD$107,OFFSET('6. Patients'!$HV$9,1,MATCH($D42,'6. Patients'!$HW$9:$IR$9,0),ROWS('6. Patients'!DQ$10:DQ$107))),0)+
IFERROR(SUMPRODUCT('6. Patients'!CD$10:CD$107,OFFSET('6. Patients'!$IS$9,1,MATCH($D42,'6. Patients'!$IT$9:$JH$9,0),ROWS('6. Patients'!DQ$10:DQ$107))),0),
IFERROR(SUMPRODUCT('6. Patients'!CD$10:CD$107,OFFSET('6. Patients'!$JI$9,1,MATCH($D42,'6. Patients'!$JJ$9:$KE$9,0),ROWS('6. Patients'!DQ$10:DQ$107))),0)+
IFERROR(SUMPRODUCT('6. Patients'!CD$10:CD$107,OFFSET('6. Patients'!$KF$9,1,MATCH($D42,'6. Patients'!$KG$9:$KS$9,0),ROWS('6. Patients'!DQ$10:DQ$107))),0)+
IFERROR(SUMPRODUCT('6. Patients'!CD$10:CD$107,OFFSET('6. Patients'!$KT$9,1,MATCH($D42,'6. Patients'!$KU$9:$LP$9,0),ROWS('6. Patients'!DQ$10:DQ$107))),0)+
IFERROR(SUMPRODUCT('6. Patients'!CD$10:CD$107,OFFSET('6. Patients'!$LQ$9,1,MATCH($D42,'6. Patients'!$LR$9:$MF$9,0),ROWS('6. Patients'!DQ$10:DQ$107))),0))+
IFERROR(VLOOKUP($D42,$H$109:$L$139,COLUMNS($H$108:$J$108)-1+L$7,0)*$E42*$F42*'1. General Inputs'!$J$18,0),0)</f>
        <v>0</v>
      </c>
      <c r="M42" s="3">
        <f ca="1">ROUNDUP($F42*$E42*CHOOSE(M$7,
IFERROR(SUMPRODUCT('6. Patients'!CE$10:CE$107,OFFSET('6. Patients'!$DM$9,1,MATCH($D42,'6. Patients'!$DN$9:$EI$9,0),ROWS('6. Patients'!DR$10:DR$107))),0)+
IFERROR(SUMPRODUCT('6. Patients'!CE$10:CE$107,OFFSET('6. Patients'!$EJ$9,1,MATCH($D42,'6. Patients'!$EK$9:$EW$9,0),ROWS('6. Patients'!DR$10:DR$107))),0)+
IFERROR(SUMPRODUCT('6. Patients'!CE$10:CE$107,OFFSET('6. Patients'!$EX$9,1,MATCH($D42,'6. Patients'!$EY$9:$FT$9,0),ROWS('6. Patients'!DR$10:DR$107))),0)+
IFERROR(SUMPRODUCT('6. Patients'!CE$10:CE$107,OFFSET('6. Patients'!$FU$9,1,MATCH($D42,'6. Patients'!$FV$9:$GJ$9,0),ROWS('6. Patients'!DR$10:DR$107))),0),
IFERROR(SUMPRODUCT('6. Patients'!CE$10:CE$107,OFFSET('6. Patients'!$GK$9,1,MATCH($D42,'6. Patients'!$GL$9:$HG$9,0),ROWS('6. Patients'!DR$10:DR$107))),0)+
IFERROR(SUMPRODUCT('6. Patients'!CE$10:CE$107,OFFSET('6. Patients'!$HH$9,1,MATCH($D42,'6. Patients'!$HI$9:$HU$9,0),ROWS('6. Patients'!DR$10:DR$107))),0)+
IFERROR(SUMPRODUCT('6. Patients'!CE$10:CE$107,OFFSET('6. Patients'!$HV$9,1,MATCH($D42,'6. Patients'!$HW$9:$IR$9,0),ROWS('6. Patients'!DR$10:DR$107))),0)+
IFERROR(SUMPRODUCT('6. Patients'!CE$10:CE$107,OFFSET('6. Patients'!$IS$9,1,MATCH($D42,'6. Patients'!$IT$9:$JH$9,0),ROWS('6. Patients'!DR$10:DR$107))),0),
IFERROR(SUMPRODUCT('6. Patients'!CE$10:CE$107,OFFSET('6. Patients'!$JI$9,1,MATCH($D42,'6. Patients'!$JJ$9:$KE$9,0),ROWS('6. Patients'!DR$10:DR$107))),0)+
IFERROR(SUMPRODUCT('6. Patients'!CE$10:CE$107,OFFSET('6. Patients'!$KF$9,1,MATCH($D42,'6. Patients'!$KG$9:$KS$9,0),ROWS('6. Patients'!DR$10:DR$107))),0)+
IFERROR(SUMPRODUCT('6. Patients'!CE$10:CE$107,OFFSET('6. Patients'!$KT$9,1,MATCH($D42,'6. Patients'!$KU$9:$LP$9,0),ROWS('6. Patients'!DR$10:DR$107))),0)+
IFERROR(SUMPRODUCT('6. Patients'!CE$10:CE$107,OFFSET('6. Patients'!$LQ$9,1,MATCH($D42,'6. Patients'!$LR$9:$MF$9,0),ROWS('6. Patients'!DR$10:DR$107))),0))+
IFERROR(VLOOKUP($D42,$H$109:$L$139,COLUMNS($H$108:$J$108)-1+M$7,0)*$E42*$F42*'1. General Inputs'!$J$18,0),0)</f>
        <v>0</v>
      </c>
      <c r="N42" s="3">
        <f ca="1">ROUNDUP($F42*$E42*CHOOSE(N$7,
IFERROR(SUMPRODUCT('6. Patients'!CF$10:CF$107,OFFSET('6. Patients'!$DM$9,1,MATCH($D42,'6. Patients'!$DN$9:$EI$9,0),ROWS('6. Patients'!DS$10:DS$107))),0)+
IFERROR(SUMPRODUCT('6. Patients'!CF$10:CF$107,OFFSET('6. Patients'!$EJ$9,1,MATCH($D42,'6. Patients'!$EK$9:$EW$9,0),ROWS('6. Patients'!DS$10:DS$107))),0)+
IFERROR(SUMPRODUCT('6. Patients'!CF$10:CF$107,OFFSET('6. Patients'!$EX$9,1,MATCH($D42,'6. Patients'!$EY$9:$FT$9,0),ROWS('6. Patients'!DS$10:DS$107))),0)+
IFERROR(SUMPRODUCT('6. Patients'!CF$10:CF$107,OFFSET('6. Patients'!$FU$9,1,MATCH($D42,'6. Patients'!$FV$9:$GJ$9,0),ROWS('6. Patients'!DS$10:DS$107))),0),
IFERROR(SUMPRODUCT('6. Patients'!CF$10:CF$107,OFFSET('6. Patients'!$GK$9,1,MATCH($D42,'6. Patients'!$GL$9:$HG$9,0),ROWS('6. Patients'!DS$10:DS$107))),0)+
IFERROR(SUMPRODUCT('6. Patients'!CF$10:CF$107,OFFSET('6. Patients'!$HH$9,1,MATCH($D42,'6. Patients'!$HI$9:$HU$9,0),ROWS('6. Patients'!DS$10:DS$107))),0)+
IFERROR(SUMPRODUCT('6. Patients'!CF$10:CF$107,OFFSET('6. Patients'!$HV$9,1,MATCH($D42,'6. Patients'!$HW$9:$IR$9,0),ROWS('6. Patients'!DS$10:DS$107))),0)+
IFERROR(SUMPRODUCT('6. Patients'!CF$10:CF$107,OFFSET('6. Patients'!$IS$9,1,MATCH($D42,'6. Patients'!$IT$9:$JH$9,0),ROWS('6. Patients'!DS$10:DS$107))),0),
IFERROR(SUMPRODUCT('6. Patients'!CF$10:CF$107,OFFSET('6. Patients'!$JI$9,1,MATCH($D42,'6. Patients'!$JJ$9:$KE$9,0),ROWS('6. Patients'!DS$10:DS$107))),0)+
IFERROR(SUMPRODUCT('6. Patients'!CF$10:CF$107,OFFSET('6. Patients'!$KF$9,1,MATCH($D42,'6. Patients'!$KG$9:$KS$9,0),ROWS('6. Patients'!DS$10:DS$107))),0)+
IFERROR(SUMPRODUCT('6. Patients'!CF$10:CF$107,OFFSET('6. Patients'!$KT$9,1,MATCH($D42,'6. Patients'!$KU$9:$LP$9,0),ROWS('6. Patients'!DS$10:DS$107))),0)+
IFERROR(SUMPRODUCT('6. Patients'!CF$10:CF$107,OFFSET('6. Patients'!$LQ$9,1,MATCH($D42,'6. Patients'!$LR$9:$MF$9,0),ROWS('6. Patients'!DS$10:DS$107))),0))+
IFERROR(VLOOKUP($D42,$H$109:$L$139,COLUMNS($H$108:$J$108)-1+N$7,0)*$E42*$F42*'1. General Inputs'!$J$18,0),0)</f>
        <v>0</v>
      </c>
      <c r="O42" s="3">
        <f ca="1">ROUNDUP($F42*$E42*CHOOSE(O$7,
IFERROR(SUMPRODUCT('6. Patients'!CG$10:CG$107,OFFSET('6. Patients'!$DM$9,1,MATCH($D42,'6. Patients'!$DN$9:$EI$9,0),ROWS('6. Patients'!DT$10:DT$107))),0)+
IFERROR(SUMPRODUCT('6. Patients'!CG$10:CG$107,OFFSET('6. Patients'!$EJ$9,1,MATCH($D42,'6. Patients'!$EK$9:$EW$9,0),ROWS('6. Patients'!DT$10:DT$107))),0)+
IFERROR(SUMPRODUCT('6. Patients'!CG$10:CG$107,OFFSET('6. Patients'!$EX$9,1,MATCH($D42,'6. Patients'!$EY$9:$FT$9,0),ROWS('6. Patients'!DT$10:DT$107))),0)+
IFERROR(SUMPRODUCT('6. Patients'!CG$10:CG$107,OFFSET('6. Patients'!$FU$9,1,MATCH($D42,'6. Patients'!$FV$9:$GJ$9,0),ROWS('6. Patients'!DT$10:DT$107))),0),
IFERROR(SUMPRODUCT('6. Patients'!CG$10:CG$107,OFFSET('6. Patients'!$GK$9,1,MATCH($D42,'6. Patients'!$GL$9:$HG$9,0),ROWS('6. Patients'!DT$10:DT$107))),0)+
IFERROR(SUMPRODUCT('6. Patients'!CG$10:CG$107,OFFSET('6. Patients'!$HH$9,1,MATCH($D42,'6. Patients'!$HI$9:$HU$9,0),ROWS('6. Patients'!DT$10:DT$107))),0)+
IFERROR(SUMPRODUCT('6. Patients'!CG$10:CG$107,OFFSET('6. Patients'!$HV$9,1,MATCH($D42,'6. Patients'!$HW$9:$IR$9,0),ROWS('6. Patients'!DT$10:DT$107))),0)+
IFERROR(SUMPRODUCT('6. Patients'!CG$10:CG$107,OFFSET('6. Patients'!$IS$9,1,MATCH($D42,'6. Patients'!$IT$9:$JH$9,0),ROWS('6. Patients'!DT$10:DT$107))),0),
IFERROR(SUMPRODUCT('6. Patients'!CG$10:CG$107,OFFSET('6. Patients'!$JI$9,1,MATCH($D42,'6. Patients'!$JJ$9:$KE$9,0),ROWS('6. Patients'!DT$10:DT$107))),0)+
IFERROR(SUMPRODUCT('6. Patients'!CG$10:CG$107,OFFSET('6. Patients'!$KF$9,1,MATCH($D42,'6. Patients'!$KG$9:$KS$9,0),ROWS('6. Patients'!DT$10:DT$107))),0)+
IFERROR(SUMPRODUCT('6. Patients'!CG$10:CG$107,OFFSET('6. Patients'!$KT$9,1,MATCH($D42,'6. Patients'!$KU$9:$LP$9,0),ROWS('6. Patients'!DT$10:DT$107))),0)+
IFERROR(SUMPRODUCT('6. Patients'!CG$10:CG$107,OFFSET('6. Patients'!$LQ$9,1,MATCH($D42,'6. Patients'!$LR$9:$MF$9,0),ROWS('6. Patients'!DT$10:DT$107))),0))+
IFERROR(VLOOKUP($D42,$H$109:$L$139,COLUMNS($H$108:$J$108)-1+O$7,0)*$E42*$F42*'1. General Inputs'!$J$18,0),0)</f>
        <v>0</v>
      </c>
      <c r="P42" s="3">
        <f ca="1">ROUNDUP($F42*$E42*CHOOSE(P$7,
IFERROR(SUMPRODUCT('6. Patients'!CH$10:CH$107,OFFSET('6. Patients'!$DM$9,1,MATCH($D42,'6. Patients'!$DN$9:$EI$9,0),ROWS('6. Patients'!DU$10:DU$107))),0)+
IFERROR(SUMPRODUCT('6. Patients'!CH$10:CH$107,OFFSET('6. Patients'!$EJ$9,1,MATCH($D42,'6. Patients'!$EK$9:$EW$9,0),ROWS('6. Patients'!DU$10:DU$107))),0)+
IFERROR(SUMPRODUCT('6. Patients'!CH$10:CH$107,OFFSET('6. Patients'!$EX$9,1,MATCH($D42,'6. Patients'!$EY$9:$FT$9,0),ROWS('6. Patients'!DU$10:DU$107))),0)+
IFERROR(SUMPRODUCT('6. Patients'!CH$10:CH$107,OFFSET('6. Patients'!$FU$9,1,MATCH($D42,'6. Patients'!$FV$9:$GJ$9,0),ROWS('6. Patients'!DU$10:DU$107))),0),
IFERROR(SUMPRODUCT('6. Patients'!CH$10:CH$107,OFFSET('6. Patients'!$GK$9,1,MATCH($D42,'6. Patients'!$GL$9:$HG$9,0),ROWS('6. Patients'!DU$10:DU$107))),0)+
IFERROR(SUMPRODUCT('6. Patients'!CH$10:CH$107,OFFSET('6. Patients'!$HH$9,1,MATCH($D42,'6. Patients'!$HI$9:$HU$9,0),ROWS('6. Patients'!DU$10:DU$107))),0)+
IFERROR(SUMPRODUCT('6. Patients'!CH$10:CH$107,OFFSET('6. Patients'!$HV$9,1,MATCH($D42,'6. Patients'!$HW$9:$IR$9,0),ROWS('6. Patients'!DU$10:DU$107))),0)+
IFERROR(SUMPRODUCT('6. Patients'!CH$10:CH$107,OFFSET('6. Patients'!$IS$9,1,MATCH($D42,'6. Patients'!$IT$9:$JH$9,0),ROWS('6. Patients'!DU$10:DU$107))),0),
IFERROR(SUMPRODUCT('6. Patients'!CH$10:CH$107,OFFSET('6. Patients'!$JI$9,1,MATCH($D42,'6. Patients'!$JJ$9:$KE$9,0),ROWS('6. Patients'!DU$10:DU$107))),0)+
IFERROR(SUMPRODUCT('6. Patients'!CH$10:CH$107,OFFSET('6. Patients'!$KF$9,1,MATCH($D42,'6. Patients'!$KG$9:$KS$9,0),ROWS('6. Patients'!DU$10:DU$107))),0)+
IFERROR(SUMPRODUCT('6. Patients'!CH$10:CH$107,OFFSET('6. Patients'!$KT$9,1,MATCH($D42,'6. Patients'!$KU$9:$LP$9,0),ROWS('6. Patients'!DU$10:DU$107))),0)+
IFERROR(SUMPRODUCT('6. Patients'!CH$10:CH$107,OFFSET('6. Patients'!$LQ$9,1,MATCH($D42,'6. Patients'!$LR$9:$MF$9,0),ROWS('6. Patients'!DU$10:DU$107))),0))+
IFERROR(VLOOKUP($D42,$H$109:$L$139,COLUMNS($H$108:$J$108)-1+P$7,0)*$E42*$F42*'1. General Inputs'!$J$18,0),0)</f>
        <v>0</v>
      </c>
      <c r="Q42" s="3">
        <f ca="1">ROUNDUP($F42*$E42*CHOOSE(Q$7,
IFERROR(SUMPRODUCT('6. Patients'!CI$10:CI$107,OFFSET('6. Patients'!$DM$9,1,MATCH($D42,'6. Patients'!$DN$9:$EI$9,0),ROWS('6. Patients'!DV$10:DV$107))),0)+
IFERROR(SUMPRODUCT('6. Patients'!CI$10:CI$107,OFFSET('6. Patients'!$EJ$9,1,MATCH($D42,'6. Patients'!$EK$9:$EW$9,0),ROWS('6. Patients'!DV$10:DV$107))),0)+
IFERROR(SUMPRODUCT('6. Patients'!CI$10:CI$107,OFFSET('6. Patients'!$EX$9,1,MATCH($D42,'6. Patients'!$EY$9:$FT$9,0),ROWS('6. Patients'!DV$10:DV$107))),0)+
IFERROR(SUMPRODUCT('6. Patients'!CI$10:CI$107,OFFSET('6. Patients'!$FU$9,1,MATCH($D42,'6. Patients'!$FV$9:$GJ$9,0),ROWS('6. Patients'!DV$10:DV$107))),0),
IFERROR(SUMPRODUCT('6. Patients'!CI$10:CI$107,OFFSET('6. Patients'!$GK$9,1,MATCH($D42,'6. Patients'!$GL$9:$HG$9,0),ROWS('6. Patients'!DV$10:DV$107))),0)+
IFERROR(SUMPRODUCT('6. Patients'!CI$10:CI$107,OFFSET('6. Patients'!$HH$9,1,MATCH($D42,'6. Patients'!$HI$9:$HU$9,0),ROWS('6. Patients'!DV$10:DV$107))),0)+
IFERROR(SUMPRODUCT('6. Patients'!CI$10:CI$107,OFFSET('6. Patients'!$HV$9,1,MATCH($D42,'6. Patients'!$HW$9:$IR$9,0),ROWS('6. Patients'!DV$10:DV$107))),0)+
IFERROR(SUMPRODUCT('6. Patients'!CI$10:CI$107,OFFSET('6. Patients'!$IS$9,1,MATCH($D42,'6. Patients'!$IT$9:$JH$9,0),ROWS('6. Patients'!DV$10:DV$107))),0),
IFERROR(SUMPRODUCT('6. Patients'!CI$10:CI$107,OFFSET('6. Patients'!$JI$9,1,MATCH($D42,'6. Patients'!$JJ$9:$KE$9,0),ROWS('6. Patients'!DV$10:DV$107))),0)+
IFERROR(SUMPRODUCT('6. Patients'!CI$10:CI$107,OFFSET('6. Patients'!$KF$9,1,MATCH($D42,'6. Patients'!$KG$9:$KS$9,0),ROWS('6. Patients'!DV$10:DV$107))),0)+
IFERROR(SUMPRODUCT('6. Patients'!CI$10:CI$107,OFFSET('6. Patients'!$KT$9,1,MATCH($D42,'6. Patients'!$KU$9:$LP$9,0),ROWS('6. Patients'!DV$10:DV$107))),0)+
IFERROR(SUMPRODUCT('6. Patients'!CI$10:CI$107,OFFSET('6. Patients'!$LQ$9,1,MATCH($D42,'6. Patients'!$LR$9:$MF$9,0),ROWS('6. Patients'!DV$10:DV$107))),0))+
IFERROR(VLOOKUP($D42,$H$109:$L$139,COLUMNS($H$108:$J$108)-1+Q$7,0)*$E42*$F42*'1. General Inputs'!$J$18,0),0)</f>
        <v>0</v>
      </c>
      <c r="R42" s="3">
        <f ca="1">ROUNDUP($F42*$E42*CHOOSE(R$7,
IFERROR(SUMPRODUCT('6. Patients'!CJ$10:CJ$107,OFFSET('6. Patients'!$DM$9,1,MATCH($D42,'6. Patients'!$DN$9:$EI$9,0),ROWS('6. Patients'!DW$10:DW$107))),0)+
IFERROR(SUMPRODUCT('6. Patients'!CJ$10:CJ$107,OFFSET('6. Patients'!$EJ$9,1,MATCH($D42,'6. Patients'!$EK$9:$EW$9,0),ROWS('6. Patients'!DW$10:DW$107))),0)+
IFERROR(SUMPRODUCT('6. Patients'!CJ$10:CJ$107,OFFSET('6. Patients'!$EX$9,1,MATCH($D42,'6. Patients'!$EY$9:$FT$9,0),ROWS('6. Patients'!DW$10:DW$107))),0)+
IFERROR(SUMPRODUCT('6. Patients'!CJ$10:CJ$107,OFFSET('6. Patients'!$FU$9,1,MATCH($D42,'6. Patients'!$FV$9:$GJ$9,0),ROWS('6. Patients'!DW$10:DW$107))),0),
IFERROR(SUMPRODUCT('6. Patients'!CJ$10:CJ$107,OFFSET('6. Patients'!$GK$9,1,MATCH($D42,'6. Patients'!$GL$9:$HG$9,0),ROWS('6. Patients'!DW$10:DW$107))),0)+
IFERROR(SUMPRODUCT('6. Patients'!CJ$10:CJ$107,OFFSET('6. Patients'!$HH$9,1,MATCH($D42,'6. Patients'!$HI$9:$HU$9,0),ROWS('6. Patients'!DW$10:DW$107))),0)+
IFERROR(SUMPRODUCT('6. Patients'!CJ$10:CJ$107,OFFSET('6. Patients'!$HV$9,1,MATCH($D42,'6. Patients'!$HW$9:$IR$9,0),ROWS('6. Patients'!DW$10:DW$107))),0)+
IFERROR(SUMPRODUCT('6. Patients'!CJ$10:CJ$107,OFFSET('6. Patients'!$IS$9,1,MATCH($D42,'6. Patients'!$IT$9:$JH$9,0),ROWS('6. Patients'!DW$10:DW$107))),0),
IFERROR(SUMPRODUCT('6. Patients'!CJ$10:CJ$107,OFFSET('6. Patients'!$JI$9,1,MATCH($D42,'6. Patients'!$JJ$9:$KE$9,0),ROWS('6. Patients'!DW$10:DW$107))),0)+
IFERROR(SUMPRODUCT('6. Patients'!CJ$10:CJ$107,OFFSET('6. Patients'!$KF$9,1,MATCH($D42,'6. Patients'!$KG$9:$KS$9,0),ROWS('6. Patients'!DW$10:DW$107))),0)+
IFERROR(SUMPRODUCT('6. Patients'!CJ$10:CJ$107,OFFSET('6. Patients'!$KT$9,1,MATCH($D42,'6. Patients'!$KU$9:$LP$9,0),ROWS('6. Patients'!DW$10:DW$107))),0)+
IFERROR(SUMPRODUCT('6. Patients'!CJ$10:CJ$107,OFFSET('6. Patients'!$LQ$9,1,MATCH($D42,'6. Patients'!$LR$9:$MF$9,0),ROWS('6. Patients'!DW$10:DW$107))),0))+
IFERROR(VLOOKUP($D42,$H$109:$L$139,COLUMNS($H$108:$J$108)-1+R$7,0)*$E42*$F42*'1. General Inputs'!$J$18,0),0)</f>
        <v>0</v>
      </c>
      <c r="S42" s="3">
        <f ca="1">ROUNDUP($F42*$E42*CHOOSE(S$7,
IFERROR(SUMPRODUCT('6. Patients'!CK$10:CK$107,OFFSET('6. Patients'!$DM$9,1,MATCH($D42,'6. Patients'!$DN$9:$EI$9,0),ROWS('6. Patients'!DX$10:DX$107))),0)+
IFERROR(SUMPRODUCT('6. Patients'!CK$10:CK$107,OFFSET('6. Patients'!$EJ$9,1,MATCH($D42,'6. Patients'!$EK$9:$EW$9,0),ROWS('6. Patients'!DX$10:DX$107))),0)+
IFERROR(SUMPRODUCT('6. Patients'!CK$10:CK$107,OFFSET('6. Patients'!$EX$9,1,MATCH($D42,'6. Patients'!$EY$9:$FT$9,0),ROWS('6. Patients'!DX$10:DX$107))),0)+
IFERROR(SUMPRODUCT('6. Patients'!CK$10:CK$107,OFFSET('6. Patients'!$FU$9,1,MATCH($D42,'6. Patients'!$FV$9:$GJ$9,0),ROWS('6. Patients'!DX$10:DX$107))),0),
IFERROR(SUMPRODUCT('6. Patients'!CK$10:CK$107,OFFSET('6. Patients'!$GK$9,1,MATCH($D42,'6. Patients'!$GL$9:$HG$9,0),ROWS('6. Patients'!DX$10:DX$107))),0)+
IFERROR(SUMPRODUCT('6. Patients'!CK$10:CK$107,OFFSET('6. Patients'!$HH$9,1,MATCH($D42,'6. Patients'!$HI$9:$HU$9,0),ROWS('6. Patients'!DX$10:DX$107))),0)+
IFERROR(SUMPRODUCT('6. Patients'!CK$10:CK$107,OFFSET('6. Patients'!$HV$9,1,MATCH($D42,'6. Patients'!$HW$9:$IR$9,0),ROWS('6. Patients'!DX$10:DX$107))),0)+
IFERROR(SUMPRODUCT('6. Patients'!CK$10:CK$107,OFFSET('6. Patients'!$IS$9,1,MATCH($D42,'6. Patients'!$IT$9:$JH$9,0),ROWS('6. Patients'!DX$10:DX$107))),0),
IFERROR(SUMPRODUCT('6. Patients'!CK$10:CK$107,OFFSET('6. Patients'!$JI$9,1,MATCH($D42,'6. Patients'!$JJ$9:$KE$9,0),ROWS('6. Patients'!DX$10:DX$107))),0)+
IFERROR(SUMPRODUCT('6. Patients'!CK$10:CK$107,OFFSET('6. Patients'!$KF$9,1,MATCH($D42,'6. Patients'!$KG$9:$KS$9,0),ROWS('6. Patients'!DX$10:DX$107))),0)+
IFERROR(SUMPRODUCT('6. Patients'!CK$10:CK$107,OFFSET('6. Patients'!$KT$9,1,MATCH($D42,'6. Patients'!$KU$9:$LP$9,0),ROWS('6. Patients'!DX$10:DX$107))),0)+
IFERROR(SUMPRODUCT('6. Patients'!CK$10:CK$107,OFFSET('6. Patients'!$LQ$9,1,MATCH($D42,'6. Patients'!$LR$9:$MF$9,0),ROWS('6. Patients'!DX$10:DX$107))),0))+
IFERROR(VLOOKUP($D42,$H$109:$L$139,COLUMNS($H$108:$J$108)-1+S$7,0)*$E42*$F42*'1. General Inputs'!$J$18,0),0)</f>
        <v>0</v>
      </c>
      <c r="T42" s="3">
        <f ca="1">ROUNDUP($F42*$E42*CHOOSE(T$7,
IFERROR(SUMPRODUCT('6. Patients'!CL$10:CL$107,OFFSET('6. Patients'!$DM$9,1,MATCH($D42,'6. Patients'!$DN$9:$EI$9,0),ROWS('6. Patients'!DY$10:DY$107))),0)+
IFERROR(SUMPRODUCT('6. Patients'!CL$10:CL$107,OFFSET('6. Patients'!$EJ$9,1,MATCH($D42,'6. Patients'!$EK$9:$EW$9,0),ROWS('6. Patients'!DY$10:DY$107))),0)+
IFERROR(SUMPRODUCT('6. Patients'!CL$10:CL$107,OFFSET('6. Patients'!$EX$9,1,MATCH($D42,'6. Patients'!$EY$9:$FT$9,0),ROWS('6. Patients'!DY$10:DY$107))),0)+
IFERROR(SUMPRODUCT('6. Patients'!CL$10:CL$107,OFFSET('6. Patients'!$FU$9,1,MATCH($D42,'6. Patients'!$FV$9:$GJ$9,0),ROWS('6. Patients'!DY$10:DY$107))),0),
IFERROR(SUMPRODUCT('6. Patients'!CL$10:CL$107,OFFSET('6. Patients'!$GK$9,1,MATCH($D42,'6. Patients'!$GL$9:$HG$9,0),ROWS('6. Patients'!DY$10:DY$107))),0)+
IFERROR(SUMPRODUCT('6. Patients'!CL$10:CL$107,OFFSET('6. Patients'!$HH$9,1,MATCH($D42,'6. Patients'!$HI$9:$HU$9,0),ROWS('6. Patients'!DY$10:DY$107))),0)+
IFERROR(SUMPRODUCT('6. Patients'!CL$10:CL$107,OFFSET('6. Patients'!$HV$9,1,MATCH($D42,'6. Patients'!$HW$9:$IR$9,0),ROWS('6. Patients'!DY$10:DY$107))),0)+
IFERROR(SUMPRODUCT('6. Patients'!CL$10:CL$107,OFFSET('6. Patients'!$IS$9,1,MATCH($D42,'6. Patients'!$IT$9:$JH$9,0),ROWS('6. Patients'!DY$10:DY$107))),0),
IFERROR(SUMPRODUCT('6. Patients'!CL$10:CL$107,OFFSET('6. Patients'!$JI$9,1,MATCH($D42,'6. Patients'!$JJ$9:$KE$9,0),ROWS('6. Patients'!DY$10:DY$107))),0)+
IFERROR(SUMPRODUCT('6. Patients'!CL$10:CL$107,OFFSET('6. Patients'!$KF$9,1,MATCH($D42,'6. Patients'!$KG$9:$KS$9,0),ROWS('6. Patients'!DY$10:DY$107))),0)+
IFERROR(SUMPRODUCT('6. Patients'!CL$10:CL$107,OFFSET('6. Patients'!$KT$9,1,MATCH($D42,'6. Patients'!$KU$9:$LP$9,0),ROWS('6. Patients'!DY$10:DY$107))),0)+
IFERROR(SUMPRODUCT('6. Patients'!CL$10:CL$107,OFFSET('6. Patients'!$LQ$9,1,MATCH($D42,'6. Patients'!$LR$9:$MF$9,0),ROWS('6. Patients'!DY$10:DY$107))),0))+
IFERROR(VLOOKUP($D42,$H$109:$L$139,COLUMNS($H$108:$J$108)-1+T$7,0)*$E42*$F42*'1. General Inputs'!$J$18,0),0)</f>
        <v>0</v>
      </c>
      <c r="U42" s="3">
        <f ca="1">ROUNDUP($F42*$E42*CHOOSE(U$7,
IFERROR(SUMPRODUCT('6. Patients'!CM$10:CM$107,OFFSET('6. Patients'!$DM$9,1,MATCH($D42,'6. Patients'!$DN$9:$EI$9,0),ROWS('6. Patients'!DZ$10:DZ$107))),0)+
IFERROR(SUMPRODUCT('6. Patients'!CM$10:CM$107,OFFSET('6. Patients'!$EJ$9,1,MATCH($D42,'6. Patients'!$EK$9:$EW$9,0),ROWS('6. Patients'!DZ$10:DZ$107))),0)+
IFERROR(SUMPRODUCT('6. Patients'!CM$10:CM$107,OFFSET('6. Patients'!$EX$9,1,MATCH($D42,'6. Patients'!$EY$9:$FT$9,0),ROWS('6. Patients'!DZ$10:DZ$107))),0)+
IFERROR(SUMPRODUCT('6. Patients'!CM$10:CM$107,OFFSET('6. Patients'!$FU$9,1,MATCH($D42,'6. Patients'!$FV$9:$GJ$9,0),ROWS('6. Patients'!DZ$10:DZ$107))),0),
IFERROR(SUMPRODUCT('6. Patients'!CM$10:CM$107,OFFSET('6. Patients'!$GK$9,1,MATCH($D42,'6. Patients'!$GL$9:$HG$9,0),ROWS('6. Patients'!DZ$10:DZ$107))),0)+
IFERROR(SUMPRODUCT('6. Patients'!CM$10:CM$107,OFFSET('6. Patients'!$HH$9,1,MATCH($D42,'6. Patients'!$HI$9:$HU$9,0),ROWS('6. Patients'!DZ$10:DZ$107))),0)+
IFERROR(SUMPRODUCT('6. Patients'!CM$10:CM$107,OFFSET('6. Patients'!$HV$9,1,MATCH($D42,'6. Patients'!$HW$9:$IR$9,0),ROWS('6. Patients'!DZ$10:DZ$107))),0)+
IFERROR(SUMPRODUCT('6. Patients'!CM$10:CM$107,OFFSET('6. Patients'!$IS$9,1,MATCH($D42,'6. Patients'!$IT$9:$JH$9,0),ROWS('6. Patients'!DZ$10:DZ$107))),0),
IFERROR(SUMPRODUCT('6. Patients'!CM$10:CM$107,OFFSET('6. Patients'!$JI$9,1,MATCH($D42,'6. Patients'!$JJ$9:$KE$9,0),ROWS('6. Patients'!DZ$10:DZ$107))),0)+
IFERROR(SUMPRODUCT('6. Patients'!CM$10:CM$107,OFFSET('6. Patients'!$KF$9,1,MATCH($D42,'6. Patients'!$KG$9:$KS$9,0),ROWS('6. Patients'!DZ$10:DZ$107))),0)+
IFERROR(SUMPRODUCT('6. Patients'!CM$10:CM$107,OFFSET('6. Patients'!$KT$9,1,MATCH($D42,'6. Patients'!$KU$9:$LP$9,0),ROWS('6. Patients'!DZ$10:DZ$107))),0)+
IFERROR(SUMPRODUCT('6. Patients'!CM$10:CM$107,OFFSET('6. Patients'!$LQ$9,1,MATCH($D42,'6. Patients'!$LR$9:$MF$9,0),ROWS('6. Patients'!DZ$10:DZ$107))),0))+
IFERROR(VLOOKUP($D42,$H$109:$L$139,COLUMNS($H$108:$J$108)-1+U$7,0)*$E42*$F42*'1. General Inputs'!$J$18,0),0)</f>
        <v>0</v>
      </c>
      <c r="V42" s="3">
        <f ca="1">ROUNDUP($F42*$E42*CHOOSE(V$7,
IFERROR(SUMPRODUCT('6. Patients'!CN$10:CN$107,OFFSET('6. Patients'!$DM$9,1,MATCH($D42,'6. Patients'!$DN$9:$EI$9,0),ROWS('6. Patients'!EA$10:EA$107))),0)+
IFERROR(SUMPRODUCT('6. Patients'!CN$10:CN$107,OFFSET('6. Patients'!$EJ$9,1,MATCH($D42,'6. Patients'!$EK$9:$EW$9,0),ROWS('6. Patients'!EA$10:EA$107))),0)+
IFERROR(SUMPRODUCT('6. Patients'!CN$10:CN$107,OFFSET('6. Patients'!$EX$9,1,MATCH($D42,'6. Patients'!$EY$9:$FT$9,0),ROWS('6. Patients'!EA$10:EA$107))),0)+
IFERROR(SUMPRODUCT('6. Patients'!CN$10:CN$107,OFFSET('6. Patients'!$FU$9,1,MATCH($D42,'6. Patients'!$FV$9:$GJ$9,0),ROWS('6. Patients'!EA$10:EA$107))),0),
IFERROR(SUMPRODUCT('6. Patients'!CN$10:CN$107,OFFSET('6. Patients'!$GK$9,1,MATCH($D42,'6. Patients'!$GL$9:$HG$9,0),ROWS('6. Patients'!EA$10:EA$107))),0)+
IFERROR(SUMPRODUCT('6. Patients'!CN$10:CN$107,OFFSET('6. Patients'!$HH$9,1,MATCH($D42,'6. Patients'!$HI$9:$HU$9,0),ROWS('6. Patients'!EA$10:EA$107))),0)+
IFERROR(SUMPRODUCT('6. Patients'!CN$10:CN$107,OFFSET('6. Patients'!$HV$9,1,MATCH($D42,'6. Patients'!$HW$9:$IR$9,0),ROWS('6. Patients'!EA$10:EA$107))),0)+
IFERROR(SUMPRODUCT('6. Patients'!CN$10:CN$107,OFFSET('6. Patients'!$IS$9,1,MATCH($D42,'6. Patients'!$IT$9:$JH$9,0),ROWS('6. Patients'!EA$10:EA$107))),0),
IFERROR(SUMPRODUCT('6. Patients'!CN$10:CN$107,OFFSET('6. Patients'!$JI$9,1,MATCH($D42,'6. Patients'!$JJ$9:$KE$9,0),ROWS('6. Patients'!EA$10:EA$107))),0)+
IFERROR(SUMPRODUCT('6. Patients'!CN$10:CN$107,OFFSET('6. Patients'!$KF$9,1,MATCH($D42,'6. Patients'!$KG$9:$KS$9,0),ROWS('6. Patients'!EA$10:EA$107))),0)+
IFERROR(SUMPRODUCT('6. Patients'!CN$10:CN$107,OFFSET('6. Patients'!$KT$9,1,MATCH($D42,'6. Patients'!$KU$9:$LP$9,0),ROWS('6. Patients'!EA$10:EA$107))),0)+
IFERROR(SUMPRODUCT('6. Patients'!CN$10:CN$107,OFFSET('6. Patients'!$LQ$9,1,MATCH($D42,'6. Patients'!$LR$9:$MF$9,0),ROWS('6. Patients'!EA$10:EA$107))),0))+
IFERROR(VLOOKUP($D42,$H$109:$L$139,COLUMNS($H$108:$J$108)-1+V$7,0)*$E42*$F42*'1. General Inputs'!$J$18,0),0)</f>
        <v>0</v>
      </c>
      <c r="W42" s="3">
        <f ca="1">ROUNDUP($F42*$E42*CHOOSE(W$7,
IFERROR(SUMPRODUCT('6. Patients'!CO$10:CO$107,OFFSET('6. Patients'!$DM$9,1,MATCH($D42,'6. Patients'!$DN$9:$EI$9,0),ROWS('6. Patients'!EB$10:EB$107))),0)+
IFERROR(SUMPRODUCT('6. Patients'!CO$10:CO$107,OFFSET('6. Patients'!$EJ$9,1,MATCH($D42,'6. Patients'!$EK$9:$EW$9,0),ROWS('6. Patients'!EB$10:EB$107))),0)+
IFERROR(SUMPRODUCT('6. Patients'!CO$10:CO$107,OFFSET('6. Patients'!$EX$9,1,MATCH($D42,'6. Patients'!$EY$9:$FT$9,0),ROWS('6. Patients'!EB$10:EB$107))),0)+
IFERROR(SUMPRODUCT('6. Patients'!CO$10:CO$107,OFFSET('6. Patients'!$FU$9,1,MATCH($D42,'6. Patients'!$FV$9:$GJ$9,0),ROWS('6. Patients'!EB$10:EB$107))),0),
IFERROR(SUMPRODUCT('6. Patients'!CO$10:CO$107,OFFSET('6. Patients'!$GK$9,1,MATCH($D42,'6. Patients'!$GL$9:$HG$9,0),ROWS('6. Patients'!EB$10:EB$107))),0)+
IFERROR(SUMPRODUCT('6. Patients'!CO$10:CO$107,OFFSET('6. Patients'!$HH$9,1,MATCH($D42,'6. Patients'!$HI$9:$HU$9,0),ROWS('6. Patients'!EB$10:EB$107))),0)+
IFERROR(SUMPRODUCT('6. Patients'!CO$10:CO$107,OFFSET('6. Patients'!$HV$9,1,MATCH($D42,'6. Patients'!$HW$9:$IR$9,0),ROWS('6. Patients'!EB$10:EB$107))),0)+
IFERROR(SUMPRODUCT('6. Patients'!CO$10:CO$107,OFFSET('6. Patients'!$IS$9,1,MATCH($D42,'6. Patients'!$IT$9:$JH$9,0),ROWS('6. Patients'!EB$10:EB$107))),0),
IFERROR(SUMPRODUCT('6. Patients'!CO$10:CO$107,OFFSET('6. Patients'!$JI$9,1,MATCH($D42,'6. Patients'!$JJ$9:$KE$9,0),ROWS('6. Patients'!EB$10:EB$107))),0)+
IFERROR(SUMPRODUCT('6. Patients'!CO$10:CO$107,OFFSET('6. Patients'!$KF$9,1,MATCH($D42,'6. Patients'!$KG$9:$KS$9,0),ROWS('6. Patients'!EB$10:EB$107))),0)+
IFERROR(SUMPRODUCT('6. Patients'!CO$10:CO$107,OFFSET('6. Patients'!$KT$9,1,MATCH($D42,'6. Patients'!$KU$9:$LP$9,0),ROWS('6. Patients'!EB$10:EB$107))),0)+
IFERROR(SUMPRODUCT('6. Patients'!CO$10:CO$107,OFFSET('6. Patients'!$LQ$9,1,MATCH($D42,'6. Patients'!$LR$9:$MF$9,0),ROWS('6. Patients'!EB$10:EB$107))),0))+
IFERROR(VLOOKUP($D42,$H$109:$L$139,COLUMNS($H$108:$J$108)-1+W$7,0)*$E42*$F42*'1. General Inputs'!$J$18,0),0)</f>
        <v>0</v>
      </c>
      <c r="X42" s="3">
        <f ca="1">ROUNDUP($F42*$E42*CHOOSE(X$7,
IFERROR(SUMPRODUCT('6. Patients'!CP$10:CP$107,OFFSET('6. Patients'!$DM$9,1,MATCH($D42,'6. Patients'!$DN$9:$EI$9,0),ROWS('6. Patients'!EC$10:EC$107))),0)+
IFERROR(SUMPRODUCT('6. Patients'!CP$10:CP$107,OFFSET('6. Patients'!$EJ$9,1,MATCH($D42,'6. Patients'!$EK$9:$EW$9,0),ROWS('6. Patients'!EC$10:EC$107))),0)+
IFERROR(SUMPRODUCT('6. Patients'!CP$10:CP$107,OFFSET('6. Patients'!$EX$9,1,MATCH($D42,'6. Patients'!$EY$9:$FT$9,0),ROWS('6. Patients'!EC$10:EC$107))),0)+
IFERROR(SUMPRODUCT('6. Patients'!CP$10:CP$107,OFFSET('6. Patients'!$FU$9,1,MATCH($D42,'6. Patients'!$FV$9:$GJ$9,0),ROWS('6. Patients'!EC$10:EC$107))),0),
IFERROR(SUMPRODUCT('6. Patients'!CP$10:CP$107,OFFSET('6. Patients'!$GK$9,1,MATCH($D42,'6. Patients'!$GL$9:$HG$9,0),ROWS('6. Patients'!EC$10:EC$107))),0)+
IFERROR(SUMPRODUCT('6. Patients'!CP$10:CP$107,OFFSET('6. Patients'!$HH$9,1,MATCH($D42,'6. Patients'!$HI$9:$HU$9,0),ROWS('6. Patients'!EC$10:EC$107))),0)+
IFERROR(SUMPRODUCT('6. Patients'!CP$10:CP$107,OFFSET('6. Patients'!$HV$9,1,MATCH($D42,'6. Patients'!$HW$9:$IR$9,0),ROWS('6. Patients'!EC$10:EC$107))),0)+
IFERROR(SUMPRODUCT('6. Patients'!CP$10:CP$107,OFFSET('6. Patients'!$IS$9,1,MATCH($D42,'6. Patients'!$IT$9:$JH$9,0),ROWS('6. Patients'!EC$10:EC$107))),0),
IFERROR(SUMPRODUCT('6. Patients'!CP$10:CP$107,OFFSET('6. Patients'!$JI$9,1,MATCH($D42,'6. Patients'!$JJ$9:$KE$9,0),ROWS('6. Patients'!EC$10:EC$107))),0)+
IFERROR(SUMPRODUCT('6. Patients'!CP$10:CP$107,OFFSET('6. Patients'!$KF$9,1,MATCH($D42,'6. Patients'!$KG$9:$KS$9,0),ROWS('6. Patients'!EC$10:EC$107))),0)+
IFERROR(SUMPRODUCT('6. Patients'!CP$10:CP$107,OFFSET('6. Patients'!$KT$9,1,MATCH($D42,'6. Patients'!$KU$9:$LP$9,0),ROWS('6. Patients'!EC$10:EC$107))),0)+
IFERROR(SUMPRODUCT('6. Patients'!CP$10:CP$107,OFFSET('6. Patients'!$LQ$9,1,MATCH($D42,'6. Patients'!$LR$9:$MF$9,0),ROWS('6. Patients'!EC$10:EC$107))),0))+
IFERROR(VLOOKUP($D42,$H$109:$L$139,COLUMNS($H$108:$J$108)-1+X$7,0)*$E42*$F42*'1. General Inputs'!$J$18,0),0)</f>
        <v>0</v>
      </c>
      <c r="Y42" s="3">
        <f ca="1">ROUNDUP($F42*$E42*CHOOSE(Y$7,
IFERROR(SUMPRODUCT('6. Patients'!CQ$10:CQ$107,OFFSET('6. Patients'!$DM$9,1,MATCH($D42,'6. Patients'!$DN$9:$EI$9,0),ROWS('6. Patients'!ED$10:ED$107))),0)+
IFERROR(SUMPRODUCT('6. Patients'!CQ$10:CQ$107,OFFSET('6. Patients'!$EJ$9,1,MATCH($D42,'6. Patients'!$EK$9:$EW$9,0),ROWS('6. Patients'!ED$10:ED$107))),0)+
IFERROR(SUMPRODUCT('6. Patients'!CQ$10:CQ$107,OFFSET('6. Patients'!$EX$9,1,MATCH($D42,'6. Patients'!$EY$9:$FT$9,0),ROWS('6. Patients'!ED$10:ED$107))),0)+
IFERROR(SUMPRODUCT('6. Patients'!CQ$10:CQ$107,OFFSET('6. Patients'!$FU$9,1,MATCH($D42,'6. Patients'!$FV$9:$GJ$9,0),ROWS('6. Patients'!ED$10:ED$107))),0),
IFERROR(SUMPRODUCT('6. Patients'!CQ$10:CQ$107,OFFSET('6. Patients'!$GK$9,1,MATCH($D42,'6. Patients'!$GL$9:$HG$9,0),ROWS('6. Patients'!ED$10:ED$107))),0)+
IFERROR(SUMPRODUCT('6. Patients'!CQ$10:CQ$107,OFFSET('6. Patients'!$HH$9,1,MATCH($D42,'6. Patients'!$HI$9:$HU$9,0),ROWS('6. Patients'!ED$10:ED$107))),0)+
IFERROR(SUMPRODUCT('6. Patients'!CQ$10:CQ$107,OFFSET('6. Patients'!$HV$9,1,MATCH($D42,'6. Patients'!$HW$9:$IR$9,0),ROWS('6. Patients'!ED$10:ED$107))),0)+
IFERROR(SUMPRODUCT('6. Patients'!CQ$10:CQ$107,OFFSET('6. Patients'!$IS$9,1,MATCH($D42,'6. Patients'!$IT$9:$JH$9,0),ROWS('6. Patients'!ED$10:ED$107))),0),
IFERROR(SUMPRODUCT('6. Patients'!CQ$10:CQ$107,OFFSET('6. Patients'!$JI$9,1,MATCH($D42,'6. Patients'!$JJ$9:$KE$9,0),ROWS('6. Patients'!ED$10:ED$107))),0)+
IFERROR(SUMPRODUCT('6. Patients'!CQ$10:CQ$107,OFFSET('6. Patients'!$KF$9,1,MATCH($D42,'6. Patients'!$KG$9:$KS$9,0),ROWS('6. Patients'!ED$10:ED$107))),0)+
IFERROR(SUMPRODUCT('6. Patients'!CQ$10:CQ$107,OFFSET('6. Patients'!$KT$9,1,MATCH($D42,'6. Patients'!$KU$9:$LP$9,0),ROWS('6. Patients'!ED$10:ED$107))),0)+
IFERROR(SUMPRODUCT('6. Patients'!CQ$10:CQ$107,OFFSET('6. Patients'!$LQ$9,1,MATCH($D42,'6. Patients'!$LR$9:$MF$9,0),ROWS('6. Patients'!ED$10:ED$107))),0))+
IFERROR(VLOOKUP($D42,$H$109:$L$139,COLUMNS($H$108:$J$108)-1+Y$7,0)*$E42*$F42*'1. General Inputs'!$J$18,0),0)</f>
        <v>0</v>
      </c>
      <c r="Z42" s="3">
        <f ca="1">ROUNDUP($F42*$E42*CHOOSE(Z$7,
IFERROR(SUMPRODUCT('6. Patients'!CR$10:CR$107,OFFSET('6. Patients'!$DM$9,1,MATCH($D42,'6. Patients'!$DN$9:$EI$9,0),ROWS('6. Patients'!EE$10:EE$107))),0)+
IFERROR(SUMPRODUCT('6. Patients'!CR$10:CR$107,OFFSET('6. Patients'!$EJ$9,1,MATCH($D42,'6. Patients'!$EK$9:$EW$9,0),ROWS('6. Patients'!EE$10:EE$107))),0)+
IFERROR(SUMPRODUCT('6. Patients'!CR$10:CR$107,OFFSET('6. Patients'!$EX$9,1,MATCH($D42,'6. Patients'!$EY$9:$FT$9,0),ROWS('6. Patients'!EE$10:EE$107))),0)+
IFERROR(SUMPRODUCT('6. Patients'!CR$10:CR$107,OFFSET('6. Patients'!$FU$9,1,MATCH($D42,'6. Patients'!$FV$9:$GJ$9,0),ROWS('6. Patients'!EE$10:EE$107))),0),
IFERROR(SUMPRODUCT('6. Patients'!CR$10:CR$107,OFFSET('6. Patients'!$GK$9,1,MATCH($D42,'6. Patients'!$GL$9:$HG$9,0),ROWS('6. Patients'!EE$10:EE$107))),0)+
IFERROR(SUMPRODUCT('6. Patients'!CR$10:CR$107,OFFSET('6. Patients'!$HH$9,1,MATCH($D42,'6. Patients'!$HI$9:$HU$9,0),ROWS('6. Patients'!EE$10:EE$107))),0)+
IFERROR(SUMPRODUCT('6. Patients'!CR$10:CR$107,OFFSET('6. Patients'!$HV$9,1,MATCH($D42,'6. Patients'!$HW$9:$IR$9,0),ROWS('6. Patients'!EE$10:EE$107))),0)+
IFERROR(SUMPRODUCT('6. Patients'!CR$10:CR$107,OFFSET('6. Patients'!$IS$9,1,MATCH($D42,'6. Patients'!$IT$9:$JH$9,0),ROWS('6. Patients'!EE$10:EE$107))),0),
IFERROR(SUMPRODUCT('6. Patients'!CR$10:CR$107,OFFSET('6. Patients'!$JI$9,1,MATCH($D42,'6. Patients'!$JJ$9:$KE$9,0),ROWS('6. Patients'!EE$10:EE$107))),0)+
IFERROR(SUMPRODUCT('6. Patients'!CR$10:CR$107,OFFSET('6. Patients'!$KF$9,1,MATCH($D42,'6. Patients'!$KG$9:$KS$9,0),ROWS('6. Patients'!EE$10:EE$107))),0)+
IFERROR(SUMPRODUCT('6. Patients'!CR$10:CR$107,OFFSET('6. Patients'!$KT$9,1,MATCH($D42,'6. Patients'!$KU$9:$LP$9,0),ROWS('6. Patients'!EE$10:EE$107))),0)+
IFERROR(SUMPRODUCT('6. Patients'!CR$10:CR$107,OFFSET('6. Patients'!$LQ$9,1,MATCH($D42,'6. Patients'!$LR$9:$MF$9,0),ROWS('6. Patients'!EE$10:EE$107))),0))+
IFERROR(VLOOKUP($D42,$H$109:$L$139,COLUMNS($H$108:$J$108)-1+Z$7,0)*$E42*$F42*'1. General Inputs'!$J$18,0),0)</f>
        <v>0</v>
      </c>
      <c r="AA42" s="3">
        <f ca="1">ROUNDUP($F42*$E42*CHOOSE(AA$7,
IFERROR(SUMPRODUCT('6. Patients'!CS$10:CS$107,OFFSET('6. Patients'!$DM$9,1,MATCH($D42,'6. Patients'!$DN$9:$EI$9,0),ROWS('6. Patients'!EF$10:EF$107))),0)+
IFERROR(SUMPRODUCT('6. Patients'!CS$10:CS$107,OFFSET('6. Patients'!$EJ$9,1,MATCH($D42,'6. Patients'!$EK$9:$EW$9,0),ROWS('6. Patients'!EF$10:EF$107))),0)+
IFERROR(SUMPRODUCT('6. Patients'!CS$10:CS$107,OFFSET('6. Patients'!$EX$9,1,MATCH($D42,'6. Patients'!$EY$9:$FT$9,0),ROWS('6. Patients'!EF$10:EF$107))),0)+
IFERROR(SUMPRODUCT('6. Patients'!CS$10:CS$107,OFFSET('6. Patients'!$FU$9,1,MATCH($D42,'6. Patients'!$FV$9:$GJ$9,0),ROWS('6. Patients'!EF$10:EF$107))),0),
IFERROR(SUMPRODUCT('6. Patients'!CS$10:CS$107,OFFSET('6. Patients'!$GK$9,1,MATCH($D42,'6. Patients'!$GL$9:$HG$9,0),ROWS('6. Patients'!EF$10:EF$107))),0)+
IFERROR(SUMPRODUCT('6. Patients'!CS$10:CS$107,OFFSET('6. Patients'!$HH$9,1,MATCH($D42,'6. Patients'!$HI$9:$HU$9,0),ROWS('6. Patients'!EF$10:EF$107))),0)+
IFERROR(SUMPRODUCT('6. Patients'!CS$10:CS$107,OFFSET('6. Patients'!$HV$9,1,MATCH($D42,'6. Patients'!$HW$9:$IR$9,0),ROWS('6. Patients'!EF$10:EF$107))),0)+
IFERROR(SUMPRODUCT('6. Patients'!CS$10:CS$107,OFFSET('6. Patients'!$IS$9,1,MATCH($D42,'6. Patients'!$IT$9:$JH$9,0),ROWS('6. Patients'!EF$10:EF$107))),0),
IFERROR(SUMPRODUCT('6. Patients'!CS$10:CS$107,OFFSET('6. Patients'!$JI$9,1,MATCH($D42,'6. Patients'!$JJ$9:$KE$9,0),ROWS('6. Patients'!EF$10:EF$107))),0)+
IFERROR(SUMPRODUCT('6. Patients'!CS$10:CS$107,OFFSET('6. Patients'!$KF$9,1,MATCH($D42,'6. Patients'!$KG$9:$KS$9,0),ROWS('6. Patients'!EF$10:EF$107))),0)+
IFERROR(SUMPRODUCT('6. Patients'!CS$10:CS$107,OFFSET('6. Patients'!$KT$9,1,MATCH($D42,'6. Patients'!$KU$9:$LP$9,0),ROWS('6. Patients'!EF$10:EF$107))),0)+
IFERROR(SUMPRODUCT('6. Patients'!CS$10:CS$107,OFFSET('6. Patients'!$LQ$9,1,MATCH($D42,'6. Patients'!$LR$9:$MF$9,0),ROWS('6. Patients'!EF$10:EF$107))),0))+
IFERROR(VLOOKUP($D42,$H$109:$L$139,COLUMNS($H$108:$J$108)-1+AA$7,0)*$E42*$F42*'1. General Inputs'!$J$18,0),0)</f>
        <v>0</v>
      </c>
      <c r="AB42" s="3">
        <f ca="1">ROUNDUP($F42*$E42*CHOOSE(AB$7,
IFERROR(SUMPRODUCT('6. Patients'!CT$10:CT$107,OFFSET('6. Patients'!$DM$9,1,MATCH($D42,'6. Patients'!$DN$9:$EI$9,0),ROWS('6. Patients'!EG$10:EG$107))),0)+
IFERROR(SUMPRODUCT('6. Patients'!CT$10:CT$107,OFFSET('6. Patients'!$EJ$9,1,MATCH($D42,'6. Patients'!$EK$9:$EW$9,0),ROWS('6. Patients'!EG$10:EG$107))),0)+
IFERROR(SUMPRODUCT('6. Patients'!CT$10:CT$107,OFFSET('6. Patients'!$EX$9,1,MATCH($D42,'6. Patients'!$EY$9:$FT$9,0),ROWS('6. Patients'!EG$10:EG$107))),0)+
IFERROR(SUMPRODUCT('6. Patients'!CT$10:CT$107,OFFSET('6. Patients'!$FU$9,1,MATCH($D42,'6. Patients'!$FV$9:$GJ$9,0),ROWS('6. Patients'!EG$10:EG$107))),0),
IFERROR(SUMPRODUCT('6. Patients'!CT$10:CT$107,OFFSET('6. Patients'!$GK$9,1,MATCH($D42,'6. Patients'!$GL$9:$HG$9,0),ROWS('6. Patients'!EG$10:EG$107))),0)+
IFERROR(SUMPRODUCT('6. Patients'!CT$10:CT$107,OFFSET('6. Patients'!$HH$9,1,MATCH($D42,'6. Patients'!$HI$9:$HU$9,0),ROWS('6. Patients'!EG$10:EG$107))),0)+
IFERROR(SUMPRODUCT('6. Patients'!CT$10:CT$107,OFFSET('6. Patients'!$HV$9,1,MATCH($D42,'6. Patients'!$HW$9:$IR$9,0),ROWS('6. Patients'!EG$10:EG$107))),0)+
IFERROR(SUMPRODUCT('6. Patients'!CT$10:CT$107,OFFSET('6. Patients'!$IS$9,1,MATCH($D42,'6. Patients'!$IT$9:$JH$9,0),ROWS('6. Patients'!EG$10:EG$107))),0),
IFERROR(SUMPRODUCT('6. Patients'!CT$10:CT$107,OFFSET('6. Patients'!$JI$9,1,MATCH($D42,'6. Patients'!$JJ$9:$KE$9,0),ROWS('6. Patients'!EG$10:EG$107))),0)+
IFERROR(SUMPRODUCT('6. Patients'!CT$10:CT$107,OFFSET('6. Patients'!$KF$9,1,MATCH($D42,'6. Patients'!$KG$9:$KS$9,0),ROWS('6. Patients'!EG$10:EG$107))),0)+
IFERROR(SUMPRODUCT('6. Patients'!CT$10:CT$107,OFFSET('6. Patients'!$KT$9,1,MATCH($D42,'6. Patients'!$KU$9:$LP$9,0),ROWS('6. Patients'!EG$10:EG$107))),0)+
IFERROR(SUMPRODUCT('6. Patients'!CT$10:CT$107,OFFSET('6. Patients'!$LQ$9,1,MATCH($D42,'6. Patients'!$LR$9:$MF$9,0),ROWS('6. Patients'!EG$10:EG$107))),0))+
IFERROR(VLOOKUP($D42,$H$109:$L$139,COLUMNS($H$108:$J$108)-1+AB$7,0)*$E42*$F42*'1. General Inputs'!$J$18,0),0)</f>
        <v>0</v>
      </c>
      <c r="AC42" s="3">
        <f ca="1">ROUNDUP($F42*$E42*CHOOSE(AC$7,
IFERROR(SUMPRODUCT('6. Patients'!CU$10:CU$107,OFFSET('6. Patients'!$DM$9,1,MATCH($D42,'6. Patients'!$DN$9:$EI$9,0),ROWS('6. Patients'!EH$10:EH$107))),0)+
IFERROR(SUMPRODUCT('6. Patients'!CU$10:CU$107,OFFSET('6. Patients'!$EJ$9,1,MATCH($D42,'6. Patients'!$EK$9:$EW$9,0),ROWS('6. Patients'!EH$10:EH$107))),0)+
IFERROR(SUMPRODUCT('6. Patients'!CU$10:CU$107,OFFSET('6. Patients'!$EX$9,1,MATCH($D42,'6. Patients'!$EY$9:$FT$9,0),ROWS('6. Patients'!EH$10:EH$107))),0)+
IFERROR(SUMPRODUCT('6. Patients'!CU$10:CU$107,OFFSET('6. Patients'!$FU$9,1,MATCH($D42,'6. Patients'!$FV$9:$GJ$9,0),ROWS('6. Patients'!EH$10:EH$107))),0),
IFERROR(SUMPRODUCT('6. Patients'!CU$10:CU$107,OFFSET('6. Patients'!$GK$9,1,MATCH($D42,'6. Patients'!$GL$9:$HG$9,0),ROWS('6. Patients'!EH$10:EH$107))),0)+
IFERROR(SUMPRODUCT('6. Patients'!CU$10:CU$107,OFFSET('6. Patients'!$HH$9,1,MATCH($D42,'6. Patients'!$HI$9:$HU$9,0),ROWS('6. Patients'!EH$10:EH$107))),0)+
IFERROR(SUMPRODUCT('6. Patients'!CU$10:CU$107,OFFSET('6. Patients'!$HV$9,1,MATCH($D42,'6. Patients'!$HW$9:$IR$9,0),ROWS('6. Patients'!EH$10:EH$107))),0)+
IFERROR(SUMPRODUCT('6. Patients'!CU$10:CU$107,OFFSET('6. Patients'!$IS$9,1,MATCH($D42,'6. Patients'!$IT$9:$JH$9,0),ROWS('6. Patients'!EH$10:EH$107))),0),
IFERROR(SUMPRODUCT('6. Patients'!CU$10:CU$107,OFFSET('6. Patients'!$JI$9,1,MATCH($D42,'6. Patients'!$JJ$9:$KE$9,0),ROWS('6. Patients'!EH$10:EH$107))),0)+
IFERROR(SUMPRODUCT('6. Patients'!CU$10:CU$107,OFFSET('6. Patients'!$KF$9,1,MATCH($D42,'6. Patients'!$KG$9:$KS$9,0),ROWS('6. Patients'!EH$10:EH$107))),0)+
IFERROR(SUMPRODUCT('6. Patients'!CU$10:CU$107,OFFSET('6. Patients'!$KT$9,1,MATCH($D42,'6. Patients'!$KU$9:$LP$9,0),ROWS('6. Patients'!EH$10:EH$107))),0)+
IFERROR(SUMPRODUCT('6. Patients'!CU$10:CU$107,OFFSET('6. Patients'!$LQ$9,1,MATCH($D42,'6. Patients'!$LR$9:$MF$9,0),ROWS('6. Patients'!EH$10:EH$107))),0))+
IFERROR(VLOOKUP($D42,$H$109:$L$139,COLUMNS($H$108:$J$108)-1+AC$7,0)*$E42*$F42*'1. General Inputs'!$J$18,0),0)</f>
        <v>0</v>
      </c>
      <c r="AD42" s="3">
        <f ca="1">ROUNDUP($F42*$E42*CHOOSE(AD$7,
IFERROR(SUMPRODUCT('6. Patients'!CV$10:CV$107,OFFSET('6. Patients'!$DM$9,1,MATCH($D42,'6. Patients'!$DN$9:$EI$9,0),ROWS('6. Patients'!EI$10:EI$107))),0)+
IFERROR(SUMPRODUCT('6. Patients'!CV$10:CV$107,OFFSET('6. Patients'!$EJ$9,1,MATCH($D42,'6. Patients'!$EK$9:$EW$9,0),ROWS('6. Patients'!EI$10:EI$107))),0)+
IFERROR(SUMPRODUCT('6. Patients'!CV$10:CV$107,OFFSET('6. Patients'!$EX$9,1,MATCH($D42,'6. Patients'!$EY$9:$FT$9,0),ROWS('6. Patients'!EI$10:EI$107))),0)+
IFERROR(SUMPRODUCT('6. Patients'!CV$10:CV$107,OFFSET('6. Patients'!$FU$9,1,MATCH($D42,'6. Patients'!$FV$9:$GJ$9,0),ROWS('6. Patients'!EI$10:EI$107))),0),
IFERROR(SUMPRODUCT('6. Patients'!CV$10:CV$107,OFFSET('6. Patients'!$GK$9,1,MATCH($D42,'6. Patients'!$GL$9:$HG$9,0),ROWS('6. Patients'!EI$10:EI$107))),0)+
IFERROR(SUMPRODUCT('6. Patients'!CV$10:CV$107,OFFSET('6. Patients'!$HH$9,1,MATCH($D42,'6. Patients'!$HI$9:$HU$9,0),ROWS('6. Patients'!EI$10:EI$107))),0)+
IFERROR(SUMPRODUCT('6. Patients'!CV$10:CV$107,OFFSET('6. Patients'!$HV$9,1,MATCH($D42,'6. Patients'!$HW$9:$IR$9,0),ROWS('6. Patients'!EI$10:EI$107))),0)+
IFERROR(SUMPRODUCT('6. Patients'!CV$10:CV$107,OFFSET('6. Patients'!$IS$9,1,MATCH($D42,'6. Patients'!$IT$9:$JH$9,0),ROWS('6. Patients'!EI$10:EI$107))),0),
IFERROR(SUMPRODUCT('6. Patients'!CV$10:CV$107,OFFSET('6. Patients'!$JI$9,1,MATCH($D42,'6. Patients'!$JJ$9:$KE$9,0),ROWS('6. Patients'!EI$10:EI$107))),0)+
IFERROR(SUMPRODUCT('6. Patients'!CV$10:CV$107,OFFSET('6. Patients'!$KF$9,1,MATCH($D42,'6. Patients'!$KG$9:$KS$9,0),ROWS('6. Patients'!EI$10:EI$107))),0)+
IFERROR(SUMPRODUCT('6. Patients'!CV$10:CV$107,OFFSET('6. Patients'!$KT$9,1,MATCH($D42,'6. Patients'!$KU$9:$LP$9,0),ROWS('6. Patients'!EI$10:EI$107))),0)+
IFERROR(SUMPRODUCT('6. Patients'!CV$10:CV$107,OFFSET('6. Patients'!$LQ$9,1,MATCH($D42,'6. Patients'!$LR$9:$MF$9,0),ROWS('6. Patients'!EI$10:EI$107))),0))+
IFERROR(VLOOKUP($D42,$H$109:$L$139,COLUMNS($H$108:$J$108)-1+AD$7,0)*$E42*$F42*'1. General Inputs'!$J$18,0),0)</f>
        <v>0</v>
      </c>
      <c r="AE42" s="3">
        <f ca="1">ROUNDUP($F42*$E42*CHOOSE(AE$7,
IFERROR(SUMPRODUCT('6. Patients'!CW$10:CW$107,OFFSET('6. Patients'!$DM$9,1,MATCH($D42,'6. Patients'!$DN$9:$EI$9,0),ROWS('6. Patients'!EJ$10:EJ$107))),0)+
IFERROR(SUMPRODUCT('6. Patients'!CW$10:CW$107,OFFSET('6. Patients'!$EJ$9,1,MATCH($D42,'6. Patients'!$EK$9:$EW$9,0),ROWS('6. Patients'!EJ$10:EJ$107))),0)+
IFERROR(SUMPRODUCT('6. Patients'!CW$10:CW$107,OFFSET('6. Patients'!$EX$9,1,MATCH($D42,'6. Patients'!$EY$9:$FT$9,0),ROWS('6. Patients'!EJ$10:EJ$107))),0)+
IFERROR(SUMPRODUCT('6. Patients'!CW$10:CW$107,OFFSET('6. Patients'!$FU$9,1,MATCH($D42,'6. Patients'!$FV$9:$GJ$9,0),ROWS('6. Patients'!EJ$10:EJ$107))),0),
IFERROR(SUMPRODUCT('6. Patients'!CW$10:CW$107,OFFSET('6. Patients'!$GK$9,1,MATCH($D42,'6. Patients'!$GL$9:$HG$9,0),ROWS('6. Patients'!EJ$10:EJ$107))),0)+
IFERROR(SUMPRODUCT('6. Patients'!CW$10:CW$107,OFFSET('6. Patients'!$HH$9,1,MATCH($D42,'6. Patients'!$HI$9:$HU$9,0),ROWS('6. Patients'!EJ$10:EJ$107))),0)+
IFERROR(SUMPRODUCT('6. Patients'!CW$10:CW$107,OFFSET('6. Patients'!$HV$9,1,MATCH($D42,'6. Patients'!$HW$9:$IR$9,0),ROWS('6. Patients'!EJ$10:EJ$107))),0)+
IFERROR(SUMPRODUCT('6. Patients'!CW$10:CW$107,OFFSET('6. Patients'!$IS$9,1,MATCH($D42,'6. Patients'!$IT$9:$JH$9,0),ROWS('6. Patients'!EJ$10:EJ$107))),0),
IFERROR(SUMPRODUCT('6. Patients'!CW$10:CW$107,OFFSET('6. Patients'!$JI$9,1,MATCH($D42,'6. Patients'!$JJ$9:$KE$9,0),ROWS('6. Patients'!EJ$10:EJ$107))),0)+
IFERROR(SUMPRODUCT('6. Patients'!CW$10:CW$107,OFFSET('6. Patients'!$KF$9,1,MATCH($D42,'6. Patients'!$KG$9:$KS$9,0),ROWS('6. Patients'!EJ$10:EJ$107))),0)+
IFERROR(SUMPRODUCT('6. Patients'!CW$10:CW$107,OFFSET('6. Patients'!$KT$9,1,MATCH($D42,'6. Patients'!$KU$9:$LP$9,0),ROWS('6. Patients'!EJ$10:EJ$107))),0)+
IFERROR(SUMPRODUCT('6. Patients'!CW$10:CW$107,OFFSET('6. Patients'!$LQ$9,1,MATCH($D42,'6. Patients'!$LR$9:$MF$9,0),ROWS('6. Patients'!EJ$10:EJ$107))),0))+
IFERROR(VLOOKUP($D42,$H$109:$L$139,COLUMNS($H$108:$J$108)-1+AE$7,0)*$E42*$F42*'1. General Inputs'!$J$18,0),0)</f>
        <v>0</v>
      </c>
      <c r="AF42" s="3">
        <f ca="1">ROUNDUP($F42*$E42*CHOOSE(AF$7,
IFERROR(SUMPRODUCT('6. Patients'!CX$10:CX$107,OFFSET('6. Patients'!$DM$9,1,MATCH($D42,'6. Patients'!$DN$9:$EI$9,0),ROWS('6. Patients'!EK$10:EK$107))),0)+
IFERROR(SUMPRODUCT('6. Patients'!CX$10:CX$107,OFFSET('6. Patients'!$EJ$9,1,MATCH($D42,'6. Patients'!$EK$9:$EW$9,0),ROWS('6. Patients'!EK$10:EK$107))),0)+
IFERROR(SUMPRODUCT('6. Patients'!CX$10:CX$107,OFFSET('6. Patients'!$EX$9,1,MATCH($D42,'6. Patients'!$EY$9:$FT$9,0),ROWS('6. Patients'!EK$10:EK$107))),0)+
IFERROR(SUMPRODUCT('6. Patients'!CX$10:CX$107,OFFSET('6. Patients'!$FU$9,1,MATCH($D42,'6. Patients'!$FV$9:$GJ$9,0),ROWS('6. Patients'!EK$10:EK$107))),0),
IFERROR(SUMPRODUCT('6. Patients'!CX$10:CX$107,OFFSET('6. Patients'!$GK$9,1,MATCH($D42,'6. Patients'!$GL$9:$HG$9,0),ROWS('6. Patients'!EK$10:EK$107))),0)+
IFERROR(SUMPRODUCT('6. Patients'!CX$10:CX$107,OFFSET('6. Patients'!$HH$9,1,MATCH($D42,'6. Patients'!$HI$9:$HU$9,0),ROWS('6. Patients'!EK$10:EK$107))),0)+
IFERROR(SUMPRODUCT('6. Patients'!CX$10:CX$107,OFFSET('6. Patients'!$HV$9,1,MATCH($D42,'6. Patients'!$HW$9:$IR$9,0),ROWS('6. Patients'!EK$10:EK$107))),0)+
IFERROR(SUMPRODUCT('6. Patients'!CX$10:CX$107,OFFSET('6. Patients'!$IS$9,1,MATCH($D42,'6. Patients'!$IT$9:$JH$9,0),ROWS('6. Patients'!EK$10:EK$107))),0),
IFERROR(SUMPRODUCT('6. Patients'!CX$10:CX$107,OFFSET('6. Patients'!$JI$9,1,MATCH($D42,'6. Patients'!$JJ$9:$KE$9,0),ROWS('6. Patients'!EK$10:EK$107))),0)+
IFERROR(SUMPRODUCT('6. Patients'!CX$10:CX$107,OFFSET('6. Patients'!$KF$9,1,MATCH($D42,'6. Patients'!$KG$9:$KS$9,0),ROWS('6. Patients'!EK$10:EK$107))),0)+
IFERROR(SUMPRODUCT('6. Patients'!CX$10:CX$107,OFFSET('6. Patients'!$KT$9,1,MATCH($D42,'6. Patients'!$KU$9:$LP$9,0),ROWS('6. Patients'!EK$10:EK$107))),0)+
IFERROR(SUMPRODUCT('6. Patients'!CX$10:CX$107,OFFSET('6. Patients'!$LQ$9,1,MATCH($D42,'6. Patients'!$LR$9:$MF$9,0),ROWS('6. Patients'!EK$10:EK$107))),0))+
IFERROR(VLOOKUP($D42,$H$109:$L$139,COLUMNS($H$108:$J$108)-1+AF$7,0)*$E42*$F42*'1. General Inputs'!$J$18,0),0)</f>
        <v>0</v>
      </c>
      <c r="AG42" s="3">
        <f ca="1">ROUNDUP($F42*$E42*CHOOSE(AG$7,
IFERROR(SUMPRODUCT('6. Patients'!CY$10:CY$107,OFFSET('6. Patients'!$DM$9,1,MATCH($D42,'6. Patients'!$DN$9:$EI$9,0),ROWS('6. Patients'!EL$10:EL$107))),0)+
IFERROR(SUMPRODUCT('6. Patients'!CY$10:CY$107,OFFSET('6. Patients'!$EJ$9,1,MATCH($D42,'6. Patients'!$EK$9:$EW$9,0),ROWS('6. Patients'!EL$10:EL$107))),0)+
IFERROR(SUMPRODUCT('6. Patients'!CY$10:CY$107,OFFSET('6. Patients'!$EX$9,1,MATCH($D42,'6. Patients'!$EY$9:$FT$9,0),ROWS('6. Patients'!EL$10:EL$107))),0)+
IFERROR(SUMPRODUCT('6. Patients'!CY$10:CY$107,OFFSET('6. Patients'!$FU$9,1,MATCH($D42,'6. Patients'!$FV$9:$GJ$9,0),ROWS('6. Patients'!EL$10:EL$107))),0),
IFERROR(SUMPRODUCT('6. Patients'!CY$10:CY$107,OFFSET('6. Patients'!$GK$9,1,MATCH($D42,'6. Patients'!$GL$9:$HG$9,0),ROWS('6. Patients'!EL$10:EL$107))),0)+
IFERROR(SUMPRODUCT('6. Patients'!CY$10:CY$107,OFFSET('6. Patients'!$HH$9,1,MATCH($D42,'6. Patients'!$HI$9:$HU$9,0),ROWS('6. Patients'!EL$10:EL$107))),0)+
IFERROR(SUMPRODUCT('6. Patients'!CY$10:CY$107,OFFSET('6. Patients'!$HV$9,1,MATCH($D42,'6. Patients'!$HW$9:$IR$9,0),ROWS('6. Patients'!EL$10:EL$107))),0)+
IFERROR(SUMPRODUCT('6. Patients'!CY$10:CY$107,OFFSET('6. Patients'!$IS$9,1,MATCH($D42,'6. Patients'!$IT$9:$JH$9,0),ROWS('6. Patients'!EL$10:EL$107))),0),
IFERROR(SUMPRODUCT('6. Patients'!CY$10:CY$107,OFFSET('6. Patients'!$JI$9,1,MATCH($D42,'6. Patients'!$JJ$9:$KE$9,0),ROWS('6. Patients'!EL$10:EL$107))),0)+
IFERROR(SUMPRODUCT('6. Patients'!CY$10:CY$107,OFFSET('6. Patients'!$KF$9,1,MATCH($D42,'6. Patients'!$KG$9:$KS$9,0),ROWS('6. Patients'!EL$10:EL$107))),0)+
IFERROR(SUMPRODUCT('6. Patients'!CY$10:CY$107,OFFSET('6. Patients'!$KT$9,1,MATCH($D42,'6. Patients'!$KU$9:$LP$9,0),ROWS('6. Patients'!EL$10:EL$107))),0)+
IFERROR(SUMPRODUCT('6. Patients'!CY$10:CY$107,OFFSET('6. Patients'!$LQ$9,1,MATCH($D42,'6. Patients'!$LR$9:$MF$9,0),ROWS('6. Patients'!EL$10:EL$107))),0))+
IFERROR(VLOOKUP($D42,$H$109:$L$139,COLUMNS($H$108:$J$108)-1+AG$7,0)*$E42*$F42*'1. General Inputs'!$J$18,0),0)</f>
        <v>0</v>
      </c>
      <c r="AH42" s="3">
        <f ca="1">ROUNDUP($F42*$E42*CHOOSE(AH$7,
IFERROR(SUMPRODUCT('6. Patients'!CZ$10:CZ$107,OFFSET('6. Patients'!$DM$9,1,MATCH($D42,'6. Patients'!$DN$9:$EI$9,0),ROWS('6. Patients'!EM$10:EM$107))),0)+
IFERROR(SUMPRODUCT('6. Patients'!CZ$10:CZ$107,OFFSET('6. Patients'!$EJ$9,1,MATCH($D42,'6. Patients'!$EK$9:$EW$9,0),ROWS('6. Patients'!EM$10:EM$107))),0)+
IFERROR(SUMPRODUCT('6. Patients'!CZ$10:CZ$107,OFFSET('6. Patients'!$EX$9,1,MATCH($D42,'6. Patients'!$EY$9:$FT$9,0),ROWS('6. Patients'!EM$10:EM$107))),0)+
IFERROR(SUMPRODUCT('6. Patients'!CZ$10:CZ$107,OFFSET('6. Patients'!$FU$9,1,MATCH($D42,'6. Patients'!$FV$9:$GJ$9,0),ROWS('6. Patients'!EM$10:EM$107))),0),
IFERROR(SUMPRODUCT('6. Patients'!CZ$10:CZ$107,OFFSET('6. Patients'!$GK$9,1,MATCH($D42,'6. Patients'!$GL$9:$HG$9,0),ROWS('6. Patients'!EM$10:EM$107))),0)+
IFERROR(SUMPRODUCT('6. Patients'!CZ$10:CZ$107,OFFSET('6. Patients'!$HH$9,1,MATCH($D42,'6. Patients'!$HI$9:$HU$9,0),ROWS('6. Patients'!EM$10:EM$107))),0)+
IFERROR(SUMPRODUCT('6. Patients'!CZ$10:CZ$107,OFFSET('6. Patients'!$HV$9,1,MATCH($D42,'6. Patients'!$HW$9:$IR$9,0),ROWS('6. Patients'!EM$10:EM$107))),0)+
IFERROR(SUMPRODUCT('6. Patients'!CZ$10:CZ$107,OFFSET('6. Patients'!$IS$9,1,MATCH($D42,'6. Patients'!$IT$9:$JH$9,0),ROWS('6. Patients'!EM$10:EM$107))),0),
IFERROR(SUMPRODUCT('6. Patients'!CZ$10:CZ$107,OFFSET('6. Patients'!$JI$9,1,MATCH($D42,'6. Patients'!$JJ$9:$KE$9,0),ROWS('6. Patients'!EM$10:EM$107))),0)+
IFERROR(SUMPRODUCT('6. Patients'!CZ$10:CZ$107,OFFSET('6. Patients'!$KF$9,1,MATCH($D42,'6. Patients'!$KG$9:$KS$9,0),ROWS('6. Patients'!EM$10:EM$107))),0)+
IFERROR(SUMPRODUCT('6. Patients'!CZ$10:CZ$107,OFFSET('6. Patients'!$KT$9,1,MATCH($D42,'6. Patients'!$KU$9:$LP$9,0),ROWS('6. Patients'!EM$10:EM$107))),0)+
IFERROR(SUMPRODUCT('6. Patients'!CZ$10:CZ$107,OFFSET('6. Patients'!$LQ$9,1,MATCH($D42,'6. Patients'!$LR$9:$MF$9,0),ROWS('6. Patients'!EM$10:EM$107))),0))+
IFERROR(VLOOKUP($D42,$H$109:$L$139,COLUMNS($H$108:$J$108)-1+AH$7,0)*$E42*$F42*'1. General Inputs'!$J$18,0),0)</f>
        <v>0</v>
      </c>
      <c r="AI42" s="3">
        <f ca="1">ROUNDUP($F42*$E42*CHOOSE(AI$7,
IFERROR(SUMPRODUCT('6. Patients'!DA$10:DA$107,OFFSET('6. Patients'!$DM$9,1,MATCH($D42,'6. Patients'!$DN$9:$EI$9,0),ROWS('6. Patients'!EN$10:EN$107))),0)+
IFERROR(SUMPRODUCT('6. Patients'!DA$10:DA$107,OFFSET('6. Patients'!$EJ$9,1,MATCH($D42,'6. Patients'!$EK$9:$EW$9,0),ROWS('6. Patients'!EN$10:EN$107))),0)+
IFERROR(SUMPRODUCT('6. Patients'!DA$10:DA$107,OFFSET('6. Patients'!$EX$9,1,MATCH($D42,'6. Patients'!$EY$9:$FT$9,0),ROWS('6. Patients'!EN$10:EN$107))),0)+
IFERROR(SUMPRODUCT('6. Patients'!DA$10:DA$107,OFFSET('6. Patients'!$FU$9,1,MATCH($D42,'6. Patients'!$FV$9:$GJ$9,0),ROWS('6. Patients'!EN$10:EN$107))),0),
IFERROR(SUMPRODUCT('6. Patients'!DA$10:DA$107,OFFSET('6. Patients'!$GK$9,1,MATCH($D42,'6. Patients'!$GL$9:$HG$9,0),ROWS('6. Patients'!EN$10:EN$107))),0)+
IFERROR(SUMPRODUCT('6. Patients'!DA$10:DA$107,OFFSET('6. Patients'!$HH$9,1,MATCH($D42,'6. Patients'!$HI$9:$HU$9,0),ROWS('6. Patients'!EN$10:EN$107))),0)+
IFERROR(SUMPRODUCT('6. Patients'!DA$10:DA$107,OFFSET('6. Patients'!$HV$9,1,MATCH($D42,'6. Patients'!$HW$9:$IR$9,0),ROWS('6. Patients'!EN$10:EN$107))),0)+
IFERROR(SUMPRODUCT('6. Patients'!DA$10:DA$107,OFFSET('6. Patients'!$IS$9,1,MATCH($D42,'6. Patients'!$IT$9:$JH$9,0),ROWS('6. Patients'!EN$10:EN$107))),0),
IFERROR(SUMPRODUCT('6. Patients'!DA$10:DA$107,OFFSET('6. Patients'!$JI$9,1,MATCH($D42,'6. Patients'!$JJ$9:$KE$9,0),ROWS('6. Patients'!EN$10:EN$107))),0)+
IFERROR(SUMPRODUCT('6. Patients'!DA$10:DA$107,OFFSET('6. Patients'!$KF$9,1,MATCH($D42,'6. Patients'!$KG$9:$KS$9,0),ROWS('6. Patients'!EN$10:EN$107))),0)+
IFERROR(SUMPRODUCT('6. Patients'!DA$10:DA$107,OFFSET('6. Patients'!$KT$9,1,MATCH($D42,'6. Patients'!$KU$9:$LP$9,0),ROWS('6. Patients'!EN$10:EN$107))),0)+
IFERROR(SUMPRODUCT('6. Patients'!DA$10:DA$107,OFFSET('6. Patients'!$LQ$9,1,MATCH($D42,'6. Patients'!$LR$9:$MF$9,0),ROWS('6. Patients'!EN$10:EN$107))),0))+
IFERROR(VLOOKUP($D42,$H$109:$L$139,COLUMNS($H$108:$J$108)-1+AI$7,0)*$E42*$F42*'1. General Inputs'!$J$18,0),0)</f>
        <v>0</v>
      </c>
      <c r="AJ42" s="3">
        <f ca="1">ROUNDUP($F42*$E42*CHOOSE(AJ$7,
IFERROR(SUMPRODUCT('6. Patients'!DB$10:DB$107,OFFSET('6. Patients'!$DM$9,1,MATCH($D42,'6. Patients'!$DN$9:$EI$9,0),ROWS('6. Patients'!EO$10:EO$107))),0)+
IFERROR(SUMPRODUCT('6. Patients'!DB$10:DB$107,OFFSET('6. Patients'!$EJ$9,1,MATCH($D42,'6. Patients'!$EK$9:$EW$9,0),ROWS('6. Patients'!EO$10:EO$107))),0)+
IFERROR(SUMPRODUCT('6. Patients'!DB$10:DB$107,OFFSET('6. Patients'!$EX$9,1,MATCH($D42,'6. Patients'!$EY$9:$FT$9,0),ROWS('6. Patients'!EO$10:EO$107))),0)+
IFERROR(SUMPRODUCT('6. Patients'!DB$10:DB$107,OFFSET('6. Patients'!$FU$9,1,MATCH($D42,'6. Patients'!$FV$9:$GJ$9,0),ROWS('6. Patients'!EO$10:EO$107))),0),
IFERROR(SUMPRODUCT('6. Patients'!DB$10:DB$107,OFFSET('6. Patients'!$GK$9,1,MATCH($D42,'6. Patients'!$GL$9:$HG$9,0),ROWS('6. Patients'!EO$10:EO$107))),0)+
IFERROR(SUMPRODUCT('6. Patients'!DB$10:DB$107,OFFSET('6. Patients'!$HH$9,1,MATCH($D42,'6. Patients'!$HI$9:$HU$9,0),ROWS('6. Patients'!EO$10:EO$107))),0)+
IFERROR(SUMPRODUCT('6. Patients'!DB$10:DB$107,OFFSET('6. Patients'!$HV$9,1,MATCH($D42,'6. Patients'!$HW$9:$IR$9,0),ROWS('6. Patients'!EO$10:EO$107))),0)+
IFERROR(SUMPRODUCT('6. Patients'!DB$10:DB$107,OFFSET('6. Patients'!$IS$9,1,MATCH($D42,'6. Patients'!$IT$9:$JH$9,0),ROWS('6. Patients'!EO$10:EO$107))),0),
IFERROR(SUMPRODUCT('6. Patients'!DB$10:DB$107,OFFSET('6. Patients'!$JI$9,1,MATCH($D42,'6. Patients'!$JJ$9:$KE$9,0),ROWS('6. Patients'!EO$10:EO$107))),0)+
IFERROR(SUMPRODUCT('6. Patients'!DB$10:DB$107,OFFSET('6. Patients'!$KF$9,1,MATCH($D42,'6. Patients'!$KG$9:$KS$9,0),ROWS('6. Patients'!EO$10:EO$107))),0)+
IFERROR(SUMPRODUCT('6. Patients'!DB$10:DB$107,OFFSET('6. Patients'!$KT$9,1,MATCH($D42,'6. Patients'!$KU$9:$LP$9,0),ROWS('6. Patients'!EO$10:EO$107))),0)+
IFERROR(SUMPRODUCT('6. Patients'!DB$10:DB$107,OFFSET('6. Patients'!$LQ$9,1,MATCH($D42,'6. Patients'!$LR$9:$MF$9,0),ROWS('6. Patients'!EO$10:EO$107))),0))+
IFERROR(VLOOKUP($D42,$H$109:$L$139,COLUMNS($H$108:$J$108)-1+AJ$7,0)*$E42*$F42*'1. General Inputs'!$J$18,0),0)</f>
        <v>0</v>
      </c>
      <c r="AK42" s="3">
        <f ca="1">ROUNDUP($F42*$E42*CHOOSE(AK$7,
IFERROR(SUMPRODUCT('6. Patients'!DC$10:DC$107,OFFSET('6. Patients'!$DM$9,1,MATCH($D42,'6. Patients'!$DN$9:$EI$9,0),ROWS('6. Patients'!EP$10:EP$107))),0)+
IFERROR(SUMPRODUCT('6. Patients'!DC$10:DC$107,OFFSET('6. Patients'!$EJ$9,1,MATCH($D42,'6. Patients'!$EK$9:$EW$9,0),ROWS('6. Patients'!EP$10:EP$107))),0)+
IFERROR(SUMPRODUCT('6. Patients'!DC$10:DC$107,OFFSET('6. Patients'!$EX$9,1,MATCH($D42,'6. Patients'!$EY$9:$FT$9,0),ROWS('6. Patients'!EP$10:EP$107))),0)+
IFERROR(SUMPRODUCT('6. Patients'!DC$10:DC$107,OFFSET('6. Patients'!$FU$9,1,MATCH($D42,'6. Patients'!$FV$9:$GJ$9,0),ROWS('6. Patients'!EP$10:EP$107))),0),
IFERROR(SUMPRODUCT('6. Patients'!DC$10:DC$107,OFFSET('6. Patients'!$GK$9,1,MATCH($D42,'6. Patients'!$GL$9:$HG$9,0),ROWS('6. Patients'!EP$10:EP$107))),0)+
IFERROR(SUMPRODUCT('6. Patients'!DC$10:DC$107,OFFSET('6. Patients'!$HH$9,1,MATCH($D42,'6. Patients'!$HI$9:$HU$9,0),ROWS('6. Patients'!EP$10:EP$107))),0)+
IFERROR(SUMPRODUCT('6. Patients'!DC$10:DC$107,OFFSET('6. Patients'!$HV$9,1,MATCH($D42,'6. Patients'!$HW$9:$IR$9,0),ROWS('6. Patients'!EP$10:EP$107))),0)+
IFERROR(SUMPRODUCT('6. Patients'!DC$10:DC$107,OFFSET('6. Patients'!$IS$9,1,MATCH($D42,'6. Patients'!$IT$9:$JH$9,0),ROWS('6. Patients'!EP$10:EP$107))),0),
IFERROR(SUMPRODUCT('6. Patients'!DC$10:DC$107,OFFSET('6. Patients'!$JI$9,1,MATCH($D42,'6. Patients'!$JJ$9:$KE$9,0),ROWS('6. Patients'!EP$10:EP$107))),0)+
IFERROR(SUMPRODUCT('6. Patients'!DC$10:DC$107,OFFSET('6. Patients'!$KF$9,1,MATCH($D42,'6. Patients'!$KG$9:$KS$9,0),ROWS('6. Patients'!EP$10:EP$107))),0)+
IFERROR(SUMPRODUCT('6. Patients'!DC$10:DC$107,OFFSET('6. Patients'!$KT$9,1,MATCH($D42,'6. Patients'!$KU$9:$LP$9,0),ROWS('6. Patients'!EP$10:EP$107))),0)+
IFERROR(SUMPRODUCT('6. Patients'!DC$10:DC$107,OFFSET('6. Patients'!$LQ$9,1,MATCH($D42,'6. Patients'!$LR$9:$MF$9,0),ROWS('6. Patients'!EP$10:EP$107))),0))+
IFERROR(VLOOKUP($D42,$H$109:$L$139,COLUMNS($H$108:$J$108)-1+AK$7,0)*$E42*$F42*'1. General Inputs'!$J$18,0),0)</f>
        <v>0</v>
      </c>
      <c r="AL42" s="3">
        <f ca="1">ROUNDUP($F42*$E42*CHOOSE(AL$7,
IFERROR(SUMPRODUCT('6. Patients'!DD$10:DD$107,OFFSET('6. Patients'!$DM$9,1,MATCH($D42,'6. Patients'!$DN$9:$EI$9,0),ROWS('6. Patients'!EQ$10:EQ$107))),0)+
IFERROR(SUMPRODUCT('6. Patients'!DD$10:DD$107,OFFSET('6. Patients'!$EJ$9,1,MATCH($D42,'6. Patients'!$EK$9:$EW$9,0),ROWS('6. Patients'!EQ$10:EQ$107))),0)+
IFERROR(SUMPRODUCT('6. Patients'!DD$10:DD$107,OFFSET('6. Patients'!$EX$9,1,MATCH($D42,'6. Patients'!$EY$9:$FT$9,0),ROWS('6. Patients'!EQ$10:EQ$107))),0)+
IFERROR(SUMPRODUCT('6. Patients'!DD$10:DD$107,OFFSET('6. Patients'!$FU$9,1,MATCH($D42,'6. Patients'!$FV$9:$GJ$9,0),ROWS('6. Patients'!EQ$10:EQ$107))),0),
IFERROR(SUMPRODUCT('6. Patients'!DD$10:DD$107,OFFSET('6. Patients'!$GK$9,1,MATCH($D42,'6. Patients'!$GL$9:$HG$9,0),ROWS('6. Patients'!EQ$10:EQ$107))),0)+
IFERROR(SUMPRODUCT('6. Patients'!DD$10:DD$107,OFFSET('6. Patients'!$HH$9,1,MATCH($D42,'6. Patients'!$HI$9:$HU$9,0),ROWS('6. Patients'!EQ$10:EQ$107))),0)+
IFERROR(SUMPRODUCT('6. Patients'!DD$10:DD$107,OFFSET('6. Patients'!$HV$9,1,MATCH($D42,'6. Patients'!$HW$9:$IR$9,0),ROWS('6. Patients'!EQ$10:EQ$107))),0)+
IFERROR(SUMPRODUCT('6. Patients'!DD$10:DD$107,OFFSET('6. Patients'!$IS$9,1,MATCH($D42,'6. Patients'!$IT$9:$JH$9,0),ROWS('6. Patients'!EQ$10:EQ$107))),0),
IFERROR(SUMPRODUCT('6. Patients'!DD$10:DD$107,OFFSET('6. Patients'!$JI$9,1,MATCH($D42,'6. Patients'!$JJ$9:$KE$9,0),ROWS('6. Patients'!EQ$10:EQ$107))),0)+
IFERROR(SUMPRODUCT('6. Patients'!DD$10:DD$107,OFFSET('6. Patients'!$KF$9,1,MATCH($D42,'6. Patients'!$KG$9:$KS$9,0),ROWS('6. Patients'!EQ$10:EQ$107))),0)+
IFERROR(SUMPRODUCT('6. Patients'!DD$10:DD$107,OFFSET('6. Patients'!$KT$9,1,MATCH($D42,'6. Patients'!$KU$9:$LP$9,0),ROWS('6. Patients'!EQ$10:EQ$107))),0)+
IFERROR(SUMPRODUCT('6. Patients'!DD$10:DD$107,OFFSET('6. Patients'!$LQ$9,1,MATCH($D42,'6. Patients'!$LR$9:$MF$9,0),ROWS('6. Patients'!EQ$10:EQ$107))),0))+
IFERROR(VLOOKUP($D42,$H$109:$L$139,COLUMNS($H$108:$J$108)-1+AL$7,0)*$E42*$F42*'1. General Inputs'!$J$18,0),0)</f>
        <v>0</v>
      </c>
      <c r="AM42" s="3">
        <f ca="1">ROUNDUP($F42*$E42*CHOOSE(AM$7,
IFERROR(SUMPRODUCT('6. Patients'!DE$10:DE$107,OFFSET('6. Patients'!$DM$9,1,MATCH($D42,'6. Patients'!$DN$9:$EI$9,0),ROWS('6. Patients'!ER$10:ER$107))),0)+
IFERROR(SUMPRODUCT('6. Patients'!DE$10:DE$107,OFFSET('6. Patients'!$EJ$9,1,MATCH($D42,'6. Patients'!$EK$9:$EW$9,0),ROWS('6. Patients'!ER$10:ER$107))),0)+
IFERROR(SUMPRODUCT('6. Patients'!DE$10:DE$107,OFFSET('6. Patients'!$EX$9,1,MATCH($D42,'6. Patients'!$EY$9:$FT$9,0),ROWS('6. Patients'!ER$10:ER$107))),0)+
IFERROR(SUMPRODUCT('6. Patients'!DE$10:DE$107,OFFSET('6. Patients'!$FU$9,1,MATCH($D42,'6. Patients'!$FV$9:$GJ$9,0),ROWS('6. Patients'!ER$10:ER$107))),0),
IFERROR(SUMPRODUCT('6. Patients'!DE$10:DE$107,OFFSET('6. Patients'!$GK$9,1,MATCH($D42,'6. Patients'!$GL$9:$HG$9,0),ROWS('6. Patients'!ER$10:ER$107))),0)+
IFERROR(SUMPRODUCT('6. Patients'!DE$10:DE$107,OFFSET('6. Patients'!$HH$9,1,MATCH($D42,'6. Patients'!$HI$9:$HU$9,0),ROWS('6. Patients'!ER$10:ER$107))),0)+
IFERROR(SUMPRODUCT('6. Patients'!DE$10:DE$107,OFFSET('6. Patients'!$HV$9,1,MATCH($D42,'6. Patients'!$HW$9:$IR$9,0),ROWS('6. Patients'!ER$10:ER$107))),0)+
IFERROR(SUMPRODUCT('6. Patients'!DE$10:DE$107,OFFSET('6. Patients'!$IS$9,1,MATCH($D42,'6. Patients'!$IT$9:$JH$9,0),ROWS('6. Patients'!ER$10:ER$107))),0),
IFERROR(SUMPRODUCT('6. Patients'!DE$10:DE$107,OFFSET('6. Patients'!$JI$9,1,MATCH($D42,'6. Patients'!$JJ$9:$KE$9,0),ROWS('6. Patients'!ER$10:ER$107))),0)+
IFERROR(SUMPRODUCT('6. Patients'!DE$10:DE$107,OFFSET('6. Patients'!$KF$9,1,MATCH($D42,'6. Patients'!$KG$9:$KS$9,0),ROWS('6. Patients'!ER$10:ER$107))),0)+
IFERROR(SUMPRODUCT('6. Patients'!DE$10:DE$107,OFFSET('6. Patients'!$KT$9,1,MATCH($D42,'6. Patients'!$KU$9:$LP$9,0),ROWS('6. Patients'!ER$10:ER$107))),0)+
IFERROR(SUMPRODUCT('6. Patients'!DE$10:DE$107,OFFSET('6. Patients'!$LQ$9,1,MATCH($D42,'6. Patients'!$LR$9:$MF$9,0),ROWS('6. Patients'!ER$10:ER$107))),0))+
IFERROR(VLOOKUP($D42,$H$109:$L$139,COLUMNS($H$108:$J$108)-1+AM$7,0)*$E42*$F42*'1. General Inputs'!$J$18,0),0)</f>
        <v>0</v>
      </c>
      <c r="AN42" s="3">
        <f ca="1">ROUNDUP($F42*$E42*CHOOSE(AN$7,
IFERROR(SUMPRODUCT('6. Patients'!DF$10:DF$107,OFFSET('6. Patients'!$DM$9,1,MATCH($D42,'6. Patients'!$DN$9:$EI$9,0),ROWS('6. Patients'!ES$10:ES$107))),0)+
IFERROR(SUMPRODUCT('6. Patients'!DF$10:DF$107,OFFSET('6. Patients'!$EJ$9,1,MATCH($D42,'6. Patients'!$EK$9:$EW$9,0),ROWS('6. Patients'!ES$10:ES$107))),0)+
IFERROR(SUMPRODUCT('6. Patients'!DF$10:DF$107,OFFSET('6. Patients'!$EX$9,1,MATCH($D42,'6. Patients'!$EY$9:$FT$9,0),ROWS('6. Patients'!ES$10:ES$107))),0)+
IFERROR(SUMPRODUCT('6. Patients'!DF$10:DF$107,OFFSET('6. Patients'!$FU$9,1,MATCH($D42,'6. Patients'!$FV$9:$GJ$9,0),ROWS('6. Patients'!ES$10:ES$107))),0),
IFERROR(SUMPRODUCT('6. Patients'!DF$10:DF$107,OFFSET('6. Patients'!$GK$9,1,MATCH($D42,'6. Patients'!$GL$9:$HG$9,0),ROWS('6. Patients'!ES$10:ES$107))),0)+
IFERROR(SUMPRODUCT('6. Patients'!DF$10:DF$107,OFFSET('6. Patients'!$HH$9,1,MATCH($D42,'6. Patients'!$HI$9:$HU$9,0),ROWS('6. Patients'!ES$10:ES$107))),0)+
IFERROR(SUMPRODUCT('6. Patients'!DF$10:DF$107,OFFSET('6. Patients'!$HV$9,1,MATCH($D42,'6. Patients'!$HW$9:$IR$9,0),ROWS('6. Patients'!ES$10:ES$107))),0)+
IFERROR(SUMPRODUCT('6. Patients'!DF$10:DF$107,OFFSET('6. Patients'!$IS$9,1,MATCH($D42,'6. Patients'!$IT$9:$JH$9,0),ROWS('6. Patients'!ES$10:ES$107))),0),
IFERROR(SUMPRODUCT('6. Patients'!DF$10:DF$107,OFFSET('6. Patients'!$JI$9,1,MATCH($D42,'6. Patients'!$JJ$9:$KE$9,0),ROWS('6. Patients'!ES$10:ES$107))),0)+
IFERROR(SUMPRODUCT('6. Patients'!DF$10:DF$107,OFFSET('6. Patients'!$KF$9,1,MATCH($D42,'6. Patients'!$KG$9:$KS$9,0),ROWS('6. Patients'!ES$10:ES$107))),0)+
IFERROR(SUMPRODUCT('6. Patients'!DF$10:DF$107,OFFSET('6. Patients'!$KT$9,1,MATCH($D42,'6. Patients'!$KU$9:$LP$9,0),ROWS('6. Patients'!ES$10:ES$107))),0)+
IFERROR(SUMPRODUCT('6. Patients'!DF$10:DF$107,OFFSET('6. Patients'!$LQ$9,1,MATCH($D42,'6. Patients'!$LR$9:$MF$9,0),ROWS('6. Patients'!ES$10:ES$107))),0))+
IFERROR(VLOOKUP($D42,$H$109:$L$139,COLUMNS($H$108:$J$108)-1+AN$7,0)*$E42*$F42*'1. General Inputs'!$J$18,0),0)</f>
        <v>0</v>
      </c>
      <c r="AO42" s="3">
        <f ca="1">ROUNDUP($F42*$E42*CHOOSE(AO$7,
IFERROR(SUMPRODUCT('6. Patients'!DG$10:DG$107,OFFSET('6. Patients'!$DM$9,1,MATCH($D42,'6. Patients'!$DN$9:$EI$9,0),ROWS('6. Patients'!ET$10:ET$107))),0)+
IFERROR(SUMPRODUCT('6. Patients'!DG$10:DG$107,OFFSET('6. Patients'!$EJ$9,1,MATCH($D42,'6. Patients'!$EK$9:$EW$9,0),ROWS('6. Patients'!ET$10:ET$107))),0)+
IFERROR(SUMPRODUCT('6. Patients'!DG$10:DG$107,OFFSET('6. Patients'!$EX$9,1,MATCH($D42,'6. Patients'!$EY$9:$FT$9,0),ROWS('6. Patients'!ET$10:ET$107))),0)+
IFERROR(SUMPRODUCT('6. Patients'!DG$10:DG$107,OFFSET('6. Patients'!$FU$9,1,MATCH($D42,'6. Patients'!$FV$9:$GJ$9,0),ROWS('6. Patients'!ET$10:ET$107))),0),
IFERROR(SUMPRODUCT('6. Patients'!DG$10:DG$107,OFFSET('6. Patients'!$GK$9,1,MATCH($D42,'6. Patients'!$GL$9:$HG$9,0),ROWS('6. Patients'!ET$10:ET$107))),0)+
IFERROR(SUMPRODUCT('6. Patients'!DG$10:DG$107,OFFSET('6. Patients'!$HH$9,1,MATCH($D42,'6. Patients'!$HI$9:$HU$9,0),ROWS('6. Patients'!ET$10:ET$107))),0)+
IFERROR(SUMPRODUCT('6. Patients'!DG$10:DG$107,OFFSET('6. Patients'!$HV$9,1,MATCH($D42,'6. Patients'!$HW$9:$IR$9,0),ROWS('6. Patients'!ET$10:ET$107))),0)+
IFERROR(SUMPRODUCT('6. Patients'!DG$10:DG$107,OFFSET('6. Patients'!$IS$9,1,MATCH($D42,'6. Patients'!$IT$9:$JH$9,0),ROWS('6. Patients'!ET$10:ET$107))),0),
IFERROR(SUMPRODUCT('6. Patients'!DG$10:DG$107,OFFSET('6. Patients'!$JI$9,1,MATCH($D42,'6. Patients'!$JJ$9:$KE$9,0),ROWS('6. Patients'!ET$10:ET$107))),0)+
IFERROR(SUMPRODUCT('6. Patients'!DG$10:DG$107,OFFSET('6. Patients'!$KF$9,1,MATCH($D42,'6. Patients'!$KG$9:$KS$9,0),ROWS('6. Patients'!ET$10:ET$107))),0)+
IFERROR(SUMPRODUCT('6. Patients'!DG$10:DG$107,OFFSET('6. Patients'!$KT$9,1,MATCH($D42,'6. Patients'!$KU$9:$LP$9,0),ROWS('6. Patients'!ET$10:ET$107))),0)+
IFERROR(SUMPRODUCT('6. Patients'!DG$10:DG$107,OFFSET('6. Patients'!$LQ$9,1,MATCH($D42,'6. Patients'!$LR$9:$MF$9,0),ROWS('6. Patients'!ET$10:ET$107))),0))+
IFERROR(VLOOKUP($D42,$H$109:$L$139,COLUMNS($H$108:$J$108)-1+AO$7,0)*$E42*$F42*'1. General Inputs'!$J$18,0),0)</f>
        <v>0</v>
      </c>
      <c r="AP42" s="3">
        <f ca="1">ROUNDUP($F42*$E42*CHOOSE(AP$7,
IFERROR(SUMPRODUCT('6. Patients'!DH$10:DH$107,OFFSET('6. Patients'!$DM$9,1,MATCH($D42,'6. Patients'!$DN$9:$EI$9,0),ROWS('6. Patients'!EU$10:EU$107))),0)+
IFERROR(SUMPRODUCT('6. Patients'!DH$10:DH$107,OFFSET('6. Patients'!$EJ$9,1,MATCH($D42,'6. Patients'!$EK$9:$EW$9,0),ROWS('6. Patients'!EU$10:EU$107))),0)+
IFERROR(SUMPRODUCT('6. Patients'!DH$10:DH$107,OFFSET('6. Patients'!$EX$9,1,MATCH($D42,'6. Patients'!$EY$9:$FT$9,0),ROWS('6. Patients'!EU$10:EU$107))),0)+
IFERROR(SUMPRODUCT('6. Patients'!DH$10:DH$107,OFFSET('6. Patients'!$FU$9,1,MATCH($D42,'6. Patients'!$FV$9:$GJ$9,0),ROWS('6. Patients'!EU$10:EU$107))),0),
IFERROR(SUMPRODUCT('6. Patients'!DH$10:DH$107,OFFSET('6. Patients'!$GK$9,1,MATCH($D42,'6. Patients'!$GL$9:$HG$9,0),ROWS('6. Patients'!EU$10:EU$107))),0)+
IFERROR(SUMPRODUCT('6. Patients'!DH$10:DH$107,OFFSET('6. Patients'!$HH$9,1,MATCH($D42,'6. Patients'!$HI$9:$HU$9,0),ROWS('6. Patients'!EU$10:EU$107))),0)+
IFERROR(SUMPRODUCT('6. Patients'!DH$10:DH$107,OFFSET('6. Patients'!$HV$9,1,MATCH($D42,'6. Patients'!$HW$9:$IR$9,0),ROWS('6. Patients'!EU$10:EU$107))),0)+
IFERROR(SUMPRODUCT('6. Patients'!DH$10:DH$107,OFFSET('6. Patients'!$IS$9,1,MATCH($D42,'6. Patients'!$IT$9:$JH$9,0),ROWS('6. Patients'!EU$10:EU$107))),0),
IFERROR(SUMPRODUCT('6. Patients'!DH$10:DH$107,OFFSET('6. Patients'!$JI$9,1,MATCH($D42,'6. Patients'!$JJ$9:$KE$9,0),ROWS('6. Patients'!EU$10:EU$107))),0)+
IFERROR(SUMPRODUCT('6. Patients'!DH$10:DH$107,OFFSET('6. Patients'!$KF$9,1,MATCH($D42,'6. Patients'!$KG$9:$KS$9,0),ROWS('6. Patients'!EU$10:EU$107))),0)+
IFERROR(SUMPRODUCT('6. Patients'!DH$10:DH$107,OFFSET('6. Patients'!$KT$9,1,MATCH($D42,'6. Patients'!$KU$9:$LP$9,0),ROWS('6. Patients'!EU$10:EU$107))),0)+
IFERROR(SUMPRODUCT('6. Patients'!DH$10:DH$107,OFFSET('6. Patients'!$LQ$9,1,MATCH($D42,'6. Patients'!$LR$9:$MF$9,0),ROWS('6. Patients'!EU$10:EU$107))),0))+
IFERROR(VLOOKUP($D42,$H$109:$L$139,COLUMNS($H$108:$J$108)-1+AP$7,0)*$E42*$F42*'1. General Inputs'!$J$18,0),0)</f>
        <v>0</v>
      </c>
      <c r="AQ42" s="3">
        <f ca="1">ROUNDUP($F42*$E42*CHOOSE(AQ$7,
IFERROR(SUMPRODUCT('6. Patients'!DI$10:DI$107,OFFSET('6. Patients'!$DM$9,1,MATCH($D42,'6. Patients'!$DN$9:$EI$9,0),ROWS('6. Patients'!EV$10:EV$107))),0)+
IFERROR(SUMPRODUCT('6. Patients'!DI$10:DI$107,OFFSET('6. Patients'!$EJ$9,1,MATCH($D42,'6. Patients'!$EK$9:$EW$9,0),ROWS('6. Patients'!EV$10:EV$107))),0)+
IFERROR(SUMPRODUCT('6. Patients'!DI$10:DI$107,OFFSET('6. Patients'!$EX$9,1,MATCH($D42,'6. Patients'!$EY$9:$FT$9,0),ROWS('6. Patients'!EV$10:EV$107))),0)+
IFERROR(SUMPRODUCT('6. Patients'!DI$10:DI$107,OFFSET('6. Patients'!$FU$9,1,MATCH($D42,'6. Patients'!$FV$9:$GJ$9,0),ROWS('6. Patients'!EV$10:EV$107))),0),
IFERROR(SUMPRODUCT('6. Patients'!DI$10:DI$107,OFFSET('6. Patients'!$GK$9,1,MATCH($D42,'6. Patients'!$GL$9:$HG$9,0),ROWS('6. Patients'!EV$10:EV$107))),0)+
IFERROR(SUMPRODUCT('6. Patients'!DI$10:DI$107,OFFSET('6. Patients'!$HH$9,1,MATCH($D42,'6. Patients'!$HI$9:$HU$9,0),ROWS('6. Patients'!EV$10:EV$107))),0)+
IFERROR(SUMPRODUCT('6. Patients'!DI$10:DI$107,OFFSET('6. Patients'!$HV$9,1,MATCH($D42,'6. Patients'!$HW$9:$IR$9,0),ROWS('6. Patients'!EV$10:EV$107))),0)+
IFERROR(SUMPRODUCT('6. Patients'!DI$10:DI$107,OFFSET('6. Patients'!$IS$9,1,MATCH($D42,'6. Patients'!$IT$9:$JH$9,0),ROWS('6. Patients'!EV$10:EV$107))),0),
IFERROR(SUMPRODUCT('6. Patients'!DI$10:DI$107,OFFSET('6. Patients'!$JI$9,1,MATCH($D42,'6. Patients'!$JJ$9:$KE$9,0),ROWS('6. Patients'!EV$10:EV$107))),0)+
IFERROR(SUMPRODUCT('6. Patients'!DI$10:DI$107,OFFSET('6. Patients'!$KF$9,1,MATCH($D42,'6. Patients'!$KG$9:$KS$9,0),ROWS('6. Patients'!EV$10:EV$107))),0)+
IFERROR(SUMPRODUCT('6. Patients'!DI$10:DI$107,OFFSET('6. Patients'!$KT$9,1,MATCH($D42,'6. Patients'!$KU$9:$LP$9,0),ROWS('6. Patients'!EV$10:EV$107))),0)+
IFERROR(SUMPRODUCT('6. Patients'!DI$10:DI$107,OFFSET('6. Patients'!$LQ$9,1,MATCH($D42,'6. Patients'!$LR$9:$MF$9,0),ROWS('6. Patients'!EV$10:EV$107))),0))+
IFERROR(VLOOKUP($D42,$H$109:$L$139,COLUMNS($H$108:$J$108)-1+AQ$7,0)*$E42*$F42*'1. General Inputs'!$J$18,0),0)</f>
        <v>0</v>
      </c>
      <c r="AR42" s="115"/>
      <c r="AY42" s="114">
        <f ca="1">IFERROR(SUM(OFFSET('7. Consumption'!H42,0,1,,MIN('1. General Inputs'!$J$20,COLUMNS('7. Consumption'!H$9:$AQ$9)-1))),0)+MAX(0,$AQ42*('1. General Inputs'!$J$20-COLUMNS('7. Consumption'!H$9:$AQ$9)+1))</f>
        <v>0</v>
      </c>
      <c r="AZ42" s="114">
        <f ca="1">IFERROR(SUM(OFFSET('7. Consumption'!I42,0,1,,MIN('1. General Inputs'!$J$20,COLUMNS('7. Consumption'!I$9:$AQ$9)-1))),0)+MAX(0,$AQ42*('1. General Inputs'!$J$20-COLUMNS('7. Consumption'!I$9:$AQ$9)+1))</f>
        <v>0</v>
      </c>
      <c r="BA42" s="114">
        <f ca="1">IFERROR(SUM(OFFSET('7. Consumption'!J42,0,1,,MIN('1. General Inputs'!$J$20,COLUMNS('7. Consumption'!J$9:$AQ$9)-1))),0)+MAX(0,$AQ42*('1. General Inputs'!$J$20-COLUMNS('7. Consumption'!J$9:$AQ$9)+1))</f>
        <v>0</v>
      </c>
      <c r="BB42" s="114">
        <f ca="1">IFERROR(SUM(OFFSET('7. Consumption'!K42,0,1,,MIN('1. General Inputs'!$J$20,COLUMNS('7. Consumption'!K$9:$AQ$9)-1))),0)+MAX(0,$AQ42*('1. General Inputs'!$J$20-COLUMNS('7. Consumption'!K$9:$AQ$9)+1))</f>
        <v>0</v>
      </c>
      <c r="BC42" s="114">
        <f ca="1">IFERROR(SUM(OFFSET('7. Consumption'!L42,0,1,,MIN('1. General Inputs'!$J$20,COLUMNS('7. Consumption'!L$9:$AQ$9)-1))),0)+MAX(0,$AQ42*('1. General Inputs'!$J$20-COLUMNS('7. Consumption'!L$9:$AQ$9)+1))</f>
        <v>0</v>
      </c>
      <c r="BD42" s="114">
        <f ca="1">IFERROR(SUM(OFFSET('7. Consumption'!M42,0,1,,MIN('1. General Inputs'!$J$20,COLUMNS('7. Consumption'!M$9:$AQ$9)-1))),0)+MAX(0,$AQ42*('1. General Inputs'!$J$20-COLUMNS('7. Consumption'!M$9:$AQ$9)+1))</f>
        <v>0</v>
      </c>
      <c r="BE42" s="114">
        <f ca="1">IFERROR(SUM(OFFSET('7. Consumption'!N42,0,1,,MIN('1. General Inputs'!$J$20,COLUMNS('7. Consumption'!N$9:$AQ$9)-1))),0)+MAX(0,$AQ42*('1. General Inputs'!$J$20-COLUMNS('7. Consumption'!N$9:$AQ$9)+1))</f>
        <v>0</v>
      </c>
      <c r="BF42" s="114">
        <f ca="1">IFERROR(SUM(OFFSET('7. Consumption'!O42,0,1,,MIN('1. General Inputs'!$J$20,COLUMNS('7. Consumption'!O$9:$AQ$9)-1))),0)+MAX(0,$AQ42*('1. General Inputs'!$J$20-COLUMNS('7. Consumption'!O$9:$AQ$9)+1))</f>
        <v>0</v>
      </c>
      <c r="BG42" s="114">
        <f ca="1">IFERROR(SUM(OFFSET('7. Consumption'!P42,0,1,,MIN('1. General Inputs'!$J$20,COLUMNS('7. Consumption'!P$9:$AQ$9)-1))),0)+MAX(0,$AQ42*('1. General Inputs'!$J$20-COLUMNS('7. Consumption'!P$9:$AQ$9)+1))</f>
        <v>0</v>
      </c>
      <c r="BH42" s="114">
        <f ca="1">IFERROR(SUM(OFFSET('7. Consumption'!Q42,0,1,,MIN('1. General Inputs'!$J$20,COLUMNS('7. Consumption'!Q$9:$AQ$9)-1))),0)+MAX(0,$AQ42*('1. General Inputs'!$J$20-COLUMNS('7. Consumption'!Q$9:$AQ$9)+1))</f>
        <v>0</v>
      </c>
      <c r="BI42" s="114">
        <f ca="1">IFERROR(SUM(OFFSET('7. Consumption'!R42,0,1,,MIN('1. General Inputs'!$J$20,COLUMNS('7. Consumption'!R$9:$AQ$9)-1))),0)+MAX(0,$AQ42*('1. General Inputs'!$J$20-COLUMNS('7. Consumption'!R$9:$AQ$9)+1))</f>
        <v>0</v>
      </c>
      <c r="BJ42" s="114">
        <f ca="1">IFERROR(SUM(OFFSET('7. Consumption'!S42,0,1,,MIN('1. General Inputs'!$J$20,COLUMNS('7. Consumption'!S$9:$AQ$9)-1))),0)+MAX(0,$AQ42*('1. General Inputs'!$J$20-COLUMNS('7. Consumption'!S$9:$AQ$9)+1))</f>
        <v>0</v>
      </c>
      <c r="BK42" s="114">
        <f ca="1">IFERROR(SUM(OFFSET('7. Consumption'!T42,0,1,,MIN('1. General Inputs'!$J$20,COLUMNS('7. Consumption'!T$9:$AQ$9)-1))),0)+MAX(0,$AQ42*('1. General Inputs'!$J$20-COLUMNS('7. Consumption'!T$9:$AQ$9)+1))</f>
        <v>0</v>
      </c>
      <c r="BL42" s="114">
        <f ca="1">IFERROR(SUM(OFFSET('7. Consumption'!U42,0,1,,MIN('1. General Inputs'!$J$20,COLUMNS('7. Consumption'!U$9:$AQ$9)-1))),0)+MAX(0,$AQ42*('1. General Inputs'!$J$20-COLUMNS('7. Consumption'!U$9:$AQ$9)+1))</f>
        <v>0</v>
      </c>
      <c r="BM42" s="114">
        <f ca="1">IFERROR(SUM(OFFSET('7. Consumption'!V42,0,1,,MIN('1. General Inputs'!$J$20,COLUMNS('7. Consumption'!V$9:$AQ$9)-1))),0)+MAX(0,$AQ42*('1. General Inputs'!$J$20-COLUMNS('7. Consumption'!V$9:$AQ$9)+1))</f>
        <v>0</v>
      </c>
      <c r="BN42" s="114">
        <f ca="1">IFERROR(SUM(OFFSET('7. Consumption'!W42,0,1,,MIN('1. General Inputs'!$J$20,COLUMNS('7. Consumption'!W$9:$AQ$9)-1))),0)+MAX(0,$AQ42*('1. General Inputs'!$J$20-COLUMNS('7. Consumption'!W$9:$AQ$9)+1))</f>
        <v>0</v>
      </c>
      <c r="BO42" s="114">
        <f ca="1">IFERROR(SUM(OFFSET('7. Consumption'!X42,0,1,,MIN('1. General Inputs'!$J$20,COLUMNS('7. Consumption'!X$9:$AQ$9)-1))),0)+MAX(0,$AQ42*('1. General Inputs'!$J$20-COLUMNS('7. Consumption'!X$9:$AQ$9)+1))</f>
        <v>0</v>
      </c>
      <c r="BP42" s="114">
        <f ca="1">IFERROR(SUM(OFFSET('7. Consumption'!Y42,0,1,,MIN('1. General Inputs'!$J$20,COLUMNS('7. Consumption'!Y$9:$AQ$9)-1))),0)+MAX(0,$AQ42*('1. General Inputs'!$J$20-COLUMNS('7. Consumption'!Y$9:$AQ$9)+1))</f>
        <v>0</v>
      </c>
      <c r="BQ42" s="114">
        <f ca="1">IFERROR(SUM(OFFSET('7. Consumption'!Z42,0,1,,MIN('1. General Inputs'!$J$20,COLUMNS('7. Consumption'!Z$9:$AQ$9)-1))),0)+MAX(0,$AQ42*('1. General Inputs'!$J$20-COLUMNS('7. Consumption'!Z$9:$AQ$9)+1))</f>
        <v>0</v>
      </c>
      <c r="BR42" s="114">
        <f ca="1">IFERROR(SUM(OFFSET('7. Consumption'!AA42,0,1,,MIN('1. General Inputs'!$J$20,COLUMNS('7. Consumption'!AA$9:$AQ$9)-1))),0)+MAX(0,$AQ42*('1. General Inputs'!$J$20-COLUMNS('7. Consumption'!AA$9:$AQ$9)+1))</f>
        <v>0</v>
      </c>
      <c r="BS42" s="114">
        <f ca="1">IFERROR(SUM(OFFSET('7. Consumption'!AB42,0,1,,MIN('1. General Inputs'!$J$20,COLUMNS('7. Consumption'!AB$9:$AQ$9)-1))),0)+MAX(0,$AQ42*('1. General Inputs'!$J$20-COLUMNS('7. Consumption'!AB$9:$AQ$9)+1))</f>
        <v>0</v>
      </c>
      <c r="BT42" s="114">
        <f ca="1">IFERROR(SUM(OFFSET('7. Consumption'!AC42,0,1,,MIN('1. General Inputs'!$J$20,COLUMNS('7. Consumption'!AC$9:$AQ$9)-1))),0)+MAX(0,$AQ42*('1. General Inputs'!$J$20-COLUMNS('7. Consumption'!AC$9:$AQ$9)+1))</f>
        <v>0</v>
      </c>
      <c r="BU42" s="114">
        <f ca="1">IFERROR(SUM(OFFSET('7. Consumption'!AD42,0,1,,MIN('1. General Inputs'!$J$20,COLUMNS('7. Consumption'!AD$9:$AQ$9)-1))),0)+MAX(0,$AQ42*('1. General Inputs'!$J$20-COLUMNS('7. Consumption'!AD$9:$AQ$9)+1))</f>
        <v>0</v>
      </c>
      <c r="BV42" s="114">
        <f ca="1">IFERROR(SUM(OFFSET('7. Consumption'!AE42,0,1,,MIN('1. General Inputs'!$J$20,COLUMNS('7. Consumption'!AE$9:$AQ$9)-1))),0)+MAX(0,$AQ42*('1. General Inputs'!$J$20-COLUMNS('7. Consumption'!AE$9:$AQ$9)+1))</f>
        <v>0</v>
      </c>
      <c r="BW42" s="114">
        <f ca="1">IFERROR(SUM(OFFSET('7. Consumption'!AF42,0,1,,MIN('1. General Inputs'!$J$20,COLUMNS('7. Consumption'!AF$9:$AQ$9)-1))),0)+MAX(0,$AQ42*('1. General Inputs'!$J$20-COLUMNS('7. Consumption'!AF$9:$AQ$9)+1))</f>
        <v>0</v>
      </c>
      <c r="BX42" s="114">
        <f ca="1">IFERROR(SUM(OFFSET('7. Consumption'!AG42,0,1,,MIN('1. General Inputs'!$J$20,COLUMNS('7. Consumption'!AG$9:$AQ$9)-1))),0)+MAX(0,$AQ42*('1. General Inputs'!$J$20-COLUMNS('7. Consumption'!AG$9:$AQ$9)+1))</f>
        <v>0</v>
      </c>
      <c r="BY42" s="114">
        <f ca="1">IFERROR(SUM(OFFSET('7. Consumption'!AH42,0,1,,MIN('1. General Inputs'!$J$20,COLUMNS('7. Consumption'!AH$9:$AQ$9)-1))),0)+MAX(0,$AQ42*('1. General Inputs'!$J$20-COLUMNS('7. Consumption'!AH$9:$AQ$9)+1))</f>
        <v>0</v>
      </c>
      <c r="BZ42" s="114">
        <f ca="1">IFERROR(SUM(OFFSET('7. Consumption'!AI42,0,1,,MIN('1. General Inputs'!$J$20,COLUMNS('7. Consumption'!AI$9:$AQ$9)-1))),0)+MAX(0,$AQ42*('1. General Inputs'!$J$20-COLUMNS('7. Consumption'!AI$9:$AQ$9)+1))</f>
        <v>0</v>
      </c>
      <c r="CA42" s="114">
        <f ca="1">IFERROR(SUM(OFFSET('7. Consumption'!AJ42,0,1,,MIN('1. General Inputs'!$J$20,COLUMNS('7. Consumption'!AJ$9:$AQ$9)-1))),0)+MAX(0,$AQ42*('1. General Inputs'!$J$20-COLUMNS('7. Consumption'!AJ$9:$AQ$9)+1))</f>
        <v>0</v>
      </c>
      <c r="CB42" s="114">
        <f ca="1">IFERROR(SUM(OFFSET('7. Consumption'!AK42,0,1,,MIN('1. General Inputs'!$J$20,COLUMNS('7. Consumption'!AK$9:$AQ$9)-1))),0)+MAX(0,$AQ42*('1. General Inputs'!$J$20-COLUMNS('7. Consumption'!AK$9:$AQ$9)+1))</f>
        <v>0</v>
      </c>
      <c r="CC42" s="114">
        <f ca="1">IFERROR(SUM(OFFSET('7. Consumption'!AL42,0,1,,MIN('1. General Inputs'!$J$20,COLUMNS('7. Consumption'!AL$9:$AQ$9)-1))),0)+MAX(0,$AQ42*('1. General Inputs'!$J$20-COLUMNS('7. Consumption'!AL$9:$AQ$9)+1))</f>
        <v>0</v>
      </c>
      <c r="CD42" s="114">
        <f ca="1">IFERROR(SUM(OFFSET('7. Consumption'!AM42,0,1,,MIN('1. General Inputs'!$J$20,COLUMNS('7. Consumption'!AM$9:$AQ$9)-1))),0)+MAX(0,$AQ42*('1. General Inputs'!$J$20-COLUMNS('7. Consumption'!AM$9:$AQ$9)+1))</f>
        <v>0</v>
      </c>
      <c r="CE42" s="114">
        <f ca="1">IFERROR(SUM(OFFSET('7. Consumption'!AN42,0,1,,MIN('1. General Inputs'!$J$20,COLUMNS('7. Consumption'!AN$9:$AQ$9)-1))),0)+MAX(0,$AQ42*('1. General Inputs'!$J$20-COLUMNS('7. Consumption'!AN$9:$AQ$9)+1))</f>
        <v>0</v>
      </c>
      <c r="CF42" s="114">
        <f ca="1">IFERROR(SUM(OFFSET('7. Consumption'!AO42,0,1,,MIN('1. General Inputs'!$J$20,COLUMNS('7. Consumption'!AO$9:$AQ$9)-1))),0)+MAX(0,$AQ42*('1. General Inputs'!$J$20-COLUMNS('7. Consumption'!AO$9:$AQ$9)+1))</f>
        <v>0</v>
      </c>
      <c r="CG42" s="114">
        <f ca="1">IFERROR(SUM(OFFSET('7. Consumption'!AP42,0,1,,MIN('1. General Inputs'!$J$20,COLUMNS('7. Consumption'!AP$9:$AQ$9)-1))),0)+MAX(0,$AQ42*('1. General Inputs'!$J$20-COLUMNS('7. Consumption'!AP$9:$AQ$9)+1))</f>
        <v>0</v>
      </c>
      <c r="CH42" s="114">
        <f ca="1">IFERROR(SUM(OFFSET('7. Consumption'!AQ42,0,1,,MIN('1. General Inputs'!$J$20,COLUMNS('7. Consumption'!AQ$9:$AQ$9)-1))),0)+MAX(0,$AQ42*('1. General Inputs'!$J$20-COLUMNS('7. Consumption'!AQ$9:$AQ$9)+1))</f>
        <v>0</v>
      </c>
    </row>
    <row r="43" spans="2:86" x14ac:dyDescent="0.3">
      <c r="B43" s="12"/>
      <c r="C43" s="12" t="str">
        <f>IFERROR(VLOOKUP(ROWS($C$9:$C43),'5. Dosing'!$I$12:$J$73,COLUMNS('5. Dosing'!$I$11:$J$11),0),"")</f>
        <v>TDF+3TC+DTG (300/300/50) - 180 tab</v>
      </c>
      <c r="D43" s="12" t="str">
        <f>IFERROR(INDEX('5. Dosing'!C$12:C$73,MATCH('7. Consumption'!$C43,'5. Dosing'!$J$12:$J$73,0)),"")</f>
        <v>TDF+3TC+DTG</v>
      </c>
      <c r="E43" s="108">
        <f>IFERROR(INDEX('5. Dosing'!H$12:H$73,MATCH('7. Consumption'!$C43,'5. Dosing'!$J$12:$J$73,0)),0)</f>
        <v>0</v>
      </c>
      <c r="F43" s="109">
        <f>IFERROR(INDEX('5. Dosing'!G$12:G$73,MATCH('7. Consumption'!$C43,'5. Dosing'!$J$12:$J$73,0))*(30.5)/INDEX('5. Dosing'!F$12:F$73,MATCH('7. Consumption'!$C43,'5. Dosing'!$J$12:$J$73,0)),0)</f>
        <v>0.16944444444444445</v>
      </c>
      <c r="H43" s="3">
        <f ca="1">ROUNDUP($F43*$E43*CHOOSE(H$7,
IFERROR(SUMPRODUCT('6. Patients'!BZ$10:BZ$107,OFFSET('6. Patients'!$DM$9,1,MATCH($D43,'6. Patients'!$DN$9:$EI$9,0),ROWS('6. Patients'!DM$10:DM$107))),0)+
IFERROR(SUMPRODUCT('6. Patients'!BZ$10:BZ$107,OFFSET('6. Patients'!$EJ$9,1,MATCH($D43,'6. Patients'!$EK$9:$EW$9,0),ROWS('6. Patients'!DM$10:DM$107))),0)+
IFERROR(SUMPRODUCT('6. Patients'!BZ$10:BZ$107,OFFSET('6. Patients'!$EX$9,1,MATCH($D43,'6. Patients'!$EY$9:$FT$9,0),ROWS('6. Patients'!DM$10:DM$107))),0)+
IFERROR(SUMPRODUCT('6. Patients'!BZ$10:BZ$107,OFFSET('6. Patients'!$FU$9,1,MATCH($D43,'6. Patients'!$FV$9:$GJ$9,0),ROWS('6. Patients'!DM$10:DM$107))),0),
IFERROR(SUMPRODUCT('6. Patients'!BZ$10:BZ$107,OFFSET('6. Patients'!$GK$9,1,MATCH($D43,'6. Patients'!$GL$9:$HG$9,0),ROWS('6. Patients'!DM$10:DM$107))),0)+
IFERROR(SUMPRODUCT('6. Patients'!BZ$10:BZ$107,OFFSET('6. Patients'!$HH$9,1,MATCH($D43,'6. Patients'!$HI$9:$HU$9,0),ROWS('6. Patients'!DM$10:DM$107))),0)+
IFERROR(SUMPRODUCT('6. Patients'!BZ$10:BZ$107,OFFSET('6. Patients'!$HV$9,1,MATCH($D43,'6. Patients'!$HW$9:$IR$9,0),ROWS('6. Patients'!DM$10:DM$107))),0)+
IFERROR(SUMPRODUCT('6. Patients'!BZ$10:BZ$107,OFFSET('6. Patients'!$IS$9,1,MATCH($D43,'6. Patients'!$IT$9:$JH$9,0),ROWS('6. Patients'!DM$10:DM$107))),0),
IFERROR(SUMPRODUCT('6. Patients'!BZ$10:BZ$107,OFFSET('6. Patients'!$JI$9,1,MATCH($D43,'6. Patients'!$JJ$9:$KE$9,0),ROWS('6. Patients'!DM$10:DM$107))),0)+
IFERROR(SUMPRODUCT('6. Patients'!BZ$10:BZ$107,OFFSET('6. Patients'!$KF$9,1,MATCH($D43,'6. Patients'!$KG$9:$KS$9,0),ROWS('6. Patients'!DM$10:DM$107))),0)+
IFERROR(SUMPRODUCT('6. Patients'!BZ$10:BZ$107,OFFSET('6. Patients'!$KT$9,1,MATCH($D43,'6. Patients'!$KU$9:$LP$9,0),ROWS('6. Patients'!DM$10:DM$107))),0)+
IFERROR(SUMPRODUCT('6. Patients'!BZ$10:BZ$107,OFFSET('6. Patients'!$LQ$9,1,MATCH($D43,'6. Patients'!$LR$9:$MF$9,0),ROWS('6. Patients'!DM$10:DM$107))),0))+
IFERROR(VLOOKUP($D43,$H$109:$L$139,COLUMNS($H$108:$J$108)-1+H$7,0)*$E43*$F43*'1. General Inputs'!$J$18,0),0)</f>
        <v>0</v>
      </c>
      <c r="I43" s="3">
        <f ca="1">ROUNDUP($F43*$E43*CHOOSE(I$7,
IFERROR(SUMPRODUCT('6. Patients'!CA$10:CA$107,OFFSET('6. Patients'!$DM$9,1,MATCH($D43,'6. Patients'!$DN$9:$EI$9,0),ROWS('6. Patients'!DN$10:DN$107))),0)+
IFERROR(SUMPRODUCT('6. Patients'!CA$10:CA$107,OFFSET('6. Patients'!$EJ$9,1,MATCH($D43,'6. Patients'!$EK$9:$EW$9,0),ROWS('6. Patients'!DN$10:DN$107))),0)+
IFERROR(SUMPRODUCT('6. Patients'!CA$10:CA$107,OFFSET('6. Patients'!$EX$9,1,MATCH($D43,'6. Patients'!$EY$9:$FT$9,0),ROWS('6. Patients'!DN$10:DN$107))),0)+
IFERROR(SUMPRODUCT('6. Patients'!CA$10:CA$107,OFFSET('6. Patients'!$FU$9,1,MATCH($D43,'6. Patients'!$FV$9:$GJ$9,0),ROWS('6. Patients'!DN$10:DN$107))),0),
IFERROR(SUMPRODUCT('6. Patients'!CA$10:CA$107,OFFSET('6. Patients'!$GK$9,1,MATCH($D43,'6. Patients'!$GL$9:$HG$9,0),ROWS('6. Patients'!DN$10:DN$107))),0)+
IFERROR(SUMPRODUCT('6. Patients'!CA$10:CA$107,OFFSET('6. Patients'!$HH$9,1,MATCH($D43,'6. Patients'!$HI$9:$HU$9,0),ROWS('6. Patients'!DN$10:DN$107))),0)+
IFERROR(SUMPRODUCT('6. Patients'!CA$10:CA$107,OFFSET('6. Patients'!$HV$9,1,MATCH($D43,'6. Patients'!$HW$9:$IR$9,0),ROWS('6. Patients'!DN$10:DN$107))),0)+
IFERROR(SUMPRODUCT('6. Patients'!CA$10:CA$107,OFFSET('6. Patients'!$IS$9,1,MATCH($D43,'6. Patients'!$IT$9:$JH$9,0),ROWS('6. Patients'!DN$10:DN$107))),0),
IFERROR(SUMPRODUCT('6. Patients'!CA$10:CA$107,OFFSET('6. Patients'!$JI$9,1,MATCH($D43,'6. Patients'!$JJ$9:$KE$9,0),ROWS('6. Patients'!DN$10:DN$107))),0)+
IFERROR(SUMPRODUCT('6. Patients'!CA$10:CA$107,OFFSET('6. Patients'!$KF$9,1,MATCH($D43,'6. Patients'!$KG$9:$KS$9,0),ROWS('6. Patients'!DN$10:DN$107))),0)+
IFERROR(SUMPRODUCT('6. Patients'!CA$10:CA$107,OFFSET('6. Patients'!$KT$9,1,MATCH($D43,'6. Patients'!$KU$9:$LP$9,0),ROWS('6. Patients'!DN$10:DN$107))),0)+
IFERROR(SUMPRODUCT('6. Patients'!CA$10:CA$107,OFFSET('6. Patients'!$LQ$9,1,MATCH($D43,'6. Patients'!$LR$9:$MF$9,0),ROWS('6. Patients'!DN$10:DN$107))),0))+
IFERROR(VLOOKUP($D43,$H$109:$L$139,COLUMNS($H$108:$J$108)-1+I$7,0)*$E43*$F43*'1. General Inputs'!$J$18,0),0)</f>
        <v>0</v>
      </c>
      <c r="J43" s="3">
        <f ca="1">ROUNDUP($F43*$E43*CHOOSE(J$7,
IFERROR(SUMPRODUCT('6. Patients'!CB$10:CB$107,OFFSET('6. Patients'!$DM$9,1,MATCH($D43,'6. Patients'!$DN$9:$EI$9,0),ROWS('6. Patients'!DO$10:DO$107))),0)+
IFERROR(SUMPRODUCT('6. Patients'!CB$10:CB$107,OFFSET('6. Patients'!$EJ$9,1,MATCH($D43,'6. Patients'!$EK$9:$EW$9,0),ROWS('6. Patients'!DO$10:DO$107))),0)+
IFERROR(SUMPRODUCT('6. Patients'!CB$10:CB$107,OFFSET('6. Patients'!$EX$9,1,MATCH($D43,'6. Patients'!$EY$9:$FT$9,0),ROWS('6. Patients'!DO$10:DO$107))),0)+
IFERROR(SUMPRODUCT('6. Patients'!CB$10:CB$107,OFFSET('6. Patients'!$FU$9,1,MATCH($D43,'6. Patients'!$FV$9:$GJ$9,0),ROWS('6. Patients'!DO$10:DO$107))),0),
IFERROR(SUMPRODUCT('6. Patients'!CB$10:CB$107,OFFSET('6. Patients'!$GK$9,1,MATCH($D43,'6. Patients'!$GL$9:$HG$9,0),ROWS('6. Patients'!DO$10:DO$107))),0)+
IFERROR(SUMPRODUCT('6. Patients'!CB$10:CB$107,OFFSET('6. Patients'!$HH$9,1,MATCH($D43,'6. Patients'!$HI$9:$HU$9,0),ROWS('6. Patients'!DO$10:DO$107))),0)+
IFERROR(SUMPRODUCT('6. Patients'!CB$10:CB$107,OFFSET('6. Patients'!$HV$9,1,MATCH($D43,'6. Patients'!$HW$9:$IR$9,0),ROWS('6. Patients'!DO$10:DO$107))),0)+
IFERROR(SUMPRODUCT('6. Patients'!CB$10:CB$107,OFFSET('6. Patients'!$IS$9,1,MATCH($D43,'6. Patients'!$IT$9:$JH$9,0),ROWS('6. Patients'!DO$10:DO$107))),0),
IFERROR(SUMPRODUCT('6. Patients'!CB$10:CB$107,OFFSET('6. Patients'!$JI$9,1,MATCH($D43,'6. Patients'!$JJ$9:$KE$9,0),ROWS('6. Patients'!DO$10:DO$107))),0)+
IFERROR(SUMPRODUCT('6. Patients'!CB$10:CB$107,OFFSET('6. Patients'!$KF$9,1,MATCH($D43,'6. Patients'!$KG$9:$KS$9,0),ROWS('6. Patients'!DO$10:DO$107))),0)+
IFERROR(SUMPRODUCT('6. Patients'!CB$10:CB$107,OFFSET('6. Patients'!$KT$9,1,MATCH($D43,'6. Patients'!$KU$9:$LP$9,0),ROWS('6. Patients'!DO$10:DO$107))),0)+
IFERROR(SUMPRODUCT('6. Patients'!CB$10:CB$107,OFFSET('6. Patients'!$LQ$9,1,MATCH($D43,'6. Patients'!$LR$9:$MF$9,0),ROWS('6. Patients'!DO$10:DO$107))),0))+
IFERROR(VLOOKUP($D43,$H$109:$L$139,COLUMNS($H$108:$J$108)-1+J$7,0)*$E43*$F43*'1. General Inputs'!$J$18,0),0)</f>
        <v>0</v>
      </c>
      <c r="K43" s="3">
        <f ca="1">ROUNDUP($F43*$E43*CHOOSE(K$7,
IFERROR(SUMPRODUCT('6. Patients'!CC$10:CC$107,OFFSET('6. Patients'!$DM$9,1,MATCH($D43,'6. Patients'!$DN$9:$EI$9,0),ROWS('6. Patients'!DP$10:DP$107))),0)+
IFERROR(SUMPRODUCT('6. Patients'!CC$10:CC$107,OFFSET('6. Patients'!$EJ$9,1,MATCH($D43,'6. Patients'!$EK$9:$EW$9,0),ROWS('6. Patients'!DP$10:DP$107))),0)+
IFERROR(SUMPRODUCT('6. Patients'!CC$10:CC$107,OFFSET('6. Patients'!$EX$9,1,MATCH($D43,'6. Patients'!$EY$9:$FT$9,0),ROWS('6. Patients'!DP$10:DP$107))),0)+
IFERROR(SUMPRODUCT('6. Patients'!CC$10:CC$107,OFFSET('6. Patients'!$FU$9,1,MATCH($D43,'6. Patients'!$FV$9:$GJ$9,0),ROWS('6. Patients'!DP$10:DP$107))),0),
IFERROR(SUMPRODUCT('6. Patients'!CC$10:CC$107,OFFSET('6. Patients'!$GK$9,1,MATCH($D43,'6. Patients'!$GL$9:$HG$9,0),ROWS('6. Patients'!DP$10:DP$107))),0)+
IFERROR(SUMPRODUCT('6. Patients'!CC$10:CC$107,OFFSET('6. Patients'!$HH$9,1,MATCH($D43,'6. Patients'!$HI$9:$HU$9,0),ROWS('6. Patients'!DP$10:DP$107))),0)+
IFERROR(SUMPRODUCT('6. Patients'!CC$10:CC$107,OFFSET('6. Patients'!$HV$9,1,MATCH($D43,'6. Patients'!$HW$9:$IR$9,0),ROWS('6. Patients'!DP$10:DP$107))),0)+
IFERROR(SUMPRODUCT('6. Patients'!CC$10:CC$107,OFFSET('6. Patients'!$IS$9,1,MATCH($D43,'6. Patients'!$IT$9:$JH$9,0),ROWS('6. Patients'!DP$10:DP$107))),0),
IFERROR(SUMPRODUCT('6. Patients'!CC$10:CC$107,OFFSET('6. Patients'!$JI$9,1,MATCH($D43,'6. Patients'!$JJ$9:$KE$9,0),ROWS('6. Patients'!DP$10:DP$107))),0)+
IFERROR(SUMPRODUCT('6. Patients'!CC$10:CC$107,OFFSET('6. Patients'!$KF$9,1,MATCH($D43,'6. Patients'!$KG$9:$KS$9,0),ROWS('6. Patients'!DP$10:DP$107))),0)+
IFERROR(SUMPRODUCT('6. Patients'!CC$10:CC$107,OFFSET('6. Patients'!$KT$9,1,MATCH($D43,'6. Patients'!$KU$9:$LP$9,0),ROWS('6. Patients'!DP$10:DP$107))),0)+
IFERROR(SUMPRODUCT('6. Patients'!CC$10:CC$107,OFFSET('6. Patients'!$LQ$9,1,MATCH($D43,'6. Patients'!$LR$9:$MF$9,0),ROWS('6. Patients'!DP$10:DP$107))),0))+
IFERROR(VLOOKUP($D43,$H$109:$L$139,COLUMNS($H$108:$J$108)-1+K$7,0)*$E43*$F43*'1. General Inputs'!$J$18,0),0)</f>
        <v>0</v>
      </c>
      <c r="L43" s="3">
        <f ca="1">ROUNDUP($F43*$E43*CHOOSE(L$7,
IFERROR(SUMPRODUCT('6. Patients'!CD$10:CD$107,OFFSET('6. Patients'!$DM$9,1,MATCH($D43,'6. Patients'!$DN$9:$EI$9,0),ROWS('6. Patients'!DQ$10:DQ$107))),0)+
IFERROR(SUMPRODUCT('6. Patients'!CD$10:CD$107,OFFSET('6. Patients'!$EJ$9,1,MATCH($D43,'6. Patients'!$EK$9:$EW$9,0),ROWS('6. Patients'!DQ$10:DQ$107))),0)+
IFERROR(SUMPRODUCT('6. Patients'!CD$10:CD$107,OFFSET('6. Patients'!$EX$9,1,MATCH($D43,'6. Patients'!$EY$9:$FT$9,0),ROWS('6. Patients'!DQ$10:DQ$107))),0)+
IFERROR(SUMPRODUCT('6. Patients'!CD$10:CD$107,OFFSET('6. Patients'!$FU$9,1,MATCH($D43,'6. Patients'!$FV$9:$GJ$9,0),ROWS('6. Patients'!DQ$10:DQ$107))),0),
IFERROR(SUMPRODUCT('6. Patients'!CD$10:CD$107,OFFSET('6. Patients'!$GK$9,1,MATCH($D43,'6. Patients'!$GL$9:$HG$9,0),ROWS('6. Patients'!DQ$10:DQ$107))),0)+
IFERROR(SUMPRODUCT('6. Patients'!CD$10:CD$107,OFFSET('6. Patients'!$HH$9,1,MATCH($D43,'6. Patients'!$HI$9:$HU$9,0),ROWS('6. Patients'!DQ$10:DQ$107))),0)+
IFERROR(SUMPRODUCT('6. Patients'!CD$10:CD$107,OFFSET('6. Patients'!$HV$9,1,MATCH($D43,'6. Patients'!$HW$9:$IR$9,0),ROWS('6. Patients'!DQ$10:DQ$107))),0)+
IFERROR(SUMPRODUCT('6. Patients'!CD$10:CD$107,OFFSET('6. Patients'!$IS$9,1,MATCH($D43,'6. Patients'!$IT$9:$JH$9,0),ROWS('6. Patients'!DQ$10:DQ$107))),0),
IFERROR(SUMPRODUCT('6. Patients'!CD$10:CD$107,OFFSET('6. Patients'!$JI$9,1,MATCH($D43,'6. Patients'!$JJ$9:$KE$9,0),ROWS('6. Patients'!DQ$10:DQ$107))),0)+
IFERROR(SUMPRODUCT('6. Patients'!CD$10:CD$107,OFFSET('6. Patients'!$KF$9,1,MATCH($D43,'6. Patients'!$KG$9:$KS$9,0),ROWS('6. Patients'!DQ$10:DQ$107))),0)+
IFERROR(SUMPRODUCT('6. Patients'!CD$10:CD$107,OFFSET('6. Patients'!$KT$9,1,MATCH($D43,'6. Patients'!$KU$9:$LP$9,0),ROWS('6. Patients'!DQ$10:DQ$107))),0)+
IFERROR(SUMPRODUCT('6. Patients'!CD$10:CD$107,OFFSET('6. Patients'!$LQ$9,1,MATCH($D43,'6. Patients'!$LR$9:$MF$9,0),ROWS('6. Patients'!DQ$10:DQ$107))),0))+
IFERROR(VLOOKUP($D43,$H$109:$L$139,COLUMNS($H$108:$J$108)-1+L$7,0)*$E43*$F43*'1. General Inputs'!$J$18,0),0)</f>
        <v>0</v>
      </c>
      <c r="M43" s="3">
        <f ca="1">ROUNDUP($F43*$E43*CHOOSE(M$7,
IFERROR(SUMPRODUCT('6. Patients'!CE$10:CE$107,OFFSET('6. Patients'!$DM$9,1,MATCH($D43,'6. Patients'!$DN$9:$EI$9,0),ROWS('6. Patients'!DR$10:DR$107))),0)+
IFERROR(SUMPRODUCT('6. Patients'!CE$10:CE$107,OFFSET('6. Patients'!$EJ$9,1,MATCH($D43,'6. Patients'!$EK$9:$EW$9,0),ROWS('6. Patients'!DR$10:DR$107))),0)+
IFERROR(SUMPRODUCT('6. Patients'!CE$10:CE$107,OFFSET('6. Patients'!$EX$9,1,MATCH($D43,'6. Patients'!$EY$9:$FT$9,0),ROWS('6. Patients'!DR$10:DR$107))),0)+
IFERROR(SUMPRODUCT('6. Patients'!CE$10:CE$107,OFFSET('6. Patients'!$FU$9,1,MATCH($D43,'6. Patients'!$FV$9:$GJ$9,0),ROWS('6. Patients'!DR$10:DR$107))),0),
IFERROR(SUMPRODUCT('6. Patients'!CE$10:CE$107,OFFSET('6. Patients'!$GK$9,1,MATCH($D43,'6. Patients'!$GL$9:$HG$9,0),ROWS('6. Patients'!DR$10:DR$107))),0)+
IFERROR(SUMPRODUCT('6. Patients'!CE$10:CE$107,OFFSET('6. Patients'!$HH$9,1,MATCH($D43,'6. Patients'!$HI$9:$HU$9,0),ROWS('6. Patients'!DR$10:DR$107))),0)+
IFERROR(SUMPRODUCT('6. Patients'!CE$10:CE$107,OFFSET('6. Patients'!$HV$9,1,MATCH($D43,'6. Patients'!$HW$9:$IR$9,0),ROWS('6. Patients'!DR$10:DR$107))),0)+
IFERROR(SUMPRODUCT('6. Patients'!CE$10:CE$107,OFFSET('6. Patients'!$IS$9,1,MATCH($D43,'6. Patients'!$IT$9:$JH$9,0),ROWS('6. Patients'!DR$10:DR$107))),0),
IFERROR(SUMPRODUCT('6. Patients'!CE$10:CE$107,OFFSET('6. Patients'!$JI$9,1,MATCH($D43,'6. Patients'!$JJ$9:$KE$9,0),ROWS('6. Patients'!DR$10:DR$107))),0)+
IFERROR(SUMPRODUCT('6. Patients'!CE$10:CE$107,OFFSET('6. Patients'!$KF$9,1,MATCH($D43,'6. Patients'!$KG$9:$KS$9,0),ROWS('6. Patients'!DR$10:DR$107))),0)+
IFERROR(SUMPRODUCT('6. Patients'!CE$10:CE$107,OFFSET('6. Patients'!$KT$9,1,MATCH($D43,'6. Patients'!$KU$9:$LP$9,0),ROWS('6. Patients'!DR$10:DR$107))),0)+
IFERROR(SUMPRODUCT('6. Patients'!CE$10:CE$107,OFFSET('6. Patients'!$LQ$9,1,MATCH($D43,'6. Patients'!$LR$9:$MF$9,0),ROWS('6. Patients'!DR$10:DR$107))),0))+
IFERROR(VLOOKUP($D43,$H$109:$L$139,COLUMNS($H$108:$J$108)-1+M$7,0)*$E43*$F43*'1. General Inputs'!$J$18,0),0)</f>
        <v>0</v>
      </c>
      <c r="N43" s="3">
        <f ca="1">ROUNDUP($F43*$E43*CHOOSE(N$7,
IFERROR(SUMPRODUCT('6. Patients'!CF$10:CF$107,OFFSET('6. Patients'!$DM$9,1,MATCH($D43,'6. Patients'!$DN$9:$EI$9,0),ROWS('6. Patients'!DS$10:DS$107))),0)+
IFERROR(SUMPRODUCT('6. Patients'!CF$10:CF$107,OFFSET('6. Patients'!$EJ$9,1,MATCH($D43,'6. Patients'!$EK$9:$EW$9,0),ROWS('6. Patients'!DS$10:DS$107))),0)+
IFERROR(SUMPRODUCT('6. Patients'!CF$10:CF$107,OFFSET('6. Patients'!$EX$9,1,MATCH($D43,'6. Patients'!$EY$9:$FT$9,0),ROWS('6. Patients'!DS$10:DS$107))),0)+
IFERROR(SUMPRODUCT('6. Patients'!CF$10:CF$107,OFFSET('6. Patients'!$FU$9,1,MATCH($D43,'6. Patients'!$FV$9:$GJ$9,0),ROWS('6. Patients'!DS$10:DS$107))),0),
IFERROR(SUMPRODUCT('6. Patients'!CF$10:CF$107,OFFSET('6. Patients'!$GK$9,1,MATCH($D43,'6. Patients'!$GL$9:$HG$9,0),ROWS('6. Patients'!DS$10:DS$107))),0)+
IFERROR(SUMPRODUCT('6. Patients'!CF$10:CF$107,OFFSET('6. Patients'!$HH$9,1,MATCH($D43,'6. Patients'!$HI$9:$HU$9,0),ROWS('6. Patients'!DS$10:DS$107))),0)+
IFERROR(SUMPRODUCT('6. Patients'!CF$10:CF$107,OFFSET('6. Patients'!$HV$9,1,MATCH($D43,'6. Patients'!$HW$9:$IR$9,0),ROWS('6. Patients'!DS$10:DS$107))),0)+
IFERROR(SUMPRODUCT('6. Patients'!CF$10:CF$107,OFFSET('6. Patients'!$IS$9,1,MATCH($D43,'6. Patients'!$IT$9:$JH$9,0),ROWS('6. Patients'!DS$10:DS$107))),0),
IFERROR(SUMPRODUCT('6. Patients'!CF$10:CF$107,OFFSET('6. Patients'!$JI$9,1,MATCH($D43,'6. Patients'!$JJ$9:$KE$9,0),ROWS('6. Patients'!DS$10:DS$107))),0)+
IFERROR(SUMPRODUCT('6. Patients'!CF$10:CF$107,OFFSET('6. Patients'!$KF$9,1,MATCH($D43,'6. Patients'!$KG$9:$KS$9,0),ROWS('6. Patients'!DS$10:DS$107))),0)+
IFERROR(SUMPRODUCT('6. Patients'!CF$10:CF$107,OFFSET('6. Patients'!$KT$9,1,MATCH($D43,'6. Patients'!$KU$9:$LP$9,0),ROWS('6. Patients'!DS$10:DS$107))),0)+
IFERROR(SUMPRODUCT('6. Patients'!CF$10:CF$107,OFFSET('6. Patients'!$LQ$9,1,MATCH($D43,'6. Patients'!$LR$9:$MF$9,0),ROWS('6. Patients'!DS$10:DS$107))),0))+
IFERROR(VLOOKUP($D43,$H$109:$L$139,COLUMNS($H$108:$J$108)-1+N$7,0)*$E43*$F43*'1. General Inputs'!$J$18,0),0)</f>
        <v>0</v>
      </c>
      <c r="O43" s="3">
        <f ca="1">ROUNDUP($F43*$E43*CHOOSE(O$7,
IFERROR(SUMPRODUCT('6. Patients'!CG$10:CG$107,OFFSET('6. Patients'!$DM$9,1,MATCH($D43,'6. Patients'!$DN$9:$EI$9,0),ROWS('6. Patients'!DT$10:DT$107))),0)+
IFERROR(SUMPRODUCT('6. Patients'!CG$10:CG$107,OFFSET('6. Patients'!$EJ$9,1,MATCH($D43,'6. Patients'!$EK$9:$EW$9,0),ROWS('6. Patients'!DT$10:DT$107))),0)+
IFERROR(SUMPRODUCT('6. Patients'!CG$10:CG$107,OFFSET('6. Patients'!$EX$9,1,MATCH($D43,'6. Patients'!$EY$9:$FT$9,0),ROWS('6. Patients'!DT$10:DT$107))),0)+
IFERROR(SUMPRODUCT('6. Patients'!CG$10:CG$107,OFFSET('6. Patients'!$FU$9,1,MATCH($D43,'6. Patients'!$FV$9:$GJ$9,0),ROWS('6. Patients'!DT$10:DT$107))),0),
IFERROR(SUMPRODUCT('6. Patients'!CG$10:CG$107,OFFSET('6. Patients'!$GK$9,1,MATCH($D43,'6. Patients'!$GL$9:$HG$9,0),ROWS('6. Patients'!DT$10:DT$107))),0)+
IFERROR(SUMPRODUCT('6. Patients'!CG$10:CG$107,OFFSET('6. Patients'!$HH$9,1,MATCH($D43,'6. Patients'!$HI$9:$HU$9,0),ROWS('6. Patients'!DT$10:DT$107))),0)+
IFERROR(SUMPRODUCT('6. Patients'!CG$10:CG$107,OFFSET('6. Patients'!$HV$9,1,MATCH($D43,'6. Patients'!$HW$9:$IR$9,0),ROWS('6. Patients'!DT$10:DT$107))),0)+
IFERROR(SUMPRODUCT('6. Patients'!CG$10:CG$107,OFFSET('6. Patients'!$IS$9,1,MATCH($D43,'6. Patients'!$IT$9:$JH$9,0),ROWS('6. Patients'!DT$10:DT$107))),0),
IFERROR(SUMPRODUCT('6. Patients'!CG$10:CG$107,OFFSET('6. Patients'!$JI$9,1,MATCH($D43,'6. Patients'!$JJ$9:$KE$9,0),ROWS('6. Patients'!DT$10:DT$107))),0)+
IFERROR(SUMPRODUCT('6. Patients'!CG$10:CG$107,OFFSET('6. Patients'!$KF$9,1,MATCH($D43,'6. Patients'!$KG$9:$KS$9,0),ROWS('6. Patients'!DT$10:DT$107))),0)+
IFERROR(SUMPRODUCT('6. Patients'!CG$10:CG$107,OFFSET('6. Patients'!$KT$9,1,MATCH($D43,'6. Patients'!$KU$9:$LP$9,0),ROWS('6. Patients'!DT$10:DT$107))),0)+
IFERROR(SUMPRODUCT('6. Patients'!CG$10:CG$107,OFFSET('6. Patients'!$LQ$9,1,MATCH($D43,'6. Patients'!$LR$9:$MF$9,0),ROWS('6. Patients'!DT$10:DT$107))),0))+
IFERROR(VLOOKUP($D43,$H$109:$L$139,COLUMNS($H$108:$J$108)-1+O$7,0)*$E43*$F43*'1. General Inputs'!$J$18,0),0)</f>
        <v>0</v>
      </c>
      <c r="P43" s="3">
        <f ca="1">ROUNDUP($F43*$E43*CHOOSE(P$7,
IFERROR(SUMPRODUCT('6. Patients'!CH$10:CH$107,OFFSET('6. Patients'!$DM$9,1,MATCH($D43,'6. Patients'!$DN$9:$EI$9,0),ROWS('6. Patients'!DU$10:DU$107))),0)+
IFERROR(SUMPRODUCT('6. Patients'!CH$10:CH$107,OFFSET('6. Patients'!$EJ$9,1,MATCH($D43,'6. Patients'!$EK$9:$EW$9,0),ROWS('6. Patients'!DU$10:DU$107))),0)+
IFERROR(SUMPRODUCT('6. Patients'!CH$10:CH$107,OFFSET('6. Patients'!$EX$9,1,MATCH($D43,'6. Patients'!$EY$9:$FT$9,0),ROWS('6. Patients'!DU$10:DU$107))),0)+
IFERROR(SUMPRODUCT('6. Patients'!CH$10:CH$107,OFFSET('6. Patients'!$FU$9,1,MATCH($D43,'6. Patients'!$FV$9:$GJ$9,0),ROWS('6. Patients'!DU$10:DU$107))),0),
IFERROR(SUMPRODUCT('6. Patients'!CH$10:CH$107,OFFSET('6. Patients'!$GK$9,1,MATCH($D43,'6. Patients'!$GL$9:$HG$9,0),ROWS('6. Patients'!DU$10:DU$107))),0)+
IFERROR(SUMPRODUCT('6. Patients'!CH$10:CH$107,OFFSET('6. Patients'!$HH$9,1,MATCH($D43,'6. Patients'!$HI$9:$HU$9,0),ROWS('6. Patients'!DU$10:DU$107))),0)+
IFERROR(SUMPRODUCT('6. Patients'!CH$10:CH$107,OFFSET('6. Patients'!$HV$9,1,MATCH($D43,'6. Patients'!$HW$9:$IR$9,0),ROWS('6. Patients'!DU$10:DU$107))),0)+
IFERROR(SUMPRODUCT('6. Patients'!CH$10:CH$107,OFFSET('6. Patients'!$IS$9,1,MATCH($D43,'6. Patients'!$IT$9:$JH$9,0),ROWS('6. Patients'!DU$10:DU$107))),0),
IFERROR(SUMPRODUCT('6. Patients'!CH$10:CH$107,OFFSET('6. Patients'!$JI$9,1,MATCH($D43,'6. Patients'!$JJ$9:$KE$9,0),ROWS('6. Patients'!DU$10:DU$107))),0)+
IFERROR(SUMPRODUCT('6. Patients'!CH$10:CH$107,OFFSET('6. Patients'!$KF$9,1,MATCH($D43,'6. Patients'!$KG$9:$KS$9,0),ROWS('6. Patients'!DU$10:DU$107))),0)+
IFERROR(SUMPRODUCT('6. Patients'!CH$10:CH$107,OFFSET('6. Patients'!$KT$9,1,MATCH($D43,'6. Patients'!$KU$9:$LP$9,0),ROWS('6. Patients'!DU$10:DU$107))),0)+
IFERROR(SUMPRODUCT('6. Patients'!CH$10:CH$107,OFFSET('6. Patients'!$LQ$9,1,MATCH($D43,'6. Patients'!$LR$9:$MF$9,0),ROWS('6. Patients'!DU$10:DU$107))),0))+
IFERROR(VLOOKUP($D43,$H$109:$L$139,COLUMNS($H$108:$J$108)-1+P$7,0)*$E43*$F43*'1. General Inputs'!$J$18,0),0)</f>
        <v>0</v>
      </c>
      <c r="Q43" s="3">
        <f ca="1">ROUNDUP($F43*$E43*CHOOSE(Q$7,
IFERROR(SUMPRODUCT('6. Patients'!CI$10:CI$107,OFFSET('6. Patients'!$DM$9,1,MATCH($D43,'6. Patients'!$DN$9:$EI$9,0),ROWS('6. Patients'!DV$10:DV$107))),0)+
IFERROR(SUMPRODUCT('6. Patients'!CI$10:CI$107,OFFSET('6. Patients'!$EJ$9,1,MATCH($D43,'6. Patients'!$EK$9:$EW$9,0),ROWS('6. Patients'!DV$10:DV$107))),0)+
IFERROR(SUMPRODUCT('6. Patients'!CI$10:CI$107,OFFSET('6. Patients'!$EX$9,1,MATCH($D43,'6. Patients'!$EY$9:$FT$9,0),ROWS('6. Patients'!DV$10:DV$107))),0)+
IFERROR(SUMPRODUCT('6. Patients'!CI$10:CI$107,OFFSET('6. Patients'!$FU$9,1,MATCH($D43,'6. Patients'!$FV$9:$GJ$9,0),ROWS('6. Patients'!DV$10:DV$107))),0),
IFERROR(SUMPRODUCT('6. Patients'!CI$10:CI$107,OFFSET('6. Patients'!$GK$9,1,MATCH($D43,'6. Patients'!$GL$9:$HG$9,0),ROWS('6. Patients'!DV$10:DV$107))),0)+
IFERROR(SUMPRODUCT('6. Patients'!CI$10:CI$107,OFFSET('6. Patients'!$HH$9,1,MATCH($D43,'6. Patients'!$HI$9:$HU$9,0),ROWS('6. Patients'!DV$10:DV$107))),0)+
IFERROR(SUMPRODUCT('6. Patients'!CI$10:CI$107,OFFSET('6. Patients'!$HV$9,1,MATCH($D43,'6. Patients'!$HW$9:$IR$9,0),ROWS('6. Patients'!DV$10:DV$107))),0)+
IFERROR(SUMPRODUCT('6. Patients'!CI$10:CI$107,OFFSET('6. Patients'!$IS$9,1,MATCH($D43,'6. Patients'!$IT$9:$JH$9,0),ROWS('6. Patients'!DV$10:DV$107))),0),
IFERROR(SUMPRODUCT('6. Patients'!CI$10:CI$107,OFFSET('6. Patients'!$JI$9,1,MATCH($D43,'6. Patients'!$JJ$9:$KE$9,0),ROWS('6. Patients'!DV$10:DV$107))),0)+
IFERROR(SUMPRODUCT('6. Patients'!CI$10:CI$107,OFFSET('6. Patients'!$KF$9,1,MATCH($D43,'6. Patients'!$KG$9:$KS$9,0),ROWS('6. Patients'!DV$10:DV$107))),0)+
IFERROR(SUMPRODUCT('6. Patients'!CI$10:CI$107,OFFSET('6. Patients'!$KT$9,1,MATCH($D43,'6. Patients'!$KU$9:$LP$9,0),ROWS('6. Patients'!DV$10:DV$107))),0)+
IFERROR(SUMPRODUCT('6. Patients'!CI$10:CI$107,OFFSET('6. Patients'!$LQ$9,1,MATCH($D43,'6. Patients'!$LR$9:$MF$9,0),ROWS('6. Patients'!DV$10:DV$107))),0))+
IFERROR(VLOOKUP($D43,$H$109:$L$139,COLUMNS($H$108:$J$108)-1+Q$7,0)*$E43*$F43*'1. General Inputs'!$J$18,0),0)</f>
        <v>0</v>
      </c>
      <c r="R43" s="3">
        <f ca="1">ROUNDUP($F43*$E43*CHOOSE(R$7,
IFERROR(SUMPRODUCT('6. Patients'!CJ$10:CJ$107,OFFSET('6. Patients'!$DM$9,1,MATCH($D43,'6. Patients'!$DN$9:$EI$9,0),ROWS('6. Patients'!DW$10:DW$107))),0)+
IFERROR(SUMPRODUCT('6. Patients'!CJ$10:CJ$107,OFFSET('6. Patients'!$EJ$9,1,MATCH($D43,'6. Patients'!$EK$9:$EW$9,0),ROWS('6. Patients'!DW$10:DW$107))),0)+
IFERROR(SUMPRODUCT('6. Patients'!CJ$10:CJ$107,OFFSET('6. Patients'!$EX$9,1,MATCH($D43,'6. Patients'!$EY$9:$FT$9,0),ROWS('6. Patients'!DW$10:DW$107))),0)+
IFERROR(SUMPRODUCT('6. Patients'!CJ$10:CJ$107,OFFSET('6. Patients'!$FU$9,1,MATCH($D43,'6. Patients'!$FV$9:$GJ$9,0),ROWS('6. Patients'!DW$10:DW$107))),0),
IFERROR(SUMPRODUCT('6. Patients'!CJ$10:CJ$107,OFFSET('6. Patients'!$GK$9,1,MATCH($D43,'6. Patients'!$GL$9:$HG$9,0),ROWS('6. Patients'!DW$10:DW$107))),0)+
IFERROR(SUMPRODUCT('6. Patients'!CJ$10:CJ$107,OFFSET('6. Patients'!$HH$9,1,MATCH($D43,'6. Patients'!$HI$9:$HU$9,0),ROWS('6. Patients'!DW$10:DW$107))),0)+
IFERROR(SUMPRODUCT('6. Patients'!CJ$10:CJ$107,OFFSET('6. Patients'!$HV$9,1,MATCH($D43,'6. Patients'!$HW$9:$IR$9,0),ROWS('6. Patients'!DW$10:DW$107))),0)+
IFERROR(SUMPRODUCT('6. Patients'!CJ$10:CJ$107,OFFSET('6. Patients'!$IS$9,1,MATCH($D43,'6. Patients'!$IT$9:$JH$9,0),ROWS('6. Patients'!DW$10:DW$107))),0),
IFERROR(SUMPRODUCT('6. Patients'!CJ$10:CJ$107,OFFSET('6. Patients'!$JI$9,1,MATCH($D43,'6. Patients'!$JJ$9:$KE$9,0),ROWS('6. Patients'!DW$10:DW$107))),0)+
IFERROR(SUMPRODUCT('6. Patients'!CJ$10:CJ$107,OFFSET('6. Patients'!$KF$9,1,MATCH($D43,'6. Patients'!$KG$9:$KS$9,0),ROWS('6. Patients'!DW$10:DW$107))),0)+
IFERROR(SUMPRODUCT('6. Patients'!CJ$10:CJ$107,OFFSET('6. Patients'!$KT$9,1,MATCH($D43,'6. Patients'!$KU$9:$LP$9,0),ROWS('6. Patients'!DW$10:DW$107))),0)+
IFERROR(SUMPRODUCT('6. Patients'!CJ$10:CJ$107,OFFSET('6. Patients'!$LQ$9,1,MATCH($D43,'6. Patients'!$LR$9:$MF$9,0),ROWS('6. Patients'!DW$10:DW$107))),0))+
IFERROR(VLOOKUP($D43,$H$109:$L$139,COLUMNS($H$108:$J$108)-1+R$7,0)*$E43*$F43*'1. General Inputs'!$J$18,0),0)</f>
        <v>0</v>
      </c>
      <c r="S43" s="3">
        <f ca="1">ROUNDUP($F43*$E43*CHOOSE(S$7,
IFERROR(SUMPRODUCT('6. Patients'!CK$10:CK$107,OFFSET('6. Patients'!$DM$9,1,MATCH($D43,'6. Patients'!$DN$9:$EI$9,0),ROWS('6. Patients'!DX$10:DX$107))),0)+
IFERROR(SUMPRODUCT('6. Patients'!CK$10:CK$107,OFFSET('6. Patients'!$EJ$9,1,MATCH($D43,'6. Patients'!$EK$9:$EW$9,0),ROWS('6. Patients'!DX$10:DX$107))),0)+
IFERROR(SUMPRODUCT('6. Patients'!CK$10:CK$107,OFFSET('6. Patients'!$EX$9,1,MATCH($D43,'6. Patients'!$EY$9:$FT$9,0),ROWS('6. Patients'!DX$10:DX$107))),0)+
IFERROR(SUMPRODUCT('6. Patients'!CK$10:CK$107,OFFSET('6. Patients'!$FU$9,1,MATCH($D43,'6. Patients'!$FV$9:$GJ$9,0),ROWS('6. Patients'!DX$10:DX$107))),0),
IFERROR(SUMPRODUCT('6. Patients'!CK$10:CK$107,OFFSET('6. Patients'!$GK$9,1,MATCH($D43,'6. Patients'!$GL$9:$HG$9,0),ROWS('6. Patients'!DX$10:DX$107))),0)+
IFERROR(SUMPRODUCT('6. Patients'!CK$10:CK$107,OFFSET('6. Patients'!$HH$9,1,MATCH($D43,'6. Patients'!$HI$9:$HU$9,0),ROWS('6. Patients'!DX$10:DX$107))),0)+
IFERROR(SUMPRODUCT('6. Patients'!CK$10:CK$107,OFFSET('6. Patients'!$HV$9,1,MATCH($D43,'6. Patients'!$HW$9:$IR$9,0),ROWS('6. Patients'!DX$10:DX$107))),0)+
IFERROR(SUMPRODUCT('6. Patients'!CK$10:CK$107,OFFSET('6. Patients'!$IS$9,1,MATCH($D43,'6. Patients'!$IT$9:$JH$9,0),ROWS('6. Patients'!DX$10:DX$107))),0),
IFERROR(SUMPRODUCT('6. Patients'!CK$10:CK$107,OFFSET('6. Patients'!$JI$9,1,MATCH($D43,'6. Patients'!$JJ$9:$KE$9,0),ROWS('6. Patients'!DX$10:DX$107))),0)+
IFERROR(SUMPRODUCT('6. Patients'!CK$10:CK$107,OFFSET('6. Patients'!$KF$9,1,MATCH($D43,'6. Patients'!$KG$9:$KS$9,0),ROWS('6. Patients'!DX$10:DX$107))),0)+
IFERROR(SUMPRODUCT('6. Patients'!CK$10:CK$107,OFFSET('6. Patients'!$KT$9,1,MATCH($D43,'6. Patients'!$KU$9:$LP$9,0),ROWS('6. Patients'!DX$10:DX$107))),0)+
IFERROR(SUMPRODUCT('6. Patients'!CK$10:CK$107,OFFSET('6. Patients'!$LQ$9,1,MATCH($D43,'6. Patients'!$LR$9:$MF$9,0),ROWS('6. Patients'!DX$10:DX$107))),0))+
IFERROR(VLOOKUP($D43,$H$109:$L$139,COLUMNS($H$108:$J$108)-1+S$7,0)*$E43*$F43*'1. General Inputs'!$J$18,0),0)</f>
        <v>0</v>
      </c>
      <c r="T43" s="3">
        <f ca="1">ROUNDUP($F43*$E43*CHOOSE(T$7,
IFERROR(SUMPRODUCT('6. Patients'!CL$10:CL$107,OFFSET('6. Patients'!$DM$9,1,MATCH($D43,'6. Patients'!$DN$9:$EI$9,0),ROWS('6. Patients'!DY$10:DY$107))),0)+
IFERROR(SUMPRODUCT('6. Patients'!CL$10:CL$107,OFFSET('6. Patients'!$EJ$9,1,MATCH($D43,'6. Patients'!$EK$9:$EW$9,0),ROWS('6. Patients'!DY$10:DY$107))),0)+
IFERROR(SUMPRODUCT('6. Patients'!CL$10:CL$107,OFFSET('6. Patients'!$EX$9,1,MATCH($D43,'6. Patients'!$EY$9:$FT$9,0),ROWS('6. Patients'!DY$10:DY$107))),0)+
IFERROR(SUMPRODUCT('6. Patients'!CL$10:CL$107,OFFSET('6. Patients'!$FU$9,1,MATCH($D43,'6. Patients'!$FV$9:$GJ$9,0),ROWS('6. Patients'!DY$10:DY$107))),0),
IFERROR(SUMPRODUCT('6. Patients'!CL$10:CL$107,OFFSET('6. Patients'!$GK$9,1,MATCH($D43,'6. Patients'!$GL$9:$HG$9,0),ROWS('6. Patients'!DY$10:DY$107))),0)+
IFERROR(SUMPRODUCT('6. Patients'!CL$10:CL$107,OFFSET('6. Patients'!$HH$9,1,MATCH($D43,'6. Patients'!$HI$9:$HU$9,0),ROWS('6. Patients'!DY$10:DY$107))),0)+
IFERROR(SUMPRODUCT('6. Patients'!CL$10:CL$107,OFFSET('6. Patients'!$HV$9,1,MATCH($D43,'6. Patients'!$HW$9:$IR$9,0),ROWS('6. Patients'!DY$10:DY$107))),0)+
IFERROR(SUMPRODUCT('6. Patients'!CL$10:CL$107,OFFSET('6. Patients'!$IS$9,1,MATCH($D43,'6. Patients'!$IT$9:$JH$9,0),ROWS('6. Patients'!DY$10:DY$107))),0),
IFERROR(SUMPRODUCT('6. Patients'!CL$10:CL$107,OFFSET('6. Patients'!$JI$9,1,MATCH($D43,'6. Patients'!$JJ$9:$KE$9,0),ROWS('6. Patients'!DY$10:DY$107))),0)+
IFERROR(SUMPRODUCT('6. Patients'!CL$10:CL$107,OFFSET('6. Patients'!$KF$9,1,MATCH($D43,'6. Patients'!$KG$9:$KS$9,0),ROWS('6. Patients'!DY$10:DY$107))),0)+
IFERROR(SUMPRODUCT('6. Patients'!CL$10:CL$107,OFFSET('6. Patients'!$KT$9,1,MATCH($D43,'6. Patients'!$KU$9:$LP$9,0),ROWS('6. Patients'!DY$10:DY$107))),0)+
IFERROR(SUMPRODUCT('6. Patients'!CL$10:CL$107,OFFSET('6. Patients'!$LQ$9,1,MATCH($D43,'6. Patients'!$LR$9:$MF$9,0),ROWS('6. Patients'!DY$10:DY$107))),0))+
IFERROR(VLOOKUP($D43,$H$109:$L$139,COLUMNS($H$108:$J$108)-1+T$7,0)*$E43*$F43*'1. General Inputs'!$J$18,0),0)</f>
        <v>0</v>
      </c>
      <c r="U43" s="3">
        <f ca="1">ROUNDUP($F43*$E43*CHOOSE(U$7,
IFERROR(SUMPRODUCT('6. Patients'!CM$10:CM$107,OFFSET('6. Patients'!$DM$9,1,MATCH($D43,'6. Patients'!$DN$9:$EI$9,0),ROWS('6. Patients'!DZ$10:DZ$107))),0)+
IFERROR(SUMPRODUCT('6. Patients'!CM$10:CM$107,OFFSET('6. Patients'!$EJ$9,1,MATCH($D43,'6. Patients'!$EK$9:$EW$9,0),ROWS('6. Patients'!DZ$10:DZ$107))),0)+
IFERROR(SUMPRODUCT('6. Patients'!CM$10:CM$107,OFFSET('6. Patients'!$EX$9,1,MATCH($D43,'6. Patients'!$EY$9:$FT$9,0),ROWS('6. Patients'!DZ$10:DZ$107))),0)+
IFERROR(SUMPRODUCT('6. Patients'!CM$10:CM$107,OFFSET('6. Patients'!$FU$9,1,MATCH($D43,'6. Patients'!$FV$9:$GJ$9,0),ROWS('6. Patients'!DZ$10:DZ$107))),0),
IFERROR(SUMPRODUCT('6. Patients'!CM$10:CM$107,OFFSET('6. Patients'!$GK$9,1,MATCH($D43,'6. Patients'!$GL$9:$HG$9,0),ROWS('6. Patients'!DZ$10:DZ$107))),0)+
IFERROR(SUMPRODUCT('6. Patients'!CM$10:CM$107,OFFSET('6. Patients'!$HH$9,1,MATCH($D43,'6. Patients'!$HI$9:$HU$9,0),ROWS('6. Patients'!DZ$10:DZ$107))),0)+
IFERROR(SUMPRODUCT('6. Patients'!CM$10:CM$107,OFFSET('6. Patients'!$HV$9,1,MATCH($D43,'6. Patients'!$HW$9:$IR$9,0),ROWS('6. Patients'!DZ$10:DZ$107))),0)+
IFERROR(SUMPRODUCT('6. Patients'!CM$10:CM$107,OFFSET('6. Patients'!$IS$9,1,MATCH($D43,'6. Patients'!$IT$9:$JH$9,0),ROWS('6. Patients'!DZ$10:DZ$107))),0),
IFERROR(SUMPRODUCT('6. Patients'!CM$10:CM$107,OFFSET('6. Patients'!$JI$9,1,MATCH($D43,'6. Patients'!$JJ$9:$KE$9,0),ROWS('6. Patients'!DZ$10:DZ$107))),0)+
IFERROR(SUMPRODUCT('6. Patients'!CM$10:CM$107,OFFSET('6. Patients'!$KF$9,1,MATCH($D43,'6. Patients'!$KG$9:$KS$9,0),ROWS('6. Patients'!DZ$10:DZ$107))),0)+
IFERROR(SUMPRODUCT('6. Patients'!CM$10:CM$107,OFFSET('6. Patients'!$KT$9,1,MATCH($D43,'6. Patients'!$KU$9:$LP$9,0),ROWS('6. Patients'!DZ$10:DZ$107))),0)+
IFERROR(SUMPRODUCT('6. Patients'!CM$10:CM$107,OFFSET('6. Patients'!$LQ$9,1,MATCH($D43,'6. Patients'!$LR$9:$MF$9,0),ROWS('6. Patients'!DZ$10:DZ$107))),0))+
IFERROR(VLOOKUP($D43,$H$109:$L$139,COLUMNS($H$108:$J$108)-1+U$7,0)*$E43*$F43*'1. General Inputs'!$J$18,0),0)</f>
        <v>0</v>
      </c>
      <c r="V43" s="3">
        <f ca="1">ROUNDUP($F43*$E43*CHOOSE(V$7,
IFERROR(SUMPRODUCT('6. Patients'!CN$10:CN$107,OFFSET('6. Patients'!$DM$9,1,MATCH($D43,'6. Patients'!$DN$9:$EI$9,0),ROWS('6. Patients'!EA$10:EA$107))),0)+
IFERROR(SUMPRODUCT('6. Patients'!CN$10:CN$107,OFFSET('6. Patients'!$EJ$9,1,MATCH($D43,'6. Patients'!$EK$9:$EW$9,0),ROWS('6. Patients'!EA$10:EA$107))),0)+
IFERROR(SUMPRODUCT('6. Patients'!CN$10:CN$107,OFFSET('6. Patients'!$EX$9,1,MATCH($D43,'6. Patients'!$EY$9:$FT$9,0),ROWS('6. Patients'!EA$10:EA$107))),0)+
IFERROR(SUMPRODUCT('6. Patients'!CN$10:CN$107,OFFSET('6. Patients'!$FU$9,1,MATCH($D43,'6. Patients'!$FV$9:$GJ$9,0),ROWS('6. Patients'!EA$10:EA$107))),0),
IFERROR(SUMPRODUCT('6. Patients'!CN$10:CN$107,OFFSET('6. Patients'!$GK$9,1,MATCH($D43,'6. Patients'!$GL$9:$HG$9,0),ROWS('6. Patients'!EA$10:EA$107))),0)+
IFERROR(SUMPRODUCT('6. Patients'!CN$10:CN$107,OFFSET('6. Patients'!$HH$9,1,MATCH($D43,'6. Patients'!$HI$9:$HU$9,0),ROWS('6. Patients'!EA$10:EA$107))),0)+
IFERROR(SUMPRODUCT('6. Patients'!CN$10:CN$107,OFFSET('6. Patients'!$HV$9,1,MATCH($D43,'6. Patients'!$HW$9:$IR$9,0),ROWS('6. Patients'!EA$10:EA$107))),0)+
IFERROR(SUMPRODUCT('6. Patients'!CN$10:CN$107,OFFSET('6. Patients'!$IS$9,1,MATCH($D43,'6. Patients'!$IT$9:$JH$9,0),ROWS('6. Patients'!EA$10:EA$107))),0),
IFERROR(SUMPRODUCT('6. Patients'!CN$10:CN$107,OFFSET('6. Patients'!$JI$9,1,MATCH($D43,'6. Patients'!$JJ$9:$KE$9,0),ROWS('6. Patients'!EA$10:EA$107))),0)+
IFERROR(SUMPRODUCT('6. Patients'!CN$10:CN$107,OFFSET('6. Patients'!$KF$9,1,MATCH($D43,'6. Patients'!$KG$9:$KS$9,0),ROWS('6. Patients'!EA$10:EA$107))),0)+
IFERROR(SUMPRODUCT('6. Patients'!CN$10:CN$107,OFFSET('6. Patients'!$KT$9,1,MATCH($D43,'6. Patients'!$KU$9:$LP$9,0),ROWS('6. Patients'!EA$10:EA$107))),0)+
IFERROR(SUMPRODUCT('6. Patients'!CN$10:CN$107,OFFSET('6. Patients'!$LQ$9,1,MATCH($D43,'6. Patients'!$LR$9:$MF$9,0),ROWS('6. Patients'!EA$10:EA$107))),0))+
IFERROR(VLOOKUP($D43,$H$109:$L$139,COLUMNS($H$108:$J$108)-1+V$7,0)*$E43*$F43*'1. General Inputs'!$J$18,0),0)</f>
        <v>0</v>
      </c>
      <c r="W43" s="3">
        <f ca="1">ROUNDUP($F43*$E43*CHOOSE(W$7,
IFERROR(SUMPRODUCT('6. Patients'!CO$10:CO$107,OFFSET('6. Patients'!$DM$9,1,MATCH($D43,'6. Patients'!$DN$9:$EI$9,0),ROWS('6. Patients'!EB$10:EB$107))),0)+
IFERROR(SUMPRODUCT('6. Patients'!CO$10:CO$107,OFFSET('6. Patients'!$EJ$9,1,MATCH($D43,'6. Patients'!$EK$9:$EW$9,0),ROWS('6. Patients'!EB$10:EB$107))),0)+
IFERROR(SUMPRODUCT('6. Patients'!CO$10:CO$107,OFFSET('6. Patients'!$EX$9,1,MATCH($D43,'6. Patients'!$EY$9:$FT$9,0),ROWS('6. Patients'!EB$10:EB$107))),0)+
IFERROR(SUMPRODUCT('6. Patients'!CO$10:CO$107,OFFSET('6. Patients'!$FU$9,1,MATCH($D43,'6. Patients'!$FV$9:$GJ$9,0),ROWS('6. Patients'!EB$10:EB$107))),0),
IFERROR(SUMPRODUCT('6. Patients'!CO$10:CO$107,OFFSET('6. Patients'!$GK$9,1,MATCH($D43,'6. Patients'!$GL$9:$HG$9,0),ROWS('6. Patients'!EB$10:EB$107))),0)+
IFERROR(SUMPRODUCT('6. Patients'!CO$10:CO$107,OFFSET('6. Patients'!$HH$9,1,MATCH($D43,'6. Patients'!$HI$9:$HU$9,0),ROWS('6. Patients'!EB$10:EB$107))),0)+
IFERROR(SUMPRODUCT('6. Patients'!CO$10:CO$107,OFFSET('6. Patients'!$HV$9,1,MATCH($D43,'6. Patients'!$HW$9:$IR$9,0),ROWS('6. Patients'!EB$10:EB$107))),0)+
IFERROR(SUMPRODUCT('6. Patients'!CO$10:CO$107,OFFSET('6. Patients'!$IS$9,1,MATCH($D43,'6. Patients'!$IT$9:$JH$9,0),ROWS('6. Patients'!EB$10:EB$107))),0),
IFERROR(SUMPRODUCT('6. Patients'!CO$10:CO$107,OFFSET('6. Patients'!$JI$9,1,MATCH($D43,'6. Patients'!$JJ$9:$KE$9,0),ROWS('6. Patients'!EB$10:EB$107))),0)+
IFERROR(SUMPRODUCT('6. Patients'!CO$10:CO$107,OFFSET('6. Patients'!$KF$9,1,MATCH($D43,'6. Patients'!$KG$9:$KS$9,0),ROWS('6. Patients'!EB$10:EB$107))),0)+
IFERROR(SUMPRODUCT('6. Patients'!CO$10:CO$107,OFFSET('6. Patients'!$KT$9,1,MATCH($D43,'6. Patients'!$KU$9:$LP$9,0),ROWS('6. Patients'!EB$10:EB$107))),0)+
IFERROR(SUMPRODUCT('6. Patients'!CO$10:CO$107,OFFSET('6. Patients'!$LQ$9,1,MATCH($D43,'6. Patients'!$LR$9:$MF$9,0),ROWS('6. Patients'!EB$10:EB$107))),0))+
IFERROR(VLOOKUP($D43,$H$109:$L$139,COLUMNS($H$108:$J$108)-1+W$7,0)*$E43*$F43*'1. General Inputs'!$J$18,0),0)</f>
        <v>0</v>
      </c>
      <c r="X43" s="3">
        <f ca="1">ROUNDUP($F43*$E43*CHOOSE(X$7,
IFERROR(SUMPRODUCT('6. Patients'!CP$10:CP$107,OFFSET('6. Patients'!$DM$9,1,MATCH($D43,'6. Patients'!$DN$9:$EI$9,0),ROWS('6. Patients'!EC$10:EC$107))),0)+
IFERROR(SUMPRODUCT('6. Patients'!CP$10:CP$107,OFFSET('6. Patients'!$EJ$9,1,MATCH($D43,'6. Patients'!$EK$9:$EW$9,0),ROWS('6. Patients'!EC$10:EC$107))),0)+
IFERROR(SUMPRODUCT('6. Patients'!CP$10:CP$107,OFFSET('6. Patients'!$EX$9,1,MATCH($D43,'6. Patients'!$EY$9:$FT$9,0),ROWS('6. Patients'!EC$10:EC$107))),0)+
IFERROR(SUMPRODUCT('6. Patients'!CP$10:CP$107,OFFSET('6. Patients'!$FU$9,1,MATCH($D43,'6. Patients'!$FV$9:$GJ$9,0),ROWS('6. Patients'!EC$10:EC$107))),0),
IFERROR(SUMPRODUCT('6. Patients'!CP$10:CP$107,OFFSET('6. Patients'!$GK$9,1,MATCH($D43,'6. Patients'!$GL$9:$HG$9,0),ROWS('6. Patients'!EC$10:EC$107))),0)+
IFERROR(SUMPRODUCT('6. Patients'!CP$10:CP$107,OFFSET('6. Patients'!$HH$9,1,MATCH($D43,'6. Patients'!$HI$9:$HU$9,0),ROWS('6. Patients'!EC$10:EC$107))),0)+
IFERROR(SUMPRODUCT('6. Patients'!CP$10:CP$107,OFFSET('6. Patients'!$HV$9,1,MATCH($D43,'6. Patients'!$HW$9:$IR$9,0),ROWS('6. Patients'!EC$10:EC$107))),0)+
IFERROR(SUMPRODUCT('6. Patients'!CP$10:CP$107,OFFSET('6. Patients'!$IS$9,1,MATCH($D43,'6. Patients'!$IT$9:$JH$9,0),ROWS('6. Patients'!EC$10:EC$107))),0),
IFERROR(SUMPRODUCT('6. Patients'!CP$10:CP$107,OFFSET('6. Patients'!$JI$9,1,MATCH($D43,'6. Patients'!$JJ$9:$KE$9,0),ROWS('6. Patients'!EC$10:EC$107))),0)+
IFERROR(SUMPRODUCT('6. Patients'!CP$10:CP$107,OFFSET('6. Patients'!$KF$9,1,MATCH($D43,'6. Patients'!$KG$9:$KS$9,0),ROWS('6. Patients'!EC$10:EC$107))),0)+
IFERROR(SUMPRODUCT('6. Patients'!CP$10:CP$107,OFFSET('6. Patients'!$KT$9,1,MATCH($D43,'6. Patients'!$KU$9:$LP$9,0),ROWS('6. Patients'!EC$10:EC$107))),0)+
IFERROR(SUMPRODUCT('6. Patients'!CP$10:CP$107,OFFSET('6. Patients'!$LQ$9,1,MATCH($D43,'6. Patients'!$LR$9:$MF$9,0),ROWS('6. Patients'!EC$10:EC$107))),0))+
IFERROR(VLOOKUP($D43,$H$109:$L$139,COLUMNS($H$108:$J$108)-1+X$7,0)*$E43*$F43*'1. General Inputs'!$J$18,0),0)</f>
        <v>0</v>
      </c>
      <c r="Y43" s="3">
        <f ca="1">ROUNDUP($F43*$E43*CHOOSE(Y$7,
IFERROR(SUMPRODUCT('6. Patients'!CQ$10:CQ$107,OFFSET('6. Patients'!$DM$9,1,MATCH($D43,'6. Patients'!$DN$9:$EI$9,0),ROWS('6. Patients'!ED$10:ED$107))),0)+
IFERROR(SUMPRODUCT('6. Patients'!CQ$10:CQ$107,OFFSET('6. Patients'!$EJ$9,1,MATCH($D43,'6. Patients'!$EK$9:$EW$9,0),ROWS('6. Patients'!ED$10:ED$107))),0)+
IFERROR(SUMPRODUCT('6. Patients'!CQ$10:CQ$107,OFFSET('6. Patients'!$EX$9,1,MATCH($D43,'6. Patients'!$EY$9:$FT$9,0),ROWS('6. Patients'!ED$10:ED$107))),0)+
IFERROR(SUMPRODUCT('6. Patients'!CQ$10:CQ$107,OFFSET('6. Patients'!$FU$9,1,MATCH($D43,'6. Patients'!$FV$9:$GJ$9,0),ROWS('6. Patients'!ED$10:ED$107))),0),
IFERROR(SUMPRODUCT('6. Patients'!CQ$10:CQ$107,OFFSET('6. Patients'!$GK$9,1,MATCH($D43,'6. Patients'!$GL$9:$HG$9,0),ROWS('6. Patients'!ED$10:ED$107))),0)+
IFERROR(SUMPRODUCT('6. Patients'!CQ$10:CQ$107,OFFSET('6. Patients'!$HH$9,1,MATCH($D43,'6. Patients'!$HI$9:$HU$9,0),ROWS('6. Patients'!ED$10:ED$107))),0)+
IFERROR(SUMPRODUCT('6. Patients'!CQ$10:CQ$107,OFFSET('6. Patients'!$HV$9,1,MATCH($D43,'6. Patients'!$HW$9:$IR$9,0),ROWS('6. Patients'!ED$10:ED$107))),0)+
IFERROR(SUMPRODUCT('6. Patients'!CQ$10:CQ$107,OFFSET('6. Patients'!$IS$9,1,MATCH($D43,'6. Patients'!$IT$9:$JH$9,0),ROWS('6. Patients'!ED$10:ED$107))),0),
IFERROR(SUMPRODUCT('6. Patients'!CQ$10:CQ$107,OFFSET('6. Patients'!$JI$9,1,MATCH($D43,'6. Patients'!$JJ$9:$KE$9,0),ROWS('6. Patients'!ED$10:ED$107))),0)+
IFERROR(SUMPRODUCT('6. Patients'!CQ$10:CQ$107,OFFSET('6. Patients'!$KF$9,1,MATCH($D43,'6. Patients'!$KG$9:$KS$9,0),ROWS('6. Patients'!ED$10:ED$107))),0)+
IFERROR(SUMPRODUCT('6. Patients'!CQ$10:CQ$107,OFFSET('6. Patients'!$KT$9,1,MATCH($D43,'6. Patients'!$KU$9:$LP$9,0),ROWS('6. Patients'!ED$10:ED$107))),0)+
IFERROR(SUMPRODUCT('6. Patients'!CQ$10:CQ$107,OFFSET('6. Patients'!$LQ$9,1,MATCH($D43,'6. Patients'!$LR$9:$MF$9,0),ROWS('6. Patients'!ED$10:ED$107))),0))+
IFERROR(VLOOKUP($D43,$H$109:$L$139,COLUMNS($H$108:$J$108)-1+Y$7,0)*$E43*$F43*'1. General Inputs'!$J$18,0),0)</f>
        <v>0</v>
      </c>
      <c r="Z43" s="3">
        <f ca="1">ROUNDUP($F43*$E43*CHOOSE(Z$7,
IFERROR(SUMPRODUCT('6. Patients'!CR$10:CR$107,OFFSET('6. Patients'!$DM$9,1,MATCH($D43,'6. Patients'!$DN$9:$EI$9,0),ROWS('6. Patients'!EE$10:EE$107))),0)+
IFERROR(SUMPRODUCT('6. Patients'!CR$10:CR$107,OFFSET('6. Patients'!$EJ$9,1,MATCH($D43,'6. Patients'!$EK$9:$EW$9,0),ROWS('6. Patients'!EE$10:EE$107))),0)+
IFERROR(SUMPRODUCT('6. Patients'!CR$10:CR$107,OFFSET('6. Patients'!$EX$9,1,MATCH($D43,'6. Patients'!$EY$9:$FT$9,0),ROWS('6. Patients'!EE$10:EE$107))),0)+
IFERROR(SUMPRODUCT('6. Patients'!CR$10:CR$107,OFFSET('6. Patients'!$FU$9,1,MATCH($D43,'6. Patients'!$FV$9:$GJ$9,0),ROWS('6. Patients'!EE$10:EE$107))),0),
IFERROR(SUMPRODUCT('6. Patients'!CR$10:CR$107,OFFSET('6. Patients'!$GK$9,1,MATCH($D43,'6. Patients'!$GL$9:$HG$9,0),ROWS('6. Patients'!EE$10:EE$107))),0)+
IFERROR(SUMPRODUCT('6. Patients'!CR$10:CR$107,OFFSET('6. Patients'!$HH$9,1,MATCH($D43,'6. Patients'!$HI$9:$HU$9,0),ROWS('6. Patients'!EE$10:EE$107))),0)+
IFERROR(SUMPRODUCT('6. Patients'!CR$10:CR$107,OFFSET('6. Patients'!$HV$9,1,MATCH($D43,'6. Patients'!$HW$9:$IR$9,0),ROWS('6. Patients'!EE$10:EE$107))),0)+
IFERROR(SUMPRODUCT('6. Patients'!CR$10:CR$107,OFFSET('6. Patients'!$IS$9,1,MATCH($D43,'6. Patients'!$IT$9:$JH$9,0),ROWS('6. Patients'!EE$10:EE$107))),0),
IFERROR(SUMPRODUCT('6. Patients'!CR$10:CR$107,OFFSET('6. Patients'!$JI$9,1,MATCH($D43,'6. Patients'!$JJ$9:$KE$9,0),ROWS('6. Patients'!EE$10:EE$107))),0)+
IFERROR(SUMPRODUCT('6. Patients'!CR$10:CR$107,OFFSET('6. Patients'!$KF$9,1,MATCH($D43,'6. Patients'!$KG$9:$KS$9,0),ROWS('6. Patients'!EE$10:EE$107))),0)+
IFERROR(SUMPRODUCT('6. Patients'!CR$10:CR$107,OFFSET('6. Patients'!$KT$9,1,MATCH($D43,'6. Patients'!$KU$9:$LP$9,0),ROWS('6. Patients'!EE$10:EE$107))),0)+
IFERROR(SUMPRODUCT('6. Patients'!CR$10:CR$107,OFFSET('6. Patients'!$LQ$9,1,MATCH($D43,'6. Patients'!$LR$9:$MF$9,0),ROWS('6. Patients'!EE$10:EE$107))),0))+
IFERROR(VLOOKUP($D43,$H$109:$L$139,COLUMNS($H$108:$J$108)-1+Z$7,0)*$E43*$F43*'1. General Inputs'!$J$18,0),0)</f>
        <v>0</v>
      </c>
      <c r="AA43" s="3">
        <f ca="1">ROUNDUP($F43*$E43*CHOOSE(AA$7,
IFERROR(SUMPRODUCT('6. Patients'!CS$10:CS$107,OFFSET('6. Patients'!$DM$9,1,MATCH($D43,'6. Patients'!$DN$9:$EI$9,0),ROWS('6. Patients'!EF$10:EF$107))),0)+
IFERROR(SUMPRODUCT('6. Patients'!CS$10:CS$107,OFFSET('6. Patients'!$EJ$9,1,MATCH($D43,'6. Patients'!$EK$9:$EW$9,0),ROWS('6. Patients'!EF$10:EF$107))),0)+
IFERROR(SUMPRODUCT('6. Patients'!CS$10:CS$107,OFFSET('6. Patients'!$EX$9,1,MATCH($D43,'6. Patients'!$EY$9:$FT$9,0),ROWS('6. Patients'!EF$10:EF$107))),0)+
IFERROR(SUMPRODUCT('6. Patients'!CS$10:CS$107,OFFSET('6. Patients'!$FU$9,1,MATCH($D43,'6. Patients'!$FV$9:$GJ$9,0),ROWS('6. Patients'!EF$10:EF$107))),0),
IFERROR(SUMPRODUCT('6. Patients'!CS$10:CS$107,OFFSET('6. Patients'!$GK$9,1,MATCH($D43,'6. Patients'!$GL$9:$HG$9,0),ROWS('6. Patients'!EF$10:EF$107))),0)+
IFERROR(SUMPRODUCT('6. Patients'!CS$10:CS$107,OFFSET('6. Patients'!$HH$9,1,MATCH($D43,'6. Patients'!$HI$9:$HU$9,0),ROWS('6. Patients'!EF$10:EF$107))),0)+
IFERROR(SUMPRODUCT('6. Patients'!CS$10:CS$107,OFFSET('6. Patients'!$HV$9,1,MATCH($D43,'6. Patients'!$HW$9:$IR$9,0),ROWS('6. Patients'!EF$10:EF$107))),0)+
IFERROR(SUMPRODUCT('6. Patients'!CS$10:CS$107,OFFSET('6. Patients'!$IS$9,1,MATCH($D43,'6. Patients'!$IT$9:$JH$9,0),ROWS('6. Patients'!EF$10:EF$107))),0),
IFERROR(SUMPRODUCT('6. Patients'!CS$10:CS$107,OFFSET('6. Patients'!$JI$9,1,MATCH($D43,'6. Patients'!$JJ$9:$KE$9,0),ROWS('6. Patients'!EF$10:EF$107))),0)+
IFERROR(SUMPRODUCT('6. Patients'!CS$10:CS$107,OFFSET('6. Patients'!$KF$9,1,MATCH($D43,'6. Patients'!$KG$9:$KS$9,0),ROWS('6. Patients'!EF$10:EF$107))),0)+
IFERROR(SUMPRODUCT('6. Patients'!CS$10:CS$107,OFFSET('6. Patients'!$KT$9,1,MATCH($D43,'6. Patients'!$KU$9:$LP$9,0),ROWS('6. Patients'!EF$10:EF$107))),0)+
IFERROR(SUMPRODUCT('6. Patients'!CS$10:CS$107,OFFSET('6. Patients'!$LQ$9,1,MATCH($D43,'6. Patients'!$LR$9:$MF$9,0),ROWS('6. Patients'!EF$10:EF$107))),0))+
IFERROR(VLOOKUP($D43,$H$109:$L$139,COLUMNS($H$108:$J$108)-1+AA$7,0)*$E43*$F43*'1. General Inputs'!$J$18,0),0)</f>
        <v>0</v>
      </c>
      <c r="AB43" s="3">
        <f ca="1">ROUNDUP($F43*$E43*CHOOSE(AB$7,
IFERROR(SUMPRODUCT('6. Patients'!CT$10:CT$107,OFFSET('6. Patients'!$DM$9,1,MATCH($D43,'6. Patients'!$DN$9:$EI$9,0),ROWS('6. Patients'!EG$10:EG$107))),0)+
IFERROR(SUMPRODUCT('6. Patients'!CT$10:CT$107,OFFSET('6. Patients'!$EJ$9,1,MATCH($D43,'6. Patients'!$EK$9:$EW$9,0),ROWS('6. Patients'!EG$10:EG$107))),0)+
IFERROR(SUMPRODUCT('6. Patients'!CT$10:CT$107,OFFSET('6. Patients'!$EX$9,1,MATCH($D43,'6. Patients'!$EY$9:$FT$9,0),ROWS('6. Patients'!EG$10:EG$107))),0)+
IFERROR(SUMPRODUCT('6. Patients'!CT$10:CT$107,OFFSET('6. Patients'!$FU$9,1,MATCH($D43,'6. Patients'!$FV$9:$GJ$9,0),ROWS('6. Patients'!EG$10:EG$107))),0),
IFERROR(SUMPRODUCT('6. Patients'!CT$10:CT$107,OFFSET('6. Patients'!$GK$9,1,MATCH($D43,'6. Patients'!$GL$9:$HG$9,0),ROWS('6. Patients'!EG$10:EG$107))),0)+
IFERROR(SUMPRODUCT('6. Patients'!CT$10:CT$107,OFFSET('6. Patients'!$HH$9,1,MATCH($D43,'6. Patients'!$HI$9:$HU$9,0),ROWS('6. Patients'!EG$10:EG$107))),0)+
IFERROR(SUMPRODUCT('6. Patients'!CT$10:CT$107,OFFSET('6. Patients'!$HV$9,1,MATCH($D43,'6. Patients'!$HW$9:$IR$9,0),ROWS('6. Patients'!EG$10:EG$107))),0)+
IFERROR(SUMPRODUCT('6. Patients'!CT$10:CT$107,OFFSET('6. Patients'!$IS$9,1,MATCH($D43,'6. Patients'!$IT$9:$JH$9,0),ROWS('6. Patients'!EG$10:EG$107))),0),
IFERROR(SUMPRODUCT('6. Patients'!CT$10:CT$107,OFFSET('6. Patients'!$JI$9,1,MATCH($D43,'6. Patients'!$JJ$9:$KE$9,0),ROWS('6. Patients'!EG$10:EG$107))),0)+
IFERROR(SUMPRODUCT('6. Patients'!CT$10:CT$107,OFFSET('6. Patients'!$KF$9,1,MATCH($D43,'6. Patients'!$KG$9:$KS$9,0),ROWS('6. Patients'!EG$10:EG$107))),0)+
IFERROR(SUMPRODUCT('6. Patients'!CT$10:CT$107,OFFSET('6. Patients'!$KT$9,1,MATCH($D43,'6. Patients'!$KU$9:$LP$9,0),ROWS('6. Patients'!EG$10:EG$107))),0)+
IFERROR(SUMPRODUCT('6. Patients'!CT$10:CT$107,OFFSET('6. Patients'!$LQ$9,1,MATCH($D43,'6. Patients'!$LR$9:$MF$9,0),ROWS('6. Patients'!EG$10:EG$107))),0))+
IFERROR(VLOOKUP($D43,$H$109:$L$139,COLUMNS($H$108:$J$108)-1+AB$7,0)*$E43*$F43*'1. General Inputs'!$J$18,0),0)</f>
        <v>0</v>
      </c>
      <c r="AC43" s="3">
        <f ca="1">ROUNDUP($F43*$E43*CHOOSE(AC$7,
IFERROR(SUMPRODUCT('6. Patients'!CU$10:CU$107,OFFSET('6. Patients'!$DM$9,1,MATCH($D43,'6. Patients'!$DN$9:$EI$9,0),ROWS('6. Patients'!EH$10:EH$107))),0)+
IFERROR(SUMPRODUCT('6. Patients'!CU$10:CU$107,OFFSET('6. Patients'!$EJ$9,1,MATCH($D43,'6. Patients'!$EK$9:$EW$9,0),ROWS('6. Patients'!EH$10:EH$107))),0)+
IFERROR(SUMPRODUCT('6. Patients'!CU$10:CU$107,OFFSET('6. Patients'!$EX$9,1,MATCH($D43,'6. Patients'!$EY$9:$FT$9,0),ROWS('6. Patients'!EH$10:EH$107))),0)+
IFERROR(SUMPRODUCT('6. Patients'!CU$10:CU$107,OFFSET('6. Patients'!$FU$9,1,MATCH($D43,'6. Patients'!$FV$9:$GJ$9,0),ROWS('6. Patients'!EH$10:EH$107))),0),
IFERROR(SUMPRODUCT('6. Patients'!CU$10:CU$107,OFFSET('6. Patients'!$GK$9,1,MATCH($D43,'6. Patients'!$GL$9:$HG$9,0),ROWS('6. Patients'!EH$10:EH$107))),0)+
IFERROR(SUMPRODUCT('6. Patients'!CU$10:CU$107,OFFSET('6. Patients'!$HH$9,1,MATCH($D43,'6. Patients'!$HI$9:$HU$9,0),ROWS('6. Patients'!EH$10:EH$107))),0)+
IFERROR(SUMPRODUCT('6. Patients'!CU$10:CU$107,OFFSET('6. Patients'!$HV$9,1,MATCH($D43,'6. Patients'!$HW$9:$IR$9,0),ROWS('6. Patients'!EH$10:EH$107))),0)+
IFERROR(SUMPRODUCT('6. Patients'!CU$10:CU$107,OFFSET('6. Patients'!$IS$9,1,MATCH($D43,'6. Patients'!$IT$9:$JH$9,0),ROWS('6. Patients'!EH$10:EH$107))),0),
IFERROR(SUMPRODUCT('6. Patients'!CU$10:CU$107,OFFSET('6. Patients'!$JI$9,1,MATCH($D43,'6. Patients'!$JJ$9:$KE$9,0),ROWS('6. Patients'!EH$10:EH$107))),0)+
IFERROR(SUMPRODUCT('6. Patients'!CU$10:CU$107,OFFSET('6. Patients'!$KF$9,1,MATCH($D43,'6. Patients'!$KG$9:$KS$9,0),ROWS('6. Patients'!EH$10:EH$107))),0)+
IFERROR(SUMPRODUCT('6. Patients'!CU$10:CU$107,OFFSET('6. Patients'!$KT$9,1,MATCH($D43,'6. Patients'!$KU$9:$LP$9,0),ROWS('6. Patients'!EH$10:EH$107))),0)+
IFERROR(SUMPRODUCT('6. Patients'!CU$10:CU$107,OFFSET('6. Patients'!$LQ$9,1,MATCH($D43,'6. Patients'!$LR$9:$MF$9,0),ROWS('6. Patients'!EH$10:EH$107))),0))+
IFERROR(VLOOKUP($D43,$H$109:$L$139,COLUMNS($H$108:$J$108)-1+AC$7,0)*$E43*$F43*'1. General Inputs'!$J$18,0),0)</f>
        <v>0</v>
      </c>
      <c r="AD43" s="3">
        <f ca="1">ROUNDUP($F43*$E43*CHOOSE(AD$7,
IFERROR(SUMPRODUCT('6. Patients'!CV$10:CV$107,OFFSET('6. Patients'!$DM$9,1,MATCH($D43,'6. Patients'!$DN$9:$EI$9,0),ROWS('6. Patients'!EI$10:EI$107))),0)+
IFERROR(SUMPRODUCT('6. Patients'!CV$10:CV$107,OFFSET('6. Patients'!$EJ$9,1,MATCH($D43,'6. Patients'!$EK$9:$EW$9,0),ROWS('6. Patients'!EI$10:EI$107))),0)+
IFERROR(SUMPRODUCT('6. Patients'!CV$10:CV$107,OFFSET('6. Patients'!$EX$9,1,MATCH($D43,'6. Patients'!$EY$9:$FT$9,0),ROWS('6. Patients'!EI$10:EI$107))),0)+
IFERROR(SUMPRODUCT('6. Patients'!CV$10:CV$107,OFFSET('6. Patients'!$FU$9,1,MATCH($D43,'6. Patients'!$FV$9:$GJ$9,0),ROWS('6. Patients'!EI$10:EI$107))),0),
IFERROR(SUMPRODUCT('6. Patients'!CV$10:CV$107,OFFSET('6. Patients'!$GK$9,1,MATCH($D43,'6. Patients'!$GL$9:$HG$9,0),ROWS('6. Patients'!EI$10:EI$107))),0)+
IFERROR(SUMPRODUCT('6. Patients'!CV$10:CV$107,OFFSET('6. Patients'!$HH$9,1,MATCH($D43,'6. Patients'!$HI$9:$HU$9,0),ROWS('6. Patients'!EI$10:EI$107))),0)+
IFERROR(SUMPRODUCT('6. Patients'!CV$10:CV$107,OFFSET('6. Patients'!$HV$9,1,MATCH($D43,'6. Patients'!$HW$9:$IR$9,0),ROWS('6. Patients'!EI$10:EI$107))),0)+
IFERROR(SUMPRODUCT('6. Patients'!CV$10:CV$107,OFFSET('6. Patients'!$IS$9,1,MATCH($D43,'6. Patients'!$IT$9:$JH$9,0),ROWS('6. Patients'!EI$10:EI$107))),0),
IFERROR(SUMPRODUCT('6. Patients'!CV$10:CV$107,OFFSET('6. Patients'!$JI$9,1,MATCH($D43,'6. Patients'!$JJ$9:$KE$9,0),ROWS('6. Patients'!EI$10:EI$107))),0)+
IFERROR(SUMPRODUCT('6. Patients'!CV$10:CV$107,OFFSET('6. Patients'!$KF$9,1,MATCH($D43,'6. Patients'!$KG$9:$KS$9,0),ROWS('6. Patients'!EI$10:EI$107))),0)+
IFERROR(SUMPRODUCT('6. Patients'!CV$10:CV$107,OFFSET('6. Patients'!$KT$9,1,MATCH($D43,'6. Patients'!$KU$9:$LP$9,0),ROWS('6. Patients'!EI$10:EI$107))),0)+
IFERROR(SUMPRODUCT('6. Patients'!CV$10:CV$107,OFFSET('6. Patients'!$LQ$9,1,MATCH($D43,'6. Patients'!$LR$9:$MF$9,0),ROWS('6. Patients'!EI$10:EI$107))),0))+
IFERROR(VLOOKUP($D43,$H$109:$L$139,COLUMNS($H$108:$J$108)-1+AD$7,0)*$E43*$F43*'1. General Inputs'!$J$18,0),0)</f>
        <v>0</v>
      </c>
      <c r="AE43" s="3">
        <f ca="1">ROUNDUP($F43*$E43*CHOOSE(AE$7,
IFERROR(SUMPRODUCT('6. Patients'!CW$10:CW$107,OFFSET('6. Patients'!$DM$9,1,MATCH($D43,'6. Patients'!$DN$9:$EI$9,0),ROWS('6. Patients'!EJ$10:EJ$107))),0)+
IFERROR(SUMPRODUCT('6. Patients'!CW$10:CW$107,OFFSET('6. Patients'!$EJ$9,1,MATCH($D43,'6. Patients'!$EK$9:$EW$9,0),ROWS('6. Patients'!EJ$10:EJ$107))),0)+
IFERROR(SUMPRODUCT('6. Patients'!CW$10:CW$107,OFFSET('6. Patients'!$EX$9,1,MATCH($D43,'6. Patients'!$EY$9:$FT$9,0),ROWS('6. Patients'!EJ$10:EJ$107))),0)+
IFERROR(SUMPRODUCT('6. Patients'!CW$10:CW$107,OFFSET('6. Patients'!$FU$9,1,MATCH($D43,'6. Patients'!$FV$9:$GJ$9,0),ROWS('6. Patients'!EJ$10:EJ$107))),0),
IFERROR(SUMPRODUCT('6. Patients'!CW$10:CW$107,OFFSET('6. Patients'!$GK$9,1,MATCH($D43,'6. Patients'!$GL$9:$HG$9,0),ROWS('6. Patients'!EJ$10:EJ$107))),0)+
IFERROR(SUMPRODUCT('6. Patients'!CW$10:CW$107,OFFSET('6. Patients'!$HH$9,1,MATCH($D43,'6. Patients'!$HI$9:$HU$9,0),ROWS('6. Patients'!EJ$10:EJ$107))),0)+
IFERROR(SUMPRODUCT('6. Patients'!CW$10:CW$107,OFFSET('6. Patients'!$HV$9,1,MATCH($D43,'6. Patients'!$HW$9:$IR$9,0),ROWS('6. Patients'!EJ$10:EJ$107))),0)+
IFERROR(SUMPRODUCT('6. Patients'!CW$10:CW$107,OFFSET('6. Patients'!$IS$9,1,MATCH($D43,'6. Patients'!$IT$9:$JH$9,0),ROWS('6. Patients'!EJ$10:EJ$107))),0),
IFERROR(SUMPRODUCT('6. Patients'!CW$10:CW$107,OFFSET('6. Patients'!$JI$9,1,MATCH($D43,'6. Patients'!$JJ$9:$KE$9,0),ROWS('6. Patients'!EJ$10:EJ$107))),0)+
IFERROR(SUMPRODUCT('6. Patients'!CW$10:CW$107,OFFSET('6. Patients'!$KF$9,1,MATCH($D43,'6. Patients'!$KG$9:$KS$9,0),ROWS('6. Patients'!EJ$10:EJ$107))),0)+
IFERROR(SUMPRODUCT('6. Patients'!CW$10:CW$107,OFFSET('6. Patients'!$KT$9,1,MATCH($D43,'6. Patients'!$KU$9:$LP$9,0),ROWS('6. Patients'!EJ$10:EJ$107))),0)+
IFERROR(SUMPRODUCT('6. Patients'!CW$10:CW$107,OFFSET('6. Patients'!$LQ$9,1,MATCH($D43,'6. Patients'!$LR$9:$MF$9,0),ROWS('6. Patients'!EJ$10:EJ$107))),0))+
IFERROR(VLOOKUP($D43,$H$109:$L$139,COLUMNS($H$108:$J$108)-1+AE$7,0)*$E43*$F43*'1. General Inputs'!$J$18,0),0)</f>
        <v>0</v>
      </c>
      <c r="AF43" s="3">
        <f ca="1">ROUNDUP($F43*$E43*CHOOSE(AF$7,
IFERROR(SUMPRODUCT('6. Patients'!CX$10:CX$107,OFFSET('6. Patients'!$DM$9,1,MATCH($D43,'6. Patients'!$DN$9:$EI$9,0),ROWS('6. Patients'!EK$10:EK$107))),0)+
IFERROR(SUMPRODUCT('6. Patients'!CX$10:CX$107,OFFSET('6. Patients'!$EJ$9,1,MATCH($D43,'6. Patients'!$EK$9:$EW$9,0),ROWS('6. Patients'!EK$10:EK$107))),0)+
IFERROR(SUMPRODUCT('6. Patients'!CX$10:CX$107,OFFSET('6. Patients'!$EX$9,1,MATCH($D43,'6. Patients'!$EY$9:$FT$9,0),ROWS('6. Patients'!EK$10:EK$107))),0)+
IFERROR(SUMPRODUCT('6. Patients'!CX$10:CX$107,OFFSET('6. Patients'!$FU$9,1,MATCH($D43,'6. Patients'!$FV$9:$GJ$9,0),ROWS('6. Patients'!EK$10:EK$107))),0),
IFERROR(SUMPRODUCT('6. Patients'!CX$10:CX$107,OFFSET('6. Patients'!$GK$9,1,MATCH($D43,'6. Patients'!$GL$9:$HG$9,0),ROWS('6. Patients'!EK$10:EK$107))),0)+
IFERROR(SUMPRODUCT('6. Patients'!CX$10:CX$107,OFFSET('6. Patients'!$HH$9,1,MATCH($D43,'6. Patients'!$HI$9:$HU$9,0),ROWS('6. Patients'!EK$10:EK$107))),0)+
IFERROR(SUMPRODUCT('6. Patients'!CX$10:CX$107,OFFSET('6. Patients'!$HV$9,1,MATCH($D43,'6. Patients'!$HW$9:$IR$9,0),ROWS('6. Patients'!EK$10:EK$107))),0)+
IFERROR(SUMPRODUCT('6. Patients'!CX$10:CX$107,OFFSET('6. Patients'!$IS$9,1,MATCH($D43,'6. Patients'!$IT$9:$JH$9,0),ROWS('6. Patients'!EK$10:EK$107))),0),
IFERROR(SUMPRODUCT('6. Patients'!CX$10:CX$107,OFFSET('6. Patients'!$JI$9,1,MATCH($D43,'6. Patients'!$JJ$9:$KE$9,0),ROWS('6. Patients'!EK$10:EK$107))),0)+
IFERROR(SUMPRODUCT('6. Patients'!CX$10:CX$107,OFFSET('6. Patients'!$KF$9,1,MATCH($D43,'6. Patients'!$KG$9:$KS$9,0),ROWS('6. Patients'!EK$10:EK$107))),0)+
IFERROR(SUMPRODUCT('6. Patients'!CX$10:CX$107,OFFSET('6. Patients'!$KT$9,1,MATCH($D43,'6. Patients'!$KU$9:$LP$9,0),ROWS('6. Patients'!EK$10:EK$107))),0)+
IFERROR(SUMPRODUCT('6. Patients'!CX$10:CX$107,OFFSET('6. Patients'!$LQ$9,1,MATCH($D43,'6. Patients'!$LR$9:$MF$9,0),ROWS('6. Patients'!EK$10:EK$107))),0))+
IFERROR(VLOOKUP($D43,$H$109:$L$139,COLUMNS($H$108:$J$108)-1+AF$7,0)*$E43*$F43*'1. General Inputs'!$J$18,0),0)</f>
        <v>0</v>
      </c>
      <c r="AG43" s="3">
        <f ca="1">ROUNDUP($F43*$E43*CHOOSE(AG$7,
IFERROR(SUMPRODUCT('6. Patients'!CY$10:CY$107,OFFSET('6. Patients'!$DM$9,1,MATCH($D43,'6. Patients'!$DN$9:$EI$9,0),ROWS('6. Patients'!EL$10:EL$107))),0)+
IFERROR(SUMPRODUCT('6. Patients'!CY$10:CY$107,OFFSET('6. Patients'!$EJ$9,1,MATCH($D43,'6. Patients'!$EK$9:$EW$9,0),ROWS('6. Patients'!EL$10:EL$107))),0)+
IFERROR(SUMPRODUCT('6. Patients'!CY$10:CY$107,OFFSET('6. Patients'!$EX$9,1,MATCH($D43,'6. Patients'!$EY$9:$FT$9,0),ROWS('6. Patients'!EL$10:EL$107))),0)+
IFERROR(SUMPRODUCT('6. Patients'!CY$10:CY$107,OFFSET('6. Patients'!$FU$9,1,MATCH($D43,'6. Patients'!$FV$9:$GJ$9,0),ROWS('6. Patients'!EL$10:EL$107))),0),
IFERROR(SUMPRODUCT('6. Patients'!CY$10:CY$107,OFFSET('6. Patients'!$GK$9,1,MATCH($D43,'6. Patients'!$GL$9:$HG$9,0),ROWS('6. Patients'!EL$10:EL$107))),0)+
IFERROR(SUMPRODUCT('6. Patients'!CY$10:CY$107,OFFSET('6. Patients'!$HH$9,1,MATCH($D43,'6. Patients'!$HI$9:$HU$9,0),ROWS('6. Patients'!EL$10:EL$107))),0)+
IFERROR(SUMPRODUCT('6. Patients'!CY$10:CY$107,OFFSET('6. Patients'!$HV$9,1,MATCH($D43,'6. Patients'!$HW$9:$IR$9,0),ROWS('6. Patients'!EL$10:EL$107))),0)+
IFERROR(SUMPRODUCT('6. Patients'!CY$10:CY$107,OFFSET('6. Patients'!$IS$9,1,MATCH($D43,'6. Patients'!$IT$9:$JH$9,0),ROWS('6. Patients'!EL$10:EL$107))),0),
IFERROR(SUMPRODUCT('6. Patients'!CY$10:CY$107,OFFSET('6. Patients'!$JI$9,1,MATCH($D43,'6. Patients'!$JJ$9:$KE$9,0),ROWS('6. Patients'!EL$10:EL$107))),0)+
IFERROR(SUMPRODUCT('6. Patients'!CY$10:CY$107,OFFSET('6. Patients'!$KF$9,1,MATCH($D43,'6. Patients'!$KG$9:$KS$9,0),ROWS('6. Patients'!EL$10:EL$107))),0)+
IFERROR(SUMPRODUCT('6. Patients'!CY$10:CY$107,OFFSET('6. Patients'!$KT$9,1,MATCH($D43,'6. Patients'!$KU$9:$LP$9,0),ROWS('6. Patients'!EL$10:EL$107))),0)+
IFERROR(SUMPRODUCT('6. Patients'!CY$10:CY$107,OFFSET('6. Patients'!$LQ$9,1,MATCH($D43,'6. Patients'!$LR$9:$MF$9,0),ROWS('6. Patients'!EL$10:EL$107))),0))+
IFERROR(VLOOKUP($D43,$H$109:$L$139,COLUMNS($H$108:$J$108)-1+AG$7,0)*$E43*$F43*'1. General Inputs'!$J$18,0),0)</f>
        <v>0</v>
      </c>
      <c r="AH43" s="3">
        <f ca="1">ROUNDUP($F43*$E43*CHOOSE(AH$7,
IFERROR(SUMPRODUCT('6. Patients'!CZ$10:CZ$107,OFFSET('6. Patients'!$DM$9,1,MATCH($D43,'6. Patients'!$DN$9:$EI$9,0),ROWS('6. Patients'!EM$10:EM$107))),0)+
IFERROR(SUMPRODUCT('6. Patients'!CZ$10:CZ$107,OFFSET('6. Patients'!$EJ$9,1,MATCH($D43,'6. Patients'!$EK$9:$EW$9,0),ROWS('6. Patients'!EM$10:EM$107))),0)+
IFERROR(SUMPRODUCT('6. Patients'!CZ$10:CZ$107,OFFSET('6. Patients'!$EX$9,1,MATCH($D43,'6. Patients'!$EY$9:$FT$9,0),ROWS('6. Patients'!EM$10:EM$107))),0)+
IFERROR(SUMPRODUCT('6. Patients'!CZ$10:CZ$107,OFFSET('6. Patients'!$FU$9,1,MATCH($D43,'6. Patients'!$FV$9:$GJ$9,0),ROWS('6. Patients'!EM$10:EM$107))),0),
IFERROR(SUMPRODUCT('6. Patients'!CZ$10:CZ$107,OFFSET('6. Patients'!$GK$9,1,MATCH($D43,'6. Patients'!$GL$9:$HG$9,0),ROWS('6. Patients'!EM$10:EM$107))),0)+
IFERROR(SUMPRODUCT('6. Patients'!CZ$10:CZ$107,OFFSET('6. Patients'!$HH$9,1,MATCH($D43,'6. Patients'!$HI$9:$HU$9,0),ROWS('6. Patients'!EM$10:EM$107))),0)+
IFERROR(SUMPRODUCT('6. Patients'!CZ$10:CZ$107,OFFSET('6. Patients'!$HV$9,1,MATCH($D43,'6. Patients'!$HW$9:$IR$9,0),ROWS('6. Patients'!EM$10:EM$107))),0)+
IFERROR(SUMPRODUCT('6. Patients'!CZ$10:CZ$107,OFFSET('6. Patients'!$IS$9,1,MATCH($D43,'6. Patients'!$IT$9:$JH$9,0),ROWS('6. Patients'!EM$10:EM$107))),0),
IFERROR(SUMPRODUCT('6. Patients'!CZ$10:CZ$107,OFFSET('6. Patients'!$JI$9,1,MATCH($D43,'6. Patients'!$JJ$9:$KE$9,0),ROWS('6. Patients'!EM$10:EM$107))),0)+
IFERROR(SUMPRODUCT('6. Patients'!CZ$10:CZ$107,OFFSET('6. Patients'!$KF$9,1,MATCH($D43,'6. Patients'!$KG$9:$KS$9,0),ROWS('6. Patients'!EM$10:EM$107))),0)+
IFERROR(SUMPRODUCT('6. Patients'!CZ$10:CZ$107,OFFSET('6. Patients'!$KT$9,1,MATCH($D43,'6. Patients'!$KU$9:$LP$9,0),ROWS('6. Patients'!EM$10:EM$107))),0)+
IFERROR(SUMPRODUCT('6. Patients'!CZ$10:CZ$107,OFFSET('6. Patients'!$LQ$9,1,MATCH($D43,'6. Patients'!$LR$9:$MF$9,0),ROWS('6. Patients'!EM$10:EM$107))),0))+
IFERROR(VLOOKUP($D43,$H$109:$L$139,COLUMNS($H$108:$J$108)-1+AH$7,0)*$E43*$F43*'1. General Inputs'!$J$18,0),0)</f>
        <v>0</v>
      </c>
      <c r="AI43" s="3">
        <f ca="1">ROUNDUP($F43*$E43*CHOOSE(AI$7,
IFERROR(SUMPRODUCT('6. Patients'!DA$10:DA$107,OFFSET('6. Patients'!$DM$9,1,MATCH($D43,'6. Patients'!$DN$9:$EI$9,0),ROWS('6. Patients'!EN$10:EN$107))),0)+
IFERROR(SUMPRODUCT('6. Patients'!DA$10:DA$107,OFFSET('6. Patients'!$EJ$9,1,MATCH($D43,'6. Patients'!$EK$9:$EW$9,0),ROWS('6. Patients'!EN$10:EN$107))),0)+
IFERROR(SUMPRODUCT('6. Patients'!DA$10:DA$107,OFFSET('6. Patients'!$EX$9,1,MATCH($D43,'6. Patients'!$EY$9:$FT$9,0),ROWS('6. Patients'!EN$10:EN$107))),0)+
IFERROR(SUMPRODUCT('6. Patients'!DA$10:DA$107,OFFSET('6. Patients'!$FU$9,1,MATCH($D43,'6. Patients'!$FV$9:$GJ$9,0),ROWS('6. Patients'!EN$10:EN$107))),0),
IFERROR(SUMPRODUCT('6. Patients'!DA$10:DA$107,OFFSET('6. Patients'!$GK$9,1,MATCH($D43,'6. Patients'!$GL$9:$HG$9,0),ROWS('6. Patients'!EN$10:EN$107))),0)+
IFERROR(SUMPRODUCT('6. Patients'!DA$10:DA$107,OFFSET('6. Patients'!$HH$9,1,MATCH($D43,'6. Patients'!$HI$9:$HU$9,0),ROWS('6. Patients'!EN$10:EN$107))),0)+
IFERROR(SUMPRODUCT('6. Patients'!DA$10:DA$107,OFFSET('6. Patients'!$HV$9,1,MATCH($D43,'6. Patients'!$HW$9:$IR$9,0),ROWS('6. Patients'!EN$10:EN$107))),0)+
IFERROR(SUMPRODUCT('6. Patients'!DA$10:DA$107,OFFSET('6. Patients'!$IS$9,1,MATCH($D43,'6. Patients'!$IT$9:$JH$9,0),ROWS('6. Patients'!EN$10:EN$107))),0),
IFERROR(SUMPRODUCT('6. Patients'!DA$10:DA$107,OFFSET('6. Patients'!$JI$9,1,MATCH($D43,'6. Patients'!$JJ$9:$KE$9,0),ROWS('6. Patients'!EN$10:EN$107))),0)+
IFERROR(SUMPRODUCT('6. Patients'!DA$10:DA$107,OFFSET('6. Patients'!$KF$9,1,MATCH($D43,'6. Patients'!$KG$9:$KS$9,0),ROWS('6. Patients'!EN$10:EN$107))),0)+
IFERROR(SUMPRODUCT('6. Patients'!DA$10:DA$107,OFFSET('6. Patients'!$KT$9,1,MATCH($D43,'6. Patients'!$KU$9:$LP$9,0),ROWS('6. Patients'!EN$10:EN$107))),0)+
IFERROR(SUMPRODUCT('6. Patients'!DA$10:DA$107,OFFSET('6. Patients'!$LQ$9,1,MATCH($D43,'6. Patients'!$LR$9:$MF$9,0),ROWS('6. Patients'!EN$10:EN$107))),0))+
IFERROR(VLOOKUP($D43,$H$109:$L$139,COLUMNS($H$108:$J$108)-1+AI$7,0)*$E43*$F43*'1. General Inputs'!$J$18,0),0)</f>
        <v>0</v>
      </c>
      <c r="AJ43" s="3">
        <f ca="1">ROUNDUP($F43*$E43*CHOOSE(AJ$7,
IFERROR(SUMPRODUCT('6. Patients'!DB$10:DB$107,OFFSET('6. Patients'!$DM$9,1,MATCH($D43,'6. Patients'!$DN$9:$EI$9,0),ROWS('6. Patients'!EO$10:EO$107))),0)+
IFERROR(SUMPRODUCT('6. Patients'!DB$10:DB$107,OFFSET('6. Patients'!$EJ$9,1,MATCH($D43,'6. Patients'!$EK$9:$EW$9,0),ROWS('6. Patients'!EO$10:EO$107))),0)+
IFERROR(SUMPRODUCT('6. Patients'!DB$10:DB$107,OFFSET('6. Patients'!$EX$9,1,MATCH($D43,'6. Patients'!$EY$9:$FT$9,0),ROWS('6. Patients'!EO$10:EO$107))),0)+
IFERROR(SUMPRODUCT('6. Patients'!DB$10:DB$107,OFFSET('6. Patients'!$FU$9,1,MATCH($D43,'6. Patients'!$FV$9:$GJ$9,0),ROWS('6. Patients'!EO$10:EO$107))),0),
IFERROR(SUMPRODUCT('6. Patients'!DB$10:DB$107,OFFSET('6. Patients'!$GK$9,1,MATCH($D43,'6. Patients'!$GL$9:$HG$9,0),ROWS('6. Patients'!EO$10:EO$107))),0)+
IFERROR(SUMPRODUCT('6. Patients'!DB$10:DB$107,OFFSET('6. Patients'!$HH$9,1,MATCH($D43,'6. Patients'!$HI$9:$HU$9,0),ROWS('6. Patients'!EO$10:EO$107))),0)+
IFERROR(SUMPRODUCT('6. Patients'!DB$10:DB$107,OFFSET('6. Patients'!$HV$9,1,MATCH($D43,'6. Patients'!$HW$9:$IR$9,0),ROWS('6. Patients'!EO$10:EO$107))),0)+
IFERROR(SUMPRODUCT('6. Patients'!DB$10:DB$107,OFFSET('6. Patients'!$IS$9,1,MATCH($D43,'6. Patients'!$IT$9:$JH$9,0),ROWS('6. Patients'!EO$10:EO$107))),0),
IFERROR(SUMPRODUCT('6. Patients'!DB$10:DB$107,OFFSET('6. Patients'!$JI$9,1,MATCH($D43,'6. Patients'!$JJ$9:$KE$9,0),ROWS('6. Patients'!EO$10:EO$107))),0)+
IFERROR(SUMPRODUCT('6. Patients'!DB$10:DB$107,OFFSET('6. Patients'!$KF$9,1,MATCH($D43,'6. Patients'!$KG$9:$KS$9,0),ROWS('6. Patients'!EO$10:EO$107))),0)+
IFERROR(SUMPRODUCT('6. Patients'!DB$10:DB$107,OFFSET('6. Patients'!$KT$9,1,MATCH($D43,'6. Patients'!$KU$9:$LP$9,0),ROWS('6. Patients'!EO$10:EO$107))),0)+
IFERROR(SUMPRODUCT('6. Patients'!DB$10:DB$107,OFFSET('6. Patients'!$LQ$9,1,MATCH($D43,'6. Patients'!$LR$9:$MF$9,0),ROWS('6. Patients'!EO$10:EO$107))),0))+
IFERROR(VLOOKUP($D43,$H$109:$L$139,COLUMNS($H$108:$J$108)-1+AJ$7,0)*$E43*$F43*'1. General Inputs'!$J$18,0),0)</f>
        <v>0</v>
      </c>
      <c r="AK43" s="3">
        <f ca="1">ROUNDUP($F43*$E43*CHOOSE(AK$7,
IFERROR(SUMPRODUCT('6. Patients'!DC$10:DC$107,OFFSET('6. Patients'!$DM$9,1,MATCH($D43,'6. Patients'!$DN$9:$EI$9,0),ROWS('6. Patients'!EP$10:EP$107))),0)+
IFERROR(SUMPRODUCT('6. Patients'!DC$10:DC$107,OFFSET('6. Patients'!$EJ$9,1,MATCH($D43,'6. Patients'!$EK$9:$EW$9,0),ROWS('6. Patients'!EP$10:EP$107))),0)+
IFERROR(SUMPRODUCT('6. Patients'!DC$10:DC$107,OFFSET('6. Patients'!$EX$9,1,MATCH($D43,'6. Patients'!$EY$9:$FT$9,0),ROWS('6. Patients'!EP$10:EP$107))),0)+
IFERROR(SUMPRODUCT('6. Patients'!DC$10:DC$107,OFFSET('6. Patients'!$FU$9,1,MATCH($D43,'6. Patients'!$FV$9:$GJ$9,0),ROWS('6. Patients'!EP$10:EP$107))),0),
IFERROR(SUMPRODUCT('6. Patients'!DC$10:DC$107,OFFSET('6. Patients'!$GK$9,1,MATCH($D43,'6. Patients'!$GL$9:$HG$9,0),ROWS('6. Patients'!EP$10:EP$107))),0)+
IFERROR(SUMPRODUCT('6. Patients'!DC$10:DC$107,OFFSET('6. Patients'!$HH$9,1,MATCH($D43,'6. Patients'!$HI$9:$HU$9,0),ROWS('6. Patients'!EP$10:EP$107))),0)+
IFERROR(SUMPRODUCT('6. Patients'!DC$10:DC$107,OFFSET('6. Patients'!$HV$9,1,MATCH($D43,'6. Patients'!$HW$9:$IR$9,0),ROWS('6. Patients'!EP$10:EP$107))),0)+
IFERROR(SUMPRODUCT('6. Patients'!DC$10:DC$107,OFFSET('6. Patients'!$IS$9,1,MATCH($D43,'6. Patients'!$IT$9:$JH$9,0),ROWS('6. Patients'!EP$10:EP$107))),0),
IFERROR(SUMPRODUCT('6. Patients'!DC$10:DC$107,OFFSET('6. Patients'!$JI$9,1,MATCH($D43,'6. Patients'!$JJ$9:$KE$9,0),ROWS('6. Patients'!EP$10:EP$107))),0)+
IFERROR(SUMPRODUCT('6. Patients'!DC$10:DC$107,OFFSET('6. Patients'!$KF$9,1,MATCH($D43,'6. Patients'!$KG$9:$KS$9,0),ROWS('6. Patients'!EP$10:EP$107))),0)+
IFERROR(SUMPRODUCT('6. Patients'!DC$10:DC$107,OFFSET('6. Patients'!$KT$9,1,MATCH($D43,'6. Patients'!$KU$9:$LP$9,0),ROWS('6. Patients'!EP$10:EP$107))),0)+
IFERROR(SUMPRODUCT('6. Patients'!DC$10:DC$107,OFFSET('6. Patients'!$LQ$9,1,MATCH($D43,'6. Patients'!$LR$9:$MF$9,0),ROWS('6. Patients'!EP$10:EP$107))),0))+
IFERROR(VLOOKUP($D43,$H$109:$L$139,COLUMNS($H$108:$J$108)-1+AK$7,0)*$E43*$F43*'1. General Inputs'!$J$18,0),0)</f>
        <v>0</v>
      </c>
      <c r="AL43" s="3">
        <f ca="1">ROUNDUP($F43*$E43*CHOOSE(AL$7,
IFERROR(SUMPRODUCT('6. Patients'!DD$10:DD$107,OFFSET('6. Patients'!$DM$9,1,MATCH($D43,'6. Patients'!$DN$9:$EI$9,0),ROWS('6. Patients'!EQ$10:EQ$107))),0)+
IFERROR(SUMPRODUCT('6. Patients'!DD$10:DD$107,OFFSET('6. Patients'!$EJ$9,1,MATCH($D43,'6. Patients'!$EK$9:$EW$9,0),ROWS('6. Patients'!EQ$10:EQ$107))),0)+
IFERROR(SUMPRODUCT('6. Patients'!DD$10:DD$107,OFFSET('6. Patients'!$EX$9,1,MATCH($D43,'6. Patients'!$EY$9:$FT$9,0),ROWS('6. Patients'!EQ$10:EQ$107))),0)+
IFERROR(SUMPRODUCT('6. Patients'!DD$10:DD$107,OFFSET('6. Patients'!$FU$9,1,MATCH($D43,'6. Patients'!$FV$9:$GJ$9,0),ROWS('6. Patients'!EQ$10:EQ$107))),0),
IFERROR(SUMPRODUCT('6. Patients'!DD$10:DD$107,OFFSET('6. Patients'!$GK$9,1,MATCH($D43,'6. Patients'!$GL$9:$HG$9,0),ROWS('6. Patients'!EQ$10:EQ$107))),0)+
IFERROR(SUMPRODUCT('6. Patients'!DD$10:DD$107,OFFSET('6. Patients'!$HH$9,1,MATCH($D43,'6. Patients'!$HI$9:$HU$9,0),ROWS('6. Patients'!EQ$10:EQ$107))),0)+
IFERROR(SUMPRODUCT('6. Patients'!DD$10:DD$107,OFFSET('6. Patients'!$HV$9,1,MATCH($D43,'6. Patients'!$HW$9:$IR$9,0),ROWS('6. Patients'!EQ$10:EQ$107))),0)+
IFERROR(SUMPRODUCT('6. Patients'!DD$10:DD$107,OFFSET('6. Patients'!$IS$9,1,MATCH($D43,'6. Patients'!$IT$9:$JH$9,0),ROWS('6. Patients'!EQ$10:EQ$107))),0),
IFERROR(SUMPRODUCT('6. Patients'!DD$10:DD$107,OFFSET('6. Patients'!$JI$9,1,MATCH($D43,'6. Patients'!$JJ$9:$KE$9,0),ROWS('6. Patients'!EQ$10:EQ$107))),0)+
IFERROR(SUMPRODUCT('6. Patients'!DD$10:DD$107,OFFSET('6. Patients'!$KF$9,1,MATCH($D43,'6. Patients'!$KG$9:$KS$9,0),ROWS('6. Patients'!EQ$10:EQ$107))),0)+
IFERROR(SUMPRODUCT('6. Patients'!DD$10:DD$107,OFFSET('6. Patients'!$KT$9,1,MATCH($D43,'6. Patients'!$KU$9:$LP$9,0),ROWS('6. Patients'!EQ$10:EQ$107))),0)+
IFERROR(SUMPRODUCT('6. Patients'!DD$10:DD$107,OFFSET('6. Patients'!$LQ$9,1,MATCH($D43,'6. Patients'!$LR$9:$MF$9,0),ROWS('6. Patients'!EQ$10:EQ$107))),0))+
IFERROR(VLOOKUP($D43,$H$109:$L$139,COLUMNS($H$108:$J$108)-1+AL$7,0)*$E43*$F43*'1. General Inputs'!$J$18,0),0)</f>
        <v>0</v>
      </c>
      <c r="AM43" s="3">
        <f ca="1">ROUNDUP($F43*$E43*CHOOSE(AM$7,
IFERROR(SUMPRODUCT('6. Patients'!DE$10:DE$107,OFFSET('6. Patients'!$DM$9,1,MATCH($D43,'6. Patients'!$DN$9:$EI$9,0),ROWS('6. Patients'!ER$10:ER$107))),0)+
IFERROR(SUMPRODUCT('6. Patients'!DE$10:DE$107,OFFSET('6. Patients'!$EJ$9,1,MATCH($D43,'6. Patients'!$EK$9:$EW$9,0),ROWS('6. Patients'!ER$10:ER$107))),0)+
IFERROR(SUMPRODUCT('6. Patients'!DE$10:DE$107,OFFSET('6. Patients'!$EX$9,1,MATCH($D43,'6. Patients'!$EY$9:$FT$9,0),ROWS('6. Patients'!ER$10:ER$107))),0)+
IFERROR(SUMPRODUCT('6. Patients'!DE$10:DE$107,OFFSET('6. Patients'!$FU$9,1,MATCH($D43,'6. Patients'!$FV$9:$GJ$9,0),ROWS('6. Patients'!ER$10:ER$107))),0),
IFERROR(SUMPRODUCT('6. Patients'!DE$10:DE$107,OFFSET('6. Patients'!$GK$9,1,MATCH($D43,'6. Patients'!$GL$9:$HG$9,0),ROWS('6. Patients'!ER$10:ER$107))),0)+
IFERROR(SUMPRODUCT('6. Patients'!DE$10:DE$107,OFFSET('6. Patients'!$HH$9,1,MATCH($D43,'6. Patients'!$HI$9:$HU$9,0),ROWS('6. Patients'!ER$10:ER$107))),0)+
IFERROR(SUMPRODUCT('6. Patients'!DE$10:DE$107,OFFSET('6. Patients'!$HV$9,1,MATCH($D43,'6. Patients'!$HW$9:$IR$9,0),ROWS('6. Patients'!ER$10:ER$107))),0)+
IFERROR(SUMPRODUCT('6. Patients'!DE$10:DE$107,OFFSET('6. Patients'!$IS$9,1,MATCH($D43,'6. Patients'!$IT$9:$JH$9,0),ROWS('6. Patients'!ER$10:ER$107))),0),
IFERROR(SUMPRODUCT('6. Patients'!DE$10:DE$107,OFFSET('6. Patients'!$JI$9,1,MATCH($D43,'6. Patients'!$JJ$9:$KE$9,0),ROWS('6. Patients'!ER$10:ER$107))),0)+
IFERROR(SUMPRODUCT('6. Patients'!DE$10:DE$107,OFFSET('6. Patients'!$KF$9,1,MATCH($D43,'6. Patients'!$KG$9:$KS$9,0),ROWS('6. Patients'!ER$10:ER$107))),0)+
IFERROR(SUMPRODUCT('6. Patients'!DE$10:DE$107,OFFSET('6. Patients'!$KT$9,1,MATCH($D43,'6. Patients'!$KU$9:$LP$9,0),ROWS('6. Patients'!ER$10:ER$107))),0)+
IFERROR(SUMPRODUCT('6. Patients'!DE$10:DE$107,OFFSET('6. Patients'!$LQ$9,1,MATCH($D43,'6. Patients'!$LR$9:$MF$9,0),ROWS('6. Patients'!ER$10:ER$107))),0))+
IFERROR(VLOOKUP($D43,$H$109:$L$139,COLUMNS($H$108:$J$108)-1+AM$7,0)*$E43*$F43*'1. General Inputs'!$J$18,0),0)</f>
        <v>0</v>
      </c>
      <c r="AN43" s="3">
        <f ca="1">ROUNDUP($F43*$E43*CHOOSE(AN$7,
IFERROR(SUMPRODUCT('6. Patients'!DF$10:DF$107,OFFSET('6. Patients'!$DM$9,1,MATCH($D43,'6. Patients'!$DN$9:$EI$9,0),ROWS('6. Patients'!ES$10:ES$107))),0)+
IFERROR(SUMPRODUCT('6. Patients'!DF$10:DF$107,OFFSET('6. Patients'!$EJ$9,1,MATCH($D43,'6. Patients'!$EK$9:$EW$9,0),ROWS('6. Patients'!ES$10:ES$107))),0)+
IFERROR(SUMPRODUCT('6. Patients'!DF$10:DF$107,OFFSET('6. Patients'!$EX$9,1,MATCH($D43,'6. Patients'!$EY$9:$FT$9,0),ROWS('6. Patients'!ES$10:ES$107))),0)+
IFERROR(SUMPRODUCT('6. Patients'!DF$10:DF$107,OFFSET('6. Patients'!$FU$9,1,MATCH($D43,'6. Patients'!$FV$9:$GJ$9,0),ROWS('6. Patients'!ES$10:ES$107))),0),
IFERROR(SUMPRODUCT('6. Patients'!DF$10:DF$107,OFFSET('6. Patients'!$GK$9,1,MATCH($D43,'6. Patients'!$GL$9:$HG$9,0),ROWS('6. Patients'!ES$10:ES$107))),0)+
IFERROR(SUMPRODUCT('6. Patients'!DF$10:DF$107,OFFSET('6. Patients'!$HH$9,1,MATCH($D43,'6. Patients'!$HI$9:$HU$9,0),ROWS('6. Patients'!ES$10:ES$107))),0)+
IFERROR(SUMPRODUCT('6. Patients'!DF$10:DF$107,OFFSET('6. Patients'!$HV$9,1,MATCH($D43,'6. Patients'!$HW$9:$IR$9,0),ROWS('6. Patients'!ES$10:ES$107))),0)+
IFERROR(SUMPRODUCT('6. Patients'!DF$10:DF$107,OFFSET('6. Patients'!$IS$9,1,MATCH($D43,'6. Patients'!$IT$9:$JH$9,0),ROWS('6. Patients'!ES$10:ES$107))),0),
IFERROR(SUMPRODUCT('6. Patients'!DF$10:DF$107,OFFSET('6. Patients'!$JI$9,1,MATCH($D43,'6. Patients'!$JJ$9:$KE$9,0),ROWS('6. Patients'!ES$10:ES$107))),0)+
IFERROR(SUMPRODUCT('6. Patients'!DF$10:DF$107,OFFSET('6. Patients'!$KF$9,1,MATCH($D43,'6. Patients'!$KG$9:$KS$9,0),ROWS('6. Patients'!ES$10:ES$107))),0)+
IFERROR(SUMPRODUCT('6. Patients'!DF$10:DF$107,OFFSET('6. Patients'!$KT$9,1,MATCH($D43,'6. Patients'!$KU$9:$LP$9,0),ROWS('6. Patients'!ES$10:ES$107))),0)+
IFERROR(SUMPRODUCT('6. Patients'!DF$10:DF$107,OFFSET('6. Patients'!$LQ$9,1,MATCH($D43,'6. Patients'!$LR$9:$MF$9,0),ROWS('6. Patients'!ES$10:ES$107))),0))+
IFERROR(VLOOKUP($D43,$H$109:$L$139,COLUMNS($H$108:$J$108)-1+AN$7,0)*$E43*$F43*'1. General Inputs'!$J$18,0),0)</f>
        <v>0</v>
      </c>
      <c r="AO43" s="3">
        <f ca="1">ROUNDUP($F43*$E43*CHOOSE(AO$7,
IFERROR(SUMPRODUCT('6. Patients'!DG$10:DG$107,OFFSET('6. Patients'!$DM$9,1,MATCH($D43,'6. Patients'!$DN$9:$EI$9,0),ROWS('6. Patients'!ET$10:ET$107))),0)+
IFERROR(SUMPRODUCT('6. Patients'!DG$10:DG$107,OFFSET('6. Patients'!$EJ$9,1,MATCH($D43,'6. Patients'!$EK$9:$EW$9,0),ROWS('6. Patients'!ET$10:ET$107))),0)+
IFERROR(SUMPRODUCT('6. Patients'!DG$10:DG$107,OFFSET('6. Patients'!$EX$9,1,MATCH($D43,'6. Patients'!$EY$9:$FT$9,0),ROWS('6. Patients'!ET$10:ET$107))),0)+
IFERROR(SUMPRODUCT('6. Patients'!DG$10:DG$107,OFFSET('6. Patients'!$FU$9,1,MATCH($D43,'6. Patients'!$FV$9:$GJ$9,0),ROWS('6. Patients'!ET$10:ET$107))),0),
IFERROR(SUMPRODUCT('6. Patients'!DG$10:DG$107,OFFSET('6. Patients'!$GK$9,1,MATCH($D43,'6. Patients'!$GL$9:$HG$9,0),ROWS('6. Patients'!ET$10:ET$107))),0)+
IFERROR(SUMPRODUCT('6. Patients'!DG$10:DG$107,OFFSET('6. Patients'!$HH$9,1,MATCH($D43,'6. Patients'!$HI$9:$HU$9,0),ROWS('6. Patients'!ET$10:ET$107))),0)+
IFERROR(SUMPRODUCT('6. Patients'!DG$10:DG$107,OFFSET('6. Patients'!$HV$9,1,MATCH($D43,'6. Patients'!$HW$9:$IR$9,0),ROWS('6. Patients'!ET$10:ET$107))),0)+
IFERROR(SUMPRODUCT('6. Patients'!DG$10:DG$107,OFFSET('6. Patients'!$IS$9,1,MATCH($D43,'6. Patients'!$IT$9:$JH$9,0),ROWS('6. Patients'!ET$10:ET$107))),0),
IFERROR(SUMPRODUCT('6. Patients'!DG$10:DG$107,OFFSET('6. Patients'!$JI$9,1,MATCH($D43,'6. Patients'!$JJ$9:$KE$9,0),ROWS('6. Patients'!ET$10:ET$107))),0)+
IFERROR(SUMPRODUCT('6. Patients'!DG$10:DG$107,OFFSET('6. Patients'!$KF$9,1,MATCH($D43,'6. Patients'!$KG$9:$KS$9,0),ROWS('6. Patients'!ET$10:ET$107))),0)+
IFERROR(SUMPRODUCT('6. Patients'!DG$10:DG$107,OFFSET('6. Patients'!$KT$9,1,MATCH($D43,'6. Patients'!$KU$9:$LP$9,0),ROWS('6. Patients'!ET$10:ET$107))),0)+
IFERROR(SUMPRODUCT('6. Patients'!DG$10:DG$107,OFFSET('6. Patients'!$LQ$9,1,MATCH($D43,'6. Patients'!$LR$9:$MF$9,0),ROWS('6. Patients'!ET$10:ET$107))),0))+
IFERROR(VLOOKUP($D43,$H$109:$L$139,COLUMNS($H$108:$J$108)-1+AO$7,0)*$E43*$F43*'1. General Inputs'!$J$18,0),0)</f>
        <v>0</v>
      </c>
      <c r="AP43" s="3">
        <f ca="1">ROUNDUP($F43*$E43*CHOOSE(AP$7,
IFERROR(SUMPRODUCT('6. Patients'!DH$10:DH$107,OFFSET('6. Patients'!$DM$9,1,MATCH($D43,'6. Patients'!$DN$9:$EI$9,0),ROWS('6. Patients'!EU$10:EU$107))),0)+
IFERROR(SUMPRODUCT('6. Patients'!DH$10:DH$107,OFFSET('6. Patients'!$EJ$9,1,MATCH($D43,'6. Patients'!$EK$9:$EW$9,0),ROWS('6. Patients'!EU$10:EU$107))),0)+
IFERROR(SUMPRODUCT('6. Patients'!DH$10:DH$107,OFFSET('6. Patients'!$EX$9,1,MATCH($D43,'6. Patients'!$EY$9:$FT$9,0),ROWS('6. Patients'!EU$10:EU$107))),0)+
IFERROR(SUMPRODUCT('6. Patients'!DH$10:DH$107,OFFSET('6. Patients'!$FU$9,1,MATCH($D43,'6. Patients'!$FV$9:$GJ$9,0),ROWS('6. Patients'!EU$10:EU$107))),0),
IFERROR(SUMPRODUCT('6. Patients'!DH$10:DH$107,OFFSET('6. Patients'!$GK$9,1,MATCH($D43,'6. Patients'!$GL$9:$HG$9,0),ROWS('6. Patients'!EU$10:EU$107))),0)+
IFERROR(SUMPRODUCT('6. Patients'!DH$10:DH$107,OFFSET('6. Patients'!$HH$9,1,MATCH($D43,'6. Patients'!$HI$9:$HU$9,0),ROWS('6. Patients'!EU$10:EU$107))),0)+
IFERROR(SUMPRODUCT('6. Patients'!DH$10:DH$107,OFFSET('6. Patients'!$HV$9,1,MATCH($D43,'6. Patients'!$HW$9:$IR$9,0),ROWS('6. Patients'!EU$10:EU$107))),0)+
IFERROR(SUMPRODUCT('6. Patients'!DH$10:DH$107,OFFSET('6. Patients'!$IS$9,1,MATCH($D43,'6. Patients'!$IT$9:$JH$9,0),ROWS('6. Patients'!EU$10:EU$107))),0),
IFERROR(SUMPRODUCT('6. Patients'!DH$10:DH$107,OFFSET('6. Patients'!$JI$9,1,MATCH($D43,'6. Patients'!$JJ$9:$KE$9,0),ROWS('6. Patients'!EU$10:EU$107))),0)+
IFERROR(SUMPRODUCT('6. Patients'!DH$10:DH$107,OFFSET('6. Patients'!$KF$9,1,MATCH($D43,'6. Patients'!$KG$9:$KS$9,0),ROWS('6. Patients'!EU$10:EU$107))),0)+
IFERROR(SUMPRODUCT('6. Patients'!DH$10:DH$107,OFFSET('6. Patients'!$KT$9,1,MATCH($D43,'6. Patients'!$KU$9:$LP$9,0),ROWS('6. Patients'!EU$10:EU$107))),0)+
IFERROR(SUMPRODUCT('6. Patients'!DH$10:DH$107,OFFSET('6. Patients'!$LQ$9,1,MATCH($D43,'6. Patients'!$LR$9:$MF$9,0),ROWS('6. Patients'!EU$10:EU$107))),0))+
IFERROR(VLOOKUP($D43,$H$109:$L$139,COLUMNS($H$108:$J$108)-1+AP$7,0)*$E43*$F43*'1. General Inputs'!$J$18,0),0)</f>
        <v>0</v>
      </c>
      <c r="AQ43" s="3">
        <f ca="1">ROUNDUP($F43*$E43*CHOOSE(AQ$7,
IFERROR(SUMPRODUCT('6. Patients'!DI$10:DI$107,OFFSET('6. Patients'!$DM$9,1,MATCH($D43,'6. Patients'!$DN$9:$EI$9,0),ROWS('6. Patients'!EV$10:EV$107))),0)+
IFERROR(SUMPRODUCT('6. Patients'!DI$10:DI$107,OFFSET('6. Patients'!$EJ$9,1,MATCH($D43,'6. Patients'!$EK$9:$EW$9,0),ROWS('6. Patients'!EV$10:EV$107))),0)+
IFERROR(SUMPRODUCT('6. Patients'!DI$10:DI$107,OFFSET('6. Patients'!$EX$9,1,MATCH($D43,'6. Patients'!$EY$9:$FT$9,0),ROWS('6. Patients'!EV$10:EV$107))),0)+
IFERROR(SUMPRODUCT('6. Patients'!DI$10:DI$107,OFFSET('6. Patients'!$FU$9,1,MATCH($D43,'6. Patients'!$FV$9:$GJ$9,0),ROWS('6. Patients'!EV$10:EV$107))),0),
IFERROR(SUMPRODUCT('6. Patients'!DI$10:DI$107,OFFSET('6. Patients'!$GK$9,1,MATCH($D43,'6. Patients'!$GL$9:$HG$9,0),ROWS('6. Patients'!EV$10:EV$107))),0)+
IFERROR(SUMPRODUCT('6. Patients'!DI$10:DI$107,OFFSET('6. Patients'!$HH$9,1,MATCH($D43,'6. Patients'!$HI$9:$HU$9,0),ROWS('6. Patients'!EV$10:EV$107))),0)+
IFERROR(SUMPRODUCT('6. Patients'!DI$10:DI$107,OFFSET('6. Patients'!$HV$9,1,MATCH($D43,'6. Patients'!$HW$9:$IR$9,0),ROWS('6. Patients'!EV$10:EV$107))),0)+
IFERROR(SUMPRODUCT('6. Patients'!DI$10:DI$107,OFFSET('6. Patients'!$IS$9,1,MATCH($D43,'6. Patients'!$IT$9:$JH$9,0),ROWS('6. Patients'!EV$10:EV$107))),0),
IFERROR(SUMPRODUCT('6. Patients'!DI$10:DI$107,OFFSET('6. Patients'!$JI$9,1,MATCH($D43,'6. Patients'!$JJ$9:$KE$9,0),ROWS('6. Patients'!EV$10:EV$107))),0)+
IFERROR(SUMPRODUCT('6. Patients'!DI$10:DI$107,OFFSET('6. Patients'!$KF$9,1,MATCH($D43,'6. Patients'!$KG$9:$KS$9,0),ROWS('6. Patients'!EV$10:EV$107))),0)+
IFERROR(SUMPRODUCT('6. Patients'!DI$10:DI$107,OFFSET('6. Patients'!$KT$9,1,MATCH($D43,'6. Patients'!$KU$9:$LP$9,0),ROWS('6. Patients'!EV$10:EV$107))),0)+
IFERROR(SUMPRODUCT('6. Patients'!DI$10:DI$107,OFFSET('6. Patients'!$LQ$9,1,MATCH($D43,'6. Patients'!$LR$9:$MF$9,0),ROWS('6. Patients'!EV$10:EV$107))),0))+
IFERROR(VLOOKUP($D43,$H$109:$L$139,COLUMNS($H$108:$J$108)-1+AQ$7,0)*$E43*$F43*'1. General Inputs'!$J$18,0),0)</f>
        <v>0</v>
      </c>
      <c r="AR43" s="115"/>
      <c r="AY43" s="114">
        <f ca="1">IFERROR(SUM(OFFSET('7. Consumption'!H43,0,1,,MIN('1. General Inputs'!$J$20,COLUMNS('7. Consumption'!H$9:$AQ$9)-1))),0)+MAX(0,$AQ43*('1. General Inputs'!$J$20-COLUMNS('7. Consumption'!H$9:$AQ$9)+1))</f>
        <v>0</v>
      </c>
      <c r="AZ43" s="114">
        <f ca="1">IFERROR(SUM(OFFSET('7. Consumption'!I43,0,1,,MIN('1. General Inputs'!$J$20,COLUMNS('7. Consumption'!I$9:$AQ$9)-1))),0)+MAX(0,$AQ43*('1. General Inputs'!$J$20-COLUMNS('7. Consumption'!I$9:$AQ$9)+1))</f>
        <v>0</v>
      </c>
      <c r="BA43" s="114">
        <f ca="1">IFERROR(SUM(OFFSET('7. Consumption'!J43,0,1,,MIN('1. General Inputs'!$J$20,COLUMNS('7. Consumption'!J$9:$AQ$9)-1))),0)+MAX(0,$AQ43*('1. General Inputs'!$J$20-COLUMNS('7. Consumption'!J$9:$AQ$9)+1))</f>
        <v>0</v>
      </c>
      <c r="BB43" s="114">
        <f ca="1">IFERROR(SUM(OFFSET('7. Consumption'!K43,0,1,,MIN('1. General Inputs'!$J$20,COLUMNS('7. Consumption'!K$9:$AQ$9)-1))),0)+MAX(0,$AQ43*('1. General Inputs'!$J$20-COLUMNS('7. Consumption'!K$9:$AQ$9)+1))</f>
        <v>0</v>
      </c>
      <c r="BC43" s="114">
        <f ca="1">IFERROR(SUM(OFFSET('7. Consumption'!L43,0,1,,MIN('1. General Inputs'!$J$20,COLUMNS('7. Consumption'!L$9:$AQ$9)-1))),0)+MAX(0,$AQ43*('1. General Inputs'!$J$20-COLUMNS('7. Consumption'!L$9:$AQ$9)+1))</f>
        <v>0</v>
      </c>
      <c r="BD43" s="114">
        <f ca="1">IFERROR(SUM(OFFSET('7. Consumption'!M43,0,1,,MIN('1. General Inputs'!$J$20,COLUMNS('7. Consumption'!M$9:$AQ$9)-1))),0)+MAX(0,$AQ43*('1. General Inputs'!$J$20-COLUMNS('7. Consumption'!M$9:$AQ$9)+1))</f>
        <v>0</v>
      </c>
      <c r="BE43" s="114">
        <f ca="1">IFERROR(SUM(OFFSET('7. Consumption'!N43,0,1,,MIN('1. General Inputs'!$J$20,COLUMNS('7. Consumption'!N$9:$AQ$9)-1))),0)+MAX(0,$AQ43*('1. General Inputs'!$J$20-COLUMNS('7. Consumption'!N$9:$AQ$9)+1))</f>
        <v>0</v>
      </c>
      <c r="BF43" s="114">
        <f ca="1">IFERROR(SUM(OFFSET('7. Consumption'!O43,0,1,,MIN('1. General Inputs'!$J$20,COLUMNS('7. Consumption'!O$9:$AQ$9)-1))),0)+MAX(0,$AQ43*('1. General Inputs'!$J$20-COLUMNS('7. Consumption'!O$9:$AQ$9)+1))</f>
        <v>0</v>
      </c>
      <c r="BG43" s="114">
        <f ca="1">IFERROR(SUM(OFFSET('7. Consumption'!P43,0,1,,MIN('1. General Inputs'!$J$20,COLUMNS('7. Consumption'!P$9:$AQ$9)-1))),0)+MAX(0,$AQ43*('1. General Inputs'!$J$20-COLUMNS('7. Consumption'!P$9:$AQ$9)+1))</f>
        <v>0</v>
      </c>
      <c r="BH43" s="114">
        <f ca="1">IFERROR(SUM(OFFSET('7. Consumption'!Q43,0,1,,MIN('1. General Inputs'!$J$20,COLUMNS('7. Consumption'!Q$9:$AQ$9)-1))),0)+MAX(0,$AQ43*('1. General Inputs'!$J$20-COLUMNS('7. Consumption'!Q$9:$AQ$9)+1))</f>
        <v>0</v>
      </c>
      <c r="BI43" s="114">
        <f ca="1">IFERROR(SUM(OFFSET('7. Consumption'!R43,0,1,,MIN('1. General Inputs'!$J$20,COLUMNS('7. Consumption'!R$9:$AQ$9)-1))),0)+MAX(0,$AQ43*('1. General Inputs'!$J$20-COLUMNS('7. Consumption'!R$9:$AQ$9)+1))</f>
        <v>0</v>
      </c>
      <c r="BJ43" s="114">
        <f ca="1">IFERROR(SUM(OFFSET('7. Consumption'!S43,0,1,,MIN('1. General Inputs'!$J$20,COLUMNS('7. Consumption'!S$9:$AQ$9)-1))),0)+MAX(0,$AQ43*('1. General Inputs'!$J$20-COLUMNS('7. Consumption'!S$9:$AQ$9)+1))</f>
        <v>0</v>
      </c>
      <c r="BK43" s="114">
        <f ca="1">IFERROR(SUM(OFFSET('7. Consumption'!T43,0,1,,MIN('1. General Inputs'!$J$20,COLUMNS('7. Consumption'!T$9:$AQ$9)-1))),0)+MAX(0,$AQ43*('1. General Inputs'!$J$20-COLUMNS('7. Consumption'!T$9:$AQ$9)+1))</f>
        <v>0</v>
      </c>
      <c r="BL43" s="114">
        <f ca="1">IFERROR(SUM(OFFSET('7. Consumption'!U43,0,1,,MIN('1. General Inputs'!$J$20,COLUMNS('7. Consumption'!U$9:$AQ$9)-1))),0)+MAX(0,$AQ43*('1. General Inputs'!$J$20-COLUMNS('7. Consumption'!U$9:$AQ$9)+1))</f>
        <v>0</v>
      </c>
      <c r="BM43" s="114">
        <f ca="1">IFERROR(SUM(OFFSET('7. Consumption'!V43,0,1,,MIN('1. General Inputs'!$J$20,COLUMNS('7. Consumption'!V$9:$AQ$9)-1))),0)+MAX(0,$AQ43*('1. General Inputs'!$J$20-COLUMNS('7. Consumption'!V$9:$AQ$9)+1))</f>
        <v>0</v>
      </c>
      <c r="BN43" s="114">
        <f ca="1">IFERROR(SUM(OFFSET('7. Consumption'!W43,0,1,,MIN('1. General Inputs'!$J$20,COLUMNS('7. Consumption'!W$9:$AQ$9)-1))),0)+MAX(0,$AQ43*('1. General Inputs'!$J$20-COLUMNS('7. Consumption'!W$9:$AQ$9)+1))</f>
        <v>0</v>
      </c>
      <c r="BO43" s="114">
        <f ca="1">IFERROR(SUM(OFFSET('7. Consumption'!X43,0,1,,MIN('1. General Inputs'!$J$20,COLUMNS('7. Consumption'!X$9:$AQ$9)-1))),0)+MAX(0,$AQ43*('1. General Inputs'!$J$20-COLUMNS('7. Consumption'!X$9:$AQ$9)+1))</f>
        <v>0</v>
      </c>
      <c r="BP43" s="114">
        <f ca="1">IFERROR(SUM(OFFSET('7. Consumption'!Y43,0,1,,MIN('1. General Inputs'!$J$20,COLUMNS('7. Consumption'!Y$9:$AQ$9)-1))),0)+MAX(0,$AQ43*('1. General Inputs'!$J$20-COLUMNS('7. Consumption'!Y$9:$AQ$9)+1))</f>
        <v>0</v>
      </c>
      <c r="BQ43" s="114">
        <f ca="1">IFERROR(SUM(OFFSET('7. Consumption'!Z43,0,1,,MIN('1. General Inputs'!$J$20,COLUMNS('7. Consumption'!Z$9:$AQ$9)-1))),0)+MAX(0,$AQ43*('1. General Inputs'!$J$20-COLUMNS('7. Consumption'!Z$9:$AQ$9)+1))</f>
        <v>0</v>
      </c>
      <c r="BR43" s="114">
        <f ca="1">IFERROR(SUM(OFFSET('7. Consumption'!AA43,0,1,,MIN('1. General Inputs'!$J$20,COLUMNS('7. Consumption'!AA$9:$AQ$9)-1))),0)+MAX(0,$AQ43*('1. General Inputs'!$J$20-COLUMNS('7. Consumption'!AA$9:$AQ$9)+1))</f>
        <v>0</v>
      </c>
      <c r="BS43" s="114">
        <f ca="1">IFERROR(SUM(OFFSET('7. Consumption'!AB43,0,1,,MIN('1. General Inputs'!$J$20,COLUMNS('7. Consumption'!AB$9:$AQ$9)-1))),0)+MAX(0,$AQ43*('1. General Inputs'!$J$20-COLUMNS('7. Consumption'!AB$9:$AQ$9)+1))</f>
        <v>0</v>
      </c>
      <c r="BT43" s="114">
        <f ca="1">IFERROR(SUM(OFFSET('7. Consumption'!AC43,0,1,,MIN('1. General Inputs'!$J$20,COLUMNS('7. Consumption'!AC$9:$AQ$9)-1))),0)+MAX(0,$AQ43*('1. General Inputs'!$J$20-COLUMNS('7. Consumption'!AC$9:$AQ$9)+1))</f>
        <v>0</v>
      </c>
      <c r="BU43" s="114">
        <f ca="1">IFERROR(SUM(OFFSET('7. Consumption'!AD43,0,1,,MIN('1. General Inputs'!$J$20,COLUMNS('7. Consumption'!AD$9:$AQ$9)-1))),0)+MAX(0,$AQ43*('1. General Inputs'!$J$20-COLUMNS('7. Consumption'!AD$9:$AQ$9)+1))</f>
        <v>0</v>
      </c>
      <c r="BV43" s="114">
        <f ca="1">IFERROR(SUM(OFFSET('7. Consumption'!AE43,0,1,,MIN('1. General Inputs'!$J$20,COLUMNS('7. Consumption'!AE$9:$AQ$9)-1))),0)+MAX(0,$AQ43*('1. General Inputs'!$J$20-COLUMNS('7. Consumption'!AE$9:$AQ$9)+1))</f>
        <v>0</v>
      </c>
      <c r="BW43" s="114">
        <f ca="1">IFERROR(SUM(OFFSET('7. Consumption'!AF43,0,1,,MIN('1. General Inputs'!$J$20,COLUMNS('7. Consumption'!AF$9:$AQ$9)-1))),0)+MAX(0,$AQ43*('1. General Inputs'!$J$20-COLUMNS('7. Consumption'!AF$9:$AQ$9)+1))</f>
        <v>0</v>
      </c>
      <c r="BX43" s="114">
        <f ca="1">IFERROR(SUM(OFFSET('7. Consumption'!AG43,0,1,,MIN('1. General Inputs'!$J$20,COLUMNS('7. Consumption'!AG$9:$AQ$9)-1))),0)+MAX(0,$AQ43*('1. General Inputs'!$J$20-COLUMNS('7. Consumption'!AG$9:$AQ$9)+1))</f>
        <v>0</v>
      </c>
      <c r="BY43" s="114">
        <f ca="1">IFERROR(SUM(OFFSET('7. Consumption'!AH43,0,1,,MIN('1. General Inputs'!$J$20,COLUMNS('7. Consumption'!AH$9:$AQ$9)-1))),0)+MAX(0,$AQ43*('1. General Inputs'!$J$20-COLUMNS('7. Consumption'!AH$9:$AQ$9)+1))</f>
        <v>0</v>
      </c>
      <c r="BZ43" s="114">
        <f ca="1">IFERROR(SUM(OFFSET('7. Consumption'!AI43,0,1,,MIN('1. General Inputs'!$J$20,COLUMNS('7. Consumption'!AI$9:$AQ$9)-1))),0)+MAX(0,$AQ43*('1. General Inputs'!$J$20-COLUMNS('7. Consumption'!AI$9:$AQ$9)+1))</f>
        <v>0</v>
      </c>
      <c r="CA43" s="114">
        <f ca="1">IFERROR(SUM(OFFSET('7. Consumption'!AJ43,0,1,,MIN('1. General Inputs'!$J$20,COLUMNS('7. Consumption'!AJ$9:$AQ$9)-1))),0)+MAX(0,$AQ43*('1. General Inputs'!$J$20-COLUMNS('7. Consumption'!AJ$9:$AQ$9)+1))</f>
        <v>0</v>
      </c>
      <c r="CB43" s="114">
        <f ca="1">IFERROR(SUM(OFFSET('7. Consumption'!AK43,0,1,,MIN('1. General Inputs'!$J$20,COLUMNS('7. Consumption'!AK$9:$AQ$9)-1))),0)+MAX(0,$AQ43*('1. General Inputs'!$J$20-COLUMNS('7. Consumption'!AK$9:$AQ$9)+1))</f>
        <v>0</v>
      </c>
      <c r="CC43" s="114">
        <f ca="1">IFERROR(SUM(OFFSET('7. Consumption'!AL43,0,1,,MIN('1. General Inputs'!$J$20,COLUMNS('7. Consumption'!AL$9:$AQ$9)-1))),0)+MAX(0,$AQ43*('1. General Inputs'!$J$20-COLUMNS('7. Consumption'!AL$9:$AQ$9)+1))</f>
        <v>0</v>
      </c>
      <c r="CD43" s="114">
        <f ca="1">IFERROR(SUM(OFFSET('7. Consumption'!AM43,0,1,,MIN('1. General Inputs'!$J$20,COLUMNS('7. Consumption'!AM$9:$AQ$9)-1))),0)+MAX(0,$AQ43*('1. General Inputs'!$J$20-COLUMNS('7. Consumption'!AM$9:$AQ$9)+1))</f>
        <v>0</v>
      </c>
      <c r="CE43" s="114">
        <f ca="1">IFERROR(SUM(OFFSET('7. Consumption'!AN43,0,1,,MIN('1. General Inputs'!$J$20,COLUMNS('7. Consumption'!AN$9:$AQ$9)-1))),0)+MAX(0,$AQ43*('1. General Inputs'!$J$20-COLUMNS('7. Consumption'!AN$9:$AQ$9)+1))</f>
        <v>0</v>
      </c>
      <c r="CF43" s="114">
        <f ca="1">IFERROR(SUM(OFFSET('7. Consumption'!AO43,0,1,,MIN('1. General Inputs'!$J$20,COLUMNS('7. Consumption'!AO$9:$AQ$9)-1))),0)+MAX(0,$AQ43*('1. General Inputs'!$J$20-COLUMNS('7. Consumption'!AO$9:$AQ$9)+1))</f>
        <v>0</v>
      </c>
      <c r="CG43" s="114">
        <f ca="1">IFERROR(SUM(OFFSET('7. Consumption'!AP43,0,1,,MIN('1. General Inputs'!$J$20,COLUMNS('7. Consumption'!AP$9:$AQ$9)-1))),0)+MAX(0,$AQ43*('1. General Inputs'!$J$20-COLUMNS('7. Consumption'!AP$9:$AQ$9)+1))</f>
        <v>0</v>
      </c>
      <c r="CH43" s="114">
        <f ca="1">IFERROR(SUM(OFFSET('7. Consumption'!AQ43,0,1,,MIN('1. General Inputs'!$J$20,COLUMNS('7. Consumption'!AQ$9:$AQ$9)-1))),0)+MAX(0,$AQ43*('1. General Inputs'!$J$20-COLUMNS('7. Consumption'!AQ$9:$AQ$9)+1))</f>
        <v>0</v>
      </c>
    </row>
    <row r="44" spans="2:86" x14ac:dyDescent="0.3">
      <c r="B44" s="12"/>
      <c r="C44" s="12" t="str">
        <f>IFERROR(VLOOKUP(ROWS($C$9:$C44),'5. Dosing'!$I$12:$J$73,COLUMNS('5. Dosing'!$I$11:$J$11),0),"")</f>
        <v>TDF+3TC+DTG (300/300/50) - 30 tab</v>
      </c>
      <c r="D44" s="12" t="str">
        <f>IFERROR(INDEX('5. Dosing'!C$12:C$73,MATCH('7. Consumption'!$C44,'5. Dosing'!$J$12:$J$73,0)),"")</f>
        <v>TDF+3TC+DTG</v>
      </c>
      <c r="E44" s="108">
        <f>IFERROR(INDEX('5. Dosing'!H$12:H$73,MATCH('7. Consumption'!$C44,'5. Dosing'!$J$12:$J$73,0)),0)</f>
        <v>0.1</v>
      </c>
      <c r="F44" s="109">
        <f>IFERROR(INDEX('5. Dosing'!G$12:G$73,MATCH('7. Consumption'!$C44,'5. Dosing'!$J$12:$J$73,0))*(30.5)/INDEX('5. Dosing'!F$12:F$73,MATCH('7. Consumption'!$C44,'5. Dosing'!$J$12:$J$73,0)),0)</f>
        <v>1.0166666666666666</v>
      </c>
      <c r="H44" s="3">
        <f ca="1">ROUNDUP($F44*$E44*CHOOSE(H$7,
IFERROR(SUMPRODUCT('6. Patients'!BZ$10:BZ$107,OFFSET('6. Patients'!$DM$9,1,MATCH($D44,'6. Patients'!$DN$9:$EI$9,0),ROWS('6. Patients'!DM$10:DM$107))),0)+
IFERROR(SUMPRODUCT('6. Patients'!BZ$10:BZ$107,OFFSET('6. Patients'!$EJ$9,1,MATCH($D44,'6. Patients'!$EK$9:$EW$9,0),ROWS('6. Patients'!DM$10:DM$107))),0)+
IFERROR(SUMPRODUCT('6. Patients'!BZ$10:BZ$107,OFFSET('6. Patients'!$EX$9,1,MATCH($D44,'6. Patients'!$EY$9:$FT$9,0),ROWS('6. Patients'!DM$10:DM$107))),0)+
IFERROR(SUMPRODUCT('6. Patients'!BZ$10:BZ$107,OFFSET('6. Patients'!$FU$9,1,MATCH($D44,'6. Patients'!$FV$9:$GJ$9,0),ROWS('6. Patients'!DM$10:DM$107))),0),
IFERROR(SUMPRODUCT('6. Patients'!BZ$10:BZ$107,OFFSET('6. Patients'!$GK$9,1,MATCH($D44,'6. Patients'!$GL$9:$HG$9,0),ROWS('6. Patients'!DM$10:DM$107))),0)+
IFERROR(SUMPRODUCT('6. Patients'!BZ$10:BZ$107,OFFSET('6. Patients'!$HH$9,1,MATCH($D44,'6. Patients'!$HI$9:$HU$9,0),ROWS('6. Patients'!DM$10:DM$107))),0)+
IFERROR(SUMPRODUCT('6. Patients'!BZ$10:BZ$107,OFFSET('6. Patients'!$HV$9,1,MATCH($D44,'6. Patients'!$HW$9:$IR$9,0),ROWS('6. Patients'!DM$10:DM$107))),0)+
IFERROR(SUMPRODUCT('6. Patients'!BZ$10:BZ$107,OFFSET('6. Patients'!$IS$9,1,MATCH($D44,'6. Patients'!$IT$9:$JH$9,0),ROWS('6. Patients'!DM$10:DM$107))),0),
IFERROR(SUMPRODUCT('6. Patients'!BZ$10:BZ$107,OFFSET('6. Patients'!$JI$9,1,MATCH($D44,'6. Patients'!$JJ$9:$KE$9,0),ROWS('6. Patients'!DM$10:DM$107))),0)+
IFERROR(SUMPRODUCT('6. Patients'!BZ$10:BZ$107,OFFSET('6. Patients'!$KF$9,1,MATCH($D44,'6. Patients'!$KG$9:$KS$9,0),ROWS('6. Patients'!DM$10:DM$107))),0)+
IFERROR(SUMPRODUCT('6. Patients'!BZ$10:BZ$107,OFFSET('6. Patients'!$KT$9,1,MATCH($D44,'6. Patients'!$KU$9:$LP$9,0),ROWS('6. Patients'!DM$10:DM$107))),0)+
IFERROR(SUMPRODUCT('6. Patients'!BZ$10:BZ$107,OFFSET('6. Patients'!$LQ$9,1,MATCH($D44,'6. Patients'!$LR$9:$MF$9,0),ROWS('6. Patients'!DM$10:DM$107))),0))+
IFERROR(VLOOKUP($D44,$H$109:$L$139,COLUMNS($H$108:$J$108)-1+H$7,0)*$E44*$F44*'1. General Inputs'!$J$18,0),0)</f>
        <v>0</v>
      </c>
      <c r="I44" s="3">
        <f ca="1">ROUNDUP($F44*$E44*CHOOSE(I$7,
IFERROR(SUMPRODUCT('6. Patients'!CA$10:CA$107,OFFSET('6. Patients'!$DM$9,1,MATCH($D44,'6. Patients'!$DN$9:$EI$9,0),ROWS('6. Patients'!DN$10:DN$107))),0)+
IFERROR(SUMPRODUCT('6. Patients'!CA$10:CA$107,OFFSET('6. Patients'!$EJ$9,1,MATCH($D44,'6. Patients'!$EK$9:$EW$9,0),ROWS('6. Patients'!DN$10:DN$107))),0)+
IFERROR(SUMPRODUCT('6. Patients'!CA$10:CA$107,OFFSET('6. Patients'!$EX$9,1,MATCH($D44,'6. Patients'!$EY$9:$FT$9,0),ROWS('6. Patients'!DN$10:DN$107))),0)+
IFERROR(SUMPRODUCT('6. Patients'!CA$10:CA$107,OFFSET('6. Patients'!$FU$9,1,MATCH($D44,'6. Patients'!$FV$9:$GJ$9,0),ROWS('6. Patients'!DN$10:DN$107))),0),
IFERROR(SUMPRODUCT('6. Patients'!CA$10:CA$107,OFFSET('6. Patients'!$GK$9,1,MATCH($D44,'6. Patients'!$GL$9:$HG$9,0),ROWS('6. Patients'!DN$10:DN$107))),0)+
IFERROR(SUMPRODUCT('6. Patients'!CA$10:CA$107,OFFSET('6. Patients'!$HH$9,1,MATCH($D44,'6. Patients'!$HI$9:$HU$9,0),ROWS('6. Patients'!DN$10:DN$107))),0)+
IFERROR(SUMPRODUCT('6. Patients'!CA$10:CA$107,OFFSET('6. Patients'!$HV$9,1,MATCH($D44,'6. Patients'!$HW$9:$IR$9,0),ROWS('6. Patients'!DN$10:DN$107))),0)+
IFERROR(SUMPRODUCT('6. Patients'!CA$10:CA$107,OFFSET('6. Patients'!$IS$9,1,MATCH($D44,'6. Patients'!$IT$9:$JH$9,0),ROWS('6. Patients'!DN$10:DN$107))),0),
IFERROR(SUMPRODUCT('6. Patients'!CA$10:CA$107,OFFSET('6. Patients'!$JI$9,1,MATCH($D44,'6. Patients'!$JJ$9:$KE$9,0),ROWS('6. Patients'!DN$10:DN$107))),0)+
IFERROR(SUMPRODUCT('6. Patients'!CA$10:CA$107,OFFSET('6. Patients'!$KF$9,1,MATCH($D44,'6. Patients'!$KG$9:$KS$9,0),ROWS('6. Patients'!DN$10:DN$107))),0)+
IFERROR(SUMPRODUCT('6. Patients'!CA$10:CA$107,OFFSET('6. Patients'!$KT$9,1,MATCH($D44,'6. Patients'!$KU$9:$LP$9,0),ROWS('6. Patients'!DN$10:DN$107))),0)+
IFERROR(SUMPRODUCT('6. Patients'!CA$10:CA$107,OFFSET('6. Patients'!$LQ$9,1,MATCH($D44,'6. Patients'!$LR$9:$MF$9,0),ROWS('6. Patients'!DN$10:DN$107))),0))+
IFERROR(VLOOKUP($D44,$H$109:$L$139,COLUMNS($H$108:$J$108)-1+I$7,0)*$E44*$F44*'1. General Inputs'!$J$18,0),0)</f>
        <v>0</v>
      </c>
      <c r="J44" s="3">
        <f ca="1">ROUNDUP($F44*$E44*CHOOSE(J$7,
IFERROR(SUMPRODUCT('6. Patients'!CB$10:CB$107,OFFSET('6. Patients'!$DM$9,1,MATCH($D44,'6. Patients'!$DN$9:$EI$9,0),ROWS('6. Patients'!DO$10:DO$107))),0)+
IFERROR(SUMPRODUCT('6. Patients'!CB$10:CB$107,OFFSET('6. Patients'!$EJ$9,1,MATCH($D44,'6. Patients'!$EK$9:$EW$9,0),ROWS('6. Patients'!DO$10:DO$107))),0)+
IFERROR(SUMPRODUCT('6. Patients'!CB$10:CB$107,OFFSET('6. Patients'!$EX$9,1,MATCH($D44,'6. Patients'!$EY$9:$FT$9,0),ROWS('6. Patients'!DO$10:DO$107))),0)+
IFERROR(SUMPRODUCT('6. Patients'!CB$10:CB$107,OFFSET('6. Patients'!$FU$9,1,MATCH($D44,'6. Patients'!$FV$9:$GJ$9,0),ROWS('6. Patients'!DO$10:DO$107))),0),
IFERROR(SUMPRODUCT('6. Patients'!CB$10:CB$107,OFFSET('6. Patients'!$GK$9,1,MATCH($D44,'6. Patients'!$GL$9:$HG$9,0),ROWS('6. Patients'!DO$10:DO$107))),0)+
IFERROR(SUMPRODUCT('6. Patients'!CB$10:CB$107,OFFSET('6. Patients'!$HH$9,1,MATCH($D44,'6. Patients'!$HI$9:$HU$9,0),ROWS('6. Patients'!DO$10:DO$107))),0)+
IFERROR(SUMPRODUCT('6. Patients'!CB$10:CB$107,OFFSET('6. Patients'!$HV$9,1,MATCH($D44,'6. Patients'!$HW$9:$IR$9,0),ROWS('6. Patients'!DO$10:DO$107))),0)+
IFERROR(SUMPRODUCT('6. Patients'!CB$10:CB$107,OFFSET('6. Patients'!$IS$9,1,MATCH($D44,'6. Patients'!$IT$9:$JH$9,0),ROWS('6. Patients'!DO$10:DO$107))),0),
IFERROR(SUMPRODUCT('6. Patients'!CB$10:CB$107,OFFSET('6. Patients'!$JI$9,1,MATCH($D44,'6. Patients'!$JJ$9:$KE$9,0),ROWS('6. Patients'!DO$10:DO$107))),0)+
IFERROR(SUMPRODUCT('6. Patients'!CB$10:CB$107,OFFSET('6. Patients'!$KF$9,1,MATCH($D44,'6. Patients'!$KG$9:$KS$9,0),ROWS('6. Patients'!DO$10:DO$107))),0)+
IFERROR(SUMPRODUCT('6. Patients'!CB$10:CB$107,OFFSET('6. Patients'!$KT$9,1,MATCH($D44,'6. Patients'!$KU$9:$LP$9,0),ROWS('6. Patients'!DO$10:DO$107))),0)+
IFERROR(SUMPRODUCT('6. Patients'!CB$10:CB$107,OFFSET('6. Patients'!$LQ$9,1,MATCH($D44,'6. Patients'!$LR$9:$MF$9,0),ROWS('6. Patients'!DO$10:DO$107))),0))+
IFERROR(VLOOKUP($D44,$H$109:$L$139,COLUMNS($H$108:$J$108)-1+J$7,0)*$E44*$F44*'1. General Inputs'!$J$18,0),0)</f>
        <v>0</v>
      </c>
      <c r="K44" s="3">
        <f ca="1">ROUNDUP($F44*$E44*CHOOSE(K$7,
IFERROR(SUMPRODUCT('6. Patients'!CC$10:CC$107,OFFSET('6. Patients'!$DM$9,1,MATCH($D44,'6. Patients'!$DN$9:$EI$9,0),ROWS('6. Patients'!DP$10:DP$107))),0)+
IFERROR(SUMPRODUCT('6. Patients'!CC$10:CC$107,OFFSET('6. Patients'!$EJ$9,1,MATCH($D44,'6. Patients'!$EK$9:$EW$9,0),ROWS('6. Patients'!DP$10:DP$107))),0)+
IFERROR(SUMPRODUCT('6. Patients'!CC$10:CC$107,OFFSET('6. Patients'!$EX$9,1,MATCH($D44,'6. Patients'!$EY$9:$FT$9,0),ROWS('6. Patients'!DP$10:DP$107))),0)+
IFERROR(SUMPRODUCT('6. Patients'!CC$10:CC$107,OFFSET('6. Patients'!$FU$9,1,MATCH($D44,'6. Patients'!$FV$9:$GJ$9,0),ROWS('6. Patients'!DP$10:DP$107))),0),
IFERROR(SUMPRODUCT('6. Patients'!CC$10:CC$107,OFFSET('6. Patients'!$GK$9,1,MATCH($D44,'6. Patients'!$GL$9:$HG$9,0),ROWS('6. Patients'!DP$10:DP$107))),0)+
IFERROR(SUMPRODUCT('6. Patients'!CC$10:CC$107,OFFSET('6. Patients'!$HH$9,1,MATCH($D44,'6. Patients'!$HI$9:$HU$9,0),ROWS('6. Patients'!DP$10:DP$107))),0)+
IFERROR(SUMPRODUCT('6. Patients'!CC$10:CC$107,OFFSET('6. Patients'!$HV$9,1,MATCH($D44,'6. Patients'!$HW$9:$IR$9,0),ROWS('6. Patients'!DP$10:DP$107))),0)+
IFERROR(SUMPRODUCT('6. Patients'!CC$10:CC$107,OFFSET('6. Patients'!$IS$9,1,MATCH($D44,'6. Patients'!$IT$9:$JH$9,0),ROWS('6. Patients'!DP$10:DP$107))),0),
IFERROR(SUMPRODUCT('6. Patients'!CC$10:CC$107,OFFSET('6. Patients'!$JI$9,1,MATCH($D44,'6. Patients'!$JJ$9:$KE$9,0),ROWS('6. Patients'!DP$10:DP$107))),0)+
IFERROR(SUMPRODUCT('6. Patients'!CC$10:CC$107,OFFSET('6. Patients'!$KF$9,1,MATCH($D44,'6. Patients'!$KG$9:$KS$9,0),ROWS('6. Patients'!DP$10:DP$107))),0)+
IFERROR(SUMPRODUCT('6. Patients'!CC$10:CC$107,OFFSET('6. Patients'!$KT$9,1,MATCH($D44,'6. Patients'!$KU$9:$LP$9,0),ROWS('6. Patients'!DP$10:DP$107))),0)+
IFERROR(SUMPRODUCT('6. Patients'!CC$10:CC$107,OFFSET('6. Patients'!$LQ$9,1,MATCH($D44,'6. Patients'!$LR$9:$MF$9,0),ROWS('6. Patients'!DP$10:DP$107))),0))+
IFERROR(VLOOKUP($D44,$H$109:$L$139,COLUMNS($H$108:$J$108)-1+K$7,0)*$E44*$F44*'1. General Inputs'!$J$18,0),0)</f>
        <v>0</v>
      </c>
      <c r="L44" s="3">
        <f ca="1">ROUNDUP($F44*$E44*CHOOSE(L$7,
IFERROR(SUMPRODUCT('6. Patients'!CD$10:CD$107,OFFSET('6. Patients'!$DM$9,1,MATCH($D44,'6. Patients'!$DN$9:$EI$9,0),ROWS('6. Patients'!DQ$10:DQ$107))),0)+
IFERROR(SUMPRODUCT('6. Patients'!CD$10:CD$107,OFFSET('6. Patients'!$EJ$9,1,MATCH($D44,'6. Patients'!$EK$9:$EW$9,0),ROWS('6. Patients'!DQ$10:DQ$107))),0)+
IFERROR(SUMPRODUCT('6. Patients'!CD$10:CD$107,OFFSET('6. Patients'!$EX$9,1,MATCH($D44,'6. Patients'!$EY$9:$FT$9,0),ROWS('6. Patients'!DQ$10:DQ$107))),0)+
IFERROR(SUMPRODUCT('6. Patients'!CD$10:CD$107,OFFSET('6. Patients'!$FU$9,1,MATCH($D44,'6. Patients'!$FV$9:$GJ$9,0),ROWS('6. Patients'!DQ$10:DQ$107))),0),
IFERROR(SUMPRODUCT('6. Patients'!CD$10:CD$107,OFFSET('6. Patients'!$GK$9,1,MATCH($D44,'6. Patients'!$GL$9:$HG$9,0),ROWS('6. Patients'!DQ$10:DQ$107))),0)+
IFERROR(SUMPRODUCT('6. Patients'!CD$10:CD$107,OFFSET('6. Patients'!$HH$9,1,MATCH($D44,'6. Patients'!$HI$9:$HU$9,0),ROWS('6. Patients'!DQ$10:DQ$107))),0)+
IFERROR(SUMPRODUCT('6. Patients'!CD$10:CD$107,OFFSET('6. Patients'!$HV$9,1,MATCH($D44,'6. Patients'!$HW$9:$IR$9,0),ROWS('6. Patients'!DQ$10:DQ$107))),0)+
IFERROR(SUMPRODUCT('6. Patients'!CD$10:CD$107,OFFSET('6. Patients'!$IS$9,1,MATCH($D44,'6. Patients'!$IT$9:$JH$9,0),ROWS('6. Patients'!DQ$10:DQ$107))),0),
IFERROR(SUMPRODUCT('6. Patients'!CD$10:CD$107,OFFSET('6. Patients'!$JI$9,1,MATCH($D44,'6. Patients'!$JJ$9:$KE$9,0),ROWS('6. Patients'!DQ$10:DQ$107))),0)+
IFERROR(SUMPRODUCT('6. Patients'!CD$10:CD$107,OFFSET('6. Patients'!$KF$9,1,MATCH($D44,'6. Patients'!$KG$9:$KS$9,0),ROWS('6. Patients'!DQ$10:DQ$107))),0)+
IFERROR(SUMPRODUCT('6. Patients'!CD$10:CD$107,OFFSET('6. Patients'!$KT$9,1,MATCH($D44,'6. Patients'!$KU$9:$LP$9,0),ROWS('6. Patients'!DQ$10:DQ$107))),0)+
IFERROR(SUMPRODUCT('6. Patients'!CD$10:CD$107,OFFSET('6. Patients'!$LQ$9,1,MATCH($D44,'6. Patients'!$LR$9:$MF$9,0),ROWS('6. Patients'!DQ$10:DQ$107))),0))+
IFERROR(VLOOKUP($D44,$H$109:$L$139,COLUMNS($H$108:$J$108)-1+L$7,0)*$E44*$F44*'1. General Inputs'!$J$18,0),0)</f>
        <v>0</v>
      </c>
      <c r="M44" s="3">
        <f ca="1">ROUNDUP($F44*$E44*CHOOSE(M$7,
IFERROR(SUMPRODUCT('6. Patients'!CE$10:CE$107,OFFSET('6. Patients'!$DM$9,1,MATCH($D44,'6. Patients'!$DN$9:$EI$9,0),ROWS('6. Patients'!DR$10:DR$107))),0)+
IFERROR(SUMPRODUCT('6. Patients'!CE$10:CE$107,OFFSET('6. Patients'!$EJ$9,1,MATCH($D44,'6. Patients'!$EK$9:$EW$9,0),ROWS('6. Patients'!DR$10:DR$107))),0)+
IFERROR(SUMPRODUCT('6. Patients'!CE$10:CE$107,OFFSET('6. Patients'!$EX$9,1,MATCH($D44,'6. Patients'!$EY$9:$FT$9,0),ROWS('6. Patients'!DR$10:DR$107))),0)+
IFERROR(SUMPRODUCT('6. Patients'!CE$10:CE$107,OFFSET('6. Patients'!$FU$9,1,MATCH($D44,'6. Patients'!$FV$9:$GJ$9,0),ROWS('6. Patients'!DR$10:DR$107))),0),
IFERROR(SUMPRODUCT('6. Patients'!CE$10:CE$107,OFFSET('6. Patients'!$GK$9,1,MATCH($D44,'6. Patients'!$GL$9:$HG$9,0),ROWS('6. Patients'!DR$10:DR$107))),0)+
IFERROR(SUMPRODUCT('6. Patients'!CE$10:CE$107,OFFSET('6. Patients'!$HH$9,1,MATCH($D44,'6. Patients'!$HI$9:$HU$9,0),ROWS('6. Patients'!DR$10:DR$107))),0)+
IFERROR(SUMPRODUCT('6. Patients'!CE$10:CE$107,OFFSET('6. Patients'!$HV$9,1,MATCH($D44,'6. Patients'!$HW$9:$IR$9,0),ROWS('6. Patients'!DR$10:DR$107))),0)+
IFERROR(SUMPRODUCT('6. Patients'!CE$10:CE$107,OFFSET('6. Patients'!$IS$9,1,MATCH($D44,'6. Patients'!$IT$9:$JH$9,0),ROWS('6. Patients'!DR$10:DR$107))),0),
IFERROR(SUMPRODUCT('6. Patients'!CE$10:CE$107,OFFSET('6. Patients'!$JI$9,1,MATCH($D44,'6. Patients'!$JJ$9:$KE$9,0),ROWS('6. Patients'!DR$10:DR$107))),0)+
IFERROR(SUMPRODUCT('6. Patients'!CE$10:CE$107,OFFSET('6. Patients'!$KF$9,1,MATCH($D44,'6. Patients'!$KG$9:$KS$9,0),ROWS('6. Patients'!DR$10:DR$107))),0)+
IFERROR(SUMPRODUCT('6. Patients'!CE$10:CE$107,OFFSET('6. Patients'!$KT$9,1,MATCH($D44,'6. Patients'!$KU$9:$LP$9,0),ROWS('6. Patients'!DR$10:DR$107))),0)+
IFERROR(SUMPRODUCT('6. Patients'!CE$10:CE$107,OFFSET('6. Patients'!$LQ$9,1,MATCH($D44,'6. Patients'!$LR$9:$MF$9,0),ROWS('6. Patients'!DR$10:DR$107))),0))+
IFERROR(VLOOKUP($D44,$H$109:$L$139,COLUMNS($H$108:$J$108)-1+M$7,0)*$E44*$F44*'1. General Inputs'!$J$18,0),0)</f>
        <v>0</v>
      </c>
      <c r="N44" s="3">
        <f ca="1">ROUNDUP($F44*$E44*CHOOSE(N$7,
IFERROR(SUMPRODUCT('6. Patients'!CF$10:CF$107,OFFSET('6. Patients'!$DM$9,1,MATCH($D44,'6. Patients'!$DN$9:$EI$9,0),ROWS('6. Patients'!DS$10:DS$107))),0)+
IFERROR(SUMPRODUCT('6. Patients'!CF$10:CF$107,OFFSET('6. Patients'!$EJ$9,1,MATCH($D44,'6. Patients'!$EK$9:$EW$9,0),ROWS('6. Patients'!DS$10:DS$107))),0)+
IFERROR(SUMPRODUCT('6. Patients'!CF$10:CF$107,OFFSET('6. Patients'!$EX$9,1,MATCH($D44,'6. Patients'!$EY$9:$FT$9,0),ROWS('6. Patients'!DS$10:DS$107))),0)+
IFERROR(SUMPRODUCT('6. Patients'!CF$10:CF$107,OFFSET('6. Patients'!$FU$9,1,MATCH($D44,'6. Patients'!$FV$9:$GJ$9,0),ROWS('6. Patients'!DS$10:DS$107))),0),
IFERROR(SUMPRODUCT('6. Patients'!CF$10:CF$107,OFFSET('6. Patients'!$GK$9,1,MATCH($D44,'6. Patients'!$GL$9:$HG$9,0),ROWS('6. Patients'!DS$10:DS$107))),0)+
IFERROR(SUMPRODUCT('6. Patients'!CF$10:CF$107,OFFSET('6. Patients'!$HH$9,1,MATCH($D44,'6. Patients'!$HI$9:$HU$9,0),ROWS('6. Patients'!DS$10:DS$107))),0)+
IFERROR(SUMPRODUCT('6. Patients'!CF$10:CF$107,OFFSET('6. Patients'!$HV$9,1,MATCH($D44,'6. Patients'!$HW$9:$IR$9,0),ROWS('6. Patients'!DS$10:DS$107))),0)+
IFERROR(SUMPRODUCT('6. Patients'!CF$10:CF$107,OFFSET('6. Patients'!$IS$9,1,MATCH($D44,'6. Patients'!$IT$9:$JH$9,0),ROWS('6. Patients'!DS$10:DS$107))),0),
IFERROR(SUMPRODUCT('6. Patients'!CF$10:CF$107,OFFSET('6. Patients'!$JI$9,1,MATCH($D44,'6. Patients'!$JJ$9:$KE$9,0),ROWS('6. Patients'!DS$10:DS$107))),0)+
IFERROR(SUMPRODUCT('6. Patients'!CF$10:CF$107,OFFSET('6. Patients'!$KF$9,1,MATCH($D44,'6. Patients'!$KG$9:$KS$9,0),ROWS('6. Patients'!DS$10:DS$107))),0)+
IFERROR(SUMPRODUCT('6. Patients'!CF$10:CF$107,OFFSET('6. Patients'!$KT$9,1,MATCH($D44,'6. Patients'!$KU$9:$LP$9,0),ROWS('6. Patients'!DS$10:DS$107))),0)+
IFERROR(SUMPRODUCT('6. Patients'!CF$10:CF$107,OFFSET('6. Patients'!$LQ$9,1,MATCH($D44,'6. Patients'!$LR$9:$MF$9,0),ROWS('6. Patients'!DS$10:DS$107))),0))+
IFERROR(VLOOKUP($D44,$H$109:$L$139,COLUMNS($H$108:$J$108)-1+N$7,0)*$E44*$F44*'1. General Inputs'!$J$18,0),0)</f>
        <v>0</v>
      </c>
      <c r="O44" s="3">
        <f ca="1">ROUNDUP($F44*$E44*CHOOSE(O$7,
IFERROR(SUMPRODUCT('6. Patients'!CG$10:CG$107,OFFSET('6. Patients'!$DM$9,1,MATCH($D44,'6. Patients'!$DN$9:$EI$9,0),ROWS('6. Patients'!DT$10:DT$107))),0)+
IFERROR(SUMPRODUCT('6. Patients'!CG$10:CG$107,OFFSET('6. Patients'!$EJ$9,1,MATCH($D44,'6. Patients'!$EK$9:$EW$9,0),ROWS('6. Patients'!DT$10:DT$107))),0)+
IFERROR(SUMPRODUCT('6. Patients'!CG$10:CG$107,OFFSET('6. Patients'!$EX$9,1,MATCH($D44,'6. Patients'!$EY$9:$FT$9,0),ROWS('6. Patients'!DT$10:DT$107))),0)+
IFERROR(SUMPRODUCT('6. Patients'!CG$10:CG$107,OFFSET('6. Patients'!$FU$9,1,MATCH($D44,'6. Patients'!$FV$9:$GJ$9,0),ROWS('6. Patients'!DT$10:DT$107))),0),
IFERROR(SUMPRODUCT('6. Patients'!CG$10:CG$107,OFFSET('6. Patients'!$GK$9,1,MATCH($D44,'6. Patients'!$GL$9:$HG$9,0),ROWS('6. Patients'!DT$10:DT$107))),0)+
IFERROR(SUMPRODUCT('6. Patients'!CG$10:CG$107,OFFSET('6. Patients'!$HH$9,1,MATCH($D44,'6. Patients'!$HI$9:$HU$9,0),ROWS('6. Patients'!DT$10:DT$107))),0)+
IFERROR(SUMPRODUCT('6. Patients'!CG$10:CG$107,OFFSET('6. Patients'!$HV$9,1,MATCH($D44,'6. Patients'!$HW$9:$IR$9,0),ROWS('6. Patients'!DT$10:DT$107))),0)+
IFERROR(SUMPRODUCT('6. Patients'!CG$10:CG$107,OFFSET('6. Patients'!$IS$9,1,MATCH($D44,'6. Patients'!$IT$9:$JH$9,0),ROWS('6. Patients'!DT$10:DT$107))),0),
IFERROR(SUMPRODUCT('6. Patients'!CG$10:CG$107,OFFSET('6. Patients'!$JI$9,1,MATCH($D44,'6. Patients'!$JJ$9:$KE$9,0),ROWS('6. Patients'!DT$10:DT$107))),0)+
IFERROR(SUMPRODUCT('6. Patients'!CG$10:CG$107,OFFSET('6. Patients'!$KF$9,1,MATCH($D44,'6. Patients'!$KG$9:$KS$9,0),ROWS('6. Patients'!DT$10:DT$107))),0)+
IFERROR(SUMPRODUCT('6. Patients'!CG$10:CG$107,OFFSET('6. Patients'!$KT$9,1,MATCH($D44,'6. Patients'!$KU$9:$LP$9,0),ROWS('6. Patients'!DT$10:DT$107))),0)+
IFERROR(SUMPRODUCT('6. Patients'!CG$10:CG$107,OFFSET('6. Patients'!$LQ$9,1,MATCH($D44,'6. Patients'!$LR$9:$MF$9,0),ROWS('6. Patients'!DT$10:DT$107))),0))+
IFERROR(VLOOKUP($D44,$H$109:$L$139,COLUMNS($H$108:$J$108)-1+O$7,0)*$E44*$F44*'1. General Inputs'!$J$18,0),0)</f>
        <v>0</v>
      </c>
      <c r="P44" s="3">
        <f ca="1">ROUNDUP($F44*$E44*CHOOSE(P$7,
IFERROR(SUMPRODUCT('6. Patients'!CH$10:CH$107,OFFSET('6. Patients'!$DM$9,1,MATCH($D44,'6. Patients'!$DN$9:$EI$9,0),ROWS('6. Patients'!DU$10:DU$107))),0)+
IFERROR(SUMPRODUCT('6. Patients'!CH$10:CH$107,OFFSET('6. Patients'!$EJ$9,1,MATCH($D44,'6. Patients'!$EK$9:$EW$9,0),ROWS('6. Patients'!DU$10:DU$107))),0)+
IFERROR(SUMPRODUCT('6. Patients'!CH$10:CH$107,OFFSET('6. Patients'!$EX$9,1,MATCH($D44,'6. Patients'!$EY$9:$FT$9,0),ROWS('6. Patients'!DU$10:DU$107))),0)+
IFERROR(SUMPRODUCT('6. Patients'!CH$10:CH$107,OFFSET('6. Patients'!$FU$9,1,MATCH($D44,'6. Patients'!$FV$9:$GJ$9,0),ROWS('6. Patients'!DU$10:DU$107))),0),
IFERROR(SUMPRODUCT('6. Patients'!CH$10:CH$107,OFFSET('6. Patients'!$GK$9,1,MATCH($D44,'6. Patients'!$GL$9:$HG$9,0),ROWS('6. Patients'!DU$10:DU$107))),0)+
IFERROR(SUMPRODUCT('6. Patients'!CH$10:CH$107,OFFSET('6. Patients'!$HH$9,1,MATCH($D44,'6. Patients'!$HI$9:$HU$9,0),ROWS('6. Patients'!DU$10:DU$107))),0)+
IFERROR(SUMPRODUCT('6. Patients'!CH$10:CH$107,OFFSET('6. Patients'!$HV$9,1,MATCH($D44,'6. Patients'!$HW$9:$IR$9,0),ROWS('6. Patients'!DU$10:DU$107))),0)+
IFERROR(SUMPRODUCT('6. Patients'!CH$10:CH$107,OFFSET('6. Patients'!$IS$9,1,MATCH($D44,'6. Patients'!$IT$9:$JH$9,0),ROWS('6. Patients'!DU$10:DU$107))),0),
IFERROR(SUMPRODUCT('6. Patients'!CH$10:CH$107,OFFSET('6. Patients'!$JI$9,1,MATCH($D44,'6. Patients'!$JJ$9:$KE$9,0),ROWS('6. Patients'!DU$10:DU$107))),0)+
IFERROR(SUMPRODUCT('6. Patients'!CH$10:CH$107,OFFSET('6. Patients'!$KF$9,1,MATCH($D44,'6. Patients'!$KG$9:$KS$9,0),ROWS('6. Patients'!DU$10:DU$107))),0)+
IFERROR(SUMPRODUCT('6. Patients'!CH$10:CH$107,OFFSET('6. Patients'!$KT$9,1,MATCH($D44,'6. Patients'!$KU$9:$LP$9,0),ROWS('6. Patients'!DU$10:DU$107))),0)+
IFERROR(SUMPRODUCT('6. Patients'!CH$10:CH$107,OFFSET('6. Patients'!$LQ$9,1,MATCH($D44,'6. Patients'!$LR$9:$MF$9,0),ROWS('6. Patients'!DU$10:DU$107))),0))+
IFERROR(VLOOKUP($D44,$H$109:$L$139,COLUMNS($H$108:$J$108)-1+P$7,0)*$E44*$F44*'1. General Inputs'!$J$18,0),0)</f>
        <v>0</v>
      </c>
      <c r="Q44" s="3">
        <f ca="1">ROUNDUP($F44*$E44*CHOOSE(Q$7,
IFERROR(SUMPRODUCT('6. Patients'!CI$10:CI$107,OFFSET('6. Patients'!$DM$9,1,MATCH($D44,'6. Patients'!$DN$9:$EI$9,0),ROWS('6. Patients'!DV$10:DV$107))),0)+
IFERROR(SUMPRODUCT('6. Patients'!CI$10:CI$107,OFFSET('6. Patients'!$EJ$9,1,MATCH($D44,'6. Patients'!$EK$9:$EW$9,0),ROWS('6. Patients'!DV$10:DV$107))),0)+
IFERROR(SUMPRODUCT('6. Patients'!CI$10:CI$107,OFFSET('6. Patients'!$EX$9,1,MATCH($D44,'6. Patients'!$EY$9:$FT$9,0),ROWS('6. Patients'!DV$10:DV$107))),0)+
IFERROR(SUMPRODUCT('6. Patients'!CI$10:CI$107,OFFSET('6. Patients'!$FU$9,1,MATCH($D44,'6. Patients'!$FV$9:$GJ$9,0),ROWS('6. Patients'!DV$10:DV$107))),0),
IFERROR(SUMPRODUCT('6. Patients'!CI$10:CI$107,OFFSET('6. Patients'!$GK$9,1,MATCH($D44,'6. Patients'!$GL$9:$HG$9,0),ROWS('6. Patients'!DV$10:DV$107))),0)+
IFERROR(SUMPRODUCT('6. Patients'!CI$10:CI$107,OFFSET('6. Patients'!$HH$9,1,MATCH($D44,'6. Patients'!$HI$9:$HU$9,0),ROWS('6. Patients'!DV$10:DV$107))),0)+
IFERROR(SUMPRODUCT('6. Patients'!CI$10:CI$107,OFFSET('6. Patients'!$HV$9,1,MATCH($D44,'6. Patients'!$HW$9:$IR$9,0),ROWS('6. Patients'!DV$10:DV$107))),0)+
IFERROR(SUMPRODUCT('6. Patients'!CI$10:CI$107,OFFSET('6. Patients'!$IS$9,1,MATCH($D44,'6. Patients'!$IT$9:$JH$9,0),ROWS('6. Patients'!DV$10:DV$107))),0),
IFERROR(SUMPRODUCT('6. Patients'!CI$10:CI$107,OFFSET('6. Patients'!$JI$9,1,MATCH($D44,'6. Patients'!$JJ$9:$KE$9,0),ROWS('6. Patients'!DV$10:DV$107))),0)+
IFERROR(SUMPRODUCT('6. Patients'!CI$10:CI$107,OFFSET('6. Patients'!$KF$9,1,MATCH($D44,'6. Patients'!$KG$9:$KS$9,0),ROWS('6. Patients'!DV$10:DV$107))),0)+
IFERROR(SUMPRODUCT('6. Patients'!CI$10:CI$107,OFFSET('6. Patients'!$KT$9,1,MATCH($D44,'6. Patients'!$KU$9:$LP$9,0),ROWS('6. Patients'!DV$10:DV$107))),0)+
IFERROR(SUMPRODUCT('6. Patients'!CI$10:CI$107,OFFSET('6. Patients'!$LQ$9,1,MATCH($D44,'6. Patients'!$LR$9:$MF$9,0),ROWS('6. Patients'!DV$10:DV$107))),0))+
IFERROR(VLOOKUP($D44,$H$109:$L$139,COLUMNS($H$108:$J$108)-1+Q$7,0)*$E44*$F44*'1. General Inputs'!$J$18,0),0)</f>
        <v>0</v>
      </c>
      <c r="R44" s="3">
        <f ca="1">ROUNDUP($F44*$E44*CHOOSE(R$7,
IFERROR(SUMPRODUCT('6. Patients'!CJ$10:CJ$107,OFFSET('6. Patients'!$DM$9,1,MATCH($D44,'6. Patients'!$DN$9:$EI$9,0),ROWS('6. Patients'!DW$10:DW$107))),0)+
IFERROR(SUMPRODUCT('6. Patients'!CJ$10:CJ$107,OFFSET('6. Patients'!$EJ$9,1,MATCH($D44,'6. Patients'!$EK$9:$EW$9,0),ROWS('6. Patients'!DW$10:DW$107))),0)+
IFERROR(SUMPRODUCT('6. Patients'!CJ$10:CJ$107,OFFSET('6. Patients'!$EX$9,1,MATCH($D44,'6. Patients'!$EY$9:$FT$9,0),ROWS('6. Patients'!DW$10:DW$107))),0)+
IFERROR(SUMPRODUCT('6. Patients'!CJ$10:CJ$107,OFFSET('6. Patients'!$FU$9,1,MATCH($D44,'6. Patients'!$FV$9:$GJ$9,0),ROWS('6. Patients'!DW$10:DW$107))),0),
IFERROR(SUMPRODUCT('6. Patients'!CJ$10:CJ$107,OFFSET('6. Patients'!$GK$9,1,MATCH($D44,'6. Patients'!$GL$9:$HG$9,0),ROWS('6. Patients'!DW$10:DW$107))),0)+
IFERROR(SUMPRODUCT('6. Patients'!CJ$10:CJ$107,OFFSET('6. Patients'!$HH$9,1,MATCH($D44,'6. Patients'!$HI$9:$HU$9,0),ROWS('6. Patients'!DW$10:DW$107))),0)+
IFERROR(SUMPRODUCT('6. Patients'!CJ$10:CJ$107,OFFSET('6. Patients'!$HV$9,1,MATCH($D44,'6. Patients'!$HW$9:$IR$9,0),ROWS('6. Patients'!DW$10:DW$107))),0)+
IFERROR(SUMPRODUCT('6. Patients'!CJ$10:CJ$107,OFFSET('6. Patients'!$IS$9,1,MATCH($D44,'6. Patients'!$IT$9:$JH$9,0),ROWS('6. Patients'!DW$10:DW$107))),0),
IFERROR(SUMPRODUCT('6. Patients'!CJ$10:CJ$107,OFFSET('6. Patients'!$JI$9,1,MATCH($D44,'6. Patients'!$JJ$9:$KE$9,0),ROWS('6. Patients'!DW$10:DW$107))),0)+
IFERROR(SUMPRODUCT('6. Patients'!CJ$10:CJ$107,OFFSET('6. Patients'!$KF$9,1,MATCH($D44,'6. Patients'!$KG$9:$KS$9,0),ROWS('6. Patients'!DW$10:DW$107))),0)+
IFERROR(SUMPRODUCT('6. Patients'!CJ$10:CJ$107,OFFSET('6. Patients'!$KT$9,1,MATCH($D44,'6. Patients'!$KU$9:$LP$9,0),ROWS('6. Patients'!DW$10:DW$107))),0)+
IFERROR(SUMPRODUCT('6. Patients'!CJ$10:CJ$107,OFFSET('6. Patients'!$LQ$9,1,MATCH($D44,'6. Patients'!$LR$9:$MF$9,0),ROWS('6. Patients'!DW$10:DW$107))),0))+
IFERROR(VLOOKUP($D44,$H$109:$L$139,COLUMNS($H$108:$J$108)-1+R$7,0)*$E44*$F44*'1. General Inputs'!$J$18,0),0)</f>
        <v>0</v>
      </c>
      <c r="S44" s="3">
        <f ca="1">ROUNDUP($F44*$E44*CHOOSE(S$7,
IFERROR(SUMPRODUCT('6. Patients'!CK$10:CK$107,OFFSET('6. Patients'!$DM$9,1,MATCH($D44,'6. Patients'!$DN$9:$EI$9,0),ROWS('6. Patients'!DX$10:DX$107))),0)+
IFERROR(SUMPRODUCT('6. Patients'!CK$10:CK$107,OFFSET('6. Patients'!$EJ$9,1,MATCH($D44,'6. Patients'!$EK$9:$EW$9,0),ROWS('6. Patients'!DX$10:DX$107))),0)+
IFERROR(SUMPRODUCT('6. Patients'!CK$10:CK$107,OFFSET('6. Patients'!$EX$9,1,MATCH($D44,'6. Patients'!$EY$9:$FT$9,0),ROWS('6. Patients'!DX$10:DX$107))),0)+
IFERROR(SUMPRODUCT('6. Patients'!CK$10:CK$107,OFFSET('6. Patients'!$FU$9,1,MATCH($D44,'6. Patients'!$FV$9:$GJ$9,0),ROWS('6. Patients'!DX$10:DX$107))),0),
IFERROR(SUMPRODUCT('6. Patients'!CK$10:CK$107,OFFSET('6. Patients'!$GK$9,1,MATCH($D44,'6. Patients'!$GL$9:$HG$9,0),ROWS('6. Patients'!DX$10:DX$107))),0)+
IFERROR(SUMPRODUCT('6. Patients'!CK$10:CK$107,OFFSET('6. Patients'!$HH$9,1,MATCH($D44,'6. Patients'!$HI$9:$HU$9,0),ROWS('6. Patients'!DX$10:DX$107))),0)+
IFERROR(SUMPRODUCT('6. Patients'!CK$10:CK$107,OFFSET('6. Patients'!$HV$9,1,MATCH($D44,'6. Patients'!$HW$9:$IR$9,0),ROWS('6. Patients'!DX$10:DX$107))),0)+
IFERROR(SUMPRODUCT('6. Patients'!CK$10:CK$107,OFFSET('6. Patients'!$IS$9,1,MATCH($D44,'6. Patients'!$IT$9:$JH$9,0),ROWS('6. Patients'!DX$10:DX$107))),0),
IFERROR(SUMPRODUCT('6. Patients'!CK$10:CK$107,OFFSET('6. Patients'!$JI$9,1,MATCH($D44,'6. Patients'!$JJ$9:$KE$9,0),ROWS('6. Patients'!DX$10:DX$107))),0)+
IFERROR(SUMPRODUCT('6. Patients'!CK$10:CK$107,OFFSET('6. Patients'!$KF$9,1,MATCH($D44,'6. Patients'!$KG$9:$KS$9,0),ROWS('6. Patients'!DX$10:DX$107))),0)+
IFERROR(SUMPRODUCT('6. Patients'!CK$10:CK$107,OFFSET('6. Patients'!$KT$9,1,MATCH($D44,'6. Patients'!$KU$9:$LP$9,0),ROWS('6. Patients'!DX$10:DX$107))),0)+
IFERROR(SUMPRODUCT('6. Patients'!CK$10:CK$107,OFFSET('6. Patients'!$LQ$9,1,MATCH($D44,'6. Patients'!$LR$9:$MF$9,0),ROWS('6. Patients'!DX$10:DX$107))),0))+
IFERROR(VLOOKUP($D44,$H$109:$L$139,COLUMNS($H$108:$J$108)-1+S$7,0)*$E44*$F44*'1. General Inputs'!$J$18,0),0)</f>
        <v>0</v>
      </c>
      <c r="T44" s="3">
        <f ca="1">ROUNDUP($F44*$E44*CHOOSE(T$7,
IFERROR(SUMPRODUCT('6. Patients'!CL$10:CL$107,OFFSET('6. Patients'!$DM$9,1,MATCH($D44,'6. Patients'!$DN$9:$EI$9,0),ROWS('6. Patients'!DY$10:DY$107))),0)+
IFERROR(SUMPRODUCT('6. Patients'!CL$10:CL$107,OFFSET('6. Patients'!$EJ$9,1,MATCH($D44,'6. Patients'!$EK$9:$EW$9,0),ROWS('6. Patients'!DY$10:DY$107))),0)+
IFERROR(SUMPRODUCT('6. Patients'!CL$10:CL$107,OFFSET('6. Patients'!$EX$9,1,MATCH($D44,'6. Patients'!$EY$9:$FT$9,0),ROWS('6. Patients'!DY$10:DY$107))),0)+
IFERROR(SUMPRODUCT('6. Patients'!CL$10:CL$107,OFFSET('6. Patients'!$FU$9,1,MATCH($D44,'6. Patients'!$FV$9:$GJ$9,0),ROWS('6. Patients'!DY$10:DY$107))),0),
IFERROR(SUMPRODUCT('6. Patients'!CL$10:CL$107,OFFSET('6. Patients'!$GK$9,1,MATCH($D44,'6. Patients'!$GL$9:$HG$9,0),ROWS('6. Patients'!DY$10:DY$107))),0)+
IFERROR(SUMPRODUCT('6. Patients'!CL$10:CL$107,OFFSET('6. Patients'!$HH$9,1,MATCH($D44,'6. Patients'!$HI$9:$HU$9,0),ROWS('6. Patients'!DY$10:DY$107))),0)+
IFERROR(SUMPRODUCT('6. Patients'!CL$10:CL$107,OFFSET('6. Patients'!$HV$9,1,MATCH($D44,'6. Patients'!$HW$9:$IR$9,0),ROWS('6. Patients'!DY$10:DY$107))),0)+
IFERROR(SUMPRODUCT('6. Patients'!CL$10:CL$107,OFFSET('6. Patients'!$IS$9,1,MATCH($D44,'6. Patients'!$IT$9:$JH$9,0),ROWS('6. Patients'!DY$10:DY$107))),0),
IFERROR(SUMPRODUCT('6. Patients'!CL$10:CL$107,OFFSET('6. Patients'!$JI$9,1,MATCH($D44,'6. Patients'!$JJ$9:$KE$9,0),ROWS('6. Patients'!DY$10:DY$107))),0)+
IFERROR(SUMPRODUCT('6. Patients'!CL$10:CL$107,OFFSET('6. Patients'!$KF$9,1,MATCH($D44,'6. Patients'!$KG$9:$KS$9,0),ROWS('6. Patients'!DY$10:DY$107))),0)+
IFERROR(SUMPRODUCT('6. Patients'!CL$10:CL$107,OFFSET('6. Patients'!$KT$9,1,MATCH($D44,'6. Patients'!$KU$9:$LP$9,0),ROWS('6. Patients'!DY$10:DY$107))),0)+
IFERROR(SUMPRODUCT('6. Patients'!CL$10:CL$107,OFFSET('6. Patients'!$LQ$9,1,MATCH($D44,'6. Patients'!$LR$9:$MF$9,0),ROWS('6. Patients'!DY$10:DY$107))),0))+
IFERROR(VLOOKUP($D44,$H$109:$L$139,COLUMNS($H$108:$J$108)-1+T$7,0)*$E44*$F44*'1. General Inputs'!$J$18,0),0)</f>
        <v>0</v>
      </c>
      <c r="U44" s="3">
        <f ca="1">ROUNDUP($F44*$E44*CHOOSE(U$7,
IFERROR(SUMPRODUCT('6. Patients'!CM$10:CM$107,OFFSET('6. Patients'!$DM$9,1,MATCH($D44,'6. Patients'!$DN$9:$EI$9,0),ROWS('6. Patients'!DZ$10:DZ$107))),0)+
IFERROR(SUMPRODUCT('6. Patients'!CM$10:CM$107,OFFSET('6. Patients'!$EJ$9,1,MATCH($D44,'6. Patients'!$EK$9:$EW$9,0),ROWS('6. Patients'!DZ$10:DZ$107))),0)+
IFERROR(SUMPRODUCT('6. Patients'!CM$10:CM$107,OFFSET('6. Patients'!$EX$9,1,MATCH($D44,'6. Patients'!$EY$9:$FT$9,0),ROWS('6. Patients'!DZ$10:DZ$107))),0)+
IFERROR(SUMPRODUCT('6. Patients'!CM$10:CM$107,OFFSET('6. Patients'!$FU$9,1,MATCH($D44,'6. Patients'!$FV$9:$GJ$9,0),ROWS('6. Patients'!DZ$10:DZ$107))),0),
IFERROR(SUMPRODUCT('6. Patients'!CM$10:CM$107,OFFSET('6. Patients'!$GK$9,1,MATCH($D44,'6. Patients'!$GL$9:$HG$9,0),ROWS('6. Patients'!DZ$10:DZ$107))),0)+
IFERROR(SUMPRODUCT('6. Patients'!CM$10:CM$107,OFFSET('6. Patients'!$HH$9,1,MATCH($D44,'6. Patients'!$HI$9:$HU$9,0),ROWS('6. Patients'!DZ$10:DZ$107))),0)+
IFERROR(SUMPRODUCT('6. Patients'!CM$10:CM$107,OFFSET('6. Patients'!$HV$9,1,MATCH($D44,'6. Patients'!$HW$9:$IR$9,0),ROWS('6. Patients'!DZ$10:DZ$107))),0)+
IFERROR(SUMPRODUCT('6. Patients'!CM$10:CM$107,OFFSET('6. Patients'!$IS$9,1,MATCH($D44,'6. Patients'!$IT$9:$JH$9,0),ROWS('6. Patients'!DZ$10:DZ$107))),0),
IFERROR(SUMPRODUCT('6. Patients'!CM$10:CM$107,OFFSET('6. Patients'!$JI$9,1,MATCH($D44,'6. Patients'!$JJ$9:$KE$9,0),ROWS('6. Patients'!DZ$10:DZ$107))),0)+
IFERROR(SUMPRODUCT('6. Patients'!CM$10:CM$107,OFFSET('6. Patients'!$KF$9,1,MATCH($D44,'6. Patients'!$KG$9:$KS$9,0),ROWS('6. Patients'!DZ$10:DZ$107))),0)+
IFERROR(SUMPRODUCT('6. Patients'!CM$10:CM$107,OFFSET('6. Patients'!$KT$9,1,MATCH($D44,'6. Patients'!$KU$9:$LP$9,0),ROWS('6. Patients'!DZ$10:DZ$107))),0)+
IFERROR(SUMPRODUCT('6. Patients'!CM$10:CM$107,OFFSET('6. Patients'!$LQ$9,1,MATCH($D44,'6. Patients'!$LR$9:$MF$9,0),ROWS('6. Patients'!DZ$10:DZ$107))),0))+
IFERROR(VLOOKUP($D44,$H$109:$L$139,COLUMNS($H$108:$J$108)-1+U$7,0)*$E44*$F44*'1. General Inputs'!$J$18,0),0)</f>
        <v>0</v>
      </c>
      <c r="V44" s="3">
        <f ca="1">ROUNDUP($F44*$E44*CHOOSE(V$7,
IFERROR(SUMPRODUCT('6. Patients'!CN$10:CN$107,OFFSET('6. Patients'!$DM$9,1,MATCH($D44,'6. Patients'!$DN$9:$EI$9,0),ROWS('6. Patients'!EA$10:EA$107))),0)+
IFERROR(SUMPRODUCT('6. Patients'!CN$10:CN$107,OFFSET('6. Patients'!$EJ$9,1,MATCH($D44,'6. Patients'!$EK$9:$EW$9,0),ROWS('6. Patients'!EA$10:EA$107))),0)+
IFERROR(SUMPRODUCT('6. Patients'!CN$10:CN$107,OFFSET('6. Patients'!$EX$9,1,MATCH($D44,'6. Patients'!$EY$9:$FT$9,0),ROWS('6. Patients'!EA$10:EA$107))),0)+
IFERROR(SUMPRODUCT('6. Patients'!CN$10:CN$107,OFFSET('6. Patients'!$FU$9,1,MATCH($D44,'6. Patients'!$FV$9:$GJ$9,0),ROWS('6. Patients'!EA$10:EA$107))),0),
IFERROR(SUMPRODUCT('6. Patients'!CN$10:CN$107,OFFSET('6. Patients'!$GK$9,1,MATCH($D44,'6. Patients'!$GL$9:$HG$9,0),ROWS('6. Patients'!EA$10:EA$107))),0)+
IFERROR(SUMPRODUCT('6. Patients'!CN$10:CN$107,OFFSET('6. Patients'!$HH$9,1,MATCH($D44,'6. Patients'!$HI$9:$HU$9,0),ROWS('6. Patients'!EA$10:EA$107))),0)+
IFERROR(SUMPRODUCT('6. Patients'!CN$10:CN$107,OFFSET('6. Patients'!$HV$9,1,MATCH($D44,'6. Patients'!$HW$9:$IR$9,0),ROWS('6. Patients'!EA$10:EA$107))),0)+
IFERROR(SUMPRODUCT('6. Patients'!CN$10:CN$107,OFFSET('6. Patients'!$IS$9,1,MATCH($D44,'6. Patients'!$IT$9:$JH$9,0),ROWS('6. Patients'!EA$10:EA$107))),0),
IFERROR(SUMPRODUCT('6. Patients'!CN$10:CN$107,OFFSET('6. Patients'!$JI$9,1,MATCH($D44,'6. Patients'!$JJ$9:$KE$9,0),ROWS('6. Patients'!EA$10:EA$107))),0)+
IFERROR(SUMPRODUCT('6. Patients'!CN$10:CN$107,OFFSET('6. Patients'!$KF$9,1,MATCH($D44,'6. Patients'!$KG$9:$KS$9,0),ROWS('6. Patients'!EA$10:EA$107))),0)+
IFERROR(SUMPRODUCT('6. Patients'!CN$10:CN$107,OFFSET('6. Patients'!$KT$9,1,MATCH($D44,'6. Patients'!$KU$9:$LP$9,0),ROWS('6. Patients'!EA$10:EA$107))),0)+
IFERROR(SUMPRODUCT('6. Patients'!CN$10:CN$107,OFFSET('6. Patients'!$LQ$9,1,MATCH($D44,'6. Patients'!$LR$9:$MF$9,0),ROWS('6. Patients'!EA$10:EA$107))),0))+
IFERROR(VLOOKUP($D44,$H$109:$L$139,COLUMNS($H$108:$J$108)-1+V$7,0)*$E44*$F44*'1. General Inputs'!$J$18,0),0)</f>
        <v>0</v>
      </c>
      <c r="W44" s="3">
        <f ca="1">ROUNDUP($F44*$E44*CHOOSE(W$7,
IFERROR(SUMPRODUCT('6. Patients'!CO$10:CO$107,OFFSET('6. Patients'!$DM$9,1,MATCH($D44,'6. Patients'!$DN$9:$EI$9,0),ROWS('6. Patients'!EB$10:EB$107))),0)+
IFERROR(SUMPRODUCT('6. Patients'!CO$10:CO$107,OFFSET('6. Patients'!$EJ$9,1,MATCH($D44,'6. Patients'!$EK$9:$EW$9,0),ROWS('6. Patients'!EB$10:EB$107))),0)+
IFERROR(SUMPRODUCT('6. Patients'!CO$10:CO$107,OFFSET('6. Patients'!$EX$9,1,MATCH($D44,'6. Patients'!$EY$9:$FT$9,0),ROWS('6. Patients'!EB$10:EB$107))),0)+
IFERROR(SUMPRODUCT('6. Patients'!CO$10:CO$107,OFFSET('6. Patients'!$FU$9,1,MATCH($D44,'6. Patients'!$FV$9:$GJ$9,0),ROWS('6. Patients'!EB$10:EB$107))),0),
IFERROR(SUMPRODUCT('6. Patients'!CO$10:CO$107,OFFSET('6. Patients'!$GK$9,1,MATCH($D44,'6. Patients'!$GL$9:$HG$9,0),ROWS('6. Patients'!EB$10:EB$107))),0)+
IFERROR(SUMPRODUCT('6. Patients'!CO$10:CO$107,OFFSET('6. Patients'!$HH$9,1,MATCH($D44,'6. Patients'!$HI$9:$HU$9,0),ROWS('6. Patients'!EB$10:EB$107))),0)+
IFERROR(SUMPRODUCT('6. Patients'!CO$10:CO$107,OFFSET('6. Patients'!$HV$9,1,MATCH($D44,'6. Patients'!$HW$9:$IR$9,0),ROWS('6. Patients'!EB$10:EB$107))),0)+
IFERROR(SUMPRODUCT('6. Patients'!CO$10:CO$107,OFFSET('6. Patients'!$IS$9,1,MATCH($D44,'6. Patients'!$IT$9:$JH$9,0),ROWS('6. Patients'!EB$10:EB$107))),0),
IFERROR(SUMPRODUCT('6. Patients'!CO$10:CO$107,OFFSET('6. Patients'!$JI$9,1,MATCH($D44,'6. Patients'!$JJ$9:$KE$9,0),ROWS('6. Patients'!EB$10:EB$107))),0)+
IFERROR(SUMPRODUCT('6. Patients'!CO$10:CO$107,OFFSET('6. Patients'!$KF$9,1,MATCH($D44,'6. Patients'!$KG$9:$KS$9,0),ROWS('6. Patients'!EB$10:EB$107))),0)+
IFERROR(SUMPRODUCT('6. Patients'!CO$10:CO$107,OFFSET('6. Patients'!$KT$9,1,MATCH($D44,'6. Patients'!$KU$9:$LP$9,0),ROWS('6. Patients'!EB$10:EB$107))),0)+
IFERROR(SUMPRODUCT('6. Patients'!CO$10:CO$107,OFFSET('6. Patients'!$LQ$9,1,MATCH($D44,'6. Patients'!$LR$9:$MF$9,0),ROWS('6. Patients'!EB$10:EB$107))),0))+
IFERROR(VLOOKUP($D44,$H$109:$L$139,COLUMNS($H$108:$J$108)-1+W$7,0)*$E44*$F44*'1. General Inputs'!$J$18,0),0)</f>
        <v>0</v>
      </c>
      <c r="X44" s="3">
        <f ca="1">ROUNDUP($F44*$E44*CHOOSE(X$7,
IFERROR(SUMPRODUCT('6. Patients'!CP$10:CP$107,OFFSET('6. Patients'!$DM$9,1,MATCH($D44,'6. Patients'!$DN$9:$EI$9,0),ROWS('6. Patients'!EC$10:EC$107))),0)+
IFERROR(SUMPRODUCT('6. Patients'!CP$10:CP$107,OFFSET('6. Patients'!$EJ$9,1,MATCH($D44,'6. Patients'!$EK$9:$EW$9,0),ROWS('6. Patients'!EC$10:EC$107))),0)+
IFERROR(SUMPRODUCT('6. Patients'!CP$10:CP$107,OFFSET('6. Patients'!$EX$9,1,MATCH($D44,'6. Patients'!$EY$9:$FT$9,0),ROWS('6. Patients'!EC$10:EC$107))),0)+
IFERROR(SUMPRODUCT('6. Patients'!CP$10:CP$107,OFFSET('6. Patients'!$FU$9,1,MATCH($D44,'6. Patients'!$FV$9:$GJ$9,0),ROWS('6. Patients'!EC$10:EC$107))),0),
IFERROR(SUMPRODUCT('6. Patients'!CP$10:CP$107,OFFSET('6. Patients'!$GK$9,1,MATCH($D44,'6. Patients'!$GL$9:$HG$9,0),ROWS('6. Patients'!EC$10:EC$107))),0)+
IFERROR(SUMPRODUCT('6. Patients'!CP$10:CP$107,OFFSET('6. Patients'!$HH$9,1,MATCH($D44,'6. Patients'!$HI$9:$HU$9,0),ROWS('6. Patients'!EC$10:EC$107))),0)+
IFERROR(SUMPRODUCT('6. Patients'!CP$10:CP$107,OFFSET('6. Patients'!$HV$9,1,MATCH($D44,'6. Patients'!$HW$9:$IR$9,0),ROWS('6. Patients'!EC$10:EC$107))),0)+
IFERROR(SUMPRODUCT('6. Patients'!CP$10:CP$107,OFFSET('6. Patients'!$IS$9,1,MATCH($D44,'6. Patients'!$IT$9:$JH$9,0),ROWS('6. Patients'!EC$10:EC$107))),0),
IFERROR(SUMPRODUCT('6. Patients'!CP$10:CP$107,OFFSET('6. Patients'!$JI$9,1,MATCH($D44,'6. Patients'!$JJ$9:$KE$9,0),ROWS('6. Patients'!EC$10:EC$107))),0)+
IFERROR(SUMPRODUCT('6. Patients'!CP$10:CP$107,OFFSET('6. Patients'!$KF$9,1,MATCH($D44,'6. Patients'!$KG$9:$KS$9,0),ROWS('6. Patients'!EC$10:EC$107))),0)+
IFERROR(SUMPRODUCT('6. Patients'!CP$10:CP$107,OFFSET('6. Patients'!$KT$9,1,MATCH($D44,'6. Patients'!$KU$9:$LP$9,0),ROWS('6. Patients'!EC$10:EC$107))),0)+
IFERROR(SUMPRODUCT('6. Patients'!CP$10:CP$107,OFFSET('6. Patients'!$LQ$9,1,MATCH($D44,'6. Patients'!$LR$9:$MF$9,0),ROWS('6. Patients'!EC$10:EC$107))),0))+
IFERROR(VLOOKUP($D44,$H$109:$L$139,COLUMNS($H$108:$J$108)-1+X$7,0)*$E44*$F44*'1. General Inputs'!$J$18,0),0)</f>
        <v>0</v>
      </c>
      <c r="Y44" s="3">
        <f ca="1">ROUNDUP($F44*$E44*CHOOSE(Y$7,
IFERROR(SUMPRODUCT('6. Patients'!CQ$10:CQ$107,OFFSET('6. Patients'!$DM$9,1,MATCH($D44,'6. Patients'!$DN$9:$EI$9,0),ROWS('6. Patients'!ED$10:ED$107))),0)+
IFERROR(SUMPRODUCT('6. Patients'!CQ$10:CQ$107,OFFSET('6. Patients'!$EJ$9,1,MATCH($D44,'6. Patients'!$EK$9:$EW$9,0),ROWS('6. Patients'!ED$10:ED$107))),0)+
IFERROR(SUMPRODUCT('6. Patients'!CQ$10:CQ$107,OFFSET('6. Patients'!$EX$9,1,MATCH($D44,'6. Patients'!$EY$9:$FT$9,0),ROWS('6. Patients'!ED$10:ED$107))),0)+
IFERROR(SUMPRODUCT('6. Patients'!CQ$10:CQ$107,OFFSET('6. Patients'!$FU$9,1,MATCH($D44,'6. Patients'!$FV$9:$GJ$9,0),ROWS('6. Patients'!ED$10:ED$107))),0),
IFERROR(SUMPRODUCT('6. Patients'!CQ$10:CQ$107,OFFSET('6. Patients'!$GK$9,1,MATCH($D44,'6. Patients'!$GL$9:$HG$9,0),ROWS('6. Patients'!ED$10:ED$107))),0)+
IFERROR(SUMPRODUCT('6. Patients'!CQ$10:CQ$107,OFFSET('6. Patients'!$HH$9,1,MATCH($D44,'6. Patients'!$HI$9:$HU$9,0),ROWS('6. Patients'!ED$10:ED$107))),0)+
IFERROR(SUMPRODUCT('6. Patients'!CQ$10:CQ$107,OFFSET('6. Patients'!$HV$9,1,MATCH($D44,'6. Patients'!$HW$9:$IR$9,0),ROWS('6. Patients'!ED$10:ED$107))),0)+
IFERROR(SUMPRODUCT('6. Patients'!CQ$10:CQ$107,OFFSET('6. Patients'!$IS$9,1,MATCH($D44,'6. Patients'!$IT$9:$JH$9,0),ROWS('6. Patients'!ED$10:ED$107))),0),
IFERROR(SUMPRODUCT('6. Patients'!CQ$10:CQ$107,OFFSET('6. Patients'!$JI$9,1,MATCH($D44,'6. Patients'!$JJ$9:$KE$9,0),ROWS('6. Patients'!ED$10:ED$107))),0)+
IFERROR(SUMPRODUCT('6. Patients'!CQ$10:CQ$107,OFFSET('6. Patients'!$KF$9,1,MATCH($D44,'6. Patients'!$KG$9:$KS$9,0),ROWS('6. Patients'!ED$10:ED$107))),0)+
IFERROR(SUMPRODUCT('6. Patients'!CQ$10:CQ$107,OFFSET('6. Patients'!$KT$9,1,MATCH($D44,'6. Patients'!$KU$9:$LP$9,0),ROWS('6. Patients'!ED$10:ED$107))),0)+
IFERROR(SUMPRODUCT('6. Patients'!CQ$10:CQ$107,OFFSET('6. Patients'!$LQ$9,1,MATCH($D44,'6. Patients'!$LR$9:$MF$9,0),ROWS('6. Patients'!ED$10:ED$107))),0))+
IFERROR(VLOOKUP($D44,$H$109:$L$139,COLUMNS($H$108:$J$108)-1+Y$7,0)*$E44*$F44*'1. General Inputs'!$J$18,0),0)</f>
        <v>0</v>
      </c>
      <c r="Z44" s="3">
        <f ca="1">ROUNDUP($F44*$E44*CHOOSE(Z$7,
IFERROR(SUMPRODUCT('6. Patients'!CR$10:CR$107,OFFSET('6. Patients'!$DM$9,1,MATCH($D44,'6. Patients'!$DN$9:$EI$9,0),ROWS('6. Patients'!EE$10:EE$107))),0)+
IFERROR(SUMPRODUCT('6. Patients'!CR$10:CR$107,OFFSET('6. Patients'!$EJ$9,1,MATCH($D44,'6. Patients'!$EK$9:$EW$9,0),ROWS('6. Patients'!EE$10:EE$107))),0)+
IFERROR(SUMPRODUCT('6. Patients'!CR$10:CR$107,OFFSET('6. Patients'!$EX$9,1,MATCH($D44,'6. Patients'!$EY$9:$FT$9,0),ROWS('6. Patients'!EE$10:EE$107))),0)+
IFERROR(SUMPRODUCT('6. Patients'!CR$10:CR$107,OFFSET('6. Patients'!$FU$9,1,MATCH($D44,'6. Patients'!$FV$9:$GJ$9,0),ROWS('6. Patients'!EE$10:EE$107))),0),
IFERROR(SUMPRODUCT('6. Patients'!CR$10:CR$107,OFFSET('6. Patients'!$GK$9,1,MATCH($D44,'6. Patients'!$GL$9:$HG$9,0),ROWS('6. Patients'!EE$10:EE$107))),0)+
IFERROR(SUMPRODUCT('6. Patients'!CR$10:CR$107,OFFSET('6. Patients'!$HH$9,1,MATCH($D44,'6. Patients'!$HI$9:$HU$9,0),ROWS('6. Patients'!EE$10:EE$107))),0)+
IFERROR(SUMPRODUCT('6. Patients'!CR$10:CR$107,OFFSET('6. Patients'!$HV$9,1,MATCH($D44,'6. Patients'!$HW$9:$IR$9,0),ROWS('6. Patients'!EE$10:EE$107))),0)+
IFERROR(SUMPRODUCT('6. Patients'!CR$10:CR$107,OFFSET('6. Patients'!$IS$9,1,MATCH($D44,'6. Patients'!$IT$9:$JH$9,0),ROWS('6. Patients'!EE$10:EE$107))),0),
IFERROR(SUMPRODUCT('6. Patients'!CR$10:CR$107,OFFSET('6. Patients'!$JI$9,1,MATCH($D44,'6. Patients'!$JJ$9:$KE$9,0),ROWS('6. Patients'!EE$10:EE$107))),0)+
IFERROR(SUMPRODUCT('6. Patients'!CR$10:CR$107,OFFSET('6. Patients'!$KF$9,1,MATCH($D44,'6. Patients'!$KG$9:$KS$9,0),ROWS('6. Patients'!EE$10:EE$107))),0)+
IFERROR(SUMPRODUCT('6. Patients'!CR$10:CR$107,OFFSET('6. Patients'!$KT$9,1,MATCH($D44,'6. Patients'!$KU$9:$LP$9,0),ROWS('6. Patients'!EE$10:EE$107))),0)+
IFERROR(SUMPRODUCT('6. Patients'!CR$10:CR$107,OFFSET('6. Patients'!$LQ$9,1,MATCH($D44,'6. Patients'!$LR$9:$MF$9,0),ROWS('6. Patients'!EE$10:EE$107))),0))+
IFERROR(VLOOKUP($D44,$H$109:$L$139,COLUMNS($H$108:$J$108)-1+Z$7,0)*$E44*$F44*'1. General Inputs'!$J$18,0),0)</f>
        <v>0</v>
      </c>
      <c r="AA44" s="3">
        <f ca="1">ROUNDUP($F44*$E44*CHOOSE(AA$7,
IFERROR(SUMPRODUCT('6. Patients'!CS$10:CS$107,OFFSET('6. Patients'!$DM$9,1,MATCH($D44,'6. Patients'!$DN$9:$EI$9,0),ROWS('6. Patients'!EF$10:EF$107))),0)+
IFERROR(SUMPRODUCT('6. Patients'!CS$10:CS$107,OFFSET('6. Patients'!$EJ$9,1,MATCH($D44,'6. Patients'!$EK$9:$EW$9,0),ROWS('6. Patients'!EF$10:EF$107))),0)+
IFERROR(SUMPRODUCT('6. Patients'!CS$10:CS$107,OFFSET('6. Patients'!$EX$9,1,MATCH($D44,'6. Patients'!$EY$9:$FT$9,0),ROWS('6. Patients'!EF$10:EF$107))),0)+
IFERROR(SUMPRODUCT('6. Patients'!CS$10:CS$107,OFFSET('6. Patients'!$FU$9,1,MATCH($D44,'6. Patients'!$FV$9:$GJ$9,0),ROWS('6. Patients'!EF$10:EF$107))),0),
IFERROR(SUMPRODUCT('6. Patients'!CS$10:CS$107,OFFSET('6. Patients'!$GK$9,1,MATCH($D44,'6. Patients'!$GL$9:$HG$9,0),ROWS('6. Patients'!EF$10:EF$107))),0)+
IFERROR(SUMPRODUCT('6. Patients'!CS$10:CS$107,OFFSET('6. Patients'!$HH$9,1,MATCH($D44,'6. Patients'!$HI$9:$HU$9,0),ROWS('6. Patients'!EF$10:EF$107))),0)+
IFERROR(SUMPRODUCT('6. Patients'!CS$10:CS$107,OFFSET('6. Patients'!$HV$9,1,MATCH($D44,'6. Patients'!$HW$9:$IR$9,0),ROWS('6. Patients'!EF$10:EF$107))),0)+
IFERROR(SUMPRODUCT('6. Patients'!CS$10:CS$107,OFFSET('6. Patients'!$IS$9,1,MATCH($D44,'6. Patients'!$IT$9:$JH$9,0),ROWS('6. Patients'!EF$10:EF$107))),0),
IFERROR(SUMPRODUCT('6. Patients'!CS$10:CS$107,OFFSET('6. Patients'!$JI$9,1,MATCH($D44,'6. Patients'!$JJ$9:$KE$9,0),ROWS('6. Patients'!EF$10:EF$107))),0)+
IFERROR(SUMPRODUCT('6. Patients'!CS$10:CS$107,OFFSET('6. Patients'!$KF$9,1,MATCH($D44,'6. Patients'!$KG$9:$KS$9,0),ROWS('6. Patients'!EF$10:EF$107))),0)+
IFERROR(SUMPRODUCT('6. Patients'!CS$10:CS$107,OFFSET('6. Patients'!$KT$9,1,MATCH($D44,'6. Patients'!$KU$9:$LP$9,0),ROWS('6. Patients'!EF$10:EF$107))),0)+
IFERROR(SUMPRODUCT('6. Patients'!CS$10:CS$107,OFFSET('6. Patients'!$LQ$9,1,MATCH($D44,'6. Patients'!$LR$9:$MF$9,0),ROWS('6. Patients'!EF$10:EF$107))),0))+
IFERROR(VLOOKUP($D44,$H$109:$L$139,COLUMNS($H$108:$J$108)-1+AA$7,0)*$E44*$F44*'1. General Inputs'!$J$18,0),0)</f>
        <v>0</v>
      </c>
      <c r="AB44" s="3">
        <f ca="1">ROUNDUP($F44*$E44*CHOOSE(AB$7,
IFERROR(SUMPRODUCT('6. Patients'!CT$10:CT$107,OFFSET('6. Patients'!$DM$9,1,MATCH($D44,'6. Patients'!$DN$9:$EI$9,0),ROWS('6. Patients'!EG$10:EG$107))),0)+
IFERROR(SUMPRODUCT('6. Patients'!CT$10:CT$107,OFFSET('6. Patients'!$EJ$9,1,MATCH($D44,'6. Patients'!$EK$9:$EW$9,0),ROWS('6. Patients'!EG$10:EG$107))),0)+
IFERROR(SUMPRODUCT('6. Patients'!CT$10:CT$107,OFFSET('6. Patients'!$EX$9,1,MATCH($D44,'6. Patients'!$EY$9:$FT$9,0),ROWS('6. Patients'!EG$10:EG$107))),0)+
IFERROR(SUMPRODUCT('6. Patients'!CT$10:CT$107,OFFSET('6. Patients'!$FU$9,1,MATCH($D44,'6. Patients'!$FV$9:$GJ$9,0),ROWS('6. Patients'!EG$10:EG$107))),0),
IFERROR(SUMPRODUCT('6. Patients'!CT$10:CT$107,OFFSET('6. Patients'!$GK$9,1,MATCH($D44,'6. Patients'!$GL$9:$HG$9,0),ROWS('6. Patients'!EG$10:EG$107))),0)+
IFERROR(SUMPRODUCT('6. Patients'!CT$10:CT$107,OFFSET('6. Patients'!$HH$9,1,MATCH($D44,'6. Patients'!$HI$9:$HU$9,0),ROWS('6. Patients'!EG$10:EG$107))),0)+
IFERROR(SUMPRODUCT('6. Patients'!CT$10:CT$107,OFFSET('6. Patients'!$HV$9,1,MATCH($D44,'6. Patients'!$HW$9:$IR$9,0),ROWS('6. Patients'!EG$10:EG$107))),0)+
IFERROR(SUMPRODUCT('6. Patients'!CT$10:CT$107,OFFSET('6. Patients'!$IS$9,1,MATCH($D44,'6. Patients'!$IT$9:$JH$9,0),ROWS('6. Patients'!EG$10:EG$107))),0),
IFERROR(SUMPRODUCT('6. Patients'!CT$10:CT$107,OFFSET('6. Patients'!$JI$9,1,MATCH($D44,'6. Patients'!$JJ$9:$KE$9,0),ROWS('6. Patients'!EG$10:EG$107))),0)+
IFERROR(SUMPRODUCT('6. Patients'!CT$10:CT$107,OFFSET('6. Patients'!$KF$9,1,MATCH($D44,'6. Patients'!$KG$9:$KS$9,0),ROWS('6. Patients'!EG$10:EG$107))),0)+
IFERROR(SUMPRODUCT('6. Patients'!CT$10:CT$107,OFFSET('6. Patients'!$KT$9,1,MATCH($D44,'6. Patients'!$KU$9:$LP$9,0),ROWS('6. Patients'!EG$10:EG$107))),0)+
IFERROR(SUMPRODUCT('6. Patients'!CT$10:CT$107,OFFSET('6. Patients'!$LQ$9,1,MATCH($D44,'6. Patients'!$LR$9:$MF$9,0),ROWS('6. Patients'!EG$10:EG$107))),0))+
IFERROR(VLOOKUP($D44,$H$109:$L$139,COLUMNS($H$108:$J$108)-1+AB$7,0)*$E44*$F44*'1. General Inputs'!$J$18,0),0)</f>
        <v>0</v>
      </c>
      <c r="AC44" s="3">
        <f ca="1">ROUNDUP($F44*$E44*CHOOSE(AC$7,
IFERROR(SUMPRODUCT('6. Patients'!CU$10:CU$107,OFFSET('6. Patients'!$DM$9,1,MATCH($D44,'6. Patients'!$DN$9:$EI$9,0),ROWS('6. Patients'!EH$10:EH$107))),0)+
IFERROR(SUMPRODUCT('6. Patients'!CU$10:CU$107,OFFSET('6. Patients'!$EJ$9,1,MATCH($D44,'6. Patients'!$EK$9:$EW$9,0),ROWS('6. Patients'!EH$10:EH$107))),0)+
IFERROR(SUMPRODUCT('6. Patients'!CU$10:CU$107,OFFSET('6. Patients'!$EX$9,1,MATCH($D44,'6. Patients'!$EY$9:$FT$9,0),ROWS('6. Patients'!EH$10:EH$107))),0)+
IFERROR(SUMPRODUCT('6. Patients'!CU$10:CU$107,OFFSET('6. Patients'!$FU$9,1,MATCH($D44,'6. Patients'!$FV$9:$GJ$9,0),ROWS('6. Patients'!EH$10:EH$107))),0),
IFERROR(SUMPRODUCT('6. Patients'!CU$10:CU$107,OFFSET('6. Patients'!$GK$9,1,MATCH($D44,'6. Patients'!$GL$9:$HG$9,0),ROWS('6. Patients'!EH$10:EH$107))),0)+
IFERROR(SUMPRODUCT('6. Patients'!CU$10:CU$107,OFFSET('6. Patients'!$HH$9,1,MATCH($D44,'6. Patients'!$HI$9:$HU$9,0),ROWS('6. Patients'!EH$10:EH$107))),0)+
IFERROR(SUMPRODUCT('6. Patients'!CU$10:CU$107,OFFSET('6. Patients'!$HV$9,1,MATCH($D44,'6. Patients'!$HW$9:$IR$9,0),ROWS('6. Patients'!EH$10:EH$107))),0)+
IFERROR(SUMPRODUCT('6. Patients'!CU$10:CU$107,OFFSET('6. Patients'!$IS$9,1,MATCH($D44,'6. Patients'!$IT$9:$JH$9,0),ROWS('6. Patients'!EH$10:EH$107))),0),
IFERROR(SUMPRODUCT('6. Patients'!CU$10:CU$107,OFFSET('6. Patients'!$JI$9,1,MATCH($D44,'6. Patients'!$JJ$9:$KE$9,0),ROWS('6. Patients'!EH$10:EH$107))),0)+
IFERROR(SUMPRODUCT('6. Patients'!CU$10:CU$107,OFFSET('6. Patients'!$KF$9,1,MATCH($D44,'6. Patients'!$KG$9:$KS$9,0),ROWS('6. Patients'!EH$10:EH$107))),0)+
IFERROR(SUMPRODUCT('6. Patients'!CU$10:CU$107,OFFSET('6. Patients'!$KT$9,1,MATCH($D44,'6. Patients'!$KU$9:$LP$9,0),ROWS('6. Patients'!EH$10:EH$107))),0)+
IFERROR(SUMPRODUCT('6. Patients'!CU$10:CU$107,OFFSET('6. Patients'!$LQ$9,1,MATCH($D44,'6. Patients'!$LR$9:$MF$9,0),ROWS('6. Patients'!EH$10:EH$107))),0))+
IFERROR(VLOOKUP($D44,$H$109:$L$139,COLUMNS($H$108:$J$108)-1+AC$7,0)*$E44*$F44*'1. General Inputs'!$J$18,0),0)</f>
        <v>0</v>
      </c>
      <c r="AD44" s="3">
        <f ca="1">ROUNDUP($F44*$E44*CHOOSE(AD$7,
IFERROR(SUMPRODUCT('6. Patients'!CV$10:CV$107,OFFSET('6. Patients'!$DM$9,1,MATCH($D44,'6. Patients'!$DN$9:$EI$9,0),ROWS('6. Patients'!EI$10:EI$107))),0)+
IFERROR(SUMPRODUCT('6. Patients'!CV$10:CV$107,OFFSET('6. Patients'!$EJ$9,1,MATCH($D44,'6. Patients'!$EK$9:$EW$9,0),ROWS('6. Patients'!EI$10:EI$107))),0)+
IFERROR(SUMPRODUCT('6. Patients'!CV$10:CV$107,OFFSET('6. Patients'!$EX$9,1,MATCH($D44,'6. Patients'!$EY$9:$FT$9,0),ROWS('6. Patients'!EI$10:EI$107))),0)+
IFERROR(SUMPRODUCT('6. Patients'!CV$10:CV$107,OFFSET('6. Patients'!$FU$9,1,MATCH($D44,'6. Patients'!$FV$9:$GJ$9,0),ROWS('6. Patients'!EI$10:EI$107))),0),
IFERROR(SUMPRODUCT('6. Patients'!CV$10:CV$107,OFFSET('6. Patients'!$GK$9,1,MATCH($D44,'6. Patients'!$GL$9:$HG$9,0),ROWS('6. Patients'!EI$10:EI$107))),0)+
IFERROR(SUMPRODUCT('6. Patients'!CV$10:CV$107,OFFSET('6. Patients'!$HH$9,1,MATCH($D44,'6. Patients'!$HI$9:$HU$9,0),ROWS('6. Patients'!EI$10:EI$107))),0)+
IFERROR(SUMPRODUCT('6. Patients'!CV$10:CV$107,OFFSET('6. Patients'!$HV$9,1,MATCH($D44,'6. Patients'!$HW$9:$IR$9,0),ROWS('6. Patients'!EI$10:EI$107))),0)+
IFERROR(SUMPRODUCT('6. Patients'!CV$10:CV$107,OFFSET('6. Patients'!$IS$9,1,MATCH($D44,'6. Patients'!$IT$9:$JH$9,0),ROWS('6. Patients'!EI$10:EI$107))),0),
IFERROR(SUMPRODUCT('6. Patients'!CV$10:CV$107,OFFSET('6. Patients'!$JI$9,1,MATCH($D44,'6. Patients'!$JJ$9:$KE$9,0),ROWS('6. Patients'!EI$10:EI$107))),0)+
IFERROR(SUMPRODUCT('6. Patients'!CV$10:CV$107,OFFSET('6. Patients'!$KF$9,1,MATCH($D44,'6. Patients'!$KG$9:$KS$9,0),ROWS('6. Patients'!EI$10:EI$107))),0)+
IFERROR(SUMPRODUCT('6. Patients'!CV$10:CV$107,OFFSET('6. Patients'!$KT$9,1,MATCH($D44,'6. Patients'!$KU$9:$LP$9,0),ROWS('6. Patients'!EI$10:EI$107))),0)+
IFERROR(SUMPRODUCT('6. Patients'!CV$10:CV$107,OFFSET('6. Patients'!$LQ$9,1,MATCH($D44,'6. Patients'!$LR$9:$MF$9,0),ROWS('6. Patients'!EI$10:EI$107))),0))+
IFERROR(VLOOKUP($D44,$H$109:$L$139,COLUMNS($H$108:$J$108)-1+AD$7,0)*$E44*$F44*'1. General Inputs'!$J$18,0),0)</f>
        <v>0</v>
      </c>
      <c r="AE44" s="3">
        <f ca="1">ROUNDUP($F44*$E44*CHOOSE(AE$7,
IFERROR(SUMPRODUCT('6. Patients'!CW$10:CW$107,OFFSET('6. Patients'!$DM$9,1,MATCH($D44,'6. Patients'!$DN$9:$EI$9,0),ROWS('6. Patients'!EJ$10:EJ$107))),0)+
IFERROR(SUMPRODUCT('6. Patients'!CW$10:CW$107,OFFSET('6. Patients'!$EJ$9,1,MATCH($D44,'6. Patients'!$EK$9:$EW$9,0),ROWS('6. Patients'!EJ$10:EJ$107))),0)+
IFERROR(SUMPRODUCT('6. Patients'!CW$10:CW$107,OFFSET('6. Patients'!$EX$9,1,MATCH($D44,'6. Patients'!$EY$9:$FT$9,0),ROWS('6. Patients'!EJ$10:EJ$107))),0)+
IFERROR(SUMPRODUCT('6. Patients'!CW$10:CW$107,OFFSET('6. Patients'!$FU$9,1,MATCH($D44,'6. Patients'!$FV$9:$GJ$9,0),ROWS('6. Patients'!EJ$10:EJ$107))),0),
IFERROR(SUMPRODUCT('6. Patients'!CW$10:CW$107,OFFSET('6. Patients'!$GK$9,1,MATCH($D44,'6. Patients'!$GL$9:$HG$9,0),ROWS('6. Patients'!EJ$10:EJ$107))),0)+
IFERROR(SUMPRODUCT('6. Patients'!CW$10:CW$107,OFFSET('6. Patients'!$HH$9,1,MATCH($D44,'6. Patients'!$HI$9:$HU$9,0),ROWS('6. Patients'!EJ$10:EJ$107))),0)+
IFERROR(SUMPRODUCT('6. Patients'!CW$10:CW$107,OFFSET('6. Patients'!$HV$9,1,MATCH($D44,'6. Patients'!$HW$9:$IR$9,0),ROWS('6. Patients'!EJ$10:EJ$107))),0)+
IFERROR(SUMPRODUCT('6. Patients'!CW$10:CW$107,OFFSET('6. Patients'!$IS$9,1,MATCH($D44,'6. Patients'!$IT$9:$JH$9,0),ROWS('6. Patients'!EJ$10:EJ$107))),0),
IFERROR(SUMPRODUCT('6. Patients'!CW$10:CW$107,OFFSET('6. Patients'!$JI$9,1,MATCH($D44,'6. Patients'!$JJ$9:$KE$9,0),ROWS('6. Patients'!EJ$10:EJ$107))),0)+
IFERROR(SUMPRODUCT('6. Patients'!CW$10:CW$107,OFFSET('6. Patients'!$KF$9,1,MATCH($D44,'6. Patients'!$KG$9:$KS$9,0),ROWS('6. Patients'!EJ$10:EJ$107))),0)+
IFERROR(SUMPRODUCT('6. Patients'!CW$10:CW$107,OFFSET('6. Patients'!$KT$9,1,MATCH($D44,'6. Patients'!$KU$9:$LP$9,0),ROWS('6. Patients'!EJ$10:EJ$107))),0)+
IFERROR(SUMPRODUCT('6. Patients'!CW$10:CW$107,OFFSET('6. Patients'!$LQ$9,1,MATCH($D44,'6. Patients'!$LR$9:$MF$9,0),ROWS('6. Patients'!EJ$10:EJ$107))),0))+
IFERROR(VLOOKUP($D44,$H$109:$L$139,COLUMNS($H$108:$J$108)-1+AE$7,0)*$E44*$F44*'1. General Inputs'!$J$18,0),0)</f>
        <v>0</v>
      </c>
      <c r="AF44" s="3">
        <f ca="1">ROUNDUP($F44*$E44*CHOOSE(AF$7,
IFERROR(SUMPRODUCT('6. Patients'!CX$10:CX$107,OFFSET('6. Patients'!$DM$9,1,MATCH($D44,'6. Patients'!$DN$9:$EI$9,0),ROWS('6. Patients'!EK$10:EK$107))),0)+
IFERROR(SUMPRODUCT('6. Patients'!CX$10:CX$107,OFFSET('6. Patients'!$EJ$9,1,MATCH($D44,'6. Patients'!$EK$9:$EW$9,0),ROWS('6. Patients'!EK$10:EK$107))),0)+
IFERROR(SUMPRODUCT('6. Patients'!CX$10:CX$107,OFFSET('6. Patients'!$EX$9,1,MATCH($D44,'6. Patients'!$EY$9:$FT$9,0),ROWS('6. Patients'!EK$10:EK$107))),0)+
IFERROR(SUMPRODUCT('6. Patients'!CX$10:CX$107,OFFSET('6. Patients'!$FU$9,1,MATCH($D44,'6. Patients'!$FV$9:$GJ$9,0),ROWS('6. Patients'!EK$10:EK$107))),0),
IFERROR(SUMPRODUCT('6. Patients'!CX$10:CX$107,OFFSET('6. Patients'!$GK$9,1,MATCH($D44,'6. Patients'!$GL$9:$HG$9,0),ROWS('6. Patients'!EK$10:EK$107))),0)+
IFERROR(SUMPRODUCT('6. Patients'!CX$10:CX$107,OFFSET('6. Patients'!$HH$9,1,MATCH($D44,'6. Patients'!$HI$9:$HU$9,0),ROWS('6. Patients'!EK$10:EK$107))),0)+
IFERROR(SUMPRODUCT('6. Patients'!CX$10:CX$107,OFFSET('6. Patients'!$HV$9,1,MATCH($D44,'6. Patients'!$HW$9:$IR$9,0),ROWS('6. Patients'!EK$10:EK$107))),0)+
IFERROR(SUMPRODUCT('6. Patients'!CX$10:CX$107,OFFSET('6. Patients'!$IS$9,1,MATCH($D44,'6. Patients'!$IT$9:$JH$9,0),ROWS('6. Patients'!EK$10:EK$107))),0),
IFERROR(SUMPRODUCT('6. Patients'!CX$10:CX$107,OFFSET('6. Patients'!$JI$9,1,MATCH($D44,'6. Patients'!$JJ$9:$KE$9,0),ROWS('6. Patients'!EK$10:EK$107))),0)+
IFERROR(SUMPRODUCT('6. Patients'!CX$10:CX$107,OFFSET('6. Patients'!$KF$9,1,MATCH($D44,'6. Patients'!$KG$9:$KS$9,0),ROWS('6. Patients'!EK$10:EK$107))),0)+
IFERROR(SUMPRODUCT('6. Patients'!CX$10:CX$107,OFFSET('6. Patients'!$KT$9,1,MATCH($D44,'6. Patients'!$KU$9:$LP$9,0),ROWS('6. Patients'!EK$10:EK$107))),0)+
IFERROR(SUMPRODUCT('6. Patients'!CX$10:CX$107,OFFSET('6. Patients'!$LQ$9,1,MATCH($D44,'6. Patients'!$LR$9:$MF$9,0),ROWS('6. Patients'!EK$10:EK$107))),0))+
IFERROR(VLOOKUP($D44,$H$109:$L$139,COLUMNS($H$108:$J$108)-1+AF$7,0)*$E44*$F44*'1. General Inputs'!$J$18,0),0)</f>
        <v>0</v>
      </c>
      <c r="AG44" s="3">
        <f ca="1">ROUNDUP($F44*$E44*CHOOSE(AG$7,
IFERROR(SUMPRODUCT('6. Patients'!CY$10:CY$107,OFFSET('6. Patients'!$DM$9,1,MATCH($D44,'6. Patients'!$DN$9:$EI$9,0),ROWS('6. Patients'!EL$10:EL$107))),0)+
IFERROR(SUMPRODUCT('6. Patients'!CY$10:CY$107,OFFSET('6. Patients'!$EJ$9,1,MATCH($D44,'6. Patients'!$EK$9:$EW$9,0),ROWS('6. Patients'!EL$10:EL$107))),0)+
IFERROR(SUMPRODUCT('6. Patients'!CY$10:CY$107,OFFSET('6. Patients'!$EX$9,1,MATCH($D44,'6. Patients'!$EY$9:$FT$9,0),ROWS('6. Patients'!EL$10:EL$107))),0)+
IFERROR(SUMPRODUCT('6. Patients'!CY$10:CY$107,OFFSET('6. Patients'!$FU$9,1,MATCH($D44,'6. Patients'!$FV$9:$GJ$9,0),ROWS('6. Patients'!EL$10:EL$107))),0),
IFERROR(SUMPRODUCT('6. Patients'!CY$10:CY$107,OFFSET('6. Patients'!$GK$9,1,MATCH($D44,'6. Patients'!$GL$9:$HG$9,0),ROWS('6. Patients'!EL$10:EL$107))),0)+
IFERROR(SUMPRODUCT('6. Patients'!CY$10:CY$107,OFFSET('6. Patients'!$HH$9,1,MATCH($D44,'6. Patients'!$HI$9:$HU$9,0),ROWS('6. Patients'!EL$10:EL$107))),0)+
IFERROR(SUMPRODUCT('6. Patients'!CY$10:CY$107,OFFSET('6. Patients'!$HV$9,1,MATCH($D44,'6. Patients'!$HW$9:$IR$9,0),ROWS('6. Patients'!EL$10:EL$107))),0)+
IFERROR(SUMPRODUCT('6. Patients'!CY$10:CY$107,OFFSET('6. Patients'!$IS$9,1,MATCH($D44,'6. Patients'!$IT$9:$JH$9,0),ROWS('6. Patients'!EL$10:EL$107))),0),
IFERROR(SUMPRODUCT('6. Patients'!CY$10:CY$107,OFFSET('6. Patients'!$JI$9,1,MATCH($D44,'6. Patients'!$JJ$9:$KE$9,0),ROWS('6. Patients'!EL$10:EL$107))),0)+
IFERROR(SUMPRODUCT('6. Patients'!CY$10:CY$107,OFFSET('6. Patients'!$KF$9,1,MATCH($D44,'6. Patients'!$KG$9:$KS$9,0),ROWS('6. Patients'!EL$10:EL$107))),0)+
IFERROR(SUMPRODUCT('6. Patients'!CY$10:CY$107,OFFSET('6. Patients'!$KT$9,1,MATCH($D44,'6. Patients'!$KU$9:$LP$9,0),ROWS('6. Patients'!EL$10:EL$107))),0)+
IFERROR(SUMPRODUCT('6. Patients'!CY$10:CY$107,OFFSET('6. Patients'!$LQ$9,1,MATCH($D44,'6. Patients'!$LR$9:$MF$9,0),ROWS('6. Patients'!EL$10:EL$107))),0))+
IFERROR(VLOOKUP($D44,$H$109:$L$139,COLUMNS($H$108:$J$108)-1+AG$7,0)*$E44*$F44*'1. General Inputs'!$J$18,0),0)</f>
        <v>0</v>
      </c>
      <c r="AH44" s="3">
        <f ca="1">ROUNDUP($F44*$E44*CHOOSE(AH$7,
IFERROR(SUMPRODUCT('6. Patients'!CZ$10:CZ$107,OFFSET('6. Patients'!$DM$9,1,MATCH($D44,'6. Patients'!$DN$9:$EI$9,0),ROWS('6. Patients'!EM$10:EM$107))),0)+
IFERROR(SUMPRODUCT('6. Patients'!CZ$10:CZ$107,OFFSET('6. Patients'!$EJ$9,1,MATCH($D44,'6. Patients'!$EK$9:$EW$9,0),ROWS('6. Patients'!EM$10:EM$107))),0)+
IFERROR(SUMPRODUCT('6. Patients'!CZ$10:CZ$107,OFFSET('6. Patients'!$EX$9,1,MATCH($D44,'6. Patients'!$EY$9:$FT$9,0),ROWS('6. Patients'!EM$10:EM$107))),0)+
IFERROR(SUMPRODUCT('6. Patients'!CZ$10:CZ$107,OFFSET('6. Patients'!$FU$9,1,MATCH($D44,'6. Patients'!$FV$9:$GJ$9,0),ROWS('6. Patients'!EM$10:EM$107))),0),
IFERROR(SUMPRODUCT('6. Patients'!CZ$10:CZ$107,OFFSET('6. Patients'!$GK$9,1,MATCH($D44,'6. Patients'!$GL$9:$HG$9,0),ROWS('6. Patients'!EM$10:EM$107))),0)+
IFERROR(SUMPRODUCT('6. Patients'!CZ$10:CZ$107,OFFSET('6. Patients'!$HH$9,1,MATCH($D44,'6. Patients'!$HI$9:$HU$9,0),ROWS('6. Patients'!EM$10:EM$107))),0)+
IFERROR(SUMPRODUCT('6. Patients'!CZ$10:CZ$107,OFFSET('6. Patients'!$HV$9,1,MATCH($D44,'6. Patients'!$HW$9:$IR$9,0),ROWS('6. Patients'!EM$10:EM$107))),0)+
IFERROR(SUMPRODUCT('6. Patients'!CZ$10:CZ$107,OFFSET('6. Patients'!$IS$9,1,MATCH($D44,'6. Patients'!$IT$9:$JH$9,0),ROWS('6. Patients'!EM$10:EM$107))),0),
IFERROR(SUMPRODUCT('6. Patients'!CZ$10:CZ$107,OFFSET('6. Patients'!$JI$9,1,MATCH($D44,'6. Patients'!$JJ$9:$KE$9,0),ROWS('6. Patients'!EM$10:EM$107))),0)+
IFERROR(SUMPRODUCT('6. Patients'!CZ$10:CZ$107,OFFSET('6. Patients'!$KF$9,1,MATCH($D44,'6. Patients'!$KG$9:$KS$9,0),ROWS('6. Patients'!EM$10:EM$107))),0)+
IFERROR(SUMPRODUCT('6. Patients'!CZ$10:CZ$107,OFFSET('6. Patients'!$KT$9,1,MATCH($D44,'6. Patients'!$KU$9:$LP$9,0),ROWS('6. Patients'!EM$10:EM$107))),0)+
IFERROR(SUMPRODUCT('6. Patients'!CZ$10:CZ$107,OFFSET('6. Patients'!$LQ$9,1,MATCH($D44,'6. Patients'!$LR$9:$MF$9,0),ROWS('6. Patients'!EM$10:EM$107))),0))+
IFERROR(VLOOKUP($D44,$H$109:$L$139,COLUMNS($H$108:$J$108)-1+AH$7,0)*$E44*$F44*'1. General Inputs'!$J$18,0),0)</f>
        <v>0</v>
      </c>
      <c r="AI44" s="3">
        <f ca="1">ROUNDUP($F44*$E44*CHOOSE(AI$7,
IFERROR(SUMPRODUCT('6. Patients'!DA$10:DA$107,OFFSET('6. Patients'!$DM$9,1,MATCH($D44,'6. Patients'!$DN$9:$EI$9,0),ROWS('6. Patients'!EN$10:EN$107))),0)+
IFERROR(SUMPRODUCT('6. Patients'!DA$10:DA$107,OFFSET('6. Patients'!$EJ$9,1,MATCH($D44,'6. Patients'!$EK$9:$EW$9,0),ROWS('6. Patients'!EN$10:EN$107))),0)+
IFERROR(SUMPRODUCT('6. Patients'!DA$10:DA$107,OFFSET('6. Patients'!$EX$9,1,MATCH($D44,'6. Patients'!$EY$9:$FT$9,0),ROWS('6. Patients'!EN$10:EN$107))),0)+
IFERROR(SUMPRODUCT('6. Patients'!DA$10:DA$107,OFFSET('6. Patients'!$FU$9,1,MATCH($D44,'6. Patients'!$FV$9:$GJ$9,0),ROWS('6. Patients'!EN$10:EN$107))),0),
IFERROR(SUMPRODUCT('6. Patients'!DA$10:DA$107,OFFSET('6. Patients'!$GK$9,1,MATCH($D44,'6. Patients'!$GL$9:$HG$9,0),ROWS('6. Patients'!EN$10:EN$107))),0)+
IFERROR(SUMPRODUCT('6. Patients'!DA$10:DA$107,OFFSET('6. Patients'!$HH$9,1,MATCH($D44,'6. Patients'!$HI$9:$HU$9,0),ROWS('6. Patients'!EN$10:EN$107))),0)+
IFERROR(SUMPRODUCT('6. Patients'!DA$10:DA$107,OFFSET('6. Patients'!$HV$9,1,MATCH($D44,'6. Patients'!$HW$9:$IR$9,0),ROWS('6. Patients'!EN$10:EN$107))),0)+
IFERROR(SUMPRODUCT('6. Patients'!DA$10:DA$107,OFFSET('6. Patients'!$IS$9,1,MATCH($D44,'6. Patients'!$IT$9:$JH$9,0),ROWS('6. Patients'!EN$10:EN$107))),0),
IFERROR(SUMPRODUCT('6. Patients'!DA$10:DA$107,OFFSET('6. Patients'!$JI$9,1,MATCH($D44,'6. Patients'!$JJ$9:$KE$9,0),ROWS('6. Patients'!EN$10:EN$107))),0)+
IFERROR(SUMPRODUCT('6. Patients'!DA$10:DA$107,OFFSET('6. Patients'!$KF$9,1,MATCH($D44,'6. Patients'!$KG$9:$KS$9,0),ROWS('6. Patients'!EN$10:EN$107))),0)+
IFERROR(SUMPRODUCT('6. Patients'!DA$10:DA$107,OFFSET('6. Patients'!$KT$9,1,MATCH($D44,'6. Patients'!$KU$9:$LP$9,0),ROWS('6. Patients'!EN$10:EN$107))),0)+
IFERROR(SUMPRODUCT('6. Patients'!DA$10:DA$107,OFFSET('6. Patients'!$LQ$9,1,MATCH($D44,'6. Patients'!$LR$9:$MF$9,0),ROWS('6. Patients'!EN$10:EN$107))),0))+
IFERROR(VLOOKUP($D44,$H$109:$L$139,COLUMNS($H$108:$J$108)-1+AI$7,0)*$E44*$F44*'1. General Inputs'!$J$18,0),0)</f>
        <v>0</v>
      </c>
      <c r="AJ44" s="3">
        <f ca="1">ROUNDUP($F44*$E44*CHOOSE(AJ$7,
IFERROR(SUMPRODUCT('6. Patients'!DB$10:DB$107,OFFSET('6. Patients'!$DM$9,1,MATCH($D44,'6. Patients'!$DN$9:$EI$9,0),ROWS('6. Patients'!EO$10:EO$107))),0)+
IFERROR(SUMPRODUCT('6. Patients'!DB$10:DB$107,OFFSET('6. Patients'!$EJ$9,1,MATCH($D44,'6. Patients'!$EK$9:$EW$9,0),ROWS('6. Patients'!EO$10:EO$107))),0)+
IFERROR(SUMPRODUCT('6. Patients'!DB$10:DB$107,OFFSET('6. Patients'!$EX$9,1,MATCH($D44,'6. Patients'!$EY$9:$FT$9,0),ROWS('6. Patients'!EO$10:EO$107))),0)+
IFERROR(SUMPRODUCT('6. Patients'!DB$10:DB$107,OFFSET('6. Patients'!$FU$9,1,MATCH($D44,'6. Patients'!$FV$9:$GJ$9,0),ROWS('6. Patients'!EO$10:EO$107))),0),
IFERROR(SUMPRODUCT('6. Patients'!DB$10:DB$107,OFFSET('6. Patients'!$GK$9,1,MATCH($D44,'6. Patients'!$GL$9:$HG$9,0),ROWS('6. Patients'!EO$10:EO$107))),0)+
IFERROR(SUMPRODUCT('6. Patients'!DB$10:DB$107,OFFSET('6. Patients'!$HH$9,1,MATCH($D44,'6. Patients'!$HI$9:$HU$9,0),ROWS('6. Patients'!EO$10:EO$107))),0)+
IFERROR(SUMPRODUCT('6. Patients'!DB$10:DB$107,OFFSET('6. Patients'!$HV$9,1,MATCH($D44,'6. Patients'!$HW$9:$IR$9,0),ROWS('6. Patients'!EO$10:EO$107))),0)+
IFERROR(SUMPRODUCT('6. Patients'!DB$10:DB$107,OFFSET('6. Patients'!$IS$9,1,MATCH($D44,'6. Patients'!$IT$9:$JH$9,0),ROWS('6. Patients'!EO$10:EO$107))),0),
IFERROR(SUMPRODUCT('6. Patients'!DB$10:DB$107,OFFSET('6. Patients'!$JI$9,1,MATCH($D44,'6. Patients'!$JJ$9:$KE$9,0),ROWS('6. Patients'!EO$10:EO$107))),0)+
IFERROR(SUMPRODUCT('6. Patients'!DB$10:DB$107,OFFSET('6. Patients'!$KF$9,1,MATCH($D44,'6. Patients'!$KG$9:$KS$9,0),ROWS('6. Patients'!EO$10:EO$107))),0)+
IFERROR(SUMPRODUCT('6. Patients'!DB$10:DB$107,OFFSET('6. Patients'!$KT$9,1,MATCH($D44,'6. Patients'!$KU$9:$LP$9,0),ROWS('6. Patients'!EO$10:EO$107))),0)+
IFERROR(SUMPRODUCT('6. Patients'!DB$10:DB$107,OFFSET('6. Patients'!$LQ$9,1,MATCH($D44,'6. Patients'!$LR$9:$MF$9,0),ROWS('6. Patients'!EO$10:EO$107))),0))+
IFERROR(VLOOKUP($D44,$H$109:$L$139,COLUMNS($H$108:$J$108)-1+AJ$7,0)*$E44*$F44*'1. General Inputs'!$J$18,0),0)</f>
        <v>0</v>
      </c>
      <c r="AK44" s="3">
        <f ca="1">ROUNDUP($F44*$E44*CHOOSE(AK$7,
IFERROR(SUMPRODUCT('6. Patients'!DC$10:DC$107,OFFSET('6. Patients'!$DM$9,1,MATCH($D44,'6. Patients'!$DN$9:$EI$9,0),ROWS('6. Patients'!EP$10:EP$107))),0)+
IFERROR(SUMPRODUCT('6. Patients'!DC$10:DC$107,OFFSET('6. Patients'!$EJ$9,1,MATCH($D44,'6. Patients'!$EK$9:$EW$9,0),ROWS('6. Patients'!EP$10:EP$107))),0)+
IFERROR(SUMPRODUCT('6. Patients'!DC$10:DC$107,OFFSET('6. Patients'!$EX$9,1,MATCH($D44,'6. Patients'!$EY$9:$FT$9,0),ROWS('6. Patients'!EP$10:EP$107))),0)+
IFERROR(SUMPRODUCT('6. Patients'!DC$10:DC$107,OFFSET('6. Patients'!$FU$9,1,MATCH($D44,'6. Patients'!$FV$9:$GJ$9,0),ROWS('6. Patients'!EP$10:EP$107))),0),
IFERROR(SUMPRODUCT('6. Patients'!DC$10:DC$107,OFFSET('6. Patients'!$GK$9,1,MATCH($D44,'6. Patients'!$GL$9:$HG$9,0),ROWS('6. Patients'!EP$10:EP$107))),0)+
IFERROR(SUMPRODUCT('6. Patients'!DC$10:DC$107,OFFSET('6. Patients'!$HH$9,1,MATCH($D44,'6. Patients'!$HI$9:$HU$9,0),ROWS('6. Patients'!EP$10:EP$107))),0)+
IFERROR(SUMPRODUCT('6. Patients'!DC$10:DC$107,OFFSET('6. Patients'!$HV$9,1,MATCH($D44,'6. Patients'!$HW$9:$IR$9,0),ROWS('6. Patients'!EP$10:EP$107))),0)+
IFERROR(SUMPRODUCT('6. Patients'!DC$10:DC$107,OFFSET('6. Patients'!$IS$9,1,MATCH($D44,'6. Patients'!$IT$9:$JH$9,0),ROWS('6. Patients'!EP$10:EP$107))),0),
IFERROR(SUMPRODUCT('6. Patients'!DC$10:DC$107,OFFSET('6. Patients'!$JI$9,1,MATCH($D44,'6. Patients'!$JJ$9:$KE$9,0),ROWS('6. Patients'!EP$10:EP$107))),0)+
IFERROR(SUMPRODUCT('6. Patients'!DC$10:DC$107,OFFSET('6. Patients'!$KF$9,1,MATCH($D44,'6. Patients'!$KG$9:$KS$9,0),ROWS('6. Patients'!EP$10:EP$107))),0)+
IFERROR(SUMPRODUCT('6. Patients'!DC$10:DC$107,OFFSET('6. Patients'!$KT$9,1,MATCH($D44,'6. Patients'!$KU$9:$LP$9,0),ROWS('6. Patients'!EP$10:EP$107))),0)+
IFERROR(SUMPRODUCT('6. Patients'!DC$10:DC$107,OFFSET('6. Patients'!$LQ$9,1,MATCH($D44,'6. Patients'!$LR$9:$MF$9,0),ROWS('6. Patients'!EP$10:EP$107))),0))+
IFERROR(VLOOKUP($D44,$H$109:$L$139,COLUMNS($H$108:$J$108)-1+AK$7,0)*$E44*$F44*'1. General Inputs'!$J$18,0),0)</f>
        <v>0</v>
      </c>
      <c r="AL44" s="3">
        <f ca="1">ROUNDUP($F44*$E44*CHOOSE(AL$7,
IFERROR(SUMPRODUCT('6. Patients'!DD$10:DD$107,OFFSET('6. Patients'!$DM$9,1,MATCH($D44,'6. Patients'!$DN$9:$EI$9,0),ROWS('6. Patients'!EQ$10:EQ$107))),0)+
IFERROR(SUMPRODUCT('6. Patients'!DD$10:DD$107,OFFSET('6. Patients'!$EJ$9,1,MATCH($D44,'6. Patients'!$EK$9:$EW$9,0),ROWS('6. Patients'!EQ$10:EQ$107))),0)+
IFERROR(SUMPRODUCT('6. Patients'!DD$10:DD$107,OFFSET('6. Patients'!$EX$9,1,MATCH($D44,'6. Patients'!$EY$9:$FT$9,0),ROWS('6. Patients'!EQ$10:EQ$107))),0)+
IFERROR(SUMPRODUCT('6. Patients'!DD$10:DD$107,OFFSET('6. Patients'!$FU$9,1,MATCH($D44,'6. Patients'!$FV$9:$GJ$9,0),ROWS('6. Patients'!EQ$10:EQ$107))),0),
IFERROR(SUMPRODUCT('6. Patients'!DD$10:DD$107,OFFSET('6. Patients'!$GK$9,1,MATCH($D44,'6. Patients'!$GL$9:$HG$9,0),ROWS('6. Patients'!EQ$10:EQ$107))),0)+
IFERROR(SUMPRODUCT('6. Patients'!DD$10:DD$107,OFFSET('6. Patients'!$HH$9,1,MATCH($D44,'6. Patients'!$HI$9:$HU$9,0),ROWS('6. Patients'!EQ$10:EQ$107))),0)+
IFERROR(SUMPRODUCT('6. Patients'!DD$10:DD$107,OFFSET('6. Patients'!$HV$9,1,MATCH($D44,'6. Patients'!$HW$9:$IR$9,0),ROWS('6. Patients'!EQ$10:EQ$107))),0)+
IFERROR(SUMPRODUCT('6. Patients'!DD$10:DD$107,OFFSET('6. Patients'!$IS$9,1,MATCH($D44,'6. Patients'!$IT$9:$JH$9,0),ROWS('6. Patients'!EQ$10:EQ$107))),0),
IFERROR(SUMPRODUCT('6. Patients'!DD$10:DD$107,OFFSET('6. Patients'!$JI$9,1,MATCH($D44,'6. Patients'!$JJ$9:$KE$9,0),ROWS('6. Patients'!EQ$10:EQ$107))),0)+
IFERROR(SUMPRODUCT('6. Patients'!DD$10:DD$107,OFFSET('6. Patients'!$KF$9,1,MATCH($D44,'6. Patients'!$KG$9:$KS$9,0),ROWS('6. Patients'!EQ$10:EQ$107))),0)+
IFERROR(SUMPRODUCT('6. Patients'!DD$10:DD$107,OFFSET('6. Patients'!$KT$9,1,MATCH($D44,'6. Patients'!$KU$9:$LP$9,0),ROWS('6. Patients'!EQ$10:EQ$107))),0)+
IFERROR(SUMPRODUCT('6. Patients'!DD$10:DD$107,OFFSET('6. Patients'!$LQ$9,1,MATCH($D44,'6. Patients'!$LR$9:$MF$9,0),ROWS('6. Patients'!EQ$10:EQ$107))),0))+
IFERROR(VLOOKUP($D44,$H$109:$L$139,COLUMNS($H$108:$J$108)-1+AL$7,0)*$E44*$F44*'1. General Inputs'!$J$18,0),0)</f>
        <v>0</v>
      </c>
      <c r="AM44" s="3">
        <f ca="1">ROUNDUP($F44*$E44*CHOOSE(AM$7,
IFERROR(SUMPRODUCT('6. Patients'!DE$10:DE$107,OFFSET('6. Patients'!$DM$9,1,MATCH($D44,'6. Patients'!$DN$9:$EI$9,0),ROWS('6. Patients'!ER$10:ER$107))),0)+
IFERROR(SUMPRODUCT('6. Patients'!DE$10:DE$107,OFFSET('6. Patients'!$EJ$9,1,MATCH($D44,'6. Patients'!$EK$9:$EW$9,0),ROWS('6. Patients'!ER$10:ER$107))),0)+
IFERROR(SUMPRODUCT('6. Patients'!DE$10:DE$107,OFFSET('6. Patients'!$EX$9,1,MATCH($D44,'6. Patients'!$EY$9:$FT$9,0),ROWS('6. Patients'!ER$10:ER$107))),0)+
IFERROR(SUMPRODUCT('6. Patients'!DE$10:DE$107,OFFSET('6. Patients'!$FU$9,1,MATCH($D44,'6. Patients'!$FV$9:$GJ$9,0),ROWS('6. Patients'!ER$10:ER$107))),0),
IFERROR(SUMPRODUCT('6. Patients'!DE$10:DE$107,OFFSET('6. Patients'!$GK$9,1,MATCH($D44,'6. Patients'!$GL$9:$HG$9,0),ROWS('6. Patients'!ER$10:ER$107))),0)+
IFERROR(SUMPRODUCT('6. Patients'!DE$10:DE$107,OFFSET('6. Patients'!$HH$9,1,MATCH($D44,'6. Patients'!$HI$9:$HU$9,0),ROWS('6. Patients'!ER$10:ER$107))),0)+
IFERROR(SUMPRODUCT('6. Patients'!DE$10:DE$107,OFFSET('6. Patients'!$HV$9,1,MATCH($D44,'6. Patients'!$HW$9:$IR$9,0),ROWS('6. Patients'!ER$10:ER$107))),0)+
IFERROR(SUMPRODUCT('6. Patients'!DE$10:DE$107,OFFSET('6. Patients'!$IS$9,1,MATCH($D44,'6. Patients'!$IT$9:$JH$9,0),ROWS('6. Patients'!ER$10:ER$107))),0),
IFERROR(SUMPRODUCT('6. Patients'!DE$10:DE$107,OFFSET('6. Patients'!$JI$9,1,MATCH($D44,'6. Patients'!$JJ$9:$KE$9,0),ROWS('6. Patients'!ER$10:ER$107))),0)+
IFERROR(SUMPRODUCT('6. Patients'!DE$10:DE$107,OFFSET('6. Patients'!$KF$9,1,MATCH($D44,'6. Patients'!$KG$9:$KS$9,0),ROWS('6. Patients'!ER$10:ER$107))),0)+
IFERROR(SUMPRODUCT('6. Patients'!DE$10:DE$107,OFFSET('6. Patients'!$KT$9,1,MATCH($D44,'6. Patients'!$KU$9:$LP$9,0),ROWS('6. Patients'!ER$10:ER$107))),0)+
IFERROR(SUMPRODUCT('6. Patients'!DE$10:DE$107,OFFSET('6. Patients'!$LQ$9,1,MATCH($D44,'6. Patients'!$LR$9:$MF$9,0),ROWS('6. Patients'!ER$10:ER$107))),0))+
IFERROR(VLOOKUP($D44,$H$109:$L$139,COLUMNS($H$108:$J$108)-1+AM$7,0)*$E44*$F44*'1. General Inputs'!$J$18,0),0)</f>
        <v>0</v>
      </c>
      <c r="AN44" s="3">
        <f ca="1">ROUNDUP($F44*$E44*CHOOSE(AN$7,
IFERROR(SUMPRODUCT('6. Patients'!DF$10:DF$107,OFFSET('6. Patients'!$DM$9,1,MATCH($D44,'6. Patients'!$DN$9:$EI$9,0),ROWS('6. Patients'!ES$10:ES$107))),0)+
IFERROR(SUMPRODUCT('6. Patients'!DF$10:DF$107,OFFSET('6. Patients'!$EJ$9,1,MATCH($D44,'6. Patients'!$EK$9:$EW$9,0),ROWS('6. Patients'!ES$10:ES$107))),0)+
IFERROR(SUMPRODUCT('6. Patients'!DF$10:DF$107,OFFSET('6. Patients'!$EX$9,1,MATCH($D44,'6. Patients'!$EY$9:$FT$9,0),ROWS('6. Patients'!ES$10:ES$107))),0)+
IFERROR(SUMPRODUCT('6. Patients'!DF$10:DF$107,OFFSET('6. Patients'!$FU$9,1,MATCH($D44,'6. Patients'!$FV$9:$GJ$9,0),ROWS('6. Patients'!ES$10:ES$107))),0),
IFERROR(SUMPRODUCT('6. Patients'!DF$10:DF$107,OFFSET('6. Patients'!$GK$9,1,MATCH($D44,'6. Patients'!$GL$9:$HG$9,0),ROWS('6. Patients'!ES$10:ES$107))),0)+
IFERROR(SUMPRODUCT('6. Patients'!DF$10:DF$107,OFFSET('6. Patients'!$HH$9,1,MATCH($D44,'6. Patients'!$HI$9:$HU$9,0),ROWS('6. Patients'!ES$10:ES$107))),0)+
IFERROR(SUMPRODUCT('6. Patients'!DF$10:DF$107,OFFSET('6. Patients'!$HV$9,1,MATCH($D44,'6. Patients'!$HW$9:$IR$9,0),ROWS('6. Patients'!ES$10:ES$107))),0)+
IFERROR(SUMPRODUCT('6. Patients'!DF$10:DF$107,OFFSET('6. Patients'!$IS$9,1,MATCH($D44,'6. Patients'!$IT$9:$JH$9,0),ROWS('6. Patients'!ES$10:ES$107))),0),
IFERROR(SUMPRODUCT('6. Patients'!DF$10:DF$107,OFFSET('6. Patients'!$JI$9,1,MATCH($D44,'6. Patients'!$JJ$9:$KE$9,0),ROWS('6. Patients'!ES$10:ES$107))),0)+
IFERROR(SUMPRODUCT('6. Patients'!DF$10:DF$107,OFFSET('6. Patients'!$KF$9,1,MATCH($D44,'6. Patients'!$KG$9:$KS$9,0),ROWS('6. Patients'!ES$10:ES$107))),0)+
IFERROR(SUMPRODUCT('6. Patients'!DF$10:DF$107,OFFSET('6. Patients'!$KT$9,1,MATCH($D44,'6. Patients'!$KU$9:$LP$9,0),ROWS('6. Patients'!ES$10:ES$107))),0)+
IFERROR(SUMPRODUCT('6. Patients'!DF$10:DF$107,OFFSET('6. Patients'!$LQ$9,1,MATCH($D44,'6. Patients'!$LR$9:$MF$9,0),ROWS('6. Patients'!ES$10:ES$107))),0))+
IFERROR(VLOOKUP($D44,$H$109:$L$139,COLUMNS($H$108:$J$108)-1+AN$7,0)*$E44*$F44*'1. General Inputs'!$J$18,0),0)</f>
        <v>0</v>
      </c>
      <c r="AO44" s="3">
        <f ca="1">ROUNDUP($F44*$E44*CHOOSE(AO$7,
IFERROR(SUMPRODUCT('6. Patients'!DG$10:DG$107,OFFSET('6. Patients'!$DM$9,1,MATCH($D44,'6. Patients'!$DN$9:$EI$9,0),ROWS('6. Patients'!ET$10:ET$107))),0)+
IFERROR(SUMPRODUCT('6. Patients'!DG$10:DG$107,OFFSET('6. Patients'!$EJ$9,1,MATCH($D44,'6. Patients'!$EK$9:$EW$9,0),ROWS('6. Patients'!ET$10:ET$107))),0)+
IFERROR(SUMPRODUCT('6. Patients'!DG$10:DG$107,OFFSET('6. Patients'!$EX$9,1,MATCH($D44,'6. Patients'!$EY$9:$FT$9,0),ROWS('6. Patients'!ET$10:ET$107))),0)+
IFERROR(SUMPRODUCT('6. Patients'!DG$10:DG$107,OFFSET('6. Patients'!$FU$9,1,MATCH($D44,'6. Patients'!$FV$9:$GJ$9,0),ROWS('6. Patients'!ET$10:ET$107))),0),
IFERROR(SUMPRODUCT('6. Patients'!DG$10:DG$107,OFFSET('6. Patients'!$GK$9,1,MATCH($D44,'6. Patients'!$GL$9:$HG$9,0),ROWS('6. Patients'!ET$10:ET$107))),0)+
IFERROR(SUMPRODUCT('6. Patients'!DG$10:DG$107,OFFSET('6. Patients'!$HH$9,1,MATCH($D44,'6. Patients'!$HI$9:$HU$9,0),ROWS('6. Patients'!ET$10:ET$107))),0)+
IFERROR(SUMPRODUCT('6. Patients'!DG$10:DG$107,OFFSET('6. Patients'!$HV$9,1,MATCH($D44,'6. Patients'!$HW$9:$IR$9,0),ROWS('6. Patients'!ET$10:ET$107))),0)+
IFERROR(SUMPRODUCT('6. Patients'!DG$10:DG$107,OFFSET('6. Patients'!$IS$9,1,MATCH($D44,'6. Patients'!$IT$9:$JH$9,0),ROWS('6. Patients'!ET$10:ET$107))),0),
IFERROR(SUMPRODUCT('6. Patients'!DG$10:DG$107,OFFSET('6. Patients'!$JI$9,1,MATCH($D44,'6. Patients'!$JJ$9:$KE$9,0),ROWS('6. Patients'!ET$10:ET$107))),0)+
IFERROR(SUMPRODUCT('6. Patients'!DG$10:DG$107,OFFSET('6. Patients'!$KF$9,1,MATCH($D44,'6. Patients'!$KG$9:$KS$9,0),ROWS('6. Patients'!ET$10:ET$107))),0)+
IFERROR(SUMPRODUCT('6. Patients'!DG$10:DG$107,OFFSET('6. Patients'!$KT$9,1,MATCH($D44,'6. Patients'!$KU$9:$LP$9,0),ROWS('6. Patients'!ET$10:ET$107))),0)+
IFERROR(SUMPRODUCT('6. Patients'!DG$10:DG$107,OFFSET('6. Patients'!$LQ$9,1,MATCH($D44,'6. Patients'!$LR$9:$MF$9,0),ROWS('6. Patients'!ET$10:ET$107))),0))+
IFERROR(VLOOKUP($D44,$H$109:$L$139,COLUMNS($H$108:$J$108)-1+AO$7,0)*$E44*$F44*'1. General Inputs'!$J$18,0),0)</f>
        <v>0</v>
      </c>
      <c r="AP44" s="3">
        <f ca="1">ROUNDUP($F44*$E44*CHOOSE(AP$7,
IFERROR(SUMPRODUCT('6. Patients'!DH$10:DH$107,OFFSET('6. Patients'!$DM$9,1,MATCH($D44,'6. Patients'!$DN$9:$EI$9,0),ROWS('6. Patients'!EU$10:EU$107))),0)+
IFERROR(SUMPRODUCT('6. Patients'!DH$10:DH$107,OFFSET('6. Patients'!$EJ$9,1,MATCH($D44,'6. Patients'!$EK$9:$EW$9,0),ROWS('6. Patients'!EU$10:EU$107))),0)+
IFERROR(SUMPRODUCT('6. Patients'!DH$10:DH$107,OFFSET('6. Patients'!$EX$9,1,MATCH($D44,'6. Patients'!$EY$9:$FT$9,0),ROWS('6. Patients'!EU$10:EU$107))),0)+
IFERROR(SUMPRODUCT('6. Patients'!DH$10:DH$107,OFFSET('6. Patients'!$FU$9,1,MATCH($D44,'6. Patients'!$FV$9:$GJ$9,0),ROWS('6. Patients'!EU$10:EU$107))),0),
IFERROR(SUMPRODUCT('6. Patients'!DH$10:DH$107,OFFSET('6. Patients'!$GK$9,1,MATCH($D44,'6. Patients'!$GL$9:$HG$9,0),ROWS('6. Patients'!EU$10:EU$107))),0)+
IFERROR(SUMPRODUCT('6. Patients'!DH$10:DH$107,OFFSET('6. Patients'!$HH$9,1,MATCH($D44,'6. Patients'!$HI$9:$HU$9,0),ROWS('6. Patients'!EU$10:EU$107))),0)+
IFERROR(SUMPRODUCT('6. Patients'!DH$10:DH$107,OFFSET('6. Patients'!$HV$9,1,MATCH($D44,'6. Patients'!$HW$9:$IR$9,0),ROWS('6. Patients'!EU$10:EU$107))),0)+
IFERROR(SUMPRODUCT('6. Patients'!DH$10:DH$107,OFFSET('6. Patients'!$IS$9,1,MATCH($D44,'6. Patients'!$IT$9:$JH$9,0),ROWS('6. Patients'!EU$10:EU$107))),0),
IFERROR(SUMPRODUCT('6. Patients'!DH$10:DH$107,OFFSET('6. Patients'!$JI$9,1,MATCH($D44,'6. Patients'!$JJ$9:$KE$9,0),ROWS('6. Patients'!EU$10:EU$107))),0)+
IFERROR(SUMPRODUCT('6. Patients'!DH$10:DH$107,OFFSET('6. Patients'!$KF$9,1,MATCH($D44,'6. Patients'!$KG$9:$KS$9,0),ROWS('6. Patients'!EU$10:EU$107))),0)+
IFERROR(SUMPRODUCT('6. Patients'!DH$10:DH$107,OFFSET('6. Patients'!$KT$9,1,MATCH($D44,'6. Patients'!$KU$9:$LP$9,0),ROWS('6. Patients'!EU$10:EU$107))),0)+
IFERROR(SUMPRODUCT('6. Patients'!DH$10:DH$107,OFFSET('6. Patients'!$LQ$9,1,MATCH($D44,'6. Patients'!$LR$9:$MF$9,0),ROWS('6. Patients'!EU$10:EU$107))),0))+
IFERROR(VLOOKUP($D44,$H$109:$L$139,COLUMNS($H$108:$J$108)-1+AP$7,0)*$E44*$F44*'1. General Inputs'!$J$18,0),0)</f>
        <v>0</v>
      </c>
      <c r="AQ44" s="3">
        <f ca="1">ROUNDUP($F44*$E44*CHOOSE(AQ$7,
IFERROR(SUMPRODUCT('6. Patients'!DI$10:DI$107,OFFSET('6. Patients'!$DM$9,1,MATCH($D44,'6. Patients'!$DN$9:$EI$9,0),ROWS('6. Patients'!EV$10:EV$107))),0)+
IFERROR(SUMPRODUCT('6. Patients'!DI$10:DI$107,OFFSET('6. Patients'!$EJ$9,1,MATCH($D44,'6. Patients'!$EK$9:$EW$9,0),ROWS('6. Patients'!EV$10:EV$107))),0)+
IFERROR(SUMPRODUCT('6. Patients'!DI$10:DI$107,OFFSET('6. Patients'!$EX$9,1,MATCH($D44,'6. Patients'!$EY$9:$FT$9,0),ROWS('6. Patients'!EV$10:EV$107))),0)+
IFERROR(SUMPRODUCT('6. Patients'!DI$10:DI$107,OFFSET('6. Patients'!$FU$9,1,MATCH($D44,'6. Patients'!$FV$9:$GJ$9,0),ROWS('6. Patients'!EV$10:EV$107))),0),
IFERROR(SUMPRODUCT('6. Patients'!DI$10:DI$107,OFFSET('6. Patients'!$GK$9,1,MATCH($D44,'6. Patients'!$GL$9:$HG$9,0),ROWS('6. Patients'!EV$10:EV$107))),0)+
IFERROR(SUMPRODUCT('6. Patients'!DI$10:DI$107,OFFSET('6. Patients'!$HH$9,1,MATCH($D44,'6. Patients'!$HI$9:$HU$9,0),ROWS('6. Patients'!EV$10:EV$107))),0)+
IFERROR(SUMPRODUCT('6. Patients'!DI$10:DI$107,OFFSET('6. Patients'!$HV$9,1,MATCH($D44,'6. Patients'!$HW$9:$IR$9,0),ROWS('6. Patients'!EV$10:EV$107))),0)+
IFERROR(SUMPRODUCT('6. Patients'!DI$10:DI$107,OFFSET('6. Patients'!$IS$9,1,MATCH($D44,'6. Patients'!$IT$9:$JH$9,0),ROWS('6. Patients'!EV$10:EV$107))),0),
IFERROR(SUMPRODUCT('6. Patients'!DI$10:DI$107,OFFSET('6. Patients'!$JI$9,1,MATCH($D44,'6. Patients'!$JJ$9:$KE$9,0),ROWS('6. Patients'!EV$10:EV$107))),0)+
IFERROR(SUMPRODUCT('6. Patients'!DI$10:DI$107,OFFSET('6. Patients'!$KF$9,1,MATCH($D44,'6. Patients'!$KG$9:$KS$9,0),ROWS('6. Patients'!EV$10:EV$107))),0)+
IFERROR(SUMPRODUCT('6. Patients'!DI$10:DI$107,OFFSET('6. Patients'!$KT$9,1,MATCH($D44,'6. Patients'!$KU$9:$LP$9,0),ROWS('6. Patients'!EV$10:EV$107))),0)+
IFERROR(SUMPRODUCT('6. Patients'!DI$10:DI$107,OFFSET('6. Patients'!$LQ$9,1,MATCH($D44,'6. Patients'!$LR$9:$MF$9,0),ROWS('6. Patients'!EV$10:EV$107))),0))+
IFERROR(VLOOKUP($D44,$H$109:$L$139,COLUMNS($H$108:$J$108)-1+AQ$7,0)*$E44*$F44*'1. General Inputs'!$J$18,0),0)</f>
        <v>0</v>
      </c>
      <c r="AR44" s="115"/>
      <c r="AY44" s="114">
        <f ca="1">IFERROR(SUM(OFFSET('7. Consumption'!H44,0,1,,MIN('1. General Inputs'!$J$20,COLUMNS('7. Consumption'!H$9:$AQ$9)-1))),0)+MAX(0,$AQ44*('1. General Inputs'!$J$20-COLUMNS('7. Consumption'!H$9:$AQ$9)+1))</f>
        <v>0</v>
      </c>
      <c r="AZ44" s="114">
        <f ca="1">IFERROR(SUM(OFFSET('7. Consumption'!I44,0,1,,MIN('1. General Inputs'!$J$20,COLUMNS('7. Consumption'!I$9:$AQ$9)-1))),0)+MAX(0,$AQ44*('1. General Inputs'!$J$20-COLUMNS('7. Consumption'!I$9:$AQ$9)+1))</f>
        <v>0</v>
      </c>
      <c r="BA44" s="114">
        <f ca="1">IFERROR(SUM(OFFSET('7. Consumption'!J44,0,1,,MIN('1. General Inputs'!$J$20,COLUMNS('7. Consumption'!J$9:$AQ$9)-1))),0)+MAX(0,$AQ44*('1. General Inputs'!$J$20-COLUMNS('7. Consumption'!J$9:$AQ$9)+1))</f>
        <v>0</v>
      </c>
      <c r="BB44" s="114">
        <f ca="1">IFERROR(SUM(OFFSET('7. Consumption'!K44,0,1,,MIN('1. General Inputs'!$J$20,COLUMNS('7. Consumption'!K$9:$AQ$9)-1))),0)+MAX(0,$AQ44*('1. General Inputs'!$J$20-COLUMNS('7. Consumption'!K$9:$AQ$9)+1))</f>
        <v>0</v>
      </c>
      <c r="BC44" s="114">
        <f ca="1">IFERROR(SUM(OFFSET('7. Consumption'!L44,0,1,,MIN('1. General Inputs'!$J$20,COLUMNS('7. Consumption'!L$9:$AQ$9)-1))),0)+MAX(0,$AQ44*('1. General Inputs'!$J$20-COLUMNS('7. Consumption'!L$9:$AQ$9)+1))</f>
        <v>0</v>
      </c>
      <c r="BD44" s="114">
        <f ca="1">IFERROR(SUM(OFFSET('7. Consumption'!M44,0,1,,MIN('1. General Inputs'!$J$20,COLUMNS('7. Consumption'!M$9:$AQ$9)-1))),0)+MAX(0,$AQ44*('1. General Inputs'!$J$20-COLUMNS('7. Consumption'!M$9:$AQ$9)+1))</f>
        <v>0</v>
      </c>
      <c r="BE44" s="114">
        <f ca="1">IFERROR(SUM(OFFSET('7. Consumption'!N44,0,1,,MIN('1. General Inputs'!$J$20,COLUMNS('7. Consumption'!N$9:$AQ$9)-1))),0)+MAX(0,$AQ44*('1. General Inputs'!$J$20-COLUMNS('7. Consumption'!N$9:$AQ$9)+1))</f>
        <v>0</v>
      </c>
      <c r="BF44" s="114">
        <f ca="1">IFERROR(SUM(OFFSET('7. Consumption'!O44,0,1,,MIN('1. General Inputs'!$J$20,COLUMNS('7. Consumption'!O$9:$AQ$9)-1))),0)+MAX(0,$AQ44*('1. General Inputs'!$J$20-COLUMNS('7. Consumption'!O$9:$AQ$9)+1))</f>
        <v>0</v>
      </c>
      <c r="BG44" s="114">
        <f ca="1">IFERROR(SUM(OFFSET('7. Consumption'!P44,0,1,,MIN('1. General Inputs'!$J$20,COLUMNS('7. Consumption'!P$9:$AQ$9)-1))),0)+MAX(0,$AQ44*('1. General Inputs'!$J$20-COLUMNS('7. Consumption'!P$9:$AQ$9)+1))</f>
        <v>0</v>
      </c>
      <c r="BH44" s="114">
        <f ca="1">IFERROR(SUM(OFFSET('7. Consumption'!Q44,0,1,,MIN('1. General Inputs'!$J$20,COLUMNS('7. Consumption'!Q$9:$AQ$9)-1))),0)+MAX(0,$AQ44*('1. General Inputs'!$J$20-COLUMNS('7. Consumption'!Q$9:$AQ$9)+1))</f>
        <v>0</v>
      </c>
      <c r="BI44" s="114">
        <f ca="1">IFERROR(SUM(OFFSET('7. Consumption'!R44,0,1,,MIN('1. General Inputs'!$J$20,COLUMNS('7. Consumption'!R$9:$AQ$9)-1))),0)+MAX(0,$AQ44*('1. General Inputs'!$J$20-COLUMNS('7. Consumption'!R$9:$AQ$9)+1))</f>
        <v>0</v>
      </c>
      <c r="BJ44" s="114">
        <f ca="1">IFERROR(SUM(OFFSET('7. Consumption'!S44,0,1,,MIN('1. General Inputs'!$J$20,COLUMNS('7. Consumption'!S$9:$AQ$9)-1))),0)+MAX(0,$AQ44*('1. General Inputs'!$J$20-COLUMNS('7. Consumption'!S$9:$AQ$9)+1))</f>
        <v>0</v>
      </c>
      <c r="BK44" s="114">
        <f ca="1">IFERROR(SUM(OFFSET('7. Consumption'!T44,0,1,,MIN('1. General Inputs'!$J$20,COLUMNS('7. Consumption'!T$9:$AQ$9)-1))),0)+MAX(0,$AQ44*('1. General Inputs'!$J$20-COLUMNS('7. Consumption'!T$9:$AQ$9)+1))</f>
        <v>0</v>
      </c>
      <c r="BL44" s="114">
        <f ca="1">IFERROR(SUM(OFFSET('7. Consumption'!U44,0,1,,MIN('1. General Inputs'!$J$20,COLUMNS('7. Consumption'!U$9:$AQ$9)-1))),0)+MAX(0,$AQ44*('1. General Inputs'!$J$20-COLUMNS('7. Consumption'!U$9:$AQ$9)+1))</f>
        <v>0</v>
      </c>
      <c r="BM44" s="114">
        <f ca="1">IFERROR(SUM(OFFSET('7. Consumption'!V44,0,1,,MIN('1. General Inputs'!$J$20,COLUMNS('7. Consumption'!V$9:$AQ$9)-1))),0)+MAX(0,$AQ44*('1. General Inputs'!$J$20-COLUMNS('7. Consumption'!V$9:$AQ$9)+1))</f>
        <v>0</v>
      </c>
      <c r="BN44" s="114">
        <f ca="1">IFERROR(SUM(OFFSET('7. Consumption'!W44,0,1,,MIN('1. General Inputs'!$J$20,COLUMNS('7. Consumption'!W$9:$AQ$9)-1))),0)+MAX(0,$AQ44*('1. General Inputs'!$J$20-COLUMNS('7. Consumption'!W$9:$AQ$9)+1))</f>
        <v>0</v>
      </c>
      <c r="BO44" s="114">
        <f ca="1">IFERROR(SUM(OFFSET('7. Consumption'!X44,0,1,,MIN('1. General Inputs'!$J$20,COLUMNS('7. Consumption'!X$9:$AQ$9)-1))),0)+MAX(0,$AQ44*('1. General Inputs'!$J$20-COLUMNS('7. Consumption'!X$9:$AQ$9)+1))</f>
        <v>0</v>
      </c>
      <c r="BP44" s="114">
        <f ca="1">IFERROR(SUM(OFFSET('7. Consumption'!Y44,0,1,,MIN('1. General Inputs'!$J$20,COLUMNS('7. Consumption'!Y$9:$AQ$9)-1))),0)+MAX(0,$AQ44*('1. General Inputs'!$J$20-COLUMNS('7. Consumption'!Y$9:$AQ$9)+1))</f>
        <v>0</v>
      </c>
      <c r="BQ44" s="114">
        <f ca="1">IFERROR(SUM(OFFSET('7. Consumption'!Z44,0,1,,MIN('1. General Inputs'!$J$20,COLUMNS('7. Consumption'!Z$9:$AQ$9)-1))),0)+MAX(0,$AQ44*('1. General Inputs'!$J$20-COLUMNS('7. Consumption'!Z$9:$AQ$9)+1))</f>
        <v>0</v>
      </c>
      <c r="BR44" s="114">
        <f ca="1">IFERROR(SUM(OFFSET('7. Consumption'!AA44,0,1,,MIN('1. General Inputs'!$J$20,COLUMNS('7. Consumption'!AA$9:$AQ$9)-1))),0)+MAX(0,$AQ44*('1. General Inputs'!$J$20-COLUMNS('7. Consumption'!AA$9:$AQ$9)+1))</f>
        <v>0</v>
      </c>
      <c r="BS44" s="114">
        <f ca="1">IFERROR(SUM(OFFSET('7. Consumption'!AB44,0,1,,MIN('1. General Inputs'!$J$20,COLUMNS('7. Consumption'!AB$9:$AQ$9)-1))),0)+MAX(0,$AQ44*('1. General Inputs'!$J$20-COLUMNS('7. Consumption'!AB$9:$AQ$9)+1))</f>
        <v>0</v>
      </c>
      <c r="BT44" s="114">
        <f ca="1">IFERROR(SUM(OFFSET('7. Consumption'!AC44,0,1,,MIN('1. General Inputs'!$J$20,COLUMNS('7. Consumption'!AC$9:$AQ$9)-1))),0)+MAX(0,$AQ44*('1. General Inputs'!$J$20-COLUMNS('7. Consumption'!AC$9:$AQ$9)+1))</f>
        <v>0</v>
      </c>
      <c r="BU44" s="114">
        <f ca="1">IFERROR(SUM(OFFSET('7. Consumption'!AD44,0,1,,MIN('1. General Inputs'!$J$20,COLUMNS('7. Consumption'!AD$9:$AQ$9)-1))),0)+MAX(0,$AQ44*('1. General Inputs'!$J$20-COLUMNS('7. Consumption'!AD$9:$AQ$9)+1))</f>
        <v>0</v>
      </c>
      <c r="BV44" s="114">
        <f ca="1">IFERROR(SUM(OFFSET('7. Consumption'!AE44,0,1,,MIN('1. General Inputs'!$J$20,COLUMNS('7. Consumption'!AE$9:$AQ$9)-1))),0)+MAX(0,$AQ44*('1. General Inputs'!$J$20-COLUMNS('7. Consumption'!AE$9:$AQ$9)+1))</f>
        <v>0</v>
      </c>
      <c r="BW44" s="114">
        <f ca="1">IFERROR(SUM(OFFSET('7. Consumption'!AF44,0,1,,MIN('1. General Inputs'!$J$20,COLUMNS('7. Consumption'!AF$9:$AQ$9)-1))),0)+MAX(0,$AQ44*('1. General Inputs'!$J$20-COLUMNS('7. Consumption'!AF$9:$AQ$9)+1))</f>
        <v>0</v>
      </c>
      <c r="BX44" s="114">
        <f ca="1">IFERROR(SUM(OFFSET('7. Consumption'!AG44,0,1,,MIN('1. General Inputs'!$J$20,COLUMNS('7. Consumption'!AG$9:$AQ$9)-1))),0)+MAX(0,$AQ44*('1. General Inputs'!$J$20-COLUMNS('7. Consumption'!AG$9:$AQ$9)+1))</f>
        <v>0</v>
      </c>
      <c r="BY44" s="114">
        <f ca="1">IFERROR(SUM(OFFSET('7. Consumption'!AH44,0,1,,MIN('1. General Inputs'!$J$20,COLUMNS('7. Consumption'!AH$9:$AQ$9)-1))),0)+MAX(0,$AQ44*('1. General Inputs'!$J$20-COLUMNS('7. Consumption'!AH$9:$AQ$9)+1))</f>
        <v>0</v>
      </c>
      <c r="BZ44" s="114">
        <f ca="1">IFERROR(SUM(OFFSET('7. Consumption'!AI44,0,1,,MIN('1. General Inputs'!$J$20,COLUMNS('7. Consumption'!AI$9:$AQ$9)-1))),0)+MAX(0,$AQ44*('1. General Inputs'!$J$20-COLUMNS('7. Consumption'!AI$9:$AQ$9)+1))</f>
        <v>0</v>
      </c>
      <c r="CA44" s="114">
        <f ca="1">IFERROR(SUM(OFFSET('7. Consumption'!AJ44,0,1,,MIN('1. General Inputs'!$J$20,COLUMNS('7. Consumption'!AJ$9:$AQ$9)-1))),0)+MAX(0,$AQ44*('1. General Inputs'!$J$20-COLUMNS('7. Consumption'!AJ$9:$AQ$9)+1))</f>
        <v>0</v>
      </c>
      <c r="CB44" s="114">
        <f ca="1">IFERROR(SUM(OFFSET('7. Consumption'!AK44,0,1,,MIN('1. General Inputs'!$J$20,COLUMNS('7. Consumption'!AK$9:$AQ$9)-1))),0)+MAX(0,$AQ44*('1. General Inputs'!$J$20-COLUMNS('7. Consumption'!AK$9:$AQ$9)+1))</f>
        <v>0</v>
      </c>
      <c r="CC44" s="114">
        <f ca="1">IFERROR(SUM(OFFSET('7. Consumption'!AL44,0,1,,MIN('1. General Inputs'!$J$20,COLUMNS('7. Consumption'!AL$9:$AQ$9)-1))),0)+MAX(0,$AQ44*('1. General Inputs'!$J$20-COLUMNS('7. Consumption'!AL$9:$AQ$9)+1))</f>
        <v>0</v>
      </c>
      <c r="CD44" s="114">
        <f ca="1">IFERROR(SUM(OFFSET('7. Consumption'!AM44,0,1,,MIN('1. General Inputs'!$J$20,COLUMNS('7. Consumption'!AM$9:$AQ$9)-1))),0)+MAX(0,$AQ44*('1. General Inputs'!$J$20-COLUMNS('7. Consumption'!AM$9:$AQ$9)+1))</f>
        <v>0</v>
      </c>
      <c r="CE44" s="114">
        <f ca="1">IFERROR(SUM(OFFSET('7. Consumption'!AN44,0,1,,MIN('1. General Inputs'!$J$20,COLUMNS('7. Consumption'!AN$9:$AQ$9)-1))),0)+MAX(0,$AQ44*('1. General Inputs'!$J$20-COLUMNS('7. Consumption'!AN$9:$AQ$9)+1))</f>
        <v>0</v>
      </c>
      <c r="CF44" s="114">
        <f ca="1">IFERROR(SUM(OFFSET('7. Consumption'!AO44,0,1,,MIN('1. General Inputs'!$J$20,COLUMNS('7. Consumption'!AO$9:$AQ$9)-1))),0)+MAX(0,$AQ44*('1. General Inputs'!$J$20-COLUMNS('7. Consumption'!AO$9:$AQ$9)+1))</f>
        <v>0</v>
      </c>
      <c r="CG44" s="114">
        <f ca="1">IFERROR(SUM(OFFSET('7. Consumption'!AP44,0,1,,MIN('1. General Inputs'!$J$20,COLUMNS('7. Consumption'!AP$9:$AQ$9)-1))),0)+MAX(0,$AQ44*('1. General Inputs'!$J$20-COLUMNS('7. Consumption'!AP$9:$AQ$9)+1))</f>
        <v>0</v>
      </c>
      <c r="CH44" s="114">
        <f ca="1">IFERROR(SUM(OFFSET('7. Consumption'!AQ44,0,1,,MIN('1. General Inputs'!$J$20,COLUMNS('7. Consumption'!AQ$9:$AQ$9)-1))),0)+MAX(0,$AQ44*('1. General Inputs'!$J$20-COLUMNS('7. Consumption'!AQ$9:$AQ$9)+1))</f>
        <v>0</v>
      </c>
    </row>
    <row r="45" spans="2:86" x14ac:dyDescent="0.3">
      <c r="B45" s="12"/>
      <c r="C45" s="12" t="str">
        <f>IFERROR(VLOOKUP(ROWS($C$9:$C45),'5. Dosing'!$I$12:$J$73,COLUMNS('5. Dosing'!$I$11:$J$11),0),"")</f>
        <v>TDF+3TC+DTG (300/300/50) - 90 tab</v>
      </c>
      <c r="D45" s="12" t="str">
        <f>IFERROR(INDEX('5. Dosing'!C$12:C$73,MATCH('7. Consumption'!$C45,'5. Dosing'!$J$12:$J$73,0)),"")</f>
        <v>TDF+3TC+DTG</v>
      </c>
      <c r="E45" s="108">
        <f>IFERROR(INDEX('5. Dosing'!H$12:H$73,MATCH('7. Consumption'!$C45,'5. Dosing'!$J$12:$J$73,0)),0)</f>
        <v>0.9</v>
      </c>
      <c r="F45" s="109">
        <f>IFERROR(INDEX('5. Dosing'!G$12:G$73,MATCH('7. Consumption'!$C45,'5. Dosing'!$J$12:$J$73,0))*(30.5)/INDEX('5. Dosing'!F$12:F$73,MATCH('7. Consumption'!$C45,'5. Dosing'!$J$12:$J$73,0)),0)</f>
        <v>0.33888888888888891</v>
      </c>
      <c r="H45" s="3">
        <f ca="1">ROUNDUP($F45*$E45*CHOOSE(H$7,
IFERROR(SUMPRODUCT('6. Patients'!BZ$10:BZ$107,OFFSET('6. Patients'!$DM$9,1,MATCH($D45,'6. Patients'!$DN$9:$EI$9,0),ROWS('6. Patients'!DM$10:DM$107))),0)+
IFERROR(SUMPRODUCT('6. Patients'!BZ$10:BZ$107,OFFSET('6. Patients'!$EJ$9,1,MATCH($D45,'6. Patients'!$EK$9:$EW$9,0),ROWS('6. Patients'!DM$10:DM$107))),0)+
IFERROR(SUMPRODUCT('6. Patients'!BZ$10:BZ$107,OFFSET('6. Patients'!$EX$9,1,MATCH($D45,'6. Patients'!$EY$9:$FT$9,0),ROWS('6. Patients'!DM$10:DM$107))),0)+
IFERROR(SUMPRODUCT('6. Patients'!BZ$10:BZ$107,OFFSET('6. Patients'!$FU$9,1,MATCH($D45,'6. Patients'!$FV$9:$GJ$9,0),ROWS('6. Patients'!DM$10:DM$107))),0),
IFERROR(SUMPRODUCT('6. Patients'!BZ$10:BZ$107,OFFSET('6. Patients'!$GK$9,1,MATCH($D45,'6. Patients'!$GL$9:$HG$9,0),ROWS('6. Patients'!DM$10:DM$107))),0)+
IFERROR(SUMPRODUCT('6. Patients'!BZ$10:BZ$107,OFFSET('6. Patients'!$HH$9,1,MATCH($D45,'6. Patients'!$HI$9:$HU$9,0),ROWS('6. Patients'!DM$10:DM$107))),0)+
IFERROR(SUMPRODUCT('6. Patients'!BZ$10:BZ$107,OFFSET('6. Patients'!$HV$9,1,MATCH($D45,'6. Patients'!$HW$9:$IR$9,0),ROWS('6. Patients'!DM$10:DM$107))),0)+
IFERROR(SUMPRODUCT('6. Patients'!BZ$10:BZ$107,OFFSET('6. Patients'!$IS$9,1,MATCH($D45,'6. Patients'!$IT$9:$JH$9,0),ROWS('6. Patients'!DM$10:DM$107))),0),
IFERROR(SUMPRODUCT('6. Patients'!BZ$10:BZ$107,OFFSET('6. Patients'!$JI$9,1,MATCH($D45,'6. Patients'!$JJ$9:$KE$9,0),ROWS('6. Patients'!DM$10:DM$107))),0)+
IFERROR(SUMPRODUCT('6. Patients'!BZ$10:BZ$107,OFFSET('6. Patients'!$KF$9,1,MATCH($D45,'6. Patients'!$KG$9:$KS$9,0),ROWS('6. Patients'!DM$10:DM$107))),0)+
IFERROR(SUMPRODUCT('6. Patients'!BZ$10:BZ$107,OFFSET('6. Patients'!$KT$9,1,MATCH($D45,'6. Patients'!$KU$9:$LP$9,0),ROWS('6. Patients'!DM$10:DM$107))),0)+
IFERROR(SUMPRODUCT('6. Patients'!BZ$10:BZ$107,OFFSET('6. Patients'!$LQ$9,1,MATCH($D45,'6. Patients'!$LR$9:$MF$9,0),ROWS('6. Patients'!DM$10:DM$107))),0))+
IFERROR(VLOOKUP($D45,$H$109:$L$139,COLUMNS($H$108:$J$108)-1+H$7,0)*$E45*$F45*'1. General Inputs'!$J$18,0),0)</f>
        <v>0</v>
      </c>
      <c r="I45" s="3">
        <f ca="1">ROUNDUP($F45*$E45*CHOOSE(I$7,
IFERROR(SUMPRODUCT('6. Patients'!CA$10:CA$107,OFFSET('6. Patients'!$DM$9,1,MATCH($D45,'6. Patients'!$DN$9:$EI$9,0),ROWS('6. Patients'!DN$10:DN$107))),0)+
IFERROR(SUMPRODUCT('6. Patients'!CA$10:CA$107,OFFSET('6. Patients'!$EJ$9,1,MATCH($D45,'6. Patients'!$EK$9:$EW$9,0),ROWS('6. Patients'!DN$10:DN$107))),0)+
IFERROR(SUMPRODUCT('6. Patients'!CA$10:CA$107,OFFSET('6. Patients'!$EX$9,1,MATCH($D45,'6. Patients'!$EY$9:$FT$9,0),ROWS('6. Patients'!DN$10:DN$107))),0)+
IFERROR(SUMPRODUCT('6. Patients'!CA$10:CA$107,OFFSET('6. Patients'!$FU$9,1,MATCH($D45,'6. Patients'!$FV$9:$GJ$9,0),ROWS('6. Patients'!DN$10:DN$107))),0),
IFERROR(SUMPRODUCT('6. Patients'!CA$10:CA$107,OFFSET('6. Patients'!$GK$9,1,MATCH($D45,'6. Patients'!$GL$9:$HG$9,0),ROWS('6. Patients'!DN$10:DN$107))),0)+
IFERROR(SUMPRODUCT('6. Patients'!CA$10:CA$107,OFFSET('6. Patients'!$HH$9,1,MATCH($D45,'6. Patients'!$HI$9:$HU$9,0),ROWS('6. Patients'!DN$10:DN$107))),0)+
IFERROR(SUMPRODUCT('6. Patients'!CA$10:CA$107,OFFSET('6. Patients'!$HV$9,1,MATCH($D45,'6. Patients'!$HW$9:$IR$9,0),ROWS('6. Patients'!DN$10:DN$107))),0)+
IFERROR(SUMPRODUCT('6. Patients'!CA$10:CA$107,OFFSET('6. Patients'!$IS$9,1,MATCH($D45,'6. Patients'!$IT$9:$JH$9,0),ROWS('6. Patients'!DN$10:DN$107))),0),
IFERROR(SUMPRODUCT('6. Patients'!CA$10:CA$107,OFFSET('6. Patients'!$JI$9,1,MATCH($D45,'6. Patients'!$JJ$9:$KE$9,0),ROWS('6. Patients'!DN$10:DN$107))),0)+
IFERROR(SUMPRODUCT('6. Patients'!CA$10:CA$107,OFFSET('6. Patients'!$KF$9,1,MATCH($D45,'6. Patients'!$KG$9:$KS$9,0),ROWS('6. Patients'!DN$10:DN$107))),0)+
IFERROR(SUMPRODUCT('6. Patients'!CA$10:CA$107,OFFSET('6. Patients'!$KT$9,1,MATCH($D45,'6. Patients'!$KU$9:$LP$9,0),ROWS('6. Patients'!DN$10:DN$107))),0)+
IFERROR(SUMPRODUCT('6. Patients'!CA$10:CA$107,OFFSET('6. Patients'!$LQ$9,1,MATCH($D45,'6. Patients'!$LR$9:$MF$9,0),ROWS('6. Patients'!DN$10:DN$107))),0))+
IFERROR(VLOOKUP($D45,$H$109:$L$139,COLUMNS($H$108:$J$108)-1+I$7,0)*$E45*$F45*'1. General Inputs'!$J$18,0),0)</f>
        <v>0</v>
      </c>
      <c r="J45" s="3">
        <f ca="1">ROUNDUP($F45*$E45*CHOOSE(J$7,
IFERROR(SUMPRODUCT('6. Patients'!CB$10:CB$107,OFFSET('6. Patients'!$DM$9,1,MATCH($D45,'6. Patients'!$DN$9:$EI$9,0),ROWS('6. Patients'!DO$10:DO$107))),0)+
IFERROR(SUMPRODUCT('6. Patients'!CB$10:CB$107,OFFSET('6. Patients'!$EJ$9,1,MATCH($D45,'6. Patients'!$EK$9:$EW$9,0),ROWS('6. Patients'!DO$10:DO$107))),0)+
IFERROR(SUMPRODUCT('6. Patients'!CB$10:CB$107,OFFSET('6. Patients'!$EX$9,1,MATCH($D45,'6. Patients'!$EY$9:$FT$9,0),ROWS('6. Patients'!DO$10:DO$107))),0)+
IFERROR(SUMPRODUCT('6. Patients'!CB$10:CB$107,OFFSET('6. Patients'!$FU$9,1,MATCH($D45,'6. Patients'!$FV$9:$GJ$9,0),ROWS('6. Patients'!DO$10:DO$107))),0),
IFERROR(SUMPRODUCT('6. Patients'!CB$10:CB$107,OFFSET('6. Patients'!$GK$9,1,MATCH($D45,'6. Patients'!$GL$9:$HG$9,0),ROWS('6. Patients'!DO$10:DO$107))),0)+
IFERROR(SUMPRODUCT('6. Patients'!CB$10:CB$107,OFFSET('6. Patients'!$HH$9,1,MATCH($D45,'6. Patients'!$HI$9:$HU$9,0),ROWS('6. Patients'!DO$10:DO$107))),0)+
IFERROR(SUMPRODUCT('6. Patients'!CB$10:CB$107,OFFSET('6. Patients'!$HV$9,1,MATCH($D45,'6. Patients'!$HW$9:$IR$9,0),ROWS('6. Patients'!DO$10:DO$107))),0)+
IFERROR(SUMPRODUCT('6. Patients'!CB$10:CB$107,OFFSET('6. Patients'!$IS$9,1,MATCH($D45,'6. Patients'!$IT$9:$JH$9,0),ROWS('6. Patients'!DO$10:DO$107))),0),
IFERROR(SUMPRODUCT('6. Patients'!CB$10:CB$107,OFFSET('6. Patients'!$JI$9,1,MATCH($D45,'6. Patients'!$JJ$9:$KE$9,0),ROWS('6. Patients'!DO$10:DO$107))),0)+
IFERROR(SUMPRODUCT('6. Patients'!CB$10:CB$107,OFFSET('6. Patients'!$KF$9,1,MATCH($D45,'6. Patients'!$KG$9:$KS$9,0),ROWS('6. Patients'!DO$10:DO$107))),0)+
IFERROR(SUMPRODUCT('6. Patients'!CB$10:CB$107,OFFSET('6. Patients'!$KT$9,1,MATCH($D45,'6. Patients'!$KU$9:$LP$9,0),ROWS('6. Patients'!DO$10:DO$107))),0)+
IFERROR(SUMPRODUCT('6. Patients'!CB$10:CB$107,OFFSET('6. Patients'!$LQ$9,1,MATCH($D45,'6. Patients'!$LR$9:$MF$9,0),ROWS('6. Patients'!DO$10:DO$107))),0))+
IFERROR(VLOOKUP($D45,$H$109:$L$139,COLUMNS($H$108:$J$108)-1+J$7,0)*$E45*$F45*'1. General Inputs'!$J$18,0),0)</f>
        <v>0</v>
      </c>
      <c r="K45" s="3">
        <f ca="1">ROUNDUP($F45*$E45*CHOOSE(K$7,
IFERROR(SUMPRODUCT('6. Patients'!CC$10:CC$107,OFFSET('6. Patients'!$DM$9,1,MATCH($D45,'6. Patients'!$DN$9:$EI$9,0),ROWS('6. Patients'!DP$10:DP$107))),0)+
IFERROR(SUMPRODUCT('6. Patients'!CC$10:CC$107,OFFSET('6. Patients'!$EJ$9,1,MATCH($D45,'6. Patients'!$EK$9:$EW$9,0),ROWS('6. Patients'!DP$10:DP$107))),0)+
IFERROR(SUMPRODUCT('6. Patients'!CC$10:CC$107,OFFSET('6. Patients'!$EX$9,1,MATCH($D45,'6. Patients'!$EY$9:$FT$9,0),ROWS('6. Patients'!DP$10:DP$107))),0)+
IFERROR(SUMPRODUCT('6. Patients'!CC$10:CC$107,OFFSET('6. Patients'!$FU$9,1,MATCH($D45,'6. Patients'!$FV$9:$GJ$9,0),ROWS('6. Patients'!DP$10:DP$107))),0),
IFERROR(SUMPRODUCT('6. Patients'!CC$10:CC$107,OFFSET('6. Patients'!$GK$9,1,MATCH($D45,'6. Patients'!$GL$9:$HG$9,0),ROWS('6. Patients'!DP$10:DP$107))),0)+
IFERROR(SUMPRODUCT('6. Patients'!CC$10:CC$107,OFFSET('6. Patients'!$HH$9,1,MATCH($D45,'6. Patients'!$HI$9:$HU$9,0),ROWS('6. Patients'!DP$10:DP$107))),0)+
IFERROR(SUMPRODUCT('6. Patients'!CC$10:CC$107,OFFSET('6. Patients'!$HV$9,1,MATCH($D45,'6. Patients'!$HW$9:$IR$9,0),ROWS('6. Patients'!DP$10:DP$107))),0)+
IFERROR(SUMPRODUCT('6. Patients'!CC$10:CC$107,OFFSET('6. Patients'!$IS$9,1,MATCH($D45,'6. Patients'!$IT$9:$JH$9,0),ROWS('6. Patients'!DP$10:DP$107))),0),
IFERROR(SUMPRODUCT('6. Patients'!CC$10:CC$107,OFFSET('6. Patients'!$JI$9,1,MATCH($D45,'6. Patients'!$JJ$9:$KE$9,0),ROWS('6. Patients'!DP$10:DP$107))),0)+
IFERROR(SUMPRODUCT('6. Patients'!CC$10:CC$107,OFFSET('6. Patients'!$KF$9,1,MATCH($D45,'6. Patients'!$KG$9:$KS$9,0),ROWS('6. Patients'!DP$10:DP$107))),0)+
IFERROR(SUMPRODUCT('6. Patients'!CC$10:CC$107,OFFSET('6. Patients'!$KT$9,1,MATCH($D45,'6. Patients'!$KU$9:$LP$9,0),ROWS('6. Patients'!DP$10:DP$107))),0)+
IFERROR(SUMPRODUCT('6. Patients'!CC$10:CC$107,OFFSET('6. Patients'!$LQ$9,1,MATCH($D45,'6. Patients'!$LR$9:$MF$9,0),ROWS('6. Patients'!DP$10:DP$107))),0))+
IFERROR(VLOOKUP($D45,$H$109:$L$139,COLUMNS($H$108:$J$108)-1+K$7,0)*$E45*$F45*'1. General Inputs'!$J$18,0),0)</f>
        <v>0</v>
      </c>
      <c r="L45" s="3">
        <f ca="1">ROUNDUP($F45*$E45*CHOOSE(L$7,
IFERROR(SUMPRODUCT('6. Patients'!CD$10:CD$107,OFFSET('6. Patients'!$DM$9,1,MATCH($D45,'6. Patients'!$DN$9:$EI$9,0),ROWS('6. Patients'!DQ$10:DQ$107))),0)+
IFERROR(SUMPRODUCT('6. Patients'!CD$10:CD$107,OFFSET('6. Patients'!$EJ$9,1,MATCH($D45,'6. Patients'!$EK$9:$EW$9,0),ROWS('6. Patients'!DQ$10:DQ$107))),0)+
IFERROR(SUMPRODUCT('6. Patients'!CD$10:CD$107,OFFSET('6. Patients'!$EX$9,1,MATCH($D45,'6. Patients'!$EY$9:$FT$9,0),ROWS('6. Patients'!DQ$10:DQ$107))),0)+
IFERROR(SUMPRODUCT('6. Patients'!CD$10:CD$107,OFFSET('6. Patients'!$FU$9,1,MATCH($D45,'6. Patients'!$FV$9:$GJ$9,0),ROWS('6. Patients'!DQ$10:DQ$107))),0),
IFERROR(SUMPRODUCT('6. Patients'!CD$10:CD$107,OFFSET('6. Patients'!$GK$9,1,MATCH($D45,'6. Patients'!$GL$9:$HG$9,0),ROWS('6. Patients'!DQ$10:DQ$107))),0)+
IFERROR(SUMPRODUCT('6. Patients'!CD$10:CD$107,OFFSET('6. Patients'!$HH$9,1,MATCH($D45,'6. Patients'!$HI$9:$HU$9,0),ROWS('6. Patients'!DQ$10:DQ$107))),0)+
IFERROR(SUMPRODUCT('6. Patients'!CD$10:CD$107,OFFSET('6. Patients'!$HV$9,1,MATCH($D45,'6. Patients'!$HW$9:$IR$9,0),ROWS('6. Patients'!DQ$10:DQ$107))),0)+
IFERROR(SUMPRODUCT('6. Patients'!CD$10:CD$107,OFFSET('6. Patients'!$IS$9,1,MATCH($D45,'6. Patients'!$IT$9:$JH$9,0),ROWS('6. Patients'!DQ$10:DQ$107))),0),
IFERROR(SUMPRODUCT('6. Patients'!CD$10:CD$107,OFFSET('6. Patients'!$JI$9,1,MATCH($D45,'6. Patients'!$JJ$9:$KE$9,0),ROWS('6. Patients'!DQ$10:DQ$107))),0)+
IFERROR(SUMPRODUCT('6. Patients'!CD$10:CD$107,OFFSET('6. Patients'!$KF$9,1,MATCH($D45,'6. Patients'!$KG$9:$KS$9,0),ROWS('6. Patients'!DQ$10:DQ$107))),0)+
IFERROR(SUMPRODUCT('6. Patients'!CD$10:CD$107,OFFSET('6. Patients'!$KT$9,1,MATCH($D45,'6. Patients'!$KU$9:$LP$9,0),ROWS('6. Patients'!DQ$10:DQ$107))),0)+
IFERROR(SUMPRODUCT('6. Patients'!CD$10:CD$107,OFFSET('6. Patients'!$LQ$9,1,MATCH($D45,'6. Patients'!$LR$9:$MF$9,0),ROWS('6. Patients'!DQ$10:DQ$107))),0))+
IFERROR(VLOOKUP($D45,$H$109:$L$139,COLUMNS($H$108:$J$108)-1+L$7,0)*$E45*$F45*'1. General Inputs'!$J$18,0),0)</f>
        <v>0</v>
      </c>
      <c r="M45" s="3">
        <f ca="1">ROUNDUP($F45*$E45*CHOOSE(M$7,
IFERROR(SUMPRODUCT('6. Patients'!CE$10:CE$107,OFFSET('6. Patients'!$DM$9,1,MATCH($D45,'6. Patients'!$DN$9:$EI$9,0),ROWS('6. Patients'!DR$10:DR$107))),0)+
IFERROR(SUMPRODUCT('6. Patients'!CE$10:CE$107,OFFSET('6. Patients'!$EJ$9,1,MATCH($D45,'6. Patients'!$EK$9:$EW$9,0),ROWS('6. Patients'!DR$10:DR$107))),0)+
IFERROR(SUMPRODUCT('6. Patients'!CE$10:CE$107,OFFSET('6. Patients'!$EX$9,1,MATCH($D45,'6. Patients'!$EY$9:$FT$9,0),ROWS('6. Patients'!DR$10:DR$107))),0)+
IFERROR(SUMPRODUCT('6. Patients'!CE$10:CE$107,OFFSET('6. Patients'!$FU$9,1,MATCH($D45,'6. Patients'!$FV$9:$GJ$9,0),ROWS('6. Patients'!DR$10:DR$107))),0),
IFERROR(SUMPRODUCT('6. Patients'!CE$10:CE$107,OFFSET('6. Patients'!$GK$9,1,MATCH($D45,'6. Patients'!$GL$9:$HG$9,0),ROWS('6. Patients'!DR$10:DR$107))),0)+
IFERROR(SUMPRODUCT('6. Patients'!CE$10:CE$107,OFFSET('6. Patients'!$HH$9,1,MATCH($D45,'6. Patients'!$HI$9:$HU$9,0),ROWS('6. Patients'!DR$10:DR$107))),0)+
IFERROR(SUMPRODUCT('6. Patients'!CE$10:CE$107,OFFSET('6. Patients'!$HV$9,1,MATCH($D45,'6. Patients'!$HW$9:$IR$9,0),ROWS('6. Patients'!DR$10:DR$107))),0)+
IFERROR(SUMPRODUCT('6. Patients'!CE$10:CE$107,OFFSET('6. Patients'!$IS$9,1,MATCH($D45,'6. Patients'!$IT$9:$JH$9,0),ROWS('6. Patients'!DR$10:DR$107))),0),
IFERROR(SUMPRODUCT('6. Patients'!CE$10:CE$107,OFFSET('6. Patients'!$JI$9,1,MATCH($D45,'6. Patients'!$JJ$9:$KE$9,0),ROWS('6. Patients'!DR$10:DR$107))),0)+
IFERROR(SUMPRODUCT('6. Patients'!CE$10:CE$107,OFFSET('6. Patients'!$KF$9,1,MATCH($D45,'6. Patients'!$KG$9:$KS$9,0),ROWS('6. Patients'!DR$10:DR$107))),0)+
IFERROR(SUMPRODUCT('6. Patients'!CE$10:CE$107,OFFSET('6. Patients'!$KT$9,1,MATCH($D45,'6. Patients'!$KU$9:$LP$9,0),ROWS('6. Patients'!DR$10:DR$107))),0)+
IFERROR(SUMPRODUCT('6. Patients'!CE$10:CE$107,OFFSET('6. Patients'!$LQ$9,1,MATCH($D45,'6. Patients'!$LR$9:$MF$9,0),ROWS('6. Patients'!DR$10:DR$107))),0))+
IFERROR(VLOOKUP($D45,$H$109:$L$139,COLUMNS($H$108:$J$108)-1+M$7,0)*$E45*$F45*'1. General Inputs'!$J$18,0),0)</f>
        <v>0</v>
      </c>
      <c r="N45" s="3">
        <f ca="1">ROUNDUP($F45*$E45*CHOOSE(N$7,
IFERROR(SUMPRODUCT('6. Patients'!CF$10:CF$107,OFFSET('6. Patients'!$DM$9,1,MATCH($D45,'6. Patients'!$DN$9:$EI$9,0),ROWS('6. Patients'!DS$10:DS$107))),0)+
IFERROR(SUMPRODUCT('6. Patients'!CF$10:CF$107,OFFSET('6. Patients'!$EJ$9,1,MATCH($D45,'6. Patients'!$EK$9:$EW$9,0),ROWS('6. Patients'!DS$10:DS$107))),0)+
IFERROR(SUMPRODUCT('6. Patients'!CF$10:CF$107,OFFSET('6. Patients'!$EX$9,1,MATCH($D45,'6. Patients'!$EY$9:$FT$9,0),ROWS('6. Patients'!DS$10:DS$107))),0)+
IFERROR(SUMPRODUCT('6. Patients'!CF$10:CF$107,OFFSET('6. Patients'!$FU$9,1,MATCH($D45,'6. Patients'!$FV$9:$GJ$9,0),ROWS('6. Patients'!DS$10:DS$107))),0),
IFERROR(SUMPRODUCT('6. Patients'!CF$10:CF$107,OFFSET('6. Patients'!$GK$9,1,MATCH($D45,'6. Patients'!$GL$9:$HG$9,0),ROWS('6. Patients'!DS$10:DS$107))),0)+
IFERROR(SUMPRODUCT('6. Patients'!CF$10:CF$107,OFFSET('6. Patients'!$HH$9,1,MATCH($D45,'6. Patients'!$HI$9:$HU$9,0),ROWS('6. Patients'!DS$10:DS$107))),0)+
IFERROR(SUMPRODUCT('6. Patients'!CF$10:CF$107,OFFSET('6. Patients'!$HV$9,1,MATCH($D45,'6. Patients'!$HW$9:$IR$9,0),ROWS('6. Patients'!DS$10:DS$107))),0)+
IFERROR(SUMPRODUCT('6. Patients'!CF$10:CF$107,OFFSET('6. Patients'!$IS$9,1,MATCH($D45,'6. Patients'!$IT$9:$JH$9,0),ROWS('6. Patients'!DS$10:DS$107))),0),
IFERROR(SUMPRODUCT('6. Patients'!CF$10:CF$107,OFFSET('6. Patients'!$JI$9,1,MATCH($D45,'6. Patients'!$JJ$9:$KE$9,0),ROWS('6. Patients'!DS$10:DS$107))),0)+
IFERROR(SUMPRODUCT('6. Patients'!CF$10:CF$107,OFFSET('6. Patients'!$KF$9,1,MATCH($D45,'6. Patients'!$KG$9:$KS$9,0),ROWS('6. Patients'!DS$10:DS$107))),0)+
IFERROR(SUMPRODUCT('6. Patients'!CF$10:CF$107,OFFSET('6. Patients'!$KT$9,1,MATCH($D45,'6. Patients'!$KU$9:$LP$9,0),ROWS('6. Patients'!DS$10:DS$107))),0)+
IFERROR(SUMPRODUCT('6. Patients'!CF$10:CF$107,OFFSET('6. Patients'!$LQ$9,1,MATCH($D45,'6. Patients'!$LR$9:$MF$9,0),ROWS('6. Patients'!DS$10:DS$107))),0))+
IFERROR(VLOOKUP($D45,$H$109:$L$139,COLUMNS($H$108:$J$108)-1+N$7,0)*$E45*$F45*'1. General Inputs'!$J$18,0),0)</f>
        <v>0</v>
      </c>
      <c r="O45" s="3">
        <f ca="1">ROUNDUP($F45*$E45*CHOOSE(O$7,
IFERROR(SUMPRODUCT('6. Patients'!CG$10:CG$107,OFFSET('6. Patients'!$DM$9,1,MATCH($D45,'6. Patients'!$DN$9:$EI$9,0),ROWS('6. Patients'!DT$10:DT$107))),0)+
IFERROR(SUMPRODUCT('6. Patients'!CG$10:CG$107,OFFSET('6. Patients'!$EJ$9,1,MATCH($D45,'6. Patients'!$EK$9:$EW$9,0),ROWS('6. Patients'!DT$10:DT$107))),0)+
IFERROR(SUMPRODUCT('6. Patients'!CG$10:CG$107,OFFSET('6. Patients'!$EX$9,1,MATCH($D45,'6. Patients'!$EY$9:$FT$9,0),ROWS('6. Patients'!DT$10:DT$107))),0)+
IFERROR(SUMPRODUCT('6. Patients'!CG$10:CG$107,OFFSET('6. Patients'!$FU$9,1,MATCH($D45,'6. Patients'!$FV$9:$GJ$9,0),ROWS('6. Patients'!DT$10:DT$107))),0),
IFERROR(SUMPRODUCT('6. Patients'!CG$10:CG$107,OFFSET('6. Patients'!$GK$9,1,MATCH($D45,'6. Patients'!$GL$9:$HG$9,0),ROWS('6. Patients'!DT$10:DT$107))),0)+
IFERROR(SUMPRODUCT('6. Patients'!CG$10:CG$107,OFFSET('6. Patients'!$HH$9,1,MATCH($D45,'6. Patients'!$HI$9:$HU$9,0),ROWS('6. Patients'!DT$10:DT$107))),0)+
IFERROR(SUMPRODUCT('6. Patients'!CG$10:CG$107,OFFSET('6. Patients'!$HV$9,1,MATCH($D45,'6. Patients'!$HW$9:$IR$9,0),ROWS('6. Patients'!DT$10:DT$107))),0)+
IFERROR(SUMPRODUCT('6. Patients'!CG$10:CG$107,OFFSET('6. Patients'!$IS$9,1,MATCH($D45,'6. Patients'!$IT$9:$JH$9,0),ROWS('6. Patients'!DT$10:DT$107))),0),
IFERROR(SUMPRODUCT('6. Patients'!CG$10:CG$107,OFFSET('6. Patients'!$JI$9,1,MATCH($D45,'6. Patients'!$JJ$9:$KE$9,0),ROWS('6. Patients'!DT$10:DT$107))),0)+
IFERROR(SUMPRODUCT('6. Patients'!CG$10:CG$107,OFFSET('6. Patients'!$KF$9,1,MATCH($D45,'6. Patients'!$KG$9:$KS$9,0),ROWS('6. Patients'!DT$10:DT$107))),0)+
IFERROR(SUMPRODUCT('6. Patients'!CG$10:CG$107,OFFSET('6. Patients'!$KT$9,1,MATCH($D45,'6. Patients'!$KU$9:$LP$9,0),ROWS('6. Patients'!DT$10:DT$107))),0)+
IFERROR(SUMPRODUCT('6. Patients'!CG$10:CG$107,OFFSET('6. Patients'!$LQ$9,1,MATCH($D45,'6. Patients'!$LR$9:$MF$9,0),ROWS('6. Patients'!DT$10:DT$107))),0))+
IFERROR(VLOOKUP($D45,$H$109:$L$139,COLUMNS($H$108:$J$108)-1+O$7,0)*$E45*$F45*'1. General Inputs'!$J$18,0),0)</f>
        <v>0</v>
      </c>
      <c r="P45" s="3">
        <f ca="1">ROUNDUP($F45*$E45*CHOOSE(P$7,
IFERROR(SUMPRODUCT('6. Patients'!CH$10:CH$107,OFFSET('6. Patients'!$DM$9,1,MATCH($D45,'6. Patients'!$DN$9:$EI$9,0),ROWS('6. Patients'!DU$10:DU$107))),0)+
IFERROR(SUMPRODUCT('6. Patients'!CH$10:CH$107,OFFSET('6. Patients'!$EJ$9,1,MATCH($D45,'6. Patients'!$EK$9:$EW$9,0),ROWS('6. Patients'!DU$10:DU$107))),0)+
IFERROR(SUMPRODUCT('6. Patients'!CH$10:CH$107,OFFSET('6. Patients'!$EX$9,1,MATCH($D45,'6. Patients'!$EY$9:$FT$9,0),ROWS('6. Patients'!DU$10:DU$107))),0)+
IFERROR(SUMPRODUCT('6. Patients'!CH$10:CH$107,OFFSET('6. Patients'!$FU$9,1,MATCH($D45,'6. Patients'!$FV$9:$GJ$9,0),ROWS('6. Patients'!DU$10:DU$107))),0),
IFERROR(SUMPRODUCT('6. Patients'!CH$10:CH$107,OFFSET('6. Patients'!$GK$9,1,MATCH($D45,'6. Patients'!$GL$9:$HG$9,0),ROWS('6. Patients'!DU$10:DU$107))),0)+
IFERROR(SUMPRODUCT('6. Patients'!CH$10:CH$107,OFFSET('6. Patients'!$HH$9,1,MATCH($D45,'6. Patients'!$HI$9:$HU$9,0),ROWS('6. Patients'!DU$10:DU$107))),0)+
IFERROR(SUMPRODUCT('6. Patients'!CH$10:CH$107,OFFSET('6. Patients'!$HV$9,1,MATCH($D45,'6. Patients'!$HW$9:$IR$9,0),ROWS('6. Patients'!DU$10:DU$107))),0)+
IFERROR(SUMPRODUCT('6. Patients'!CH$10:CH$107,OFFSET('6. Patients'!$IS$9,1,MATCH($D45,'6. Patients'!$IT$9:$JH$9,0),ROWS('6. Patients'!DU$10:DU$107))),0),
IFERROR(SUMPRODUCT('6. Patients'!CH$10:CH$107,OFFSET('6. Patients'!$JI$9,1,MATCH($D45,'6. Patients'!$JJ$9:$KE$9,0),ROWS('6. Patients'!DU$10:DU$107))),0)+
IFERROR(SUMPRODUCT('6. Patients'!CH$10:CH$107,OFFSET('6. Patients'!$KF$9,1,MATCH($D45,'6. Patients'!$KG$9:$KS$9,0),ROWS('6. Patients'!DU$10:DU$107))),0)+
IFERROR(SUMPRODUCT('6. Patients'!CH$10:CH$107,OFFSET('6. Patients'!$KT$9,1,MATCH($D45,'6. Patients'!$KU$9:$LP$9,0),ROWS('6. Patients'!DU$10:DU$107))),0)+
IFERROR(SUMPRODUCT('6. Patients'!CH$10:CH$107,OFFSET('6. Patients'!$LQ$9,1,MATCH($D45,'6. Patients'!$LR$9:$MF$9,0),ROWS('6. Patients'!DU$10:DU$107))),0))+
IFERROR(VLOOKUP($D45,$H$109:$L$139,COLUMNS($H$108:$J$108)-1+P$7,0)*$E45*$F45*'1. General Inputs'!$J$18,0),0)</f>
        <v>0</v>
      </c>
      <c r="Q45" s="3">
        <f ca="1">ROUNDUP($F45*$E45*CHOOSE(Q$7,
IFERROR(SUMPRODUCT('6. Patients'!CI$10:CI$107,OFFSET('6. Patients'!$DM$9,1,MATCH($D45,'6. Patients'!$DN$9:$EI$9,0),ROWS('6. Patients'!DV$10:DV$107))),0)+
IFERROR(SUMPRODUCT('6. Patients'!CI$10:CI$107,OFFSET('6. Patients'!$EJ$9,1,MATCH($D45,'6. Patients'!$EK$9:$EW$9,0),ROWS('6. Patients'!DV$10:DV$107))),0)+
IFERROR(SUMPRODUCT('6. Patients'!CI$10:CI$107,OFFSET('6. Patients'!$EX$9,1,MATCH($D45,'6. Patients'!$EY$9:$FT$9,0),ROWS('6. Patients'!DV$10:DV$107))),0)+
IFERROR(SUMPRODUCT('6. Patients'!CI$10:CI$107,OFFSET('6. Patients'!$FU$9,1,MATCH($D45,'6. Patients'!$FV$9:$GJ$9,0),ROWS('6. Patients'!DV$10:DV$107))),0),
IFERROR(SUMPRODUCT('6. Patients'!CI$10:CI$107,OFFSET('6. Patients'!$GK$9,1,MATCH($D45,'6. Patients'!$GL$9:$HG$9,0),ROWS('6. Patients'!DV$10:DV$107))),0)+
IFERROR(SUMPRODUCT('6. Patients'!CI$10:CI$107,OFFSET('6. Patients'!$HH$9,1,MATCH($D45,'6. Patients'!$HI$9:$HU$9,0),ROWS('6. Patients'!DV$10:DV$107))),0)+
IFERROR(SUMPRODUCT('6. Patients'!CI$10:CI$107,OFFSET('6. Patients'!$HV$9,1,MATCH($D45,'6. Patients'!$HW$9:$IR$9,0),ROWS('6. Patients'!DV$10:DV$107))),0)+
IFERROR(SUMPRODUCT('6. Patients'!CI$10:CI$107,OFFSET('6. Patients'!$IS$9,1,MATCH($D45,'6. Patients'!$IT$9:$JH$9,0),ROWS('6. Patients'!DV$10:DV$107))),0),
IFERROR(SUMPRODUCT('6. Patients'!CI$10:CI$107,OFFSET('6. Patients'!$JI$9,1,MATCH($D45,'6. Patients'!$JJ$9:$KE$9,0),ROWS('6. Patients'!DV$10:DV$107))),0)+
IFERROR(SUMPRODUCT('6. Patients'!CI$10:CI$107,OFFSET('6. Patients'!$KF$9,1,MATCH($D45,'6. Patients'!$KG$9:$KS$9,0),ROWS('6. Patients'!DV$10:DV$107))),0)+
IFERROR(SUMPRODUCT('6. Patients'!CI$10:CI$107,OFFSET('6. Patients'!$KT$9,1,MATCH($D45,'6. Patients'!$KU$9:$LP$9,0),ROWS('6. Patients'!DV$10:DV$107))),0)+
IFERROR(SUMPRODUCT('6. Patients'!CI$10:CI$107,OFFSET('6. Patients'!$LQ$9,1,MATCH($D45,'6. Patients'!$LR$9:$MF$9,0),ROWS('6. Patients'!DV$10:DV$107))),0))+
IFERROR(VLOOKUP($D45,$H$109:$L$139,COLUMNS($H$108:$J$108)-1+Q$7,0)*$E45*$F45*'1. General Inputs'!$J$18,0),0)</f>
        <v>0</v>
      </c>
      <c r="R45" s="3">
        <f ca="1">ROUNDUP($F45*$E45*CHOOSE(R$7,
IFERROR(SUMPRODUCT('6. Patients'!CJ$10:CJ$107,OFFSET('6. Patients'!$DM$9,1,MATCH($D45,'6. Patients'!$DN$9:$EI$9,0),ROWS('6. Patients'!DW$10:DW$107))),0)+
IFERROR(SUMPRODUCT('6. Patients'!CJ$10:CJ$107,OFFSET('6. Patients'!$EJ$9,1,MATCH($D45,'6. Patients'!$EK$9:$EW$9,0),ROWS('6. Patients'!DW$10:DW$107))),0)+
IFERROR(SUMPRODUCT('6. Patients'!CJ$10:CJ$107,OFFSET('6. Patients'!$EX$9,1,MATCH($D45,'6. Patients'!$EY$9:$FT$9,0),ROWS('6. Patients'!DW$10:DW$107))),0)+
IFERROR(SUMPRODUCT('6. Patients'!CJ$10:CJ$107,OFFSET('6. Patients'!$FU$9,1,MATCH($D45,'6. Patients'!$FV$9:$GJ$9,0),ROWS('6. Patients'!DW$10:DW$107))),0),
IFERROR(SUMPRODUCT('6. Patients'!CJ$10:CJ$107,OFFSET('6. Patients'!$GK$9,1,MATCH($D45,'6. Patients'!$GL$9:$HG$9,0),ROWS('6. Patients'!DW$10:DW$107))),0)+
IFERROR(SUMPRODUCT('6. Patients'!CJ$10:CJ$107,OFFSET('6. Patients'!$HH$9,1,MATCH($D45,'6. Patients'!$HI$9:$HU$9,0),ROWS('6. Patients'!DW$10:DW$107))),0)+
IFERROR(SUMPRODUCT('6. Patients'!CJ$10:CJ$107,OFFSET('6. Patients'!$HV$9,1,MATCH($D45,'6. Patients'!$HW$9:$IR$9,0),ROWS('6. Patients'!DW$10:DW$107))),0)+
IFERROR(SUMPRODUCT('6. Patients'!CJ$10:CJ$107,OFFSET('6. Patients'!$IS$9,1,MATCH($D45,'6. Patients'!$IT$9:$JH$9,0),ROWS('6. Patients'!DW$10:DW$107))),0),
IFERROR(SUMPRODUCT('6. Patients'!CJ$10:CJ$107,OFFSET('6. Patients'!$JI$9,1,MATCH($D45,'6. Patients'!$JJ$9:$KE$9,0),ROWS('6. Patients'!DW$10:DW$107))),0)+
IFERROR(SUMPRODUCT('6. Patients'!CJ$10:CJ$107,OFFSET('6. Patients'!$KF$9,1,MATCH($D45,'6. Patients'!$KG$9:$KS$9,0),ROWS('6. Patients'!DW$10:DW$107))),0)+
IFERROR(SUMPRODUCT('6. Patients'!CJ$10:CJ$107,OFFSET('6. Patients'!$KT$9,1,MATCH($D45,'6. Patients'!$KU$9:$LP$9,0),ROWS('6. Patients'!DW$10:DW$107))),0)+
IFERROR(SUMPRODUCT('6. Patients'!CJ$10:CJ$107,OFFSET('6. Patients'!$LQ$9,1,MATCH($D45,'6. Patients'!$LR$9:$MF$9,0),ROWS('6. Patients'!DW$10:DW$107))),0))+
IFERROR(VLOOKUP($D45,$H$109:$L$139,COLUMNS($H$108:$J$108)-1+R$7,0)*$E45*$F45*'1. General Inputs'!$J$18,0),0)</f>
        <v>0</v>
      </c>
      <c r="S45" s="3">
        <f ca="1">ROUNDUP($F45*$E45*CHOOSE(S$7,
IFERROR(SUMPRODUCT('6. Patients'!CK$10:CK$107,OFFSET('6. Patients'!$DM$9,1,MATCH($D45,'6. Patients'!$DN$9:$EI$9,0),ROWS('6. Patients'!DX$10:DX$107))),0)+
IFERROR(SUMPRODUCT('6. Patients'!CK$10:CK$107,OFFSET('6. Patients'!$EJ$9,1,MATCH($D45,'6. Patients'!$EK$9:$EW$9,0),ROWS('6. Patients'!DX$10:DX$107))),0)+
IFERROR(SUMPRODUCT('6. Patients'!CK$10:CK$107,OFFSET('6. Patients'!$EX$9,1,MATCH($D45,'6. Patients'!$EY$9:$FT$9,0),ROWS('6. Patients'!DX$10:DX$107))),0)+
IFERROR(SUMPRODUCT('6. Patients'!CK$10:CK$107,OFFSET('6. Patients'!$FU$9,1,MATCH($D45,'6. Patients'!$FV$9:$GJ$9,0),ROWS('6. Patients'!DX$10:DX$107))),0),
IFERROR(SUMPRODUCT('6. Patients'!CK$10:CK$107,OFFSET('6. Patients'!$GK$9,1,MATCH($D45,'6. Patients'!$GL$9:$HG$9,0),ROWS('6. Patients'!DX$10:DX$107))),0)+
IFERROR(SUMPRODUCT('6. Patients'!CK$10:CK$107,OFFSET('6. Patients'!$HH$9,1,MATCH($D45,'6. Patients'!$HI$9:$HU$9,0),ROWS('6. Patients'!DX$10:DX$107))),0)+
IFERROR(SUMPRODUCT('6. Patients'!CK$10:CK$107,OFFSET('6. Patients'!$HV$9,1,MATCH($D45,'6. Patients'!$HW$9:$IR$9,0),ROWS('6. Patients'!DX$10:DX$107))),0)+
IFERROR(SUMPRODUCT('6. Patients'!CK$10:CK$107,OFFSET('6. Patients'!$IS$9,1,MATCH($D45,'6. Patients'!$IT$9:$JH$9,0),ROWS('6. Patients'!DX$10:DX$107))),0),
IFERROR(SUMPRODUCT('6. Patients'!CK$10:CK$107,OFFSET('6. Patients'!$JI$9,1,MATCH($D45,'6. Patients'!$JJ$9:$KE$9,0),ROWS('6. Patients'!DX$10:DX$107))),0)+
IFERROR(SUMPRODUCT('6. Patients'!CK$10:CK$107,OFFSET('6. Patients'!$KF$9,1,MATCH($D45,'6. Patients'!$KG$9:$KS$9,0),ROWS('6. Patients'!DX$10:DX$107))),0)+
IFERROR(SUMPRODUCT('6. Patients'!CK$10:CK$107,OFFSET('6. Patients'!$KT$9,1,MATCH($D45,'6. Patients'!$KU$9:$LP$9,0),ROWS('6. Patients'!DX$10:DX$107))),0)+
IFERROR(SUMPRODUCT('6. Patients'!CK$10:CK$107,OFFSET('6. Patients'!$LQ$9,1,MATCH($D45,'6. Patients'!$LR$9:$MF$9,0),ROWS('6. Patients'!DX$10:DX$107))),0))+
IFERROR(VLOOKUP($D45,$H$109:$L$139,COLUMNS($H$108:$J$108)-1+S$7,0)*$E45*$F45*'1. General Inputs'!$J$18,0),0)</f>
        <v>0</v>
      </c>
      <c r="T45" s="3">
        <f ca="1">ROUNDUP($F45*$E45*CHOOSE(T$7,
IFERROR(SUMPRODUCT('6. Patients'!CL$10:CL$107,OFFSET('6. Patients'!$DM$9,1,MATCH($D45,'6. Patients'!$DN$9:$EI$9,0),ROWS('6. Patients'!DY$10:DY$107))),0)+
IFERROR(SUMPRODUCT('6. Patients'!CL$10:CL$107,OFFSET('6. Patients'!$EJ$9,1,MATCH($D45,'6. Patients'!$EK$9:$EW$9,0),ROWS('6. Patients'!DY$10:DY$107))),0)+
IFERROR(SUMPRODUCT('6. Patients'!CL$10:CL$107,OFFSET('6. Patients'!$EX$9,1,MATCH($D45,'6. Patients'!$EY$9:$FT$9,0),ROWS('6. Patients'!DY$10:DY$107))),0)+
IFERROR(SUMPRODUCT('6. Patients'!CL$10:CL$107,OFFSET('6. Patients'!$FU$9,1,MATCH($D45,'6. Patients'!$FV$9:$GJ$9,0),ROWS('6. Patients'!DY$10:DY$107))),0),
IFERROR(SUMPRODUCT('6. Patients'!CL$10:CL$107,OFFSET('6. Patients'!$GK$9,1,MATCH($D45,'6. Patients'!$GL$9:$HG$9,0),ROWS('6. Patients'!DY$10:DY$107))),0)+
IFERROR(SUMPRODUCT('6. Patients'!CL$10:CL$107,OFFSET('6. Patients'!$HH$9,1,MATCH($D45,'6. Patients'!$HI$9:$HU$9,0),ROWS('6. Patients'!DY$10:DY$107))),0)+
IFERROR(SUMPRODUCT('6. Patients'!CL$10:CL$107,OFFSET('6. Patients'!$HV$9,1,MATCH($D45,'6. Patients'!$HW$9:$IR$9,0),ROWS('6. Patients'!DY$10:DY$107))),0)+
IFERROR(SUMPRODUCT('6. Patients'!CL$10:CL$107,OFFSET('6. Patients'!$IS$9,1,MATCH($D45,'6. Patients'!$IT$9:$JH$9,0),ROWS('6. Patients'!DY$10:DY$107))),0),
IFERROR(SUMPRODUCT('6. Patients'!CL$10:CL$107,OFFSET('6. Patients'!$JI$9,1,MATCH($D45,'6. Patients'!$JJ$9:$KE$9,0),ROWS('6. Patients'!DY$10:DY$107))),0)+
IFERROR(SUMPRODUCT('6. Patients'!CL$10:CL$107,OFFSET('6. Patients'!$KF$9,1,MATCH($D45,'6. Patients'!$KG$9:$KS$9,0),ROWS('6. Patients'!DY$10:DY$107))),0)+
IFERROR(SUMPRODUCT('6. Patients'!CL$10:CL$107,OFFSET('6. Patients'!$KT$9,1,MATCH($D45,'6. Patients'!$KU$9:$LP$9,0),ROWS('6. Patients'!DY$10:DY$107))),0)+
IFERROR(SUMPRODUCT('6. Patients'!CL$10:CL$107,OFFSET('6. Patients'!$LQ$9,1,MATCH($D45,'6. Patients'!$LR$9:$MF$9,0),ROWS('6. Patients'!DY$10:DY$107))),0))+
IFERROR(VLOOKUP($D45,$H$109:$L$139,COLUMNS($H$108:$J$108)-1+T$7,0)*$E45*$F45*'1. General Inputs'!$J$18,0),0)</f>
        <v>0</v>
      </c>
      <c r="U45" s="3">
        <f ca="1">ROUNDUP($F45*$E45*CHOOSE(U$7,
IFERROR(SUMPRODUCT('6. Patients'!CM$10:CM$107,OFFSET('6. Patients'!$DM$9,1,MATCH($D45,'6. Patients'!$DN$9:$EI$9,0),ROWS('6. Patients'!DZ$10:DZ$107))),0)+
IFERROR(SUMPRODUCT('6. Patients'!CM$10:CM$107,OFFSET('6. Patients'!$EJ$9,1,MATCH($D45,'6. Patients'!$EK$9:$EW$9,0),ROWS('6. Patients'!DZ$10:DZ$107))),0)+
IFERROR(SUMPRODUCT('6. Patients'!CM$10:CM$107,OFFSET('6. Patients'!$EX$9,1,MATCH($D45,'6. Patients'!$EY$9:$FT$9,0),ROWS('6. Patients'!DZ$10:DZ$107))),0)+
IFERROR(SUMPRODUCT('6. Patients'!CM$10:CM$107,OFFSET('6. Patients'!$FU$9,1,MATCH($D45,'6. Patients'!$FV$9:$GJ$9,0),ROWS('6. Patients'!DZ$10:DZ$107))),0),
IFERROR(SUMPRODUCT('6. Patients'!CM$10:CM$107,OFFSET('6. Patients'!$GK$9,1,MATCH($D45,'6. Patients'!$GL$9:$HG$9,0),ROWS('6. Patients'!DZ$10:DZ$107))),0)+
IFERROR(SUMPRODUCT('6. Patients'!CM$10:CM$107,OFFSET('6. Patients'!$HH$9,1,MATCH($D45,'6. Patients'!$HI$9:$HU$9,0),ROWS('6. Patients'!DZ$10:DZ$107))),0)+
IFERROR(SUMPRODUCT('6. Patients'!CM$10:CM$107,OFFSET('6. Patients'!$HV$9,1,MATCH($D45,'6. Patients'!$HW$9:$IR$9,0),ROWS('6. Patients'!DZ$10:DZ$107))),0)+
IFERROR(SUMPRODUCT('6. Patients'!CM$10:CM$107,OFFSET('6. Patients'!$IS$9,1,MATCH($D45,'6. Patients'!$IT$9:$JH$9,0),ROWS('6. Patients'!DZ$10:DZ$107))),0),
IFERROR(SUMPRODUCT('6. Patients'!CM$10:CM$107,OFFSET('6. Patients'!$JI$9,1,MATCH($D45,'6. Patients'!$JJ$9:$KE$9,0),ROWS('6. Patients'!DZ$10:DZ$107))),0)+
IFERROR(SUMPRODUCT('6. Patients'!CM$10:CM$107,OFFSET('6. Patients'!$KF$9,1,MATCH($D45,'6. Patients'!$KG$9:$KS$9,0),ROWS('6. Patients'!DZ$10:DZ$107))),0)+
IFERROR(SUMPRODUCT('6. Patients'!CM$10:CM$107,OFFSET('6. Patients'!$KT$9,1,MATCH($D45,'6. Patients'!$KU$9:$LP$9,0),ROWS('6. Patients'!DZ$10:DZ$107))),0)+
IFERROR(SUMPRODUCT('6. Patients'!CM$10:CM$107,OFFSET('6. Patients'!$LQ$9,1,MATCH($D45,'6. Patients'!$LR$9:$MF$9,0),ROWS('6. Patients'!DZ$10:DZ$107))),0))+
IFERROR(VLOOKUP($D45,$H$109:$L$139,COLUMNS($H$108:$J$108)-1+U$7,0)*$E45*$F45*'1. General Inputs'!$J$18,0),0)</f>
        <v>0</v>
      </c>
      <c r="V45" s="3">
        <f ca="1">ROUNDUP($F45*$E45*CHOOSE(V$7,
IFERROR(SUMPRODUCT('6. Patients'!CN$10:CN$107,OFFSET('6. Patients'!$DM$9,1,MATCH($D45,'6. Patients'!$DN$9:$EI$9,0),ROWS('6. Patients'!EA$10:EA$107))),0)+
IFERROR(SUMPRODUCT('6. Patients'!CN$10:CN$107,OFFSET('6. Patients'!$EJ$9,1,MATCH($D45,'6. Patients'!$EK$9:$EW$9,0),ROWS('6. Patients'!EA$10:EA$107))),0)+
IFERROR(SUMPRODUCT('6. Patients'!CN$10:CN$107,OFFSET('6. Patients'!$EX$9,1,MATCH($D45,'6. Patients'!$EY$9:$FT$9,0),ROWS('6. Patients'!EA$10:EA$107))),0)+
IFERROR(SUMPRODUCT('6. Patients'!CN$10:CN$107,OFFSET('6. Patients'!$FU$9,1,MATCH($D45,'6. Patients'!$FV$9:$GJ$9,0),ROWS('6. Patients'!EA$10:EA$107))),0),
IFERROR(SUMPRODUCT('6. Patients'!CN$10:CN$107,OFFSET('6. Patients'!$GK$9,1,MATCH($D45,'6. Patients'!$GL$9:$HG$9,0),ROWS('6. Patients'!EA$10:EA$107))),0)+
IFERROR(SUMPRODUCT('6. Patients'!CN$10:CN$107,OFFSET('6. Patients'!$HH$9,1,MATCH($D45,'6. Patients'!$HI$9:$HU$9,0),ROWS('6. Patients'!EA$10:EA$107))),0)+
IFERROR(SUMPRODUCT('6. Patients'!CN$10:CN$107,OFFSET('6. Patients'!$HV$9,1,MATCH($D45,'6. Patients'!$HW$9:$IR$9,0),ROWS('6. Patients'!EA$10:EA$107))),0)+
IFERROR(SUMPRODUCT('6. Patients'!CN$10:CN$107,OFFSET('6. Patients'!$IS$9,1,MATCH($D45,'6. Patients'!$IT$9:$JH$9,0),ROWS('6. Patients'!EA$10:EA$107))),0),
IFERROR(SUMPRODUCT('6. Patients'!CN$10:CN$107,OFFSET('6. Patients'!$JI$9,1,MATCH($D45,'6. Patients'!$JJ$9:$KE$9,0),ROWS('6. Patients'!EA$10:EA$107))),0)+
IFERROR(SUMPRODUCT('6. Patients'!CN$10:CN$107,OFFSET('6. Patients'!$KF$9,1,MATCH($D45,'6. Patients'!$KG$9:$KS$9,0),ROWS('6. Patients'!EA$10:EA$107))),0)+
IFERROR(SUMPRODUCT('6. Patients'!CN$10:CN$107,OFFSET('6. Patients'!$KT$9,1,MATCH($D45,'6. Patients'!$KU$9:$LP$9,0),ROWS('6. Patients'!EA$10:EA$107))),0)+
IFERROR(SUMPRODUCT('6. Patients'!CN$10:CN$107,OFFSET('6. Patients'!$LQ$9,1,MATCH($D45,'6. Patients'!$LR$9:$MF$9,0),ROWS('6. Patients'!EA$10:EA$107))),0))+
IFERROR(VLOOKUP($D45,$H$109:$L$139,COLUMNS($H$108:$J$108)-1+V$7,0)*$E45*$F45*'1. General Inputs'!$J$18,0),0)</f>
        <v>0</v>
      </c>
      <c r="W45" s="3">
        <f ca="1">ROUNDUP($F45*$E45*CHOOSE(W$7,
IFERROR(SUMPRODUCT('6. Patients'!CO$10:CO$107,OFFSET('6. Patients'!$DM$9,1,MATCH($D45,'6. Patients'!$DN$9:$EI$9,0),ROWS('6. Patients'!EB$10:EB$107))),0)+
IFERROR(SUMPRODUCT('6. Patients'!CO$10:CO$107,OFFSET('6. Patients'!$EJ$9,1,MATCH($D45,'6. Patients'!$EK$9:$EW$9,0),ROWS('6. Patients'!EB$10:EB$107))),0)+
IFERROR(SUMPRODUCT('6. Patients'!CO$10:CO$107,OFFSET('6. Patients'!$EX$9,1,MATCH($D45,'6. Patients'!$EY$9:$FT$9,0),ROWS('6. Patients'!EB$10:EB$107))),0)+
IFERROR(SUMPRODUCT('6. Patients'!CO$10:CO$107,OFFSET('6. Patients'!$FU$9,1,MATCH($D45,'6. Patients'!$FV$9:$GJ$9,0),ROWS('6. Patients'!EB$10:EB$107))),0),
IFERROR(SUMPRODUCT('6. Patients'!CO$10:CO$107,OFFSET('6. Patients'!$GK$9,1,MATCH($D45,'6. Patients'!$GL$9:$HG$9,0),ROWS('6. Patients'!EB$10:EB$107))),0)+
IFERROR(SUMPRODUCT('6. Patients'!CO$10:CO$107,OFFSET('6. Patients'!$HH$9,1,MATCH($D45,'6. Patients'!$HI$9:$HU$9,0),ROWS('6. Patients'!EB$10:EB$107))),0)+
IFERROR(SUMPRODUCT('6. Patients'!CO$10:CO$107,OFFSET('6. Patients'!$HV$9,1,MATCH($D45,'6. Patients'!$HW$9:$IR$9,0),ROWS('6. Patients'!EB$10:EB$107))),0)+
IFERROR(SUMPRODUCT('6. Patients'!CO$10:CO$107,OFFSET('6. Patients'!$IS$9,1,MATCH($D45,'6. Patients'!$IT$9:$JH$9,0),ROWS('6. Patients'!EB$10:EB$107))),0),
IFERROR(SUMPRODUCT('6. Patients'!CO$10:CO$107,OFFSET('6. Patients'!$JI$9,1,MATCH($D45,'6. Patients'!$JJ$9:$KE$9,0),ROWS('6. Patients'!EB$10:EB$107))),0)+
IFERROR(SUMPRODUCT('6. Patients'!CO$10:CO$107,OFFSET('6. Patients'!$KF$9,1,MATCH($D45,'6. Patients'!$KG$9:$KS$9,0),ROWS('6. Patients'!EB$10:EB$107))),0)+
IFERROR(SUMPRODUCT('6. Patients'!CO$10:CO$107,OFFSET('6. Patients'!$KT$9,1,MATCH($D45,'6. Patients'!$KU$9:$LP$9,0),ROWS('6. Patients'!EB$10:EB$107))),0)+
IFERROR(SUMPRODUCT('6. Patients'!CO$10:CO$107,OFFSET('6. Patients'!$LQ$9,1,MATCH($D45,'6. Patients'!$LR$9:$MF$9,0),ROWS('6. Patients'!EB$10:EB$107))),0))+
IFERROR(VLOOKUP($D45,$H$109:$L$139,COLUMNS($H$108:$J$108)-1+W$7,0)*$E45*$F45*'1. General Inputs'!$J$18,0),0)</f>
        <v>0</v>
      </c>
      <c r="X45" s="3">
        <f ca="1">ROUNDUP($F45*$E45*CHOOSE(X$7,
IFERROR(SUMPRODUCT('6. Patients'!CP$10:CP$107,OFFSET('6. Patients'!$DM$9,1,MATCH($D45,'6. Patients'!$DN$9:$EI$9,0),ROWS('6. Patients'!EC$10:EC$107))),0)+
IFERROR(SUMPRODUCT('6. Patients'!CP$10:CP$107,OFFSET('6. Patients'!$EJ$9,1,MATCH($D45,'6. Patients'!$EK$9:$EW$9,0),ROWS('6. Patients'!EC$10:EC$107))),0)+
IFERROR(SUMPRODUCT('6. Patients'!CP$10:CP$107,OFFSET('6. Patients'!$EX$9,1,MATCH($D45,'6. Patients'!$EY$9:$FT$9,0),ROWS('6. Patients'!EC$10:EC$107))),0)+
IFERROR(SUMPRODUCT('6. Patients'!CP$10:CP$107,OFFSET('6. Patients'!$FU$9,1,MATCH($D45,'6. Patients'!$FV$9:$GJ$9,0),ROWS('6. Patients'!EC$10:EC$107))),0),
IFERROR(SUMPRODUCT('6. Patients'!CP$10:CP$107,OFFSET('6. Patients'!$GK$9,1,MATCH($D45,'6. Patients'!$GL$9:$HG$9,0),ROWS('6. Patients'!EC$10:EC$107))),0)+
IFERROR(SUMPRODUCT('6. Patients'!CP$10:CP$107,OFFSET('6. Patients'!$HH$9,1,MATCH($D45,'6. Patients'!$HI$9:$HU$9,0),ROWS('6. Patients'!EC$10:EC$107))),0)+
IFERROR(SUMPRODUCT('6. Patients'!CP$10:CP$107,OFFSET('6. Patients'!$HV$9,1,MATCH($D45,'6. Patients'!$HW$9:$IR$9,0),ROWS('6. Patients'!EC$10:EC$107))),0)+
IFERROR(SUMPRODUCT('6. Patients'!CP$10:CP$107,OFFSET('6. Patients'!$IS$9,1,MATCH($D45,'6. Patients'!$IT$9:$JH$9,0),ROWS('6. Patients'!EC$10:EC$107))),0),
IFERROR(SUMPRODUCT('6. Patients'!CP$10:CP$107,OFFSET('6. Patients'!$JI$9,1,MATCH($D45,'6. Patients'!$JJ$9:$KE$9,0),ROWS('6. Patients'!EC$10:EC$107))),0)+
IFERROR(SUMPRODUCT('6. Patients'!CP$10:CP$107,OFFSET('6. Patients'!$KF$9,1,MATCH($D45,'6. Patients'!$KG$9:$KS$9,0),ROWS('6. Patients'!EC$10:EC$107))),0)+
IFERROR(SUMPRODUCT('6. Patients'!CP$10:CP$107,OFFSET('6. Patients'!$KT$9,1,MATCH($D45,'6. Patients'!$KU$9:$LP$9,0),ROWS('6. Patients'!EC$10:EC$107))),0)+
IFERROR(SUMPRODUCT('6. Patients'!CP$10:CP$107,OFFSET('6. Patients'!$LQ$9,1,MATCH($D45,'6. Patients'!$LR$9:$MF$9,0),ROWS('6. Patients'!EC$10:EC$107))),0))+
IFERROR(VLOOKUP($D45,$H$109:$L$139,COLUMNS($H$108:$J$108)-1+X$7,0)*$E45*$F45*'1. General Inputs'!$J$18,0),0)</f>
        <v>0</v>
      </c>
      <c r="Y45" s="3">
        <f ca="1">ROUNDUP($F45*$E45*CHOOSE(Y$7,
IFERROR(SUMPRODUCT('6. Patients'!CQ$10:CQ$107,OFFSET('6. Patients'!$DM$9,1,MATCH($D45,'6. Patients'!$DN$9:$EI$9,0),ROWS('6. Patients'!ED$10:ED$107))),0)+
IFERROR(SUMPRODUCT('6. Patients'!CQ$10:CQ$107,OFFSET('6. Patients'!$EJ$9,1,MATCH($D45,'6. Patients'!$EK$9:$EW$9,0),ROWS('6. Patients'!ED$10:ED$107))),0)+
IFERROR(SUMPRODUCT('6. Patients'!CQ$10:CQ$107,OFFSET('6. Patients'!$EX$9,1,MATCH($D45,'6. Patients'!$EY$9:$FT$9,0),ROWS('6. Patients'!ED$10:ED$107))),0)+
IFERROR(SUMPRODUCT('6. Patients'!CQ$10:CQ$107,OFFSET('6. Patients'!$FU$9,1,MATCH($D45,'6. Patients'!$FV$9:$GJ$9,0),ROWS('6. Patients'!ED$10:ED$107))),0),
IFERROR(SUMPRODUCT('6. Patients'!CQ$10:CQ$107,OFFSET('6. Patients'!$GK$9,1,MATCH($D45,'6. Patients'!$GL$9:$HG$9,0),ROWS('6. Patients'!ED$10:ED$107))),0)+
IFERROR(SUMPRODUCT('6. Patients'!CQ$10:CQ$107,OFFSET('6. Patients'!$HH$9,1,MATCH($D45,'6. Patients'!$HI$9:$HU$9,0),ROWS('6. Patients'!ED$10:ED$107))),0)+
IFERROR(SUMPRODUCT('6. Patients'!CQ$10:CQ$107,OFFSET('6. Patients'!$HV$9,1,MATCH($D45,'6. Patients'!$HW$9:$IR$9,0),ROWS('6. Patients'!ED$10:ED$107))),0)+
IFERROR(SUMPRODUCT('6. Patients'!CQ$10:CQ$107,OFFSET('6. Patients'!$IS$9,1,MATCH($D45,'6. Patients'!$IT$9:$JH$9,0),ROWS('6. Patients'!ED$10:ED$107))),0),
IFERROR(SUMPRODUCT('6. Patients'!CQ$10:CQ$107,OFFSET('6. Patients'!$JI$9,1,MATCH($D45,'6. Patients'!$JJ$9:$KE$9,0),ROWS('6. Patients'!ED$10:ED$107))),0)+
IFERROR(SUMPRODUCT('6. Patients'!CQ$10:CQ$107,OFFSET('6. Patients'!$KF$9,1,MATCH($D45,'6. Patients'!$KG$9:$KS$9,0),ROWS('6. Patients'!ED$10:ED$107))),0)+
IFERROR(SUMPRODUCT('6. Patients'!CQ$10:CQ$107,OFFSET('6. Patients'!$KT$9,1,MATCH($D45,'6. Patients'!$KU$9:$LP$9,0),ROWS('6. Patients'!ED$10:ED$107))),0)+
IFERROR(SUMPRODUCT('6. Patients'!CQ$10:CQ$107,OFFSET('6. Patients'!$LQ$9,1,MATCH($D45,'6. Patients'!$LR$9:$MF$9,0),ROWS('6. Patients'!ED$10:ED$107))),0))+
IFERROR(VLOOKUP($D45,$H$109:$L$139,COLUMNS($H$108:$J$108)-1+Y$7,0)*$E45*$F45*'1. General Inputs'!$J$18,0),0)</f>
        <v>0</v>
      </c>
      <c r="Z45" s="3">
        <f ca="1">ROUNDUP($F45*$E45*CHOOSE(Z$7,
IFERROR(SUMPRODUCT('6. Patients'!CR$10:CR$107,OFFSET('6. Patients'!$DM$9,1,MATCH($D45,'6. Patients'!$DN$9:$EI$9,0),ROWS('6. Patients'!EE$10:EE$107))),0)+
IFERROR(SUMPRODUCT('6. Patients'!CR$10:CR$107,OFFSET('6. Patients'!$EJ$9,1,MATCH($D45,'6. Patients'!$EK$9:$EW$9,0),ROWS('6. Patients'!EE$10:EE$107))),0)+
IFERROR(SUMPRODUCT('6. Patients'!CR$10:CR$107,OFFSET('6. Patients'!$EX$9,1,MATCH($D45,'6. Patients'!$EY$9:$FT$9,0),ROWS('6. Patients'!EE$10:EE$107))),0)+
IFERROR(SUMPRODUCT('6. Patients'!CR$10:CR$107,OFFSET('6. Patients'!$FU$9,1,MATCH($D45,'6. Patients'!$FV$9:$GJ$9,0),ROWS('6. Patients'!EE$10:EE$107))),0),
IFERROR(SUMPRODUCT('6. Patients'!CR$10:CR$107,OFFSET('6. Patients'!$GK$9,1,MATCH($D45,'6. Patients'!$GL$9:$HG$9,0),ROWS('6. Patients'!EE$10:EE$107))),0)+
IFERROR(SUMPRODUCT('6. Patients'!CR$10:CR$107,OFFSET('6. Patients'!$HH$9,1,MATCH($D45,'6. Patients'!$HI$9:$HU$9,0),ROWS('6. Patients'!EE$10:EE$107))),0)+
IFERROR(SUMPRODUCT('6. Patients'!CR$10:CR$107,OFFSET('6. Patients'!$HV$9,1,MATCH($D45,'6. Patients'!$HW$9:$IR$9,0),ROWS('6. Patients'!EE$10:EE$107))),0)+
IFERROR(SUMPRODUCT('6. Patients'!CR$10:CR$107,OFFSET('6. Patients'!$IS$9,1,MATCH($D45,'6. Patients'!$IT$9:$JH$9,0),ROWS('6. Patients'!EE$10:EE$107))),0),
IFERROR(SUMPRODUCT('6. Patients'!CR$10:CR$107,OFFSET('6. Patients'!$JI$9,1,MATCH($D45,'6. Patients'!$JJ$9:$KE$9,0),ROWS('6. Patients'!EE$10:EE$107))),0)+
IFERROR(SUMPRODUCT('6. Patients'!CR$10:CR$107,OFFSET('6. Patients'!$KF$9,1,MATCH($D45,'6. Patients'!$KG$9:$KS$9,0),ROWS('6. Patients'!EE$10:EE$107))),0)+
IFERROR(SUMPRODUCT('6. Patients'!CR$10:CR$107,OFFSET('6. Patients'!$KT$9,1,MATCH($D45,'6. Patients'!$KU$9:$LP$9,0),ROWS('6. Patients'!EE$10:EE$107))),0)+
IFERROR(SUMPRODUCT('6. Patients'!CR$10:CR$107,OFFSET('6. Patients'!$LQ$9,1,MATCH($D45,'6. Patients'!$LR$9:$MF$9,0),ROWS('6. Patients'!EE$10:EE$107))),0))+
IFERROR(VLOOKUP($D45,$H$109:$L$139,COLUMNS($H$108:$J$108)-1+Z$7,0)*$E45*$F45*'1. General Inputs'!$J$18,0),0)</f>
        <v>0</v>
      </c>
      <c r="AA45" s="3">
        <f ca="1">ROUNDUP($F45*$E45*CHOOSE(AA$7,
IFERROR(SUMPRODUCT('6. Patients'!CS$10:CS$107,OFFSET('6. Patients'!$DM$9,1,MATCH($D45,'6. Patients'!$DN$9:$EI$9,0),ROWS('6. Patients'!EF$10:EF$107))),0)+
IFERROR(SUMPRODUCT('6. Patients'!CS$10:CS$107,OFFSET('6. Patients'!$EJ$9,1,MATCH($D45,'6. Patients'!$EK$9:$EW$9,0),ROWS('6. Patients'!EF$10:EF$107))),0)+
IFERROR(SUMPRODUCT('6. Patients'!CS$10:CS$107,OFFSET('6. Patients'!$EX$9,1,MATCH($D45,'6. Patients'!$EY$9:$FT$9,0),ROWS('6. Patients'!EF$10:EF$107))),0)+
IFERROR(SUMPRODUCT('6. Patients'!CS$10:CS$107,OFFSET('6. Patients'!$FU$9,1,MATCH($D45,'6. Patients'!$FV$9:$GJ$9,0),ROWS('6. Patients'!EF$10:EF$107))),0),
IFERROR(SUMPRODUCT('6. Patients'!CS$10:CS$107,OFFSET('6. Patients'!$GK$9,1,MATCH($D45,'6. Patients'!$GL$9:$HG$9,0),ROWS('6. Patients'!EF$10:EF$107))),0)+
IFERROR(SUMPRODUCT('6. Patients'!CS$10:CS$107,OFFSET('6. Patients'!$HH$9,1,MATCH($D45,'6. Patients'!$HI$9:$HU$9,0),ROWS('6. Patients'!EF$10:EF$107))),0)+
IFERROR(SUMPRODUCT('6. Patients'!CS$10:CS$107,OFFSET('6. Patients'!$HV$9,1,MATCH($D45,'6. Patients'!$HW$9:$IR$9,0),ROWS('6. Patients'!EF$10:EF$107))),0)+
IFERROR(SUMPRODUCT('6. Patients'!CS$10:CS$107,OFFSET('6. Patients'!$IS$9,1,MATCH($D45,'6. Patients'!$IT$9:$JH$9,0),ROWS('6. Patients'!EF$10:EF$107))),0),
IFERROR(SUMPRODUCT('6. Patients'!CS$10:CS$107,OFFSET('6. Patients'!$JI$9,1,MATCH($D45,'6. Patients'!$JJ$9:$KE$9,0),ROWS('6. Patients'!EF$10:EF$107))),0)+
IFERROR(SUMPRODUCT('6. Patients'!CS$10:CS$107,OFFSET('6. Patients'!$KF$9,1,MATCH($D45,'6. Patients'!$KG$9:$KS$9,0),ROWS('6. Patients'!EF$10:EF$107))),0)+
IFERROR(SUMPRODUCT('6. Patients'!CS$10:CS$107,OFFSET('6. Patients'!$KT$9,1,MATCH($D45,'6. Patients'!$KU$9:$LP$9,0),ROWS('6. Patients'!EF$10:EF$107))),0)+
IFERROR(SUMPRODUCT('6. Patients'!CS$10:CS$107,OFFSET('6. Patients'!$LQ$9,1,MATCH($D45,'6. Patients'!$LR$9:$MF$9,0),ROWS('6. Patients'!EF$10:EF$107))),0))+
IFERROR(VLOOKUP($D45,$H$109:$L$139,COLUMNS($H$108:$J$108)-1+AA$7,0)*$E45*$F45*'1. General Inputs'!$J$18,0),0)</f>
        <v>0</v>
      </c>
      <c r="AB45" s="3">
        <f ca="1">ROUNDUP($F45*$E45*CHOOSE(AB$7,
IFERROR(SUMPRODUCT('6. Patients'!CT$10:CT$107,OFFSET('6. Patients'!$DM$9,1,MATCH($D45,'6. Patients'!$DN$9:$EI$9,0),ROWS('6. Patients'!EG$10:EG$107))),0)+
IFERROR(SUMPRODUCT('6. Patients'!CT$10:CT$107,OFFSET('6. Patients'!$EJ$9,1,MATCH($D45,'6. Patients'!$EK$9:$EW$9,0),ROWS('6. Patients'!EG$10:EG$107))),0)+
IFERROR(SUMPRODUCT('6. Patients'!CT$10:CT$107,OFFSET('6. Patients'!$EX$9,1,MATCH($D45,'6. Patients'!$EY$9:$FT$9,0),ROWS('6. Patients'!EG$10:EG$107))),0)+
IFERROR(SUMPRODUCT('6. Patients'!CT$10:CT$107,OFFSET('6. Patients'!$FU$9,1,MATCH($D45,'6. Patients'!$FV$9:$GJ$9,0),ROWS('6. Patients'!EG$10:EG$107))),0),
IFERROR(SUMPRODUCT('6. Patients'!CT$10:CT$107,OFFSET('6. Patients'!$GK$9,1,MATCH($D45,'6. Patients'!$GL$9:$HG$9,0),ROWS('6. Patients'!EG$10:EG$107))),0)+
IFERROR(SUMPRODUCT('6. Patients'!CT$10:CT$107,OFFSET('6. Patients'!$HH$9,1,MATCH($D45,'6. Patients'!$HI$9:$HU$9,0),ROWS('6. Patients'!EG$10:EG$107))),0)+
IFERROR(SUMPRODUCT('6. Patients'!CT$10:CT$107,OFFSET('6. Patients'!$HV$9,1,MATCH($D45,'6. Patients'!$HW$9:$IR$9,0),ROWS('6. Patients'!EG$10:EG$107))),0)+
IFERROR(SUMPRODUCT('6. Patients'!CT$10:CT$107,OFFSET('6. Patients'!$IS$9,1,MATCH($D45,'6. Patients'!$IT$9:$JH$9,0),ROWS('6. Patients'!EG$10:EG$107))),0),
IFERROR(SUMPRODUCT('6. Patients'!CT$10:CT$107,OFFSET('6. Patients'!$JI$9,1,MATCH($D45,'6. Patients'!$JJ$9:$KE$9,0),ROWS('6. Patients'!EG$10:EG$107))),0)+
IFERROR(SUMPRODUCT('6. Patients'!CT$10:CT$107,OFFSET('6. Patients'!$KF$9,1,MATCH($D45,'6. Patients'!$KG$9:$KS$9,0),ROWS('6. Patients'!EG$10:EG$107))),0)+
IFERROR(SUMPRODUCT('6. Patients'!CT$10:CT$107,OFFSET('6. Patients'!$KT$9,1,MATCH($D45,'6. Patients'!$KU$9:$LP$9,0),ROWS('6. Patients'!EG$10:EG$107))),0)+
IFERROR(SUMPRODUCT('6. Patients'!CT$10:CT$107,OFFSET('6. Patients'!$LQ$9,1,MATCH($D45,'6. Patients'!$LR$9:$MF$9,0),ROWS('6. Patients'!EG$10:EG$107))),0))+
IFERROR(VLOOKUP($D45,$H$109:$L$139,COLUMNS($H$108:$J$108)-1+AB$7,0)*$E45*$F45*'1. General Inputs'!$J$18,0),0)</f>
        <v>0</v>
      </c>
      <c r="AC45" s="3">
        <f ca="1">ROUNDUP($F45*$E45*CHOOSE(AC$7,
IFERROR(SUMPRODUCT('6. Patients'!CU$10:CU$107,OFFSET('6. Patients'!$DM$9,1,MATCH($D45,'6. Patients'!$DN$9:$EI$9,0),ROWS('6. Patients'!EH$10:EH$107))),0)+
IFERROR(SUMPRODUCT('6. Patients'!CU$10:CU$107,OFFSET('6. Patients'!$EJ$9,1,MATCH($D45,'6. Patients'!$EK$9:$EW$9,0),ROWS('6. Patients'!EH$10:EH$107))),0)+
IFERROR(SUMPRODUCT('6. Patients'!CU$10:CU$107,OFFSET('6. Patients'!$EX$9,1,MATCH($D45,'6. Patients'!$EY$9:$FT$9,0),ROWS('6. Patients'!EH$10:EH$107))),0)+
IFERROR(SUMPRODUCT('6. Patients'!CU$10:CU$107,OFFSET('6. Patients'!$FU$9,1,MATCH($D45,'6. Patients'!$FV$9:$GJ$9,0),ROWS('6. Patients'!EH$10:EH$107))),0),
IFERROR(SUMPRODUCT('6. Patients'!CU$10:CU$107,OFFSET('6. Patients'!$GK$9,1,MATCH($D45,'6. Patients'!$GL$9:$HG$9,0),ROWS('6. Patients'!EH$10:EH$107))),0)+
IFERROR(SUMPRODUCT('6. Patients'!CU$10:CU$107,OFFSET('6. Patients'!$HH$9,1,MATCH($D45,'6. Patients'!$HI$9:$HU$9,0),ROWS('6. Patients'!EH$10:EH$107))),0)+
IFERROR(SUMPRODUCT('6. Patients'!CU$10:CU$107,OFFSET('6. Patients'!$HV$9,1,MATCH($D45,'6. Patients'!$HW$9:$IR$9,0),ROWS('6. Patients'!EH$10:EH$107))),0)+
IFERROR(SUMPRODUCT('6. Patients'!CU$10:CU$107,OFFSET('6. Patients'!$IS$9,1,MATCH($D45,'6. Patients'!$IT$9:$JH$9,0),ROWS('6. Patients'!EH$10:EH$107))),0),
IFERROR(SUMPRODUCT('6. Patients'!CU$10:CU$107,OFFSET('6. Patients'!$JI$9,1,MATCH($D45,'6. Patients'!$JJ$9:$KE$9,0),ROWS('6. Patients'!EH$10:EH$107))),0)+
IFERROR(SUMPRODUCT('6. Patients'!CU$10:CU$107,OFFSET('6. Patients'!$KF$9,1,MATCH($D45,'6. Patients'!$KG$9:$KS$9,0),ROWS('6. Patients'!EH$10:EH$107))),0)+
IFERROR(SUMPRODUCT('6. Patients'!CU$10:CU$107,OFFSET('6. Patients'!$KT$9,1,MATCH($D45,'6. Patients'!$KU$9:$LP$9,0),ROWS('6. Patients'!EH$10:EH$107))),0)+
IFERROR(SUMPRODUCT('6. Patients'!CU$10:CU$107,OFFSET('6. Patients'!$LQ$9,1,MATCH($D45,'6. Patients'!$LR$9:$MF$9,0),ROWS('6. Patients'!EH$10:EH$107))),0))+
IFERROR(VLOOKUP($D45,$H$109:$L$139,COLUMNS($H$108:$J$108)-1+AC$7,0)*$E45*$F45*'1. General Inputs'!$J$18,0),0)</f>
        <v>0</v>
      </c>
      <c r="AD45" s="3">
        <f ca="1">ROUNDUP($F45*$E45*CHOOSE(AD$7,
IFERROR(SUMPRODUCT('6. Patients'!CV$10:CV$107,OFFSET('6. Patients'!$DM$9,1,MATCH($D45,'6. Patients'!$DN$9:$EI$9,0),ROWS('6. Patients'!EI$10:EI$107))),0)+
IFERROR(SUMPRODUCT('6. Patients'!CV$10:CV$107,OFFSET('6. Patients'!$EJ$9,1,MATCH($D45,'6. Patients'!$EK$9:$EW$9,0),ROWS('6. Patients'!EI$10:EI$107))),0)+
IFERROR(SUMPRODUCT('6. Patients'!CV$10:CV$107,OFFSET('6. Patients'!$EX$9,1,MATCH($D45,'6. Patients'!$EY$9:$FT$9,0),ROWS('6. Patients'!EI$10:EI$107))),0)+
IFERROR(SUMPRODUCT('6. Patients'!CV$10:CV$107,OFFSET('6. Patients'!$FU$9,1,MATCH($D45,'6. Patients'!$FV$9:$GJ$9,0),ROWS('6. Patients'!EI$10:EI$107))),0),
IFERROR(SUMPRODUCT('6. Patients'!CV$10:CV$107,OFFSET('6. Patients'!$GK$9,1,MATCH($D45,'6. Patients'!$GL$9:$HG$9,0),ROWS('6. Patients'!EI$10:EI$107))),0)+
IFERROR(SUMPRODUCT('6. Patients'!CV$10:CV$107,OFFSET('6. Patients'!$HH$9,1,MATCH($D45,'6. Patients'!$HI$9:$HU$9,0),ROWS('6. Patients'!EI$10:EI$107))),0)+
IFERROR(SUMPRODUCT('6. Patients'!CV$10:CV$107,OFFSET('6. Patients'!$HV$9,1,MATCH($D45,'6. Patients'!$HW$9:$IR$9,0),ROWS('6. Patients'!EI$10:EI$107))),0)+
IFERROR(SUMPRODUCT('6. Patients'!CV$10:CV$107,OFFSET('6. Patients'!$IS$9,1,MATCH($D45,'6. Patients'!$IT$9:$JH$9,0),ROWS('6. Patients'!EI$10:EI$107))),0),
IFERROR(SUMPRODUCT('6. Patients'!CV$10:CV$107,OFFSET('6. Patients'!$JI$9,1,MATCH($D45,'6. Patients'!$JJ$9:$KE$9,0),ROWS('6. Patients'!EI$10:EI$107))),0)+
IFERROR(SUMPRODUCT('6. Patients'!CV$10:CV$107,OFFSET('6. Patients'!$KF$9,1,MATCH($D45,'6. Patients'!$KG$9:$KS$9,0),ROWS('6. Patients'!EI$10:EI$107))),0)+
IFERROR(SUMPRODUCT('6. Patients'!CV$10:CV$107,OFFSET('6. Patients'!$KT$9,1,MATCH($D45,'6. Patients'!$KU$9:$LP$9,0),ROWS('6. Patients'!EI$10:EI$107))),0)+
IFERROR(SUMPRODUCT('6. Patients'!CV$10:CV$107,OFFSET('6. Patients'!$LQ$9,1,MATCH($D45,'6. Patients'!$LR$9:$MF$9,0),ROWS('6. Patients'!EI$10:EI$107))),0))+
IFERROR(VLOOKUP($D45,$H$109:$L$139,COLUMNS($H$108:$J$108)-1+AD$7,0)*$E45*$F45*'1. General Inputs'!$J$18,0),0)</f>
        <v>0</v>
      </c>
      <c r="AE45" s="3">
        <f ca="1">ROUNDUP($F45*$E45*CHOOSE(AE$7,
IFERROR(SUMPRODUCT('6. Patients'!CW$10:CW$107,OFFSET('6. Patients'!$DM$9,1,MATCH($D45,'6. Patients'!$DN$9:$EI$9,0),ROWS('6. Patients'!EJ$10:EJ$107))),0)+
IFERROR(SUMPRODUCT('6. Patients'!CW$10:CW$107,OFFSET('6. Patients'!$EJ$9,1,MATCH($D45,'6. Patients'!$EK$9:$EW$9,0),ROWS('6. Patients'!EJ$10:EJ$107))),0)+
IFERROR(SUMPRODUCT('6. Patients'!CW$10:CW$107,OFFSET('6. Patients'!$EX$9,1,MATCH($D45,'6. Patients'!$EY$9:$FT$9,0),ROWS('6. Patients'!EJ$10:EJ$107))),0)+
IFERROR(SUMPRODUCT('6. Patients'!CW$10:CW$107,OFFSET('6. Patients'!$FU$9,1,MATCH($D45,'6. Patients'!$FV$9:$GJ$9,0),ROWS('6. Patients'!EJ$10:EJ$107))),0),
IFERROR(SUMPRODUCT('6. Patients'!CW$10:CW$107,OFFSET('6. Patients'!$GK$9,1,MATCH($D45,'6. Patients'!$GL$9:$HG$9,0),ROWS('6. Patients'!EJ$10:EJ$107))),0)+
IFERROR(SUMPRODUCT('6. Patients'!CW$10:CW$107,OFFSET('6. Patients'!$HH$9,1,MATCH($D45,'6. Patients'!$HI$9:$HU$9,0),ROWS('6. Patients'!EJ$10:EJ$107))),0)+
IFERROR(SUMPRODUCT('6. Patients'!CW$10:CW$107,OFFSET('6. Patients'!$HV$9,1,MATCH($D45,'6. Patients'!$HW$9:$IR$9,0),ROWS('6. Patients'!EJ$10:EJ$107))),0)+
IFERROR(SUMPRODUCT('6. Patients'!CW$10:CW$107,OFFSET('6. Patients'!$IS$9,1,MATCH($D45,'6. Patients'!$IT$9:$JH$9,0),ROWS('6. Patients'!EJ$10:EJ$107))),0),
IFERROR(SUMPRODUCT('6. Patients'!CW$10:CW$107,OFFSET('6. Patients'!$JI$9,1,MATCH($D45,'6. Patients'!$JJ$9:$KE$9,0),ROWS('6. Patients'!EJ$10:EJ$107))),0)+
IFERROR(SUMPRODUCT('6. Patients'!CW$10:CW$107,OFFSET('6. Patients'!$KF$9,1,MATCH($D45,'6. Patients'!$KG$9:$KS$9,0),ROWS('6. Patients'!EJ$10:EJ$107))),0)+
IFERROR(SUMPRODUCT('6. Patients'!CW$10:CW$107,OFFSET('6. Patients'!$KT$9,1,MATCH($D45,'6. Patients'!$KU$9:$LP$9,0),ROWS('6. Patients'!EJ$10:EJ$107))),0)+
IFERROR(SUMPRODUCT('6. Patients'!CW$10:CW$107,OFFSET('6. Patients'!$LQ$9,1,MATCH($D45,'6. Patients'!$LR$9:$MF$9,0),ROWS('6. Patients'!EJ$10:EJ$107))),0))+
IFERROR(VLOOKUP($D45,$H$109:$L$139,COLUMNS($H$108:$J$108)-1+AE$7,0)*$E45*$F45*'1. General Inputs'!$J$18,0),0)</f>
        <v>0</v>
      </c>
      <c r="AF45" s="3">
        <f ca="1">ROUNDUP($F45*$E45*CHOOSE(AF$7,
IFERROR(SUMPRODUCT('6. Patients'!CX$10:CX$107,OFFSET('6. Patients'!$DM$9,1,MATCH($D45,'6. Patients'!$DN$9:$EI$9,0),ROWS('6. Patients'!EK$10:EK$107))),0)+
IFERROR(SUMPRODUCT('6. Patients'!CX$10:CX$107,OFFSET('6. Patients'!$EJ$9,1,MATCH($D45,'6. Patients'!$EK$9:$EW$9,0),ROWS('6. Patients'!EK$10:EK$107))),0)+
IFERROR(SUMPRODUCT('6. Patients'!CX$10:CX$107,OFFSET('6. Patients'!$EX$9,1,MATCH($D45,'6. Patients'!$EY$9:$FT$9,0),ROWS('6. Patients'!EK$10:EK$107))),0)+
IFERROR(SUMPRODUCT('6. Patients'!CX$10:CX$107,OFFSET('6. Patients'!$FU$9,1,MATCH($D45,'6. Patients'!$FV$9:$GJ$9,0),ROWS('6. Patients'!EK$10:EK$107))),0),
IFERROR(SUMPRODUCT('6. Patients'!CX$10:CX$107,OFFSET('6. Patients'!$GK$9,1,MATCH($D45,'6. Patients'!$GL$9:$HG$9,0),ROWS('6. Patients'!EK$10:EK$107))),0)+
IFERROR(SUMPRODUCT('6. Patients'!CX$10:CX$107,OFFSET('6. Patients'!$HH$9,1,MATCH($D45,'6. Patients'!$HI$9:$HU$9,0),ROWS('6. Patients'!EK$10:EK$107))),0)+
IFERROR(SUMPRODUCT('6. Patients'!CX$10:CX$107,OFFSET('6. Patients'!$HV$9,1,MATCH($D45,'6. Patients'!$HW$9:$IR$9,0),ROWS('6. Patients'!EK$10:EK$107))),0)+
IFERROR(SUMPRODUCT('6. Patients'!CX$10:CX$107,OFFSET('6. Patients'!$IS$9,1,MATCH($D45,'6. Patients'!$IT$9:$JH$9,0),ROWS('6. Patients'!EK$10:EK$107))),0),
IFERROR(SUMPRODUCT('6. Patients'!CX$10:CX$107,OFFSET('6. Patients'!$JI$9,1,MATCH($D45,'6. Patients'!$JJ$9:$KE$9,0),ROWS('6. Patients'!EK$10:EK$107))),0)+
IFERROR(SUMPRODUCT('6. Patients'!CX$10:CX$107,OFFSET('6. Patients'!$KF$9,1,MATCH($D45,'6. Patients'!$KG$9:$KS$9,0),ROWS('6. Patients'!EK$10:EK$107))),0)+
IFERROR(SUMPRODUCT('6. Patients'!CX$10:CX$107,OFFSET('6. Patients'!$KT$9,1,MATCH($D45,'6. Patients'!$KU$9:$LP$9,0),ROWS('6. Patients'!EK$10:EK$107))),0)+
IFERROR(SUMPRODUCT('6. Patients'!CX$10:CX$107,OFFSET('6. Patients'!$LQ$9,1,MATCH($D45,'6. Patients'!$LR$9:$MF$9,0),ROWS('6. Patients'!EK$10:EK$107))),0))+
IFERROR(VLOOKUP($D45,$H$109:$L$139,COLUMNS($H$108:$J$108)-1+AF$7,0)*$E45*$F45*'1. General Inputs'!$J$18,0),0)</f>
        <v>0</v>
      </c>
      <c r="AG45" s="3">
        <f ca="1">ROUNDUP($F45*$E45*CHOOSE(AG$7,
IFERROR(SUMPRODUCT('6. Patients'!CY$10:CY$107,OFFSET('6. Patients'!$DM$9,1,MATCH($D45,'6. Patients'!$DN$9:$EI$9,0),ROWS('6. Patients'!EL$10:EL$107))),0)+
IFERROR(SUMPRODUCT('6. Patients'!CY$10:CY$107,OFFSET('6. Patients'!$EJ$9,1,MATCH($D45,'6. Patients'!$EK$9:$EW$9,0),ROWS('6. Patients'!EL$10:EL$107))),0)+
IFERROR(SUMPRODUCT('6. Patients'!CY$10:CY$107,OFFSET('6. Patients'!$EX$9,1,MATCH($D45,'6. Patients'!$EY$9:$FT$9,0),ROWS('6. Patients'!EL$10:EL$107))),0)+
IFERROR(SUMPRODUCT('6. Patients'!CY$10:CY$107,OFFSET('6. Patients'!$FU$9,1,MATCH($D45,'6. Patients'!$FV$9:$GJ$9,0),ROWS('6. Patients'!EL$10:EL$107))),0),
IFERROR(SUMPRODUCT('6. Patients'!CY$10:CY$107,OFFSET('6. Patients'!$GK$9,1,MATCH($D45,'6. Patients'!$GL$9:$HG$9,0),ROWS('6. Patients'!EL$10:EL$107))),0)+
IFERROR(SUMPRODUCT('6. Patients'!CY$10:CY$107,OFFSET('6. Patients'!$HH$9,1,MATCH($D45,'6. Patients'!$HI$9:$HU$9,0),ROWS('6. Patients'!EL$10:EL$107))),0)+
IFERROR(SUMPRODUCT('6. Patients'!CY$10:CY$107,OFFSET('6. Patients'!$HV$9,1,MATCH($D45,'6. Patients'!$HW$9:$IR$9,0),ROWS('6. Patients'!EL$10:EL$107))),0)+
IFERROR(SUMPRODUCT('6. Patients'!CY$10:CY$107,OFFSET('6. Patients'!$IS$9,1,MATCH($D45,'6. Patients'!$IT$9:$JH$9,0),ROWS('6. Patients'!EL$10:EL$107))),0),
IFERROR(SUMPRODUCT('6. Patients'!CY$10:CY$107,OFFSET('6. Patients'!$JI$9,1,MATCH($D45,'6. Patients'!$JJ$9:$KE$9,0),ROWS('6. Patients'!EL$10:EL$107))),0)+
IFERROR(SUMPRODUCT('6. Patients'!CY$10:CY$107,OFFSET('6. Patients'!$KF$9,1,MATCH($D45,'6. Patients'!$KG$9:$KS$9,0),ROWS('6. Patients'!EL$10:EL$107))),0)+
IFERROR(SUMPRODUCT('6. Patients'!CY$10:CY$107,OFFSET('6. Patients'!$KT$9,1,MATCH($D45,'6. Patients'!$KU$9:$LP$9,0),ROWS('6. Patients'!EL$10:EL$107))),0)+
IFERROR(SUMPRODUCT('6. Patients'!CY$10:CY$107,OFFSET('6. Patients'!$LQ$9,1,MATCH($D45,'6. Patients'!$LR$9:$MF$9,0),ROWS('6. Patients'!EL$10:EL$107))),0))+
IFERROR(VLOOKUP($D45,$H$109:$L$139,COLUMNS($H$108:$J$108)-1+AG$7,0)*$E45*$F45*'1. General Inputs'!$J$18,0),0)</f>
        <v>0</v>
      </c>
      <c r="AH45" s="3">
        <f ca="1">ROUNDUP($F45*$E45*CHOOSE(AH$7,
IFERROR(SUMPRODUCT('6. Patients'!CZ$10:CZ$107,OFFSET('6. Patients'!$DM$9,1,MATCH($D45,'6. Patients'!$DN$9:$EI$9,0),ROWS('6. Patients'!EM$10:EM$107))),0)+
IFERROR(SUMPRODUCT('6. Patients'!CZ$10:CZ$107,OFFSET('6. Patients'!$EJ$9,1,MATCH($D45,'6. Patients'!$EK$9:$EW$9,0),ROWS('6. Patients'!EM$10:EM$107))),0)+
IFERROR(SUMPRODUCT('6. Patients'!CZ$10:CZ$107,OFFSET('6. Patients'!$EX$9,1,MATCH($D45,'6. Patients'!$EY$9:$FT$9,0),ROWS('6. Patients'!EM$10:EM$107))),0)+
IFERROR(SUMPRODUCT('6. Patients'!CZ$10:CZ$107,OFFSET('6. Patients'!$FU$9,1,MATCH($D45,'6. Patients'!$FV$9:$GJ$9,0),ROWS('6. Patients'!EM$10:EM$107))),0),
IFERROR(SUMPRODUCT('6. Patients'!CZ$10:CZ$107,OFFSET('6. Patients'!$GK$9,1,MATCH($D45,'6. Patients'!$GL$9:$HG$9,0),ROWS('6. Patients'!EM$10:EM$107))),0)+
IFERROR(SUMPRODUCT('6. Patients'!CZ$10:CZ$107,OFFSET('6. Patients'!$HH$9,1,MATCH($D45,'6. Patients'!$HI$9:$HU$9,0),ROWS('6. Patients'!EM$10:EM$107))),0)+
IFERROR(SUMPRODUCT('6. Patients'!CZ$10:CZ$107,OFFSET('6. Patients'!$HV$9,1,MATCH($D45,'6. Patients'!$HW$9:$IR$9,0),ROWS('6. Patients'!EM$10:EM$107))),0)+
IFERROR(SUMPRODUCT('6. Patients'!CZ$10:CZ$107,OFFSET('6. Patients'!$IS$9,1,MATCH($D45,'6. Patients'!$IT$9:$JH$9,0),ROWS('6. Patients'!EM$10:EM$107))),0),
IFERROR(SUMPRODUCT('6. Patients'!CZ$10:CZ$107,OFFSET('6. Patients'!$JI$9,1,MATCH($D45,'6. Patients'!$JJ$9:$KE$9,0),ROWS('6. Patients'!EM$10:EM$107))),0)+
IFERROR(SUMPRODUCT('6. Patients'!CZ$10:CZ$107,OFFSET('6. Patients'!$KF$9,1,MATCH($D45,'6. Patients'!$KG$9:$KS$9,0),ROWS('6. Patients'!EM$10:EM$107))),0)+
IFERROR(SUMPRODUCT('6. Patients'!CZ$10:CZ$107,OFFSET('6. Patients'!$KT$9,1,MATCH($D45,'6. Patients'!$KU$9:$LP$9,0),ROWS('6. Patients'!EM$10:EM$107))),0)+
IFERROR(SUMPRODUCT('6. Patients'!CZ$10:CZ$107,OFFSET('6. Patients'!$LQ$9,1,MATCH($D45,'6. Patients'!$LR$9:$MF$9,0),ROWS('6. Patients'!EM$10:EM$107))),0))+
IFERROR(VLOOKUP($D45,$H$109:$L$139,COLUMNS($H$108:$J$108)-1+AH$7,0)*$E45*$F45*'1. General Inputs'!$J$18,0),0)</f>
        <v>0</v>
      </c>
      <c r="AI45" s="3">
        <f ca="1">ROUNDUP($F45*$E45*CHOOSE(AI$7,
IFERROR(SUMPRODUCT('6. Patients'!DA$10:DA$107,OFFSET('6. Patients'!$DM$9,1,MATCH($D45,'6. Patients'!$DN$9:$EI$9,0),ROWS('6. Patients'!EN$10:EN$107))),0)+
IFERROR(SUMPRODUCT('6. Patients'!DA$10:DA$107,OFFSET('6. Patients'!$EJ$9,1,MATCH($D45,'6. Patients'!$EK$9:$EW$9,0),ROWS('6. Patients'!EN$10:EN$107))),0)+
IFERROR(SUMPRODUCT('6. Patients'!DA$10:DA$107,OFFSET('6. Patients'!$EX$9,1,MATCH($D45,'6. Patients'!$EY$9:$FT$9,0),ROWS('6. Patients'!EN$10:EN$107))),0)+
IFERROR(SUMPRODUCT('6. Patients'!DA$10:DA$107,OFFSET('6. Patients'!$FU$9,1,MATCH($D45,'6. Patients'!$FV$9:$GJ$9,0),ROWS('6. Patients'!EN$10:EN$107))),0),
IFERROR(SUMPRODUCT('6. Patients'!DA$10:DA$107,OFFSET('6. Patients'!$GK$9,1,MATCH($D45,'6. Patients'!$GL$9:$HG$9,0),ROWS('6. Patients'!EN$10:EN$107))),0)+
IFERROR(SUMPRODUCT('6. Patients'!DA$10:DA$107,OFFSET('6. Patients'!$HH$9,1,MATCH($D45,'6. Patients'!$HI$9:$HU$9,0),ROWS('6. Patients'!EN$10:EN$107))),0)+
IFERROR(SUMPRODUCT('6. Patients'!DA$10:DA$107,OFFSET('6. Patients'!$HV$9,1,MATCH($D45,'6. Patients'!$HW$9:$IR$9,0),ROWS('6. Patients'!EN$10:EN$107))),0)+
IFERROR(SUMPRODUCT('6. Patients'!DA$10:DA$107,OFFSET('6. Patients'!$IS$9,1,MATCH($D45,'6. Patients'!$IT$9:$JH$9,0),ROWS('6. Patients'!EN$10:EN$107))),0),
IFERROR(SUMPRODUCT('6. Patients'!DA$10:DA$107,OFFSET('6. Patients'!$JI$9,1,MATCH($D45,'6. Patients'!$JJ$9:$KE$9,0),ROWS('6. Patients'!EN$10:EN$107))),0)+
IFERROR(SUMPRODUCT('6. Patients'!DA$10:DA$107,OFFSET('6. Patients'!$KF$9,1,MATCH($D45,'6. Patients'!$KG$9:$KS$9,0),ROWS('6. Patients'!EN$10:EN$107))),0)+
IFERROR(SUMPRODUCT('6. Patients'!DA$10:DA$107,OFFSET('6. Patients'!$KT$9,1,MATCH($D45,'6. Patients'!$KU$9:$LP$9,0),ROWS('6. Patients'!EN$10:EN$107))),0)+
IFERROR(SUMPRODUCT('6. Patients'!DA$10:DA$107,OFFSET('6. Patients'!$LQ$9,1,MATCH($D45,'6. Patients'!$LR$9:$MF$9,0),ROWS('6. Patients'!EN$10:EN$107))),0))+
IFERROR(VLOOKUP($D45,$H$109:$L$139,COLUMNS($H$108:$J$108)-1+AI$7,0)*$E45*$F45*'1. General Inputs'!$J$18,0),0)</f>
        <v>0</v>
      </c>
      <c r="AJ45" s="3">
        <f ca="1">ROUNDUP($F45*$E45*CHOOSE(AJ$7,
IFERROR(SUMPRODUCT('6. Patients'!DB$10:DB$107,OFFSET('6. Patients'!$DM$9,1,MATCH($D45,'6. Patients'!$DN$9:$EI$9,0),ROWS('6. Patients'!EO$10:EO$107))),0)+
IFERROR(SUMPRODUCT('6. Patients'!DB$10:DB$107,OFFSET('6. Patients'!$EJ$9,1,MATCH($D45,'6. Patients'!$EK$9:$EW$9,0),ROWS('6. Patients'!EO$10:EO$107))),0)+
IFERROR(SUMPRODUCT('6. Patients'!DB$10:DB$107,OFFSET('6. Patients'!$EX$9,1,MATCH($D45,'6. Patients'!$EY$9:$FT$9,0),ROWS('6. Patients'!EO$10:EO$107))),0)+
IFERROR(SUMPRODUCT('6. Patients'!DB$10:DB$107,OFFSET('6. Patients'!$FU$9,1,MATCH($D45,'6. Patients'!$FV$9:$GJ$9,0),ROWS('6. Patients'!EO$10:EO$107))),0),
IFERROR(SUMPRODUCT('6. Patients'!DB$10:DB$107,OFFSET('6. Patients'!$GK$9,1,MATCH($D45,'6. Patients'!$GL$9:$HG$9,0),ROWS('6. Patients'!EO$10:EO$107))),0)+
IFERROR(SUMPRODUCT('6. Patients'!DB$10:DB$107,OFFSET('6. Patients'!$HH$9,1,MATCH($D45,'6. Patients'!$HI$9:$HU$9,0),ROWS('6. Patients'!EO$10:EO$107))),0)+
IFERROR(SUMPRODUCT('6. Patients'!DB$10:DB$107,OFFSET('6. Patients'!$HV$9,1,MATCH($D45,'6. Patients'!$HW$9:$IR$9,0),ROWS('6. Patients'!EO$10:EO$107))),0)+
IFERROR(SUMPRODUCT('6. Patients'!DB$10:DB$107,OFFSET('6. Patients'!$IS$9,1,MATCH($D45,'6. Patients'!$IT$9:$JH$9,0),ROWS('6. Patients'!EO$10:EO$107))),0),
IFERROR(SUMPRODUCT('6. Patients'!DB$10:DB$107,OFFSET('6. Patients'!$JI$9,1,MATCH($D45,'6. Patients'!$JJ$9:$KE$9,0),ROWS('6. Patients'!EO$10:EO$107))),0)+
IFERROR(SUMPRODUCT('6. Patients'!DB$10:DB$107,OFFSET('6. Patients'!$KF$9,1,MATCH($D45,'6. Patients'!$KG$9:$KS$9,0),ROWS('6. Patients'!EO$10:EO$107))),0)+
IFERROR(SUMPRODUCT('6. Patients'!DB$10:DB$107,OFFSET('6. Patients'!$KT$9,1,MATCH($D45,'6. Patients'!$KU$9:$LP$9,0),ROWS('6. Patients'!EO$10:EO$107))),0)+
IFERROR(SUMPRODUCT('6. Patients'!DB$10:DB$107,OFFSET('6. Patients'!$LQ$9,1,MATCH($D45,'6. Patients'!$LR$9:$MF$9,0),ROWS('6. Patients'!EO$10:EO$107))),0))+
IFERROR(VLOOKUP($D45,$H$109:$L$139,COLUMNS($H$108:$J$108)-1+AJ$7,0)*$E45*$F45*'1. General Inputs'!$J$18,0),0)</f>
        <v>0</v>
      </c>
      <c r="AK45" s="3">
        <f ca="1">ROUNDUP($F45*$E45*CHOOSE(AK$7,
IFERROR(SUMPRODUCT('6. Patients'!DC$10:DC$107,OFFSET('6. Patients'!$DM$9,1,MATCH($D45,'6. Patients'!$DN$9:$EI$9,0),ROWS('6. Patients'!EP$10:EP$107))),0)+
IFERROR(SUMPRODUCT('6. Patients'!DC$10:DC$107,OFFSET('6. Patients'!$EJ$9,1,MATCH($D45,'6. Patients'!$EK$9:$EW$9,0),ROWS('6. Patients'!EP$10:EP$107))),0)+
IFERROR(SUMPRODUCT('6. Patients'!DC$10:DC$107,OFFSET('6. Patients'!$EX$9,1,MATCH($D45,'6. Patients'!$EY$9:$FT$9,0),ROWS('6. Patients'!EP$10:EP$107))),0)+
IFERROR(SUMPRODUCT('6. Patients'!DC$10:DC$107,OFFSET('6. Patients'!$FU$9,1,MATCH($D45,'6. Patients'!$FV$9:$GJ$9,0),ROWS('6. Patients'!EP$10:EP$107))),0),
IFERROR(SUMPRODUCT('6. Patients'!DC$10:DC$107,OFFSET('6. Patients'!$GK$9,1,MATCH($D45,'6. Patients'!$GL$9:$HG$9,0),ROWS('6. Patients'!EP$10:EP$107))),0)+
IFERROR(SUMPRODUCT('6. Patients'!DC$10:DC$107,OFFSET('6. Patients'!$HH$9,1,MATCH($D45,'6. Patients'!$HI$9:$HU$9,0),ROWS('6. Patients'!EP$10:EP$107))),0)+
IFERROR(SUMPRODUCT('6. Patients'!DC$10:DC$107,OFFSET('6. Patients'!$HV$9,1,MATCH($D45,'6. Patients'!$HW$9:$IR$9,0),ROWS('6. Patients'!EP$10:EP$107))),0)+
IFERROR(SUMPRODUCT('6. Patients'!DC$10:DC$107,OFFSET('6. Patients'!$IS$9,1,MATCH($D45,'6. Patients'!$IT$9:$JH$9,0),ROWS('6. Patients'!EP$10:EP$107))),0),
IFERROR(SUMPRODUCT('6. Patients'!DC$10:DC$107,OFFSET('6. Patients'!$JI$9,1,MATCH($D45,'6. Patients'!$JJ$9:$KE$9,0),ROWS('6. Patients'!EP$10:EP$107))),0)+
IFERROR(SUMPRODUCT('6. Patients'!DC$10:DC$107,OFFSET('6. Patients'!$KF$9,1,MATCH($D45,'6. Patients'!$KG$9:$KS$9,0),ROWS('6. Patients'!EP$10:EP$107))),0)+
IFERROR(SUMPRODUCT('6. Patients'!DC$10:DC$107,OFFSET('6. Patients'!$KT$9,1,MATCH($D45,'6. Patients'!$KU$9:$LP$9,0),ROWS('6. Patients'!EP$10:EP$107))),0)+
IFERROR(SUMPRODUCT('6. Patients'!DC$10:DC$107,OFFSET('6. Patients'!$LQ$9,1,MATCH($D45,'6. Patients'!$LR$9:$MF$9,0),ROWS('6. Patients'!EP$10:EP$107))),0))+
IFERROR(VLOOKUP($D45,$H$109:$L$139,COLUMNS($H$108:$J$108)-1+AK$7,0)*$E45*$F45*'1. General Inputs'!$J$18,0),0)</f>
        <v>0</v>
      </c>
      <c r="AL45" s="3">
        <f ca="1">ROUNDUP($F45*$E45*CHOOSE(AL$7,
IFERROR(SUMPRODUCT('6. Patients'!DD$10:DD$107,OFFSET('6. Patients'!$DM$9,1,MATCH($D45,'6. Patients'!$DN$9:$EI$9,0),ROWS('6. Patients'!EQ$10:EQ$107))),0)+
IFERROR(SUMPRODUCT('6. Patients'!DD$10:DD$107,OFFSET('6. Patients'!$EJ$9,1,MATCH($D45,'6. Patients'!$EK$9:$EW$9,0),ROWS('6. Patients'!EQ$10:EQ$107))),0)+
IFERROR(SUMPRODUCT('6. Patients'!DD$10:DD$107,OFFSET('6. Patients'!$EX$9,1,MATCH($D45,'6. Patients'!$EY$9:$FT$9,0),ROWS('6. Patients'!EQ$10:EQ$107))),0)+
IFERROR(SUMPRODUCT('6. Patients'!DD$10:DD$107,OFFSET('6. Patients'!$FU$9,1,MATCH($D45,'6. Patients'!$FV$9:$GJ$9,0),ROWS('6. Patients'!EQ$10:EQ$107))),0),
IFERROR(SUMPRODUCT('6. Patients'!DD$10:DD$107,OFFSET('6. Patients'!$GK$9,1,MATCH($D45,'6. Patients'!$GL$9:$HG$9,0),ROWS('6. Patients'!EQ$10:EQ$107))),0)+
IFERROR(SUMPRODUCT('6. Patients'!DD$10:DD$107,OFFSET('6. Patients'!$HH$9,1,MATCH($D45,'6. Patients'!$HI$9:$HU$9,0),ROWS('6. Patients'!EQ$10:EQ$107))),0)+
IFERROR(SUMPRODUCT('6. Patients'!DD$10:DD$107,OFFSET('6. Patients'!$HV$9,1,MATCH($D45,'6. Patients'!$HW$9:$IR$9,0),ROWS('6. Patients'!EQ$10:EQ$107))),0)+
IFERROR(SUMPRODUCT('6. Patients'!DD$10:DD$107,OFFSET('6. Patients'!$IS$9,1,MATCH($D45,'6. Patients'!$IT$9:$JH$9,0),ROWS('6. Patients'!EQ$10:EQ$107))),0),
IFERROR(SUMPRODUCT('6. Patients'!DD$10:DD$107,OFFSET('6. Patients'!$JI$9,1,MATCH($D45,'6. Patients'!$JJ$9:$KE$9,0),ROWS('6. Patients'!EQ$10:EQ$107))),0)+
IFERROR(SUMPRODUCT('6. Patients'!DD$10:DD$107,OFFSET('6. Patients'!$KF$9,1,MATCH($D45,'6. Patients'!$KG$9:$KS$9,0),ROWS('6. Patients'!EQ$10:EQ$107))),0)+
IFERROR(SUMPRODUCT('6. Patients'!DD$10:DD$107,OFFSET('6. Patients'!$KT$9,1,MATCH($D45,'6. Patients'!$KU$9:$LP$9,0),ROWS('6. Patients'!EQ$10:EQ$107))),0)+
IFERROR(SUMPRODUCT('6. Patients'!DD$10:DD$107,OFFSET('6. Patients'!$LQ$9,1,MATCH($D45,'6. Patients'!$LR$9:$MF$9,0),ROWS('6. Patients'!EQ$10:EQ$107))),0))+
IFERROR(VLOOKUP($D45,$H$109:$L$139,COLUMNS($H$108:$J$108)-1+AL$7,0)*$E45*$F45*'1. General Inputs'!$J$18,0),0)</f>
        <v>0</v>
      </c>
      <c r="AM45" s="3">
        <f ca="1">ROUNDUP($F45*$E45*CHOOSE(AM$7,
IFERROR(SUMPRODUCT('6. Patients'!DE$10:DE$107,OFFSET('6. Patients'!$DM$9,1,MATCH($D45,'6. Patients'!$DN$9:$EI$9,0),ROWS('6. Patients'!ER$10:ER$107))),0)+
IFERROR(SUMPRODUCT('6. Patients'!DE$10:DE$107,OFFSET('6. Patients'!$EJ$9,1,MATCH($D45,'6. Patients'!$EK$9:$EW$9,0),ROWS('6. Patients'!ER$10:ER$107))),0)+
IFERROR(SUMPRODUCT('6. Patients'!DE$10:DE$107,OFFSET('6. Patients'!$EX$9,1,MATCH($D45,'6. Patients'!$EY$9:$FT$9,0),ROWS('6. Patients'!ER$10:ER$107))),0)+
IFERROR(SUMPRODUCT('6. Patients'!DE$10:DE$107,OFFSET('6. Patients'!$FU$9,1,MATCH($D45,'6. Patients'!$FV$9:$GJ$9,0),ROWS('6. Patients'!ER$10:ER$107))),0),
IFERROR(SUMPRODUCT('6. Patients'!DE$10:DE$107,OFFSET('6. Patients'!$GK$9,1,MATCH($D45,'6. Patients'!$GL$9:$HG$9,0),ROWS('6. Patients'!ER$10:ER$107))),0)+
IFERROR(SUMPRODUCT('6. Patients'!DE$10:DE$107,OFFSET('6. Patients'!$HH$9,1,MATCH($D45,'6. Patients'!$HI$9:$HU$9,0),ROWS('6. Patients'!ER$10:ER$107))),0)+
IFERROR(SUMPRODUCT('6. Patients'!DE$10:DE$107,OFFSET('6. Patients'!$HV$9,1,MATCH($D45,'6. Patients'!$HW$9:$IR$9,0),ROWS('6. Patients'!ER$10:ER$107))),0)+
IFERROR(SUMPRODUCT('6. Patients'!DE$10:DE$107,OFFSET('6. Patients'!$IS$9,1,MATCH($D45,'6. Patients'!$IT$9:$JH$9,0),ROWS('6. Patients'!ER$10:ER$107))),0),
IFERROR(SUMPRODUCT('6. Patients'!DE$10:DE$107,OFFSET('6. Patients'!$JI$9,1,MATCH($D45,'6. Patients'!$JJ$9:$KE$9,0),ROWS('6. Patients'!ER$10:ER$107))),0)+
IFERROR(SUMPRODUCT('6. Patients'!DE$10:DE$107,OFFSET('6. Patients'!$KF$9,1,MATCH($D45,'6. Patients'!$KG$9:$KS$9,0),ROWS('6. Patients'!ER$10:ER$107))),0)+
IFERROR(SUMPRODUCT('6. Patients'!DE$10:DE$107,OFFSET('6. Patients'!$KT$9,1,MATCH($D45,'6. Patients'!$KU$9:$LP$9,0),ROWS('6. Patients'!ER$10:ER$107))),0)+
IFERROR(SUMPRODUCT('6. Patients'!DE$10:DE$107,OFFSET('6. Patients'!$LQ$9,1,MATCH($D45,'6. Patients'!$LR$9:$MF$9,0),ROWS('6. Patients'!ER$10:ER$107))),0))+
IFERROR(VLOOKUP($D45,$H$109:$L$139,COLUMNS($H$108:$J$108)-1+AM$7,0)*$E45*$F45*'1. General Inputs'!$J$18,0),0)</f>
        <v>0</v>
      </c>
      <c r="AN45" s="3">
        <f ca="1">ROUNDUP($F45*$E45*CHOOSE(AN$7,
IFERROR(SUMPRODUCT('6. Patients'!DF$10:DF$107,OFFSET('6. Patients'!$DM$9,1,MATCH($D45,'6. Patients'!$DN$9:$EI$9,0),ROWS('6. Patients'!ES$10:ES$107))),0)+
IFERROR(SUMPRODUCT('6. Patients'!DF$10:DF$107,OFFSET('6. Patients'!$EJ$9,1,MATCH($D45,'6. Patients'!$EK$9:$EW$9,0),ROWS('6. Patients'!ES$10:ES$107))),0)+
IFERROR(SUMPRODUCT('6. Patients'!DF$10:DF$107,OFFSET('6. Patients'!$EX$9,1,MATCH($D45,'6. Patients'!$EY$9:$FT$9,0),ROWS('6. Patients'!ES$10:ES$107))),0)+
IFERROR(SUMPRODUCT('6. Patients'!DF$10:DF$107,OFFSET('6. Patients'!$FU$9,1,MATCH($D45,'6. Patients'!$FV$9:$GJ$9,0),ROWS('6. Patients'!ES$10:ES$107))),0),
IFERROR(SUMPRODUCT('6. Patients'!DF$10:DF$107,OFFSET('6. Patients'!$GK$9,1,MATCH($D45,'6. Patients'!$GL$9:$HG$9,0),ROWS('6. Patients'!ES$10:ES$107))),0)+
IFERROR(SUMPRODUCT('6. Patients'!DF$10:DF$107,OFFSET('6. Patients'!$HH$9,1,MATCH($D45,'6. Patients'!$HI$9:$HU$9,0),ROWS('6. Patients'!ES$10:ES$107))),0)+
IFERROR(SUMPRODUCT('6. Patients'!DF$10:DF$107,OFFSET('6. Patients'!$HV$9,1,MATCH($D45,'6. Patients'!$HW$9:$IR$9,0),ROWS('6. Patients'!ES$10:ES$107))),0)+
IFERROR(SUMPRODUCT('6. Patients'!DF$10:DF$107,OFFSET('6. Patients'!$IS$9,1,MATCH($D45,'6. Patients'!$IT$9:$JH$9,0),ROWS('6. Patients'!ES$10:ES$107))),0),
IFERROR(SUMPRODUCT('6. Patients'!DF$10:DF$107,OFFSET('6. Patients'!$JI$9,1,MATCH($D45,'6. Patients'!$JJ$9:$KE$9,0),ROWS('6. Patients'!ES$10:ES$107))),0)+
IFERROR(SUMPRODUCT('6. Patients'!DF$10:DF$107,OFFSET('6. Patients'!$KF$9,1,MATCH($D45,'6. Patients'!$KG$9:$KS$9,0),ROWS('6. Patients'!ES$10:ES$107))),0)+
IFERROR(SUMPRODUCT('6. Patients'!DF$10:DF$107,OFFSET('6. Patients'!$KT$9,1,MATCH($D45,'6. Patients'!$KU$9:$LP$9,0),ROWS('6. Patients'!ES$10:ES$107))),0)+
IFERROR(SUMPRODUCT('6. Patients'!DF$10:DF$107,OFFSET('6. Patients'!$LQ$9,1,MATCH($D45,'6. Patients'!$LR$9:$MF$9,0),ROWS('6. Patients'!ES$10:ES$107))),0))+
IFERROR(VLOOKUP($D45,$H$109:$L$139,COLUMNS($H$108:$J$108)-1+AN$7,0)*$E45*$F45*'1. General Inputs'!$J$18,0),0)</f>
        <v>0</v>
      </c>
      <c r="AO45" s="3">
        <f ca="1">ROUNDUP($F45*$E45*CHOOSE(AO$7,
IFERROR(SUMPRODUCT('6. Patients'!DG$10:DG$107,OFFSET('6. Patients'!$DM$9,1,MATCH($D45,'6. Patients'!$DN$9:$EI$9,0),ROWS('6. Patients'!ET$10:ET$107))),0)+
IFERROR(SUMPRODUCT('6. Patients'!DG$10:DG$107,OFFSET('6. Patients'!$EJ$9,1,MATCH($D45,'6. Patients'!$EK$9:$EW$9,0),ROWS('6. Patients'!ET$10:ET$107))),0)+
IFERROR(SUMPRODUCT('6. Patients'!DG$10:DG$107,OFFSET('6. Patients'!$EX$9,1,MATCH($D45,'6. Patients'!$EY$9:$FT$9,0),ROWS('6. Patients'!ET$10:ET$107))),0)+
IFERROR(SUMPRODUCT('6. Patients'!DG$10:DG$107,OFFSET('6. Patients'!$FU$9,1,MATCH($D45,'6. Patients'!$FV$9:$GJ$9,0),ROWS('6. Patients'!ET$10:ET$107))),0),
IFERROR(SUMPRODUCT('6. Patients'!DG$10:DG$107,OFFSET('6. Patients'!$GK$9,1,MATCH($D45,'6. Patients'!$GL$9:$HG$9,0),ROWS('6. Patients'!ET$10:ET$107))),0)+
IFERROR(SUMPRODUCT('6. Patients'!DG$10:DG$107,OFFSET('6. Patients'!$HH$9,1,MATCH($D45,'6. Patients'!$HI$9:$HU$9,0),ROWS('6. Patients'!ET$10:ET$107))),0)+
IFERROR(SUMPRODUCT('6. Patients'!DG$10:DG$107,OFFSET('6. Patients'!$HV$9,1,MATCH($D45,'6. Patients'!$HW$9:$IR$9,0),ROWS('6. Patients'!ET$10:ET$107))),0)+
IFERROR(SUMPRODUCT('6. Patients'!DG$10:DG$107,OFFSET('6. Patients'!$IS$9,1,MATCH($D45,'6. Patients'!$IT$9:$JH$9,0),ROWS('6. Patients'!ET$10:ET$107))),0),
IFERROR(SUMPRODUCT('6. Patients'!DG$10:DG$107,OFFSET('6. Patients'!$JI$9,1,MATCH($D45,'6. Patients'!$JJ$9:$KE$9,0),ROWS('6. Patients'!ET$10:ET$107))),0)+
IFERROR(SUMPRODUCT('6. Patients'!DG$10:DG$107,OFFSET('6. Patients'!$KF$9,1,MATCH($D45,'6. Patients'!$KG$9:$KS$9,0),ROWS('6. Patients'!ET$10:ET$107))),0)+
IFERROR(SUMPRODUCT('6. Patients'!DG$10:DG$107,OFFSET('6. Patients'!$KT$9,1,MATCH($D45,'6. Patients'!$KU$9:$LP$9,0),ROWS('6. Patients'!ET$10:ET$107))),0)+
IFERROR(SUMPRODUCT('6. Patients'!DG$10:DG$107,OFFSET('6. Patients'!$LQ$9,1,MATCH($D45,'6. Patients'!$LR$9:$MF$9,0),ROWS('6. Patients'!ET$10:ET$107))),0))+
IFERROR(VLOOKUP($D45,$H$109:$L$139,COLUMNS($H$108:$J$108)-1+AO$7,0)*$E45*$F45*'1. General Inputs'!$J$18,0),0)</f>
        <v>0</v>
      </c>
      <c r="AP45" s="3">
        <f ca="1">ROUNDUP($F45*$E45*CHOOSE(AP$7,
IFERROR(SUMPRODUCT('6. Patients'!DH$10:DH$107,OFFSET('6. Patients'!$DM$9,1,MATCH($D45,'6. Patients'!$DN$9:$EI$9,0),ROWS('6. Patients'!EU$10:EU$107))),0)+
IFERROR(SUMPRODUCT('6. Patients'!DH$10:DH$107,OFFSET('6. Patients'!$EJ$9,1,MATCH($D45,'6. Patients'!$EK$9:$EW$9,0),ROWS('6. Patients'!EU$10:EU$107))),0)+
IFERROR(SUMPRODUCT('6. Patients'!DH$10:DH$107,OFFSET('6. Patients'!$EX$9,1,MATCH($D45,'6. Patients'!$EY$9:$FT$9,0),ROWS('6. Patients'!EU$10:EU$107))),0)+
IFERROR(SUMPRODUCT('6. Patients'!DH$10:DH$107,OFFSET('6. Patients'!$FU$9,1,MATCH($D45,'6. Patients'!$FV$9:$GJ$9,0),ROWS('6. Patients'!EU$10:EU$107))),0),
IFERROR(SUMPRODUCT('6. Patients'!DH$10:DH$107,OFFSET('6. Patients'!$GK$9,1,MATCH($D45,'6. Patients'!$GL$9:$HG$9,0),ROWS('6. Patients'!EU$10:EU$107))),0)+
IFERROR(SUMPRODUCT('6. Patients'!DH$10:DH$107,OFFSET('6. Patients'!$HH$9,1,MATCH($D45,'6. Patients'!$HI$9:$HU$9,0),ROWS('6. Patients'!EU$10:EU$107))),0)+
IFERROR(SUMPRODUCT('6. Patients'!DH$10:DH$107,OFFSET('6. Patients'!$HV$9,1,MATCH($D45,'6. Patients'!$HW$9:$IR$9,0),ROWS('6. Patients'!EU$10:EU$107))),0)+
IFERROR(SUMPRODUCT('6. Patients'!DH$10:DH$107,OFFSET('6. Patients'!$IS$9,1,MATCH($D45,'6. Patients'!$IT$9:$JH$9,0),ROWS('6. Patients'!EU$10:EU$107))),0),
IFERROR(SUMPRODUCT('6. Patients'!DH$10:DH$107,OFFSET('6. Patients'!$JI$9,1,MATCH($D45,'6. Patients'!$JJ$9:$KE$9,0),ROWS('6. Patients'!EU$10:EU$107))),0)+
IFERROR(SUMPRODUCT('6. Patients'!DH$10:DH$107,OFFSET('6. Patients'!$KF$9,1,MATCH($D45,'6. Patients'!$KG$9:$KS$9,0),ROWS('6. Patients'!EU$10:EU$107))),0)+
IFERROR(SUMPRODUCT('6. Patients'!DH$10:DH$107,OFFSET('6. Patients'!$KT$9,1,MATCH($D45,'6. Patients'!$KU$9:$LP$9,0),ROWS('6. Patients'!EU$10:EU$107))),0)+
IFERROR(SUMPRODUCT('6. Patients'!DH$10:DH$107,OFFSET('6. Patients'!$LQ$9,1,MATCH($D45,'6. Patients'!$LR$9:$MF$9,0),ROWS('6. Patients'!EU$10:EU$107))),0))+
IFERROR(VLOOKUP($D45,$H$109:$L$139,COLUMNS($H$108:$J$108)-1+AP$7,0)*$E45*$F45*'1. General Inputs'!$J$18,0),0)</f>
        <v>0</v>
      </c>
      <c r="AQ45" s="3">
        <f ca="1">ROUNDUP($F45*$E45*CHOOSE(AQ$7,
IFERROR(SUMPRODUCT('6. Patients'!DI$10:DI$107,OFFSET('6. Patients'!$DM$9,1,MATCH($D45,'6. Patients'!$DN$9:$EI$9,0),ROWS('6. Patients'!EV$10:EV$107))),0)+
IFERROR(SUMPRODUCT('6. Patients'!DI$10:DI$107,OFFSET('6. Patients'!$EJ$9,1,MATCH($D45,'6. Patients'!$EK$9:$EW$9,0),ROWS('6. Patients'!EV$10:EV$107))),0)+
IFERROR(SUMPRODUCT('6. Patients'!DI$10:DI$107,OFFSET('6. Patients'!$EX$9,1,MATCH($D45,'6. Patients'!$EY$9:$FT$9,0),ROWS('6. Patients'!EV$10:EV$107))),0)+
IFERROR(SUMPRODUCT('6. Patients'!DI$10:DI$107,OFFSET('6. Patients'!$FU$9,1,MATCH($D45,'6. Patients'!$FV$9:$GJ$9,0),ROWS('6. Patients'!EV$10:EV$107))),0),
IFERROR(SUMPRODUCT('6. Patients'!DI$10:DI$107,OFFSET('6. Patients'!$GK$9,1,MATCH($D45,'6. Patients'!$GL$9:$HG$9,0),ROWS('6. Patients'!EV$10:EV$107))),0)+
IFERROR(SUMPRODUCT('6. Patients'!DI$10:DI$107,OFFSET('6. Patients'!$HH$9,1,MATCH($D45,'6. Patients'!$HI$9:$HU$9,0),ROWS('6. Patients'!EV$10:EV$107))),0)+
IFERROR(SUMPRODUCT('6. Patients'!DI$10:DI$107,OFFSET('6. Patients'!$HV$9,1,MATCH($D45,'6. Patients'!$HW$9:$IR$9,0),ROWS('6. Patients'!EV$10:EV$107))),0)+
IFERROR(SUMPRODUCT('6. Patients'!DI$10:DI$107,OFFSET('6. Patients'!$IS$9,1,MATCH($D45,'6. Patients'!$IT$9:$JH$9,0),ROWS('6. Patients'!EV$10:EV$107))),0),
IFERROR(SUMPRODUCT('6. Patients'!DI$10:DI$107,OFFSET('6. Patients'!$JI$9,1,MATCH($D45,'6. Patients'!$JJ$9:$KE$9,0),ROWS('6. Patients'!EV$10:EV$107))),0)+
IFERROR(SUMPRODUCT('6. Patients'!DI$10:DI$107,OFFSET('6. Patients'!$KF$9,1,MATCH($D45,'6. Patients'!$KG$9:$KS$9,0),ROWS('6. Patients'!EV$10:EV$107))),0)+
IFERROR(SUMPRODUCT('6. Patients'!DI$10:DI$107,OFFSET('6. Patients'!$KT$9,1,MATCH($D45,'6. Patients'!$KU$9:$LP$9,0),ROWS('6. Patients'!EV$10:EV$107))),0)+
IFERROR(SUMPRODUCT('6. Patients'!DI$10:DI$107,OFFSET('6. Patients'!$LQ$9,1,MATCH($D45,'6. Patients'!$LR$9:$MF$9,0),ROWS('6. Patients'!EV$10:EV$107))),0))+
IFERROR(VLOOKUP($D45,$H$109:$L$139,COLUMNS($H$108:$J$108)-1+AQ$7,0)*$E45*$F45*'1. General Inputs'!$J$18,0),0)</f>
        <v>0</v>
      </c>
      <c r="AR45" s="115"/>
      <c r="AY45" s="114">
        <f ca="1">IFERROR(SUM(OFFSET('7. Consumption'!H45,0,1,,MIN('1. General Inputs'!$J$20,COLUMNS('7. Consumption'!H$9:$AQ$9)-1))),0)+MAX(0,$AQ45*('1. General Inputs'!$J$20-COLUMNS('7. Consumption'!H$9:$AQ$9)+1))</f>
        <v>0</v>
      </c>
      <c r="AZ45" s="114">
        <f ca="1">IFERROR(SUM(OFFSET('7. Consumption'!I45,0,1,,MIN('1. General Inputs'!$J$20,COLUMNS('7. Consumption'!I$9:$AQ$9)-1))),0)+MAX(0,$AQ45*('1. General Inputs'!$J$20-COLUMNS('7. Consumption'!I$9:$AQ$9)+1))</f>
        <v>0</v>
      </c>
      <c r="BA45" s="114">
        <f ca="1">IFERROR(SUM(OFFSET('7. Consumption'!J45,0,1,,MIN('1. General Inputs'!$J$20,COLUMNS('7. Consumption'!J$9:$AQ$9)-1))),0)+MAX(0,$AQ45*('1. General Inputs'!$J$20-COLUMNS('7. Consumption'!J$9:$AQ$9)+1))</f>
        <v>0</v>
      </c>
      <c r="BB45" s="114">
        <f ca="1">IFERROR(SUM(OFFSET('7. Consumption'!K45,0,1,,MIN('1. General Inputs'!$J$20,COLUMNS('7. Consumption'!K$9:$AQ$9)-1))),0)+MAX(0,$AQ45*('1. General Inputs'!$J$20-COLUMNS('7. Consumption'!K$9:$AQ$9)+1))</f>
        <v>0</v>
      </c>
      <c r="BC45" s="114">
        <f ca="1">IFERROR(SUM(OFFSET('7. Consumption'!L45,0,1,,MIN('1. General Inputs'!$J$20,COLUMNS('7. Consumption'!L$9:$AQ$9)-1))),0)+MAX(0,$AQ45*('1. General Inputs'!$J$20-COLUMNS('7. Consumption'!L$9:$AQ$9)+1))</f>
        <v>0</v>
      </c>
      <c r="BD45" s="114">
        <f ca="1">IFERROR(SUM(OFFSET('7. Consumption'!M45,0,1,,MIN('1. General Inputs'!$J$20,COLUMNS('7. Consumption'!M$9:$AQ$9)-1))),0)+MAX(0,$AQ45*('1. General Inputs'!$J$20-COLUMNS('7. Consumption'!M$9:$AQ$9)+1))</f>
        <v>0</v>
      </c>
      <c r="BE45" s="114">
        <f ca="1">IFERROR(SUM(OFFSET('7. Consumption'!N45,0,1,,MIN('1. General Inputs'!$J$20,COLUMNS('7. Consumption'!N$9:$AQ$9)-1))),0)+MAX(0,$AQ45*('1. General Inputs'!$J$20-COLUMNS('7. Consumption'!N$9:$AQ$9)+1))</f>
        <v>0</v>
      </c>
      <c r="BF45" s="114">
        <f ca="1">IFERROR(SUM(OFFSET('7. Consumption'!O45,0,1,,MIN('1. General Inputs'!$J$20,COLUMNS('7. Consumption'!O$9:$AQ$9)-1))),0)+MAX(0,$AQ45*('1. General Inputs'!$J$20-COLUMNS('7. Consumption'!O$9:$AQ$9)+1))</f>
        <v>0</v>
      </c>
      <c r="BG45" s="114">
        <f ca="1">IFERROR(SUM(OFFSET('7. Consumption'!P45,0,1,,MIN('1. General Inputs'!$J$20,COLUMNS('7. Consumption'!P$9:$AQ$9)-1))),0)+MAX(0,$AQ45*('1. General Inputs'!$J$20-COLUMNS('7. Consumption'!P$9:$AQ$9)+1))</f>
        <v>0</v>
      </c>
      <c r="BH45" s="114">
        <f ca="1">IFERROR(SUM(OFFSET('7. Consumption'!Q45,0,1,,MIN('1. General Inputs'!$J$20,COLUMNS('7. Consumption'!Q$9:$AQ$9)-1))),0)+MAX(0,$AQ45*('1. General Inputs'!$J$20-COLUMNS('7. Consumption'!Q$9:$AQ$9)+1))</f>
        <v>0</v>
      </c>
      <c r="BI45" s="114">
        <f ca="1">IFERROR(SUM(OFFSET('7. Consumption'!R45,0,1,,MIN('1. General Inputs'!$J$20,COLUMNS('7. Consumption'!R$9:$AQ$9)-1))),0)+MAX(0,$AQ45*('1. General Inputs'!$J$20-COLUMNS('7. Consumption'!R$9:$AQ$9)+1))</f>
        <v>0</v>
      </c>
      <c r="BJ45" s="114">
        <f ca="1">IFERROR(SUM(OFFSET('7. Consumption'!S45,0,1,,MIN('1. General Inputs'!$J$20,COLUMNS('7. Consumption'!S$9:$AQ$9)-1))),0)+MAX(0,$AQ45*('1. General Inputs'!$J$20-COLUMNS('7. Consumption'!S$9:$AQ$9)+1))</f>
        <v>0</v>
      </c>
      <c r="BK45" s="114">
        <f ca="1">IFERROR(SUM(OFFSET('7. Consumption'!T45,0,1,,MIN('1. General Inputs'!$J$20,COLUMNS('7. Consumption'!T$9:$AQ$9)-1))),0)+MAX(0,$AQ45*('1. General Inputs'!$J$20-COLUMNS('7. Consumption'!T$9:$AQ$9)+1))</f>
        <v>0</v>
      </c>
      <c r="BL45" s="114">
        <f ca="1">IFERROR(SUM(OFFSET('7. Consumption'!U45,0,1,,MIN('1. General Inputs'!$J$20,COLUMNS('7. Consumption'!U$9:$AQ$9)-1))),0)+MAX(0,$AQ45*('1. General Inputs'!$J$20-COLUMNS('7. Consumption'!U$9:$AQ$9)+1))</f>
        <v>0</v>
      </c>
      <c r="BM45" s="114">
        <f ca="1">IFERROR(SUM(OFFSET('7. Consumption'!V45,0,1,,MIN('1. General Inputs'!$J$20,COLUMNS('7. Consumption'!V$9:$AQ$9)-1))),0)+MAX(0,$AQ45*('1. General Inputs'!$J$20-COLUMNS('7. Consumption'!V$9:$AQ$9)+1))</f>
        <v>0</v>
      </c>
      <c r="BN45" s="114">
        <f ca="1">IFERROR(SUM(OFFSET('7. Consumption'!W45,0,1,,MIN('1. General Inputs'!$J$20,COLUMNS('7. Consumption'!W$9:$AQ$9)-1))),0)+MAX(0,$AQ45*('1. General Inputs'!$J$20-COLUMNS('7. Consumption'!W$9:$AQ$9)+1))</f>
        <v>0</v>
      </c>
      <c r="BO45" s="114">
        <f ca="1">IFERROR(SUM(OFFSET('7. Consumption'!X45,0,1,,MIN('1. General Inputs'!$J$20,COLUMNS('7. Consumption'!X$9:$AQ$9)-1))),0)+MAX(0,$AQ45*('1. General Inputs'!$J$20-COLUMNS('7. Consumption'!X$9:$AQ$9)+1))</f>
        <v>0</v>
      </c>
      <c r="BP45" s="114">
        <f ca="1">IFERROR(SUM(OFFSET('7. Consumption'!Y45,0,1,,MIN('1. General Inputs'!$J$20,COLUMNS('7. Consumption'!Y$9:$AQ$9)-1))),0)+MAX(0,$AQ45*('1. General Inputs'!$J$20-COLUMNS('7. Consumption'!Y$9:$AQ$9)+1))</f>
        <v>0</v>
      </c>
      <c r="BQ45" s="114">
        <f ca="1">IFERROR(SUM(OFFSET('7. Consumption'!Z45,0,1,,MIN('1. General Inputs'!$J$20,COLUMNS('7. Consumption'!Z$9:$AQ$9)-1))),0)+MAX(0,$AQ45*('1. General Inputs'!$J$20-COLUMNS('7. Consumption'!Z$9:$AQ$9)+1))</f>
        <v>0</v>
      </c>
      <c r="BR45" s="114">
        <f ca="1">IFERROR(SUM(OFFSET('7. Consumption'!AA45,0,1,,MIN('1. General Inputs'!$J$20,COLUMNS('7. Consumption'!AA$9:$AQ$9)-1))),0)+MAX(0,$AQ45*('1. General Inputs'!$J$20-COLUMNS('7. Consumption'!AA$9:$AQ$9)+1))</f>
        <v>0</v>
      </c>
      <c r="BS45" s="114">
        <f ca="1">IFERROR(SUM(OFFSET('7. Consumption'!AB45,0,1,,MIN('1. General Inputs'!$J$20,COLUMNS('7. Consumption'!AB$9:$AQ$9)-1))),0)+MAX(0,$AQ45*('1. General Inputs'!$J$20-COLUMNS('7. Consumption'!AB$9:$AQ$9)+1))</f>
        <v>0</v>
      </c>
      <c r="BT45" s="114">
        <f ca="1">IFERROR(SUM(OFFSET('7. Consumption'!AC45,0,1,,MIN('1. General Inputs'!$J$20,COLUMNS('7. Consumption'!AC$9:$AQ$9)-1))),0)+MAX(0,$AQ45*('1. General Inputs'!$J$20-COLUMNS('7. Consumption'!AC$9:$AQ$9)+1))</f>
        <v>0</v>
      </c>
      <c r="BU45" s="114">
        <f ca="1">IFERROR(SUM(OFFSET('7. Consumption'!AD45,0,1,,MIN('1. General Inputs'!$J$20,COLUMNS('7. Consumption'!AD$9:$AQ$9)-1))),0)+MAX(0,$AQ45*('1. General Inputs'!$J$20-COLUMNS('7. Consumption'!AD$9:$AQ$9)+1))</f>
        <v>0</v>
      </c>
      <c r="BV45" s="114">
        <f ca="1">IFERROR(SUM(OFFSET('7. Consumption'!AE45,0,1,,MIN('1. General Inputs'!$J$20,COLUMNS('7. Consumption'!AE$9:$AQ$9)-1))),0)+MAX(0,$AQ45*('1. General Inputs'!$J$20-COLUMNS('7. Consumption'!AE$9:$AQ$9)+1))</f>
        <v>0</v>
      </c>
      <c r="BW45" s="114">
        <f ca="1">IFERROR(SUM(OFFSET('7. Consumption'!AF45,0,1,,MIN('1. General Inputs'!$J$20,COLUMNS('7. Consumption'!AF$9:$AQ$9)-1))),0)+MAX(0,$AQ45*('1. General Inputs'!$J$20-COLUMNS('7. Consumption'!AF$9:$AQ$9)+1))</f>
        <v>0</v>
      </c>
      <c r="BX45" s="114">
        <f ca="1">IFERROR(SUM(OFFSET('7. Consumption'!AG45,0,1,,MIN('1. General Inputs'!$J$20,COLUMNS('7. Consumption'!AG$9:$AQ$9)-1))),0)+MAX(0,$AQ45*('1. General Inputs'!$J$20-COLUMNS('7. Consumption'!AG$9:$AQ$9)+1))</f>
        <v>0</v>
      </c>
      <c r="BY45" s="114">
        <f ca="1">IFERROR(SUM(OFFSET('7. Consumption'!AH45,0,1,,MIN('1. General Inputs'!$J$20,COLUMNS('7. Consumption'!AH$9:$AQ$9)-1))),0)+MAX(0,$AQ45*('1. General Inputs'!$J$20-COLUMNS('7. Consumption'!AH$9:$AQ$9)+1))</f>
        <v>0</v>
      </c>
      <c r="BZ45" s="114">
        <f ca="1">IFERROR(SUM(OFFSET('7. Consumption'!AI45,0,1,,MIN('1. General Inputs'!$J$20,COLUMNS('7. Consumption'!AI$9:$AQ$9)-1))),0)+MAX(0,$AQ45*('1. General Inputs'!$J$20-COLUMNS('7. Consumption'!AI$9:$AQ$9)+1))</f>
        <v>0</v>
      </c>
      <c r="CA45" s="114">
        <f ca="1">IFERROR(SUM(OFFSET('7. Consumption'!AJ45,0,1,,MIN('1. General Inputs'!$J$20,COLUMNS('7. Consumption'!AJ$9:$AQ$9)-1))),0)+MAX(0,$AQ45*('1. General Inputs'!$J$20-COLUMNS('7. Consumption'!AJ$9:$AQ$9)+1))</f>
        <v>0</v>
      </c>
      <c r="CB45" s="114">
        <f ca="1">IFERROR(SUM(OFFSET('7. Consumption'!AK45,0,1,,MIN('1. General Inputs'!$J$20,COLUMNS('7. Consumption'!AK$9:$AQ$9)-1))),0)+MAX(0,$AQ45*('1. General Inputs'!$J$20-COLUMNS('7. Consumption'!AK$9:$AQ$9)+1))</f>
        <v>0</v>
      </c>
      <c r="CC45" s="114">
        <f ca="1">IFERROR(SUM(OFFSET('7. Consumption'!AL45,0,1,,MIN('1. General Inputs'!$J$20,COLUMNS('7. Consumption'!AL$9:$AQ$9)-1))),0)+MAX(0,$AQ45*('1. General Inputs'!$J$20-COLUMNS('7. Consumption'!AL$9:$AQ$9)+1))</f>
        <v>0</v>
      </c>
      <c r="CD45" s="114">
        <f ca="1">IFERROR(SUM(OFFSET('7. Consumption'!AM45,0,1,,MIN('1. General Inputs'!$J$20,COLUMNS('7. Consumption'!AM$9:$AQ$9)-1))),0)+MAX(0,$AQ45*('1. General Inputs'!$J$20-COLUMNS('7. Consumption'!AM$9:$AQ$9)+1))</f>
        <v>0</v>
      </c>
      <c r="CE45" s="114">
        <f ca="1">IFERROR(SUM(OFFSET('7. Consumption'!AN45,0,1,,MIN('1. General Inputs'!$J$20,COLUMNS('7. Consumption'!AN$9:$AQ$9)-1))),0)+MAX(0,$AQ45*('1. General Inputs'!$J$20-COLUMNS('7. Consumption'!AN$9:$AQ$9)+1))</f>
        <v>0</v>
      </c>
      <c r="CF45" s="114">
        <f ca="1">IFERROR(SUM(OFFSET('7. Consumption'!AO45,0,1,,MIN('1. General Inputs'!$J$20,COLUMNS('7. Consumption'!AO$9:$AQ$9)-1))),0)+MAX(0,$AQ45*('1. General Inputs'!$J$20-COLUMNS('7. Consumption'!AO$9:$AQ$9)+1))</f>
        <v>0</v>
      </c>
      <c r="CG45" s="114">
        <f ca="1">IFERROR(SUM(OFFSET('7. Consumption'!AP45,0,1,,MIN('1. General Inputs'!$J$20,COLUMNS('7. Consumption'!AP$9:$AQ$9)-1))),0)+MAX(0,$AQ45*('1. General Inputs'!$J$20-COLUMNS('7. Consumption'!AP$9:$AQ$9)+1))</f>
        <v>0</v>
      </c>
      <c r="CH45" s="114">
        <f ca="1">IFERROR(SUM(OFFSET('7. Consumption'!AQ45,0,1,,MIN('1. General Inputs'!$J$20,COLUMNS('7. Consumption'!AQ$9:$AQ$9)-1))),0)+MAX(0,$AQ45*('1. General Inputs'!$J$20-COLUMNS('7. Consumption'!AQ$9:$AQ$9)+1))</f>
        <v>0</v>
      </c>
    </row>
    <row r="46" spans="2:86" x14ac:dyDescent="0.3">
      <c r="B46" s="12"/>
      <c r="C46" s="12" t="str">
        <f>IFERROR(VLOOKUP(ROWS($C$9:$C46),'5. Dosing'!$I$12:$J$73,COLUMNS('5. Dosing'!$I$11:$J$11),0),"")</f>
        <v>TDF+3TC+EFV400 (300/300/400) - 30 tab</v>
      </c>
      <c r="D46" s="12" t="str">
        <f>IFERROR(INDEX('5. Dosing'!C$12:C$73,MATCH('7. Consumption'!$C46,'5. Dosing'!$J$12:$J$73,0)),"")</f>
        <v>TDF+3TC+EFV400</v>
      </c>
      <c r="E46" s="108">
        <f>IFERROR(INDEX('5. Dosing'!H$12:H$73,MATCH('7. Consumption'!$C46,'5. Dosing'!$J$12:$J$73,0)),0)</f>
        <v>0</v>
      </c>
      <c r="F46" s="109">
        <f>IFERROR(INDEX('5. Dosing'!G$12:G$73,MATCH('7. Consumption'!$C46,'5. Dosing'!$J$12:$J$73,0))*(30.5)/INDEX('5. Dosing'!F$12:F$73,MATCH('7. Consumption'!$C46,'5. Dosing'!$J$12:$J$73,0)),0)</f>
        <v>1.0166666666666666</v>
      </c>
      <c r="H46" s="3">
        <f ca="1">ROUNDUP($F46*$E46*CHOOSE(H$7,
IFERROR(SUMPRODUCT('6. Patients'!BZ$10:BZ$107,OFFSET('6. Patients'!$DM$9,1,MATCH($D46,'6. Patients'!$DN$9:$EI$9,0),ROWS('6. Patients'!DM$10:DM$107))),0)+
IFERROR(SUMPRODUCT('6. Patients'!BZ$10:BZ$107,OFFSET('6. Patients'!$EJ$9,1,MATCH($D46,'6. Patients'!$EK$9:$EW$9,0),ROWS('6. Patients'!DM$10:DM$107))),0)+
IFERROR(SUMPRODUCT('6. Patients'!BZ$10:BZ$107,OFFSET('6. Patients'!$EX$9,1,MATCH($D46,'6. Patients'!$EY$9:$FT$9,0),ROWS('6. Patients'!DM$10:DM$107))),0)+
IFERROR(SUMPRODUCT('6. Patients'!BZ$10:BZ$107,OFFSET('6. Patients'!$FU$9,1,MATCH($D46,'6. Patients'!$FV$9:$GJ$9,0),ROWS('6. Patients'!DM$10:DM$107))),0),
IFERROR(SUMPRODUCT('6. Patients'!BZ$10:BZ$107,OFFSET('6. Patients'!$GK$9,1,MATCH($D46,'6. Patients'!$GL$9:$HG$9,0),ROWS('6. Patients'!DM$10:DM$107))),0)+
IFERROR(SUMPRODUCT('6. Patients'!BZ$10:BZ$107,OFFSET('6. Patients'!$HH$9,1,MATCH($D46,'6. Patients'!$HI$9:$HU$9,0),ROWS('6. Patients'!DM$10:DM$107))),0)+
IFERROR(SUMPRODUCT('6. Patients'!BZ$10:BZ$107,OFFSET('6. Patients'!$HV$9,1,MATCH($D46,'6. Patients'!$HW$9:$IR$9,0),ROWS('6. Patients'!DM$10:DM$107))),0)+
IFERROR(SUMPRODUCT('6. Patients'!BZ$10:BZ$107,OFFSET('6. Patients'!$IS$9,1,MATCH($D46,'6. Patients'!$IT$9:$JH$9,0),ROWS('6. Patients'!DM$10:DM$107))),0),
IFERROR(SUMPRODUCT('6. Patients'!BZ$10:BZ$107,OFFSET('6. Patients'!$JI$9,1,MATCH($D46,'6. Patients'!$JJ$9:$KE$9,0),ROWS('6. Patients'!DM$10:DM$107))),0)+
IFERROR(SUMPRODUCT('6. Patients'!BZ$10:BZ$107,OFFSET('6. Patients'!$KF$9,1,MATCH($D46,'6. Patients'!$KG$9:$KS$9,0),ROWS('6. Patients'!DM$10:DM$107))),0)+
IFERROR(SUMPRODUCT('6. Patients'!BZ$10:BZ$107,OFFSET('6. Patients'!$KT$9,1,MATCH($D46,'6. Patients'!$KU$9:$LP$9,0),ROWS('6. Patients'!DM$10:DM$107))),0)+
IFERROR(SUMPRODUCT('6. Patients'!BZ$10:BZ$107,OFFSET('6. Patients'!$LQ$9,1,MATCH($D46,'6. Patients'!$LR$9:$MF$9,0),ROWS('6. Patients'!DM$10:DM$107))),0))+
IFERROR(VLOOKUP($D46,$H$109:$L$139,COLUMNS($H$108:$J$108)-1+H$7,0)*$E46*$F46*'1. General Inputs'!$J$18,0),0)</f>
        <v>0</v>
      </c>
      <c r="I46" s="3">
        <f ca="1">ROUNDUP($F46*$E46*CHOOSE(I$7,
IFERROR(SUMPRODUCT('6. Patients'!CA$10:CA$107,OFFSET('6. Patients'!$DM$9,1,MATCH($D46,'6. Patients'!$DN$9:$EI$9,0),ROWS('6. Patients'!DN$10:DN$107))),0)+
IFERROR(SUMPRODUCT('6. Patients'!CA$10:CA$107,OFFSET('6. Patients'!$EJ$9,1,MATCH($D46,'6. Patients'!$EK$9:$EW$9,0),ROWS('6. Patients'!DN$10:DN$107))),0)+
IFERROR(SUMPRODUCT('6. Patients'!CA$10:CA$107,OFFSET('6. Patients'!$EX$9,1,MATCH($D46,'6. Patients'!$EY$9:$FT$9,0),ROWS('6. Patients'!DN$10:DN$107))),0)+
IFERROR(SUMPRODUCT('6. Patients'!CA$10:CA$107,OFFSET('6. Patients'!$FU$9,1,MATCH($D46,'6. Patients'!$FV$9:$GJ$9,0),ROWS('6. Patients'!DN$10:DN$107))),0),
IFERROR(SUMPRODUCT('6. Patients'!CA$10:CA$107,OFFSET('6. Patients'!$GK$9,1,MATCH($D46,'6. Patients'!$GL$9:$HG$9,0),ROWS('6. Patients'!DN$10:DN$107))),0)+
IFERROR(SUMPRODUCT('6. Patients'!CA$10:CA$107,OFFSET('6. Patients'!$HH$9,1,MATCH($D46,'6. Patients'!$HI$9:$HU$9,0),ROWS('6. Patients'!DN$10:DN$107))),0)+
IFERROR(SUMPRODUCT('6. Patients'!CA$10:CA$107,OFFSET('6. Patients'!$HV$9,1,MATCH($D46,'6. Patients'!$HW$9:$IR$9,0),ROWS('6. Patients'!DN$10:DN$107))),0)+
IFERROR(SUMPRODUCT('6. Patients'!CA$10:CA$107,OFFSET('6. Patients'!$IS$9,1,MATCH($D46,'6. Patients'!$IT$9:$JH$9,0),ROWS('6. Patients'!DN$10:DN$107))),0),
IFERROR(SUMPRODUCT('6. Patients'!CA$10:CA$107,OFFSET('6. Patients'!$JI$9,1,MATCH($D46,'6. Patients'!$JJ$9:$KE$9,0),ROWS('6. Patients'!DN$10:DN$107))),0)+
IFERROR(SUMPRODUCT('6. Patients'!CA$10:CA$107,OFFSET('6. Patients'!$KF$9,1,MATCH($D46,'6. Patients'!$KG$9:$KS$9,0),ROWS('6. Patients'!DN$10:DN$107))),0)+
IFERROR(SUMPRODUCT('6. Patients'!CA$10:CA$107,OFFSET('6. Patients'!$KT$9,1,MATCH($D46,'6. Patients'!$KU$9:$LP$9,0),ROWS('6. Patients'!DN$10:DN$107))),0)+
IFERROR(SUMPRODUCT('6. Patients'!CA$10:CA$107,OFFSET('6. Patients'!$LQ$9,1,MATCH($D46,'6. Patients'!$LR$9:$MF$9,0),ROWS('6. Patients'!DN$10:DN$107))),0))+
IFERROR(VLOOKUP($D46,$H$109:$L$139,COLUMNS($H$108:$J$108)-1+I$7,0)*$E46*$F46*'1. General Inputs'!$J$18,0),0)</f>
        <v>0</v>
      </c>
      <c r="J46" s="3">
        <f ca="1">ROUNDUP($F46*$E46*CHOOSE(J$7,
IFERROR(SUMPRODUCT('6. Patients'!CB$10:CB$107,OFFSET('6. Patients'!$DM$9,1,MATCH($D46,'6. Patients'!$DN$9:$EI$9,0),ROWS('6. Patients'!DO$10:DO$107))),0)+
IFERROR(SUMPRODUCT('6. Patients'!CB$10:CB$107,OFFSET('6. Patients'!$EJ$9,1,MATCH($D46,'6. Patients'!$EK$9:$EW$9,0),ROWS('6. Patients'!DO$10:DO$107))),0)+
IFERROR(SUMPRODUCT('6. Patients'!CB$10:CB$107,OFFSET('6. Patients'!$EX$9,1,MATCH($D46,'6. Patients'!$EY$9:$FT$9,0),ROWS('6. Patients'!DO$10:DO$107))),0)+
IFERROR(SUMPRODUCT('6. Patients'!CB$10:CB$107,OFFSET('6. Patients'!$FU$9,1,MATCH($D46,'6. Patients'!$FV$9:$GJ$9,0),ROWS('6. Patients'!DO$10:DO$107))),0),
IFERROR(SUMPRODUCT('6. Patients'!CB$10:CB$107,OFFSET('6. Patients'!$GK$9,1,MATCH($D46,'6. Patients'!$GL$9:$HG$9,0),ROWS('6. Patients'!DO$10:DO$107))),0)+
IFERROR(SUMPRODUCT('6. Patients'!CB$10:CB$107,OFFSET('6. Patients'!$HH$9,1,MATCH($D46,'6. Patients'!$HI$9:$HU$9,0),ROWS('6. Patients'!DO$10:DO$107))),0)+
IFERROR(SUMPRODUCT('6. Patients'!CB$10:CB$107,OFFSET('6. Patients'!$HV$9,1,MATCH($D46,'6. Patients'!$HW$9:$IR$9,0),ROWS('6. Patients'!DO$10:DO$107))),0)+
IFERROR(SUMPRODUCT('6. Patients'!CB$10:CB$107,OFFSET('6. Patients'!$IS$9,1,MATCH($D46,'6. Patients'!$IT$9:$JH$9,0),ROWS('6. Patients'!DO$10:DO$107))),0),
IFERROR(SUMPRODUCT('6. Patients'!CB$10:CB$107,OFFSET('6. Patients'!$JI$9,1,MATCH($D46,'6. Patients'!$JJ$9:$KE$9,0),ROWS('6. Patients'!DO$10:DO$107))),0)+
IFERROR(SUMPRODUCT('6. Patients'!CB$10:CB$107,OFFSET('6. Patients'!$KF$9,1,MATCH($D46,'6. Patients'!$KG$9:$KS$9,0),ROWS('6. Patients'!DO$10:DO$107))),0)+
IFERROR(SUMPRODUCT('6. Patients'!CB$10:CB$107,OFFSET('6. Patients'!$KT$9,1,MATCH($D46,'6. Patients'!$KU$9:$LP$9,0),ROWS('6. Patients'!DO$10:DO$107))),0)+
IFERROR(SUMPRODUCT('6. Patients'!CB$10:CB$107,OFFSET('6. Patients'!$LQ$9,1,MATCH($D46,'6. Patients'!$LR$9:$MF$9,0),ROWS('6. Patients'!DO$10:DO$107))),0))+
IFERROR(VLOOKUP($D46,$H$109:$L$139,COLUMNS($H$108:$J$108)-1+J$7,0)*$E46*$F46*'1. General Inputs'!$J$18,0),0)</f>
        <v>0</v>
      </c>
      <c r="K46" s="3">
        <f ca="1">ROUNDUP($F46*$E46*CHOOSE(K$7,
IFERROR(SUMPRODUCT('6. Patients'!CC$10:CC$107,OFFSET('6. Patients'!$DM$9,1,MATCH($D46,'6. Patients'!$DN$9:$EI$9,0),ROWS('6. Patients'!DP$10:DP$107))),0)+
IFERROR(SUMPRODUCT('6. Patients'!CC$10:CC$107,OFFSET('6. Patients'!$EJ$9,1,MATCH($D46,'6. Patients'!$EK$9:$EW$9,0),ROWS('6. Patients'!DP$10:DP$107))),0)+
IFERROR(SUMPRODUCT('6. Patients'!CC$10:CC$107,OFFSET('6. Patients'!$EX$9,1,MATCH($D46,'6. Patients'!$EY$9:$FT$9,0),ROWS('6. Patients'!DP$10:DP$107))),0)+
IFERROR(SUMPRODUCT('6. Patients'!CC$10:CC$107,OFFSET('6. Patients'!$FU$9,1,MATCH($D46,'6. Patients'!$FV$9:$GJ$9,0),ROWS('6. Patients'!DP$10:DP$107))),0),
IFERROR(SUMPRODUCT('6. Patients'!CC$10:CC$107,OFFSET('6. Patients'!$GK$9,1,MATCH($D46,'6. Patients'!$GL$9:$HG$9,0),ROWS('6. Patients'!DP$10:DP$107))),0)+
IFERROR(SUMPRODUCT('6. Patients'!CC$10:CC$107,OFFSET('6. Patients'!$HH$9,1,MATCH($D46,'6. Patients'!$HI$9:$HU$9,0),ROWS('6. Patients'!DP$10:DP$107))),0)+
IFERROR(SUMPRODUCT('6. Patients'!CC$10:CC$107,OFFSET('6. Patients'!$HV$9,1,MATCH($D46,'6. Patients'!$HW$9:$IR$9,0),ROWS('6. Patients'!DP$10:DP$107))),0)+
IFERROR(SUMPRODUCT('6. Patients'!CC$10:CC$107,OFFSET('6. Patients'!$IS$9,1,MATCH($D46,'6. Patients'!$IT$9:$JH$9,0),ROWS('6. Patients'!DP$10:DP$107))),0),
IFERROR(SUMPRODUCT('6. Patients'!CC$10:CC$107,OFFSET('6. Patients'!$JI$9,1,MATCH($D46,'6. Patients'!$JJ$9:$KE$9,0),ROWS('6. Patients'!DP$10:DP$107))),0)+
IFERROR(SUMPRODUCT('6. Patients'!CC$10:CC$107,OFFSET('6. Patients'!$KF$9,1,MATCH($D46,'6. Patients'!$KG$9:$KS$9,0),ROWS('6. Patients'!DP$10:DP$107))),0)+
IFERROR(SUMPRODUCT('6. Patients'!CC$10:CC$107,OFFSET('6. Patients'!$KT$9,1,MATCH($D46,'6. Patients'!$KU$9:$LP$9,0),ROWS('6. Patients'!DP$10:DP$107))),0)+
IFERROR(SUMPRODUCT('6. Patients'!CC$10:CC$107,OFFSET('6. Patients'!$LQ$9,1,MATCH($D46,'6. Patients'!$LR$9:$MF$9,0),ROWS('6. Patients'!DP$10:DP$107))),0))+
IFERROR(VLOOKUP($D46,$H$109:$L$139,COLUMNS($H$108:$J$108)-1+K$7,0)*$E46*$F46*'1. General Inputs'!$J$18,0),0)</f>
        <v>0</v>
      </c>
      <c r="L46" s="3">
        <f ca="1">ROUNDUP($F46*$E46*CHOOSE(L$7,
IFERROR(SUMPRODUCT('6. Patients'!CD$10:CD$107,OFFSET('6. Patients'!$DM$9,1,MATCH($D46,'6. Patients'!$DN$9:$EI$9,0),ROWS('6. Patients'!DQ$10:DQ$107))),0)+
IFERROR(SUMPRODUCT('6. Patients'!CD$10:CD$107,OFFSET('6. Patients'!$EJ$9,1,MATCH($D46,'6. Patients'!$EK$9:$EW$9,0),ROWS('6. Patients'!DQ$10:DQ$107))),0)+
IFERROR(SUMPRODUCT('6. Patients'!CD$10:CD$107,OFFSET('6. Patients'!$EX$9,1,MATCH($D46,'6. Patients'!$EY$9:$FT$9,0),ROWS('6. Patients'!DQ$10:DQ$107))),0)+
IFERROR(SUMPRODUCT('6. Patients'!CD$10:CD$107,OFFSET('6. Patients'!$FU$9,1,MATCH($D46,'6. Patients'!$FV$9:$GJ$9,0),ROWS('6. Patients'!DQ$10:DQ$107))),0),
IFERROR(SUMPRODUCT('6. Patients'!CD$10:CD$107,OFFSET('6. Patients'!$GK$9,1,MATCH($D46,'6. Patients'!$GL$9:$HG$9,0),ROWS('6. Patients'!DQ$10:DQ$107))),0)+
IFERROR(SUMPRODUCT('6. Patients'!CD$10:CD$107,OFFSET('6. Patients'!$HH$9,1,MATCH($D46,'6. Patients'!$HI$9:$HU$9,0),ROWS('6. Patients'!DQ$10:DQ$107))),0)+
IFERROR(SUMPRODUCT('6. Patients'!CD$10:CD$107,OFFSET('6. Patients'!$HV$9,1,MATCH($D46,'6. Patients'!$HW$9:$IR$9,0),ROWS('6. Patients'!DQ$10:DQ$107))),0)+
IFERROR(SUMPRODUCT('6. Patients'!CD$10:CD$107,OFFSET('6. Patients'!$IS$9,1,MATCH($D46,'6. Patients'!$IT$9:$JH$9,0),ROWS('6. Patients'!DQ$10:DQ$107))),0),
IFERROR(SUMPRODUCT('6. Patients'!CD$10:CD$107,OFFSET('6. Patients'!$JI$9,1,MATCH($D46,'6. Patients'!$JJ$9:$KE$9,0),ROWS('6. Patients'!DQ$10:DQ$107))),0)+
IFERROR(SUMPRODUCT('6. Patients'!CD$10:CD$107,OFFSET('6. Patients'!$KF$9,1,MATCH($D46,'6. Patients'!$KG$9:$KS$9,0),ROWS('6. Patients'!DQ$10:DQ$107))),0)+
IFERROR(SUMPRODUCT('6. Patients'!CD$10:CD$107,OFFSET('6. Patients'!$KT$9,1,MATCH($D46,'6. Patients'!$KU$9:$LP$9,0),ROWS('6. Patients'!DQ$10:DQ$107))),0)+
IFERROR(SUMPRODUCT('6. Patients'!CD$10:CD$107,OFFSET('6. Patients'!$LQ$9,1,MATCH($D46,'6. Patients'!$LR$9:$MF$9,0),ROWS('6. Patients'!DQ$10:DQ$107))),0))+
IFERROR(VLOOKUP($D46,$H$109:$L$139,COLUMNS($H$108:$J$108)-1+L$7,0)*$E46*$F46*'1. General Inputs'!$J$18,0),0)</f>
        <v>0</v>
      </c>
      <c r="M46" s="3">
        <f ca="1">ROUNDUP($F46*$E46*CHOOSE(M$7,
IFERROR(SUMPRODUCT('6. Patients'!CE$10:CE$107,OFFSET('6. Patients'!$DM$9,1,MATCH($D46,'6. Patients'!$DN$9:$EI$9,0),ROWS('6. Patients'!DR$10:DR$107))),0)+
IFERROR(SUMPRODUCT('6. Patients'!CE$10:CE$107,OFFSET('6. Patients'!$EJ$9,1,MATCH($D46,'6. Patients'!$EK$9:$EW$9,0),ROWS('6. Patients'!DR$10:DR$107))),0)+
IFERROR(SUMPRODUCT('6. Patients'!CE$10:CE$107,OFFSET('6. Patients'!$EX$9,1,MATCH($D46,'6. Patients'!$EY$9:$FT$9,0),ROWS('6. Patients'!DR$10:DR$107))),0)+
IFERROR(SUMPRODUCT('6. Patients'!CE$10:CE$107,OFFSET('6. Patients'!$FU$9,1,MATCH($D46,'6. Patients'!$FV$9:$GJ$9,0),ROWS('6. Patients'!DR$10:DR$107))),0),
IFERROR(SUMPRODUCT('6. Patients'!CE$10:CE$107,OFFSET('6. Patients'!$GK$9,1,MATCH($D46,'6. Patients'!$GL$9:$HG$9,0),ROWS('6. Patients'!DR$10:DR$107))),0)+
IFERROR(SUMPRODUCT('6. Patients'!CE$10:CE$107,OFFSET('6. Patients'!$HH$9,1,MATCH($D46,'6. Patients'!$HI$9:$HU$9,0),ROWS('6. Patients'!DR$10:DR$107))),0)+
IFERROR(SUMPRODUCT('6. Patients'!CE$10:CE$107,OFFSET('6. Patients'!$HV$9,1,MATCH($D46,'6. Patients'!$HW$9:$IR$9,0),ROWS('6. Patients'!DR$10:DR$107))),0)+
IFERROR(SUMPRODUCT('6. Patients'!CE$10:CE$107,OFFSET('6. Patients'!$IS$9,1,MATCH($D46,'6. Patients'!$IT$9:$JH$9,0),ROWS('6. Patients'!DR$10:DR$107))),0),
IFERROR(SUMPRODUCT('6. Patients'!CE$10:CE$107,OFFSET('6. Patients'!$JI$9,1,MATCH($D46,'6. Patients'!$JJ$9:$KE$9,0),ROWS('6. Patients'!DR$10:DR$107))),0)+
IFERROR(SUMPRODUCT('6. Patients'!CE$10:CE$107,OFFSET('6. Patients'!$KF$9,1,MATCH($D46,'6. Patients'!$KG$9:$KS$9,0),ROWS('6. Patients'!DR$10:DR$107))),0)+
IFERROR(SUMPRODUCT('6. Patients'!CE$10:CE$107,OFFSET('6. Patients'!$KT$9,1,MATCH($D46,'6. Patients'!$KU$9:$LP$9,0),ROWS('6. Patients'!DR$10:DR$107))),0)+
IFERROR(SUMPRODUCT('6. Patients'!CE$10:CE$107,OFFSET('6. Patients'!$LQ$9,1,MATCH($D46,'6. Patients'!$LR$9:$MF$9,0),ROWS('6. Patients'!DR$10:DR$107))),0))+
IFERROR(VLOOKUP($D46,$H$109:$L$139,COLUMNS($H$108:$J$108)-1+M$7,0)*$E46*$F46*'1. General Inputs'!$J$18,0),0)</f>
        <v>0</v>
      </c>
      <c r="N46" s="3">
        <f ca="1">ROUNDUP($F46*$E46*CHOOSE(N$7,
IFERROR(SUMPRODUCT('6. Patients'!CF$10:CF$107,OFFSET('6. Patients'!$DM$9,1,MATCH($D46,'6. Patients'!$DN$9:$EI$9,0),ROWS('6. Patients'!DS$10:DS$107))),0)+
IFERROR(SUMPRODUCT('6. Patients'!CF$10:CF$107,OFFSET('6. Patients'!$EJ$9,1,MATCH($D46,'6. Patients'!$EK$9:$EW$9,0),ROWS('6. Patients'!DS$10:DS$107))),0)+
IFERROR(SUMPRODUCT('6. Patients'!CF$10:CF$107,OFFSET('6. Patients'!$EX$9,1,MATCH($D46,'6. Patients'!$EY$9:$FT$9,0),ROWS('6. Patients'!DS$10:DS$107))),0)+
IFERROR(SUMPRODUCT('6. Patients'!CF$10:CF$107,OFFSET('6. Patients'!$FU$9,1,MATCH($D46,'6. Patients'!$FV$9:$GJ$9,0),ROWS('6. Patients'!DS$10:DS$107))),0),
IFERROR(SUMPRODUCT('6. Patients'!CF$10:CF$107,OFFSET('6. Patients'!$GK$9,1,MATCH($D46,'6. Patients'!$GL$9:$HG$9,0),ROWS('6. Patients'!DS$10:DS$107))),0)+
IFERROR(SUMPRODUCT('6. Patients'!CF$10:CF$107,OFFSET('6. Patients'!$HH$9,1,MATCH($D46,'6. Patients'!$HI$9:$HU$9,0),ROWS('6. Patients'!DS$10:DS$107))),0)+
IFERROR(SUMPRODUCT('6. Patients'!CF$10:CF$107,OFFSET('6. Patients'!$HV$9,1,MATCH($D46,'6. Patients'!$HW$9:$IR$9,0),ROWS('6. Patients'!DS$10:DS$107))),0)+
IFERROR(SUMPRODUCT('6. Patients'!CF$10:CF$107,OFFSET('6. Patients'!$IS$9,1,MATCH($D46,'6. Patients'!$IT$9:$JH$9,0),ROWS('6. Patients'!DS$10:DS$107))),0),
IFERROR(SUMPRODUCT('6. Patients'!CF$10:CF$107,OFFSET('6. Patients'!$JI$9,1,MATCH($D46,'6. Patients'!$JJ$9:$KE$9,0),ROWS('6. Patients'!DS$10:DS$107))),0)+
IFERROR(SUMPRODUCT('6. Patients'!CF$10:CF$107,OFFSET('6. Patients'!$KF$9,1,MATCH($D46,'6. Patients'!$KG$9:$KS$9,0),ROWS('6. Patients'!DS$10:DS$107))),0)+
IFERROR(SUMPRODUCT('6. Patients'!CF$10:CF$107,OFFSET('6. Patients'!$KT$9,1,MATCH($D46,'6. Patients'!$KU$9:$LP$9,0),ROWS('6. Patients'!DS$10:DS$107))),0)+
IFERROR(SUMPRODUCT('6. Patients'!CF$10:CF$107,OFFSET('6. Patients'!$LQ$9,1,MATCH($D46,'6. Patients'!$LR$9:$MF$9,0),ROWS('6. Patients'!DS$10:DS$107))),0))+
IFERROR(VLOOKUP($D46,$H$109:$L$139,COLUMNS($H$108:$J$108)-1+N$7,0)*$E46*$F46*'1. General Inputs'!$J$18,0),0)</f>
        <v>0</v>
      </c>
      <c r="O46" s="3">
        <f ca="1">ROUNDUP($F46*$E46*CHOOSE(O$7,
IFERROR(SUMPRODUCT('6. Patients'!CG$10:CG$107,OFFSET('6. Patients'!$DM$9,1,MATCH($D46,'6. Patients'!$DN$9:$EI$9,0),ROWS('6. Patients'!DT$10:DT$107))),0)+
IFERROR(SUMPRODUCT('6. Patients'!CG$10:CG$107,OFFSET('6. Patients'!$EJ$9,1,MATCH($D46,'6. Patients'!$EK$9:$EW$9,0),ROWS('6. Patients'!DT$10:DT$107))),0)+
IFERROR(SUMPRODUCT('6. Patients'!CG$10:CG$107,OFFSET('6. Patients'!$EX$9,1,MATCH($D46,'6. Patients'!$EY$9:$FT$9,0),ROWS('6. Patients'!DT$10:DT$107))),0)+
IFERROR(SUMPRODUCT('6. Patients'!CG$10:CG$107,OFFSET('6. Patients'!$FU$9,1,MATCH($D46,'6. Patients'!$FV$9:$GJ$9,0),ROWS('6. Patients'!DT$10:DT$107))),0),
IFERROR(SUMPRODUCT('6. Patients'!CG$10:CG$107,OFFSET('6. Patients'!$GK$9,1,MATCH($D46,'6. Patients'!$GL$9:$HG$9,0),ROWS('6. Patients'!DT$10:DT$107))),0)+
IFERROR(SUMPRODUCT('6. Patients'!CG$10:CG$107,OFFSET('6. Patients'!$HH$9,1,MATCH($D46,'6. Patients'!$HI$9:$HU$9,0),ROWS('6. Patients'!DT$10:DT$107))),0)+
IFERROR(SUMPRODUCT('6. Patients'!CG$10:CG$107,OFFSET('6. Patients'!$HV$9,1,MATCH($D46,'6. Patients'!$HW$9:$IR$9,0),ROWS('6. Patients'!DT$10:DT$107))),0)+
IFERROR(SUMPRODUCT('6. Patients'!CG$10:CG$107,OFFSET('6. Patients'!$IS$9,1,MATCH($D46,'6. Patients'!$IT$9:$JH$9,0),ROWS('6. Patients'!DT$10:DT$107))),0),
IFERROR(SUMPRODUCT('6. Patients'!CG$10:CG$107,OFFSET('6. Patients'!$JI$9,1,MATCH($D46,'6. Patients'!$JJ$9:$KE$9,0),ROWS('6. Patients'!DT$10:DT$107))),0)+
IFERROR(SUMPRODUCT('6. Patients'!CG$10:CG$107,OFFSET('6. Patients'!$KF$9,1,MATCH($D46,'6. Patients'!$KG$9:$KS$9,0),ROWS('6. Patients'!DT$10:DT$107))),0)+
IFERROR(SUMPRODUCT('6. Patients'!CG$10:CG$107,OFFSET('6. Patients'!$KT$9,1,MATCH($D46,'6. Patients'!$KU$9:$LP$9,0),ROWS('6. Patients'!DT$10:DT$107))),0)+
IFERROR(SUMPRODUCT('6. Patients'!CG$10:CG$107,OFFSET('6. Patients'!$LQ$9,1,MATCH($D46,'6. Patients'!$LR$9:$MF$9,0),ROWS('6. Patients'!DT$10:DT$107))),0))+
IFERROR(VLOOKUP($D46,$H$109:$L$139,COLUMNS($H$108:$J$108)-1+O$7,0)*$E46*$F46*'1. General Inputs'!$J$18,0),0)</f>
        <v>0</v>
      </c>
      <c r="P46" s="3">
        <f ca="1">ROUNDUP($F46*$E46*CHOOSE(P$7,
IFERROR(SUMPRODUCT('6. Patients'!CH$10:CH$107,OFFSET('6. Patients'!$DM$9,1,MATCH($D46,'6. Patients'!$DN$9:$EI$9,0),ROWS('6. Patients'!DU$10:DU$107))),0)+
IFERROR(SUMPRODUCT('6. Patients'!CH$10:CH$107,OFFSET('6. Patients'!$EJ$9,1,MATCH($D46,'6. Patients'!$EK$9:$EW$9,0),ROWS('6. Patients'!DU$10:DU$107))),0)+
IFERROR(SUMPRODUCT('6. Patients'!CH$10:CH$107,OFFSET('6. Patients'!$EX$9,1,MATCH($D46,'6. Patients'!$EY$9:$FT$9,0),ROWS('6. Patients'!DU$10:DU$107))),0)+
IFERROR(SUMPRODUCT('6. Patients'!CH$10:CH$107,OFFSET('6. Patients'!$FU$9,1,MATCH($D46,'6. Patients'!$FV$9:$GJ$9,0),ROWS('6. Patients'!DU$10:DU$107))),0),
IFERROR(SUMPRODUCT('6. Patients'!CH$10:CH$107,OFFSET('6. Patients'!$GK$9,1,MATCH($D46,'6. Patients'!$GL$9:$HG$9,0),ROWS('6. Patients'!DU$10:DU$107))),0)+
IFERROR(SUMPRODUCT('6. Patients'!CH$10:CH$107,OFFSET('6. Patients'!$HH$9,1,MATCH($D46,'6. Patients'!$HI$9:$HU$9,0),ROWS('6. Patients'!DU$10:DU$107))),0)+
IFERROR(SUMPRODUCT('6. Patients'!CH$10:CH$107,OFFSET('6. Patients'!$HV$9,1,MATCH($D46,'6. Patients'!$HW$9:$IR$9,0),ROWS('6. Patients'!DU$10:DU$107))),0)+
IFERROR(SUMPRODUCT('6. Patients'!CH$10:CH$107,OFFSET('6. Patients'!$IS$9,1,MATCH($D46,'6. Patients'!$IT$9:$JH$9,0),ROWS('6. Patients'!DU$10:DU$107))),0),
IFERROR(SUMPRODUCT('6. Patients'!CH$10:CH$107,OFFSET('6. Patients'!$JI$9,1,MATCH($D46,'6. Patients'!$JJ$9:$KE$9,0),ROWS('6. Patients'!DU$10:DU$107))),0)+
IFERROR(SUMPRODUCT('6. Patients'!CH$10:CH$107,OFFSET('6. Patients'!$KF$9,1,MATCH($D46,'6. Patients'!$KG$9:$KS$9,0),ROWS('6. Patients'!DU$10:DU$107))),0)+
IFERROR(SUMPRODUCT('6. Patients'!CH$10:CH$107,OFFSET('6. Patients'!$KT$9,1,MATCH($D46,'6. Patients'!$KU$9:$LP$9,0),ROWS('6. Patients'!DU$10:DU$107))),0)+
IFERROR(SUMPRODUCT('6. Patients'!CH$10:CH$107,OFFSET('6. Patients'!$LQ$9,1,MATCH($D46,'6. Patients'!$LR$9:$MF$9,0),ROWS('6. Patients'!DU$10:DU$107))),0))+
IFERROR(VLOOKUP($D46,$H$109:$L$139,COLUMNS($H$108:$J$108)-1+P$7,0)*$E46*$F46*'1. General Inputs'!$J$18,0),0)</f>
        <v>0</v>
      </c>
      <c r="Q46" s="3">
        <f ca="1">ROUNDUP($F46*$E46*CHOOSE(Q$7,
IFERROR(SUMPRODUCT('6. Patients'!CI$10:CI$107,OFFSET('6. Patients'!$DM$9,1,MATCH($D46,'6. Patients'!$DN$9:$EI$9,0),ROWS('6. Patients'!DV$10:DV$107))),0)+
IFERROR(SUMPRODUCT('6. Patients'!CI$10:CI$107,OFFSET('6. Patients'!$EJ$9,1,MATCH($D46,'6. Patients'!$EK$9:$EW$9,0),ROWS('6. Patients'!DV$10:DV$107))),0)+
IFERROR(SUMPRODUCT('6. Patients'!CI$10:CI$107,OFFSET('6. Patients'!$EX$9,1,MATCH($D46,'6. Patients'!$EY$9:$FT$9,0),ROWS('6. Patients'!DV$10:DV$107))),0)+
IFERROR(SUMPRODUCT('6. Patients'!CI$10:CI$107,OFFSET('6. Patients'!$FU$9,1,MATCH($D46,'6. Patients'!$FV$9:$GJ$9,0),ROWS('6. Patients'!DV$10:DV$107))),0),
IFERROR(SUMPRODUCT('6. Patients'!CI$10:CI$107,OFFSET('6. Patients'!$GK$9,1,MATCH($D46,'6. Patients'!$GL$9:$HG$9,0),ROWS('6. Patients'!DV$10:DV$107))),0)+
IFERROR(SUMPRODUCT('6. Patients'!CI$10:CI$107,OFFSET('6. Patients'!$HH$9,1,MATCH($D46,'6. Patients'!$HI$9:$HU$9,0),ROWS('6. Patients'!DV$10:DV$107))),0)+
IFERROR(SUMPRODUCT('6. Patients'!CI$10:CI$107,OFFSET('6. Patients'!$HV$9,1,MATCH($D46,'6. Patients'!$HW$9:$IR$9,0),ROWS('6. Patients'!DV$10:DV$107))),0)+
IFERROR(SUMPRODUCT('6. Patients'!CI$10:CI$107,OFFSET('6. Patients'!$IS$9,1,MATCH($D46,'6. Patients'!$IT$9:$JH$9,0),ROWS('6. Patients'!DV$10:DV$107))),0),
IFERROR(SUMPRODUCT('6. Patients'!CI$10:CI$107,OFFSET('6. Patients'!$JI$9,1,MATCH($D46,'6. Patients'!$JJ$9:$KE$9,0),ROWS('6. Patients'!DV$10:DV$107))),0)+
IFERROR(SUMPRODUCT('6. Patients'!CI$10:CI$107,OFFSET('6. Patients'!$KF$9,1,MATCH($D46,'6. Patients'!$KG$9:$KS$9,0),ROWS('6. Patients'!DV$10:DV$107))),0)+
IFERROR(SUMPRODUCT('6. Patients'!CI$10:CI$107,OFFSET('6. Patients'!$KT$9,1,MATCH($D46,'6. Patients'!$KU$9:$LP$9,0),ROWS('6. Patients'!DV$10:DV$107))),0)+
IFERROR(SUMPRODUCT('6. Patients'!CI$10:CI$107,OFFSET('6. Patients'!$LQ$9,1,MATCH($D46,'6. Patients'!$LR$9:$MF$9,0),ROWS('6. Patients'!DV$10:DV$107))),0))+
IFERROR(VLOOKUP($D46,$H$109:$L$139,COLUMNS($H$108:$J$108)-1+Q$7,0)*$E46*$F46*'1. General Inputs'!$J$18,0),0)</f>
        <v>0</v>
      </c>
      <c r="R46" s="3">
        <f ca="1">ROUNDUP($F46*$E46*CHOOSE(R$7,
IFERROR(SUMPRODUCT('6. Patients'!CJ$10:CJ$107,OFFSET('6. Patients'!$DM$9,1,MATCH($D46,'6. Patients'!$DN$9:$EI$9,0),ROWS('6. Patients'!DW$10:DW$107))),0)+
IFERROR(SUMPRODUCT('6. Patients'!CJ$10:CJ$107,OFFSET('6. Patients'!$EJ$9,1,MATCH($D46,'6. Patients'!$EK$9:$EW$9,0),ROWS('6. Patients'!DW$10:DW$107))),0)+
IFERROR(SUMPRODUCT('6. Patients'!CJ$10:CJ$107,OFFSET('6. Patients'!$EX$9,1,MATCH($D46,'6. Patients'!$EY$9:$FT$9,0),ROWS('6. Patients'!DW$10:DW$107))),0)+
IFERROR(SUMPRODUCT('6. Patients'!CJ$10:CJ$107,OFFSET('6. Patients'!$FU$9,1,MATCH($D46,'6. Patients'!$FV$9:$GJ$9,0),ROWS('6. Patients'!DW$10:DW$107))),0),
IFERROR(SUMPRODUCT('6. Patients'!CJ$10:CJ$107,OFFSET('6. Patients'!$GK$9,1,MATCH($D46,'6. Patients'!$GL$9:$HG$9,0),ROWS('6. Patients'!DW$10:DW$107))),0)+
IFERROR(SUMPRODUCT('6. Patients'!CJ$10:CJ$107,OFFSET('6. Patients'!$HH$9,1,MATCH($D46,'6. Patients'!$HI$9:$HU$9,0),ROWS('6. Patients'!DW$10:DW$107))),0)+
IFERROR(SUMPRODUCT('6. Patients'!CJ$10:CJ$107,OFFSET('6. Patients'!$HV$9,1,MATCH($D46,'6. Patients'!$HW$9:$IR$9,0),ROWS('6. Patients'!DW$10:DW$107))),0)+
IFERROR(SUMPRODUCT('6. Patients'!CJ$10:CJ$107,OFFSET('6. Patients'!$IS$9,1,MATCH($D46,'6. Patients'!$IT$9:$JH$9,0),ROWS('6. Patients'!DW$10:DW$107))),0),
IFERROR(SUMPRODUCT('6. Patients'!CJ$10:CJ$107,OFFSET('6. Patients'!$JI$9,1,MATCH($D46,'6. Patients'!$JJ$9:$KE$9,0),ROWS('6. Patients'!DW$10:DW$107))),0)+
IFERROR(SUMPRODUCT('6. Patients'!CJ$10:CJ$107,OFFSET('6. Patients'!$KF$9,1,MATCH($D46,'6. Patients'!$KG$9:$KS$9,0),ROWS('6. Patients'!DW$10:DW$107))),0)+
IFERROR(SUMPRODUCT('6. Patients'!CJ$10:CJ$107,OFFSET('6. Patients'!$KT$9,1,MATCH($D46,'6. Patients'!$KU$9:$LP$9,0),ROWS('6. Patients'!DW$10:DW$107))),0)+
IFERROR(SUMPRODUCT('6. Patients'!CJ$10:CJ$107,OFFSET('6. Patients'!$LQ$9,1,MATCH($D46,'6. Patients'!$LR$9:$MF$9,0),ROWS('6. Patients'!DW$10:DW$107))),0))+
IFERROR(VLOOKUP($D46,$H$109:$L$139,COLUMNS($H$108:$J$108)-1+R$7,0)*$E46*$F46*'1. General Inputs'!$J$18,0),0)</f>
        <v>0</v>
      </c>
      <c r="S46" s="3">
        <f ca="1">ROUNDUP($F46*$E46*CHOOSE(S$7,
IFERROR(SUMPRODUCT('6. Patients'!CK$10:CK$107,OFFSET('6. Patients'!$DM$9,1,MATCH($D46,'6. Patients'!$DN$9:$EI$9,0),ROWS('6. Patients'!DX$10:DX$107))),0)+
IFERROR(SUMPRODUCT('6. Patients'!CK$10:CK$107,OFFSET('6. Patients'!$EJ$9,1,MATCH($D46,'6. Patients'!$EK$9:$EW$9,0),ROWS('6. Patients'!DX$10:DX$107))),0)+
IFERROR(SUMPRODUCT('6. Patients'!CK$10:CK$107,OFFSET('6. Patients'!$EX$9,1,MATCH($D46,'6. Patients'!$EY$9:$FT$9,0),ROWS('6. Patients'!DX$10:DX$107))),0)+
IFERROR(SUMPRODUCT('6. Patients'!CK$10:CK$107,OFFSET('6. Patients'!$FU$9,1,MATCH($D46,'6. Patients'!$FV$9:$GJ$9,0),ROWS('6. Patients'!DX$10:DX$107))),0),
IFERROR(SUMPRODUCT('6. Patients'!CK$10:CK$107,OFFSET('6. Patients'!$GK$9,1,MATCH($D46,'6. Patients'!$GL$9:$HG$9,0),ROWS('6. Patients'!DX$10:DX$107))),0)+
IFERROR(SUMPRODUCT('6. Patients'!CK$10:CK$107,OFFSET('6. Patients'!$HH$9,1,MATCH($D46,'6. Patients'!$HI$9:$HU$9,0),ROWS('6. Patients'!DX$10:DX$107))),0)+
IFERROR(SUMPRODUCT('6. Patients'!CK$10:CK$107,OFFSET('6. Patients'!$HV$9,1,MATCH($D46,'6. Patients'!$HW$9:$IR$9,0),ROWS('6. Patients'!DX$10:DX$107))),0)+
IFERROR(SUMPRODUCT('6. Patients'!CK$10:CK$107,OFFSET('6. Patients'!$IS$9,1,MATCH($D46,'6. Patients'!$IT$9:$JH$9,0),ROWS('6. Patients'!DX$10:DX$107))),0),
IFERROR(SUMPRODUCT('6. Patients'!CK$10:CK$107,OFFSET('6. Patients'!$JI$9,1,MATCH($D46,'6. Patients'!$JJ$9:$KE$9,0),ROWS('6. Patients'!DX$10:DX$107))),0)+
IFERROR(SUMPRODUCT('6. Patients'!CK$10:CK$107,OFFSET('6. Patients'!$KF$9,1,MATCH($D46,'6. Patients'!$KG$9:$KS$9,0),ROWS('6. Patients'!DX$10:DX$107))),0)+
IFERROR(SUMPRODUCT('6. Patients'!CK$10:CK$107,OFFSET('6. Patients'!$KT$9,1,MATCH($D46,'6. Patients'!$KU$9:$LP$9,0),ROWS('6. Patients'!DX$10:DX$107))),0)+
IFERROR(SUMPRODUCT('6. Patients'!CK$10:CK$107,OFFSET('6. Patients'!$LQ$9,1,MATCH($D46,'6. Patients'!$LR$9:$MF$9,0),ROWS('6. Patients'!DX$10:DX$107))),0))+
IFERROR(VLOOKUP($D46,$H$109:$L$139,COLUMNS($H$108:$J$108)-1+S$7,0)*$E46*$F46*'1. General Inputs'!$J$18,0),0)</f>
        <v>0</v>
      </c>
      <c r="T46" s="3">
        <f ca="1">ROUNDUP($F46*$E46*CHOOSE(T$7,
IFERROR(SUMPRODUCT('6. Patients'!CL$10:CL$107,OFFSET('6. Patients'!$DM$9,1,MATCH($D46,'6. Patients'!$DN$9:$EI$9,0),ROWS('6. Patients'!DY$10:DY$107))),0)+
IFERROR(SUMPRODUCT('6. Patients'!CL$10:CL$107,OFFSET('6. Patients'!$EJ$9,1,MATCH($D46,'6. Patients'!$EK$9:$EW$9,0),ROWS('6. Patients'!DY$10:DY$107))),0)+
IFERROR(SUMPRODUCT('6. Patients'!CL$10:CL$107,OFFSET('6. Patients'!$EX$9,1,MATCH($D46,'6. Patients'!$EY$9:$FT$9,0),ROWS('6. Patients'!DY$10:DY$107))),0)+
IFERROR(SUMPRODUCT('6. Patients'!CL$10:CL$107,OFFSET('6. Patients'!$FU$9,1,MATCH($D46,'6. Patients'!$FV$9:$GJ$9,0),ROWS('6. Patients'!DY$10:DY$107))),0),
IFERROR(SUMPRODUCT('6. Patients'!CL$10:CL$107,OFFSET('6. Patients'!$GK$9,1,MATCH($D46,'6. Patients'!$GL$9:$HG$9,0),ROWS('6. Patients'!DY$10:DY$107))),0)+
IFERROR(SUMPRODUCT('6. Patients'!CL$10:CL$107,OFFSET('6. Patients'!$HH$9,1,MATCH($D46,'6. Patients'!$HI$9:$HU$9,0),ROWS('6. Patients'!DY$10:DY$107))),0)+
IFERROR(SUMPRODUCT('6. Patients'!CL$10:CL$107,OFFSET('6. Patients'!$HV$9,1,MATCH($D46,'6. Patients'!$HW$9:$IR$9,0),ROWS('6. Patients'!DY$10:DY$107))),0)+
IFERROR(SUMPRODUCT('6. Patients'!CL$10:CL$107,OFFSET('6. Patients'!$IS$9,1,MATCH($D46,'6. Patients'!$IT$9:$JH$9,0),ROWS('6. Patients'!DY$10:DY$107))),0),
IFERROR(SUMPRODUCT('6. Patients'!CL$10:CL$107,OFFSET('6. Patients'!$JI$9,1,MATCH($D46,'6. Patients'!$JJ$9:$KE$9,0),ROWS('6. Patients'!DY$10:DY$107))),0)+
IFERROR(SUMPRODUCT('6. Patients'!CL$10:CL$107,OFFSET('6. Patients'!$KF$9,1,MATCH($D46,'6. Patients'!$KG$9:$KS$9,0),ROWS('6. Patients'!DY$10:DY$107))),0)+
IFERROR(SUMPRODUCT('6. Patients'!CL$10:CL$107,OFFSET('6. Patients'!$KT$9,1,MATCH($D46,'6. Patients'!$KU$9:$LP$9,0),ROWS('6. Patients'!DY$10:DY$107))),0)+
IFERROR(SUMPRODUCT('6. Patients'!CL$10:CL$107,OFFSET('6. Patients'!$LQ$9,1,MATCH($D46,'6. Patients'!$LR$9:$MF$9,0),ROWS('6. Patients'!DY$10:DY$107))),0))+
IFERROR(VLOOKUP($D46,$H$109:$L$139,COLUMNS($H$108:$J$108)-1+T$7,0)*$E46*$F46*'1. General Inputs'!$J$18,0),0)</f>
        <v>0</v>
      </c>
      <c r="U46" s="3">
        <f ca="1">ROUNDUP($F46*$E46*CHOOSE(U$7,
IFERROR(SUMPRODUCT('6. Patients'!CM$10:CM$107,OFFSET('6. Patients'!$DM$9,1,MATCH($D46,'6. Patients'!$DN$9:$EI$9,0),ROWS('6. Patients'!DZ$10:DZ$107))),0)+
IFERROR(SUMPRODUCT('6. Patients'!CM$10:CM$107,OFFSET('6. Patients'!$EJ$9,1,MATCH($D46,'6. Patients'!$EK$9:$EW$9,0),ROWS('6. Patients'!DZ$10:DZ$107))),0)+
IFERROR(SUMPRODUCT('6. Patients'!CM$10:CM$107,OFFSET('6. Patients'!$EX$9,1,MATCH($D46,'6. Patients'!$EY$9:$FT$9,0),ROWS('6. Patients'!DZ$10:DZ$107))),0)+
IFERROR(SUMPRODUCT('6. Patients'!CM$10:CM$107,OFFSET('6. Patients'!$FU$9,1,MATCH($D46,'6. Patients'!$FV$9:$GJ$9,0),ROWS('6. Patients'!DZ$10:DZ$107))),0),
IFERROR(SUMPRODUCT('6. Patients'!CM$10:CM$107,OFFSET('6. Patients'!$GK$9,1,MATCH($D46,'6. Patients'!$GL$9:$HG$9,0),ROWS('6. Patients'!DZ$10:DZ$107))),0)+
IFERROR(SUMPRODUCT('6. Patients'!CM$10:CM$107,OFFSET('6. Patients'!$HH$9,1,MATCH($D46,'6. Patients'!$HI$9:$HU$9,0),ROWS('6. Patients'!DZ$10:DZ$107))),0)+
IFERROR(SUMPRODUCT('6. Patients'!CM$10:CM$107,OFFSET('6. Patients'!$HV$9,1,MATCH($D46,'6. Patients'!$HW$9:$IR$9,0),ROWS('6. Patients'!DZ$10:DZ$107))),0)+
IFERROR(SUMPRODUCT('6. Patients'!CM$10:CM$107,OFFSET('6. Patients'!$IS$9,1,MATCH($D46,'6. Patients'!$IT$9:$JH$9,0),ROWS('6. Patients'!DZ$10:DZ$107))),0),
IFERROR(SUMPRODUCT('6. Patients'!CM$10:CM$107,OFFSET('6. Patients'!$JI$9,1,MATCH($D46,'6. Patients'!$JJ$9:$KE$9,0),ROWS('6. Patients'!DZ$10:DZ$107))),0)+
IFERROR(SUMPRODUCT('6. Patients'!CM$10:CM$107,OFFSET('6. Patients'!$KF$9,1,MATCH($D46,'6. Patients'!$KG$9:$KS$9,0),ROWS('6. Patients'!DZ$10:DZ$107))),0)+
IFERROR(SUMPRODUCT('6. Patients'!CM$10:CM$107,OFFSET('6. Patients'!$KT$9,1,MATCH($D46,'6. Patients'!$KU$9:$LP$9,0),ROWS('6. Patients'!DZ$10:DZ$107))),0)+
IFERROR(SUMPRODUCT('6. Patients'!CM$10:CM$107,OFFSET('6. Patients'!$LQ$9,1,MATCH($D46,'6. Patients'!$LR$9:$MF$9,0),ROWS('6. Patients'!DZ$10:DZ$107))),0))+
IFERROR(VLOOKUP($D46,$H$109:$L$139,COLUMNS($H$108:$J$108)-1+U$7,0)*$E46*$F46*'1. General Inputs'!$J$18,0),0)</f>
        <v>0</v>
      </c>
      <c r="V46" s="3">
        <f ca="1">ROUNDUP($F46*$E46*CHOOSE(V$7,
IFERROR(SUMPRODUCT('6. Patients'!CN$10:CN$107,OFFSET('6. Patients'!$DM$9,1,MATCH($D46,'6. Patients'!$DN$9:$EI$9,0),ROWS('6. Patients'!EA$10:EA$107))),0)+
IFERROR(SUMPRODUCT('6. Patients'!CN$10:CN$107,OFFSET('6. Patients'!$EJ$9,1,MATCH($D46,'6. Patients'!$EK$9:$EW$9,0),ROWS('6. Patients'!EA$10:EA$107))),0)+
IFERROR(SUMPRODUCT('6. Patients'!CN$10:CN$107,OFFSET('6. Patients'!$EX$9,1,MATCH($D46,'6. Patients'!$EY$9:$FT$9,0),ROWS('6. Patients'!EA$10:EA$107))),0)+
IFERROR(SUMPRODUCT('6. Patients'!CN$10:CN$107,OFFSET('6. Patients'!$FU$9,1,MATCH($D46,'6. Patients'!$FV$9:$GJ$9,0),ROWS('6. Patients'!EA$10:EA$107))),0),
IFERROR(SUMPRODUCT('6. Patients'!CN$10:CN$107,OFFSET('6. Patients'!$GK$9,1,MATCH($D46,'6. Patients'!$GL$9:$HG$9,0),ROWS('6. Patients'!EA$10:EA$107))),0)+
IFERROR(SUMPRODUCT('6. Patients'!CN$10:CN$107,OFFSET('6. Patients'!$HH$9,1,MATCH($D46,'6. Patients'!$HI$9:$HU$9,0),ROWS('6. Patients'!EA$10:EA$107))),0)+
IFERROR(SUMPRODUCT('6. Patients'!CN$10:CN$107,OFFSET('6. Patients'!$HV$9,1,MATCH($D46,'6. Patients'!$HW$9:$IR$9,0),ROWS('6. Patients'!EA$10:EA$107))),0)+
IFERROR(SUMPRODUCT('6. Patients'!CN$10:CN$107,OFFSET('6. Patients'!$IS$9,1,MATCH($D46,'6. Patients'!$IT$9:$JH$9,0),ROWS('6. Patients'!EA$10:EA$107))),0),
IFERROR(SUMPRODUCT('6. Patients'!CN$10:CN$107,OFFSET('6. Patients'!$JI$9,1,MATCH($D46,'6. Patients'!$JJ$9:$KE$9,0),ROWS('6. Patients'!EA$10:EA$107))),0)+
IFERROR(SUMPRODUCT('6. Patients'!CN$10:CN$107,OFFSET('6. Patients'!$KF$9,1,MATCH($D46,'6. Patients'!$KG$9:$KS$9,0),ROWS('6. Patients'!EA$10:EA$107))),0)+
IFERROR(SUMPRODUCT('6. Patients'!CN$10:CN$107,OFFSET('6. Patients'!$KT$9,1,MATCH($D46,'6. Patients'!$KU$9:$LP$9,0),ROWS('6. Patients'!EA$10:EA$107))),0)+
IFERROR(SUMPRODUCT('6. Patients'!CN$10:CN$107,OFFSET('6. Patients'!$LQ$9,1,MATCH($D46,'6. Patients'!$LR$9:$MF$9,0),ROWS('6. Patients'!EA$10:EA$107))),0))+
IFERROR(VLOOKUP($D46,$H$109:$L$139,COLUMNS($H$108:$J$108)-1+V$7,0)*$E46*$F46*'1. General Inputs'!$J$18,0),0)</f>
        <v>0</v>
      </c>
      <c r="W46" s="3">
        <f ca="1">ROUNDUP($F46*$E46*CHOOSE(W$7,
IFERROR(SUMPRODUCT('6. Patients'!CO$10:CO$107,OFFSET('6. Patients'!$DM$9,1,MATCH($D46,'6. Patients'!$DN$9:$EI$9,0),ROWS('6. Patients'!EB$10:EB$107))),0)+
IFERROR(SUMPRODUCT('6. Patients'!CO$10:CO$107,OFFSET('6. Patients'!$EJ$9,1,MATCH($D46,'6. Patients'!$EK$9:$EW$9,0),ROWS('6. Patients'!EB$10:EB$107))),0)+
IFERROR(SUMPRODUCT('6. Patients'!CO$10:CO$107,OFFSET('6. Patients'!$EX$9,1,MATCH($D46,'6. Patients'!$EY$9:$FT$9,0),ROWS('6. Patients'!EB$10:EB$107))),0)+
IFERROR(SUMPRODUCT('6. Patients'!CO$10:CO$107,OFFSET('6. Patients'!$FU$9,1,MATCH($D46,'6. Patients'!$FV$9:$GJ$9,0),ROWS('6. Patients'!EB$10:EB$107))),0),
IFERROR(SUMPRODUCT('6. Patients'!CO$10:CO$107,OFFSET('6. Patients'!$GK$9,1,MATCH($D46,'6. Patients'!$GL$9:$HG$9,0),ROWS('6. Patients'!EB$10:EB$107))),0)+
IFERROR(SUMPRODUCT('6. Patients'!CO$10:CO$107,OFFSET('6. Patients'!$HH$9,1,MATCH($D46,'6. Patients'!$HI$9:$HU$9,0),ROWS('6. Patients'!EB$10:EB$107))),0)+
IFERROR(SUMPRODUCT('6. Patients'!CO$10:CO$107,OFFSET('6. Patients'!$HV$9,1,MATCH($D46,'6. Patients'!$HW$9:$IR$9,0),ROWS('6. Patients'!EB$10:EB$107))),0)+
IFERROR(SUMPRODUCT('6. Patients'!CO$10:CO$107,OFFSET('6. Patients'!$IS$9,1,MATCH($D46,'6. Patients'!$IT$9:$JH$9,0),ROWS('6. Patients'!EB$10:EB$107))),0),
IFERROR(SUMPRODUCT('6. Patients'!CO$10:CO$107,OFFSET('6. Patients'!$JI$9,1,MATCH($D46,'6. Patients'!$JJ$9:$KE$9,0),ROWS('6. Patients'!EB$10:EB$107))),0)+
IFERROR(SUMPRODUCT('6. Patients'!CO$10:CO$107,OFFSET('6. Patients'!$KF$9,1,MATCH($D46,'6. Patients'!$KG$9:$KS$9,0),ROWS('6. Patients'!EB$10:EB$107))),0)+
IFERROR(SUMPRODUCT('6. Patients'!CO$10:CO$107,OFFSET('6. Patients'!$KT$9,1,MATCH($D46,'6. Patients'!$KU$9:$LP$9,0),ROWS('6. Patients'!EB$10:EB$107))),0)+
IFERROR(SUMPRODUCT('6. Patients'!CO$10:CO$107,OFFSET('6. Patients'!$LQ$9,1,MATCH($D46,'6. Patients'!$LR$9:$MF$9,0),ROWS('6. Patients'!EB$10:EB$107))),0))+
IFERROR(VLOOKUP($D46,$H$109:$L$139,COLUMNS($H$108:$J$108)-1+W$7,0)*$E46*$F46*'1. General Inputs'!$J$18,0),0)</f>
        <v>0</v>
      </c>
      <c r="X46" s="3">
        <f ca="1">ROUNDUP($F46*$E46*CHOOSE(X$7,
IFERROR(SUMPRODUCT('6. Patients'!CP$10:CP$107,OFFSET('6. Patients'!$DM$9,1,MATCH($D46,'6. Patients'!$DN$9:$EI$9,0),ROWS('6. Patients'!EC$10:EC$107))),0)+
IFERROR(SUMPRODUCT('6. Patients'!CP$10:CP$107,OFFSET('6. Patients'!$EJ$9,1,MATCH($D46,'6. Patients'!$EK$9:$EW$9,0),ROWS('6. Patients'!EC$10:EC$107))),0)+
IFERROR(SUMPRODUCT('6. Patients'!CP$10:CP$107,OFFSET('6. Patients'!$EX$9,1,MATCH($D46,'6. Patients'!$EY$9:$FT$9,0),ROWS('6. Patients'!EC$10:EC$107))),0)+
IFERROR(SUMPRODUCT('6. Patients'!CP$10:CP$107,OFFSET('6. Patients'!$FU$9,1,MATCH($D46,'6. Patients'!$FV$9:$GJ$9,0),ROWS('6. Patients'!EC$10:EC$107))),0),
IFERROR(SUMPRODUCT('6. Patients'!CP$10:CP$107,OFFSET('6. Patients'!$GK$9,1,MATCH($D46,'6. Patients'!$GL$9:$HG$9,0),ROWS('6. Patients'!EC$10:EC$107))),0)+
IFERROR(SUMPRODUCT('6. Patients'!CP$10:CP$107,OFFSET('6. Patients'!$HH$9,1,MATCH($D46,'6. Patients'!$HI$9:$HU$9,0),ROWS('6. Patients'!EC$10:EC$107))),0)+
IFERROR(SUMPRODUCT('6. Patients'!CP$10:CP$107,OFFSET('6. Patients'!$HV$9,1,MATCH($D46,'6. Patients'!$HW$9:$IR$9,0),ROWS('6. Patients'!EC$10:EC$107))),0)+
IFERROR(SUMPRODUCT('6. Patients'!CP$10:CP$107,OFFSET('6. Patients'!$IS$9,1,MATCH($D46,'6. Patients'!$IT$9:$JH$9,0),ROWS('6. Patients'!EC$10:EC$107))),0),
IFERROR(SUMPRODUCT('6. Patients'!CP$10:CP$107,OFFSET('6. Patients'!$JI$9,1,MATCH($D46,'6. Patients'!$JJ$9:$KE$9,0),ROWS('6. Patients'!EC$10:EC$107))),0)+
IFERROR(SUMPRODUCT('6. Patients'!CP$10:CP$107,OFFSET('6. Patients'!$KF$9,1,MATCH($D46,'6. Patients'!$KG$9:$KS$9,0),ROWS('6. Patients'!EC$10:EC$107))),0)+
IFERROR(SUMPRODUCT('6. Patients'!CP$10:CP$107,OFFSET('6. Patients'!$KT$9,1,MATCH($D46,'6. Patients'!$KU$9:$LP$9,0),ROWS('6. Patients'!EC$10:EC$107))),0)+
IFERROR(SUMPRODUCT('6. Patients'!CP$10:CP$107,OFFSET('6. Patients'!$LQ$9,1,MATCH($D46,'6. Patients'!$LR$9:$MF$9,0),ROWS('6. Patients'!EC$10:EC$107))),0))+
IFERROR(VLOOKUP($D46,$H$109:$L$139,COLUMNS($H$108:$J$108)-1+X$7,0)*$E46*$F46*'1. General Inputs'!$J$18,0),0)</f>
        <v>0</v>
      </c>
      <c r="Y46" s="3">
        <f ca="1">ROUNDUP($F46*$E46*CHOOSE(Y$7,
IFERROR(SUMPRODUCT('6. Patients'!CQ$10:CQ$107,OFFSET('6. Patients'!$DM$9,1,MATCH($D46,'6. Patients'!$DN$9:$EI$9,0),ROWS('6. Patients'!ED$10:ED$107))),0)+
IFERROR(SUMPRODUCT('6. Patients'!CQ$10:CQ$107,OFFSET('6. Patients'!$EJ$9,1,MATCH($D46,'6. Patients'!$EK$9:$EW$9,0),ROWS('6. Patients'!ED$10:ED$107))),0)+
IFERROR(SUMPRODUCT('6. Patients'!CQ$10:CQ$107,OFFSET('6. Patients'!$EX$9,1,MATCH($D46,'6. Patients'!$EY$9:$FT$9,0),ROWS('6. Patients'!ED$10:ED$107))),0)+
IFERROR(SUMPRODUCT('6. Patients'!CQ$10:CQ$107,OFFSET('6. Patients'!$FU$9,1,MATCH($D46,'6. Patients'!$FV$9:$GJ$9,0),ROWS('6. Patients'!ED$10:ED$107))),0),
IFERROR(SUMPRODUCT('6. Patients'!CQ$10:CQ$107,OFFSET('6. Patients'!$GK$9,1,MATCH($D46,'6. Patients'!$GL$9:$HG$9,0),ROWS('6. Patients'!ED$10:ED$107))),0)+
IFERROR(SUMPRODUCT('6. Patients'!CQ$10:CQ$107,OFFSET('6. Patients'!$HH$9,1,MATCH($D46,'6. Patients'!$HI$9:$HU$9,0),ROWS('6. Patients'!ED$10:ED$107))),0)+
IFERROR(SUMPRODUCT('6. Patients'!CQ$10:CQ$107,OFFSET('6. Patients'!$HV$9,1,MATCH($D46,'6. Patients'!$HW$9:$IR$9,0),ROWS('6. Patients'!ED$10:ED$107))),0)+
IFERROR(SUMPRODUCT('6. Patients'!CQ$10:CQ$107,OFFSET('6. Patients'!$IS$9,1,MATCH($D46,'6. Patients'!$IT$9:$JH$9,0),ROWS('6. Patients'!ED$10:ED$107))),0),
IFERROR(SUMPRODUCT('6. Patients'!CQ$10:CQ$107,OFFSET('6. Patients'!$JI$9,1,MATCH($D46,'6. Patients'!$JJ$9:$KE$9,0),ROWS('6. Patients'!ED$10:ED$107))),0)+
IFERROR(SUMPRODUCT('6. Patients'!CQ$10:CQ$107,OFFSET('6. Patients'!$KF$9,1,MATCH($D46,'6. Patients'!$KG$9:$KS$9,0),ROWS('6. Patients'!ED$10:ED$107))),0)+
IFERROR(SUMPRODUCT('6. Patients'!CQ$10:CQ$107,OFFSET('6. Patients'!$KT$9,1,MATCH($D46,'6. Patients'!$KU$9:$LP$9,0),ROWS('6. Patients'!ED$10:ED$107))),0)+
IFERROR(SUMPRODUCT('6. Patients'!CQ$10:CQ$107,OFFSET('6. Patients'!$LQ$9,1,MATCH($D46,'6. Patients'!$LR$9:$MF$9,0),ROWS('6. Patients'!ED$10:ED$107))),0))+
IFERROR(VLOOKUP($D46,$H$109:$L$139,COLUMNS($H$108:$J$108)-1+Y$7,0)*$E46*$F46*'1. General Inputs'!$J$18,0),0)</f>
        <v>0</v>
      </c>
      <c r="Z46" s="3">
        <f ca="1">ROUNDUP($F46*$E46*CHOOSE(Z$7,
IFERROR(SUMPRODUCT('6. Patients'!CR$10:CR$107,OFFSET('6. Patients'!$DM$9,1,MATCH($D46,'6. Patients'!$DN$9:$EI$9,0),ROWS('6. Patients'!EE$10:EE$107))),0)+
IFERROR(SUMPRODUCT('6. Patients'!CR$10:CR$107,OFFSET('6. Patients'!$EJ$9,1,MATCH($D46,'6. Patients'!$EK$9:$EW$9,0),ROWS('6. Patients'!EE$10:EE$107))),0)+
IFERROR(SUMPRODUCT('6. Patients'!CR$10:CR$107,OFFSET('6. Patients'!$EX$9,1,MATCH($D46,'6. Patients'!$EY$9:$FT$9,0),ROWS('6. Patients'!EE$10:EE$107))),0)+
IFERROR(SUMPRODUCT('6. Patients'!CR$10:CR$107,OFFSET('6. Patients'!$FU$9,1,MATCH($D46,'6. Patients'!$FV$9:$GJ$9,0),ROWS('6. Patients'!EE$10:EE$107))),0),
IFERROR(SUMPRODUCT('6. Patients'!CR$10:CR$107,OFFSET('6. Patients'!$GK$9,1,MATCH($D46,'6. Patients'!$GL$9:$HG$9,0),ROWS('6. Patients'!EE$10:EE$107))),0)+
IFERROR(SUMPRODUCT('6. Patients'!CR$10:CR$107,OFFSET('6. Patients'!$HH$9,1,MATCH($D46,'6. Patients'!$HI$9:$HU$9,0),ROWS('6. Patients'!EE$10:EE$107))),0)+
IFERROR(SUMPRODUCT('6. Patients'!CR$10:CR$107,OFFSET('6. Patients'!$HV$9,1,MATCH($D46,'6. Patients'!$HW$9:$IR$9,0),ROWS('6. Patients'!EE$10:EE$107))),0)+
IFERROR(SUMPRODUCT('6. Patients'!CR$10:CR$107,OFFSET('6. Patients'!$IS$9,1,MATCH($D46,'6. Patients'!$IT$9:$JH$9,0),ROWS('6. Patients'!EE$10:EE$107))),0),
IFERROR(SUMPRODUCT('6. Patients'!CR$10:CR$107,OFFSET('6. Patients'!$JI$9,1,MATCH($D46,'6. Patients'!$JJ$9:$KE$9,0),ROWS('6. Patients'!EE$10:EE$107))),0)+
IFERROR(SUMPRODUCT('6. Patients'!CR$10:CR$107,OFFSET('6. Patients'!$KF$9,1,MATCH($D46,'6. Patients'!$KG$9:$KS$9,0),ROWS('6. Patients'!EE$10:EE$107))),0)+
IFERROR(SUMPRODUCT('6. Patients'!CR$10:CR$107,OFFSET('6. Patients'!$KT$9,1,MATCH($D46,'6. Patients'!$KU$9:$LP$9,0),ROWS('6. Patients'!EE$10:EE$107))),0)+
IFERROR(SUMPRODUCT('6. Patients'!CR$10:CR$107,OFFSET('6. Patients'!$LQ$9,1,MATCH($D46,'6. Patients'!$LR$9:$MF$9,0),ROWS('6. Patients'!EE$10:EE$107))),0))+
IFERROR(VLOOKUP($D46,$H$109:$L$139,COLUMNS($H$108:$J$108)-1+Z$7,0)*$E46*$F46*'1. General Inputs'!$J$18,0),0)</f>
        <v>0</v>
      </c>
      <c r="AA46" s="3">
        <f ca="1">ROUNDUP($F46*$E46*CHOOSE(AA$7,
IFERROR(SUMPRODUCT('6. Patients'!CS$10:CS$107,OFFSET('6. Patients'!$DM$9,1,MATCH($D46,'6. Patients'!$DN$9:$EI$9,0),ROWS('6. Patients'!EF$10:EF$107))),0)+
IFERROR(SUMPRODUCT('6. Patients'!CS$10:CS$107,OFFSET('6. Patients'!$EJ$9,1,MATCH($D46,'6. Patients'!$EK$9:$EW$9,0),ROWS('6. Patients'!EF$10:EF$107))),0)+
IFERROR(SUMPRODUCT('6. Patients'!CS$10:CS$107,OFFSET('6. Patients'!$EX$9,1,MATCH($D46,'6. Patients'!$EY$9:$FT$9,0),ROWS('6. Patients'!EF$10:EF$107))),0)+
IFERROR(SUMPRODUCT('6. Patients'!CS$10:CS$107,OFFSET('6. Patients'!$FU$9,1,MATCH($D46,'6. Patients'!$FV$9:$GJ$9,0),ROWS('6. Patients'!EF$10:EF$107))),0),
IFERROR(SUMPRODUCT('6. Patients'!CS$10:CS$107,OFFSET('6. Patients'!$GK$9,1,MATCH($D46,'6. Patients'!$GL$9:$HG$9,0),ROWS('6. Patients'!EF$10:EF$107))),0)+
IFERROR(SUMPRODUCT('6. Patients'!CS$10:CS$107,OFFSET('6. Patients'!$HH$9,1,MATCH($D46,'6. Patients'!$HI$9:$HU$9,0),ROWS('6. Patients'!EF$10:EF$107))),0)+
IFERROR(SUMPRODUCT('6. Patients'!CS$10:CS$107,OFFSET('6. Patients'!$HV$9,1,MATCH($D46,'6. Patients'!$HW$9:$IR$9,0),ROWS('6. Patients'!EF$10:EF$107))),0)+
IFERROR(SUMPRODUCT('6. Patients'!CS$10:CS$107,OFFSET('6. Patients'!$IS$9,1,MATCH($D46,'6. Patients'!$IT$9:$JH$9,0),ROWS('6. Patients'!EF$10:EF$107))),0),
IFERROR(SUMPRODUCT('6. Patients'!CS$10:CS$107,OFFSET('6. Patients'!$JI$9,1,MATCH($D46,'6. Patients'!$JJ$9:$KE$9,0),ROWS('6. Patients'!EF$10:EF$107))),0)+
IFERROR(SUMPRODUCT('6. Patients'!CS$10:CS$107,OFFSET('6. Patients'!$KF$9,1,MATCH($D46,'6. Patients'!$KG$9:$KS$9,0),ROWS('6. Patients'!EF$10:EF$107))),0)+
IFERROR(SUMPRODUCT('6. Patients'!CS$10:CS$107,OFFSET('6. Patients'!$KT$9,1,MATCH($D46,'6. Patients'!$KU$9:$LP$9,0),ROWS('6. Patients'!EF$10:EF$107))),0)+
IFERROR(SUMPRODUCT('6. Patients'!CS$10:CS$107,OFFSET('6. Patients'!$LQ$9,1,MATCH($D46,'6. Patients'!$LR$9:$MF$9,0),ROWS('6. Patients'!EF$10:EF$107))),0))+
IFERROR(VLOOKUP($D46,$H$109:$L$139,COLUMNS($H$108:$J$108)-1+AA$7,0)*$E46*$F46*'1. General Inputs'!$J$18,0),0)</f>
        <v>0</v>
      </c>
      <c r="AB46" s="3">
        <f ca="1">ROUNDUP($F46*$E46*CHOOSE(AB$7,
IFERROR(SUMPRODUCT('6. Patients'!CT$10:CT$107,OFFSET('6. Patients'!$DM$9,1,MATCH($D46,'6. Patients'!$DN$9:$EI$9,0),ROWS('6. Patients'!EG$10:EG$107))),0)+
IFERROR(SUMPRODUCT('6. Patients'!CT$10:CT$107,OFFSET('6. Patients'!$EJ$9,1,MATCH($D46,'6. Patients'!$EK$9:$EW$9,0),ROWS('6. Patients'!EG$10:EG$107))),0)+
IFERROR(SUMPRODUCT('6. Patients'!CT$10:CT$107,OFFSET('6. Patients'!$EX$9,1,MATCH($D46,'6. Patients'!$EY$9:$FT$9,0),ROWS('6. Patients'!EG$10:EG$107))),0)+
IFERROR(SUMPRODUCT('6. Patients'!CT$10:CT$107,OFFSET('6. Patients'!$FU$9,1,MATCH($D46,'6. Patients'!$FV$9:$GJ$9,0),ROWS('6. Patients'!EG$10:EG$107))),0),
IFERROR(SUMPRODUCT('6. Patients'!CT$10:CT$107,OFFSET('6. Patients'!$GK$9,1,MATCH($D46,'6. Patients'!$GL$9:$HG$9,0),ROWS('6. Patients'!EG$10:EG$107))),0)+
IFERROR(SUMPRODUCT('6. Patients'!CT$10:CT$107,OFFSET('6. Patients'!$HH$9,1,MATCH($D46,'6. Patients'!$HI$9:$HU$9,0),ROWS('6. Patients'!EG$10:EG$107))),0)+
IFERROR(SUMPRODUCT('6. Patients'!CT$10:CT$107,OFFSET('6. Patients'!$HV$9,1,MATCH($D46,'6. Patients'!$HW$9:$IR$9,0),ROWS('6. Patients'!EG$10:EG$107))),0)+
IFERROR(SUMPRODUCT('6. Patients'!CT$10:CT$107,OFFSET('6. Patients'!$IS$9,1,MATCH($D46,'6. Patients'!$IT$9:$JH$9,0),ROWS('6. Patients'!EG$10:EG$107))),0),
IFERROR(SUMPRODUCT('6. Patients'!CT$10:CT$107,OFFSET('6. Patients'!$JI$9,1,MATCH($D46,'6. Patients'!$JJ$9:$KE$9,0),ROWS('6. Patients'!EG$10:EG$107))),0)+
IFERROR(SUMPRODUCT('6. Patients'!CT$10:CT$107,OFFSET('6. Patients'!$KF$9,1,MATCH($D46,'6. Patients'!$KG$9:$KS$9,0),ROWS('6. Patients'!EG$10:EG$107))),0)+
IFERROR(SUMPRODUCT('6. Patients'!CT$10:CT$107,OFFSET('6. Patients'!$KT$9,1,MATCH($D46,'6. Patients'!$KU$9:$LP$9,0),ROWS('6. Patients'!EG$10:EG$107))),0)+
IFERROR(SUMPRODUCT('6. Patients'!CT$10:CT$107,OFFSET('6. Patients'!$LQ$9,1,MATCH($D46,'6. Patients'!$LR$9:$MF$9,0),ROWS('6. Patients'!EG$10:EG$107))),0))+
IFERROR(VLOOKUP($D46,$H$109:$L$139,COLUMNS($H$108:$J$108)-1+AB$7,0)*$E46*$F46*'1. General Inputs'!$J$18,0),0)</f>
        <v>0</v>
      </c>
      <c r="AC46" s="3">
        <f ca="1">ROUNDUP($F46*$E46*CHOOSE(AC$7,
IFERROR(SUMPRODUCT('6. Patients'!CU$10:CU$107,OFFSET('6. Patients'!$DM$9,1,MATCH($D46,'6. Patients'!$DN$9:$EI$9,0),ROWS('6. Patients'!EH$10:EH$107))),0)+
IFERROR(SUMPRODUCT('6. Patients'!CU$10:CU$107,OFFSET('6. Patients'!$EJ$9,1,MATCH($D46,'6. Patients'!$EK$9:$EW$9,0),ROWS('6. Patients'!EH$10:EH$107))),0)+
IFERROR(SUMPRODUCT('6. Patients'!CU$10:CU$107,OFFSET('6. Patients'!$EX$9,1,MATCH($D46,'6. Patients'!$EY$9:$FT$9,0),ROWS('6. Patients'!EH$10:EH$107))),0)+
IFERROR(SUMPRODUCT('6. Patients'!CU$10:CU$107,OFFSET('6. Patients'!$FU$9,1,MATCH($D46,'6. Patients'!$FV$9:$GJ$9,0),ROWS('6. Patients'!EH$10:EH$107))),0),
IFERROR(SUMPRODUCT('6. Patients'!CU$10:CU$107,OFFSET('6. Patients'!$GK$9,1,MATCH($D46,'6. Patients'!$GL$9:$HG$9,0),ROWS('6. Patients'!EH$10:EH$107))),0)+
IFERROR(SUMPRODUCT('6. Patients'!CU$10:CU$107,OFFSET('6. Patients'!$HH$9,1,MATCH($D46,'6. Patients'!$HI$9:$HU$9,0),ROWS('6. Patients'!EH$10:EH$107))),0)+
IFERROR(SUMPRODUCT('6. Patients'!CU$10:CU$107,OFFSET('6. Patients'!$HV$9,1,MATCH($D46,'6. Patients'!$HW$9:$IR$9,0),ROWS('6. Patients'!EH$10:EH$107))),0)+
IFERROR(SUMPRODUCT('6. Patients'!CU$10:CU$107,OFFSET('6. Patients'!$IS$9,1,MATCH($D46,'6. Patients'!$IT$9:$JH$9,0),ROWS('6. Patients'!EH$10:EH$107))),0),
IFERROR(SUMPRODUCT('6. Patients'!CU$10:CU$107,OFFSET('6. Patients'!$JI$9,1,MATCH($D46,'6. Patients'!$JJ$9:$KE$9,0),ROWS('6. Patients'!EH$10:EH$107))),0)+
IFERROR(SUMPRODUCT('6. Patients'!CU$10:CU$107,OFFSET('6. Patients'!$KF$9,1,MATCH($D46,'6. Patients'!$KG$9:$KS$9,0),ROWS('6. Patients'!EH$10:EH$107))),0)+
IFERROR(SUMPRODUCT('6. Patients'!CU$10:CU$107,OFFSET('6. Patients'!$KT$9,1,MATCH($D46,'6. Patients'!$KU$9:$LP$9,0),ROWS('6. Patients'!EH$10:EH$107))),0)+
IFERROR(SUMPRODUCT('6. Patients'!CU$10:CU$107,OFFSET('6. Patients'!$LQ$9,1,MATCH($D46,'6. Patients'!$LR$9:$MF$9,0),ROWS('6. Patients'!EH$10:EH$107))),0))+
IFERROR(VLOOKUP($D46,$H$109:$L$139,COLUMNS($H$108:$J$108)-1+AC$7,0)*$E46*$F46*'1. General Inputs'!$J$18,0),0)</f>
        <v>0</v>
      </c>
      <c r="AD46" s="3">
        <f ca="1">ROUNDUP($F46*$E46*CHOOSE(AD$7,
IFERROR(SUMPRODUCT('6. Patients'!CV$10:CV$107,OFFSET('6. Patients'!$DM$9,1,MATCH($D46,'6. Patients'!$DN$9:$EI$9,0),ROWS('6. Patients'!EI$10:EI$107))),0)+
IFERROR(SUMPRODUCT('6. Patients'!CV$10:CV$107,OFFSET('6. Patients'!$EJ$9,1,MATCH($D46,'6. Patients'!$EK$9:$EW$9,0),ROWS('6. Patients'!EI$10:EI$107))),0)+
IFERROR(SUMPRODUCT('6. Patients'!CV$10:CV$107,OFFSET('6. Patients'!$EX$9,1,MATCH($D46,'6. Patients'!$EY$9:$FT$9,0),ROWS('6. Patients'!EI$10:EI$107))),0)+
IFERROR(SUMPRODUCT('6. Patients'!CV$10:CV$107,OFFSET('6. Patients'!$FU$9,1,MATCH($D46,'6. Patients'!$FV$9:$GJ$9,0),ROWS('6. Patients'!EI$10:EI$107))),0),
IFERROR(SUMPRODUCT('6. Patients'!CV$10:CV$107,OFFSET('6. Patients'!$GK$9,1,MATCH($D46,'6. Patients'!$GL$9:$HG$9,0),ROWS('6. Patients'!EI$10:EI$107))),0)+
IFERROR(SUMPRODUCT('6. Patients'!CV$10:CV$107,OFFSET('6. Patients'!$HH$9,1,MATCH($D46,'6. Patients'!$HI$9:$HU$9,0),ROWS('6. Patients'!EI$10:EI$107))),0)+
IFERROR(SUMPRODUCT('6. Patients'!CV$10:CV$107,OFFSET('6. Patients'!$HV$9,1,MATCH($D46,'6. Patients'!$HW$9:$IR$9,0),ROWS('6. Patients'!EI$10:EI$107))),0)+
IFERROR(SUMPRODUCT('6. Patients'!CV$10:CV$107,OFFSET('6. Patients'!$IS$9,1,MATCH($D46,'6. Patients'!$IT$9:$JH$9,0),ROWS('6. Patients'!EI$10:EI$107))),0),
IFERROR(SUMPRODUCT('6. Patients'!CV$10:CV$107,OFFSET('6. Patients'!$JI$9,1,MATCH($D46,'6. Patients'!$JJ$9:$KE$9,0),ROWS('6. Patients'!EI$10:EI$107))),0)+
IFERROR(SUMPRODUCT('6. Patients'!CV$10:CV$107,OFFSET('6. Patients'!$KF$9,1,MATCH($D46,'6. Patients'!$KG$9:$KS$9,0),ROWS('6. Patients'!EI$10:EI$107))),0)+
IFERROR(SUMPRODUCT('6. Patients'!CV$10:CV$107,OFFSET('6. Patients'!$KT$9,1,MATCH($D46,'6. Patients'!$KU$9:$LP$9,0),ROWS('6. Patients'!EI$10:EI$107))),0)+
IFERROR(SUMPRODUCT('6. Patients'!CV$10:CV$107,OFFSET('6. Patients'!$LQ$9,1,MATCH($D46,'6. Patients'!$LR$9:$MF$9,0),ROWS('6. Patients'!EI$10:EI$107))),0))+
IFERROR(VLOOKUP($D46,$H$109:$L$139,COLUMNS($H$108:$J$108)-1+AD$7,0)*$E46*$F46*'1. General Inputs'!$J$18,0),0)</f>
        <v>0</v>
      </c>
      <c r="AE46" s="3">
        <f ca="1">ROUNDUP($F46*$E46*CHOOSE(AE$7,
IFERROR(SUMPRODUCT('6. Patients'!CW$10:CW$107,OFFSET('6. Patients'!$DM$9,1,MATCH($D46,'6. Patients'!$DN$9:$EI$9,0),ROWS('6. Patients'!EJ$10:EJ$107))),0)+
IFERROR(SUMPRODUCT('6. Patients'!CW$10:CW$107,OFFSET('6. Patients'!$EJ$9,1,MATCH($D46,'6. Patients'!$EK$9:$EW$9,0),ROWS('6. Patients'!EJ$10:EJ$107))),0)+
IFERROR(SUMPRODUCT('6. Patients'!CW$10:CW$107,OFFSET('6. Patients'!$EX$9,1,MATCH($D46,'6. Patients'!$EY$9:$FT$9,0),ROWS('6. Patients'!EJ$10:EJ$107))),0)+
IFERROR(SUMPRODUCT('6. Patients'!CW$10:CW$107,OFFSET('6. Patients'!$FU$9,1,MATCH($D46,'6. Patients'!$FV$9:$GJ$9,0),ROWS('6. Patients'!EJ$10:EJ$107))),0),
IFERROR(SUMPRODUCT('6. Patients'!CW$10:CW$107,OFFSET('6. Patients'!$GK$9,1,MATCH($D46,'6. Patients'!$GL$9:$HG$9,0),ROWS('6. Patients'!EJ$10:EJ$107))),0)+
IFERROR(SUMPRODUCT('6. Patients'!CW$10:CW$107,OFFSET('6. Patients'!$HH$9,1,MATCH($D46,'6. Patients'!$HI$9:$HU$9,0),ROWS('6. Patients'!EJ$10:EJ$107))),0)+
IFERROR(SUMPRODUCT('6. Patients'!CW$10:CW$107,OFFSET('6. Patients'!$HV$9,1,MATCH($D46,'6. Patients'!$HW$9:$IR$9,0),ROWS('6. Patients'!EJ$10:EJ$107))),0)+
IFERROR(SUMPRODUCT('6. Patients'!CW$10:CW$107,OFFSET('6. Patients'!$IS$9,1,MATCH($D46,'6. Patients'!$IT$9:$JH$9,0),ROWS('6. Patients'!EJ$10:EJ$107))),0),
IFERROR(SUMPRODUCT('6. Patients'!CW$10:CW$107,OFFSET('6. Patients'!$JI$9,1,MATCH($D46,'6. Patients'!$JJ$9:$KE$9,0),ROWS('6. Patients'!EJ$10:EJ$107))),0)+
IFERROR(SUMPRODUCT('6. Patients'!CW$10:CW$107,OFFSET('6. Patients'!$KF$9,1,MATCH($D46,'6. Patients'!$KG$9:$KS$9,0),ROWS('6. Patients'!EJ$10:EJ$107))),0)+
IFERROR(SUMPRODUCT('6. Patients'!CW$10:CW$107,OFFSET('6. Patients'!$KT$9,1,MATCH($D46,'6. Patients'!$KU$9:$LP$9,0),ROWS('6. Patients'!EJ$10:EJ$107))),0)+
IFERROR(SUMPRODUCT('6. Patients'!CW$10:CW$107,OFFSET('6. Patients'!$LQ$9,1,MATCH($D46,'6. Patients'!$LR$9:$MF$9,0),ROWS('6. Patients'!EJ$10:EJ$107))),0))+
IFERROR(VLOOKUP($D46,$H$109:$L$139,COLUMNS($H$108:$J$108)-1+AE$7,0)*$E46*$F46*'1. General Inputs'!$J$18,0),0)</f>
        <v>0</v>
      </c>
      <c r="AF46" s="3">
        <f ca="1">ROUNDUP($F46*$E46*CHOOSE(AF$7,
IFERROR(SUMPRODUCT('6. Patients'!CX$10:CX$107,OFFSET('6. Patients'!$DM$9,1,MATCH($D46,'6. Patients'!$DN$9:$EI$9,0),ROWS('6. Patients'!EK$10:EK$107))),0)+
IFERROR(SUMPRODUCT('6. Patients'!CX$10:CX$107,OFFSET('6. Patients'!$EJ$9,1,MATCH($D46,'6. Patients'!$EK$9:$EW$9,0),ROWS('6. Patients'!EK$10:EK$107))),0)+
IFERROR(SUMPRODUCT('6. Patients'!CX$10:CX$107,OFFSET('6. Patients'!$EX$9,1,MATCH($D46,'6. Patients'!$EY$9:$FT$9,0),ROWS('6. Patients'!EK$10:EK$107))),0)+
IFERROR(SUMPRODUCT('6. Patients'!CX$10:CX$107,OFFSET('6. Patients'!$FU$9,1,MATCH($D46,'6. Patients'!$FV$9:$GJ$9,0),ROWS('6. Patients'!EK$10:EK$107))),0),
IFERROR(SUMPRODUCT('6. Patients'!CX$10:CX$107,OFFSET('6. Patients'!$GK$9,1,MATCH($D46,'6. Patients'!$GL$9:$HG$9,0),ROWS('6. Patients'!EK$10:EK$107))),0)+
IFERROR(SUMPRODUCT('6. Patients'!CX$10:CX$107,OFFSET('6. Patients'!$HH$9,1,MATCH($D46,'6. Patients'!$HI$9:$HU$9,0),ROWS('6. Patients'!EK$10:EK$107))),0)+
IFERROR(SUMPRODUCT('6. Patients'!CX$10:CX$107,OFFSET('6. Patients'!$HV$9,1,MATCH($D46,'6. Patients'!$HW$9:$IR$9,0),ROWS('6. Patients'!EK$10:EK$107))),0)+
IFERROR(SUMPRODUCT('6. Patients'!CX$10:CX$107,OFFSET('6. Patients'!$IS$9,1,MATCH($D46,'6. Patients'!$IT$9:$JH$9,0),ROWS('6. Patients'!EK$10:EK$107))),0),
IFERROR(SUMPRODUCT('6. Patients'!CX$10:CX$107,OFFSET('6. Patients'!$JI$9,1,MATCH($D46,'6. Patients'!$JJ$9:$KE$9,0),ROWS('6. Patients'!EK$10:EK$107))),0)+
IFERROR(SUMPRODUCT('6. Patients'!CX$10:CX$107,OFFSET('6. Patients'!$KF$9,1,MATCH($D46,'6. Patients'!$KG$9:$KS$9,0),ROWS('6. Patients'!EK$10:EK$107))),0)+
IFERROR(SUMPRODUCT('6. Patients'!CX$10:CX$107,OFFSET('6. Patients'!$KT$9,1,MATCH($D46,'6. Patients'!$KU$9:$LP$9,0),ROWS('6. Patients'!EK$10:EK$107))),0)+
IFERROR(SUMPRODUCT('6. Patients'!CX$10:CX$107,OFFSET('6. Patients'!$LQ$9,1,MATCH($D46,'6. Patients'!$LR$9:$MF$9,0),ROWS('6. Patients'!EK$10:EK$107))),0))+
IFERROR(VLOOKUP($D46,$H$109:$L$139,COLUMNS($H$108:$J$108)-1+AF$7,0)*$E46*$F46*'1. General Inputs'!$J$18,0),0)</f>
        <v>0</v>
      </c>
      <c r="AG46" s="3">
        <f ca="1">ROUNDUP($F46*$E46*CHOOSE(AG$7,
IFERROR(SUMPRODUCT('6. Patients'!CY$10:CY$107,OFFSET('6. Patients'!$DM$9,1,MATCH($D46,'6. Patients'!$DN$9:$EI$9,0),ROWS('6. Patients'!EL$10:EL$107))),0)+
IFERROR(SUMPRODUCT('6. Patients'!CY$10:CY$107,OFFSET('6. Patients'!$EJ$9,1,MATCH($D46,'6. Patients'!$EK$9:$EW$9,0),ROWS('6. Patients'!EL$10:EL$107))),0)+
IFERROR(SUMPRODUCT('6. Patients'!CY$10:CY$107,OFFSET('6. Patients'!$EX$9,1,MATCH($D46,'6. Patients'!$EY$9:$FT$9,0),ROWS('6. Patients'!EL$10:EL$107))),0)+
IFERROR(SUMPRODUCT('6. Patients'!CY$10:CY$107,OFFSET('6. Patients'!$FU$9,1,MATCH($D46,'6. Patients'!$FV$9:$GJ$9,0),ROWS('6. Patients'!EL$10:EL$107))),0),
IFERROR(SUMPRODUCT('6. Patients'!CY$10:CY$107,OFFSET('6. Patients'!$GK$9,1,MATCH($D46,'6. Patients'!$GL$9:$HG$9,0),ROWS('6. Patients'!EL$10:EL$107))),0)+
IFERROR(SUMPRODUCT('6. Patients'!CY$10:CY$107,OFFSET('6. Patients'!$HH$9,1,MATCH($D46,'6. Patients'!$HI$9:$HU$9,0),ROWS('6. Patients'!EL$10:EL$107))),0)+
IFERROR(SUMPRODUCT('6. Patients'!CY$10:CY$107,OFFSET('6. Patients'!$HV$9,1,MATCH($D46,'6. Patients'!$HW$9:$IR$9,0),ROWS('6. Patients'!EL$10:EL$107))),0)+
IFERROR(SUMPRODUCT('6. Patients'!CY$10:CY$107,OFFSET('6. Patients'!$IS$9,1,MATCH($D46,'6. Patients'!$IT$9:$JH$9,0),ROWS('6. Patients'!EL$10:EL$107))),0),
IFERROR(SUMPRODUCT('6. Patients'!CY$10:CY$107,OFFSET('6. Patients'!$JI$9,1,MATCH($D46,'6. Patients'!$JJ$9:$KE$9,0),ROWS('6. Patients'!EL$10:EL$107))),0)+
IFERROR(SUMPRODUCT('6. Patients'!CY$10:CY$107,OFFSET('6. Patients'!$KF$9,1,MATCH($D46,'6. Patients'!$KG$9:$KS$9,0),ROWS('6. Patients'!EL$10:EL$107))),0)+
IFERROR(SUMPRODUCT('6. Patients'!CY$10:CY$107,OFFSET('6. Patients'!$KT$9,1,MATCH($D46,'6. Patients'!$KU$9:$LP$9,0),ROWS('6. Patients'!EL$10:EL$107))),0)+
IFERROR(SUMPRODUCT('6. Patients'!CY$10:CY$107,OFFSET('6. Patients'!$LQ$9,1,MATCH($D46,'6. Patients'!$LR$9:$MF$9,0),ROWS('6. Patients'!EL$10:EL$107))),0))+
IFERROR(VLOOKUP($D46,$H$109:$L$139,COLUMNS($H$108:$J$108)-1+AG$7,0)*$E46*$F46*'1. General Inputs'!$J$18,0),0)</f>
        <v>0</v>
      </c>
      <c r="AH46" s="3">
        <f ca="1">ROUNDUP($F46*$E46*CHOOSE(AH$7,
IFERROR(SUMPRODUCT('6. Patients'!CZ$10:CZ$107,OFFSET('6. Patients'!$DM$9,1,MATCH($D46,'6. Patients'!$DN$9:$EI$9,0),ROWS('6. Patients'!EM$10:EM$107))),0)+
IFERROR(SUMPRODUCT('6. Patients'!CZ$10:CZ$107,OFFSET('6. Patients'!$EJ$9,1,MATCH($D46,'6. Patients'!$EK$9:$EW$9,0),ROWS('6. Patients'!EM$10:EM$107))),0)+
IFERROR(SUMPRODUCT('6. Patients'!CZ$10:CZ$107,OFFSET('6. Patients'!$EX$9,1,MATCH($D46,'6. Patients'!$EY$9:$FT$9,0),ROWS('6. Patients'!EM$10:EM$107))),0)+
IFERROR(SUMPRODUCT('6. Patients'!CZ$10:CZ$107,OFFSET('6. Patients'!$FU$9,1,MATCH($D46,'6. Patients'!$FV$9:$GJ$9,0),ROWS('6. Patients'!EM$10:EM$107))),0),
IFERROR(SUMPRODUCT('6. Patients'!CZ$10:CZ$107,OFFSET('6. Patients'!$GK$9,1,MATCH($D46,'6. Patients'!$GL$9:$HG$9,0),ROWS('6. Patients'!EM$10:EM$107))),0)+
IFERROR(SUMPRODUCT('6. Patients'!CZ$10:CZ$107,OFFSET('6. Patients'!$HH$9,1,MATCH($D46,'6. Patients'!$HI$9:$HU$9,0),ROWS('6. Patients'!EM$10:EM$107))),0)+
IFERROR(SUMPRODUCT('6. Patients'!CZ$10:CZ$107,OFFSET('6. Patients'!$HV$9,1,MATCH($D46,'6. Patients'!$HW$9:$IR$9,0),ROWS('6. Patients'!EM$10:EM$107))),0)+
IFERROR(SUMPRODUCT('6. Patients'!CZ$10:CZ$107,OFFSET('6. Patients'!$IS$9,1,MATCH($D46,'6. Patients'!$IT$9:$JH$9,0),ROWS('6. Patients'!EM$10:EM$107))),0),
IFERROR(SUMPRODUCT('6. Patients'!CZ$10:CZ$107,OFFSET('6. Patients'!$JI$9,1,MATCH($D46,'6. Patients'!$JJ$9:$KE$9,0),ROWS('6. Patients'!EM$10:EM$107))),0)+
IFERROR(SUMPRODUCT('6. Patients'!CZ$10:CZ$107,OFFSET('6. Patients'!$KF$9,1,MATCH($D46,'6. Patients'!$KG$9:$KS$9,0),ROWS('6. Patients'!EM$10:EM$107))),0)+
IFERROR(SUMPRODUCT('6. Patients'!CZ$10:CZ$107,OFFSET('6. Patients'!$KT$9,1,MATCH($D46,'6. Patients'!$KU$9:$LP$9,0),ROWS('6. Patients'!EM$10:EM$107))),0)+
IFERROR(SUMPRODUCT('6. Patients'!CZ$10:CZ$107,OFFSET('6. Patients'!$LQ$9,1,MATCH($D46,'6. Patients'!$LR$9:$MF$9,0),ROWS('6. Patients'!EM$10:EM$107))),0))+
IFERROR(VLOOKUP($D46,$H$109:$L$139,COLUMNS($H$108:$J$108)-1+AH$7,0)*$E46*$F46*'1. General Inputs'!$J$18,0),0)</f>
        <v>0</v>
      </c>
      <c r="AI46" s="3">
        <f ca="1">ROUNDUP($F46*$E46*CHOOSE(AI$7,
IFERROR(SUMPRODUCT('6. Patients'!DA$10:DA$107,OFFSET('6. Patients'!$DM$9,1,MATCH($D46,'6. Patients'!$DN$9:$EI$9,0),ROWS('6. Patients'!EN$10:EN$107))),0)+
IFERROR(SUMPRODUCT('6. Patients'!DA$10:DA$107,OFFSET('6. Patients'!$EJ$9,1,MATCH($D46,'6. Patients'!$EK$9:$EW$9,0),ROWS('6. Patients'!EN$10:EN$107))),0)+
IFERROR(SUMPRODUCT('6. Patients'!DA$10:DA$107,OFFSET('6. Patients'!$EX$9,1,MATCH($D46,'6. Patients'!$EY$9:$FT$9,0),ROWS('6. Patients'!EN$10:EN$107))),0)+
IFERROR(SUMPRODUCT('6. Patients'!DA$10:DA$107,OFFSET('6. Patients'!$FU$9,1,MATCH($D46,'6. Patients'!$FV$9:$GJ$9,0),ROWS('6. Patients'!EN$10:EN$107))),0),
IFERROR(SUMPRODUCT('6. Patients'!DA$10:DA$107,OFFSET('6. Patients'!$GK$9,1,MATCH($D46,'6. Patients'!$GL$9:$HG$9,0),ROWS('6. Patients'!EN$10:EN$107))),0)+
IFERROR(SUMPRODUCT('6. Patients'!DA$10:DA$107,OFFSET('6. Patients'!$HH$9,1,MATCH($D46,'6. Patients'!$HI$9:$HU$9,0),ROWS('6. Patients'!EN$10:EN$107))),0)+
IFERROR(SUMPRODUCT('6. Patients'!DA$10:DA$107,OFFSET('6. Patients'!$HV$9,1,MATCH($D46,'6. Patients'!$HW$9:$IR$9,0),ROWS('6. Patients'!EN$10:EN$107))),0)+
IFERROR(SUMPRODUCT('6. Patients'!DA$10:DA$107,OFFSET('6. Patients'!$IS$9,1,MATCH($D46,'6. Patients'!$IT$9:$JH$9,0),ROWS('6. Patients'!EN$10:EN$107))),0),
IFERROR(SUMPRODUCT('6. Patients'!DA$10:DA$107,OFFSET('6. Patients'!$JI$9,1,MATCH($D46,'6. Patients'!$JJ$9:$KE$9,0),ROWS('6. Patients'!EN$10:EN$107))),0)+
IFERROR(SUMPRODUCT('6. Patients'!DA$10:DA$107,OFFSET('6. Patients'!$KF$9,1,MATCH($D46,'6. Patients'!$KG$9:$KS$9,0),ROWS('6. Patients'!EN$10:EN$107))),0)+
IFERROR(SUMPRODUCT('6. Patients'!DA$10:DA$107,OFFSET('6. Patients'!$KT$9,1,MATCH($D46,'6. Patients'!$KU$9:$LP$9,0),ROWS('6. Patients'!EN$10:EN$107))),0)+
IFERROR(SUMPRODUCT('6. Patients'!DA$10:DA$107,OFFSET('6. Patients'!$LQ$9,1,MATCH($D46,'6. Patients'!$LR$9:$MF$9,0),ROWS('6. Patients'!EN$10:EN$107))),0))+
IFERROR(VLOOKUP($D46,$H$109:$L$139,COLUMNS($H$108:$J$108)-1+AI$7,0)*$E46*$F46*'1. General Inputs'!$J$18,0),0)</f>
        <v>0</v>
      </c>
      <c r="AJ46" s="3">
        <f ca="1">ROUNDUP($F46*$E46*CHOOSE(AJ$7,
IFERROR(SUMPRODUCT('6. Patients'!DB$10:DB$107,OFFSET('6. Patients'!$DM$9,1,MATCH($D46,'6. Patients'!$DN$9:$EI$9,0),ROWS('6. Patients'!EO$10:EO$107))),0)+
IFERROR(SUMPRODUCT('6. Patients'!DB$10:DB$107,OFFSET('6. Patients'!$EJ$9,1,MATCH($D46,'6. Patients'!$EK$9:$EW$9,0),ROWS('6. Patients'!EO$10:EO$107))),0)+
IFERROR(SUMPRODUCT('6. Patients'!DB$10:DB$107,OFFSET('6. Patients'!$EX$9,1,MATCH($D46,'6. Patients'!$EY$9:$FT$9,0),ROWS('6. Patients'!EO$10:EO$107))),0)+
IFERROR(SUMPRODUCT('6. Patients'!DB$10:DB$107,OFFSET('6. Patients'!$FU$9,1,MATCH($D46,'6. Patients'!$FV$9:$GJ$9,0),ROWS('6. Patients'!EO$10:EO$107))),0),
IFERROR(SUMPRODUCT('6. Patients'!DB$10:DB$107,OFFSET('6. Patients'!$GK$9,1,MATCH($D46,'6. Patients'!$GL$9:$HG$9,0),ROWS('6. Patients'!EO$10:EO$107))),0)+
IFERROR(SUMPRODUCT('6. Patients'!DB$10:DB$107,OFFSET('6. Patients'!$HH$9,1,MATCH($D46,'6. Patients'!$HI$9:$HU$9,0),ROWS('6. Patients'!EO$10:EO$107))),0)+
IFERROR(SUMPRODUCT('6. Patients'!DB$10:DB$107,OFFSET('6. Patients'!$HV$9,1,MATCH($D46,'6. Patients'!$HW$9:$IR$9,0),ROWS('6. Patients'!EO$10:EO$107))),0)+
IFERROR(SUMPRODUCT('6. Patients'!DB$10:DB$107,OFFSET('6. Patients'!$IS$9,1,MATCH($D46,'6. Patients'!$IT$9:$JH$9,0),ROWS('6. Patients'!EO$10:EO$107))),0),
IFERROR(SUMPRODUCT('6. Patients'!DB$10:DB$107,OFFSET('6. Patients'!$JI$9,1,MATCH($D46,'6. Patients'!$JJ$9:$KE$9,0),ROWS('6. Patients'!EO$10:EO$107))),0)+
IFERROR(SUMPRODUCT('6. Patients'!DB$10:DB$107,OFFSET('6. Patients'!$KF$9,1,MATCH($D46,'6. Patients'!$KG$9:$KS$9,0),ROWS('6. Patients'!EO$10:EO$107))),0)+
IFERROR(SUMPRODUCT('6. Patients'!DB$10:DB$107,OFFSET('6. Patients'!$KT$9,1,MATCH($D46,'6. Patients'!$KU$9:$LP$9,0),ROWS('6. Patients'!EO$10:EO$107))),0)+
IFERROR(SUMPRODUCT('6. Patients'!DB$10:DB$107,OFFSET('6. Patients'!$LQ$9,1,MATCH($D46,'6. Patients'!$LR$9:$MF$9,0),ROWS('6. Patients'!EO$10:EO$107))),0))+
IFERROR(VLOOKUP($D46,$H$109:$L$139,COLUMNS($H$108:$J$108)-1+AJ$7,0)*$E46*$F46*'1. General Inputs'!$J$18,0),0)</f>
        <v>0</v>
      </c>
      <c r="AK46" s="3">
        <f ca="1">ROUNDUP($F46*$E46*CHOOSE(AK$7,
IFERROR(SUMPRODUCT('6. Patients'!DC$10:DC$107,OFFSET('6. Patients'!$DM$9,1,MATCH($D46,'6. Patients'!$DN$9:$EI$9,0),ROWS('6. Patients'!EP$10:EP$107))),0)+
IFERROR(SUMPRODUCT('6. Patients'!DC$10:DC$107,OFFSET('6. Patients'!$EJ$9,1,MATCH($D46,'6. Patients'!$EK$9:$EW$9,0),ROWS('6. Patients'!EP$10:EP$107))),0)+
IFERROR(SUMPRODUCT('6. Patients'!DC$10:DC$107,OFFSET('6. Patients'!$EX$9,1,MATCH($D46,'6. Patients'!$EY$9:$FT$9,0),ROWS('6. Patients'!EP$10:EP$107))),0)+
IFERROR(SUMPRODUCT('6. Patients'!DC$10:DC$107,OFFSET('6. Patients'!$FU$9,1,MATCH($D46,'6. Patients'!$FV$9:$GJ$9,0),ROWS('6. Patients'!EP$10:EP$107))),0),
IFERROR(SUMPRODUCT('6. Patients'!DC$10:DC$107,OFFSET('6. Patients'!$GK$9,1,MATCH($D46,'6. Patients'!$GL$9:$HG$9,0),ROWS('6. Patients'!EP$10:EP$107))),0)+
IFERROR(SUMPRODUCT('6. Patients'!DC$10:DC$107,OFFSET('6. Patients'!$HH$9,1,MATCH($D46,'6. Patients'!$HI$9:$HU$9,0),ROWS('6. Patients'!EP$10:EP$107))),0)+
IFERROR(SUMPRODUCT('6. Patients'!DC$10:DC$107,OFFSET('6. Patients'!$HV$9,1,MATCH($D46,'6. Patients'!$HW$9:$IR$9,0),ROWS('6. Patients'!EP$10:EP$107))),0)+
IFERROR(SUMPRODUCT('6. Patients'!DC$10:DC$107,OFFSET('6. Patients'!$IS$9,1,MATCH($D46,'6. Patients'!$IT$9:$JH$9,0),ROWS('6. Patients'!EP$10:EP$107))),0),
IFERROR(SUMPRODUCT('6. Patients'!DC$10:DC$107,OFFSET('6. Patients'!$JI$9,1,MATCH($D46,'6. Patients'!$JJ$9:$KE$9,0),ROWS('6. Patients'!EP$10:EP$107))),0)+
IFERROR(SUMPRODUCT('6. Patients'!DC$10:DC$107,OFFSET('6. Patients'!$KF$9,1,MATCH($D46,'6. Patients'!$KG$9:$KS$9,0),ROWS('6. Patients'!EP$10:EP$107))),0)+
IFERROR(SUMPRODUCT('6. Patients'!DC$10:DC$107,OFFSET('6. Patients'!$KT$9,1,MATCH($D46,'6. Patients'!$KU$9:$LP$9,0),ROWS('6. Patients'!EP$10:EP$107))),0)+
IFERROR(SUMPRODUCT('6. Patients'!DC$10:DC$107,OFFSET('6. Patients'!$LQ$9,1,MATCH($D46,'6. Patients'!$LR$9:$MF$9,0),ROWS('6. Patients'!EP$10:EP$107))),0))+
IFERROR(VLOOKUP($D46,$H$109:$L$139,COLUMNS($H$108:$J$108)-1+AK$7,0)*$E46*$F46*'1. General Inputs'!$J$18,0),0)</f>
        <v>0</v>
      </c>
      <c r="AL46" s="3">
        <f ca="1">ROUNDUP($F46*$E46*CHOOSE(AL$7,
IFERROR(SUMPRODUCT('6. Patients'!DD$10:DD$107,OFFSET('6. Patients'!$DM$9,1,MATCH($D46,'6. Patients'!$DN$9:$EI$9,0),ROWS('6. Patients'!EQ$10:EQ$107))),0)+
IFERROR(SUMPRODUCT('6. Patients'!DD$10:DD$107,OFFSET('6. Patients'!$EJ$9,1,MATCH($D46,'6. Patients'!$EK$9:$EW$9,0),ROWS('6. Patients'!EQ$10:EQ$107))),0)+
IFERROR(SUMPRODUCT('6. Patients'!DD$10:DD$107,OFFSET('6. Patients'!$EX$9,1,MATCH($D46,'6. Patients'!$EY$9:$FT$9,0),ROWS('6. Patients'!EQ$10:EQ$107))),0)+
IFERROR(SUMPRODUCT('6. Patients'!DD$10:DD$107,OFFSET('6. Patients'!$FU$9,1,MATCH($D46,'6. Patients'!$FV$9:$GJ$9,0),ROWS('6. Patients'!EQ$10:EQ$107))),0),
IFERROR(SUMPRODUCT('6. Patients'!DD$10:DD$107,OFFSET('6. Patients'!$GK$9,1,MATCH($D46,'6. Patients'!$GL$9:$HG$9,0),ROWS('6. Patients'!EQ$10:EQ$107))),0)+
IFERROR(SUMPRODUCT('6. Patients'!DD$10:DD$107,OFFSET('6. Patients'!$HH$9,1,MATCH($D46,'6. Patients'!$HI$9:$HU$9,0),ROWS('6. Patients'!EQ$10:EQ$107))),0)+
IFERROR(SUMPRODUCT('6. Patients'!DD$10:DD$107,OFFSET('6. Patients'!$HV$9,1,MATCH($D46,'6. Patients'!$HW$9:$IR$9,0),ROWS('6. Patients'!EQ$10:EQ$107))),0)+
IFERROR(SUMPRODUCT('6. Patients'!DD$10:DD$107,OFFSET('6. Patients'!$IS$9,1,MATCH($D46,'6. Patients'!$IT$9:$JH$9,0),ROWS('6. Patients'!EQ$10:EQ$107))),0),
IFERROR(SUMPRODUCT('6. Patients'!DD$10:DD$107,OFFSET('6. Patients'!$JI$9,1,MATCH($D46,'6. Patients'!$JJ$9:$KE$9,0),ROWS('6. Patients'!EQ$10:EQ$107))),0)+
IFERROR(SUMPRODUCT('6. Patients'!DD$10:DD$107,OFFSET('6. Patients'!$KF$9,1,MATCH($D46,'6. Patients'!$KG$9:$KS$9,0),ROWS('6. Patients'!EQ$10:EQ$107))),0)+
IFERROR(SUMPRODUCT('6. Patients'!DD$10:DD$107,OFFSET('6. Patients'!$KT$9,1,MATCH($D46,'6. Patients'!$KU$9:$LP$9,0),ROWS('6. Patients'!EQ$10:EQ$107))),0)+
IFERROR(SUMPRODUCT('6. Patients'!DD$10:DD$107,OFFSET('6. Patients'!$LQ$9,1,MATCH($D46,'6. Patients'!$LR$9:$MF$9,0),ROWS('6. Patients'!EQ$10:EQ$107))),0))+
IFERROR(VLOOKUP($D46,$H$109:$L$139,COLUMNS($H$108:$J$108)-1+AL$7,0)*$E46*$F46*'1. General Inputs'!$J$18,0),0)</f>
        <v>0</v>
      </c>
      <c r="AM46" s="3">
        <f ca="1">ROUNDUP($F46*$E46*CHOOSE(AM$7,
IFERROR(SUMPRODUCT('6. Patients'!DE$10:DE$107,OFFSET('6. Patients'!$DM$9,1,MATCH($D46,'6. Patients'!$DN$9:$EI$9,0),ROWS('6. Patients'!ER$10:ER$107))),0)+
IFERROR(SUMPRODUCT('6. Patients'!DE$10:DE$107,OFFSET('6. Patients'!$EJ$9,1,MATCH($D46,'6. Patients'!$EK$9:$EW$9,0),ROWS('6. Patients'!ER$10:ER$107))),0)+
IFERROR(SUMPRODUCT('6. Patients'!DE$10:DE$107,OFFSET('6. Patients'!$EX$9,1,MATCH($D46,'6. Patients'!$EY$9:$FT$9,0),ROWS('6. Patients'!ER$10:ER$107))),0)+
IFERROR(SUMPRODUCT('6. Patients'!DE$10:DE$107,OFFSET('6. Patients'!$FU$9,1,MATCH($D46,'6. Patients'!$FV$9:$GJ$9,0),ROWS('6. Patients'!ER$10:ER$107))),0),
IFERROR(SUMPRODUCT('6. Patients'!DE$10:DE$107,OFFSET('6. Patients'!$GK$9,1,MATCH($D46,'6. Patients'!$GL$9:$HG$9,0),ROWS('6. Patients'!ER$10:ER$107))),0)+
IFERROR(SUMPRODUCT('6. Patients'!DE$10:DE$107,OFFSET('6. Patients'!$HH$9,1,MATCH($D46,'6. Patients'!$HI$9:$HU$9,0),ROWS('6. Patients'!ER$10:ER$107))),0)+
IFERROR(SUMPRODUCT('6. Patients'!DE$10:DE$107,OFFSET('6. Patients'!$HV$9,1,MATCH($D46,'6. Patients'!$HW$9:$IR$9,0),ROWS('6. Patients'!ER$10:ER$107))),0)+
IFERROR(SUMPRODUCT('6. Patients'!DE$10:DE$107,OFFSET('6. Patients'!$IS$9,1,MATCH($D46,'6. Patients'!$IT$9:$JH$9,0),ROWS('6. Patients'!ER$10:ER$107))),0),
IFERROR(SUMPRODUCT('6. Patients'!DE$10:DE$107,OFFSET('6. Patients'!$JI$9,1,MATCH($D46,'6. Patients'!$JJ$9:$KE$9,0),ROWS('6. Patients'!ER$10:ER$107))),0)+
IFERROR(SUMPRODUCT('6. Patients'!DE$10:DE$107,OFFSET('6. Patients'!$KF$9,1,MATCH($D46,'6. Patients'!$KG$9:$KS$9,0),ROWS('6. Patients'!ER$10:ER$107))),0)+
IFERROR(SUMPRODUCT('6. Patients'!DE$10:DE$107,OFFSET('6. Patients'!$KT$9,1,MATCH($D46,'6. Patients'!$KU$9:$LP$9,0),ROWS('6. Patients'!ER$10:ER$107))),0)+
IFERROR(SUMPRODUCT('6. Patients'!DE$10:DE$107,OFFSET('6. Patients'!$LQ$9,1,MATCH($D46,'6. Patients'!$LR$9:$MF$9,0),ROWS('6. Patients'!ER$10:ER$107))),0))+
IFERROR(VLOOKUP($D46,$H$109:$L$139,COLUMNS($H$108:$J$108)-1+AM$7,0)*$E46*$F46*'1. General Inputs'!$J$18,0),0)</f>
        <v>0</v>
      </c>
      <c r="AN46" s="3">
        <f ca="1">ROUNDUP($F46*$E46*CHOOSE(AN$7,
IFERROR(SUMPRODUCT('6. Patients'!DF$10:DF$107,OFFSET('6. Patients'!$DM$9,1,MATCH($D46,'6. Patients'!$DN$9:$EI$9,0),ROWS('6. Patients'!ES$10:ES$107))),0)+
IFERROR(SUMPRODUCT('6. Patients'!DF$10:DF$107,OFFSET('6. Patients'!$EJ$9,1,MATCH($D46,'6. Patients'!$EK$9:$EW$9,0),ROWS('6. Patients'!ES$10:ES$107))),0)+
IFERROR(SUMPRODUCT('6. Patients'!DF$10:DF$107,OFFSET('6. Patients'!$EX$9,1,MATCH($D46,'6. Patients'!$EY$9:$FT$9,0),ROWS('6. Patients'!ES$10:ES$107))),0)+
IFERROR(SUMPRODUCT('6. Patients'!DF$10:DF$107,OFFSET('6. Patients'!$FU$9,1,MATCH($D46,'6. Patients'!$FV$9:$GJ$9,0),ROWS('6. Patients'!ES$10:ES$107))),0),
IFERROR(SUMPRODUCT('6. Patients'!DF$10:DF$107,OFFSET('6. Patients'!$GK$9,1,MATCH($D46,'6. Patients'!$GL$9:$HG$9,0),ROWS('6. Patients'!ES$10:ES$107))),0)+
IFERROR(SUMPRODUCT('6. Patients'!DF$10:DF$107,OFFSET('6. Patients'!$HH$9,1,MATCH($D46,'6. Patients'!$HI$9:$HU$9,0),ROWS('6. Patients'!ES$10:ES$107))),0)+
IFERROR(SUMPRODUCT('6. Patients'!DF$10:DF$107,OFFSET('6. Patients'!$HV$9,1,MATCH($D46,'6. Patients'!$HW$9:$IR$9,0),ROWS('6. Patients'!ES$10:ES$107))),0)+
IFERROR(SUMPRODUCT('6. Patients'!DF$10:DF$107,OFFSET('6. Patients'!$IS$9,1,MATCH($D46,'6. Patients'!$IT$9:$JH$9,0),ROWS('6. Patients'!ES$10:ES$107))),0),
IFERROR(SUMPRODUCT('6. Patients'!DF$10:DF$107,OFFSET('6. Patients'!$JI$9,1,MATCH($D46,'6. Patients'!$JJ$9:$KE$9,0),ROWS('6. Patients'!ES$10:ES$107))),0)+
IFERROR(SUMPRODUCT('6. Patients'!DF$10:DF$107,OFFSET('6. Patients'!$KF$9,1,MATCH($D46,'6. Patients'!$KG$9:$KS$9,0),ROWS('6. Patients'!ES$10:ES$107))),0)+
IFERROR(SUMPRODUCT('6. Patients'!DF$10:DF$107,OFFSET('6. Patients'!$KT$9,1,MATCH($D46,'6. Patients'!$KU$9:$LP$9,0),ROWS('6. Patients'!ES$10:ES$107))),0)+
IFERROR(SUMPRODUCT('6. Patients'!DF$10:DF$107,OFFSET('6. Patients'!$LQ$9,1,MATCH($D46,'6. Patients'!$LR$9:$MF$9,0),ROWS('6. Patients'!ES$10:ES$107))),0))+
IFERROR(VLOOKUP($D46,$H$109:$L$139,COLUMNS($H$108:$J$108)-1+AN$7,0)*$E46*$F46*'1. General Inputs'!$J$18,0),0)</f>
        <v>0</v>
      </c>
      <c r="AO46" s="3">
        <f ca="1">ROUNDUP($F46*$E46*CHOOSE(AO$7,
IFERROR(SUMPRODUCT('6. Patients'!DG$10:DG$107,OFFSET('6. Patients'!$DM$9,1,MATCH($D46,'6. Patients'!$DN$9:$EI$9,0),ROWS('6. Patients'!ET$10:ET$107))),0)+
IFERROR(SUMPRODUCT('6. Patients'!DG$10:DG$107,OFFSET('6. Patients'!$EJ$9,1,MATCH($D46,'6. Patients'!$EK$9:$EW$9,0),ROWS('6. Patients'!ET$10:ET$107))),0)+
IFERROR(SUMPRODUCT('6. Patients'!DG$10:DG$107,OFFSET('6. Patients'!$EX$9,1,MATCH($D46,'6. Patients'!$EY$9:$FT$9,0),ROWS('6. Patients'!ET$10:ET$107))),0)+
IFERROR(SUMPRODUCT('6. Patients'!DG$10:DG$107,OFFSET('6. Patients'!$FU$9,1,MATCH($D46,'6. Patients'!$FV$9:$GJ$9,0),ROWS('6. Patients'!ET$10:ET$107))),0),
IFERROR(SUMPRODUCT('6. Patients'!DG$10:DG$107,OFFSET('6. Patients'!$GK$9,1,MATCH($D46,'6. Patients'!$GL$9:$HG$9,0),ROWS('6. Patients'!ET$10:ET$107))),0)+
IFERROR(SUMPRODUCT('6. Patients'!DG$10:DG$107,OFFSET('6. Patients'!$HH$9,1,MATCH($D46,'6. Patients'!$HI$9:$HU$9,0),ROWS('6. Patients'!ET$10:ET$107))),0)+
IFERROR(SUMPRODUCT('6. Patients'!DG$10:DG$107,OFFSET('6. Patients'!$HV$9,1,MATCH($D46,'6. Patients'!$HW$9:$IR$9,0),ROWS('6. Patients'!ET$10:ET$107))),0)+
IFERROR(SUMPRODUCT('6. Patients'!DG$10:DG$107,OFFSET('6. Patients'!$IS$9,1,MATCH($D46,'6. Patients'!$IT$9:$JH$9,0),ROWS('6. Patients'!ET$10:ET$107))),0),
IFERROR(SUMPRODUCT('6. Patients'!DG$10:DG$107,OFFSET('6. Patients'!$JI$9,1,MATCH($D46,'6. Patients'!$JJ$9:$KE$9,0),ROWS('6. Patients'!ET$10:ET$107))),0)+
IFERROR(SUMPRODUCT('6. Patients'!DG$10:DG$107,OFFSET('6. Patients'!$KF$9,1,MATCH($D46,'6. Patients'!$KG$9:$KS$9,0),ROWS('6. Patients'!ET$10:ET$107))),0)+
IFERROR(SUMPRODUCT('6. Patients'!DG$10:DG$107,OFFSET('6. Patients'!$KT$9,1,MATCH($D46,'6. Patients'!$KU$9:$LP$9,0),ROWS('6. Patients'!ET$10:ET$107))),0)+
IFERROR(SUMPRODUCT('6. Patients'!DG$10:DG$107,OFFSET('6. Patients'!$LQ$9,1,MATCH($D46,'6. Patients'!$LR$9:$MF$9,0),ROWS('6. Patients'!ET$10:ET$107))),0))+
IFERROR(VLOOKUP($D46,$H$109:$L$139,COLUMNS($H$108:$J$108)-1+AO$7,0)*$E46*$F46*'1. General Inputs'!$J$18,0),0)</f>
        <v>0</v>
      </c>
      <c r="AP46" s="3">
        <f ca="1">ROUNDUP($F46*$E46*CHOOSE(AP$7,
IFERROR(SUMPRODUCT('6. Patients'!DH$10:DH$107,OFFSET('6. Patients'!$DM$9,1,MATCH($D46,'6. Patients'!$DN$9:$EI$9,0),ROWS('6. Patients'!EU$10:EU$107))),0)+
IFERROR(SUMPRODUCT('6. Patients'!DH$10:DH$107,OFFSET('6. Patients'!$EJ$9,1,MATCH($D46,'6. Patients'!$EK$9:$EW$9,0),ROWS('6. Patients'!EU$10:EU$107))),0)+
IFERROR(SUMPRODUCT('6. Patients'!DH$10:DH$107,OFFSET('6. Patients'!$EX$9,1,MATCH($D46,'6. Patients'!$EY$9:$FT$9,0),ROWS('6. Patients'!EU$10:EU$107))),0)+
IFERROR(SUMPRODUCT('6. Patients'!DH$10:DH$107,OFFSET('6. Patients'!$FU$9,1,MATCH($D46,'6. Patients'!$FV$9:$GJ$9,0),ROWS('6. Patients'!EU$10:EU$107))),0),
IFERROR(SUMPRODUCT('6. Patients'!DH$10:DH$107,OFFSET('6. Patients'!$GK$9,1,MATCH($D46,'6. Patients'!$GL$9:$HG$9,0),ROWS('6. Patients'!EU$10:EU$107))),0)+
IFERROR(SUMPRODUCT('6. Patients'!DH$10:DH$107,OFFSET('6. Patients'!$HH$9,1,MATCH($D46,'6. Patients'!$HI$9:$HU$9,0),ROWS('6. Patients'!EU$10:EU$107))),0)+
IFERROR(SUMPRODUCT('6. Patients'!DH$10:DH$107,OFFSET('6. Patients'!$HV$9,1,MATCH($D46,'6. Patients'!$HW$9:$IR$9,0),ROWS('6. Patients'!EU$10:EU$107))),0)+
IFERROR(SUMPRODUCT('6. Patients'!DH$10:DH$107,OFFSET('6. Patients'!$IS$9,1,MATCH($D46,'6. Patients'!$IT$9:$JH$9,0),ROWS('6. Patients'!EU$10:EU$107))),0),
IFERROR(SUMPRODUCT('6. Patients'!DH$10:DH$107,OFFSET('6. Patients'!$JI$9,1,MATCH($D46,'6. Patients'!$JJ$9:$KE$9,0),ROWS('6. Patients'!EU$10:EU$107))),0)+
IFERROR(SUMPRODUCT('6. Patients'!DH$10:DH$107,OFFSET('6. Patients'!$KF$9,1,MATCH($D46,'6. Patients'!$KG$9:$KS$9,0),ROWS('6. Patients'!EU$10:EU$107))),0)+
IFERROR(SUMPRODUCT('6. Patients'!DH$10:DH$107,OFFSET('6. Patients'!$KT$9,1,MATCH($D46,'6. Patients'!$KU$9:$LP$9,0),ROWS('6. Patients'!EU$10:EU$107))),0)+
IFERROR(SUMPRODUCT('6. Patients'!DH$10:DH$107,OFFSET('6. Patients'!$LQ$9,1,MATCH($D46,'6. Patients'!$LR$9:$MF$9,0),ROWS('6. Patients'!EU$10:EU$107))),0))+
IFERROR(VLOOKUP($D46,$H$109:$L$139,COLUMNS($H$108:$J$108)-1+AP$7,0)*$E46*$F46*'1. General Inputs'!$J$18,0),0)</f>
        <v>0</v>
      </c>
      <c r="AQ46" s="3">
        <f ca="1">ROUNDUP($F46*$E46*CHOOSE(AQ$7,
IFERROR(SUMPRODUCT('6. Patients'!DI$10:DI$107,OFFSET('6. Patients'!$DM$9,1,MATCH($D46,'6. Patients'!$DN$9:$EI$9,0),ROWS('6. Patients'!EV$10:EV$107))),0)+
IFERROR(SUMPRODUCT('6. Patients'!DI$10:DI$107,OFFSET('6. Patients'!$EJ$9,1,MATCH($D46,'6. Patients'!$EK$9:$EW$9,0),ROWS('6. Patients'!EV$10:EV$107))),0)+
IFERROR(SUMPRODUCT('6. Patients'!DI$10:DI$107,OFFSET('6. Patients'!$EX$9,1,MATCH($D46,'6. Patients'!$EY$9:$FT$9,0),ROWS('6. Patients'!EV$10:EV$107))),0)+
IFERROR(SUMPRODUCT('6. Patients'!DI$10:DI$107,OFFSET('6. Patients'!$FU$9,1,MATCH($D46,'6. Patients'!$FV$9:$GJ$9,0),ROWS('6. Patients'!EV$10:EV$107))),0),
IFERROR(SUMPRODUCT('6. Patients'!DI$10:DI$107,OFFSET('6. Patients'!$GK$9,1,MATCH($D46,'6. Patients'!$GL$9:$HG$9,0),ROWS('6. Patients'!EV$10:EV$107))),0)+
IFERROR(SUMPRODUCT('6. Patients'!DI$10:DI$107,OFFSET('6. Patients'!$HH$9,1,MATCH($D46,'6. Patients'!$HI$9:$HU$9,0),ROWS('6. Patients'!EV$10:EV$107))),0)+
IFERROR(SUMPRODUCT('6. Patients'!DI$10:DI$107,OFFSET('6. Patients'!$HV$9,1,MATCH($D46,'6. Patients'!$HW$9:$IR$9,0),ROWS('6. Patients'!EV$10:EV$107))),0)+
IFERROR(SUMPRODUCT('6. Patients'!DI$10:DI$107,OFFSET('6. Patients'!$IS$9,1,MATCH($D46,'6. Patients'!$IT$9:$JH$9,0),ROWS('6. Patients'!EV$10:EV$107))),0),
IFERROR(SUMPRODUCT('6. Patients'!DI$10:DI$107,OFFSET('6. Patients'!$JI$9,1,MATCH($D46,'6. Patients'!$JJ$9:$KE$9,0),ROWS('6. Patients'!EV$10:EV$107))),0)+
IFERROR(SUMPRODUCT('6. Patients'!DI$10:DI$107,OFFSET('6. Patients'!$KF$9,1,MATCH($D46,'6. Patients'!$KG$9:$KS$9,0),ROWS('6. Patients'!EV$10:EV$107))),0)+
IFERROR(SUMPRODUCT('6. Patients'!DI$10:DI$107,OFFSET('6. Patients'!$KT$9,1,MATCH($D46,'6. Patients'!$KU$9:$LP$9,0),ROWS('6. Patients'!EV$10:EV$107))),0)+
IFERROR(SUMPRODUCT('6. Patients'!DI$10:DI$107,OFFSET('6. Patients'!$LQ$9,1,MATCH($D46,'6. Patients'!$LR$9:$MF$9,0),ROWS('6. Patients'!EV$10:EV$107))),0))+
IFERROR(VLOOKUP($D46,$H$109:$L$139,COLUMNS($H$108:$J$108)-1+AQ$7,0)*$E46*$F46*'1. General Inputs'!$J$18,0),0)</f>
        <v>0</v>
      </c>
      <c r="AR46" s="115"/>
      <c r="AY46" s="114">
        <f ca="1">IFERROR(SUM(OFFSET('7. Consumption'!H46,0,1,,MIN('1. General Inputs'!$J$20,COLUMNS('7. Consumption'!H$9:$AQ$9)-1))),0)+MAX(0,$AQ46*('1. General Inputs'!$J$20-COLUMNS('7. Consumption'!H$9:$AQ$9)+1))</f>
        <v>0</v>
      </c>
      <c r="AZ46" s="114">
        <f ca="1">IFERROR(SUM(OFFSET('7. Consumption'!I46,0,1,,MIN('1. General Inputs'!$J$20,COLUMNS('7. Consumption'!I$9:$AQ$9)-1))),0)+MAX(0,$AQ46*('1. General Inputs'!$J$20-COLUMNS('7. Consumption'!I$9:$AQ$9)+1))</f>
        <v>0</v>
      </c>
      <c r="BA46" s="114">
        <f ca="1">IFERROR(SUM(OFFSET('7. Consumption'!J46,0,1,,MIN('1. General Inputs'!$J$20,COLUMNS('7. Consumption'!J$9:$AQ$9)-1))),0)+MAX(0,$AQ46*('1. General Inputs'!$J$20-COLUMNS('7. Consumption'!J$9:$AQ$9)+1))</f>
        <v>0</v>
      </c>
      <c r="BB46" s="114">
        <f ca="1">IFERROR(SUM(OFFSET('7. Consumption'!K46,0,1,,MIN('1. General Inputs'!$J$20,COLUMNS('7. Consumption'!K$9:$AQ$9)-1))),0)+MAX(0,$AQ46*('1. General Inputs'!$J$20-COLUMNS('7. Consumption'!K$9:$AQ$9)+1))</f>
        <v>0</v>
      </c>
      <c r="BC46" s="114">
        <f ca="1">IFERROR(SUM(OFFSET('7. Consumption'!L46,0,1,,MIN('1. General Inputs'!$J$20,COLUMNS('7. Consumption'!L$9:$AQ$9)-1))),0)+MAX(0,$AQ46*('1. General Inputs'!$J$20-COLUMNS('7. Consumption'!L$9:$AQ$9)+1))</f>
        <v>0</v>
      </c>
      <c r="BD46" s="114">
        <f ca="1">IFERROR(SUM(OFFSET('7. Consumption'!M46,0,1,,MIN('1. General Inputs'!$J$20,COLUMNS('7. Consumption'!M$9:$AQ$9)-1))),0)+MAX(0,$AQ46*('1. General Inputs'!$J$20-COLUMNS('7. Consumption'!M$9:$AQ$9)+1))</f>
        <v>0</v>
      </c>
      <c r="BE46" s="114">
        <f ca="1">IFERROR(SUM(OFFSET('7. Consumption'!N46,0,1,,MIN('1. General Inputs'!$J$20,COLUMNS('7. Consumption'!N$9:$AQ$9)-1))),0)+MAX(0,$AQ46*('1. General Inputs'!$J$20-COLUMNS('7. Consumption'!N$9:$AQ$9)+1))</f>
        <v>0</v>
      </c>
      <c r="BF46" s="114">
        <f ca="1">IFERROR(SUM(OFFSET('7. Consumption'!O46,0,1,,MIN('1. General Inputs'!$J$20,COLUMNS('7. Consumption'!O$9:$AQ$9)-1))),0)+MAX(0,$AQ46*('1. General Inputs'!$J$20-COLUMNS('7. Consumption'!O$9:$AQ$9)+1))</f>
        <v>0</v>
      </c>
      <c r="BG46" s="114">
        <f ca="1">IFERROR(SUM(OFFSET('7. Consumption'!P46,0,1,,MIN('1. General Inputs'!$J$20,COLUMNS('7. Consumption'!P$9:$AQ$9)-1))),0)+MAX(0,$AQ46*('1. General Inputs'!$J$20-COLUMNS('7. Consumption'!P$9:$AQ$9)+1))</f>
        <v>0</v>
      </c>
      <c r="BH46" s="114">
        <f ca="1">IFERROR(SUM(OFFSET('7. Consumption'!Q46,0,1,,MIN('1. General Inputs'!$J$20,COLUMNS('7. Consumption'!Q$9:$AQ$9)-1))),0)+MAX(0,$AQ46*('1. General Inputs'!$J$20-COLUMNS('7. Consumption'!Q$9:$AQ$9)+1))</f>
        <v>0</v>
      </c>
      <c r="BI46" s="114">
        <f ca="1">IFERROR(SUM(OFFSET('7. Consumption'!R46,0,1,,MIN('1. General Inputs'!$J$20,COLUMNS('7. Consumption'!R$9:$AQ$9)-1))),0)+MAX(0,$AQ46*('1. General Inputs'!$J$20-COLUMNS('7. Consumption'!R$9:$AQ$9)+1))</f>
        <v>0</v>
      </c>
      <c r="BJ46" s="114">
        <f ca="1">IFERROR(SUM(OFFSET('7. Consumption'!S46,0,1,,MIN('1. General Inputs'!$J$20,COLUMNS('7. Consumption'!S$9:$AQ$9)-1))),0)+MAX(0,$AQ46*('1. General Inputs'!$J$20-COLUMNS('7. Consumption'!S$9:$AQ$9)+1))</f>
        <v>0</v>
      </c>
      <c r="BK46" s="114">
        <f ca="1">IFERROR(SUM(OFFSET('7. Consumption'!T46,0,1,,MIN('1. General Inputs'!$J$20,COLUMNS('7. Consumption'!T$9:$AQ$9)-1))),0)+MAX(0,$AQ46*('1. General Inputs'!$J$20-COLUMNS('7. Consumption'!T$9:$AQ$9)+1))</f>
        <v>0</v>
      </c>
      <c r="BL46" s="114">
        <f ca="1">IFERROR(SUM(OFFSET('7. Consumption'!U46,0,1,,MIN('1. General Inputs'!$J$20,COLUMNS('7. Consumption'!U$9:$AQ$9)-1))),0)+MAX(0,$AQ46*('1. General Inputs'!$J$20-COLUMNS('7. Consumption'!U$9:$AQ$9)+1))</f>
        <v>0</v>
      </c>
      <c r="BM46" s="114">
        <f ca="1">IFERROR(SUM(OFFSET('7. Consumption'!V46,0,1,,MIN('1. General Inputs'!$J$20,COLUMNS('7. Consumption'!V$9:$AQ$9)-1))),0)+MAX(0,$AQ46*('1. General Inputs'!$J$20-COLUMNS('7. Consumption'!V$9:$AQ$9)+1))</f>
        <v>0</v>
      </c>
      <c r="BN46" s="114">
        <f ca="1">IFERROR(SUM(OFFSET('7. Consumption'!W46,0,1,,MIN('1. General Inputs'!$J$20,COLUMNS('7. Consumption'!W$9:$AQ$9)-1))),0)+MAX(0,$AQ46*('1. General Inputs'!$J$20-COLUMNS('7. Consumption'!W$9:$AQ$9)+1))</f>
        <v>0</v>
      </c>
      <c r="BO46" s="114">
        <f ca="1">IFERROR(SUM(OFFSET('7. Consumption'!X46,0,1,,MIN('1. General Inputs'!$J$20,COLUMNS('7. Consumption'!X$9:$AQ$9)-1))),0)+MAX(0,$AQ46*('1. General Inputs'!$J$20-COLUMNS('7. Consumption'!X$9:$AQ$9)+1))</f>
        <v>0</v>
      </c>
      <c r="BP46" s="114">
        <f ca="1">IFERROR(SUM(OFFSET('7. Consumption'!Y46,0,1,,MIN('1. General Inputs'!$J$20,COLUMNS('7. Consumption'!Y$9:$AQ$9)-1))),0)+MAX(0,$AQ46*('1. General Inputs'!$J$20-COLUMNS('7. Consumption'!Y$9:$AQ$9)+1))</f>
        <v>0</v>
      </c>
      <c r="BQ46" s="114">
        <f ca="1">IFERROR(SUM(OFFSET('7. Consumption'!Z46,0,1,,MIN('1. General Inputs'!$J$20,COLUMNS('7. Consumption'!Z$9:$AQ$9)-1))),0)+MAX(0,$AQ46*('1. General Inputs'!$J$20-COLUMNS('7. Consumption'!Z$9:$AQ$9)+1))</f>
        <v>0</v>
      </c>
      <c r="BR46" s="114">
        <f ca="1">IFERROR(SUM(OFFSET('7. Consumption'!AA46,0,1,,MIN('1. General Inputs'!$J$20,COLUMNS('7. Consumption'!AA$9:$AQ$9)-1))),0)+MAX(0,$AQ46*('1. General Inputs'!$J$20-COLUMNS('7. Consumption'!AA$9:$AQ$9)+1))</f>
        <v>0</v>
      </c>
      <c r="BS46" s="114">
        <f ca="1">IFERROR(SUM(OFFSET('7. Consumption'!AB46,0,1,,MIN('1. General Inputs'!$J$20,COLUMNS('7. Consumption'!AB$9:$AQ$9)-1))),0)+MAX(0,$AQ46*('1. General Inputs'!$J$20-COLUMNS('7. Consumption'!AB$9:$AQ$9)+1))</f>
        <v>0</v>
      </c>
      <c r="BT46" s="114">
        <f ca="1">IFERROR(SUM(OFFSET('7. Consumption'!AC46,0,1,,MIN('1. General Inputs'!$J$20,COLUMNS('7. Consumption'!AC$9:$AQ$9)-1))),0)+MAX(0,$AQ46*('1. General Inputs'!$J$20-COLUMNS('7. Consumption'!AC$9:$AQ$9)+1))</f>
        <v>0</v>
      </c>
      <c r="BU46" s="114">
        <f ca="1">IFERROR(SUM(OFFSET('7. Consumption'!AD46,0,1,,MIN('1. General Inputs'!$J$20,COLUMNS('7. Consumption'!AD$9:$AQ$9)-1))),0)+MAX(0,$AQ46*('1. General Inputs'!$J$20-COLUMNS('7. Consumption'!AD$9:$AQ$9)+1))</f>
        <v>0</v>
      </c>
      <c r="BV46" s="114">
        <f ca="1">IFERROR(SUM(OFFSET('7. Consumption'!AE46,0,1,,MIN('1. General Inputs'!$J$20,COLUMNS('7. Consumption'!AE$9:$AQ$9)-1))),0)+MAX(0,$AQ46*('1. General Inputs'!$J$20-COLUMNS('7. Consumption'!AE$9:$AQ$9)+1))</f>
        <v>0</v>
      </c>
      <c r="BW46" s="114">
        <f ca="1">IFERROR(SUM(OFFSET('7. Consumption'!AF46,0,1,,MIN('1. General Inputs'!$J$20,COLUMNS('7. Consumption'!AF$9:$AQ$9)-1))),0)+MAX(0,$AQ46*('1. General Inputs'!$J$20-COLUMNS('7. Consumption'!AF$9:$AQ$9)+1))</f>
        <v>0</v>
      </c>
      <c r="BX46" s="114">
        <f ca="1">IFERROR(SUM(OFFSET('7. Consumption'!AG46,0,1,,MIN('1. General Inputs'!$J$20,COLUMNS('7. Consumption'!AG$9:$AQ$9)-1))),0)+MAX(0,$AQ46*('1. General Inputs'!$J$20-COLUMNS('7. Consumption'!AG$9:$AQ$9)+1))</f>
        <v>0</v>
      </c>
      <c r="BY46" s="114">
        <f ca="1">IFERROR(SUM(OFFSET('7. Consumption'!AH46,0,1,,MIN('1. General Inputs'!$J$20,COLUMNS('7. Consumption'!AH$9:$AQ$9)-1))),0)+MAX(0,$AQ46*('1. General Inputs'!$J$20-COLUMNS('7. Consumption'!AH$9:$AQ$9)+1))</f>
        <v>0</v>
      </c>
      <c r="BZ46" s="114">
        <f ca="1">IFERROR(SUM(OFFSET('7. Consumption'!AI46,0,1,,MIN('1. General Inputs'!$J$20,COLUMNS('7. Consumption'!AI$9:$AQ$9)-1))),0)+MAX(0,$AQ46*('1. General Inputs'!$J$20-COLUMNS('7. Consumption'!AI$9:$AQ$9)+1))</f>
        <v>0</v>
      </c>
      <c r="CA46" s="114">
        <f ca="1">IFERROR(SUM(OFFSET('7. Consumption'!AJ46,0,1,,MIN('1. General Inputs'!$J$20,COLUMNS('7. Consumption'!AJ$9:$AQ$9)-1))),0)+MAX(0,$AQ46*('1. General Inputs'!$J$20-COLUMNS('7. Consumption'!AJ$9:$AQ$9)+1))</f>
        <v>0</v>
      </c>
      <c r="CB46" s="114">
        <f ca="1">IFERROR(SUM(OFFSET('7. Consumption'!AK46,0,1,,MIN('1. General Inputs'!$J$20,COLUMNS('7. Consumption'!AK$9:$AQ$9)-1))),0)+MAX(0,$AQ46*('1. General Inputs'!$J$20-COLUMNS('7. Consumption'!AK$9:$AQ$9)+1))</f>
        <v>0</v>
      </c>
      <c r="CC46" s="114">
        <f ca="1">IFERROR(SUM(OFFSET('7. Consumption'!AL46,0,1,,MIN('1. General Inputs'!$J$20,COLUMNS('7. Consumption'!AL$9:$AQ$9)-1))),0)+MAX(0,$AQ46*('1. General Inputs'!$J$20-COLUMNS('7. Consumption'!AL$9:$AQ$9)+1))</f>
        <v>0</v>
      </c>
      <c r="CD46" s="114">
        <f ca="1">IFERROR(SUM(OFFSET('7. Consumption'!AM46,0,1,,MIN('1. General Inputs'!$J$20,COLUMNS('7. Consumption'!AM$9:$AQ$9)-1))),0)+MAX(0,$AQ46*('1. General Inputs'!$J$20-COLUMNS('7. Consumption'!AM$9:$AQ$9)+1))</f>
        <v>0</v>
      </c>
      <c r="CE46" s="114">
        <f ca="1">IFERROR(SUM(OFFSET('7. Consumption'!AN46,0,1,,MIN('1. General Inputs'!$J$20,COLUMNS('7. Consumption'!AN$9:$AQ$9)-1))),0)+MAX(0,$AQ46*('1. General Inputs'!$J$20-COLUMNS('7. Consumption'!AN$9:$AQ$9)+1))</f>
        <v>0</v>
      </c>
      <c r="CF46" s="114">
        <f ca="1">IFERROR(SUM(OFFSET('7. Consumption'!AO46,0,1,,MIN('1. General Inputs'!$J$20,COLUMNS('7. Consumption'!AO$9:$AQ$9)-1))),0)+MAX(0,$AQ46*('1. General Inputs'!$J$20-COLUMNS('7. Consumption'!AO$9:$AQ$9)+1))</f>
        <v>0</v>
      </c>
      <c r="CG46" s="114">
        <f ca="1">IFERROR(SUM(OFFSET('7. Consumption'!AP46,0,1,,MIN('1. General Inputs'!$J$20,COLUMNS('7. Consumption'!AP$9:$AQ$9)-1))),0)+MAX(0,$AQ46*('1. General Inputs'!$J$20-COLUMNS('7. Consumption'!AP$9:$AQ$9)+1))</f>
        <v>0</v>
      </c>
      <c r="CH46" s="114">
        <f ca="1">IFERROR(SUM(OFFSET('7. Consumption'!AQ46,0,1,,MIN('1. General Inputs'!$J$20,COLUMNS('7. Consumption'!AQ$9:$AQ$9)-1))),0)+MAX(0,$AQ46*('1. General Inputs'!$J$20-COLUMNS('7. Consumption'!AQ$9:$AQ$9)+1))</f>
        <v>0</v>
      </c>
    </row>
    <row r="47" spans="2:86" x14ac:dyDescent="0.3">
      <c r="B47" s="12"/>
      <c r="C47" s="12" t="str">
        <f>IFERROR(VLOOKUP(ROWS($C$9:$C47),'5. Dosing'!$I$12:$J$73,COLUMNS('5. Dosing'!$I$11:$J$11),0),"")</f>
        <v>TDF+3TC+EFV400 (300/300/400) - 90 tab</v>
      </c>
      <c r="D47" s="12" t="str">
        <f>IFERROR(INDEX('5. Dosing'!C$12:C$73,MATCH('7. Consumption'!$C47,'5. Dosing'!$J$12:$J$73,0)),"")</f>
        <v>TDF+3TC+EFV400</v>
      </c>
      <c r="E47" s="108">
        <f>IFERROR(INDEX('5. Dosing'!H$12:H$73,MATCH('7. Consumption'!$C47,'5. Dosing'!$J$12:$J$73,0)),0)</f>
        <v>1</v>
      </c>
      <c r="F47" s="109">
        <f>IFERROR(INDEX('5. Dosing'!G$12:G$73,MATCH('7. Consumption'!$C47,'5. Dosing'!$J$12:$J$73,0))*(30.5)/INDEX('5. Dosing'!F$12:F$73,MATCH('7. Consumption'!$C47,'5. Dosing'!$J$12:$J$73,0)),0)</f>
        <v>0.33888888888888891</v>
      </c>
      <c r="H47" s="3">
        <f ca="1">ROUNDUP($F47*$E47*CHOOSE(H$7,
IFERROR(SUMPRODUCT('6. Patients'!BZ$10:BZ$107,OFFSET('6. Patients'!$DM$9,1,MATCH($D47,'6. Patients'!$DN$9:$EI$9,0),ROWS('6. Patients'!DM$10:DM$107))),0)+
IFERROR(SUMPRODUCT('6. Patients'!BZ$10:BZ$107,OFFSET('6. Patients'!$EJ$9,1,MATCH($D47,'6. Patients'!$EK$9:$EW$9,0),ROWS('6. Patients'!DM$10:DM$107))),0)+
IFERROR(SUMPRODUCT('6. Patients'!BZ$10:BZ$107,OFFSET('6. Patients'!$EX$9,1,MATCH($D47,'6. Patients'!$EY$9:$FT$9,0),ROWS('6. Patients'!DM$10:DM$107))),0)+
IFERROR(SUMPRODUCT('6. Patients'!BZ$10:BZ$107,OFFSET('6. Patients'!$FU$9,1,MATCH($D47,'6. Patients'!$FV$9:$GJ$9,0),ROWS('6. Patients'!DM$10:DM$107))),0),
IFERROR(SUMPRODUCT('6. Patients'!BZ$10:BZ$107,OFFSET('6. Patients'!$GK$9,1,MATCH($D47,'6. Patients'!$GL$9:$HG$9,0),ROWS('6. Patients'!DM$10:DM$107))),0)+
IFERROR(SUMPRODUCT('6. Patients'!BZ$10:BZ$107,OFFSET('6. Patients'!$HH$9,1,MATCH($D47,'6. Patients'!$HI$9:$HU$9,0),ROWS('6. Patients'!DM$10:DM$107))),0)+
IFERROR(SUMPRODUCT('6. Patients'!BZ$10:BZ$107,OFFSET('6. Patients'!$HV$9,1,MATCH($D47,'6. Patients'!$HW$9:$IR$9,0),ROWS('6. Patients'!DM$10:DM$107))),0)+
IFERROR(SUMPRODUCT('6. Patients'!BZ$10:BZ$107,OFFSET('6. Patients'!$IS$9,1,MATCH($D47,'6. Patients'!$IT$9:$JH$9,0),ROWS('6. Patients'!DM$10:DM$107))),0),
IFERROR(SUMPRODUCT('6. Patients'!BZ$10:BZ$107,OFFSET('6. Patients'!$JI$9,1,MATCH($D47,'6. Patients'!$JJ$9:$KE$9,0),ROWS('6. Patients'!DM$10:DM$107))),0)+
IFERROR(SUMPRODUCT('6. Patients'!BZ$10:BZ$107,OFFSET('6. Patients'!$KF$9,1,MATCH($D47,'6. Patients'!$KG$9:$KS$9,0),ROWS('6. Patients'!DM$10:DM$107))),0)+
IFERROR(SUMPRODUCT('6. Patients'!BZ$10:BZ$107,OFFSET('6. Patients'!$KT$9,1,MATCH($D47,'6. Patients'!$KU$9:$LP$9,0),ROWS('6. Patients'!DM$10:DM$107))),0)+
IFERROR(SUMPRODUCT('6. Patients'!BZ$10:BZ$107,OFFSET('6. Patients'!$LQ$9,1,MATCH($D47,'6. Patients'!$LR$9:$MF$9,0),ROWS('6. Patients'!DM$10:DM$107))),0))+
IFERROR(VLOOKUP($D47,$H$109:$L$139,COLUMNS($H$108:$J$108)-1+H$7,0)*$E47*$F47*'1. General Inputs'!$J$18,0),0)</f>
        <v>0</v>
      </c>
      <c r="I47" s="3">
        <f ca="1">ROUNDUP($F47*$E47*CHOOSE(I$7,
IFERROR(SUMPRODUCT('6. Patients'!CA$10:CA$107,OFFSET('6. Patients'!$DM$9,1,MATCH($D47,'6. Patients'!$DN$9:$EI$9,0),ROWS('6. Patients'!DN$10:DN$107))),0)+
IFERROR(SUMPRODUCT('6. Patients'!CA$10:CA$107,OFFSET('6. Patients'!$EJ$9,1,MATCH($D47,'6. Patients'!$EK$9:$EW$9,0),ROWS('6. Patients'!DN$10:DN$107))),0)+
IFERROR(SUMPRODUCT('6. Patients'!CA$10:CA$107,OFFSET('6. Patients'!$EX$9,1,MATCH($D47,'6. Patients'!$EY$9:$FT$9,0),ROWS('6. Patients'!DN$10:DN$107))),0)+
IFERROR(SUMPRODUCT('6. Patients'!CA$10:CA$107,OFFSET('6. Patients'!$FU$9,1,MATCH($D47,'6. Patients'!$FV$9:$GJ$9,0),ROWS('6. Patients'!DN$10:DN$107))),0),
IFERROR(SUMPRODUCT('6. Patients'!CA$10:CA$107,OFFSET('6. Patients'!$GK$9,1,MATCH($D47,'6. Patients'!$GL$9:$HG$9,0),ROWS('6. Patients'!DN$10:DN$107))),0)+
IFERROR(SUMPRODUCT('6. Patients'!CA$10:CA$107,OFFSET('6. Patients'!$HH$9,1,MATCH($D47,'6. Patients'!$HI$9:$HU$9,0),ROWS('6. Patients'!DN$10:DN$107))),0)+
IFERROR(SUMPRODUCT('6. Patients'!CA$10:CA$107,OFFSET('6. Patients'!$HV$9,1,MATCH($D47,'6. Patients'!$HW$9:$IR$9,0),ROWS('6. Patients'!DN$10:DN$107))),0)+
IFERROR(SUMPRODUCT('6. Patients'!CA$10:CA$107,OFFSET('6. Patients'!$IS$9,1,MATCH($D47,'6. Patients'!$IT$9:$JH$9,0),ROWS('6. Patients'!DN$10:DN$107))),0),
IFERROR(SUMPRODUCT('6. Patients'!CA$10:CA$107,OFFSET('6. Patients'!$JI$9,1,MATCH($D47,'6. Patients'!$JJ$9:$KE$9,0),ROWS('6. Patients'!DN$10:DN$107))),0)+
IFERROR(SUMPRODUCT('6. Patients'!CA$10:CA$107,OFFSET('6. Patients'!$KF$9,1,MATCH($D47,'6. Patients'!$KG$9:$KS$9,0),ROWS('6. Patients'!DN$10:DN$107))),0)+
IFERROR(SUMPRODUCT('6. Patients'!CA$10:CA$107,OFFSET('6. Patients'!$KT$9,1,MATCH($D47,'6. Patients'!$KU$9:$LP$9,0),ROWS('6. Patients'!DN$10:DN$107))),0)+
IFERROR(SUMPRODUCT('6. Patients'!CA$10:CA$107,OFFSET('6. Patients'!$LQ$9,1,MATCH($D47,'6. Patients'!$LR$9:$MF$9,0),ROWS('6. Patients'!DN$10:DN$107))),0))+
IFERROR(VLOOKUP($D47,$H$109:$L$139,COLUMNS($H$108:$J$108)-1+I$7,0)*$E47*$F47*'1. General Inputs'!$J$18,0),0)</f>
        <v>0</v>
      </c>
      <c r="J47" s="3">
        <f ca="1">ROUNDUP($F47*$E47*CHOOSE(J$7,
IFERROR(SUMPRODUCT('6. Patients'!CB$10:CB$107,OFFSET('6. Patients'!$DM$9,1,MATCH($D47,'6. Patients'!$DN$9:$EI$9,0),ROWS('6. Patients'!DO$10:DO$107))),0)+
IFERROR(SUMPRODUCT('6. Patients'!CB$10:CB$107,OFFSET('6. Patients'!$EJ$9,1,MATCH($D47,'6. Patients'!$EK$9:$EW$9,0),ROWS('6. Patients'!DO$10:DO$107))),0)+
IFERROR(SUMPRODUCT('6. Patients'!CB$10:CB$107,OFFSET('6. Patients'!$EX$9,1,MATCH($D47,'6. Patients'!$EY$9:$FT$9,0),ROWS('6. Patients'!DO$10:DO$107))),0)+
IFERROR(SUMPRODUCT('6. Patients'!CB$10:CB$107,OFFSET('6. Patients'!$FU$9,1,MATCH($D47,'6. Patients'!$FV$9:$GJ$9,0),ROWS('6. Patients'!DO$10:DO$107))),0),
IFERROR(SUMPRODUCT('6. Patients'!CB$10:CB$107,OFFSET('6. Patients'!$GK$9,1,MATCH($D47,'6. Patients'!$GL$9:$HG$9,0),ROWS('6. Patients'!DO$10:DO$107))),0)+
IFERROR(SUMPRODUCT('6. Patients'!CB$10:CB$107,OFFSET('6. Patients'!$HH$9,1,MATCH($D47,'6. Patients'!$HI$9:$HU$9,0),ROWS('6. Patients'!DO$10:DO$107))),0)+
IFERROR(SUMPRODUCT('6. Patients'!CB$10:CB$107,OFFSET('6. Patients'!$HV$9,1,MATCH($D47,'6. Patients'!$HW$9:$IR$9,0),ROWS('6. Patients'!DO$10:DO$107))),0)+
IFERROR(SUMPRODUCT('6. Patients'!CB$10:CB$107,OFFSET('6. Patients'!$IS$9,1,MATCH($D47,'6. Patients'!$IT$9:$JH$9,0),ROWS('6. Patients'!DO$10:DO$107))),0),
IFERROR(SUMPRODUCT('6. Patients'!CB$10:CB$107,OFFSET('6. Patients'!$JI$9,1,MATCH($D47,'6. Patients'!$JJ$9:$KE$9,0),ROWS('6. Patients'!DO$10:DO$107))),0)+
IFERROR(SUMPRODUCT('6. Patients'!CB$10:CB$107,OFFSET('6. Patients'!$KF$9,1,MATCH($D47,'6. Patients'!$KG$9:$KS$9,0),ROWS('6. Patients'!DO$10:DO$107))),0)+
IFERROR(SUMPRODUCT('6. Patients'!CB$10:CB$107,OFFSET('6. Patients'!$KT$9,1,MATCH($D47,'6. Patients'!$KU$9:$LP$9,0),ROWS('6. Patients'!DO$10:DO$107))),0)+
IFERROR(SUMPRODUCT('6. Patients'!CB$10:CB$107,OFFSET('6. Patients'!$LQ$9,1,MATCH($D47,'6. Patients'!$LR$9:$MF$9,0),ROWS('6. Patients'!DO$10:DO$107))),0))+
IFERROR(VLOOKUP($D47,$H$109:$L$139,COLUMNS($H$108:$J$108)-1+J$7,0)*$E47*$F47*'1. General Inputs'!$J$18,0),0)</f>
        <v>0</v>
      </c>
      <c r="K47" s="3">
        <f ca="1">ROUNDUP($F47*$E47*CHOOSE(K$7,
IFERROR(SUMPRODUCT('6. Patients'!CC$10:CC$107,OFFSET('6. Patients'!$DM$9,1,MATCH($D47,'6. Patients'!$DN$9:$EI$9,0),ROWS('6. Patients'!DP$10:DP$107))),0)+
IFERROR(SUMPRODUCT('6. Patients'!CC$10:CC$107,OFFSET('6. Patients'!$EJ$9,1,MATCH($D47,'6. Patients'!$EK$9:$EW$9,0),ROWS('6. Patients'!DP$10:DP$107))),0)+
IFERROR(SUMPRODUCT('6. Patients'!CC$10:CC$107,OFFSET('6. Patients'!$EX$9,1,MATCH($D47,'6. Patients'!$EY$9:$FT$9,0),ROWS('6. Patients'!DP$10:DP$107))),0)+
IFERROR(SUMPRODUCT('6. Patients'!CC$10:CC$107,OFFSET('6. Patients'!$FU$9,1,MATCH($D47,'6. Patients'!$FV$9:$GJ$9,0),ROWS('6. Patients'!DP$10:DP$107))),0),
IFERROR(SUMPRODUCT('6. Patients'!CC$10:CC$107,OFFSET('6. Patients'!$GK$9,1,MATCH($D47,'6. Patients'!$GL$9:$HG$9,0),ROWS('6. Patients'!DP$10:DP$107))),0)+
IFERROR(SUMPRODUCT('6. Patients'!CC$10:CC$107,OFFSET('6. Patients'!$HH$9,1,MATCH($D47,'6. Patients'!$HI$9:$HU$9,0),ROWS('6. Patients'!DP$10:DP$107))),0)+
IFERROR(SUMPRODUCT('6. Patients'!CC$10:CC$107,OFFSET('6. Patients'!$HV$9,1,MATCH($D47,'6. Patients'!$HW$9:$IR$9,0),ROWS('6. Patients'!DP$10:DP$107))),0)+
IFERROR(SUMPRODUCT('6. Patients'!CC$10:CC$107,OFFSET('6. Patients'!$IS$9,1,MATCH($D47,'6. Patients'!$IT$9:$JH$9,0),ROWS('6. Patients'!DP$10:DP$107))),0),
IFERROR(SUMPRODUCT('6. Patients'!CC$10:CC$107,OFFSET('6. Patients'!$JI$9,1,MATCH($D47,'6. Patients'!$JJ$9:$KE$9,0),ROWS('6. Patients'!DP$10:DP$107))),0)+
IFERROR(SUMPRODUCT('6. Patients'!CC$10:CC$107,OFFSET('6. Patients'!$KF$9,1,MATCH($D47,'6. Patients'!$KG$9:$KS$9,0),ROWS('6. Patients'!DP$10:DP$107))),0)+
IFERROR(SUMPRODUCT('6. Patients'!CC$10:CC$107,OFFSET('6. Patients'!$KT$9,1,MATCH($D47,'6. Patients'!$KU$9:$LP$9,0),ROWS('6. Patients'!DP$10:DP$107))),0)+
IFERROR(SUMPRODUCT('6. Patients'!CC$10:CC$107,OFFSET('6. Patients'!$LQ$9,1,MATCH($D47,'6. Patients'!$LR$9:$MF$9,0),ROWS('6. Patients'!DP$10:DP$107))),0))+
IFERROR(VLOOKUP($D47,$H$109:$L$139,COLUMNS($H$108:$J$108)-1+K$7,0)*$E47*$F47*'1. General Inputs'!$J$18,0),0)</f>
        <v>0</v>
      </c>
      <c r="L47" s="3">
        <f ca="1">ROUNDUP($F47*$E47*CHOOSE(L$7,
IFERROR(SUMPRODUCT('6. Patients'!CD$10:CD$107,OFFSET('6. Patients'!$DM$9,1,MATCH($D47,'6. Patients'!$DN$9:$EI$9,0),ROWS('6. Patients'!DQ$10:DQ$107))),0)+
IFERROR(SUMPRODUCT('6. Patients'!CD$10:CD$107,OFFSET('6. Patients'!$EJ$9,1,MATCH($D47,'6. Patients'!$EK$9:$EW$9,0),ROWS('6. Patients'!DQ$10:DQ$107))),0)+
IFERROR(SUMPRODUCT('6. Patients'!CD$10:CD$107,OFFSET('6. Patients'!$EX$9,1,MATCH($D47,'6. Patients'!$EY$9:$FT$9,0),ROWS('6. Patients'!DQ$10:DQ$107))),0)+
IFERROR(SUMPRODUCT('6. Patients'!CD$10:CD$107,OFFSET('6. Patients'!$FU$9,1,MATCH($D47,'6. Patients'!$FV$9:$GJ$9,0),ROWS('6. Patients'!DQ$10:DQ$107))),0),
IFERROR(SUMPRODUCT('6. Patients'!CD$10:CD$107,OFFSET('6. Patients'!$GK$9,1,MATCH($D47,'6. Patients'!$GL$9:$HG$9,0),ROWS('6. Patients'!DQ$10:DQ$107))),0)+
IFERROR(SUMPRODUCT('6. Patients'!CD$10:CD$107,OFFSET('6. Patients'!$HH$9,1,MATCH($D47,'6. Patients'!$HI$9:$HU$9,0),ROWS('6. Patients'!DQ$10:DQ$107))),0)+
IFERROR(SUMPRODUCT('6. Patients'!CD$10:CD$107,OFFSET('6. Patients'!$HV$9,1,MATCH($D47,'6. Patients'!$HW$9:$IR$9,0),ROWS('6. Patients'!DQ$10:DQ$107))),0)+
IFERROR(SUMPRODUCT('6. Patients'!CD$10:CD$107,OFFSET('6. Patients'!$IS$9,1,MATCH($D47,'6. Patients'!$IT$9:$JH$9,0),ROWS('6. Patients'!DQ$10:DQ$107))),0),
IFERROR(SUMPRODUCT('6. Patients'!CD$10:CD$107,OFFSET('6. Patients'!$JI$9,1,MATCH($D47,'6. Patients'!$JJ$9:$KE$9,0),ROWS('6. Patients'!DQ$10:DQ$107))),0)+
IFERROR(SUMPRODUCT('6. Patients'!CD$10:CD$107,OFFSET('6. Patients'!$KF$9,1,MATCH($D47,'6. Patients'!$KG$9:$KS$9,0),ROWS('6. Patients'!DQ$10:DQ$107))),0)+
IFERROR(SUMPRODUCT('6. Patients'!CD$10:CD$107,OFFSET('6. Patients'!$KT$9,1,MATCH($D47,'6. Patients'!$KU$9:$LP$9,0),ROWS('6. Patients'!DQ$10:DQ$107))),0)+
IFERROR(SUMPRODUCT('6. Patients'!CD$10:CD$107,OFFSET('6. Patients'!$LQ$9,1,MATCH($D47,'6. Patients'!$LR$9:$MF$9,0),ROWS('6. Patients'!DQ$10:DQ$107))),0))+
IFERROR(VLOOKUP($D47,$H$109:$L$139,COLUMNS($H$108:$J$108)-1+L$7,0)*$E47*$F47*'1. General Inputs'!$J$18,0),0)</f>
        <v>0</v>
      </c>
      <c r="M47" s="3">
        <f ca="1">ROUNDUP($F47*$E47*CHOOSE(M$7,
IFERROR(SUMPRODUCT('6. Patients'!CE$10:CE$107,OFFSET('6. Patients'!$DM$9,1,MATCH($D47,'6. Patients'!$DN$9:$EI$9,0),ROWS('6. Patients'!DR$10:DR$107))),0)+
IFERROR(SUMPRODUCT('6. Patients'!CE$10:CE$107,OFFSET('6. Patients'!$EJ$9,1,MATCH($D47,'6. Patients'!$EK$9:$EW$9,0),ROWS('6. Patients'!DR$10:DR$107))),0)+
IFERROR(SUMPRODUCT('6. Patients'!CE$10:CE$107,OFFSET('6. Patients'!$EX$9,1,MATCH($D47,'6. Patients'!$EY$9:$FT$9,0),ROWS('6. Patients'!DR$10:DR$107))),0)+
IFERROR(SUMPRODUCT('6. Patients'!CE$10:CE$107,OFFSET('6. Patients'!$FU$9,1,MATCH($D47,'6. Patients'!$FV$9:$GJ$9,0),ROWS('6. Patients'!DR$10:DR$107))),0),
IFERROR(SUMPRODUCT('6. Patients'!CE$10:CE$107,OFFSET('6. Patients'!$GK$9,1,MATCH($D47,'6. Patients'!$GL$9:$HG$9,0),ROWS('6. Patients'!DR$10:DR$107))),0)+
IFERROR(SUMPRODUCT('6. Patients'!CE$10:CE$107,OFFSET('6. Patients'!$HH$9,1,MATCH($D47,'6. Patients'!$HI$9:$HU$9,0),ROWS('6. Patients'!DR$10:DR$107))),0)+
IFERROR(SUMPRODUCT('6. Patients'!CE$10:CE$107,OFFSET('6. Patients'!$HV$9,1,MATCH($D47,'6. Patients'!$HW$9:$IR$9,0),ROWS('6. Patients'!DR$10:DR$107))),0)+
IFERROR(SUMPRODUCT('6. Patients'!CE$10:CE$107,OFFSET('6. Patients'!$IS$9,1,MATCH($D47,'6. Patients'!$IT$9:$JH$9,0),ROWS('6. Patients'!DR$10:DR$107))),0),
IFERROR(SUMPRODUCT('6. Patients'!CE$10:CE$107,OFFSET('6. Patients'!$JI$9,1,MATCH($D47,'6. Patients'!$JJ$9:$KE$9,0),ROWS('6. Patients'!DR$10:DR$107))),0)+
IFERROR(SUMPRODUCT('6. Patients'!CE$10:CE$107,OFFSET('6. Patients'!$KF$9,1,MATCH($D47,'6. Patients'!$KG$9:$KS$9,0),ROWS('6. Patients'!DR$10:DR$107))),0)+
IFERROR(SUMPRODUCT('6. Patients'!CE$10:CE$107,OFFSET('6. Patients'!$KT$9,1,MATCH($D47,'6. Patients'!$KU$9:$LP$9,0),ROWS('6. Patients'!DR$10:DR$107))),0)+
IFERROR(SUMPRODUCT('6. Patients'!CE$10:CE$107,OFFSET('6. Patients'!$LQ$9,1,MATCH($D47,'6. Patients'!$LR$9:$MF$9,0),ROWS('6. Patients'!DR$10:DR$107))),0))+
IFERROR(VLOOKUP($D47,$H$109:$L$139,COLUMNS($H$108:$J$108)-1+M$7,0)*$E47*$F47*'1. General Inputs'!$J$18,0),0)</f>
        <v>0</v>
      </c>
      <c r="N47" s="3">
        <f ca="1">ROUNDUP($F47*$E47*CHOOSE(N$7,
IFERROR(SUMPRODUCT('6. Patients'!CF$10:CF$107,OFFSET('6. Patients'!$DM$9,1,MATCH($D47,'6. Patients'!$DN$9:$EI$9,0),ROWS('6. Patients'!DS$10:DS$107))),0)+
IFERROR(SUMPRODUCT('6. Patients'!CF$10:CF$107,OFFSET('6. Patients'!$EJ$9,1,MATCH($D47,'6. Patients'!$EK$9:$EW$9,0),ROWS('6. Patients'!DS$10:DS$107))),0)+
IFERROR(SUMPRODUCT('6. Patients'!CF$10:CF$107,OFFSET('6. Patients'!$EX$9,1,MATCH($D47,'6. Patients'!$EY$9:$FT$9,0),ROWS('6. Patients'!DS$10:DS$107))),0)+
IFERROR(SUMPRODUCT('6. Patients'!CF$10:CF$107,OFFSET('6. Patients'!$FU$9,1,MATCH($D47,'6. Patients'!$FV$9:$GJ$9,0),ROWS('6. Patients'!DS$10:DS$107))),0),
IFERROR(SUMPRODUCT('6. Patients'!CF$10:CF$107,OFFSET('6. Patients'!$GK$9,1,MATCH($D47,'6. Patients'!$GL$9:$HG$9,0),ROWS('6. Patients'!DS$10:DS$107))),0)+
IFERROR(SUMPRODUCT('6. Patients'!CF$10:CF$107,OFFSET('6. Patients'!$HH$9,1,MATCH($D47,'6. Patients'!$HI$9:$HU$9,0),ROWS('6. Patients'!DS$10:DS$107))),0)+
IFERROR(SUMPRODUCT('6. Patients'!CF$10:CF$107,OFFSET('6. Patients'!$HV$9,1,MATCH($D47,'6. Patients'!$HW$9:$IR$9,0),ROWS('6. Patients'!DS$10:DS$107))),0)+
IFERROR(SUMPRODUCT('6. Patients'!CF$10:CF$107,OFFSET('6. Patients'!$IS$9,1,MATCH($D47,'6. Patients'!$IT$9:$JH$9,0),ROWS('6. Patients'!DS$10:DS$107))),0),
IFERROR(SUMPRODUCT('6. Patients'!CF$10:CF$107,OFFSET('6. Patients'!$JI$9,1,MATCH($D47,'6. Patients'!$JJ$9:$KE$9,0),ROWS('6. Patients'!DS$10:DS$107))),0)+
IFERROR(SUMPRODUCT('6. Patients'!CF$10:CF$107,OFFSET('6. Patients'!$KF$9,1,MATCH($D47,'6. Patients'!$KG$9:$KS$9,0),ROWS('6. Patients'!DS$10:DS$107))),0)+
IFERROR(SUMPRODUCT('6. Patients'!CF$10:CF$107,OFFSET('6. Patients'!$KT$9,1,MATCH($D47,'6. Patients'!$KU$9:$LP$9,0),ROWS('6. Patients'!DS$10:DS$107))),0)+
IFERROR(SUMPRODUCT('6. Patients'!CF$10:CF$107,OFFSET('6. Patients'!$LQ$9,1,MATCH($D47,'6. Patients'!$LR$9:$MF$9,0),ROWS('6. Patients'!DS$10:DS$107))),0))+
IFERROR(VLOOKUP($D47,$H$109:$L$139,COLUMNS($H$108:$J$108)-1+N$7,0)*$E47*$F47*'1. General Inputs'!$J$18,0),0)</f>
        <v>0</v>
      </c>
      <c r="O47" s="3">
        <f ca="1">ROUNDUP($F47*$E47*CHOOSE(O$7,
IFERROR(SUMPRODUCT('6. Patients'!CG$10:CG$107,OFFSET('6. Patients'!$DM$9,1,MATCH($D47,'6. Patients'!$DN$9:$EI$9,0),ROWS('6. Patients'!DT$10:DT$107))),0)+
IFERROR(SUMPRODUCT('6. Patients'!CG$10:CG$107,OFFSET('6. Patients'!$EJ$9,1,MATCH($D47,'6. Patients'!$EK$9:$EW$9,0),ROWS('6. Patients'!DT$10:DT$107))),0)+
IFERROR(SUMPRODUCT('6. Patients'!CG$10:CG$107,OFFSET('6. Patients'!$EX$9,1,MATCH($D47,'6. Patients'!$EY$9:$FT$9,0),ROWS('6. Patients'!DT$10:DT$107))),0)+
IFERROR(SUMPRODUCT('6. Patients'!CG$10:CG$107,OFFSET('6. Patients'!$FU$9,1,MATCH($D47,'6. Patients'!$FV$9:$GJ$9,0),ROWS('6. Patients'!DT$10:DT$107))),0),
IFERROR(SUMPRODUCT('6. Patients'!CG$10:CG$107,OFFSET('6. Patients'!$GK$9,1,MATCH($D47,'6. Patients'!$GL$9:$HG$9,0),ROWS('6. Patients'!DT$10:DT$107))),0)+
IFERROR(SUMPRODUCT('6. Patients'!CG$10:CG$107,OFFSET('6. Patients'!$HH$9,1,MATCH($D47,'6. Patients'!$HI$9:$HU$9,0),ROWS('6. Patients'!DT$10:DT$107))),0)+
IFERROR(SUMPRODUCT('6. Patients'!CG$10:CG$107,OFFSET('6. Patients'!$HV$9,1,MATCH($D47,'6. Patients'!$HW$9:$IR$9,0),ROWS('6. Patients'!DT$10:DT$107))),0)+
IFERROR(SUMPRODUCT('6. Patients'!CG$10:CG$107,OFFSET('6. Patients'!$IS$9,1,MATCH($D47,'6. Patients'!$IT$9:$JH$9,0),ROWS('6. Patients'!DT$10:DT$107))),0),
IFERROR(SUMPRODUCT('6. Patients'!CG$10:CG$107,OFFSET('6. Patients'!$JI$9,1,MATCH($D47,'6. Patients'!$JJ$9:$KE$9,0),ROWS('6. Patients'!DT$10:DT$107))),0)+
IFERROR(SUMPRODUCT('6. Patients'!CG$10:CG$107,OFFSET('6. Patients'!$KF$9,1,MATCH($D47,'6. Patients'!$KG$9:$KS$9,0),ROWS('6. Patients'!DT$10:DT$107))),0)+
IFERROR(SUMPRODUCT('6. Patients'!CG$10:CG$107,OFFSET('6. Patients'!$KT$9,1,MATCH($D47,'6. Patients'!$KU$9:$LP$9,0),ROWS('6. Patients'!DT$10:DT$107))),0)+
IFERROR(SUMPRODUCT('6. Patients'!CG$10:CG$107,OFFSET('6. Patients'!$LQ$9,1,MATCH($D47,'6. Patients'!$LR$9:$MF$9,0),ROWS('6. Patients'!DT$10:DT$107))),0))+
IFERROR(VLOOKUP($D47,$H$109:$L$139,COLUMNS($H$108:$J$108)-1+O$7,0)*$E47*$F47*'1. General Inputs'!$J$18,0),0)</f>
        <v>0</v>
      </c>
      <c r="P47" s="3">
        <f ca="1">ROUNDUP($F47*$E47*CHOOSE(P$7,
IFERROR(SUMPRODUCT('6. Patients'!CH$10:CH$107,OFFSET('6. Patients'!$DM$9,1,MATCH($D47,'6. Patients'!$DN$9:$EI$9,0),ROWS('6. Patients'!DU$10:DU$107))),0)+
IFERROR(SUMPRODUCT('6. Patients'!CH$10:CH$107,OFFSET('6. Patients'!$EJ$9,1,MATCH($D47,'6. Patients'!$EK$9:$EW$9,0),ROWS('6. Patients'!DU$10:DU$107))),0)+
IFERROR(SUMPRODUCT('6. Patients'!CH$10:CH$107,OFFSET('6. Patients'!$EX$9,1,MATCH($D47,'6. Patients'!$EY$9:$FT$9,0),ROWS('6. Patients'!DU$10:DU$107))),0)+
IFERROR(SUMPRODUCT('6. Patients'!CH$10:CH$107,OFFSET('6. Patients'!$FU$9,1,MATCH($D47,'6. Patients'!$FV$9:$GJ$9,0),ROWS('6. Patients'!DU$10:DU$107))),0),
IFERROR(SUMPRODUCT('6. Patients'!CH$10:CH$107,OFFSET('6. Patients'!$GK$9,1,MATCH($D47,'6. Patients'!$GL$9:$HG$9,0),ROWS('6. Patients'!DU$10:DU$107))),0)+
IFERROR(SUMPRODUCT('6. Patients'!CH$10:CH$107,OFFSET('6. Patients'!$HH$9,1,MATCH($D47,'6. Patients'!$HI$9:$HU$9,0),ROWS('6. Patients'!DU$10:DU$107))),0)+
IFERROR(SUMPRODUCT('6. Patients'!CH$10:CH$107,OFFSET('6. Patients'!$HV$9,1,MATCH($D47,'6. Patients'!$HW$9:$IR$9,0),ROWS('6. Patients'!DU$10:DU$107))),0)+
IFERROR(SUMPRODUCT('6. Patients'!CH$10:CH$107,OFFSET('6. Patients'!$IS$9,1,MATCH($D47,'6. Patients'!$IT$9:$JH$9,0),ROWS('6. Patients'!DU$10:DU$107))),0),
IFERROR(SUMPRODUCT('6. Patients'!CH$10:CH$107,OFFSET('6. Patients'!$JI$9,1,MATCH($D47,'6. Patients'!$JJ$9:$KE$9,0),ROWS('6. Patients'!DU$10:DU$107))),0)+
IFERROR(SUMPRODUCT('6. Patients'!CH$10:CH$107,OFFSET('6. Patients'!$KF$9,1,MATCH($D47,'6. Patients'!$KG$9:$KS$9,0),ROWS('6. Patients'!DU$10:DU$107))),0)+
IFERROR(SUMPRODUCT('6. Patients'!CH$10:CH$107,OFFSET('6. Patients'!$KT$9,1,MATCH($D47,'6. Patients'!$KU$9:$LP$9,0),ROWS('6. Patients'!DU$10:DU$107))),0)+
IFERROR(SUMPRODUCT('6. Patients'!CH$10:CH$107,OFFSET('6. Patients'!$LQ$9,1,MATCH($D47,'6. Patients'!$LR$9:$MF$9,0),ROWS('6. Patients'!DU$10:DU$107))),0))+
IFERROR(VLOOKUP($D47,$H$109:$L$139,COLUMNS($H$108:$J$108)-1+P$7,0)*$E47*$F47*'1. General Inputs'!$J$18,0),0)</f>
        <v>0</v>
      </c>
      <c r="Q47" s="3">
        <f ca="1">ROUNDUP($F47*$E47*CHOOSE(Q$7,
IFERROR(SUMPRODUCT('6. Patients'!CI$10:CI$107,OFFSET('6. Patients'!$DM$9,1,MATCH($D47,'6. Patients'!$DN$9:$EI$9,0),ROWS('6. Patients'!DV$10:DV$107))),0)+
IFERROR(SUMPRODUCT('6. Patients'!CI$10:CI$107,OFFSET('6. Patients'!$EJ$9,1,MATCH($D47,'6. Patients'!$EK$9:$EW$9,0),ROWS('6. Patients'!DV$10:DV$107))),0)+
IFERROR(SUMPRODUCT('6. Patients'!CI$10:CI$107,OFFSET('6. Patients'!$EX$9,1,MATCH($D47,'6. Patients'!$EY$9:$FT$9,0),ROWS('6. Patients'!DV$10:DV$107))),0)+
IFERROR(SUMPRODUCT('6. Patients'!CI$10:CI$107,OFFSET('6. Patients'!$FU$9,1,MATCH($D47,'6. Patients'!$FV$9:$GJ$9,0),ROWS('6. Patients'!DV$10:DV$107))),0),
IFERROR(SUMPRODUCT('6. Patients'!CI$10:CI$107,OFFSET('6. Patients'!$GK$9,1,MATCH($D47,'6. Patients'!$GL$9:$HG$9,0),ROWS('6. Patients'!DV$10:DV$107))),0)+
IFERROR(SUMPRODUCT('6. Patients'!CI$10:CI$107,OFFSET('6. Patients'!$HH$9,1,MATCH($D47,'6. Patients'!$HI$9:$HU$9,0),ROWS('6. Patients'!DV$10:DV$107))),0)+
IFERROR(SUMPRODUCT('6. Patients'!CI$10:CI$107,OFFSET('6. Patients'!$HV$9,1,MATCH($D47,'6. Patients'!$HW$9:$IR$9,0),ROWS('6. Patients'!DV$10:DV$107))),0)+
IFERROR(SUMPRODUCT('6. Patients'!CI$10:CI$107,OFFSET('6. Patients'!$IS$9,1,MATCH($D47,'6. Patients'!$IT$9:$JH$9,0),ROWS('6. Patients'!DV$10:DV$107))),0),
IFERROR(SUMPRODUCT('6. Patients'!CI$10:CI$107,OFFSET('6. Patients'!$JI$9,1,MATCH($D47,'6. Patients'!$JJ$9:$KE$9,0),ROWS('6. Patients'!DV$10:DV$107))),0)+
IFERROR(SUMPRODUCT('6. Patients'!CI$10:CI$107,OFFSET('6. Patients'!$KF$9,1,MATCH($D47,'6. Patients'!$KG$9:$KS$9,0),ROWS('6. Patients'!DV$10:DV$107))),0)+
IFERROR(SUMPRODUCT('6. Patients'!CI$10:CI$107,OFFSET('6. Patients'!$KT$9,1,MATCH($D47,'6. Patients'!$KU$9:$LP$9,0),ROWS('6. Patients'!DV$10:DV$107))),0)+
IFERROR(SUMPRODUCT('6. Patients'!CI$10:CI$107,OFFSET('6. Patients'!$LQ$9,1,MATCH($D47,'6. Patients'!$LR$9:$MF$9,0),ROWS('6. Patients'!DV$10:DV$107))),0))+
IFERROR(VLOOKUP($D47,$H$109:$L$139,COLUMNS($H$108:$J$108)-1+Q$7,0)*$E47*$F47*'1. General Inputs'!$J$18,0),0)</f>
        <v>0</v>
      </c>
      <c r="R47" s="3">
        <f ca="1">ROUNDUP($F47*$E47*CHOOSE(R$7,
IFERROR(SUMPRODUCT('6. Patients'!CJ$10:CJ$107,OFFSET('6. Patients'!$DM$9,1,MATCH($D47,'6. Patients'!$DN$9:$EI$9,0),ROWS('6. Patients'!DW$10:DW$107))),0)+
IFERROR(SUMPRODUCT('6. Patients'!CJ$10:CJ$107,OFFSET('6. Patients'!$EJ$9,1,MATCH($D47,'6. Patients'!$EK$9:$EW$9,0),ROWS('6. Patients'!DW$10:DW$107))),0)+
IFERROR(SUMPRODUCT('6. Patients'!CJ$10:CJ$107,OFFSET('6. Patients'!$EX$9,1,MATCH($D47,'6. Patients'!$EY$9:$FT$9,0),ROWS('6. Patients'!DW$10:DW$107))),0)+
IFERROR(SUMPRODUCT('6. Patients'!CJ$10:CJ$107,OFFSET('6. Patients'!$FU$9,1,MATCH($D47,'6. Patients'!$FV$9:$GJ$9,0),ROWS('6. Patients'!DW$10:DW$107))),0),
IFERROR(SUMPRODUCT('6. Patients'!CJ$10:CJ$107,OFFSET('6. Patients'!$GK$9,1,MATCH($D47,'6. Patients'!$GL$9:$HG$9,0),ROWS('6. Patients'!DW$10:DW$107))),0)+
IFERROR(SUMPRODUCT('6. Patients'!CJ$10:CJ$107,OFFSET('6. Patients'!$HH$9,1,MATCH($D47,'6. Patients'!$HI$9:$HU$9,0),ROWS('6. Patients'!DW$10:DW$107))),0)+
IFERROR(SUMPRODUCT('6. Patients'!CJ$10:CJ$107,OFFSET('6. Patients'!$HV$9,1,MATCH($D47,'6. Patients'!$HW$9:$IR$9,0),ROWS('6. Patients'!DW$10:DW$107))),0)+
IFERROR(SUMPRODUCT('6. Patients'!CJ$10:CJ$107,OFFSET('6. Patients'!$IS$9,1,MATCH($D47,'6. Patients'!$IT$9:$JH$9,0),ROWS('6. Patients'!DW$10:DW$107))),0),
IFERROR(SUMPRODUCT('6. Patients'!CJ$10:CJ$107,OFFSET('6. Patients'!$JI$9,1,MATCH($D47,'6. Patients'!$JJ$9:$KE$9,0),ROWS('6. Patients'!DW$10:DW$107))),0)+
IFERROR(SUMPRODUCT('6. Patients'!CJ$10:CJ$107,OFFSET('6. Patients'!$KF$9,1,MATCH($D47,'6. Patients'!$KG$9:$KS$9,0),ROWS('6. Patients'!DW$10:DW$107))),0)+
IFERROR(SUMPRODUCT('6. Patients'!CJ$10:CJ$107,OFFSET('6. Patients'!$KT$9,1,MATCH($D47,'6. Patients'!$KU$9:$LP$9,0),ROWS('6. Patients'!DW$10:DW$107))),0)+
IFERROR(SUMPRODUCT('6. Patients'!CJ$10:CJ$107,OFFSET('6. Patients'!$LQ$9,1,MATCH($D47,'6. Patients'!$LR$9:$MF$9,0),ROWS('6. Patients'!DW$10:DW$107))),0))+
IFERROR(VLOOKUP($D47,$H$109:$L$139,COLUMNS($H$108:$J$108)-1+R$7,0)*$E47*$F47*'1. General Inputs'!$J$18,0),0)</f>
        <v>0</v>
      </c>
      <c r="S47" s="3">
        <f ca="1">ROUNDUP($F47*$E47*CHOOSE(S$7,
IFERROR(SUMPRODUCT('6. Patients'!CK$10:CK$107,OFFSET('6. Patients'!$DM$9,1,MATCH($D47,'6. Patients'!$DN$9:$EI$9,0),ROWS('6. Patients'!DX$10:DX$107))),0)+
IFERROR(SUMPRODUCT('6. Patients'!CK$10:CK$107,OFFSET('6. Patients'!$EJ$9,1,MATCH($D47,'6. Patients'!$EK$9:$EW$9,0),ROWS('6. Patients'!DX$10:DX$107))),0)+
IFERROR(SUMPRODUCT('6. Patients'!CK$10:CK$107,OFFSET('6. Patients'!$EX$9,1,MATCH($D47,'6. Patients'!$EY$9:$FT$9,0),ROWS('6. Patients'!DX$10:DX$107))),0)+
IFERROR(SUMPRODUCT('6. Patients'!CK$10:CK$107,OFFSET('6. Patients'!$FU$9,1,MATCH($D47,'6. Patients'!$FV$9:$GJ$9,0),ROWS('6. Patients'!DX$10:DX$107))),0),
IFERROR(SUMPRODUCT('6. Patients'!CK$10:CK$107,OFFSET('6. Patients'!$GK$9,1,MATCH($D47,'6. Patients'!$GL$9:$HG$9,0),ROWS('6. Patients'!DX$10:DX$107))),0)+
IFERROR(SUMPRODUCT('6. Patients'!CK$10:CK$107,OFFSET('6. Patients'!$HH$9,1,MATCH($D47,'6. Patients'!$HI$9:$HU$9,0),ROWS('6. Patients'!DX$10:DX$107))),0)+
IFERROR(SUMPRODUCT('6. Patients'!CK$10:CK$107,OFFSET('6. Patients'!$HV$9,1,MATCH($D47,'6. Patients'!$HW$9:$IR$9,0),ROWS('6. Patients'!DX$10:DX$107))),0)+
IFERROR(SUMPRODUCT('6. Patients'!CK$10:CK$107,OFFSET('6. Patients'!$IS$9,1,MATCH($D47,'6. Patients'!$IT$9:$JH$9,0),ROWS('6. Patients'!DX$10:DX$107))),0),
IFERROR(SUMPRODUCT('6. Patients'!CK$10:CK$107,OFFSET('6. Patients'!$JI$9,1,MATCH($D47,'6. Patients'!$JJ$9:$KE$9,0),ROWS('6. Patients'!DX$10:DX$107))),0)+
IFERROR(SUMPRODUCT('6. Patients'!CK$10:CK$107,OFFSET('6. Patients'!$KF$9,1,MATCH($D47,'6. Patients'!$KG$9:$KS$9,0),ROWS('6. Patients'!DX$10:DX$107))),0)+
IFERROR(SUMPRODUCT('6. Patients'!CK$10:CK$107,OFFSET('6. Patients'!$KT$9,1,MATCH($D47,'6. Patients'!$KU$9:$LP$9,0),ROWS('6. Patients'!DX$10:DX$107))),0)+
IFERROR(SUMPRODUCT('6. Patients'!CK$10:CK$107,OFFSET('6. Patients'!$LQ$9,1,MATCH($D47,'6. Patients'!$LR$9:$MF$9,0),ROWS('6. Patients'!DX$10:DX$107))),0))+
IFERROR(VLOOKUP($D47,$H$109:$L$139,COLUMNS($H$108:$J$108)-1+S$7,0)*$E47*$F47*'1. General Inputs'!$J$18,0),0)</f>
        <v>0</v>
      </c>
      <c r="T47" s="3">
        <f ca="1">ROUNDUP($F47*$E47*CHOOSE(T$7,
IFERROR(SUMPRODUCT('6. Patients'!CL$10:CL$107,OFFSET('6. Patients'!$DM$9,1,MATCH($D47,'6. Patients'!$DN$9:$EI$9,0),ROWS('6. Patients'!DY$10:DY$107))),0)+
IFERROR(SUMPRODUCT('6. Patients'!CL$10:CL$107,OFFSET('6. Patients'!$EJ$9,1,MATCH($D47,'6. Patients'!$EK$9:$EW$9,0),ROWS('6. Patients'!DY$10:DY$107))),0)+
IFERROR(SUMPRODUCT('6. Patients'!CL$10:CL$107,OFFSET('6. Patients'!$EX$9,1,MATCH($D47,'6. Patients'!$EY$9:$FT$9,0),ROWS('6. Patients'!DY$10:DY$107))),0)+
IFERROR(SUMPRODUCT('6. Patients'!CL$10:CL$107,OFFSET('6. Patients'!$FU$9,1,MATCH($D47,'6. Patients'!$FV$9:$GJ$9,0),ROWS('6. Patients'!DY$10:DY$107))),0),
IFERROR(SUMPRODUCT('6. Patients'!CL$10:CL$107,OFFSET('6. Patients'!$GK$9,1,MATCH($D47,'6. Patients'!$GL$9:$HG$9,0),ROWS('6. Patients'!DY$10:DY$107))),0)+
IFERROR(SUMPRODUCT('6. Patients'!CL$10:CL$107,OFFSET('6. Patients'!$HH$9,1,MATCH($D47,'6. Patients'!$HI$9:$HU$9,0),ROWS('6. Patients'!DY$10:DY$107))),0)+
IFERROR(SUMPRODUCT('6. Patients'!CL$10:CL$107,OFFSET('6. Patients'!$HV$9,1,MATCH($D47,'6. Patients'!$HW$9:$IR$9,0),ROWS('6. Patients'!DY$10:DY$107))),0)+
IFERROR(SUMPRODUCT('6. Patients'!CL$10:CL$107,OFFSET('6. Patients'!$IS$9,1,MATCH($D47,'6. Patients'!$IT$9:$JH$9,0),ROWS('6. Patients'!DY$10:DY$107))),0),
IFERROR(SUMPRODUCT('6. Patients'!CL$10:CL$107,OFFSET('6. Patients'!$JI$9,1,MATCH($D47,'6. Patients'!$JJ$9:$KE$9,0),ROWS('6. Patients'!DY$10:DY$107))),0)+
IFERROR(SUMPRODUCT('6. Patients'!CL$10:CL$107,OFFSET('6. Patients'!$KF$9,1,MATCH($D47,'6. Patients'!$KG$9:$KS$9,0),ROWS('6. Patients'!DY$10:DY$107))),0)+
IFERROR(SUMPRODUCT('6. Patients'!CL$10:CL$107,OFFSET('6. Patients'!$KT$9,1,MATCH($D47,'6. Patients'!$KU$9:$LP$9,0),ROWS('6. Patients'!DY$10:DY$107))),0)+
IFERROR(SUMPRODUCT('6. Patients'!CL$10:CL$107,OFFSET('6. Patients'!$LQ$9,1,MATCH($D47,'6. Patients'!$LR$9:$MF$9,0),ROWS('6. Patients'!DY$10:DY$107))),0))+
IFERROR(VLOOKUP($D47,$H$109:$L$139,COLUMNS($H$108:$J$108)-1+T$7,0)*$E47*$F47*'1. General Inputs'!$J$18,0),0)</f>
        <v>0</v>
      </c>
      <c r="U47" s="3">
        <f ca="1">ROUNDUP($F47*$E47*CHOOSE(U$7,
IFERROR(SUMPRODUCT('6. Patients'!CM$10:CM$107,OFFSET('6. Patients'!$DM$9,1,MATCH($D47,'6. Patients'!$DN$9:$EI$9,0),ROWS('6. Patients'!DZ$10:DZ$107))),0)+
IFERROR(SUMPRODUCT('6. Patients'!CM$10:CM$107,OFFSET('6. Patients'!$EJ$9,1,MATCH($D47,'6. Patients'!$EK$9:$EW$9,0),ROWS('6. Patients'!DZ$10:DZ$107))),0)+
IFERROR(SUMPRODUCT('6. Patients'!CM$10:CM$107,OFFSET('6. Patients'!$EX$9,1,MATCH($D47,'6. Patients'!$EY$9:$FT$9,0),ROWS('6. Patients'!DZ$10:DZ$107))),0)+
IFERROR(SUMPRODUCT('6. Patients'!CM$10:CM$107,OFFSET('6. Patients'!$FU$9,1,MATCH($D47,'6. Patients'!$FV$9:$GJ$9,0),ROWS('6. Patients'!DZ$10:DZ$107))),0),
IFERROR(SUMPRODUCT('6. Patients'!CM$10:CM$107,OFFSET('6. Patients'!$GK$9,1,MATCH($D47,'6. Patients'!$GL$9:$HG$9,0),ROWS('6. Patients'!DZ$10:DZ$107))),0)+
IFERROR(SUMPRODUCT('6. Patients'!CM$10:CM$107,OFFSET('6. Patients'!$HH$9,1,MATCH($D47,'6. Patients'!$HI$9:$HU$9,0),ROWS('6. Patients'!DZ$10:DZ$107))),0)+
IFERROR(SUMPRODUCT('6. Patients'!CM$10:CM$107,OFFSET('6. Patients'!$HV$9,1,MATCH($D47,'6. Patients'!$HW$9:$IR$9,0),ROWS('6. Patients'!DZ$10:DZ$107))),0)+
IFERROR(SUMPRODUCT('6. Patients'!CM$10:CM$107,OFFSET('6. Patients'!$IS$9,1,MATCH($D47,'6. Patients'!$IT$9:$JH$9,0),ROWS('6. Patients'!DZ$10:DZ$107))),0),
IFERROR(SUMPRODUCT('6. Patients'!CM$10:CM$107,OFFSET('6. Patients'!$JI$9,1,MATCH($D47,'6. Patients'!$JJ$9:$KE$9,0),ROWS('6. Patients'!DZ$10:DZ$107))),0)+
IFERROR(SUMPRODUCT('6. Patients'!CM$10:CM$107,OFFSET('6. Patients'!$KF$9,1,MATCH($D47,'6. Patients'!$KG$9:$KS$9,0),ROWS('6. Patients'!DZ$10:DZ$107))),0)+
IFERROR(SUMPRODUCT('6. Patients'!CM$10:CM$107,OFFSET('6. Patients'!$KT$9,1,MATCH($D47,'6. Patients'!$KU$9:$LP$9,0),ROWS('6. Patients'!DZ$10:DZ$107))),0)+
IFERROR(SUMPRODUCT('6. Patients'!CM$10:CM$107,OFFSET('6. Patients'!$LQ$9,1,MATCH($D47,'6. Patients'!$LR$9:$MF$9,0),ROWS('6. Patients'!DZ$10:DZ$107))),0))+
IFERROR(VLOOKUP($D47,$H$109:$L$139,COLUMNS($H$108:$J$108)-1+U$7,0)*$E47*$F47*'1. General Inputs'!$J$18,0),0)</f>
        <v>0</v>
      </c>
      <c r="V47" s="3">
        <f ca="1">ROUNDUP($F47*$E47*CHOOSE(V$7,
IFERROR(SUMPRODUCT('6. Patients'!CN$10:CN$107,OFFSET('6. Patients'!$DM$9,1,MATCH($D47,'6. Patients'!$DN$9:$EI$9,0),ROWS('6. Patients'!EA$10:EA$107))),0)+
IFERROR(SUMPRODUCT('6. Patients'!CN$10:CN$107,OFFSET('6. Patients'!$EJ$9,1,MATCH($D47,'6. Patients'!$EK$9:$EW$9,0),ROWS('6. Patients'!EA$10:EA$107))),0)+
IFERROR(SUMPRODUCT('6. Patients'!CN$10:CN$107,OFFSET('6. Patients'!$EX$9,1,MATCH($D47,'6. Patients'!$EY$9:$FT$9,0),ROWS('6. Patients'!EA$10:EA$107))),0)+
IFERROR(SUMPRODUCT('6. Patients'!CN$10:CN$107,OFFSET('6. Patients'!$FU$9,1,MATCH($D47,'6. Patients'!$FV$9:$GJ$9,0),ROWS('6. Patients'!EA$10:EA$107))),0),
IFERROR(SUMPRODUCT('6. Patients'!CN$10:CN$107,OFFSET('6. Patients'!$GK$9,1,MATCH($D47,'6. Patients'!$GL$9:$HG$9,0),ROWS('6. Patients'!EA$10:EA$107))),0)+
IFERROR(SUMPRODUCT('6. Patients'!CN$10:CN$107,OFFSET('6. Patients'!$HH$9,1,MATCH($D47,'6. Patients'!$HI$9:$HU$9,0),ROWS('6. Patients'!EA$10:EA$107))),0)+
IFERROR(SUMPRODUCT('6. Patients'!CN$10:CN$107,OFFSET('6. Patients'!$HV$9,1,MATCH($D47,'6. Patients'!$HW$9:$IR$9,0),ROWS('6. Patients'!EA$10:EA$107))),0)+
IFERROR(SUMPRODUCT('6. Patients'!CN$10:CN$107,OFFSET('6. Patients'!$IS$9,1,MATCH($D47,'6. Patients'!$IT$9:$JH$9,0),ROWS('6. Patients'!EA$10:EA$107))),0),
IFERROR(SUMPRODUCT('6. Patients'!CN$10:CN$107,OFFSET('6. Patients'!$JI$9,1,MATCH($D47,'6. Patients'!$JJ$9:$KE$9,0),ROWS('6. Patients'!EA$10:EA$107))),0)+
IFERROR(SUMPRODUCT('6. Patients'!CN$10:CN$107,OFFSET('6. Patients'!$KF$9,1,MATCH($D47,'6. Patients'!$KG$9:$KS$9,0),ROWS('6. Patients'!EA$10:EA$107))),0)+
IFERROR(SUMPRODUCT('6. Patients'!CN$10:CN$107,OFFSET('6. Patients'!$KT$9,1,MATCH($D47,'6. Patients'!$KU$9:$LP$9,0),ROWS('6. Patients'!EA$10:EA$107))),0)+
IFERROR(SUMPRODUCT('6. Patients'!CN$10:CN$107,OFFSET('6. Patients'!$LQ$9,1,MATCH($D47,'6. Patients'!$LR$9:$MF$9,0),ROWS('6. Patients'!EA$10:EA$107))),0))+
IFERROR(VLOOKUP($D47,$H$109:$L$139,COLUMNS($H$108:$J$108)-1+V$7,0)*$E47*$F47*'1. General Inputs'!$J$18,0),0)</f>
        <v>0</v>
      </c>
      <c r="W47" s="3">
        <f ca="1">ROUNDUP($F47*$E47*CHOOSE(W$7,
IFERROR(SUMPRODUCT('6. Patients'!CO$10:CO$107,OFFSET('6. Patients'!$DM$9,1,MATCH($D47,'6. Patients'!$DN$9:$EI$9,0),ROWS('6. Patients'!EB$10:EB$107))),0)+
IFERROR(SUMPRODUCT('6. Patients'!CO$10:CO$107,OFFSET('6. Patients'!$EJ$9,1,MATCH($D47,'6. Patients'!$EK$9:$EW$9,0),ROWS('6. Patients'!EB$10:EB$107))),0)+
IFERROR(SUMPRODUCT('6. Patients'!CO$10:CO$107,OFFSET('6. Patients'!$EX$9,1,MATCH($D47,'6. Patients'!$EY$9:$FT$9,0),ROWS('6. Patients'!EB$10:EB$107))),0)+
IFERROR(SUMPRODUCT('6. Patients'!CO$10:CO$107,OFFSET('6. Patients'!$FU$9,1,MATCH($D47,'6. Patients'!$FV$9:$GJ$9,0),ROWS('6. Patients'!EB$10:EB$107))),0),
IFERROR(SUMPRODUCT('6. Patients'!CO$10:CO$107,OFFSET('6. Patients'!$GK$9,1,MATCH($D47,'6. Patients'!$GL$9:$HG$9,0),ROWS('6. Patients'!EB$10:EB$107))),0)+
IFERROR(SUMPRODUCT('6. Patients'!CO$10:CO$107,OFFSET('6. Patients'!$HH$9,1,MATCH($D47,'6. Patients'!$HI$9:$HU$9,0),ROWS('6. Patients'!EB$10:EB$107))),0)+
IFERROR(SUMPRODUCT('6. Patients'!CO$10:CO$107,OFFSET('6. Patients'!$HV$9,1,MATCH($D47,'6. Patients'!$HW$9:$IR$9,0),ROWS('6. Patients'!EB$10:EB$107))),0)+
IFERROR(SUMPRODUCT('6. Patients'!CO$10:CO$107,OFFSET('6. Patients'!$IS$9,1,MATCH($D47,'6. Patients'!$IT$9:$JH$9,0),ROWS('6. Patients'!EB$10:EB$107))),0),
IFERROR(SUMPRODUCT('6. Patients'!CO$10:CO$107,OFFSET('6. Patients'!$JI$9,1,MATCH($D47,'6. Patients'!$JJ$9:$KE$9,0),ROWS('6. Patients'!EB$10:EB$107))),0)+
IFERROR(SUMPRODUCT('6. Patients'!CO$10:CO$107,OFFSET('6. Patients'!$KF$9,1,MATCH($D47,'6. Patients'!$KG$9:$KS$9,0),ROWS('6. Patients'!EB$10:EB$107))),0)+
IFERROR(SUMPRODUCT('6. Patients'!CO$10:CO$107,OFFSET('6. Patients'!$KT$9,1,MATCH($D47,'6. Patients'!$KU$9:$LP$9,0),ROWS('6. Patients'!EB$10:EB$107))),0)+
IFERROR(SUMPRODUCT('6. Patients'!CO$10:CO$107,OFFSET('6. Patients'!$LQ$9,1,MATCH($D47,'6. Patients'!$LR$9:$MF$9,0),ROWS('6. Patients'!EB$10:EB$107))),0))+
IFERROR(VLOOKUP($D47,$H$109:$L$139,COLUMNS($H$108:$J$108)-1+W$7,0)*$E47*$F47*'1. General Inputs'!$J$18,0),0)</f>
        <v>0</v>
      </c>
      <c r="X47" s="3">
        <f ca="1">ROUNDUP($F47*$E47*CHOOSE(X$7,
IFERROR(SUMPRODUCT('6. Patients'!CP$10:CP$107,OFFSET('6. Patients'!$DM$9,1,MATCH($D47,'6. Patients'!$DN$9:$EI$9,0),ROWS('6. Patients'!EC$10:EC$107))),0)+
IFERROR(SUMPRODUCT('6. Patients'!CP$10:CP$107,OFFSET('6. Patients'!$EJ$9,1,MATCH($D47,'6. Patients'!$EK$9:$EW$9,0),ROWS('6. Patients'!EC$10:EC$107))),0)+
IFERROR(SUMPRODUCT('6. Patients'!CP$10:CP$107,OFFSET('6. Patients'!$EX$9,1,MATCH($D47,'6. Patients'!$EY$9:$FT$9,0),ROWS('6. Patients'!EC$10:EC$107))),0)+
IFERROR(SUMPRODUCT('6. Patients'!CP$10:CP$107,OFFSET('6. Patients'!$FU$9,1,MATCH($D47,'6. Patients'!$FV$9:$GJ$9,0),ROWS('6. Patients'!EC$10:EC$107))),0),
IFERROR(SUMPRODUCT('6. Patients'!CP$10:CP$107,OFFSET('6. Patients'!$GK$9,1,MATCH($D47,'6. Patients'!$GL$9:$HG$9,0),ROWS('6. Patients'!EC$10:EC$107))),0)+
IFERROR(SUMPRODUCT('6. Patients'!CP$10:CP$107,OFFSET('6. Patients'!$HH$9,1,MATCH($D47,'6. Patients'!$HI$9:$HU$9,0),ROWS('6. Patients'!EC$10:EC$107))),0)+
IFERROR(SUMPRODUCT('6. Patients'!CP$10:CP$107,OFFSET('6. Patients'!$HV$9,1,MATCH($D47,'6. Patients'!$HW$9:$IR$9,0),ROWS('6. Patients'!EC$10:EC$107))),0)+
IFERROR(SUMPRODUCT('6. Patients'!CP$10:CP$107,OFFSET('6. Patients'!$IS$9,1,MATCH($D47,'6. Patients'!$IT$9:$JH$9,0),ROWS('6. Patients'!EC$10:EC$107))),0),
IFERROR(SUMPRODUCT('6. Patients'!CP$10:CP$107,OFFSET('6. Patients'!$JI$9,1,MATCH($D47,'6. Patients'!$JJ$9:$KE$9,0),ROWS('6. Patients'!EC$10:EC$107))),0)+
IFERROR(SUMPRODUCT('6. Patients'!CP$10:CP$107,OFFSET('6. Patients'!$KF$9,1,MATCH($D47,'6. Patients'!$KG$9:$KS$9,0),ROWS('6. Patients'!EC$10:EC$107))),0)+
IFERROR(SUMPRODUCT('6. Patients'!CP$10:CP$107,OFFSET('6. Patients'!$KT$9,1,MATCH($D47,'6. Patients'!$KU$9:$LP$9,0),ROWS('6. Patients'!EC$10:EC$107))),0)+
IFERROR(SUMPRODUCT('6. Patients'!CP$10:CP$107,OFFSET('6. Patients'!$LQ$9,1,MATCH($D47,'6. Patients'!$LR$9:$MF$9,0),ROWS('6. Patients'!EC$10:EC$107))),0))+
IFERROR(VLOOKUP($D47,$H$109:$L$139,COLUMNS($H$108:$J$108)-1+X$7,0)*$E47*$F47*'1. General Inputs'!$J$18,0),0)</f>
        <v>0</v>
      </c>
      <c r="Y47" s="3">
        <f ca="1">ROUNDUP($F47*$E47*CHOOSE(Y$7,
IFERROR(SUMPRODUCT('6. Patients'!CQ$10:CQ$107,OFFSET('6. Patients'!$DM$9,1,MATCH($D47,'6. Patients'!$DN$9:$EI$9,0),ROWS('6. Patients'!ED$10:ED$107))),0)+
IFERROR(SUMPRODUCT('6. Patients'!CQ$10:CQ$107,OFFSET('6. Patients'!$EJ$9,1,MATCH($D47,'6. Patients'!$EK$9:$EW$9,0),ROWS('6. Patients'!ED$10:ED$107))),0)+
IFERROR(SUMPRODUCT('6. Patients'!CQ$10:CQ$107,OFFSET('6. Patients'!$EX$9,1,MATCH($D47,'6. Patients'!$EY$9:$FT$9,0),ROWS('6. Patients'!ED$10:ED$107))),0)+
IFERROR(SUMPRODUCT('6. Patients'!CQ$10:CQ$107,OFFSET('6. Patients'!$FU$9,1,MATCH($D47,'6. Patients'!$FV$9:$GJ$9,0),ROWS('6. Patients'!ED$10:ED$107))),0),
IFERROR(SUMPRODUCT('6. Patients'!CQ$10:CQ$107,OFFSET('6. Patients'!$GK$9,1,MATCH($D47,'6. Patients'!$GL$9:$HG$9,0),ROWS('6. Patients'!ED$10:ED$107))),0)+
IFERROR(SUMPRODUCT('6. Patients'!CQ$10:CQ$107,OFFSET('6. Patients'!$HH$9,1,MATCH($D47,'6. Patients'!$HI$9:$HU$9,0),ROWS('6. Patients'!ED$10:ED$107))),0)+
IFERROR(SUMPRODUCT('6. Patients'!CQ$10:CQ$107,OFFSET('6. Patients'!$HV$9,1,MATCH($D47,'6. Patients'!$HW$9:$IR$9,0),ROWS('6. Patients'!ED$10:ED$107))),0)+
IFERROR(SUMPRODUCT('6. Patients'!CQ$10:CQ$107,OFFSET('6. Patients'!$IS$9,1,MATCH($D47,'6. Patients'!$IT$9:$JH$9,0),ROWS('6. Patients'!ED$10:ED$107))),0),
IFERROR(SUMPRODUCT('6. Patients'!CQ$10:CQ$107,OFFSET('6. Patients'!$JI$9,1,MATCH($D47,'6. Patients'!$JJ$9:$KE$9,0),ROWS('6. Patients'!ED$10:ED$107))),0)+
IFERROR(SUMPRODUCT('6. Patients'!CQ$10:CQ$107,OFFSET('6. Patients'!$KF$9,1,MATCH($D47,'6. Patients'!$KG$9:$KS$9,0),ROWS('6. Patients'!ED$10:ED$107))),0)+
IFERROR(SUMPRODUCT('6. Patients'!CQ$10:CQ$107,OFFSET('6. Patients'!$KT$9,1,MATCH($D47,'6. Patients'!$KU$9:$LP$9,0),ROWS('6. Patients'!ED$10:ED$107))),0)+
IFERROR(SUMPRODUCT('6. Patients'!CQ$10:CQ$107,OFFSET('6. Patients'!$LQ$9,1,MATCH($D47,'6. Patients'!$LR$9:$MF$9,0),ROWS('6. Patients'!ED$10:ED$107))),0))+
IFERROR(VLOOKUP($D47,$H$109:$L$139,COLUMNS($H$108:$J$108)-1+Y$7,0)*$E47*$F47*'1. General Inputs'!$J$18,0),0)</f>
        <v>0</v>
      </c>
      <c r="Z47" s="3">
        <f ca="1">ROUNDUP($F47*$E47*CHOOSE(Z$7,
IFERROR(SUMPRODUCT('6. Patients'!CR$10:CR$107,OFFSET('6. Patients'!$DM$9,1,MATCH($D47,'6. Patients'!$DN$9:$EI$9,0),ROWS('6. Patients'!EE$10:EE$107))),0)+
IFERROR(SUMPRODUCT('6. Patients'!CR$10:CR$107,OFFSET('6. Patients'!$EJ$9,1,MATCH($D47,'6. Patients'!$EK$9:$EW$9,0),ROWS('6. Patients'!EE$10:EE$107))),0)+
IFERROR(SUMPRODUCT('6. Patients'!CR$10:CR$107,OFFSET('6. Patients'!$EX$9,1,MATCH($D47,'6. Patients'!$EY$9:$FT$9,0),ROWS('6. Patients'!EE$10:EE$107))),0)+
IFERROR(SUMPRODUCT('6. Patients'!CR$10:CR$107,OFFSET('6. Patients'!$FU$9,1,MATCH($D47,'6. Patients'!$FV$9:$GJ$9,0),ROWS('6. Patients'!EE$10:EE$107))),0),
IFERROR(SUMPRODUCT('6. Patients'!CR$10:CR$107,OFFSET('6. Patients'!$GK$9,1,MATCH($D47,'6. Patients'!$GL$9:$HG$9,0),ROWS('6. Patients'!EE$10:EE$107))),0)+
IFERROR(SUMPRODUCT('6. Patients'!CR$10:CR$107,OFFSET('6. Patients'!$HH$9,1,MATCH($D47,'6. Patients'!$HI$9:$HU$9,0),ROWS('6. Patients'!EE$10:EE$107))),0)+
IFERROR(SUMPRODUCT('6. Patients'!CR$10:CR$107,OFFSET('6. Patients'!$HV$9,1,MATCH($D47,'6. Patients'!$HW$9:$IR$9,0),ROWS('6. Patients'!EE$10:EE$107))),0)+
IFERROR(SUMPRODUCT('6. Patients'!CR$10:CR$107,OFFSET('6. Patients'!$IS$9,1,MATCH($D47,'6. Patients'!$IT$9:$JH$9,0),ROWS('6. Patients'!EE$10:EE$107))),0),
IFERROR(SUMPRODUCT('6. Patients'!CR$10:CR$107,OFFSET('6. Patients'!$JI$9,1,MATCH($D47,'6. Patients'!$JJ$9:$KE$9,0),ROWS('6. Patients'!EE$10:EE$107))),0)+
IFERROR(SUMPRODUCT('6. Patients'!CR$10:CR$107,OFFSET('6. Patients'!$KF$9,1,MATCH($D47,'6. Patients'!$KG$9:$KS$9,0),ROWS('6. Patients'!EE$10:EE$107))),0)+
IFERROR(SUMPRODUCT('6. Patients'!CR$10:CR$107,OFFSET('6. Patients'!$KT$9,1,MATCH($D47,'6. Patients'!$KU$9:$LP$9,0),ROWS('6. Patients'!EE$10:EE$107))),0)+
IFERROR(SUMPRODUCT('6. Patients'!CR$10:CR$107,OFFSET('6. Patients'!$LQ$9,1,MATCH($D47,'6. Patients'!$LR$9:$MF$9,0),ROWS('6. Patients'!EE$10:EE$107))),0))+
IFERROR(VLOOKUP($D47,$H$109:$L$139,COLUMNS($H$108:$J$108)-1+Z$7,0)*$E47*$F47*'1. General Inputs'!$J$18,0),0)</f>
        <v>0</v>
      </c>
      <c r="AA47" s="3">
        <f ca="1">ROUNDUP($F47*$E47*CHOOSE(AA$7,
IFERROR(SUMPRODUCT('6. Patients'!CS$10:CS$107,OFFSET('6. Patients'!$DM$9,1,MATCH($D47,'6. Patients'!$DN$9:$EI$9,0),ROWS('6. Patients'!EF$10:EF$107))),0)+
IFERROR(SUMPRODUCT('6. Patients'!CS$10:CS$107,OFFSET('6. Patients'!$EJ$9,1,MATCH($D47,'6. Patients'!$EK$9:$EW$9,0),ROWS('6. Patients'!EF$10:EF$107))),0)+
IFERROR(SUMPRODUCT('6. Patients'!CS$10:CS$107,OFFSET('6. Patients'!$EX$9,1,MATCH($D47,'6. Patients'!$EY$9:$FT$9,0),ROWS('6. Patients'!EF$10:EF$107))),0)+
IFERROR(SUMPRODUCT('6. Patients'!CS$10:CS$107,OFFSET('6. Patients'!$FU$9,1,MATCH($D47,'6. Patients'!$FV$9:$GJ$9,0),ROWS('6. Patients'!EF$10:EF$107))),0),
IFERROR(SUMPRODUCT('6. Patients'!CS$10:CS$107,OFFSET('6. Patients'!$GK$9,1,MATCH($D47,'6. Patients'!$GL$9:$HG$9,0),ROWS('6. Patients'!EF$10:EF$107))),0)+
IFERROR(SUMPRODUCT('6. Patients'!CS$10:CS$107,OFFSET('6. Patients'!$HH$9,1,MATCH($D47,'6. Patients'!$HI$9:$HU$9,0),ROWS('6. Patients'!EF$10:EF$107))),0)+
IFERROR(SUMPRODUCT('6. Patients'!CS$10:CS$107,OFFSET('6. Patients'!$HV$9,1,MATCH($D47,'6. Patients'!$HW$9:$IR$9,0),ROWS('6. Patients'!EF$10:EF$107))),0)+
IFERROR(SUMPRODUCT('6. Patients'!CS$10:CS$107,OFFSET('6. Patients'!$IS$9,1,MATCH($D47,'6. Patients'!$IT$9:$JH$9,0),ROWS('6. Patients'!EF$10:EF$107))),0),
IFERROR(SUMPRODUCT('6. Patients'!CS$10:CS$107,OFFSET('6. Patients'!$JI$9,1,MATCH($D47,'6. Patients'!$JJ$9:$KE$9,0),ROWS('6. Patients'!EF$10:EF$107))),0)+
IFERROR(SUMPRODUCT('6. Patients'!CS$10:CS$107,OFFSET('6. Patients'!$KF$9,1,MATCH($D47,'6. Patients'!$KG$9:$KS$9,0),ROWS('6. Patients'!EF$10:EF$107))),0)+
IFERROR(SUMPRODUCT('6. Patients'!CS$10:CS$107,OFFSET('6. Patients'!$KT$9,1,MATCH($D47,'6. Patients'!$KU$9:$LP$9,0),ROWS('6. Patients'!EF$10:EF$107))),0)+
IFERROR(SUMPRODUCT('6. Patients'!CS$10:CS$107,OFFSET('6. Patients'!$LQ$9,1,MATCH($D47,'6. Patients'!$LR$9:$MF$9,0),ROWS('6. Patients'!EF$10:EF$107))),0))+
IFERROR(VLOOKUP($D47,$H$109:$L$139,COLUMNS($H$108:$J$108)-1+AA$7,0)*$E47*$F47*'1. General Inputs'!$J$18,0),0)</f>
        <v>0</v>
      </c>
      <c r="AB47" s="3">
        <f ca="1">ROUNDUP($F47*$E47*CHOOSE(AB$7,
IFERROR(SUMPRODUCT('6. Patients'!CT$10:CT$107,OFFSET('6. Patients'!$DM$9,1,MATCH($D47,'6. Patients'!$DN$9:$EI$9,0),ROWS('6. Patients'!EG$10:EG$107))),0)+
IFERROR(SUMPRODUCT('6. Patients'!CT$10:CT$107,OFFSET('6. Patients'!$EJ$9,1,MATCH($D47,'6. Patients'!$EK$9:$EW$9,0),ROWS('6. Patients'!EG$10:EG$107))),0)+
IFERROR(SUMPRODUCT('6. Patients'!CT$10:CT$107,OFFSET('6. Patients'!$EX$9,1,MATCH($D47,'6. Patients'!$EY$9:$FT$9,0),ROWS('6. Patients'!EG$10:EG$107))),0)+
IFERROR(SUMPRODUCT('6. Patients'!CT$10:CT$107,OFFSET('6. Patients'!$FU$9,1,MATCH($D47,'6. Patients'!$FV$9:$GJ$9,0),ROWS('6. Patients'!EG$10:EG$107))),0),
IFERROR(SUMPRODUCT('6. Patients'!CT$10:CT$107,OFFSET('6. Patients'!$GK$9,1,MATCH($D47,'6. Patients'!$GL$9:$HG$9,0),ROWS('6. Patients'!EG$10:EG$107))),0)+
IFERROR(SUMPRODUCT('6. Patients'!CT$10:CT$107,OFFSET('6. Patients'!$HH$9,1,MATCH($D47,'6. Patients'!$HI$9:$HU$9,0),ROWS('6. Patients'!EG$10:EG$107))),0)+
IFERROR(SUMPRODUCT('6. Patients'!CT$10:CT$107,OFFSET('6. Patients'!$HV$9,1,MATCH($D47,'6. Patients'!$HW$9:$IR$9,0),ROWS('6. Patients'!EG$10:EG$107))),0)+
IFERROR(SUMPRODUCT('6. Patients'!CT$10:CT$107,OFFSET('6. Patients'!$IS$9,1,MATCH($D47,'6. Patients'!$IT$9:$JH$9,0),ROWS('6. Patients'!EG$10:EG$107))),0),
IFERROR(SUMPRODUCT('6. Patients'!CT$10:CT$107,OFFSET('6. Patients'!$JI$9,1,MATCH($D47,'6. Patients'!$JJ$9:$KE$9,0),ROWS('6. Patients'!EG$10:EG$107))),0)+
IFERROR(SUMPRODUCT('6. Patients'!CT$10:CT$107,OFFSET('6. Patients'!$KF$9,1,MATCH($D47,'6. Patients'!$KG$9:$KS$9,0),ROWS('6. Patients'!EG$10:EG$107))),0)+
IFERROR(SUMPRODUCT('6. Patients'!CT$10:CT$107,OFFSET('6. Patients'!$KT$9,1,MATCH($D47,'6. Patients'!$KU$9:$LP$9,0),ROWS('6. Patients'!EG$10:EG$107))),0)+
IFERROR(SUMPRODUCT('6. Patients'!CT$10:CT$107,OFFSET('6. Patients'!$LQ$9,1,MATCH($D47,'6. Patients'!$LR$9:$MF$9,0),ROWS('6. Patients'!EG$10:EG$107))),0))+
IFERROR(VLOOKUP($D47,$H$109:$L$139,COLUMNS($H$108:$J$108)-1+AB$7,0)*$E47*$F47*'1. General Inputs'!$J$18,0),0)</f>
        <v>0</v>
      </c>
      <c r="AC47" s="3">
        <f ca="1">ROUNDUP($F47*$E47*CHOOSE(AC$7,
IFERROR(SUMPRODUCT('6. Patients'!CU$10:CU$107,OFFSET('6. Patients'!$DM$9,1,MATCH($D47,'6. Patients'!$DN$9:$EI$9,0),ROWS('6. Patients'!EH$10:EH$107))),0)+
IFERROR(SUMPRODUCT('6. Patients'!CU$10:CU$107,OFFSET('6. Patients'!$EJ$9,1,MATCH($D47,'6. Patients'!$EK$9:$EW$9,0),ROWS('6. Patients'!EH$10:EH$107))),0)+
IFERROR(SUMPRODUCT('6. Patients'!CU$10:CU$107,OFFSET('6. Patients'!$EX$9,1,MATCH($D47,'6. Patients'!$EY$9:$FT$9,0),ROWS('6. Patients'!EH$10:EH$107))),0)+
IFERROR(SUMPRODUCT('6. Patients'!CU$10:CU$107,OFFSET('6. Patients'!$FU$9,1,MATCH($D47,'6. Patients'!$FV$9:$GJ$9,0),ROWS('6. Patients'!EH$10:EH$107))),0),
IFERROR(SUMPRODUCT('6. Patients'!CU$10:CU$107,OFFSET('6. Patients'!$GK$9,1,MATCH($D47,'6. Patients'!$GL$9:$HG$9,0),ROWS('6. Patients'!EH$10:EH$107))),0)+
IFERROR(SUMPRODUCT('6. Patients'!CU$10:CU$107,OFFSET('6. Patients'!$HH$9,1,MATCH($D47,'6. Patients'!$HI$9:$HU$9,0),ROWS('6. Patients'!EH$10:EH$107))),0)+
IFERROR(SUMPRODUCT('6. Patients'!CU$10:CU$107,OFFSET('6. Patients'!$HV$9,1,MATCH($D47,'6. Patients'!$HW$9:$IR$9,0),ROWS('6. Patients'!EH$10:EH$107))),0)+
IFERROR(SUMPRODUCT('6. Patients'!CU$10:CU$107,OFFSET('6. Patients'!$IS$9,1,MATCH($D47,'6. Patients'!$IT$9:$JH$9,0),ROWS('6. Patients'!EH$10:EH$107))),0),
IFERROR(SUMPRODUCT('6. Patients'!CU$10:CU$107,OFFSET('6. Patients'!$JI$9,1,MATCH($D47,'6. Patients'!$JJ$9:$KE$9,0),ROWS('6. Patients'!EH$10:EH$107))),0)+
IFERROR(SUMPRODUCT('6. Patients'!CU$10:CU$107,OFFSET('6. Patients'!$KF$9,1,MATCH($D47,'6. Patients'!$KG$9:$KS$9,0),ROWS('6. Patients'!EH$10:EH$107))),0)+
IFERROR(SUMPRODUCT('6. Patients'!CU$10:CU$107,OFFSET('6. Patients'!$KT$9,1,MATCH($D47,'6. Patients'!$KU$9:$LP$9,0),ROWS('6. Patients'!EH$10:EH$107))),0)+
IFERROR(SUMPRODUCT('6. Patients'!CU$10:CU$107,OFFSET('6. Patients'!$LQ$9,1,MATCH($D47,'6. Patients'!$LR$9:$MF$9,0),ROWS('6. Patients'!EH$10:EH$107))),0))+
IFERROR(VLOOKUP($D47,$H$109:$L$139,COLUMNS($H$108:$J$108)-1+AC$7,0)*$E47*$F47*'1. General Inputs'!$J$18,0),0)</f>
        <v>0</v>
      </c>
      <c r="AD47" s="3">
        <f ca="1">ROUNDUP($F47*$E47*CHOOSE(AD$7,
IFERROR(SUMPRODUCT('6. Patients'!CV$10:CV$107,OFFSET('6. Patients'!$DM$9,1,MATCH($D47,'6. Patients'!$DN$9:$EI$9,0),ROWS('6. Patients'!EI$10:EI$107))),0)+
IFERROR(SUMPRODUCT('6. Patients'!CV$10:CV$107,OFFSET('6. Patients'!$EJ$9,1,MATCH($D47,'6. Patients'!$EK$9:$EW$9,0),ROWS('6. Patients'!EI$10:EI$107))),0)+
IFERROR(SUMPRODUCT('6. Patients'!CV$10:CV$107,OFFSET('6. Patients'!$EX$9,1,MATCH($D47,'6. Patients'!$EY$9:$FT$9,0),ROWS('6. Patients'!EI$10:EI$107))),0)+
IFERROR(SUMPRODUCT('6. Patients'!CV$10:CV$107,OFFSET('6. Patients'!$FU$9,1,MATCH($D47,'6. Patients'!$FV$9:$GJ$9,0),ROWS('6. Patients'!EI$10:EI$107))),0),
IFERROR(SUMPRODUCT('6. Patients'!CV$10:CV$107,OFFSET('6. Patients'!$GK$9,1,MATCH($D47,'6. Patients'!$GL$9:$HG$9,0),ROWS('6. Patients'!EI$10:EI$107))),0)+
IFERROR(SUMPRODUCT('6. Patients'!CV$10:CV$107,OFFSET('6. Patients'!$HH$9,1,MATCH($D47,'6. Patients'!$HI$9:$HU$9,0),ROWS('6. Patients'!EI$10:EI$107))),0)+
IFERROR(SUMPRODUCT('6. Patients'!CV$10:CV$107,OFFSET('6. Patients'!$HV$9,1,MATCH($D47,'6. Patients'!$HW$9:$IR$9,0),ROWS('6. Patients'!EI$10:EI$107))),0)+
IFERROR(SUMPRODUCT('6. Patients'!CV$10:CV$107,OFFSET('6. Patients'!$IS$9,1,MATCH($D47,'6. Patients'!$IT$9:$JH$9,0),ROWS('6. Patients'!EI$10:EI$107))),0),
IFERROR(SUMPRODUCT('6. Patients'!CV$10:CV$107,OFFSET('6. Patients'!$JI$9,1,MATCH($D47,'6. Patients'!$JJ$9:$KE$9,0),ROWS('6. Patients'!EI$10:EI$107))),0)+
IFERROR(SUMPRODUCT('6. Patients'!CV$10:CV$107,OFFSET('6. Patients'!$KF$9,1,MATCH($D47,'6. Patients'!$KG$9:$KS$9,0),ROWS('6. Patients'!EI$10:EI$107))),0)+
IFERROR(SUMPRODUCT('6. Patients'!CV$10:CV$107,OFFSET('6. Patients'!$KT$9,1,MATCH($D47,'6. Patients'!$KU$9:$LP$9,0),ROWS('6. Patients'!EI$10:EI$107))),0)+
IFERROR(SUMPRODUCT('6. Patients'!CV$10:CV$107,OFFSET('6. Patients'!$LQ$9,1,MATCH($D47,'6. Patients'!$LR$9:$MF$9,0),ROWS('6. Patients'!EI$10:EI$107))),0))+
IFERROR(VLOOKUP($D47,$H$109:$L$139,COLUMNS($H$108:$J$108)-1+AD$7,0)*$E47*$F47*'1. General Inputs'!$J$18,0),0)</f>
        <v>0</v>
      </c>
      <c r="AE47" s="3">
        <f ca="1">ROUNDUP($F47*$E47*CHOOSE(AE$7,
IFERROR(SUMPRODUCT('6. Patients'!CW$10:CW$107,OFFSET('6. Patients'!$DM$9,1,MATCH($D47,'6. Patients'!$DN$9:$EI$9,0),ROWS('6. Patients'!EJ$10:EJ$107))),0)+
IFERROR(SUMPRODUCT('6. Patients'!CW$10:CW$107,OFFSET('6. Patients'!$EJ$9,1,MATCH($D47,'6. Patients'!$EK$9:$EW$9,0),ROWS('6. Patients'!EJ$10:EJ$107))),0)+
IFERROR(SUMPRODUCT('6. Patients'!CW$10:CW$107,OFFSET('6. Patients'!$EX$9,1,MATCH($D47,'6. Patients'!$EY$9:$FT$9,0),ROWS('6. Patients'!EJ$10:EJ$107))),0)+
IFERROR(SUMPRODUCT('6. Patients'!CW$10:CW$107,OFFSET('6. Patients'!$FU$9,1,MATCH($D47,'6. Patients'!$FV$9:$GJ$9,0),ROWS('6. Patients'!EJ$10:EJ$107))),0),
IFERROR(SUMPRODUCT('6. Patients'!CW$10:CW$107,OFFSET('6. Patients'!$GK$9,1,MATCH($D47,'6. Patients'!$GL$9:$HG$9,0),ROWS('6. Patients'!EJ$10:EJ$107))),0)+
IFERROR(SUMPRODUCT('6. Patients'!CW$10:CW$107,OFFSET('6. Patients'!$HH$9,1,MATCH($D47,'6. Patients'!$HI$9:$HU$9,0),ROWS('6. Patients'!EJ$10:EJ$107))),0)+
IFERROR(SUMPRODUCT('6. Patients'!CW$10:CW$107,OFFSET('6. Patients'!$HV$9,1,MATCH($D47,'6. Patients'!$HW$9:$IR$9,0),ROWS('6. Patients'!EJ$10:EJ$107))),0)+
IFERROR(SUMPRODUCT('6. Patients'!CW$10:CW$107,OFFSET('6. Patients'!$IS$9,1,MATCH($D47,'6. Patients'!$IT$9:$JH$9,0),ROWS('6. Patients'!EJ$10:EJ$107))),0),
IFERROR(SUMPRODUCT('6. Patients'!CW$10:CW$107,OFFSET('6. Patients'!$JI$9,1,MATCH($D47,'6. Patients'!$JJ$9:$KE$9,0),ROWS('6. Patients'!EJ$10:EJ$107))),0)+
IFERROR(SUMPRODUCT('6. Patients'!CW$10:CW$107,OFFSET('6. Patients'!$KF$9,1,MATCH($D47,'6. Patients'!$KG$9:$KS$9,0),ROWS('6. Patients'!EJ$10:EJ$107))),0)+
IFERROR(SUMPRODUCT('6. Patients'!CW$10:CW$107,OFFSET('6. Patients'!$KT$9,1,MATCH($D47,'6. Patients'!$KU$9:$LP$9,0),ROWS('6. Patients'!EJ$10:EJ$107))),0)+
IFERROR(SUMPRODUCT('6. Patients'!CW$10:CW$107,OFFSET('6. Patients'!$LQ$9,1,MATCH($D47,'6. Patients'!$LR$9:$MF$9,0),ROWS('6. Patients'!EJ$10:EJ$107))),0))+
IFERROR(VLOOKUP($D47,$H$109:$L$139,COLUMNS($H$108:$J$108)-1+AE$7,0)*$E47*$F47*'1. General Inputs'!$J$18,0),0)</f>
        <v>0</v>
      </c>
      <c r="AF47" s="3">
        <f ca="1">ROUNDUP($F47*$E47*CHOOSE(AF$7,
IFERROR(SUMPRODUCT('6. Patients'!CX$10:CX$107,OFFSET('6. Patients'!$DM$9,1,MATCH($D47,'6. Patients'!$DN$9:$EI$9,0),ROWS('6. Patients'!EK$10:EK$107))),0)+
IFERROR(SUMPRODUCT('6. Patients'!CX$10:CX$107,OFFSET('6. Patients'!$EJ$9,1,MATCH($D47,'6. Patients'!$EK$9:$EW$9,0),ROWS('6. Patients'!EK$10:EK$107))),0)+
IFERROR(SUMPRODUCT('6. Patients'!CX$10:CX$107,OFFSET('6. Patients'!$EX$9,1,MATCH($D47,'6. Patients'!$EY$9:$FT$9,0),ROWS('6. Patients'!EK$10:EK$107))),0)+
IFERROR(SUMPRODUCT('6. Patients'!CX$10:CX$107,OFFSET('6. Patients'!$FU$9,1,MATCH($D47,'6. Patients'!$FV$9:$GJ$9,0),ROWS('6. Patients'!EK$10:EK$107))),0),
IFERROR(SUMPRODUCT('6. Patients'!CX$10:CX$107,OFFSET('6. Patients'!$GK$9,1,MATCH($D47,'6. Patients'!$GL$9:$HG$9,0),ROWS('6. Patients'!EK$10:EK$107))),0)+
IFERROR(SUMPRODUCT('6. Patients'!CX$10:CX$107,OFFSET('6. Patients'!$HH$9,1,MATCH($D47,'6. Patients'!$HI$9:$HU$9,0),ROWS('6. Patients'!EK$10:EK$107))),0)+
IFERROR(SUMPRODUCT('6. Patients'!CX$10:CX$107,OFFSET('6. Patients'!$HV$9,1,MATCH($D47,'6. Patients'!$HW$9:$IR$9,0),ROWS('6. Patients'!EK$10:EK$107))),0)+
IFERROR(SUMPRODUCT('6. Patients'!CX$10:CX$107,OFFSET('6. Patients'!$IS$9,1,MATCH($D47,'6. Patients'!$IT$9:$JH$9,0),ROWS('6. Patients'!EK$10:EK$107))),0),
IFERROR(SUMPRODUCT('6. Patients'!CX$10:CX$107,OFFSET('6. Patients'!$JI$9,1,MATCH($D47,'6. Patients'!$JJ$9:$KE$9,0),ROWS('6. Patients'!EK$10:EK$107))),0)+
IFERROR(SUMPRODUCT('6. Patients'!CX$10:CX$107,OFFSET('6. Patients'!$KF$9,1,MATCH($D47,'6. Patients'!$KG$9:$KS$9,0),ROWS('6. Patients'!EK$10:EK$107))),0)+
IFERROR(SUMPRODUCT('6. Patients'!CX$10:CX$107,OFFSET('6. Patients'!$KT$9,1,MATCH($D47,'6. Patients'!$KU$9:$LP$9,0),ROWS('6. Patients'!EK$10:EK$107))),0)+
IFERROR(SUMPRODUCT('6. Patients'!CX$10:CX$107,OFFSET('6. Patients'!$LQ$9,1,MATCH($D47,'6. Patients'!$LR$9:$MF$9,0),ROWS('6. Patients'!EK$10:EK$107))),0))+
IFERROR(VLOOKUP($D47,$H$109:$L$139,COLUMNS($H$108:$J$108)-1+AF$7,0)*$E47*$F47*'1. General Inputs'!$J$18,0),0)</f>
        <v>0</v>
      </c>
      <c r="AG47" s="3">
        <f ca="1">ROUNDUP($F47*$E47*CHOOSE(AG$7,
IFERROR(SUMPRODUCT('6. Patients'!CY$10:CY$107,OFFSET('6. Patients'!$DM$9,1,MATCH($D47,'6. Patients'!$DN$9:$EI$9,0),ROWS('6. Patients'!EL$10:EL$107))),0)+
IFERROR(SUMPRODUCT('6. Patients'!CY$10:CY$107,OFFSET('6. Patients'!$EJ$9,1,MATCH($D47,'6. Patients'!$EK$9:$EW$9,0),ROWS('6. Patients'!EL$10:EL$107))),0)+
IFERROR(SUMPRODUCT('6. Patients'!CY$10:CY$107,OFFSET('6. Patients'!$EX$9,1,MATCH($D47,'6. Patients'!$EY$9:$FT$9,0),ROWS('6. Patients'!EL$10:EL$107))),0)+
IFERROR(SUMPRODUCT('6. Patients'!CY$10:CY$107,OFFSET('6. Patients'!$FU$9,1,MATCH($D47,'6. Patients'!$FV$9:$GJ$9,0),ROWS('6. Patients'!EL$10:EL$107))),0),
IFERROR(SUMPRODUCT('6. Patients'!CY$10:CY$107,OFFSET('6. Patients'!$GK$9,1,MATCH($D47,'6. Patients'!$GL$9:$HG$9,0),ROWS('6. Patients'!EL$10:EL$107))),0)+
IFERROR(SUMPRODUCT('6. Patients'!CY$10:CY$107,OFFSET('6. Patients'!$HH$9,1,MATCH($D47,'6. Patients'!$HI$9:$HU$9,0),ROWS('6. Patients'!EL$10:EL$107))),0)+
IFERROR(SUMPRODUCT('6. Patients'!CY$10:CY$107,OFFSET('6. Patients'!$HV$9,1,MATCH($D47,'6. Patients'!$HW$9:$IR$9,0),ROWS('6. Patients'!EL$10:EL$107))),0)+
IFERROR(SUMPRODUCT('6. Patients'!CY$10:CY$107,OFFSET('6. Patients'!$IS$9,1,MATCH($D47,'6. Patients'!$IT$9:$JH$9,0),ROWS('6. Patients'!EL$10:EL$107))),0),
IFERROR(SUMPRODUCT('6. Patients'!CY$10:CY$107,OFFSET('6. Patients'!$JI$9,1,MATCH($D47,'6. Patients'!$JJ$9:$KE$9,0),ROWS('6. Patients'!EL$10:EL$107))),0)+
IFERROR(SUMPRODUCT('6. Patients'!CY$10:CY$107,OFFSET('6. Patients'!$KF$9,1,MATCH($D47,'6. Patients'!$KG$9:$KS$9,0),ROWS('6. Patients'!EL$10:EL$107))),0)+
IFERROR(SUMPRODUCT('6. Patients'!CY$10:CY$107,OFFSET('6. Patients'!$KT$9,1,MATCH($D47,'6. Patients'!$KU$9:$LP$9,0),ROWS('6. Patients'!EL$10:EL$107))),0)+
IFERROR(SUMPRODUCT('6. Patients'!CY$10:CY$107,OFFSET('6. Patients'!$LQ$9,1,MATCH($D47,'6. Patients'!$LR$9:$MF$9,0),ROWS('6. Patients'!EL$10:EL$107))),0))+
IFERROR(VLOOKUP($D47,$H$109:$L$139,COLUMNS($H$108:$J$108)-1+AG$7,0)*$E47*$F47*'1. General Inputs'!$J$18,0),0)</f>
        <v>0</v>
      </c>
      <c r="AH47" s="3">
        <f ca="1">ROUNDUP($F47*$E47*CHOOSE(AH$7,
IFERROR(SUMPRODUCT('6. Patients'!CZ$10:CZ$107,OFFSET('6. Patients'!$DM$9,1,MATCH($D47,'6. Patients'!$DN$9:$EI$9,0),ROWS('6. Patients'!EM$10:EM$107))),0)+
IFERROR(SUMPRODUCT('6. Patients'!CZ$10:CZ$107,OFFSET('6. Patients'!$EJ$9,1,MATCH($D47,'6. Patients'!$EK$9:$EW$9,0),ROWS('6. Patients'!EM$10:EM$107))),0)+
IFERROR(SUMPRODUCT('6. Patients'!CZ$10:CZ$107,OFFSET('6. Patients'!$EX$9,1,MATCH($D47,'6. Patients'!$EY$9:$FT$9,0),ROWS('6. Patients'!EM$10:EM$107))),0)+
IFERROR(SUMPRODUCT('6. Patients'!CZ$10:CZ$107,OFFSET('6. Patients'!$FU$9,1,MATCH($D47,'6. Patients'!$FV$9:$GJ$9,0),ROWS('6. Patients'!EM$10:EM$107))),0),
IFERROR(SUMPRODUCT('6. Patients'!CZ$10:CZ$107,OFFSET('6. Patients'!$GK$9,1,MATCH($D47,'6. Patients'!$GL$9:$HG$9,0),ROWS('6. Patients'!EM$10:EM$107))),0)+
IFERROR(SUMPRODUCT('6. Patients'!CZ$10:CZ$107,OFFSET('6. Patients'!$HH$9,1,MATCH($D47,'6. Patients'!$HI$9:$HU$9,0),ROWS('6. Patients'!EM$10:EM$107))),0)+
IFERROR(SUMPRODUCT('6. Patients'!CZ$10:CZ$107,OFFSET('6. Patients'!$HV$9,1,MATCH($D47,'6. Patients'!$HW$9:$IR$9,0),ROWS('6. Patients'!EM$10:EM$107))),0)+
IFERROR(SUMPRODUCT('6. Patients'!CZ$10:CZ$107,OFFSET('6. Patients'!$IS$9,1,MATCH($D47,'6. Patients'!$IT$9:$JH$9,0),ROWS('6. Patients'!EM$10:EM$107))),0),
IFERROR(SUMPRODUCT('6. Patients'!CZ$10:CZ$107,OFFSET('6. Patients'!$JI$9,1,MATCH($D47,'6. Patients'!$JJ$9:$KE$9,0),ROWS('6. Patients'!EM$10:EM$107))),0)+
IFERROR(SUMPRODUCT('6. Patients'!CZ$10:CZ$107,OFFSET('6. Patients'!$KF$9,1,MATCH($D47,'6. Patients'!$KG$9:$KS$9,0),ROWS('6. Patients'!EM$10:EM$107))),0)+
IFERROR(SUMPRODUCT('6. Patients'!CZ$10:CZ$107,OFFSET('6. Patients'!$KT$9,1,MATCH($D47,'6. Patients'!$KU$9:$LP$9,0),ROWS('6. Patients'!EM$10:EM$107))),0)+
IFERROR(SUMPRODUCT('6. Patients'!CZ$10:CZ$107,OFFSET('6. Patients'!$LQ$9,1,MATCH($D47,'6. Patients'!$LR$9:$MF$9,0),ROWS('6. Patients'!EM$10:EM$107))),0))+
IFERROR(VLOOKUP($D47,$H$109:$L$139,COLUMNS($H$108:$J$108)-1+AH$7,0)*$E47*$F47*'1. General Inputs'!$J$18,0),0)</f>
        <v>0</v>
      </c>
      <c r="AI47" s="3">
        <f ca="1">ROUNDUP($F47*$E47*CHOOSE(AI$7,
IFERROR(SUMPRODUCT('6. Patients'!DA$10:DA$107,OFFSET('6. Patients'!$DM$9,1,MATCH($D47,'6. Patients'!$DN$9:$EI$9,0),ROWS('6. Patients'!EN$10:EN$107))),0)+
IFERROR(SUMPRODUCT('6. Patients'!DA$10:DA$107,OFFSET('6. Patients'!$EJ$9,1,MATCH($D47,'6. Patients'!$EK$9:$EW$9,0),ROWS('6. Patients'!EN$10:EN$107))),0)+
IFERROR(SUMPRODUCT('6. Patients'!DA$10:DA$107,OFFSET('6. Patients'!$EX$9,1,MATCH($D47,'6. Patients'!$EY$9:$FT$9,0),ROWS('6. Patients'!EN$10:EN$107))),0)+
IFERROR(SUMPRODUCT('6. Patients'!DA$10:DA$107,OFFSET('6. Patients'!$FU$9,1,MATCH($D47,'6. Patients'!$FV$9:$GJ$9,0),ROWS('6. Patients'!EN$10:EN$107))),0),
IFERROR(SUMPRODUCT('6. Patients'!DA$10:DA$107,OFFSET('6. Patients'!$GK$9,1,MATCH($D47,'6. Patients'!$GL$9:$HG$9,0),ROWS('6. Patients'!EN$10:EN$107))),0)+
IFERROR(SUMPRODUCT('6. Patients'!DA$10:DA$107,OFFSET('6. Patients'!$HH$9,1,MATCH($D47,'6. Patients'!$HI$9:$HU$9,0),ROWS('6. Patients'!EN$10:EN$107))),0)+
IFERROR(SUMPRODUCT('6. Patients'!DA$10:DA$107,OFFSET('6. Patients'!$HV$9,1,MATCH($D47,'6. Patients'!$HW$9:$IR$9,0),ROWS('6. Patients'!EN$10:EN$107))),0)+
IFERROR(SUMPRODUCT('6. Patients'!DA$10:DA$107,OFFSET('6. Patients'!$IS$9,1,MATCH($D47,'6. Patients'!$IT$9:$JH$9,0),ROWS('6. Patients'!EN$10:EN$107))),0),
IFERROR(SUMPRODUCT('6. Patients'!DA$10:DA$107,OFFSET('6. Patients'!$JI$9,1,MATCH($D47,'6. Patients'!$JJ$9:$KE$9,0),ROWS('6. Patients'!EN$10:EN$107))),0)+
IFERROR(SUMPRODUCT('6. Patients'!DA$10:DA$107,OFFSET('6. Patients'!$KF$9,1,MATCH($D47,'6. Patients'!$KG$9:$KS$9,0),ROWS('6. Patients'!EN$10:EN$107))),0)+
IFERROR(SUMPRODUCT('6. Patients'!DA$10:DA$107,OFFSET('6. Patients'!$KT$9,1,MATCH($D47,'6. Patients'!$KU$9:$LP$9,0),ROWS('6. Patients'!EN$10:EN$107))),0)+
IFERROR(SUMPRODUCT('6. Patients'!DA$10:DA$107,OFFSET('6. Patients'!$LQ$9,1,MATCH($D47,'6. Patients'!$LR$9:$MF$9,0),ROWS('6. Patients'!EN$10:EN$107))),0))+
IFERROR(VLOOKUP($D47,$H$109:$L$139,COLUMNS($H$108:$J$108)-1+AI$7,0)*$E47*$F47*'1. General Inputs'!$J$18,0),0)</f>
        <v>0</v>
      </c>
      <c r="AJ47" s="3">
        <f ca="1">ROUNDUP($F47*$E47*CHOOSE(AJ$7,
IFERROR(SUMPRODUCT('6. Patients'!DB$10:DB$107,OFFSET('6. Patients'!$DM$9,1,MATCH($D47,'6. Patients'!$DN$9:$EI$9,0),ROWS('6. Patients'!EO$10:EO$107))),0)+
IFERROR(SUMPRODUCT('6. Patients'!DB$10:DB$107,OFFSET('6. Patients'!$EJ$9,1,MATCH($D47,'6. Patients'!$EK$9:$EW$9,0),ROWS('6. Patients'!EO$10:EO$107))),0)+
IFERROR(SUMPRODUCT('6. Patients'!DB$10:DB$107,OFFSET('6. Patients'!$EX$9,1,MATCH($D47,'6. Patients'!$EY$9:$FT$9,0),ROWS('6. Patients'!EO$10:EO$107))),0)+
IFERROR(SUMPRODUCT('6. Patients'!DB$10:DB$107,OFFSET('6. Patients'!$FU$9,1,MATCH($D47,'6. Patients'!$FV$9:$GJ$9,0),ROWS('6. Patients'!EO$10:EO$107))),0),
IFERROR(SUMPRODUCT('6. Patients'!DB$10:DB$107,OFFSET('6. Patients'!$GK$9,1,MATCH($D47,'6. Patients'!$GL$9:$HG$9,0),ROWS('6. Patients'!EO$10:EO$107))),0)+
IFERROR(SUMPRODUCT('6. Patients'!DB$10:DB$107,OFFSET('6. Patients'!$HH$9,1,MATCH($D47,'6. Patients'!$HI$9:$HU$9,0),ROWS('6. Patients'!EO$10:EO$107))),0)+
IFERROR(SUMPRODUCT('6. Patients'!DB$10:DB$107,OFFSET('6. Patients'!$HV$9,1,MATCH($D47,'6. Patients'!$HW$9:$IR$9,0),ROWS('6. Patients'!EO$10:EO$107))),0)+
IFERROR(SUMPRODUCT('6. Patients'!DB$10:DB$107,OFFSET('6. Patients'!$IS$9,1,MATCH($D47,'6. Patients'!$IT$9:$JH$9,0),ROWS('6. Patients'!EO$10:EO$107))),0),
IFERROR(SUMPRODUCT('6. Patients'!DB$10:DB$107,OFFSET('6. Patients'!$JI$9,1,MATCH($D47,'6. Patients'!$JJ$9:$KE$9,0),ROWS('6. Patients'!EO$10:EO$107))),0)+
IFERROR(SUMPRODUCT('6. Patients'!DB$10:DB$107,OFFSET('6. Patients'!$KF$9,1,MATCH($D47,'6. Patients'!$KG$9:$KS$9,0),ROWS('6. Patients'!EO$10:EO$107))),0)+
IFERROR(SUMPRODUCT('6. Patients'!DB$10:DB$107,OFFSET('6. Patients'!$KT$9,1,MATCH($D47,'6. Patients'!$KU$9:$LP$9,0),ROWS('6. Patients'!EO$10:EO$107))),0)+
IFERROR(SUMPRODUCT('6. Patients'!DB$10:DB$107,OFFSET('6. Patients'!$LQ$9,1,MATCH($D47,'6. Patients'!$LR$9:$MF$9,0),ROWS('6. Patients'!EO$10:EO$107))),0))+
IFERROR(VLOOKUP($D47,$H$109:$L$139,COLUMNS($H$108:$J$108)-1+AJ$7,0)*$E47*$F47*'1. General Inputs'!$J$18,0),0)</f>
        <v>0</v>
      </c>
      <c r="AK47" s="3">
        <f ca="1">ROUNDUP($F47*$E47*CHOOSE(AK$7,
IFERROR(SUMPRODUCT('6. Patients'!DC$10:DC$107,OFFSET('6. Patients'!$DM$9,1,MATCH($D47,'6. Patients'!$DN$9:$EI$9,0),ROWS('6. Patients'!EP$10:EP$107))),0)+
IFERROR(SUMPRODUCT('6. Patients'!DC$10:DC$107,OFFSET('6. Patients'!$EJ$9,1,MATCH($D47,'6. Patients'!$EK$9:$EW$9,0),ROWS('6. Patients'!EP$10:EP$107))),0)+
IFERROR(SUMPRODUCT('6. Patients'!DC$10:DC$107,OFFSET('6. Patients'!$EX$9,1,MATCH($D47,'6. Patients'!$EY$9:$FT$9,0),ROWS('6. Patients'!EP$10:EP$107))),0)+
IFERROR(SUMPRODUCT('6. Patients'!DC$10:DC$107,OFFSET('6. Patients'!$FU$9,1,MATCH($D47,'6. Patients'!$FV$9:$GJ$9,0),ROWS('6. Patients'!EP$10:EP$107))),0),
IFERROR(SUMPRODUCT('6. Patients'!DC$10:DC$107,OFFSET('6. Patients'!$GK$9,1,MATCH($D47,'6. Patients'!$GL$9:$HG$9,0),ROWS('6. Patients'!EP$10:EP$107))),0)+
IFERROR(SUMPRODUCT('6. Patients'!DC$10:DC$107,OFFSET('6. Patients'!$HH$9,1,MATCH($D47,'6. Patients'!$HI$9:$HU$9,0),ROWS('6. Patients'!EP$10:EP$107))),0)+
IFERROR(SUMPRODUCT('6. Patients'!DC$10:DC$107,OFFSET('6. Patients'!$HV$9,1,MATCH($D47,'6. Patients'!$HW$9:$IR$9,0),ROWS('6. Patients'!EP$10:EP$107))),0)+
IFERROR(SUMPRODUCT('6. Patients'!DC$10:DC$107,OFFSET('6. Patients'!$IS$9,1,MATCH($D47,'6. Patients'!$IT$9:$JH$9,0),ROWS('6. Patients'!EP$10:EP$107))),0),
IFERROR(SUMPRODUCT('6. Patients'!DC$10:DC$107,OFFSET('6. Patients'!$JI$9,1,MATCH($D47,'6. Patients'!$JJ$9:$KE$9,0),ROWS('6. Patients'!EP$10:EP$107))),0)+
IFERROR(SUMPRODUCT('6. Patients'!DC$10:DC$107,OFFSET('6. Patients'!$KF$9,1,MATCH($D47,'6. Patients'!$KG$9:$KS$9,0),ROWS('6. Patients'!EP$10:EP$107))),0)+
IFERROR(SUMPRODUCT('6. Patients'!DC$10:DC$107,OFFSET('6. Patients'!$KT$9,1,MATCH($D47,'6. Patients'!$KU$9:$LP$9,0),ROWS('6. Patients'!EP$10:EP$107))),0)+
IFERROR(SUMPRODUCT('6. Patients'!DC$10:DC$107,OFFSET('6. Patients'!$LQ$9,1,MATCH($D47,'6. Patients'!$LR$9:$MF$9,0),ROWS('6. Patients'!EP$10:EP$107))),0))+
IFERROR(VLOOKUP($D47,$H$109:$L$139,COLUMNS($H$108:$J$108)-1+AK$7,0)*$E47*$F47*'1. General Inputs'!$J$18,0),0)</f>
        <v>0</v>
      </c>
      <c r="AL47" s="3">
        <f ca="1">ROUNDUP($F47*$E47*CHOOSE(AL$7,
IFERROR(SUMPRODUCT('6. Patients'!DD$10:DD$107,OFFSET('6. Patients'!$DM$9,1,MATCH($D47,'6. Patients'!$DN$9:$EI$9,0),ROWS('6. Patients'!EQ$10:EQ$107))),0)+
IFERROR(SUMPRODUCT('6. Patients'!DD$10:DD$107,OFFSET('6. Patients'!$EJ$9,1,MATCH($D47,'6. Patients'!$EK$9:$EW$9,0),ROWS('6. Patients'!EQ$10:EQ$107))),0)+
IFERROR(SUMPRODUCT('6. Patients'!DD$10:DD$107,OFFSET('6. Patients'!$EX$9,1,MATCH($D47,'6. Patients'!$EY$9:$FT$9,0),ROWS('6. Patients'!EQ$10:EQ$107))),0)+
IFERROR(SUMPRODUCT('6. Patients'!DD$10:DD$107,OFFSET('6. Patients'!$FU$9,1,MATCH($D47,'6. Patients'!$FV$9:$GJ$9,0),ROWS('6. Patients'!EQ$10:EQ$107))),0),
IFERROR(SUMPRODUCT('6. Patients'!DD$10:DD$107,OFFSET('6. Patients'!$GK$9,1,MATCH($D47,'6. Patients'!$GL$9:$HG$9,0),ROWS('6. Patients'!EQ$10:EQ$107))),0)+
IFERROR(SUMPRODUCT('6. Patients'!DD$10:DD$107,OFFSET('6. Patients'!$HH$9,1,MATCH($D47,'6. Patients'!$HI$9:$HU$9,0),ROWS('6. Patients'!EQ$10:EQ$107))),0)+
IFERROR(SUMPRODUCT('6. Patients'!DD$10:DD$107,OFFSET('6. Patients'!$HV$9,1,MATCH($D47,'6. Patients'!$HW$9:$IR$9,0),ROWS('6. Patients'!EQ$10:EQ$107))),0)+
IFERROR(SUMPRODUCT('6. Patients'!DD$10:DD$107,OFFSET('6. Patients'!$IS$9,1,MATCH($D47,'6. Patients'!$IT$9:$JH$9,0),ROWS('6. Patients'!EQ$10:EQ$107))),0),
IFERROR(SUMPRODUCT('6. Patients'!DD$10:DD$107,OFFSET('6. Patients'!$JI$9,1,MATCH($D47,'6. Patients'!$JJ$9:$KE$9,0),ROWS('6. Patients'!EQ$10:EQ$107))),0)+
IFERROR(SUMPRODUCT('6. Patients'!DD$10:DD$107,OFFSET('6. Patients'!$KF$9,1,MATCH($D47,'6. Patients'!$KG$9:$KS$9,0),ROWS('6. Patients'!EQ$10:EQ$107))),0)+
IFERROR(SUMPRODUCT('6. Patients'!DD$10:DD$107,OFFSET('6. Patients'!$KT$9,1,MATCH($D47,'6. Patients'!$KU$9:$LP$9,0),ROWS('6. Patients'!EQ$10:EQ$107))),0)+
IFERROR(SUMPRODUCT('6. Patients'!DD$10:DD$107,OFFSET('6. Patients'!$LQ$9,1,MATCH($D47,'6. Patients'!$LR$9:$MF$9,0),ROWS('6. Patients'!EQ$10:EQ$107))),0))+
IFERROR(VLOOKUP($D47,$H$109:$L$139,COLUMNS($H$108:$J$108)-1+AL$7,0)*$E47*$F47*'1. General Inputs'!$J$18,0),0)</f>
        <v>0</v>
      </c>
      <c r="AM47" s="3">
        <f ca="1">ROUNDUP($F47*$E47*CHOOSE(AM$7,
IFERROR(SUMPRODUCT('6. Patients'!DE$10:DE$107,OFFSET('6. Patients'!$DM$9,1,MATCH($D47,'6. Patients'!$DN$9:$EI$9,0),ROWS('6. Patients'!ER$10:ER$107))),0)+
IFERROR(SUMPRODUCT('6. Patients'!DE$10:DE$107,OFFSET('6. Patients'!$EJ$9,1,MATCH($D47,'6. Patients'!$EK$9:$EW$9,0),ROWS('6. Patients'!ER$10:ER$107))),0)+
IFERROR(SUMPRODUCT('6. Patients'!DE$10:DE$107,OFFSET('6. Patients'!$EX$9,1,MATCH($D47,'6. Patients'!$EY$9:$FT$9,0),ROWS('6. Patients'!ER$10:ER$107))),0)+
IFERROR(SUMPRODUCT('6. Patients'!DE$10:DE$107,OFFSET('6. Patients'!$FU$9,1,MATCH($D47,'6. Patients'!$FV$9:$GJ$9,0),ROWS('6. Patients'!ER$10:ER$107))),0),
IFERROR(SUMPRODUCT('6. Patients'!DE$10:DE$107,OFFSET('6. Patients'!$GK$9,1,MATCH($D47,'6. Patients'!$GL$9:$HG$9,0),ROWS('6. Patients'!ER$10:ER$107))),0)+
IFERROR(SUMPRODUCT('6. Patients'!DE$10:DE$107,OFFSET('6. Patients'!$HH$9,1,MATCH($D47,'6. Patients'!$HI$9:$HU$9,0),ROWS('6. Patients'!ER$10:ER$107))),0)+
IFERROR(SUMPRODUCT('6. Patients'!DE$10:DE$107,OFFSET('6. Patients'!$HV$9,1,MATCH($D47,'6. Patients'!$HW$9:$IR$9,0),ROWS('6. Patients'!ER$10:ER$107))),0)+
IFERROR(SUMPRODUCT('6. Patients'!DE$10:DE$107,OFFSET('6. Patients'!$IS$9,1,MATCH($D47,'6. Patients'!$IT$9:$JH$9,0),ROWS('6. Patients'!ER$10:ER$107))),0),
IFERROR(SUMPRODUCT('6. Patients'!DE$10:DE$107,OFFSET('6. Patients'!$JI$9,1,MATCH($D47,'6. Patients'!$JJ$9:$KE$9,0),ROWS('6. Patients'!ER$10:ER$107))),0)+
IFERROR(SUMPRODUCT('6. Patients'!DE$10:DE$107,OFFSET('6. Patients'!$KF$9,1,MATCH($D47,'6. Patients'!$KG$9:$KS$9,0),ROWS('6. Patients'!ER$10:ER$107))),0)+
IFERROR(SUMPRODUCT('6. Patients'!DE$10:DE$107,OFFSET('6. Patients'!$KT$9,1,MATCH($D47,'6. Patients'!$KU$9:$LP$9,0),ROWS('6. Patients'!ER$10:ER$107))),0)+
IFERROR(SUMPRODUCT('6. Patients'!DE$10:DE$107,OFFSET('6. Patients'!$LQ$9,1,MATCH($D47,'6. Patients'!$LR$9:$MF$9,0),ROWS('6. Patients'!ER$10:ER$107))),0))+
IFERROR(VLOOKUP($D47,$H$109:$L$139,COLUMNS($H$108:$J$108)-1+AM$7,0)*$E47*$F47*'1. General Inputs'!$J$18,0),0)</f>
        <v>0</v>
      </c>
      <c r="AN47" s="3">
        <f ca="1">ROUNDUP($F47*$E47*CHOOSE(AN$7,
IFERROR(SUMPRODUCT('6. Patients'!DF$10:DF$107,OFFSET('6. Patients'!$DM$9,1,MATCH($D47,'6. Patients'!$DN$9:$EI$9,0),ROWS('6. Patients'!ES$10:ES$107))),0)+
IFERROR(SUMPRODUCT('6. Patients'!DF$10:DF$107,OFFSET('6. Patients'!$EJ$9,1,MATCH($D47,'6. Patients'!$EK$9:$EW$9,0),ROWS('6. Patients'!ES$10:ES$107))),0)+
IFERROR(SUMPRODUCT('6. Patients'!DF$10:DF$107,OFFSET('6. Patients'!$EX$9,1,MATCH($D47,'6. Patients'!$EY$9:$FT$9,0),ROWS('6. Patients'!ES$10:ES$107))),0)+
IFERROR(SUMPRODUCT('6. Patients'!DF$10:DF$107,OFFSET('6. Patients'!$FU$9,1,MATCH($D47,'6. Patients'!$FV$9:$GJ$9,0),ROWS('6. Patients'!ES$10:ES$107))),0),
IFERROR(SUMPRODUCT('6. Patients'!DF$10:DF$107,OFFSET('6. Patients'!$GK$9,1,MATCH($D47,'6. Patients'!$GL$9:$HG$9,0),ROWS('6. Patients'!ES$10:ES$107))),0)+
IFERROR(SUMPRODUCT('6. Patients'!DF$10:DF$107,OFFSET('6. Patients'!$HH$9,1,MATCH($D47,'6. Patients'!$HI$9:$HU$9,0),ROWS('6. Patients'!ES$10:ES$107))),0)+
IFERROR(SUMPRODUCT('6. Patients'!DF$10:DF$107,OFFSET('6. Patients'!$HV$9,1,MATCH($D47,'6. Patients'!$HW$9:$IR$9,0),ROWS('6. Patients'!ES$10:ES$107))),0)+
IFERROR(SUMPRODUCT('6. Patients'!DF$10:DF$107,OFFSET('6. Patients'!$IS$9,1,MATCH($D47,'6. Patients'!$IT$9:$JH$9,0),ROWS('6. Patients'!ES$10:ES$107))),0),
IFERROR(SUMPRODUCT('6. Patients'!DF$10:DF$107,OFFSET('6. Patients'!$JI$9,1,MATCH($D47,'6. Patients'!$JJ$9:$KE$9,0),ROWS('6. Patients'!ES$10:ES$107))),0)+
IFERROR(SUMPRODUCT('6. Patients'!DF$10:DF$107,OFFSET('6. Patients'!$KF$9,1,MATCH($D47,'6. Patients'!$KG$9:$KS$9,0),ROWS('6. Patients'!ES$10:ES$107))),0)+
IFERROR(SUMPRODUCT('6. Patients'!DF$10:DF$107,OFFSET('6. Patients'!$KT$9,1,MATCH($D47,'6. Patients'!$KU$9:$LP$9,0),ROWS('6. Patients'!ES$10:ES$107))),0)+
IFERROR(SUMPRODUCT('6. Patients'!DF$10:DF$107,OFFSET('6. Patients'!$LQ$9,1,MATCH($D47,'6. Patients'!$LR$9:$MF$9,0),ROWS('6. Patients'!ES$10:ES$107))),0))+
IFERROR(VLOOKUP($D47,$H$109:$L$139,COLUMNS($H$108:$J$108)-1+AN$7,0)*$E47*$F47*'1. General Inputs'!$J$18,0),0)</f>
        <v>0</v>
      </c>
      <c r="AO47" s="3">
        <f ca="1">ROUNDUP($F47*$E47*CHOOSE(AO$7,
IFERROR(SUMPRODUCT('6. Patients'!DG$10:DG$107,OFFSET('6. Patients'!$DM$9,1,MATCH($D47,'6. Patients'!$DN$9:$EI$9,0),ROWS('6. Patients'!ET$10:ET$107))),0)+
IFERROR(SUMPRODUCT('6. Patients'!DG$10:DG$107,OFFSET('6. Patients'!$EJ$9,1,MATCH($D47,'6. Patients'!$EK$9:$EW$9,0),ROWS('6. Patients'!ET$10:ET$107))),0)+
IFERROR(SUMPRODUCT('6. Patients'!DG$10:DG$107,OFFSET('6. Patients'!$EX$9,1,MATCH($D47,'6. Patients'!$EY$9:$FT$9,0),ROWS('6. Patients'!ET$10:ET$107))),0)+
IFERROR(SUMPRODUCT('6. Patients'!DG$10:DG$107,OFFSET('6. Patients'!$FU$9,1,MATCH($D47,'6. Patients'!$FV$9:$GJ$9,0),ROWS('6. Patients'!ET$10:ET$107))),0),
IFERROR(SUMPRODUCT('6. Patients'!DG$10:DG$107,OFFSET('6. Patients'!$GK$9,1,MATCH($D47,'6. Patients'!$GL$9:$HG$9,0),ROWS('6. Patients'!ET$10:ET$107))),0)+
IFERROR(SUMPRODUCT('6. Patients'!DG$10:DG$107,OFFSET('6. Patients'!$HH$9,1,MATCH($D47,'6. Patients'!$HI$9:$HU$9,0),ROWS('6. Patients'!ET$10:ET$107))),0)+
IFERROR(SUMPRODUCT('6. Patients'!DG$10:DG$107,OFFSET('6. Patients'!$HV$9,1,MATCH($D47,'6. Patients'!$HW$9:$IR$9,0),ROWS('6. Patients'!ET$10:ET$107))),0)+
IFERROR(SUMPRODUCT('6. Patients'!DG$10:DG$107,OFFSET('6. Patients'!$IS$9,1,MATCH($D47,'6. Patients'!$IT$9:$JH$9,0),ROWS('6. Patients'!ET$10:ET$107))),0),
IFERROR(SUMPRODUCT('6. Patients'!DG$10:DG$107,OFFSET('6. Patients'!$JI$9,1,MATCH($D47,'6. Patients'!$JJ$9:$KE$9,0),ROWS('6. Patients'!ET$10:ET$107))),0)+
IFERROR(SUMPRODUCT('6. Patients'!DG$10:DG$107,OFFSET('6. Patients'!$KF$9,1,MATCH($D47,'6. Patients'!$KG$9:$KS$9,0),ROWS('6. Patients'!ET$10:ET$107))),0)+
IFERROR(SUMPRODUCT('6. Patients'!DG$10:DG$107,OFFSET('6. Patients'!$KT$9,1,MATCH($D47,'6. Patients'!$KU$9:$LP$9,0),ROWS('6. Patients'!ET$10:ET$107))),0)+
IFERROR(SUMPRODUCT('6. Patients'!DG$10:DG$107,OFFSET('6. Patients'!$LQ$9,1,MATCH($D47,'6. Patients'!$LR$9:$MF$9,0),ROWS('6. Patients'!ET$10:ET$107))),0))+
IFERROR(VLOOKUP($D47,$H$109:$L$139,COLUMNS($H$108:$J$108)-1+AO$7,0)*$E47*$F47*'1. General Inputs'!$J$18,0),0)</f>
        <v>0</v>
      </c>
      <c r="AP47" s="3">
        <f ca="1">ROUNDUP($F47*$E47*CHOOSE(AP$7,
IFERROR(SUMPRODUCT('6. Patients'!DH$10:DH$107,OFFSET('6. Patients'!$DM$9,1,MATCH($D47,'6. Patients'!$DN$9:$EI$9,0),ROWS('6. Patients'!EU$10:EU$107))),0)+
IFERROR(SUMPRODUCT('6. Patients'!DH$10:DH$107,OFFSET('6. Patients'!$EJ$9,1,MATCH($D47,'6. Patients'!$EK$9:$EW$9,0),ROWS('6. Patients'!EU$10:EU$107))),0)+
IFERROR(SUMPRODUCT('6. Patients'!DH$10:DH$107,OFFSET('6. Patients'!$EX$9,1,MATCH($D47,'6. Patients'!$EY$9:$FT$9,0),ROWS('6. Patients'!EU$10:EU$107))),0)+
IFERROR(SUMPRODUCT('6. Patients'!DH$10:DH$107,OFFSET('6. Patients'!$FU$9,1,MATCH($D47,'6. Patients'!$FV$9:$GJ$9,0),ROWS('6. Patients'!EU$10:EU$107))),0),
IFERROR(SUMPRODUCT('6. Patients'!DH$10:DH$107,OFFSET('6. Patients'!$GK$9,1,MATCH($D47,'6. Patients'!$GL$9:$HG$9,0),ROWS('6. Patients'!EU$10:EU$107))),0)+
IFERROR(SUMPRODUCT('6. Patients'!DH$10:DH$107,OFFSET('6. Patients'!$HH$9,1,MATCH($D47,'6. Patients'!$HI$9:$HU$9,0),ROWS('6. Patients'!EU$10:EU$107))),0)+
IFERROR(SUMPRODUCT('6. Patients'!DH$10:DH$107,OFFSET('6. Patients'!$HV$9,1,MATCH($D47,'6. Patients'!$HW$9:$IR$9,0),ROWS('6. Patients'!EU$10:EU$107))),0)+
IFERROR(SUMPRODUCT('6. Patients'!DH$10:DH$107,OFFSET('6. Patients'!$IS$9,1,MATCH($D47,'6. Patients'!$IT$9:$JH$9,0),ROWS('6. Patients'!EU$10:EU$107))),0),
IFERROR(SUMPRODUCT('6. Patients'!DH$10:DH$107,OFFSET('6. Patients'!$JI$9,1,MATCH($D47,'6. Patients'!$JJ$9:$KE$9,0),ROWS('6. Patients'!EU$10:EU$107))),0)+
IFERROR(SUMPRODUCT('6. Patients'!DH$10:DH$107,OFFSET('6. Patients'!$KF$9,1,MATCH($D47,'6. Patients'!$KG$9:$KS$9,0),ROWS('6. Patients'!EU$10:EU$107))),0)+
IFERROR(SUMPRODUCT('6. Patients'!DH$10:DH$107,OFFSET('6. Patients'!$KT$9,1,MATCH($D47,'6. Patients'!$KU$9:$LP$9,0),ROWS('6. Patients'!EU$10:EU$107))),0)+
IFERROR(SUMPRODUCT('6. Patients'!DH$10:DH$107,OFFSET('6. Patients'!$LQ$9,1,MATCH($D47,'6. Patients'!$LR$9:$MF$9,0),ROWS('6. Patients'!EU$10:EU$107))),0))+
IFERROR(VLOOKUP($D47,$H$109:$L$139,COLUMNS($H$108:$J$108)-1+AP$7,0)*$E47*$F47*'1. General Inputs'!$J$18,0),0)</f>
        <v>0</v>
      </c>
      <c r="AQ47" s="3">
        <f ca="1">ROUNDUP($F47*$E47*CHOOSE(AQ$7,
IFERROR(SUMPRODUCT('6. Patients'!DI$10:DI$107,OFFSET('6. Patients'!$DM$9,1,MATCH($D47,'6. Patients'!$DN$9:$EI$9,0),ROWS('6. Patients'!EV$10:EV$107))),0)+
IFERROR(SUMPRODUCT('6. Patients'!DI$10:DI$107,OFFSET('6. Patients'!$EJ$9,1,MATCH($D47,'6. Patients'!$EK$9:$EW$9,0),ROWS('6. Patients'!EV$10:EV$107))),0)+
IFERROR(SUMPRODUCT('6. Patients'!DI$10:DI$107,OFFSET('6. Patients'!$EX$9,1,MATCH($D47,'6. Patients'!$EY$9:$FT$9,0),ROWS('6. Patients'!EV$10:EV$107))),0)+
IFERROR(SUMPRODUCT('6. Patients'!DI$10:DI$107,OFFSET('6. Patients'!$FU$9,1,MATCH($D47,'6. Patients'!$FV$9:$GJ$9,0),ROWS('6. Patients'!EV$10:EV$107))),0),
IFERROR(SUMPRODUCT('6. Patients'!DI$10:DI$107,OFFSET('6. Patients'!$GK$9,1,MATCH($D47,'6. Patients'!$GL$9:$HG$9,0),ROWS('6. Patients'!EV$10:EV$107))),0)+
IFERROR(SUMPRODUCT('6. Patients'!DI$10:DI$107,OFFSET('6. Patients'!$HH$9,1,MATCH($D47,'6. Patients'!$HI$9:$HU$9,0),ROWS('6. Patients'!EV$10:EV$107))),0)+
IFERROR(SUMPRODUCT('6. Patients'!DI$10:DI$107,OFFSET('6. Patients'!$HV$9,1,MATCH($D47,'6. Patients'!$HW$9:$IR$9,0),ROWS('6. Patients'!EV$10:EV$107))),0)+
IFERROR(SUMPRODUCT('6. Patients'!DI$10:DI$107,OFFSET('6. Patients'!$IS$9,1,MATCH($D47,'6. Patients'!$IT$9:$JH$9,0),ROWS('6. Patients'!EV$10:EV$107))),0),
IFERROR(SUMPRODUCT('6. Patients'!DI$10:DI$107,OFFSET('6. Patients'!$JI$9,1,MATCH($D47,'6. Patients'!$JJ$9:$KE$9,0),ROWS('6. Patients'!EV$10:EV$107))),0)+
IFERROR(SUMPRODUCT('6. Patients'!DI$10:DI$107,OFFSET('6. Patients'!$KF$9,1,MATCH($D47,'6. Patients'!$KG$9:$KS$9,0),ROWS('6. Patients'!EV$10:EV$107))),0)+
IFERROR(SUMPRODUCT('6. Patients'!DI$10:DI$107,OFFSET('6. Patients'!$KT$9,1,MATCH($D47,'6. Patients'!$KU$9:$LP$9,0),ROWS('6. Patients'!EV$10:EV$107))),0)+
IFERROR(SUMPRODUCT('6. Patients'!DI$10:DI$107,OFFSET('6. Patients'!$LQ$9,1,MATCH($D47,'6. Patients'!$LR$9:$MF$9,0),ROWS('6. Patients'!EV$10:EV$107))),0))+
IFERROR(VLOOKUP($D47,$H$109:$L$139,COLUMNS($H$108:$J$108)-1+AQ$7,0)*$E47*$F47*'1. General Inputs'!$J$18,0),0)</f>
        <v>0</v>
      </c>
      <c r="AR47" s="115"/>
      <c r="AY47" s="114">
        <f ca="1">IFERROR(SUM(OFFSET('7. Consumption'!H47,0,1,,MIN('1. General Inputs'!$J$20,COLUMNS('7. Consumption'!H$9:$AQ$9)-1))),0)+MAX(0,$AQ47*('1. General Inputs'!$J$20-COLUMNS('7. Consumption'!H$9:$AQ$9)+1))</f>
        <v>0</v>
      </c>
      <c r="AZ47" s="114">
        <f ca="1">IFERROR(SUM(OFFSET('7. Consumption'!I47,0,1,,MIN('1. General Inputs'!$J$20,COLUMNS('7. Consumption'!I$9:$AQ$9)-1))),0)+MAX(0,$AQ47*('1. General Inputs'!$J$20-COLUMNS('7. Consumption'!I$9:$AQ$9)+1))</f>
        <v>0</v>
      </c>
      <c r="BA47" s="114">
        <f ca="1">IFERROR(SUM(OFFSET('7. Consumption'!J47,0,1,,MIN('1. General Inputs'!$J$20,COLUMNS('7. Consumption'!J$9:$AQ$9)-1))),0)+MAX(0,$AQ47*('1. General Inputs'!$J$20-COLUMNS('7. Consumption'!J$9:$AQ$9)+1))</f>
        <v>0</v>
      </c>
      <c r="BB47" s="114">
        <f ca="1">IFERROR(SUM(OFFSET('7. Consumption'!K47,0,1,,MIN('1. General Inputs'!$J$20,COLUMNS('7. Consumption'!K$9:$AQ$9)-1))),0)+MAX(0,$AQ47*('1. General Inputs'!$J$20-COLUMNS('7. Consumption'!K$9:$AQ$9)+1))</f>
        <v>0</v>
      </c>
      <c r="BC47" s="114">
        <f ca="1">IFERROR(SUM(OFFSET('7. Consumption'!L47,0,1,,MIN('1. General Inputs'!$J$20,COLUMNS('7. Consumption'!L$9:$AQ$9)-1))),0)+MAX(0,$AQ47*('1. General Inputs'!$J$20-COLUMNS('7. Consumption'!L$9:$AQ$9)+1))</f>
        <v>0</v>
      </c>
      <c r="BD47" s="114">
        <f ca="1">IFERROR(SUM(OFFSET('7. Consumption'!M47,0,1,,MIN('1. General Inputs'!$J$20,COLUMNS('7. Consumption'!M$9:$AQ$9)-1))),0)+MAX(0,$AQ47*('1. General Inputs'!$J$20-COLUMNS('7. Consumption'!M$9:$AQ$9)+1))</f>
        <v>0</v>
      </c>
      <c r="BE47" s="114">
        <f ca="1">IFERROR(SUM(OFFSET('7. Consumption'!N47,0,1,,MIN('1. General Inputs'!$J$20,COLUMNS('7. Consumption'!N$9:$AQ$9)-1))),0)+MAX(0,$AQ47*('1. General Inputs'!$J$20-COLUMNS('7. Consumption'!N$9:$AQ$9)+1))</f>
        <v>0</v>
      </c>
      <c r="BF47" s="114">
        <f ca="1">IFERROR(SUM(OFFSET('7. Consumption'!O47,0,1,,MIN('1. General Inputs'!$J$20,COLUMNS('7. Consumption'!O$9:$AQ$9)-1))),0)+MAX(0,$AQ47*('1. General Inputs'!$J$20-COLUMNS('7. Consumption'!O$9:$AQ$9)+1))</f>
        <v>0</v>
      </c>
      <c r="BG47" s="114">
        <f ca="1">IFERROR(SUM(OFFSET('7. Consumption'!P47,0,1,,MIN('1. General Inputs'!$J$20,COLUMNS('7. Consumption'!P$9:$AQ$9)-1))),0)+MAX(0,$AQ47*('1. General Inputs'!$J$20-COLUMNS('7. Consumption'!P$9:$AQ$9)+1))</f>
        <v>0</v>
      </c>
      <c r="BH47" s="114">
        <f ca="1">IFERROR(SUM(OFFSET('7. Consumption'!Q47,0,1,,MIN('1. General Inputs'!$J$20,COLUMNS('7. Consumption'!Q$9:$AQ$9)-1))),0)+MAX(0,$AQ47*('1. General Inputs'!$J$20-COLUMNS('7. Consumption'!Q$9:$AQ$9)+1))</f>
        <v>0</v>
      </c>
      <c r="BI47" s="114">
        <f ca="1">IFERROR(SUM(OFFSET('7. Consumption'!R47,0,1,,MIN('1. General Inputs'!$J$20,COLUMNS('7. Consumption'!R$9:$AQ$9)-1))),0)+MAX(0,$AQ47*('1. General Inputs'!$J$20-COLUMNS('7. Consumption'!R$9:$AQ$9)+1))</f>
        <v>0</v>
      </c>
      <c r="BJ47" s="114">
        <f ca="1">IFERROR(SUM(OFFSET('7. Consumption'!S47,0,1,,MIN('1. General Inputs'!$J$20,COLUMNS('7. Consumption'!S$9:$AQ$9)-1))),0)+MAX(0,$AQ47*('1. General Inputs'!$J$20-COLUMNS('7. Consumption'!S$9:$AQ$9)+1))</f>
        <v>0</v>
      </c>
      <c r="BK47" s="114">
        <f ca="1">IFERROR(SUM(OFFSET('7. Consumption'!T47,0,1,,MIN('1. General Inputs'!$J$20,COLUMNS('7. Consumption'!T$9:$AQ$9)-1))),0)+MAX(0,$AQ47*('1. General Inputs'!$J$20-COLUMNS('7. Consumption'!T$9:$AQ$9)+1))</f>
        <v>0</v>
      </c>
      <c r="BL47" s="114">
        <f ca="1">IFERROR(SUM(OFFSET('7. Consumption'!U47,0,1,,MIN('1. General Inputs'!$J$20,COLUMNS('7. Consumption'!U$9:$AQ$9)-1))),0)+MAX(0,$AQ47*('1. General Inputs'!$J$20-COLUMNS('7. Consumption'!U$9:$AQ$9)+1))</f>
        <v>0</v>
      </c>
      <c r="BM47" s="114">
        <f ca="1">IFERROR(SUM(OFFSET('7. Consumption'!V47,0,1,,MIN('1. General Inputs'!$J$20,COLUMNS('7. Consumption'!V$9:$AQ$9)-1))),0)+MAX(0,$AQ47*('1. General Inputs'!$J$20-COLUMNS('7. Consumption'!V$9:$AQ$9)+1))</f>
        <v>0</v>
      </c>
      <c r="BN47" s="114">
        <f ca="1">IFERROR(SUM(OFFSET('7. Consumption'!W47,0,1,,MIN('1. General Inputs'!$J$20,COLUMNS('7. Consumption'!W$9:$AQ$9)-1))),0)+MAX(0,$AQ47*('1. General Inputs'!$J$20-COLUMNS('7. Consumption'!W$9:$AQ$9)+1))</f>
        <v>0</v>
      </c>
      <c r="BO47" s="114">
        <f ca="1">IFERROR(SUM(OFFSET('7. Consumption'!X47,0,1,,MIN('1. General Inputs'!$J$20,COLUMNS('7. Consumption'!X$9:$AQ$9)-1))),0)+MAX(0,$AQ47*('1. General Inputs'!$J$20-COLUMNS('7. Consumption'!X$9:$AQ$9)+1))</f>
        <v>0</v>
      </c>
      <c r="BP47" s="114">
        <f ca="1">IFERROR(SUM(OFFSET('7. Consumption'!Y47,0,1,,MIN('1. General Inputs'!$J$20,COLUMNS('7. Consumption'!Y$9:$AQ$9)-1))),0)+MAX(0,$AQ47*('1. General Inputs'!$J$20-COLUMNS('7. Consumption'!Y$9:$AQ$9)+1))</f>
        <v>0</v>
      </c>
      <c r="BQ47" s="114">
        <f ca="1">IFERROR(SUM(OFFSET('7. Consumption'!Z47,0,1,,MIN('1. General Inputs'!$J$20,COLUMNS('7. Consumption'!Z$9:$AQ$9)-1))),0)+MAX(0,$AQ47*('1. General Inputs'!$J$20-COLUMNS('7. Consumption'!Z$9:$AQ$9)+1))</f>
        <v>0</v>
      </c>
      <c r="BR47" s="114">
        <f ca="1">IFERROR(SUM(OFFSET('7. Consumption'!AA47,0,1,,MIN('1. General Inputs'!$J$20,COLUMNS('7. Consumption'!AA$9:$AQ$9)-1))),0)+MAX(0,$AQ47*('1. General Inputs'!$J$20-COLUMNS('7. Consumption'!AA$9:$AQ$9)+1))</f>
        <v>0</v>
      </c>
      <c r="BS47" s="114">
        <f ca="1">IFERROR(SUM(OFFSET('7. Consumption'!AB47,0,1,,MIN('1. General Inputs'!$J$20,COLUMNS('7. Consumption'!AB$9:$AQ$9)-1))),0)+MAX(0,$AQ47*('1. General Inputs'!$J$20-COLUMNS('7. Consumption'!AB$9:$AQ$9)+1))</f>
        <v>0</v>
      </c>
      <c r="BT47" s="114">
        <f ca="1">IFERROR(SUM(OFFSET('7. Consumption'!AC47,0,1,,MIN('1. General Inputs'!$J$20,COLUMNS('7. Consumption'!AC$9:$AQ$9)-1))),0)+MAX(0,$AQ47*('1. General Inputs'!$J$20-COLUMNS('7. Consumption'!AC$9:$AQ$9)+1))</f>
        <v>0</v>
      </c>
      <c r="BU47" s="114">
        <f ca="1">IFERROR(SUM(OFFSET('7. Consumption'!AD47,0,1,,MIN('1. General Inputs'!$J$20,COLUMNS('7. Consumption'!AD$9:$AQ$9)-1))),0)+MAX(0,$AQ47*('1. General Inputs'!$J$20-COLUMNS('7. Consumption'!AD$9:$AQ$9)+1))</f>
        <v>0</v>
      </c>
      <c r="BV47" s="114">
        <f ca="1">IFERROR(SUM(OFFSET('7. Consumption'!AE47,0,1,,MIN('1. General Inputs'!$J$20,COLUMNS('7. Consumption'!AE$9:$AQ$9)-1))),0)+MAX(0,$AQ47*('1. General Inputs'!$J$20-COLUMNS('7. Consumption'!AE$9:$AQ$9)+1))</f>
        <v>0</v>
      </c>
      <c r="BW47" s="114">
        <f ca="1">IFERROR(SUM(OFFSET('7. Consumption'!AF47,0,1,,MIN('1. General Inputs'!$J$20,COLUMNS('7. Consumption'!AF$9:$AQ$9)-1))),0)+MAX(0,$AQ47*('1. General Inputs'!$J$20-COLUMNS('7. Consumption'!AF$9:$AQ$9)+1))</f>
        <v>0</v>
      </c>
      <c r="BX47" s="114">
        <f ca="1">IFERROR(SUM(OFFSET('7. Consumption'!AG47,0,1,,MIN('1. General Inputs'!$J$20,COLUMNS('7. Consumption'!AG$9:$AQ$9)-1))),0)+MAX(0,$AQ47*('1. General Inputs'!$J$20-COLUMNS('7. Consumption'!AG$9:$AQ$9)+1))</f>
        <v>0</v>
      </c>
      <c r="BY47" s="114">
        <f ca="1">IFERROR(SUM(OFFSET('7. Consumption'!AH47,0,1,,MIN('1. General Inputs'!$J$20,COLUMNS('7. Consumption'!AH$9:$AQ$9)-1))),0)+MAX(0,$AQ47*('1. General Inputs'!$J$20-COLUMNS('7. Consumption'!AH$9:$AQ$9)+1))</f>
        <v>0</v>
      </c>
      <c r="BZ47" s="114">
        <f ca="1">IFERROR(SUM(OFFSET('7. Consumption'!AI47,0,1,,MIN('1. General Inputs'!$J$20,COLUMNS('7. Consumption'!AI$9:$AQ$9)-1))),0)+MAX(0,$AQ47*('1. General Inputs'!$J$20-COLUMNS('7. Consumption'!AI$9:$AQ$9)+1))</f>
        <v>0</v>
      </c>
      <c r="CA47" s="114">
        <f ca="1">IFERROR(SUM(OFFSET('7. Consumption'!AJ47,0,1,,MIN('1. General Inputs'!$J$20,COLUMNS('7. Consumption'!AJ$9:$AQ$9)-1))),0)+MAX(0,$AQ47*('1. General Inputs'!$J$20-COLUMNS('7. Consumption'!AJ$9:$AQ$9)+1))</f>
        <v>0</v>
      </c>
      <c r="CB47" s="114">
        <f ca="1">IFERROR(SUM(OFFSET('7. Consumption'!AK47,0,1,,MIN('1. General Inputs'!$J$20,COLUMNS('7. Consumption'!AK$9:$AQ$9)-1))),0)+MAX(0,$AQ47*('1. General Inputs'!$J$20-COLUMNS('7. Consumption'!AK$9:$AQ$9)+1))</f>
        <v>0</v>
      </c>
      <c r="CC47" s="114">
        <f ca="1">IFERROR(SUM(OFFSET('7. Consumption'!AL47,0,1,,MIN('1. General Inputs'!$J$20,COLUMNS('7. Consumption'!AL$9:$AQ$9)-1))),0)+MAX(0,$AQ47*('1. General Inputs'!$J$20-COLUMNS('7. Consumption'!AL$9:$AQ$9)+1))</f>
        <v>0</v>
      </c>
      <c r="CD47" s="114">
        <f ca="1">IFERROR(SUM(OFFSET('7. Consumption'!AM47,0,1,,MIN('1. General Inputs'!$J$20,COLUMNS('7. Consumption'!AM$9:$AQ$9)-1))),0)+MAX(0,$AQ47*('1. General Inputs'!$J$20-COLUMNS('7. Consumption'!AM$9:$AQ$9)+1))</f>
        <v>0</v>
      </c>
      <c r="CE47" s="114">
        <f ca="1">IFERROR(SUM(OFFSET('7. Consumption'!AN47,0,1,,MIN('1. General Inputs'!$J$20,COLUMNS('7. Consumption'!AN$9:$AQ$9)-1))),0)+MAX(0,$AQ47*('1. General Inputs'!$J$20-COLUMNS('7. Consumption'!AN$9:$AQ$9)+1))</f>
        <v>0</v>
      </c>
      <c r="CF47" s="114">
        <f ca="1">IFERROR(SUM(OFFSET('7. Consumption'!AO47,0,1,,MIN('1. General Inputs'!$J$20,COLUMNS('7. Consumption'!AO$9:$AQ$9)-1))),0)+MAX(0,$AQ47*('1. General Inputs'!$J$20-COLUMNS('7. Consumption'!AO$9:$AQ$9)+1))</f>
        <v>0</v>
      </c>
      <c r="CG47" s="114">
        <f ca="1">IFERROR(SUM(OFFSET('7. Consumption'!AP47,0,1,,MIN('1. General Inputs'!$J$20,COLUMNS('7. Consumption'!AP$9:$AQ$9)-1))),0)+MAX(0,$AQ47*('1. General Inputs'!$J$20-COLUMNS('7. Consumption'!AP$9:$AQ$9)+1))</f>
        <v>0</v>
      </c>
      <c r="CH47" s="114">
        <f ca="1">IFERROR(SUM(OFFSET('7. Consumption'!AQ47,0,1,,MIN('1. General Inputs'!$J$20,COLUMNS('7. Consumption'!AQ$9:$AQ$9)-1))),0)+MAX(0,$AQ47*('1. General Inputs'!$J$20-COLUMNS('7. Consumption'!AQ$9:$AQ$9)+1))</f>
        <v>0</v>
      </c>
    </row>
    <row r="48" spans="2:86" x14ac:dyDescent="0.3">
      <c r="B48" s="12"/>
      <c r="C48" s="12" t="str">
        <f>IFERROR(VLOOKUP(ROWS($C$9:$C48),'5. Dosing'!$I$12:$J$73,COLUMNS('5. Dosing'!$I$11:$J$11),0),"")</f>
        <v>TDF+3TC+EFV600 (300/300/600) - 30 tab</v>
      </c>
      <c r="D48" s="12" t="str">
        <f>IFERROR(INDEX('5. Dosing'!C$12:C$73,MATCH('7. Consumption'!$C48,'5. Dosing'!$J$12:$J$73,0)),"")</f>
        <v>TDF+3TC+EFV600</v>
      </c>
      <c r="E48" s="108">
        <f>IFERROR(INDEX('5. Dosing'!H$12:H$73,MATCH('7. Consumption'!$C48,'5. Dosing'!$J$12:$J$73,0)),0)</f>
        <v>1</v>
      </c>
      <c r="F48" s="109">
        <f>IFERROR(INDEX('5. Dosing'!G$12:G$73,MATCH('7. Consumption'!$C48,'5. Dosing'!$J$12:$J$73,0))*(30.5)/INDEX('5. Dosing'!F$12:F$73,MATCH('7. Consumption'!$C48,'5. Dosing'!$J$12:$J$73,0)),0)</f>
        <v>1.0166666666666666</v>
      </c>
      <c r="H48" s="3">
        <f ca="1">ROUNDUP($F48*$E48*CHOOSE(H$7,
IFERROR(SUMPRODUCT('6. Patients'!BZ$10:BZ$107,OFFSET('6. Patients'!$DM$9,1,MATCH($D48,'6. Patients'!$DN$9:$EI$9,0),ROWS('6. Patients'!DM$10:DM$107))),0)+
IFERROR(SUMPRODUCT('6. Patients'!BZ$10:BZ$107,OFFSET('6. Patients'!$EJ$9,1,MATCH($D48,'6. Patients'!$EK$9:$EW$9,0),ROWS('6. Patients'!DM$10:DM$107))),0)+
IFERROR(SUMPRODUCT('6. Patients'!BZ$10:BZ$107,OFFSET('6. Patients'!$EX$9,1,MATCH($D48,'6. Patients'!$EY$9:$FT$9,0),ROWS('6. Patients'!DM$10:DM$107))),0)+
IFERROR(SUMPRODUCT('6. Patients'!BZ$10:BZ$107,OFFSET('6. Patients'!$FU$9,1,MATCH($D48,'6. Patients'!$FV$9:$GJ$9,0),ROWS('6. Patients'!DM$10:DM$107))),0),
IFERROR(SUMPRODUCT('6. Patients'!BZ$10:BZ$107,OFFSET('6. Patients'!$GK$9,1,MATCH($D48,'6. Patients'!$GL$9:$HG$9,0),ROWS('6. Patients'!DM$10:DM$107))),0)+
IFERROR(SUMPRODUCT('6. Patients'!BZ$10:BZ$107,OFFSET('6. Patients'!$HH$9,1,MATCH($D48,'6. Patients'!$HI$9:$HU$9,0),ROWS('6. Patients'!DM$10:DM$107))),0)+
IFERROR(SUMPRODUCT('6. Patients'!BZ$10:BZ$107,OFFSET('6. Patients'!$HV$9,1,MATCH($D48,'6. Patients'!$HW$9:$IR$9,0),ROWS('6. Patients'!DM$10:DM$107))),0)+
IFERROR(SUMPRODUCT('6. Patients'!BZ$10:BZ$107,OFFSET('6. Patients'!$IS$9,1,MATCH($D48,'6. Patients'!$IT$9:$JH$9,0),ROWS('6. Patients'!DM$10:DM$107))),0),
IFERROR(SUMPRODUCT('6. Patients'!BZ$10:BZ$107,OFFSET('6. Patients'!$JI$9,1,MATCH($D48,'6. Patients'!$JJ$9:$KE$9,0),ROWS('6. Patients'!DM$10:DM$107))),0)+
IFERROR(SUMPRODUCT('6. Patients'!BZ$10:BZ$107,OFFSET('6. Patients'!$KF$9,1,MATCH($D48,'6. Patients'!$KG$9:$KS$9,0),ROWS('6. Patients'!DM$10:DM$107))),0)+
IFERROR(SUMPRODUCT('6. Patients'!BZ$10:BZ$107,OFFSET('6. Patients'!$KT$9,1,MATCH($D48,'6. Patients'!$KU$9:$LP$9,0),ROWS('6. Patients'!DM$10:DM$107))),0)+
IFERROR(SUMPRODUCT('6. Patients'!BZ$10:BZ$107,OFFSET('6. Patients'!$LQ$9,1,MATCH($D48,'6. Patients'!$LR$9:$MF$9,0),ROWS('6. Patients'!DM$10:DM$107))),0))+
IFERROR(VLOOKUP($D48,$H$109:$L$139,COLUMNS($H$108:$J$108)-1+H$7,0)*$E48*$F48*'1. General Inputs'!$J$18,0),0)</f>
        <v>0</v>
      </c>
      <c r="I48" s="3">
        <f ca="1">ROUNDUP($F48*$E48*CHOOSE(I$7,
IFERROR(SUMPRODUCT('6. Patients'!CA$10:CA$107,OFFSET('6. Patients'!$DM$9,1,MATCH($D48,'6. Patients'!$DN$9:$EI$9,0),ROWS('6. Patients'!DN$10:DN$107))),0)+
IFERROR(SUMPRODUCT('6. Patients'!CA$10:CA$107,OFFSET('6. Patients'!$EJ$9,1,MATCH($D48,'6. Patients'!$EK$9:$EW$9,0),ROWS('6. Patients'!DN$10:DN$107))),0)+
IFERROR(SUMPRODUCT('6. Patients'!CA$10:CA$107,OFFSET('6. Patients'!$EX$9,1,MATCH($D48,'6. Patients'!$EY$9:$FT$9,0),ROWS('6. Patients'!DN$10:DN$107))),0)+
IFERROR(SUMPRODUCT('6. Patients'!CA$10:CA$107,OFFSET('6. Patients'!$FU$9,1,MATCH($D48,'6. Patients'!$FV$9:$GJ$9,0),ROWS('6. Patients'!DN$10:DN$107))),0),
IFERROR(SUMPRODUCT('6. Patients'!CA$10:CA$107,OFFSET('6. Patients'!$GK$9,1,MATCH($D48,'6. Patients'!$GL$9:$HG$9,0),ROWS('6. Patients'!DN$10:DN$107))),0)+
IFERROR(SUMPRODUCT('6. Patients'!CA$10:CA$107,OFFSET('6. Patients'!$HH$9,1,MATCH($D48,'6. Patients'!$HI$9:$HU$9,0),ROWS('6. Patients'!DN$10:DN$107))),0)+
IFERROR(SUMPRODUCT('6. Patients'!CA$10:CA$107,OFFSET('6. Patients'!$HV$9,1,MATCH($D48,'6. Patients'!$HW$9:$IR$9,0),ROWS('6. Patients'!DN$10:DN$107))),0)+
IFERROR(SUMPRODUCT('6. Patients'!CA$10:CA$107,OFFSET('6. Patients'!$IS$9,1,MATCH($D48,'6. Patients'!$IT$9:$JH$9,0),ROWS('6. Patients'!DN$10:DN$107))),0),
IFERROR(SUMPRODUCT('6. Patients'!CA$10:CA$107,OFFSET('6. Patients'!$JI$9,1,MATCH($D48,'6. Patients'!$JJ$9:$KE$9,0),ROWS('6. Patients'!DN$10:DN$107))),0)+
IFERROR(SUMPRODUCT('6. Patients'!CA$10:CA$107,OFFSET('6. Patients'!$KF$9,1,MATCH($D48,'6. Patients'!$KG$9:$KS$9,0),ROWS('6. Patients'!DN$10:DN$107))),0)+
IFERROR(SUMPRODUCT('6. Patients'!CA$10:CA$107,OFFSET('6. Patients'!$KT$9,1,MATCH($D48,'6. Patients'!$KU$9:$LP$9,0),ROWS('6. Patients'!DN$10:DN$107))),0)+
IFERROR(SUMPRODUCT('6. Patients'!CA$10:CA$107,OFFSET('6. Patients'!$LQ$9,1,MATCH($D48,'6. Patients'!$LR$9:$MF$9,0),ROWS('6. Patients'!DN$10:DN$107))),0))+
IFERROR(VLOOKUP($D48,$H$109:$L$139,COLUMNS($H$108:$J$108)-1+I$7,0)*$E48*$F48*'1. General Inputs'!$J$18,0),0)</f>
        <v>0</v>
      </c>
      <c r="J48" s="3">
        <f ca="1">ROUNDUP($F48*$E48*CHOOSE(J$7,
IFERROR(SUMPRODUCT('6. Patients'!CB$10:CB$107,OFFSET('6. Patients'!$DM$9,1,MATCH($D48,'6. Patients'!$DN$9:$EI$9,0),ROWS('6. Patients'!DO$10:DO$107))),0)+
IFERROR(SUMPRODUCT('6. Patients'!CB$10:CB$107,OFFSET('6. Patients'!$EJ$9,1,MATCH($D48,'6. Patients'!$EK$9:$EW$9,0),ROWS('6. Patients'!DO$10:DO$107))),0)+
IFERROR(SUMPRODUCT('6. Patients'!CB$10:CB$107,OFFSET('6. Patients'!$EX$9,1,MATCH($D48,'6. Patients'!$EY$9:$FT$9,0),ROWS('6. Patients'!DO$10:DO$107))),0)+
IFERROR(SUMPRODUCT('6. Patients'!CB$10:CB$107,OFFSET('6. Patients'!$FU$9,1,MATCH($D48,'6. Patients'!$FV$9:$GJ$9,0),ROWS('6. Patients'!DO$10:DO$107))),0),
IFERROR(SUMPRODUCT('6. Patients'!CB$10:CB$107,OFFSET('6. Patients'!$GK$9,1,MATCH($D48,'6. Patients'!$GL$9:$HG$9,0),ROWS('6. Patients'!DO$10:DO$107))),0)+
IFERROR(SUMPRODUCT('6. Patients'!CB$10:CB$107,OFFSET('6. Patients'!$HH$9,1,MATCH($D48,'6. Patients'!$HI$9:$HU$9,0),ROWS('6. Patients'!DO$10:DO$107))),0)+
IFERROR(SUMPRODUCT('6. Patients'!CB$10:CB$107,OFFSET('6. Patients'!$HV$9,1,MATCH($D48,'6. Patients'!$HW$9:$IR$9,0),ROWS('6. Patients'!DO$10:DO$107))),0)+
IFERROR(SUMPRODUCT('6. Patients'!CB$10:CB$107,OFFSET('6. Patients'!$IS$9,1,MATCH($D48,'6. Patients'!$IT$9:$JH$9,0),ROWS('6. Patients'!DO$10:DO$107))),0),
IFERROR(SUMPRODUCT('6. Patients'!CB$10:CB$107,OFFSET('6. Patients'!$JI$9,1,MATCH($D48,'6. Patients'!$JJ$9:$KE$9,0),ROWS('6. Patients'!DO$10:DO$107))),0)+
IFERROR(SUMPRODUCT('6. Patients'!CB$10:CB$107,OFFSET('6. Patients'!$KF$9,1,MATCH($D48,'6. Patients'!$KG$9:$KS$9,0),ROWS('6. Patients'!DO$10:DO$107))),0)+
IFERROR(SUMPRODUCT('6. Patients'!CB$10:CB$107,OFFSET('6. Patients'!$KT$9,1,MATCH($D48,'6. Patients'!$KU$9:$LP$9,0),ROWS('6. Patients'!DO$10:DO$107))),0)+
IFERROR(SUMPRODUCT('6. Patients'!CB$10:CB$107,OFFSET('6. Patients'!$LQ$9,1,MATCH($D48,'6. Patients'!$LR$9:$MF$9,0),ROWS('6. Patients'!DO$10:DO$107))),0))+
IFERROR(VLOOKUP($D48,$H$109:$L$139,COLUMNS($H$108:$J$108)-1+J$7,0)*$E48*$F48*'1. General Inputs'!$J$18,0),0)</f>
        <v>0</v>
      </c>
      <c r="K48" s="3">
        <f ca="1">ROUNDUP($F48*$E48*CHOOSE(K$7,
IFERROR(SUMPRODUCT('6. Patients'!CC$10:CC$107,OFFSET('6. Patients'!$DM$9,1,MATCH($D48,'6. Patients'!$DN$9:$EI$9,0),ROWS('6. Patients'!DP$10:DP$107))),0)+
IFERROR(SUMPRODUCT('6. Patients'!CC$10:CC$107,OFFSET('6. Patients'!$EJ$9,1,MATCH($D48,'6. Patients'!$EK$9:$EW$9,0),ROWS('6. Patients'!DP$10:DP$107))),0)+
IFERROR(SUMPRODUCT('6. Patients'!CC$10:CC$107,OFFSET('6. Patients'!$EX$9,1,MATCH($D48,'6. Patients'!$EY$9:$FT$9,0),ROWS('6. Patients'!DP$10:DP$107))),0)+
IFERROR(SUMPRODUCT('6. Patients'!CC$10:CC$107,OFFSET('6. Patients'!$FU$9,1,MATCH($D48,'6. Patients'!$FV$9:$GJ$9,0),ROWS('6. Patients'!DP$10:DP$107))),0),
IFERROR(SUMPRODUCT('6. Patients'!CC$10:CC$107,OFFSET('6. Patients'!$GK$9,1,MATCH($D48,'6. Patients'!$GL$9:$HG$9,0),ROWS('6. Patients'!DP$10:DP$107))),0)+
IFERROR(SUMPRODUCT('6. Patients'!CC$10:CC$107,OFFSET('6. Patients'!$HH$9,1,MATCH($D48,'6. Patients'!$HI$9:$HU$9,0),ROWS('6. Patients'!DP$10:DP$107))),0)+
IFERROR(SUMPRODUCT('6. Patients'!CC$10:CC$107,OFFSET('6. Patients'!$HV$9,1,MATCH($D48,'6. Patients'!$HW$9:$IR$9,0),ROWS('6. Patients'!DP$10:DP$107))),0)+
IFERROR(SUMPRODUCT('6. Patients'!CC$10:CC$107,OFFSET('6. Patients'!$IS$9,1,MATCH($D48,'6. Patients'!$IT$9:$JH$9,0),ROWS('6. Patients'!DP$10:DP$107))),0),
IFERROR(SUMPRODUCT('6. Patients'!CC$10:CC$107,OFFSET('6. Patients'!$JI$9,1,MATCH($D48,'6. Patients'!$JJ$9:$KE$9,0),ROWS('6. Patients'!DP$10:DP$107))),0)+
IFERROR(SUMPRODUCT('6. Patients'!CC$10:CC$107,OFFSET('6. Patients'!$KF$9,1,MATCH($D48,'6. Patients'!$KG$9:$KS$9,0),ROWS('6. Patients'!DP$10:DP$107))),0)+
IFERROR(SUMPRODUCT('6. Patients'!CC$10:CC$107,OFFSET('6. Patients'!$KT$9,1,MATCH($D48,'6. Patients'!$KU$9:$LP$9,0),ROWS('6. Patients'!DP$10:DP$107))),0)+
IFERROR(SUMPRODUCT('6. Patients'!CC$10:CC$107,OFFSET('6. Patients'!$LQ$9,1,MATCH($D48,'6. Patients'!$LR$9:$MF$9,0),ROWS('6. Patients'!DP$10:DP$107))),0))+
IFERROR(VLOOKUP($D48,$H$109:$L$139,COLUMNS($H$108:$J$108)-1+K$7,0)*$E48*$F48*'1. General Inputs'!$J$18,0),0)</f>
        <v>0</v>
      </c>
      <c r="L48" s="3">
        <f ca="1">ROUNDUP($F48*$E48*CHOOSE(L$7,
IFERROR(SUMPRODUCT('6. Patients'!CD$10:CD$107,OFFSET('6. Patients'!$DM$9,1,MATCH($D48,'6. Patients'!$DN$9:$EI$9,0),ROWS('6. Patients'!DQ$10:DQ$107))),0)+
IFERROR(SUMPRODUCT('6. Patients'!CD$10:CD$107,OFFSET('6. Patients'!$EJ$9,1,MATCH($D48,'6. Patients'!$EK$9:$EW$9,0),ROWS('6. Patients'!DQ$10:DQ$107))),0)+
IFERROR(SUMPRODUCT('6. Patients'!CD$10:CD$107,OFFSET('6. Patients'!$EX$9,1,MATCH($D48,'6. Patients'!$EY$9:$FT$9,0),ROWS('6. Patients'!DQ$10:DQ$107))),0)+
IFERROR(SUMPRODUCT('6. Patients'!CD$10:CD$107,OFFSET('6. Patients'!$FU$9,1,MATCH($D48,'6. Patients'!$FV$9:$GJ$9,0),ROWS('6. Patients'!DQ$10:DQ$107))),0),
IFERROR(SUMPRODUCT('6. Patients'!CD$10:CD$107,OFFSET('6. Patients'!$GK$9,1,MATCH($D48,'6. Patients'!$GL$9:$HG$9,0),ROWS('6. Patients'!DQ$10:DQ$107))),0)+
IFERROR(SUMPRODUCT('6. Patients'!CD$10:CD$107,OFFSET('6. Patients'!$HH$9,1,MATCH($D48,'6. Patients'!$HI$9:$HU$9,0),ROWS('6. Patients'!DQ$10:DQ$107))),0)+
IFERROR(SUMPRODUCT('6. Patients'!CD$10:CD$107,OFFSET('6. Patients'!$HV$9,1,MATCH($D48,'6. Patients'!$HW$9:$IR$9,0),ROWS('6. Patients'!DQ$10:DQ$107))),0)+
IFERROR(SUMPRODUCT('6. Patients'!CD$10:CD$107,OFFSET('6. Patients'!$IS$9,1,MATCH($D48,'6. Patients'!$IT$9:$JH$9,0),ROWS('6. Patients'!DQ$10:DQ$107))),0),
IFERROR(SUMPRODUCT('6. Patients'!CD$10:CD$107,OFFSET('6. Patients'!$JI$9,1,MATCH($D48,'6. Patients'!$JJ$9:$KE$9,0),ROWS('6. Patients'!DQ$10:DQ$107))),0)+
IFERROR(SUMPRODUCT('6. Patients'!CD$10:CD$107,OFFSET('6. Patients'!$KF$9,1,MATCH($D48,'6. Patients'!$KG$9:$KS$9,0),ROWS('6. Patients'!DQ$10:DQ$107))),0)+
IFERROR(SUMPRODUCT('6. Patients'!CD$10:CD$107,OFFSET('6. Patients'!$KT$9,1,MATCH($D48,'6. Patients'!$KU$9:$LP$9,0),ROWS('6. Patients'!DQ$10:DQ$107))),0)+
IFERROR(SUMPRODUCT('6. Patients'!CD$10:CD$107,OFFSET('6. Patients'!$LQ$9,1,MATCH($D48,'6. Patients'!$LR$9:$MF$9,0),ROWS('6. Patients'!DQ$10:DQ$107))),0))+
IFERROR(VLOOKUP($D48,$H$109:$L$139,COLUMNS($H$108:$J$108)-1+L$7,0)*$E48*$F48*'1. General Inputs'!$J$18,0),0)</f>
        <v>0</v>
      </c>
      <c r="M48" s="3">
        <f ca="1">ROUNDUP($F48*$E48*CHOOSE(M$7,
IFERROR(SUMPRODUCT('6. Patients'!CE$10:CE$107,OFFSET('6. Patients'!$DM$9,1,MATCH($D48,'6. Patients'!$DN$9:$EI$9,0),ROWS('6. Patients'!DR$10:DR$107))),0)+
IFERROR(SUMPRODUCT('6. Patients'!CE$10:CE$107,OFFSET('6. Patients'!$EJ$9,1,MATCH($D48,'6. Patients'!$EK$9:$EW$9,0),ROWS('6. Patients'!DR$10:DR$107))),0)+
IFERROR(SUMPRODUCT('6. Patients'!CE$10:CE$107,OFFSET('6. Patients'!$EX$9,1,MATCH($D48,'6. Patients'!$EY$9:$FT$9,0),ROWS('6. Patients'!DR$10:DR$107))),0)+
IFERROR(SUMPRODUCT('6. Patients'!CE$10:CE$107,OFFSET('6. Patients'!$FU$9,1,MATCH($D48,'6. Patients'!$FV$9:$GJ$9,0),ROWS('6. Patients'!DR$10:DR$107))),0),
IFERROR(SUMPRODUCT('6. Patients'!CE$10:CE$107,OFFSET('6. Patients'!$GK$9,1,MATCH($D48,'6. Patients'!$GL$9:$HG$9,0),ROWS('6. Patients'!DR$10:DR$107))),0)+
IFERROR(SUMPRODUCT('6. Patients'!CE$10:CE$107,OFFSET('6. Patients'!$HH$9,1,MATCH($D48,'6. Patients'!$HI$9:$HU$9,0),ROWS('6. Patients'!DR$10:DR$107))),0)+
IFERROR(SUMPRODUCT('6. Patients'!CE$10:CE$107,OFFSET('6. Patients'!$HV$9,1,MATCH($D48,'6. Patients'!$HW$9:$IR$9,0),ROWS('6. Patients'!DR$10:DR$107))),0)+
IFERROR(SUMPRODUCT('6. Patients'!CE$10:CE$107,OFFSET('6. Patients'!$IS$9,1,MATCH($D48,'6. Patients'!$IT$9:$JH$9,0),ROWS('6. Patients'!DR$10:DR$107))),0),
IFERROR(SUMPRODUCT('6. Patients'!CE$10:CE$107,OFFSET('6. Patients'!$JI$9,1,MATCH($D48,'6. Patients'!$JJ$9:$KE$9,0),ROWS('6. Patients'!DR$10:DR$107))),0)+
IFERROR(SUMPRODUCT('6. Patients'!CE$10:CE$107,OFFSET('6. Patients'!$KF$9,1,MATCH($D48,'6. Patients'!$KG$9:$KS$9,0),ROWS('6. Patients'!DR$10:DR$107))),0)+
IFERROR(SUMPRODUCT('6. Patients'!CE$10:CE$107,OFFSET('6. Patients'!$KT$9,1,MATCH($D48,'6. Patients'!$KU$9:$LP$9,0),ROWS('6. Patients'!DR$10:DR$107))),0)+
IFERROR(SUMPRODUCT('6. Patients'!CE$10:CE$107,OFFSET('6. Patients'!$LQ$9,1,MATCH($D48,'6. Patients'!$LR$9:$MF$9,0),ROWS('6. Patients'!DR$10:DR$107))),0))+
IFERROR(VLOOKUP($D48,$H$109:$L$139,COLUMNS($H$108:$J$108)-1+M$7,0)*$E48*$F48*'1. General Inputs'!$J$18,0),0)</f>
        <v>0</v>
      </c>
      <c r="N48" s="3">
        <f ca="1">ROUNDUP($F48*$E48*CHOOSE(N$7,
IFERROR(SUMPRODUCT('6. Patients'!CF$10:CF$107,OFFSET('6. Patients'!$DM$9,1,MATCH($D48,'6. Patients'!$DN$9:$EI$9,0),ROWS('6. Patients'!DS$10:DS$107))),0)+
IFERROR(SUMPRODUCT('6. Patients'!CF$10:CF$107,OFFSET('6. Patients'!$EJ$9,1,MATCH($D48,'6. Patients'!$EK$9:$EW$9,0),ROWS('6. Patients'!DS$10:DS$107))),0)+
IFERROR(SUMPRODUCT('6. Patients'!CF$10:CF$107,OFFSET('6. Patients'!$EX$9,1,MATCH($D48,'6. Patients'!$EY$9:$FT$9,0),ROWS('6. Patients'!DS$10:DS$107))),0)+
IFERROR(SUMPRODUCT('6. Patients'!CF$10:CF$107,OFFSET('6. Patients'!$FU$9,1,MATCH($D48,'6. Patients'!$FV$9:$GJ$9,0),ROWS('6. Patients'!DS$10:DS$107))),0),
IFERROR(SUMPRODUCT('6. Patients'!CF$10:CF$107,OFFSET('6. Patients'!$GK$9,1,MATCH($D48,'6. Patients'!$GL$9:$HG$9,0),ROWS('6. Patients'!DS$10:DS$107))),0)+
IFERROR(SUMPRODUCT('6. Patients'!CF$10:CF$107,OFFSET('6. Patients'!$HH$9,1,MATCH($D48,'6. Patients'!$HI$9:$HU$9,0),ROWS('6. Patients'!DS$10:DS$107))),0)+
IFERROR(SUMPRODUCT('6. Patients'!CF$10:CF$107,OFFSET('6. Patients'!$HV$9,1,MATCH($D48,'6. Patients'!$HW$9:$IR$9,0),ROWS('6. Patients'!DS$10:DS$107))),0)+
IFERROR(SUMPRODUCT('6. Patients'!CF$10:CF$107,OFFSET('6. Patients'!$IS$9,1,MATCH($D48,'6. Patients'!$IT$9:$JH$9,0),ROWS('6. Patients'!DS$10:DS$107))),0),
IFERROR(SUMPRODUCT('6. Patients'!CF$10:CF$107,OFFSET('6. Patients'!$JI$9,1,MATCH($D48,'6. Patients'!$JJ$9:$KE$9,0),ROWS('6. Patients'!DS$10:DS$107))),0)+
IFERROR(SUMPRODUCT('6. Patients'!CF$10:CF$107,OFFSET('6. Patients'!$KF$9,1,MATCH($D48,'6. Patients'!$KG$9:$KS$9,0),ROWS('6. Patients'!DS$10:DS$107))),0)+
IFERROR(SUMPRODUCT('6. Patients'!CF$10:CF$107,OFFSET('6. Patients'!$KT$9,1,MATCH($D48,'6. Patients'!$KU$9:$LP$9,0),ROWS('6. Patients'!DS$10:DS$107))),0)+
IFERROR(SUMPRODUCT('6. Patients'!CF$10:CF$107,OFFSET('6. Patients'!$LQ$9,1,MATCH($D48,'6. Patients'!$LR$9:$MF$9,0),ROWS('6. Patients'!DS$10:DS$107))),0))+
IFERROR(VLOOKUP($D48,$H$109:$L$139,COLUMNS($H$108:$J$108)-1+N$7,0)*$E48*$F48*'1. General Inputs'!$J$18,0),0)</f>
        <v>0</v>
      </c>
      <c r="O48" s="3">
        <f ca="1">ROUNDUP($F48*$E48*CHOOSE(O$7,
IFERROR(SUMPRODUCT('6. Patients'!CG$10:CG$107,OFFSET('6. Patients'!$DM$9,1,MATCH($D48,'6. Patients'!$DN$9:$EI$9,0),ROWS('6. Patients'!DT$10:DT$107))),0)+
IFERROR(SUMPRODUCT('6. Patients'!CG$10:CG$107,OFFSET('6. Patients'!$EJ$9,1,MATCH($D48,'6. Patients'!$EK$9:$EW$9,0),ROWS('6. Patients'!DT$10:DT$107))),0)+
IFERROR(SUMPRODUCT('6. Patients'!CG$10:CG$107,OFFSET('6. Patients'!$EX$9,1,MATCH($D48,'6. Patients'!$EY$9:$FT$9,0),ROWS('6. Patients'!DT$10:DT$107))),0)+
IFERROR(SUMPRODUCT('6. Patients'!CG$10:CG$107,OFFSET('6. Patients'!$FU$9,1,MATCH($D48,'6. Patients'!$FV$9:$GJ$9,0),ROWS('6. Patients'!DT$10:DT$107))),0),
IFERROR(SUMPRODUCT('6. Patients'!CG$10:CG$107,OFFSET('6. Patients'!$GK$9,1,MATCH($D48,'6. Patients'!$GL$9:$HG$9,0),ROWS('6. Patients'!DT$10:DT$107))),0)+
IFERROR(SUMPRODUCT('6. Patients'!CG$10:CG$107,OFFSET('6. Patients'!$HH$9,1,MATCH($D48,'6. Patients'!$HI$9:$HU$9,0),ROWS('6. Patients'!DT$10:DT$107))),0)+
IFERROR(SUMPRODUCT('6. Patients'!CG$10:CG$107,OFFSET('6. Patients'!$HV$9,1,MATCH($D48,'6. Patients'!$HW$9:$IR$9,0),ROWS('6. Patients'!DT$10:DT$107))),0)+
IFERROR(SUMPRODUCT('6. Patients'!CG$10:CG$107,OFFSET('6. Patients'!$IS$9,1,MATCH($D48,'6. Patients'!$IT$9:$JH$9,0),ROWS('6. Patients'!DT$10:DT$107))),0),
IFERROR(SUMPRODUCT('6. Patients'!CG$10:CG$107,OFFSET('6. Patients'!$JI$9,1,MATCH($D48,'6. Patients'!$JJ$9:$KE$9,0),ROWS('6. Patients'!DT$10:DT$107))),0)+
IFERROR(SUMPRODUCT('6. Patients'!CG$10:CG$107,OFFSET('6. Patients'!$KF$9,1,MATCH($D48,'6. Patients'!$KG$9:$KS$9,0),ROWS('6. Patients'!DT$10:DT$107))),0)+
IFERROR(SUMPRODUCT('6. Patients'!CG$10:CG$107,OFFSET('6. Patients'!$KT$9,1,MATCH($D48,'6. Patients'!$KU$9:$LP$9,0),ROWS('6. Patients'!DT$10:DT$107))),0)+
IFERROR(SUMPRODUCT('6. Patients'!CG$10:CG$107,OFFSET('6. Patients'!$LQ$9,1,MATCH($D48,'6. Patients'!$LR$9:$MF$9,0),ROWS('6. Patients'!DT$10:DT$107))),0))+
IFERROR(VLOOKUP($D48,$H$109:$L$139,COLUMNS($H$108:$J$108)-1+O$7,0)*$E48*$F48*'1. General Inputs'!$J$18,0),0)</f>
        <v>0</v>
      </c>
      <c r="P48" s="3">
        <f ca="1">ROUNDUP($F48*$E48*CHOOSE(P$7,
IFERROR(SUMPRODUCT('6. Patients'!CH$10:CH$107,OFFSET('6. Patients'!$DM$9,1,MATCH($D48,'6. Patients'!$DN$9:$EI$9,0),ROWS('6. Patients'!DU$10:DU$107))),0)+
IFERROR(SUMPRODUCT('6. Patients'!CH$10:CH$107,OFFSET('6. Patients'!$EJ$9,1,MATCH($D48,'6. Patients'!$EK$9:$EW$9,0),ROWS('6. Patients'!DU$10:DU$107))),0)+
IFERROR(SUMPRODUCT('6. Patients'!CH$10:CH$107,OFFSET('6. Patients'!$EX$9,1,MATCH($D48,'6. Patients'!$EY$9:$FT$9,0),ROWS('6. Patients'!DU$10:DU$107))),0)+
IFERROR(SUMPRODUCT('6. Patients'!CH$10:CH$107,OFFSET('6. Patients'!$FU$9,1,MATCH($D48,'6. Patients'!$FV$9:$GJ$9,0),ROWS('6. Patients'!DU$10:DU$107))),0),
IFERROR(SUMPRODUCT('6. Patients'!CH$10:CH$107,OFFSET('6. Patients'!$GK$9,1,MATCH($D48,'6. Patients'!$GL$9:$HG$9,0),ROWS('6. Patients'!DU$10:DU$107))),0)+
IFERROR(SUMPRODUCT('6. Patients'!CH$10:CH$107,OFFSET('6. Patients'!$HH$9,1,MATCH($D48,'6. Patients'!$HI$9:$HU$9,0),ROWS('6. Patients'!DU$10:DU$107))),0)+
IFERROR(SUMPRODUCT('6. Patients'!CH$10:CH$107,OFFSET('6. Patients'!$HV$9,1,MATCH($D48,'6. Patients'!$HW$9:$IR$9,0),ROWS('6. Patients'!DU$10:DU$107))),0)+
IFERROR(SUMPRODUCT('6. Patients'!CH$10:CH$107,OFFSET('6. Patients'!$IS$9,1,MATCH($D48,'6. Patients'!$IT$9:$JH$9,0),ROWS('6. Patients'!DU$10:DU$107))),0),
IFERROR(SUMPRODUCT('6. Patients'!CH$10:CH$107,OFFSET('6. Patients'!$JI$9,1,MATCH($D48,'6. Patients'!$JJ$9:$KE$9,0),ROWS('6. Patients'!DU$10:DU$107))),0)+
IFERROR(SUMPRODUCT('6. Patients'!CH$10:CH$107,OFFSET('6. Patients'!$KF$9,1,MATCH($D48,'6. Patients'!$KG$9:$KS$9,0),ROWS('6. Patients'!DU$10:DU$107))),0)+
IFERROR(SUMPRODUCT('6. Patients'!CH$10:CH$107,OFFSET('6. Patients'!$KT$9,1,MATCH($D48,'6. Patients'!$KU$9:$LP$9,0),ROWS('6. Patients'!DU$10:DU$107))),0)+
IFERROR(SUMPRODUCT('6. Patients'!CH$10:CH$107,OFFSET('6. Patients'!$LQ$9,1,MATCH($D48,'6. Patients'!$LR$9:$MF$9,0),ROWS('6. Patients'!DU$10:DU$107))),0))+
IFERROR(VLOOKUP($D48,$H$109:$L$139,COLUMNS($H$108:$J$108)-1+P$7,0)*$E48*$F48*'1. General Inputs'!$J$18,0),0)</f>
        <v>0</v>
      </c>
      <c r="Q48" s="3">
        <f ca="1">ROUNDUP($F48*$E48*CHOOSE(Q$7,
IFERROR(SUMPRODUCT('6. Patients'!CI$10:CI$107,OFFSET('6. Patients'!$DM$9,1,MATCH($D48,'6. Patients'!$DN$9:$EI$9,0),ROWS('6. Patients'!DV$10:DV$107))),0)+
IFERROR(SUMPRODUCT('6. Patients'!CI$10:CI$107,OFFSET('6. Patients'!$EJ$9,1,MATCH($D48,'6. Patients'!$EK$9:$EW$9,0),ROWS('6. Patients'!DV$10:DV$107))),0)+
IFERROR(SUMPRODUCT('6. Patients'!CI$10:CI$107,OFFSET('6. Patients'!$EX$9,1,MATCH($D48,'6. Patients'!$EY$9:$FT$9,0),ROWS('6. Patients'!DV$10:DV$107))),0)+
IFERROR(SUMPRODUCT('6. Patients'!CI$10:CI$107,OFFSET('6. Patients'!$FU$9,1,MATCH($D48,'6. Patients'!$FV$9:$GJ$9,0),ROWS('6. Patients'!DV$10:DV$107))),0),
IFERROR(SUMPRODUCT('6. Patients'!CI$10:CI$107,OFFSET('6. Patients'!$GK$9,1,MATCH($D48,'6. Patients'!$GL$9:$HG$9,0),ROWS('6. Patients'!DV$10:DV$107))),0)+
IFERROR(SUMPRODUCT('6. Patients'!CI$10:CI$107,OFFSET('6. Patients'!$HH$9,1,MATCH($D48,'6. Patients'!$HI$9:$HU$9,0),ROWS('6. Patients'!DV$10:DV$107))),0)+
IFERROR(SUMPRODUCT('6. Patients'!CI$10:CI$107,OFFSET('6. Patients'!$HV$9,1,MATCH($D48,'6. Patients'!$HW$9:$IR$9,0),ROWS('6. Patients'!DV$10:DV$107))),0)+
IFERROR(SUMPRODUCT('6. Patients'!CI$10:CI$107,OFFSET('6. Patients'!$IS$9,1,MATCH($D48,'6. Patients'!$IT$9:$JH$9,0),ROWS('6. Patients'!DV$10:DV$107))),0),
IFERROR(SUMPRODUCT('6. Patients'!CI$10:CI$107,OFFSET('6. Patients'!$JI$9,1,MATCH($D48,'6. Patients'!$JJ$9:$KE$9,0),ROWS('6. Patients'!DV$10:DV$107))),0)+
IFERROR(SUMPRODUCT('6. Patients'!CI$10:CI$107,OFFSET('6. Patients'!$KF$9,1,MATCH($D48,'6. Patients'!$KG$9:$KS$9,0),ROWS('6. Patients'!DV$10:DV$107))),0)+
IFERROR(SUMPRODUCT('6. Patients'!CI$10:CI$107,OFFSET('6. Patients'!$KT$9,1,MATCH($D48,'6. Patients'!$KU$9:$LP$9,0),ROWS('6. Patients'!DV$10:DV$107))),0)+
IFERROR(SUMPRODUCT('6. Patients'!CI$10:CI$107,OFFSET('6. Patients'!$LQ$9,1,MATCH($D48,'6. Patients'!$LR$9:$MF$9,0),ROWS('6. Patients'!DV$10:DV$107))),0))+
IFERROR(VLOOKUP($D48,$H$109:$L$139,COLUMNS($H$108:$J$108)-1+Q$7,0)*$E48*$F48*'1. General Inputs'!$J$18,0),0)</f>
        <v>0</v>
      </c>
      <c r="R48" s="3">
        <f ca="1">ROUNDUP($F48*$E48*CHOOSE(R$7,
IFERROR(SUMPRODUCT('6. Patients'!CJ$10:CJ$107,OFFSET('6. Patients'!$DM$9,1,MATCH($D48,'6. Patients'!$DN$9:$EI$9,0),ROWS('6. Patients'!DW$10:DW$107))),0)+
IFERROR(SUMPRODUCT('6. Patients'!CJ$10:CJ$107,OFFSET('6. Patients'!$EJ$9,1,MATCH($D48,'6. Patients'!$EK$9:$EW$9,0),ROWS('6. Patients'!DW$10:DW$107))),0)+
IFERROR(SUMPRODUCT('6. Patients'!CJ$10:CJ$107,OFFSET('6. Patients'!$EX$9,1,MATCH($D48,'6. Patients'!$EY$9:$FT$9,0),ROWS('6. Patients'!DW$10:DW$107))),0)+
IFERROR(SUMPRODUCT('6. Patients'!CJ$10:CJ$107,OFFSET('6. Patients'!$FU$9,1,MATCH($D48,'6. Patients'!$FV$9:$GJ$9,0),ROWS('6. Patients'!DW$10:DW$107))),0),
IFERROR(SUMPRODUCT('6. Patients'!CJ$10:CJ$107,OFFSET('6. Patients'!$GK$9,1,MATCH($D48,'6. Patients'!$GL$9:$HG$9,0),ROWS('6. Patients'!DW$10:DW$107))),0)+
IFERROR(SUMPRODUCT('6. Patients'!CJ$10:CJ$107,OFFSET('6. Patients'!$HH$9,1,MATCH($D48,'6. Patients'!$HI$9:$HU$9,0),ROWS('6. Patients'!DW$10:DW$107))),0)+
IFERROR(SUMPRODUCT('6. Patients'!CJ$10:CJ$107,OFFSET('6. Patients'!$HV$9,1,MATCH($D48,'6. Patients'!$HW$9:$IR$9,0),ROWS('6. Patients'!DW$10:DW$107))),0)+
IFERROR(SUMPRODUCT('6. Patients'!CJ$10:CJ$107,OFFSET('6. Patients'!$IS$9,1,MATCH($D48,'6. Patients'!$IT$9:$JH$9,0),ROWS('6. Patients'!DW$10:DW$107))),0),
IFERROR(SUMPRODUCT('6. Patients'!CJ$10:CJ$107,OFFSET('6. Patients'!$JI$9,1,MATCH($D48,'6. Patients'!$JJ$9:$KE$9,0),ROWS('6. Patients'!DW$10:DW$107))),0)+
IFERROR(SUMPRODUCT('6. Patients'!CJ$10:CJ$107,OFFSET('6. Patients'!$KF$9,1,MATCH($D48,'6. Patients'!$KG$9:$KS$9,0),ROWS('6. Patients'!DW$10:DW$107))),0)+
IFERROR(SUMPRODUCT('6. Patients'!CJ$10:CJ$107,OFFSET('6. Patients'!$KT$9,1,MATCH($D48,'6. Patients'!$KU$9:$LP$9,0),ROWS('6. Patients'!DW$10:DW$107))),0)+
IFERROR(SUMPRODUCT('6. Patients'!CJ$10:CJ$107,OFFSET('6. Patients'!$LQ$9,1,MATCH($D48,'6. Patients'!$LR$9:$MF$9,0),ROWS('6. Patients'!DW$10:DW$107))),0))+
IFERROR(VLOOKUP($D48,$H$109:$L$139,COLUMNS($H$108:$J$108)-1+R$7,0)*$E48*$F48*'1. General Inputs'!$J$18,0),0)</f>
        <v>0</v>
      </c>
      <c r="S48" s="3">
        <f ca="1">ROUNDUP($F48*$E48*CHOOSE(S$7,
IFERROR(SUMPRODUCT('6. Patients'!CK$10:CK$107,OFFSET('6. Patients'!$DM$9,1,MATCH($D48,'6. Patients'!$DN$9:$EI$9,0),ROWS('6. Patients'!DX$10:DX$107))),0)+
IFERROR(SUMPRODUCT('6. Patients'!CK$10:CK$107,OFFSET('6. Patients'!$EJ$9,1,MATCH($D48,'6. Patients'!$EK$9:$EW$9,0),ROWS('6. Patients'!DX$10:DX$107))),0)+
IFERROR(SUMPRODUCT('6. Patients'!CK$10:CK$107,OFFSET('6. Patients'!$EX$9,1,MATCH($D48,'6. Patients'!$EY$9:$FT$9,0),ROWS('6. Patients'!DX$10:DX$107))),0)+
IFERROR(SUMPRODUCT('6. Patients'!CK$10:CK$107,OFFSET('6. Patients'!$FU$9,1,MATCH($D48,'6. Patients'!$FV$9:$GJ$9,0),ROWS('6. Patients'!DX$10:DX$107))),0),
IFERROR(SUMPRODUCT('6. Patients'!CK$10:CK$107,OFFSET('6. Patients'!$GK$9,1,MATCH($D48,'6. Patients'!$GL$9:$HG$9,0),ROWS('6. Patients'!DX$10:DX$107))),0)+
IFERROR(SUMPRODUCT('6. Patients'!CK$10:CK$107,OFFSET('6. Patients'!$HH$9,1,MATCH($D48,'6. Patients'!$HI$9:$HU$9,0),ROWS('6. Patients'!DX$10:DX$107))),0)+
IFERROR(SUMPRODUCT('6. Patients'!CK$10:CK$107,OFFSET('6. Patients'!$HV$9,1,MATCH($D48,'6. Patients'!$HW$9:$IR$9,0),ROWS('6. Patients'!DX$10:DX$107))),0)+
IFERROR(SUMPRODUCT('6. Patients'!CK$10:CK$107,OFFSET('6. Patients'!$IS$9,1,MATCH($D48,'6. Patients'!$IT$9:$JH$9,0),ROWS('6. Patients'!DX$10:DX$107))),0),
IFERROR(SUMPRODUCT('6. Patients'!CK$10:CK$107,OFFSET('6. Patients'!$JI$9,1,MATCH($D48,'6. Patients'!$JJ$9:$KE$9,0),ROWS('6. Patients'!DX$10:DX$107))),0)+
IFERROR(SUMPRODUCT('6. Patients'!CK$10:CK$107,OFFSET('6. Patients'!$KF$9,1,MATCH($D48,'6. Patients'!$KG$9:$KS$9,0),ROWS('6. Patients'!DX$10:DX$107))),0)+
IFERROR(SUMPRODUCT('6. Patients'!CK$10:CK$107,OFFSET('6. Patients'!$KT$9,1,MATCH($D48,'6. Patients'!$KU$9:$LP$9,0),ROWS('6. Patients'!DX$10:DX$107))),0)+
IFERROR(SUMPRODUCT('6. Patients'!CK$10:CK$107,OFFSET('6. Patients'!$LQ$9,1,MATCH($D48,'6. Patients'!$LR$9:$MF$9,0),ROWS('6. Patients'!DX$10:DX$107))),0))+
IFERROR(VLOOKUP($D48,$H$109:$L$139,COLUMNS($H$108:$J$108)-1+S$7,0)*$E48*$F48*'1. General Inputs'!$J$18,0),0)</f>
        <v>0</v>
      </c>
      <c r="T48" s="3">
        <f ca="1">ROUNDUP($F48*$E48*CHOOSE(T$7,
IFERROR(SUMPRODUCT('6. Patients'!CL$10:CL$107,OFFSET('6. Patients'!$DM$9,1,MATCH($D48,'6. Patients'!$DN$9:$EI$9,0),ROWS('6. Patients'!DY$10:DY$107))),0)+
IFERROR(SUMPRODUCT('6. Patients'!CL$10:CL$107,OFFSET('6. Patients'!$EJ$9,1,MATCH($D48,'6. Patients'!$EK$9:$EW$9,0),ROWS('6. Patients'!DY$10:DY$107))),0)+
IFERROR(SUMPRODUCT('6. Patients'!CL$10:CL$107,OFFSET('6. Patients'!$EX$9,1,MATCH($D48,'6. Patients'!$EY$9:$FT$9,0),ROWS('6. Patients'!DY$10:DY$107))),0)+
IFERROR(SUMPRODUCT('6. Patients'!CL$10:CL$107,OFFSET('6. Patients'!$FU$9,1,MATCH($D48,'6. Patients'!$FV$9:$GJ$9,0),ROWS('6. Patients'!DY$10:DY$107))),0),
IFERROR(SUMPRODUCT('6. Patients'!CL$10:CL$107,OFFSET('6. Patients'!$GK$9,1,MATCH($D48,'6. Patients'!$GL$9:$HG$9,0),ROWS('6. Patients'!DY$10:DY$107))),0)+
IFERROR(SUMPRODUCT('6. Patients'!CL$10:CL$107,OFFSET('6. Patients'!$HH$9,1,MATCH($D48,'6. Patients'!$HI$9:$HU$9,0),ROWS('6. Patients'!DY$10:DY$107))),0)+
IFERROR(SUMPRODUCT('6. Patients'!CL$10:CL$107,OFFSET('6. Patients'!$HV$9,1,MATCH($D48,'6. Patients'!$HW$9:$IR$9,0),ROWS('6. Patients'!DY$10:DY$107))),0)+
IFERROR(SUMPRODUCT('6. Patients'!CL$10:CL$107,OFFSET('6. Patients'!$IS$9,1,MATCH($D48,'6. Patients'!$IT$9:$JH$9,0),ROWS('6. Patients'!DY$10:DY$107))),0),
IFERROR(SUMPRODUCT('6. Patients'!CL$10:CL$107,OFFSET('6. Patients'!$JI$9,1,MATCH($D48,'6. Patients'!$JJ$9:$KE$9,0),ROWS('6. Patients'!DY$10:DY$107))),0)+
IFERROR(SUMPRODUCT('6. Patients'!CL$10:CL$107,OFFSET('6. Patients'!$KF$9,1,MATCH($D48,'6. Patients'!$KG$9:$KS$9,0),ROWS('6. Patients'!DY$10:DY$107))),0)+
IFERROR(SUMPRODUCT('6. Patients'!CL$10:CL$107,OFFSET('6. Patients'!$KT$9,1,MATCH($D48,'6. Patients'!$KU$9:$LP$9,0),ROWS('6. Patients'!DY$10:DY$107))),0)+
IFERROR(SUMPRODUCT('6. Patients'!CL$10:CL$107,OFFSET('6. Patients'!$LQ$9,1,MATCH($D48,'6. Patients'!$LR$9:$MF$9,0),ROWS('6. Patients'!DY$10:DY$107))),0))+
IFERROR(VLOOKUP($D48,$H$109:$L$139,COLUMNS($H$108:$J$108)-1+T$7,0)*$E48*$F48*'1. General Inputs'!$J$18,0),0)</f>
        <v>0</v>
      </c>
      <c r="U48" s="3">
        <f ca="1">ROUNDUP($F48*$E48*CHOOSE(U$7,
IFERROR(SUMPRODUCT('6. Patients'!CM$10:CM$107,OFFSET('6. Patients'!$DM$9,1,MATCH($D48,'6. Patients'!$DN$9:$EI$9,0),ROWS('6. Patients'!DZ$10:DZ$107))),0)+
IFERROR(SUMPRODUCT('6. Patients'!CM$10:CM$107,OFFSET('6. Patients'!$EJ$9,1,MATCH($D48,'6. Patients'!$EK$9:$EW$9,0),ROWS('6. Patients'!DZ$10:DZ$107))),0)+
IFERROR(SUMPRODUCT('6. Patients'!CM$10:CM$107,OFFSET('6. Patients'!$EX$9,1,MATCH($D48,'6. Patients'!$EY$9:$FT$9,0),ROWS('6. Patients'!DZ$10:DZ$107))),0)+
IFERROR(SUMPRODUCT('6. Patients'!CM$10:CM$107,OFFSET('6. Patients'!$FU$9,1,MATCH($D48,'6. Patients'!$FV$9:$GJ$9,0),ROWS('6. Patients'!DZ$10:DZ$107))),0),
IFERROR(SUMPRODUCT('6. Patients'!CM$10:CM$107,OFFSET('6. Patients'!$GK$9,1,MATCH($D48,'6. Patients'!$GL$9:$HG$9,0),ROWS('6. Patients'!DZ$10:DZ$107))),0)+
IFERROR(SUMPRODUCT('6. Patients'!CM$10:CM$107,OFFSET('6. Patients'!$HH$9,1,MATCH($D48,'6. Patients'!$HI$9:$HU$9,0),ROWS('6. Patients'!DZ$10:DZ$107))),0)+
IFERROR(SUMPRODUCT('6. Patients'!CM$10:CM$107,OFFSET('6. Patients'!$HV$9,1,MATCH($D48,'6. Patients'!$HW$9:$IR$9,0),ROWS('6. Patients'!DZ$10:DZ$107))),0)+
IFERROR(SUMPRODUCT('6. Patients'!CM$10:CM$107,OFFSET('6. Patients'!$IS$9,1,MATCH($D48,'6. Patients'!$IT$9:$JH$9,0),ROWS('6. Patients'!DZ$10:DZ$107))),0),
IFERROR(SUMPRODUCT('6. Patients'!CM$10:CM$107,OFFSET('6. Patients'!$JI$9,1,MATCH($D48,'6. Patients'!$JJ$9:$KE$9,0),ROWS('6. Patients'!DZ$10:DZ$107))),0)+
IFERROR(SUMPRODUCT('6. Patients'!CM$10:CM$107,OFFSET('6. Patients'!$KF$9,1,MATCH($D48,'6. Patients'!$KG$9:$KS$9,0),ROWS('6. Patients'!DZ$10:DZ$107))),0)+
IFERROR(SUMPRODUCT('6. Patients'!CM$10:CM$107,OFFSET('6. Patients'!$KT$9,1,MATCH($D48,'6. Patients'!$KU$9:$LP$9,0),ROWS('6. Patients'!DZ$10:DZ$107))),0)+
IFERROR(SUMPRODUCT('6. Patients'!CM$10:CM$107,OFFSET('6. Patients'!$LQ$9,1,MATCH($D48,'6. Patients'!$LR$9:$MF$9,0),ROWS('6. Patients'!DZ$10:DZ$107))),0))+
IFERROR(VLOOKUP($D48,$H$109:$L$139,COLUMNS($H$108:$J$108)-1+U$7,0)*$E48*$F48*'1. General Inputs'!$J$18,0),0)</f>
        <v>0</v>
      </c>
      <c r="V48" s="3">
        <f ca="1">ROUNDUP($F48*$E48*CHOOSE(V$7,
IFERROR(SUMPRODUCT('6. Patients'!CN$10:CN$107,OFFSET('6. Patients'!$DM$9,1,MATCH($D48,'6. Patients'!$DN$9:$EI$9,0),ROWS('6. Patients'!EA$10:EA$107))),0)+
IFERROR(SUMPRODUCT('6. Patients'!CN$10:CN$107,OFFSET('6. Patients'!$EJ$9,1,MATCH($D48,'6. Patients'!$EK$9:$EW$9,0),ROWS('6. Patients'!EA$10:EA$107))),0)+
IFERROR(SUMPRODUCT('6. Patients'!CN$10:CN$107,OFFSET('6. Patients'!$EX$9,1,MATCH($D48,'6. Patients'!$EY$9:$FT$9,0),ROWS('6. Patients'!EA$10:EA$107))),0)+
IFERROR(SUMPRODUCT('6. Patients'!CN$10:CN$107,OFFSET('6. Patients'!$FU$9,1,MATCH($D48,'6. Patients'!$FV$9:$GJ$9,0),ROWS('6. Patients'!EA$10:EA$107))),0),
IFERROR(SUMPRODUCT('6. Patients'!CN$10:CN$107,OFFSET('6. Patients'!$GK$9,1,MATCH($D48,'6. Patients'!$GL$9:$HG$9,0),ROWS('6. Patients'!EA$10:EA$107))),0)+
IFERROR(SUMPRODUCT('6. Patients'!CN$10:CN$107,OFFSET('6. Patients'!$HH$9,1,MATCH($D48,'6. Patients'!$HI$9:$HU$9,0),ROWS('6. Patients'!EA$10:EA$107))),0)+
IFERROR(SUMPRODUCT('6. Patients'!CN$10:CN$107,OFFSET('6. Patients'!$HV$9,1,MATCH($D48,'6. Patients'!$HW$9:$IR$9,0),ROWS('6. Patients'!EA$10:EA$107))),0)+
IFERROR(SUMPRODUCT('6. Patients'!CN$10:CN$107,OFFSET('6. Patients'!$IS$9,1,MATCH($D48,'6. Patients'!$IT$9:$JH$9,0),ROWS('6. Patients'!EA$10:EA$107))),0),
IFERROR(SUMPRODUCT('6. Patients'!CN$10:CN$107,OFFSET('6. Patients'!$JI$9,1,MATCH($D48,'6. Patients'!$JJ$9:$KE$9,0),ROWS('6. Patients'!EA$10:EA$107))),0)+
IFERROR(SUMPRODUCT('6. Patients'!CN$10:CN$107,OFFSET('6. Patients'!$KF$9,1,MATCH($D48,'6. Patients'!$KG$9:$KS$9,0),ROWS('6. Patients'!EA$10:EA$107))),0)+
IFERROR(SUMPRODUCT('6. Patients'!CN$10:CN$107,OFFSET('6. Patients'!$KT$9,1,MATCH($D48,'6. Patients'!$KU$9:$LP$9,0),ROWS('6. Patients'!EA$10:EA$107))),0)+
IFERROR(SUMPRODUCT('6. Patients'!CN$10:CN$107,OFFSET('6. Patients'!$LQ$9,1,MATCH($D48,'6. Patients'!$LR$9:$MF$9,0),ROWS('6. Patients'!EA$10:EA$107))),0))+
IFERROR(VLOOKUP($D48,$H$109:$L$139,COLUMNS($H$108:$J$108)-1+V$7,0)*$E48*$F48*'1. General Inputs'!$J$18,0),0)</f>
        <v>0</v>
      </c>
      <c r="W48" s="3">
        <f ca="1">ROUNDUP($F48*$E48*CHOOSE(W$7,
IFERROR(SUMPRODUCT('6. Patients'!CO$10:CO$107,OFFSET('6. Patients'!$DM$9,1,MATCH($D48,'6. Patients'!$DN$9:$EI$9,0),ROWS('6. Patients'!EB$10:EB$107))),0)+
IFERROR(SUMPRODUCT('6. Patients'!CO$10:CO$107,OFFSET('6. Patients'!$EJ$9,1,MATCH($D48,'6. Patients'!$EK$9:$EW$9,0),ROWS('6. Patients'!EB$10:EB$107))),0)+
IFERROR(SUMPRODUCT('6. Patients'!CO$10:CO$107,OFFSET('6. Patients'!$EX$9,1,MATCH($D48,'6. Patients'!$EY$9:$FT$9,0),ROWS('6. Patients'!EB$10:EB$107))),0)+
IFERROR(SUMPRODUCT('6. Patients'!CO$10:CO$107,OFFSET('6. Patients'!$FU$9,1,MATCH($D48,'6. Patients'!$FV$9:$GJ$9,0),ROWS('6. Patients'!EB$10:EB$107))),0),
IFERROR(SUMPRODUCT('6. Patients'!CO$10:CO$107,OFFSET('6. Patients'!$GK$9,1,MATCH($D48,'6. Patients'!$GL$9:$HG$9,0),ROWS('6. Patients'!EB$10:EB$107))),0)+
IFERROR(SUMPRODUCT('6. Patients'!CO$10:CO$107,OFFSET('6. Patients'!$HH$9,1,MATCH($D48,'6. Patients'!$HI$9:$HU$9,0),ROWS('6. Patients'!EB$10:EB$107))),0)+
IFERROR(SUMPRODUCT('6. Patients'!CO$10:CO$107,OFFSET('6. Patients'!$HV$9,1,MATCH($D48,'6. Patients'!$HW$9:$IR$9,0),ROWS('6. Patients'!EB$10:EB$107))),0)+
IFERROR(SUMPRODUCT('6. Patients'!CO$10:CO$107,OFFSET('6. Patients'!$IS$9,1,MATCH($D48,'6. Patients'!$IT$9:$JH$9,0),ROWS('6. Patients'!EB$10:EB$107))),0),
IFERROR(SUMPRODUCT('6. Patients'!CO$10:CO$107,OFFSET('6. Patients'!$JI$9,1,MATCH($D48,'6. Patients'!$JJ$9:$KE$9,0),ROWS('6. Patients'!EB$10:EB$107))),0)+
IFERROR(SUMPRODUCT('6. Patients'!CO$10:CO$107,OFFSET('6. Patients'!$KF$9,1,MATCH($D48,'6. Patients'!$KG$9:$KS$9,0),ROWS('6. Patients'!EB$10:EB$107))),0)+
IFERROR(SUMPRODUCT('6. Patients'!CO$10:CO$107,OFFSET('6. Patients'!$KT$9,1,MATCH($D48,'6. Patients'!$KU$9:$LP$9,0),ROWS('6. Patients'!EB$10:EB$107))),0)+
IFERROR(SUMPRODUCT('6. Patients'!CO$10:CO$107,OFFSET('6. Patients'!$LQ$9,1,MATCH($D48,'6. Patients'!$LR$9:$MF$9,0),ROWS('6. Patients'!EB$10:EB$107))),0))+
IFERROR(VLOOKUP($D48,$H$109:$L$139,COLUMNS($H$108:$J$108)-1+W$7,0)*$E48*$F48*'1. General Inputs'!$J$18,0),0)</f>
        <v>0</v>
      </c>
      <c r="X48" s="3">
        <f ca="1">ROUNDUP($F48*$E48*CHOOSE(X$7,
IFERROR(SUMPRODUCT('6. Patients'!CP$10:CP$107,OFFSET('6. Patients'!$DM$9,1,MATCH($D48,'6. Patients'!$DN$9:$EI$9,0),ROWS('6. Patients'!EC$10:EC$107))),0)+
IFERROR(SUMPRODUCT('6. Patients'!CP$10:CP$107,OFFSET('6. Patients'!$EJ$9,1,MATCH($D48,'6. Patients'!$EK$9:$EW$9,0),ROWS('6. Patients'!EC$10:EC$107))),0)+
IFERROR(SUMPRODUCT('6. Patients'!CP$10:CP$107,OFFSET('6. Patients'!$EX$9,1,MATCH($D48,'6. Patients'!$EY$9:$FT$9,0),ROWS('6. Patients'!EC$10:EC$107))),0)+
IFERROR(SUMPRODUCT('6. Patients'!CP$10:CP$107,OFFSET('6. Patients'!$FU$9,1,MATCH($D48,'6. Patients'!$FV$9:$GJ$9,0),ROWS('6. Patients'!EC$10:EC$107))),0),
IFERROR(SUMPRODUCT('6. Patients'!CP$10:CP$107,OFFSET('6. Patients'!$GK$9,1,MATCH($D48,'6. Patients'!$GL$9:$HG$9,0),ROWS('6. Patients'!EC$10:EC$107))),0)+
IFERROR(SUMPRODUCT('6. Patients'!CP$10:CP$107,OFFSET('6. Patients'!$HH$9,1,MATCH($D48,'6. Patients'!$HI$9:$HU$9,0),ROWS('6. Patients'!EC$10:EC$107))),0)+
IFERROR(SUMPRODUCT('6. Patients'!CP$10:CP$107,OFFSET('6. Patients'!$HV$9,1,MATCH($D48,'6. Patients'!$HW$9:$IR$9,0),ROWS('6. Patients'!EC$10:EC$107))),0)+
IFERROR(SUMPRODUCT('6. Patients'!CP$10:CP$107,OFFSET('6. Patients'!$IS$9,1,MATCH($D48,'6. Patients'!$IT$9:$JH$9,0),ROWS('6. Patients'!EC$10:EC$107))),0),
IFERROR(SUMPRODUCT('6. Patients'!CP$10:CP$107,OFFSET('6. Patients'!$JI$9,1,MATCH($D48,'6. Patients'!$JJ$9:$KE$9,0),ROWS('6. Patients'!EC$10:EC$107))),0)+
IFERROR(SUMPRODUCT('6. Patients'!CP$10:CP$107,OFFSET('6. Patients'!$KF$9,1,MATCH($D48,'6. Patients'!$KG$9:$KS$9,0),ROWS('6. Patients'!EC$10:EC$107))),0)+
IFERROR(SUMPRODUCT('6. Patients'!CP$10:CP$107,OFFSET('6. Patients'!$KT$9,1,MATCH($D48,'6. Patients'!$KU$9:$LP$9,0),ROWS('6. Patients'!EC$10:EC$107))),0)+
IFERROR(SUMPRODUCT('6. Patients'!CP$10:CP$107,OFFSET('6. Patients'!$LQ$9,1,MATCH($D48,'6. Patients'!$LR$9:$MF$9,0),ROWS('6. Patients'!EC$10:EC$107))),0))+
IFERROR(VLOOKUP($D48,$H$109:$L$139,COLUMNS($H$108:$J$108)-1+X$7,0)*$E48*$F48*'1. General Inputs'!$J$18,0),0)</f>
        <v>0</v>
      </c>
      <c r="Y48" s="3">
        <f ca="1">ROUNDUP($F48*$E48*CHOOSE(Y$7,
IFERROR(SUMPRODUCT('6. Patients'!CQ$10:CQ$107,OFFSET('6. Patients'!$DM$9,1,MATCH($D48,'6. Patients'!$DN$9:$EI$9,0),ROWS('6. Patients'!ED$10:ED$107))),0)+
IFERROR(SUMPRODUCT('6. Patients'!CQ$10:CQ$107,OFFSET('6. Patients'!$EJ$9,1,MATCH($D48,'6. Patients'!$EK$9:$EW$9,0),ROWS('6. Patients'!ED$10:ED$107))),0)+
IFERROR(SUMPRODUCT('6. Patients'!CQ$10:CQ$107,OFFSET('6. Patients'!$EX$9,1,MATCH($D48,'6. Patients'!$EY$9:$FT$9,0),ROWS('6. Patients'!ED$10:ED$107))),0)+
IFERROR(SUMPRODUCT('6. Patients'!CQ$10:CQ$107,OFFSET('6. Patients'!$FU$9,1,MATCH($D48,'6. Patients'!$FV$9:$GJ$9,0),ROWS('6. Patients'!ED$10:ED$107))),0),
IFERROR(SUMPRODUCT('6. Patients'!CQ$10:CQ$107,OFFSET('6. Patients'!$GK$9,1,MATCH($D48,'6. Patients'!$GL$9:$HG$9,0),ROWS('6. Patients'!ED$10:ED$107))),0)+
IFERROR(SUMPRODUCT('6. Patients'!CQ$10:CQ$107,OFFSET('6. Patients'!$HH$9,1,MATCH($D48,'6. Patients'!$HI$9:$HU$9,0),ROWS('6. Patients'!ED$10:ED$107))),0)+
IFERROR(SUMPRODUCT('6. Patients'!CQ$10:CQ$107,OFFSET('6. Patients'!$HV$9,1,MATCH($D48,'6. Patients'!$HW$9:$IR$9,0),ROWS('6. Patients'!ED$10:ED$107))),0)+
IFERROR(SUMPRODUCT('6. Patients'!CQ$10:CQ$107,OFFSET('6. Patients'!$IS$9,1,MATCH($D48,'6. Patients'!$IT$9:$JH$9,0),ROWS('6. Patients'!ED$10:ED$107))),0),
IFERROR(SUMPRODUCT('6. Patients'!CQ$10:CQ$107,OFFSET('6. Patients'!$JI$9,1,MATCH($D48,'6. Patients'!$JJ$9:$KE$9,0),ROWS('6. Patients'!ED$10:ED$107))),0)+
IFERROR(SUMPRODUCT('6. Patients'!CQ$10:CQ$107,OFFSET('6. Patients'!$KF$9,1,MATCH($D48,'6. Patients'!$KG$9:$KS$9,0),ROWS('6. Patients'!ED$10:ED$107))),0)+
IFERROR(SUMPRODUCT('6. Patients'!CQ$10:CQ$107,OFFSET('6. Patients'!$KT$9,1,MATCH($D48,'6. Patients'!$KU$9:$LP$9,0),ROWS('6. Patients'!ED$10:ED$107))),0)+
IFERROR(SUMPRODUCT('6. Patients'!CQ$10:CQ$107,OFFSET('6. Patients'!$LQ$9,1,MATCH($D48,'6. Patients'!$LR$9:$MF$9,0),ROWS('6. Patients'!ED$10:ED$107))),0))+
IFERROR(VLOOKUP($D48,$H$109:$L$139,COLUMNS($H$108:$J$108)-1+Y$7,0)*$E48*$F48*'1. General Inputs'!$J$18,0),0)</f>
        <v>0</v>
      </c>
      <c r="Z48" s="3">
        <f ca="1">ROUNDUP($F48*$E48*CHOOSE(Z$7,
IFERROR(SUMPRODUCT('6. Patients'!CR$10:CR$107,OFFSET('6. Patients'!$DM$9,1,MATCH($D48,'6. Patients'!$DN$9:$EI$9,0),ROWS('6. Patients'!EE$10:EE$107))),0)+
IFERROR(SUMPRODUCT('6. Patients'!CR$10:CR$107,OFFSET('6. Patients'!$EJ$9,1,MATCH($D48,'6. Patients'!$EK$9:$EW$9,0),ROWS('6. Patients'!EE$10:EE$107))),0)+
IFERROR(SUMPRODUCT('6. Patients'!CR$10:CR$107,OFFSET('6. Patients'!$EX$9,1,MATCH($D48,'6. Patients'!$EY$9:$FT$9,0),ROWS('6. Patients'!EE$10:EE$107))),0)+
IFERROR(SUMPRODUCT('6. Patients'!CR$10:CR$107,OFFSET('6. Patients'!$FU$9,1,MATCH($D48,'6. Patients'!$FV$9:$GJ$9,0),ROWS('6. Patients'!EE$10:EE$107))),0),
IFERROR(SUMPRODUCT('6. Patients'!CR$10:CR$107,OFFSET('6. Patients'!$GK$9,1,MATCH($D48,'6. Patients'!$GL$9:$HG$9,0),ROWS('6. Patients'!EE$10:EE$107))),0)+
IFERROR(SUMPRODUCT('6. Patients'!CR$10:CR$107,OFFSET('6. Patients'!$HH$9,1,MATCH($D48,'6. Patients'!$HI$9:$HU$9,0),ROWS('6. Patients'!EE$10:EE$107))),0)+
IFERROR(SUMPRODUCT('6. Patients'!CR$10:CR$107,OFFSET('6. Patients'!$HV$9,1,MATCH($D48,'6. Patients'!$HW$9:$IR$9,0),ROWS('6. Patients'!EE$10:EE$107))),0)+
IFERROR(SUMPRODUCT('6. Patients'!CR$10:CR$107,OFFSET('6. Patients'!$IS$9,1,MATCH($D48,'6. Patients'!$IT$9:$JH$9,0),ROWS('6. Patients'!EE$10:EE$107))),0),
IFERROR(SUMPRODUCT('6. Patients'!CR$10:CR$107,OFFSET('6. Patients'!$JI$9,1,MATCH($D48,'6. Patients'!$JJ$9:$KE$9,0),ROWS('6. Patients'!EE$10:EE$107))),0)+
IFERROR(SUMPRODUCT('6. Patients'!CR$10:CR$107,OFFSET('6. Patients'!$KF$9,1,MATCH($D48,'6. Patients'!$KG$9:$KS$9,0),ROWS('6. Patients'!EE$10:EE$107))),0)+
IFERROR(SUMPRODUCT('6. Patients'!CR$10:CR$107,OFFSET('6. Patients'!$KT$9,1,MATCH($D48,'6. Patients'!$KU$9:$LP$9,0),ROWS('6. Patients'!EE$10:EE$107))),0)+
IFERROR(SUMPRODUCT('6. Patients'!CR$10:CR$107,OFFSET('6. Patients'!$LQ$9,1,MATCH($D48,'6. Patients'!$LR$9:$MF$9,0),ROWS('6. Patients'!EE$10:EE$107))),0))+
IFERROR(VLOOKUP($D48,$H$109:$L$139,COLUMNS($H$108:$J$108)-1+Z$7,0)*$E48*$F48*'1. General Inputs'!$J$18,0),0)</f>
        <v>0</v>
      </c>
      <c r="AA48" s="3">
        <f ca="1">ROUNDUP($F48*$E48*CHOOSE(AA$7,
IFERROR(SUMPRODUCT('6. Patients'!CS$10:CS$107,OFFSET('6. Patients'!$DM$9,1,MATCH($D48,'6. Patients'!$DN$9:$EI$9,0),ROWS('6. Patients'!EF$10:EF$107))),0)+
IFERROR(SUMPRODUCT('6. Patients'!CS$10:CS$107,OFFSET('6. Patients'!$EJ$9,1,MATCH($D48,'6. Patients'!$EK$9:$EW$9,0),ROWS('6. Patients'!EF$10:EF$107))),0)+
IFERROR(SUMPRODUCT('6. Patients'!CS$10:CS$107,OFFSET('6. Patients'!$EX$9,1,MATCH($D48,'6. Patients'!$EY$9:$FT$9,0),ROWS('6. Patients'!EF$10:EF$107))),0)+
IFERROR(SUMPRODUCT('6. Patients'!CS$10:CS$107,OFFSET('6. Patients'!$FU$9,1,MATCH($D48,'6. Patients'!$FV$9:$GJ$9,0),ROWS('6. Patients'!EF$10:EF$107))),0),
IFERROR(SUMPRODUCT('6. Patients'!CS$10:CS$107,OFFSET('6. Patients'!$GK$9,1,MATCH($D48,'6. Patients'!$GL$9:$HG$9,0),ROWS('6. Patients'!EF$10:EF$107))),0)+
IFERROR(SUMPRODUCT('6. Patients'!CS$10:CS$107,OFFSET('6. Patients'!$HH$9,1,MATCH($D48,'6. Patients'!$HI$9:$HU$9,0),ROWS('6. Patients'!EF$10:EF$107))),0)+
IFERROR(SUMPRODUCT('6. Patients'!CS$10:CS$107,OFFSET('6. Patients'!$HV$9,1,MATCH($D48,'6. Patients'!$HW$9:$IR$9,0),ROWS('6. Patients'!EF$10:EF$107))),0)+
IFERROR(SUMPRODUCT('6. Patients'!CS$10:CS$107,OFFSET('6. Patients'!$IS$9,1,MATCH($D48,'6. Patients'!$IT$9:$JH$9,0),ROWS('6. Patients'!EF$10:EF$107))),0),
IFERROR(SUMPRODUCT('6. Patients'!CS$10:CS$107,OFFSET('6. Patients'!$JI$9,1,MATCH($D48,'6. Patients'!$JJ$9:$KE$9,0),ROWS('6. Patients'!EF$10:EF$107))),0)+
IFERROR(SUMPRODUCT('6. Patients'!CS$10:CS$107,OFFSET('6. Patients'!$KF$9,1,MATCH($D48,'6. Patients'!$KG$9:$KS$9,0),ROWS('6. Patients'!EF$10:EF$107))),0)+
IFERROR(SUMPRODUCT('6. Patients'!CS$10:CS$107,OFFSET('6. Patients'!$KT$9,1,MATCH($D48,'6. Patients'!$KU$9:$LP$9,0),ROWS('6. Patients'!EF$10:EF$107))),0)+
IFERROR(SUMPRODUCT('6. Patients'!CS$10:CS$107,OFFSET('6. Patients'!$LQ$9,1,MATCH($D48,'6. Patients'!$LR$9:$MF$9,0),ROWS('6. Patients'!EF$10:EF$107))),0))+
IFERROR(VLOOKUP($D48,$H$109:$L$139,COLUMNS($H$108:$J$108)-1+AA$7,0)*$E48*$F48*'1. General Inputs'!$J$18,0),0)</f>
        <v>0</v>
      </c>
      <c r="AB48" s="3">
        <f ca="1">ROUNDUP($F48*$E48*CHOOSE(AB$7,
IFERROR(SUMPRODUCT('6. Patients'!CT$10:CT$107,OFFSET('6. Patients'!$DM$9,1,MATCH($D48,'6. Patients'!$DN$9:$EI$9,0),ROWS('6. Patients'!EG$10:EG$107))),0)+
IFERROR(SUMPRODUCT('6. Patients'!CT$10:CT$107,OFFSET('6. Patients'!$EJ$9,1,MATCH($D48,'6. Patients'!$EK$9:$EW$9,0),ROWS('6. Patients'!EG$10:EG$107))),0)+
IFERROR(SUMPRODUCT('6. Patients'!CT$10:CT$107,OFFSET('6. Patients'!$EX$9,1,MATCH($D48,'6. Patients'!$EY$9:$FT$9,0),ROWS('6. Patients'!EG$10:EG$107))),0)+
IFERROR(SUMPRODUCT('6. Patients'!CT$10:CT$107,OFFSET('6. Patients'!$FU$9,1,MATCH($D48,'6. Patients'!$FV$9:$GJ$9,0),ROWS('6. Patients'!EG$10:EG$107))),0),
IFERROR(SUMPRODUCT('6. Patients'!CT$10:CT$107,OFFSET('6. Patients'!$GK$9,1,MATCH($D48,'6. Patients'!$GL$9:$HG$9,0),ROWS('6. Patients'!EG$10:EG$107))),0)+
IFERROR(SUMPRODUCT('6. Patients'!CT$10:CT$107,OFFSET('6. Patients'!$HH$9,1,MATCH($D48,'6. Patients'!$HI$9:$HU$9,0),ROWS('6. Patients'!EG$10:EG$107))),0)+
IFERROR(SUMPRODUCT('6. Patients'!CT$10:CT$107,OFFSET('6. Patients'!$HV$9,1,MATCH($D48,'6. Patients'!$HW$9:$IR$9,0),ROWS('6. Patients'!EG$10:EG$107))),0)+
IFERROR(SUMPRODUCT('6. Patients'!CT$10:CT$107,OFFSET('6. Patients'!$IS$9,1,MATCH($D48,'6. Patients'!$IT$9:$JH$9,0),ROWS('6. Patients'!EG$10:EG$107))),0),
IFERROR(SUMPRODUCT('6. Patients'!CT$10:CT$107,OFFSET('6. Patients'!$JI$9,1,MATCH($D48,'6. Patients'!$JJ$9:$KE$9,0),ROWS('6. Patients'!EG$10:EG$107))),0)+
IFERROR(SUMPRODUCT('6. Patients'!CT$10:CT$107,OFFSET('6. Patients'!$KF$9,1,MATCH($D48,'6. Patients'!$KG$9:$KS$9,0),ROWS('6. Patients'!EG$10:EG$107))),0)+
IFERROR(SUMPRODUCT('6. Patients'!CT$10:CT$107,OFFSET('6. Patients'!$KT$9,1,MATCH($D48,'6. Patients'!$KU$9:$LP$9,0),ROWS('6. Patients'!EG$10:EG$107))),0)+
IFERROR(SUMPRODUCT('6. Patients'!CT$10:CT$107,OFFSET('6. Patients'!$LQ$9,1,MATCH($D48,'6. Patients'!$LR$9:$MF$9,0),ROWS('6. Patients'!EG$10:EG$107))),0))+
IFERROR(VLOOKUP($D48,$H$109:$L$139,COLUMNS($H$108:$J$108)-1+AB$7,0)*$E48*$F48*'1. General Inputs'!$J$18,0),0)</f>
        <v>0</v>
      </c>
      <c r="AC48" s="3">
        <f ca="1">ROUNDUP($F48*$E48*CHOOSE(AC$7,
IFERROR(SUMPRODUCT('6. Patients'!CU$10:CU$107,OFFSET('6. Patients'!$DM$9,1,MATCH($D48,'6. Patients'!$DN$9:$EI$9,0),ROWS('6. Patients'!EH$10:EH$107))),0)+
IFERROR(SUMPRODUCT('6. Patients'!CU$10:CU$107,OFFSET('6. Patients'!$EJ$9,1,MATCH($D48,'6. Patients'!$EK$9:$EW$9,0),ROWS('6. Patients'!EH$10:EH$107))),0)+
IFERROR(SUMPRODUCT('6. Patients'!CU$10:CU$107,OFFSET('6. Patients'!$EX$9,1,MATCH($D48,'6. Patients'!$EY$9:$FT$9,0),ROWS('6. Patients'!EH$10:EH$107))),0)+
IFERROR(SUMPRODUCT('6. Patients'!CU$10:CU$107,OFFSET('6. Patients'!$FU$9,1,MATCH($D48,'6. Patients'!$FV$9:$GJ$9,0),ROWS('6. Patients'!EH$10:EH$107))),0),
IFERROR(SUMPRODUCT('6. Patients'!CU$10:CU$107,OFFSET('6. Patients'!$GK$9,1,MATCH($D48,'6. Patients'!$GL$9:$HG$9,0),ROWS('6. Patients'!EH$10:EH$107))),0)+
IFERROR(SUMPRODUCT('6. Patients'!CU$10:CU$107,OFFSET('6. Patients'!$HH$9,1,MATCH($D48,'6. Patients'!$HI$9:$HU$9,0),ROWS('6. Patients'!EH$10:EH$107))),0)+
IFERROR(SUMPRODUCT('6. Patients'!CU$10:CU$107,OFFSET('6. Patients'!$HV$9,1,MATCH($D48,'6. Patients'!$HW$9:$IR$9,0),ROWS('6. Patients'!EH$10:EH$107))),0)+
IFERROR(SUMPRODUCT('6. Patients'!CU$10:CU$107,OFFSET('6. Patients'!$IS$9,1,MATCH($D48,'6. Patients'!$IT$9:$JH$9,0),ROWS('6. Patients'!EH$10:EH$107))),0),
IFERROR(SUMPRODUCT('6. Patients'!CU$10:CU$107,OFFSET('6. Patients'!$JI$9,1,MATCH($D48,'6. Patients'!$JJ$9:$KE$9,0),ROWS('6. Patients'!EH$10:EH$107))),0)+
IFERROR(SUMPRODUCT('6. Patients'!CU$10:CU$107,OFFSET('6. Patients'!$KF$9,1,MATCH($D48,'6. Patients'!$KG$9:$KS$9,0),ROWS('6. Patients'!EH$10:EH$107))),0)+
IFERROR(SUMPRODUCT('6. Patients'!CU$10:CU$107,OFFSET('6. Patients'!$KT$9,1,MATCH($D48,'6. Patients'!$KU$9:$LP$9,0),ROWS('6. Patients'!EH$10:EH$107))),0)+
IFERROR(SUMPRODUCT('6. Patients'!CU$10:CU$107,OFFSET('6. Patients'!$LQ$9,1,MATCH($D48,'6. Patients'!$LR$9:$MF$9,0),ROWS('6. Patients'!EH$10:EH$107))),0))+
IFERROR(VLOOKUP($D48,$H$109:$L$139,COLUMNS($H$108:$J$108)-1+AC$7,0)*$E48*$F48*'1. General Inputs'!$J$18,0),0)</f>
        <v>0</v>
      </c>
      <c r="AD48" s="3">
        <f ca="1">ROUNDUP($F48*$E48*CHOOSE(AD$7,
IFERROR(SUMPRODUCT('6. Patients'!CV$10:CV$107,OFFSET('6. Patients'!$DM$9,1,MATCH($D48,'6. Patients'!$DN$9:$EI$9,0),ROWS('6. Patients'!EI$10:EI$107))),0)+
IFERROR(SUMPRODUCT('6. Patients'!CV$10:CV$107,OFFSET('6. Patients'!$EJ$9,1,MATCH($D48,'6. Patients'!$EK$9:$EW$9,0),ROWS('6. Patients'!EI$10:EI$107))),0)+
IFERROR(SUMPRODUCT('6. Patients'!CV$10:CV$107,OFFSET('6. Patients'!$EX$9,1,MATCH($D48,'6. Patients'!$EY$9:$FT$9,0),ROWS('6. Patients'!EI$10:EI$107))),0)+
IFERROR(SUMPRODUCT('6. Patients'!CV$10:CV$107,OFFSET('6. Patients'!$FU$9,1,MATCH($D48,'6. Patients'!$FV$9:$GJ$9,0),ROWS('6. Patients'!EI$10:EI$107))),0),
IFERROR(SUMPRODUCT('6. Patients'!CV$10:CV$107,OFFSET('6. Patients'!$GK$9,1,MATCH($D48,'6. Patients'!$GL$9:$HG$9,0),ROWS('6. Patients'!EI$10:EI$107))),0)+
IFERROR(SUMPRODUCT('6. Patients'!CV$10:CV$107,OFFSET('6. Patients'!$HH$9,1,MATCH($D48,'6. Patients'!$HI$9:$HU$9,0),ROWS('6. Patients'!EI$10:EI$107))),0)+
IFERROR(SUMPRODUCT('6. Patients'!CV$10:CV$107,OFFSET('6. Patients'!$HV$9,1,MATCH($D48,'6. Patients'!$HW$9:$IR$9,0),ROWS('6. Patients'!EI$10:EI$107))),0)+
IFERROR(SUMPRODUCT('6. Patients'!CV$10:CV$107,OFFSET('6. Patients'!$IS$9,1,MATCH($D48,'6. Patients'!$IT$9:$JH$9,0),ROWS('6. Patients'!EI$10:EI$107))),0),
IFERROR(SUMPRODUCT('6. Patients'!CV$10:CV$107,OFFSET('6. Patients'!$JI$9,1,MATCH($D48,'6. Patients'!$JJ$9:$KE$9,0),ROWS('6. Patients'!EI$10:EI$107))),0)+
IFERROR(SUMPRODUCT('6. Patients'!CV$10:CV$107,OFFSET('6. Patients'!$KF$9,1,MATCH($D48,'6. Patients'!$KG$9:$KS$9,0),ROWS('6. Patients'!EI$10:EI$107))),0)+
IFERROR(SUMPRODUCT('6. Patients'!CV$10:CV$107,OFFSET('6. Patients'!$KT$9,1,MATCH($D48,'6. Patients'!$KU$9:$LP$9,0),ROWS('6. Patients'!EI$10:EI$107))),0)+
IFERROR(SUMPRODUCT('6. Patients'!CV$10:CV$107,OFFSET('6. Patients'!$LQ$9,1,MATCH($D48,'6. Patients'!$LR$9:$MF$9,0),ROWS('6. Patients'!EI$10:EI$107))),0))+
IFERROR(VLOOKUP($D48,$H$109:$L$139,COLUMNS($H$108:$J$108)-1+AD$7,0)*$E48*$F48*'1. General Inputs'!$J$18,0),0)</f>
        <v>0</v>
      </c>
      <c r="AE48" s="3">
        <f ca="1">ROUNDUP($F48*$E48*CHOOSE(AE$7,
IFERROR(SUMPRODUCT('6. Patients'!CW$10:CW$107,OFFSET('6. Patients'!$DM$9,1,MATCH($D48,'6. Patients'!$DN$9:$EI$9,0),ROWS('6. Patients'!EJ$10:EJ$107))),0)+
IFERROR(SUMPRODUCT('6. Patients'!CW$10:CW$107,OFFSET('6. Patients'!$EJ$9,1,MATCH($D48,'6. Patients'!$EK$9:$EW$9,0),ROWS('6. Patients'!EJ$10:EJ$107))),0)+
IFERROR(SUMPRODUCT('6. Patients'!CW$10:CW$107,OFFSET('6. Patients'!$EX$9,1,MATCH($D48,'6. Patients'!$EY$9:$FT$9,0),ROWS('6. Patients'!EJ$10:EJ$107))),0)+
IFERROR(SUMPRODUCT('6. Patients'!CW$10:CW$107,OFFSET('6. Patients'!$FU$9,1,MATCH($D48,'6. Patients'!$FV$9:$GJ$9,0),ROWS('6. Patients'!EJ$10:EJ$107))),0),
IFERROR(SUMPRODUCT('6. Patients'!CW$10:CW$107,OFFSET('6. Patients'!$GK$9,1,MATCH($D48,'6. Patients'!$GL$9:$HG$9,0),ROWS('6. Patients'!EJ$10:EJ$107))),0)+
IFERROR(SUMPRODUCT('6. Patients'!CW$10:CW$107,OFFSET('6. Patients'!$HH$9,1,MATCH($D48,'6. Patients'!$HI$9:$HU$9,0),ROWS('6. Patients'!EJ$10:EJ$107))),0)+
IFERROR(SUMPRODUCT('6. Patients'!CW$10:CW$107,OFFSET('6. Patients'!$HV$9,1,MATCH($D48,'6. Patients'!$HW$9:$IR$9,0),ROWS('6. Patients'!EJ$10:EJ$107))),0)+
IFERROR(SUMPRODUCT('6. Patients'!CW$10:CW$107,OFFSET('6. Patients'!$IS$9,1,MATCH($D48,'6. Patients'!$IT$9:$JH$9,0),ROWS('6. Patients'!EJ$10:EJ$107))),0),
IFERROR(SUMPRODUCT('6. Patients'!CW$10:CW$107,OFFSET('6. Patients'!$JI$9,1,MATCH($D48,'6. Patients'!$JJ$9:$KE$9,0),ROWS('6. Patients'!EJ$10:EJ$107))),0)+
IFERROR(SUMPRODUCT('6. Patients'!CW$10:CW$107,OFFSET('6. Patients'!$KF$9,1,MATCH($D48,'6. Patients'!$KG$9:$KS$9,0),ROWS('6. Patients'!EJ$10:EJ$107))),0)+
IFERROR(SUMPRODUCT('6. Patients'!CW$10:CW$107,OFFSET('6. Patients'!$KT$9,1,MATCH($D48,'6. Patients'!$KU$9:$LP$9,0),ROWS('6. Patients'!EJ$10:EJ$107))),0)+
IFERROR(SUMPRODUCT('6. Patients'!CW$10:CW$107,OFFSET('6. Patients'!$LQ$9,1,MATCH($D48,'6. Patients'!$LR$9:$MF$9,0),ROWS('6. Patients'!EJ$10:EJ$107))),0))+
IFERROR(VLOOKUP($D48,$H$109:$L$139,COLUMNS($H$108:$J$108)-1+AE$7,0)*$E48*$F48*'1. General Inputs'!$J$18,0),0)</f>
        <v>0</v>
      </c>
      <c r="AF48" s="3">
        <f ca="1">ROUNDUP($F48*$E48*CHOOSE(AF$7,
IFERROR(SUMPRODUCT('6. Patients'!CX$10:CX$107,OFFSET('6. Patients'!$DM$9,1,MATCH($D48,'6. Patients'!$DN$9:$EI$9,0),ROWS('6. Patients'!EK$10:EK$107))),0)+
IFERROR(SUMPRODUCT('6. Patients'!CX$10:CX$107,OFFSET('6. Patients'!$EJ$9,1,MATCH($D48,'6. Patients'!$EK$9:$EW$9,0),ROWS('6. Patients'!EK$10:EK$107))),0)+
IFERROR(SUMPRODUCT('6. Patients'!CX$10:CX$107,OFFSET('6. Patients'!$EX$9,1,MATCH($D48,'6. Patients'!$EY$9:$FT$9,0),ROWS('6. Patients'!EK$10:EK$107))),0)+
IFERROR(SUMPRODUCT('6. Patients'!CX$10:CX$107,OFFSET('6. Patients'!$FU$9,1,MATCH($D48,'6. Patients'!$FV$9:$GJ$9,0),ROWS('6. Patients'!EK$10:EK$107))),0),
IFERROR(SUMPRODUCT('6. Patients'!CX$10:CX$107,OFFSET('6. Patients'!$GK$9,1,MATCH($D48,'6. Patients'!$GL$9:$HG$9,0),ROWS('6. Patients'!EK$10:EK$107))),0)+
IFERROR(SUMPRODUCT('6. Patients'!CX$10:CX$107,OFFSET('6. Patients'!$HH$9,1,MATCH($D48,'6. Patients'!$HI$9:$HU$9,0),ROWS('6. Patients'!EK$10:EK$107))),0)+
IFERROR(SUMPRODUCT('6. Patients'!CX$10:CX$107,OFFSET('6. Patients'!$HV$9,1,MATCH($D48,'6. Patients'!$HW$9:$IR$9,0),ROWS('6. Patients'!EK$10:EK$107))),0)+
IFERROR(SUMPRODUCT('6. Patients'!CX$10:CX$107,OFFSET('6. Patients'!$IS$9,1,MATCH($D48,'6. Patients'!$IT$9:$JH$9,0),ROWS('6. Patients'!EK$10:EK$107))),0),
IFERROR(SUMPRODUCT('6. Patients'!CX$10:CX$107,OFFSET('6. Patients'!$JI$9,1,MATCH($D48,'6. Patients'!$JJ$9:$KE$9,0),ROWS('6. Patients'!EK$10:EK$107))),0)+
IFERROR(SUMPRODUCT('6. Patients'!CX$10:CX$107,OFFSET('6. Patients'!$KF$9,1,MATCH($D48,'6. Patients'!$KG$9:$KS$9,0),ROWS('6. Patients'!EK$10:EK$107))),0)+
IFERROR(SUMPRODUCT('6. Patients'!CX$10:CX$107,OFFSET('6. Patients'!$KT$9,1,MATCH($D48,'6. Patients'!$KU$9:$LP$9,0),ROWS('6. Patients'!EK$10:EK$107))),0)+
IFERROR(SUMPRODUCT('6. Patients'!CX$10:CX$107,OFFSET('6. Patients'!$LQ$9,1,MATCH($D48,'6. Patients'!$LR$9:$MF$9,0),ROWS('6. Patients'!EK$10:EK$107))),0))+
IFERROR(VLOOKUP($D48,$H$109:$L$139,COLUMNS($H$108:$J$108)-1+AF$7,0)*$E48*$F48*'1. General Inputs'!$J$18,0),0)</f>
        <v>0</v>
      </c>
      <c r="AG48" s="3">
        <f ca="1">ROUNDUP($F48*$E48*CHOOSE(AG$7,
IFERROR(SUMPRODUCT('6. Patients'!CY$10:CY$107,OFFSET('6. Patients'!$DM$9,1,MATCH($D48,'6. Patients'!$DN$9:$EI$9,0),ROWS('6. Patients'!EL$10:EL$107))),0)+
IFERROR(SUMPRODUCT('6. Patients'!CY$10:CY$107,OFFSET('6. Patients'!$EJ$9,1,MATCH($D48,'6. Patients'!$EK$9:$EW$9,0),ROWS('6. Patients'!EL$10:EL$107))),0)+
IFERROR(SUMPRODUCT('6. Patients'!CY$10:CY$107,OFFSET('6. Patients'!$EX$9,1,MATCH($D48,'6. Patients'!$EY$9:$FT$9,0),ROWS('6. Patients'!EL$10:EL$107))),0)+
IFERROR(SUMPRODUCT('6. Patients'!CY$10:CY$107,OFFSET('6. Patients'!$FU$9,1,MATCH($D48,'6. Patients'!$FV$9:$GJ$9,0),ROWS('6. Patients'!EL$10:EL$107))),0),
IFERROR(SUMPRODUCT('6. Patients'!CY$10:CY$107,OFFSET('6. Patients'!$GK$9,1,MATCH($D48,'6. Patients'!$GL$9:$HG$9,0),ROWS('6. Patients'!EL$10:EL$107))),0)+
IFERROR(SUMPRODUCT('6. Patients'!CY$10:CY$107,OFFSET('6. Patients'!$HH$9,1,MATCH($D48,'6. Patients'!$HI$9:$HU$9,0),ROWS('6. Patients'!EL$10:EL$107))),0)+
IFERROR(SUMPRODUCT('6. Patients'!CY$10:CY$107,OFFSET('6. Patients'!$HV$9,1,MATCH($D48,'6. Patients'!$HW$9:$IR$9,0),ROWS('6. Patients'!EL$10:EL$107))),0)+
IFERROR(SUMPRODUCT('6. Patients'!CY$10:CY$107,OFFSET('6. Patients'!$IS$9,1,MATCH($D48,'6. Patients'!$IT$9:$JH$9,0),ROWS('6. Patients'!EL$10:EL$107))),0),
IFERROR(SUMPRODUCT('6. Patients'!CY$10:CY$107,OFFSET('6. Patients'!$JI$9,1,MATCH($D48,'6. Patients'!$JJ$9:$KE$9,0),ROWS('6. Patients'!EL$10:EL$107))),0)+
IFERROR(SUMPRODUCT('6. Patients'!CY$10:CY$107,OFFSET('6. Patients'!$KF$9,1,MATCH($D48,'6. Patients'!$KG$9:$KS$9,0),ROWS('6. Patients'!EL$10:EL$107))),0)+
IFERROR(SUMPRODUCT('6. Patients'!CY$10:CY$107,OFFSET('6. Patients'!$KT$9,1,MATCH($D48,'6. Patients'!$KU$9:$LP$9,0),ROWS('6. Patients'!EL$10:EL$107))),0)+
IFERROR(SUMPRODUCT('6. Patients'!CY$10:CY$107,OFFSET('6. Patients'!$LQ$9,1,MATCH($D48,'6. Patients'!$LR$9:$MF$9,0),ROWS('6. Patients'!EL$10:EL$107))),0))+
IFERROR(VLOOKUP($D48,$H$109:$L$139,COLUMNS($H$108:$J$108)-1+AG$7,0)*$E48*$F48*'1. General Inputs'!$J$18,0),0)</f>
        <v>0</v>
      </c>
      <c r="AH48" s="3">
        <f ca="1">ROUNDUP($F48*$E48*CHOOSE(AH$7,
IFERROR(SUMPRODUCT('6. Patients'!CZ$10:CZ$107,OFFSET('6. Patients'!$DM$9,1,MATCH($D48,'6. Patients'!$DN$9:$EI$9,0),ROWS('6. Patients'!EM$10:EM$107))),0)+
IFERROR(SUMPRODUCT('6. Patients'!CZ$10:CZ$107,OFFSET('6. Patients'!$EJ$9,1,MATCH($D48,'6. Patients'!$EK$9:$EW$9,0),ROWS('6. Patients'!EM$10:EM$107))),0)+
IFERROR(SUMPRODUCT('6. Patients'!CZ$10:CZ$107,OFFSET('6. Patients'!$EX$9,1,MATCH($D48,'6. Patients'!$EY$9:$FT$9,0),ROWS('6. Patients'!EM$10:EM$107))),0)+
IFERROR(SUMPRODUCT('6. Patients'!CZ$10:CZ$107,OFFSET('6. Patients'!$FU$9,1,MATCH($D48,'6. Patients'!$FV$9:$GJ$9,0),ROWS('6. Patients'!EM$10:EM$107))),0),
IFERROR(SUMPRODUCT('6. Patients'!CZ$10:CZ$107,OFFSET('6. Patients'!$GK$9,1,MATCH($D48,'6. Patients'!$GL$9:$HG$9,0),ROWS('6. Patients'!EM$10:EM$107))),0)+
IFERROR(SUMPRODUCT('6. Patients'!CZ$10:CZ$107,OFFSET('6. Patients'!$HH$9,1,MATCH($D48,'6. Patients'!$HI$9:$HU$9,0),ROWS('6. Patients'!EM$10:EM$107))),0)+
IFERROR(SUMPRODUCT('6. Patients'!CZ$10:CZ$107,OFFSET('6. Patients'!$HV$9,1,MATCH($D48,'6. Patients'!$HW$9:$IR$9,0),ROWS('6. Patients'!EM$10:EM$107))),0)+
IFERROR(SUMPRODUCT('6. Patients'!CZ$10:CZ$107,OFFSET('6. Patients'!$IS$9,1,MATCH($D48,'6. Patients'!$IT$9:$JH$9,0),ROWS('6. Patients'!EM$10:EM$107))),0),
IFERROR(SUMPRODUCT('6. Patients'!CZ$10:CZ$107,OFFSET('6. Patients'!$JI$9,1,MATCH($D48,'6. Patients'!$JJ$9:$KE$9,0),ROWS('6. Patients'!EM$10:EM$107))),0)+
IFERROR(SUMPRODUCT('6. Patients'!CZ$10:CZ$107,OFFSET('6. Patients'!$KF$9,1,MATCH($D48,'6. Patients'!$KG$9:$KS$9,0),ROWS('6. Patients'!EM$10:EM$107))),0)+
IFERROR(SUMPRODUCT('6. Patients'!CZ$10:CZ$107,OFFSET('6. Patients'!$KT$9,1,MATCH($D48,'6. Patients'!$KU$9:$LP$9,0),ROWS('6. Patients'!EM$10:EM$107))),0)+
IFERROR(SUMPRODUCT('6. Patients'!CZ$10:CZ$107,OFFSET('6. Patients'!$LQ$9,1,MATCH($D48,'6. Patients'!$LR$9:$MF$9,0),ROWS('6. Patients'!EM$10:EM$107))),0))+
IFERROR(VLOOKUP($D48,$H$109:$L$139,COLUMNS($H$108:$J$108)-1+AH$7,0)*$E48*$F48*'1. General Inputs'!$J$18,0),0)</f>
        <v>0</v>
      </c>
      <c r="AI48" s="3">
        <f ca="1">ROUNDUP($F48*$E48*CHOOSE(AI$7,
IFERROR(SUMPRODUCT('6. Patients'!DA$10:DA$107,OFFSET('6. Patients'!$DM$9,1,MATCH($D48,'6. Patients'!$DN$9:$EI$9,0),ROWS('6. Patients'!EN$10:EN$107))),0)+
IFERROR(SUMPRODUCT('6. Patients'!DA$10:DA$107,OFFSET('6. Patients'!$EJ$9,1,MATCH($D48,'6. Patients'!$EK$9:$EW$9,0),ROWS('6. Patients'!EN$10:EN$107))),0)+
IFERROR(SUMPRODUCT('6. Patients'!DA$10:DA$107,OFFSET('6. Patients'!$EX$9,1,MATCH($D48,'6. Patients'!$EY$9:$FT$9,0),ROWS('6. Patients'!EN$10:EN$107))),0)+
IFERROR(SUMPRODUCT('6. Patients'!DA$10:DA$107,OFFSET('6. Patients'!$FU$9,1,MATCH($D48,'6. Patients'!$FV$9:$GJ$9,0),ROWS('6. Patients'!EN$10:EN$107))),0),
IFERROR(SUMPRODUCT('6. Patients'!DA$10:DA$107,OFFSET('6. Patients'!$GK$9,1,MATCH($D48,'6. Patients'!$GL$9:$HG$9,0),ROWS('6. Patients'!EN$10:EN$107))),0)+
IFERROR(SUMPRODUCT('6. Patients'!DA$10:DA$107,OFFSET('6. Patients'!$HH$9,1,MATCH($D48,'6. Patients'!$HI$9:$HU$9,0),ROWS('6. Patients'!EN$10:EN$107))),0)+
IFERROR(SUMPRODUCT('6. Patients'!DA$10:DA$107,OFFSET('6. Patients'!$HV$9,1,MATCH($D48,'6. Patients'!$HW$9:$IR$9,0),ROWS('6. Patients'!EN$10:EN$107))),0)+
IFERROR(SUMPRODUCT('6. Patients'!DA$10:DA$107,OFFSET('6. Patients'!$IS$9,1,MATCH($D48,'6. Patients'!$IT$9:$JH$9,0),ROWS('6. Patients'!EN$10:EN$107))),0),
IFERROR(SUMPRODUCT('6. Patients'!DA$10:DA$107,OFFSET('6. Patients'!$JI$9,1,MATCH($D48,'6. Patients'!$JJ$9:$KE$9,0),ROWS('6. Patients'!EN$10:EN$107))),0)+
IFERROR(SUMPRODUCT('6. Patients'!DA$10:DA$107,OFFSET('6. Patients'!$KF$9,1,MATCH($D48,'6. Patients'!$KG$9:$KS$9,0),ROWS('6. Patients'!EN$10:EN$107))),0)+
IFERROR(SUMPRODUCT('6. Patients'!DA$10:DA$107,OFFSET('6. Patients'!$KT$9,1,MATCH($D48,'6. Patients'!$KU$9:$LP$9,0),ROWS('6. Patients'!EN$10:EN$107))),0)+
IFERROR(SUMPRODUCT('6. Patients'!DA$10:DA$107,OFFSET('6. Patients'!$LQ$9,1,MATCH($D48,'6. Patients'!$LR$9:$MF$9,0),ROWS('6. Patients'!EN$10:EN$107))),0))+
IFERROR(VLOOKUP($D48,$H$109:$L$139,COLUMNS($H$108:$J$108)-1+AI$7,0)*$E48*$F48*'1. General Inputs'!$J$18,0),0)</f>
        <v>0</v>
      </c>
      <c r="AJ48" s="3">
        <f ca="1">ROUNDUP($F48*$E48*CHOOSE(AJ$7,
IFERROR(SUMPRODUCT('6. Patients'!DB$10:DB$107,OFFSET('6. Patients'!$DM$9,1,MATCH($D48,'6. Patients'!$DN$9:$EI$9,0),ROWS('6. Patients'!EO$10:EO$107))),0)+
IFERROR(SUMPRODUCT('6. Patients'!DB$10:DB$107,OFFSET('6. Patients'!$EJ$9,1,MATCH($D48,'6. Patients'!$EK$9:$EW$9,0),ROWS('6. Patients'!EO$10:EO$107))),0)+
IFERROR(SUMPRODUCT('6. Patients'!DB$10:DB$107,OFFSET('6. Patients'!$EX$9,1,MATCH($D48,'6. Patients'!$EY$9:$FT$9,0),ROWS('6. Patients'!EO$10:EO$107))),0)+
IFERROR(SUMPRODUCT('6. Patients'!DB$10:DB$107,OFFSET('6. Patients'!$FU$9,1,MATCH($D48,'6. Patients'!$FV$9:$GJ$9,0),ROWS('6. Patients'!EO$10:EO$107))),0),
IFERROR(SUMPRODUCT('6. Patients'!DB$10:DB$107,OFFSET('6. Patients'!$GK$9,1,MATCH($D48,'6. Patients'!$GL$9:$HG$9,0),ROWS('6. Patients'!EO$10:EO$107))),0)+
IFERROR(SUMPRODUCT('6. Patients'!DB$10:DB$107,OFFSET('6. Patients'!$HH$9,1,MATCH($D48,'6. Patients'!$HI$9:$HU$9,0),ROWS('6. Patients'!EO$10:EO$107))),0)+
IFERROR(SUMPRODUCT('6. Patients'!DB$10:DB$107,OFFSET('6. Patients'!$HV$9,1,MATCH($D48,'6. Patients'!$HW$9:$IR$9,0),ROWS('6. Patients'!EO$10:EO$107))),0)+
IFERROR(SUMPRODUCT('6. Patients'!DB$10:DB$107,OFFSET('6. Patients'!$IS$9,1,MATCH($D48,'6. Patients'!$IT$9:$JH$9,0),ROWS('6. Patients'!EO$10:EO$107))),0),
IFERROR(SUMPRODUCT('6. Patients'!DB$10:DB$107,OFFSET('6. Patients'!$JI$9,1,MATCH($D48,'6. Patients'!$JJ$9:$KE$9,0),ROWS('6. Patients'!EO$10:EO$107))),0)+
IFERROR(SUMPRODUCT('6. Patients'!DB$10:DB$107,OFFSET('6. Patients'!$KF$9,1,MATCH($D48,'6. Patients'!$KG$9:$KS$9,0),ROWS('6. Patients'!EO$10:EO$107))),0)+
IFERROR(SUMPRODUCT('6. Patients'!DB$10:DB$107,OFFSET('6. Patients'!$KT$9,1,MATCH($D48,'6. Patients'!$KU$9:$LP$9,0),ROWS('6. Patients'!EO$10:EO$107))),0)+
IFERROR(SUMPRODUCT('6. Patients'!DB$10:DB$107,OFFSET('6. Patients'!$LQ$9,1,MATCH($D48,'6. Patients'!$LR$9:$MF$9,0),ROWS('6. Patients'!EO$10:EO$107))),0))+
IFERROR(VLOOKUP($D48,$H$109:$L$139,COLUMNS($H$108:$J$108)-1+AJ$7,0)*$E48*$F48*'1. General Inputs'!$J$18,0),0)</f>
        <v>0</v>
      </c>
      <c r="AK48" s="3">
        <f ca="1">ROUNDUP($F48*$E48*CHOOSE(AK$7,
IFERROR(SUMPRODUCT('6. Patients'!DC$10:DC$107,OFFSET('6. Patients'!$DM$9,1,MATCH($D48,'6. Patients'!$DN$9:$EI$9,0),ROWS('6. Patients'!EP$10:EP$107))),0)+
IFERROR(SUMPRODUCT('6. Patients'!DC$10:DC$107,OFFSET('6. Patients'!$EJ$9,1,MATCH($D48,'6. Patients'!$EK$9:$EW$9,0),ROWS('6. Patients'!EP$10:EP$107))),0)+
IFERROR(SUMPRODUCT('6. Patients'!DC$10:DC$107,OFFSET('6. Patients'!$EX$9,1,MATCH($D48,'6. Patients'!$EY$9:$FT$9,0),ROWS('6. Patients'!EP$10:EP$107))),0)+
IFERROR(SUMPRODUCT('6. Patients'!DC$10:DC$107,OFFSET('6. Patients'!$FU$9,1,MATCH($D48,'6. Patients'!$FV$9:$GJ$9,0),ROWS('6. Patients'!EP$10:EP$107))),0),
IFERROR(SUMPRODUCT('6. Patients'!DC$10:DC$107,OFFSET('6. Patients'!$GK$9,1,MATCH($D48,'6. Patients'!$GL$9:$HG$9,0),ROWS('6. Patients'!EP$10:EP$107))),0)+
IFERROR(SUMPRODUCT('6. Patients'!DC$10:DC$107,OFFSET('6. Patients'!$HH$9,1,MATCH($D48,'6. Patients'!$HI$9:$HU$9,0),ROWS('6. Patients'!EP$10:EP$107))),0)+
IFERROR(SUMPRODUCT('6. Patients'!DC$10:DC$107,OFFSET('6. Patients'!$HV$9,1,MATCH($D48,'6. Patients'!$HW$9:$IR$9,0),ROWS('6. Patients'!EP$10:EP$107))),0)+
IFERROR(SUMPRODUCT('6. Patients'!DC$10:DC$107,OFFSET('6. Patients'!$IS$9,1,MATCH($D48,'6. Patients'!$IT$9:$JH$9,0),ROWS('6. Patients'!EP$10:EP$107))),0),
IFERROR(SUMPRODUCT('6. Patients'!DC$10:DC$107,OFFSET('6. Patients'!$JI$9,1,MATCH($D48,'6. Patients'!$JJ$9:$KE$9,0),ROWS('6. Patients'!EP$10:EP$107))),0)+
IFERROR(SUMPRODUCT('6. Patients'!DC$10:DC$107,OFFSET('6. Patients'!$KF$9,1,MATCH($D48,'6. Patients'!$KG$9:$KS$9,0),ROWS('6. Patients'!EP$10:EP$107))),0)+
IFERROR(SUMPRODUCT('6. Patients'!DC$10:DC$107,OFFSET('6. Patients'!$KT$9,1,MATCH($D48,'6. Patients'!$KU$9:$LP$9,0),ROWS('6. Patients'!EP$10:EP$107))),0)+
IFERROR(SUMPRODUCT('6. Patients'!DC$10:DC$107,OFFSET('6. Patients'!$LQ$9,1,MATCH($D48,'6. Patients'!$LR$9:$MF$9,0),ROWS('6. Patients'!EP$10:EP$107))),0))+
IFERROR(VLOOKUP($D48,$H$109:$L$139,COLUMNS($H$108:$J$108)-1+AK$7,0)*$E48*$F48*'1. General Inputs'!$J$18,0),0)</f>
        <v>0</v>
      </c>
      <c r="AL48" s="3">
        <f ca="1">ROUNDUP($F48*$E48*CHOOSE(AL$7,
IFERROR(SUMPRODUCT('6. Patients'!DD$10:DD$107,OFFSET('6. Patients'!$DM$9,1,MATCH($D48,'6. Patients'!$DN$9:$EI$9,0),ROWS('6. Patients'!EQ$10:EQ$107))),0)+
IFERROR(SUMPRODUCT('6. Patients'!DD$10:DD$107,OFFSET('6. Patients'!$EJ$9,1,MATCH($D48,'6. Patients'!$EK$9:$EW$9,0),ROWS('6. Patients'!EQ$10:EQ$107))),0)+
IFERROR(SUMPRODUCT('6. Patients'!DD$10:DD$107,OFFSET('6. Patients'!$EX$9,1,MATCH($D48,'6. Patients'!$EY$9:$FT$9,0),ROWS('6. Patients'!EQ$10:EQ$107))),0)+
IFERROR(SUMPRODUCT('6. Patients'!DD$10:DD$107,OFFSET('6. Patients'!$FU$9,1,MATCH($D48,'6. Patients'!$FV$9:$GJ$9,0),ROWS('6. Patients'!EQ$10:EQ$107))),0),
IFERROR(SUMPRODUCT('6. Patients'!DD$10:DD$107,OFFSET('6. Patients'!$GK$9,1,MATCH($D48,'6. Patients'!$GL$9:$HG$9,0),ROWS('6. Patients'!EQ$10:EQ$107))),0)+
IFERROR(SUMPRODUCT('6. Patients'!DD$10:DD$107,OFFSET('6. Patients'!$HH$9,1,MATCH($D48,'6. Patients'!$HI$9:$HU$9,0),ROWS('6. Patients'!EQ$10:EQ$107))),0)+
IFERROR(SUMPRODUCT('6. Patients'!DD$10:DD$107,OFFSET('6. Patients'!$HV$9,1,MATCH($D48,'6. Patients'!$HW$9:$IR$9,0),ROWS('6. Patients'!EQ$10:EQ$107))),0)+
IFERROR(SUMPRODUCT('6. Patients'!DD$10:DD$107,OFFSET('6. Patients'!$IS$9,1,MATCH($D48,'6. Patients'!$IT$9:$JH$9,0),ROWS('6. Patients'!EQ$10:EQ$107))),0),
IFERROR(SUMPRODUCT('6. Patients'!DD$10:DD$107,OFFSET('6. Patients'!$JI$9,1,MATCH($D48,'6. Patients'!$JJ$9:$KE$9,0),ROWS('6. Patients'!EQ$10:EQ$107))),0)+
IFERROR(SUMPRODUCT('6. Patients'!DD$10:DD$107,OFFSET('6. Patients'!$KF$9,1,MATCH($D48,'6. Patients'!$KG$9:$KS$9,0),ROWS('6. Patients'!EQ$10:EQ$107))),0)+
IFERROR(SUMPRODUCT('6. Patients'!DD$10:DD$107,OFFSET('6. Patients'!$KT$9,1,MATCH($D48,'6. Patients'!$KU$9:$LP$9,0),ROWS('6. Patients'!EQ$10:EQ$107))),0)+
IFERROR(SUMPRODUCT('6. Patients'!DD$10:DD$107,OFFSET('6. Patients'!$LQ$9,1,MATCH($D48,'6. Patients'!$LR$9:$MF$9,0),ROWS('6. Patients'!EQ$10:EQ$107))),0))+
IFERROR(VLOOKUP($D48,$H$109:$L$139,COLUMNS($H$108:$J$108)-1+AL$7,0)*$E48*$F48*'1. General Inputs'!$J$18,0),0)</f>
        <v>0</v>
      </c>
      <c r="AM48" s="3">
        <f ca="1">ROUNDUP($F48*$E48*CHOOSE(AM$7,
IFERROR(SUMPRODUCT('6. Patients'!DE$10:DE$107,OFFSET('6. Patients'!$DM$9,1,MATCH($D48,'6. Patients'!$DN$9:$EI$9,0),ROWS('6. Patients'!ER$10:ER$107))),0)+
IFERROR(SUMPRODUCT('6. Patients'!DE$10:DE$107,OFFSET('6. Patients'!$EJ$9,1,MATCH($D48,'6. Patients'!$EK$9:$EW$9,0),ROWS('6. Patients'!ER$10:ER$107))),0)+
IFERROR(SUMPRODUCT('6. Patients'!DE$10:DE$107,OFFSET('6. Patients'!$EX$9,1,MATCH($D48,'6. Patients'!$EY$9:$FT$9,0),ROWS('6. Patients'!ER$10:ER$107))),0)+
IFERROR(SUMPRODUCT('6. Patients'!DE$10:DE$107,OFFSET('6. Patients'!$FU$9,1,MATCH($D48,'6. Patients'!$FV$9:$GJ$9,0),ROWS('6. Patients'!ER$10:ER$107))),0),
IFERROR(SUMPRODUCT('6. Patients'!DE$10:DE$107,OFFSET('6. Patients'!$GK$9,1,MATCH($D48,'6. Patients'!$GL$9:$HG$9,0),ROWS('6. Patients'!ER$10:ER$107))),0)+
IFERROR(SUMPRODUCT('6. Patients'!DE$10:DE$107,OFFSET('6. Patients'!$HH$9,1,MATCH($D48,'6. Patients'!$HI$9:$HU$9,0),ROWS('6. Patients'!ER$10:ER$107))),0)+
IFERROR(SUMPRODUCT('6. Patients'!DE$10:DE$107,OFFSET('6. Patients'!$HV$9,1,MATCH($D48,'6. Patients'!$HW$9:$IR$9,0),ROWS('6. Patients'!ER$10:ER$107))),0)+
IFERROR(SUMPRODUCT('6. Patients'!DE$10:DE$107,OFFSET('6. Patients'!$IS$9,1,MATCH($D48,'6. Patients'!$IT$9:$JH$9,0),ROWS('6. Patients'!ER$10:ER$107))),0),
IFERROR(SUMPRODUCT('6. Patients'!DE$10:DE$107,OFFSET('6. Patients'!$JI$9,1,MATCH($D48,'6. Patients'!$JJ$9:$KE$9,0),ROWS('6. Patients'!ER$10:ER$107))),0)+
IFERROR(SUMPRODUCT('6. Patients'!DE$10:DE$107,OFFSET('6. Patients'!$KF$9,1,MATCH($D48,'6. Patients'!$KG$9:$KS$9,0),ROWS('6. Patients'!ER$10:ER$107))),0)+
IFERROR(SUMPRODUCT('6. Patients'!DE$10:DE$107,OFFSET('6. Patients'!$KT$9,1,MATCH($D48,'6. Patients'!$KU$9:$LP$9,0),ROWS('6. Patients'!ER$10:ER$107))),0)+
IFERROR(SUMPRODUCT('6. Patients'!DE$10:DE$107,OFFSET('6. Patients'!$LQ$9,1,MATCH($D48,'6. Patients'!$LR$9:$MF$9,0),ROWS('6. Patients'!ER$10:ER$107))),0))+
IFERROR(VLOOKUP($D48,$H$109:$L$139,COLUMNS($H$108:$J$108)-1+AM$7,0)*$E48*$F48*'1. General Inputs'!$J$18,0),0)</f>
        <v>0</v>
      </c>
      <c r="AN48" s="3">
        <f ca="1">ROUNDUP($F48*$E48*CHOOSE(AN$7,
IFERROR(SUMPRODUCT('6. Patients'!DF$10:DF$107,OFFSET('6. Patients'!$DM$9,1,MATCH($D48,'6. Patients'!$DN$9:$EI$9,0),ROWS('6. Patients'!ES$10:ES$107))),0)+
IFERROR(SUMPRODUCT('6. Patients'!DF$10:DF$107,OFFSET('6. Patients'!$EJ$9,1,MATCH($D48,'6. Patients'!$EK$9:$EW$9,0),ROWS('6. Patients'!ES$10:ES$107))),0)+
IFERROR(SUMPRODUCT('6. Patients'!DF$10:DF$107,OFFSET('6. Patients'!$EX$9,1,MATCH($D48,'6. Patients'!$EY$9:$FT$9,0),ROWS('6. Patients'!ES$10:ES$107))),0)+
IFERROR(SUMPRODUCT('6. Patients'!DF$10:DF$107,OFFSET('6. Patients'!$FU$9,1,MATCH($D48,'6. Patients'!$FV$9:$GJ$9,0),ROWS('6. Patients'!ES$10:ES$107))),0),
IFERROR(SUMPRODUCT('6. Patients'!DF$10:DF$107,OFFSET('6. Patients'!$GK$9,1,MATCH($D48,'6. Patients'!$GL$9:$HG$9,0),ROWS('6. Patients'!ES$10:ES$107))),0)+
IFERROR(SUMPRODUCT('6. Patients'!DF$10:DF$107,OFFSET('6. Patients'!$HH$9,1,MATCH($D48,'6. Patients'!$HI$9:$HU$9,0),ROWS('6. Patients'!ES$10:ES$107))),0)+
IFERROR(SUMPRODUCT('6. Patients'!DF$10:DF$107,OFFSET('6. Patients'!$HV$9,1,MATCH($D48,'6. Patients'!$HW$9:$IR$9,0),ROWS('6. Patients'!ES$10:ES$107))),0)+
IFERROR(SUMPRODUCT('6. Patients'!DF$10:DF$107,OFFSET('6. Patients'!$IS$9,1,MATCH($D48,'6. Patients'!$IT$9:$JH$9,0),ROWS('6. Patients'!ES$10:ES$107))),0),
IFERROR(SUMPRODUCT('6. Patients'!DF$10:DF$107,OFFSET('6. Patients'!$JI$9,1,MATCH($D48,'6. Patients'!$JJ$9:$KE$9,0),ROWS('6. Patients'!ES$10:ES$107))),0)+
IFERROR(SUMPRODUCT('6. Patients'!DF$10:DF$107,OFFSET('6. Patients'!$KF$9,1,MATCH($D48,'6. Patients'!$KG$9:$KS$9,0),ROWS('6. Patients'!ES$10:ES$107))),0)+
IFERROR(SUMPRODUCT('6. Patients'!DF$10:DF$107,OFFSET('6. Patients'!$KT$9,1,MATCH($D48,'6. Patients'!$KU$9:$LP$9,0),ROWS('6. Patients'!ES$10:ES$107))),0)+
IFERROR(SUMPRODUCT('6. Patients'!DF$10:DF$107,OFFSET('6. Patients'!$LQ$9,1,MATCH($D48,'6. Patients'!$LR$9:$MF$9,0),ROWS('6. Patients'!ES$10:ES$107))),0))+
IFERROR(VLOOKUP($D48,$H$109:$L$139,COLUMNS($H$108:$J$108)-1+AN$7,0)*$E48*$F48*'1. General Inputs'!$J$18,0),0)</f>
        <v>0</v>
      </c>
      <c r="AO48" s="3">
        <f ca="1">ROUNDUP($F48*$E48*CHOOSE(AO$7,
IFERROR(SUMPRODUCT('6. Patients'!DG$10:DG$107,OFFSET('6. Patients'!$DM$9,1,MATCH($D48,'6. Patients'!$DN$9:$EI$9,0),ROWS('6. Patients'!ET$10:ET$107))),0)+
IFERROR(SUMPRODUCT('6. Patients'!DG$10:DG$107,OFFSET('6. Patients'!$EJ$9,1,MATCH($D48,'6. Patients'!$EK$9:$EW$9,0),ROWS('6. Patients'!ET$10:ET$107))),0)+
IFERROR(SUMPRODUCT('6. Patients'!DG$10:DG$107,OFFSET('6. Patients'!$EX$9,1,MATCH($D48,'6. Patients'!$EY$9:$FT$9,0),ROWS('6. Patients'!ET$10:ET$107))),0)+
IFERROR(SUMPRODUCT('6. Patients'!DG$10:DG$107,OFFSET('6. Patients'!$FU$9,1,MATCH($D48,'6. Patients'!$FV$9:$GJ$9,0),ROWS('6. Patients'!ET$10:ET$107))),0),
IFERROR(SUMPRODUCT('6. Patients'!DG$10:DG$107,OFFSET('6. Patients'!$GK$9,1,MATCH($D48,'6. Patients'!$GL$9:$HG$9,0),ROWS('6. Patients'!ET$10:ET$107))),0)+
IFERROR(SUMPRODUCT('6. Patients'!DG$10:DG$107,OFFSET('6. Patients'!$HH$9,1,MATCH($D48,'6. Patients'!$HI$9:$HU$9,0),ROWS('6. Patients'!ET$10:ET$107))),0)+
IFERROR(SUMPRODUCT('6. Patients'!DG$10:DG$107,OFFSET('6. Patients'!$HV$9,1,MATCH($D48,'6. Patients'!$HW$9:$IR$9,0),ROWS('6. Patients'!ET$10:ET$107))),0)+
IFERROR(SUMPRODUCT('6. Patients'!DG$10:DG$107,OFFSET('6. Patients'!$IS$9,1,MATCH($D48,'6. Patients'!$IT$9:$JH$9,0),ROWS('6. Patients'!ET$10:ET$107))),0),
IFERROR(SUMPRODUCT('6. Patients'!DG$10:DG$107,OFFSET('6. Patients'!$JI$9,1,MATCH($D48,'6. Patients'!$JJ$9:$KE$9,0),ROWS('6. Patients'!ET$10:ET$107))),0)+
IFERROR(SUMPRODUCT('6. Patients'!DG$10:DG$107,OFFSET('6. Patients'!$KF$9,1,MATCH($D48,'6. Patients'!$KG$9:$KS$9,0),ROWS('6. Patients'!ET$10:ET$107))),0)+
IFERROR(SUMPRODUCT('6. Patients'!DG$10:DG$107,OFFSET('6. Patients'!$KT$9,1,MATCH($D48,'6. Patients'!$KU$9:$LP$9,0),ROWS('6. Patients'!ET$10:ET$107))),0)+
IFERROR(SUMPRODUCT('6. Patients'!DG$10:DG$107,OFFSET('6. Patients'!$LQ$9,1,MATCH($D48,'6. Patients'!$LR$9:$MF$9,0),ROWS('6. Patients'!ET$10:ET$107))),0))+
IFERROR(VLOOKUP($D48,$H$109:$L$139,COLUMNS($H$108:$J$108)-1+AO$7,0)*$E48*$F48*'1. General Inputs'!$J$18,0),0)</f>
        <v>0</v>
      </c>
      <c r="AP48" s="3">
        <f ca="1">ROUNDUP($F48*$E48*CHOOSE(AP$7,
IFERROR(SUMPRODUCT('6. Patients'!DH$10:DH$107,OFFSET('6. Patients'!$DM$9,1,MATCH($D48,'6. Patients'!$DN$9:$EI$9,0),ROWS('6. Patients'!EU$10:EU$107))),0)+
IFERROR(SUMPRODUCT('6. Patients'!DH$10:DH$107,OFFSET('6. Patients'!$EJ$9,1,MATCH($D48,'6. Patients'!$EK$9:$EW$9,0),ROWS('6. Patients'!EU$10:EU$107))),0)+
IFERROR(SUMPRODUCT('6. Patients'!DH$10:DH$107,OFFSET('6. Patients'!$EX$9,1,MATCH($D48,'6. Patients'!$EY$9:$FT$9,0),ROWS('6. Patients'!EU$10:EU$107))),0)+
IFERROR(SUMPRODUCT('6. Patients'!DH$10:DH$107,OFFSET('6. Patients'!$FU$9,1,MATCH($D48,'6. Patients'!$FV$9:$GJ$9,0),ROWS('6. Patients'!EU$10:EU$107))),0),
IFERROR(SUMPRODUCT('6. Patients'!DH$10:DH$107,OFFSET('6. Patients'!$GK$9,1,MATCH($D48,'6. Patients'!$GL$9:$HG$9,0),ROWS('6. Patients'!EU$10:EU$107))),0)+
IFERROR(SUMPRODUCT('6. Patients'!DH$10:DH$107,OFFSET('6. Patients'!$HH$9,1,MATCH($D48,'6. Patients'!$HI$9:$HU$9,0),ROWS('6. Patients'!EU$10:EU$107))),0)+
IFERROR(SUMPRODUCT('6. Patients'!DH$10:DH$107,OFFSET('6. Patients'!$HV$9,1,MATCH($D48,'6. Patients'!$HW$9:$IR$9,0),ROWS('6. Patients'!EU$10:EU$107))),0)+
IFERROR(SUMPRODUCT('6. Patients'!DH$10:DH$107,OFFSET('6. Patients'!$IS$9,1,MATCH($D48,'6. Patients'!$IT$9:$JH$9,0),ROWS('6. Patients'!EU$10:EU$107))),0),
IFERROR(SUMPRODUCT('6. Patients'!DH$10:DH$107,OFFSET('6. Patients'!$JI$9,1,MATCH($D48,'6. Patients'!$JJ$9:$KE$9,0),ROWS('6. Patients'!EU$10:EU$107))),0)+
IFERROR(SUMPRODUCT('6. Patients'!DH$10:DH$107,OFFSET('6. Patients'!$KF$9,1,MATCH($D48,'6. Patients'!$KG$9:$KS$9,0),ROWS('6. Patients'!EU$10:EU$107))),0)+
IFERROR(SUMPRODUCT('6. Patients'!DH$10:DH$107,OFFSET('6. Patients'!$KT$9,1,MATCH($D48,'6. Patients'!$KU$9:$LP$9,0),ROWS('6. Patients'!EU$10:EU$107))),0)+
IFERROR(SUMPRODUCT('6. Patients'!DH$10:DH$107,OFFSET('6. Patients'!$LQ$9,1,MATCH($D48,'6. Patients'!$LR$9:$MF$9,0),ROWS('6. Patients'!EU$10:EU$107))),0))+
IFERROR(VLOOKUP($D48,$H$109:$L$139,COLUMNS($H$108:$J$108)-1+AP$7,0)*$E48*$F48*'1. General Inputs'!$J$18,0),0)</f>
        <v>0</v>
      </c>
      <c r="AQ48" s="3">
        <f ca="1">ROUNDUP($F48*$E48*CHOOSE(AQ$7,
IFERROR(SUMPRODUCT('6. Patients'!DI$10:DI$107,OFFSET('6. Patients'!$DM$9,1,MATCH($D48,'6. Patients'!$DN$9:$EI$9,0),ROWS('6. Patients'!EV$10:EV$107))),0)+
IFERROR(SUMPRODUCT('6. Patients'!DI$10:DI$107,OFFSET('6. Patients'!$EJ$9,1,MATCH($D48,'6. Patients'!$EK$9:$EW$9,0),ROWS('6. Patients'!EV$10:EV$107))),0)+
IFERROR(SUMPRODUCT('6. Patients'!DI$10:DI$107,OFFSET('6. Patients'!$EX$9,1,MATCH($D48,'6. Patients'!$EY$9:$FT$9,0),ROWS('6. Patients'!EV$10:EV$107))),0)+
IFERROR(SUMPRODUCT('6. Patients'!DI$10:DI$107,OFFSET('6. Patients'!$FU$9,1,MATCH($D48,'6. Patients'!$FV$9:$GJ$9,0),ROWS('6. Patients'!EV$10:EV$107))),0),
IFERROR(SUMPRODUCT('6. Patients'!DI$10:DI$107,OFFSET('6. Patients'!$GK$9,1,MATCH($D48,'6. Patients'!$GL$9:$HG$9,0),ROWS('6. Patients'!EV$10:EV$107))),0)+
IFERROR(SUMPRODUCT('6. Patients'!DI$10:DI$107,OFFSET('6. Patients'!$HH$9,1,MATCH($D48,'6. Patients'!$HI$9:$HU$9,0),ROWS('6. Patients'!EV$10:EV$107))),0)+
IFERROR(SUMPRODUCT('6. Patients'!DI$10:DI$107,OFFSET('6. Patients'!$HV$9,1,MATCH($D48,'6. Patients'!$HW$9:$IR$9,0),ROWS('6. Patients'!EV$10:EV$107))),0)+
IFERROR(SUMPRODUCT('6. Patients'!DI$10:DI$107,OFFSET('6. Patients'!$IS$9,1,MATCH($D48,'6. Patients'!$IT$9:$JH$9,0),ROWS('6. Patients'!EV$10:EV$107))),0),
IFERROR(SUMPRODUCT('6. Patients'!DI$10:DI$107,OFFSET('6. Patients'!$JI$9,1,MATCH($D48,'6. Patients'!$JJ$9:$KE$9,0),ROWS('6. Patients'!EV$10:EV$107))),0)+
IFERROR(SUMPRODUCT('6. Patients'!DI$10:DI$107,OFFSET('6. Patients'!$KF$9,1,MATCH($D48,'6. Patients'!$KG$9:$KS$9,0),ROWS('6. Patients'!EV$10:EV$107))),0)+
IFERROR(SUMPRODUCT('6. Patients'!DI$10:DI$107,OFFSET('6. Patients'!$KT$9,1,MATCH($D48,'6. Patients'!$KU$9:$LP$9,0),ROWS('6. Patients'!EV$10:EV$107))),0)+
IFERROR(SUMPRODUCT('6. Patients'!DI$10:DI$107,OFFSET('6. Patients'!$LQ$9,1,MATCH($D48,'6. Patients'!$LR$9:$MF$9,0),ROWS('6. Patients'!EV$10:EV$107))),0))+
IFERROR(VLOOKUP($D48,$H$109:$L$139,COLUMNS($H$108:$J$108)-1+AQ$7,0)*$E48*$F48*'1. General Inputs'!$J$18,0),0)</f>
        <v>0</v>
      </c>
      <c r="AR48" s="115"/>
      <c r="AY48" s="114">
        <f ca="1">IFERROR(SUM(OFFSET('7. Consumption'!H48,0,1,,MIN('1. General Inputs'!$J$20,COLUMNS('7. Consumption'!H$9:$AQ$9)-1))),0)+MAX(0,$AQ48*('1. General Inputs'!$J$20-COLUMNS('7. Consumption'!H$9:$AQ$9)+1))</f>
        <v>0</v>
      </c>
      <c r="AZ48" s="114">
        <f ca="1">IFERROR(SUM(OFFSET('7. Consumption'!I48,0,1,,MIN('1. General Inputs'!$J$20,COLUMNS('7. Consumption'!I$9:$AQ$9)-1))),0)+MAX(0,$AQ48*('1. General Inputs'!$J$20-COLUMNS('7. Consumption'!I$9:$AQ$9)+1))</f>
        <v>0</v>
      </c>
      <c r="BA48" s="114">
        <f ca="1">IFERROR(SUM(OFFSET('7. Consumption'!J48,0,1,,MIN('1. General Inputs'!$J$20,COLUMNS('7. Consumption'!J$9:$AQ$9)-1))),0)+MAX(0,$AQ48*('1. General Inputs'!$J$20-COLUMNS('7. Consumption'!J$9:$AQ$9)+1))</f>
        <v>0</v>
      </c>
      <c r="BB48" s="114">
        <f ca="1">IFERROR(SUM(OFFSET('7. Consumption'!K48,0,1,,MIN('1. General Inputs'!$J$20,COLUMNS('7. Consumption'!K$9:$AQ$9)-1))),0)+MAX(0,$AQ48*('1. General Inputs'!$J$20-COLUMNS('7. Consumption'!K$9:$AQ$9)+1))</f>
        <v>0</v>
      </c>
      <c r="BC48" s="114">
        <f ca="1">IFERROR(SUM(OFFSET('7. Consumption'!L48,0,1,,MIN('1. General Inputs'!$J$20,COLUMNS('7. Consumption'!L$9:$AQ$9)-1))),0)+MAX(0,$AQ48*('1. General Inputs'!$J$20-COLUMNS('7. Consumption'!L$9:$AQ$9)+1))</f>
        <v>0</v>
      </c>
      <c r="BD48" s="114">
        <f ca="1">IFERROR(SUM(OFFSET('7. Consumption'!M48,0,1,,MIN('1. General Inputs'!$J$20,COLUMNS('7. Consumption'!M$9:$AQ$9)-1))),0)+MAX(0,$AQ48*('1. General Inputs'!$J$20-COLUMNS('7. Consumption'!M$9:$AQ$9)+1))</f>
        <v>0</v>
      </c>
      <c r="BE48" s="114">
        <f ca="1">IFERROR(SUM(OFFSET('7. Consumption'!N48,0,1,,MIN('1. General Inputs'!$J$20,COLUMNS('7. Consumption'!N$9:$AQ$9)-1))),0)+MAX(0,$AQ48*('1. General Inputs'!$J$20-COLUMNS('7. Consumption'!N$9:$AQ$9)+1))</f>
        <v>0</v>
      </c>
      <c r="BF48" s="114">
        <f ca="1">IFERROR(SUM(OFFSET('7. Consumption'!O48,0,1,,MIN('1. General Inputs'!$J$20,COLUMNS('7. Consumption'!O$9:$AQ$9)-1))),0)+MAX(0,$AQ48*('1. General Inputs'!$J$20-COLUMNS('7. Consumption'!O$9:$AQ$9)+1))</f>
        <v>0</v>
      </c>
      <c r="BG48" s="114">
        <f ca="1">IFERROR(SUM(OFFSET('7. Consumption'!P48,0,1,,MIN('1. General Inputs'!$J$20,COLUMNS('7. Consumption'!P$9:$AQ$9)-1))),0)+MAX(0,$AQ48*('1. General Inputs'!$J$20-COLUMNS('7. Consumption'!P$9:$AQ$9)+1))</f>
        <v>0</v>
      </c>
      <c r="BH48" s="114">
        <f ca="1">IFERROR(SUM(OFFSET('7. Consumption'!Q48,0,1,,MIN('1. General Inputs'!$J$20,COLUMNS('7. Consumption'!Q$9:$AQ$9)-1))),0)+MAX(0,$AQ48*('1. General Inputs'!$J$20-COLUMNS('7. Consumption'!Q$9:$AQ$9)+1))</f>
        <v>0</v>
      </c>
      <c r="BI48" s="114">
        <f ca="1">IFERROR(SUM(OFFSET('7. Consumption'!R48,0,1,,MIN('1. General Inputs'!$J$20,COLUMNS('7. Consumption'!R$9:$AQ$9)-1))),0)+MAX(0,$AQ48*('1. General Inputs'!$J$20-COLUMNS('7. Consumption'!R$9:$AQ$9)+1))</f>
        <v>0</v>
      </c>
      <c r="BJ48" s="114">
        <f ca="1">IFERROR(SUM(OFFSET('7. Consumption'!S48,0,1,,MIN('1. General Inputs'!$J$20,COLUMNS('7. Consumption'!S$9:$AQ$9)-1))),0)+MAX(0,$AQ48*('1. General Inputs'!$J$20-COLUMNS('7. Consumption'!S$9:$AQ$9)+1))</f>
        <v>0</v>
      </c>
      <c r="BK48" s="114">
        <f ca="1">IFERROR(SUM(OFFSET('7. Consumption'!T48,0,1,,MIN('1. General Inputs'!$J$20,COLUMNS('7. Consumption'!T$9:$AQ$9)-1))),0)+MAX(0,$AQ48*('1. General Inputs'!$J$20-COLUMNS('7. Consumption'!T$9:$AQ$9)+1))</f>
        <v>0</v>
      </c>
      <c r="BL48" s="114">
        <f ca="1">IFERROR(SUM(OFFSET('7. Consumption'!U48,0,1,,MIN('1. General Inputs'!$J$20,COLUMNS('7. Consumption'!U$9:$AQ$9)-1))),0)+MAX(0,$AQ48*('1. General Inputs'!$J$20-COLUMNS('7. Consumption'!U$9:$AQ$9)+1))</f>
        <v>0</v>
      </c>
      <c r="BM48" s="114">
        <f ca="1">IFERROR(SUM(OFFSET('7. Consumption'!V48,0,1,,MIN('1. General Inputs'!$J$20,COLUMNS('7. Consumption'!V$9:$AQ$9)-1))),0)+MAX(0,$AQ48*('1. General Inputs'!$J$20-COLUMNS('7. Consumption'!V$9:$AQ$9)+1))</f>
        <v>0</v>
      </c>
      <c r="BN48" s="114">
        <f ca="1">IFERROR(SUM(OFFSET('7. Consumption'!W48,0,1,,MIN('1. General Inputs'!$J$20,COLUMNS('7. Consumption'!W$9:$AQ$9)-1))),0)+MAX(0,$AQ48*('1. General Inputs'!$J$20-COLUMNS('7. Consumption'!W$9:$AQ$9)+1))</f>
        <v>0</v>
      </c>
      <c r="BO48" s="114">
        <f ca="1">IFERROR(SUM(OFFSET('7. Consumption'!X48,0,1,,MIN('1. General Inputs'!$J$20,COLUMNS('7. Consumption'!X$9:$AQ$9)-1))),0)+MAX(0,$AQ48*('1. General Inputs'!$J$20-COLUMNS('7. Consumption'!X$9:$AQ$9)+1))</f>
        <v>0</v>
      </c>
      <c r="BP48" s="114">
        <f ca="1">IFERROR(SUM(OFFSET('7. Consumption'!Y48,0,1,,MIN('1. General Inputs'!$J$20,COLUMNS('7. Consumption'!Y$9:$AQ$9)-1))),0)+MAX(0,$AQ48*('1. General Inputs'!$J$20-COLUMNS('7. Consumption'!Y$9:$AQ$9)+1))</f>
        <v>0</v>
      </c>
      <c r="BQ48" s="114">
        <f ca="1">IFERROR(SUM(OFFSET('7. Consumption'!Z48,0,1,,MIN('1. General Inputs'!$J$20,COLUMNS('7. Consumption'!Z$9:$AQ$9)-1))),0)+MAX(0,$AQ48*('1. General Inputs'!$J$20-COLUMNS('7. Consumption'!Z$9:$AQ$9)+1))</f>
        <v>0</v>
      </c>
      <c r="BR48" s="114">
        <f ca="1">IFERROR(SUM(OFFSET('7. Consumption'!AA48,0,1,,MIN('1. General Inputs'!$J$20,COLUMNS('7. Consumption'!AA$9:$AQ$9)-1))),0)+MAX(0,$AQ48*('1. General Inputs'!$J$20-COLUMNS('7. Consumption'!AA$9:$AQ$9)+1))</f>
        <v>0</v>
      </c>
      <c r="BS48" s="114">
        <f ca="1">IFERROR(SUM(OFFSET('7. Consumption'!AB48,0,1,,MIN('1. General Inputs'!$J$20,COLUMNS('7. Consumption'!AB$9:$AQ$9)-1))),0)+MAX(0,$AQ48*('1. General Inputs'!$J$20-COLUMNS('7. Consumption'!AB$9:$AQ$9)+1))</f>
        <v>0</v>
      </c>
      <c r="BT48" s="114">
        <f ca="1">IFERROR(SUM(OFFSET('7. Consumption'!AC48,0,1,,MIN('1. General Inputs'!$J$20,COLUMNS('7. Consumption'!AC$9:$AQ$9)-1))),0)+MAX(0,$AQ48*('1. General Inputs'!$J$20-COLUMNS('7. Consumption'!AC$9:$AQ$9)+1))</f>
        <v>0</v>
      </c>
      <c r="BU48" s="114">
        <f ca="1">IFERROR(SUM(OFFSET('7. Consumption'!AD48,0,1,,MIN('1. General Inputs'!$J$20,COLUMNS('7. Consumption'!AD$9:$AQ$9)-1))),0)+MAX(0,$AQ48*('1. General Inputs'!$J$20-COLUMNS('7. Consumption'!AD$9:$AQ$9)+1))</f>
        <v>0</v>
      </c>
      <c r="BV48" s="114">
        <f ca="1">IFERROR(SUM(OFFSET('7. Consumption'!AE48,0,1,,MIN('1. General Inputs'!$J$20,COLUMNS('7. Consumption'!AE$9:$AQ$9)-1))),0)+MAX(0,$AQ48*('1. General Inputs'!$J$20-COLUMNS('7. Consumption'!AE$9:$AQ$9)+1))</f>
        <v>0</v>
      </c>
      <c r="BW48" s="114">
        <f ca="1">IFERROR(SUM(OFFSET('7. Consumption'!AF48,0,1,,MIN('1. General Inputs'!$J$20,COLUMNS('7. Consumption'!AF$9:$AQ$9)-1))),0)+MAX(0,$AQ48*('1. General Inputs'!$J$20-COLUMNS('7. Consumption'!AF$9:$AQ$9)+1))</f>
        <v>0</v>
      </c>
      <c r="BX48" s="114">
        <f ca="1">IFERROR(SUM(OFFSET('7. Consumption'!AG48,0,1,,MIN('1. General Inputs'!$J$20,COLUMNS('7. Consumption'!AG$9:$AQ$9)-1))),0)+MAX(0,$AQ48*('1. General Inputs'!$J$20-COLUMNS('7. Consumption'!AG$9:$AQ$9)+1))</f>
        <v>0</v>
      </c>
      <c r="BY48" s="114">
        <f ca="1">IFERROR(SUM(OFFSET('7. Consumption'!AH48,0,1,,MIN('1. General Inputs'!$J$20,COLUMNS('7. Consumption'!AH$9:$AQ$9)-1))),0)+MAX(0,$AQ48*('1. General Inputs'!$J$20-COLUMNS('7. Consumption'!AH$9:$AQ$9)+1))</f>
        <v>0</v>
      </c>
      <c r="BZ48" s="114">
        <f ca="1">IFERROR(SUM(OFFSET('7. Consumption'!AI48,0,1,,MIN('1. General Inputs'!$J$20,COLUMNS('7. Consumption'!AI$9:$AQ$9)-1))),0)+MAX(0,$AQ48*('1. General Inputs'!$J$20-COLUMNS('7. Consumption'!AI$9:$AQ$9)+1))</f>
        <v>0</v>
      </c>
      <c r="CA48" s="114">
        <f ca="1">IFERROR(SUM(OFFSET('7. Consumption'!AJ48,0,1,,MIN('1. General Inputs'!$J$20,COLUMNS('7. Consumption'!AJ$9:$AQ$9)-1))),0)+MAX(0,$AQ48*('1. General Inputs'!$J$20-COLUMNS('7. Consumption'!AJ$9:$AQ$9)+1))</f>
        <v>0</v>
      </c>
      <c r="CB48" s="114">
        <f ca="1">IFERROR(SUM(OFFSET('7. Consumption'!AK48,0,1,,MIN('1. General Inputs'!$J$20,COLUMNS('7. Consumption'!AK$9:$AQ$9)-1))),0)+MAX(0,$AQ48*('1. General Inputs'!$J$20-COLUMNS('7. Consumption'!AK$9:$AQ$9)+1))</f>
        <v>0</v>
      </c>
      <c r="CC48" s="114">
        <f ca="1">IFERROR(SUM(OFFSET('7. Consumption'!AL48,0,1,,MIN('1. General Inputs'!$J$20,COLUMNS('7. Consumption'!AL$9:$AQ$9)-1))),0)+MAX(0,$AQ48*('1. General Inputs'!$J$20-COLUMNS('7. Consumption'!AL$9:$AQ$9)+1))</f>
        <v>0</v>
      </c>
      <c r="CD48" s="114">
        <f ca="1">IFERROR(SUM(OFFSET('7. Consumption'!AM48,0,1,,MIN('1. General Inputs'!$J$20,COLUMNS('7. Consumption'!AM$9:$AQ$9)-1))),0)+MAX(0,$AQ48*('1. General Inputs'!$J$20-COLUMNS('7. Consumption'!AM$9:$AQ$9)+1))</f>
        <v>0</v>
      </c>
      <c r="CE48" s="114">
        <f ca="1">IFERROR(SUM(OFFSET('7. Consumption'!AN48,0,1,,MIN('1. General Inputs'!$J$20,COLUMNS('7. Consumption'!AN$9:$AQ$9)-1))),0)+MAX(0,$AQ48*('1. General Inputs'!$J$20-COLUMNS('7. Consumption'!AN$9:$AQ$9)+1))</f>
        <v>0</v>
      </c>
      <c r="CF48" s="114">
        <f ca="1">IFERROR(SUM(OFFSET('7. Consumption'!AO48,0,1,,MIN('1. General Inputs'!$J$20,COLUMNS('7. Consumption'!AO$9:$AQ$9)-1))),0)+MAX(0,$AQ48*('1. General Inputs'!$J$20-COLUMNS('7. Consumption'!AO$9:$AQ$9)+1))</f>
        <v>0</v>
      </c>
      <c r="CG48" s="114">
        <f ca="1">IFERROR(SUM(OFFSET('7. Consumption'!AP48,0,1,,MIN('1. General Inputs'!$J$20,COLUMNS('7. Consumption'!AP$9:$AQ$9)-1))),0)+MAX(0,$AQ48*('1. General Inputs'!$J$20-COLUMNS('7. Consumption'!AP$9:$AQ$9)+1))</f>
        <v>0</v>
      </c>
      <c r="CH48" s="114">
        <f ca="1">IFERROR(SUM(OFFSET('7. Consumption'!AQ48,0,1,,MIN('1. General Inputs'!$J$20,COLUMNS('7. Consumption'!AQ$9:$AQ$9)-1))),0)+MAX(0,$AQ48*('1. General Inputs'!$J$20-COLUMNS('7. Consumption'!AQ$9:$AQ$9)+1))</f>
        <v>0</v>
      </c>
    </row>
    <row r="49" spans="2:86" x14ac:dyDescent="0.3">
      <c r="B49" s="12"/>
      <c r="C49" s="12" t="str">
        <f>IFERROR(VLOOKUP(ROWS($C$9:$C49),'5. Dosing'!$I$12:$J$73,COLUMNS('5. Dosing'!$I$11:$J$11),0),"")</f>
        <v>TDF+FTC (300/200) - 30 tab</v>
      </c>
      <c r="D49" s="12" t="str">
        <f>IFERROR(INDEX('5. Dosing'!C$12:C$73,MATCH('7. Consumption'!$C49,'5. Dosing'!$J$12:$J$73,0)),"")</f>
        <v>TDF+FTC</v>
      </c>
      <c r="E49" s="108">
        <f>IFERROR(INDEX('5. Dosing'!H$12:H$73,MATCH('7. Consumption'!$C49,'5. Dosing'!$J$12:$J$73,0)),0)</f>
        <v>1</v>
      </c>
      <c r="F49" s="109">
        <f>IFERROR(INDEX('5. Dosing'!G$12:G$73,MATCH('7. Consumption'!$C49,'5. Dosing'!$J$12:$J$73,0))*(30.5)/INDEX('5. Dosing'!F$12:F$73,MATCH('7. Consumption'!$C49,'5. Dosing'!$J$12:$J$73,0)),0)</f>
        <v>1.0166666666666666</v>
      </c>
      <c r="H49" s="3">
        <f ca="1">ROUNDUP($F49*$E49*CHOOSE(H$7,
IFERROR(SUMPRODUCT('6. Patients'!BZ$10:BZ$107,OFFSET('6. Patients'!$DM$9,1,MATCH($D49,'6. Patients'!$DN$9:$EI$9,0),ROWS('6. Patients'!DM$10:DM$107))),0)+
IFERROR(SUMPRODUCT('6. Patients'!BZ$10:BZ$107,OFFSET('6. Patients'!$EJ$9,1,MATCH($D49,'6. Patients'!$EK$9:$EW$9,0),ROWS('6. Patients'!DM$10:DM$107))),0)+
IFERROR(SUMPRODUCT('6. Patients'!BZ$10:BZ$107,OFFSET('6. Patients'!$EX$9,1,MATCH($D49,'6. Patients'!$EY$9:$FT$9,0),ROWS('6. Patients'!DM$10:DM$107))),0)+
IFERROR(SUMPRODUCT('6. Patients'!BZ$10:BZ$107,OFFSET('6. Patients'!$FU$9,1,MATCH($D49,'6. Patients'!$FV$9:$GJ$9,0),ROWS('6. Patients'!DM$10:DM$107))),0),
IFERROR(SUMPRODUCT('6. Patients'!BZ$10:BZ$107,OFFSET('6. Patients'!$GK$9,1,MATCH($D49,'6. Patients'!$GL$9:$HG$9,0),ROWS('6. Patients'!DM$10:DM$107))),0)+
IFERROR(SUMPRODUCT('6. Patients'!BZ$10:BZ$107,OFFSET('6. Patients'!$HH$9,1,MATCH($D49,'6. Patients'!$HI$9:$HU$9,0),ROWS('6. Patients'!DM$10:DM$107))),0)+
IFERROR(SUMPRODUCT('6. Patients'!BZ$10:BZ$107,OFFSET('6. Patients'!$HV$9,1,MATCH($D49,'6. Patients'!$HW$9:$IR$9,0),ROWS('6. Patients'!DM$10:DM$107))),0)+
IFERROR(SUMPRODUCT('6. Patients'!BZ$10:BZ$107,OFFSET('6. Patients'!$IS$9,1,MATCH($D49,'6. Patients'!$IT$9:$JH$9,0),ROWS('6. Patients'!DM$10:DM$107))),0),
IFERROR(SUMPRODUCT('6. Patients'!BZ$10:BZ$107,OFFSET('6. Patients'!$JI$9,1,MATCH($D49,'6. Patients'!$JJ$9:$KE$9,0),ROWS('6. Patients'!DM$10:DM$107))),0)+
IFERROR(SUMPRODUCT('6. Patients'!BZ$10:BZ$107,OFFSET('6. Patients'!$KF$9,1,MATCH($D49,'6. Patients'!$KG$9:$KS$9,0),ROWS('6. Patients'!DM$10:DM$107))),0)+
IFERROR(SUMPRODUCT('6. Patients'!BZ$10:BZ$107,OFFSET('6. Patients'!$KT$9,1,MATCH($D49,'6. Patients'!$KU$9:$LP$9,0),ROWS('6. Patients'!DM$10:DM$107))),0)+
IFERROR(SUMPRODUCT('6. Patients'!BZ$10:BZ$107,OFFSET('6. Patients'!$LQ$9,1,MATCH($D49,'6. Patients'!$LR$9:$MF$9,0),ROWS('6. Patients'!DM$10:DM$107))),0))+
IFERROR(VLOOKUP($D49,$H$109:$L$139,COLUMNS($H$108:$J$108)-1+H$7,0)*$E49*$F49*'1. General Inputs'!$J$18,0),0)</f>
        <v>0</v>
      </c>
      <c r="I49" s="3">
        <f ca="1">ROUNDUP($F49*$E49*CHOOSE(I$7,
IFERROR(SUMPRODUCT('6. Patients'!CA$10:CA$107,OFFSET('6. Patients'!$DM$9,1,MATCH($D49,'6. Patients'!$DN$9:$EI$9,0),ROWS('6. Patients'!DN$10:DN$107))),0)+
IFERROR(SUMPRODUCT('6. Patients'!CA$10:CA$107,OFFSET('6. Patients'!$EJ$9,1,MATCH($D49,'6. Patients'!$EK$9:$EW$9,0),ROWS('6. Patients'!DN$10:DN$107))),0)+
IFERROR(SUMPRODUCT('6. Patients'!CA$10:CA$107,OFFSET('6. Patients'!$EX$9,1,MATCH($D49,'6. Patients'!$EY$9:$FT$9,0),ROWS('6. Patients'!DN$10:DN$107))),0)+
IFERROR(SUMPRODUCT('6. Patients'!CA$10:CA$107,OFFSET('6. Patients'!$FU$9,1,MATCH($D49,'6. Patients'!$FV$9:$GJ$9,0),ROWS('6. Patients'!DN$10:DN$107))),0),
IFERROR(SUMPRODUCT('6. Patients'!CA$10:CA$107,OFFSET('6. Patients'!$GK$9,1,MATCH($D49,'6. Patients'!$GL$9:$HG$9,0),ROWS('6. Patients'!DN$10:DN$107))),0)+
IFERROR(SUMPRODUCT('6. Patients'!CA$10:CA$107,OFFSET('6. Patients'!$HH$9,1,MATCH($D49,'6. Patients'!$HI$9:$HU$9,0),ROWS('6. Patients'!DN$10:DN$107))),0)+
IFERROR(SUMPRODUCT('6. Patients'!CA$10:CA$107,OFFSET('6. Patients'!$HV$9,1,MATCH($D49,'6. Patients'!$HW$9:$IR$9,0),ROWS('6. Patients'!DN$10:DN$107))),0)+
IFERROR(SUMPRODUCT('6. Patients'!CA$10:CA$107,OFFSET('6. Patients'!$IS$9,1,MATCH($D49,'6. Patients'!$IT$9:$JH$9,0),ROWS('6. Patients'!DN$10:DN$107))),0),
IFERROR(SUMPRODUCT('6. Patients'!CA$10:CA$107,OFFSET('6. Patients'!$JI$9,1,MATCH($D49,'6. Patients'!$JJ$9:$KE$9,0),ROWS('6. Patients'!DN$10:DN$107))),0)+
IFERROR(SUMPRODUCT('6. Patients'!CA$10:CA$107,OFFSET('6. Patients'!$KF$9,1,MATCH($D49,'6. Patients'!$KG$9:$KS$9,0),ROWS('6. Patients'!DN$10:DN$107))),0)+
IFERROR(SUMPRODUCT('6. Patients'!CA$10:CA$107,OFFSET('6. Patients'!$KT$9,1,MATCH($D49,'6. Patients'!$KU$9:$LP$9,0),ROWS('6. Patients'!DN$10:DN$107))),0)+
IFERROR(SUMPRODUCT('6. Patients'!CA$10:CA$107,OFFSET('6. Patients'!$LQ$9,1,MATCH($D49,'6. Patients'!$LR$9:$MF$9,0),ROWS('6. Patients'!DN$10:DN$107))),0))+
IFERROR(VLOOKUP($D49,$H$109:$L$139,COLUMNS($H$108:$J$108)-1+I$7,0)*$E49*$F49*'1. General Inputs'!$J$18,0),0)</f>
        <v>0</v>
      </c>
      <c r="J49" s="3">
        <f ca="1">ROUNDUP($F49*$E49*CHOOSE(J$7,
IFERROR(SUMPRODUCT('6. Patients'!CB$10:CB$107,OFFSET('6. Patients'!$DM$9,1,MATCH($D49,'6. Patients'!$DN$9:$EI$9,0),ROWS('6. Patients'!DO$10:DO$107))),0)+
IFERROR(SUMPRODUCT('6. Patients'!CB$10:CB$107,OFFSET('6. Patients'!$EJ$9,1,MATCH($D49,'6. Patients'!$EK$9:$EW$9,0),ROWS('6. Patients'!DO$10:DO$107))),0)+
IFERROR(SUMPRODUCT('6. Patients'!CB$10:CB$107,OFFSET('6. Patients'!$EX$9,1,MATCH($D49,'6. Patients'!$EY$9:$FT$9,0),ROWS('6. Patients'!DO$10:DO$107))),0)+
IFERROR(SUMPRODUCT('6. Patients'!CB$10:CB$107,OFFSET('6. Patients'!$FU$9,1,MATCH($D49,'6. Patients'!$FV$9:$GJ$9,0),ROWS('6. Patients'!DO$10:DO$107))),0),
IFERROR(SUMPRODUCT('6. Patients'!CB$10:CB$107,OFFSET('6. Patients'!$GK$9,1,MATCH($D49,'6. Patients'!$GL$9:$HG$9,0),ROWS('6. Patients'!DO$10:DO$107))),0)+
IFERROR(SUMPRODUCT('6. Patients'!CB$10:CB$107,OFFSET('6. Patients'!$HH$9,1,MATCH($D49,'6. Patients'!$HI$9:$HU$9,0),ROWS('6. Patients'!DO$10:DO$107))),0)+
IFERROR(SUMPRODUCT('6. Patients'!CB$10:CB$107,OFFSET('6. Patients'!$HV$9,1,MATCH($D49,'6. Patients'!$HW$9:$IR$9,0),ROWS('6. Patients'!DO$10:DO$107))),0)+
IFERROR(SUMPRODUCT('6. Patients'!CB$10:CB$107,OFFSET('6. Patients'!$IS$9,1,MATCH($D49,'6. Patients'!$IT$9:$JH$9,0),ROWS('6. Patients'!DO$10:DO$107))),0),
IFERROR(SUMPRODUCT('6. Patients'!CB$10:CB$107,OFFSET('6. Patients'!$JI$9,1,MATCH($D49,'6. Patients'!$JJ$9:$KE$9,0),ROWS('6. Patients'!DO$10:DO$107))),0)+
IFERROR(SUMPRODUCT('6. Patients'!CB$10:CB$107,OFFSET('6. Patients'!$KF$9,1,MATCH($D49,'6. Patients'!$KG$9:$KS$9,0),ROWS('6. Patients'!DO$10:DO$107))),0)+
IFERROR(SUMPRODUCT('6. Patients'!CB$10:CB$107,OFFSET('6. Patients'!$KT$9,1,MATCH($D49,'6. Patients'!$KU$9:$LP$9,0),ROWS('6. Patients'!DO$10:DO$107))),0)+
IFERROR(SUMPRODUCT('6. Patients'!CB$10:CB$107,OFFSET('6. Patients'!$LQ$9,1,MATCH($D49,'6. Patients'!$LR$9:$MF$9,0),ROWS('6. Patients'!DO$10:DO$107))),0))+
IFERROR(VLOOKUP($D49,$H$109:$L$139,COLUMNS($H$108:$J$108)-1+J$7,0)*$E49*$F49*'1. General Inputs'!$J$18,0),0)</f>
        <v>0</v>
      </c>
      <c r="K49" s="3">
        <f ca="1">ROUNDUP($F49*$E49*CHOOSE(K$7,
IFERROR(SUMPRODUCT('6. Patients'!CC$10:CC$107,OFFSET('6. Patients'!$DM$9,1,MATCH($D49,'6. Patients'!$DN$9:$EI$9,0),ROWS('6. Patients'!DP$10:DP$107))),0)+
IFERROR(SUMPRODUCT('6. Patients'!CC$10:CC$107,OFFSET('6. Patients'!$EJ$9,1,MATCH($D49,'6. Patients'!$EK$9:$EW$9,0),ROWS('6. Patients'!DP$10:DP$107))),0)+
IFERROR(SUMPRODUCT('6. Patients'!CC$10:CC$107,OFFSET('6. Patients'!$EX$9,1,MATCH($D49,'6. Patients'!$EY$9:$FT$9,0),ROWS('6. Patients'!DP$10:DP$107))),0)+
IFERROR(SUMPRODUCT('6. Patients'!CC$10:CC$107,OFFSET('6. Patients'!$FU$9,1,MATCH($D49,'6. Patients'!$FV$9:$GJ$9,0),ROWS('6. Patients'!DP$10:DP$107))),0),
IFERROR(SUMPRODUCT('6. Patients'!CC$10:CC$107,OFFSET('6. Patients'!$GK$9,1,MATCH($D49,'6. Patients'!$GL$9:$HG$9,0),ROWS('6. Patients'!DP$10:DP$107))),0)+
IFERROR(SUMPRODUCT('6. Patients'!CC$10:CC$107,OFFSET('6. Patients'!$HH$9,1,MATCH($D49,'6. Patients'!$HI$9:$HU$9,0),ROWS('6. Patients'!DP$10:DP$107))),0)+
IFERROR(SUMPRODUCT('6. Patients'!CC$10:CC$107,OFFSET('6. Patients'!$HV$9,1,MATCH($D49,'6. Patients'!$HW$9:$IR$9,0),ROWS('6. Patients'!DP$10:DP$107))),0)+
IFERROR(SUMPRODUCT('6. Patients'!CC$10:CC$107,OFFSET('6. Patients'!$IS$9,1,MATCH($D49,'6. Patients'!$IT$9:$JH$9,0),ROWS('6. Patients'!DP$10:DP$107))),0),
IFERROR(SUMPRODUCT('6. Patients'!CC$10:CC$107,OFFSET('6. Patients'!$JI$9,1,MATCH($D49,'6. Patients'!$JJ$9:$KE$9,0),ROWS('6. Patients'!DP$10:DP$107))),0)+
IFERROR(SUMPRODUCT('6. Patients'!CC$10:CC$107,OFFSET('6. Patients'!$KF$9,1,MATCH($D49,'6. Patients'!$KG$9:$KS$9,0),ROWS('6. Patients'!DP$10:DP$107))),0)+
IFERROR(SUMPRODUCT('6. Patients'!CC$10:CC$107,OFFSET('6. Patients'!$KT$9,1,MATCH($D49,'6. Patients'!$KU$9:$LP$9,0),ROWS('6. Patients'!DP$10:DP$107))),0)+
IFERROR(SUMPRODUCT('6. Patients'!CC$10:CC$107,OFFSET('6. Patients'!$LQ$9,1,MATCH($D49,'6. Patients'!$LR$9:$MF$9,0),ROWS('6. Patients'!DP$10:DP$107))),0))+
IFERROR(VLOOKUP($D49,$H$109:$L$139,COLUMNS($H$108:$J$108)-1+K$7,0)*$E49*$F49*'1. General Inputs'!$J$18,0),0)</f>
        <v>0</v>
      </c>
      <c r="L49" s="3">
        <f ca="1">ROUNDUP($F49*$E49*CHOOSE(L$7,
IFERROR(SUMPRODUCT('6. Patients'!CD$10:CD$107,OFFSET('6. Patients'!$DM$9,1,MATCH($D49,'6. Patients'!$DN$9:$EI$9,0),ROWS('6. Patients'!DQ$10:DQ$107))),0)+
IFERROR(SUMPRODUCT('6. Patients'!CD$10:CD$107,OFFSET('6. Patients'!$EJ$9,1,MATCH($D49,'6. Patients'!$EK$9:$EW$9,0),ROWS('6. Patients'!DQ$10:DQ$107))),0)+
IFERROR(SUMPRODUCT('6. Patients'!CD$10:CD$107,OFFSET('6. Patients'!$EX$9,1,MATCH($D49,'6. Patients'!$EY$9:$FT$9,0),ROWS('6. Patients'!DQ$10:DQ$107))),0)+
IFERROR(SUMPRODUCT('6. Patients'!CD$10:CD$107,OFFSET('6. Patients'!$FU$9,1,MATCH($D49,'6. Patients'!$FV$9:$GJ$9,0),ROWS('6. Patients'!DQ$10:DQ$107))),0),
IFERROR(SUMPRODUCT('6. Patients'!CD$10:CD$107,OFFSET('6. Patients'!$GK$9,1,MATCH($D49,'6. Patients'!$GL$9:$HG$9,0),ROWS('6. Patients'!DQ$10:DQ$107))),0)+
IFERROR(SUMPRODUCT('6. Patients'!CD$10:CD$107,OFFSET('6. Patients'!$HH$9,1,MATCH($D49,'6. Patients'!$HI$9:$HU$9,0),ROWS('6. Patients'!DQ$10:DQ$107))),0)+
IFERROR(SUMPRODUCT('6. Patients'!CD$10:CD$107,OFFSET('6. Patients'!$HV$9,1,MATCH($D49,'6. Patients'!$HW$9:$IR$9,0),ROWS('6. Patients'!DQ$10:DQ$107))),0)+
IFERROR(SUMPRODUCT('6. Patients'!CD$10:CD$107,OFFSET('6. Patients'!$IS$9,1,MATCH($D49,'6. Patients'!$IT$9:$JH$9,0),ROWS('6. Patients'!DQ$10:DQ$107))),0),
IFERROR(SUMPRODUCT('6. Patients'!CD$10:CD$107,OFFSET('6. Patients'!$JI$9,1,MATCH($D49,'6. Patients'!$JJ$9:$KE$9,0),ROWS('6. Patients'!DQ$10:DQ$107))),0)+
IFERROR(SUMPRODUCT('6. Patients'!CD$10:CD$107,OFFSET('6. Patients'!$KF$9,1,MATCH($D49,'6. Patients'!$KG$9:$KS$9,0),ROWS('6. Patients'!DQ$10:DQ$107))),0)+
IFERROR(SUMPRODUCT('6. Patients'!CD$10:CD$107,OFFSET('6. Patients'!$KT$9,1,MATCH($D49,'6. Patients'!$KU$9:$LP$9,0),ROWS('6. Patients'!DQ$10:DQ$107))),0)+
IFERROR(SUMPRODUCT('6. Patients'!CD$10:CD$107,OFFSET('6. Patients'!$LQ$9,1,MATCH($D49,'6. Patients'!$LR$9:$MF$9,0),ROWS('6. Patients'!DQ$10:DQ$107))),0))+
IFERROR(VLOOKUP($D49,$H$109:$L$139,COLUMNS($H$108:$J$108)-1+L$7,0)*$E49*$F49*'1. General Inputs'!$J$18,0),0)</f>
        <v>0</v>
      </c>
      <c r="M49" s="3">
        <f ca="1">ROUNDUP($F49*$E49*CHOOSE(M$7,
IFERROR(SUMPRODUCT('6. Patients'!CE$10:CE$107,OFFSET('6. Patients'!$DM$9,1,MATCH($D49,'6. Patients'!$DN$9:$EI$9,0),ROWS('6. Patients'!DR$10:DR$107))),0)+
IFERROR(SUMPRODUCT('6. Patients'!CE$10:CE$107,OFFSET('6. Patients'!$EJ$9,1,MATCH($D49,'6. Patients'!$EK$9:$EW$9,0),ROWS('6. Patients'!DR$10:DR$107))),0)+
IFERROR(SUMPRODUCT('6. Patients'!CE$10:CE$107,OFFSET('6. Patients'!$EX$9,1,MATCH($D49,'6. Patients'!$EY$9:$FT$9,0),ROWS('6. Patients'!DR$10:DR$107))),0)+
IFERROR(SUMPRODUCT('6. Patients'!CE$10:CE$107,OFFSET('6. Patients'!$FU$9,1,MATCH($D49,'6. Patients'!$FV$9:$GJ$9,0),ROWS('6. Patients'!DR$10:DR$107))),0),
IFERROR(SUMPRODUCT('6. Patients'!CE$10:CE$107,OFFSET('6. Patients'!$GK$9,1,MATCH($D49,'6. Patients'!$GL$9:$HG$9,0),ROWS('6. Patients'!DR$10:DR$107))),0)+
IFERROR(SUMPRODUCT('6. Patients'!CE$10:CE$107,OFFSET('6. Patients'!$HH$9,1,MATCH($D49,'6. Patients'!$HI$9:$HU$9,0),ROWS('6. Patients'!DR$10:DR$107))),0)+
IFERROR(SUMPRODUCT('6. Patients'!CE$10:CE$107,OFFSET('6. Patients'!$HV$9,1,MATCH($D49,'6. Patients'!$HW$9:$IR$9,0),ROWS('6. Patients'!DR$10:DR$107))),0)+
IFERROR(SUMPRODUCT('6. Patients'!CE$10:CE$107,OFFSET('6. Patients'!$IS$9,1,MATCH($D49,'6. Patients'!$IT$9:$JH$9,0),ROWS('6. Patients'!DR$10:DR$107))),0),
IFERROR(SUMPRODUCT('6. Patients'!CE$10:CE$107,OFFSET('6. Patients'!$JI$9,1,MATCH($D49,'6. Patients'!$JJ$9:$KE$9,0),ROWS('6. Patients'!DR$10:DR$107))),0)+
IFERROR(SUMPRODUCT('6. Patients'!CE$10:CE$107,OFFSET('6. Patients'!$KF$9,1,MATCH($D49,'6. Patients'!$KG$9:$KS$9,0),ROWS('6. Patients'!DR$10:DR$107))),0)+
IFERROR(SUMPRODUCT('6. Patients'!CE$10:CE$107,OFFSET('6. Patients'!$KT$9,1,MATCH($D49,'6. Patients'!$KU$9:$LP$9,0),ROWS('6. Patients'!DR$10:DR$107))),0)+
IFERROR(SUMPRODUCT('6. Patients'!CE$10:CE$107,OFFSET('6. Patients'!$LQ$9,1,MATCH($D49,'6. Patients'!$LR$9:$MF$9,0),ROWS('6. Patients'!DR$10:DR$107))),0))+
IFERROR(VLOOKUP($D49,$H$109:$L$139,COLUMNS($H$108:$J$108)-1+M$7,0)*$E49*$F49*'1. General Inputs'!$J$18,0),0)</f>
        <v>0</v>
      </c>
      <c r="N49" s="3">
        <f ca="1">ROUNDUP($F49*$E49*CHOOSE(N$7,
IFERROR(SUMPRODUCT('6. Patients'!CF$10:CF$107,OFFSET('6. Patients'!$DM$9,1,MATCH($D49,'6. Patients'!$DN$9:$EI$9,0),ROWS('6. Patients'!DS$10:DS$107))),0)+
IFERROR(SUMPRODUCT('6. Patients'!CF$10:CF$107,OFFSET('6. Patients'!$EJ$9,1,MATCH($D49,'6. Patients'!$EK$9:$EW$9,0),ROWS('6. Patients'!DS$10:DS$107))),0)+
IFERROR(SUMPRODUCT('6. Patients'!CF$10:CF$107,OFFSET('6. Patients'!$EX$9,1,MATCH($D49,'6. Patients'!$EY$9:$FT$9,0),ROWS('6. Patients'!DS$10:DS$107))),0)+
IFERROR(SUMPRODUCT('6. Patients'!CF$10:CF$107,OFFSET('6. Patients'!$FU$9,1,MATCH($D49,'6. Patients'!$FV$9:$GJ$9,0),ROWS('6. Patients'!DS$10:DS$107))),0),
IFERROR(SUMPRODUCT('6. Patients'!CF$10:CF$107,OFFSET('6. Patients'!$GK$9,1,MATCH($D49,'6. Patients'!$GL$9:$HG$9,0),ROWS('6. Patients'!DS$10:DS$107))),0)+
IFERROR(SUMPRODUCT('6. Patients'!CF$10:CF$107,OFFSET('6. Patients'!$HH$9,1,MATCH($D49,'6. Patients'!$HI$9:$HU$9,0),ROWS('6. Patients'!DS$10:DS$107))),0)+
IFERROR(SUMPRODUCT('6. Patients'!CF$10:CF$107,OFFSET('6. Patients'!$HV$9,1,MATCH($D49,'6. Patients'!$HW$9:$IR$9,0),ROWS('6. Patients'!DS$10:DS$107))),0)+
IFERROR(SUMPRODUCT('6. Patients'!CF$10:CF$107,OFFSET('6. Patients'!$IS$9,1,MATCH($D49,'6. Patients'!$IT$9:$JH$9,0),ROWS('6. Patients'!DS$10:DS$107))),0),
IFERROR(SUMPRODUCT('6. Patients'!CF$10:CF$107,OFFSET('6. Patients'!$JI$9,1,MATCH($D49,'6. Patients'!$JJ$9:$KE$9,0),ROWS('6. Patients'!DS$10:DS$107))),0)+
IFERROR(SUMPRODUCT('6. Patients'!CF$10:CF$107,OFFSET('6. Patients'!$KF$9,1,MATCH($D49,'6. Patients'!$KG$9:$KS$9,0),ROWS('6. Patients'!DS$10:DS$107))),0)+
IFERROR(SUMPRODUCT('6. Patients'!CF$10:CF$107,OFFSET('6. Patients'!$KT$9,1,MATCH($D49,'6. Patients'!$KU$9:$LP$9,0),ROWS('6. Patients'!DS$10:DS$107))),0)+
IFERROR(SUMPRODUCT('6. Patients'!CF$10:CF$107,OFFSET('6. Patients'!$LQ$9,1,MATCH($D49,'6. Patients'!$LR$9:$MF$9,0),ROWS('6. Patients'!DS$10:DS$107))),0))+
IFERROR(VLOOKUP($D49,$H$109:$L$139,COLUMNS($H$108:$J$108)-1+N$7,0)*$E49*$F49*'1. General Inputs'!$J$18,0),0)</f>
        <v>0</v>
      </c>
      <c r="O49" s="3">
        <f ca="1">ROUNDUP($F49*$E49*CHOOSE(O$7,
IFERROR(SUMPRODUCT('6. Patients'!CG$10:CG$107,OFFSET('6. Patients'!$DM$9,1,MATCH($D49,'6. Patients'!$DN$9:$EI$9,0),ROWS('6. Patients'!DT$10:DT$107))),0)+
IFERROR(SUMPRODUCT('6. Patients'!CG$10:CG$107,OFFSET('6. Patients'!$EJ$9,1,MATCH($D49,'6. Patients'!$EK$9:$EW$9,0),ROWS('6. Patients'!DT$10:DT$107))),0)+
IFERROR(SUMPRODUCT('6. Patients'!CG$10:CG$107,OFFSET('6. Patients'!$EX$9,1,MATCH($D49,'6. Patients'!$EY$9:$FT$9,0),ROWS('6. Patients'!DT$10:DT$107))),0)+
IFERROR(SUMPRODUCT('6. Patients'!CG$10:CG$107,OFFSET('6. Patients'!$FU$9,1,MATCH($D49,'6. Patients'!$FV$9:$GJ$9,0),ROWS('6. Patients'!DT$10:DT$107))),0),
IFERROR(SUMPRODUCT('6. Patients'!CG$10:CG$107,OFFSET('6. Patients'!$GK$9,1,MATCH($D49,'6. Patients'!$GL$9:$HG$9,0),ROWS('6. Patients'!DT$10:DT$107))),0)+
IFERROR(SUMPRODUCT('6. Patients'!CG$10:CG$107,OFFSET('6. Patients'!$HH$9,1,MATCH($D49,'6. Patients'!$HI$9:$HU$9,0),ROWS('6. Patients'!DT$10:DT$107))),0)+
IFERROR(SUMPRODUCT('6. Patients'!CG$10:CG$107,OFFSET('6. Patients'!$HV$9,1,MATCH($D49,'6. Patients'!$HW$9:$IR$9,0),ROWS('6. Patients'!DT$10:DT$107))),0)+
IFERROR(SUMPRODUCT('6. Patients'!CG$10:CG$107,OFFSET('6. Patients'!$IS$9,1,MATCH($D49,'6. Patients'!$IT$9:$JH$9,0),ROWS('6. Patients'!DT$10:DT$107))),0),
IFERROR(SUMPRODUCT('6. Patients'!CG$10:CG$107,OFFSET('6. Patients'!$JI$9,1,MATCH($D49,'6. Patients'!$JJ$9:$KE$9,0),ROWS('6. Patients'!DT$10:DT$107))),0)+
IFERROR(SUMPRODUCT('6. Patients'!CG$10:CG$107,OFFSET('6. Patients'!$KF$9,1,MATCH($D49,'6. Patients'!$KG$9:$KS$9,0),ROWS('6. Patients'!DT$10:DT$107))),0)+
IFERROR(SUMPRODUCT('6. Patients'!CG$10:CG$107,OFFSET('6. Patients'!$KT$9,1,MATCH($D49,'6. Patients'!$KU$9:$LP$9,0),ROWS('6. Patients'!DT$10:DT$107))),0)+
IFERROR(SUMPRODUCT('6. Patients'!CG$10:CG$107,OFFSET('6. Patients'!$LQ$9,1,MATCH($D49,'6. Patients'!$LR$9:$MF$9,0),ROWS('6. Patients'!DT$10:DT$107))),0))+
IFERROR(VLOOKUP($D49,$H$109:$L$139,COLUMNS($H$108:$J$108)-1+O$7,0)*$E49*$F49*'1. General Inputs'!$J$18,0),0)</f>
        <v>0</v>
      </c>
      <c r="P49" s="3">
        <f ca="1">ROUNDUP($F49*$E49*CHOOSE(P$7,
IFERROR(SUMPRODUCT('6. Patients'!CH$10:CH$107,OFFSET('6. Patients'!$DM$9,1,MATCH($D49,'6. Patients'!$DN$9:$EI$9,0),ROWS('6. Patients'!DU$10:DU$107))),0)+
IFERROR(SUMPRODUCT('6. Patients'!CH$10:CH$107,OFFSET('6. Patients'!$EJ$9,1,MATCH($D49,'6. Patients'!$EK$9:$EW$9,0),ROWS('6. Patients'!DU$10:DU$107))),0)+
IFERROR(SUMPRODUCT('6. Patients'!CH$10:CH$107,OFFSET('6. Patients'!$EX$9,1,MATCH($D49,'6. Patients'!$EY$9:$FT$9,0),ROWS('6. Patients'!DU$10:DU$107))),0)+
IFERROR(SUMPRODUCT('6. Patients'!CH$10:CH$107,OFFSET('6. Patients'!$FU$9,1,MATCH($D49,'6. Patients'!$FV$9:$GJ$9,0),ROWS('6. Patients'!DU$10:DU$107))),0),
IFERROR(SUMPRODUCT('6. Patients'!CH$10:CH$107,OFFSET('6. Patients'!$GK$9,1,MATCH($D49,'6. Patients'!$GL$9:$HG$9,0),ROWS('6. Patients'!DU$10:DU$107))),0)+
IFERROR(SUMPRODUCT('6. Patients'!CH$10:CH$107,OFFSET('6. Patients'!$HH$9,1,MATCH($D49,'6. Patients'!$HI$9:$HU$9,0),ROWS('6. Patients'!DU$10:DU$107))),0)+
IFERROR(SUMPRODUCT('6. Patients'!CH$10:CH$107,OFFSET('6. Patients'!$HV$9,1,MATCH($D49,'6. Patients'!$HW$9:$IR$9,0),ROWS('6. Patients'!DU$10:DU$107))),0)+
IFERROR(SUMPRODUCT('6. Patients'!CH$10:CH$107,OFFSET('6. Patients'!$IS$9,1,MATCH($D49,'6. Patients'!$IT$9:$JH$9,0),ROWS('6. Patients'!DU$10:DU$107))),0),
IFERROR(SUMPRODUCT('6. Patients'!CH$10:CH$107,OFFSET('6. Patients'!$JI$9,1,MATCH($D49,'6. Patients'!$JJ$9:$KE$9,0),ROWS('6. Patients'!DU$10:DU$107))),0)+
IFERROR(SUMPRODUCT('6. Patients'!CH$10:CH$107,OFFSET('6. Patients'!$KF$9,1,MATCH($D49,'6. Patients'!$KG$9:$KS$9,0),ROWS('6. Patients'!DU$10:DU$107))),0)+
IFERROR(SUMPRODUCT('6. Patients'!CH$10:CH$107,OFFSET('6. Patients'!$KT$9,1,MATCH($D49,'6. Patients'!$KU$9:$LP$9,0),ROWS('6. Patients'!DU$10:DU$107))),0)+
IFERROR(SUMPRODUCT('6. Patients'!CH$10:CH$107,OFFSET('6. Patients'!$LQ$9,1,MATCH($D49,'6. Patients'!$LR$9:$MF$9,0),ROWS('6. Patients'!DU$10:DU$107))),0))+
IFERROR(VLOOKUP($D49,$H$109:$L$139,COLUMNS($H$108:$J$108)-1+P$7,0)*$E49*$F49*'1. General Inputs'!$J$18,0),0)</f>
        <v>0</v>
      </c>
      <c r="Q49" s="3">
        <f ca="1">ROUNDUP($F49*$E49*CHOOSE(Q$7,
IFERROR(SUMPRODUCT('6. Patients'!CI$10:CI$107,OFFSET('6. Patients'!$DM$9,1,MATCH($D49,'6. Patients'!$DN$9:$EI$9,0),ROWS('6. Patients'!DV$10:DV$107))),0)+
IFERROR(SUMPRODUCT('6. Patients'!CI$10:CI$107,OFFSET('6. Patients'!$EJ$9,1,MATCH($D49,'6. Patients'!$EK$9:$EW$9,0),ROWS('6. Patients'!DV$10:DV$107))),0)+
IFERROR(SUMPRODUCT('6. Patients'!CI$10:CI$107,OFFSET('6. Patients'!$EX$9,1,MATCH($D49,'6. Patients'!$EY$9:$FT$9,0),ROWS('6. Patients'!DV$10:DV$107))),0)+
IFERROR(SUMPRODUCT('6. Patients'!CI$10:CI$107,OFFSET('6. Patients'!$FU$9,1,MATCH($D49,'6. Patients'!$FV$9:$GJ$9,0),ROWS('6. Patients'!DV$10:DV$107))),0),
IFERROR(SUMPRODUCT('6. Patients'!CI$10:CI$107,OFFSET('6. Patients'!$GK$9,1,MATCH($D49,'6. Patients'!$GL$9:$HG$9,0),ROWS('6. Patients'!DV$10:DV$107))),0)+
IFERROR(SUMPRODUCT('6. Patients'!CI$10:CI$107,OFFSET('6. Patients'!$HH$9,1,MATCH($D49,'6. Patients'!$HI$9:$HU$9,0),ROWS('6. Patients'!DV$10:DV$107))),0)+
IFERROR(SUMPRODUCT('6. Patients'!CI$10:CI$107,OFFSET('6. Patients'!$HV$9,1,MATCH($D49,'6. Patients'!$HW$9:$IR$9,0),ROWS('6. Patients'!DV$10:DV$107))),0)+
IFERROR(SUMPRODUCT('6. Patients'!CI$10:CI$107,OFFSET('6. Patients'!$IS$9,1,MATCH($D49,'6. Patients'!$IT$9:$JH$9,0),ROWS('6. Patients'!DV$10:DV$107))),0),
IFERROR(SUMPRODUCT('6. Patients'!CI$10:CI$107,OFFSET('6. Patients'!$JI$9,1,MATCH($D49,'6. Patients'!$JJ$9:$KE$9,0),ROWS('6. Patients'!DV$10:DV$107))),0)+
IFERROR(SUMPRODUCT('6. Patients'!CI$10:CI$107,OFFSET('6. Patients'!$KF$9,1,MATCH($D49,'6. Patients'!$KG$9:$KS$9,0),ROWS('6. Patients'!DV$10:DV$107))),0)+
IFERROR(SUMPRODUCT('6. Patients'!CI$10:CI$107,OFFSET('6. Patients'!$KT$9,1,MATCH($D49,'6. Patients'!$KU$9:$LP$9,0),ROWS('6. Patients'!DV$10:DV$107))),0)+
IFERROR(SUMPRODUCT('6. Patients'!CI$10:CI$107,OFFSET('6. Patients'!$LQ$9,1,MATCH($D49,'6. Patients'!$LR$9:$MF$9,0),ROWS('6. Patients'!DV$10:DV$107))),0))+
IFERROR(VLOOKUP($D49,$H$109:$L$139,COLUMNS($H$108:$J$108)-1+Q$7,0)*$E49*$F49*'1. General Inputs'!$J$18,0),0)</f>
        <v>0</v>
      </c>
      <c r="R49" s="3">
        <f ca="1">ROUNDUP($F49*$E49*CHOOSE(R$7,
IFERROR(SUMPRODUCT('6. Patients'!CJ$10:CJ$107,OFFSET('6. Patients'!$DM$9,1,MATCH($D49,'6. Patients'!$DN$9:$EI$9,0),ROWS('6. Patients'!DW$10:DW$107))),0)+
IFERROR(SUMPRODUCT('6. Patients'!CJ$10:CJ$107,OFFSET('6. Patients'!$EJ$9,1,MATCH($D49,'6. Patients'!$EK$9:$EW$9,0),ROWS('6. Patients'!DW$10:DW$107))),0)+
IFERROR(SUMPRODUCT('6. Patients'!CJ$10:CJ$107,OFFSET('6. Patients'!$EX$9,1,MATCH($D49,'6. Patients'!$EY$9:$FT$9,0),ROWS('6. Patients'!DW$10:DW$107))),0)+
IFERROR(SUMPRODUCT('6. Patients'!CJ$10:CJ$107,OFFSET('6. Patients'!$FU$9,1,MATCH($D49,'6. Patients'!$FV$9:$GJ$9,0),ROWS('6. Patients'!DW$10:DW$107))),0),
IFERROR(SUMPRODUCT('6. Patients'!CJ$10:CJ$107,OFFSET('6. Patients'!$GK$9,1,MATCH($D49,'6. Patients'!$GL$9:$HG$9,0),ROWS('6. Patients'!DW$10:DW$107))),0)+
IFERROR(SUMPRODUCT('6. Patients'!CJ$10:CJ$107,OFFSET('6. Patients'!$HH$9,1,MATCH($D49,'6. Patients'!$HI$9:$HU$9,0),ROWS('6. Patients'!DW$10:DW$107))),0)+
IFERROR(SUMPRODUCT('6. Patients'!CJ$10:CJ$107,OFFSET('6. Patients'!$HV$9,1,MATCH($D49,'6. Patients'!$HW$9:$IR$9,0),ROWS('6. Patients'!DW$10:DW$107))),0)+
IFERROR(SUMPRODUCT('6. Patients'!CJ$10:CJ$107,OFFSET('6. Patients'!$IS$9,1,MATCH($D49,'6. Patients'!$IT$9:$JH$9,0),ROWS('6. Patients'!DW$10:DW$107))),0),
IFERROR(SUMPRODUCT('6. Patients'!CJ$10:CJ$107,OFFSET('6. Patients'!$JI$9,1,MATCH($D49,'6. Patients'!$JJ$9:$KE$9,0),ROWS('6. Patients'!DW$10:DW$107))),0)+
IFERROR(SUMPRODUCT('6. Patients'!CJ$10:CJ$107,OFFSET('6. Patients'!$KF$9,1,MATCH($D49,'6. Patients'!$KG$9:$KS$9,0),ROWS('6. Patients'!DW$10:DW$107))),0)+
IFERROR(SUMPRODUCT('6. Patients'!CJ$10:CJ$107,OFFSET('6. Patients'!$KT$9,1,MATCH($D49,'6. Patients'!$KU$9:$LP$9,0),ROWS('6. Patients'!DW$10:DW$107))),0)+
IFERROR(SUMPRODUCT('6. Patients'!CJ$10:CJ$107,OFFSET('6. Patients'!$LQ$9,1,MATCH($D49,'6. Patients'!$LR$9:$MF$9,0),ROWS('6. Patients'!DW$10:DW$107))),0))+
IFERROR(VLOOKUP($D49,$H$109:$L$139,COLUMNS($H$108:$J$108)-1+R$7,0)*$E49*$F49*'1. General Inputs'!$J$18,0),0)</f>
        <v>0</v>
      </c>
      <c r="S49" s="3">
        <f ca="1">ROUNDUP($F49*$E49*CHOOSE(S$7,
IFERROR(SUMPRODUCT('6. Patients'!CK$10:CK$107,OFFSET('6. Patients'!$DM$9,1,MATCH($D49,'6. Patients'!$DN$9:$EI$9,0),ROWS('6. Patients'!DX$10:DX$107))),0)+
IFERROR(SUMPRODUCT('6. Patients'!CK$10:CK$107,OFFSET('6. Patients'!$EJ$9,1,MATCH($D49,'6. Patients'!$EK$9:$EW$9,0),ROWS('6. Patients'!DX$10:DX$107))),0)+
IFERROR(SUMPRODUCT('6. Patients'!CK$10:CK$107,OFFSET('6. Patients'!$EX$9,1,MATCH($D49,'6. Patients'!$EY$9:$FT$9,0),ROWS('6. Patients'!DX$10:DX$107))),0)+
IFERROR(SUMPRODUCT('6. Patients'!CK$10:CK$107,OFFSET('6. Patients'!$FU$9,1,MATCH($D49,'6. Patients'!$FV$9:$GJ$9,0),ROWS('6. Patients'!DX$10:DX$107))),0),
IFERROR(SUMPRODUCT('6. Patients'!CK$10:CK$107,OFFSET('6. Patients'!$GK$9,1,MATCH($D49,'6. Patients'!$GL$9:$HG$9,0),ROWS('6. Patients'!DX$10:DX$107))),0)+
IFERROR(SUMPRODUCT('6. Patients'!CK$10:CK$107,OFFSET('6. Patients'!$HH$9,1,MATCH($D49,'6. Patients'!$HI$9:$HU$9,0),ROWS('6. Patients'!DX$10:DX$107))),0)+
IFERROR(SUMPRODUCT('6. Patients'!CK$10:CK$107,OFFSET('6. Patients'!$HV$9,1,MATCH($D49,'6. Patients'!$HW$9:$IR$9,0),ROWS('6. Patients'!DX$10:DX$107))),0)+
IFERROR(SUMPRODUCT('6. Patients'!CK$10:CK$107,OFFSET('6. Patients'!$IS$9,1,MATCH($D49,'6. Patients'!$IT$9:$JH$9,0),ROWS('6. Patients'!DX$10:DX$107))),0),
IFERROR(SUMPRODUCT('6. Patients'!CK$10:CK$107,OFFSET('6. Patients'!$JI$9,1,MATCH($D49,'6. Patients'!$JJ$9:$KE$9,0),ROWS('6. Patients'!DX$10:DX$107))),0)+
IFERROR(SUMPRODUCT('6. Patients'!CK$10:CK$107,OFFSET('6. Patients'!$KF$9,1,MATCH($D49,'6. Patients'!$KG$9:$KS$9,0),ROWS('6. Patients'!DX$10:DX$107))),0)+
IFERROR(SUMPRODUCT('6. Patients'!CK$10:CK$107,OFFSET('6. Patients'!$KT$9,1,MATCH($D49,'6. Patients'!$KU$9:$LP$9,0),ROWS('6. Patients'!DX$10:DX$107))),0)+
IFERROR(SUMPRODUCT('6. Patients'!CK$10:CK$107,OFFSET('6. Patients'!$LQ$9,1,MATCH($D49,'6. Patients'!$LR$9:$MF$9,0),ROWS('6. Patients'!DX$10:DX$107))),0))+
IFERROR(VLOOKUP($D49,$H$109:$L$139,COLUMNS($H$108:$J$108)-1+S$7,0)*$E49*$F49*'1. General Inputs'!$J$18,0),0)</f>
        <v>0</v>
      </c>
      <c r="T49" s="3">
        <f ca="1">ROUNDUP($F49*$E49*CHOOSE(T$7,
IFERROR(SUMPRODUCT('6. Patients'!CL$10:CL$107,OFFSET('6. Patients'!$DM$9,1,MATCH($D49,'6. Patients'!$DN$9:$EI$9,0),ROWS('6. Patients'!DY$10:DY$107))),0)+
IFERROR(SUMPRODUCT('6. Patients'!CL$10:CL$107,OFFSET('6. Patients'!$EJ$9,1,MATCH($D49,'6. Patients'!$EK$9:$EW$9,0),ROWS('6. Patients'!DY$10:DY$107))),0)+
IFERROR(SUMPRODUCT('6. Patients'!CL$10:CL$107,OFFSET('6. Patients'!$EX$9,1,MATCH($D49,'6. Patients'!$EY$9:$FT$9,0),ROWS('6. Patients'!DY$10:DY$107))),0)+
IFERROR(SUMPRODUCT('6. Patients'!CL$10:CL$107,OFFSET('6. Patients'!$FU$9,1,MATCH($D49,'6. Patients'!$FV$9:$GJ$9,0),ROWS('6. Patients'!DY$10:DY$107))),0),
IFERROR(SUMPRODUCT('6. Patients'!CL$10:CL$107,OFFSET('6. Patients'!$GK$9,1,MATCH($D49,'6. Patients'!$GL$9:$HG$9,0),ROWS('6. Patients'!DY$10:DY$107))),0)+
IFERROR(SUMPRODUCT('6. Patients'!CL$10:CL$107,OFFSET('6. Patients'!$HH$9,1,MATCH($D49,'6. Patients'!$HI$9:$HU$9,0),ROWS('6. Patients'!DY$10:DY$107))),0)+
IFERROR(SUMPRODUCT('6. Patients'!CL$10:CL$107,OFFSET('6. Patients'!$HV$9,1,MATCH($D49,'6. Patients'!$HW$9:$IR$9,0),ROWS('6. Patients'!DY$10:DY$107))),0)+
IFERROR(SUMPRODUCT('6. Patients'!CL$10:CL$107,OFFSET('6. Patients'!$IS$9,1,MATCH($D49,'6. Patients'!$IT$9:$JH$9,0),ROWS('6. Patients'!DY$10:DY$107))),0),
IFERROR(SUMPRODUCT('6. Patients'!CL$10:CL$107,OFFSET('6. Patients'!$JI$9,1,MATCH($D49,'6. Patients'!$JJ$9:$KE$9,0),ROWS('6. Patients'!DY$10:DY$107))),0)+
IFERROR(SUMPRODUCT('6. Patients'!CL$10:CL$107,OFFSET('6. Patients'!$KF$9,1,MATCH($D49,'6. Patients'!$KG$9:$KS$9,0),ROWS('6. Patients'!DY$10:DY$107))),0)+
IFERROR(SUMPRODUCT('6. Patients'!CL$10:CL$107,OFFSET('6. Patients'!$KT$9,1,MATCH($D49,'6. Patients'!$KU$9:$LP$9,0),ROWS('6. Patients'!DY$10:DY$107))),0)+
IFERROR(SUMPRODUCT('6. Patients'!CL$10:CL$107,OFFSET('6. Patients'!$LQ$9,1,MATCH($D49,'6. Patients'!$LR$9:$MF$9,0),ROWS('6. Patients'!DY$10:DY$107))),0))+
IFERROR(VLOOKUP($D49,$H$109:$L$139,COLUMNS($H$108:$J$108)-1+T$7,0)*$E49*$F49*'1. General Inputs'!$J$18,0),0)</f>
        <v>0</v>
      </c>
      <c r="U49" s="3">
        <f ca="1">ROUNDUP($F49*$E49*CHOOSE(U$7,
IFERROR(SUMPRODUCT('6. Patients'!CM$10:CM$107,OFFSET('6. Patients'!$DM$9,1,MATCH($D49,'6. Patients'!$DN$9:$EI$9,0),ROWS('6. Patients'!DZ$10:DZ$107))),0)+
IFERROR(SUMPRODUCT('6. Patients'!CM$10:CM$107,OFFSET('6. Patients'!$EJ$9,1,MATCH($D49,'6. Patients'!$EK$9:$EW$9,0),ROWS('6. Patients'!DZ$10:DZ$107))),0)+
IFERROR(SUMPRODUCT('6. Patients'!CM$10:CM$107,OFFSET('6. Patients'!$EX$9,1,MATCH($D49,'6. Patients'!$EY$9:$FT$9,0),ROWS('6. Patients'!DZ$10:DZ$107))),0)+
IFERROR(SUMPRODUCT('6. Patients'!CM$10:CM$107,OFFSET('6. Patients'!$FU$9,1,MATCH($D49,'6. Patients'!$FV$9:$GJ$9,0),ROWS('6. Patients'!DZ$10:DZ$107))),0),
IFERROR(SUMPRODUCT('6. Patients'!CM$10:CM$107,OFFSET('6. Patients'!$GK$9,1,MATCH($D49,'6. Patients'!$GL$9:$HG$9,0),ROWS('6. Patients'!DZ$10:DZ$107))),0)+
IFERROR(SUMPRODUCT('6. Patients'!CM$10:CM$107,OFFSET('6. Patients'!$HH$9,1,MATCH($D49,'6. Patients'!$HI$9:$HU$9,0),ROWS('6. Patients'!DZ$10:DZ$107))),0)+
IFERROR(SUMPRODUCT('6. Patients'!CM$10:CM$107,OFFSET('6. Patients'!$HV$9,1,MATCH($D49,'6. Patients'!$HW$9:$IR$9,0),ROWS('6. Patients'!DZ$10:DZ$107))),0)+
IFERROR(SUMPRODUCT('6. Patients'!CM$10:CM$107,OFFSET('6. Patients'!$IS$9,1,MATCH($D49,'6. Patients'!$IT$9:$JH$9,0),ROWS('6. Patients'!DZ$10:DZ$107))),0),
IFERROR(SUMPRODUCT('6. Patients'!CM$10:CM$107,OFFSET('6. Patients'!$JI$9,1,MATCH($D49,'6. Patients'!$JJ$9:$KE$9,0),ROWS('6. Patients'!DZ$10:DZ$107))),0)+
IFERROR(SUMPRODUCT('6. Patients'!CM$10:CM$107,OFFSET('6. Patients'!$KF$9,1,MATCH($D49,'6. Patients'!$KG$9:$KS$9,0),ROWS('6. Patients'!DZ$10:DZ$107))),0)+
IFERROR(SUMPRODUCT('6. Patients'!CM$10:CM$107,OFFSET('6. Patients'!$KT$9,1,MATCH($D49,'6. Patients'!$KU$9:$LP$9,0),ROWS('6. Patients'!DZ$10:DZ$107))),0)+
IFERROR(SUMPRODUCT('6. Patients'!CM$10:CM$107,OFFSET('6. Patients'!$LQ$9,1,MATCH($D49,'6. Patients'!$LR$9:$MF$9,0),ROWS('6. Patients'!DZ$10:DZ$107))),0))+
IFERROR(VLOOKUP($D49,$H$109:$L$139,COLUMNS($H$108:$J$108)-1+U$7,0)*$E49*$F49*'1. General Inputs'!$J$18,0),0)</f>
        <v>0</v>
      </c>
      <c r="V49" s="3">
        <f ca="1">ROUNDUP($F49*$E49*CHOOSE(V$7,
IFERROR(SUMPRODUCT('6. Patients'!CN$10:CN$107,OFFSET('6. Patients'!$DM$9,1,MATCH($D49,'6. Patients'!$DN$9:$EI$9,0),ROWS('6. Patients'!EA$10:EA$107))),0)+
IFERROR(SUMPRODUCT('6. Patients'!CN$10:CN$107,OFFSET('6. Patients'!$EJ$9,1,MATCH($D49,'6. Patients'!$EK$9:$EW$9,0),ROWS('6. Patients'!EA$10:EA$107))),0)+
IFERROR(SUMPRODUCT('6. Patients'!CN$10:CN$107,OFFSET('6. Patients'!$EX$9,1,MATCH($D49,'6. Patients'!$EY$9:$FT$9,0),ROWS('6. Patients'!EA$10:EA$107))),0)+
IFERROR(SUMPRODUCT('6. Patients'!CN$10:CN$107,OFFSET('6. Patients'!$FU$9,1,MATCH($D49,'6. Patients'!$FV$9:$GJ$9,0),ROWS('6. Patients'!EA$10:EA$107))),0),
IFERROR(SUMPRODUCT('6. Patients'!CN$10:CN$107,OFFSET('6. Patients'!$GK$9,1,MATCH($D49,'6. Patients'!$GL$9:$HG$9,0),ROWS('6. Patients'!EA$10:EA$107))),0)+
IFERROR(SUMPRODUCT('6. Patients'!CN$10:CN$107,OFFSET('6. Patients'!$HH$9,1,MATCH($D49,'6. Patients'!$HI$9:$HU$9,0),ROWS('6. Patients'!EA$10:EA$107))),0)+
IFERROR(SUMPRODUCT('6. Patients'!CN$10:CN$107,OFFSET('6. Patients'!$HV$9,1,MATCH($D49,'6. Patients'!$HW$9:$IR$9,0),ROWS('6. Patients'!EA$10:EA$107))),0)+
IFERROR(SUMPRODUCT('6. Patients'!CN$10:CN$107,OFFSET('6. Patients'!$IS$9,1,MATCH($D49,'6. Patients'!$IT$9:$JH$9,0),ROWS('6. Patients'!EA$10:EA$107))),0),
IFERROR(SUMPRODUCT('6. Patients'!CN$10:CN$107,OFFSET('6. Patients'!$JI$9,1,MATCH($D49,'6. Patients'!$JJ$9:$KE$9,0),ROWS('6. Patients'!EA$10:EA$107))),0)+
IFERROR(SUMPRODUCT('6. Patients'!CN$10:CN$107,OFFSET('6. Patients'!$KF$9,1,MATCH($D49,'6. Patients'!$KG$9:$KS$9,0),ROWS('6. Patients'!EA$10:EA$107))),0)+
IFERROR(SUMPRODUCT('6. Patients'!CN$10:CN$107,OFFSET('6. Patients'!$KT$9,1,MATCH($D49,'6. Patients'!$KU$9:$LP$9,0),ROWS('6. Patients'!EA$10:EA$107))),0)+
IFERROR(SUMPRODUCT('6. Patients'!CN$10:CN$107,OFFSET('6. Patients'!$LQ$9,1,MATCH($D49,'6. Patients'!$LR$9:$MF$9,0),ROWS('6. Patients'!EA$10:EA$107))),0))+
IFERROR(VLOOKUP($D49,$H$109:$L$139,COLUMNS($H$108:$J$108)-1+V$7,0)*$E49*$F49*'1. General Inputs'!$J$18,0),0)</f>
        <v>0</v>
      </c>
      <c r="W49" s="3">
        <f ca="1">ROUNDUP($F49*$E49*CHOOSE(W$7,
IFERROR(SUMPRODUCT('6. Patients'!CO$10:CO$107,OFFSET('6. Patients'!$DM$9,1,MATCH($D49,'6. Patients'!$DN$9:$EI$9,0),ROWS('6. Patients'!EB$10:EB$107))),0)+
IFERROR(SUMPRODUCT('6. Patients'!CO$10:CO$107,OFFSET('6. Patients'!$EJ$9,1,MATCH($D49,'6. Patients'!$EK$9:$EW$9,0),ROWS('6. Patients'!EB$10:EB$107))),0)+
IFERROR(SUMPRODUCT('6. Patients'!CO$10:CO$107,OFFSET('6. Patients'!$EX$9,1,MATCH($D49,'6. Patients'!$EY$9:$FT$9,0),ROWS('6. Patients'!EB$10:EB$107))),0)+
IFERROR(SUMPRODUCT('6. Patients'!CO$10:CO$107,OFFSET('6. Patients'!$FU$9,1,MATCH($D49,'6. Patients'!$FV$9:$GJ$9,0),ROWS('6. Patients'!EB$10:EB$107))),0),
IFERROR(SUMPRODUCT('6. Patients'!CO$10:CO$107,OFFSET('6. Patients'!$GK$9,1,MATCH($D49,'6. Patients'!$GL$9:$HG$9,0),ROWS('6. Patients'!EB$10:EB$107))),0)+
IFERROR(SUMPRODUCT('6. Patients'!CO$10:CO$107,OFFSET('6. Patients'!$HH$9,1,MATCH($D49,'6. Patients'!$HI$9:$HU$9,0),ROWS('6. Patients'!EB$10:EB$107))),0)+
IFERROR(SUMPRODUCT('6. Patients'!CO$10:CO$107,OFFSET('6. Patients'!$HV$9,1,MATCH($D49,'6. Patients'!$HW$9:$IR$9,0),ROWS('6. Patients'!EB$10:EB$107))),0)+
IFERROR(SUMPRODUCT('6. Patients'!CO$10:CO$107,OFFSET('6. Patients'!$IS$9,1,MATCH($D49,'6. Patients'!$IT$9:$JH$9,0),ROWS('6. Patients'!EB$10:EB$107))),0),
IFERROR(SUMPRODUCT('6. Patients'!CO$10:CO$107,OFFSET('6. Patients'!$JI$9,1,MATCH($D49,'6. Patients'!$JJ$9:$KE$9,0),ROWS('6. Patients'!EB$10:EB$107))),0)+
IFERROR(SUMPRODUCT('6. Patients'!CO$10:CO$107,OFFSET('6. Patients'!$KF$9,1,MATCH($D49,'6. Patients'!$KG$9:$KS$9,0),ROWS('6. Patients'!EB$10:EB$107))),0)+
IFERROR(SUMPRODUCT('6. Patients'!CO$10:CO$107,OFFSET('6. Patients'!$KT$9,1,MATCH($D49,'6. Patients'!$KU$9:$LP$9,0),ROWS('6. Patients'!EB$10:EB$107))),0)+
IFERROR(SUMPRODUCT('6. Patients'!CO$10:CO$107,OFFSET('6. Patients'!$LQ$9,1,MATCH($D49,'6. Patients'!$LR$9:$MF$9,0),ROWS('6. Patients'!EB$10:EB$107))),0))+
IFERROR(VLOOKUP($D49,$H$109:$L$139,COLUMNS($H$108:$J$108)-1+W$7,0)*$E49*$F49*'1. General Inputs'!$J$18,0),0)</f>
        <v>0</v>
      </c>
      <c r="X49" s="3">
        <f ca="1">ROUNDUP($F49*$E49*CHOOSE(X$7,
IFERROR(SUMPRODUCT('6. Patients'!CP$10:CP$107,OFFSET('6. Patients'!$DM$9,1,MATCH($D49,'6. Patients'!$DN$9:$EI$9,0),ROWS('6. Patients'!EC$10:EC$107))),0)+
IFERROR(SUMPRODUCT('6. Patients'!CP$10:CP$107,OFFSET('6. Patients'!$EJ$9,1,MATCH($D49,'6. Patients'!$EK$9:$EW$9,0),ROWS('6. Patients'!EC$10:EC$107))),0)+
IFERROR(SUMPRODUCT('6. Patients'!CP$10:CP$107,OFFSET('6. Patients'!$EX$9,1,MATCH($D49,'6. Patients'!$EY$9:$FT$9,0),ROWS('6. Patients'!EC$10:EC$107))),0)+
IFERROR(SUMPRODUCT('6. Patients'!CP$10:CP$107,OFFSET('6. Patients'!$FU$9,1,MATCH($D49,'6. Patients'!$FV$9:$GJ$9,0),ROWS('6. Patients'!EC$10:EC$107))),0),
IFERROR(SUMPRODUCT('6. Patients'!CP$10:CP$107,OFFSET('6. Patients'!$GK$9,1,MATCH($D49,'6. Patients'!$GL$9:$HG$9,0),ROWS('6. Patients'!EC$10:EC$107))),0)+
IFERROR(SUMPRODUCT('6. Patients'!CP$10:CP$107,OFFSET('6. Patients'!$HH$9,1,MATCH($D49,'6. Patients'!$HI$9:$HU$9,0),ROWS('6. Patients'!EC$10:EC$107))),0)+
IFERROR(SUMPRODUCT('6. Patients'!CP$10:CP$107,OFFSET('6. Patients'!$HV$9,1,MATCH($D49,'6. Patients'!$HW$9:$IR$9,0),ROWS('6. Patients'!EC$10:EC$107))),0)+
IFERROR(SUMPRODUCT('6. Patients'!CP$10:CP$107,OFFSET('6. Patients'!$IS$9,1,MATCH($D49,'6. Patients'!$IT$9:$JH$9,0),ROWS('6. Patients'!EC$10:EC$107))),0),
IFERROR(SUMPRODUCT('6. Patients'!CP$10:CP$107,OFFSET('6. Patients'!$JI$9,1,MATCH($D49,'6. Patients'!$JJ$9:$KE$9,0),ROWS('6. Patients'!EC$10:EC$107))),0)+
IFERROR(SUMPRODUCT('6. Patients'!CP$10:CP$107,OFFSET('6. Patients'!$KF$9,1,MATCH($D49,'6. Patients'!$KG$9:$KS$9,0),ROWS('6. Patients'!EC$10:EC$107))),0)+
IFERROR(SUMPRODUCT('6. Patients'!CP$10:CP$107,OFFSET('6. Patients'!$KT$9,1,MATCH($D49,'6. Patients'!$KU$9:$LP$9,0),ROWS('6. Patients'!EC$10:EC$107))),0)+
IFERROR(SUMPRODUCT('6. Patients'!CP$10:CP$107,OFFSET('6. Patients'!$LQ$9,1,MATCH($D49,'6. Patients'!$LR$9:$MF$9,0),ROWS('6. Patients'!EC$10:EC$107))),0))+
IFERROR(VLOOKUP($D49,$H$109:$L$139,COLUMNS($H$108:$J$108)-1+X$7,0)*$E49*$F49*'1. General Inputs'!$J$18,0),0)</f>
        <v>0</v>
      </c>
      <c r="Y49" s="3">
        <f ca="1">ROUNDUP($F49*$E49*CHOOSE(Y$7,
IFERROR(SUMPRODUCT('6. Patients'!CQ$10:CQ$107,OFFSET('6. Patients'!$DM$9,1,MATCH($D49,'6. Patients'!$DN$9:$EI$9,0),ROWS('6. Patients'!ED$10:ED$107))),0)+
IFERROR(SUMPRODUCT('6. Patients'!CQ$10:CQ$107,OFFSET('6. Patients'!$EJ$9,1,MATCH($D49,'6. Patients'!$EK$9:$EW$9,0),ROWS('6. Patients'!ED$10:ED$107))),0)+
IFERROR(SUMPRODUCT('6. Patients'!CQ$10:CQ$107,OFFSET('6. Patients'!$EX$9,1,MATCH($D49,'6. Patients'!$EY$9:$FT$9,0),ROWS('6. Patients'!ED$10:ED$107))),0)+
IFERROR(SUMPRODUCT('6. Patients'!CQ$10:CQ$107,OFFSET('6. Patients'!$FU$9,1,MATCH($D49,'6. Patients'!$FV$9:$GJ$9,0),ROWS('6. Patients'!ED$10:ED$107))),0),
IFERROR(SUMPRODUCT('6. Patients'!CQ$10:CQ$107,OFFSET('6. Patients'!$GK$9,1,MATCH($D49,'6. Patients'!$GL$9:$HG$9,0),ROWS('6. Patients'!ED$10:ED$107))),0)+
IFERROR(SUMPRODUCT('6. Patients'!CQ$10:CQ$107,OFFSET('6. Patients'!$HH$9,1,MATCH($D49,'6. Patients'!$HI$9:$HU$9,0),ROWS('6. Patients'!ED$10:ED$107))),0)+
IFERROR(SUMPRODUCT('6. Patients'!CQ$10:CQ$107,OFFSET('6. Patients'!$HV$9,1,MATCH($D49,'6. Patients'!$HW$9:$IR$9,0),ROWS('6. Patients'!ED$10:ED$107))),0)+
IFERROR(SUMPRODUCT('6. Patients'!CQ$10:CQ$107,OFFSET('6. Patients'!$IS$9,1,MATCH($D49,'6. Patients'!$IT$9:$JH$9,0),ROWS('6. Patients'!ED$10:ED$107))),0),
IFERROR(SUMPRODUCT('6. Patients'!CQ$10:CQ$107,OFFSET('6. Patients'!$JI$9,1,MATCH($D49,'6. Patients'!$JJ$9:$KE$9,0),ROWS('6. Patients'!ED$10:ED$107))),0)+
IFERROR(SUMPRODUCT('6. Patients'!CQ$10:CQ$107,OFFSET('6. Patients'!$KF$9,1,MATCH($D49,'6. Patients'!$KG$9:$KS$9,0),ROWS('6. Patients'!ED$10:ED$107))),0)+
IFERROR(SUMPRODUCT('6. Patients'!CQ$10:CQ$107,OFFSET('6. Patients'!$KT$9,1,MATCH($D49,'6. Patients'!$KU$9:$LP$9,0),ROWS('6. Patients'!ED$10:ED$107))),0)+
IFERROR(SUMPRODUCT('6. Patients'!CQ$10:CQ$107,OFFSET('6. Patients'!$LQ$9,1,MATCH($D49,'6. Patients'!$LR$9:$MF$9,0),ROWS('6. Patients'!ED$10:ED$107))),0))+
IFERROR(VLOOKUP($D49,$H$109:$L$139,COLUMNS($H$108:$J$108)-1+Y$7,0)*$E49*$F49*'1. General Inputs'!$J$18,0),0)</f>
        <v>0</v>
      </c>
      <c r="Z49" s="3">
        <f ca="1">ROUNDUP($F49*$E49*CHOOSE(Z$7,
IFERROR(SUMPRODUCT('6. Patients'!CR$10:CR$107,OFFSET('6. Patients'!$DM$9,1,MATCH($D49,'6. Patients'!$DN$9:$EI$9,0),ROWS('6. Patients'!EE$10:EE$107))),0)+
IFERROR(SUMPRODUCT('6. Patients'!CR$10:CR$107,OFFSET('6. Patients'!$EJ$9,1,MATCH($D49,'6. Patients'!$EK$9:$EW$9,0),ROWS('6. Patients'!EE$10:EE$107))),0)+
IFERROR(SUMPRODUCT('6. Patients'!CR$10:CR$107,OFFSET('6. Patients'!$EX$9,1,MATCH($D49,'6. Patients'!$EY$9:$FT$9,0),ROWS('6. Patients'!EE$10:EE$107))),0)+
IFERROR(SUMPRODUCT('6. Patients'!CR$10:CR$107,OFFSET('6. Patients'!$FU$9,1,MATCH($D49,'6. Patients'!$FV$9:$GJ$9,0),ROWS('6. Patients'!EE$10:EE$107))),0),
IFERROR(SUMPRODUCT('6. Patients'!CR$10:CR$107,OFFSET('6. Patients'!$GK$9,1,MATCH($D49,'6. Patients'!$GL$9:$HG$9,0),ROWS('6. Patients'!EE$10:EE$107))),0)+
IFERROR(SUMPRODUCT('6. Patients'!CR$10:CR$107,OFFSET('6. Patients'!$HH$9,1,MATCH($D49,'6. Patients'!$HI$9:$HU$9,0),ROWS('6. Patients'!EE$10:EE$107))),0)+
IFERROR(SUMPRODUCT('6. Patients'!CR$10:CR$107,OFFSET('6. Patients'!$HV$9,1,MATCH($D49,'6. Patients'!$HW$9:$IR$9,0),ROWS('6. Patients'!EE$10:EE$107))),0)+
IFERROR(SUMPRODUCT('6. Patients'!CR$10:CR$107,OFFSET('6. Patients'!$IS$9,1,MATCH($D49,'6. Patients'!$IT$9:$JH$9,0),ROWS('6. Patients'!EE$10:EE$107))),0),
IFERROR(SUMPRODUCT('6. Patients'!CR$10:CR$107,OFFSET('6. Patients'!$JI$9,1,MATCH($D49,'6. Patients'!$JJ$9:$KE$9,0),ROWS('6. Patients'!EE$10:EE$107))),0)+
IFERROR(SUMPRODUCT('6. Patients'!CR$10:CR$107,OFFSET('6. Patients'!$KF$9,1,MATCH($D49,'6. Patients'!$KG$9:$KS$9,0),ROWS('6. Patients'!EE$10:EE$107))),0)+
IFERROR(SUMPRODUCT('6. Patients'!CR$10:CR$107,OFFSET('6. Patients'!$KT$9,1,MATCH($D49,'6. Patients'!$KU$9:$LP$9,0),ROWS('6. Patients'!EE$10:EE$107))),0)+
IFERROR(SUMPRODUCT('6. Patients'!CR$10:CR$107,OFFSET('6. Patients'!$LQ$9,1,MATCH($D49,'6. Patients'!$LR$9:$MF$9,0),ROWS('6. Patients'!EE$10:EE$107))),0))+
IFERROR(VLOOKUP($D49,$H$109:$L$139,COLUMNS($H$108:$J$108)-1+Z$7,0)*$E49*$F49*'1. General Inputs'!$J$18,0),0)</f>
        <v>0</v>
      </c>
      <c r="AA49" s="3">
        <f ca="1">ROUNDUP($F49*$E49*CHOOSE(AA$7,
IFERROR(SUMPRODUCT('6. Patients'!CS$10:CS$107,OFFSET('6. Patients'!$DM$9,1,MATCH($D49,'6. Patients'!$DN$9:$EI$9,0),ROWS('6. Patients'!EF$10:EF$107))),0)+
IFERROR(SUMPRODUCT('6. Patients'!CS$10:CS$107,OFFSET('6. Patients'!$EJ$9,1,MATCH($D49,'6. Patients'!$EK$9:$EW$9,0),ROWS('6. Patients'!EF$10:EF$107))),0)+
IFERROR(SUMPRODUCT('6. Patients'!CS$10:CS$107,OFFSET('6. Patients'!$EX$9,1,MATCH($D49,'6. Patients'!$EY$9:$FT$9,0),ROWS('6. Patients'!EF$10:EF$107))),0)+
IFERROR(SUMPRODUCT('6. Patients'!CS$10:CS$107,OFFSET('6. Patients'!$FU$9,1,MATCH($D49,'6. Patients'!$FV$9:$GJ$9,0),ROWS('6. Patients'!EF$10:EF$107))),0),
IFERROR(SUMPRODUCT('6. Patients'!CS$10:CS$107,OFFSET('6. Patients'!$GK$9,1,MATCH($D49,'6. Patients'!$GL$9:$HG$9,0),ROWS('6. Patients'!EF$10:EF$107))),0)+
IFERROR(SUMPRODUCT('6. Patients'!CS$10:CS$107,OFFSET('6. Patients'!$HH$9,1,MATCH($D49,'6. Patients'!$HI$9:$HU$9,0),ROWS('6. Patients'!EF$10:EF$107))),0)+
IFERROR(SUMPRODUCT('6. Patients'!CS$10:CS$107,OFFSET('6. Patients'!$HV$9,1,MATCH($D49,'6. Patients'!$HW$9:$IR$9,0),ROWS('6. Patients'!EF$10:EF$107))),0)+
IFERROR(SUMPRODUCT('6. Patients'!CS$10:CS$107,OFFSET('6. Patients'!$IS$9,1,MATCH($D49,'6. Patients'!$IT$9:$JH$9,0),ROWS('6. Patients'!EF$10:EF$107))),0),
IFERROR(SUMPRODUCT('6. Patients'!CS$10:CS$107,OFFSET('6. Patients'!$JI$9,1,MATCH($D49,'6. Patients'!$JJ$9:$KE$9,0),ROWS('6. Patients'!EF$10:EF$107))),0)+
IFERROR(SUMPRODUCT('6. Patients'!CS$10:CS$107,OFFSET('6. Patients'!$KF$9,1,MATCH($D49,'6. Patients'!$KG$9:$KS$9,0),ROWS('6. Patients'!EF$10:EF$107))),0)+
IFERROR(SUMPRODUCT('6. Patients'!CS$10:CS$107,OFFSET('6. Patients'!$KT$9,1,MATCH($D49,'6. Patients'!$KU$9:$LP$9,0),ROWS('6. Patients'!EF$10:EF$107))),0)+
IFERROR(SUMPRODUCT('6. Patients'!CS$10:CS$107,OFFSET('6. Patients'!$LQ$9,1,MATCH($D49,'6. Patients'!$LR$9:$MF$9,0),ROWS('6. Patients'!EF$10:EF$107))),0))+
IFERROR(VLOOKUP($D49,$H$109:$L$139,COLUMNS($H$108:$J$108)-1+AA$7,0)*$E49*$F49*'1. General Inputs'!$J$18,0),0)</f>
        <v>0</v>
      </c>
      <c r="AB49" s="3">
        <f ca="1">ROUNDUP($F49*$E49*CHOOSE(AB$7,
IFERROR(SUMPRODUCT('6. Patients'!CT$10:CT$107,OFFSET('6. Patients'!$DM$9,1,MATCH($D49,'6. Patients'!$DN$9:$EI$9,0),ROWS('6. Patients'!EG$10:EG$107))),0)+
IFERROR(SUMPRODUCT('6. Patients'!CT$10:CT$107,OFFSET('6. Patients'!$EJ$9,1,MATCH($D49,'6. Patients'!$EK$9:$EW$9,0),ROWS('6. Patients'!EG$10:EG$107))),0)+
IFERROR(SUMPRODUCT('6. Patients'!CT$10:CT$107,OFFSET('6. Patients'!$EX$9,1,MATCH($D49,'6. Patients'!$EY$9:$FT$9,0),ROWS('6. Patients'!EG$10:EG$107))),0)+
IFERROR(SUMPRODUCT('6. Patients'!CT$10:CT$107,OFFSET('6. Patients'!$FU$9,1,MATCH($D49,'6. Patients'!$FV$9:$GJ$9,0),ROWS('6. Patients'!EG$10:EG$107))),0),
IFERROR(SUMPRODUCT('6. Patients'!CT$10:CT$107,OFFSET('6. Patients'!$GK$9,1,MATCH($D49,'6. Patients'!$GL$9:$HG$9,0),ROWS('6. Patients'!EG$10:EG$107))),0)+
IFERROR(SUMPRODUCT('6. Patients'!CT$10:CT$107,OFFSET('6. Patients'!$HH$9,1,MATCH($D49,'6. Patients'!$HI$9:$HU$9,0),ROWS('6. Patients'!EG$10:EG$107))),0)+
IFERROR(SUMPRODUCT('6. Patients'!CT$10:CT$107,OFFSET('6. Patients'!$HV$9,1,MATCH($D49,'6. Patients'!$HW$9:$IR$9,0),ROWS('6. Patients'!EG$10:EG$107))),0)+
IFERROR(SUMPRODUCT('6. Patients'!CT$10:CT$107,OFFSET('6. Patients'!$IS$9,1,MATCH($D49,'6. Patients'!$IT$9:$JH$9,0),ROWS('6. Patients'!EG$10:EG$107))),0),
IFERROR(SUMPRODUCT('6. Patients'!CT$10:CT$107,OFFSET('6. Patients'!$JI$9,1,MATCH($D49,'6. Patients'!$JJ$9:$KE$9,0),ROWS('6. Patients'!EG$10:EG$107))),0)+
IFERROR(SUMPRODUCT('6. Patients'!CT$10:CT$107,OFFSET('6. Patients'!$KF$9,1,MATCH($D49,'6. Patients'!$KG$9:$KS$9,0),ROWS('6. Patients'!EG$10:EG$107))),0)+
IFERROR(SUMPRODUCT('6. Patients'!CT$10:CT$107,OFFSET('6. Patients'!$KT$9,1,MATCH($D49,'6. Patients'!$KU$9:$LP$9,0),ROWS('6. Patients'!EG$10:EG$107))),0)+
IFERROR(SUMPRODUCT('6. Patients'!CT$10:CT$107,OFFSET('6. Patients'!$LQ$9,1,MATCH($D49,'6. Patients'!$LR$9:$MF$9,0),ROWS('6. Patients'!EG$10:EG$107))),0))+
IFERROR(VLOOKUP($D49,$H$109:$L$139,COLUMNS($H$108:$J$108)-1+AB$7,0)*$E49*$F49*'1. General Inputs'!$J$18,0),0)</f>
        <v>0</v>
      </c>
      <c r="AC49" s="3">
        <f ca="1">ROUNDUP($F49*$E49*CHOOSE(AC$7,
IFERROR(SUMPRODUCT('6. Patients'!CU$10:CU$107,OFFSET('6. Patients'!$DM$9,1,MATCH($D49,'6. Patients'!$DN$9:$EI$9,0),ROWS('6. Patients'!EH$10:EH$107))),0)+
IFERROR(SUMPRODUCT('6. Patients'!CU$10:CU$107,OFFSET('6. Patients'!$EJ$9,1,MATCH($D49,'6. Patients'!$EK$9:$EW$9,0),ROWS('6. Patients'!EH$10:EH$107))),0)+
IFERROR(SUMPRODUCT('6. Patients'!CU$10:CU$107,OFFSET('6. Patients'!$EX$9,1,MATCH($D49,'6. Patients'!$EY$9:$FT$9,0),ROWS('6. Patients'!EH$10:EH$107))),0)+
IFERROR(SUMPRODUCT('6. Patients'!CU$10:CU$107,OFFSET('6. Patients'!$FU$9,1,MATCH($D49,'6. Patients'!$FV$9:$GJ$9,0),ROWS('6. Patients'!EH$10:EH$107))),0),
IFERROR(SUMPRODUCT('6. Patients'!CU$10:CU$107,OFFSET('6. Patients'!$GK$9,1,MATCH($D49,'6. Patients'!$GL$9:$HG$9,0),ROWS('6. Patients'!EH$10:EH$107))),0)+
IFERROR(SUMPRODUCT('6. Patients'!CU$10:CU$107,OFFSET('6. Patients'!$HH$9,1,MATCH($D49,'6. Patients'!$HI$9:$HU$9,0),ROWS('6. Patients'!EH$10:EH$107))),0)+
IFERROR(SUMPRODUCT('6. Patients'!CU$10:CU$107,OFFSET('6. Patients'!$HV$9,1,MATCH($D49,'6. Patients'!$HW$9:$IR$9,0),ROWS('6. Patients'!EH$10:EH$107))),0)+
IFERROR(SUMPRODUCT('6. Patients'!CU$10:CU$107,OFFSET('6. Patients'!$IS$9,1,MATCH($D49,'6. Patients'!$IT$9:$JH$9,0),ROWS('6. Patients'!EH$10:EH$107))),0),
IFERROR(SUMPRODUCT('6. Patients'!CU$10:CU$107,OFFSET('6. Patients'!$JI$9,1,MATCH($D49,'6. Patients'!$JJ$9:$KE$9,0),ROWS('6. Patients'!EH$10:EH$107))),0)+
IFERROR(SUMPRODUCT('6. Patients'!CU$10:CU$107,OFFSET('6. Patients'!$KF$9,1,MATCH($D49,'6. Patients'!$KG$9:$KS$9,0),ROWS('6. Patients'!EH$10:EH$107))),0)+
IFERROR(SUMPRODUCT('6. Patients'!CU$10:CU$107,OFFSET('6. Patients'!$KT$9,1,MATCH($D49,'6. Patients'!$KU$9:$LP$9,0),ROWS('6. Patients'!EH$10:EH$107))),0)+
IFERROR(SUMPRODUCT('6. Patients'!CU$10:CU$107,OFFSET('6. Patients'!$LQ$9,1,MATCH($D49,'6. Patients'!$LR$9:$MF$9,0),ROWS('6. Patients'!EH$10:EH$107))),0))+
IFERROR(VLOOKUP($D49,$H$109:$L$139,COLUMNS($H$108:$J$108)-1+AC$7,0)*$E49*$F49*'1. General Inputs'!$J$18,0),0)</f>
        <v>0</v>
      </c>
      <c r="AD49" s="3">
        <f ca="1">ROUNDUP($F49*$E49*CHOOSE(AD$7,
IFERROR(SUMPRODUCT('6. Patients'!CV$10:CV$107,OFFSET('6. Patients'!$DM$9,1,MATCH($D49,'6. Patients'!$DN$9:$EI$9,0),ROWS('6. Patients'!EI$10:EI$107))),0)+
IFERROR(SUMPRODUCT('6. Patients'!CV$10:CV$107,OFFSET('6. Patients'!$EJ$9,1,MATCH($D49,'6. Patients'!$EK$9:$EW$9,0),ROWS('6. Patients'!EI$10:EI$107))),0)+
IFERROR(SUMPRODUCT('6. Patients'!CV$10:CV$107,OFFSET('6. Patients'!$EX$9,1,MATCH($D49,'6. Patients'!$EY$9:$FT$9,0),ROWS('6. Patients'!EI$10:EI$107))),0)+
IFERROR(SUMPRODUCT('6. Patients'!CV$10:CV$107,OFFSET('6. Patients'!$FU$9,1,MATCH($D49,'6. Patients'!$FV$9:$GJ$9,0),ROWS('6. Patients'!EI$10:EI$107))),0),
IFERROR(SUMPRODUCT('6. Patients'!CV$10:CV$107,OFFSET('6. Patients'!$GK$9,1,MATCH($D49,'6. Patients'!$GL$9:$HG$9,0),ROWS('6. Patients'!EI$10:EI$107))),0)+
IFERROR(SUMPRODUCT('6. Patients'!CV$10:CV$107,OFFSET('6. Patients'!$HH$9,1,MATCH($D49,'6. Patients'!$HI$9:$HU$9,0),ROWS('6. Patients'!EI$10:EI$107))),0)+
IFERROR(SUMPRODUCT('6. Patients'!CV$10:CV$107,OFFSET('6. Patients'!$HV$9,1,MATCH($D49,'6. Patients'!$HW$9:$IR$9,0),ROWS('6. Patients'!EI$10:EI$107))),0)+
IFERROR(SUMPRODUCT('6. Patients'!CV$10:CV$107,OFFSET('6. Patients'!$IS$9,1,MATCH($D49,'6. Patients'!$IT$9:$JH$9,0),ROWS('6. Patients'!EI$10:EI$107))),0),
IFERROR(SUMPRODUCT('6. Patients'!CV$10:CV$107,OFFSET('6. Patients'!$JI$9,1,MATCH($D49,'6. Patients'!$JJ$9:$KE$9,0),ROWS('6. Patients'!EI$10:EI$107))),0)+
IFERROR(SUMPRODUCT('6. Patients'!CV$10:CV$107,OFFSET('6. Patients'!$KF$9,1,MATCH($D49,'6. Patients'!$KG$9:$KS$9,0),ROWS('6. Patients'!EI$10:EI$107))),0)+
IFERROR(SUMPRODUCT('6. Patients'!CV$10:CV$107,OFFSET('6. Patients'!$KT$9,1,MATCH($D49,'6. Patients'!$KU$9:$LP$9,0),ROWS('6. Patients'!EI$10:EI$107))),0)+
IFERROR(SUMPRODUCT('6. Patients'!CV$10:CV$107,OFFSET('6. Patients'!$LQ$9,1,MATCH($D49,'6. Patients'!$LR$9:$MF$9,0),ROWS('6. Patients'!EI$10:EI$107))),0))+
IFERROR(VLOOKUP($D49,$H$109:$L$139,COLUMNS($H$108:$J$108)-1+AD$7,0)*$E49*$F49*'1. General Inputs'!$J$18,0),0)</f>
        <v>0</v>
      </c>
      <c r="AE49" s="3">
        <f ca="1">ROUNDUP($F49*$E49*CHOOSE(AE$7,
IFERROR(SUMPRODUCT('6. Patients'!CW$10:CW$107,OFFSET('6. Patients'!$DM$9,1,MATCH($D49,'6. Patients'!$DN$9:$EI$9,0),ROWS('6. Patients'!EJ$10:EJ$107))),0)+
IFERROR(SUMPRODUCT('6. Patients'!CW$10:CW$107,OFFSET('6. Patients'!$EJ$9,1,MATCH($D49,'6. Patients'!$EK$9:$EW$9,0),ROWS('6. Patients'!EJ$10:EJ$107))),0)+
IFERROR(SUMPRODUCT('6. Patients'!CW$10:CW$107,OFFSET('6. Patients'!$EX$9,1,MATCH($D49,'6. Patients'!$EY$9:$FT$9,0),ROWS('6. Patients'!EJ$10:EJ$107))),0)+
IFERROR(SUMPRODUCT('6. Patients'!CW$10:CW$107,OFFSET('6. Patients'!$FU$9,1,MATCH($D49,'6. Patients'!$FV$9:$GJ$9,0),ROWS('6. Patients'!EJ$10:EJ$107))),0),
IFERROR(SUMPRODUCT('6. Patients'!CW$10:CW$107,OFFSET('6. Patients'!$GK$9,1,MATCH($D49,'6. Patients'!$GL$9:$HG$9,0),ROWS('6. Patients'!EJ$10:EJ$107))),0)+
IFERROR(SUMPRODUCT('6. Patients'!CW$10:CW$107,OFFSET('6. Patients'!$HH$9,1,MATCH($D49,'6. Patients'!$HI$9:$HU$9,0),ROWS('6. Patients'!EJ$10:EJ$107))),0)+
IFERROR(SUMPRODUCT('6. Patients'!CW$10:CW$107,OFFSET('6. Patients'!$HV$9,1,MATCH($D49,'6. Patients'!$HW$9:$IR$9,0),ROWS('6. Patients'!EJ$10:EJ$107))),0)+
IFERROR(SUMPRODUCT('6. Patients'!CW$10:CW$107,OFFSET('6. Patients'!$IS$9,1,MATCH($D49,'6. Patients'!$IT$9:$JH$9,0),ROWS('6. Patients'!EJ$10:EJ$107))),0),
IFERROR(SUMPRODUCT('6. Patients'!CW$10:CW$107,OFFSET('6. Patients'!$JI$9,1,MATCH($D49,'6. Patients'!$JJ$9:$KE$9,0),ROWS('6. Patients'!EJ$10:EJ$107))),0)+
IFERROR(SUMPRODUCT('6. Patients'!CW$10:CW$107,OFFSET('6. Patients'!$KF$9,1,MATCH($D49,'6. Patients'!$KG$9:$KS$9,0),ROWS('6. Patients'!EJ$10:EJ$107))),0)+
IFERROR(SUMPRODUCT('6. Patients'!CW$10:CW$107,OFFSET('6. Patients'!$KT$9,1,MATCH($D49,'6. Patients'!$KU$9:$LP$9,0),ROWS('6. Patients'!EJ$10:EJ$107))),0)+
IFERROR(SUMPRODUCT('6. Patients'!CW$10:CW$107,OFFSET('6. Patients'!$LQ$9,1,MATCH($D49,'6. Patients'!$LR$9:$MF$9,0),ROWS('6. Patients'!EJ$10:EJ$107))),0))+
IFERROR(VLOOKUP($D49,$H$109:$L$139,COLUMNS($H$108:$J$108)-1+AE$7,0)*$E49*$F49*'1. General Inputs'!$J$18,0),0)</f>
        <v>0</v>
      </c>
      <c r="AF49" s="3">
        <f ca="1">ROUNDUP($F49*$E49*CHOOSE(AF$7,
IFERROR(SUMPRODUCT('6. Patients'!CX$10:CX$107,OFFSET('6. Patients'!$DM$9,1,MATCH($D49,'6. Patients'!$DN$9:$EI$9,0),ROWS('6. Patients'!EK$10:EK$107))),0)+
IFERROR(SUMPRODUCT('6. Patients'!CX$10:CX$107,OFFSET('6. Patients'!$EJ$9,1,MATCH($D49,'6. Patients'!$EK$9:$EW$9,0),ROWS('6. Patients'!EK$10:EK$107))),0)+
IFERROR(SUMPRODUCT('6. Patients'!CX$10:CX$107,OFFSET('6. Patients'!$EX$9,1,MATCH($D49,'6. Patients'!$EY$9:$FT$9,0),ROWS('6. Patients'!EK$10:EK$107))),0)+
IFERROR(SUMPRODUCT('6. Patients'!CX$10:CX$107,OFFSET('6. Patients'!$FU$9,1,MATCH($D49,'6. Patients'!$FV$9:$GJ$9,0),ROWS('6. Patients'!EK$10:EK$107))),0),
IFERROR(SUMPRODUCT('6. Patients'!CX$10:CX$107,OFFSET('6. Patients'!$GK$9,1,MATCH($D49,'6. Patients'!$GL$9:$HG$9,0),ROWS('6. Patients'!EK$10:EK$107))),0)+
IFERROR(SUMPRODUCT('6. Patients'!CX$10:CX$107,OFFSET('6. Patients'!$HH$9,1,MATCH($D49,'6. Patients'!$HI$9:$HU$9,0),ROWS('6. Patients'!EK$10:EK$107))),0)+
IFERROR(SUMPRODUCT('6. Patients'!CX$10:CX$107,OFFSET('6. Patients'!$HV$9,1,MATCH($D49,'6. Patients'!$HW$9:$IR$9,0),ROWS('6. Patients'!EK$10:EK$107))),0)+
IFERROR(SUMPRODUCT('6. Patients'!CX$10:CX$107,OFFSET('6. Patients'!$IS$9,1,MATCH($D49,'6. Patients'!$IT$9:$JH$9,0),ROWS('6. Patients'!EK$10:EK$107))),0),
IFERROR(SUMPRODUCT('6. Patients'!CX$10:CX$107,OFFSET('6. Patients'!$JI$9,1,MATCH($D49,'6. Patients'!$JJ$9:$KE$9,0),ROWS('6. Patients'!EK$10:EK$107))),0)+
IFERROR(SUMPRODUCT('6. Patients'!CX$10:CX$107,OFFSET('6. Patients'!$KF$9,1,MATCH($D49,'6. Patients'!$KG$9:$KS$9,0),ROWS('6. Patients'!EK$10:EK$107))),0)+
IFERROR(SUMPRODUCT('6. Patients'!CX$10:CX$107,OFFSET('6. Patients'!$KT$9,1,MATCH($D49,'6. Patients'!$KU$9:$LP$9,0),ROWS('6. Patients'!EK$10:EK$107))),0)+
IFERROR(SUMPRODUCT('6. Patients'!CX$10:CX$107,OFFSET('6. Patients'!$LQ$9,1,MATCH($D49,'6. Patients'!$LR$9:$MF$9,0),ROWS('6. Patients'!EK$10:EK$107))),0))+
IFERROR(VLOOKUP($D49,$H$109:$L$139,COLUMNS($H$108:$J$108)-1+AF$7,0)*$E49*$F49*'1. General Inputs'!$J$18,0),0)</f>
        <v>0</v>
      </c>
      <c r="AG49" s="3">
        <f ca="1">ROUNDUP($F49*$E49*CHOOSE(AG$7,
IFERROR(SUMPRODUCT('6. Patients'!CY$10:CY$107,OFFSET('6. Patients'!$DM$9,1,MATCH($D49,'6. Patients'!$DN$9:$EI$9,0),ROWS('6. Patients'!EL$10:EL$107))),0)+
IFERROR(SUMPRODUCT('6. Patients'!CY$10:CY$107,OFFSET('6. Patients'!$EJ$9,1,MATCH($D49,'6. Patients'!$EK$9:$EW$9,0),ROWS('6. Patients'!EL$10:EL$107))),0)+
IFERROR(SUMPRODUCT('6. Patients'!CY$10:CY$107,OFFSET('6. Patients'!$EX$9,1,MATCH($D49,'6. Patients'!$EY$9:$FT$9,0),ROWS('6. Patients'!EL$10:EL$107))),0)+
IFERROR(SUMPRODUCT('6. Patients'!CY$10:CY$107,OFFSET('6. Patients'!$FU$9,1,MATCH($D49,'6. Patients'!$FV$9:$GJ$9,0),ROWS('6. Patients'!EL$10:EL$107))),0),
IFERROR(SUMPRODUCT('6. Patients'!CY$10:CY$107,OFFSET('6. Patients'!$GK$9,1,MATCH($D49,'6. Patients'!$GL$9:$HG$9,0),ROWS('6. Patients'!EL$10:EL$107))),0)+
IFERROR(SUMPRODUCT('6. Patients'!CY$10:CY$107,OFFSET('6. Patients'!$HH$9,1,MATCH($D49,'6. Patients'!$HI$9:$HU$9,0),ROWS('6. Patients'!EL$10:EL$107))),0)+
IFERROR(SUMPRODUCT('6. Patients'!CY$10:CY$107,OFFSET('6. Patients'!$HV$9,1,MATCH($D49,'6. Patients'!$HW$9:$IR$9,0),ROWS('6. Patients'!EL$10:EL$107))),0)+
IFERROR(SUMPRODUCT('6. Patients'!CY$10:CY$107,OFFSET('6. Patients'!$IS$9,1,MATCH($D49,'6. Patients'!$IT$9:$JH$9,0),ROWS('6. Patients'!EL$10:EL$107))),0),
IFERROR(SUMPRODUCT('6. Patients'!CY$10:CY$107,OFFSET('6. Patients'!$JI$9,1,MATCH($D49,'6. Patients'!$JJ$9:$KE$9,0),ROWS('6. Patients'!EL$10:EL$107))),0)+
IFERROR(SUMPRODUCT('6. Patients'!CY$10:CY$107,OFFSET('6. Patients'!$KF$9,1,MATCH($D49,'6. Patients'!$KG$9:$KS$9,0),ROWS('6. Patients'!EL$10:EL$107))),0)+
IFERROR(SUMPRODUCT('6. Patients'!CY$10:CY$107,OFFSET('6. Patients'!$KT$9,1,MATCH($D49,'6. Patients'!$KU$9:$LP$9,0),ROWS('6. Patients'!EL$10:EL$107))),0)+
IFERROR(SUMPRODUCT('6. Patients'!CY$10:CY$107,OFFSET('6. Patients'!$LQ$9,1,MATCH($D49,'6. Patients'!$LR$9:$MF$9,0),ROWS('6. Patients'!EL$10:EL$107))),0))+
IFERROR(VLOOKUP($D49,$H$109:$L$139,COLUMNS($H$108:$J$108)-1+AG$7,0)*$E49*$F49*'1. General Inputs'!$J$18,0),0)</f>
        <v>0</v>
      </c>
      <c r="AH49" s="3">
        <f ca="1">ROUNDUP($F49*$E49*CHOOSE(AH$7,
IFERROR(SUMPRODUCT('6. Patients'!CZ$10:CZ$107,OFFSET('6. Patients'!$DM$9,1,MATCH($D49,'6. Patients'!$DN$9:$EI$9,0),ROWS('6. Patients'!EM$10:EM$107))),0)+
IFERROR(SUMPRODUCT('6. Patients'!CZ$10:CZ$107,OFFSET('6. Patients'!$EJ$9,1,MATCH($D49,'6. Patients'!$EK$9:$EW$9,0),ROWS('6. Patients'!EM$10:EM$107))),0)+
IFERROR(SUMPRODUCT('6. Patients'!CZ$10:CZ$107,OFFSET('6. Patients'!$EX$9,1,MATCH($D49,'6. Patients'!$EY$9:$FT$9,0),ROWS('6. Patients'!EM$10:EM$107))),0)+
IFERROR(SUMPRODUCT('6. Patients'!CZ$10:CZ$107,OFFSET('6. Patients'!$FU$9,1,MATCH($D49,'6. Patients'!$FV$9:$GJ$9,0),ROWS('6. Patients'!EM$10:EM$107))),0),
IFERROR(SUMPRODUCT('6. Patients'!CZ$10:CZ$107,OFFSET('6. Patients'!$GK$9,1,MATCH($D49,'6. Patients'!$GL$9:$HG$9,0),ROWS('6. Patients'!EM$10:EM$107))),0)+
IFERROR(SUMPRODUCT('6. Patients'!CZ$10:CZ$107,OFFSET('6. Patients'!$HH$9,1,MATCH($D49,'6. Patients'!$HI$9:$HU$9,0),ROWS('6. Patients'!EM$10:EM$107))),0)+
IFERROR(SUMPRODUCT('6. Patients'!CZ$10:CZ$107,OFFSET('6. Patients'!$HV$9,1,MATCH($D49,'6. Patients'!$HW$9:$IR$9,0),ROWS('6. Patients'!EM$10:EM$107))),0)+
IFERROR(SUMPRODUCT('6. Patients'!CZ$10:CZ$107,OFFSET('6. Patients'!$IS$9,1,MATCH($D49,'6. Patients'!$IT$9:$JH$9,0),ROWS('6. Patients'!EM$10:EM$107))),0),
IFERROR(SUMPRODUCT('6. Patients'!CZ$10:CZ$107,OFFSET('6. Patients'!$JI$9,1,MATCH($D49,'6. Patients'!$JJ$9:$KE$9,0),ROWS('6. Patients'!EM$10:EM$107))),0)+
IFERROR(SUMPRODUCT('6. Patients'!CZ$10:CZ$107,OFFSET('6. Patients'!$KF$9,1,MATCH($D49,'6. Patients'!$KG$9:$KS$9,0),ROWS('6. Patients'!EM$10:EM$107))),0)+
IFERROR(SUMPRODUCT('6. Patients'!CZ$10:CZ$107,OFFSET('6. Patients'!$KT$9,1,MATCH($D49,'6. Patients'!$KU$9:$LP$9,0),ROWS('6. Patients'!EM$10:EM$107))),0)+
IFERROR(SUMPRODUCT('6. Patients'!CZ$10:CZ$107,OFFSET('6. Patients'!$LQ$9,1,MATCH($D49,'6. Patients'!$LR$9:$MF$9,0),ROWS('6. Patients'!EM$10:EM$107))),0))+
IFERROR(VLOOKUP($D49,$H$109:$L$139,COLUMNS($H$108:$J$108)-1+AH$7,0)*$E49*$F49*'1. General Inputs'!$J$18,0),0)</f>
        <v>0</v>
      </c>
      <c r="AI49" s="3">
        <f ca="1">ROUNDUP($F49*$E49*CHOOSE(AI$7,
IFERROR(SUMPRODUCT('6. Patients'!DA$10:DA$107,OFFSET('6. Patients'!$DM$9,1,MATCH($D49,'6. Patients'!$DN$9:$EI$9,0),ROWS('6. Patients'!EN$10:EN$107))),0)+
IFERROR(SUMPRODUCT('6. Patients'!DA$10:DA$107,OFFSET('6. Patients'!$EJ$9,1,MATCH($D49,'6. Patients'!$EK$9:$EW$9,0),ROWS('6. Patients'!EN$10:EN$107))),0)+
IFERROR(SUMPRODUCT('6. Patients'!DA$10:DA$107,OFFSET('6. Patients'!$EX$9,1,MATCH($D49,'6. Patients'!$EY$9:$FT$9,0),ROWS('6. Patients'!EN$10:EN$107))),0)+
IFERROR(SUMPRODUCT('6. Patients'!DA$10:DA$107,OFFSET('6. Patients'!$FU$9,1,MATCH($D49,'6. Patients'!$FV$9:$GJ$9,0),ROWS('6. Patients'!EN$10:EN$107))),0),
IFERROR(SUMPRODUCT('6. Patients'!DA$10:DA$107,OFFSET('6. Patients'!$GK$9,1,MATCH($D49,'6. Patients'!$GL$9:$HG$9,0),ROWS('6. Patients'!EN$10:EN$107))),0)+
IFERROR(SUMPRODUCT('6. Patients'!DA$10:DA$107,OFFSET('6. Patients'!$HH$9,1,MATCH($D49,'6. Patients'!$HI$9:$HU$9,0),ROWS('6. Patients'!EN$10:EN$107))),0)+
IFERROR(SUMPRODUCT('6. Patients'!DA$10:DA$107,OFFSET('6. Patients'!$HV$9,1,MATCH($D49,'6. Patients'!$HW$9:$IR$9,0),ROWS('6. Patients'!EN$10:EN$107))),0)+
IFERROR(SUMPRODUCT('6. Patients'!DA$10:DA$107,OFFSET('6. Patients'!$IS$9,1,MATCH($D49,'6. Patients'!$IT$9:$JH$9,0),ROWS('6. Patients'!EN$10:EN$107))),0),
IFERROR(SUMPRODUCT('6. Patients'!DA$10:DA$107,OFFSET('6. Patients'!$JI$9,1,MATCH($D49,'6. Patients'!$JJ$9:$KE$9,0),ROWS('6. Patients'!EN$10:EN$107))),0)+
IFERROR(SUMPRODUCT('6. Patients'!DA$10:DA$107,OFFSET('6. Patients'!$KF$9,1,MATCH($D49,'6. Patients'!$KG$9:$KS$9,0),ROWS('6. Patients'!EN$10:EN$107))),0)+
IFERROR(SUMPRODUCT('6. Patients'!DA$10:DA$107,OFFSET('6. Patients'!$KT$9,1,MATCH($D49,'6. Patients'!$KU$9:$LP$9,0),ROWS('6. Patients'!EN$10:EN$107))),0)+
IFERROR(SUMPRODUCT('6. Patients'!DA$10:DA$107,OFFSET('6. Patients'!$LQ$9,1,MATCH($D49,'6. Patients'!$LR$9:$MF$9,0),ROWS('6. Patients'!EN$10:EN$107))),0))+
IFERROR(VLOOKUP($D49,$H$109:$L$139,COLUMNS($H$108:$J$108)-1+AI$7,0)*$E49*$F49*'1. General Inputs'!$J$18,0),0)</f>
        <v>0</v>
      </c>
      <c r="AJ49" s="3">
        <f ca="1">ROUNDUP($F49*$E49*CHOOSE(AJ$7,
IFERROR(SUMPRODUCT('6. Patients'!DB$10:DB$107,OFFSET('6. Patients'!$DM$9,1,MATCH($D49,'6. Patients'!$DN$9:$EI$9,0),ROWS('6. Patients'!EO$10:EO$107))),0)+
IFERROR(SUMPRODUCT('6. Patients'!DB$10:DB$107,OFFSET('6. Patients'!$EJ$9,1,MATCH($D49,'6. Patients'!$EK$9:$EW$9,0),ROWS('6. Patients'!EO$10:EO$107))),0)+
IFERROR(SUMPRODUCT('6. Patients'!DB$10:DB$107,OFFSET('6. Patients'!$EX$9,1,MATCH($D49,'6. Patients'!$EY$9:$FT$9,0),ROWS('6. Patients'!EO$10:EO$107))),0)+
IFERROR(SUMPRODUCT('6. Patients'!DB$10:DB$107,OFFSET('6. Patients'!$FU$9,1,MATCH($D49,'6. Patients'!$FV$9:$GJ$9,0),ROWS('6. Patients'!EO$10:EO$107))),0),
IFERROR(SUMPRODUCT('6. Patients'!DB$10:DB$107,OFFSET('6. Patients'!$GK$9,1,MATCH($D49,'6. Patients'!$GL$9:$HG$9,0),ROWS('6. Patients'!EO$10:EO$107))),0)+
IFERROR(SUMPRODUCT('6. Patients'!DB$10:DB$107,OFFSET('6. Patients'!$HH$9,1,MATCH($D49,'6. Patients'!$HI$9:$HU$9,0),ROWS('6. Patients'!EO$10:EO$107))),0)+
IFERROR(SUMPRODUCT('6. Patients'!DB$10:DB$107,OFFSET('6. Patients'!$HV$9,1,MATCH($D49,'6. Patients'!$HW$9:$IR$9,0),ROWS('6. Patients'!EO$10:EO$107))),0)+
IFERROR(SUMPRODUCT('6. Patients'!DB$10:DB$107,OFFSET('6. Patients'!$IS$9,1,MATCH($D49,'6. Patients'!$IT$9:$JH$9,0),ROWS('6. Patients'!EO$10:EO$107))),0),
IFERROR(SUMPRODUCT('6. Patients'!DB$10:DB$107,OFFSET('6. Patients'!$JI$9,1,MATCH($D49,'6. Patients'!$JJ$9:$KE$9,0),ROWS('6. Patients'!EO$10:EO$107))),0)+
IFERROR(SUMPRODUCT('6. Patients'!DB$10:DB$107,OFFSET('6. Patients'!$KF$9,1,MATCH($D49,'6. Patients'!$KG$9:$KS$9,0),ROWS('6. Patients'!EO$10:EO$107))),0)+
IFERROR(SUMPRODUCT('6. Patients'!DB$10:DB$107,OFFSET('6. Patients'!$KT$9,1,MATCH($D49,'6. Patients'!$KU$9:$LP$9,0),ROWS('6. Patients'!EO$10:EO$107))),0)+
IFERROR(SUMPRODUCT('6. Patients'!DB$10:DB$107,OFFSET('6. Patients'!$LQ$9,1,MATCH($D49,'6. Patients'!$LR$9:$MF$9,0),ROWS('6. Patients'!EO$10:EO$107))),0))+
IFERROR(VLOOKUP($D49,$H$109:$L$139,COLUMNS($H$108:$J$108)-1+AJ$7,0)*$E49*$F49*'1. General Inputs'!$J$18,0),0)</f>
        <v>0</v>
      </c>
      <c r="AK49" s="3">
        <f ca="1">ROUNDUP($F49*$E49*CHOOSE(AK$7,
IFERROR(SUMPRODUCT('6. Patients'!DC$10:DC$107,OFFSET('6. Patients'!$DM$9,1,MATCH($D49,'6. Patients'!$DN$9:$EI$9,0),ROWS('6. Patients'!EP$10:EP$107))),0)+
IFERROR(SUMPRODUCT('6. Patients'!DC$10:DC$107,OFFSET('6. Patients'!$EJ$9,1,MATCH($D49,'6. Patients'!$EK$9:$EW$9,0),ROWS('6. Patients'!EP$10:EP$107))),0)+
IFERROR(SUMPRODUCT('6. Patients'!DC$10:DC$107,OFFSET('6. Patients'!$EX$9,1,MATCH($D49,'6. Patients'!$EY$9:$FT$9,0),ROWS('6. Patients'!EP$10:EP$107))),0)+
IFERROR(SUMPRODUCT('6. Patients'!DC$10:DC$107,OFFSET('6. Patients'!$FU$9,1,MATCH($D49,'6. Patients'!$FV$9:$GJ$9,0),ROWS('6. Patients'!EP$10:EP$107))),0),
IFERROR(SUMPRODUCT('6. Patients'!DC$10:DC$107,OFFSET('6. Patients'!$GK$9,1,MATCH($D49,'6. Patients'!$GL$9:$HG$9,0),ROWS('6. Patients'!EP$10:EP$107))),0)+
IFERROR(SUMPRODUCT('6. Patients'!DC$10:DC$107,OFFSET('6. Patients'!$HH$9,1,MATCH($D49,'6. Patients'!$HI$9:$HU$9,0),ROWS('6. Patients'!EP$10:EP$107))),0)+
IFERROR(SUMPRODUCT('6. Patients'!DC$10:DC$107,OFFSET('6. Patients'!$HV$9,1,MATCH($D49,'6. Patients'!$HW$9:$IR$9,0),ROWS('6. Patients'!EP$10:EP$107))),0)+
IFERROR(SUMPRODUCT('6. Patients'!DC$10:DC$107,OFFSET('6. Patients'!$IS$9,1,MATCH($D49,'6. Patients'!$IT$9:$JH$9,0),ROWS('6. Patients'!EP$10:EP$107))),0),
IFERROR(SUMPRODUCT('6. Patients'!DC$10:DC$107,OFFSET('6. Patients'!$JI$9,1,MATCH($D49,'6. Patients'!$JJ$9:$KE$9,0),ROWS('6. Patients'!EP$10:EP$107))),0)+
IFERROR(SUMPRODUCT('6. Patients'!DC$10:DC$107,OFFSET('6. Patients'!$KF$9,1,MATCH($D49,'6. Patients'!$KG$9:$KS$9,0),ROWS('6. Patients'!EP$10:EP$107))),0)+
IFERROR(SUMPRODUCT('6. Patients'!DC$10:DC$107,OFFSET('6. Patients'!$KT$9,1,MATCH($D49,'6. Patients'!$KU$9:$LP$9,0),ROWS('6. Patients'!EP$10:EP$107))),0)+
IFERROR(SUMPRODUCT('6. Patients'!DC$10:DC$107,OFFSET('6. Patients'!$LQ$9,1,MATCH($D49,'6. Patients'!$LR$9:$MF$9,0),ROWS('6. Patients'!EP$10:EP$107))),0))+
IFERROR(VLOOKUP($D49,$H$109:$L$139,COLUMNS($H$108:$J$108)-1+AK$7,0)*$E49*$F49*'1. General Inputs'!$J$18,0),0)</f>
        <v>0</v>
      </c>
      <c r="AL49" s="3">
        <f ca="1">ROUNDUP($F49*$E49*CHOOSE(AL$7,
IFERROR(SUMPRODUCT('6. Patients'!DD$10:DD$107,OFFSET('6. Patients'!$DM$9,1,MATCH($D49,'6. Patients'!$DN$9:$EI$9,0),ROWS('6. Patients'!EQ$10:EQ$107))),0)+
IFERROR(SUMPRODUCT('6. Patients'!DD$10:DD$107,OFFSET('6. Patients'!$EJ$9,1,MATCH($D49,'6. Patients'!$EK$9:$EW$9,0),ROWS('6. Patients'!EQ$10:EQ$107))),0)+
IFERROR(SUMPRODUCT('6. Patients'!DD$10:DD$107,OFFSET('6. Patients'!$EX$9,1,MATCH($D49,'6. Patients'!$EY$9:$FT$9,0),ROWS('6. Patients'!EQ$10:EQ$107))),0)+
IFERROR(SUMPRODUCT('6. Patients'!DD$10:DD$107,OFFSET('6. Patients'!$FU$9,1,MATCH($D49,'6. Patients'!$FV$9:$GJ$9,0),ROWS('6. Patients'!EQ$10:EQ$107))),0),
IFERROR(SUMPRODUCT('6. Patients'!DD$10:DD$107,OFFSET('6. Patients'!$GK$9,1,MATCH($D49,'6. Patients'!$GL$9:$HG$9,0),ROWS('6. Patients'!EQ$10:EQ$107))),0)+
IFERROR(SUMPRODUCT('6. Patients'!DD$10:DD$107,OFFSET('6. Patients'!$HH$9,1,MATCH($D49,'6. Patients'!$HI$9:$HU$9,0),ROWS('6. Patients'!EQ$10:EQ$107))),0)+
IFERROR(SUMPRODUCT('6. Patients'!DD$10:DD$107,OFFSET('6. Patients'!$HV$9,1,MATCH($D49,'6. Patients'!$HW$9:$IR$9,0),ROWS('6. Patients'!EQ$10:EQ$107))),0)+
IFERROR(SUMPRODUCT('6. Patients'!DD$10:DD$107,OFFSET('6. Patients'!$IS$9,1,MATCH($D49,'6. Patients'!$IT$9:$JH$9,0),ROWS('6. Patients'!EQ$10:EQ$107))),0),
IFERROR(SUMPRODUCT('6. Patients'!DD$10:DD$107,OFFSET('6. Patients'!$JI$9,1,MATCH($D49,'6. Patients'!$JJ$9:$KE$9,0),ROWS('6. Patients'!EQ$10:EQ$107))),0)+
IFERROR(SUMPRODUCT('6. Patients'!DD$10:DD$107,OFFSET('6. Patients'!$KF$9,1,MATCH($D49,'6. Patients'!$KG$9:$KS$9,0),ROWS('6. Patients'!EQ$10:EQ$107))),0)+
IFERROR(SUMPRODUCT('6. Patients'!DD$10:DD$107,OFFSET('6. Patients'!$KT$9,1,MATCH($D49,'6. Patients'!$KU$9:$LP$9,0),ROWS('6. Patients'!EQ$10:EQ$107))),0)+
IFERROR(SUMPRODUCT('6. Patients'!DD$10:DD$107,OFFSET('6. Patients'!$LQ$9,1,MATCH($D49,'6. Patients'!$LR$9:$MF$9,0),ROWS('6. Patients'!EQ$10:EQ$107))),0))+
IFERROR(VLOOKUP($D49,$H$109:$L$139,COLUMNS($H$108:$J$108)-1+AL$7,0)*$E49*$F49*'1. General Inputs'!$J$18,0),0)</f>
        <v>0</v>
      </c>
      <c r="AM49" s="3">
        <f ca="1">ROUNDUP($F49*$E49*CHOOSE(AM$7,
IFERROR(SUMPRODUCT('6. Patients'!DE$10:DE$107,OFFSET('6. Patients'!$DM$9,1,MATCH($D49,'6. Patients'!$DN$9:$EI$9,0),ROWS('6. Patients'!ER$10:ER$107))),0)+
IFERROR(SUMPRODUCT('6. Patients'!DE$10:DE$107,OFFSET('6. Patients'!$EJ$9,1,MATCH($D49,'6. Patients'!$EK$9:$EW$9,0),ROWS('6. Patients'!ER$10:ER$107))),0)+
IFERROR(SUMPRODUCT('6. Patients'!DE$10:DE$107,OFFSET('6. Patients'!$EX$9,1,MATCH($D49,'6. Patients'!$EY$9:$FT$9,0),ROWS('6. Patients'!ER$10:ER$107))),0)+
IFERROR(SUMPRODUCT('6. Patients'!DE$10:DE$107,OFFSET('6. Patients'!$FU$9,1,MATCH($D49,'6. Patients'!$FV$9:$GJ$9,0),ROWS('6. Patients'!ER$10:ER$107))),0),
IFERROR(SUMPRODUCT('6. Patients'!DE$10:DE$107,OFFSET('6. Patients'!$GK$9,1,MATCH($D49,'6. Patients'!$GL$9:$HG$9,0),ROWS('6. Patients'!ER$10:ER$107))),0)+
IFERROR(SUMPRODUCT('6. Patients'!DE$10:DE$107,OFFSET('6. Patients'!$HH$9,1,MATCH($D49,'6. Patients'!$HI$9:$HU$9,0),ROWS('6. Patients'!ER$10:ER$107))),0)+
IFERROR(SUMPRODUCT('6. Patients'!DE$10:DE$107,OFFSET('6. Patients'!$HV$9,1,MATCH($D49,'6. Patients'!$HW$9:$IR$9,0),ROWS('6. Patients'!ER$10:ER$107))),0)+
IFERROR(SUMPRODUCT('6. Patients'!DE$10:DE$107,OFFSET('6. Patients'!$IS$9,1,MATCH($D49,'6. Patients'!$IT$9:$JH$9,0),ROWS('6. Patients'!ER$10:ER$107))),0),
IFERROR(SUMPRODUCT('6. Patients'!DE$10:DE$107,OFFSET('6. Patients'!$JI$9,1,MATCH($D49,'6. Patients'!$JJ$9:$KE$9,0),ROWS('6. Patients'!ER$10:ER$107))),0)+
IFERROR(SUMPRODUCT('6. Patients'!DE$10:DE$107,OFFSET('6. Patients'!$KF$9,1,MATCH($D49,'6. Patients'!$KG$9:$KS$9,0),ROWS('6. Patients'!ER$10:ER$107))),0)+
IFERROR(SUMPRODUCT('6. Patients'!DE$10:DE$107,OFFSET('6. Patients'!$KT$9,1,MATCH($D49,'6. Patients'!$KU$9:$LP$9,0),ROWS('6. Patients'!ER$10:ER$107))),0)+
IFERROR(SUMPRODUCT('6. Patients'!DE$10:DE$107,OFFSET('6. Patients'!$LQ$9,1,MATCH($D49,'6. Patients'!$LR$9:$MF$9,0),ROWS('6. Patients'!ER$10:ER$107))),0))+
IFERROR(VLOOKUP($D49,$H$109:$L$139,COLUMNS($H$108:$J$108)-1+AM$7,0)*$E49*$F49*'1. General Inputs'!$J$18,0),0)</f>
        <v>0</v>
      </c>
      <c r="AN49" s="3">
        <f ca="1">ROUNDUP($F49*$E49*CHOOSE(AN$7,
IFERROR(SUMPRODUCT('6. Patients'!DF$10:DF$107,OFFSET('6. Patients'!$DM$9,1,MATCH($D49,'6. Patients'!$DN$9:$EI$9,0),ROWS('6. Patients'!ES$10:ES$107))),0)+
IFERROR(SUMPRODUCT('6. Patients'!DF$10:DF$107,OFFSET('6. Patients'!$EJ$9,1,MATCH($D49,'6. Patients'!$EK$9:$EW$9,0),ROWS('6. Patients'!ES$10:ES$107))),0)+
IFERROR(SUMPRODUCT('6. Patients'!DF$10:DF$107,OFFSET('6. Patients'!$EX$9,1,MATCH($D49,'6. Patients'!$EY$9:$FT$9,0),ROWS('6. Patients'!ES$10:ES$107))),0)+
IFERROR(SUMPRODUCT('6. Patients'!DF$10:DF$107,OFFSET('6. Patients'!$FU$9,1,MATCH($D49,'6. Patients'!$FV$9:$GJ$9,0),ROWS('6. Patients'!ES$10:ES$107))),0),
IFERROR(SUMPRODUCT('6. Patients'!DF$10:DF$107,OFFSET('6. Patients'!$GK$9,1,MATCH($D49,'6. Patients'!$GL$9:$HG$9,0),ROWS('6. Patients'!ES$10:ES$107))),0)+
IFERROR(SUMPRODUCT('6. Patients'!DF$10:DF$107,OFFSET('6. Patients'!$HH$9,1,MATCH($D49,'6. Patients'!$HI$9:$HU$9,0),ROWS('6. Patients'!ES$10:ES$107))),0)+
IFERROR(SUMPRODUCT('6. Patients'!DF$10:DF$107,OFFSET('6. Patients'!$HV$9,1,MATCH($D49,'6. Patients'!$HW$9:$IR$9,0),ROWS('6. Patients'!ES$10:ES$107))),0)+
IFERROR(SUMPRODUCT('6. Patients'!DF$10:DF$107,OFFSET('6. Patients'!$IS$9,1,MATCH($D49,'6. Patients'!$IT$9:$JH$9,0),ROWS('6. Patients'!ES$10:ES$107))),0),
IFERROR(SUMPRODUCT('6. Patients'!DF$10:DF$107,OFFSET('6. Patients'!$JI$9,1,MATCH($D49,'6. Patients'!$JJ$9:$KE$9,0),ROWS('6. Patients'!ES$10:ES$107))),0)+
IFERROR(SUMPRODUCT('6. Patients'!DF$10:DF$107,OFFSET('6. Patients'!$KF$9,1,MATCH($D49,'6. Patients'!$KG$9:$KS$9,0),ROWS('6. Patients'!ES$10:ES$107))),0)+
IFERROR(SUMPRODUCT('6. Patients'!DF$10:DF$107,OFFSET('6. Patients'!$KT$9,1,MATCH($D49,'6. Patients'!$KU$9:$LP$9,0),ROWS('6. Patients'!ES$10:ES$107))),0)+
IFERROR(SUMPRODUCT('6. Patients'!DF$10:DF$107,OFFSET('6. Patients'!$LQ$9,1,MATCH($D49,'6. Patients'!$LR$9:$MF$9,0),ROWS('6. Patients'!ES$10:ES$107))),0))+
IFERROR(VLOOKUP($D49,$H$109:$L$139,COLUMNS($H$108:$J$108)-1+AN$7,0)*$E49*$F49*'1. General Inputs'!$J$18,0),0)</f>
        <v>0</v>
      </c>
      <c r="AO49" s="3">
        <f ca="1">ROUNDUP($F49*$E49*CHOOSE(AO$7,
IFERROR(SUMPRODUCT('6. Patients'!DG$10:DG$107,OFFSET('6. Patients'!$DM$9,1,MATCH($D49,'6. Patients'!$DN$9:$EI$9,0),ROWS('6. Patients'!ET$10:ET$107))),0)+
IFERROR(SUMPRODUCT('6. Patients'!DG$10:DG$107,OFFSET('6. Patients'!$EJ$9,1,MATCH($D49,'6. Patients'!$EK$9:$EW$9,0),ROWS('6. Patients'!ET$10:ET$107))),0)+
IFERROR(SUMPRODUCT('6. Patients'!DG$10:DG$107,OFFSET('6. Patients'!$EX$9,1,MATCH($D49,'6. Patients'!$EY$9:$FT$9,0),ROWS('6. Patients'!ET$10:ET$107))),0)+
IFERROR(SUMPRODUCT('6. Patients'!DG$10:DG$107,OFFSET('6. Patients'!$FU$9,1,MATCH($D49,'6. Patients'!$FV$9:$GJ$9,0),ROWS('6. Patients'!ET$10:ET$107))),0),
IFERROR(SUMPRODUCT('6. Patients'!DG$10:DG$107,OFFSET('6. Patients'!$GK$9,1,MATCH($D49,'6. Patients'!$GL$9:$HG$9,0),ROWS('6. Patients'!ET$10:ET$107))),0)+
IFERROR(SUMPRODUCT('6. Patients'!DG$10:DG$107,OFFSET('6. Patients'!$HH$9,1,MATCH($D49,'6. Patients'!$HI$9:$HU$9,0),ROWS('6. Patients'!ET$10:ET$107))),0)+
IFERROR(SUMPRODUCT('6. Patients'!DG$10:DG$107,OFFSET('6. Patients'!$HV$9,1,MATCH($D49,'6. Patients'!$HW$9:$IR$9,0),ROWS('6. Patients'!ET$10:ET$107))),0)+
IFERROR(SUMPRODUCT('6. Patients'!DG$10:DG$107,OFFSET('6. Patients'!$IS$9,1,MATCH($D49,'6. Patients'!$IT$9:$JH$9,0),ROWS('6. Patients'!ET$10:ET$107))),0),
IFERROR(SUMPRODUCT('6. Patients'!DG$10:DG$107,OFFSET('6. Patients'!$JI$9,1,MATCH($D49,'6. Patients'!$JJ$9:$KE$9,0),ROWS('6. Patients'!ET$10:ET$107))),0)+
IFERROR(SUMPRODUCT('6. Patients'!DG$10:DG$107,OFFSET('6. Patients'!$KF$9,1,MATCH($D49,'6. Patients'!$KG$9:$KS$9,0),ROWS('6. Patients'!ET$10:ET$107))),0)+
IFERROR(SUMPRODUCT('6. Patients'!DG$10:DG$107,OFFSET('6. Patients'!$KT$9,1,MATCH($D49,'6. Patients'!$KU$9:$LP$9,0),ROWS('6. Patients'!ET$10:ET$107))),0)+
IFERROR(SUMPRODUCT('6. Patients'!DG$10:DG$107,OFFSET('6. Patients'!$LQ$9,1,MATCH($D49,'6. Patients'!$LR$9:$MF$9,0),ROWS('6. Patients'!ET$10:ET$107))),0))+
IFERROR(VLOOKUP($D49,$H$109:$L$139,COLUMNS($H$108:$J$108)-1+AO$7,0)*$E49*$F49*'1. General Inputs'!$J$18,0),0)</f>
        <v>0</v>
      </c>
      <c r="AP49" s="3">
        <f ca="1">ROUNDUP($F49*$E49*CHOOSE(AP$7,
IFERROR(SUMPRODUCT('6. Patients'!DH$10:DH$107,OFFSET('6. Patients'!$DM$9,1,MATCH($D49,'6. Patients'!$DN$9:$EI$9,0),ROWS('6. Patients'!EU$10:EU$107))),0)+
IFERROR(SUMPRODUCT('6. Patients'!DH$10:DH$107,OFFSET('6. Patients'!$EJ$9,1,MATCH($D49,'6. Patients'!$EK$9:$EW$9,0),ROWS('6. Patients'!EU$10:EU$107))),0)+
IFERROR(SUMPRODUCT('6. Patients'!DH$10:DH$107,OFFSET('6. Patients'!$EX$9,1,MATCH($D49,'6. Patients'!$EY$9:$FT$9,0),ROWS('6. Patients'!EU$10:EU$107))),0)+
IFERROR(SUMPRODUCT('6. Patients'!DH$10:DH$107,OFFSET('6. Patients'!$FU$9,1,MATCH($D49,'6. Patients'!$FV$9:$GJ$9,0),ROWS('6. Patients'!EU$10:EU$107))),0),
IFERROR(SUMPRODUCT('6. Patients'!DH$10:DH$107,OFFSET('6. Patients'!$GK$9,1,MATCH($D49,'6. Patients'!$GL$9:$HG$9,0),ROWS('6. Patients'!EU$10:EU$107))),0)+
IFERROR(SUMPRODUCT('6. Patients'!DH$10:DH$107,OFFSET('6. Patients'!$HH$9,1,MATCH($D49,'6. Patients'!$HI$9:$HU$9,0),ROWS('6. Patients'!EU$10:EU$107))),0)+
IFERROR(SUMPRODUCT('6. Patients'!DH$10:DH$107,OFFSET('6. Patients'!$HV$9,1,MATCH($D49,'6. Patients'!$HW$9:$IR$9,0),ROWS('6. Patients'!EU$10:EU$107))),0)+
IFERROR(SUMPRODUCT('6. Patients'!DH$10:DH$107,OFFSET('6. Patients'!$IS$9,1,MATCH($D49,'6. Patients'!$IT$9:$JH$9,0),ROWS('6. Patients'!EU$10:EU$107))),0),
IFERROR(SUMPRODUCT('6. Patients'!DH$10:DH$107,OFFSET('6. Patients'!$JI$9,1,MATCH($D49,'6. Patients'!$JJ$9:$KE$9,0),ROWS('6. Patients'!EU$10:EU$107))),0)+
IFERROR(SUMPRODUCT('6. Patients'!DH$10:DH$107,OFFSET('6. Patients'!$KF$9,1,MATCH($D49,'6. Patients'!$KG$9:$KS$9,0),ROWS('6. Patients'!EU$10:EU$107))),0)+
IFERROR(SUMPRODUCT('6. Patients'!DH$10:DH$107,OFFSET('6. Patients'!$KT$9,1,MATCH($D49,'6. Patients'!$KU$9:$LP$9,0),ROWS('6. Patients'!EU$10:EU$107))),0)+
IFERROR(SUMPRODUCT('6. Patients'!DH$10:DH$107,OFFSET('6. Patients'!$LQ$9,1,MATCH($D49,'6. Patients'!$LR$9:$MF$9,0),ROWS('6. Patients'!EU$10:EU$107))),0))+
IFERROR(VLOOKUP($D49,$H$109:$L$139,COLUMNS($H$108:$J$108)-1+AP$7,0)*$E49*$F49*'1. General Inputs'!$J$18,0),0)</f>
        <v>0</v>
      </c>
      <c r="AQ49" s="3">
        <f ca="1">ROUNDUP($F49*$E49*CHOOSE(AQ$7,
IFERROR(SUMPRODUCT('6. Patients'!DI$10:DI$107,OFFSET('6. Patients'!$DM$9,1,MATCH($D49,'6. Patients'!$DN$9:$EI$9,0),ROWS('6. Patients'!EV$10:EV$107))),0)+
IFERROR(SUMPRODUCT('6. Patients'!DI$10:DI$107,OFFSET('6. Patients'!$EJ$9,1,MATCH($D49,'6. Patients'!$EK$9:$EW$9,0),ROWS('6. Patients'!EV$10:EV$107))),0)+
IFERROR(SUMPRODUCT('6. Patients'!DI$10:DI$107,OFFSET('6. Patients'!$EX$9,1,MATCH($D49,'6. Patients'!$EY$9:$FT$9,0),ROWS('6. Patients'!EV$10:EV$107))),0)+
IFERROR(SUMPRODUCT('6. Patients'!DI$10:DI$107,OFFSET('6. Patients'!$FU$9,1,MATCH($D49,'6. Patients'!$FV$9:$GJ$9,0),ROWS('6. Patients'!EV$10:EV$107))),0),
IFERROR(SUMPRODUCT('6. Patients'!DI$10:DI$107,OFFSET('6. Patients'!$GK$9,1,MATCH($D49,'6. Patients'!$GL$9:$HG$9,0),ROWS('6. Patients'!EV$10:EV$107))),0)+
IFERROR(SUMPRODUCT('6. Patients'!DI$10:DI$107,OFFSET('6. Patients'!$HH$9,1,MATCH($D49,'6. Patients'!$HI$9:$HU$9,0),ROWS('6. Patients'!EV$10:EV$107))),0)+
IFERROR(SUMPRODUCT('6. Patients'!DI$10:DI$107,OFFSET('6. Patients'!$HV$9,1,MATCH($D49,'6. Patients'!$HW$9:$IR$9,0),ROWS('6. Patients'!EV$10:EV$107))),0)+
IFERROR(SUMPRODUCT('6. Patients'!DI$10:DI$107,OFFSET('6. Patients'!$IS$9,1,MATCH($D49,'6. Patients'!$IT$9:$JH$9,0),ROWS('6. Patients'!EV$10:EV$107))),0),
IFERROR(SUMPRODUCT('6. Patients'!DI$10:DI$107,OFFSET('6. Patients'!$JI$9,1,MATCH($D49,'6. Patients'!$JJ$9:$KE$9,0),ROWS('6. Patients'!EV$10:EV$107))),0)+
IFERROR(SUMPRODUCT('6. Patients'!DI$10:DI$107,OFFSET('6. Patients'!$KF$9,1,MATCH($D49,'6. Patients'!$KG$9:$KS$9,0),ROWS('6. Patients'!EV$10:EV$107))),0)+
IFERROR(SUMPRODUCT('6. Patients'!DI$10:DI$107,OFFSET('6. Patients'!$KT$9,1,MATCH($D49,'6. Patients'!$KU$9:$LP$9,0),ROWS('6. Patients'!EV$10:EV$107))),0)+
IFERROR(SUMPRODUCT('6. Patients'!DI$10:DI$107,OFFSET('6. Patients'!$LQ$9,1,MATCH($D49,'6. Patients'!$LR$9:$MF$9,0),ROWS('6. Patients'!EV$10:EV$107))),0))+
IFERROR(VLOOKUP($D49,$H$109:$L$139,COLUMNS($H$108:$J$108)-1+AQ$7,0)*$E49*$F49*'1. General Inputs'!$J$18,0),0)</f>
        <v>0</v>
      </c>
      <c r="AR49" s="115"/>
      <c r="AY49" s="114">
        <f ca="1">IFERROR(SUM(OFFSET('7. Consumption'!H49,0,1,,MIN('1. General Inputs'!$J$20,COLUMNS('7. Consumption'!H$9:$AQ$9)-1))),0)+MAX(0,$AQ49*('1. General Inputs'!$J$20-COLUMNS('7. Consumption'!H$9:$AQ$9)+1))</f>
        <v>0</v>
      </c>
      <c r="AZ49" s="114">
        <f ca="1">IFERROR(SUM(OFFSET('7. Consumption'!I49,0,1,,MIN('1. General Inputs'!$J$20,COLUMNS('7. Consumption'!I$9:$AQ$9)-1))),0)+MAX(0,$AQ49*('1. General Inputs'!$J$20-COLUMNS('7. Consumption'!I$9:$AQ$9)+1))</f>
        <v>0</v>
      </c>
      <c r="BA49" s="114">
        <f ca="1">IFERROR(SUM(OFFSET('7. Consumption'!J49,0,1,,MIN('1. General Inputs'!$J$20,COLUMNS('7. Consumption'!J$9:$AQ$9)-1))),0)+MAX(0,$AQ49*('1. General Inputs'!$J$20-COLUMNS('7. Consumption'!J$9:$AQ$9)+1))</f>
        <v>0</v>
      </c>
      <c r="BB49" s="114">
        <f ca="1">IFERROR(SUM(OFFSET('7. Consumption'!K49,0,1,,MIN('1. General Inputs'!$J$20,COLUMNS('7. Consumption'!K$9:$AQ$9)-1))),0)+MAX(0,$AQ49*('1. General Inputs'!$J$20-COLUMNS('7. Consumption'!K$9:$AQ$9)+1))</f>
        <v>0</v>
      </c>
      <c r="BC49" s="114">
        <f ca="1">IFERROR(SUM(OFFSET('7. Consumption'!L49,0,1,,MIN('1. General Inputs'!$J$20,COLUMNS('7. Consumption'!L$9:$AQ$9)-1))),0)+MAX(0,$AQ49*('1. General Inputs'!$J$20-COLUMNS('7. Consumption'!L$9:$AQ$9)+1))</f>
        <v>0</v>
      </c>
      <c r="BD49" s="114">
        <f ca="1">IFERROR(SUM(OFFSET('7. Consumption'!M49,0,1,,MIN('1. General Inputs'!$J$20,COLUMNS('7. Consumption'!M$9:$AQ$9)-1))),0)+MAX(0,$AQ49*('1. General Inputs'!$J$20-COLUMNS('7. Consumption'!M$9:$AQ$9)+1))</f>
        <v>0</v>
      </c>
      <c r="BE49" s="114">
        <f ca="1">IFERROR(SUM(OFFSET('7. Consumption'!N49,0,1,,MIN('1. General Inputs'!$J$20,COLUMNS('7. Consumption'!N$9:$AQ$9)-1))),0)+MAX(0,$AQ49*('1. General Inputs'!$J$20-COLUMNS('7. Consumption'!N$9:$AQ$9)+1))</f>
        <v>0</v>
      </c>
      <c r="BF49" s="114">
        <f ca="1">IFERROR(SUM(OFFSET('7. Consumption'!O49,0,1,,MIN('1. General Inputs'!$J$20,COLUMNS('7. Consumption'!O$9:$AQ$9)-1))),0)+MAX(0,$AQ49*('1. General Inputs'!$J$20-COLUMNS('7. Consumption'!O$9:$AQ$9)+1))</f>
        <v>0</v>
      </c>
      <c r="BG49" s="114">
        <f ca="1">IFERROR(SUM(OFFSET('7. Consumption'!P49,0,1,,MIN('1. General Inputs'!$J$20,COLUMNS('7. Consumption'!P$9:$AQ$9)-1))),0)+MAX(0,$AQ49*('1. General Inputs'!$J$20-COLUMNS('7. Consumption'!P$9:$AQ$9)+1))</f>
        <v>0</v>
      </c>
      <c r="BH49" s="114">
        <f ca="1">IFERROR(SUM(OFFSET('7. Consumption'!Q49,0,1,,MIN('1. General Inputs'!$J$20,COLUMNS('7. Consumption'!Q$9:$AQ$9)-1))),0)+MAX(0,$AQ49*('1. General Inputs'!$J$20-COLUMNS('7. Consumption'!Q$9:$AQ$9)+1))</f>
        <v>0</v>
      </c>
      <c r="BI49" s="114">
        <f ca="1">IFERROR(SUM(OFFSET('7. Consumption'!R49,0,1,,MIN('1. General Inputs'!$J$20,COLUMNS('7. Consumption'!R$9:$AQ$9)-1))),0)+MAX(0,$AQ49*('1. General Inputs'!$J$20-COLUMNS('7. Consumption'!R$9:$AQ$9)+1))</f>
        <v>0</v>
      </c>
      <c r="BJ49" s="114">
        <f ca="1">IFERROR(SUM(OFFSET('7. Consumption'!S49,0,1,,MIN('1. General Inputs'!$J$20,COLUMNS('7. Consumption'!S$9:$AQ$9)-1))),0)+MAX(0,$AQ49*('1. General Inputs'!$J$20-COLUMNS('7. Consumption'!S$9:$AQ$9)+1))</f>
        <v>0</v>
      </c>
      <c r="BK49" s="114">
        <f ca="1">IFERROR(SUM(OFFSET('7. Consumption'!T49,0,1,,MIN('1. General Inputs'!$J$20,COLUMNS('7. Consumption'!T$9:$AQ$9)-1))),0)+MAX(0,$AQ49*('1. General Inputs'!$J$20-COLUMNS('7. Consumption'!T$9:$AQ$9)+1))</f>
        <v>0</v>
      </c>
      <c r="BL49" s="114">
        <f ca="1">IFERROR(SUM(OFFSET('7. Consumption'!U49,0,1,,MIN('1. General Inputs'!$J$20,COLUMNS('7. Consumption'!U$9:$AQ$9)-1))),0)+MAX(0,$AQ49*('1. General Inputs'!$J$20-COLUMNS('7. Consumption'!U$9:$AQ$9)+1))</f>
        <v>0</v>
      </c>
      <c r="BM49" s="114">
        <f ca="1">IFERROR(SUM(OFFSET('7. Consumption'!V49,0,1,,MIN('1. General Inputs'!$J$20,COLUMNS('7. Consumption'!V$9:$AQ$9)-1))),0)+MAX(0,$AQ49*('1. General Inputs'!$J$20-COLUMNS('7. Consumption'!V$9:$AQ$9)+1))</f>
        <v>0</v>
      </c>
      <c r="BN49" s="114">
        <f ca="1">IFERROR(SUM(OFFSET('7. Consumption'!W49,0,1,,MIN('1. General Inputs'!$J$20,COLUMNS('7. Consumption'!W$9:$AQ$9)-1))),0)+MAX(0,$AQ49*('1. General Inputs'!$J$20-COLUMNS('7. Consumption'!W$9:$AQ$9)+1))</f>
        <v>0</v>
      </c>
      <c r="BO49" s="114">
        <f ca="1">IFERROR(SUM(OFFSET('7. Consumption'!X49,0,1,,MIN('1. General Inputs'!$J$20,COLUMNS('7. Consumption'!X$9:$AQ$9)-1))),0)+MAX(0,$AQ49*('1. General Inputs'!$J$20-COLUMNS('7. Consumption'!X$9:$AQ$9)+1))</f>
        <v>0</v>
      </c>
      <c r="BP49" s="114">
        <f ca="1">IFERROR(SUM(OFFSET('7. Consumption'!Y49,0,1,,MIN('1. General Inputs'!$J$20,COLUMNS('7. Consumption'!Y$9:$AQ$9)-1))),0)+MAX(0,$AQ49*('1. General Inputs'!$J$20-COLUMNS('7. Consumption'!Y$9:$AQ$9)+1))</f>
        <v>0</v>
      </c>
      <c r="BQ49" s="114">
        <f ca="1">IFERROR(SUM(OFFSET('7. Consumption'!Z49,0,1,,MIN('1. General Inputs'!$J$20,COLUMNS('7. Consumption'!Z$9:$AQ$9)-1))),0)+MAX(0,$AQ49*('1. General Inputs'!$J$20-COLUMNS('7. Consumption'!Z$9:$AQ$9)+1))</f>
        <v>0</v>
      </c>
      <c r="BR49" s="114">
        <f ca="1">IFERROR(SUM(OFFSET('7. Consumption'!AA49,0,1,,MIN('1. General Inputs'!$J$20,COLUMNS('7. Consumption'!AA$9:$AQ$9)-1))),0)+MAX(0,$AQ49*('1. General Inputs'!$J$20-COLUMNS('7. Consumption'!AA$9:$AQ$9)+1))</f>
        <v>0</v>
      </c>
      <c r="BS49" s="114">
        <f ca="1">IFERROR(SUM(OFFSET('7. Consumption'!AB49,0,1,,MIN('1. General Inputs'!$J$20,COLUMNS('7. Consumption'!AB$9:$AQ$9)-1))),0)+MAX(0,$AQ49*('1. General Inputs'!$J$20-COLUMNS('7. Consumption'!AB$9:$AQ$9)+1))</f>
        <v>0</v>
      </c>
      <c r="BT49" s="114">
        <f ca="1">IFERROR(SUM(OFFSET('7. Consumption'!AC49,0,1,,MIN('1. General Inputs'!$J$20,COLUMNS('7. Consumption'!AC$9:$AQ$9)-1))),0)+MAX(0,$AQ49*('1. General Inputs'!$J$20-COLUMNS('7. Consumption'!AC$9:$AQ$9)+1))</f>
        <v>0</v>
      </c>
      <c r="BU49" s="114">
        <f ca="1">IFERROR(SUM(OFFSET('7. Consumption'!AD49,0,1,,MIN('1. General Inputs'!$J$20,COLUMNS('7. Consumption'!AD$9:$AQ$9)-1))),0)+MAX(0,$AQ49*('1. General Inputs'!$J$20-COLUMNS('7. Consumption'!AD$9:$AQ$9)+1))</f>
        <v>0</v>
      </c>
      <c r="BV49" s="114">
        <f ca="1">IFERROR(SUM(OFFSET('7. Consumption'!AE49,0,1,,MIN('1. General Inputs'!$J$20,COLUMNS('7. Consumption'!AE$9:$AQ$9)-1))),0)+MAX(0,$AQ49*('1. General Inputs'!$J$20-COLUMNS('7. Consumption'!AE$9:$AQ$9)+1))</f>
        <v>0</v>
      </c>
      <c r="BW49" s="114">
        <f ca="1">IFERROR(SUM(OFFSET('7. Consumption'!AF49,0,1,,MIN('1. General Inputs'!$J$20,COLUMNS('7. Consumption'!AF$9:$AQ$9)-1))),0)+MAX(0,$AQ49*('1. General Inputs'!$J$20-COLUMNS('7. Consumption'!AF$9:$AQ$9)+1))</f>
        <v>0</v>
      </c>
      <c r="BX49" s="114">
        <f ca="1">IFERROR(SUM(OFFSET('7. Consumption'!AG49,0,1,,MIN('1. General Inputs'!$J$20,COLUMNS('7. Consumption'!AG$9:$AQ$9)-1))),0)+MAX(0,$AQ49*('1. General Inputs'!$J$20-COLUMNS('7. Consumption'!AG$9:$AQ$9)+1))</f>
        <v>0</v>
      </c>
      <c r="BY49" s="114">
        <f ca="1">IFERROR(SUM(OFFSET('7. Consumption'!AH49,0,1,,MIN('1. General Inputs'!$J$20,COLUMNS('7. Consumption'!AH$9:$AQ$9)-1))),0)+MAX(0,$AQ49*('1. General Inputs'!$J$20-COLUMNS('7. Consumption'!AH$9:$AQ$9)+1))</f>
        <v>0</v>
      </c>
      <c r="BZ49" s="114">
        <f ca="1">IFERROR(SUM(OFFSET('7. Consumption'!AI49,0,1,,MIN('1. General Inputs'!$J$20,COLUMNS('7. Consumption'!AI$9:$AQ$9)-1))),0)+MAX(0,$AQ49*('1. General Inputs'!$J$20-COLUMNS('7. Consumption'!AI$9:$AQ$9)+1))</f>
        <v>0</v>
      </c>
      <c r="CA49" s="114">
        <f ca="1">IFERROR(SUM(OFFSET('7. Consumption'!AJ49,0,1,,MIN('1. General Inputs'!$J$20,COLUMNS('7. Consumption'!AJ$9:$AQ$9)-1))),0)+MAX(0,$AQ49*('1. General Inputs'!$J$20-COLUMNS('7. Consumption'!AJ$9:$AQ$9)+1))</f>
        <v>0</v>
      </c>
      <c r="CB49" s="114">
        <f ca="1">IFERROR(SUM(OFFSET('7. Consumption'!AK49,0,1,,MIN('1. General Inputs'!$J$20,COLUMNS('7. Consumption'!AK$9:$AQ$9)-1))),0)+MAX(0,$AQ49*('1. General Inputs'!$J$20-COLUMNS('7. Consumption'!AK$9:$AQ$9)+1))</f>
        <v>0</v>
      </c>
      <c r="CC49" s="114">
        <f ca="1">IFERROR(SUM(OFFSET('7. Consumption'!AL49,0,1,,MIN('1. General Inputs'!$J$20,COLUMNS('7. Consumption'!AL$9:$AQ$9)-1))),0)+MAX(0,$AQ49*('1. General Inputs'!$J$20-COLUMNS('7. Consumption'!AL$9:$AQ$9)+1))</f>
        <v>0</v>
      </c>
      <c r="CD49" s="114">
        <f ca="1">IFERROR(SUM(OFFSET('7. Consumption'!AM49,0,1,,MIN('1. General Inputs'!$J$20,COLUMNS('7. Consumption'!AM$9:$AQ$9)-1))),0)+MAX(0,$AQ49*('1. General Inputs'!$J$20-COLUMNS('7. Consumption'!AM$9:$AQ$9)+1))</f>
        <v>0</v>
      </c>
      <c r="CE49" s="114">
        <f ca="1">IFERROR(SUM(OFFSET('7. Consumption'!AN49,0,1,,MIN('1. General Inputs'!$J$20,COLUMNS('7. Consumption'!AN$9:$AQ$9)-1))),0)+MAX(0,$AQ49*('1. General Inputs'!$J$20-COLUMNS('7. Consumption'!AN$9:$AQ$9)+1))</f>
        <v>0</v>
      </c>
      <c r="CF49" s="114">
        <f ca="1">IFERROR(SUM(OFFSET('7. Consumption'!AO49,0,1,,MIN('1. General Inputs'!$J$20,COLUMNS('7. Consumption'!AO$9:$AQ$9)-1))),0)+MAX(0,$AQ49*('1. General Inputs'!$J$20-COLUMNS('7. Consumption'!AO$9:$AQ$9)+1))</f>
        <v>0</v>
      </c>
      <c r="CG49" s="114">
        <f ca="1">IFERROR(SUM(OFFSET('7. Consumption'!AP49,0,1,,MIN('1. General Inputs'!$J$20,COLUMNS('7. Consumption'!AP$9:$AQ$9)-1))),0)+MAX(0,$AQ49*('1. General Inputs'!$J$20-COLUMNS('7. Consumption'!AP$9:$AQ$9)+1))</f>
        <v>0</v>
      </c>
      <c r="CH49" s="114">
        <f ca="1">IFERROR(SUM(OFFSET('7. Consumption'!AQ49,0,1,,MIN('1. General Inputs'!$J$20,COLUMNS('7. Consumption'!AQ$9:$AQ$9)-1))),0)+MAX(0,$AQ49*('1. General Inputs'!$J$20-COLUMNS('7. Consumption'!AQ$9:$AQ$9)+1))</f>
        <v>0</v>
      </c>
    </row>
    <row r="50" spans="2:86" x14ac:dyDescent="0.3">
      <c r="B50" s="12"/>
      <c r="C50" s="12" t="str">
        <f>IFERROR(VLOOKUP(ROWS($C$9:$C50),'5. Dosing'!$I$12:$J$73,COLUMNS('5. Dosing'!$I$11:$J$11),0),"")</f>
        <v>TDF+FTC+EFV600 (300/200/600) - 30 tab</v>
      </c>
      <c r="D50" s="12" t="str">
        <f>IFERROR(INDEX('5. Dosing'!C$12:C$73,MATCH('7. Consumption'!$C50,'5. Dosing'!$J$12:$J$73,0)),"")</f>
        <v>TDF+FTC+EFV600</v>
      </c>
      <c r="E50" s="108">
        <f>IFERROR(INDEX('5. Dosing'!H$12:H$73,MATCH('7. Consumption'!$C50,'5. Dosing'!$J$12:$J$73,0)),0)</f>
        <v>1</v>
      </c>
      <c r="F50" s="109">
        <f>IFERROR(INDEX('5. Dosing'!G$12:G$73,MATCH('7. Consumption'!$C50,'5. Dosing'!$J$12:$J$73,0))*(30.5)/INDEX('5. Dosing'!F$12:F$73,MATCH('7. Consumption'!$C50,'5. Dosing'!$J$12:$J$73,0)),0)</f>
        <v>1.0166666666666666</v>
      </c>
      <c r="H50" s="3">
        <f ca="1">ROUNDUP($F50*$E50*CHOOSE(H$7,
IFERROR(SUMPRODUCT('6. Patients'!BZ$10:BZ$107,OFFSET('6. Patients'!$DM$9,1,MATCH($D50,'6. Patients'!$DN$9:$EI$9,0),ROWS('6. Patients'!DM$10:DM$107))),0)+
IFERROR(SUMPRODUCT('6. Patients'!BZ$10:BZ$107,OFFSET('6. Patients'!$EJ$9,1,MATCH($D50,'6. Patients'!$EK$9:$EW$9,0),ROWS('6. Patients'!DM$10:DM$107))),0)+
IFERROR(SUMPRODUCT('6. Patients'!BZ$10:BZ$107,OFFSET('6. Patients'!$EX$9,1,MATCH($D50,'6. Patients'!$EY$9:$FT$9,0),ROWS('6. Patients'!DM$10:DM$107))),0)+
IFERROR(SUMPRODUCT('6. Patients'!BZ$10:BZ$107,OFFSET('6. Patients'!$FU$9,1,MATCH($D50,'6. Patients'!$FV$9:$GJ$9,0),ROWS('6. Patients'!DM$10:DM$107))),0),
IFERROR(SUMPRODUCT('6. Patients'!BZ$10:BZ$107,OFFSET('6. Patients'!$GK$9,1,MATCH($D50,'6. Patients'!$GL$9:$HG$9,0),ROWS('6. Patients'!DM$10:DM$107))),0)+
IFERROR(SUMPRODUCT('6. Patients'!BZ$10:BZ$107,OFFSET('6. Patients'!$HH$9,1,MATCH($D50,'6. Patients'!$HI$9:$HU$9,0),ROWS('6. Patients'!DM$10:DM$107))),0)+
IFERROR(SUMPRODUCT('6. Patients'!BZ$10:BZ$107,OFFSET('6. Patients'!$HV$9,1,MATCH($D50,'6. Patients'!$HW$9:$IR$9,0),ROWS('6. Patients'!DM$10:DM$107))),0)+
IFERROR(SUMPRODUCT('6. Patients'!BZ$10:BZ$107,OFFSET('6. Patients'!$IS$9,1,MATCH($D50,'6. Patients'!$IT$9:$JH$9,0),ROWS('6. Patients'!DM$10:DM$107))),0),
IFERROR(SUMPRODUCT('6. Patients'!BZ$10:BZ$107,OFFSET('6. Patients'!$JI$9,1,MATCH($D50,'6. Patients'!$JJ$9:$KE$9,0),ROWS('6. Patients'!DM$10:DM$107))),0)+
IFERROR(SUMPRODUCT('6. Patients'!BZ$10:BZ$107,OFFSET('6. Patients'!$KF$9,1,MATCH($D50,'6. Patients'!$KG$9:$KS$9,0),ROWS('6. Patients'!DM$10:DM$107))),0)+
IFERROR(SUMPRODUCT('6. Patients'!BZ$10:BZ$107,OFFSET('6. Patients'!$KT$9,1,MATCH($D50,'6. Patients'!$KU$9:$LP$9,0),ROWS('6. Patients'!DM$10:DM$107))),0)+
IFERROR(SUMPRODUCT('6. Patients'!BZ$10:BZ$107,OFFSET('6. Patients'!$LQ$9,1,MATCH($D50,'6. Patients'!$LR$9:$MF$9,0),ROWS('6. Patients'!DM$10:DM$107))),0))+
IFERROR(VLOOKUP($D50,$H$109:$L$139,COLUMNS($H$108:$J$108)-1+H$7,0)*$E50*$F50*'1. General Inputs'!$J$18,0),0)</f>
        <v>0</v>
      </c>
      <c r="I50" s="3">
        <f ca="1">ROUNDUP($F50*$E50*CHOOSE(I$7,
IFERROR(SUMPRODUCT('6. Patients'!CA$10:CA$107,OFFSET('6. Patients'!$DM$9,1,MATCH($D50,'6. Patients'!$DN$9:$EI$9,0),ROWS('6. Patients'!DN$10:DN$107))),0)+
IFERROR(SUMPRODUCT('6. Patients'!CA$10:CA$107,OFFSET('6. Patients'!$EJ$9,1,MATCH($D50,'6. Patients'!$EK$9:$EW$9,0),ROWS('6. Patients'!DN$10:DN$107))),0)+
IFERROR(SUMPRODUCT('6. Patients'!CA$10:CA$107,OFFSET('6. Patients'!$EX$9,1,MATCH($D50,'6. Patients'!$EY$9:$FT$9,0),ROWS('6. Patients'!DN$10:DN$107))),0)+
IFERROR(SUMPRODUCT('6. Patients'!CA$10:CA$107,OFFSET('6. Patients'!$FU$9,1,MATCH($D50,'6. Patients'!$FV$9:$GJ$9,0),ROWS('6. Patients'!DN$10:DN$107))),0),
IFERROR(SUMPRODUCT('6. Patients'!CA$10:CA$107,OFFSET('6. Patients'!$GK$9,1,MATCH($D50,'6. Patients'!$GL$9:$HG$9,0),ROWS('6. Patients'!DN$10:DN$107))),0)+
IFERROR(SUMPRODUCT('6. Patients'!CA$10:CA$107,OFFSET('6. Patients'!$HH$9,1,MATCH($D50,'6. Patients'!$HI$9:$HU$9,0),ROWS('6. Patients'!DN$10:DN$107))),0)+
IFERROR(SUMPRODUCT('6. Patients'!CA$10:CA$107,OFFSET('6. Patients'!$HV$9,1,MATCH($D50,'6. Patients'!$HW$9:$IR$9,0),ROWS('6. Patients'!DN$10:DN$107))),0)+
IFERROR(SUMPRODUCT('6. Patients'!CA$10:CA$107,OFFSET('6. Patients'!$IS$9,1,MATCH($D50,'6. Patients'!$IT$9:$JH$9,0),ROWS('6. Patients'!DN$10:DN$107))),0),
IFERROR(SUMPRODUCT('6. Patients'!CA$10:CA$107,OFFSET('6. Patients'!$JI$9,1,MATCH($D50,'6. Patients'!$JJ$9:$KE$9,0),ROWS('6. Patients'!DN$10:DN$107))),0)+
IFERROR(SUMPRODUCT('6. Patients'!CA$10:CA$107,OFFSET('6. Patients'!$KF$9,1,MATCH($D50,'6. Patients'!$KG$9:$KS$9,0),ROWS('6. Patients'!DN$10:DN$107))),0)+
IFERROR(SUMPRODUCT('6. Patients'!CA$10:CA$107,OFFSET('6. Patients'!$KT$9,1,MATCH($D50,'6. Patients'!$KU$9:$LP$9,0),ROWS('6. Patients'!DN$10:DN$107))),0)+
IFERROR(SUMPRODUCT('6. Patients'!CA$10:CA$107,OFFSET('6. Patients'!$LQ$9,1,MATCH($D50,'6. Patients'!$LR$9:$MF$9,0),ROWS('6. Patients'!DN$10:DN$107))),0))+
IFERROR(VLOOKUP($D50,$H$109:$L$139,COLUMNS($H$108:$J$108)-1+I$7,0)*$E50*$F50*'1. General Inputs'!$J$18,0),0)</f>
        <v>0</v>
      </c>
      <c r="J50" s="3">
        <f ca="1">ROUNDUP($F50*$E50*CHOOSE(J$7,
IFERROR(SUMPRODUCT('6. Patients'!CB$10:CB$107,OFFSET('6. Patients'!$DM$9,1,MATCH($D50,'6. Patients'!$DN$9:$EI$9,0),ROWS('6. Patients'!DO$10:DO$107))),0)+
IFERROR(SUMPRODUCT('6. Patients'!CB$10:CB$107,OFFSET('6. Patients'!$EJ$9,1,MATCH($D50,'6. Patients'!$EK$9:$EW$9,0),ROWS('6. Patients'!DO$10:DO$107))),0)+
IFERROR(SUMPRODUCT('6. Patients'!CB$10:CB$107,OFFSET('6. Patients'!$EX$9,1,MATCH($D50,'6. Patients'!$EY$9:$FT$9,0),ROWS('6. Patients'!DO$10:DO$107))),0)+
IFERROR(SUMPRODUCT('6. Patients'!CB$10:CB$107,OFFSET('6. Patients'!$FU$9,1,MATCH($D50,'6. Patients'!$FV$9:$GJ$9,0),ROWS('6. Patients'!DO$10:DO$107))),0),
IFERROR(SUMPRODUCT('6. Patients'!CB$10:CB$107,OFFSET('6. Patients'!$GK$9,1,MATCH($D50,'6. Patients'!$GL$9:$HG$9,0),ROWS('6. Patients'!DO$10:DO$107))),0)+
IFERROR(SUMPRODUCT('6. Patients'!CB$10:CB$107,OFFSET('6. Patients'!$HH$9,1,MATCH($D50,'6. Patients'!$HI$9:$HU$9,0),ROWS('6. Patients'!DO$10:DO$107))),0)+
IFERROR(SUMPRODUCT('6. Patients'!CB$10:CB$107,OFFSET('6. Patients'!$HV$9,1,MATCH($D50,'6. Patients'!$HW$9:$IR$9,0),ROWS('6. Patients'!DO$10:DO$107))),0)+
IFERROR(SUMPRODUCT('6. Patients'!CB$10:CB$107,OFFSET('6. Patients'!$IS$9,1,MATCH($D50,'6. Patients'!$IT$9:$JH$9,0),ROWS('6. Patients'!DO$10:DO$107))),0),
IFERROR(SUMPRODUCT('6. Patients'!CB$10:CB$107,OFFSET('6. Patients'!$JI$9,1,MATCH($D50,'6. Patients'!$JJ$9:$KE$9,0),ROWS('6. Patients'!DO$10:DO$107))),0)+
IFERROR(SUMPRODUCT('6. Patients'!CB$10:CB$107,OFFSET('6. Patients'!$KF$9,1,MATCH($D50,'6. Patients'!$KG$9:$KS$9,0),ROWS('6. Patients'!DO$10:DO$107))),0)+
IFERROR(SUMPRODUCT('6. Patients'!CB$10:CB$107,OFFSET('6. Patients'!$KT$9,1,MATCH($D50,'6. Patients'!$KU$9:$LP$9,0),ROWS('6. Patients'!DO$10:DO$107))),0)+
IFERROR(SUMPRODUCT('6. Patients'!CB$10:CB$107,OFFSET('6. Patients'!$LQ$9,1,MATCH($D50,'6. Patients'!$LR$9:$MF$9,0),ROWS('6. Patients'!DO$10:DO$107))),0))+
IFERROR(VLOOKUP($D50,$H$109:$L$139,COLUMNS($H$108:$J$108)-1+J$7,0)*$E50*$F50*'1. General Inputs'!$J$18,0),0)</f>
        <v>0</v>
      </c>
      <c r="K50" s="3">
        <f ca="1">ROUNDUP($F50*$E50*CHOOSE(K$7,
IFERROR(SUMPRODUCT('6. Patients'!CC$10:CC$107,OFFSET('6. Patients'!$DM$9,1,MATCH($D50,'6. Patients'!$DN$9:$EI$9,0),ROWS('6. Patients'!DP$10:DP$107))),0)+
IFERROR(SUMPRODUCT('6. Patients'!CC$10:CC$107,OFFSET('6. Patients'!$EJ$9,1,MATCH($D50,'6. Patients'!$EK$9:$EW$9,0),ROWS('6. Patients'!DP$10:DP$107))),0)+
IFERROR(SUMPRODUCT('6. Patients'!CC$10:CC$107,OFFSET('6. Patients'!$EX$9,1,MATCH($D50,'6. Patients'!$EY$9:$FT$9,0),ROWS('6. Patients'!DP$10:DP$107))),0)+
IFERROR(SUMPRODUCT('6. Patients'!CC$10:CC$107,OFFSET('6. Patients'!$FU$9,1,MATCH($D50,'6. Patients'!$FV$9:$GJ$9,0),ROWS('6. Patients'!DP$10:DP$107))),0),
IFERROR(SUMPRODUCT('6. Patients'!CC$10:CC$107,OFFSET('6. Patients'!$GK$9,1,MATCH($D50,'6. Patients'!$GL$9:$HG$9,0),ROWS('6. Patients'!DP$10:DP$107))),0)+
IFERROR(SUMPRODUCT('6. Patients'!CC$10:CC$107,OFFSET('6. Patients'!$HH$9,1,MATCH($D50,'6. Patients'!$HI$9:$HU$9,0),ROWS('6. Patients'!DP$10:DP$107))),0)+
IFERROR(SUMPRODUCT('6. Patients'!CC$10:CC$107,OFFSET('6. Patients'!$HV$9,1,MATCH($D50,'6. Patients'!$HW$9:$IR$9,0),ROWS('6. Patients'!DP$10:DP$107))),0)+
IFERROR(SUMPRODUCT('6. Patients'!CC$10:CC$107,OFFSET('6. Patients'!$IS$9,1,MATCH($D50,'6. Patients'!$IT$9:$JH$9,0),ROWS('6. Patients'!DP$10:DP$107))),0),
IFERROR(SUMPRODUCT('6. Patients'!CC$10:CC$107,OFFSET('6. Patients'!$JI$9,1,MATCH($D50,'6. Patients'!$JJ$9:$KE$9,0),ROWS('6. Patients'!DP$10:DP$107))),0)+
IFERROR(SUMPRODUCT('6. Patients'!CC$10:CC$107,OFFSET('6. Patients'!$KF$9,1,MATCH($D50,'6. Patients'!$KG$9:$KS$9,0),ROWS('6. Patients'!DP$10:DP$107))),0)+
IFERROR(SUMPRODUCT('6. Patients'!CC$10:CC$107,OFFSET('6. Patients'!$KT$9,1,MATCH($D50,'6. Patients'!$KU$9:$LP$9,0),ROWS('6. Patients'!DP$10:DP$107))),0)+
IFERROR(SUMPRODUCT('6. Patients'!CC$10:CC$107,OFFSET('6. Patients'!$LQ$9,1,MATCH($D50,'6. Patients'!$LR$9:$MF$9,0),ROWS('6. Patients'!DP$10:DP$107))),0))+
IFERROR(VLOOKUP($D50,$H$109:$L$139,COLUMNS($H$108:$J$108)-1+K$7,0)*$E50*$F50*'1. General Inputs'!$J$18,0),0)</f>
        <v>0</v>
      </c>
      <c r="L50" s="3">
        <f ca="1">ROUNDUP($F50*$E50*CHOOSE(L$7,
IFERROR(SUMPRODUCT('6. Patients'!CD$10:CD$107,OFFSET('6. Patients'!$DM$9,1,MATCH($D50,'6. Patients'!$DN$9:$EI$9,0),ROWS('6. Patients'!DQ$10:DQ$107))),0)+
IFERROR(SUMPRODUCT('6. Patients'!CD$10:CD$107,OFFSET('6. Patients'!$EJ$9,1,MATCH($D50,'6. Patients'!$EK$9:$EW$9,0),ROWS('6. Patients'!DQ$10:DQ$107))),0)+
IFERROR(SUMPRODUCT('6. Patients'!CD$10:CD$107,OFFSET('6. Patients'!$EX$9,1,MATCH($D50,'6. Patients'!$EY$9:$FT$9,0),ROWS('6. Patients'!DQ$10:DQ$107))),0)+
IFERROR(SUMPRODUCT('6. Patients'!CD$10:CD$107,OFFSET('6. Patients'!$FU$9,1,MATCH($D50,'6. Patients'!$FV$9:$GJ$9,0),ROWS('6. Patients'!DQ$10:DQ$107))),0),
IFERROR(SUMPRODUCT('6. Patients'!CD$10:CD$107,OFFSET('6. Patients'!$GK$9,1,MATCH($D50,'6. Patients'!$GL$9:$HG$9,0),ROWS('6. Patients'!DQ$10:DQ$107))),0)+
IFERROR(SUMPRODUCT('6. Patients'!CD$10:CD$107,OFFSET('6. Patients'!$HH$9,1,MATCH($D50,'6. Patients'!$HI$9:$HU$9,0),ROWS('6. Patients'!DQ$10:DQ$107))),0)+
IFERROR(SUMPRODUCT('6. Patients'!CD$10:CD$107,OFFSET('6. Patients'!$HV$9,1,MATCH($D50,'6. Patients'!$HW$9:$IR$9,0),ROWS('6. Patients'!DQ$10:DQ$107))),0)+
IFERROR(SUMPRODUCT('6. Patients'!CD$10:CD$107,OFFSET('6. Patients'!$IS$9,1,MATCH($D50,'6. Patients'!$IT$9:$JH$9,0),ROWS('6. Patients'!DQ$10:DQ$107))),0),
IFERROR(SUMPRODUCT('6. Patients'!CD$10:CD$107,OFFSET('6. Patients'!$JI$9,1,MATCH($D50,'6. Patients'!$JJ$9:$KE$9,0),ROWS('6. Patients'!DQ$10:DQ$107))),0)+
IFERROR(SUMPRODUCT('6. Patients'!CD$10:CD$107,OFFSET('6. Patients'!$KF$9,1,MATCH($D50,'6. Patients'!$KG$9:$KS$9,0),ROWS('6. Patients'!DQ$10:DQ$107))),0)+
IFERROR(SUMPRODUCT('6. Patients'!CD$10:CD$107,OFFSET('6. Patients'!$KT$9,1,MATCH($D50,'6. Patients'!$KU$9:$LP$9,0),ROWS('6. Patients'!DQ$10:DQ$107))),0)+
IFERROR(SUMPRODUCT('6. Patients'!CD$10:CD$107,OFFSET('6. Patients'!$LQ$9,1,MATCH($D50,'6. Patients'!$LR$9:$MF$9,0),ROWS('6. Patients'!DQ$10:DQ$107))),0))+
IFERROR(VLOOKUP($D50,$H$109:$L$139,COLUMNS($H$108:$J$108)-1+L$7,0)*$E50*$F50*'1. General Inputs'!$J$18,0),0)</f>
        <v>0</v>
      </c>
      <c r="M50" s="3">
        <f ca="1">ROUNDUP($F50*$E50*CHOOSE(M$7,
IFERROR(SUMPRODUCT('6. Patients'!CE$10:CE$107,OFFSET('6. Patients'!$DM$9,1,MATCH($D50,'6. Patients'!$DN$9:$EI$9,0),ROWS('6. Patients'!DR$10:DR$107))),0)+
IFERROR(SUMPRODUCT('6. Patients'!CE$10:CE$107,OFFSET('6. Patients'!$EJ$9,1,MATCH($D50,'6. Patients'!$EK$9:$EW$9,0),ROWS('6. Patients'!DR$10:DR$107))),0)+
IFERROR(SUMPRODUCT('6. Patients'!CE$10:CE$107,OFFSET('6. Patients'!$EX$9,1,MATCH($D50,'6. Patients'!$EY$9:$FT$9,0),ROWS('6. Patients'!DR$10:DR$107))),0)+
IFERROR(SUMPRODUCT('6. Patients'!CE$10:CE$107,OFFSET('6. Patients'!$FU$9,1,MATCH($D50,'6. Patients'!$FV$9:$GJ$9,0),ROWS('6. Patients'!DR$10:DR$107))),0),
IFERROR(SUMPRODUCT('6. Patients'!CE$10:CE$107,OFFSET('6. Patients'!$GK$9,1,MATCH($D50,'6. Patients'!$GL$9:$HG$9,0),ROWS('6. Patients'!DR$10:DR$107))),0)+
IFERROR(SUMPRODUCT('6. Patients'!CE$10:CE$107,OFFSET('6. Patients'!$HH$9,1,MATCH($D50,'6. Patients'!$HI$9:$HU$9,0),ROWS('6. Patients'!DR$10:DR$107))),0)+
IFERROR(SUMPRODUCT('6. Patients'!CE$10:CE$107,OFFSET('6. Patients'!$HV$9,1,MATCH($D50,'6. Patients'!$HW$9:$IR$9,0),ROWS('6. Patients'!DR$10:DR$107))),0)+
IFERROR(SUMPRODUCT('6. Patients'!CE$10:CE$107,OFFSET('6. Patients'!$IS$9,1,MATCH($D50,'6. Patients'!$IT$9:$JH$9,0),ROWS('6. Patients'!DR$10:DR$107))),0),
IFERROR(SUMPRODUCT('6. Patients'!CE$10:CE$107,OFFSET('6. Patients'!$JI$9,1,MATCH($D50,'6. Patients'!$JJ$9:$KE$9,0),ROWS('6. Patients'!DR$10:DR$107))),0)+
IFERROR(SUMPRODUCT('6. Patients'!CE$10:CE$107,OFFSET('6. Patients'!$KF$9,1,MATCH($D50,'6. Patients'!$KG$9:$KS$9,0),ROWS('6. Patients'!DR$10:DR$107))),0)+
IFERROR(SUMPRODUCT('6. Patients'!CE$10:CE$107,OFFSET('6. Patients'!$KT$9,1,MATCH($D50,'6. Patients'!$KU$9:$LP$9,0),ROWS('6. Patients'!DR$10:DR$107))),0)+
IFERROR(SUMPRODUCT('6. Patients'!CE$10:CE$107,OFFSET('6. Patients'!$LQ$9,1,MATCH($D50,'6. Patients'!$LR$9:$MF$9,0),ROWS('6. Patients'!DR$10:DR$107))),0))+
IFERROR(VLOOKUP($D50,$H$109:$L$139,COLUMNS($H$108:$J$108)-1+M$7,0)*$E50*$F50*'1. General Inputs'!$J$18,0),0)</f>
        <v>0</v>
      </c>
      <c r="N50" s="3">
        <f ca="1">ROUNDUP($F50*$E50*CHOOSE(N$7,
IFERROR(SUMPRODUCT('6. Patients'!CF$10:CF$107,OFFSET('6. Patients'!$DM$9,1,MATCH($D50,'6. Patients'!$DN$9:$EI$9,0),ROWS('6. Patients'!DS$10:DS$107))),0)+
IFERROR(SUMPRODUCT('6. Patients'!CF$10:CF$107,OFFSET('6. Patients'!$EJ$9,1,MATCH($D50,'6. Patients'!$EK$9:$EW$9,0),ROWS('6. Patients'!DS$10:DS$107))),0)+
IFERROR(SUMPRODUCT('6. Patients'!CF$10:CF$107,OFFSET('6. Patients'!$EX$9,1,MATCH($D50,'6. Patients'!$EY$9:$FT$9,0),ROWS('6. Patients'!DS$10:DS$107))),0)+
IFERROR(SUMPRODUCT('6. Patients'!CF$10:CF$107,OFFSET('6. Patients'!$FU$9,1,MATCH($D50,'6. Patients'!$FV$9:$GJ$9,0),ROWS('6. Patients'!DS$10:DS$107))),0),
IFERROR(SUMPRODUCT('6. Patients'!CF$10:CF$107,OFFSET('6. Patients'!$GK$9,1,MATCH($D50,'6. Patients'!$GL$9:$HG$9,0),ROWS('6. Patients'!DS$10:DS$107))),0)+
IFERROR(SUMPRODUCT('6. Patients'!CF$10:CF$107,OFFSET('6. Patients'!$HH$9,1,MATCH($D50,'6. Patients'!$HI$9:$HU$9,0),ROWS('6. Patients'!DS$10:DS$107))),0)+
IFERROR(SUMPRODUCT('6. Patients'!CF$10:CF$107,OFFSET('6. Patients'!$HV$9,1,MATCH($D50,'6. Patients'!$HW$9:$IR$9,0),ROWS('6. Patients'!DS$10:DS$107))),0)+
IFERROR(SUMPRODUCT('6. Patients'!CF$10:CF$107,OFFSET('6. Patients'!$IS$9,1,MATCH($D50,'6. Patients'!$IT$9:$JH$9,0),ROWS('6. Patients'!DS$10:DS$107))),0),
IFERROR(SUMPRODUCT('6. Patients'!CF$10:CF$107,OFFSET('6. Patients'!$JI$9,1,MATCH($D50,'6. Patients'!$JJ$9:$KE$9,0),ROWS('6. Patients'!DS$10:DS$107))),0)+
IFERROR(SUMPRODUCT('6. Patients'!CF$10:CF$107,OFFSET('6. Patients'!$KF$9,1,MATCH($D50,'6. Patients'!$KG$9:$KS$9,0),ROWS('6. Patients'!DS$10:DS$107))),0)+
IFERROR(SUMPRODUCT('6. Patients'!CF$10:CF$107,OFFSET('6. Patients'!$KT$9,1,MATCH($D50,'6. Patients'!$KU$9:$LP$9,0),ROWS('6. Patients'!DS$10:DS$107))),0)+
IFERROR(SUMPRODUCT('6. Patients'!CF$10:CF$107,OFFSET('6. Patients'!$LQ$9,1,MATCH($D50,'6. Patients'!$LR$9:$MF$9,0),ROWS('6. Patients'!DS$10:DS$107))),0))+
IFERROR(VLOOKUP($D50,$H$109:$L$139,COLUMNS($H$108:$J$108)-1+N$7,0)*$E50*$F50*'1. General Inputs'!$J$18,0),0)</f>
        <v>0</v>
      </c>
      <c r="O50" s="3">
        <f ca="1">ROUNDUP($F50*$E50*CHOOSE(O$7,
IFERROR(SUMPRODUCT('6. Patients'!CG$10:CG$107,OFFSET('6. Patients'!$DM$9,1,MATCH($D50,'6. Patients'!$DN$9:$EI$9,0),ROWS('6. Patients'!DT$10:DT$107))),0)+
IFERROR(SUMPRODUCT('6. Patients'!CG$10:CG$107,OFFSET('6. Patients'!$EJ$9,1,MATCH($D50,'6. Patients'!$EK$9:$EW$9,0),ROWS('6. Patients'!DT$10:DT$107))),0)+
IFERROR(SUMPRODUCT('6. Patients'!CG$10:CG$107,OFFSET('6. Patients'!$EX$9,1,MATCH($D50,'6. Patients'!$EY$9:$FT$9,0),ROWS('6. Patients'!DT$10:DT$107))),0)+
IFERROR(SUMPRODUCT('6. Patients'!CG$10:CG$107,OFFSET('6. Patients'!$FU$9,1,MATCH($D50,'6. Patients'!$FV$9:$GJ$9,0),ROWS('6. Patients'!DT$10:DT$107))),0),
IFERROR(SUMPRODUCT('6. Patients'!CG$10:CG$107,OFFSET('6. Patients'!$GK$9,1,MATCH($D50,'6. Patients'!$GL$9:$HG$9,0),ROWS('6. Patients'!DT$10:DT$107))),0)+
IFERROR(SUMPRODUCT('6. Patients'!CG$10:CG$107,OFFSET('6. Patients'!$HH$9,1,MATCH($D50,'6. Patients'!$HI$9:$HU$9,0),ROWS('6. Patients'!DT$10:DT$107))),0)+
IFERROR(SUMPRODUCT('6. Patients'!CG$10:CG$107,OFFSET('6. Patients'!$HV$9,1,MATCH($D50,'6. Patients'!$HW$9:$IR$9,0),ROWS('6. Patients'!DT$10:DT$107))),0)+
IFERROR(SUMPRODUCT('6. Patients'!CG$10:CG$107,OFFSET('6. Patients'!$IS$9,1,MATCH($D50,'6. Patients'!$IT$9:$JH$9,0),ROWS('6. Patients'!DT$10:DT$107))),0),
IFERROR(SUMPRODUCT('6. Patients'!CG$10:CG$107,OFFSET('6. Patients'!$JI$9,1,MATCH($D50,'6. Patients'!$JJ$9:$KE$9,0),ROWS('6. Patients'!DT$10:DT$107))),0)+
IFERROR(SUMPRODUCT('6. Patients'!CG$10:CG$107,OFFSET('6. Patients'!$KF$9,1,MATCH($D50,'6. Patients'!$KG$9:$KS$9,0),ROWS('6. Patients'!DT$10:DT$107))),0)+
IFERROR(SUMPRODUCT('6. Patients'!CG$10:CG$107,OFFSET('6. Patients'!$KT$9,1,MATCH($D50,'6. Patients'!$KU$9:$LP$9,0),ROWS('6. Patients'!DT$10:DT$107))),0)+
IFERROR(SUMPRODUCT('6. Patients'!CG$10:CG$107,OFFSET('6. Patients'!$LQ$9,1,MATCH($D50,'6. Patients'!$LR$9:$MF$9,0),ROWS('6. Patients'!DT$10:DT$107))),0))+
IFERROR(VLOOKUP($D50,$H$109:$L$139,COLUMNS($H$108:$J$108)-1+O$7,0)*$E50*$F50*'1. General Inputs'!$J$18,0),0)</f>
        <v>0</v>
      </c>
      <c r="P50" s="3">
        <f ca="1">ROUNDUP($F50*$E50*CHOOSE(P$7,
IFERROR(SUMPRODUCT('6. Patients'!CH$10:CH$107,OFFSET('6. Patients'!$DM$9,1,MATCH($D50,'6. Patients'!$DN$9:$EI$9,0),ROWS('6. Patients'!DU$10:DU$107))),0)+
IFERROR(SUMPRODUCT('6. Patients'!CH$10:CH$107,OFFSET('6. Patients'!$EJ$9,1,MATCH($D50,'6. Patients'!$EK$9:$EW$9,0),ROWS('6. Patients'!DU$10:DU$107))),0)+
IFERROR(SUMPRODUCT('6. Patients'!CH$10:CH$107,OFFSET('6. Patients'!$EX$9,1,MATCH($D50,'6. Patients'!$EY$9:$FT$9,0),ROWS('6. Patients'!DU$10:DU$107))),0)+
IFERROR(SUMPRODUCT('6. Patients'!CH$10:CH$107,OFFSET('6. Patients'!$FU$9,1,MATCH($D50,'6. Patients'!$FV$9:$GJ$9,0),ROWS('6. Patients'!DU$10:DU$107))),0),
IFERROR(SUMPRODUCT('6. Patients'!CH$10:CH$107,OFFSET('6. Patients'!$GK$9,1,MATCH($D50,'6. Patients'!$GL$9:$HG$9,0),ROWS('6. Patients'!DU$10:DU$107))),0)+
IFERROR(SUMPRODUCT('6. Patients'!CH$10:CH$107,OFFSET('6. Patients'!$HH$9,1,MATCH($D50,'6. Patients'!$HI$9:$HU$9,0),ROWS('6. Patients'!DU$10:DU$107))),0)+
IFERROR(SUMPRODUCT('6. Patients'!CH$10:CH$107,OFFSET('6. Patients'!$HV$9,1,MATCH($D50,'6. Patients'!$HW$9:$IR$9,0),ROWS('6. Patients'!DU$10:DU$107))),0)+
IFERROR(SUMPRODUCT('6. Patients'!CH$10:CH$107,OFFSET('6. Patients'!$IS$9,1,MATCH($D50,'6. Patients'!$IT$9:$JH$9,0),ROWS('6. Patients'!DU$10:DU$107))),0),
IFERROR(SUMPRODUCT('6. Patients'!CH$10:CH$107,OFFSET('6. Patients'!$JI$9,1,MATCH($D50,'6. Patients'!$JJ$9:$KE$9,0),ROWS('6. Patients'!DU$10:DU$107))),0)+
IFERROR(SUMPRODUCT('6. Patients'!CH$10:CH$107,OFFSET('6. Patients'!$KF$9,1,MATCH($D50,'6. Patients'!$KG$9:$KS$9,0),ROWS('6. Patients'!DU$10:DU$107))),0)+
IFERROR(SUMPRODUCT('6. Patients'!CH$10:CH$107,OFFSET('6. Patients'!$KT$9,1,MATCH($D50,'6. Patients'!$KU$9:$LP$9,0),ROWS('6. Patients'!DU$10:DU$107))),0)+
IFERROR(SUMPRODUCT('6. Patients'!CH$10:CH$107,OFFSET('6. Patients'!$LQ$9,1,MATCH($D50,'6. Patients'!$LR$9:$MF$9,0),ROWS('6. Patients'!DU$10:DU$107))),0))+
IFERROR(VLOOKUP($D50,$H$109:$L$139,COLUMNS($H$108:$J$108)-1+P$7,0)*$E50*$F50*'1. General Inputs'!$J$18,0),0)</f>
        <v>0</v>
      </c>
      <c r="Q50" s="3">
        <f ca="1">ROUNDUP($F50*$E50*CHOOSE(Q$7,
IFERROR(SUMPRODUCT('6. Patients'!CI$10:CI$107,OFFSET('6. Patients'!$DM$9,1,MATCH($D50,'6. Patients'!$DN$9:$EI$9,0),ROWS('6. Patients'!DV$10:DV$107))),0)+
IFERROR(SUMPRODUCT('6. Patients'!CI$10:CI$107,OFFSET('6. Patients'!$EJ$9,1,MATCH($D50,'6. Patients'!$EK$9:$EW$9,0),ROWS('6. Patients'!DV$10:DV$107))),0)+
IFERROR(SUMPRODUCT('6. Patients'!CI$10:CI$107,OFFSET('6. Patients'!$EX$9,1,MATCH($D50,'6. Patients'!$EY$9:$FT$9,0),ROWS('6. Patients'!DV$10:DV$107))),0)+
IFERROR(SUMPRODUCT('6. Patients'!CI$10:CI$107,OFFSET('6. Patients'!$FU$9,1,MATCH($D50,'6. Patients'!$FV$9:$GJ$9,0),ROWS('6. Patients'!DV$10:DV$107))),0),
IFERROR(SUMPRODUCT('6. Patients'!CI$10:CI$107,OFFSET('6. Patients'!$GK$9,1,MATCH($D50,'6. Patients'!$GL$9:$HG$9,0),ROWS('6. Patients'!DV$10:DV$107))),0)+
IFERROR(SUMPRODUCT('6. Patients'!CI$10:CI$107,OFFSET('6. Patients'!$HH$9,1,MATCH($D50,'6. Patients'!$HI$9:$HU$9,0),ROWS('6. Patients'!DV$10:DV$107))),0)+
IFERROR(SUMPRODUCT('6. Patients'!CI$10:CI$107,OFFSET('6. Patients'!$HV$9,1,MATCH($D50,'6. Patients'!$HW$9:$IR$9,0),ROWS('6. Patients'!DV$10:DV$107))),0)+
IFERROR(SUMPRODUCT('6. Patients'!CI$10:CI$107,OFFSET('6. Patients'!$IS$9,1,MATCH($D50,'6. Patients'!$IT$9:$JH$9,0),ROWS('6. Patients'!DV$10:DV$107))),0),
IFERROR(SUMPRODUCT('6. Patients'!CI$10:CI$107,OFFSET('6. Patients'!$JI$9,1,MATCH($D50,'6. Patients'!$JJ$9:$KE$9,0),ROWS('6. Patients'!DV$10:DV$107))),0)+
IFERROR(SUMPRODUCT('6. Patients'!CI$10:CI$107,OFFSET('6. Patients'!$KF$9,1,MATCH($D50,'6. Patients'!$KG$9:$KS$9,0),ROWS('6. Patients'!DV$10:DV$107))),0)+
IFERROR(SUMPRODUCT('6. Patients'!CI$10:CI$107,OFFSET('6. Patients'!$KT$9,1,MATCH($D50,'6. Patients'!$KU$9:$LP$9,0),ROWS('6. Patients'!DV$10:DV$107))),0)+
IFERROR(SUMPRODUCT('6. Patients'!CI$10:CI$107,OFFSET('6. Patients'!$LQ$9,1,MATCH($D50,'6. Patients'!$LR$9:$MF$9,0),ROWS('6. Patients'!DV$10:DV$107))),0))+
IFERROR(VLOOKUP($D50,$H$109:$L$139,COLUMNS($H$108:$J$108)-1+Q$7,0)*$E50*$F50*'1. General Inputs'!$J$18,0),0)</f>
        <v>0</v>
      </c>
      <c r="R50" s="3">
        <f ca="1">ROUNDUP($F50*$E50*CHOOSE(R$7,
IFERROR(SUMPRODUCT('6. Patients'!CJ$10:CJ$107,OFFSET('6. Patients'!$DM$9,1,MATCH($D50,'6. Patients'!$DN$9:$EI$9,0),ROWS('6. Patients'!DW$10:DW$107))),0)+
IFERROR(SUMPRODUCT('6. Patients'!CJ$10:CJ$107,OFFSET('6. Patients'!$EJ$9,1,MATCH($D50,'6. Patients'!$EK$9:$EW$9,0),ROWS('6. Patients'!DW$10:DW$107))),0)+
IFERROR(SUMPRODUCT('6. Patients'!CJ$10:CJ$107,OFFSET('6. Patients'!$EX$9,1,MATCH($D50,'6. Patients'!$EY$9:$FT$9,0),ROWS('6. Patients'!DW$10:DW$107))),0)+
IFERROR(SUMPRODUCT('6. Patients'!CJ$10:CJ$107,OFFSET('6. Patients'!$FU$9,1,MATCH($D50,'6. Patients'!$FV$9:$GJ$9,0),ROWS('6. Patients'!DW$10:DW$107))),0),
IFERROR(SUMPRODUCT('6. Patients'!CJ$10:CJ$107,OFFSET('6. Patients'!$GK$9,1,MATCH($D50,'6. Patients'!$GL$9:$HG$9,0),ROWS('6. Patients'!DW$10:DW$107))),0)+
IFERROR(SUMPRODUCT('6. Patients'!CJ$10:CJ$107,OFFSET('6. Patients'!$HH$9,1,MATCH($D50,'6. Patients'!$HI$9:$HU$9,0),ROWS('6. Patients'!DW$10:DW$107))),0)+
IFERROR(SUMPRODUCT('6. Patients'!CJ$10:CJ$107,OFFSET('6. Patients'!$HV$9,1,MATCH($D50,'6. Patients'!$HW$9:$IR$9,0),ROWS('6. Patients'!DW$10:DW$107))),0)+
IFERROR(SUMPRODUCT('6. Patients'!CJ$10:CJ$107,OFFSET('6. Patients'!$IS$9,1,MATCH($D50,'6. Patients'!$IT$9:$JH$9,0),ROWS('6. Patients'!DW$10:DW$107))),0),
IFERROR(SUMPRODUCT('6. Patients'!CJ$10:CJ$107,OFFSET('6. Patients'!$JI$9,1,MATCH($D50,'6. Patients'!$JJ$9:$KE$9,0),ROWS('6. Patients'!DW$10:DW$107))),0)+
IFERROR(SUMPRODUCT('6. Patients'!CJ$10:CJ$107,OFFSET('6. Patients'!$KF$9,1,MATCH($D50,'6. Patients'!$KG$9:$KS$9,0),ROWS('6. Patients'!DW$10:DW$107))),0)+
IFERROR(SUMPRODUCT('6. Patients'!CJ$10:CJ$107,OFFSET('6. Patients'!$KT$9,1,MATCH($D50,'6. Patients'!$KU$9:$LP$9,0),ROWS('6. Patients'!DW$10:DW$107))),0)+
IFERROR(SUMPRODUCT('6. Patients'!CJ$10:CJ$107,OFFSET('6. Patients'!$LQ$9,1,MATCH($D50,'6. Patients'!$LR$9:$MF$9,0),ROWS('6. Patients'!DW$10:DW$107))),0))+
IFERROR(VLOOKUP($D50,$H$109:$L$139,COLUMNS($H$108:$J$108)-1+R$7,0)*$E50*$F50*'1. General Inputs'!$J$18,0),0)</f>
        <v>0</v>
      </c>
      <c r="S50" s="3">
        <f ca="1">ROUNDUP($F50*$E50*CHOOSE(S$7,
IFERROR(SUMPRODUCT('6. Patients'!CK$10:CK$107,OFFSET('6. Patients'!$DM$9,1,MATCH($D50,'6. Patients'!$DN$9:$EI$9,0),ROWS('6. Patients'!DX$10:DX$107))),0)+
IFERROR(SUMPRODUCT('6. Patients'!CK$10:CK$107,OFFSET('6. Patients'!$EJ$9,1,MATCH($D50,'6. Patients'!$EK$9:$EW$9,0),ROWS('6. Patients'!DX$10:DX$107))),0)+
IFERROR(SUMPRODUCT('6. Patients'!CK$10:CK$107,OFFSET('6. Patients'!$EX$9,1,MATCH($D50,'6. Patients'!$EY$9:$FT$9,0),ROWS('6. Patients'!DX$10:DX$107))),0)+
IFERROR(SUMPRODUCT('6. Patients'!CK$10:CK$107,OFFSET('6. Patients'!$FU$9,1,MATCH($D50,'6. Patients'!$FV$9:$GJ$9,0),ROWS('6. Patients'!DX$10:DX$107))),0),
IFERROR(SUMPRODUCT('6. Patients'!CK$10:CK$107,OFFSET('6. Patients'!$GK$9,1,MATCH($D50,'6. Patients'!$GL$9:$HG$9,0),ROWS('6. Patients'!DX$10:DX$107))),0)+
IFERROR(SUMPRODUCT('6. Patients'!CK$10:CK$107,OFFSET('6. Patients'!$HH$9,1,MATCH($D50,'6. Patients'!$HI$9:$HU$9,0),ROWS('6. Patients'!DX$10:DX$107))),0)+
IFERROR(SUMPRODUCT('6. Patients'!CK$10:CK$107,OFFSET('6. Patients'!$HV$9,1,MATCH($D50,'6. Patients'!$HW$9:$IR$9,0),ROWS('6. Patients'!DX$10:DX$107))),0)+
IFERROR(SUMPRODUCT('6. Patients'!CK$10:CK$107,OFFSET('6. Patients'!$IS$9,1,MATCH($D50,'6. Patients'!$IT$9:$JH$9,0),ROWS('6. Patients'!DX$10:DX$107))),0),
IFERROR(SUMPRODUCT('6. Patients'!CK$10:CK$107,OFFSET('6. Patients'!$JI$9,1,MATCH($D50,'6. Patients'!$JJ$9:$KE$9,0),ROWS('6. Patients'!DX$10:DX$107))),0)+
IFERROR(SUMPRODUCT('6. Patients'!CK$10:CK$107,OFFSET('6. Patients'!$KF$9,1,MATCH($D50,'6. Patients'!$KG$9:$KS$9,0),ROWS('6. Patients'!DX$10:DX$107))),0)+
IFERROR(SUMPRODUCT('6. Patients'!CK$10:CK$107,OFFSET('6. Patients'!$KT$9,1,MATCH($D50,'6. Patients'!$KU$9:$LP$9,0),ROWS('6. Patients'!DX$10:DX$107))),0)+
IFERROR(SUMPRODUCT('6. Patients'!CK$10:CK$107,OFFSET('6. Patients'!$LQ$9,1,MATCH($D50,'6. Patients'!$LR$9:$MF$9,0),ROWS('6. Patients'!DX$10:DX$107))),0))+
IFERROR(VLOOKUP($D50,$H$109:$L$139,COLUMNS($H$108:$J$108)-1+S$7,0)*$E50*$F50*'1. General Inputs'!$J$18,0),0)</f>
        <v>0</v>
      </c>
      <c r="T50" s="3">
        <f ca="1">ROUNDUP($F50*$E50*CHOOSE(T$7,
IFERROR(SUMPRODUCT('6. Patients'!CL$10:CL$107,OFFSET('6. Patients'!$DM$9,1,MATCH($D50,'6. Patients'!$DN$9:$EI$9,0),ROWS('6. Patients'!DY$10:DY$107))),0)+
IFERROR(SUMPRODUCT('6. Patients'!CL$10:CL$107,OFFSET('6. Patients'!$EJ$9,1,MATCH($D50,'6. Patients'!$EK$9:$EW$9,0),ROWS('6. Patients'!DY$10:DY$107))),0)+
IFERROR(SUMPRODUCT('6. Patients'!CL$10:CL$107,OFFSET('6. Patients'!$EX$9,1,MATCH($D50,'6. Patients'!$EY$9:$FT$9,0),ROWS('6. Patients'!DY$10:DY$107))),0)+
IFERROR(SUMPRODUCT('6. Patients'!CL$10:CL$107,OFFSET('6. Patients'!$FU$9,1,MATCH($D50,'6. Patients'!$FV$9:$GJ$9,0),ROWS('6. Patients'!DY$10:DY$107))),0),
IFERROR(SUMPRODUCT('6. Patients'!CL$10:CL$107,OFFSET('6. Patients'!$GK$9,1,MATCH($D50,'6. Patients'!$GL$9:$HG$9,0),ROWS('6. Patients'!DY$10:DY$107))),0)+
IFERROR(SUMPRODUCT('6. Patients'!CL$10:CL$107,OFFSET('6. Patients'!$HH$9,1,MATCH($D50,'6. Patients'!$HI$9:$HU$9,0),ROWS('6. Patients'!DY$10:DY$107))),0)+
IFERROR(SUMPRODUCT('6. Patients'!CL$10:CL$107,OFFSET('6. Patients'!$HV$9,1,MATCH($D50,'6. Patients'!$HW$9:$IR$9,0),ROWS('6. Patients'!DY$10:DY$107))),0)+
IFERROR(SUMPRODUCT('6. Patients'!CL$10:CL$107,OFFSET('6. Patients'!$IS$9,1,MATCH($D50,'6. Patients'!$IT$9:$JH$9,0),ROWS('6. Patients'!DY$10:DY$107))),0),
IFERROR(SUMPRODUCT('6. Patients'!CL$10:CL$107,OFFSET('6. Patients'!$JI$9,1,MATCH($D50,'6. Patients'!$JJ$9:$KE$9,0),ROWS('6. Patients'!DY$10:DY$107))),0)+
IFERROR(SUMPRODUCT('6. Patients'!CL$10:CL$107,OFFSET('6. Patients'!$KF$9,1,MATCH($D50,'6. Patients'!$KG$9:$KS$9,0),ROWS('6. Patients'!DY$10:DY$107))),0)+
IFERROR(SUMPRODUCT('6. Patients'!CL$10:CL$107,OFFSET('6. Patients'!$KT$9,1,MATCH($D50,'6. Patients'!$KU$9:$LP$9,0),ROWS('6. Patients'!DY$10:DY$107))),0)+
IFERROR(SUMPRODUCT('6. Patients'!CL$10:CL$107,OFFSET('6. Patients'!$LQ$9,1,MATCH($D50,'6. Patients'!$LR$9:$MF$9,0),ROWS('6. Patients'!DY$10:DY$107))),0))+
IFERROR(VLOOKUP($D50,$H$109:$L$139,COLUMNS($H$108:$J$108)-1+T$7,0)*$E50*$F50*'1. General Inputs'!$J$18,0),0)</f>
        <v>0</v>
      </c>
      <c r="U50" s="3">
        <f ca="1">ROUNDUP($F50*$E50*CHOOSE(U$7,
IFERROR(SUMPRODUCT('6. Patients'!CM$10:CM$107,OFFSET('6. Patients'!$DM$9,1,MATCH($D50,'6. Patients'!$DN$9:$EI$9,0),ROWS('6. Patients'!DZ$10:DZ$107))),0)+
IFERROR(SUMPRODUCT('6. Patients'!CM$10:CM$107,OFFSET('6. Patients'!$EJ$9,1,MATCH($D50,'6. Patients'!$EK$9:$EW$9,0),ROWS('6. Patients'!DZ$10:DZ$107))),0)+
IFERROR(SUMPRODUCT('6. Patients'!CM$10:CM$107,OFFSET('6. Patients'!$EX$9,1,MATCH($D50,'6. Patients'!$EY$9:$FT$9,0),ROWS('6. Patients'!DZ$10:DZ$107))),0)+
IFERROR(SUMPRODUCT('6. Patients'!CM$10:CM$107,OFFSET('6. Patients'!$FU$9,1,MATCH($D50,'6. Patients'!$FV$9:$GJ$9,0),ROWS('6. Patients'!DZ$10:DZ$107))),0),
IFERROR(SUMPRODUCT('6. Patients'!CM$10:CM$107,OFFSET('6. Patients'!$GK$9,1,MATCH($D50,'6. Patients'!$GL$9:$HG$9,0),ROWS('6. Patients'!DZ$10:DZ$107))),0)+
IFERROR(SUMPRODUCT('6. Patients'!CM$10:CM$107,OFFSET('6. Patients'!$HH$9,1,MATCH($D50,'6. Patients'!$HI$9:$HU$9,0),ROWS('6. Patients'!DZ$10:DZ$107))),0)+
IFERROR(SUMPRODUCT('6. Patients'!CM$10:CM$107,OFFSET('6. Patients'!$HV$9,1,MATCH($D50,'6. Patients'!$HW$9:$IR$9,0),ROWS('6. Patients'!DZ$10:DZ$107))),0)+
IFERROR(SUMPRODUCT('6. Patients'!CM$10:CM$107,OFFSET('6. Patients'!$IS$9,1,MATCH($D50,'6. Patients'!$IT$9:$JH$9,0),ROWS('6. Patients'!DZ$10:DZ$107))),0),
IFERROR(SUMPRODUCT('6. Patients'!CM$10:CM$107,OFFSET('6. Patients'!$JI$9,1,MATCH($D50,'6. Patients'!$JJ$9:$KE$9,0),ROWS('6. Patients'!DZ$10:DZ$107))),0)+
IFERROR(SUMPRODUCT('6. Patients'!CM$10:CM$107,OFFSET('6. Patients'!$KF$9,1,MATCH($D50,'6. Patients'!$KG$9:$KS$9,0),ROWS('6. Patients'!DZ$10:DZ$107))),0)+
IFERROR(SUMPRODUCT('6. Patients'!CM$10:CM$107,OFFSET('6. Patients'!$KT$9,1,MATCH($D50,'6. Patients'!$KU$9:$LP$9,0),ROWS('6. Patients'!DZ$10:DZ$107))),0)+
IFERROR(SUMPRODUCT('6. Patients'!CM$10:CM$107,OFFSET('6. Patients'!$LQ$9,1,MATCH($D50,'6. Patients'!$LR$9:$MF$9,0),ROWS('6. Patients'!DZ$10:DZ$107))),0))+
IFERROR(VLOOKUP($D50,$H$109:$L$139,COLUMNS($H$108:$J$108)-1+U$7,0)*$E50*$F50*'1. General Inputs'!$J$18,0),0)</f>
        <v>0</v>
      </c>
      <c r="V50" s="3">
        <f ca="1">ROUNDUP($F50*$E50*CHOOSE(V$7,
IFERROR(SUMPRODUCT('6. Patients'!CN$10:CN$107,OFFSET('6. Patients'!$DM$9,1,MATCH($D50,'6. Patients'!$DN$9:$EI$9,0),ROWS('6. Patients'!EA$10:EA$107))),0)+
IFERROR(SUMPRODUCT('6. Patients'!CN$10:CN$107,OFFSET('6. Patients'!$EJ$9,1,MATCH($D50,'6. Patients'!$EK$9:$EW$9,0),ROWS('6. Patients'!EA$10:EA$107))),0)+
IFERROR(SUMPRODUCT('6. Patients'!CN$10:CN$107,OFFSET('6. Patients'!$EX$9,1,MATCH($D50,'6. Patients'!$EY$9:$FT$9,0),ROWS('6. Patients'!EA$10:EA$107))),0)+
IFERROR(SUMPRODUCT('6. Patients'!CN$10:CN$107,OFFSET('6. Patients'!$FU$9,1,MATCH($D50,'6. Patients'!$FV$9:$GJ$9,0),ROWS('6. Patients'!EA$10:EA$107))),0),
IFERROR(SUMPRODUCT('6. Patients'!CN$10:CN$107,OFFSET('6. Patients'!$GK$9,1,MATCH($D50,'6. Patients'!$GL$9:$HG$9,0),ROWS('6. Patients'!EA$10:EA$107))),0)+
IFERROR(SUMPRODUCT('6. Patients'!CN$10:CN$107,OFFSET('6. Patients'!$HH$9,1,MATCH($D50,'6. Patients'!$HI$9:$HU$9,0),ROWS('6. Patients'!EA$10:EA$107))),0)+
IFERROR(SUMPRODUCT('6. Patients'!CN$10:CN$107,OFFSET('6. Patients'!$HV$9,1,MATCH($D50,'6. Patients'!$HW$9:$IR$9,0),ROWS('6. Patients'!EA$10:EA$107))),0)+
IFERROR(SUMPRODUCT('6. Patients'!CN$10:CN$107,OFFSET('6. Patients'!$IS$9,1,MATCH($D50,'6. Patients'!$IT$9:$JH$9,0),ROWS('6. Patients'!EA$10:EA$107))),0),
IFERROR(SUMPRODUCT('6. Patients'!CN$10:CN$107,OFFSET('6. Patients'!$JI$9,1,MATCH($D50,'6. Patients'!$JJ$9:$KE$9,0),ROWS('6. Patients'!EA$10:EA$107))),0)+
IFERROR(SUMPRODUCT('6. Patients'!CN$10:CN$107,OFFSET('6. Patients'!$KF$9,1,MATCH($D50,'6. Patients'!$KG$9:$KS$9,0),ROWS('6. Patients'!EA$10:EA$107))),0)+
IFERROR(SUMPRODUCT('6. Patients'!CN$10:CN$107,OFFSET('6. Patients'!$KT$9,1,MATCH($D50,'6. Patients'!$KU$9:$LP$9,0),ROWS('6. Patients'!EA$10:EA$107))),0)+
IFERROR(SUMPRODUCT('6. Patients'!CN$10:CN$107,OFFSET('6. Patients'!$LQ$9,1,MATCH($D50,'6. Patients'!$LR$9:$MF$9,0),ROWS('6. Patients'!EA$10:EA$107))),0))+
IFERROR(VLOOKUP($D50,$H$109:$L$139,COLUMNS($H$108:$J$108)-1+V$7,0)*$E50*$F50*'1. General Inputs'!$J$18,0),0)</f>
        <v>0</v>
      </c>
      <c r="W50" s="3">
        <f ca="1">ROUNDUP($F50*$E50*CHOOSE(W$7,
IFERROR(SUMPRODUCT('6. Patients'!CO$10:CO$107,OFFSET('6. Patients'!$DM$9,1,MATCH($D50,'6. Patients'!$DN$9:$EI$9,0),ROWS('6. Patients'!EB$10:EB$107))),0)+
IFERROR(SUMPRODUCT('6. Patients'!CO$10:CO$107,OFFSET('6. Patients'!$EJ$9,1,MATCH($D50,'6. Patients'!$EK$9:$EW$9,0),ROWS('6. Patients'!EB$10:EB$107))),0)+
IFERROR(SUMPRODUCT('6. Patients'!CO$10:CO$107,OFFSET('6. Patients'!$EX$9,1,MATCH($D50,'6. Patients'!$EY$9:$FT$9,0),ROWS('6. Patients'!EB$10:EB$107))),0)+
IFERROR(SUMPRODUCT('6. Patients'!CO$10:CO$107,OFFSET('6. Patients'!$FU$9,1,MATCH($D50,'6. Patients'!$FV$9:$GJ$9,0),ROWS('6. Patients'!EB$10:EB$107))),0),
IFERROR(SUMPRODUCT('6. Patients'!CO$10:CO$107,OFFSET('6. Patients'!$GK$9,1,MATCH($D50,'6. Patients'!$GL$9:$HG$9,0),ROWS('6. Patients'!EB$10:EB$107))),0)+
IFERROR(SUMPRODUCT('6. Patients'!CO$10:CO$107,OFFSET('6. Patients'!$HH$9,1,MATCH($D50,'6. Patients'!$HI$9:$HU$9,0),ROWS('6. Patients'!EB$10:EB$107))),0)+
IFERROR(SUMPRODUCT('6. Patients'!CO$10:CO$107,OFFSET('6. Patients'!$HV$9,1,MATCH($D50,'6. Patients'!$HW$9:$IR$9,0),ROWS('6. Patients'!EB$10:EB$107))),0)+
IFERROR(SUMPRODUCT('6. Patients'!CO$10:CO$107,OFFSET('6. Patients'!$IS$9,1,MATCH($D50,'6. Patients'!$IT$9:$JH$9,0),ROWS('6. Patients'!EB$10:EB$107))),0),
IFERROR(SUMPRODUCT('6. Patients'!CO$10:CO$107,OFFSET('6. Patients'!$JI$9,1,MATCH($D50,'6. Patients'!$JJ$9:$KE$9,0),ROWS('6. Patients'!EB$10:EB$107))),0)+
IFERROR(SUMPRODUCT('6. Patients'!CO$10:CO$107,OFFSET('6. Patients'!$KF$9,1,MATCH($D50,'6. Patients'!$KG$9:$KS$9,0),ROWS('6. Patients'!EB$10:EB$107))),0)+
IFERROR(SUMPRODUCT('6. Patients'!CO$10:CO$107,OFFSET('6. Patients'!$KT$9,1,MATCH($D50,'6. Patients'!$KU$9:$LP$9,0),ROWS('6. Patients'!EB$10:EB$107))),0)+
IFERROR(SUMPRODUCT('6. Patients'!CO$10:CO$107,OFFSET('6. Patients'!$LQ$9,1,MATCH($D50,'6. Patients'!$LR$9:$MF$9,0),ROWS('6. Patients'!EB$10:EB$107))),0))+
IFERROR(VLOOKUP($D50,$H$109:$L$139,COLUMNS($H$108:$J$108)-1+W$7,0)*$E50*$F50*'1. General Inputs'!$J$18,0),0)</f>
        <v>0</v>
      </c>
      <c r="X50" s="3">
        <f ca="1">ROUNDUP($F50*$E50*CHOOSE(X$7,
IFERROR(SUMPRODUCT('6. Patients'!CP$10:CP$107,OFFSET('6. Patients'!$DM$9,1,MATCH($D50,'6. Patients'!$DN$9:$EI$9,0),ROWS('6. Patients'!EC$10:EC$107))),0)+
IFERROR(SUMPRODUCT('6. Patients'!CP$10:CP$107,OFFSET('6. Patients'!$EJ$9,1,MATCH($D50,'6. Patients'!$EK$9:$EW$9,0),ROWS('6. Patients'!EC$10:EC$107))),0)+
IFERROR(SUMPRODUCT('6. Patients'!CP$10:CP$107,OFFSET('6. Patients'!$EX$9,1,MATCH($D50,'6. Patients'!$EY$9:$FT$9,0),ROWS('6. Patients'!EC$10:EC$107))),0)+
IFERROR(SUMPRODUCT('6. Patients'!CP$10:CP$107,OFFSET('6. Patients'!$FU$9,1,MATCH($D50,'6. Patients'!$FV$9:$GJ$9,0),ROWS('6. Patients'!EC$10:EC$107))),0),
IFERROR(SUMPRODUCT('6. Patients'!CP$10:CP$107,OFFSET('6. Patients'!$GK$9,1,MATCH($D50,'6. Patients'!$GL$9:$HG$9,0),ROWS('6. Patients'!EC$10:EC$107))),0)+
IFERROR(SUMPRODUCT('6. Patients'!CP$10:CP$107,OFFSET('6. Patients'!$HH$9,1,MATCH($D50,'6. Patients'!$HI$9:$HU$9,0),ROWS('6. Patients'!EC$10:EC$107))),0)+
IFERROR(SUMPRODUCT('6. Patients'!CP$10:CP$107,OFFSET('6. Patients'!$HV$9,1,MATCH($D50,'6. Patients'!$HW$9:$IR$9,0),ROWS('6. Patients'!EC$10:EC$107))),0)+
IFERROR(SUMPRODUCT('6. Patients'!CP$10:CP$107,OFFSET('6. Patients'!$IS$9,1,MATCH($D50,'6. Patients'!$IT$9:$JH$9,0),ROWS('6. Patients'!EC$10:EC$107))),0),
IFERROR(SUMPRODUCT('6. Patients'!CP$10:CP$107,OFFSET('6. Patients'!$JI$9,1,MATCH($D50,'6. Patients'!$JJ$9:$KE$9,0),ROWS('6. Patients'!EC$10:EC$107))),0)+
IFERROR(SUMPRODUCT('6. Patients'!CP$10:CP$107,OFFSET('6. Patients'!$KF$9,1,MATCH($D50,'6. Patients'!$KG$9:$KS$9,0),ROWS('6. Patients'!EC$10:EC$107))),0)+
IFERROR(SUMPRODUCT('6. Patients'!CP$10:CP$107,OFFSET('6. Patients'!$KT$9,1,MATCH($D50,'6. Patients'!$KU$9:$LP$9,0),ROWS('6. Patients'!EC$10:EC$107))),0)+
IFERROR(SUMPRODUCT('6. Patients'!CP$10:CP$107,OFFSET('6. Patients'!$LQ$9,1,MATCH($D50,'6. Patients'!$LR$9:$MF$9,0),ROWS('6. Patients'!EC$10:EC$107))),0))+
IFERROR(VLOOKUP($D50,$H$109:$L$139,COLUMNS($H$108:$J$108)-1+X$7,0)*$E50*$F50*'1. General Inputs'!$J$18,0),0)</f>
        <v>0</v>
      </c>
      <c r="Y50" s="3">
        <f ca="1">ROUNDUP($F50*$E50*CHOOSE(Y$7,
IFERROR(SUMPRODUCT('6. Patients'!CQ$10:CQ$107,OFFSET('6. Patients'!$DM$9,1,MATCH($D50,'6. Patients'!$DN$9:$EI$9,0),ROWS('6. Patients'!ED$10:ED$107))),0)+
IFERROR(SUMPRODUCT('6. Patients'!CQ$10:CQ$107,OFFSET('6. Patients'!$EJ$9,1,MATCH($D50,'6. Patients'!$EK$9:$EW$9,0),ROWS('6. Patients'!ED$10:ED$107))),0)+
IFERROR(SUMPRODUCT('6. Patients'!CQ$10:CQ$107,OFFSET('6. Patients'!$EX$9,1,MATCH($D50,'6. Patients'!$EY$9:$FT$9,0),ROWS('6. Patients'!ED$10:ED$107))),0)+
IFERROR(SUMPRODUCT('6. Patients'!CQ$10:CQ$107,OFFSET('6. Patients'!$FU$9,1,MATCH($D50,'6. Patients'!$FV$9:$GJ$9,0),ROWS('6. Patients'!ED$10:ED$107))),0),
IFERROR(SUMPRODUCT('6. Patients'!CQ$10:CQ$107,OFFSET('6. Patients'!$GK$9,1,MATCH($D50,'6. Patients'!$GL$9:$HG$9,0),ROWS('6. Patients'!ED$10:ED$107))),0)+
IFERROR(SUMPRODUCT('6. Patients'!CQ$10:CQ$107,OFFSET('6. Patients'!$HH$9,1,MATCH($D50,'6. Patients'!$HI$9:$HU$9,0),ROWS('6. Patients'!ED$10:ED$107))),0)+
IFERROR(SUMPRODUCT('6. Patients'!CQ$10:CQ$107,OFFSET('6. Patients'!$HV$9,1,MATCH($D50,'6. Patients'!$HW$9:$IR$9,0),ROWS('6. Patients'!ED$10:ED$107))),0)+
IFERROR(SUMPRODUCT('6. Patients'!CQ$10:CQ$107,OFFSET('6. Patients'!$IS$9,1,MATCH($D50,'6. Patients'!$IT$9:$JH$9,0),ROWS('6. Patients'!ED$10:ED$107))),0),
IFERROR(SUMPRODUCT('6. Patients'!CQ$10:CQ$107,OFFSET('6. Patients'!$JI$9,1,MATCH($D50,'6. Patients'!$JJ$9:$KE$9,0),ROWS('6. Patients'!ED$10:ED$107))),0)+
IFERROR(SUMPRODUCT('6. Patients'!CQ$10:CQ$107,OFFSET('6. Patients'!$KF$9,1,MATCH($D50,'6. Patients'!$KG$9:$KS$9,0),ROWS('6. Patients'!ED$10:ED$107))),0)+
IFERROR(SUMPRODUCT('6. Patients'!CQ$10:CQ$107,OFFSET('6. Patients'!$KT$9,1,MATCH($D50,'6. Patients'!$KU$9:$LP$9,0),ROWS('6. Patients'!ED$10:ED$107))),0)+
IFERROR(SUMPRODUCT('6. Patients'!CQ$10:CQ$107,OFFSET('6. Patients'!$LQ$9,1,MATCH($D50,'6. Patients'!$LR$9:$MF$9,0),ROWS('6. Patients'!ED$10:ED$107))),0))+
IFERROR(VLOOKUP($D50,$H$109:$L$139,COLUMNS($H$108:$J$108)-1+Y$7,0)*$E50*$F50*'1. General Inputs'!$J$18,0),0)</f>
        <v>0</v>
      </c>
      <c r="Z50" s="3">
        <f ca="1">ROUNDUP($F50*$E50*CHOOSE(Z$7,
IFERROR(SUMPRODUCT('6. Patients'!CR$10:CR$107,OFFSET('6. Patients'!$DM$9,1,MATCH($D50,'6. Patients'!$DN$9:$EI$9,0),ROWS('6. Patients'!EE$10:EE$107))),0)+
IFERROR(SUMPRODUCT('6. Patients'!CR$10:CR$107,OFFSET('6. Patients'!$EJ$9,1,MATCH($D50,'6. Patients'!$EK$9:$EW$9,0),ROWS('6. Patients'!EE$10:EE$107))),0)+
IFERROR(SUMPRODUCT('6. Patients'!CR$10:CR$107,OFFSET('6. Patients'!$EX$9,1,MATCH($D50,'6. Patients'!$EY$9:$FT$9,0),ROWS('6. Patients'!EE$10:EE$107))),0)+
IFERROR(SUMPRODUCT('6. Patients'!CR$10:CR$107,OFFSET('6. Patients'!$FU$9,1,MATCH($D50,'6. Patients'!$FV$9:$GJ$9,0),ROWS('6. Patients'!EE$10:EE$107))),0),
IFERROR(SUMPRODUCT('6. Patients'!CR$10:CR$107,OFFSET('6. Patients'!$GK$9,1,MATCH($D50,'6. Patients'!$GL$9:$HG$9,0),ROWS('6. Patients'!EE$10:EE$107))),0)+
IFERROR(SUMPRODUCT('6. Patients'!CR$10:CR$107,OFFSET('6. Patients'!$HH$9,1,MATCH($D50,'6. Patients'!$HI$9:$HU$9,0),ROWS('6. Patients'!EE$10:EE$107))),0)+
IFERROR(SUMPRODUCT('6. Patients'!CR$10:CR$107,OFFSET('6. Patients'!$HV$9,1,MATCH($D50,'6. Patients'!$HW$9:$IR$9,0),ROWS('6. Patients'!EE$10:EE$107))),0)+
IFERROR(SUMPRODUCT('6. Patients'!CR$10:CR$107,OFFSET('6. Patients'!$IS$9,1,MATCH($D50,'6. Patients'!$IT$9:$JH$9,0),ROWS('6. Patients'!EE$10:EE$107))),0),
IFERROR(SUMPRODUCT('6. Patients'!CR$10:CR$107,OFFSET('6. Patients'!$JI$9,1,MATCH($D50,'6. Patients'!$JJ$9:$KE$9,0),ROWS('6. Patients'!EE$10:EE$107))),0)+
IFERROR(SUMPRODUCT('6. Patients'!CR$10:CR$107,OFFSET('6. Patients'!$KF$9,1,MATCH($D50,'6. Patients'!$KG$9:$KS$9,0),ROWS('6. Patients'!EE$10:EE$107))),0)+
IFERROR(SUMPRODUCT('6. Patients'!CR$10:CR$107,OFFSET('6. Patients'!$KT$9,1,MATCH($D50,'6. Patients'!$KU$9:$LP$9,0),ROWS('6. Patients'!EE$10:EE$107))),0)+
IFERROR(SUMPRODUCT('6. Patients'!CR$10:CR$107,OFFSET('6. Patients'!$LQ$9,1,MATCH($D50,'6. Patients'!$LR$9:$MF$9,0),ROWS('6. Patients'!EE$10:EE$107))),0))+
IFERROR(VLOOKUP($D50,$H$109:$L$139,COLUMNS($H$108:$J$108)-1+Z$7,0)*$E50*$F50*'1. General Inputs'!$J$18,0),0)</f>
        <v>0</v>
      </c>
      <c r="AA50" s="3">
        <f ca="1">ROUNDUP($F50*$E50*CHOOSE(AA$7,
IFERROR(SUMPRODUCT('6. Patients'!CS$10:CS$107,OFFSET('6. Patients'!$DM$9,1,MATCH($D50,'6. Patients'!$DN$9:$EI$9,0),ROWS('6. Patients'!EF$10:EF$107))),0)+
IFERROR(SUMPRODUCT('6. Patients'!CS$10:CS$107,OFFSET('6. Patients'!$EJ$9,1,MATCH($D50,'6. Patients'!$EK$9:$EW$9,0),ROWS('6. Patients'!EF$10:EF$107))),0)+
IFERROR(SUMPRODUCT('6. Patients'!CS$10:CS$107,OFFSET('6. Patients'!$EX$9,1,MATCH($D50,'6. Patients'!$EY$9:$FT$9,0),ROWS('6. Patients'!EF$10:EF$107))),0)+
IFERROR(SUMPRODUCT('6. Patients'!CS$10:CS$107,OFFSET('6. Patients'!$FU$9,1,MATCH($D50,'6. Patients'!$FV$9:$GJ$9,0),ROWS('6. Patients'!EF$10:EF$107))),0),
IFERROR(SUMPRODUCT('6. Patients'!CS$10:CS$107,OFFSET('6. Patients'!$GK$9,1,MATCH($D50,'6. Patients'!$GL$9:$HG$9,0),ROWS('6. Patients'!EF$10:EF$107))),0)+
IFERROR(SUMPRODUCT('6. Patients'!CS$10:CS$107,OFFSET('6. Patients'!$HH$9,1,MATCH($D50,'6. Patients'!$HI$9:$HU$9,0),ROWS('6. Patients'!EF$10:EF$107))),0)+
IFERROR(SUMPRODUCT('6. Patients'!CS$10:CS$107,OFFSET('6. Patients'!$HV$9,1,MATCH($D50,'6. Patients'!$HW$9:$IR$9,0),ROWS('6. Patients'!EF$10:EF$107))),0)+
IFERROR(SUMPRODUCT('6. Patients'!CS$10:CS$107,OFFSET('6. Patients'!$IS$9,1,MATCH($D50,'6. Patients'!$IT$9:$JH$9,0),ROWS('6. Patients'!EF$10:EF$107))),0),
IFERROR(SUMPRODUCT('6. Patients'!CS$10:CS$107,OFFSET('6. Patients'!$JI$9,1,MATCH($D50,'6. Patients'!$JJ$9:$KE$9,0),ROWS('6. Patients'!EF$10:EF$107))),0)+
IFERROR(SUMPRODUCT('6. Patients'!CS$10:CS$107,OFFSET('6. Patients'!$KF$9,1,MATCH($D50,'6. Patients'!$KG$9:$KS$9,0),ROWS('6. Patients'!EF$10:EF$107))),0)+
IFERROR(SUMPRODUCT('6. Patients'!CS$10:CS$107,OFFSET('6. Patients'!$KT$9,1,MATCH($D50,'6. Patients'!$KU$9:$LP$9,0),ROWS('6. Patients'!EF$10:EF$107))),0)+
IFERROR(SUMPRODUCT('6. Patients'!CS$10:CS$107,OFFSET('6. Patients'!$LQ$9,1,MATCH($D50,'6. Patients'!$LR$9:$MF$9,0),ROWS('6. Patients'!EF$10:EF$107))),0))+
IFERROR(VLOOKUP($D50,$H$109:$L$139,COLUMNS($H$108:$J$108)-1+AA$7,0)*$E50*$F50*'1. General Inputs'!$J$18,0),0)</f>
        <v>0</v>
      </c>
      <c r="AB50" s="3">
        <f ca="1">ROUNDUP($F50*$E50*CHOOSE(AB$7,
IFERROR(SUMPRODUCT('6. Patients'!CT$10:CT$107,OFFSET('6. Patients'!$DM$9,1,MATCH($D50,'6. Patients'!$DN$9:$EI$9,0),ROWS('6. Patients'!EG$10:EG$107))),0)+
IFERROR(SUMPRODUCT('6. Patients'!CT$10:CT$107,OFFSET('6. Patients'!$EJ$9,1,MATCH($D50,'6. Patients'!$EK$9:$EW$9,0),ROWS('6. Patients'!EG$10:EG$107))),0)+
IFERROR(SUMPRODUCT('6. Patients'!CT$10:CT$107,OFFSET('6. Patients'!$EX$9,1,MATCH($D50,'6. Patients'!$EY$9:$FT$9,0),ROWS('6. Patients'!EG$10:EG$107))),0)+
IFERROR(SUMPRODUCT('6. Patients'!CT$10:CT$107,OFFSET('6. Patients'!$FU$9,1,MATCH($D50,'6. Patients'!$FV$9:$GJ$9,0),ROWS('6. Patients'!EG$10:EG$107))),0),
IFERROR(SUMPRODUCT('6. Patients'!CT$10:CT$107,OFFSET('6. Patients'!$GK$9,1,MATCH($D50,'6. Patients'!$GL$9:$HG$9,0),ROWS('6. Patients'!EG$10:EG$107))),0)+
IFERROR(SUMPRODUCT('6. Patients'!CT$10:CT$107,OFFSET('6. Patients'!$HH$9,1,MATCH($D50,'6. Patients'!$HI$9:$HU$9,0),ROWS('6. Patients'!EG$10:EG$107))),0)+
IFERROR(SUMPRODUCT('6. Patients'!CT$10:CT$107,OFFSET('6. Patients'!$HV$9,1,MATCH($D50,'6. Patients'!$HW$9:$IR$9,0),ROWS('6. Patients'!EG$10:EG$107))),0)+
IFERROR(SUMPRODUCT('6. Patients'!CT$10:CT$107,OFFSET('6. Patients'!$IS$9,1,MATCH($D50,'6. Patients'!$IT$9:$JH$9,0),ROWS('6. Patients'!EG$10:EG$107))),0),
IFERROR(SUMPRODUCT('6. Patients'!CT$10:CT$107,OFFSET('6. Patients'!$JI$9,1,MATCH($D50,'6. Patients'!$JJ$9:$KE$9,0),ROWS('6. Patients'!EG$10:EG$107))),0)+
IFERROR(SUMPRODUCT('6. Patients'!CT$10:CT$107,OFFSET('6. Patients'!$KF$9,1,MATCH($D50,'6. Patients'!$KG$9:$KS$9,0),ROWS('6. Patients'!EG$10:EG$107))),0)+
IFERROR(SUMPRODUCT('6. Patients'!CT$10:CT$107,OFFSET('6. Patients'!$KT$9,1,MATCH($D50,'6. Patients'!$KU$9:$LP$9,0),ROWS('6. Patients'!EG$10:EG$107))),0)+
IFERROR(SUMPRODUCT('6. Patients'!CT$10:CT$107,OFFSET('6. Patients'!$LQ$9,1,MATCH($D50,'6. Patients'!$LR$9:$MF$9,0),ROWS('6. Patients'!EG$10:EG$107))),0))+
IFERROR(VLOOKUP($D50,$H$109:$L$139,COLUMNS($H$108:$J$108)-1+AB$7,0)*$E50*$F50*'1. General Inputs'!$J$18,0),0)</f>
        <v>0</v>
      </c>
      <c r="AC50" s="3">
        <f ca="1">ROUNDUP($F50*$E50*CHOOSE(AC$7,
IFERROR(SUMPRODUCT('6. Patients'!CU$10:CU$107,OFFSET('6. Patients'!$DM$9,1,MATCH($D50,'6. Patients'!$DN$9:$EI$9,0),ROWS('6. Patients'!EH$10:EH$107))),0)+
IFERROR(SUMPRODUCT('6. Patients'!CU$10:CU$107,OFFSET('6. Patients'!$EJ$9,1,MATCH($D50,'6. Patients'!$EK$9:$EW$9,0),ROWS('6. Patients'!EH$10:EH$107))),0)+
IFERROR(SUMPRODUCT('6. Patients'!CU$10:CU$107,OFFSET('6. Patients'!$EX$9,1,MATCH($D50,'6. Patients'!$EY$9:$FT$9,0),ROWS('6. Patients'!EH$10:EH$107))),0)+
IFERROR(SUMPRODUCT('6. Patients'!CU$10:CU$107,OFFSET('6. Patients'!$FU$9,1,MATCH($D50,'6. Patients'!$FV$9:$GJ$9,0),ROWS('6. Patients'!EH$10:EH$107))),0),
IFERROR(SUMPRODUCT('6. Patients'!CU$10:CU$107,OFFSET('6. Patients'!$GK$9,1,MATCH($D50,'6. Patients'!$GL$9:$HG$9,0),ROWS('6. Patients'!EH$10:EH$107))),0)+
IFERROR(SUMPRODUCT('6. Patients'!CU$10:CU$107,OFFSET('6. Patients'!$HH$9,1,MATCH($D50,'6. Patients'!$HI$9:$HU$9,0),ROWS('6. Patients'!EH$10:EH$107))),0)+
IFERROR(SUMPRODUCT('6. Patients'!CU$10:CU$107,OFFSET('6. Patients'!$HV$9,1,MATCH($D50,'6. Patients'!$HW$9:$IR$9,0),ROWS('6. Patients'!EH$10:EH$107))),0)+
IFERROR(SUMPRODUCT('6. Patients'!CU$10:CU$107,OFFSET('6. Patients'!$IS$9,1,MATCH($D50,'6. Patients'!$IT$9:$JH$9,0),ROWS('6. Patients'!EH$10:EH$107))),0),
IFERROR(SUMPRODUCT('6. Patients'!CU$10:CU$107,OFFSET('6. Patients'!$JI$9,1,MATCH($D50,'6. Patients'!$JJ$9:$KE$9,0),ROWS('6. Patients'!EH$10:EH$107))),0)+
IFERROR(SUMPRODUCT('6. Patients'!CU$10:CU$107,OFFSET('6. Patients'!$KF$9,1,MATCH($D50,'6. Patients'!$KG$9:$KS$9,0),ROWS('6. Patients'!EH$10:EH$107))),0)+
IFERROR(SUMPRODUCT('6. Patients'!CU$10:CU$107,OFFSET('6. Patients'!$KT$9,1,MATCH($D50,'6. Patients'!$KU$9:$LP$9,0),ROWS('6. Patients'!EH$10:EH$107))),0)+
IFERROR(SUMPRODUCT('6. Patients'!CU$10:CU$107,OFFSET('6. Patients'!$LQ$9,1,MATCH($D50,'6. Patients'!$LR$9:$MF$9,0),ROWS('6. Patients'!EH$10:EH$107))),0))+
IFERROR(VLOOKUP($D50,$H$109:$L$139,COLUMNS($H$108:$J$108)-1+AC$7,0)*$E50*$F50*'1. General Inputs'!$J$18,0),0)</f>
        <v>0</v>
      </c>
      <c r="AD50" s="3">
        <f ca="1">ROUNDUP($F50*$E50*CHOOSE(AD$7,
IFERROR(SUMPRODUCT('6. Patients'!CV$10:CV$107,OFFSET('6. Patients'!$DM$9,1,MATCH($D50,'6. Patients'!$DN$9:$EI$9,0),ROWS('6. Patients'!EI$10:EI$107))),0)+
IFERROR(SUMPRODUCT('6. Patients'!CV$10:CV$107,OFFSET('6. Patients'!$EJ$9,1,MATCH($D50,'6. Patients'!$EK$9:$EW$9,0),ROWS('6. Patients'!EI$10:EI$107))),0)+
IFERROR(SUMPRODUCT('6. Patients'!CV$10:CV$107,OFFSET('6. Patients'!$EX$9,1,MATCH($D50,'6. Patients'!$EY$9:$FT$9,0),ROWS('6. Patients'!EI$10:EI$107))),0)+
IFERROR(SUMPRODUCT('6. Patients'!CV$10:CV$107,OFFSET('6. Patients'!$FU$9,1,MATCH($D50,'6. Patients'!$FV$9:$GJ$9,0),ROWS('6. Patients'!EI$10:EI$107))),0),
IFERROR(SUMPRODUCT('6. Patients'!CV$10:CV$107,OFFSET('6. Patients'!$GK$9,1,MATCH($D50,'6. Patients'!$GL$9:$HG$9,0),ROWS('6. Patients'!EI$10:EI$107))),0)+
IFERROR(SUMPRODUCT('6. Patients'!CV$10:CV$107,OFFSET('6. Patients'!$HH$9,1,MATCH($D50,'6. Patients'!$HI$9:$HU$9,0),ROWS('6. Patients'!EI$10:EI$107))),0)+
IFERROR(SUMPRODUCT('6. Patients'!CV$10:CV$107,OFFSET('6. Patients'!$HV$9,1,MATCH($D50,'6. Patients'!$HW$9:$IR$9,0),ROWS('6. Patients'!EI$10:EI$107))),0)+
IFERROR(SUMPRODUCT('6. Patients'!CV$10:CV$107,OFFSET('6. Patients'!$IS$9,1,MATCH($D50,'6. Patients'!$IT$9:$JH$9,0),ROWS('6. Patients'!EI$10:EI$107))),0),
IFERROR(SUMPRODUCT('6. Patients'!CV$10:CV$107,OFFSET('6. Patients'!$JI$9,1,MATCH($D50,'6. Patients'!$JJ$9:$KE$9,0),ROWS('6. Patients'!EI$10:EI$107))),0)+
IFERROR(SUMPRODUCT('6. Patients'!CV$10:CV$107,OFFSET('6. Patients'!$KF$9,1,MATCH($D50,'6. Patients'!$KG$9:$KS$9,0),ROWS('6. Patients'!EI$10:EI$107))),0)+
IFERROR(SUMPRODUCT('6. Patients'!CV$10:CV$107,OFFSET('6. Patients'!$KT$9,1,MATCH($D50,'6. Patients'!$KU$9:$LP$9,0),ROWS('6. Patients'!EI$10:EI$107))),0)+
IFERROR(SUMPRODUCT('6. Patients'!CV$10:CV$107,OFFSET('6. Patients'!$LQ$9,1,MATCH($D50,'6. Patients'!$LR$9:$MF$9,0),ROWS('6. Patients'!EI$10:EI$107))),0))+
IFERROR(VLOOKUP($D50,$H$109:$L$139,COLUMNS($H$108:$J$108)-1+AD$7,0)*$E50*$F50*'1. General Inputs'!$J$18,0),0)</f>
        <v>0</v>
      </c>
      <c r="AE50" s="3">
        <f ca="1">ROUNDUP($F50*$E50*CHOOSE(AE$7,
IFERROR(SUMPRODUCT('6. Patients'!CW$10:CW$107,OFFSET('6. Patients'!$DM$9,1,MATCH($D50,'6. Patients'!$DN$9:$EI$9,0),ROWS('6. Patients'!EJ$10:EJ$107))),0)+
IFERROR(SUMPRODUCT('6. Patients'!CW$10:CW$107,OFFSET('6. Patients'!$EJ$9,1,MATCH($D50,'6. Patients'!$EK$9:$EW$9,0),ROWS('6. Patients'!EJ$10:EJ$107))),0)+
IFERROR(SUMPRODUCT('6. Patients'!CW$10:CW$107,OFFSET('6. Patients'!$EX$9,1,MATCH($D50,'6. Patients'!$EY$9:$FT$9,0),ROWS('6. Patients'!EJ$10:EJ$107))),0)+
IFERROR(SUMPRODUCT('6. Patients'!CW$10:CW$107,OFFSET('6. Patients'!$FU$9,1,MATCH($D50,'6. Patients'!$FV$9:$GJ$9,0),ROWS('6. Patients'!EJ$10:EJ$107))),0),
IFERROR(SUMPRODUCT('6. Patients'!CW$10:CW$107,OFFSET('6. Patients'!$GK$9,1,MATCH($D50,'6. Patients'!$GL$9:$HG$9,0),ROWS('6. Patients'!EJ$10:EJ$107))),0)+
IFERROR(SUMPRODUCT('6. Patients'!CW$10:CW$107,OFFSET('6. Patients'!$HH$9,1,MATCH($D50,'6. Patients'!$HI$9:$HU$9,0),ROWS('6. Patients'!EJ$10:EJ$107))),0)+
IFERROR(SUMPRODUCT('6. Patients'!CW$10:CW$107,OFFSET('6. Patients'!$HV$9,1,MATCH($D50,'6. Patients'!$HW$9:$IR$9,0),ROWS('6. Patients'!EJ$10:EJ$107))),0)+
IFERROR(SUMPRODUCT('6. Patients'!CW$10:CW$107,OFFSET('6. Patients'!$IS$9,1,MATCH($D50,'6. Patients'!$IT$9:$JH$9,0),ROWS('6. Patients'!EJ$10:EJ$107))),0),
IFERROR(SUMPRODUCT('6. Patients'!CW$10:CW$107,OFFSET('6. Patients'!$JI$9,1,MATCH($D50,'6. Patients'!$JJ$9:$KE$9,0),ROWS('6. Patients'!EJ$10:EJ$107))),0)+
IFERROR(SUMPRODUCT('6. Patients'!CW$10:CW$107,OFFSET('6. Patients'!$KF$9,1,MATCH($D50,'6. Patients'!$KG$9:$KS$9,0),ROWS('6. Patients'!EJ$10:EJ$107))),0)+
IFERROR(SUMPRODUCT('6. Patients'!CW$10:CW$107,OFFSET('6. Patients'!$KT$9,1,MATCH($D50,'6. Patients'!$KU$9:$LP$9,0),ROWS('6. Patients'!EJ$10:EJ$107))),0)+
IFERROR(SUMPRODUCT('6. Patients'!CW$10:CW$107,OFFSET('6. Patients'!$LQ$9,1,MATCH($D50,'6. Patients'!$LR$9:$MF$9,0),ROWS('6. Patients'!EJ$10:EJ$107))),0))+
IFERROR(VLOOKUP($D50,$H$109:$L$139,COLUMNS($H$108:$J$108)-1+AE$7,0)*$E50*$F50*'1. General Inputs'!$J$18,0),0)</f>
        <v>0</v>
      </c>
      <c r="AF50" s="3">
        <f ca="1">ROUNDUP($F50*$E50*CHOOSE(AF$7,
IFERROR(SUMPRODUCT('6. Patients'!CX$10:CX$107,OFFSET('6. Patients'!$DM$9,1,MATCH($D50,'6. Patients'!$DN$9:$EI$9,0),ROWS('6. Patients'!EK$10:EK$107))),0)+
IFERROR(SUMPRODUCT('6. Patients'!CX$10:CX$107,OFFSET('6. Patients'!$EJ$9,1,MATCH($D50,'6. Patients'!$EK$9:$EW$9,0),ROWS('6. Patients'!EK$10:EK$107))),0)+
IFERROR(SUMPRODUCT('6. Patients'!CX$10:CX$107,OFFSET('6. Patients'!$EX$9,1,MATCH($D50,'6. Patients'!$EY$9:$FT$9,0),ROWS('6. Patients'!EK$10:EK$107))),0)+
IFERROR(SUMPRODUCT('6. Patients'!CX$10:CX$107,OFFSET('6. Patients'!$FU$9,1,MATCH($D50,'6. Patients'!$FV$9:$GJ$9,0),ROWS('6. Patients'!EK$10:EK$107))),0),
IFERROR(SUMPRODUCT('6. Patients'!CX$10:CX$107,OFFSET('6. Patients'!$GK$9,1,MATCH($D50,'6. Patients'!$GL$9:$HG$9,0),ROWS('6. Patients'!EK$10:EK$107))),0)+
IFERROR(SUMPRODUCT('6. Patients'!CX$10:CX$107,OFFSET('6. Patients'!$HH$9,1,MATCH($D50,'6. Patients'!$HI$9:$HU$9,0),ROWS('6. Patients'!EK$10:EK$107))),0)+
IFERROR(SUMPRODUCT('6. Patients'!CX$10:CX$107,OFFSET('6. Patients'!$HV$9,1,MATCH($D50,'6. Patients'!$HW$9:$IR$9,0),ROWS('6. Patients'!EK$10:EK$107))),0)+
IFERROR(SUMPRODUCT('6. Patients'!CX$10:CX$107,OFFSET('6. Patients'!$IS$9,1,MATCH($D50,'6. Patients'!$IT$9:$JH$9,0),ROWS('6. Patients'!EK$10:EK$107))),0),
IFERROR(SUMPRODUCT('6. Patients'!CX$10:CX$107,OFFSET('6. Patients'!$JI$9,1,MATCH($D50,'6. Patients'!$JJ$9:$KE$9,0),ROWS('6. Patients'!EK$10:EK$107))),0)+
IFERROR(SUMPRODUCT('6. Patients'!CX$10:CX$107,OFFSET('6. Patients'!$KF$9,1,MATCH($D50,'6. Patients'!$KG$9:$KS$9,0),ROWS('6. Patients'!EK$10:EK$107))),0)+
IFERROR(SUMPRODUCT('6. Patients'!CX$10:CX$107,OFFSET('6. Patients'!$KT$9,1,MATCH($D50,'6. Patients'!$KU$9:$LP$9,0),ROWS('6. Patients'!EK$10:EK$107))),0)+
IFERROR(SUMPRODUCT('6. Patients'!CX$10:CX$107,OFFSET('6. Patients'!$LQ$9,1,MATCH($D50,'6. Patients'!$LR$9:$MF$9,0),ROWS('6. Patients'!EK$10:EK$107))),0))+
IFERROR(VLOOKUP($D50,$H$109:$L$139,COLUMNS($H$108:$J$108)-1+AF$7,0)*$E50*$F50*'1. General Inputs'!$J$18,0),0)</f>
        <v>0</v>
      </c>
      <c r="AG50" s="3">
        <f ca="1">ROUNDUP($F50*$E50*CHOOSE(AG$7,
IFERROR(SUMPRODUCT('6. Patients'!CY$10:CY$107,OFFSET('6. Patients'!$DM$9,1,MATCH($D50,'6. Patients'!$DN$9:$EI$9,0),ROWS('6. Patients'!EL$10:EL$107))),0)+
IFERROR(SUMPRODUCT('6. Patients'!CY$10:CY$107,OFFSET('6. Patients'!$EJ$9,1,MATCH($D50,'6. Patients'!$EK$9:$EW$9,0),ROWS('6. Patients'!EL$10:EL$107))),0)+
IFERROR(SUMPRODUCT('6. Patients'!CY$10:CY$107,OFFSET('6. Patients'!$EX$9,1,MATCH($D50,'6. Patients'!$EY$9:$FT$9,0),ROWS('6. Patients'!EL$10:EL$107))),0)+
IFERROR(SUMPRODUCT('6. Patients'!CY$10:CY$107,OFFSET('6. Patients'!$FU$9,1,MATCH($D50,'6. Patients'!$FV$9:$GJ$9,0),ROWS('6. Patients'!EL$10:EL$107))),0),
IFERROR(SUMPRODUCT('6. Patients'!CY$10:CY$107,OFFSET('6. Patients'!$GK$9,1,MATCH($D50,'6. Patients'!$GL$9:$HG$9,0),ROWS('6. Patients'!EL$10:EL$107))),0)+
IFERROR(SUMPRODUCT('6. Patients'!CY$10:CY$107,OFFSET('6. Patients'!$HH$9,1,MATCH($D50,'6. Patients'!$HI$9:$HU$9,0),ROWS('6. Patients'!EL$10:EL$107))),0)+
IFERROR(SUMPRODUCT('6. Patients'!CY$10:CY$107,OFFSET('6. Patients'!$HV$9,1,MATCH($D50,'6. Patients'!$HW$9:$IR$9,0),ROWS('6. Patients'!EL$10:EL$107))),0)+
IFERROR(SUMPRODUCT('6. Patients'!CY$10:CY$107,OFFSET('6. Patients'!$IS$9,1,MATCH($D50,'6. Patients'!$IT$9:$JH$9,0),ROWS('6. Patients'!EL$10:EL$107))),0),
IFERROR(SUMPRODUCT('6. Patients'!CY$10:CY$107,OFFSET('6. Patients'!$JI$9,1,MATCH($D50,'6. Patients'!$JJ$9:$KE$9,0),ROWS('6. Patients'!EL$10:EL$107))),0)+
IFERROR(SUMPRODUCT('6. Patients'!CY$10:CY$107,OFFSET('6. Patients'!$KF$9,1,MATCH($D50,'6. Patients'!$KG$9:$KS$9,0),ROWS('6. Patients'!EL$10:EL$107))),0)+
IFERROR(SUMPRODUCT('6. Patients'!CY$10:CY$107,OFFSET('6. Patients'!$KT$9,1,MATCH($D50,'6. Patients'!$KU$9:$LP$9,0),ROWS('6. Patients'!EL$10:EL$107))),0)+
IFERROR(SUMPRODUCT('6. Patients'!CY$10:CY$107,OFFSET('6. Patients'!$LQ$9,1,MATCH($D50,'6. Patients'!$LR$9:$MF$9,0),ROWS('6. Patients'!EL$10:EL$107))),0))+
IFERROR(VLOOKUP($D50,$H$109:$L$139,COLUMNS($H$108:$J$108)-1+AG$7,0)*$E50*$F50*'1. General Inputs'!$J$18,0),0)</f>
        <v>0</v>
      </c>
      <c r="AH50" s="3">
        <f ca="1">ROUNDUP($F50*$E50*CHOOSE(AH$7,
IFERROR(SUMPRODUCT('6. Patients'!CZ$10:CZ$107,OFFSET('6. Patients'!$DM$9,1,MATCH($D50,'6. Patients'!$DN$9:$EI$9,0),ROWS('6. Patients'!EM$10:EM$107))),0)+
IFERROR(SUMPRODUCT('6. Patients'!CZ$10:CZ$107,OFFSET('6. Patients'!$EJ$9,1,MATCH($D50,'6. Patients'!$EK$9:$EW$9,0),ROWS('6. Patients'!EM$10:EM$107))),0)+
IFERROR(SUMPRODUCT('6. Patients'!CZ$10:CZ$107,OFFSET('6. Patients'!$EX$9,1,MATCH($D50,'6. Patients'!$EY$9:$FT$9,0),ROWS('6. Patients'!EM$10:EM$107))),0)+
IFERROR(SUMPRODUCT('6. Patients'!CZ$10:CZ$107,OFFSET('6. Patients'!$FU$9,1,MATCH($D50,'6. Patients'!$FV$9:$GJ$9,0),ROWS('6. Patients'!EM$10:EM$107))),0),
IFERROR(SUMPRODUCT('6. Patients'!CZ$10:CZ$107,OFFSET('6. Patients'!$GK$9,1,MATCH($D50,'6. Patients'!$GL$9:$HG$9,0),ROWS('6. Patients'!EM$10:EM$107))),0)+
IFERROR(SUMPRODUCT('6. Patients'!CZ$10:CZ$107,OFFSET('6. Patients'!$HH$9,1,MATCH($D50,'6. Patients'!$HI$9:$HU$9,0),ROWS('6. Patients'!EM$10:EM$107))),0)+
IFERROR(SUMPRODUCT('6. Patients'!CZ$10:CZ$107,OFFSET('6. Patients'!$HV$9,1,MATCH($D50,'6. Patients'!$HW$9:$IR$9,0),ROWS('6. Patients'!EM$10:EM$107))),0)+
IFERROR(SUMPRODUCT('6. Patients'!CZ$10:CZ$107,OFFSET('6. Patients'!$IS$9,1,MATCH($D50,'6. Patients'!$IT$9:$JH$9,0),ROWS('6. Patients'!EM$10:EM$107))),0),
IFERROR(SUMPRODUCT('6. Patients'!CZ$10:CZ$107,OFFSET('6. Patients'!$JI$9,1,MATCH($D50,'6. Patients'!$JJ$9:$KE$9,0),ROWS('6. Patients'!EM$10:EM$107))),0)+
IFERROR(SUMPRODUCT('6. Patients'!CZ$10:CZ$107,OFFSET('6. Patients'!$KF$9,1,MATCH($D50,'6. Patients'!$KG$9:$KS$9,0),ROWS('6. Patients'!EM$10:EM$107))),0)+
IFERROR(SUMPRODUCT('6. Patients'!CZ$10:CZ$107,OFFSET('6. Patients'!$KT$9,1,MATCH($D50,'6. Patients'!$KU$9:$LP$9,0),ROWS('6. Patients'!EM$10:EM$107))),0)+
IFERROR(SUMPRODUCT('6. Patients'!CZ$10:CZ$107,OFFSET('6. Patients'!$LQ$9,1,MATCH($D50,'6. Patients'!$LR$9:$MF$9,0),ROWS('6. Patients'!EM$10:EM$107))),0))+
IFERROR(VLOOKUP($D50,$H$109:$L$139,COLUMNS($H$108:$J$108)-1+AH$7,0)*$E50*$F50*'1. General Inputs'!$J$18,0),0)</f>
        <v>0</v>
      </c>
      <c r="AI50" s="3">
        <f ca="1">ROUNDUP($F50*$E50*CHOOSE(AI$7,
IFERROR(SUMPRODUCT('6. Patients'!DA$10:DA$107,OFFSET('6. Patients'!$DM$9,1,MATCH($D50,'6. Patients'!$DN$9:$EI$9,0),ROWS('6. Patients'!EN$10:EN$107))),0)+
IFERROR(SUMPRODUCT('6. Patients'!DA$10:DA$107,OFFSET('6. Patients'!$EJ$9,1,MATCH($D50,'6. Patients'!$EK$9:$EW$9,0),ROWS('6. Patients'!EN$10:EN$107))),0)+
IFERROR(SUMPRODUCT('6. Patients'!DA$10:DA$107,OFFSET('6. Patients'!$EX$9,1,MATCH($D50,'6. Patients'!$EY$9:$FT$9,0),ROWS('6. Patients'!EN$10:EN$107))),0)+
IFERROR(SUMPRODUCT('6. Patients'!DA$10:DA$107,OFFSET('6. Patients'!$FU$9,1,MATCH($D50,'6. Patients'!$FV$9:$GJ$9,0),ROWS('6. Patients'!EN$10:EN$107))),0),
IFERROR(SUMPRODUCT('6. Patients'!DA$10:DA$107,OFFSET('6. Patients'!$GK$9,1,MATCH($D50,'6. Patients'!$GL$9:$HG$9,0),ROWS('6. Patients'!EN$10:EN$107))),0)+
IFERROR(SUMPRODUCT('6. Patients'!DA$10:DA$107,OFFSET('6. Patients'!$HH$9,1,MATCH($D50,'6. Patients'!$HI$9:$HU$9,0),ROWS('6. Patients'!EN$10:EN$107))),0)+
IFERROR(SUMPRODUCT('6. Patients'!DA$10:DA$107,OFFSET('6. Patients'!$HV$9,1,MATCH($D50,'6. Patients'!$HW$9:$IR$9,0),ROWS('6. Patients'!EN$10:EN$107))),0)+
IFERROR(SUMPRODUCT('6. Patients'!DA$10:DA$107,OFFSET('6. Patients'!$IS$9,1,MATCH($D50,'6. Patients'!$IT$9:$JH$9,0),ROWS('6. Patients'!EN$10:EN$107))),0),
IFERROR(SUMPRODUCT('6. Patients'!DA$10:DA$107,OFFSET('6. Patients'!$JI$9,1,MATCH($D50,'6. Patients'!$JJ$9:$KE$9,0),ROWS('6. Patients'!EN$10:EN$107))),0)+
IFERROR(SUMPRODUCT('6. Patients'!DA$10:DA$107,OFFSET('6. Patients'!$KF$9,1,MATCH($D50,'6. Patients'!$KG$9:$KS$9,0),ROWS('6. Patients'!EN$10:EN$107))),0)+
IFERROR(SUMPRODUCT('6. Patients'!DA$10:DA$107,OFFSET('6. Patients'!$KT$9,1,MATCH($D50,'6. Patients'!$KU$9:$LP$9,0),ROWS('6. Patients'!EN$10:EN$107))),0)+
IFERROR(SUMPRODUCT('6. Patients'!DA$10:DA$107,OFFSET('6. Patients'!$LQ$9,1,MATCH($D50,'6. Patients'!$LR$9:$MF$9,0),ROWS('6. Patients'!EN$10:EN$107))),0))+
IFERROR(VLOOKUP($D50,$H$109:$L$139,COLUMNS($H$108:$J$108)-1+AI$7,0)*$E50*$F50*'1. General Inputs'!$J$18,0),0)</f>
        <v>0</v>
      </c>
      <c r="AJ50" s="3">
        <f ca="1">ROUNDUP($F50*$E50*CHOOSE(AJ$7,
IFERROR(SUMPRODUCT('6. Patients'!DB$10:DB$107,OFFSET('6. Patients'!$DM$9,1,MATCH($D50,'6. Patients'!$DN$9:$EI$9,0),ROWS('6. Patients'!EO$10:EO$107))),0)+
IFERROR(SUMPRODUCT('6. Patients'!DB$10:DB$107,OFFSET('6. Patients'!$EJ$9,1,MATCH($D50,'6. Patients'!$EK$9:$EW$9,0),ROWS('6. Patients'!EO$10:EO$107))),0)+
IFERROR(SUMPRODUCT('6. Patients'!DB$10:DB$107,OFFSET('6. Patients'!$EX$9,1,MATCH($D50,'6. Patients'!$EY$9:$FT$9,0),ROWS('6. Patients'!EO$10:EO$107))),0)+
IFERROR(SUMPRODUCT('6. Patients'!DB$10:DB$107,OFFSET('6. Patients'!$FU$9,1,MATCH($D50,'6. Patients'!$FV$9:$GJ$9,0),ROWS('6. Patients'!EO$10:EO$107))),0),
IFERROR(SUMPRODUCT('6. Patients'!DB$10:DB$107,OFFSET('6. Patients'!$GK$9,1,MATCH($D50,'6. Patients'!$GL$9:$HG$9,0),ROWS('6. Patients'!EO$10:EO$107))),0)+
IFERROR(SUMPRODUCT('6. Patients'!DB$10:DB$107,OFFSET('6. Patients'!$HH$9,1,MATCH($D50,'6. Patients'!$HI$9:$HU$9,0),ROWS('6. Patients'!EO$10:EO$107))),0)+
IFERROR(SUMPRODUCT('6. Patients'!DB$10:DB$107,OFFSET('6. Patients'!$HV$9,1,MATCH($D50,'6. Patients'!$HW$9:$IR$9,0),ROWS('6. Patients'!EO$10:EO$107))),0)+
IFERROR(SUMPRODUCT('6. Patients'!DB$10:DB$107,OFFSET('6. Patients'!$IS$9,1,MATCH($D50,'6. Patients'!$IT$9:$JH$9,0),ROWS('6. Patients'!EO$10:EO$107))),0),
IFERROR(SUMPRODUCT('6. Patients'!DB$10:DB$107,OFFSET('6. Patients'!$JI$9,1,MATCH($D50,'6. Patients'!$JJ$9:$KE$9,0),ROWS('6. Patients'!EO$10:EO$107))),0)+
IFERROR(SUMPRODUCT('6. Patients'!DB$10:DB$107,OFFSET('6. Patients'!$KF$9,1,MATCH($D50,'6. Patients'!$KG$9:$KS$9,0),ROWS('6. Patients'!EO$10:EO$107))),0)+
IFERROR(SUMPRODUCT('6. Patients'!DB$10:DB$107,OFFSET('6. Patients'!$KT$9,1,MATCH($D50,'6. Patients'!$KU$9:$LP$9,0),ROWS('6. Patients'!EO$10:EO$107))),0)+
IFERROR(SUMPRODUCT('6. Patients'!DB$10:DB$107,OFFSET('6. Patients'!$LQ$9,1,MATCH($D50,'6. Patients'!$LR$9:$MF$9,0),ROWS('6. Patients'!EO$10:EO$107))),0))+
IFERROR(VLOOKUP($D50,$H$109:$L$139,COLUMNS($H$108:$J$108)-1+AJ$7,0)*$E50*$F50*'1. General Inputs'!$J$18,0),0)</f>
        <v>0</v>
      </c>
      <c r="AK50" s="3">
        <f ca="1">ROUNDUP($F50*$E50*CHOOSE(AK$7,
IFERROR(SUMPRODUCT('6. Patients'!DC$10:DC$107,OFFSET('6. Patients'!$DM$9,1,MATCH($D50,'6. Patients'!$DN$9:$EI$9,0),ROWS('6. Patients'!EP$10:EP$107))),0)+
IFERROR(SUMPRODUCT('6. Patients'!DC$10:DC$107,OFFSET('6. Patients'!$EJ$9,1,MATCH($D50,'6. Patients'!$EK$9:$EW$9,0),ROWS('6. Patients'!EP$10:EP$107))),0)+
IFERROR(SUMPRODUCT('6. Patients'!DC$10:DC$107,OFFSET('6. Patients'!$EX$9,1,MATCH($D50,'6. Patients'!$EY$9:$FT$9,0),ROWS('6. Patients'!EP$10:EP$107))),0)+
IFERROR(SUMPRODUCT('6. Patients'!DC$10:DC$107,OFFSET('6. Patients'!$FU$9,1,MATCH($D50,'6. Patients'!$FV$9:$GJ$9,0),ROWS('6. Patients'!EP$10:EP$107))),0),
IFERROR(SUMPRODUCT('6. Patients'!DC$10:DC$107,OFFSET('6. Patients'!$GK$9,1,MATCH($D50,'6. Patients'!$GL$9:$HG$9,0),ROWS('6. Patients'!EP$10:EP$107))),0)+
IFERROR(SUMPRODUCT('6. Patients'!DC$10:DC$107,OFFSET('6. Patients'!$HH$9,1,MATCH($D50,'6. Patients'!$HI$9:$HU$9,0),ROWS('6. Patients'!EP$10:EP$107))),0)+
IFERROR(SUMPRODUCT('6. Patients'!DC$10:DC$107,OFFSET('6. Patients'!$HV$9,1,MATCH($D50,'6. Patients'!$HW$9:$IR$9,0),ROWS('6. Patients'!EP$10:EP$107))),0)+
IFERROR(SUMPRODUCT('6. Patients'!DC$10:DC$107,OFFSET('6. Patients'!$IS$9,1,MATCH($D50,'6. Patients'!$IT$9:$JH$9,0),ROWS('6. Patients'!EP$10:EP$107))),0),
IFERROR(SUMPRODUCT('6. Patients'!DC$10:DC$107,OFFSET('6. Patients'!$JI$9,1,MATCH($D50,'6. Patients'!$JJ$9:$KE$9,0),ROWS('6. Patients'!EP$10:EP$107))),0)+
IFERROR(SUMPRODUCT('6. Patients'!DC$10:DC$107,OFFSET('6. Patients'!$KF$9,1,MATCH($D50,'6. Patients'!$KG$9:$KS$9,0),ROWS('6. Patients'!EP$10:EP$107))),0)+
IFERROR(SUMPRODUCT('6. Patients'!DC$10:DC$107,OFFSET('6. Patients'!$KT$9,1,MATCH($D50,'6. Patients'!$KU$9:$LP$9,0),ROWS('6. Patients'!EP$10:EP$107))),0)+
IFERROR(SUMPRODUCT('6. Patients'!DC$10:DC$107,OFFSET('6. Patients'!$LQ$9,1,MATCH($D50,'6. Patients'!$LR$9:$MF$9,0),ROWS('6. Patients'!EP$10:EP$107))),0))+
IFERROR(VLOOKUP($D50,$H$109:$L$139,COLUMNS($H$108:$J$108)-1+AK$7,0)*$E50*$F50*'1. General Inputs'!$J$18,0),0)</f>
        <v>0</v>
      </c>
      <c r="AL50" s="3">
        <f ca="1">ROUNDUP($F50*$E50*CHOOSE(AL$7,
IFERROR(SUMPRODUCT('6. Patients'!DD$10:DD$107,OFFSET('6. Patients'!$DM$9,1,MATCH($D50,'6. Patients'!$DN$9:$EI$9,0),ROWS('6. Patients'!EQ$10:EQ$107))),0)+
IFERROR(SUMPRODUCT('6. Patients'!DD$10:DD$107,OFFSET('6. Patients'!$EJ$9,1,MATCH($D50,'6. Patients'!$EK$9:$EW$9,0),ROWS('6. Patients'!EQ$10:EQ$107))),0)+
IFERROR(SUMPRODUCT('6. Patients'!DD$10:DD$107,OFFSET('6. Patients'!$EX$9,1,MATCH($D50,'6. Patients'!$EY$9:$FT$9,0),ROWS('6. Patients'!EQ$10:EQ$107))),0)+
IFERROR(SUMPRODUCT('6. Patients'!DD$10:DD$107,OFFSET('6. Patients'!$FU$9,1,MATCH($D50,'6. Patients'!$FV$9:$GJ$9,0),ROWS('6. Patients'!EQ$10:EQ$107))),0),
IFERROR(SUMPRODUCT('6. Patients'!DD$10:DD$107,OFFSET('6. Patients'!$GK$9,1,MATCH($D50,'6. Patients'!$GL$9:$HG$9,0),ROWS('6. Patients'!EQ$10:EQ$107))),0)+
IFERROR(SUMPRODUCT('6. Patients'!DD$10:DD$107,OFFSET('6. Patients'!$HH$9,1,MATCH($D50,'6. Patients'!$HI$9:$HU$9,0),ROWS('6. Patients'!EQ$10:EQ$107))),0)+
IFERROR(SUMPRODUCT('6. Patients'!DD$10:DD$107,OFFSET('6. Patients'!$HV$9,1,MATCH($D50,'6. Patients'!$HW$9:$IR$9,0),ROWS('6. Patients'!EQ$10:EQ$107))),0)+
IFERROR(SUMPRODUCT('6. Patients'!DD$10:DD$107,OFFSET('6. Patients'!$IS$9,1,MATCH($D50,'6. Patients'!$IT$9:$JH$9,0),ROWS('6. Patients'!EQ$10:EQ$107))),0),
IFERROR(SUMPRODUCT('6. Patients'!DD$10:DD$107,OFFSET('6. Patients'!$JI$9,1,MATCH($D50,'6. Patients'!$JJ$9:$KE$9,0),ROWS('6. Patients'!EQ$10:EQ$107))),0)+
IFERROR(SUMPRODUCT('6. Patients'!DD$10:DD$107,OFFSET('6. Patients'!$KF$9,1,MATCH($D50,'6. Patients'!$KG$9:$KS$9,0),ROWS('6. Patients'!EQ$10:EQ$107))),0)+
IFERROR(SUMPRODUCT('6. Patients'!DD$10:DD$107,OFFSET('6. Patients'!$KT$9,1,MATCH($D50,'6. Patients'!$KU$9:$LP$9,0),ROWS('6. Patients'!EQ$10:EQ$107))),0)+
IFERROR(SUMPRODUCT('6. Patients'!DD$10:DD$107,OFFSET('6. Patients'!$LQ$9,1,MATCH($D50,'6. Patients'!$LR$9:$MF$9,0),ROWS('6. Patients'!EQ$10:EQ$107))),0))+
IFERROR(VLOOKUP($D50,$H$109:$L$139,COLUMNS($H$108:$J$108)-1+AL$7,0)*$E50*$F50*'1. General Inputs'!$J$18,0),0)</f>
        <v>0</v>
      </c>
      <c r="AM50" s="3">
        <f ca="1">ROUNDUP($F50*$E50*CHOOSE(AM$7,
IFERROR(SUMPRODUCT('6. Patients'!DE$10:DE$107,OFFSET('6. Patients'!$DM$9,1,MATCH($D50,'6. Patients'!$DN$9:$EI$9,0),ROWS('6. Patients'!ER$10:ER$107))),0)+
IFERROR(SUMPRODUCT('6. Patients'!DE$10:DE$107,OFFSET('6. Patients'!$EJ$9,1,MATCH($D50,'6. Patients'!$EK$9:$EW$9,0),ROWS('6. Patients'!ER$10:ER$107))),0)+
IFERROR(SUMPRODUCT('6. Patients'!DE$10:DE$107,OFFSET('6. Patients'!$EX$9,1,MATCH($D50,'6. Patients'!$EY$9:$FT$9,0),ROWS('6. Patients'!ER$10:ER$107))),0)+
IFERROR(SUMPRODUCT('6. Patients'!DE$10:DE$107,OFFSET('6. Patients'!$FU$9,1,MATCH($D50,'6. Patients'!$FV$9:$GJ$9,0),ROWS('6. Patients'!ER$10:ER$107))),0),
IFERROR(SUMPRODUCT('6. Patients'!DE$10:DE$107,OFFSET('6. Patients'!$GK$9,1,MATCH($D50,'6. Patients'!$GL$9:$HG$9,0),ROWS('6. Patients'!ER$10:ER$107))),0)+
IFERROR(SUMPRODUCT('6. Patients'!DE$10:DE$107,OFFSET('6. Patients'!$HH$9,1,MATCH($D50,'6. Patients'!$HI$9:$HU$9,0),ROWS('6. Patients'!ER$10:ER$107))),0)+
IFERROR(SUMPRODUCT('6. Patients'!DE$10:DE$107,OFFSET('6. Patients'!$HV$9,1,MATCH($D50,'6. Patients'!$HW$9:$IR$9,0),ROWS('6. Patients'!ER$10:ER$107))),0)+
IFERROR(SUMPRODUCT('6. Patients'!DE$10:DE$107,OFFSET('6. Patients'!$IS$9,1,MATCH($D50,'6. Patients'!$IT$9:$JH$9,0),ROWS('6. Patients'!ER$10:ER$107))),0),
IFERROR(SUMPRODUCT('6. Patients'!DE$10:DE$107,OFFSET('6. Patients'!$JI$9,1,MATCH($D50,'6. Patients'!$JJ$9:$KE$9,0),ROWS('6. Patients'!ER$10:ER$107))),0)+
IFERROR(SUMPRODUCT('6. Patients'!DE$10:DE$107,OFFSET('6. Patients'!$KF$9,1,MATCH($D50,'6. Patients'!$KG$9:$KS$9,0),ROWS('6. Patients'!ER$10:ER$107))),0)+
IFERROR(SUMPRODUCT('6. Patients'!DE$10:DE$107,OFFSET('6. Patients'!$KT$9,1,MATCH($D50,'6. Patients'!$KU$9:$LP$9,0),ROWS('6. Patients'!ER$10:ER$107))),0)+
IFERROR(SUMPRODUCT('6. Patients'!DE$10:DE$107,OFFSET('6. Patients'!$LQ$9,1,MATCH($D50,'6. Patients'!$LR$9:$MF$9,0),ROWS('6. Patients'!ER$10:ER$107))),0))+
IFERROR(VLOOKUP($D50,$H$109:$L$139,COLUMNS($H$108:$J$108)-1+AM$7,0)*$E50*$F50*'1. General Inputs'!$J$18,0),0)</f>
        <v>0</v>
      </c>
      <c r="AN50" s="3">
        <f ca="1">ROUNDUP($F50*$E50*CHOOSE(AN$7,
IFERROR(SUMPRODUCT('6. Patients'!DF$10:DF$107,OFFSET('6. Patients'!$DM$9,1,MATCH($D50,'6. Patients'!$DN$9:$EI$9,0),ROWS('6. Patients'!ES$10:ES$107))),0)+
IFERROR(SUMPRODUCT('6. Patients'!DF$10:DF$107,OFFSET('6. Patients'!$EJ$9,1,MATCH($D50,'6. Patients'!$EK$9:$EW$9,0),ROWS('6. Patients'!ES$10:ES$107))),0)+
IFERROR(SUMPRODUCT('6. Patients'!DF$10:DF$107,OFFSET('6. Patients'!$EX$9,1,MATCH($D50,'6. Patients'!$EY$9:$FT$9,0),ROWS('6. Patients'!ES$10:ES$107))),0)+
IFERROR(SUMPRODUCT('6. Patients'!DF$10:DF$107,OFFSET('6. Patients'!$FU$9,1,MATCH($D50,'6. Patients'!$FV$9:$GJ$9,0),ROWS('6. Patients'!ES$10:ES$107))),0),
IFERROR(SUMPRODUCT('6. Patients'!DF$10:DF$107,OFFSET('6. Patients'!$GK$9,1,MATCH($D50,'6. Patients'!$GL$9:$HG$9,0),ROWS('6. Patients'!ES$10:ES$107))),0)+
IFERROR(SUMPRODUCT('6. Patients'!DF$10:DF$107,OFFSET('6. Patients'!$HH$9,1,MATCH($D50,'6. Patients'!$HI$9:$HU$9,0),ROWS('6. Patients'!ES$10:ES$107))),0)+
IFERROR(SUMPRODUCT('6. Patients'!DF$10:DF$107,OFFSET('6. Patients'!$HV$9,1,MATCH($D50,'6. Patients'!$HW$9:$IR$9,0),ROWS('6. Patients'!ES$10:ES$107))),0)+
IFERROR(SUMPRODUCT('6. Patients'!DF$10:DF$107,OFFSET('6. Patients'!$IS$9,1,MATCH($D50,'6. Patients'!$IT$9:$JH$9,0),ROWS('6. Patients'!ES$10:ES$107))),0),
IFERROR(SUMPRODUCT('6. Patients'!DF$10:DF$107,OFFSET('6. Patients'!$JI$9,1,MATCH($D50,'6. Patients'!$JJ$9:$KE$9,0),ROWS('6. Patients'!ES$10:ES$107))),0)+
IFERROR(SUMPRODUCT('6. Patients'!DF$10:DF$107,OFFSET('6. Patients'!$KF$9,1,MATCH($D50,'6. Patients'!$KG$9:$KS$9,0),ROWS('6. Patients'!ES$10:ES$107))),0)+
IFERROR(SUMPRODUCT('6. Patients'!DF$10:DF$107,OFFSET('6. Patients'!$KT$9,1,MATCH($D50,'6. Patients'!$KU$9:$LP$9,0),ROWS('6. Patients'!ES$10:ES$107))),0)+
IFERROR(SUMPRODUCT('6. Patients'!DF$10:DF$107,OFFSET('6. Patients'!$LQ$9,1,MATCH($D50,'6. Patients'!$LR$9:$MF$9,0),ROWS('6. Patients'!ES$10:ES$107))),0))+
IFERROR(VLOOKUP($D50,$H$109:$L$139,COLUMNS($H$108:$J$108)-1+AN$7,0)*$E50*$F50*'1. General Inputs'!$J$18,0),0)</f>
        <v>0</v>
      </c>
      <c r="AO50" s="3">
        <f ca="1">ROUNDUP($F50*$E50*CHOOSE(AO$7,
IFERROR(SUMPRODUCT('6. Patients'!DG$10:DG$107,OFFSET('6. Patients'!$DM$9,1,MATCH($D50,'6. Patients'!$DN$9:$EI$9,0),ROWS('6. Patients'!ET$10:ET$107))),0)+
IFERROR(SUMPRODUCT('6. Patients'!DG$10:DG$107,OFFSET('6. Patients'!$EJ$9,1,MATCH($D50,'6. Patients'!$EK$9:$EW$9,0),ROWS('6. Patients'!ET$10:ET$107))),0)+
IFERROR(SUMPRODUCT('6. Patients'!DG$10:DG$107,OFFSET('6. Patients'!$EX$9,1,MATCH($D50,'6. Patients'!$EY$9:$FT$9,0),ROWS('6. Patients'!ET$10:ET$107))),0)+
IFERROR(SUMPRODUCT('6. Patients'!DG$10:DG$107,OFFSET('6. Patients'!$FU$9,1,MATCH($D50,'6. Patients'!$FV$9:$GJ$9,0),ROWS('6. Patients'!ET$10:ET$107))),0),
IFERROR(SUMPRODUCT('6. Patients'!DG$10:DG$107,OFFSET('6. Patients'!$GK$9,1,MATCH($D50,'6. Patients'!$GL$9:$HG$9,0),ROWS('6. Patients'!ET$10:ET$107))),0)+
IFERROR(SUMPRODUCT('6. Patients'!DG$10:DG$107,OFFSET('6. Patients'!$HH$9,1,MATCH($D50,'6. Patients'!$HI$9:$HU$9,0),ROWS('6. Patients'!ET$10:ET$107))),0)+
IFERROR(SUMPRODUCT('6. Patients'!DG$10:DG$107,OFFSET('6. Patients'!$HV$9,1,MATCH($D50,'6. Patients'!$HW$9:$IR$9,0),ROWS('6. Patients'!ET$10:ET$107))),0)+
IFERROR(SUMPRODUCT('6. Patients'!DG$10:DG$107,OFFSET('6. Patients'!$IS$9,1,MATCH($D50,'6. Patients'!$IT$9:$JH$9,0),ROWS('6. Patients'!ET$10:ET$107))),0),
IFERROR(SUMPRODUCT('6. Patients'!DG$10:DG$107,OFFSET('6. Patients'!$JI$9,1,MATCH($D50,'6. Patients'!$JJ$9:$KE$9,0),ROWS('6. Patients'!ET$10:ET$107))),0)+
IFERROR(SUMPRODUCT('6. Patients'!DG$10:DG$107,OFFSET('6. Patients'!$KF$9,1,MATCH($D50,'6. Patients'!$KG$9:$KS$9,0),ROWS('6. Patients'!ET$10:ET$107))),0)+
IFERROR(SUMPRODUCT('6. Patients'!DG$10:DG$107,OFFSET('6. Patients'!$KT$9,1,MATCH($D50,'6. Patients'!$KU$9:$LP$9,0),ROWS('6. Patients'!ET$10:ET$107))),0)+
IFERROR(SUMPRODUCT('6. Patients'!DG$10:DG$107,OFFSET('6. Patients'!$LQ$9,1,MATCH($D50,'6. Patients'!$LR$9:$MF$9,0),ROWS('6. Patients'!ET$10:ET$107))),0))+
IFERROR(VLOOKUP($D50,$H$109:$L$139,COLUMNS($H$108:$J$108)-1+AO$7,0)*$E50*$F50*'1. General Inputs'!$J$18,0),0)</f>
        <v>0</v>
      </c>
      <c r="AP50" s="3">
        <f ca="1">ROUNDUP($F50*$E50*CHOOSE(AP$7,
IFERROR(SUMPRODUCT('6. Patients'!DH$10:DH$107,OFFSET('6. Patients'!$DM$9,1,MATCH($D50,'6. Patients'!$DN$9:$EI$9,0),ROWS('6. Patients'!EU$10:EU$107))),0)+
IFERROR(SUMPRODUCT('6. Patients'!DH$10:DH$107,OFFSET('6. Patients'!$EJ$9,1,MATCH($D50,'6. Patients'!$EK$9:$EW$9,0),ROWS('6. Patients'!EU$10:EU$107))),0)+
IFERROR(SUMPRODUCT('6. Patients'!DH$10:DH$107,OFFSET('6. Patients'!$EX$9,1,MATCH($D50,'6. Patients'!$EY$9:$FT$9,0),ROWS('6. Patients'!EU$10:EU$107))),0)+
IFERROR(SUMPRODUCT('6. Patients'!DH$10:DH$107,OFFSET('6. Patients'!$FU$9,1,MATCH($D50,'6. Patients'!$FV$9:$GJ$9,0),ROWS('6. Patients'!EU$10:EU$107))),0),
IFERROR(SUMPRODUCT('6. Patients'!DH$10:DH$107,OFFSET('6. Patients'!$GK$9,1,MATCH($D50,'6. Patients'!$GL$9:$HG$9,0),ROWS('6. Patients'!EU$10:EU$107))),0)+
IFERROR(SUMPRODUCT('6. Patients'!DH$10:DH$107,OFFSET('6. Patients'!$HH$9,1,MATCH($D50,'6. Patients'!$HI$9:$HU$9,0),ROWS('6. Patients'!EU$10:EU$107))),0)+
IFERROR(SUMPRODUCT('6. Patients'!DH$10:DH$107,OFFSET('6. Patients'!$HV$9,1,MATCH($D50,'6. Patients'!$HW$9:$IR$9,0),ROWS('6. Patients'!EU$10:EU$107))),0)+
IFERROR(SUMPRODUCT('6. Patients'!DH$10:DH$107,OFFSET('6. Patients'!$IS$9,1,MATCH($D50,'6. Patients'!$IT$9:$JH$9,0),ROWS('6. Patients'!EU$10:EU$107))),0),
IFERROR(SUMPRODUCT('6. Patients'!DH$10:DH$107,OFFSET('6. Patients'!$JI$9,1,MATCH($D50,'6. Patients'!$JJ$9:$KE$9,0),ROWS('6. Patients'!EU$10:EU$107))),0)+
IFERROR(SUMPRODUCT('6. Patients'!DH$10:DH$107,OFFSET('6. Patients'!$KF$9,1,MATCH($D50,'6. Patients'!$KG$9:$KS$9,0),ROWS('6. Patients'!EU$10:EU$107))),0)+
IFERROR(SUMPRODUCT('6. Patients'!DH$10:DH$107,OFFSET('6. Patients'!$KT$9,1,MATCH($D50,'6. Patients'!$KU$9:$LP$9,0),ROWS('6. Patients'!EU$10:EU$107))),0)+
IFERROR(SUMPRODUCT('6. Patients'!DH$10:DH$107,OFFSET('6. Patients'!$LQ$9,1,MATCH($D50,'6. Patients'!$LR$9:$MF$9,0),ROWS('6. Patients'!EU$10:EU$107))),0))+
IFERROR(VLOOKUP($D50,$H$109:$L$139,COLUMNS($H$108:$J$108)-1+AP$7,0)*$E50*$F50*'1. General Inputs'!$J$18,0),0)</f>
        <v>0</v>
      </c>
      <c r="AQ50" s="3">
        <f ca="1">ROUNDUP($F50*$E50*CHOOSE(AQ$7,
IFERROR(SUMPRODUCT('6. Patients'!DI$10:DI$107,OFFSET('6. Patients'!$DM$9,1,MATCH($D50,'6. Patients'!$DN$9:$EI$9,0),ROWS('6. Patients'!EV$10:EV$107))),0)+
IFERROR(SUMPRODUCT('6. Patients'!DI$10:DI$107,OFFSET('6. Patients'!$EJ$9,1,MATCH($D50,'6. Patients'!$EK$9:$EW$9,0),ROWS('6. Patients'!EV$10:EV$107))),0)+
IFERROR(SUMPRODUCT('6. Patients'!DI$10:DI$107,OFFSET('6. Patients'!$EX$9,1,MATCH($D50,'6. Patients'!$EY$9:$FT$9,0),ROWS('6. Patients'!EV$10:EV$107))),0)+
IFERROR(SUMPRODUCT('6. Patients'!DI$10:DI$107,OFFSET('6. Patients'!$FU$9,1,MATCH($D50,'6. Patients'!$FV$9:$GJ$9,0),ROWS('6. Patients'!EV$10:EV$107))),0),
IFERROR(SUMPRODUCT('6. Patients'!DI$10:DI$107,OFFSET('6. Patients'!$GK$9,1,MATCH($D50,'6. Patients'!$GL$9:$HG$9,0),ROWS('6. Patients'!EV$10:EV$107))),0)+
IFERROR(SUMPRODUCT('6. Patients'!DI$10:DI$107,OFFSET('6. Patients'!$HH$9,1,MATCH($D50,'6. Patients'!$HI$9:$HU$9,0),ROWS('6. Patients'!EV$10:EV$107))),0)+
IFERROR(SUMPRODUCT('6. Patients'!DI$10:DI$107,OFFSET('6. Patients'!$HV$9,1,MATCH($D50,'6. Patients'!$HW$9:$IR$9,0),ROWS('6. Patients'!EV$10:EV$107))),0)+
IFERROR(SUMPRODUCT('6. Patients'!DI$10:DI$107,OFFSET('6. Patients'!$IS$9,1,MATCH($D50,'6. Patients'!$IT$9:$JH$9,0),ROWS('6. Patients'!EV$10:EV$107))),0),
IFERROR(SUMPRODUCT('6. Patients'!DI$10:DI$107,OFFSET('6. Patients'!$JI$9,1,MATCH($D50,'6. Patients'!$JJ$9:$KE$9,0),ROWS('6. Patients'!EV$10:EV$107))),0)+
IFERROR(SUMPRODUCT('6. Patients'!DI$10:DI$107,OFFSET('6. Patients'!$KF$9,1,MATCH($D50,'6. Patients'!$KG$9:$KS$9,0),ROWS('6. Patients'!EV$10:EV$107))),0)+
IFERROR(SUMPRODUCT('6. Patients'!DI$10:DI$107,OFFSET('6. Patients'!$KT$9,1,MATCH($D50,'6. Patients'!$KU$9:$LP$9,0),ROWS('6. Patients'!EV$10:EV$107))),0)+
IFERROR(SUMPRODUCT('6. Patients'!DI$10:DI$107,OFFSET('6. Patients'!$LQ$9,1,MATCH($D50,'6. Patients'!$LR$9:$MF$9,0),ROWS('6. Patients'!EV$10:EV$107))),0))+
IFERROR(VLOOKUP($D50,$H$109:$L$139,COLUMNS($H$108:$J$108)-1+AQ$7,0)*$E50*$F50*'1. General Inputs'!$J$18,0),0)</f>
        <v>0</v>
      </c>
      <c r="AR50" s="115"/>
      <c r="AY50" s="114">
        <f ca="1">IFERROR(SUM(OFFSET('7. Consumption'!H50,0,1,,MIN('1. General Inputs'!$J$20,COLUMNS('7. Consumption'!H$9:$AQ$9)-1))),0)+MAX(0,$AQ50*('1. General Inputs'!$J$20-COLUMNS('7. Consumption'!H$9:$AQ$9)+1))</f>
        <v>0</v>
      </c>
      <c r="AZ50" s="114">
        <f ca="1">IFERROR(SUM(OFFSET('7. Consumption'!I50,0,1,,MIN('1. General Inputs'!$J$20,COLUMNS('7. Consumption'!I$9:$AQ$9)-1))),0)+MAX(0,$AQ50*('1. General Inputs'!$J$20-COLUMNS('7. Consumption'!I$9:$AQ$9)+1))</f>
        <v>0</v>
      </c>
      <c r="BA50" s="114">
        <f ca="1">IFERROR(SUM(OFFSET('7. Consumption'!J50,0,1,,MIN('1. General Inputs'!$J$20,COLUMNS('7. Consumption'!J$9:$AQ$9)-1))),0)+MAX(0,$AQ50*('1. General Inputs'!$J$20-COLUMNS('7. Consumption'!J$9:$AQ$9)+1))</f>
        <v>0</v>
      </c>
      <c r="BB50" s="114">
        <f ca="1">IFERROR(SUM(OFFSET('7. Consumption'!K50,0,1,,MIN('1. General Inputs'!$J$20,COLUMNS('7. Consumption'!K$9:$AQ$9)-1))),0)+MAX(0,$AQ50*('1. General Inputs'!$J$20-COLUMNS('7. Consumption'!K$9:$AQ$9)+1))</f>
        <v>0</v>
      </c>
      <c r="BC50" s="114">
        <f ca="1">IFERROR(SUM(OFFSET('7. Consumption'!L50,0,1,,MIN('1. General Inputs'!$J$20,COLUMNS('7. Consumption'!L$9:$AQ$9)-1))),0)+MAX(0,$AQ50*('1. General Inputs'!$J$20-COLUMNS('7. Consumption'!L$9:$AQ$9)+1))</f>
        <v>0</v>
      </c>
      <c r="BD50" s="114">
        <f ca="1">IFERROR(SUM(OFFSET('7. Consumption'!M50,0,1,,MIN('1. General Inputs'!$J$20,COLUMNS('7. Consumption'!M$9:$AQ$9)-1))),0)+MAX(0,$AQ50*('1. General Inputs'!$J$20-COLUMNS('7. Consumption'!M$9:$AQ$9)+1))</f>
        <v>0</v>
      </c>
      <c r="BE50" s="114">
        <f ca="1">IFERROR(SUM(OFFSET('7. Consumption'!N50,0,1,,MIN('1. General Inputs'!$J$20,COLUMNS('7. Consumption'!N$9:$AQ$9)-1))),0)+MAX(0,$AQ50*('1. General Inputs'!$J$20-COLUMNS('7. Consumption'!N$9:$AQ$9)+1))</f>
        <v>0</v>
      </c>
      <c r="BF50" s="114">
        <f ca="1">IFERROR(SUM(OFFSET('7. Consumption'!O50,0,1,,MIN('1. General Inputs'!$J$20,COLUMNS('7. Consumption'!O$9:$AQ$9)-1))),0)+MAX(0,$AQ50*('1. General Inputs'!$J$20-COLUMNS('7. Consumption'!O$9:$AQ$9)+1))</f>
        <v>0</v>
      </c>
      <c r="BG50" s="114">
        <f ca="1">IFERROR(SUM(OFFSET('7. Consumption'!P50,0,1,,MIN('1. General Inputs'!$J$20,COLUMNS('7. Consumption'!P$9:$AQ$9)-1))),0)+MAX(0,$AQ50*('1. General Inputs'!$J$20-COLUMNS('7. Consumption'!P$9:$AQ$9)+1))</f>
        <v>0</v>
      </c>
      <c r="BH50" s="114">
        <f ca="1">IFERROR(SUM(OFFSET('7. Consumption'!Q50,0,1,,MIN('1. General Inputs'!$J$20,COLUMNS('7. Consumption'!Q$9:$AQ$9)-1))),0)+MAX(0,$AQ50*('1. General Inputs'!$J$20-COLUMNS('7. Consumption'!Q$9:$AQ$9)+1))</f>
        <v>0</v>
      </c>
      <c r="BI50" s="114">
        <f ca="1">IFERROR(SUM(OFFSET('7. Consumption'!R50,0,1,,MIN('1. General Inputs'!$J$20,COLUMNS('7. Consumption'!R$9:$AQ$9)-1))),0)+MAX(0,$AQ50*('1. General Inputs'!$J$20-COLUMNS('7. Consumption'!R$9:$AQ$9)+1))</f>
        <v>0</v>
      </c>
      <c r="BJ50" s="114">
        <f ca="1">IFERROR(SUM(OFFSET('7. Consumption'!S50,0,1,,MIN('1. General Inputs'!$J$20,COLUMNS('7. Consumption'!S$9:$AQ$9)-1))),0)+MAX(0,$AQ50*('1. General Inputs'!$J$20-COLUMNS('7. Consumption'!S$9:$AQ$9)+1))</f>
        <v>0</v>
      </c>
      <c r="BK50" s="114">
        <f ca="1">IFERROR(SUM(OFFSET('7. Consumption'!T50,0,1,,MIN('1. General Inputs'!$J$20,COLUMNS('7. Consumption'!T$9:$AQ$9)-1))),0)+MAX(0,$AQ50*('1. General Inputs'!$J$20-COLUMNS('7. Consumption'!T$9:$AQ$9)+1))</f>
        <v>0</v>
      </c>
      <c r="BL50" s="114">
        <f ca="1">IFERROR(SUM(OFFSET('7. Consumption'!U50,0,1,,MIN('1. General Inputs'!$J$20,COLUMNS('7. Consumption'!U$9:$AQ$9)-1))),0)+MAX(0,$AQ50*('1. General Inputs'!$J$20-COLUMNS('7. Consumption'!U$9:$AQ$9)+1))</f>
        <v>0</v>
      </c>
      <c r="BM50" s="114">
        <f ca="1">IFERROR(SUM(OFFSET('7. Consumption'!V50,0,1,,MIN('1. General Inputs'!$J$20,COLUMNS('7. Consumption'!V$9:$AQ$9)-1))),0)+MAX(0,$AQ50*('1. General Inputs'!$J$20-COLUMNS('7. Consumption'!V$9:$AQ$9)+1))</f>
        <v>0</v>
      </c>
      <c r="BN50" s="114">
        <f ca="1">IFERROR(SUM(OFFSET('7. Consumption'!W50,0,1,,MIN('1. General Inputs'!$J$20,COLUMNS('7. Consumption'!W$9:$AQ$9)-1))),0)+MAX(0,$AQ50*('1. General Inputs'!$J$20-COLUMNS('7. Consumption'!W$9:$AQ$9)+1))</f>
        <v>0</v>
      </c>
      <c r="BO50" s="114">
        <f ca="1">IFERROR(SUM(OFFSET('7. Consumption'!X50,0,1,,MIN('1. General Inputs'!$J$20,COLUMNS('7. Consumption'!X$9:$AQ$9)-1))),0)+MAX(0,$AQ50*('1. General Inputs'!$J$20-COLUMNS('7. Consumption'!X$9:$AQ$9)+1))</f>
        <v>0</v>
      </c>
      <c r="BP50" s="114">
        <f ca="1">IFERROR(SUM(OFFSET('7. Consumption'!Y50,0,1,,MIN('1. General Inputs'!$J$20,COLUMNS('7. Consumption'!Y$9:$AQ$9)-1))),0)+MAX(0,$AQ50*('1. General Inputs'!$J$20-COLUMNS('7. Consumption'!Y$9:$AQ$9)+1))</f>
        <v>0</v>
      </c>
      <c r="BQ50" s="114">
        <f ca="1">IFERROR(SUM(OFFSET('7. Consumption'!Z50,0,1,,MIN('1. General Inputs'!$J$20,COLUMNS('7. Consumption'!Z$9:$AQ$9)-1))),0)+MAX(0,$AQ50*('1. General Inputs'!$J$20-COLUMNS('7. Consumption'!Z$9:$AQ$9)+1))</f>
        <v>0</v>
      </c>
      <c r="BR50" s="114">
        <f ca="1">IFERROR(SUM(OFFSET('7. Consumption'!AA50,0,1,,MIN('1. General Inputs'!$J$20,COLUMNS('7. Consumption'!AA$9:$AQ$9)-1))),0)+MAX(0,$AQ50*('1. General Inputs'!$J$20-COLUMNS('7. Consumption'!AA$9:$AQ$9)+1))</f>
        <v>0</v>
      </c>
      <c r="BS50" s="114">
        <f ca="1">IFERROR(SUM(OFFSET('7. Consumption'!AB50,0,1,,MIN('1. General Inputs'!$J$20,COLUMNS('7. Consumption'!AB$9:$AQ$9)-1))),0)+MAX(0,$AQ50*('1. General Inputs'!$J$20-COLUMNS('7. Consumption'!AB$9:$AQ$9)+1))</f>
        <v>0</v>
      </c>
      <c r="BT50" s="114">
        <f ca="1">IFERROR(SUM(OFFSET('7. Consumption'!AC50,0,1,,MIN('1. General Inputs'!$J$20,COLUMNS('7. Consumption'!AC$9:$AQ$9)-1))),0)+MAX(0,$AQ50*('1. General Inputs'!$J$20-COLUMNS('7. Consumption'!AC$9:$AQ$9)+1))</f>
        <v>0</v>
      </c>
      <c r="BU50" s="114">
        <f ca="1">IFERROR(SUM(OFFSET('7. Consumption'!AD50,0,1,,MIN('1. General Inputs'!$J$20,COLUMNS('7. Consumption'!AD$9:$AQ$9)-1))),0)+MAX(0,$AQ50*('1. General Inputs'!$J$20-COLUMNS('7. Consumption'!AD$9:$AQ$9)+1))</f>
        <v>0</v>
      </c>
      <c r="BV50" s="114">
        <f ca="1">IFERROR(SUM(OFFSET('7. Consumption'!AE50,0,1,,MIN('1. General Inputs'!$J$20,COLUMNS('7. Consumption'!AE$9:$AQ$9)-1))),0)+MAX(0,$AQ50*('1. General Inputs'!$J$20-COLUMNS('7. Consumption'!AE$9:$AQ$9)+1))</f>
        <v>0</v>
      </c>
      <c r="BW50" s="114">
        <f ca="1">IFERROR(SUM(OFFSET('7. Consumption'!AF50,0,1,,MIN('1. General Inputs'!$J$20,COLUMNS('7. Consumption'!AF$9:$AQ$9)-1))),0)+MAX(0,$AQ50*('1. General Inputs'!$J$20-COLUMNS('7. Consumption'!AF$9:$AQ$9)+1))</f>
        <v>0</v>
      </c>
      <c r="BX50" s="114">
        <f ca="1">IFERROR(SUM(OFFSET('7. Consumption'!AG50,0,1,,MIN('1. General Inputs'!$J$20,COLUMNS('7. Consumption'!AG$9:$AQ$9)-1))),0)+MAX(0,$AQ50*('1. General Inputs'!$J$20-COLUMNS('7. Consumption'!AG$9:$AQ$9)+1))</f>
        <v>0</v>
      </c>
      <c r="BY50" s="114">
        <f ca="1">IFERROR(SUM(OFFSET('7. Consumption'!AH50,0,1,,MIN('1. General Inputs'!$J$20,COLUMNS('7. Consumption'!AH$9:$AQ$9)-1))),0)+MAX(0,$AQ50*('1. General Inputs'!$J$20-COLUMNS('7. Consumption'!AH$9:$AQ$9)+1))</f>
        <v>0</v>
      </c>
      <c r="BZ50" s="114">
        <f ca="1">IFERROR(SUM(OFFSET('7. Consumption'!AI50,0,1,,MIN('1. General Inputs'!$J$20,COLUMNS('7. Consumption'!AI$9:$AQ$9)-1))),0)+MAX(0,$AQ50*('1. General Inputs'!$J$20-COLUMNS('7. Consumption'!AI$9:$AQ$9)+1))</f>
        <v>0</v>
      </c>
      <c r="CA50" s="114">
        <f ca="1">IFERROR(SUM(OFFSET('7. Consumption'!AJ50,0,1,,MIN('1. General Inputs'!$J$20,COLUMNS('7. Consumption'!AJ$9:$AQ$9)-1))),0)+MAX(0,$AQ50*('1. General Inputs'!$J$20-COLUMNS('7. Consumption'!AJ$9:$AQ$9)+1))</f>
        <v>0</v>
      </c>
      <c r="CB50" s="114">
        <f ca="1">IFERROR(SUM(OFFSET('7. Consumption'!AK50,0,1,,MIN('1. General Inputs'!$J$20,COLUMNS('7. Consumption'!AK$9:$AQ$9)-1))),0)+MAX(0,$AQ50*('1. General Inputs'!$J$20-COLUMNS('7. Consumption'!AK$9:$AQ$9)+1))</f>
        <v>0</v>
      </c>
      <c r="CC50" s="114">
        <f ca="1">IFERROR(SUM(OFFSET('7. Consumption'!AL50,0,1,,MIN('1. General Inputs'!$J$20,COLUMNS('7. Consumption'!AL$9:$AQ$9)-1))),0)+MAX(0,$AQ50*('1. General Inputs'!$J$20-COLUMNS('7. Consumption'!AL$9:$AQ$9)+1))</f>
        <v>0</v>
      </c>
      <c r="CD50" s="114">
        <f ca="1">IFERROR(SUM(OFFSET('7. Consumption'!AM50,0,1,,MIN('1. General Inputs'!$J$20,COLUMNS('7. Consumption'!AM$9:$AQ$9)-1))),0)+MAX(0,$AQ50*('1. General Inputs'!$J$20-COLUMNS('7. Consumption'!AM$9:$AQ$9)+1))</f>
        <v>0</v>
      </c>
      <c r="CE50" s="114">
        <f ca="1">IFERROR(SUM(OFFSET('7. Consumption'!AN50,0,1,,MIN('1. General Inputs'!$J$20,COLUMNS('7. Consumption'!AN$9:$AQ$9)-1))),0)+MAX(0,$AQ50*('1. General Inputs'!$J$20-COLUMNS('7. Consumption'!AN$9:$AQ$9)+1))</f>
        <v>0</v>
      </c>
      <c r="CF50" s="114">
        <f ca="1">IFERROR(SUM(OFFSET('7. Consumption'!AO50,0,1,,MIN('1. General Inputs'!$J$20,COLUMNS('7. Consumption'!AO$9:$AQ$9)-1))),0)+MAX(0,$AQ50*('1. General Inputs'!$J$20-COLUMNS('7. Consumption'!AO$9:$AQ$9)+1))</f>
        <v>0</v>
      </c>
      <c r="CG50" s="114">
        <f ca="1">IFERROR(SUM(OFFSET('7. Consumption'!AP50,0,1,,MIN('1. General Inputs'!$J$20,COLUMNS('7. Consumption'!AP$9:$AQ$9)-1))),0)+MAX(0,$AQ50*('1. General Inputs'!$J$20-COLUMNS('7. Consumption'!AP$9:$AQ$9)+1))</f>
        <v>0</v>
      </c>
      <c r="CH50" s="114">
        <f ca="1">IFERROR(SUM(OFFSET('7. Consumption'!AQ50,0,1,,MIN('1. General Inputs'!$J$20,COLUMNS('7. Consumption'!AQ$9:$AQ$9)-1))),0)+MAX(0,$AQ50*('1. General Inputs'!$J$20-COLUMNS('7. Consumption'!AQ$9:$AQ$9)+1))</f>
        <v>0</v>
      </c>
    </row>
    <row r="51" spans="2:86" hidden="1" outlineLevel="2" x14ac:dyDescent="0.3">
      <c r="B51" s="12"/>
      <c r="C51" s="12" t="str">
        <f>IFERROR(VLOOKUP(ROWS($C$9:$C51),'5. Dosing'!$I$12:$J$73,COLUMNS('5. Dosing'!$I$11:$J$11),0),"")</f>
        <v/>
      </c>
      <c r="D51" s="12" t="str">
        <f>IFERROR(INDEX('5. Dosing'!C$12:C$73,MATCH('7. Consumption'!$C51,'5. Dosing'!$J$12:$J$73,0)),"")</f>
        <v/>
      </c>
      <c r="E51" s="108">
        <f>IFERROR(INDEX('5. Dosing'!H$12:H$73,MATCH('7. Consumption'!$C51,'5. Dosing'!$J$12:$J$73,0)),0)</f>
        <v>0</v>
      </c>
      <c r="F51" s="109">
        <f>IFERROR(INDEX('5. Dosing'!G$12:G$73,MATCH('7. Consumption'!$C51,'5. Dosing'!$J$12:$J$73,0))*(30.5)/INDEX('5. Dosing'!F$12:F$73,MATCH('7. Consumption'!$C51,'5. Dosing'!$J$12:$J$73,0)),0)</f>
        <v>0</v>
      </c>
      <c r="H51" s="3">
        <f ca="1">ROUNDUP($F51*$E51*CHOOSE(H$7,
IFERROR(SUMPRODUCT('6. Patients'!BZ$10:BZ$107,OFFSET('6. Patients'!$DM$9,1,MATCH($D51,'6. Patients'!$DN$9:$EI$9,0),ROWS('6. Patients'!DM$10:DM$107))),0)+
IFERROR(SUMPRODUCT('6. Patients'!BZ$10:BZ$107,OFFSET('6. Patients'!$EJ$9,1,MATCH($D51,'6. Patients'!$EK$9:$EW$9,0),ROWS('6. Patients'!DM$10:DM$107))),0)+
IFERROR(SUMPRODUCT('6. Patients'!BZ$10:BZ$107,OFFSET('6. Patients'!$EX$9,1,MATCH($D51,'6. Patients'!$EY$9:$FT$9,0),ROWS('6. Patients'!DM$10:DM$107))),0)+
IFERROR(SUMPRODUCT('6. Patients'!BZ$10:BZ$107,OFFSET('6. Patients'!$FU$9,1,MATCH($D51,'6. Patients'!$FV$9:$GJ$9,0),ROWS('6. Patients'!DM$10:DM$107))),0),
IFERROR(SUMPRODUCT('6. Patients'!BZ$10:BZ$107,OFFSET('6. Patients'!$GK$9,1,MATCH($D51,'6. Patients'!$GL$9:$HG$9,0),ROWS('6. Patients'!DM$10:DM$107))),0)+
IFERROR(SUMPRODUCT('6. Patients'!BZ$10:BZ$107,OFFSET('6. Patients'!$HH$9,1,MATCH($D51,'6. Patients'!$HI$9:$HU$9,0),ROWS('6. Patients'!DM$10:DM$107))),0)+
IFERROR(SUMPRODUCT('6. Patients'!BZ$10:BZ$107,OFFSET('6. Patients'!$HV$9,1,MATCH($D51,'6. Patients'!$HW$9:$IR$9,0),ROWS('6. Patients'!DM$10:DM$107))),0)+
IFERROR(SUMPRODUCT('6. Patients'!BZ$10:BZ$107,OFFSET('6. Patients'!$IS$9,1,MATCH($D51,'6. Patients'!$IT$9:$JH$9,0),ROWS('6. Patients'!DM$10:DM$107))),0),
IFERROR(SUMPRODUCT('6. Patients'!BZ$10:BZ$107,OFFSET('6. Patients'!$JI$9,1,MATCH($D51,'6. Patients'!$JJ$9:$KE$9,0),ROWS('6. Patients'!DM$10:DM$107))),0)+
IFERROR(SUMPRODUCT('6. Patients'!BZ$10:BZ$107,OFFSET('6. Patients'!$KF$9,1,MATCH($D51,'6. Patients'!$KG$9:$KS$9,0),ROWS('6. Patients'!DM$10:DM$107))),0)+
IFERROR(SUMPRODUCT('6. Patients'!BZ$10:BZ$107,OFFSET('6. Patients'!$KT$9,1,MATCH($D51,'6. Patients'!$KU$9:$LP$9,0),ROWS('6. Patients'!DM$10:DM$107))),0)+
IFERROR(SUMPRODUCT('6. Patients'!BZ$10:BZ$107,OFFSET('6. Patients'!$LQ$9,1,MATCH($D51,'6. Patients'!$LR$9:$MF$9,0),ROWS('6. Patients'!DM$10:DM$107))),0))+
IFERROR(VLOOKUP($D51,$H$109:$L$139,COLUMNS($H$108:$J$108)-1+H$7,0)*$E51*$F51*'1. General Inputs'!$J$18,0),0)</f>
        <v>0</v>
      </c>
      <c r="I51" s="3">
        <f ca="1">ROUNDUP($F51*$E51*CHOOSE(I$7,
IFERROR(SUMPRODUCT('6. Patients'!CA$10:CA$107,OFFSET('6. Patients'!$DM$9,1,MATCH($D51,'6. Patients'!$DN$9:$EI$9,0),ROWS('6. Patients'!DN$10:DN$107))),0)+
IFERROR(SUMPRODUCT('6. Patients'!CA$10:CA$107,OFFSET('6. Patients'!$EJ$9,1,MATCH($D51,'6. Patients'!$EK$9:$EW$9,0),ROWS('6. Patients'!DN$10:DN$107))),0)+
IFERROR(SUMPRODUCT('6. Patients'!CA$10:CA$107,OFFSET('6. Patients'!$EX$9,1,MATCH($D51,'6. Patients'!$EY$9:$FT$9,0),ROWS('6. Patients'!DN$10:DN$107))),0)+
IFERROR(SUMPRODUCT('6. Patients'!CA$10:CA$107,OFFSET('6. Patients'!$FU$9,1,MATCH($D51,'6. Patients'!$FV$9:$GJ$9,0),ROWS('6. Patients'!DN$10:DN$107))),0),
IFERROR(SUMPRODUCT('6. Patients'!CA$10:CA$107,OFFSET('6. Patients'!$GK$9,1,MATCH($D51,'6. Patients'!$GL$9:$HG$9,0),ROWS('6. Patients'!DN$10:DN$107))),0)+
IFERROR(SUMPRODUCT('6. Patients'!CA$10:CA$107,OFFSET('6. Patients'!$HH$9,1,MATCH($D51,'6. Patients'!$HI$9:$HU$9,0),ROWS('6. Patients'!DN$10:DN$107))),0)+
IFERROR(SUMPRODUCT('6. Patients'!CA$10:CA$107,OFFSET('6. Patients'!$HV$9,1,MATCH($D51,'6. Patients'!$HW$9:$IR$9,0),ROWS('6. Patients'!DN$10:DN$107))),0)+
IFERROR(SUMPRODUCT('6. Patients'!CA$10:CA$107,OFFSET('6. Patients'!$IS$9,1,MATCH($D51,'6. Patients'!$IT$9:$JH$9,0),ROWS('6. Patients'!DN$10:DN$107))),0),
IFERROR(SUMPRODUCT('6. Patients'!CA$10:CA$107,OFFSET('6. Patients'!$JI$9,1,MATCH($D51,'6. Patients'!$JJ$9:$KE$9,0),ROWS('6. Patients'!DN$10:DN$107))),0)+
IFERROR(SUMPRODUCT('6. Patients'!CA$10:CA$107,OFFSET('6. Patients'!$KF$9,1,MATCH($D51,'6. Patients'!$KG$9:$KS$9,0),ROWS('6. Patients'!DN$10:DN$107))),0)+
IFERROR(SUMPRODUCT('6. Patients'!CA$10:CA$107,OFFSET('6. Patients'!$KT$9,1,MATCH($D51,'6. Patients'!$KU$9:$LP$9,0),ROWS('6. Patients'!DN$10:DN$107))),0)+
IFERROR(SUMPRODUCT('6. Patients'!CA$10:CA$107,OFFSET('6. Patients'!$LQ$9,1,MATCH($D51,'6. Patients'!$LR$9:$MF$9,0),ROWS('6. Patients'!DN$10:DN$107))),0))+
IFERROR(VLOOKUP($D51,$H$109:$L$139,COLUMNS($H$108:$J$108)-1+I$7,0)*$E51*$F51*'1. General Inputs'!$J$18,0),0)</f>
        <v>0</v>
      </c>
      <c r="J51" s="3">
        <f ca="1">ROUNDUP($F51*$E51*CHOOSE(J$7,
IFERROR(SUMPRODUCT('6. Patients'!CB$10:CB$107,OFFSET('6. Patients'!$DM$9,1,MATCH($D51,'6. Patients'!$DN$9:$EI$9,0),ROWS('6. Patients'!DO$10:DO$107))),0)+
IFERROR(SUMPRODUCT('6. Patients'!CB$10:CB$107,OFFSET('6. Patients'!$EJ$9,1,MATCH($D51,'6. Patients'!$EK$9:$EW$9,0),ROWS('6. Patients'!DO$10:DO$107))),0)+
IFERROR(SUMPRODUCT('6. Patients'!CB$10:CB$107,OFFSET('6. Patients'!$EX$9,1,MATCH($D51,'6. Patients'!$EY$9:$FT$9,0),ROWS('6. Patients'!DO$10:DO$107))),0)+
IFERROR(SUMPRODUCT('6. Patients'!CB$10:CB$107,OFFSET('6. Patients'!$FU$9,1,MATCH($D51,'6. Patients'!$FV$9:$GJ$9,0),ROWS('6. Patients'!DO$10:DO$107))),0),
IFERROR(SUMPRODUCT('6. Patients'!CB$10:CB$107,OFFSET('6. Patients'!$GK$9,1,MATCH($D51,'6. Patients'!$GL$9:$HG$9,0),ROWS('6. Patients'!DO$10:DO$107))),0)+
IFERROR(SUMPRODUCT('6. Patients'!CB$10:CB$107,OFFSET('6. Patients'!$HH$9,1,MATCH($D51,'6. Patients'!$HI$9:$HU$9,0),ROWS('6. Patients'!DO$10:DO$107))),0)+
IFERROR(SUMPRODUCT('6. Patients'!CB$10:CB$107,OFFSET('6. Patients'!$HV$9,1,MATCH($D51,'6. Patients'!$HW$9:$IR$9,0),ROWS('6. Patients'!DO$10:DO$107))),0)+
IFERROR(SUMPRODUCT('6. Patients'!CB$10:CB$107,OFFSET('6. Patients'!$IS$9,1,MATCH($D51,'6. Patients'!$IT$9:$JH$9,0),ROWS('6. Patients'!DO$10:DO$107))),0),
IFERROR(SUMPRODUCT('6. Patients'!CB$10:CB$107,OFFSET('6. Patients'!$JI$9,1,MATCH($D51,'6. Patients'!$JJ$9:$KE$9,0),ROWS('6. Patients'!DO$10:DO$107))),0)+
IFERROR(SUMPRODUCT('6. Patients'!CB$10:CB$107,OFFSET('6. Patients'!$KF$9,1,MATCH($D51,'6. Patients'!$KG$9:$KS$9,0),ROWS('6. Patients'!DO$10:DO$107))),0)+
IFERROR(SUMPRODUCT('6. Patients'!CB$10:CB$107,OFFSET('6. Patients'!$KT$9,1,MATCH($D51,'6. Patients'!$KU$9:$LP$9,0),ROWS('6. Patients'!DO$10:DO$107))),0)+
IFERROR(SUMPRODUCT('6. Patients'!CB$10:CB$107,OFFSET('6. Patients'!$LQ$9,1,MATCH($D51,'6. Patients'!$LR$9:$MF$9,0),ROWS('6. Patients'!DO$10:DO$107))),0))+
IFERROR(VLOOKUP($D51,$H$109:$L$139,COLUMNS($H$108:$J$108)-1+J$7,0)*$E51*$F51*'1. General Inputs'!$J$18,0),0)</f>
        <v>0</v>
      </c>
      <c r="K51" s="3">
        <f ca="1">ROUNDUP($F51*$E51*CHOOSE(K$7,
IFERROR(SUMPRODUCT('6. Patients'!CC$10:CC$107,OFFSET('6. Patients'!$DM$9,1,MATCH($D51,'6. Patients'!$DN$9:$EI$9,0),ROWS('6. Patients'!DP$10:DP$107))),0)+
IFERROR(SUMPRODUCT('6. Patients'!CC$10:CC$107,OFFSET('6. Patients'!$EJ$9,1,MATCH($D51,'6. Patients'!$EK$9:$EW$9,0),ROWS('6. Patients'!DP$10:DP$107))),0)+
IFERROR(SUMPRODUCT('6. Patients'!CC$10:CC$107,OFFSET('6. Patients'!$EX$9,1,MATCH($D51,'6. Patients'!$EY$9:$FT$9,0),ROWS('6. Patients'!DP$10:DP$107))),0)+
IFERROR(SUMPRODUCT('6. Patients'!CC$10:CC$107,OFFSET('6. Patients'!$FU$9,1,MATCH($D51,'6. Patients'!$FV$9:$GJ$9,0),ROWS('6. Patients'!DP$10:DP$107))),0),
IFERROR(SUMPRODUCT('6. Patients'!CC$10:CC$107,OFFSET('6. Patients'!$GK$9,1,MATCH($D51,'6. Patients'!$GL$9:$HG$9,0),ROWS('6. Patients'!DP$10:DP$107))),0)+
IFERROR(SUMPRODUCT('6. Patients'!CC$10:CC$107,OFFSET('6. Patients'!$HH$9,1,MATCH($D51,'6. Patients'!$HI$9:$HU$9,0),ROWS('6. Patients'!DP$10:DP$107))),0)+
IFERROR(SUMPRODUCT('6. Patients'!CC$10:CC$107,OFFSET('6. Patients'!$HV$9,1,MATCH($D51,'6. Patients'!$HW$9:$IR$9,0),ROWS('6. Patients'!DP$10:DP$107))),0)+
IFERROR(SUMPRODUCT('6. Patients'!CC$10:CC$107,OFFSET('6. Patients'!$IS$9,1,MATCH($D51,'6. Patients'!$IT$9:$JH$9,0),ROWS('6. Patients'!DP$10:DP$107))),0),
IFERROR(SUMPRODUCT('6. Patients'!CC$10:CC$107,OFFSET('6. Patients'!$JI$9,1,MATCH($D51,'6. Patients'!$JJ$9:$KE$9,0),ROWS('6. Patients'!DP$10:DP$107))),0)+
IFERROR(SUMPRODUCT('6. Patients'!CC$10:CC$107,OFFSET('6. Patients'!$KF$9,1,MATCH($D51,'6. Patients'!$KG$9:$KS$9,0),ROWS('6. Patients'!DP$10:DP$107))),0)+
IFERROR(SUMPRODUCT('6. Patients'!CC$10:CC$107,OFFSET('6. Patients'!$KT$9,1,MATCH($D51,'6. Patients'!$KU$9:$LP$9,0),ROWS('6. Patients'!DP$10:DP$107))),0)+
IFERROR(SUMPRODUCT('6. Patients'!CC$10:CC$107,OFFSET('6. Patients'!$LQ$9,1,MATCH($D51,'6. Patients'!$LR$9:$MF$9,0),ROWS('6. Patients'!DP$10:DP$107))),0))+
IFERROR(VLOOKUP($D51,$H$109:$L$139,COLUMNS($H$108:$J$108)-1+K$7,0)*$E51*$F51*'1. General Inputs'!$J$18,0),0)</f>
        <v>0</v>
      </c>
      <c r="L51" s="3">
        <f ca="1">ROUNDUP($F51*$E51*CHOOSE(L$7,
IFERROR(SUMPRODUCT('6. Patients'!CD$10:CD$107,OFFSET('6. Patients'!$DM$9,1,MATCH($D51,'6. Patients'!$DN$9:$EI$9,0),ROWS('6. Patients'!DQ$10:DQ$107))),0)+
IFERROR(SUMPRODUCT('6. Patients'!CD$10:CD$107,OFFSET('6. Patients'!$EJ$9,1,MATCH($D51,'6. Patients'!$EK$9:$EW$9,0),ROWS('6. Patients'!DQ$10:DQ$107))),0)+
IFERROR(SUMPRODUCT('6. Patients'!CD$10:CD$107,OFFSET('6. Patients'!$EX$9,1,MATCH($D51,'6. Patients'!$EY$9:$FT$9,0),ROWS('6. Patients'!DQ$10:DQ$107))),0)+
IFERROR(SUMPRODUCT('6. Patients'!CD$10:CD$107,OFFSET('6. Patients'!$FU$9,1,MATCH($D51,'6. Patients'!$FV$9:$GJ$9,0),ROWS('6. Patients'!DQ$10:DQ$107))),0),
IFERROR(SUMPRODUCT('6. Patients'!CD$10:CD$107,OFFSET('6. Patients'!$GK$9,1,MATCH($D51,'6. Patients'!$GL$9:$HG$9,0),ROWS('6. Patients'!DQ$10:DQ$107))),0)+
IFERROR(SUMPRODUCT('6. Patients'!CD$10:CD$107,OFFSET('6. Patients'!$HH$9,1,MATCH($D51,'6. Patients'!$HI$9:$HU$9,0),ROWS('6. Patients'!DQ$10:DQ$107))),0)+
IFERROR(SUMPRODUCT('6. Patients'!CD$10:CD$107,OFFSET('6. Patients'!$HV$9,1,MATCH($D51,'6. Patients'!$HW$9:$IR$9,0),ROWS('6. Patients'!DQ$10:DQ$107))),0)+
IFERROR(SUMPRODUCT('6. Patients'!CD$10:CD$107,OFFSET('6. Patients'!$IS$9,1,MATCH($D51,'6. Patients'!$IT$9:$JH$9,0),ROWS('6. Patients'!DQ$10:DQ$107))),0),
IFERROR(SUMPRODUCT('6. Patients'!CD$10:CD$107,OFFSET('6. Patients'!$JI$9,1,MATCH($D51,'6. Patients'!$JJ$9:$KE$9,0),ROWS('6. Patients'!DQ$10:DQ$107))),0)+
IFERROR(SUMPRODUCT('6. Patients'!CD$10:CD$107,OFFSET('6. Patients'!$KF$9,1,MATCH($D51,'6. Patients'!$KG$9:$KS$9,0),ROWS('6. Patients'!DQ$10:DQ$107))),0)+
IFERROR(SUMPRODUCT('6. Patients'!CD$10:CD$107,OFFSET('6. Patients'!$KT$9,1,MATCH($D51,'6. Patients'!$KU$9:$LP$9,0),ROWS('6. Patients'!DQ$10:DQ$107))),0)+
IFERROR(SUMPRODUCT('6. Patients'!CD$10:CD$107,OFFSET('6. Patients'!$LQ$9,1,MATCH($D51,'6. Patients'!$LR$9:$MF$9,0),ROWS('6. Patients'!DQ$10:DQ$107))),0))+
IFERROR(VLOOKUP($D51,$H$109:$L$139,COLUMNS($H$108:$J$108)-1+L$7,0)*$E51*$F51*'1. General Inputs'!$J$18,0),0)</f>
        <v>0</v>
      </c>
      <c r="M51" s="3">
        <f ca="1">ROUNDUP($F51*$E51*CHOOSE(M$7,
IFERROR(SUMPRODUCT('6. Patients'!CE$10:CE$107,OFFSET('6. Patients'!$DM$9,1,MATCH($D51,'6. Patients'!$DN$9:$EI$9,0),ROWS('6. Patients'!DR$10:DR$107))),0)+
IFERROR(SUMPRODUCT('6. Patients'!CE$10:CE$107,OFFSET('6. Patients'!$EJ$9,1,MATCH($D51,'6. Patients'!$EK$9:$EW$9,0),ROWS('6. Patients'!DR$10:DR$107))),0)+
IFERROR(SUMPRODUCT('6. Patients'!CE$10:CE$107,OFFSET('6. Patients'!$EX$9,1,MATCH($D51,'6. Patients'!$EY$9:$FT$9,0),ROWS('6. Patients'!DR$10:DR$107))),0)+
IFERROR(SUMPRODUCT('6. Patients'!CE$10:CE$107,OFFSET('6. Patients'!$FU$9,1,MATCH($D51,'6. Patients'!$FV$9:$GJ$9,0),ROWS('6. Patients'!DR$10:DR$107))),0),
IFERROR(SUMPRODUCT('6. Patients'!CE$10:CE$107,OFFSET('6. Patients'!$GK$9,1,MATCH($D51,'6. Patients'!$GL$9:$HG$9,0),ROWS('6. Patients'!DR$10:DR$107))),0)+
IFERROR(SUMPRODUCT('6. Patients'!CE$10:CE$107,OFFSET('6. Patients'!$HH$9,1,MATCH($D51,'6. Patients'!$HI$9:$HU$9,0),ROWS('6. Patients'!DR$10:DR$107))),0)+
IFERROR(SUMPRODUCT('6. Patients'!CE$10:CE$107,OFFSET('6. Patients'!$HV$9,1,MATCH($D51,'6. Patients'!$HW$9:$IR$9,0),ROWS('6. Patients'!DR$10:DR$107))),0)+
IFERROR(SUMPRODUCT('6. Patients'!CE$10:CE$107,OFFSET('6. Patients'!$IS$9,1,MATCH($D51,'6. Patients'!$IT$9:$JH$9,0),ROWS('6. Patients'!DR$10:DR$107))),0),
IFERROR(SUMPRODUCT('6. Patients'!CE$10:CE$107,OFFSET('6. Patients'!$JI$9,1,MATCH($D51,'6. Patients'!$JJ$9:$KE$9,0),ROWS('6. Patients'!DR$10:DR$107))),0)+
IFERROR(SUMPRODUCT('6. Patients'!CE$10:CE$107,OFFSET('6. Patients'!$KF$9,1,MATCH($D51,'6. Patients'!$KG$9:$KS$9,0),ROWS('6. Patients'!DR$10:DR$107))),0)+
IFERROR(SUMPRODUCT('6. Patients'!CE$10:CE$107,OFFSET('6. Patients'!$KT$9,1,MATCH($D51,'6. Patients'!$KU$9:$LP$9,0),ROWS('6. Patients'!DR$10:DR$107))),0)+
IFERROR(SUMPRODUCT('6. Patients'!CE$10:CE$107,OFFSET('6. Patients'!$LQ$9,1,MATCH($D51,'6. Patients'!$LR$9:$MF$9,0),ROWS('6. Patients'!DR$10:DR$107))),0))+
IFERROR(VLOOKUP($D51,$H$109:$L$139,COLUMNS($H$108:$J$108)-1+M$7,0)*$E51*$F51*'1. General Inputs'!$J$18,0),0)</f>
        <v>0</v>
      </c>
      <c r="N51" s="3">
        <f ca="1">ROUNDUP($F51*$E51*CHOOSE(N$7,
IFERROR(SUMPRODUCT('6. Patients'!CF$10:CF$107,OFFSET('6. Patients'!$DM$9,1,MATCH($D51,'6. Patients'!$DN$9:$EI$9,0),ROWS('6. Patients'!DS$10:DS$107))),0)+
IFERROR(SUMPRODUCT('6. Patients'!CF$10:CF$107,OFFSET('6. Patients'!$EJ$9,1,MATCH($D51,'6. Patients'!$EK$9:$EW$9,0),ROWS('6. Patients'!DS$10:DS$107))),0)+
IFERROR(SUMPRODUCT('6. Patients'!CF$10:CF$107,OFFSET('6. Patients'!$EX$9,1,MATCH($D51,'6. Patients'!$EY$9:$FT$9,0),ROWS('6. Patients'!DS$10:DS$107))),0)+
IFERROR(SUMPRODUCT('6. Patients'!CF$10:CF$107,OFFSET('6. Patients'!$FU$9,1,MATCH($D51,'6. Patients'!$FV$9:$GJ$9,0),ROWS('6. Patients'!DS$10:DS$107))),0),
IFERROR(SUMPRODUCT('6. Patients'!CF$10:CF$107,OFFSET('6. Patients'!$GK$9,1,MATCH($D51,'6. Patients'!$GL$9:$HG$9,0),ROWS('6. Patients'!DS$10:DS$107))),0)+
IFERROR(SUMPRODUCT('6. Patients'!CF$10:CF$107,OFFSET('6. Patients'!$HH$9,1,MATCH($D51,'6. Patients'!$HI$9:$HU$9,0),ROWS('6. Patients'!DS$10:DS$107))),0)+
IFERROR(SUMPRODUCT('6. Patients'!CF$10:CF$107,OFFSET('6. Patients'!$HV$9,1,MATCH($D51,'6. Patients'!$HW$9:$IR$9,0),ROWS('6. Patients'!DS$10:DS$107))),0)+
IFERROR(SUMPRODUCT('6. Patients'!CF$10:CF$107,OFFSET('6. Patients'!$IS$9,1,MATCH($D51,'6. Patients'!$IT$9:$JH$9,0),ROWS('6. Patients'!DS$10:DS$107))),0),
IFERROR(SUMPRODUCT('6. Patients'!CF$10:CF$107,OFFSET('6. Patients'!$JI$9,1,MATCH($D51,'6. Patients'!$JJ$9:$KE$9,0),ROWS('6. Patients'!DS$10:DS$107))),0)+
IFERROR(SUMPRODUCT('6. Patients'!CF$10:CF$107,OFFSET('6. Patients'!$KF$9,1,MATCH($D51,'6. Patients'!$KG$9:$KS$9,0),ROWS('6. Patients'!DS$10:DS$107))),0)+
IFERROR(SUMPRODUCT('6. Patients'!CF$10:CF$107,OFFSET('6. Patients'!$KT$9,1,MATCH($D51,'6. Patients'!$KU$9:$LP$9,0),ROWS('6. Patients'!DS$10:DS$107))),0)+
IFERROR(SUMPRODUCT('6. Patients'!CF$10:CF$107,OFFSET('6. Patients'!$LQ$9,1,MATCH($D51,'6. Patients'!$LR$9:$MF$9,0),ROWS('6. Patients'!DS$10:DS$107))),0))+
IFERROR(VLOOKUP($D51,$H$109:$L$139,COLUMNS($H$108:$J$108)-1+N$7,0)*$E51*$F51*'1. General Inputs'!$J$18,0),0)</f>
        <v>0</v>
      </c>
      <c r="O51" s="3">
        <f ca="1">ROUNDUP($F51*$E51*CHOOSE(O$7,
IFERROR(SUMPRODUCT('6. Patients'!CG$10:CG$107,OFFSET('6. Patients'!$DM$9,1,MATCH($D51,'6. Patients'!$DN$9:$EI$9,0),ROWS('6. Patients'!DT$10:DT$107))),0)+
IFERROR(SUMPRODUCT('6. Patients'!CG$10:CG$107,OFFSET('6. Patients'!$EJ$9,1,MATCH($D51,'6. Patients'!$EK$9:$EW$9,0),ROWS('6. Patients'!DT$10:DT$107))),0)+
IFERROR(SUMPRODUCT('6. Patients'!CG$10:CG$107,OFFSET('6. Patients'!$EX$9,1,MATCH($D51,'6. Patients'!$EY$9:$FT$9,0),ROWS('6. Patients'!DT$10:DT$107))),0)+
IFERROR(SUMPRODUCT('6. Patients'!CG$10:CG$107,OFFSET('6. Patients'!$FU$9,1,MATCH($D51,'6. Patients'!$FV$9:$GJ$9,0),ROWS('6. Patients'!DT$10:DT$107))),0),
IFERROR(SUMPRODUCT('6. Patients'!CG$10:CG$107,OFFSET('6. Patients'!$GK$9,1,MATCH($D51,'6. Patients'!$GL$9:$HG$9,0),ROWS('6. Patients'!DT$10:DT$107))),0)+
IFERROR(SUMPRODUCT('6. Patients'!CG$10:CG$107,OFFSET('6. Patients'!$HH$9,1,MATCH($D51,'6. Patients'!$HI$9:$HU$9,0),ROWS('6. Patients'!DT$10:DT$107))),0)+
IFERROR(SUMPRODUCT('6. Patients'!CG$10:CG$107,OFFSET('6. Patients'!$HV$9,1,MATCH($D51,'6. Patients'!$HW$9:$IR$9,0),ROWS('6. Patients'!DT$10:DT$107))),0)+
IFERROR(SUMPRODUCT('6. Patients'!CG$10:CG$107,OFFSET('6. Patients'!$IS$9,1,MATCH($D51,'6. Patients'!$IT$9:$JH$9,0),ROWS('6. Patients'!DT$10:DT$107))),0),
IFERROR(SUMPRODUCT('6. Patients'!CG$10:CG$107,OFFSET('6. Patients'!$JI$9,1,MATCH($D51,'6. Patients'!$JJ$9:$KE$9,0),ROWS('6. Patients'!DT$10:DT$107))),0)+
IFERROR(SUMPRODUCT('6. Patients'!CG$10:CG$107,OFFSET('6. Patients'!$KF$9,1,MATCH($D51,'6. Patients'!$KG$9:$KS$9,0),ROWS('6. Patients'!DT$10:DT$107))),0)+
IFERROR(SUMPRODUCT('6. Patients'!CG$10:CG$107,OFFSET('6. Patients'!$KT$9,1,MATCH($D51,'6. Patients'!$KU$9:$LP$9,0),ROWS('6. Patients'!DT$10:DT$107))),0)+
IFERROR(SUMPRODUCT('6. Patients'!CG$10:CG$107,OFFSET('6. Patients'!$LQ$9,1,MATCH($D51,'6. Patients'!$LR$9:$MF$9,0),ROWS('6. Patients'!DT$10:DT$107))),0))+
IFERROR(VLOOKUP($D51,$H$109:$L$139,COLUMNS($H$108:$J$108)-1+O$7,0)*$E51*$F51*'1. General Inputs'!$J$18,0),0)</f>
        <v>0</v>
      </c>
      <c r="P51" s="3">
        <f ca="1">ROUNDUP($F51*$E51*CHOOSE(P$7,
IFERROR(SUMPRODUCT('6. Patients'!CH$10:CH$107,OFFSET('6. Patients'!$DM$9,1,MATCH($D51,'6. Patients'!$DN$9:$EI$9,0),ROWS('6. Patients'!DU$10:DU$107))),0)+
IFERROR(SUMPRODUCT('6. Patients'!CH$10:CH$107,OFFSET('6. Patients'!$EJ$9,1,MATCH($D51,'6. Patients'!$EK$9:$EW$9,0),ROWS('6. Patients'!DU$10:DU$107))),0)+
IFERROR(SUMPRODUCT('6. Patients'!CH$10:CH$107,OFFSET('6. Patients'!$EX$9,1,MATCH($D51,'6. Patients'!$EY$9:$FT$9,0),ROWS('6. Patients'!DU$10:DU$107))),0)+
IFERROR(SUMPRODUCT('6. Patients'!CH$10:CH$107,OFFSET('6. Patients'!$FU$9,1,MATCH($D51,'6. Patients'!$FV$9:$GJ$9,0),ROWS('6. Patients'!DU$10:DU$107))),0),
IFERROR(SUMPRODUCT('6. Patients'!CH$10:CH$107,OFFSET('6. Patients'!$GK$9,1,MATCH($D51,'6. Patients'!$GL$9:$HG$9,0),ROWS('6. Patients'!DU$10:DU$107))),0)+
IFERROR(SUMPRODUCT('6. Patients'!CH$10:CH$107,OFFSET('6. Patients'!$HH$9,1,MATCH($D51,'6. Patients'!$HI$9:$HU$9,0),ROWS('6. Patients'!DU$10:DU$107))),0)+
IFERROR(SUMPRODUCT('6. Patients'!CH$10:CH$107,OFFSET('6. Patients'!$HV$9,1,MATCH($D51,'6. Patients'!$HW$9:$IR$9,0),ROWS('6. Patients'!DU$10:DU$107))),0)+
IFERROR(SUMPRODUCT('6. Patients'!CH$10:CH$107,OFFSET('6. Patients'!$IS$9,1,MATCH($D51,'6. Patients'!$IT$9:$JH$9,0),ROWS('6. Patients'!DU$10:DU$107))),0),
IFERROR(SUMPRODUCT('6. Patients'!CH$10:CH$107,OFFSET('6. Patients'!$JI$9,1,MATCH($D51,'6. Patients'!$JJ$9:$KE$9,0),ROWS('6. Patients'!DU$10:DU$107))),0)+
IFERROR(SUMPRODUCT('6. Patients'!CH$10:CH$107,OFFSET('6. Patients'!$KF$9,1,MATCH($D51,'6. Patients'!$KG$9:$KS$9,0),ROWS('6. Patients'!DU$10:DU$107))),0)+
IFERROR(SUMPRODUCT('6. Patients'!CH$10:CH$107,OFFSET('6. Patients'!$KT$9,1,MATCH($D51,'6. Patients'!$KU$9:$LP$9,0),ROWS('6. Patients'!DU$10:DU$107))),0)+
IFERROR(SUMPRODUCT('6. Patients'!CH$10:CH$107,OFFSET('6. Patients'!$LQ$9,1,MATCH($D51,'6. Patients'!$LR$9:$MF$9,0),ROWS('6. Patients'!DU$10:DU$107))),0))+
IFERROR(VLOOKUP($D51,$H$109:$L$139,COLUMNS($H$108:$J$108)-1+P$7,0)*$E51*$F51*'1. General Inputs'!$J$18,0),0)</f>
        <v>0</v>
      </c>
      <c r="Q51" s="3">
        <f ca="1">ROUNDUP($F51*$E51*CHOOSE(Q$7,
IFERROR(SUMPRODUCT('6. Patients'!CI$10:CI$107,OFFSET('6. Patients'!$DM$9,1,MATCH($D51,'6. Patients'!$DN$9:$EI$9,0),ROWS('6. Patients'!DV$10:DV$107))),0)+
IFERROR(SUMPRODUCT('6. Patients'!CI$10:CI$107,OFFSET('6. Patients'!$EJ$9,1,MATCH($D51,'6. Patients'!$EK$9:$EW$9,0),ROWS('6. Patients'!DV$10:DV$107))),0)+
IFERROR(SUMPRODUCT('6. Patients'!CI$10:CI$107,OFFSET('6. Patients'!$EX$9,1,MATCH($D51,'6. Patients'!$EY$9:$FT$9,0),ROWS('6. Patients'!DV$10:DV$107))),0)+
IFERROR(SUMPRODUCT('6. Patients'!CI$10:CI$107,OFFSET('6. Patients'!$FU$9,1,MATCH($D51,'6. Patients'!$FV$9:$GJ$9,0),ROWS('6. Patients'!DV$10:DV$107))),0),
IFERROR(SUMPRODUCT('6. Patients'!CI$10:CI$107,OFFSET('6. Patients'!$GK$9,1,MATCH($D51,'6. Patients'!$GL$9:$HG$9,0),ROWS('6. Patients'!DV$10:DV$107))),0)+
IFERROR(SUMPRODUCT('6. Patients'!CI$10:CI$107,OFFSET('6. Patients'!$HH$9,1,MATCH($D51,'6. Patients'!$HI$9:$HU$9,0),ROWS('6. Patients'!DV$10:DV$107))),0)+
IFERROR(SUMPRODUCT('6. Patients'!CI$10:CI$107,OFFSET('6. Patients'!$HV$9,1,MATCH($D51,'6. Patients'!$HW$9:$IR$9,0),ROWS('6. Patients'!DV$10:DV$107))),0)+
IFERROR(SUMPRODUCT('6. Patients'!CI$10:CI$107,OFFSET('6. Patients'!$IS$9,1,MATCH($D51,'6. Patients'!$IT$9:$JH$9,0),ROWS('6. Patients'!DV$10:DV$107))),0),
IFERROR(SUMPRODUCT('6. Patients'!CI$10:CI$107,OFFSET('6. Patients'!$JI$9,1,MATCH($D51,'6. Patients'!$JJ$9:$KE$9,0),ROWS('6. Patients'!DV$10:DV$107))),0)+
IFERROR(SUMPRODUCT('6. Patients'!CI$10:CI$107,OFFSET('6. Patients'!$KF$9,1,MATCH($D51,'6. Patients'!$KG$9:$KS$9,0),ROWS('6. Patients'!DV$10:DV$107))),0)+
IFERROR(SUMPRODUCT('6. Patients'!CI$10:CI$107,OFFSET('6. Patients'!$KT$9,1,MATCH($D51,'6. Patients'!$KU$9:$LP$9,0),ROWS('6. Patients'!DV$10:DV$107))),0)+
IFERROR(SUMPRODUCT('6. Patients'!CI$10:CI$107,OFFSET('6. Patients'!$LQ$9,1,MATCH($D51,'6. Patients'!$LR$9:$MF$9,0),ROWS('6. Patients'!DV$10:DV$107))),0))+
IFERROR(VLOOKUP($D51,$H$109:$L$139,COLUMNS($H$108:$J$108)-1+Q$7,0)*$E51*$F51*'1. General Inputs'!$J$18,0),0)</f>
        <v>0</v>
      </c>
      <c r="R51" s="3">
        <f ca="1">ROUNDUP($F51*$E51*CHOOSE(R$7,
IFERROR(SUMPRODUCT('6. Patients'!CJ$10:CJ$107,OFFSET('6. Patients'!$DM$9,1,MATCH($D51,'6. Patients'!$DN$9:$EI$9,0),ROWS('6. Patients'!DW$10:DW$107))),0)+
IFERROR(SUMPRODUCT('6. Patients'!CJ$10:CJ$107,OFFSET('6. Patients'!$EJ$9,1,MATCH($D51,'6. Patients'!$EK$9:$EW$9,0),ROWS('6. Patients'!DW$10:DW$107))),0)+
IFERROR(SUMPRODUCT('6. Patients'!CJ$10:CJ$107,OFFSET('6. Patients'!$EX$9,1,MATCH($D51,'6. Patients'!$EY$9:$FT$9,0),ROWS('6. Patients'!DW$10:DW$107))),0)+
IFERROR(SUMPRODUCT('6. Patients'!CJ$10:CJ$107,OFFSET('6. Patients'!$FU$9,1,MATCH($D51,'6. Patients'!$FV$9:$GJ$9,0),ROWS('6. Patients'!DW$10:DW$107))),0),
IFERROR(SUMPRODUCT('6. Patients'!CJ$10:CJ$107,OFFSET('6. Patients'!$GK$9,1,MATCH($D51,'6. Patients'!$GL$9:$HG$9,0),ROWS('6. Patients'!DW$10:DW$107))),0)+
IFERROR(SUMPRODUCT('6. Patients'!CJ$10:CJ$107,OFFSET('6. Patients'!$HH$9,1,MATCH($D51,'6. Patients'!$HI$9:$HU$9,0),ROWS('6. Patients'!DW$10:DW$107))),0)+
IFERROR(SUMPRODUCT('6. Patients'!CJ$10:CJ$107,OFFSET('6. Patients'!$HV$9,1,MATCH($D51,'6. Patients'!$HW$9:$IR$9,0),ROWS('6. Patients'!DW$10:DW$107))),0)+
IFERROR(SUMPRODUCT('6. Patients'!CJ$10:CJ$107,OFFSET('6. Patients'!$IS$9,1,MATCH($D51,'6. Patients'!$IT$9:$JH$9,0),ROWS('6. Patients'!DW$10:DW$107))),0),
IFERROR(SUMPRODUCT('6. Patients'!CJ$10:CJ$107,OFFSET('6. Patients'!$JI$9,1,MATCH($D51,'6. Patients'!$JJ$9:$KE$9,0),ROWS('6. Patients'!DW$10:DW$107))),0)+
IFERROR(SUMPRODUCT('6. Patients'!CJ$10:CJ$107,OFFSET('6. Patients'!$KF$9,1,MATCH($D51,'6. Patients'!$KG$9:$KS$9,0),ROWS('6. Patients'!DW$10:DW$107))),0)+
IFERROR(SUMPRODUCT('6. Patients'!CJ$10:CJ$107,OFFSET('6. Patients'!$KT$9,1,MATCH($D51,'6. Patients'!$KU$9:$LP$9,0),ROWS('6. Patients'!DW$10:DW$107))),0)+
IFERROR(SUMPRODUCT('6. Patients'!CJ$10:CJ$107,OFFSET('6. Patients'!$LQ$9,1,MATCH($D51,'6. Patients'!$LR$9:$MF$9,0),ROWS('6. Patients'!DW$10:DW$107))),0))+
IFERROR(VLOOKUP($D51,$H$109:$L$139,COLUMNS($H$108:$J$108)-1+R$7,0)*$E51*$F51*'1. General Inputs'!$J$18,0),0)</f>
        <v>0</v>
      </c>
      <c r="S51" s="3">
        <f ca="1">ROUNDUP($F51*$E51*CHOOSE(S$7,
IFERROR(SUMPRODUCT('6. Patients'!CK$10:CK$107,OFFSET('6. Patients'!$DM$9,1,MATCH($D51,'6. Patients'!$DN$9:$EI$9,0),ROWS('6. Patients'!DX$10:DX$107))),0)+
IFERROR(SUMPRODUCT('6. Patients'!CK$10:CK$107,OFFSET('6. Patients'!$EJ$9,1,MATCH($D51,'6. Patients'!$EK$9:$EW$9,0),ROWS('6. Patients'!DX$10:DX$107))),0)+
IFERROR(SUMPRODUCT('6. Patients'!CK$10:CK$107,OFFSET('6. Patients'!$EX$9,1,MATCH($D51,'6. Patients'!$EY$9:$FT$9,0),ROWS('6. Patients'!DX$10:DX$107))),0)+
IFERROR(SUMPRODUCT('6. Patients'!CK$10:CK$107,OFFSET('6. Patients'!$FU$9,1,MATCH($D51,'6. Patients'!$FV$9:$GJ$9,0),ROWS('6. Patients'!DX$10:DX$107))),0),
IFERROR(SUMPRODUCT('6. Patients'!CK$10:CK$107,OFFSET('6. Patients'!$GK$9,1,MATCH($D51,'6. Patients'!$GL$9:$HG$9,0),ROWS('6. Patients'!DX$10:DX$107))),0)+
IFERROR(SUMPRODUCT('6. Patients'!CK$10:CK$107,OFFSET('6. Patients'!$HH$9,1,MATCH($D51,'6. Patients'!$HI$9:$HU$9,0),ROWS('6. Patients'!DX$10:DX$107))),0)+
IFERROR(SUMPRODUCT('6. Patients'!CK$10:CK$107,OFFSET('6. Patients'!$HV$9,1,MATCH($D51,'6. Patients'!$HW$9:$IR$9,0),ROWS('6. Patients'!DX$10:DX$107))),0)+
IFERROR(SUMPRODUCT('6. Patients'!CK$10:CK$107,OFFSET('6. Patients'!$IS$9,1,MATCH($D51,'6. Patients'!$IT$9:$JH$9,0),ROWS('6. Patients'!DX$10:DX$107))),0),
IFERROR(SUMPRODUCT('6. Patients'!CK$10:CK$107,OFFSET('6. Patients'!$JI$9,1,MATCH($D51,'6. Patients'!$JJ$9:$KE$9,0),ROWS('6. Patients'!DX$10:DX$107))),0)+
IFERROR(SUMPRODUCT('6. Patients'!CK$10:CK$107,OFFSET('6. Patients'!$KF$9,1,MATCH($D51,'6. Patients'!$KG$9:$KS$9,0),ROWS('6. Patients'!DX$10:DX$107))),0)+
IFERROR(SUMPRODUCT('6. Patients'!CK$10:CK$107,OFFSET('6. Patients'!$KT$9,1,MATCH($D51,'6. Patients'!$KU$9:$LP$9,0),ROWS('6. Patients'!DX$10:DX$107))),0)+
IFERROR(SUMPRODUCT('6. Patients'!CK$10:CK$107,OFFSET('6. Patients'!$LQ$9,1,MATCH($D51,'6. Patients'!$LR$9:$MF$9,0),ROWS('6. Patients'!DX$10:DX$107))),0))+
IFERROR(VLOOKUP($D51,$H$109:$L$139,COLUMNS($H$108:$J$108)-1+S$7,0)*$E51*$F51*'1. General Inputs'!$J$18,0),0)</f>
        <v>0</v>
      </c>
      <c r="T51" s="3">
        <f ca="1">ROUNDUP($F51*$E51*CHOOSE(T$7,
IFERROR(SUMPRODUCT('6. Patients'!CL$10:CL$107,OFFSET('6. Patients'!$DM$9,1,MATCH($D51,'6. Patients'!$DN$9:$EI$9,0),ROWS('6. Patients'!DY$10:DY$107))),0)+
IFERROR(SUMPRODUCT('6. Patients'!CL$10:CL$107,OFFSET('6. Patients'!$EJ$9,1,MATCH($D51,'6. Patients'!$EK$9:$EW$9,0),ROWS('6. Patients'!DY$10:DY$107))),0)+
IFERROR(SUMPRODUCT('6. Patients'!CL$10:CL$107,OFFSET('6. Patients'!$EX$9,1,MATCH($D51,'6. Patients'!$EY$9:$FT$9,0),ROWS('6. Patients'!DY$10:DY$107))),0)+
IFERROR(SUMPRODUCT('6. Patients'!CL$10:CL$107,OFFSET('6. Patients'!$FU$9,1,MATCH($D51,'6. Patients'!$FV$9:$GJ$9,0),ROWS('6. Patients'!DY$10:DY$107))),0),
IFERROR(SUMPRODUCT('6. Patients'!CL$10:CL$107,OFFSET('6. Patients'!$GK$9,1,MATCH($D51,'6. Patients'!$GL$9:$HG$9,0),ROWS('6. Patients'!DY$10:DY$107))),0)+
IFERROR(SUMPRODUCT('6. Patients'!CL$10:CL$107,OFFSET('6. Patients'!$HH$9,1,MATCH($D51,'6. Patients'!$HI$9:$HU$9,0),ROWS('6. Patients'!DY$10:DY$107))),0)+
IFERROR(SUMPRODUCT('6. Patients'!CL$10:CL$107,OFFSET('6. Patients'!$HV$9,1,MATCH($D51,'6. Patients'!$HW$9:$IR$9,0),ROWS('6. Patients'!DY$10:DY$107))),0)+
IFERROR(SUMPRODUCT('6. Patients'!CL$10:CL$107,OFFSET('6. Patients'!$IS$9,1,MATCH($D51,'6. Patients'!$IT$9:$JH$9,0),ROWS('6. Patients'!DY$10:DY$107))),0),
IFERROR(SUMPRODUCT('6. Patients'!CL$10:CL$107,OFFSET('6. Patients'!$JI$9,1,MATCH($D51,'6. Patients'!$JJ$9:$KE$9,0),ROWS('6. Patients'!DY$10:DY$107))),0)+
IFERROR(SUMPRODUCT('6. Patients'!CL$10:CL$107,OFFSET('6. Patients'!$KF$9,1,MATCH($D51,'6. Patients'!$KG$9:$KS$9,0),ROWS('6. Patients'!DY$10:DY$107))),0)+
IFERROR(SUMPRODUCT('6. Patients'!CL$10:CL$107,OFFSET('6. Patients'!$KT$9,1,MATCH($D51,'6. Patients'!$KU$9:$LP$9,0),ROWS('6. Patients'!DY$10:DY$107))),0)+
IFERROR(SUMPRODUCT('6. Patients'!CL$10:CL$107,OFFSET('6. Patients'!$LQ$9,1,MATCH($D51,'6. Patients'!$LR$9:$MF$9,0),ROWS('6. Patients'!DY$10:DY$107))),0))+
IFERROR(VLOOKUP($D51,$H$109:$L$139,COLUMNS($H$108:$J$108)-1+T$7,0)*$E51*$F51*'1. General Inputs'!$J$18,0),0)</f>
        <v>0</v>
      </c>
      <c r="U51" s="3">
        <f ca="1">ROUNDUP($F51*$E51*CHOOSE(U$7,
IFERROR(SUMPRODUCT('6. Patients'!CM$10:CM$107,OFFSET('6. Patients'!$DM$9,1,MATCH($D51,'6. Patients'!$DN$9:$EI$9,0),ROWS('6. Patients'!DZ$10:DZ$107))),0)+
IFERROR(SUMPRODUCT('6. Patients'!CM$10:CM$107,OFFSET('6. Patients'!$EJ$9,1,MATCH($D51,'6. Patients'!$EK$9:$EW$9,0),ROWS('6. Patients'!DZ$10:DZ$107))),0)+
IFERROR(SUMPRODUCT('6. Patients'!CM$10:CM$107,OFFSET('6. Patients'!$EX$9,1,MATCH($D51,'6. Patients'!$EY$9:$FT$9,0),ROWS('6. Patients'!DZ$10:DZ$107))),0)+
IFERROR(SUMPRODUCT('6. Patients'!CM$10:CM$107,OFFSET('6. Patients'!$FU$9,1,MATCH($D51,'6. Patients'!$FV$9:$GJ$9,0),ROWS('6. Patients'!DZ$10:DZ$107))),0),
IFERROR(SUMPRODUCT('6. Patients'!CM$10:CM$107,OFFSET('6. Patients'!$GK$9,1,MATCH($D51,'6. Patients'!$GL$9:$HG$9,0),ROWS('6. Patients'!DZ$10:DZ$107))),0)+
IFERROR(SUMPRODUCT('6. Patients'!CM$10:CM$107,OFFSET('6. Patients'!$HH$9,1,MATCH($D51,'6. Patients'!$HI$9:$HU$9,0),ROWS('6. Patients'!DZ$10:DZ$107))),0)+
IFERROR(SUMPRODUCT('6. Patients'!CM$10:CM$107,OFFSET('6. Patients'!$HV$9,1,MATCH($D51,'6. Patients'!$HW$9:$IR$9,0),ROWS('6. Patients'!DZ$10:DZ$107))),0)+
IFERROR(SUMPRODUCT('6. Patients'!CM$10:CM$107,OFFSET('6. Patients'!$IS$9,1,MATCH($D51,'6. Patients'!$IT$9:$JH$9,0),ROWS('6. Patients'!DZ$10:DZ$107))),0),
IFERROR(SUMPRODUCT('6. Patients'!CM$10:CM$107,OFFSET('6. Patients'!$JI$9,1,MATCH($D51,'6. Patients'!$JJ$9:$KE$9,0),ROWS('6. Patients'!DZ$10:DZ$107))),0)+
IFERROR(SUMPRODUCT('6. Patients'!CM$10:CM$107,OFFSET('6. Patients'!$KF$9,1,MATCH($D51,'6. Patients'!$KG$9:$KS$9,0),ROWS('6. Patients'!DZ$10:DZ$107))),0)+
IFERROR(SUMPRODUCT('6. Patients'!CM$10:CM$107,OFFSET('6. Patients'!$KT$9,1,MATCH($D51,'6. Patients'!$KU$9:$LP$9,0),ROWS('6. Patients'!DZ$10:DZ$107))),0)+
IFERROR(SUMPRODUCT('6. Patients'!CM$10:CM$107,OFFSET('6. Patients'!$LQ$9,1,MATCH($D51,'6. Patients'!$LR$9:$MF$9,0),ROWS('6. Patients'!DZ$10:DZ$107))),0))+
IFERROR(VLOOKUP($D51,$H$109:$L$139,COLUMNS($H$108:$J$108)-1+U$7,0)*$E51*$F51*'1. General Inputs'!$J$18,0),0)</f>
        <v>0</v>
      </c>
      <c r="V51" s="3">
        <f ca="1">ROUNDUP($F51*$E51*CHOOSE(V$7,
IFERROR(SUMPRODUCT('6. Patients'!CN$10:CN$107,OFFSET('6. Patients'!$DM$9,1,MATCH($D51,'6. Patients'!$DN$9:$EI$9,0),ROWS('6. Patients'!EA$10:EA$107))),0)+
IFERROR(SUMPRODUCT('6. Patients'!CN$10:CN$107,OFFSET('6. Patients'!$EJ$9,1,MATCH($D51,'6. Patients'!$EK$9:$EW$9,0),ROWS('6. Patients'!EA$10:EA$107))),0)+
IFERROR(SUMPRODUCT('6. Patients'!CN$10:CN$107,OFFSET('6. Patients'!$EX$9,1,MATCH($D51,'6. Patients'!$EY$9:$FT$9,0),ROWS('6. Patients'!EA$10:EA$107))),0)+
IFERROR(SUMPRODUCT('6. Patients'!CN$10:CN$107,OFFSET('6. Patients'!$FU$9,1,MATCH($D51,'6. Patients'!$FV$9:$GJ$9,0),ROWS('6. Patients'!EA$10:EA$107))),0),
IFERROR(SUMPRODUCT('6. Patients'!CN$10:CN$107,OFFSET('6. Patients'!$GK$9,1,MATCH($D51,'6. Patients'!$GL$9:$HG$9,0),ROWS('6. Patients'!EA$10:EA$107))),0)+
IFERROR(SUMPRODUCT('6. Patients'!CN$10:CN$107,OFFSET('6. Patients'!$HH$9,1,MATCH($D51,'6. Patients'!$HI$9:$HU$9,0),ROWS('6. Patients'!EA$10:EA$107))),0)+
IFERROR(SUMPRODUCT('6. Patients'!CN$10:CN$107,OFFSET('6. Patients'!$HV$9,1,MATCH($D51,'6. Patients'!$HW$9:$IR$9,0),ROWS('6. Patients'!EA$10:EA$107))),0)+
IFERROR(SUMPRODUCT('6. Patients'!CN$10:CN$107,OFFSET('6. Patients'!$IS$9,1,MATCH($D51,'6. Patients'!$IT$9:$JH$9,0),ROWS('6. Patients'!EA$10:EA$107))),0),
IFERROR(SUMPRODUCT('6. Patients'!CN$10:CN$107,OFFSET('6. Patients'!$JI$9,1,MATCH($D51,'6. Patients'!$JJ$9:$KE$9,0),ROWS('6. Patients'!EA$10:EA$107))),0)+
IFERROR(SUMPRODUCT('6. Patients'!CN$10:CN$107,OFFSET('6. Patients'!$KF$9,1,MATCH($D51,'6. Patients'!$KG$9:$KS$9,0),ROWS('6. Patients'!EA$10:EA$107))),0)+
IFERROR(SUMPRODUCT('6. Patients'!CN$10:CN$107,OFFSET('6. Patients'!$KT$9,1,MATCH($D51,'6. Patients'!$KU$9:$LP$9,0),ROWS('6. Patients'!EA$10:EA$107))),0)+
IFERROR(SUMPRODUCT('6. Patients'!CN$10:CN$107,OFFSET('6. Patients'!$LQ$9,1,MATCH($D51,'6. Patients'!$LR$9:$MF$9,0),ROWS('6. Patients'!EA$10:EA$107))),0))+
IFERROR(VLOOKUP($D51,$H$109:$L$139,COLUMNS($H$108:$J$108)-1+V$7,0)*$E51*$F51*'1. General Inputs'!$J$18,0),0)</f>
        <v>0</v>
      </c>
      <c r="W51" s="3">
        <f ca="1">ROUNDUP($F51*$E51*CHOOSE(W$7,
IFERROR(SUMPRODUCT('6. Patients'!CO$10:CO$107,OFFSET('6. Patients'!$DM$9,1,MATCH($D51,'6. Patients'!$DN$9:$EI$9,0),ROWS('6. Patients'!EB$10:EB$107))),0)+
IFERROR(SUMPRODUCT('6. Patients'!CO$10:CO$107,OFFSET('6. Patients'!$EJ$9,1,MATCH($D51,'6. Patients'!$EK$9:$EW$9,0),ROWS('6. Patients'!EB$10:EB$107))),0)+
IFERROR(SUMPRODUCT('6. Patients'!CO$10:CO$107,OFFSET('6. Patients'!$EX$9,1,MATCH($D51,'6. Patients'!$EY$9:$FT$9,0),ROWS('6. Patients'!EB$10:EB$107))),0)+
IFERROR(SUMPRODUCT('6. Patients'!CO$10:CO$107,OFFSET('6. Patients'!$FU$9,1,MATCH($D51,'6. Patients'!$FV$9:$GJ$9,0),ROWS('6. Patients'!EB$10:EB$107))),0),
IFERROR(SUMPRODUCT('6. Patients'!CO$10:CO$107,OFFSET('6. Patients'!$GK$9,1,MATCH($D51,'6. Patients'!$GL$9:$HG$9,0),ROWS('6. Patients'!EB$10:EB$107))),0)+
IFERROR(SUMPRODUCT('6. Patients'!CO$10:CO$107,OFFSET('6. Patients'!$HH$9,1,MATCH($D51,'6. Patients'!$HI$9:$HU$9,0),ROWS('6. Patients'!EB$10:EB$107))),0)+
IFERROR(SUMPRODUCT('6. Patients'!CO$10:CO$107,OFFSET('6. Patients'!$HV$9,1,MATCH($D51,'6. Patients'!$HW$9:$IR$9,0),ROWS('6. Patients'!EB$10:EB$107))),0)+
IFERROR(SUMPRODUCT('6. Patients'!CO$10:CO$107,OFFSET('6. Patients'!$IS$9,1,MATCH($D51,'6. Patients'!$IT$9:$JH$9,0),ROWS('6. Patients'!EB$10:EB$107))),0),
IFERROR(SUMPRODUCT('6. Patients'!CO$10:CO$107,OFFSET('6. Patients'!$JI$9,1,MATCH($D51,'6. Patients'!$JJ$9:$KE$9,0),ROWS('6. Patients'!EB$10:EB$107))),0)+
IFERROR(SUMPRODUCT('6. Patients'!CO$10:CO$107,OFFSET('6. Patients'!$KF$9,1,MATCH($D51,'6. Patients'!$KG$9:$KS$9,0),ROWS('6. Patients'!EB$10:EB$107))),0)+
IFERROR(SUMPRODUCT('6. Patients'!CO$10:CO$107,OFFSET('6. Patients'!$KT$9,1,MATCH($D51,'6. Patients'!$KU$9:$LP$9,0),ROWS('6. Patients'!EB$10:EB$107))),0)+
IFERROR(SUMPRODUCT('6. Patients'!CO$10:CO$107,OFFSET('6. Patients'!$LQ$9,1,MATCH($D51,'6. Patients'!$LR$9:$MF$9,0),ROWS('6. Patients'!EB$10:EB$107))),0))+
IFERROR(VLOOKUP($D51,$H$109:$L$139,COLUMNS($H$108:$J$108)-1+W$7,0)*$E51*$F51*'1. General Inputs'!$J$18,0),0)</f>
        <v>0</v>
      </c>
      <c r="X51" s="3">
        <f ca="1">ROUNDUP($F51*$E51*CHOOSE(X$7,
IFERROR(SUMPRODUCT('6. Patients'!CP$10:CP$107,OFFSET('6. Patients'!$DM$9,1,MATCH($D51,'6. Patients'!$DN$9:$EI$9,0),ROWS('6. Patients'!EC$10:EC$107))),0)+
IFERROR(SUMPRODUCT('6. Patients'!CP$10:CP$107,OFFSET('6. Patients'!$EJ$9,1,MATCH($D51,'6. Patients'!$EK$9:$EW$9,0),ROWS('6. Patients'!EC$10:EC$107))),0)+
IFERROR(SUMPRODUCT('6. Patients'!CP$10:CP$107,OFFSET('6. Patients'!$EX$9,1,MATCH($D51,'6. Patients'!$EY$9:$FT$9,0),ROWS('6. Patients'!EC$10:EC$107))),0)+
IFERROR(SUMPRODUCT('6. Patients'!CP$10:CP$107,OFFSET('6. Patients'!$FU$9,1,MATCH($D51,'6. Patients'!$FV$9:$GJ$9,0),ROWS('6. Patients'!EC$10:EC$107))),0),
IFERROR(SUMPRODUCT('6. Patients'!CP$10:CP$107,OFFSET('6. Patients'!$GK$9,1,MATCH($D51,'6. Patients'!$GL$9:$HG$9,0),ROWS('6. Patients'!EC$10:EC$107))),0)+
IFERROR(SUMPRODUCT('6. Patients'!CP$10:CP$107,OFFSET('6. Patients'!$HH$9,1,MATCH($D51,'6. Patients'!$HI$9:$HU$9,0),ROWS('6. Patients'!EC$10:EC$107))),0)+
IFERROR(SUMPRODUCT('6. Patients'!CP$10:CP$107,OFFSET('6. Patients'!$HV$9,1,MATCH($D51,'6. Patients'!$HW$9:$IR$9,0),ROWS('6. Patients'!EC$10:EC$107))),0)+
IFERROR(SUMPRODUCT('6. Patients'!CP$10:CP$107,OFFSET('6. Patients'!$IS$9,1,MATCH($D51,'6. Patients'!$IT$9:$JH$9,0),ROWS('6. Patients'!EC$10:EC$107))),0),
IFERROR(SUMPRODUCT('6. Patients'!CP$10:CP$107,OFFSET('6. Patients'!$JI$9,1,MATCH($D51,'6. Patients'!$JJ$9:$KE$9,0),ROWS('6. Patients'!EC$10:EC$107))),0)+
IFERROR(SUMPRODUCT('6. Patients'!CP$10:CP$107,OFFSET('6. Patients'!$KF$9,1,MATCH($D51,'6. Patients'!$KG$9:$KS$9,0),ROWS('6. Patients'!EC$10:EC$107))),0)+
IFERROR(SUMPRODUCT('6. Patients'!CP$10:CP$107,OFFSET('6. Patients'!$KT$9,1,MATCH($D51,'6. Patients'!$KU$9:$LP$9,0),ROWS('6. Patients'!EC$10:EC$107))),0)+
IFERROR(SUMPRODUCT('6. Patients'!CP$10:CP$107,OFFSET('6. Patients'!$LQ$9,1,MATCH($D51,'6. Patients'!$LR$9:$MF$9,0),ROWS('6. Patients'!EC$10:EC$107))),0))+
IFERROR(VLOOKUP($D51,$H$109:$L$139,COLUMNS($H$108:$J$108)-1+X$7,0)*$E51*$F51*'1. General Inputs'!$J$18,0),0)</f>
        <v>0</v>
      </c>
      <c r="Y51" s="3">
        <f ca="1">ROUNDUP($F51*$E51*CHOOSE(Y$7,
IFERROR(SUMPRODUCT('6. Patients'!CQ$10:CQ$107,OFFSET('6. Patients'!$DM$9,1,MATCH($D51,'6. Patients'!$DN$9:$EI$9,0),ROWS('6. Patients'!ED$10:ED$107))),0)+
IFERROR(SUMPRODUCT('6. Patients'!CQ$10:CQ$107,OFFSET('6. Patients'!$EJ$9,1,MATCH($D51,'6. Patients'!$EK$9:$EW$9,0),ROWS('6. Patients'!ED$10:ED$107))),0)+
IFERROR(SUMPRODUCT('6. Patients'!CQ$10:CQ$107,OFFSET('6. Patients'!$EX$9,1,MATCH($D51,'6. Patients'!$EY$9:$FT$9,0),ROWS('6. Patients'!ED$10:ED$107))),0)+
IFERROR(SUMPRODUCT('6. Patients'!CQ$10:CQ$107,OFFSET('6. Patients'!$FU$9,1,MATCH($D51,'6. Patients'!$FV$9:$GJ$9,0),ROWS('6. Patients'!ED$10:ED$107))),0),
IFERROR(SUMPRODUCT('6. Patients'!CQ$10:CQ$107,OFFSET('6. Patients'!$GK$9,1,MATCH($D51,'6. Patients'!$GL$9:$HG$9,0),ROWS('6. Patients'!ED$10:ED$107))),0)+
IFERROR(SUMPRODUCT('6. Patients'!CQ$10:CQ$107,OFFSET('6. Patients'!$HH$9,1,MATCH($D51,'6. Patients'!$HI$9:$HU$9,0),ROWS('6. Patients'!ED$10:ED$107))),0)+
IFERROR(SUMPRODUCT('6. Patients'!CQ$10:CQ$107,OFFSET('6. Patients'!$HV$9,1,MATCH($D51,'6. Patients'!$HW$9:$IR$9,0),ROWS('6. Patients'!ED$10:ED$107))),0)+
IFERROR(SUMPRODUCT('6. Patients'!CQ$10:CQ$107,OFFSET('6. Patients'!$IS$9,1,MATCH($D51,'6. Patients'!$IT$9:$JH$9,0),ROWS('6. Patients'!ED$10:ED$107))),0),
IFERROR(SUMPRODUCT('6. Patients'!CQ$10:CQ$107,OFFSET('6. Patients'!$JI$9,1,MATCH($D51,'6. Patients'!$JJ$9:$KE$9,0),ROWS('6. Patients'!ED$10:ED$107))),0)+
IFERROR(SUMPRODUCT('6. Patients'!CQ$10:CQ$107,OFFSET('6. Patients'!$KF$9,1,MATCH($D51,'6. Patients'!$KG$9:$KS$9,0),ROWS('6. Patients'!ED$10:ED$107))),0)+
IFERROR(SUMPRODUCT('6. Patients'!CQ$10:CQ$107,OFFSET('6. Patients'!$KT$9,1,MATCH($D51,'6. Patients'!$KU$9:$LP$9,0),ROWS('6. Patients'!ED$10:ED$107))),0)+
IFERROR(SUMPRODUCT('6. Patients'!CQ$10:CQ$107,OFFSET('6. Patients'!$LQ$9,1,MATCH($D51,'6. Patients'!$LR$9:$MF$9,0),ROWS('6. Patients'!ED$10:ED$107))),0))+
IFERROR(VLOOKUP($D51,$H$109:$L$139,COLUMNS($H$108:$J$108)-1+Y$7,0)*$E51*$F51*'1. General Inputs'!$J$18,0),0)</f>
        <v>0</v>
      </c>
      <c r="Z51" s="3">
        <f ca="1">ROUNDUP($F51*$E51*CHOOSE(Z$7,
IFERROR(SUMPRODUCT('6. Patients'!CR$10:CR$107,OFFSET('6. Patients'!$DM$9,1,MATCH($D51,'6. Patients'!$DN$9:$EI$9,0),ROWS('6. Patients'!EE$10:EE$107))),0)+
IFERROR(SUMPRODUCT('6. Patients'!CR$10:CR$107,OFFSET('6. Patients'!$EJ$9,1,MATCH($D51,'6. Patients'!$EK$9:$EW$9,0),ROWS('6. Patients'!EE$10:EE$107))),0)+
IFERROR(SUMPRODUCT('6. Patients'!CR$10:CR$107,OFFSET('6. Patients'!$EX$9,1,MATCH($D51,'6. Patients'!$EY$9:$FT$9,0),ROWS('6. Patients'!EE$10:EE$107))),0)+
IFERROR(SUMPRODUCT('6. Patients'!CR$10:CR$107,OFFSET('6. Patients'!$FU$9,1,MATCH($D51,'6. Patients'!$FV$9:$GJ$9,0),ROWS('6. Patients'!EE$10:EE$107))),0),
IFERROR(SUMPRODUCT('6. Patients'!CR$10:CR$107,OFFSET('6. Patients'!$GK$9,1,MATCH($D51,'6. Patients'!$GL$9:$HG$9,0),ROWS('6. Patients'!EE$10:EE$107))),0)+
IFERROR(SUMPRODUCT('6. Patients'!CR$10:CR$107,OFFSET('6. Patients'!$HH$9,1,MATCH($D51,'6. Patients'!$HI$9:$HU$9,0),ROWS('6. Patients'!EE$10:EE$107))),0)+
IFERROR(SUMPRODUCT('6. Patients'!CR$10:CR$107,OFFSET('6. Patients'!$HV$9,1,MATCH($D51,'6. Patients'!$HW$9:$IR$9,0),ROWS('6. Patients'!EE$10:EE$107))),0)+
IFERROR(SUMPRODUCT('6. Patients'!CR$10:CR$107,OFFSET('6. Patients'!$IS$9,1,MATCH($D51,'6. Patients'!$IT$9:$JH$9,0),ROWS('6. Patients'!EE$10:EE$107))),0),
IFERROR(SUMPRODUCT('6. Patients'!CR$10:CR$107,OFFSET('6. Patients'!$JI$9,1,MATCH($D51,'6. Patients'!$JJ$9:$KE$9,0),ROWS('6. Patients'!EE$10:EE$107))),0)+
IFERROR(SUMPRODUCT('6. Patients'!CR$10:CR$107,OFFSET('6. Patients'!$KF$9,1,MATCH($D51,'6. Patients'!$KG$9:$KS$9,0),ROWS('6. Patients'!EE$10:EE$107))),0)+
IFERROR(SUMPRODUCT('6. Patients'!CR$10:CR$107,OFFSET('6. Patients'!$KT$9,1,MATCH($D51,'6. Patients'!$KU$9:$LP$9,0),ROWS('6. Patients'!EE$10:EE$107))),0)+
IFERROR(SUMPRODUCT('6. Patients'!CR$10:CR$107,OFFSET('6. Patients'!$LQ$9,1,MATCH($D51,'6. Patients'!$LR$9:$MF$9,0),ROWS('6. Patients'!EE$10:EE$107))),0))+
IFERROR(VLOOKUP($D51,$H$109:$L$139,COLUMNS($H$108:$J$108)-1+Z$7,0)*$E51*$F51*'1. General Inputs'!$J$18,0),0)</f>
        <v>0</v>
      </c>
      <c r="AA51" s="3">
        <f ca="1">ROUNDUP($F51*$E51*CHOOSE(AA$7,
IFERROR(SUMPRODUCT('6. Patients'!CS$10:CS$107,OFFSET('6. Patients'!$DM$9,1,MATCH($D51,'6. Patients'!$DN$9:$EI$9,0),ROWS('6. Patients'!EF$10:EF$107))),0)+
IFERROR(SUMPRODUCT('6. Patients'!CS$10:CS$107,OFFSET('6. Patients'!$EJ$9,1,MATCH($D51,'6. Patients'!$EK$9:$EW$9,0),ROWS('6. Patients'!EF$10:EF$107))),0)+
IFERROR(SUMPRODUCT('6. Patients'!CS$10:CS$107,OFFSET('6. Patients'!$EX$9,1,MATCH($D51,'6. Patients'!$EY$9:$FT$9,0),ROWS('6. Patients'!EF$10:EF$107))),0)+
IFERROR(SUMPRODUCT('6. Patients'!CS$10:CS$107,OFFSET('6. Patients'!$FU$9,1,MATCH($D51,'6. Patients'!$FV$9:$GJ$9,0),ROWS('6. Patients'!EF$10:EF$107))),0),
IFERROR(SUMPRODUCT('6. Patients'!CS$10:CS$107,OFFSET('6. Patients'!$GK$9,1,MATCH($D51,'6. Patients'!$GL$9:$HG$9,0),ROWS('6. Patients'!EF$10:EF$107))),0)+
IFERROR(SUMPRODUCT('6. Patients'!CS$10:CS$107,OFFSET('6. Patients'!$HH$9,1,MATCH($D51,'6. Patients'!$HI$9:$HU$9,0),ROWS('6. Patients'!EF$10:EF$107))),0)+
IFERROR(SUMPRODUCT('6. Patients'!CS$10:CS$107,OFFSET('6. Patients'!$HV$9,1,MATCH($D51,'6. Patients'!$HW$9:$IR$9,0),ROWS('6. Patients'!EF$10:EF$107))),0)+
IFERROR(SUMPRODUCT('6. Patients'!CS$10:CS$107,OFFSET('6. Patients'!$IS$9,1,MATCH($D51,'6. Patients'!$IT$9:$JH$9,0),ROWS('6. Patients'!EF$10:EF$107))),0),
IFERROR(SUMPRODUCT('6. Patients'!CS$10:CS$107,OFFSET('6. Patients'!$JI$9,1,MATCH($D51,'6. Patients'!$JJ$9:$KE$9,0),ROWS('6. Patients'!EF$10:EF$107))),0)+
IFERROR(SUMPRODUCT('6. Patients'!CS$10:CS$107,OFFSET('6. Patients'!$KF$9,1,MATCH($D51,'6. Patients'!$KG$9:$KS$9,0),ROWS('6. Patients'!EF$10:EF$107))),0)+
IFERROR(SUMPRODUCT('6. Patients'!CS$10:CS$107,OFFSET('6. Patients'!$KT$9,1,MATCH($D51,'6. Patients'!$KU$9:$LP$9,0),ROWS('6. Patients'!EF$10:EF$107))),0)+
IFERROR(SUMPRODUCT('6. Patients'!CS$10:CS$107,OFFSET('6. Patients'!$LQ$9,1,MATCH($D51,'6. Patients'!$LR$9:$MF$9,0),ROWS('6. Patients'!EF$10:EF$107))),0))+
IFERROR(VLOOKUP($D51,$H$109:$L$139,COLUMNS($H$108:$J$108)-1+AA$7,0)*$E51*$F51*'1. General Inputs'!$J$18,0),0)</f>
        <v>0</v>
      </c>
      <c r="AB51" s="3">
        <f ca="1">ROUNDUP($F51*$E51*CHOOSE(AB$7,
IFERROR(SUMPRODUCT('6. Patients'!CT$10:CT$107,OFFSET('6. Patients'!$DM$9,1,MATCH($D51,'6. Patients'!$DN$9:$EI$9,0),ROWS('6. Patients'!EG$10:EG$107))),0)+
IFERROR(SUMPRODUCT('6. Patients'!CT$10:CT$107,OFFSET('6. Patients'!$EJ$9,1,MATCH($D51,'6. Patients'!$EK$9:$EW$9,0),ROWS('6. Patients'!EG$10:EG$107))),0)+
IFERROR(SUMPRODUCT('6. Patients'!CT$10:CT$107,OFFSET('6. Patients'!$EX$9,1,MATCH($D51,'6. Patients'!$EY$9:$FT$9,0),ROWS('6. Patients'!EG$10:EG$107))),0)+
IFERROR(SUMPRODUCT('6. Patients'!CT$10:CT$107,OFFSET('6. Patients'!$FU$9,1,MATCH($D51,'6. Patients'!$FV$9:$GJ$9,0),ROWS('6. Patients'!EG$10:EG$107))),0),
IFERROR(SUMPRODUCT('6. Patients'!CT$10:CT$107,OFFSET('6. Patients'!$GK$9,1,MATCH($D51,'6. Patients'!$GL$9:$HG$9,0),ROWS('6. Patients'!EG$10:EG$107))),0)+
IFERROR(SUMPRODUCT('6. Patients'!CT$10:CT$107,OFFSET('6. Patients'!$HH$9,1,MATCH($D51,'6. Patients'!$HI$9:$HU$9,0),ROWS('6. Patients'!EG$10:EG$107))),0)+
IFERROR(SUMPRODUCT('6. Patients'!CT$10:CT$107,OFFSET('6. Patients'!$HV$9,1,MATCH($D51,'6. Patients'!$HW$9:$IR$9,0),ROWS('6. Patients'!EG$10:EG$107))),0)+
IFERROR(SUMPRODUCT('6. Patients'!CT$10:CT$107,OFFSET('6. Patients'!$IS$9,1,MATCH($D51,'6. Patients'!$IT$9:$JH$9,0),ROWS('6. Patients'!EG$10:EG$107))),0),
IFERROR(SUMPRODUCT('6. Patients'!CT$10:CT$107,OFFSET('6. Patients'!$JI$9,1,MATCH($D51,'6. Patients'!$JJ$9:$KE$9,0),ROWS('6. Patients'!EG$10:EG$107))),0)+
IFERROR(SUMPRODUCT('6. Patients'!CT$10:CT$107,OFFSET('6. Patients'!$KF$9,1,MATCH($D51,'6. Patients'!$KG$9:$KS$9,0),ROWS('6. Patients'!EG$10:EG$107))),0)+
IFERROR(SUMPRODUCT('6. Patients'!CT$10:CT$107,OFFSET('6. Patients'!$KT$9,1,MATCH($D51,'6. Patients'!$KU$9:$LP$9,0),ROWS('6. Patients'!EG$10:EG$107))),0)+
IFERROR(SUMPRODUCT('6. Patients'!CT$10:CT$107,OFFSET('6. Patients'!$LQ$9,1,MATCH($D51,'6. Patients'!$LR$9:$MF$9,0),ROWS('6. Patients'!EG$10:EG$107))),0))+
IFERROR(VLOOKUP($D51,$H$109:$L$139,COLUMNS($H$108:$J$108)-1+AB$7,0)*$E51*$F51*'1. General Inputs'!$J$18,0),0)</f>
        <v>0</v>
      </c>
      <c r="AC51" s="3">
        <f ca="1">ROUNDUP($F51*$E51*CHOOSE(AC$7,
IFERROR(SUMPRODUCT('6. Patients'!CU$10:CU$107,OFFSET('6. Patients'!$DM$9,1,MATCH($D51,'6. Patients'!$DN$9:$EI$9,0),ROWS('6. Patients'!EH$10:EH$107))),0)+
IFERROR(SUMPRODUCT('6. Patients'!CU$10:CU$107,OFFSET('6. Patients'!$EJ$9,1,MATCH($D51,'6. Patients'!$EK$9:$EW$9,0),ROWS('6. Patients'!EH$10:EH$107))),0)+
IFERROR(SUMPRODUCT('6. Patients'!CU$10:CU$107,OFFSET('6. Patients'!$EX$9,1,MATCH($D51,'6. Patients'!$EY$9:$FT$9,0),ROWS('6. Patients'!EH$10:EH$107))),0)+
IFERROR(SUMPRODUCT('6. Patients'!CU$10:CU$107,OFFSET('6. Patients'!$FU$9,1,MATCH($D51,'6. Patients'!$FV$9:$GJ$9,0),ROWS('6. Patients'!EH$10:EH$107))),0),
IFERROR(SUMPRODUCT('6. Patients'!CU$10:CU$107,OFFSET('6. Patients'!$GK$9,1,MATCH($D51,'6. Patients'!$GL$9:$HG$9,0),ROWS('6. Patients'!EH$10:EH$107))),0)+
IFERROR(SUMPRODUCT('6. Patients'!CU$10:CU$107,OFFSET('6. Patients'!$HH$9,1,MATCH($D51,'6. Patients'!$HI$9:$HU$9,0),ROWS('6. Patients'!EH$10:EH$107))),0)+
IFERROR(SUMPRODUCT('6. Patients'!CU$10:CU$107,OFFSET('6. Patients'!$HV$9,1,MATCH($D51,'6. Patients'!$HW$9:$IR$9,0),ROWS('6. Patients'!EH$10:EH$107))),0)+
IFERROR(SUMPRODUCT('6. Patients'!CU$10:CU$107,OFFSET('6. Patients'!$IS$9,1,MATCH($D51,'6. Patients'!$IT$9:$JH$9,0),ROWS('6. Patients'!EH$10:EH$107))),0),
IFERROR(SUMPRODUCT('6. Patients'!CU$10:CU$107,OFFSET('6. Patients'!$JI$9,1,MATCH($D51,'6. Patients'!$JJ$9:$KE$9,0),ROWS('6. Patients'!EH$10:EH$107))),0)+
IFERROR(SUMPRODUCT('6. Patients'!CU$10:CU$107,OFFSET('6. Patients'!$KF$9,1,MATCH($D51,'6. Patients'!$KG$9:$KS$9,0),ROWS('6. Patients'!EH$10:EH$107))),0)+
IFERROR(SUMPRODUCT('6. Patients'!CU$10:CU$107,OFFSET('6. Patients'!$KT$9,1,MATCH($D51,'6. Patients'!$KU$9:$LP$9,0),ROWS('6. Patients'!EH$10:EH$107))),0)+
IFERROR(SUMPRODUCT('6. Patients'!CU$10:CU$107,OFFSET('6. Patients'!$LQ$9,1,MATCH($D51,'6. Patients'!$LR$9:$MF$9,0),ROWS('6. Patients'!EH$10:EH$107))),0))+
IFERROR(VLOOKUP($D51,$H$109:$L$139,COLUMNS($H$108:$J$108)-1+AC$7,0)*$E51*$F51*'1. General Inputs'!$J$18,0),0)</f>
        <v>0</v>
      </c>
      <c r="AD51" s="3">
        <f ca="1">ROUNDUP($F51*$E51*CHOOSE(AD$7,
IFERROR(SUMPRODUCT('6. Patients'!CV$10:CV$107,OFFSET('6. Patients'!$DM$9,1,MATCH($D51,'6. Patients'!$DN$9:$EI$9,0),ROWS('6. Patients'!EI$10:EI$107))),0)+
IFERROR(SUMPRODUCT('6. Patients'!CV$10:CV$107,OFFSET('6. Patients'!$EJ$9,1,MATCH($D51,'6. Patients'!$EK$9:$EW$9,0),ROWS('6. Patients'!EI$10:EI$107))),0)+
IFERROR(SUMPRODUCT('6. Patients'!CV$10:CV$107,OFFSET('6. Patients'!$EX$9,1,MATCH($D51,'6. Patients'!$EY$9:$FT$9,0),ROWS('6. Patients'!EI$10:EI$107))),0)+
IFERROR(SUMPRODUCT('6. Patients'!CV$10:CV$107,OFFSET('6. Patients'!$FU$9,1,MATCH($D51,'6. Patients'!$FV$9:$GJ$9,0),ROWS('6. Patients'!EI$10:EI$107))),0),
IFERROR(SUMPRODUCT('6. Patients'!CV$10:CV$107,OFFSET('6. Patients'!$GK$9,1,MATCH($D51,'6. Patients'!$GL$9:$HG$9,0),ROWS('6. Patients'!EI$10:EI$107))),0)+
IFERROR(SUMPRODUCT('6. Patients'!CV$10:CV$107,OFFSET('6. Patients'!$HH$9,1,MATCH($D51,'6. Patients'!$HI$9:$HU$9,0),ROWS('6. Patients'!EI$10:EI$107))),0)+
IFERROR(SUMPRODUCT('6. Patients'!CV$10:CV$107,OFFSET('6. Patients'!$HV$9,1,MATCH($D51,'6. Patients'!$HW$9:$IR$9,0),ROWS('6. Patients'!EI$10:EI$107))),0)+
IFERROR(SUMPRODUCT('6. Patients'!CV$10:CV$107,OFFSET('6. Patients'!$IS$9,1,MATCH($D51,'6. Patients'!$IT$9:$JH$9,0),ROWS('6. Patients'!EI$10:EI$107))),0),
IFERROR(SUMPRODUCT('6. Patients'!CV$10:CV$107,OFFSET('6. Patients'!$JI$9,1,MATCH($D51,'6. Patients'!$JJ$9:$KE$9,0),ROWS('6. Patients'!EI$10:EI$107))),0)+
IFERROR(SUMPRODUCT('6. Patients'!CV$10:CV$107,OFFSET('6. Patients'!$KF$9,1,MATCH($D51,'6. Patients'!$KG$9:$KS$9,0),ROWS('6. Patients'!EI$10:EI$107))),0)+
IFERROR(SUMPRODUCT('6. Patients'!CV$10:CV$107,OFFSET('6. Patients'!$KT$9,1,MATCH($D51,'6. Patients'!$KU$9:$LP$9,0),ROWS('6. Patients'!EI$10:EI$107))),0)+
IFERROR(SUMPRODUCT('6. Patients'!CV$10:CV$107,OFFSET('6. Patients'!$LQ$9,1,MATCH($D51,'6. Patients'!$LR$9:$MF$9,0),ROWS('6. Patients'!EI$10:EI$107))),0))+
IFERROR(VLOOKUP($D51,$H$109:$L$139,COLUMNS($H$108:$J$108)-1+AD$7,0)*$E51*$F51*'1. General Inputs'!$J$18,0),0)</f>
        <v>0</v>
      </c>
      <c r="AE51" s="3">
        <f ca="1">ROUNDUP($F51*$E51*CHOOSE(AE$7,
IFERROR(SUMPRODUCT('6. Patients'!CW$10:CW$107,OFFSET('6. Patients'!$DM$9,1,MATCH($D51,'6. Patients'!$DN$9:$EI$9,0),ROWS('6. Patients'!EJ$10:EJ$107))),0)+
IFERROR(SUMPRODUCT('6. Patients'!CW$10:CW$107,OFFSET('6. Patients'!$EJ$9,1,MATCH($D51,'6. Patients'!$EK$9:$EW$9,0),ROWS('6. Patients'!EJ$10:EJ$107))),0)+
IFERROR(SUMPRODUCT('6. Patients'!CW$10:CW$107,OFFSET('6. Patients'!$EX$9,1,MATCH($D51,'6. Patients'!$EY$9:$FT$9,0),ROWS('6. Patients'!EJ$10:EJ$107))),0)+
IFERROR(SUMPRODUCT('6. Patients'!CW$10:CW$107,OFFSET('6. Patients'!$FU$9,1,MATCH($D51,'6. Patients'!$FV$9:$GJ$9,0),ROWS('6. Patients'!EJ$10:EJ$107))),0),
IFERROR(SUMPRODUCT('6. Patients'!CW$10:CW$107,OFFSET('6. Patients'!$GK$9,1,MATCH($D51,'6. Patients'!$GL$9:$HG$9,0),ROWS('6. Patients'!EJ$10:EJ$107))),0)+
IFERROR(SUMPRODUCT('6. Patients'!CW$10:CW$107,OFFSET('6. Patients'!$HH$9,1,MATCH($D51,'6. Patients'!$HI$9:$HU$9,0),ROWS('6. Patients'!EJ$10:EJ$107))),0)+
IFERROR(SUMPRODUCT('6. Patients'!CW$10:CW$107,OFFSET('6. Patients'!$HV$9,1,MATCH($D51,'6. Patients'!$HW$9:$IR$9,0),ROWS('6. Patients'!EJ$10:EJ$107))),0)+
IFERROR(SUMPRODUCT('6. Patients'!CW$10:CW$107,OFFSET('6. Patients'!$IS$9,1,MATCH($D51,'6. Patients'!$IT$9:$JH$9,0),ROWS('6. Patients'!EJ$10:EJ$107))),0),
IFERROR(SUMPRODUCT('6. Patients'!CW$10:CW$107,OFFSET('6. Patients'!$JI$9,1,MATCH($D51,'6. Patients'!$JJ$9:$KE$9,0),ROWS('6. Patients'!EJ$10:EJ$107))),0)+
IFERROR(SUMPRODUCT('6. Patients'!CW$10:CW$107,OFFSET('6. Patients'!$KF$9,1,MATCH($D51,'6. Patients'!$KG$9:$KS$9,0),ROWS('6. Patients'!EJ$10:EJ$107))),0)+
IFERROR(SUMPRODUCT('6. Patients'!CW$10:CW$107,OFFSET('6. Patients'!$KT$9,1,MATCH($D51,'6. Patients'!$KU$9:$LP$9,0),ROWS('6. Patients'!EJ$10:EJ$107))),0)+
IFERROR(SUMPRODUCT('6. Patients'!CW$10:CW$107,OFFSET('6. Patients'!$LQ$9,1,MATCH($D51,'6. Patients'!$LR$9:$MF$9,0),ROWS('6. Patients'!EJ$10:EJ$107))),0))+
IFERROR(VLOOKUP($D51,$H$109:$L$139,COLUMNS($H$108:$J$108)-1+AE$7,0)*$E51*$F51*'1. General Inputs'!$J$18,0),0)</f>
        <v>0</v>
      </c>
      <c r="AF51" s="3">
        <f ca="1">ROUNDUP($F51*$E51*CHOOSE(AF$7,
IFERROR(SUMPRODUCT('6. Patients'!CX$10:CX$107,OFFSET('6. Patients'!$DM$9,1,MATCH($D51,'6. Patients'!$DN$9:$EI$9,0),ROWS('6. Patients'!EK$10:EK$107))),0)+
IFERROR(SUMPRODUCT('6. Patients'!CX$10:CX$107,OFFSET('6. Patients'!$EJ$9,1,MATCH($D51,'6. Patients'!$EK$9:$EW$9,0),ROWS('6. Patients'!EK$10:EK$107))),0)+
IFERROR(SUMPRODUCT('6. Patients'!CX$10:CX$107,OFFSET('6. Patients'!$EX$9,1,MATCH($D51,'6. Patients'!$EY$9:$FT$9,0),ROWS('6. Patients'!EK$10:EK$107))),0)+
IFERROR(SUMPRODUCT('6. Patients'!CX$10:CX$107,OFFSET('6. Patients'!$FU$9,1,MATCH($D51,'6. Patients'!$FV$9:$GJ$9,0),ROWS('6. Patients'!EK$10:EK$107))),0),
IFERROR(SUMPRODUCT('6. Patients'!CX$10:CX$107,OFFSET('6. Patients'!$GK$9,1,MATCH($D51,'6. Patients'!$GL$9:$HG$9,0),ROWS('6. Patients'!EK$10:EK$107))),0)+
IFERROR(SUMPRODUCT('6. Patients'!CX$10:CX$107,OFFSET('6. Patients'!$HH$9,1,MATCH($D51,'6. Patients'!$HI$9:$HU$9,0),ROWS('6. Patients'!EK$10:EK$107))),0)+
IFERROR(SUMPRODUCT('6. Patients'!CX$10:CX$107,OFFSET('6. Patients'!$HV$9,1,MATCH($D51,'6. Patients'!$HW$9:$IR$9,0),ROWS('6. Patients'!EK$10:EK$107))),0)+
IFERROR(SUMPRODUCT('6. Patients'!CX$10:CX$107,OFFSET('6. Patients'!$IS$9,1,MATCH($D51,'6. Patients'!$IT$9:$JH$9,0),ROWS('6. Patients'!EK$10:EK$107))),0),
IFERROR(SUMPRODUCT('6. Patients'!CX$10:CX$107,OFFSET('6. Patients'!$JI$9,1,MATCH($D51,'6. Patients'!$JJ$9:$KE$9,0),ROWS('6. Patients'!EK$10:EK$107))),0)+
IFERROR(SUMPRODUCT('6. Patients'!CX$10:CX$107,OFFSET('6. Patients'!$KF$9,1,MATCH($D51,'6. Patients'!$KG$9:$KS$9,0),ROWS('6. Patients'!EK$10:EK$107))),0)+
IFERROR(SUMPRODUCT('6. Patients'!CX$10:CX$107,OFFSET('6. Patients'!$KT$9,1,MATCH($D51,'6. Patients'!$KU$9:$LP$9,0),ROWS('6. Patients'!EK$10:EK$107))),0)+
IFERROR(SUMPRODUCT('6. Patients'!CX$10:CX$107,OFFSET('6. Patients'!$LQ$9,1,MATCH($D51,'6. Patients'!$LR$9:$MF$9,0),ROWS('6. Patients'!EK$10:EK$107))),0))+
IFERROR(VLOOKUP($D51,$H$109:$L$139,COLUMNS($H$108:$J$108)-1+AF$7,0)*$E51*$F51*'1. General Inputs'!$J$18,0),0)</f>
        <v>0</v>
      </c>
      <c r="AG51" s="3">
        <f ca="1">ROUNDUP($F51*$E51*CHOOSE(AG$7,
IFERROR(SUMPRODUCT('6. Patients'!CY$10:CY$107,OFFSET('6. Patients'!$DM$9,1,MATCH($D51,'6. Patients'!$DN$9:$EI$9,0),ROWS('6. Patients'!EL$10:EL$107))),0)+
IFERROR(SUMPRODUCT('6. Patients'!CY$10:CY$107,OFFSET('6. Patients'!$EJ$9,1,MATCH($D51,'6. Patients'!$EK$9:$EW$9,0),ROWS('6. Patients'!EL$10:EL$107))),0)+
IFERROR(SUMPRODUCT('6. Patients'!CY$10:CY$107,OFFSET('6. Patients'!$EX$9,1,MATCH($D51,'6. Patients'!$EY$9:$FT$9,0),ROWS('6. Patients'!EL$10:EL$107))),0)+
IFERROR(SUMPRODUCT('6. Patients'!CY$10:CY$107,OFFSET('6. Patients'!$FU$9,1,MATCH($D51,'6. Patients'!$FV$9:$GJ$9,0),ROWS('6. Patients'!EL$10:EL$107))),0),
IFERROR(SUMPRODUCT('6. Patients'!CY$10:CY$107,OFFSET('6. Patients'!$GK$9,1,MATCH($D51,'6. Patients'!$GL$9:$HG$9,0),ROWS('6. Patients'!EL$10:EL$107))),0)+
IFERROR(SUMPRODUCT('6. Patients'!CY$10:CY$107,OFFSET('6. Patients'!$HH$9,1,MATCH($D51,'6. Patients'!$HI$9:$HU$9,0),ROWS('6. Patients'!EL$10:EL$107))),0)+
IFERROR(SUMPRODUCT('6. Patients'!CY$10:CY$107,OFFSET('6. Patients'!$HV$9,1,MATCH($D51,'6. Patients'!$HW$9:$IR$9,0),ROWS('6. Patients'!EL$10:EL$107))),0)+
IFERROR(SUMPRODUCT('6. Patients'!CY$10:CY$107,OFFSET('6. Patients'!$IS$9,1,MATCH($D51,'6. Patients'!$IT$9:$JH$9,0),ROWS('6. Patients'!EL$10:EL$107))),0),
IFERROR(SUMPRODUCT('6. Patients'!CY$10:CY$107,OFFSET('6. Patients'!$JI$9,1,MATCH($D51,'6. Patients'!$JJ$9:$KE$9,0),ROWS('6. Patients'!EL$10:EL$107))),0)+
IFERROR(SUMPRODUCT('6. Patients'!CY$10:CY$107,OFFSET('6. Patients'!$KF$9,1,MATCH($D51,'6. Patients'!$KG$9:$KS$9,0),ROWS('6. Patients'!EL$10:EL$107))),0)+
IFERROR(SUMPRODUCT('6. Patients'!CY$10:CY$107,OFFSET('6. Patients'!$KT$9,1,MATCH($D51,'6. Patients'!$KU$9:$LP$9,0),ROWS('6. Patients'!EL$10:EL$107))),0)+
IFERROR(SUMPRODUCT('6. Patients'!CY$10:CY$107,OFFSET('6. Patients'!$LQ$9,1,MATCH($D51,'6. Patients'!$LR$9:$MF$9,0),ROWS('6. Patients'!EL$10:EL$107))),0))+
IFERROR(VLOOKUP($D51,$H$109:$L$139,COLUMNS($H$108:$J$108)-1+AG$7,0)*$E51*$F51*'1. General Inputs'!$J$18,0),0)</f>
        <v>0</v>
      </c>
      <c r="AH51" s="3">
        <f ca="1">ROUNDUP($F51*$E51*CHOOSE(AH$7,
IFERROR(SUMPRODUCT('6. Patients'!CZ$10:CZ$107,OFFSET('6. Patients'!$DM$9,1,MATCH($D51,'6. Patients'!$DN$9:$EI$9,0),ROWS('6. Patients'!EM$10:EM$107))),0)+
IFERROR(SUMPRODUCT('6. Patients'!CZ$10:CZ$107,OFFSET('6. Patients'!$EJ$9,1,MATCH($D51,'6. Patients'!$EK$9:$EW$9,0),ROWS('6. Patients'!EM$10:EM$107))),0)+
IFERROR(SUMPRODUCT('6. Patients'!CZ$10:CZ$107,OFFSET('6. Patients'!$EX$9,1,MATCH($D51,'6. Patients'!$EY$9:$FT$9,0),ROWS('6. Patients'!EM$10:EM$107))),0)+
IFERROR(SUMPRODUCT('6. Patients'!CZ$10:CZ$107,OFFSET('6. Patients'!$FU$9,1,MATCH($D51,'6. Patients'!$FV$9:$GJ$9,0),ROWS('6. Patients'!EM$10:EM$107))),0),
IFERROR(SUMPRODUCT('6. Patients'!CZ$10:CZ$107,OFFSET('6. Patients'!$GK$9,1,MATCH($D51,'6. Patients'!$GL$9:$HG$9,0),ROWS('6. Patients'!EM$10:EM$107))),0)+
IFERROR(SUMPRODUCT('6. Patients'!CZ$10:CZ$107,OFFSET('6. Patients'!$HH$9,1,MATCH($D51,'6. Patients'!$HI$9:$HU$9,0),ROWS('6. Patients'!EM$10:EM$107))),0)+
IFERROR(SUMPRODUCT('6. Patients'!CZ$10:CZ$107,OFFSET('6. Patients'!$HV$9,1,MATCH($D51,'6. Patients'!$HW$9:$IR$9,0),ROWS('6. Patients'!EM$10:EM$107))),0)+
IFERROR(SUMPRODUCT('6. Patients'!CZ$10:CZ$107,OFFSET('6. Patients'!$IS$9,1,MATCH($D51,'6. Patients'!$IT$9:$JH$9,0),ROWS('6. Patients'!EM$10:EM$107))),0),
IFERROR(SUMPRODUCT('6. Patients'!CZ$10:CZ$107,OFFSET('6. Patients'!$JI$9,1,MATCH($D51,'6. Patients'!$JJ$9:$KE$9,0),ROWS('6. Patients'!EM$10:EM$107))),0)+
IFERROR(SUMPRODUCT('6. Patients'!CZ$10:CZ$107,OFFSET('6. Patients'!$KF$9,1,MATCH($D51,'6. Patients'!$KG$9:$KS$9,0),ROWS('6. Patients'!EM$10:EM$107))),0)+
IFERROR(SUMPRODUCT('6. Patients'!CZ$10:CZ$107,OFFSET('6. Patients'!$KT$9,1,MATCH($D51,'6. Patients'!$KU$9:$LP$9,0),ROWS('6. Patients'!EM$10:EM$107))),0)+
IFERROR(SUMPRODUCT('6. Patients'!CZ$10:CZ$107,OFFSET('6. Patients'!$LQ$9,1,MATCH($D51,'6. Patients'!$LR$9:$MF$9,0),ROWS('6. Patients'!EM$10:EM$107))),0))+
IFERROR(VLOOKUP($D51,$H$109:$L$139,COLUMNS($H$108:$J$108)-1+AH$7,0)*$E51*$F51*'1. General Inputs'!$J$18,0),0)</f>
        <v>0</v>
      </c>
      <c r="AI51" s="3">
        <f ca="1">ROUNDUP($F51*$E51*CHOOSE(AI$7,
IFERROR(SUMPRODUCT('6. Patients'!DA$10:DA$107,OFFSET('6. Patients'!$DM$9,1,MATCH($D51,'6. Patients'!$DN$9:$EI$9,0),ROWS('6. Patients'!EN$10:EN$107))),0)+
IFERROR(SUMPRODUCT('6. Patients'!DA$10:DA$107,OFFSET('6. Patients'!$EJ$9,1,MATCH($D51,'6. Patients'!$EK$9:$EW$9,0),ROWS('6. Patients'!EN$10:EN$107))),0)+
IFERROR(SUMPRODUCT('6. Patients'!DA$10:DA$107,OFFSET('6. Patients'!$EX$9,1,MATCH($D51,'6. Patients'!$EY$9:$FT$9,0),ROWS('6. Patients'!EN$10:EN$107))),0)+
IFERROR(SUMPRODUCT('6. Patients'!DA$10:DA$107,OFFSET('6. Patients'!$FU$9,1,MATCH($D51,'6. Patients'!$FV$9:$GJ$9,0),ROWS('6. Patients'!EN$10:EN$107))),0),
IFERROR(SUMPRODUCT('6. Patients'!DA$10:DA$107,OFFSET('6. Patients'!$GK$9,1,MATCH($D51,'6. Patients'!$GL$9:$HG$9,0),ROWS('6. Patients'!EN$10:EN$107))),0)+
IFERROR(SUMPRODUCT('6. Patients'!DA$10:DA$107,OFFSET('6. Patients'!$HH$9,1,MATCH($D51,'6. Patients'!$HI$9:$HU$9,0),ROWS('6. Patients'!EN$10:EN$107))),0)+
IFERROR(SUMPRODUCT('6. Patients'!DA$10:DA$107,OFFSET('6. Patients'!$HV$9,1,MATCH($D51,'6. Patients'!$HW$9:$IR$9,0),ROWS('6. Patients'!EN$10:EN$107))),0)+
IFERROR(SUMPRODUCT('6. Patients'!DA$10:DA$107,OFFSET('6. Patients'!$IS$9,1,MATCH($D51,'6. Patients'!$IT$9:$JH$9,0),ROWS('6. Patients'!EN$10:EN$107))),0),
IFERROR(SUMPRODUCT('6. Patients'!DA$10:DA$107,OFFSET('6. Patients'!$JI$9,1,MATCH($D51,'6. Patients'!$JJ$9:$KE$9,0),ROWS('6. Patients'!EN$10:EN$107))),0)+
IFERROR(SUMPRODUCT('6. Patients'!DA$10:DA$107,OFFSET('6. Patients'!$KF$9,1,MATCH($D51,'6. Patients'!$KG$9:$KS$9,0),ROWS('6. Patients'!EN$10:EN$107))),0)+
IFERROR(SUMPRODUCT('6. Patients'!DA$10:DA$107,OFFSET('6. Patients'!$KT$9,1,MATCH($D51,'6. Patients'!$KU$9:$LP$9,0),ROWS('6. Patients'!EN$10:EN$107))),0)+
IFERROR(SUMPRODUCT('6. Patients'!DA$10:DA$107,OFFSET('6. Patients'!$LQ$9,1,MATCH($D51,'6. Patients'!$LR$9:$MF$9,0),ROWS('6. Patients'!EN$10:EN$107))),0))+
IFERROR(VLOOKUP($D51,$H$109:$L$139,COLUMNS($H$108:$J$108)-1+AI$7,0)*$E51*$F51*'1. General Inputs'!$J$18,0),0)</f>
        <v>0</v>
      </c>
      <c r="AJ51" s="3">
        <f ca="1">ROUNDUP($F51*$E51*CHOOSE(AJ$7,
IFERROR(SUMPRODUCT('6. Patients'!DB$10:DB$107,OFFSET('6. Patients'!$DM$9,1,MATCH($D51,'6. Patients'!$DN$9:$EI$9,0),ROWS('6. Patients'!EO$10:EO$107))),0)+
IFERROR(SUMPRODUCT('6. Patients'!DB$10:DB$107,OFFSET('6. Patients'!$EJ$9,1,MATCH($D51,'6. Patients'!$EK$9:$EW$9,0),ROWS('6. Patients'!EO$10:EO$107))),0)+
IFERROR(SUMPRODUCT('6. Patients'!DB$10:DB$107,OFFSET('6. Patients'!$EX$9,1,MATCH($D51,'6. Patients'!$EY$9:$FT$9,0),ROWS('6. Patients'!EO$10:EO$107))),0)+
IFERROR(SUMPRODUCT('6. Patients'!DB$10:DB$107,OFFSET('6. Patients'!$FU$9,1,MATCH($D51,'6. Patients'!$FV$9:$GJ$9,0),ROWS('6. Patients'!EO$10:EO$107))),0),
IFERROR(SUMPRODUCT('6. Patients'!DB$10:DB$107,OFFSET('6. Patients'!$GK$9,1,MATCH($D51,'6. Patients'!$GL$9:$HG$9,0),ROWS('6. Patients'!EO$10:EO$107))),0)+
IFERROR(SUMPRODUCT('6. Patients'!DB$10:DB$107,OFFSET('6. Patients'!$HH$9,1,MATCH($D51,'6. Patients'!$HI$9:$HU$9,0),ROWS('6. Patients'!EO$10:EO$107))),0)+
IFERROR(SUMPRODUCT('6. Patients'!DB$10:DB$107,OFFSET('6. Patients'!$HV$9,1,MATCH($D51,'6. Patients'!$HW$9:$IR$9,0),ROWS('6. Patients'!EO$10:EO$107))),0)+
IFERROR(SUMPRODUCT('6. Patients'!DB$10:DB$107,OFFSET('6. Patients'!$IS$9,1,MATCH($D51,'6. Patients'!$IT$9:$JH$9,0),ROWS('6. Patients'!EO$10:EO$107))),0),
IFERROR(SUMPRODUCT('6. Patients'!DB$10:DB$107,OFFSET('6. Patients'!$JI$9,1,MATCH($D51,'6. Patients'!$JJ$9:$KE$9,0),ROWS('6. Patients'!EO$10:EO$107))),0)+
IFERROR(SUMPRODUCT('6. Patients'!DB$10:DB$107,OFFSET('6. Patients'!$KF$9,1,MATCH($D51,'6. Patients'!$KG$9:$KS$9,0),ROWS('6. Patients'!EO$10:EO$107))),0)+
IFERROR(SUMPRODUCT('6. Patients'!DB$10:DB$107,OFFSET('6. Patients'!$KT$9,1,MATCH($D51,'6. Patients'!$KU$9:$LP$9,0),ROWS('6. Patients'!EO$10:EO$107))),0)+
IFERROR(SUMPRODUCT('6. Patients'!DB$10:DB$107,OFFSET('6. Patients'!$LQ$9,1,MATCH($D51,'6. Patients'!$LR$9:$MF$9,0),ROWS('6. Patients'!EO$10:EO$107))),0))+
IFERROR(VLOOKUP($D51,$H$109:$L$139,COLUMNS($H$108:$J$108)-1+AJ$7,0)*$E51*$F51*'1. General Inputs'!$J$18,0),0)</f>
        <v>0</v>
      </c>
      <c r="AK51" s="3">
        <f ca="1">ROUNDUP($F51*$E51*CHOOSE(AK$7,
IFERROR(SUMPRODUCT('6. Patients'!DC$10:DC$107,OFFSET('6. Patients'!$DM$9,1,MATCH($D51,'6. Patients'!$DN$9:$EI$9,0),ROWS('6. Patients'!EP$10:EP$107))),0)+
IFERROR(SUMPRODUCT('6. Patients'!DC$10:DC$107,OFFSET('6. Patients'!$EJ$9,1,MATCH($D51,'6. Patients'!$EK$9:$EW$9,0),ROWS('6. Patients'!EP$10:EP$107))),0)+
IFERROR(SUMPRODUCT('6. Patients'!DC$10:DC$107,OFFSET('6. Patients'!$EX$9,1,MATCH($D51,'6. Patients'!$EY$9:$FT$9,0),ROWS('6. Patients'!EP$10:EP$107))),0)+
IFERROR(SUMPRODUCT('6. Patients'!DC$10:DC$107,OFFSET('6. Patients'!$FU$9,1,MATCH($D51,'6. Patients'!$FV$9:$GJ$9,0),ROWS('6. Patients'!EP$10:EP$107))),0),
IFERROR(SUMPRODUCT('6. Patients'!DC$10:DC$107,OFFSET('6. Patients'!$GK$9,1,MATCH($D51,'6. Patients'!$GL$9:$HG$9,0),ROWS('6. Patients'!EP$10:EP$107))),0)+
IFERROR(SUMPRODUCT('6. Patients'!DC$10:DC$107,OFFSET('6. Patients'!$HH$9,1,MATCH($D51,'6. Patients'!$HI$9:$HU$9,0),ROWS('6. Patients'!EP$10:EP$107))),0)+
IFERROR(SUMPRODUCT('6. Patients'!DC$10:DC$107,OFFSET('6. Patients'!$HV$9,1,MATCH($D51,'6. Patients'!$HW$9:$IR$9,0),ROWS('6. Patients'!EP$10:EP$107))),0)+
IFERROR(SUMPRODUCT('6. Patients'!DC$10:DC$107,OFFSET('6. Patients'!$IS$9,1,MATCH($D51,'6. Patients'!$IT$9:$JH$9,0),ROWS('6. Patients'!EP$10:EP$107))),0),
IFERROR(SUMPRODUCT('6. Patients'!DC$10:DC$107,OFFSET('6. Patients'!$JI$9,1,MATCH($D51,'6. Patients'!$JJ$9:$KE$9,0),ROWS('6. Patients'!EP$10:EP$107))),0)+
IFERROR(SUMPRODUCT('6. Patients'!DC$10:DC$107,OFFSET('6. Patients'!$KF$9,1,MATCH($D51,'6. Patients'!$KG$9:$KS$9,0),ROWS('6. Patients'!EP$10:EP$107))),0)+
IFERROR(SUMPRODUCT('6. Patients'!DC$10:DC$107,OFFSET('6. Patients'!$KT$9,1,MATCH($D51,'6. Patients'!$KU$9:$LP$9,0),ROWS('6. Patients'!EP$10:EP$107))),0)+
IFERROR(SUMPRODUCT('6. Patients'!DC$10:DC$107,OFFSET('6. Patients'!$LQ$9,1,MATCH($D51,'6. Patients'!$LR$9:$MF$9,0),ROWS('6. Patients'!EP$10:EP$107))),0))+
IFERROR(VLOOKUP($D51,$H$109:$L$139,COLUMNS($H$108:$J$108)-1+AK$7,0)*$E51*$F51*'1. General Inputs'!$J$18,0),0)</f>
        <v>0</v>
      </c>
      <c r="AL51" s="3">
        <f ca="1">ROUNDUP($F51*$E51*CHOOSE(AL$7,
IFERROR(SUMPRODUCT('6. Patients'!DD$10:DD$107,OFFSET('6. Patients'!$DM$9,1,MATCH($D51,'6. Patients'!$DN$9:$EI$9,0),ROWS('6. Patients'!EQ$10:EQ$107))),0)+
IFERROR(SUMPRODUCT('6. Patients'!DD$10:DD$107,OFFSET('6. Patients'!$EJ$9,1,MATCH($D51,'6. Patients'!$EK$9:$EW$9,0),ROWS('6. Patients'!EQ$10:EQ$107))),0)+
IFERROR(SUMPRODUCT('6. Patients'!DD$10:DD$107,OFFSET('6. Patients'!$EX$9,1,MATCH($D51,'6. Patients'!$EY$9:$FT$9,0),ROWS('6. Patients'!EQ$10:EQ$107))),0)+
IFERROR(SUMPRODUCT('6. Patients'!DD$10:DD$107,OFFSET('6. Patients'!$FU$9,1,MATCH($D51,'6. Patients'!$FV$9:$GJ$9,0),ROWS('6. Patients'!EQ$10:EQ$107))),0),
IFERROR(SUMPRODUCT('6. Patients'!DD$10:DD$107,OFFSET('6. Patients'!$GK$9,1,MATCH($D51,'6. Patients'!$GL$9:$HG$9,0),ROWS('6. Patients'!EQ$10:EQ$107))),0)+
IFERROR(SUMPRODUCT('6. Patients'!DD$10:DD$107,OFFSET('6. Patients'!$HH$9,1,MATCH($D51,'6. Patients'!$HI$9:$HU$9,0),ROWS('6. Patients'!EQ$10:EQ$107))),0)+
IFERROR(SUMPRODUCT('6. Patients'!DD$10:DD$107,OFFSET('6. Patients'!$HV$9,1,MATCH($D51,'6. Patients'!$HW$9:$IR$9,0),ROWS('6. Patients'!EQ$10:EQ$107))),0)+
IFERROR(SUMPRODUCT('6. Patients'!DD$10:DD$107,OFFSET('6. Patients'!$IS$9,1,MATCH($D51,'6. Patients'!$IT$9:$JH$9,0),ROWS('6. Patients'!EQ$10:EQ$107))),0),
IFERROR(SUMPRODUCT('6. Patients'!DD$10:DD$107,OFFSET('6. Patients'!$JI$9,1,MATCH($D51,'6. Patients'!$JJ$9:$KE$9,0),ROWS('6. Patients'!EQ$10:EQ$107))),0)+
IFERROR(SUMPRODUCT('6. Patients'!DD$10:DD$107,OFFSET('6. Patients'!$KF$9,1,MATCH($D51,'6. Patients'!$KG$9:$KS$9,0),ROWS('6. Patients'!EQ$10:EQ$107))),0)+
IFERROR(SUMPRODUCT('6. Patients'!DD$10:DD$107,OFFSET('6. Patients'!$KT$9,1,MATCH($D51,'6. Patients'!$KU$9:$LP$9,0),ROWS('6. Patients'!EQ$10:EQ$107))),0)+
IFERROR(SUMPRODUCT('6. Patients'!DD$10:DD$107,OFFSET('6. Patients'!$LQ$9,1,MATCH($D51,'6. Patients'!$LR$9:$MF$9,0),ROWS('6. Patients'!EQ$10:EQ$107))),0))+
IFERROR(VLOOKUP($D51,$H$109:$L$139,COLUMNS($H$108:$J$108)-1+AL$7,0)*$E51*$F51*'1. General Inputs'!$J$18,0),0)</f>
        <v>0</v>
      </c>
      <c r="AM51" s="3">
        <f ca="1">ROUNDUP($F51*$E51*CHOOSE(AM$7,
IFERROR(SUMPRODUCT('6. Patients'!DE$10:DE$107,OFFSET('6. Patients'!$DM$9,1,MATCH($D51,'6. Patients'!$DN$9:$EI$9,0),ROWS('6. Patients'!ER$10:ER$107))),0)+
IFERROR(SUMPRODUCT('6. Patients'!DE$10:DE$107,OFFSET('6. Patients'!$EJ$9,1,MATCH($D51,'6. Patients'!$EK$9:$EW$9,0),ROWS('6. Patients'!ER$10:ER$107))),0)+
IFERROR(SUMPRODUCT('6. Patients'!DE$10:DE$107,OFFSET('6. Patients'!$EX$9,1,MATCH($D51,'6. Patients'!$EY$9:$FT$9,0),ROWS('6. Patients'!ER$10:ER$107))),0)+
IFERROR(SUMPRODUCT('6. Patients'!DE$10:DE$107,OFFSET('6. Patients'!$FU$9,1,MATCH($D51,'6. Patients'!$FV$9:$GJ$9,0),ROWS('6. Patients'!ER$10:ER$107))),0),
IFERROR(SUMPRODUCT('6. Patients'!DE$10:DE$107,OFFSET('6. Patients'!$GK$9,1,MATCH($D51,'6. Patients'!$GL$9:$HG$9,0),ROWS('6. Patients'!ER$10:ER$107))),0)+
IFERROR(SUMPRODUCT('6. Patients'!DE$10:DE$107,OFFSET('6. Patients'!$HH$9,1,MATCH($D51,'6. Patients'!$HI$9:$HU$9,0),ROWS('6. Patients'!ER$10:ER$107))),0)+
IFERROR(SUMPRODUCT('6. Patients'!DE$10:DE$107,OFFSET('6. Patients'!$HV$9,1,MATCH($D51,'6. Patients'!$HW$9:$IR$9,0),ROWS('6. Patients'!ER$10:ER$107))),0)+
IFERROR(SUMPRODUCT('6. Patients'!DE$10:DE$107,OFFSET('6. Patients'!$IS$9,1,MATCH($D51,'6. Patients'!$IT$9:$JH$9,0),ROWS('6. Patients'!ER$10:ER$107))),0),
IFERROR(SUMPRODUCT('6. Patients'!DE$10:DE$107,OFFSET('6. Patients'!$JI$9,1,MATCH($D51,'6. Patients'!$JJ$9:$KE$9,0),ROWS('6. Patients'!ER$10:ER$107))),0)+
IFERROR(SUMPRODUCT('6. Patients'!DE$10:DE$107,OFFSET('6. Patients'!$KF$9,1,MATCH($D51,'6. Patients'!$KG$9:$KS$9,0),ROWS('6. Patients'!ER$10:ER$107))),0)+
IFERROR(SUMPRODUCT('6. Patients'!DE$10:DE$107,OFFSET('6. Patients'!$KT$9,1,MATCH($D51,'6. Patients'!$KU$9:$LP$9,0),ROWS('6. Patients'!ER$10:ER$107))),0)+
IFERROR(SUMPRODUCT('6. Patients'!DE$10:DE$107,OFFSET('6. Patients'!$LQ$9,1,MATCH($D51,'6. Patients'!$LR$9:$MF$9,0),ROWS('6. Patients'!ER$10:ER$107))),0))+
IFERROR(VLOOKUP($D51,$H$109:$L$139,COLUMNS($H$108:$J$108)-1+AM$7,0)*$E51*$F51*'1. General Inputs'!$J$18,0),0)</f>
        <v>0</v>
      </c>
      <c r="AN51" s="3">
        <f ca="1">ROUNDUP($F51*$E51*CHOOSE(AN$7,
IFERROR(SUMPRODUCT('6. Patients'!DF$10:DF$107,OFFSET('6. Patients'!$DM$9,1,MATCH($D51,'6. Patients'!$DN$9:$EI$9,0),ROWS('6. Patients'!ES$10:ES$107))),0)+
IFERROR(SUMPRODUCT('6. Patients'!DF$10:DF$107,OFFSET('6. Patients'!$EJ$9,1,MATCH($D51,'6. Patients'!$EK$9:$EW$9,0),ROWS('6. Patients'!ES$10:ES$107))),0)+
IFERROR(SUMPRODUCT('6. Patients'!DF$10:DF$107,OFFSET('6. Patients'!$EX$9,1,MATCH($D51,'6. Patients'!$EY$9:$FT$9,0),ROWS('6. Patients'!ES$10:ES$107))),0)+
IFERROR(SUMPRODUCT('6. Patients'!DF$10:DF$107,OFFSET('6. Patients'!$FU$9,1,MATCH($D51,'6. Patients'!$FV$9:$GJ$9,0),ROWS('6. Patients'!ES$10:ES$107))),0),
IFERROR(SUMPRODUCT('6. Patients'!DF$10:DF$107,OFFSET('6. Patients'!$GK$9,1,MATCH($D51,'6. Patients'!$GL$9:$HG$9,0),ROWS('6. Patients'!ES$10:ES$107))),0)+
IFERROR(SUMPRODUCT('6. Patients'!DF$10:DF$107,OFFSET('6. Patients'!$HH$9,1,MATCH($D51,'6. Patients'!$HI$9:$HU$9,0),ROWS('6. Patients'!ES$10:ES$107))),0)+
IFERROR(SUMPRODUCT('6. Patients'!DF$10:DF$107,OFFSET('6. Patients'!$HV$9,1,MATCH($D51,'6. Patients'!$HW$9:$IR$9,0),ROWS('6. Patients'!ES$10:ES$107))),0)+
IFERROR(SUMPRODUCT('6. Patients'!DF$10:DF$107,OFFSET('6. Patients'!$IS$9,1,MATCH($D51,'6. Patients'!$IT$9:$JH$9,0),ROWS('6. Patients'!ES$10:ES$107))),0),
IFERROR(SUMPRODUCT('6. Patients'!DF$10:DF$107,OFFSET('6. Patients'!$JI$9,1,MATCH($D51,'6. Patients'!$JJ$9:$KE$9,0),ROWS('6. Patients'!ES$10:ES$107))),0)+
IFERROR(SUMPRODUCT('6. Patients'!DF$10:DF$107,OFFSET('6. Patients'!$KF$9,1,MATCH($D51,'6. Patients'!$KG$9:$KS$9,0),ROWS('6. Patients'!ES$10:ES$107))),0)+
IFERROR(SUMPRODUCT('6. Patients'!DF$10:DF$107,OFFSET('6. Patients'!$KT$9,1,MATCH($D51,'6. Patients'!$KU$9:$LP$9,0),ROWS('6. Patients'!ES$10:ES$107))),0)+
IFERROR(SUMPRODUCT('6. Patients'!DF$10:DF$107,OFFSET('6. Patients'!$LQ$9,1,MATCH($D51,'6. Patients'!$LR$9:$MF$9,0),ROWS('6. Patients'!ES$10:ES$107))),0))+
IFERROR(VLOOKUP($D51,$H$109:$L$139,COLUMNS($H$108:$J$108)-1+AN$7,0)*$E51*$F51*'1. General Inputs'!$J$18,0),0)</f>
        <v>0</v>
      </c>
      <c r="AO51" s="3">
        <f ca="1">ROUNDUP($F51*$E51*CHOOSE(AO$7,
IFERROR(SUMPRODUCT('6. Patients'!DG$10:DG$107,OFFSET('6. Patients'!$DM$9,1,MATCH($D51,'6. Patients'!$DN$9:$EI$9,0),ROWS('6. Patients'!ET$10:ET$107))),0)+
IFERROR(SUMPRODUCT('6. Patients'!DG$10:DG$107,OFFSET('6. Patients'!$EJ$9,1,MATCH($D51,'6. Patients'!$EK$9:$EW$9,0),ROWS('6. Patients'!ET$10:ET$107))),0)+
IFERROR(SUMPRODUCT('6. Patients'!DG$10:DG$107,OFFSET('6. Patients'!$EX$9,1,MATCH($D51,'6. Patients'!$EY$9:$FT$9,0),ROWS('6. Patients'!ET$10:ET$107))),0)+
IFERROR(SUMPRODUCT('6. Patients'!DG$10:DG$107,OFFSET('6. Patients'!$FU$9,1,MATCH($D51,'6. Patients'!$FV$9:$GJ$9,0),ROWS('6. Patients'!ET$10:ET$107))),0),
IFERROR(SUMPRODUCT('6. Patients'!DG$10:DG$107,OFFSET('6. Patients'!$GK$9,1,MATCH($D51,'6. Patients'!$GL$9:$HG$9,0),ROWS('6. Patients'!ET$10:ET$107))),0)+
IFERROR(SUMPRODUCT('6. Patients'!DG$10:DG$107,OFFSET('6. Patients'!$HH$9,1,MATCH($D51,'6. Patients'!$HI$9:$HU$9,0),ROWS('6. Patients'!ET$10:ET$107))),0)+
IFERROR(SUMPRODUCT('6. Patients'!DG$10:DG$107,OFFSET('6. Patients'!$HV$9,1,MATCH($D51,'6. Patients'!$HW$9:$IR$9,0),ROWS('6. Patients'!ET$10:ET$107))),0)+
IFERROR(SUMPRODUCT('6. Patients'!DG$10:DG$107,OFFSET('6. Patients'!$IS$9,1,MATCH($D51,'6. Patients'!$IT$9:$JH$9,0),ROWS('6. Patients'!ET$10:ET$107))),0),
IFERROR(SUMPRODUCT('6. Patients'!DG$10:DG$107,OFFSET('6. Patients'!$JI$9,1,MATCH($D51,'6. Patients'!$JJ$9:$KE$9,0),ROWS('6. Patients'!ET$10:ET$107))),0)+
IFERROR(SUMPRODUCT('6. Patients'!DG$10:DG$107,OFFSET('6. Patients'!$KF$9,1,MATCH($D51,'6. Patients'!$KG$9:$KS$9,0),ROWS('6. Patients'!ET$10:ET$107))),0)+
IFERROR(SUMPRODUCT('6. Patients'!DG$10:DG$107,OFFSET('6. Patients'!$KT$9,1,MATCH($D51,'6. Patients'!$KU$9:$LP$9,0),ROWS('6. Patients'!ET$10:ET$107))),0)+
IFERROR(SUMPRODUCT('6. Patients'!DG$10:DG$107,OFFSET('6. Patients'!$LQ$9,1,MATCH($D51,'6. Patients'!$LR$9:$MF$9,0),ROWS('6. Patients'!ET$10:ET$107))),0))+
IFERROR(VLOOKUP($D51,$H$109:$L$139,COLUMNS($H$108:$J$108)-1+AO$7,0)*$E51*$F51*'1. General Inputs'!$J$18,0),0)</f>
        <v>0</v>
      </c>
      <c r="AP51" s="3">
        <f ca="1">ROUNDUP($F51*$E51*CHOOSE(AP$7,
IFERROR(SUMPRODUCT('6. Patients'!DH$10:DH$107,OFFSET('6. Patients'!$DM$9,1,MATCH($D51,'6. Patients'!$DN$9:$EI$9,0),ROWS('6. Patients'!EU$10:EU$107))),0)+
IFERROR(SUMPRODUCT('6. Patients'!DH$10:DH$107,OFFSET('6. Patients'!$EJ$9,1,MATCH($D51,'6. Patients'!$EK$9:$EW$9,0),ROWS('6. Patients'!EU$10:EU$107))),0)+
IFERROR(SUMPRODUCT('6. Patients'!DH$10:DH$107,OFFSET('6. Patients'!$EX$9,1,MATCH($D51,'6. Patients'!$EY$9:$FT$9,0),ROWS('6. Patients'!EU$10:EU$107))),0)+
IFERROR(SUMPRODUCT('6. Patients'!DH$10:DH$107,OFFSET('6. Patients'!$FU$9,1,MATCH($D51,'6. Patients'!$FV$9:$GJ$9,0),ROWS('6. Patients'!EU$10:EU$107))),0),
IFERROR(SUMPRODUCT('6. Patients'!DH$10:DH$107,OFFSET('6. Patients'!$GK$9,1,MATCH($D51,'6. Patients'!$GL$9:$HG$9,0),ROWS('6. Patients'!EU$10:EU$107))),0)+
IFERROR(SUMPRODUCT('6. Patients'!DH$10:DH$107,OFFSET('6. Patients'!$HH$9,1,MATCH($D51,'6. Patients'!$HI$9:$HU$9,0),ROWS('6. Patients'!EU$10:EU$107))),0)+
IFERROR(SUMPRODUCT('6. Patients'!DH$10:DH$107,OFFSET('6. Patients'!$HV$9,1,MATCH($D51,'6. Patients'!$HW$9:$IR$9,0),ROWS('6. Patients'!EU$10:EU$107))),0)+
IFERROR(SUMPRODUCT('6. Patients'!DH$10:DH$107,OFFSET('6. Patients'!$IS$9,1,MATCH($D51,'6. Patients'!$IT$9:$JH$9,0),ROWS('6. Patients'!EU$10:EU$107))),0),
IFERROR(SUMPRODUCT('6. Patients'!DH$10:DH$107,OFFSET('6. Patients'!$JI$9,1,MATCH($D51,'6. Patients'!$JJ$9:$KE$9,0),ROWS('6. Patients'!EU$10:EU$107))),0)+
IFERROR(SUMPRODUCT('6. Patients'!DH$10:DH$107,OFFSET('6. Patients'!$KF$9,1,MATCH($D51,'6. Patients'!$KG$9:$KS$9,0),ROWS('6. Patients'!EU$10:EU$107))),0)+
IFERROR(SUMPRODUCT('6. Patients'!DH$10:DH$107,OFFSET('6. Patients'!$KT$9,1,MATCH($D51,'6. Patients'!$KU$9:$LP$9,0),ROWS('6. Patients'!EU$10:EU$107))),0)+
IFERROR(SUMPRODUCT('6. Patients'!DH$10:DH$107,OFFSET('6. Patients'!$LQ$9,1,MATCH($D51,'6. Patients'!$LR$9:$MF$9,0),ROWS('6. Patients'!EU$10:EU$107))),0))+
IFERROR(VLOOKUP($D51,$H$109:$L$139,COLUMNS($H$108:$J$108)-1+AP$7,0)*$E51*$F51*'1. General Inputs'!$J$18,0),0)</f>
        <v>0</v>
      </c>
      <c r="AQ51" s="3">
        <f ca="1">ROUNDUP($F51*$E51*CHOOSE(AQ$7,
IFERROR(SUMPRODUCT('6. Patients'!DI$10:DI$107,OFFSET('6. Patients'!$DM$9,1,MATCH($D51,'6. Patients'!$DN$9:$EI$9,0),ROWS('6. Patients'!EV$10:EV$107))),0)+
IFERROR(SUMPRODUCT('6. Patients'!DI$10:DI$107,OFFSET('6. Patients'!$EJ$9,1,MATCH($D51,'6. Patients'!$EK$9:$EW$9,0),ROWS('6. Patients'!EV$10:EV$107))),0)+
IFERROR(SUMPRODUCT('6. Patients'!DI$10:DI$107,OFFSET('6. Patients'!$EX$9,1,MATCH($D51,'6. Patients'!$EY$9:$FT$9,0),ROWS('6. Patients'!EV$10:EV$107))),0)+
IFERROR(SUMPRODUCT('6. Patients'!DI$10:DI$107,OFFSET('6. Patients'!$FU$9,1,MATCH($D51,'6. Patients'!$FV$9:$GJ$9,0),ROWS('6. Patients'!EV$10:EV$107))),0),
IFERROR(SUMPRODUCT('6. Patients'!DI$10:DI$107,OFFSET('6. Patients'!$GK$9,1,MATCH($D51,'6. Patients'!$GL$9:$HG$9,0),ROWS('6. Patients'!EV$10:EV$107))),0)+
IFERROR(SUMPRODUCT('6. Patients'!DI$10:DI$107,OFFSET('6. Patients'!$HH$9,1,MATCH($D51,'6. Patients'!$HI$9:$HU$9,0),ROWS('6. Patients'!EV$10:EV$107))),0)+
IFERROR(SUMPRODUCT('6. Patients'!DI$10:DI$107,OFFSET('6. Patients'!$HV$9,1,MATCH($D51,'6. Patients'!$HW$9:$IR$9,0),ROWS('6. Patients'!EV$10:EV$107))),0)+
IFERROR(SUMPRODUCT('6. Patients'!DI$10:DI$107,OFFSET('6. Patients'!$IS$9,1,MATCH($D51,'6. Patients'!$IT$9:$JH$9,0),ROWS('6. Patients'!EV$10:EV$107))),0),
IFERROR(SUMPRODUCT('6. Patients'!DI$10:DI$107,OFFSET('6. Patients'!$JI$9,1,MATCH($D51,'6. Patients'!$JJ$9:$KE$9,0),ROWS('6. Patients'!EV$10:EV$107))),0)+
IFERROR(SUMPRODUCT('6. Patients'!DI$10:DI$107,OFFSET('6. Patients'!$KF$9,1,MATCH($D51,'6. Patients'!$KG$9:$KS$9,0),ROWS('6. Patients'!EV$10:EV$107))),0)+
IFERROR(SUMPRODUCT('6. Patients'!DI$10:DI$107,OFFSET('6. Patients'!$KT$9,1,MATCH($D51,'6. Patients'!$KU$9:$LP$9,0),ROWS('6. Patients'!EV$10:EV$107))),0)+
IFERROR(SUMPRODUCT('6. Patients'!DI$10:DI$107,OFFSET('6. Patients'!$LQ$9,1,MATCH($D51,'6. Patients'!$LR$9:$MF$9,0),ROWS('6. Patients'!EV$10:EV$107))),0))+
IFERROR(VLOOKUP($D51,$H$109:$L$139,COLUMNS($H$108:$J$108)-1+AQ$7,0)*$E51*$F51*'1. General Inputs'!$J$18,0),0)</f>
        <v>0</v>
      </c>
      <c r="AR51" s="115"/>
      <c r="AY51" s="114">
        <f ca="1">IFERROR(SUM(OFFSET('7. Consumption'!H51,0,1,,MIN('1. General Inputs'!$J$20,COLUMNS('7. Consumption'!H$9:$AQ$9)-1))),0)+MAX(0,$AQ51*('1. General Inputs'!$J$20-COLUMNS('7. Consumption'!H$9:$AQ$9)+1))</f>
        <v>0</v>
      </c>
      <c r="AZ51" s="114">
        <f ca="1">IFERROR(SUM(OFFSET('7. Consumption'!I51,0,1,,MIN('1. General Inputs'!$J$20,COLUMNS('7. Consumption'!I$9:$AQ$9)-1))),0)+MAX(0,$AQ51*('1. General Inputs'!$J$20-COLUMNS('7. Consumption'!I$9:$AQ$9)+1))</f>
        <v>0</v>
      </c>
      <c r="BA51" s="114">
        <f ca="1">IFERROR(SUM(OFFSET('7. Consumption'!J51,0,1,,MIN('1. General Inputs'!$J$20,COLUMNS('7. Consumption'!J$9:$AQ$9)-1))),0)+MAX(0,$AQ51*('1. General Inputs'!$J$20-COLUMNS('7. Consumption'!J$9:$AQ$9)+1))</f>
        <v>0</v>
      </c>
      <c r="BB51" s="114">
        <f ca="1">IFERROR(SUM(OFFSET('7. Consumption'!K51,0,1,,MIN('1. General Inputs'!$J$20,COLUMNS('7. Consumption'!K$9:$AQ$9)-1))),0)+MAX(0,$AQ51*('1. General Inputs'!$J$20-COLUMNS('7. Consumption'!K$9:$AQ$9)+1))</f>
        <v>0</v>
      </c>
      <c r="BC51" s="114">
        <f ca="1">IFERROR(SUM(OFFSET('7. Consumption'!L51,0,1,,MIN('1. General Inputs'!$J$20,COLUMNS('7. Consumption'!L$9:$AQ$9)-1))),0)+MAX(0,$AQ51*('1. General Inputs'!$J$20-COLUMNS('7. Consumption'!L$9:$AQ$9)+1))</f>
        <v>0</v>
      </c>
      <c r="BD51" s="114">
        <f ca="1">IFERROR(SUM(OFFSET('7. Consumption'!M51,0,1,,MIN('1. General Inputs'!$J$20,COLUMNS('7. Consumption'!M$9:$AQ$9)-1))),0)+MAX(0,$AQ51*('1. General Inputs'!$J$20-COLUMNS('7. Consumption'!M$9:$AQ$9)+1))</f>
        <v>0</v>
      </c>
      <c r="BE51" s="114">
        <f ca="1">IFERROR(SUM(OFFSET('7. Consumption'!N51,0,1,,MIN('1. General Inputs'!$J$20,COLUMNS('7. Consumption'!N$9:$AQ$9)-1))),0)+MAX(0,$AQ51*('1. General Inputs'!$J$20-COLUMNS('7. Consumption'!N$9:$AQ$9)+1))</f>
        <v>0</v>
      </c>
      <c r="BF51" s="114">
        <f ca="1">IFERROR(SUM(OFFSET('7. Consumption'!O51,0,1,,MIN('1. General Inputs'!$J$20,COLUMNS('7. Consumption'!O$9:$AQ$9)-1))),0)+MAX(0,$AQ51*('1. General Inputs'!$J$20-COLUMNS('7. Consumption'!O$9:$AQ$9)+1))</f>
        <v>0</v>
      </c>
      <c r="BG51" s="114">
        <f ca="1">IFERROR(SUM(OFFSET('7. Consumption'!P51,0,1,,MIN('1. General Inputs'!$J$20,COLUMNS('7. Consumption'!P$9:$AQ$9)-1))),0)+MAX(0,$AQ51*('1. General Inputs'!$J$20-COLUMNS('7. Consumption'!P$9:$AQ$9)+1))</f>
        <v>0</v>
      </c>
      <c r="BH51" s="114">
        <f ca="1">IFERROR(SUM(OFFSET('7. Consumption'!Q51,0,1,,MIN('1. General Inputs'!$J$20,COLUMNS('7. Consumption'!Q$9:$AQ$9)-1))),0)+MAX(0,$AQ51*('1. General Inputs'!$J$20-COLUMNS('7. Consumption'!Q$9:$AQ$9)+1))</f>
        <v>0</v>
      </c>
      <c r="BI51" s="114">
        <f ca="1">IFERROR(SUM(OFFSET('7. Consumption'!R51,0,1,,MIN('1. General Inputs'!$J$20,COLUMNS('7. Consumption'!R$9:$AQ$9)-1))),0)+MAX(0,$AQ51*('1. General Inputs'!$J$20-COLUMNS('7. Consumption'!R$9:$AQ$9)+1))</f>
        <v>0</v>
      </c>
      <c r="BJ51" s="114">
        <f ca="1">IFERROR(SUM(OFFSET('7. Consumption'!S51,0,1,,MIN('1. General Inputs'!$J$20,COLUMNS('7. Consumption'!S$9:$AQ$9)-1))),0)+MAX(0,$AQ51*('1. General Inputs'!$J$20-COLUMNS('7. Consumption'!S$9:$AQ$9)+1))</f>
        <v>0</v>
      </c>
      <c r="BK51" s="114">
        <f ca="1">IFERROR(SUM(OFFSET('7. Consumption'!T51,0,1,,MIN('1. General Inputs'!$J$20,COLUMNS('7. Consumption'!T$9:$AQ$9)-1))),0)+MAX(0,$AQ51*('1. General Inputs'!$J$20-COLUMNS('7. Consumption'!T$9:$AQ$9)+1))</f>
        <v>0</v>
      </c>
      <c r="BL51" s="114">
        <f ca="1">IFERROR(SUM(OFFSET('7. Consumption'!U51,0,1,,MIN('1. General Inputs'!$J$20,COLUMNS('7. Consumption'!U$9:$AQ$9)-1))),0)+MAX(0,$AQ51*('1. General Inputs'!$J$20-COLUMNS('7. Consumption'!U$9:$AQ$9)+1))</f>
        <v>0</v>
      </c>
      <c r="BM51" s="114">
        <f ca="1">IFERROR(SUM(OFFSET('7. Consumption'!V51,0,1,,MIN('1. General Inputs'!$J$20,COLUMNS('7. Consumption'!V$9:$AQ$9)-1))),0)+MAX(0,$AQ51*('1. General Inputs'!$J$20-COLUMNS('7. Consumption'!V$9:$AQ$9)+1))</f>
        <v>0</v>
      </c>
      <c r="BN51" s="114">
        <f ca="1">IFERROR(SUM(OFFSET('7. Consumption'!W51,0,1,,MIN('1. General Inputs'!$J$20,COLUMNS('7. Consumption'!W$9:$AQ$9)-1))),0)+MAX(0,$AQ51*('1. General Inputs'!$J$20-COLUMNS('7. Consumption'!W$9:$AQ$9)+1))</f>
        <v>0</v>
      </c>
      <c r="BO51" s="114">
        <f ca="1">IFERROR(SUM(OFFSET('7. Consumption'!X51,0,1,,MIN('1. General Inputs'!$J$20,COLUMNS('7. Consumption'!X$9:$AQ$9)-1))),0)+MAX(0,$AQ51*('1. General Inputs'!$J$20-COLUMNS('7. Consumption'!X$9:$AQ$9)+1))</f>
        <v>0</v>
      </c>
      <c r="BP51" s="114">
        <f ca="1">IFERROR(SUM(OFFSET('7. Consumption'!Y51,0,1,,MIN('1. General Inputs'!$J$20,COLUMNS('7. Consumption'!Y$9:$AQ$9)-1))),0)+MAX(0,$AQ51*('1. General Inputs'!$J$20-COLUMNS('7. Consumption'!Y$9:$AQ$9)+1))</f>
        <v>0</v>
      </c>
      <c r="BQ51" s="114">
        <f ca="1">IFERROR(SUM(OFFSET('7. Consumption'!Z51,0,1,,MIN('1. General Inputs'!$J$20,COLUMNS('7. Consumption'!Z$9:$AQ$9)-1))),0)+MAX(0,$AQ51*('1. General Inputs'!$J$20-COLUMNS('7. Consumption'!Z$9:$AQ$9)+1))</f>
        <v>0</v>
      </c>
      <c r="BR51" s="114">
        <f ca="1">IFERROR(SUM(OFFSET('7. Consumption'!AA51,0,1,,MIN('1. General Inputs'!$J$20,COLUMNS('7. Consumption'!AA$9:$AQ$9)-1))),0)+MAX(0,$AQ51*('1. General Inputs'!$J$20-COLUMNS('7. Consumption'!AA$9:$AQ$9)+1))</f>
        <v>0</v>
      </c>
      <c r="BS51" s="114">
        <f ca="1">IFERROR(SUM(OFFSET('7. Consumption'!AB51,0,1,,MIN('1. General Inputs'!$J$20,COLUMNS('7. Consumption'!AB$9:$AQ$9)-1))),0)+MAX(0,$AQ51*('1. General Inputs'!$J$20-COLUMNS('7. Consumption'!AB$9:$AQ$9)+1))</f>
        <v>0</v>
      </c>
      <c r="BT51" s="114">
        <f ca="1">IFERROR(SUM(OFFSET('7. Consumption'!AC51,0,1,,MIN('1. General Inputs'!$J$20,COLUMNS('7. Consumption'!AC$9:$AQ$9)-1))),0)+MAX(0,$AQ51*('1. General Inputs'!$J$20-COLUMNS('7. Consumption'!AC$9:$AQ$9)+1))</f>
        <v>0</v>
      </c>
      <c r="BU51" s="114">
        <f ca="1">IFERROR(SUM(OFFSET('7. Consumption'!AD51,0,1,,MIN('1. General Inputs'!$J$20,COLUMNS('7. Consumption'!AD$9:$AQ$9)-1))),0)+MAX(0,$AQ51*('1. General Inputs'!$J$20-COLUMNS('7. Consumption'!AD$9:$AQ$9)+1))</f>
        <v>0</v>
      </c>
      <c r="BV51" s="114">
        <f ca="1">IFERROR(SUM(OFFSET('7. Consumption'!AE51,0,1,,MIN('1. General Inputs'!$J$20,COLUMNS('7. Consumption'!AE$9:$AQ$9)-1))),0)+MAX(0,$AQ51*('1. General Inputs'!$J$20-COLUMNS('7. Consumption'!AE$9:$AQ$9)+1))</f>
        <v>0</v>
      </c>
      <c r="BW51" s="114">
        <f ca="1">IFERROR(SUM(OFFSET('7. Consumption'!AF51,0,1,,MIN('1. General Inputs'!$J$20,COLUMNS('7. Consumption'!AF$9:$AQ$9)-1))),0)+MAX(0,$AQ51*('1. General Inputs'!$J$20-COLUMNS('7. Consumption'!AF$9:$AQ$9)+1))</f>
        <v>0</v>
      </c>
      <c r="BX51" s="114">
        <f ca="1">IFERROR(SUM(OFFSET('7. Consumption'!AG51,0,1,,MIN('1. General Inputs'!$J$20,COLUMNS('7. Consumption'!AG$9:$AQ$9)-1))),0)+MAX(0,$AQ51*('1. General Inputs'!$J$20-COLUMNS('7. Consumption'!AG$9:$AQ$9)+1))</f>
        <v>0</v>
      </c>
      <c r="BY51" s="114">
        <f ca="1">IFERROR(SUM(OFFSET('7. Consumption'!AH51,0,1,,MIN('1. General Inputs'!$J$20,COLUMNS('7. Consumption'!AH$9:$AQ$9)-1))),0)+MAX(0,$AQ51*('1. General Inputs'!$J$20-COLUMNS('7. Consumption'!AH$9:$AQ$9)+1))</f>
        <v>0</v>
      </c>
      <c r="BZ51" s="114">
        <f ca="1">IFERROR(SUM(OFFSET('7. Consumption'!AI51,0,1,,MIN('1. General Inputs'!$J$20,COLUMNS('7. Consumption'!AI$9:$AQ$9)-1))),0)+MAX(0,$AQ51*('1. General Inputs'!$J$20-COLUMNS('7. Consumption'!AI$9:$AQ$9)+1))</f>
        <v>0</v>
      </c>
      <c r="CA51" s="114">
        <f ca="1">IFERROR(SUM(OFFSET('7. Consumption'!AJ51,0,1,,MIN('1. General Inputs'!$J$20,COLUMNS('7. Consumption'!AJ$9:$AQ$9)-1))),0)+MAX(0,$AQ51*('1. General Inputs'!$J$20-COLUMNS('7. Consumption'!AJ$9:$AQ$9)+1))</f>
        <v>0</v>
      </c>
      <c r="CB51" s="114">
        <f ca="1">IFERROR(SUM(OFFSET('7. Consumption'!AK51,0,1,,MIN('1. General Inputs'!$J$20,COLUMNS('7. Consumption'!AK$9:$AQ$9)-1))),0)+MAX(0,$AQ51*('1. General Inputs'!$J$20-COLUMNS('7. Consumption'!AK$9:$AQ$9)+1))</f>
        <v>0</v>
      </c>
      <c r="CC51" s="114">
        <f ca="1">IFERROR(SUM(OFFSET('7. Consumption'!AL51,0,1,,MIN('1. General Inputs'!$J$20,COLUMNS('7. Consumption'!AL$9:$AQ$9)-1))),0)+MAX(0,$AQ51*('1. General Inputs'!$J$20-COLUMNS('7. Consumption'!AL$9:$AQ$9)+1))</f>
        <v>0</v>
      </c>
      <c r="CD51" s="114">
        <f ca="1">IFERROR(SUM(OFFSET('7. Consumption'!AM51,0,1,,MIN('1. General Inputs'!$J$20,COLUMNS('7. Consumption'!AM$9:$AQ$9)-1))),0)+MAX(0,$AQ51*('1. General Inputs'!$J$20-COLUMNS('7. Consumption'!AM$9:$AQ$9)+1))</f>
        <v>0</v>
      </c>
      <c r="CE51" s="114">
        <f ca="1">IFERROR(SUM(OFFSET('7. Consumption'!AN51,0,1,,MIN('1. General Inputs'!$J$20,COLUMNS('7. Consumption'!AN$9:$AQ$9)-1))),0)+MAX(0,$AQ51*('1. General Inputs'!$J$20-COLUMNS('7. Consumption'!AN$9:$AQ$9)+1))</f>
        <v>0</v>
      </c>
      <c r="CF51" s="114">
        <f ca="1">IFERROR(SUM(OFFSET('7. Consumption'!AO51,0,1,,MIN('1. General Inputs'!$J$20,COLUMNS('7. Consumption'!AO$9:$AQ$9)-1))),0)+MAX(0,$AQ51*('1. General Inputs'!$J$20-COLUMNS('7. Consumption'!AO$9:$AQ$9)+1))</f>
        <v>0</v>
      </c>
      <c r="CG51" s="114">
        <f ca="1">IFERROR(SUM(OFFSET('7. Consumption'!AP51,0,1,,MIN('1. General Inputs'!$J$20,COLUMNS('7. Consumption'!AP$9:$AQ$9)-1))),0)+MAX(0,$AQ51*('1. General Inputs'!$J$20-COLUMNS('7. Consumption'!AP$9:$AQ$9)+1))</f>
        <v>0</v>
      </c>
      <c r="CH51" s="114">
        <f ca="1">IFERROR(SUM(OFFSET('7. Consumption'!AQ51,0,1,,MIN('1. General Inputs'!$J$20,COLUMNS('7. Consumption'!AQ$9:$AQ$9)-1))),0)+MAX(0,$AQ51*('1. General Inputs'!$J$20-COLUMNS('7. Consumption'!AQ$9:$AQ$9)+1))</f>
        <v>0</v>
      </c>
    </row>
    <row r="52" spans="2:86" hidden="1" outlineLevel="2" x14ac:dyDescent="0.3">
      <c r="B52" s="12"/>
      <c r="C52" s="12" t="str">
        <f>IFERROR(VLOOKUP(ROWS($C$9:$C52),'5. Dosing'!$I$12:$J$73,COLUMNS('5. Dosing'!$I$11:$J$11),0),"")</f>
        <v/>
      </c>
      <c r="D52" s="12" t="str">
        <f>IFERROR(INDEX('5. Dosing'!C$12:C$73,MATCH('7. Consumption'!$C52,'5. Dosing'!$J$12:$J$73,0)),"")</f>
        <v/>
      </c>
      <c r="E52" s="108">
        <f>IFERROR(INDEX('5. Dosing'!H$12:H$73,MATCH('7. Consumption'!$C52,'5. Dosing'!$J$12:$J$73,0)),0)</f>
        <v>0</v>
      </c>
      <c r="F52" s="109">
        <f>IFERROR(INDEX('5. Dosing'!G$12:G$73,MATCH('7. Consumption'!$C52,'5. Dosing'!$J$12:$J$73,0))*(30.5)/INDEX('5. Dosing'!F$12:F$73,MATCH('7. Consumption'!$C52,'5. Dosing'!$J$12:$J$73,0)),0)</f>
        <v>0</v>
      </c>
      <c r="H52" s="3">
        <f ca="1">ROUNDUP($F52*$E52*CHOOSE(H$7,
IFERROR(SUMPRODUCT('6. Patients'!BZ$10:BZ$107,OFFSET('6. Patients'!$DM$9,1,MATCH($D52,'6. Patients'!$DN$9:$EI$9,0),ROWS('6. Patients'!DM$10:DM$107))),0)+
IFERROR(SUMPRODUCT('6. Patients'!BZ$10:BZ$107,OFFSET('6. Patients'!$EJ$9,1,MATCH($D52,'6. Patients'!$EK$9:$EW$9,0),ROWS('6. Patients'!DM$10:DM$107))),0)+
IFERROR(SUMPRODUCT('6. Patients'!BZ$10:BZ$107,OFFSET('6. Patients'!$EX$9,1,MATCH($D52,'6. Patients'!$EY$9:$FT$9,0),ROWS('6. Patients'!DM$10:DM$107))),0)+
IFERROR(SUMPRODUCT('6. Patients'!BZ$10:BZ$107,OFFSET('6. Patients'!$FU$9,1,MATCH($D52,'6. Patients'!$FV$9:$GJ$9,0),ROWS('6. Patients'!DM$10:DM$107))),0),
IFERROR(SUMPRODUCT('6. Patients'!BZ$10:BZ$107,OFFSET('6. Patients'!$GK$9,1,MATCH($D52,'6. Patients'!$GL$9:$HG$9,0),ROWS('6. Patients'!DM$10:DM$107))),0)+
IFERROR(SUMPRODUCT('6. Patients'!BZ$10:BZ$107,OFFSET('6. Patients'!$HH$9,1,MATCH($D52,'6. Patients'!$HI$9:$HU$9,0),ROWS('6. Patients'!DM$10:DM$107))),0)+
IFERROR(SUMPRODUCT('6. Patients'!BZ$10:BZ$107,OFFSET('6. Patients'!$HV$9,1,MATCH($D52,'6. Patients'!$HW$9:$IR$9,0),ROWS('6. Patients'!DM$10:DM$107))),0)+
IFERROR(SUMPRODUCT('6. Patients'!BZ$10:BZ$107,OFFSET('6. Patients'!$IS$9,1,MATCH($D52,'6. Patients'!$IT$9:$JH$9,0),ROWS('6. Patients'!DM$10:DM$107))),0),
IFERROR(SUMPRODUCT('6. Patients'!BZ$10:BZ$107,OFFSET('6. Patients'!$JI$9,1,MATCH($D52,'6. Patients'!$JJ$9:$KE$9,0),ROWS('6. Patients'!DM$10:DM$107))),0)+
IFERROR(SUMPRODUCT('6. Patients'!BZ$10:BZ$107,OFFSET('6. Patients'!$KF$9,1,MATCH($D52,'6. Patients'!$KG$9:$KS$9,0),ROWS('6. Patients'!DM$10:DM$107))),0)+
IFERROR(SUMPRODUCT('6. Patients'!BZ$10:BZ$107,OFFSET('6. Patients'!$KT$9,1,MATCH($D52,'6. Patients'!$KU$9:$LP$9,0),ROWS('6. Patients'!DM$10:DM$107))),0)+
IFERROR(SUMPRODUCT('6. Patients'!BZ$10:BZ$107,OFFSET('6. Patients'!$LQ$9,1,MATCH($D52,'6. Patients'!$LR$9:$MF$9,0),ROWS('6. Patients'!DM$10:DM$107))),0))+
IFERROR(VLOOKUP($D52,$H$109:$L$139,COLUMNS($H$108:$J$108)-1+H$7,0)*$E52*$F52*'1. General Inputs'!$J$18,0),0)</f>
        <v>0</v>
      </c>
      <c r="I52" s="3">
        <f ca="1">ROUNDUP($F52*$E52*CHOOSE(I$7,
IFERROR(SUMPRODUCT('6. Patients'!CA$10:CA$107,OFFSET('6. Patients'!$DM$9,1,MATCH($D52,'6. Patients'!$DN$9:$EI$9,0),ROWS('6. Patients'!DN$10:DN$107))),0)+
IFERROR(SUMPRODUCT('6. Patients'!CA$10:CA$107,OFFSET('6. Patients'!$EJ$9,1,MATCH($D52,'6. Patients'!$EK$9:$EW$9,0),ROWS('6. Patients'!DN$10:DN$107))),0)+
IFERROR(SUMPRODUCT('6. Patients'!CA$10:CA$107,OFFSET('6. Patients'!$EX$9,1,MATCH($D52,'6. Patients'!$EY$9:$FT$9,0),ROWS('6. Patients'!DN$10:DN$107))),0)+
IFERROR(SUMPRODUCT('6. Patients'!CA$10:CA$107,OFFSET('6. Patients'!$FU$9,1,MATCH($D52,'6. Patients'!$FV$9:$GJ$9,0),ROWS('6. Patients'!DN$10:DN$107))),0),
IFERROR(SUMPRODUCT('6. Patients'!CA$10:CA$107,OFFSET('6. Patients'!$GK$9,1,MATCH($D52,'6. Patients'!$GL$9:$HG$9,0),ROWS('6. Patients'!DN$10:DN$107))),0)+
IFERROR(SUMPRODUCT('6. Patients'!CA$10:CA$107,OFFSET('6. Patients'!$HH$9,1,MATCH($D52,'6. Patients'!$HI$9:$HU$9,0),ROWS('6. Patients'!DN$10:DN$107))),0)+
IFERROR(SUMPRODUCT('6. Patients'!CA$10:CA$107,OFFSET('6. Patients'!$HV$9,1,MATCH($D52,'6. Patients'!$HW$9:$IR$9,0),ROWS('6. Patients'!DN$10:DN$107))),0)+
IFERROR(SUMPRODUCT('6. Patients'!CA$10:CA$107,OFFSET('6. Patients'!$IS$9,1,MATCH($D52,'6. Patients'!$IT$9:$JH$9,0),ROWS('6. Patients'!DN$10:DN$107))),0),
IFERROR(SUMPRODUCT('6. Patients'!CA$10:CA$107,OFFSET('6. Patients'!$JI$9,1,MATCH($D52,'6. Patients'!$JJ$9:$KE$9,0),ROWS('6. Patients'!DN$10:DN$107))),0)+
IFERROR(SUMPRODUCT('6. Patients'!CA$10:CA$107,OFFSET('6. Patients'!$KF$9,1,MATCH($D52,'6. Patients'!$KG$9:$KS$9,0),ROWS('6. Patients'!DN$10:DN$107))),0)+
IFERROR(SUMPRODUCT('6. Patients'!CA$10:CA$107,OFFSET('6. Patients'!$KT$9,1,MATCH($D52,'6. Patients'!$KU$9:$LP$9,0),ROWS('6. Patients'!DN$10:DN$107))),0)+
IFERROR(SUMPRODUCT('6. Patients'!CA$10:CA$107,OFFSET('6. Patients'!$LQ$9,1,MATCH($D52,'6. Patients'!$LR$9:$MF$9,0),ROWS('6. Patients'!DN$10:DN$107))),0))+
IFERROR(VLOOKUP($D52,$H$109:$L$139,COLUMNS($H$108:$J$108)-1+I$7,0)*$E52*$F52*'1. General Inputs'!$J$18,0),0)</f>
        <v>0</v>
      </c>
      <c r="J52" s="3">
        <f ca="1">ROUNDUP($F52*$E52*CHOOSE(J$7,
IFERROR(SUMPRODUCT('6. Patients'!CB$10:CB$107,OFFSET('6. Patients'!$DM$9,1,MATCH($D52,'6. Patients'!$DN$9:$EI$9,0),ROWS('6. Patients'!DO$10:DO$107))),0)+
IFERROR(SUMPRODUCT('6. Patients'!CB$10:CB$107,OFFSET('6. Patients'!$EJ$9,1,MATCH($D52,'6. Patients'!$EK$9:$EW$9,0),ROWS('6. Patients'!DO$10:DO$107))),0)+
IFERROR(SUMPRODUCT('6. Patients'!CB$10:CB$107,OFFSET('6. Patients'!$EX$9,1,MATCH($D52,'6. Patients'!$EY$9:$FT$9,0),ROWS('6. Patients'!DO$10:DO$107))),0)+
IFERROR(SUMPRODUCT('6. Patients'!CB$10:CB$107,OFFSET('6. Patients'!$FU$9,1,MATCH($D52,'6. Patients'!$FV$9:$GJ$9,0),ROWS('6. Patients'!DO$10:DO$107))),0),
IFERROR(SUMPRODUCT('6. Patients'!CB$10:CB$107,OFFSET('6. Patients'!$GK$9,1,MATCH($D52,'6. Patients'!$GL$9:$HG$9,0),ROWS('6. Patients'!DO$10:DO$107))),0)+
IFERROR(SUMPRODUCT('6. Patients'!CB$10:CB$107,OFFSET('6. Patients'!$HH$9,1,MATCH($D52,'6. Patients'!$HI$9:$HU$9,0),ROWS('6. Patients'!DO$10:DO$107))),0)+
IFERROR(SUMPRODUCT('6. Patients'!CB$10:CB$107,OFFSET('6. Patients'!$HV$9,1,MATCH($D52,'6. Patients'!$HW$9:$IR$9,0),ROWS('6. Patients'!DO$10:DO$107))),0)+
IFERROR(SUMPRODUCT('6. Patients'!CB$10:CB$107,OFFSET('6. Patients'!$IS$9,1,MATCH($D52,'6. Patients'!$IT$9:$JH$9,0),ROWS('6. Patients'!DO$10:DO$107))),0),
IFERROR(SUMPRODUCT('6. Patients'!CB$10:CB$107,OFFSET('6. Patients'!$JI$9,1,MATCH($D52,'6. Patients'!$JJ$9:$KE$9,0),ROWS('6. Patients'!DO$10:DO$107))),0)+
IFERROR(SUMPRODUCT('6. Patients'!CB$10:CB$107,OFFSET('6. Patients'!$KF$9,1,MATCH($D52,'6. Patients'!$KG$9:$KS$9,0),ROWS('6. Patients'!DO$10:DO$107))),0)+
IFERROR(SUMPRODUCT('6. Patients'!CB$10:CB$107,OFFSET('6. Patients'!$KT$9,1,MATCH($D52,'6. Patients'!$KU$9:$LP$9,0),ROWS('6. Patients'!DO$10:DO$107))),0)+
IFERROR(SUMPRODUCT('6. Patients'!CB$10:CB$107,OFFSET('6. Patients'!$LQ$9,1,MATCH($D52,'6. Patients'!$LR$9:$MF$9,0),ROWS('6. Patients'!DO$10:DO$107))),0))+
IFERROR(VLOOKUP($D52,$H$109:$L$139,COLUMNS($H$108:$J$108)-1+J$7,0)*$E52*$F52*'1. General Inputs'!$J$18,0),0)</f>
        <v>0</v>
      </c>
      <c r="K52" s="3">
        <f ca="1">ROUNDUP($F52*$E52*CHOOSE(K$7,
IFERROR(SUMPRODUCT('6. Patients'!CC$10:CC$107,OFFSET('6. Patients'!$DM$9,1,MATCH($D52,'6. Patients'!$DN$9:$EI$9,0),ROWS('6. Patients'!DP$10:DP$107))),0)+
IFERROR(SUMPRODUCT('6. Patients'!CC$10:CC$107,OFFSET('6. Patients'!$EJ$9,1,MATCH($D52,'6. Patients'!$EK$9:$EW$9,0),ROWS('6. Patients'!DP$10:DP$107))),0)+
IFERROR(SUMPRODUCT('6. Patients'!CC$10:CC$107,OFFSET('6. Patients'!$EX$9,1,MATCH($D52,'6. Patients'!$EY$9:$FT$9,0),ROWS('6. Patients'!DP$10:DP$107))),0)+
IFERROR(SUMPRODUCT('6. Patients'!CC$10:CC$107,OFFSET('6. Patients'!$FU$9,1,MATCH($D52,'6. Patients'!$FV$9:$GJ$9,0),ROWS('6. Patients'!DP$10:DP$107))),0),
IFERROR(SUMPRODUCT('6. Patients'!CC$10:CC$107,OFFSET('6. Patients'!$GK$9,1,MATCH($D52,'6. Patients'!$GL$9:$HG$9,0),ROWS('6. Patients'!DP$10:DP$107))),0)+
IFERROR(SUMPRODUCT('6. Patients'!CC$10:CC$107,OFFSET('6. Patients'!$HH$9,1,MATCH($D52,'6. Patients'!$HI$9:$HU$9,0),ROWS('6. Patients'!DP$10:DP$107))),0)+
IFERROR(SUMPRODUCT('6. Patients'!CC$10:CC$107,OFFSET('6. Patients'!$HV$9,1,MATCH($D52,'6. Patients'!$HW$9:$IR$9,0),ROWS('6. Patients'!DP$10:DP$107))),0)+
IFERROR(SUMPRODUCT('6. Patients'!CC$10:CC$107,OFFSET('6. Patients'!$IS$9,1,MATCH($D52,'6. Patients'!$IT$9:$JH$9,0),ROWS('6. Patients'!DP$10:DP$107))),0),
IFERROR(SUMPRODUCT('6. Patients'!CC$10:CC$107,OFFSET('6. Patients'!$JI$9,1,MATCH($D52,'6. Patients'!$JJ$9:$KE$9,0),ROWS('6. Patients'!DP$10:DP$107))),0)+
IFERROR(SUMPRODUCT('6. Patients'!CC$10:CC$107,OFFSET('6. Patients'!$KF$9,1,MATCH($D52,'6. Patients'!$KG$9:$KS$9,0),ROWS('6. Patients'!DP$10:DP$107))),0)+
IFERROR(SUMPRODUCT('6. Patients'!CC$10:CC$107,OFFSET('6. Patients'!$KT$9,1,MATCH($D52,'6. Patients'!$KU$9:$LP$9,0),ROWS('6. Patients'!DP$10:DP$107))),0)+
IFERROR(SUMPRODUCT('6. Patients'!CC$10:CC$107,OFFSET('6. Patients'!$LQ$9,1,MATCH($D52,'6. Patients'!$LR$9:$MF$9,0),ROWS('6. Patients'!DP$10:DP$107))),0))+
IFERROR(VLOOKUP($D52,$H$109:$L$139,COLUMNS($H$108:$J$108)-1+K$7,0)*$E52*$F52*'1. General Inputs'!$J$18,0),0)</f>
        <v>0</v>
      </c>
      <c r="L52" s="3">
        <f ca="1">ROUNDUP($F52*$E52*CHOOSE(L$7,
IFERROR(SUMPRODUCT('6. Patients'!CD$10:CD$107,OFFSET('6. Patients'!$DM$9,1,MATCH($D52,'6. Patients'!$DN$9:$EI$9,0),ROWS('6. Patients'!DQ$10:DQ$107))),0)+
IFERROR(SUMPRODUCT('6. Patients'!CD$10:CD$107,OFFSET('6. Patients'!$EJ$9,1,MATCH($D52,'6. Patients'!$EK$9:$EW$9,0),ROWS('6. Patients'!DQ$10:DQ$107))),0)+
IFERROR(SUMPRODUCT('6. Patients'!CD$10:CD$107,OFFSET('6. Patients'!$EX$9,1,MATCH($D52,'6. Patients'!$EY$9:$FT$9,0),ROWS('6. Patients'!DQ$10:DQ$107))),0)+
IFERROR(SUMPRODUCT('6. Patients'!CD$10:CD$107,OFFSET('6. Patients'!$FU$9,1,MATCH($D52,'6. Patients'!$FV$9:$GJ$9,0),ROWS('6. Patients'!DQ$10:DQ$107))),0),
IFERROR(SUMPRODUCT('6. Patients'!CD$10:CD$107,OFFSET('6. Patients'!$GK$9,1,MATCH($D52,'6. Patients'!$GL$9:$HG$9,0),ROWS('6. Patients'!DQ$10:DQ$107))),0)+
IFERROR(SUMPRODUCT('6. Patients'!CD$10:CD$107,OFFSET('6. Patients'!$HH$9,1,MATCH($D52,'6. Patients'!$HI$9:$HU$9,0),ROWS('6. Patients'!DQ$10:DQ$107))),0)+
IFERROR(SUMPRODUCT('6. Patients'!CD$10:CD$107,OFFSET('6. Patients'!$HV$9,1,MATCH($D52,'6. Patients'!$HW$9:$IR$9,0),ROWS('6. Patients'!DQ$10:DQ$107))),0)+
IFERROR(SUMPRODUCT('6. Patients'!CD$10:CD$107,OFFSET('6. Patients'!$IS$9,1,MATCH($D52,'6. Patients'!$IT$9:$JH$9,0),ROWS('6. Patients'!DQ$10:DQ$107))),0),
IFERROR(SUMPRODUCT('6. Patients'!CD$10:CD$107,OFFSET('6. Patients'!$JI$9,1,MATCH($D52,'6. Patients'!$JJ$9:$KE$9,0),ROWS('6. Patients'!DQ$10:DQ$107))),0)+
IFERROR(SUMPRODUCT('6. Patients'!CD$10:CD$107,OFFSET('6. Patients'!$KF$9,1,MATCH($D52,'6. Patients'!$KG$9:$KS$9,0),ROWS('6. Patients'!DQ$10:DQ$107))),0)+
IFERROR(SUMPRODUCT('6. Patients'!CD$10:CD$107,OFFSET('6. Patients'!$KT$9,1,MATCH($D52,'6. Patients'!$KU$9:$LP$9,0),ROWS('6. Patients'!DQ$10:DQ$107))),0)+
IFERROR(SUMPRODUCT('6. Patients'!CD$10:CD$107,OFFSET('6. Patients'!$LQ$9,1,MATCH($D52,'6. Patients'!$LR$9:$MF$9,0),ROWS('6. Patients'!DQ$10:DQ$107))),0))+
IFERROR(VLOOKUP($D52,$H$109:$L$139,COLUMNS($H$108:$J$108)-1+L$7,0)*$E52*$F52*'1. General Inputs'!$J$18,0),0)</f>
        <v>0</v>
      </c>
      <c r="M52" s="3">
        <f ca="1">ROUNDUP($F52*$E52*CHOOSE(M$7,
IFERROR(SUMPRODUCT('6. Patients'!CE$10:CE$107,OFFSET('6. Patients'!$DM$9,1,MATCH($D52,'6. Patients'!$DN$9:$EI$9,0),ROWS('6. Patients'!DR$10:DR$107))),0)+
IFERROR(SUMPRODUCT('6. Patients'!CE$10:CE$107,OFFSET('6. Patients'!$EJ$9,1,MATCH($D52,'6. Patients'!$EK$9:$EW$9,0),ROWS('6. Patients'!DR$10:DR$107))),0)+
IFERROR(SUMPRODUCT('6. Patients'!CE$10:CE$107,OFFSET('6. Patients'!$EX$9,1,MATCH($D52,'6. Patients'!$EY$9:$FT$9,0),ROWS('6. Patients'!DR$10:DR$107))),0)+
IFERROR(SUMPRODUCT('6. Patients'!CE$10:CE$107,OFFSET('6. Patients'!$FU$9,1,MATCH($D52,'6. Patients'!$FV$9:$GJ$9,0),ROWS('6. Patients'!DR$10:DR$107))),0),
IFERROR(SUMPRODUCT('6. Patients'!CE$10:CE$107,OFFSET('6. Patients'!$GK$9,1,MATCH($D52,'6. Patients'!$GL$9:$HG$9,0),ROWS('6. Patients'!DR$10:DR$107))),0)+
IFERROR(SUMPRODUCT('6. Patients'!CE$10:CE$107,OFFSET('6. Patients'!$HH$9,1,MATCH($D52,'6. Patients'!$HI$9:$HU$9,0),ROWS('6. Patients'!DR$10:DR$107))),0)+
IFERROR(SUMPRODUCT('6. Patients'!CE$10:CE$107,OFFSET('6. Patients'!$HV$9,1,MATCH($D52,'6. Patients'!$HW$9:$IR$9,0),ROWS('6. Patients'!DR$10:DR$107))),0)+
IFERROR(SUMPRODUCT('6. Patients'!CE$10:CE$107,OFFSET('6. Patients'!$IS$9,1,MATCH($D52,'6. Patients'!$IT$9:$JH$9,0),ROWS('6. Patients'!DR$10:DR$107))),0),
IFERROR(SUMPRODUCT('6. Patients'!CE$10:CE$107,OFFSET('6. Patients'!$JI$9,1,MATCH($D52,'6. Patients'!$JJ$9:$KE$9,0),ROWS('6. Patients'!DR$10:DR$107))),0)+
IFERROR(SUMPRODUCT('6. Patients'!CE$10:CE$107,OFFSET('6. Patients'!$KF$9,1,MATCH($D52,'6. Patients'!$KG$9:$KS$9,0),ROWS('6. Patients'!DR$10:DR$107))),0)+
IFERROR(SUMPRODUCT('6. Patients'!CE$10:CE$107,OFFSET('6. Patients'!$KT$9,1,MATCH($D52,'6. Patients'!$KU$9:$LP$9,0),ROWS('6. Patients'!DR$10:DR$107))),0)+
IFERROR(SUMPRODUCT('6. Patients'!CE$10:CE$107,OFFSET('6. Patients'!$LQ$9,1,MATCH($D52,'6. Patients'!$LR$9:$MF$9,0),ROWS('6. Patients'!DR$10:DR$107))),0))+
IFERROR(VLOOKUP($D52,$H$109:$L$139,COLUMNS($H$108:$J$108)-1+M$7,0)*$E52*$F52*'1. General Inputs'!$J$18,0),0)</f>
        <v>0</v>
      </c>
      <c r="N52" s="3">
        <f ca="1">ROUNDUP($F52*$E52*CHOOSE(N$7,
IFERROR(SUMPRODUCT('6. Patients'!CF$10:CF$107,OFFSET('6. Patients'!$DM$9,1,MATCH($D52,'6. Patients'!$DN$9:$EI$9,0),ROWS('6. Patients'!DS$10:DS$107))),0)+
IFERROR(SUMPRODUCT('6. Patients'!CF$10:CF$107,OFFSET('6. Patients'!$EJ$9,1,MATCH($D52,'6. Patients'!$EK$9:$EW$9,0),ROWS('6. Patients'!DS$10:DS$107))),0)+
IFERROR(SUMPRODUCT('6. Patients'!CF$10:CF$107,OFFSET('6. Patients'!$EX$9,1,MATCH($D52,'6. Patients'!$EY$9:$FT$9,0),ROWS('6. Patients'!DS$10:DS$107))),0)+
IFERROR(SUMPRODUCT('6. Patients'!CF$10:CF$107,OFFSET('6. Patients'!$FU$9,1,MATCH($D52,'6. Patients'!$FV$9:$GJ$9,0),ROWS('6. Patients'!DS$10:DS$107))),0),
IFERROR(SUMPRODUCT('6. Patients'!CF$10:CF$107,OFFSET('6. Patients'!$GK$9,1,MATCH($D52,'6. Patients'!$GL$9:$HG$9,0),ROWS('6. Patients'!DS$10:DS$107))),0)+
IFERROR(SUMPRODUCT('6. Patients'!CF$10:CF$107,OFFSET('6. Patients'!$HH$9,1,MATCH($D52,'6. Patients'!$HI$9:$HU$9,0),ROWS('6. Patients'!DS$10:DS$107))),0)+
IFERROR(SUMPRODUCT('6. Patients'!CF$10:CF$107,OFFSET('6. Patients'!$HV$9,1,MATCH($D52,'6. Patients'!$HW$9:$IR$9,0),ROWS('6. Patients'!DS$10:DS$107))),0)+
IFERROR(SUMPRODUCT('6. Patients'!CF$10:CF$107,OFFSET('6. Patients'!$IS$9,1,MATCH($D52,'6. Patients'!$IT$9:$JH$9,0),ROWS('6. Patients'!DS$10:DS$107))),0),
IFERROR(SUMPRODUCT('6. Patients'!CF$10:CF$107,OFFSET('6. Patients'!$JI$9,1,MATCH($D52,'6. Patients'!$JJ$9:$KE$9,0),ROWS('6. Patients'!DS$10:DS$107))),0)+
IFERROR(SUMPRODUCT('6. Patients'!CF$10:CF$107,OFFSET('6. Patients'!$KF$9,1,MATCH($D52,'6. Patients'!$KG$9:$KS$9,0),ROWS('6. Patients'!DS$10:DS$107))),0)+
IFERROR(SUMPRODUCT('6. Patients'!CF$10:CF$107,OFFSET('6. Patients'!$KT$9,1,MATCH($D52,'6. Patients'!$KU$9:$LP$9,0),ROWS('6. Patients'!DS$10:DS$107))),0)+
IFERROR(SUMPRODUCT('6. Patients'!CF$10:CF$107,OFFSET('6. Patients'!$LQ$9,1,MATCH($D52,'6. Patients'!$LR$9:$MF$9,0),ROWS('6. Patients'!DS$10:DS$107))),0))+
IFERROR(VLOOKUP($D52,$H$109:$L$139,COLUMNS($H$108:$J$108)-1+N$7,0)*$E52*$F52*'1. General Inputs'!$J$18,0),0)</f>
        <v>0</v>
      </c>
      <c r="O52" s="3">
        <f ca="1">ROUNDUP($F52*$E52*CHOOSE(O$7,
IFERROR(SUMPRODUCT('6. Patients'!CG$10:CG$107,OFFSET('6. Patients'!$DM$9,1,MATCH($D52,'6. Patients'!$DN$9:$EI$9,0),ROWS('6. Patients'!DT$10:DT$107))),0)+
IFERROR(SUMPRODUCT('6. Patients'!CG$10:CG$107,OFFSET('6. Patients'!$EJ$9,1,MATCH($D52,'6. Patients'!$EK$9:$EW$9,0),ROWS('6. Patients'!DT$10:DT$107))),0)+
IFERROR(SUMPRODUCT('6. Patients'!CG$10:CG$107,OFFSET('6. Patients'!$EX$9,1,MATCH($D52,'6. Patients'!$EY$9:$FT$9,0),ROWS('6. Patients'!DT$10:DT$107))),0)+
IFERROR(SUMPRODUCT('6. Patients'!CG$10:CG$107,OFFSET('6. Patients'!$FU$9,1,MATCH($D52,'6. Patients'!$FV$9:$GJ$9,0),ROWS('6. Patients'!DT$10:DT$107))),0),
IFERROR(SUMPRODUCT('6. Patients'!CG$10:CG$107,OFFSET('6. Patients'!$GK$9,1,MATCH($D52,'6. Patients'!$GL$9:$HG$9,0),ROWS('6. Patients'!DT$10:DT$107))),0)+
IFERROR(SUMPRODUCT('6. Patients'!CG$10:CG$107,OFFSET('6. Patients'!$HH$9,1,MATCH($D52,'6. Patients'!$HI$9:$HU$9,0),ROWS('6. Patients'!DT$10:DT$107))),0)+
IFERROR(SUMPRODUCT('6. Patients'!CG$10:CG$107,OFFSET('6. Patients'!$HV$9,1,MATCH($D52,'6. Patients'!$HW$9:$IR$9,0),ROWS('6. Patients'!DT$10:DT$107))),0)+
IFERROR(SUMPRODUCT('6. Patients'!CG$10:CG$107,OFFSET('6. Patients'!$IS$9,1,MATCH($D52,'6. Patients'!$IT$9:$JH$9,0),ROWS('6. Patients'!DT$10:DT$107))),0),
IFERROR(SUMPRODUCT('6. Patients'!CG$10:CG$107,OFFSET('6. Patients'!$JI$9,1,MATCH($D52,'6. Patients'!$JJ$9:$KE$9,0),ROWS('6. Patients'!DT$10:DT$107))),0)+
IFERROR(SUMPRODUCT('6. Patients'!CG$10:CG$107,OFFSET('6. Patients'!$KF$9,1,MATCH($D52,'6. Patients'!$KG$9:$KS$9,0),ROWS('6. Patients'!DT$10:DT$107))),0)+
IFERROR(SUMPRODUCT('6. Patients'!CG$10:CG$107,OFFSET('6. Patients'!$KT$9,1,MATCH($D52,'6. Patients'!$KU$9:$LP$9,0),ROWS('6. Patients'!DT$10:DT$107))),0)+
IFERROR(SUMPRODUCT('6. Patients'!CG$10:CG$107,OFFSET('6. Patients'!$LQ$9,1,MATCH($D52,'6. Patients'!$LR$9:$MF$9,0),ROWS('6. Patients'!DT$10:DT$107))),0))+
IFERROR(VLOOKUP($D52,$H$109:$L$139,COLUMNS($H$108:$J$108)-1+O$7,0)*$E52*$F52*'1. General Inputs'!$J$18,0),0)</f>
        <v>0</v>
      </c>
      <c r="P52" s="3">
        <f ca="1">ROUNDUP($F52*$E52*CHOOSE(P$7,
IFERROR(SUMPRODUCT('6. Patients'!CH$10:CH$107,OFFSET('6. Patients'!$DM$9,1,MATCH($D52,'6. Patients'!$DN$9:$EI$9,0),ROWS('6. Patients'!DU$10:DU$107))),0)+
IFERROR(SUMPRODUCT('6. Patients'!CH$10:CH$107,OFFSET('6. Patients'!$EJ$9,1,MATCH($D52,'6. Patients'!$EK$9:$EW$9,0),ROWS('6. Patients'!DU$10:DU$107))),0)+
IFERROR(SUMPRODUCT('6. Patients'!CH$10:CH$107,OFFSET('6. Patients'!$EX$9,1,MATCH($D52,'6. Patients'!$EY$9:$FT$9,0),ROWS('6. Patients'!DU$10:DU$107))),0)+
IFERROR(SUMPRODUCT('6. Patients'!CH$10:CH$107,OFFSET('6. Patients'!$FU$9,1,MATCH($D52,'6. Patients'!$FV$9:$GJ$9,0),ROWS('6. Patients'!DU$10:DU$107))),0),
IFERROR(SUMPRODUCT('6. Patients'!CH$10:CH$107,OFFSET('6. Patients'!$GK$9,1,MATCH($D52,'6. Patients'!$GL$9:$HG$9,0),ROWS('6. Patients'!DU$10:DU$107))),0)+
IFERROR(SUMPRODUCT('6. Patients'!CH$10:CH$107,OFFSET('6. Patients'!$HH$9,1,MATCH($D52,'6. Patients'!$HI$9:$HU$9,0),ROWS('6. Patients'!DU$10:DU$107))),0)+
IFERROR(SUMPRODUCT('6. Patients'!CH$10:CH$107,OFFSET('6. Patients'!$HV$9,1,MATCH($D52,'6. Patients'!$HW$9:$IR$9,0),ROWS('6. Patients'!DU$10:DU$107))),0)+
IFERROR(SUMPRODUCT('6. Patients'!CH$10:CH$107,OFFSET('6. Patients'!$IS$9,1,MATCH($D52,'6. Patients'!$IT$9:$JH$9,0),ROWS('6. Patients'!DU$10:DU$107))),0),
IFERROR(SUMPRODUCT('6. Patients'!CH$10:CH$107,OFFSET('6. Patients'!$JI$9,1,MATCH($D52,'6. Patients'!$JJ$9:$KE$9,0),ROWS('6. Patients'!DU$10:DU$107))),0)+
IFERROR(SUMPRODUCT('6. Patients'!CH$10:CH$107,OFFSET('6. Patients'!$KF$9,1,MATCH($D52,'6. Patients'!$KG$9:$KS$9,0),ROWS('6. Patients'!DU$10:DU$107))),0)+
IFERROR(SUMPRODUCT('6. Patients'!CH$10:CH$107,OFFSET('6. Patients'!$KT$9,1,MATCH($D52,'6. Patients'!$KU$9:$LP$9,0),ROWS('6. Patients'!DU$10:DU$107))),0)+
IFERROR(SUMPRODUCT('6. Patients'!CH$10:CH$107,OFFSET('6. Patients'!$LQ$9,1,MATCH($D52,'6. Patients'!$LR$9:$MF$9,0),ROWS('6. Patients'!DU$10:DU$107))),0))+
IFERROR(VLOOKUP($D52,$H$109:$L$139,COLUMNS($H$108:$J$108)-1+P$7,0)*$E52*$F52*'1. General Inputs'!$J$18,0),0)</f>
        <v>0</v>
      </c>
      <c r="Q52" s="3">
        <f ca="1">ROUNDUP($F52*$E52*CHOOSE(Q$7,
IFERROR(SUMPRODUCT('6. Patients'!CI$10:CI$107,OFFSET('6. Patients'!$DM$9,1,MATCH($D52,'6. Patients'!$DN$9:$EI$9,0),ROWS('6. Patients'!DV$10:DV$107))),0)+
IFERROR(SUMPRODUCT('6. Patients'!CI$10:CI$107,OFFSET('6. Patients'!$EJ$9,1,MATCH($D52,'6. Patients'!$EK$9:$EW$9,0),ROWS('6. Patients'!DV$10:DV$107))),0)+
IFERROR(SUMPRODUCT('6. Patients'!CI$10:CI$107,OFFSET('6. Patients'!$EX$9,1,MATCH($D52,'6. Patients'!$EY$9:$FT$9,0),ROWS('6. Patients'!DV$10:DV$107))),0)+
IFERROR(SUMPRODUCT('6. Patients'!CI$10:CI$107,OFFSET('6. Patients'!$FU$9,1,MATCH($D52,'6. Patients'!$FV$9:$GJ$9,0),ROWS('6. Patients'!DV$10:DV$107))),0),
IFERROR(SUMPRODUCT('6. Patients'!CI$10:CI$107,OFFSET('6. Patients'!$GK$9,1,MATCH($D52,'6. Patients'!$GL$9:$HG$9,0),ROWS('6. Patients'!DV$10:DV$107))),0)+
IFERROR(SUMPRODUCT('6. Patients'!CI$10:CI$107,OFFSET('6. Patients'!$HH$9,1,MATCH($D52,'6. Patients'!$HI$9:$HU$9,0),ROWS('6. Patients'!DV$10:DV$107))),0)+
IFERROR(SUMPRODUCT('6. Patients'!CI$10:CI$107,OFFSET('6. Patients'!$HV$9,1,MATCH($D52,'6. Patients'!$HW$9:$IR$9,0),ROWS('6. Patients'!DV$10:DV$107))),0)+
IFERROR(SUMPRODUCT('6. Patients'!CI$10:CI$107,OFFSET('6. Patients'!$IS$9,1,MATCH($D52,'6. Patients'!$IT$9:$JH$9,0),ROWS('6. Patients'!DV$10:DV$107))),0),
IFERROR(SUMPRODUCT('6. Patients'!CI$10:CI$107,OFFSET('6. Patients'!$JI$9,1,MATCH($D52,'6. Patients'!$JJ$9:$KE$9,0),ROWS('6. Patients'!DV$10:DV$107))),0)+
IFERROR(SUMPRODUCT('6. Patients'!CI$10:CI$107,OFFSET('6. Patients'!$KF$9,1,MATCH($D52,'6. Patients'!$KG$9:$KS$9,0),ROWS('6. Patients'!DV$10:DV$107))),0)+
IFERROR(SUMPRODUCT('6. Patients'!CI$10:CI$107,OFFSET('6. Patients'!$KT$9,1,MATCH($D52,'6. Patients'!$KU$9:$LP$9,0),ROWS('6. Patients'!DV$10:DV$107))),0)+
IFERROR(SUMPRODUCT('6. Patients'!CI$10:CI$107,OFFSET('6. Patients'!$LQ$9,1,MATCH($D52,'6. Patients'!$LR$9:$MF$9,0),ROWS('6. Patients'!DV$10:DV$107))),0))+
IFERROR(VLOOKUP($D52,$H$109:$L$139,COLUMNS($H$108:$J$108)-1+Q$7,0)*$E52*$F52*'1. General Inputs'!$J$18,0),0)</f>
        <v>0</v>
      </c>
      <c r="R52" s="3">
        <f ca="1">ROUNDUP($F52*$E52*CHOOSE(R$7,
IFERROR(SUMPRODUCT('6. Patients'!CJ$10:CJ$107,OFFSET('6. Patients'!$DM$9,1,MATCH($D52,'6. Patients'!$DN$9:$EI$9,0),ROWS('6. Patients'!DW$10:DW$107))),0)+
IFERROR(SUMPRODUCT('6. Patients'!CJ$10:CJ$107,OFFSET('6. Patients'!$EJ$9,1,MATCH($D52,'6. Patients'!$EK$9:$EW$9,0),ROWS('6. Patients'!DW$10:DW$107))),0)+
IFERROR(SUMPRODUCT('6. Patients'!CJ$10:CJ$107,OFFSET('6. Patients'!$EX$9,1,MATCH($D52,'6. Patients'!$EY$9:$FT$9,0),ROWS('6. Patients'!DW$10:DW$107))),0)+
IFERROR(SUMPRODUCT('6. Patients'!CJ$10:CJ$107,OFFSET('6. Patients'!$FU$9,1,MATCH($D52,'6. Patients'!$FV$9:$GJ$9,0),ROWS('6. Patients'!DW$10:DW$107))),0),
IFERROR(SUMPRODUCT('6. Patients'!CJ$10:CJ$107,OFFSET('6. Patients'!$GK$9,1,MATCH($D52,'6. Patients'!$GL$9:$HG$9,0),ROWS('6. Patients'!DW$10:DW$107))),0)+
IFERROR(SUMPRODUCT('6. Patients'!CJ$10:CJ$107,OFFSET('6. Patients'!$HH$9,1,MATCH($D52,'6. Patients'!$HI$9:$HU$9,0),ROWS('6. Patients'!DW$10:DW$107))),0)+
IFERROR(SUMPRODUCT('6. Patients'!CJ$10:CJ$107,OFFSET('6. Patients'!$HV$9,1,MATCH($D52,'6. Patients'!$HW$9:$IR$9,0),ROWS('6. Patients'!DW$10:DW$107))),0)+
IFERROR(SUMPRODUCT('6. Patients'!CJ$10:CJ$107,OFFSET('6. Patients'!$IS$9,1,MATCH($D52,'6. Patients'!$IT$9:$JH$9,0),ROWS('6. Patients'!DW$10:DW$107))),0),
IFERROR(SUMPRODUCT('6. Patients'!CJ$10:CJ$107,OFFSET('6. Patients'!$JI$9,1,MATCH($D52,'6. Patients'!$JJ$9:$KE$9,0),ROWS('6. Patients'!DW$10:DW$107))),0)+
IFERROR(SUMPRODUCT('6. Patients'!CJ$10:CJ$107,OFFSET('6. Patients'!$KF$9,1,MATCH($D52,'6. Patients'!$KG$9:$KS$9,0),ROWS('6. Patients'!DW$10:DW$107))),0)+
IFERROR(SUMPRODUCT('6. Patients'!CJ$10:CJ$107,OFFSET('6. Patients'!$KT$9,1,MATCH($D52,'6. Patients'!$KU$9:$LP$9,0),ROWS('6. Patients'!DW$10:DW$107))),0)+
IFERROR(SUMPRODUCT('6. Patients'!CJ$10:CJ$107,OFFSET('6. Patients'!$LQ$9,1,MATCH($D52,'6. Patients'!$LR$9:$MF$9,0),ROWS('6. Patients'!DW$10:DW$107))),0))+
IFERROR(VLOOKUP($D52,$H$109:$L$139,COLUMNS($H$108:$J$108)-1+R$7,0)*$E52*$F52*'1. General Inputs'!$J$18,0),0)</f>
        <v>0</v>
      </c>
      <c r="S52" s="3">
        <f ca="1">ROUNDUP($F52*$E52*CHOOSE(S$7,
IFERROR(SUMPRODUCT('6. Patients'!CK$10:CK$107,OFFSET('6. Patients'!$DM$9,1,MATCH($D52,'6. Patients'!$DN$9:$EI$9,0),ROWS('6. Patients'!DX$10:DX$107))),0)+
IFERROR(SUMPRODUCT('6. Patients'!CK$10:CK$107,OFFSET('6. Patients'!$EJ$9,1,MATCH($D52,'6. Patients'!$EK$9:$EW$9,0),ROWS('6. Patients'!DX$10:DX$107))),0)+
IFERROR(SUMPRODUCT('6. Patients'!CK$10:CK$107,OFFSET('6. Patients'!$EX$9,1,MATCH($D52,'6. Patients'!$EY$9:$FT$9,0),ROWS('6. Patients'!DX$10:DX$107))),0)+
IFERROR(SUMPRODUCT('6. Patients'!CK$10:CK$107,OFFSET('6. Patients'!$FU$9,1,MATCH($D52,'6. Patients'!$FV$9:$GJ$9,0),ROWS('6. Patients'!DX$10:DX$107))),0),
IFERROR(SUMPRODUCT('6. Patients'!CK$10:CK$107,OFFSET('6. Patients'!$GK$9,1,MATCH($D52,'6. Patients'!$GL$9:$HG$9,0),ROWS('6. Patients'!DX$10:DX$107))),0)+
IFERROR(SUMPRODUCT('6. Patients'!CK$10:CK$107,OFFSET('6. Patients'!$HH$9,1,MATCH($D52,'6. Patients'!$HI$9:$HU$9,0),ROWS('6. Patients'!DX$10:DX$107))),0)+
IFERROR(SUMPRODUCT('6. Patients'!CK$10:CK$107,OFFSET('6. Patients'!$HV$9,1,MATCH($D52,'6. Patients'!$HW$9:$IR$9,0),ROWS('6. Patients'!DX$10:DX$107))),0)+
IFERROR(SUMPRODUCT('6. Patients'!CK$10:CK$107,OFFSET('6. Patients'!$IS$9,1,MATCH($D52,'6. Patients'!$IT$9:$JH$9,0),ROWS('6. Patients'!DX$10:DX$107))),0),
IFERROR(SUMPRODUCT('6. Patients'!CK$10:CK$107,OFFSET('6. Patients'!$JI$9,1,MATCH($D52,'6. Patients'!$JJ$9:$KE$9,0),ROWS('6. Patients'!DX$10:DX$107))),0)+
IFERROR(SUMPRODUCT('6. Patients'!CK$10:CK$107,OFFSET('6. Patients'!$KF$9,1,MATCH($D52,'6. Patients'!$KG$9:$KS$9,0),ROWS('6. Patients'!DX$10:DX$107))),0)+
IFERROR(SUMPRODUCT('6. Patients'!CK$10:CK$107,OFFSET('6. Patients'!$KT$9,1,MATCH($D52,'6. Patients'!$KU$9:$LP$9,0),ROWS('6. Patients'!DX$10:DX$107))),0)+
IFERROR(SUMPRODUCT('6. Patients'!CK$10:CK$107,OFFSET('6. Patients'!$LQ$9,1,MATCH($D52,'6. Patients'!$LR$9:$MF$9,0),ROWS('6. Patients'!DX$10:DX$107))),0))+
IFERROR(VLOOKUP($D52,$H$109:$L$139,COLUMNS($H$108:$J$108)-1+S$7,0)*$E52*$F52*'1. General Inputs'!$J$18,0),0)</f>
        <v>0</v>
      </c>
      <c r="T52" s="3">
        <f ca="1">ROUNDUP($F52*$E52*CHOOSE(T$7,
IFERROR(SUMPRODUCT('6. Patients'!CL$10:CL$107,OFFSET('6. Patients'!$DM$9,1,MATCH($D52,'6. Patients'!$DN$9:$EI$9,0),ROWS('6. Patients'!DY$10:DY$107))),0)+
IFERROR(SUMPRODUCT('6. Patients'!CL$10:CL$107,OFFSET('6. Patients'!$EJ$9,1,MATCH($D52,'6. Patients'!$EK$9:$EW$9,0),ROWS('6. Patients'!DY$10:DY$107))),0)+
IFERROR(SUMPRODUCT('6. Patients'!CL$10:CL$107,OFFSET('6. Patients'!$EX$9,1,MATCH($D52,'6. Patients'!$EY$9:$FT$9,0),ROWS('6. Patients'!DY$10:DY$107))),0)+
IFERROR(SUMPRODUCT('6. Patients'!CL$10:CL$107,OFFSET('6. Patients'!$FU$9,1,MATCH($D52,'6. Patients'!$FV$9:$GJ$9,0),ROWS('6. Patients'!DY$10:DY$107))),0),
IFERROR(SUMPRODUCT('6. Patients'!CL$10:CL$107,OFFSET('6. Patients'!$GK$9,1,MATCH($D52,'6. Patients'!$GL$9:$HG$9,0),ROWS('6. Patients'!DY$10:DY$107))),0)+
IFERROR(SUMPRODUCT('6. Patients'!CL$10:CL$107,OFFSET('6. Patients'!$HH$9,1,MATCH($D52,'6. Patients'!$HI$9:$HU$9,0),ROWS('6. Patients'!DY$10:DY$107))),0)+
IFERROR(SUMPRODUCT('6. Patients'!CL$10:CL$107,OFFSET('6. Patients'!$HV$9,1,MATCH($D52,'6. Patients'!$HW$9:$IR$9,0),ROWS('6. Patients'!DY$10:DY$107))),0)+
IFERROR(SUMPRODUCT('6. Patients'!CL$10:CL$107,OFFSET('6. Patients'!$IS$9,1,MATCH($D52,'6. Patients'!$IT$9:$JH$9,0),ROWS('6. Patients'!DY$10:DY$107))),0),
IFERROR(SUMPRODUCT('6. Patients'!CL$10:CL$107,OFFSET('6. Patients'!$JI$9,1,MATCH($D52,'6. Patients'!$JJ$9:$KE$9,0),ROWS('6. Patients'!DY$10:DY$107))),0)+
IFERROR(SUMPRODUCT('6. Patients'!CL$10:CL$107,OFFSET('6. Patients'!$KF$9,1,MATCH($D52,'6. Patients'!$KG$9:$KS$9,0),ROWS('6. Patients'!DY$10:DY$107))),0)+
IFERROR(SUMPRODUCT('6. Patients'!CL$10:CL$107,OFFSET('6. Patients'!$KT$9,1,MATCH($D52,'6. Patients'!$KU$9:$LP$9,0),ROWS('6. Patients'!DY$10:DY$107))),0)+
IFERROR(SUMPRODUCT('6. Patients'!CL$10:CL$107,OFFSET('6. Patients'!$LQ$9,1,MATCH($D52,'6. Patients'!$LR$9:$MF$9,0),ROWS('6. Patients'!DY$10:DY$107))),0))+
IFERROR(VLOOKUP($D52,$H$109:$L$139,COLUMNS($H$108:$J$108)-1+T$7,0)*$E52*$F52*'1. General Inputs'!$J$18,0),0)</f>
        <v>0</v>
      </c>
      <c r="U52" s="3">
        <f ca="1">ROUNDUP($F52*$E52*CHOOSE(U$7,
IFERROR(SUMPRODUCT('6. Patients'!CM$10:CM$107,OFFSET('6. Patients'!$DM$9,1,MATCH($D52,'6. Patients'!$DN$9:$EI$9,0),ROWS('6. Patients'!DZ$10:DZ$107))),0)+
IFERROR(SUMPRODUCT('6. Patients'!CM$10:CM$107,OFFSET('6. Patients'!$EJ$9,1,MATCH($D52,'6. Patients'!$EK$9:$EW$9,0),ROWS('6. Patients'!DZ$10:DZ$107))),0)+
IFERROR(SUMPRODUCT('6. Patients'!CM$10:CM$107,OFFSET('6. Patients'!$EX$9,1,MATCH($D52,'6. Patients'!$EY$9:$FT$9,0),ROWS('6. Patients'!DZ$10:DZ$107))),0)+
IFERROR(SUMPRODUCT('6. Patients'!CM$10:CM$107,OFFSET('6. Patients'!$FU$9,1,MATCH($D52,'6. Patients'!$FV$9:$GJ$9,0),ROWS('6. Patients'!DZ$10:DZ$107))),0),
IFERROR(SUMPRODUCT('6. Patients'!CM$10:CM$107,OFFSET('6. Patients'!$GK$9,1,MATCH($D52,'6. Patients'!$GL$9:$HG$9,0),ROWS('6. Patients'!DZ$10:DZ$107))),0)+
IFERROR(SUMPRODUCT('6. Patients'!CM$10:CM$107,OFFSET('6. Patients'!$HH$9,1,MATCH($D52,'6. Patients'!$HI$9:$HU$9,0),ROWS('6. Patients'!DZ$10:DZ$107))),0)+
IFERROR(SUMPRODUCT('6. Patients'!CM$10:CM$107,OFFSET('6. Patients'!$HV$9,1,MATCH($D52,'6. Patients'!$HW$9:$IR$9,0),ROWS('6. Patients'!DZ$10:DZ$107))),0)+
IFERROR(SUMPRODUCT('6. Patients'!CM$10:CM$107,OFFSET('6. Patients'!$IS$9,1,MATCH($D52,'6. Patients'!$IT$9:$JH$9,0),ROWS('6. Patients'!DZ$10:DZ$107))),0),
IFERROR(SUMPRODUCT('6. Patients'!CM$10:CM$107,OFFSET('6. Patients'!$JI$9,1,MATCH($D52,'6. Patients'!$JJ$9:$KE$9,0),ROWS('6. Patients'!DZ$10:DZ$107))),0)+
IFERROR(SUMPRODUCT('6. Patients'!CM$10:CM$107,OFFSET('6. Patients'!$KF$9,1,MATCH($D52,'6. Patients'!$KG$9:$KS$9,0),ROWS('6. Patients'!DZ$10:DZ$107))),0)+
IFERROR(SUMPRODUCT('6. Patients'!CM$10:CM$107,OFFSET('6. Patients'!$KT$9,1,MATCH($D52,'6. Patients'!$KU$9:$LP$9,0),ROWS('6. Patients'!DZ$10:DZ$107))),0)+
IFERROR(SUMPRODUCT('6. Patients'!CM$10:CM$107,OFFSET('6. Patients'!$LQ$9,1,MATCH($D52,'6. Patients'!$LR$9:$MF$9,0),ROWS('6. Patients'!DZ$10:DZ$107))),0))+
IFERROR(VLOOKUP($D52,$H$109:$L$139,COLUMNS($H$108:$J$108)-1+U$7,0)*$E52*$F52*'1. General Inputs'!$J$18,0),0)</f>
        <v>0</v>
      </c>
      <c r="V52" s="3">
        <f ca="1">ROUNDUP($F52*$E52*CHOOSE(V$7,
IFERROR(SUMPRODUCT('6. Patients'!CN$10:CN$107,OFFSET('6. Patients'!$DM$9,1,MATCH($D52,'6. Patients'!$DN$9:$EI$9,0),ROWS('6. Patients'!EA$10:EA$107))),0)+
IFERROR(SUMPRODUCT('6. Patients'!CN$10:CN$107,OFFSET('6. Patients'!$EJ$9,1,MATCH($D52,'6. Patients'!$EK$9:$EW$9,0),ROWS('6. Patients'!EA$10:EA$107))),0)+
IFERROR(SUMPRODUCT('6. Patients'!CN$10:CN$107,OFFSET('6. Patients'!$EX$9,1,MATCH($D52,'6. Patients'!$EY$9:$FT$9,0),ROWS('6. Patients'!EA$10:EA$107))),0)+
IFERROR(SUMPRODUCT('6. Patients'!CN$10:CN$107,OFFSET('6. Patients'!$FU$9,1,MATCH($D52,'6. Patients'!$FV$9:$GJ$9,0),ROWS('6. Patients'!EA$10:EA$107))),0),
IFERROR(SUMPRODUCT('6. Patients'!CN$10:CN$107,OFFSET('6. Patients'!$GK$9,1,MATCH($D52,'6. Patients'!$GL$9:$HG$9,0),ROWS('6. Patients'!EA$10:EA$107))),0)+
IFERROR(SUMPRODUCT('6. Patients'!CN$10:CN$107,OFFSET('6. Patients'!$HH$9,1,MATCH($D52,'6. Patients'!$HI$9:$HU$9,0),ROWS('6. Patients'!EA$10:EA$107))),0)+
IFERROR(SUMPRODUCT('6. Patients'!CN$10:CN$107,OFFSET('6. Patients'!$HV$9,1,MATCH($D52,'6. Patients'!$HW$9:$IR$9,0),ROWS('6. Patients'!EA$10:EA$107))),0)+
IFERROR(SUMPRODUCT('6. Patients'!CN$10:CN$107,OFFSET('6. Patients'!$IS$9,1,MATCH($D52,'6. Patients'!$IT$9:$JH$9,0),ROWS('6. Patients'!EA$10:EA$107))),0),
IFERROR(SUMPRODUCT('6. Patients'!CN$10:CN$107,OFFSET('6. Patients'!$JI$9,1,MATCH($D52,'6. Patients'!$JJ$9:$KE$9,0),ROWS('6. Patients'!EA$10:EA$107))),0)+
IFERROR(SUMPRODUCT('6. Patients'!CN$10:CN$107,OFFSET('6. Patients'!$KF$9,1,MATCH($D52,'6. Patients'!$KG$9:$KS$9,0),ROWS('6. Patients'!EA$10:EA$107))),0)+
IFERROR(SUMPRODUCT('6. Patients'!CN$10:CN$107,OFFSET('6. Patients'!$KT$9,1,MATCH($D52,'6. Patients'!$KU$9:$LP$9,0),ROWS('6. Patients'!EA$10:EA$107))),0)+
IFERROR(SUMPRODUCT('6. Patients'!CN$10:CN$107,OFFSET('6. Patients'!$LQ$9,1,MATCH($D52,'6. Patients'!$LR$9:$MF$9,0),ROWS('6. Patients'!EA$10:EA$107))),0))+
IFERROR(VLOOKUP($D52,$H$109:$L$139,COLUMNS($H$108:$J$108)-1+V$7,0)*$E52*$F52*'1. General Inputs'!$J$18,0),0)</f>
        <v>0</v>
      </c>
      <c r="W52" s="3">
        <f ca="1">ROUNDUP($F52*$E52*CHOOSE(W$7,
IFERROR(SUMPRODUCT('6. Patients'!CO$10:CO$107,OFFSET('6. Patients'!$DM$9,1,MATCH($D52,'6. Patients'!$DN$9:$EI$9,0),ROWS('6. Patients'!EB$10:EB$107))),0)+
IFERROR(SUMPRODUCT('6. Patients'!CO$10:CO$107,OFFSET('6. Patients'!$EJ$9,1,MATCH($D52,'6. Patients'!$EK$9:$EW$9,0),ROWS('6. Patients'!EB$10:EB$107))),0)+
IFERROR(SUMPRODUCT('6. Patients'!CO$10:CO$107,OFFSET('6. Patients'!$EX$9,1,MATCH($D52,'6. Patients'!$EY$9:$FT$9,0),ROWS('6. Patients'!EB$10:EB$107))),0)+
IFERROR(SUMPRODUCT('6. Patients'!CO$10:CO$107,OFFSET('6. Patients'!$FU$9,1,MATCH($D52,'6. Patients'!$FV$9:$GJ$9,0),ROWS('6. Patients'!EB$10:EB$107))),0),
IFERROR(SUMPRODUCT('6. Patients'!CO$10:CO$107,OFFSET('6. Patients'!$GK$9,1,MATCH($D52,'6. Patients'!$GL$9:$HG$9,0),ROWS('6. Patients'!EB$10:EB$107))),0)+
IFERROR(SUMPRODUCT('6. Patients'!CO$10:CO$107,OFFSET('6. Patients'!$HH$9,1,MATCH($D52,'6. Patients'!$HI$9:$HU$9,0),ROWS('6. Patients'!EB$10:EB$107))),0)+
IFERROR(SUMPRODUCT('6. Patients'!CO$10:CO$107,OFFSET('6. Patients'!$HV$9,1,MATCH($D52,'6. Patients'!$HW$9:$IR$9,0),ROWS('6. Patients'!EB$10:EB$107))),0)+
IFERROR(SUMPRODUCT('6. Patients'!CO$10:CO$107,OFFSET('6. Patients'!$IS$9,1,MATCH($D52,'6. Patients'!$IT$9:$JH$9,0),ROWS('6. Patients'!EB$10:EB$107))),0),
IFERROR(SUMPRODUCT('6. Patients'!CO$10:CO$107,OFFSET('6. Patients'!$JI$9,1,MATCH($D52,'6. Patients'!$JJ$9:$KE$9,0),ROWS('6. Patients'!EB$10:EB$107))),0)+
IFERROR(SUMPRODUCT('6. Patients'!CO$10:CO$107,OFFSET('6. Patients'!$KF$9,1,MATCH($D52,'6. Patients'!$KG$9:$KS$9,0),ROWS('6. Patients'!EB$10:EB$107))),0)+
IFERROR(SUMPRODUCT('6. Patients'!CO$10:CO$107,OFFSET('6. Patients'!$KT$9,1,MATCH($D52,'6. Patients'!$KU$9:$LP$9,0),ROWS('6. Patients'!EB$10:EB$107))),0)+
IFERROR(SUMPRODUCT('6. Patients'!CO$10:CO$107,OFFSET('6. Patients'!$LQ$9,1,MATCH($D52,'6. Patients'!$LR$9:$MF$9,0),ROWS('6. Patients'!EB$10:EB$107))),0))+
IFERROR(VLOOKUP($D52,$H$109:$L$139,COLUMNS($H$108:$J$108)-1+W$7,0)*$E52*$F52*'1. General Inputs'!$J$18,0),0)</f>
        <v>0</v>
      </c>
      <c r="X52" s="3">
        <f ca="1">ROUNDUP($F52*$E52*CHOOSE(X$7,
IFERROR(SUMPRODUCT('6. Patients'!CP$10:CP$107,OFFSET('6. Patients'!$DM$9,1,MATCH($D52,'6. Patients'!$DN$9:$EI$9,0),ROWS('6. Patients'!EC$10:EC$107))),0)+
IFERROR(SUMPRODUCT('6. Patients'!CP$10:CP$107,OFFSET('6. Patients'!$EJ$9,1,MATCH($D52,'6. Patients'!$EK$9:$EW$9,0),ROWS('6. Patients'!EC$10:EC$107))),0)+
IFERROR(SUMPRODUCT('6. Patients'!CP$10:CP$107,OFFSET('6. Patients'!$EX$9,1,MATCH($D52,'6. Patients'!$EY$9:$FT$9,0),ROWS('6. Patients'!EC$10:EC$107))),0)+
IFERROR(SUMPRODUCT('6. Patients'!CP$10:CP$107,OFFSET('6. Patients'!$FU$9,1,MATCH($D52,'6. Patients'!$FV$9:$GJ$9,0),ROWS('6. Patients'!EC$10:EC$107))),0),
IFERROR(SUMPRODUCT('6. Patients'!CP$10:CP$107,OFFSET('6. Patients'!$GK$9,1,MATCH($D52,'6. Patients'!$GL$9:$HG$9,0),ROWS('6. Patients'!EC$10:EC$107))),0)+
IFERROR(SUMPRODUCT('6. Patients'!CP$10:CP$107,OFFSET('6. Patients'!$HH$9,1,MATCH($D52,'6. Patients'!$HI$9:$HU$9,0),ROWS('6. Patients'!EC$10:EC$107))),0)+
IFERROR(SUMPRODUCT('6. Patients'!CP$10:CP$107,OFFSET('6. Patients'!$HV$9,1,MATCH($D52,'6. Patients'!$HW$9:$IR$9,0),ROWS('6. Patients'!EC$10:EC$107))),0)+
IFERROR(SUMPRODUCT('6. Patients'!CP$10:CP$107,OFFSET('6. Patients'!$IS$9,1,MATCH($D52,'6. Patients'!$IT$9:$JH$9,0),ROWS('6. Patients'!EC$10:EC$107))),0),
IFERROR(SUMPRODUCT('6. Patients'!CP$10:CP$107,OFFSET('6. Patients'!$JI$9,1,MATCH($D52,'6. Patients'!$JJ$9:$KE$9,0),ROWS('6. Patients'!EC$10:EC$107))),0)+
IFERROR(SUMPRODUCT('6. Patients'!CP$10:CP$107,OFFSET('6. Patients'!$KF$9,1,MATCH($D52,'6. Patients'!$KG$9:$KS$9,0),ROWS('6. Patients'!EC$10:EC$107))),0)+
IFERROR(SUMPRODUCT('6. Patients'!CP$10:CP$107,OFFSET('6. Patients'!$KT$9,1,MATCH($D52,'6. Patients'!$KU$9:$LP$9,0),ROWS('6. Patients'!EC$10:EC$107))),0)+
IFERROR(SUMPRODUCT('6. Patients'!CP$10:CP$107,OFFSET('6. Patients'!$LQ$9,1,MATCH($D52,'6. Patients'!$LR$9:$MF$9,0),ROWS('6. Patients'!EC$10:EC$107))),0))+
IFERROR(VLOOKUP($D52,$H$109:$L$139,COLUMNS($H$108:$J$108)-1+X$7,0)*$E52*$F52*'1. General Inputs'!$J$18,0),0)</f>
        <v>0</v>
      </c>
      <c r="Y52" s="3">
        <f ca="1">ROUNDUP($F52*$E52*CHOOSE(Y$7,
IFERROR(SUMPRODUCT('6. Patients'!CQ$10:CQ$107,OFFSET('6. Patients'!$DM$9,1,MATCH($D52,'6. Patients'!$DN$9:$EI$9,0),ROWS('6. Patients'!ED$10:ED$107))),0)+
IFERROR(SUMPRODUCT('6. Patients'!CQ$10:CQ$107,OFFSET('6. Patients'!$EJ$9,1,MATCH($D52,'6. Patients'!$EK$9:$EW$9,0),ROWS('6. Patients'!ED$10:ED$107))),0)+
IFERROR(SUMPRODUCT('6. Patients'!CQ$10:CQ$107,OFFSET('6. Patients'!$EX$9,1,MATCH($D52,'6. Patients'!$EY$9:$FT$9,0),ROWS('6. Patients'!ED$10:ED$107))),0)+
IFERROR(SUMPRODUCT('6. Patients'!CQ$10:CQ$107,OFFSET('6. Patients'!$FU$9,1,MATCH($D52,'6. Patients'!$FV$9:$GJ$9,0),ROWS('6. Patients'!ED$10:ED$107))),0),
IFERROR(SUMPRODUCT('6. Patients'!CQ$10:CQ$107,OFFSET('6. Patients'!$GK$9,1,MATCH($D52,'6. Patients'!$GL$9:$HG$9,0),ROWS('6. Patients'!ED$10:ED$107))),0)+
IFERROR(SUMPRODUCT('6. Patients'!CQ$10:CQ$107,OFFSET('6. Patients'!$HH$9,1,MATCH($D52,'6. Patients'!$HI$9:$HU$9,0),ROWS('6. Patients'!ED$10:ED$107))),0)+
IFERROR(SUMPRODUCT('6. Patients'!CQ$10:CQ$107,OFFSET('6. Patients'!$HV$9,1,MATCH($D52,'6. Patients'!$HW$9:$IR$9,0),ROWS('6. Patients'!ED$10:ED$107))),0)+
IFERROR(SUMPRODUCT('6. Patients'!CQ$10:CQ$107,OFFSET('6. Patients'!$IS$9,1,MATCH($D52,'6. Patients'!$IT$9:$JH$9,0),ROWS('6. Patients'!ED$10:ED$107))),0),
IFERROR(SUMPRODUCT('6. Patients'!CQ$10:CQ$107,OFFSET('6. Patients'!$JI$9,1,MATCH($D52,'6. Patients'!$JJ$9:$KE$9,0),ROWS('6. Patients'!ED$10:ED$107))),0)+
IFERROR(SUMPRODUCT('6. Patients'!CQ$10:CQ$107,OFFSET('6. Patients'!$KF$9,1,MATCH($D52,'6. Patients'!$KG$9:$KS$9,0),ROWS('6. Patients'!ED$10:ED$107))),0)+
IFERROR(SUMPRODUCT('6. Patients'!CQ$10:CQ$107,OFFSET('6. Patients'!$KT$9,1,MATCH($D52,'6. Patients'!$KU$9:$LP$9,0),ROWS('6. Patients'!ED$10:ED$107))),0)+
IFERROR(SUMPRODUCT('6. Patients'!CQ$10:CQ$107,OFFSET('6. Patients'!$LQ$9,1,MATCH($D52,'6. Patients'!$LR$9:$MF$9,0),ROWS('6. Patients'!ED$10:ED$107))),0))+
IFERROR(VLOOKUP($D52,$H$109:$L$139,COLUMNS($H$108:$J$108)-1+Y$7,0)*$E52*$F52*'1. General Inputs'!$J$18,0),0)</f>
        <v>0</v>
      </c>
      <c r="Z52" s="3">
        <f ca="1">ROUNDUP($F52*$E52*CHOOSE(Z$7,
IFERROR(SUMPRODUCT('6. Patients'!CR$10:CR$107,OFFSET('6. Patients'!$DM$9,1,MATCH($D52,'6. Patients'!$DN$9:$EI$9,0),ROWS('6. Patients'!EE$10:EE$107))),0)+
IFERROR(SUMPRODUCT('6. Patients'!CR$10:CR$107,OFFSET('6. Patients'!$EJ$9,1,MATCH($D52,'6. Patients'!$EK$9:$EW$9,0),ROWS('6. Patients'!EE$10:EE$107))),0)+
IFERROR(SUMPRODUCT('6. Patients'!CR$10:CR$107,OFFSET('6. Patients'!$EX$9,1,MATCH($D52,'6. Patients'!$EY$9:$FT$9,0),ROWS('6. Patients'!EE$10:EE$107))),0)+
IFERROR(SUMPRODUCT('6. Patients'!CR$10:CR$107,OFFSET('6. Patients'!$FU$9,1,MATCH($D52,'6. Patients'!$FV$9:$GJ$9,0),ROWS('6. Patients'!EE$10:EE$107))),0),
IFERROR(SUMPRODUCT('6. Patients'!CR$10:CR$107,OFFSET('6. Patients'!$GK$9,1,MATCH($D52,'6. Patients'!$GL$9:$HG$9,0),ROWS('6. Patients'!EE$10:EE$107))),0)+
IFERROR(SUMPRODUCT('6. Patients'!CR$10:CR$107,OFFSET('6. Patients'!$HH$9,1,MATCH($D52,'6. Patients'!$HI$9:$HU$9,0),ROWS('6. Patients'!EE$10:EE$107))),0)+
IFERROR(SUMPRODUCT('6. Patients'!CR$10:CR$107,OFFSET('6. Patients'!$HV$9,1,MATCH($D52,'6. Patients'!$HW$9:$IR$9,0),ROWS('6. Patients'!EE$10:EE$107))),0)+
IFERROR(SUMPRODUCT('6. Patients'!CR$10:CR$107,OFFSET('6. Patients'!$IS$9,1,MATCH($D52,'6. Patients'!$IT$9:$JH$9,0),ROWS('6. Patients'!EE$10:EE$107))),0),
IFERROR(SUMPRODUCT('6. Patients'!CR$10:CR$107,OFFSET('6. Patients'!$JI$9,1,MATCH($D52,'6. Patients'!$JJ$9:$KE$9,0),ROWS('6. Patients'!EE$10:EE$107))),0)+
IFERROR(SUMPRODUCT('6. Patients'!CR$10:CR$107,OFFSET('6. Patients'!$KF$9,1,MATCH($D52,'6. Patients'!$KG$9:$KS$9,0),ROWS('6. Patients'!EE$10:EE$107))),0)+
IFERROR(SUMPRODUCT('6. Patients'!CR$10:CR$107,OFFSET('6. Patients'!$KT$9,1,MATCH($D52,'6. Patients'!$KU$9:$LP$9,0),ROWS('6. Patients'!EE$10:EE$107))),0)+
IFERROR(SUMPRODUCT('6. Patients'!CR$10:CR$107,OFFSET('6. Patients'!$LQ$9,1,MATCH($D52,'6. Patients'!$LR$9:$MF$9,0),ROWS('6. Patients'!EE$10:EE$107))),0))+
IFERROR(VLOOKUP($D52,$H$109:$L$139,COLUMNS($H$108:$J$108)-1+Z$7,0)*$E52*$F52*'1. General Inputs'!$J$18,0),0)</f>
        <v>0</v>
      </c>
      <c r="AA52" s="3">
        <f ca="1">ROUNDUP($F52*$E52*CHOOSE(AA$7,
IFERROR(SUMPRODUCT('6. Patients'!CS$10:CS$107,OFFSET('6. Patients'!$DM$9,1,MATCH($D52,'6. Patients'!$DN$9:$EI$9,0),ROWS('6. Patients'!EF$10:EF$107))),0)+
IFERROR(SUMPRODUCT('6. Patients'!CS$10:CS$107,OFFSET('6. Patients'!$EJ$9,1,MATCH($D52,'6. Patients'!$EK$9:$EW$9,0),ROWS('6. Patients'!EF$10:EF$107))),0)+
IFERROR(SUMPRODUCT('6. Patients'!CS$10:CS$107,OFFSET('6. Patients'!$EX$9,1,MATCH($D52,'6. Patients'!$EY$9:$FT$9,0),ROWS('6. Patients'!EF$10:EF$107))),0)+
IFERROR(SUMPRODUCT('6. Patients'!CS$10:CS$107,OFFSET('6. Patients'!$FU$9,1,MATCH($D52,'6. Patients'!$FV$9:$GJ$9,0),ROWS('6. Patients'!EF$10:EF$107))),0),
IFERROR(SUMPRODUCT('6. Patients'!CS$10:CS$107,OFFSET('6. Patients'!$GK$9,1,MATCH($D52,'6. Patients'!$GL$9:$HG$9,0),ROWS('6. Patients'!EF$10:EF$107))),0)+
IFERROR(SUMPRODUCT('6. Patients'!CS$10:CS$107,OFFSET('6. Patients'!$HH$9,1,MATCH($D52,'6. Patients'!$HI$9:$HU$9,0),ROWS('6. Patients'!EF$10:EF$107))),0)+
IFERROR(SUMPRODUCT('6. Patients'!CS$10:CS$107,OFFSET('6. Patients'!$HV$9,1,MATCH($D52,'6. Patients'!$HW$9:$IR$9,0),ROWS('6. Patients'!EF$10:EF$107))),0)+
IFERROR(SUMPRODUCT('6. Patients'!CS$10:CS$107,OFFSET('6. Patients'!$IS$9,1,MATCH($D52,'6. Patients'!$IT$9:$JH$9,0),ROWS('6. Patients'!EF$10:EF$107))),0),
IFERROR(SUMPRODUCT('6. Patients'!CS$10:CS$107,OFFSET('6. Patients'!$JI$9,1,MATCH($D52,'6. Patients'!$JJ$9:$KE$9,0),ROWS('6. Patients'!EF$10:EF$107))),0)+
IFERROR(SUMPRODUCT('6. Patients'!CS$10:CS$107,OFFSET('6. Patients'!$KF$9,1,MATCH($D52,'6. Patients'!$KG$9:$KS$9,0),ROWS('6. Patients'!EF$10:EF$107))),0)+
IFERROR(SUMPRODUCT('6. Patients'!CS$10:CS$107,OFFSET('6. Patients'!$KT$9,1,MATCH($D52,'6. Patients'!$KU$9:$LP$9,0),ROWS('6. Patients'!EF$10:EF$107))),0)+
IFERROR(SUMPRODUCT('6. Patients'!CS$10:CS$107,OFFSET('6. Patients'!$LQ$9,1,MATCH($D52,'6. Patients'!$LR$9:$MF$9,0),ROWS('6. Patients'!EF$10:EF$107))),0))+
IFERROR(VLOOKUP($D52,$H$109:$L$139,COLUMNS($H$108:$J$108)-1+AA$7,0)*$E52*$F52*'1. General Inputs'!$J$18,0),0)</f>
        <v>0</v>
      </c>
      <c r="AB52" s="3">
        <f ca="1">ROUNDUP($F52*$E52*CHOOSE(AB$7,
IFERROR(SUMPRODUCT('6. Patients'!CT$10:CT$107,OFFSET('6. Patients'!$DM$9,1,MATCH($D52,'6. Patients'!$DN$9:$EI$9,0),ROWS('6. Patients'!EG$10:EG$107))),0)+
IFERROR(SUMPRODUCT('6. Patients'!CT$10:CT$107,OFFSET('6. Patients'!$EJ$9,1,MATCH($D52,'6. Patients'!$EK$9:$EW$9,0),ROWS('6. Patients'!EG$10:EG$107))),0)+
IFERROR(SUMPRODUCT('6. Patients'!CT$10:CT$107,OFFSET('6. Patients'!$EX$9,1,MATCH($D52,'6. Patients'!$EY$9:$FT$9,0),ROWS('6. Patients'!EG$10:EG$107))),0)+
IFERROR(SUMPRODUCT('6. Patients'!CT$10:CT$107,OFFSET('6. Patients'!$FU$9,1,MATCH($D52,'6. Patients'!$FV$9:$GJ$9,0),ROWS('6. Patients'!EG$10:EG$107))),0),
IFERROR(SUMPRODUCT('6. Patients'!CT$10:CT$107,OFFSET('6. Patients'!$GK$9,1,MATCH($D52,'6. Patients'!$GL$9:$HG$9,0),ROWS('6. Patients'!EG$10:EG$107))),0)+
IFERROR(SUMPRODUCT('6. Patients'!CT$10:CT$107,OFFSET('6. Patients'!$HH$9,1,MATCH($D52,'6. Patients'!$HI$9:$HU$9,0),ROWS('6. Patients'!EG$10:EG$107))),0)+
IFERROR(SUMPRODUCT('6. Patients'!CT$10:CT$107,OFFSET('6. Patients'!$HV$9,1,MATCH($D52,'6. Patients'!$HW$9:$IR$9,0),ROWS('6. Patients'!EG$10:EG$107))),0)+
IFERROR(SUMPRODUCT('6. Patients'!CT$10:CT$107,OFFSET('6. Patients'!$IS$9,1,MATCH($D52,'6. Patients'!$IT$9:$JH$9,0),ROWS('6. Patients'!EG$10:EG$107))),0),
IFERROR(SUMPRODUCT('6. Patients'!CT$10:CT$107,OFFSET('6. Patients'!$JI$9,1,MATCH($D52,'6. Patients'!$JJ$9:$KE$9,0),ROWS('6. Patients'!EG$10:EG$107))),0)+
IFERROR(SUMPRODUCT('6. Patients'!CT$10:CT$107,OFFSET('6. Patients'!$KF$9,1,MATCH($D52,'6. Patients'!$KG$9:$KS$9,0),ROWS('6. Patients'!EG$10:EG$107))),0)+
IFERROR(SUMPRODUCT('6. Patients'!CT$10:CT$107,OFFSET('6. Patients'!$KT$9,1,MATCH($D52,'6. Patients'!$KU$9:$LP$9,0),ROWS('6. Patients'!EG$10:EG$107))),0)+
IFERROR(SUMPRODUCT('6. Patients'!CT$10:CT$107,OFFSET('6. Patients'!$LQ$9,1,MATCH($D52,'6. Patients'!$LR$9:$MF$9,0),ROWS('6. Patients'!EG$10:EG$107))),0))+
IFERROR(VLOOKUP($D52,$H$109:$L$139,COLUMNS($H$108:$J$108)-1+AB$7,0)*$E52*$F52*'1. General Inputs'!$J$18,0),0)</f>
        <v>0</v>
      </c>
      <c r="AC52" s="3">
        <f ca="1">ROUNDUP($F52*$E52*CHOOSE(AC$7,
IFERROR(SUMPRODUCT('6. Patients'!CU$10:CU$107,OFFSET('6. Patients'!$DM$9,1,MATCH($D52,'6. Patients'!$DN$9:$EI$9,0),ROWS('6. Patients'!EH$10:EH$107))),0)+
IFERROR(SUMPRODUCT('6. Patients'!CU$10:CU$107,OFFSET('6. Patients'!$EJ$9,1,MATCH($D52,'6. Patients'!$EK$9:$EW$9,0),ROWS('6. Patients'!EH$10:EH$107))),0)+
IFERROR(SUMPRODUCT('6. Patients'!CU$10:CU$107,OFFSET('6. Patients'!$EX$9,1,MATCH($D52,'6. Patients'!$EY$9:$FT$9,0),ROWS('6. Patients'!EH$10:EH$107))),0)+
IFERROR(SUMPRODUCT('6. Patients'!CU$10:CU$107,OFFSET('6. Patients'!$FU$9,1,MATCH($D52,'6. Patients'!$FV$9:$GJ$9,0),ROWS('6. Patients'!EH$10:EH$107))),0),
IFERROR(SUMPRODUCT('6. Patients'!CU$10:CU$107,OFFSET('6. Patients'!$GK$9,1,MATCH($D52,'6. Patients'!$GL$9:$HG$9,0),ROWS('6. Patients'!EH$10:EH$107))),0)+
IFERROR(SUMPRODUCT('6. Patients'!CU$10:CU$107,OFFSET('6. Patients'!$HH$9,1,MATCH($D52,'6. Patients'!$HI$9:$HU$9,0),ROWS('6. Patients'!EH$10:EH$107))),0)+
IFERROR(SUMPRODUCT('6. Patients'!CU$10:CU$107,OFFSET('6. Patients'!$HV$9,1,MATCH($D52,'6. Patients'!$HW$9:$IR$9,0),ROWS('6. Patients'!EH$10:EH$107))),0)+
IFERROR(SUMPRODUCT('6. Patients'!CU$10:CU$107,OFFSET('6. Patients'!$IS$9,1,MATCH($D52,'6. Patients'!$IT$9:$JH$9,0),ROWS('6. Patients'!EH$10:EH$107))),0),
IFERROR(SUMPRODUCT('6. Patients'!CU$10:CU$107,OFFSET('6. Patients'!$JI$9,1,MATCH($D52,'6. Patients'!$JJ$9:$KE$9,0),ROWS('6. Patients'!EH$10:EH$107))),0)+
IFERROR(SUMPRODUCT('6. Patients'!CU$10:CU$107,OFFSET('6. Patients'!$KF$9,1,MATCH($D52,'6. Patients'!$KG$9:$KS$9,0),ROWS('6. Patients'!EH$10:EH$107))),0)+
IFERROR(SUMPRODUCT('6. Patients'!CU$10:CU$107,OFFSET('6. Patients'!$KT$9,1,MATCH($D52,'6. Patients'!$KU$9:$LP$9,0),ROWS('6. Patients'!EH$10:EH$107))),0)+
IFERROR(SUMPRODUCT('6. Patients'!CU$10:CU$107,OFFSET('6. Patients'!$LQ$9,1,MATCH($D52,'6. Patients'!$LR$9:$MF$9,0),ROWS('6. Patients'!EH$10:EH$107))),0))+
IFERROR(VLOOKUP($D52,$H$109:$L$139,COLUMNS($H$108:$J$108)-1+AC$7,0)*$E52*$F52*'1. General Inputs'!$J$18,0),0)</f>
        <v>0</v>
      </c>
      <c r="AD52" s="3">
        <f ca="1">ROUNDUP($F52*$E52*CHOOSE(AD$7,
IFERROR(SUMPRODUCT('6. Patients'!CV$10:CV$107,OFFSET('6. Patients'!$DM$9,1,MATCH($D52,'6. Patients'!$DN$9:$EI$9,0),ROWS('6. Patients'!EI$10:EI$107))),0)+
IFERROR(SUMPRODUCT('6. Patients'!CV$10:CV$107,OFFSET('6. Patients'!$EJ$9,1,MATCH($D52,'6. Patients'!$EK$9:$EW$9,0),ROWS('6. Patients'!EI$10:EI$107))),0)+
IFERROR(SUMPRODUCT('6. Patients'!CV$10:CV$107,OFFSET('6. Patients'!$EX$9,1,MATCH($D52,'6. Patients'!$EY$9:$FT$9,0),ROWS('6. Patients'!EI$10:EI$107))),0)+
IFERROR(SUMPRODUCT('6. Patients'!CV$10:CV$107,OFFSET('6. Patients'!$FU$9,1,MATCH($D52,'6. Patients'!$FV$9:$GJ$9,0),ROWS('6. Patients'!EI$10:EI$107))),0),
IFERROR(SUMPRODUCT('6. Patients'!CV$10:CV$107,OFFSET('6. Patients'!$GK$9,1,MATCH($D52,'6. Patients'!$GL$9:$HG$9,0),ROWS('6. Patients'!EI$10:EI$107))),0)+
IFERROR(SUMPRODUCT('6. Patients'!CV$10:CV$107,OFFSET('6. Patients'!$HH$9,1,MATCH($D52,'6. Patients'!$HI$9:$HU$9,0),ROWS('6. Patients'!EI$10:EI$107))),0)+
IFERROR(SUMPRODUCT('6. Patients'!CV$10:CV$107,OFFSET('6. Patients'!$HV$9,1,MATCH($D52,'6. Patients'!$HW$9:$IR$9,0),ROWS('6. Patients'!EI$10:EI$107))),0)+
IFERROR(SUMPRODUCT('6. Patients'!CV$10:CV$107,OFFSET('6. Patients'!$IS$9,1,MATCH($D52,'6. Patients'!$IT$9:$JH$9,0),ROWS('6. Patients'!EI$10:EI$107))),0),
IFERROR(SUMPRODUCT('6. Patients'!CV$10:CV$107,OFFSET('6. Patients'!$JI$9,1,MATCH($D52,'6. Patients'!$JJ$9:$KE$9,0),ROWS('6. Patients'!EI$10:EI$107))),0)+
IFERROR(SUMPRODUCT('6. Patients'!CV$10:CV$107,OFFSET('6. Patients'!$KF$9,1,MATCH($D52,'6. Patients'!$KG$9:$KS$9,0),ROWS('6. Patients'!EI$10:EI$107))),0)+
IFERROR(SUMPRODUCT('6. Patients'!CV$10:CV$107,OFFSET('6. Patients'!$KT$9,1,MATCH($D52,'6. Patients'!$KU$9:$LP$9,0),ROWS('6. Patients'!EI$10:EI$107))),0)+
IFERROR(SUMPRODUCT('6. Patients'!CV$10:CV$107,OFFSET('6. Patients'!$LQ$9,1,MATCH($D52,'6. Patients'!$LR$9:$MF$9,0),ROWS('6. Patients'!EI$10:EI$107))),0))+
IFERROR(VLOOKUP($D52,$H$109:$L$139,COLUMNS($H$108:$J$108)-1+AD$7,0)*$E52*$F52*'1. General Inputs'!$J$18,0),0)</f>
        <v>0</v>
      </c>
      <c r="AE52" s="3">
        <f ca="1">ROUNDUP($F52*$E52*CHOOSE(AE$7,
IFERROR(SUMPRODUCT('6. Patients'!CW$10:CW$107,OFFSET('6. Patients'!$DM$9,1,MATCH($D52,'6. Patients'!$DN$9:$EI$9,0),ROWS('6. Patients'!EJ$10:EJ$107))),0)+
IFERROR(SUMPRODUCT('6. Patients'!CW$10:CW$107,OFFSET('6. Patients'!$EJ$9,1,MATCH($D52,'6. Patients'!$EK$9:$EW$9,0),ROWS('6. Patients'!EJ$10:EJ$107))),0)+
IFERROR(SUMPRODUCT('6. Patients'!CW$10:CW$107,OFFSET('6. Patients'!$EX$9,1,MATCH($D52,'6. Patients'!$EY$9:$FT$9,0),ROWS('6. Patients'!EJ$10:EJ$107))),0)+
IFERROR(SUMPRODUCT('6. Patients'!CW$10:CW$107,OFFSET('6. Patients'!$FU$9,1,MATCH($D52,'6. Patients'!$FV$9:$GJ$9,0),ROWS('6. Patients'!EJ$10:EJ$107))),0),
IFERROR(SUMPRODUCT('6. Patients'!CW$10:CW$107,OFFSET('6. Patients'!$GK$9,1,MATCH($D52,'6. Patients'!$GL$9:$HG$9,0),ROWS('6. Patients'!EJ$10:EJ$107))),0)+
IFERROR(SUMPRODUCT('6. Patients'!CW$10:CW$107,OFFSET('6. Patients'!$HH$9,1,MATCH($D52,'6. Patients'!$HI$9:$HU$9,0),ROWS('6. Patients'!EJ$10:EJ$107))),0)+
IFERROR(SUMPRODUCT('6. Patients'!CW$10:CW$107,OFFSET('6. Patients'!$HV$9,1,MATCH($D52,'6. Patients'!$HW$9:$IR$9,0),ROWS('6. Patients'!EJ$10:EJ$107))),0)+
IFERROR(SUMPRODUCT('6. Patients'!CW$10:CW$107,OFFSET('6. Patients'!$IS$9,1,MATCH($D52,'6. Patients'!$IT$9:$JH$9,0),ROWS('6. Patients'!EJ$10:EJ$107))),0),
IFERROR(SUMPRODUCT('6. Patients'!CW$10:CW$107,OFFSET('6. Patients'!$JI$9,1,MATCH($D52,'6. Patients'!$JJ$9:$KE$9,0),ROWS('6. Patients'!EJ$10:EJ$107))),0)+
IFERROR(SUMPRODUCT('6. Patients'!CW$10:CW$107,OFFSET('6. Patients'!$KF$9,1,MATCH($D52,'6. Patients'!$KG$9:$KS$9,0),ROWS('6. Patients'!EJ$10:EJ$107))),0)+
IFERROR(SUMPRODUCT('6. Patients'!CW$10:CW$107,OFFSET('6. Patients'!$KT$9,1,MATCH($D52,'6. Patients'!$KU$9:$LP$9,0),ROWS('6. Patients'!EJ$10:EJ$107))),0)+
IFERROR(SUMPRODUCT('6. Patients'!CW$10:CW$107,OFFSET('6. Patients'!$LQ$9,1,MATCH($D52,'6. Patients'!$LR$9:$MF$9,0),ROWS('6. Patients'!EJ$10:EJ$107))),0))+
IFERROR(VLOOKUP($D52,$H$109:$L$139,COLUMNS($H$108:$J$108)-1+AE$7,0)*$E52*$F52*'1. General Inputs'!$J$18,0),0)</f>
        <v>0</v>
      </c>
      <c r="AF52" s="3">
        <f ca="1">ROUNDUP($F52*$E52*CHOOSE(AF$7,
IFERROR(SUMPRODUCT('6. Patients'!CX$10:CX$107,OFFSET('6. Patients'!$DM$9,1,MATCH($D52,'6. Patients'!$DN$9:$EI$9,0),ROWS('6. Patients'!EK$10:EK$107))),0)+
IFERROR(SUMPRODUCT('6. Patients'!CX$10:CX$107,OFFSET('6. Patients'!$EJ$9,1,MATCH($D52,'6. Patients'!$EK$9:$EW$9,0),ROWS('6. Patients'!EK$10:EK$107))),0)+
IFERROR(SUMPRODUCT('6. Patients'!CX$10:CX$107,OFFSET('6. Patients'!$EX$9,1,MATCH($D52,'6. Patients'!$EY$9:$FT$9,0),ROWS('6. Patients'!EK$10:EK$107))),0)+
IFERROR(SUMPRODUCT('6. Patients'!CX$10:CX$107,OFFSET('6. Patients'!$FU$9,1,MATCH($D52,'6. Patients'!$FV$9:$GJ$9,0),ROWS('6. Patients'!EK$10:EK$107))),0),
IFERROR(SUMPRODUCT('6. Patients'!CX$10:CX$107,OFFSET('6. Patients'!$GK$9,1,MATCH($D52,'6. Patients'!$GL$9:$HG$9,0),ROWS('6. Patients'!EK$10:EK$107))),0)+
IFERROR(SUMPRODUCT('6. Patients'!CX$10:CX$107,OFFSET('6. Patients'!$HH$9,1,MATCH($D52,'6. Patients'!$HI$9:$HU$9,0),ROWS('6. Patients'!EK$10:EK$107))),0)+
IFERROR(SUMPRODUCT('6. Patients'!CX$10:CX$107,OFFSET('6. Patients'!$HV$9,1,MATCH($D52,'6. Patients'!$HW$9:$IR$9,0),ROWS('6. Patients'!EK$10:EK$107))),0)+
IFERROR(SUMPRODUCT('6. Patients'!CX$10:CX$107,OFFSET('6. Patients'!$IS$9,1,MATCH($D52,'6. Patients'!$IT$9:$JH$9,0),ROWS('6. Patients'!EK$10:EK$107))),0),
IFERROR(SUMPRODUCT('6. Patients'!CX$10:CX$107,OFFSET('6. Patients'!$JI$9,1,MATCH($D52,'6. Patients'!$JJ$9:$KE$9,0),ROWS('6. Patients'!EK$10:EK$107))),0)+
IFERROR(SUMPRODUCT('6. Patients'!CX$10:CX$107,OFFSET('6. Patients'!$KF$9,1,MATCH($D52,'6. Patients'!$KG$9:$KS$9,0),ROWS('6. Patients'!EK$10:EK$107))),0)+
IFERROR(SUMPRODUCT('6. Patients'!CX$10:CX$107,OFFSET('6. Patients'!$KT$9,1,MATCH($D52,'6. Patients'!$KU$9:$LP$9,0),ROWS('6. Patients'!EK$10:EK$107))),0)+
IFERROR(SUMPRODUCT('6. Patients'!CX$10:CX$107,OFFSET('6. Patients'!$LQ$9,1,MATCH($D52,'6. Patients'!$LR$9:$MF$9,0),ROWS('6. Patients'!EK$10:EK$107))),0))+
IFERROR(VLOOKUP($D52,$H$109:$L$139,COLUMNS($H$108:$J$108)-1+AF$7,0)*$E52*$F52*'1. General Inputs'!$J$18,0),0)</f>
        <v>0</v>
      </c>
      <c r="AG52" s="3">
        <f ca="1">ROUNDUP($F52*$E52*CHOOSE(AG$7,
IFERROR(SUMPRODUCT('6. Patients'!CY$10:CY$107,OFFSET('6. Patients'!$DM$9,1,MATCH($D52,'6. Patients'!$DN$9:$EI$9,0),ROWS('6. Patients'!EL$10:EL$107))),0)+
IFERROR(SUMPRODUCT('6. Patients'!CY$10:CY$107,OFFSET('6. Patients'!$EJ$9,1,MATCH($D52,'6. Patients'!$EK$9:$EW$9,0),ROWS('6. Patients'!EL$10:EL$107))),0)+
IFERROR(SUMPRODUCT('6. Patients'!CY$10:CY$107,OFFSET('6. Patients'!$EX$9,1,MATCH($D52,'6. Patients'!$EY$9:$FT$9,0),ROWS('6. Patients'!EL$10:EL$107))),0)+
IFERROR(SUMPRODUCT('6. Patients'!CY$10:CY$107,OFFSET('6. Patients'!$FU$9,1,MATCH($D52,'6. Patients'!$FV$9:$GJ$9,0),ROWS('6. Patients'!EL$10:EL$107))),0),
IFERROR(SUMPRODUCT('6. Patients'!CY$10:CY$107,OFFSET('6. Patients'!$GK$9,1,MATCH($D52,'6. Patients'!$GL$9:$HG$9,0),ROWS('6. Patients'!EL$10:EL$107))),0)+
IFERROR(SUMPRODUCT('6. Patients'!CY$10:CY$107,OFFSET('6. Patients'!$HH$9,1,MATCH($D52,'6. Patients'!$HI$9:$HU$9,0),ROWS('6. Patients'!EL$10:EL$107))),0)+
IFERROR(SUMPRODUCT('6. Patients'!CY$10:CY$107,OFFSET('6. Patients'!$HV$9,1,MATCH($D52,'6. Patients'!$HW$9:$IR$9,0),ROWS('6. Patients'!EL$10:EL$107))),0)+
IFERROR(SUMPRODUCT('6. Patients'!CY$10:CY$107,OFFSET('6. Patients'!$IS$9,1,MATCH($D52,'6. Patients'!$IT$9:$JH$9,0),ROWS('6. Patients'!EL$10:EL$107))),0),
IFERROR(SUMPRODUCT('6. Patients'!CY$10:CY$107,OFFSET('6. Patients'!$JI$9,1,MATCH($D52,'6. Patients'!$JJ$9:$KE$9,0),ROWS('6. Patients'!EL$10:EL$107))),0)+
IFERROR(SUMPRODUCT('6. Patients'!CY$10:CY$107,OFFSET('6. Patients'!$KF$9,1,MATCH($D52,'6. Patients'!$KG$9:$KS$9,0),ROWS('6. Patients'!EL$10:EL$107))),0)+
IFERROR(SUMPRODUCT('6. Patients'!CY$10:CY$107,OFFSET('6. Patients'!$KT$9,1,MATCH($D52,'6. Patients'!$KU$9:$LP$9,0),ROWS('6. Patients'!EL$10:EL$107))),0)+
IFERROR(SUMPRODUCT('6. Patients'!CY$10:CY$107,OFFSET('6. Patients'!$LQ$9,1,MATCH($D52,'6. Patients'!$LR$9:$MF$9,0),ROWS('6. Patients'!EL$10:EL$107))),0))+
IFERROR(VLOOKUP($D52,$H$109:$L$139,COLUMNS($H$108:$J$108)-1+AG$7,0)*$E52*$F52*'1. General Inputs'!$J$18,0),0)</f>
        <v>0</v>
      </c>
      <c r="AH52" s="3">
        <f ca="1">ROUNDUP($F52*$E52*CHOOSE(AH$7,
IFERROR(SUMPRODUCT('6. Patients'!CZ$10:CZ$107,OFFSET('6. Patients'!$DM$9,1,MATCH($D52,'6. Patients'!$DN$9:$EI$9,0),ROWS('6. Patients'!EM$10:EM$107))),0)+
IFERROR(SUMPRODUCT('6. Patients'!CZ$10:CZ$107,OFFSET('6. Patients'!$EJ$9,1,MATCH($D52,'6. Patients'!$EK$9:$EW$9,0),ROWS('6. Patients'!EM$10:EM$107))),0)+
IFERROR(SUMPRODUCT('6. Patients'!CZ$10:CZ$107,OFFSET('6. Patients'!$EX$9,1,MATCH($D52,'6. Patients'!$EY$9:$FT$9,0),ROWS('6. Patients'!EM$10:EM$107))),0)+
IFERROR(SUMPRODUCT('6. Patients'!CZ$10:CZ$107,OFFSET('6. Patients'!$FU$9,1,MATCH($D52,'6. Patients'!$FV$9:$GJ$9,0),ROWS('6. Patients'!EM$10:EM$107))),0),
IFERROR(SUMPRODUCT('6. Patients'!CZ$10:CZ$107,OFFSET('6. Patients'!$GK$9,1,MATCH($D52,'6. Patients'!$GL$9:$HG$9,0),ROWS('6. Patients'!EM$10:EM$107))),0)+
IFERROR(SUMPRODUCT('6. Patients'!CZ$10:CZ$107,OFFSET('6. Patients'!$HH$9,1,MATCH($D52,'6. Patients'!$HI$9:$HU$9,0),ROWS('6. Patients'!EM$10:EM$107))),0)+
IFERROR(SUMPRODUCT('6. Patients'!CZ$10:CZ$107,OFFSET('6. Patients'!$HV$9,1,MATCH($D52,'6. Patients'!$HW$9:$IR$9,0),ROWS('6. Patients'!EM$10:EM$107))),0)+
IFERROR(SUMPRODUCT('6. Patients'!CZ$10:CZ$107,OFFSET('6. Patients'!$IS$9,1,MATCH($D52,'6. Patients'!$IT$9:$JH$9,0),ROWS('6. Patients'!EM$10:EM$107))),0),
IFERROR(SUMPRODUCT('6. Patients'!CZ$10:CZ$107,OFFSET('6. Patients'!$JI$9,1,MATCH($D52,'6. Patients'!$JJ$9:$KE$9,0),ROWS('6. Patients'!EM$10:EM$107))),0)+
IFERROR(SUMPRODUCT('6. Patients'!CZ$10:CZ$107,OFFSET('6. Patients'!$KF$9,1,MATCH($D52,'6. Patients'!$KG$9:$KS$9,0),ROWS('6. Patients'!EM$10:EM$107))),0)+
IFERROR(SUMPRODUCT('6. Patients'!CZ$10:CZ$107,OFFSET('6. Patients'!$KT$9,1,MATCH($D52,'6. Patients'!$KU$9:$LP$9,0),ROWS('6. Patients'!EM$10:EM$107))),0)+
IFERROR(SUMPRODUCT('6. Patients'!CZ$10:CZ$107,OFFSET('6. Patients'!$LQ$9,1,MATCH($D52,'6. Patients'!$LR$9:$MF$9,0),ROWS('6. Patients'!EM$10:EM$107))),0))+
IFERROR(VLOOKUP($D52,$H$109:$L$139,COLUMNS($H$108:$J$108)-1+AH$7,0)*$E52*$F52*'1. General Inputs'!$J$18,0),0)</f>
        <v>0</v>
      </c>
      <c r="AI52" s="3">
        <f ca="1">ROUNDUP($F52*$E52*CHOOSE(AI$7,
IFERROR(SUMPRODUCT('6. Patients'!DA$10:DA$107,OFFSET('6. Patients'!$DM$9,1,MATCH($D52,'6. Patients'!$DN$9:$EI$9,0),ROWS('6. Patients'!EN$10:EN$107))),0)+
IFERROR(SUMPRODUCT('6. Patients'!DA$10:DA$107,OFFSET('6. Patients'!$EJ$9,1,MATCH($D52,'6. Patients'!$EK$9:$EW$9,0),ROWS('6. Patients'!EN$10:EN$107))),0)+
IFERROR(SUMPRODUCT('6. Patients'!DA$10:DA$107,OFFSET('6. Patients'!$EX$9,1,MATCH($D52,'6. Patients'!$EY$9:$FT$9,0),ROWS('6. Patients'!EN$10:EN$107))),0)+
IFERROR(SUMPRODUCT('6. Patients'!DA$10:DA$107,OFFSET('6. Patients'!$FU$9,1,MATCH($D52,'6. Patients'!$FV$9:$GJ$9,0),ROWS('6. Patients'!EN$10:EN$107))),0),
IFERROR(SUMPRODUCT('6. Patients'!DA$10:DA$107,OFFSET('6. Patients'!$GK$9,1,MATCH($D52,'6. Patients'!$GL$9:$HG$9,0),ROWS('6. Patients'!EN$10:EN$107))),0)+
IFERROR(SUMPRODUCT('6. Patients'!DA$10:DA$107,OFFSET('6. Patients'!$HH$9,1,MATCH($D52,'6. Patients'!$HI$9:$HU$9,0),ROWS('6. Patients'!EN$10:EN$107))),0)+
IFERROR(SUMPRODUCT('6. Patients'!DA$10:DA$107,OFFSET('6. Patients'!$HV$9,1,MATCH($D52,'6. Patients'!$HW$9:$IR$9,0),ROWS('6. Patients'!EN$10:EN$107))),0)+
IFERROR(SUMPRODUCT('6. Patients'!DA$10:DA$107,OFFSET('6. Patients'!$IS$9,1,MATCH($D52,'6. Patients'!$IT$9:$JH$9,0),ROWS('6. Patients'!EN$10:EN$107))),0),
IFERROR(SUMPRODUCT('6. Patients'!DA$10:DA$107,OFFSET('6. Patients'!$JI$9,1,MATCH($D52,'6. Patients'!$JJ$9:$KE$9,0),ROWS('6. Patients'!EN$10:EN$107))),0)+
IFERROR(SUMPRODUCT('6. Patients'!DA$10:DA$107,OFFSET('6. Patients'!$KF$9,1,MATCH($D52,'6. Patients'!$KG$9:$KS$9,0),ROWS('6. Patients'!EN$10:EN$107))),0)+
IFERROR(SUMPRODUCT('6. Patients'!DA$10:DA$107,OFFSET('6. Patients'!$KT$9,1,MATCH($D52,'6. Patients'!$KU$9:$LP$9,0),ROWS('6. Patients'!EN$10:EN$107))),0)+
IFERROR(SUMPRODUCT('6. Patients'!DA$10:DA$107,OFFSET('6. Patients'!$LQ$9,1,MATCH($D52,'6. Patients'!$LR$9:$MF$9,0),ROWS('6. Patients'!EN$10:EN$107))),0))+
IFERROR(VLOOKUP($D52,$H$109:$L$139,COLUMNS($H$108:$J$108)-1+AI$7,0)*$E52*$F52*'1. General Inputs'!$J$18,0),0)</f>
        <v>0</v>
      </c>
      <c r="AJ52" s="3">
        <f ca="1">ROUNDUP($F52*$E52*CHOOSE(AJ$7,
IFERROR(SUMPRODUCT('6. Patients'!DB$10:DB$107,OFFSET('6. Patients'!$DM$9,1,MATCH($D52,'6. Patients'!$DN$9:$EI$9,0),ROWS('6. Patients'!EO$10:EO$107))),0)+
IFERROR(SUMPRODUCT('6. Patients'!DB$10:DB$107,OFFSET('6. Patients'!$EJ$9,1,MATCH($D52,'6. Patients'!$EK$9:$EW$9,0),ROWS('6. Patients'!EO$10:EO$107))),0)+
IFERROR(SUMPRODUCT('6. Patients'!DB$10:DB$107,OFFSET('6. Patients'!$EX$9,1,MATCH($D52,'6. Patients'!$EY$9:$FT$9,0),ROWS('6. Patients'!EO$10:EO$107))),0)+
IFERROR(SUMPRODUCT('6. Patients'!DB$10:DB$107,OFFSET('6. Patients'!$FU$9,1,MATCH($D52,'6. Patients'!$FV$9:$GJ$9,0),ROWS('6. Patients'!EO$10:EO$107))),0),
IFERROR(SUMPRODUCT('6. Patients'!DB$10:DB$107,OFFSET('6. Patients'!$GK$9,1,MATCH($D52,'6. Patients'!$GL$9:$HG$9,0),ROWS('6. Patients'!EO$10:EO$107))),0)+
IFERROR(SUMPRODUCT('6. Patients'!DB$10:DB$107,OFFSET('6. Patients'!$HH$9,1,MATCH($D52,'6. Patients'!$HI$9:$HU$9,0),ROWS('6. Patients'!EO$10:EO$107))),0)+
IFERROR(SUMPRODUCT('6. Patients'!DB$10:DB$107,OFFSET('6. Patients'!$HV$9,1,MATCH($D52,'6. Patients'!$HW$9:$IR$9,0),ROWS('6. Patients'!EO$10:EO$107))),0)+
IFERROR(SUMPRODUCT('6. Patients'!DB$10:DB$107,OFFSET('6. Patients'!$IS$9,1,MATCH($D52,'6. Patients'!$IT$9:$JH$9,0),ROWS('6. Patients'!EO$10:EO$107))),0),
IFERROR(SUMPRODUCT('6. Patients'!DB$10:DB$107,OFFSET('6. Patients'!$JI$9,1,MATCH($D52,'6. Patients'!$JJ$9:$KE$9,0),ROWS('6. Patients'!EO$10:EO$107))),0)+
IFERROR(SUMPRODUCT('6. Patients'!DB$10:DB$107,OFFSET('6. Patients'!$KF$9,1,MATCH($D52,'6. Patients'!$KG$9:$KS$9,0),ROWS('6. Patients'!EO$10:EO$107))),0)+
IFERROR(SUMPRODUCT('6. Patients'!DB$10:DB$107,OFFSET('6. Patients'!$KT$9,1,MATCH($D52,'6. Patients'!$KU$9:$LP$9,0),ROWS('6. Patients'!EO$10:EO$107))),0)+
IFERROR(SUMPRODUCT('6. Patients'!DB$10:DB$107,OFFSET('6. Patients'!$LQ$9,1,MATCH($D52,'6. Patients'!$LR$9:$MF$9,0),ROWS('6. Patients'!EO$10:EO$107))),0))+
IFERROR(VLOOKUP($D52,$H$109:$L$139,COLUMNS($H$108:$J$108)-1+AJ$7,0)*$E52*$F52*'1. General Inputs'!$J$18,0),0)</f>
        <v>0</v>
      </c>
      <c r="AK52" s="3">
        <f ca="1">ROUNDUP($F52*$E52*CHOOSE(AK$7,
IFERROR(SUMPRODUCT('6. Patients'!DC$10:DC$107,OFFSET('6. Patients'!$DM$9,1,MATCH($D52,'6. Patients'!$DN$9:$EI$9,0),ROWS('6. Patients'!EP$10:EP$107))),0)+
IFERROR(SUMPRODUCT('6. Patients'!DC$10:DC$107,OFFSET('6. Patients'!$EJ$9,1,MATCH($D52,'6. Patients'!$EK$9:$EW$9,0),ROWS('6. Patients'!EP$10:EP$107))),0)+
IFERROR(SUMPRODUCT('6. Patients'!DC$10:DC$107,OFFSET('6. Patients'!$EX$9,1,MATCH($D52,'6. Patients'!$EY$9:$FT$9,0),ROWS('6. Patients'!EP$10:EP$107))),0)+
IFERROR(SUMPRODUCT('6. Patients'!DC$10:DC$107,OFFSET('6. Patients'!$FU$9,1,MATCH($D52,'6. Patients'!$FV$9:$GJ$9,0),ROWS('6. Patients'!EP$10:EP$107))),0),
IFERROR(SUMPRODUCT('6. Patients'!DC$10:DC$107,OFFSET('6. Patients'!$GK$9,1,MATCH($D52,'6. Patients'!$GL$9:$HG$9,0),ROWS('6. Patients'!EP$10:EP$107))),0)+
IFERROR(SUMPRODUCT('6. Patients'!DC$10:DC$107,OFFSET('6. Patients'!$HH$9,1,MATCH($D52,'6. Patients'!$HI$9:$HU$9,0),ROWS('6. Patients'!EP$10:EP$107))),0)+
IFERROR(SUMPRODUCT('6. Patients'!DC$10:DC$107,OFFSET('6. Patients'!$HV$9,1,MATCH($D52,'6. Patients'!$HW$9:$IR$9,0),ROWS('6. Patients'!EP$10:EP$107))),0)+
IFERROR(SUMPRODUCT('6. Patients'!DC$10:DC$107,OFFSET('6. Patients'!$IS$9,1,MATCH($D52,'6. Patients'!$IT$9:$JH$9,0),ROWS('6. Patients'!EP$10:EP$107))),0),
IFERROR(SUMPRODUCT('6. Patients'!DC$10:DC$107,OFFSET('6. Patients'!$JI$9,1,MATCH($D52,'6. Patients'!$JJ$9:$KE$9,0),ROWS('6. Patients'!EP$10:EP$107))),0)+
IFERROR(SUMPRODUCT('6. Patients'!DC$10:DC$107,OFFSET('6. Patients'!$KF$9,1,MATCH($D52,'6. Patients'!$KG$9:$KS$9,0),ROWS('6. Patients'!EP$10:EP$107))),0)+
IFERROR(SUMPRODUCT('6. Patients'!DC$10:DC$107,OFFSET('6. Patients'!$KT$9,1,MATCH($D52,'6. Patients'!$KU$9:$LP$9,0),ROWS('6. Patients'!EP$10:EP$107))),0)+
IFERROR(SUMPRODUCT('6. Patients'!DC$10:DC$107,OFFSET('6. Patients'!$LQ$9,1,MATCH($D52,'6. Patients'!$LR$9:$MF$9,0),ROWS('6. Patients'!EP$10:EP$107))),0))+
IFERROR(VLOOKUP($D52,$H$109:$L$139,COLUMNS($H$108:$J$108)-1+AK$7,0)*$E52*$F52*'1. General Inputs'!$J$18,0),0)</f>
        <v>0</v>
      </c>
      <c r="AL52" s="3">
        <f ca="1">ROUNDUP($F52*$E52*CHOOSE(AL$7,
IFERROR(SUMPRODUCT('6. Patients'!DD$10:DD$107,OFFSET('6. Patients'!$DM$9,1,MATCH($D52,'6. Patients'!$DN$9:$EI$9,0),ROWS('6. Patients'!EQ$10:EQ$107))),0)+
IFERROR(SUMPRODUCT('6. Patients'!DD$10:DD$107,OFFSET('6. Patients'!$EJ$9,1,MATCH($D52,'6. Patients'!$EK$9:$EW$9,0),ROWS('6. Patients'!EQ$10:EQ$107))),0)+
IFERROR(SUMPRODUCT('6. Patients'!DD$10:DD$107,OFFSET('6. Patients'!$EX$9,1,MATCH($D52,'6. Patients'!$EY$9:$FT$9,0),ROWS('6. Patients'!EQ$10:EQ$107))),0)+
IFERROR(SUMPRODUCT('6. Patients'!DD$10:DD$107,OFFSET('6. Patients'!$FU$9,1,MATCH($D52,'6. Patients'!$FV$9:$GJ$9,0),ROWS('6. Patients'!EQ$10:EQ$107))),0),
IFERROR(SUMPRODUCT('6. Patients'!DD$10:DD$107,OFFSET('6. Patients'!$GK$9,1,MATCH($D52,'6. Patients'!$GL$9:$HG$9,0),ROWS('6. Patients'!EQ$10:EQ$107))),0)+
IFERROR(SUMPRODUCT('6. Patients'!DD$10:DD$107,OFFSET('6. Patients'!$HH$9,1,MATCH($D52,'6. Patients'!$HI$9:$HU$9,0),ROWS('6. Patients'!EQ$10:EQ$107))),0)+
IFERROR(SUMPRODUCT('6. Patients'!DD$10:DD$107,OFFSET('6. Patients'!$HV$9,1,MATCH($D52,'6. Patients'!$HW$9:$IR$9,0),ROWS('6. Patients'!EQ$10:EQ$107))),0)+
IFERROR(SUMPRODUCT('6. Patients'!DD$10:DD$107,OFFSET('6. Patients'!$IS$9,1,MATCH($D52,'6. Patients'!$IT$9:$JH$9,0),ROWS('6. Patients'!EQ$10:EQ$107))),0),
IFERROR(SUMPRODUCT('6. Patients'!DD$10:DD$107,OFFSET('6. Patients'!$JI$9,1,MATCH($D52,'6. Patients'!$JJ$9:$KE$9,0),ROWS('6. Patients'!EQ$10:EQ$107))),0)+
IFERROR(SUMPRODUCT('6. Patients'!DD$10:DD$107,OFFSET('6. Patients'!$KF$9,1,MATCH($D52,'6. Patients'!$KG$9:$KS$9,0),ROWS('6. Patients'!EQ$10:EQ$107))),0)+
IFERROR(SUMPRODUCT('6. Patients'!DD$10:DD$107,OFFSET('6. Patients'!$KT$9,1,MATCH($D52,'6. Patients'!$KU$9:$LP$9,0),ROWS('6. Patients'!EQ$10:EQ$107))),0)+
IFERROR(SUMPRODUCT('6. Patients'!DD$10:DD$107,OFFSET('6. Patients'!$LQ$9,1,MATCH($D52,'6. Patients'!$LR$9:$MF$9,0),ROWS('6. Patients'!EQ$10:EQ$107))),0))+
IFERROR(VLOOKUP($D52,$H$109:$L$139,COLUMNS($H$108:$J$108)-1+AL$7,0)*$E52*$F52*'1. General Inputs'!$J$18,0),0)</f>
        <v>0</v>
      </c>
      <c r="AM52" s="3">
        <f ca="1">ROUNDUP($F52*$E52*CHOOSE(AM$7,
IFERROR(SUMPRODUCT('6. Patients'!DE$10:DE$107,OFFSET('6. Patients'!$DM$9,1,MATCH($D52,'6. Patients'!$DN$9:$EI$9,0),ROWS('6. Patients'!ER$10:ER$107))),0)+
IFERROR(SUMPRODUCT('6. Patients'!DE$10:DE$107,OFFSET('6. Patients'!$EJ$9,1,MATCH($D52,'6. Patients'!$EK$9:$EW$9,0),ROWS('6. Patients'!ER$10:ER$107))),0)+
IFERROR(SUMPRODUCT('6. Patients'!DE$10:DE$107,OFFSET('6. Patients'!$EX$9,1,MATCH($D52,'6. Patients'!$EY$9:$FT$9,0),ROWS('6. Patients'!ER$10:ER$107))),0)+
IFERROR(SUMPRODUCT('6. Patients'!DE$10:DE$107,OFFSET('6. Patients'!$FU$9,1,MATCH($D52,'6. Patients'!$FV$9:$GJ$9,0),ROWS('6. Patients'!ER$10:ER$107))),0),
IFERROR(SUMPRODUCT('6. Patients'!DE$10:DE$107,OFFSET('6. Patients'!$GK$9,1,MATCH($D52,'6. Patients'!$GL$9:$HG$9,0),ROWS('6. Patients'!ER$10:ER$107))),0)+
IFERROR(SUMPRODUCT('6. Patients'!DE$10:DE$107,OFFSET('6. Patients'!$HH$9,1,MATCH($D52,'6. Patients'!$HI$9:$HU$9,0),ROWS('6. Patients'!ER$10:ER$107))),0)+
IFERROR(SUMPRODUCT('6. Patients'!DE$10:DE$107,OFFSET('6. Patients'!$HV$9,1,MATCH($D52,'6. Patients'!$HW$9:$IR$9,0),ROWS('6. Patients'!ER$10:ER$107))),0)+
IFERROR(SUMPRODUCT('6. Patients'!DE$10:DE$107,OFFSET('6. Patients'!$IS$9,1,MATCH($D52,'6. Patients'!$IT$9:$JH$9,0),ROWS('6. Patients'!ER$10:ER$107))),0),
IFERROR(SUMPRODUCT('6. Patients'!DE$10:DE$107,OFFSET('6. Patients'!$JI$9,1,MATCH($D52,'6. Patients'!$JJ$9:$KE$9,0),ROWS('6. Patients'!ER$10:ER$107))),0)+
IFERROR(SUMPRODUCT('6. Patients'!DE$10:DE$107,OFFSET('6. Patients'!$KF$9,1,MATCH($D52,'6. Patients'!$KG$9:$KS$9,0),ROWS('6. Patients'!ER$10:ER$107))),0)+
IFERROR(SUMPRODUCT('6. Patients'!DE$10:DE$107,OFFSET('6. Patients'!$KT$9,1,MATCH($D52,'6. Patients'!$KU$9:$LP$9,0),ROWS('6. Patients'!ER$10:ER$107))),0)+
IFERROR(SUMPRODUCT('6. Patients'!DE$10:DE$107,OFFSET('6. Patients'!$LQ$9,1,MATCH($D52,'6. Patients'!$LR$9:$MF$9,0),ROWS('6. Patients'!ER$10:ER$107))),0))+
IFERROR(VLOOKUP($D52,$H$109:$L$139,COLUMNS($H$108:$J$108)-1+AM$7,0)*$E52*$F52*'1. General Inputs'!$J$18,0),0)</f>
        <v>0</v>
      </c>
      <c r="AN52" s="3">
        <f ca="1">ROUNDUP($F52*$E52*CHOOSE(AN$7,
IFERROR(SUMPRODUCT('6. Patients'!DF$10:DF$107,OFFSET('6. Patients'!$DM$9,1,MATCH($D52,'6. Patients'!$DN$9:$EI$9,0),ROWS('6. Patients'!ES$10:ES$107))),0)+
IFERROR(SUMPRODUCT('6. Patients'!DF$10:DF$107,OFFSET('6. Patients'!$EJ$9,1,MATCH($D52,'6. Patients'!$EK$9:$EW$9,0),ROWS('6. Patients'!ES$10:ES$107))),0)+
IFERROR(SUMPRODUCT('6. Patients'!DF$10:DF$107,OFFSET('6. Patients'!$EX$9,1,MATCH($D52,'6. Patients'!$EY$9:$FT$9,0),ROWS('6. Patients'!ES$10:ES$107))),0)+
IFERROR(SUMPRODUCT('6. Patients'!DF$10:DF$107,OFFSET('6. Patients'!$FU$9,1,MATCH($D52,'6. Patients'!$FV$9:$GJ$9,0),ROWS('6. Patients'!ES$10:ES$107))),0),
IFERROR(SUMPRODUCT('6. Patients'!DF$10:DF$107,OFFSET('6. Patients'!$GK$9,1,MATCH($D52,'6. Patients'!$GL$9:$HG$9,0),ROWS('6. Patients'!ES$10:ES$107))),0)+
IFERROR(SUMPRODUCT('6. Patients'!DF$10:DF$107,OFFSET('6. Patients'!$HH$9,1,MATCH($D52,'6. Patients'!$HI$9:$HU$9,0),ROWS('6. Patients'!ES$10:ES$107))),0)+
IFERROR(SUMPRODUCT('6. Patients'!DF$10:DF$107,OFFSET('6. Patients'!$HV$9,1,MATCH($D52,'6. Patients'!$HW$9:$IR$9,0),ROWS('6. Patients'!ES$10:ES$107))),0)+
IFERROR(SUMPRODUCT('6. Patients'!DF$10:DF$107,OFFSET('6. Patients'!$IS$9,1,MATCH($D52,'6. Patients'!$IT$9:$JH$9,0),ROWS('6. Patients'!ES$10:ES$107))),0),
IFERROR(SUMPRODUCT('6. Patients'!DF$10:DF$107,OFFSET('6. Patients'!$JI$9,1,MATCH($D52,'6. Patients'!$JJ$9:$KE$9,0),ROWS('6. Patients'!ES$10:ES$107))),0)+
IFERROR(SUMPRODUCT('6. Patients'!DF$10:DF$107,OFFSET('6. Patients'!$KF$9,1,MATCH($D52,'6. Patients'!$KG$9:$KS$9,0),ROWS('6. Patients'!ES$10:ES$107))),0)+
IFERROR(SUMPRODUCT('6. Patients'!DF$10:DF$107,OFFSET('6. Patients'!$KT$9,1,MATCH($D52,'6. Patients'!$KU$9:$LP$9,0),ROWS('6. Patients'!ES$10:ES$107))),0)+
IFERROR(SUMPRODUCT('6. Patients'!DF$10:DF$107,OFFSET('6. Patients'!$LQ$9,1,MATCH($D52,'6. Patients'!$LR$9:$MF$9,0),ROWS('6. Patients'!ES$10:ES$107))),0))+
IFERROR(VLOOKUP($D52,$H$109:$L$139,COLUMNS($H$108:$J$108)-1+AN$7,0)*$E52*$F52*'1. General Inputs'!$J$18,0),0)</f>
        <v>0</v>
      </c>
      <c r="AO52" s="3">
        <f ca="1">ROUNDUP($F52*$E52*CHOOSE(AO$7,
IFERROR(SUMPRODUCT('6. Patients'!DG$10:DG$107,OFFSET('6. Patients'!$DM$9,1,MATCH($D52,'6. Patients'!$DN$9:$EI$9,0),ROWS('6. Patients'!ET$10:ET$107))),0)+
IFERROR(SUMPRODUCT('6. Patients'!DG$10:DG$107,OFFSET('6. Patients'!$EJ$9,1,MATCH($D52,'6. Patients'!$EK$9:$EW$9,0),ROWS('6. Patients'!ET$10:ET$107))),0)+
IFERROR(SUMPRODUCT('6. Patients'!DG$10:DG$107,OFFSET('6. Patients'!$EX$9,1,MATCH($D52,'6. Patients'!$EY$9:$FT$9,0),ROWS('6. Patients'!ET$10:ET$107))),0)+
IFERROR(SUMPRODUCT('6. Patients'!DG$10:DG$107,OFFSET('6. Patients'!$FU$9,1,MATCH($D52,'6. Patients'!$FV$9:$GJ$9,0),ROWS('6. Patients'!ET$10:ET$107))),0),
IFERROR(SUMPRODUCT('6. Patients'!DG$10:DG$107,OFFSET('6. Patients'!$GK$9,1,MATCH($D52,'6. Patients'!$GL$9:$HG$9,0),ROWS('6. Patients'!ET$10:ET$107))),0)+
IFERROR(SUMPRODUCT('6. Patients'!DG$10:DG$107,OFFSET('6. Patients'!$HH$9,1,MATCH($D52,'6. Patients'!$HI$9:$HU$9,0),ROWS('6. Patients'!ET$10:ET$107))),0)+
IFERROR(SUMPRODUCT('6. Patients'!DG$10:DG$107,OFFSET('6. Patients'!$HV$9,1,MATCH($D52,'6. Patients'!$HW$9:$IR$9,0),ROWS('6. Patients'!ET$10:ET$107))),0)+
IFERROR(SUMPRODUCT('6. Patients'!DG$10:DG$107,OFFSET('6. Patients'!$IS$9,1,MATCH($D52,'6. Patients'!$IT$9:$JH$9,0),ROWS('6. Patients'!ET$10:ET$107))),0),
IFERROR(SUMPRODUCT('6. Patients'!DG$10:DG$107,OFFSET('6. Patients'!$JI$9,1,MATCH($D52,'6. Patients'!$JJ$9:$KE$9,0),ROWS('6. Patients'!ET$10:ET$107))),0)+
IFERROR(SUMPRODUCT('6. Patients'!DG$10:DG$107,OFFSET('6. Patients'!$KF$9,1,MATCH($D52,'6. Patients'!$KG$9:$KS$9,0),ROWS('6. Patients'!ET$10:ET$107))),0)+
IFERROR(SUMPRODUCT('6. Patients'!DG$10:DG$107,OFFSET('6. Patients'!$KT$9,1,MATCH($D52,'6. Patients'!$KU$9:$LP$9,0),ROWS('6. Patients'!ET$10:ET$107))),0)+
IFERROR(SUMPRODUCT('6. Patients'!DG$10:DG$107,OFFSET('6. Patients'!$LQ$9,1,MATCH($D52,'6. Patients'!$LR$9:$MF$9,0),ROWS('6. Patients'!ET$10:ET$107))),0))+
IFERROR(VLOOKUP($D52,$H$109:$L$139,COLUMNS($H$108:$J$108)-1+AO$7,0)*$E52*$F52*'1. General Inputs'!$J$18,0),0)</f>
        <v>0</v>
      </c>
      <c r="AP52" s="3">
        <f ca="1">ROUNDUP($F52*$E52*CHOOSE(AP$7,
IFERROR(SUMPRODUCT('6. Patients'!DH$10:DH$107,OFFSET('6. Patients'!$DM$9,1,MATCH($D52,'6. Patients'!$DN$9:$EI$9,0),ROWS('6. Patients'!EU$10:EU$107))),0)+
IFERROR(SUMPRODUCT('6. Patients'!DH$10:DH$107,OFFSET('6. Patients'!$EJ$9,1,MATCH($D52,'6. Patients'!$EK$9:$EW$9,0),ROWS('6. Patients'!EU$10:EU$107))),0)+
IFERROR(SUMPRODUCT('6. Patients'!DH$10:DH$107,OFFSET('6. Patients'!$EX$9,1,MATCH($D52,'6. Patients'!$EY$9:$FT$9,0),ROWS('6. Patients'!EU$10:EU$107))),0)+
IFERROR(SUMPRODUCT('6. Patients'!DH$10:DH$107,OFFSET('6. Patients'!$FU$9,1,MATCH($D52,'6. Patients'!$FV$9:$GJ$9,0),ROWS('6. Patients'!EU$10:EU$107))),0),
IFERROR(SUMPRODUCT('6. Patients'!DH$10:DH$107,OFFSET('6. Patients'!$GK$9,1,MATCH($D52,'6. Patients'!$GL$9:$HG$9,0),ROWS('6. Patients'!EU$10:EU$107))),0)+
IFERROR(SUMPRODUCT('6. Patients'!DH$10:DH$107,OFFSET('6. Patients'!$HH$9,1,MATCH($D52,'6. Patients'!$HI$9:$HU$9,0),ROWS('6. Patients'!EU$10:EU$107))),0)+
IFERROR(SUMPRODUCT('6. Patients'!DH$10:DH$107,OFFSET('6. Patients'!$HV$9,1,MATCH($D52,'6. Patients'!$HW$9:$IR$9,0),ROWS('6. Patients'!EU$10:EU$107))),0)+
IFERROR(SUMPRODUCT('6. Patients'!DH$10:DH$107,OFFSET('6. Patients'!$IS$9,1,MATCH($D52,'6. Patients'!$IT$9:$JH$9,0),ROWS('6. Patients'!EU$10:EU$107))),0),
IFERROR(SUMPRODUCT('6. Patients'!DH$10:DH$107,OFFSET('6. Patients'!$JI$9,1,MATCH($D52,'6. Patients'!$JJ$9:$KE$9,0),ROWS('6. Patients'!EU$10:EU$107))),0)+
IFERROR(SUMPRODUCT('6. Patients'!DH$10:DH$107,OFFSET('6. Patients'!$KF$9,1,MATCH($D52,'6. Patients'!$KG$9:$KS$9,0),ROWS('6. Patients'!EU$10:EU$107))),0)+
IFERROR(SUMPRODUCT('6. Patients'!DH$10:DH$107,OFFSET('6. Patients'!$KT$9,1,MATCH($D52,'6. Patients'!$KU$9:$LP$9,0),ROWS('6. Patients'!EU$10:EU$107))),0)+
IFERROR(SUMPRODUCT('6. Patients'!DH$10:DH$107,OFFSET('6. Patients'!$LQ$9,1,MATCH($D52,'6. Patients'!$LR$9:$MF$9,0),ROWS('6. Patients'!EU$10:EU$107))),0))+
IFERROR(VLOOKUP($D52,$H$109:$L$139,COLUMNS($H$108:$J$108)-1+AP$7,0)*$E52*$F52*'1. General Inputs'!$J$18,0),0)</f>
        <v>0</v>
      </c>
      <c r="AQ52" s="3">
        <f ca="1">ROUNDUP($F52*$E52*CHOOSE(AQ$7,
IFERROR(SUMPRODUCT('6. Patients'!DI$10:DI$107,OFFSET('6. Patients'!$DM$9,1,MATCH($D52,'6. Patients'!$DN$9:$EI$9,0),ROWS('6. Patients'!EV$10:EV$107))),0)+
IFERROR(SUMPRODUCT('6. Patients'!DI$10:DI$107,OFFSET('6. Patients'!$EJ$9,1,MATCH($D52,'6. Patients'!$EK$9:$EW$9,0),ROWS('6. Patients'!EV$10:EV$107))),0)+
IFERROR(SUMPRODUCT('6. Patients'!DI$10:DI$107,OFFSET('6. Patients'!$EX$9,1,MATCH($D52,'6. Patients'!$EY$9:$FT$9,0),ROWS('6. Patients'!EV$10:EV$107))),0)+
IFERROR(SUMPRODUCT('6. Patients'!DI$10:DI$107,OFFSET('6. Patients'!$FU$9,1,MATCH($D52,'6. Patients'!$FV$9:$GJ$9,0),ROWS('6. Patients'!EV$10:EV$107))),0),
IFERROR(SUMPRODUCT('6. Patients'!DI$10:DI$107,OFFSET('6. Patients'!$GK$9,1,MATCH($D52,'6. Patients'!$GL$9:$HG$9,0),ROWS('6. Patients'!EV$10:EV$107))),0)+
IFERROR(SUMPRODUCT('6. Patients'!DI$10:DI$107,OFFSET('6. Patients'!$HH$9,1,MATCH($D52,'6. Patients'!$HI$9:$HU$9,0),ROWS('6. Patients'!EV$10:EV$107))),0)+
IFERROR(SUMPRODUCT('6. Patients'!DI$10:DI$107,OFFSET('6. Patients'!$HV$9,1,MATCH($D52,'6. Patients'!$HW$9:$IR$9,0),ROWS('6. Patients'!EV$10:EV$107))),0)+
IFERROR(SUMPRODUCT('6. Patients'!DI$10:DI$107,OFFSET('6. Patients'!$IS$9,1,MATCH($D52,'6. Patients'!$IT$9:$JH$9,0),ROWS('6. Patients'!EV$10:EV$107))),0),
IFERROR(SUMPRODUCT('6. Patients'!DI$10:DI$107,OFFSET('6. Patients'!$JI$9,1,MATCH($D52,'6. Patients'!$JJ$9:$KE$9,0),ROWS('6. Patients'!EV$10:EV$107))),0)+
IFERROR(SUMPRODUCT('6. Patients'!DI$10:DI$107,OFFSET('6. Patients'!$KF$9,1,MATCH($D52,'6. Patients'!$KG$9:$KS$9,0),ROWS('6. Patients'!EV$10:EV$107))),0)+
IFERROR(SUMPRODUCT('6. Patients'!DI$10:DI$107,OFFSET('6. Patients'!$KT$9,1,MATCH($D52,'6. Patients'!$KU$9:$LP$9,0),ROWS('6. Patients'!EV$10:EV$107))),0)+
IFERROR(SUMPRODUCT('6. Patients'!DI$10:DI$107,OFFSET('6. Patients'!$LQ$9,1,MATCH($D52,'6. Patients'!$LR$9:$MF$9,0),ROWS('6. Patients'!EV$10:EV$107))),0))+
IFERROR(VLOOKUP($D52,$H$109:$L$139,COLUMNS($H$108:$J$108)-1+AQ$7,0)*$E52*$F52*'1. General Inputs'!$J$18,0),0)</f>
        <v>0</v>
      </c>
      <c r="AR52" s="115"/>
      <c r="AY52" s="114">
        <f ca="1">IFERROR(SUM(OFFSET('7. Consumption'!H52,0,1,,MIN('1. General Inputs'!$J$20,COLUMNS('7. Consumption'!H$9:$AQ$9)-1))),0)+MAX(0,$AQ52*('1. General Inputs'!$J$20-COLUMNS('7. Consumption'!H$9:$AQ$9)+1))</f>
        <v>0</v>
      </c>
      <c r="AZ52" s="114">
        <f ca="1">IFERROR(SUM(OFFSET('7. Consumption'!I52,0,1,,MIN('1. General Inputs'!$J$20,COLUMNS('7. Consumption'!I$9:$AQ$9)-1))),0)+MAX(0,$AQ52*('1. General Inputs'!$J$20-COLUMNS('7. Consumption'!I$9:$AQ$9)+1))</f>
        <v>0</v>
      </c>
      <c r="BA52" s="114">
        <f ca="1">IFERROR(SUM(OFFSET('7. Consumption'!J52,0,1,,MIN('1. General Inputs'!$J$20,COLUMNS('7. Consumption'!J$9:$AQ$9)-1))),0)+MAX(0,$AQ52*('1. General Inputs'!$J$20-COLUMNS('7. Consumption'!J$9:$AQ$9)+1))</f>
        <v>0</v>
      </c>
      <c r="BB52" s="114">
        <f ca="1">IFERROR(SUM(OFFSET('7. Consumption'!K52,0,1,,MIN('1. General Inputs'!$J$20,COLUMNS('7. Consumption'!K$9:$AQ$9)-1))),0)+MAX(0,$AQ52*('1. General Inputs'!$J$20-COLUMNS('7. Consumption'!K$9:$AQ$9)+1))</f>
        <v>0</v>
      </c>
      <c r="BC52" s="114">
        <f ca="1">IFERROR(SUM(OFFSET('7. Consumption'!L52,0,1,,MIN('1. General Inputs'!$J$20,COLUMNS('7. Consumption'!L$9:$AQ$9)-1))),0)+MAX(0,$AQ52*('1. General Inputs'!$J$20-COLUMNS('7. Consumption'!L$9:$AQ$9)+1))</f>
        <v>0</v>
      </c>
      <c r="BD52" s="114">
        <f ca="1">IFERROR(SUM(OFFSET('7. Consumption'!M52,0,1,,MIN('1. General Inputs'!$J$20,COLUMNS('7. Consumption'!M$9:$AQ$9)-1))),0)+MAX(0,$AQ52*('1. General Inputs'!$J$20-COLUMNS('7. Consumption'!M$9:$AQ$9)+1))</f>
        <v>0</v>
      </c>
      <c r="BE52" s="114">
        <f ca="1">IFERROR(SUM(OFFSET('7. Consumption'!N52,0,1,,MIN('1. General Inputs'!$J$20,COLUMNS('7. Consumption'!N$9:$AQ$9)-1))),0)+MAX(0,$AQ52*('1. General Inputs'!$J$20-COLUMNS('7. Consumption'!N$9:$AQ$9)+1))</f>
        <v>0</v>
      </c>
      <c r="BF52" s="114">
        <f ca="1">IFERROR(SUM(OFFSET('7. Consumption'!O52,0,1,,MIN('1. General Inputs'!$J$20,COLUMNS('7. Consumption'!O$9:$AQ$9)-1))),0)+MAX(0,$AQ52*('1. General Inputs'!$J$20-COLUMNS('7. Consumption'!O$9:$AQ$9)+1))</f>
        <v>0</v>
      </c>
      <c r="BG52" s="114">
        <f ca="1">IFERROR(SUM(OFFSET('7. Consumption'!P52,0,1,,MIN('1. General Inputs'!$J$20,COLUMNS('7. Consumption'!P$9:$AQ$9)-1))),0)+MAX(0,$AQ52*('1. General Inputs'!$J$20-COLUMNS('7. Consumption'!P$9:$AQ$9)+1))</f>
        <v>0</v>
      </c>
      <c r="BH52" s="114">
        <f ca="1">IFERROR(SUM(OFFSET('7. Consumption'!Q52,0,1,,MIN('1. General Inputs'!$J$20,COLUMNS('7. Consumption'!Q$9:$AQ$9)-1))),0)+MAX(0,$AQ52*('1. General Inputs'!$J$20-COLUMNS('7. Consumption'!Q$9:$AQ$9)+1))</f>
        <v>0</v>
      </c>
      <c r="BI52" s="114">
        <f ca="1">IFERROR(SUM(OFFSET('7. Consumption'!R52,0,1,,MIN('1. General Inputs'!$J$20,COLUMNS('7. Consumption'!R$9:$AQ$9)-1))),0)+MAX(0,$AQ52*('1. General Inputs'!$J$20-COLUMNS('7. Consumption'!R$9:$AQ$9)+1))</f>
        <v>0</v>
      </c>
      <c r="BJ52" s="114">
        <f ca="1">IFERROR(SUM(OFFSET('7. Consumption'!S52,0,1,,MIN('1. General Inputs'!$J$20,COLUMNS('7. Consumption'!S$9:$AQ$9)-1))),0)+MAX(0,$AQ52*('1. General Inputs'!$J$20-COLUMNS('7. Consumption'!S$9:$AQ$9)+1))</f>
        <v>0</v>
      </c>
      <c r="BK52" s="114">
        <f ca="1">IFERROR(SUM(OFFSET('7. Consumption'!T52,0,1,,MIN('1. General Inputs'!$J$20,COLUMNS('7. Consumption'!T$9:$AQ$9)-1))),0)+MAX(0,$AQ52*('1. General Inputs'!$J$20-COLUMNS('7. Consumption'!T$9:$AQ$9)+1))</f>
        <v>0</v>
      </c>
      <c r="BL52" s="114">
        <f ca="1">IFERROR(SUM(OFFSET('7. Consumption'!U52,0,1,,MIN('1. General Inputs'!$J$20,COLUMNS('7. Consumption'!U$9:$AQ$9)-1))),0)+MAX(0,$AQ52*('1. General Inputs'!$J$20-COLUMNS('7. Consumption'!U$9:$AQ$9)+1))</f>
        <v>0</v>
      </c>
      <c r="BM52" s="114">
        <f ca="1">IFERROR(SUM(OFFSET('7. Consumption'!V52,0,1,,MIN('1. General Inputs'!$J$20,COLUMNS('7. Consumption'!V$9:$AQ$9)-1))),0)+MAX(0,$AQ52*('1. General Inputs'!$J$20-COLUMNS('7. Consumption'!V$9:$AQ$9)+1))</f>
        <v>0</v>
      </c>
      <c r="BN52" s="114">
        <f ca="1">IFERROR(SUM(OFFSET('7. Consumption'!W52,0,1,,MIN('1. General Inputs'!$J$20,COLUMNS('7. Consumption'!W$9:$AQ$9)-1))),0)+MAX(0,$AQ52*('1. General Inputs'!$J$20-COLUMNS('7. Consumption'!W$9:$AQ$9)+1))</f>
        <v>0</v>
      </c>
      <c r="BO52" s="114">
        <f ca="1">IFERROR(SUM(OFFSET('7. Consumption'!X52,0,1,,MIN('1. General Inputs'!$J$20,COLUMNS('7. Consumption'!X$9:$AQ$9)-1))),0)+MAX(0,$AQ52*('1. General Inputs'!$J$20-COLUMNS('7. Consumption'!X$9:$AQ$9)+1))</f>
        <v>0</v>
      </c>
      <c r="BP52" s="114">
        <f ca="1">IFERROR(SUM(OFFSET('7. Consumption'!Y52,0,1,,MIN('1. General Inputs'!$J$20,COLUMNS('7. Consumption'!Y$9:$AQ$9)-1))),0)+MAX(0,$AQ52*('1. General Inputs'!$J$20-COLUMNS('7. Consumption'!Y$9:$AQ$9)+1))</f>
        <v>0</v>
      </c>
      <c r="BQ52" s="114">
        <f ca="1">IFERROR(SUM(OFFSET('7. Consumption'!Z52,0,1,,MIN('1. General Inputs'!$J$20,COLUMNS('7. Consumption'!Z$9:$AQ$9)-1))),0)+MAX(0,$AQ52*('1. General Inputs'!$J$20-COLUMNS('7. Consumption'!Z$9:$AQ$9)+1))</f>
        <v>0</v>
      </c>
      <c r="BR52" s="114">
        <f ca="1">IFERROR(SUM(OFFSET('7. Consumption'!AA52,0,1,,MIN('1. General Inputs'!$J$20,COLUMNS('7. Consumption'!AA$9:$AQ$9)-1))),0)+MAX(0,$AQ52*('1. General Inputs'!$J$20-COLUMNS('7. Consumption'!AA$9:$AQ$9)+1))</f>
        <v>0</v>
      </c>
      <c r="BS52" s="114">
        <f ca="1">IFERROR(SUM(OFFSET('7. Consumption'!AB52,0,1,,MIN('1. General Inputs'!$J$20,COLUMNS('7. Consumption'!AB$9:$AQ$9)-1))),0)+MAX(0,$AQ52*('1. General Inputs'!$J$20-COLUMNS('7. Consumption'!AB$9:$AQ$9)+1))</f>
        <v>0</v>
      </c>
      <c r="BT52" s="114">
        <f ca="1">IFERROR(SUM(OFFSET('7. Consumption'!AC52,0,1,,MIN('1. General Inputs'!$J$20,COLUMNS('7. Consumption'!AC$9:$AQ$9)-1))),0)+MAX(0,$AQ52*('1. General Inputs'!$J$20-COLUMNS('7. Consumption'!AC$9:$AQ$9)+1))</f>
        <v>0</v>
      </c>
      <c r="BU52" s="114">
        <f ca="1">IFERROR(SUM(OFFSET('7. Consumption'!AD52,0,1,,MIN('1. General Inputs'!$J$20,COLUMNS('7. Consumption'!AD$9:$AQ$9)-1))),0)+MAX(0,$AQ52*('1. General Inputs'!$J$20-COLUMNS('7. Consumption'!AD$9:$AQ$9)+1))</f>
        <v>0</v>
      </c>
      <c r="BV52" s="114">
        <f ca="1">IFERROR(SUM(OFFSET('7. Consumption'!AE52,0,1,,MIN('1. General Inputs'!$J$20,COLUMNS('7. Consumption'!AE$9:$AQ$9)-1))),0)+MAX(0,$AQ52*('1. General Inputs'!$J$20-COLUMNS('7. Consumption'!AE$9:$AQ$9)+1))</f>
        <v>0</v>
      </c>
      <c r="BW52" s="114">
        <f ca="1">IFERROR(SUM(OFFSET('7. Consumption'!AF52,0,1,,MIN('1. General Inputs'!$J$20,COLUMNS('7. Consumption'!AF$9:$AQ$9)-1))),0)+MAX(0,$AQ52*('1. General Inputs'!$J$20-COLUMNS('7. Consumption'!AF$9:$AQ$9)+1))</f>
        <v>0</v>
      </c>
      <c r="BX52" s="114">
        <f ca="1">IFERROR(SUM(OFFSET('7. Consumption'!AG52,0,1,,MIN('1. General Inputs'!$J$20,COLUMNS('7. Consumption'!AG$9:$AQ$9)-1))),0)+MAX(0,$AQ52*('1. General Inputs'!$J$20-COLUMNS('7. Consumption'!AG$9:$AQ$9)+1))</f>
        <v>0</v>
      </c>
      <c r="BY52" s="114">
        <f ca="1">IFERROR(SUM(OFFSET('7. Consumption'!AH52,0,1,,MIN('1. General Inputs'!$J$20,COLUMNS('7. Consumption'!AH$9:$AQ$9)-1))),0)+MAX(0,$AQ52*('1. General Inputs'!$J$20-COLUMNS('7. Consumption'!AH$9:$AQ$9)+1))</f>
        <v>0</v>
      </c>
      <c r="BZ52" s="114">
        <f ca="1">IFERROR(SUM(OFFSET('7. Consumption'!AI52,0,1,,MIN('1. General Inputs'!$J$20,COLUMNS('7. Consumption'!AI$9:$AQ$9)-1))),0)+MAX(0,$AQ52*('1. General Inputs'!$J$20-COLUMNS('7. Consumption'!AI$9:$AQ$9)+1))</f>
        <v>0</v>
      </c>
      <c r="CA52" s="114">
        <f ca="1">IFERROR(SUM(OFFSET('7. Consumption'!AJ52,0,1,,MIN('1. General Inputs'!$J$20,COLUMNS('7. Consumption'!AJ$9:$AQ$9)-1))),0)+MAX(0,$AQ52*('1. General Inputs'!$J$20-COLUMNS('7. Consumption'!AJ$9:$AQ$9)+1))</f>
        <v>0</v>
      </c>
      <c r="CB52" s="114">
        <f ca="1">IFERROR(SUM(OFFSET('7. Consumption'!AK52,0,1,,MIN('1. General Inputs'!$J$20,COLUMNS('7. Consumption'!AK$9:$AQ$9)-1))),0)+MAX(0,$AQ52*('1. General Inputs'!$J$20-COLUMNS('7. Consumption'!AK$9:$AQ$9)+1))</f>
        <v>0</v>
      </c>
      <c r="CC52" s="114">
        <f ca="1">IFERROR(SUM(OFFSET('7. Consumption'!AL52,0,1,,MIN('1. General Inputs'!$J$20,COLUMNS('7. Consumption'!AL$9:$AQ$9)-1))),0)+MAX(0,$AQ52*('1. General Inputs'!$J$20-COLUMNS('7. Consumption'!AL$9:$AQ$9)+1))</f>
        <v>0</v>
      </c>
      <c r="CD52" s="114">
        <f ca="1">IFERROR(SUM(OFFSET('7. Consumption'!AM52,0,1,,MIN('1. General Inputs'!$J$20,COLUMNS('7. Consumption'!AM$9:$AQ$9)-1))),0)+MAX(0,$AQ52*('1. General Inputs'!$J$20-COLUMNS('7. Consumption'!AM$9:$AQ$9)+1))</f>
        <v>0</v>
      </c>
      <c r="CE52" s="114">
        <f ca="1">IFERROR(SUM(OFFSET('7. Consumption'!AN52,0,1,,MIN('1. General Inputs'!$J$20,COLUMNS('7. Consumption'!AN$9:$AQ$9)-1))),0)+MAX(0,$AQ52*('1. General Inputs'!$J$20-COLUMNS('7. Consumption'!AN$9:$AQ$9)+1))</f>
        <v>0</v>
      </c>
      <c r="CF52" s="114">
        <f ca="1">IFERROR(SUM(OFFSET('7. Consumption'!AO52,0,1,,MIN('1. General Inputs'!$J$20,COLUMNS('7. Consumption'!AO$9:$AQ$9)-1))),0)+MAX(0,$AQ52*('1. General Inputs'!$J$20-COLUMNS('7. Consumption'!AO$9:$AQ$9)+1))</f>
        <v>0</v>
      </c>
      <c r="CG52" s="114">
        <f ca="1">IFERROR(SUM(OFFSET('7. Consumption'!AP52,0,1,,MIN('1. General Inputs'!$J$20,COLUMNS('7. Consumption'!AP$9:$AQ$9)-1))),0)+MAX(0,$AQ52*('1. General Inputs'!$J$20-COLUMNS('7. Consumption'!AP$9:$AQ$9)+1))</f>
        <v>0</v>
      </c>
      <c r="CH52" s="114">
        <f ca="1">IFERROR(SUM(OFFSET('7. Consumption'!AQ52,0,1,,MIN('1. General Inputs'!$J$20,COLUMNS('7. Consumption'!AQ$9:$AQ$9)-1))),0)+MAX(0,$AQ52*('1. General Inputs'!$J$20-COLUMNS('7. Consumption'!AQ$9:$AQ$9)+1))</f>
        <v>0</v>
      </c>
    </row>
    <row r="53" spans="2:86" hidden="1" outlineLevel="2" x14ac:dyDescent="0.3">
      <c r="B53" s="12"/>
      <c r="C53" s="12" t="str">
        <f>IFERROR(VLOOKUP(ROWS($C$9:$C53),'5. Dosing'!$I$12:$J$73,COLUMNS('5. Dosing'!$I$11:$J$11),0),"")</f>
        <v/>
      </c>
      <c r="D53" s="12" t="str">
        <f>IFERROR(INDEX('5. Dosing'!C$12:C$73,MATCH('7. Consumption'!$C53,'5. Dosing'!$J$12:$J$73,0)),"")</f>
        <v/>
      </c>
      <c r="E53" s="108">
        <f>IFERROR(INDEX('5. Dosing'!H$12:H$73,MATCH('7. Consumption'!$C53,'5. Dosing'!$J$12:$J$73,0)),0)</f>
        <v>0</v>
      </c>
      <c r="F53" s="109">
        <f>IFERROR(INDEX('5. Dosing'!G$12:G$73,MATCH('7. Consumption'!$C53,'5. Dosing'!$J$12:$J$73,0))*(30.5)/INDEX('5. Dosing'!F$12:F$73,MATCH('7. Consumption'!$C53,'5. Dosing'!$J$12:$J$73,0)),0)</f>
        <v>0</v>
      </c>
      <c r="H53" s="3">
        <f ca="1">ROUNDUP($F53*$E53*CHOOSE(H$7,
IFERROR(SUMPRODUCT('6. Patients'!BZ$10:BZ$107,OFFSET('6. Patients'!$DM$9,1,MATCH($D53,'6. Patients'!$DN$9:$EI$9,0),ROWS('6. Patients'!DM$10:DM$107))),0)+
IFERROR(SUMPRODUCT('6. Patients'!BZ$10:BZ$107,OFFSET('6. Patients'!$EJ$9,1,MATCH($D53,'6. Patients'!$EK$9:$EW$9,0),ROWS('6. Patients'!DM$10:DM$107))),0)+
IFERROR(SUMPRODUCT('6. Patients'!BZ$10:BZ$107,OFFSET('6. Patients'!$EX$9,1,MATCH($D53,'6. Patients'!$EY$9:$FT$9,0),ROWS('6. Patients'!DM$10:DM$107))),0)+
IFERROR(SUMPRODUCT('6. Patients'!BZ$10:BZ$107,OFFSET('6. Patients'!$FU$9,1,MATCH($D53,'6. Patients'!$FV$9:$GJ$9,0),ROWS('6. Patients'!DM$10:DM$107))),0),
IFERROR(SUMPRODUCT('6. Patients'!BZ$10:BZ$107,OFFSET('6. Patients'!$GK$9,1,MATCH($D53,'6. Patients'!$GL$9:$HG$9,0),ROWS('6. Patients'!DM$10:DM$107))),0)+
IFERROR(SUMPRODUCT('6. Patients'!BZ$10:BZ$107,OFFSET('6. Patients'!$HH$9,1,MATCH($D53,'6. Patients'!$HI$9:$HU$9,0),ROWS('6. Patients'!DM$10:DM$107))),0)+
IFERROR(SUMPRODUCT('6. Patients'!BZ$10:BZ$107,OFFSET('6. Patients'!$HV$9,1,MATCH($D53,'6. Patients'!$HW$9:$IR$9,0),ROWS('6. Patients'!DM$10:DM$107))),0)+
IFERROR(SUMPRODUCT('6. Patients'!BZ$10:BZ$107,OFFSET('6. Patients'!$IS$9,1,MATCH($D53,'6. Patients'!$IT$9:$JH$9,0),ROWS('6. Patients'!DM$10:DM$107))),0),
IFERROR(SUMPRODUCT('6. Patients'!BZ$10:BZ$107,OFFSET('6. Patients'!$JI$9,1,MATCH($D53,'6. Patients'!$JJ$9:$KE$9,0),ROWS('6. Patients'!DM$10:DM$107))),0)+
IFERROR(SUMPRODUCT('6. Patients'!BZ$10:BZ$107,OFFSET('6. Patients'!$KF$9,1,MATCH($D53,'6. Patients'!$KG$9:$KS$9,0),ROWS('6. Patients'!DM$10:DM$107))),0)+
IFERROR(SUMPRODUCT('6. Patients'!BZ$10:BZ$107,OFFSET('6. Patients'!$KT$9,1,MATCH($D53,'6. Patients'!$KU$9:$LP$9,0),ROWS('6. Patients'!DM$10:DM$107))),0)+
IFERROR(SUMPRODUCT('6. Patients'!BZ$10:BZ$107,OFFSET('6. Patients'!$LQ$9,1,MATCH($D53,'6. Patients'!$LR$9:$MF$9,0),ROWS('6. Patients'!DM$10:DM$107))),0))+
IFERROR(VLOOKUP($D53,$H$109:$L$139,COLUMNS($H$108:$J$108)-1+H$7,0)*$E53*$F53*'1. General Inputs'!$J$18,0),0)</f>
        <v>0</v>
      </c>
      <c r="I53" s="3">
        <f ca="1">ROUNDUP($F53*$E53*CHOOSE(I$7,
IFERROR(SUMPRODUCT('6. Patients'!CA$10:CA$107,OFFSET('6. Patients'!$DM$9,1,MATCH($D53,'6. Patients'!$DN$9:$EI$9,0),ROWS('6. Patients'!DN$10:DN$107))),0)+
IFERROR(SUMPRODUCT('6. Patients'!CA$10:CA$107,OFFSET('6. Patients'!$EJ$9,1,MATCH($D53,'6. Patients'!$EK$9:$EW$9,0),ROWS('6. Patients'!DN$10:DN$107))),0)+
IFERROR(SUMPRODUCT('6. Patients'!CA$10:CA$107,OFFSET('6. Patients'!$EX$9,1,MATCH($D53,'6. Patients'!$EY$9:$FT$9,0),ROWS('6. Patients'!DN$10:DN$107))),0)+
IFERROR(SUMPRODUCT('6. Patients'!CA$10:CA$107,OFFSET('6. Patients'!$FU$9,1,MATCH($D53,'6. Patients'!$FV$9:$GJ$9,0),ROWS('6. Patients'!DN$10:DN$107))),0),
IFERROR(SUMPRODUCT('6. Patients'!CA$10:CA$107,OFFSET('6. Patients'!$GK$9,1,MATCH($D53,'6. Patients'!$GL$9:$HG$9,0),ROWS('6. Patients'!DN$10:DN$107))),0)+
IFERROR(SUMPRODUCT('6. Patients'!CA$10:CA$107,OFFSET('6. Patients'!$HH$9,1,MATCH($D53,'6. Patients'!$HI$9:$HU$9,0),ROWS('6. Patients'!DN$10:DN$107))),0)+
IFERROR(SUMPRODUCT('6. Patients'!CA$10:CA$107,OFFSET('6. Patients'!$HV$9,1,MATCH($D53,'6. Patients'!$HW$9:$IR$9,0),ROWS('6. Patients'!DN$10:DN$107))),0)+
IFERROR(SUMPRODUCT('6. Patients'!CA$10:CA$107,OFFSET('6. Patients'!$IS$9,1,MATCH($D53,'6. Patients'!$IT$9:$JH$9,0),ROWS('6. Patients'!DN$10:DN$107))),0),
IFERROR(SUMPRODUCT('6. Patients'!CA$10:CA$107,OFFSET('6. Patients'!$JI$9,1,MATCH($D53,'6. Patients'!$JJ$9:$KE$9,0),ROWS('6. Patients'!DN$10:DN$107))),0)+
IFERROR(SUMPRODUCT('6. Patients'!CA$10:CA$107,OFFSET('6. Patients'!$KF$9,1,MATCH($D53,'6. Patients'!$KG$9:$KS$9,0),ROWS('6. Patients'!DN$10:DN$107))),0)+
IFERROR(SUMPRODUCT('6. Patients'!CA$10:CA$107,OFFSET('6. Patients'!$KT$9,1,MATCH($D53,'6. Patients'!$KU$9:$LP$9,0),ROWS('6. Patients'!DN$10:DN$107))),0)+
IFERROR(SUMPRODUCT('6. Patients'!CA$10:CA$107,OFFSET('6. Patients'!$LQ$9,1,MATCH($D53,'6. Patients'!$LR$9:$MF$9,0),ROWS('6. Patients'!DN$10:DN$107))),0))+
IFERROR(VLOOKUP($D53,$H$109:$L$139,COLUMNS($H$108:$J$108)-1+I$7,0)*$E53*$F53*'1. General Inputs'!$J$18,0),0)</f>
        <v>0</v>
      </c>
      <c r="J53" s="3">
        <f ca="1">ROUNDUP($F53*$E53*CHOOSE(J$7,
IFERROR(SUMPRODUCT('6. Patients'!CB$10:CB$107,OFFSET('6. Patients'!$DM$9,1,MATCH($D53,'6. Patients'!$DN$9:$EI$9,0),ROWS('6. Patients'!DO$10:DO$107))),0)+
IFERROR(SUMPRODUCT('6. Patients'!CB$10:CB$107,OFFSET('6. Patients'!$EJ$9,1,MATCH($D53,'6. Patients'!$EK$9:$EW$9,0),ROWS('6. Patients'!DO$10:DO$107))),0)+
IFERROR(SUMPRODUCT('6. Patients'!CB$10:CB$107,OFFSET('6. Patients'!$EX$9,1,MATCH($D53,'6. Patients'!$EY$9:$FT$9,0),ROWS('6. Patients'!DO$10:DO$107))),0)+
IFERROR(SUMPRODUCT('6. Patients'!CB$10:CB$107,OFFSET('6. Patients'!$FU$9,1,MATCH($D53,'6. Patients'!$FV$9:$GJ$9,0),ROWS('6. Patients'!DO$10:DO$107))),0),
IFERROR(SUMPRODUCT('6. Patients'!CB$10:CB$107,OFFSET('6. Patients'!$GK$9,1,MATCH($D53,'6. Patients'!$GL$9:$HG$9,0),ROWS('6. Patients'!DO$10:DO$107))),0)+
IFERROR(SUMPRODUCT('6. Patients'!CB$10:CB$107,OFFSET('6. Patients'!$HH$9,1,MATCH($D53,'6. Patients'!$HI$9:$HU$9,0),ROWS('6. Patients'!DO$10:DO$107))),0)+
IFERROR(SUMPRODUCT('6. Patients'!CB$10:CB$107,OFFSET('6. Patients'!$HV$9,1,MATCH($D53,'6. Patients'!$HW$9:$IR$9,0),ROWS('6. Patients'!DO$10:DO$107))),0)+
IFERROR(SUMPRODUCT('6. Patients'!CB$10:CB$107,OFFSET('6. Patients'!$IS$9,1,MATCH($D53,'6. Patients'!$IT$9:$JH$9,0),ROWS('6. Patients'!DO$10:DO$107))),0),
IFERROR(SUMPRODUCT('6. Patients'!CB$10:CB$107,OFFSET('6. Patients'!$JI$9,1,MATCH($D53,'6. Patients'!$JJ$9:$KE$9,0),ROWS('6. Patients'!DO$10:DO$107))),0)+
IFERROR(SUMPRODUCT('6. Patients'!CB$10:CB$107,OFFSET('6. Patients'!$KF$9,1,MATCH($D53,'6. Patients'!$KG$9:$KS$9,0),ROWS('6. Patients'!DO$10:DO$107))),0)+
IFERROR(SUMPRODUCT('6. Patients'!CB$10:CB$107,OFFSET('6. Patients'!$KT$9,1,MATCH($D53,'6. Patients'!$KU$9:$LP$9,0),ROWS('6. Patients'!DO$10:DO$107))),0)+
IFERROR(SUMPRODUCT('6. Patients'!CB$10:CB$107,OFFSET('6. Patients'!$LQ$9,1,MATCH($D53,'6. Patients'!$LR$9:$MF$9,0),ROWS('6. Patients'!DO$10:DO$107))),0))+
IFERROR(VLOOKUP($D53,$H$109:$L$139,COLUMNS($H$108:$J$108)-1+J$7,0)*$E53*$F53*'1. General Inputs'!$J$18,0),0)</f>
        <v>0</v>
      </c>
      <c r="K53" s="3">
        <f ca="1">ROUNDUP($F53*$E53*CHOOSE(K$7,
IFERROR(SUMPRODUCT('6. Patients'!CC$10:CC$107,OFFSET('6. Patients'!$DM$9,1,MATCH($D53,'6. Patients'!$DN$9:$EI$9,0),ROWS('6. Patients'!DP$10:DP$107))),0)+
IFERROR(SUMPRODUCT('6. Patients'!CC$10:CC$107,OFFSET('6. Patients'!$EJ$9,1,MATCH($D53,'6. Patients'!$EK$9:$EW$9,0),ROWS('6. Patients'!DP$10:DP$107))),0)+
IFERROR(SUMPRODUCT('6. Patients'!CC$10:CC$107,OFFSET('6. Patients'!$EX$9,1,MATCH($D53,'6. Patients'!$EY$9:$FT$9,0),ROWS('6. Patients'!DP$10:DP$107))),0)+
IFERROR(SUMPRODUCT('6. Patients'!CC$10:CC$107,OFFSET('6. Patients'!$FU$9,1,MATCH($D53,'6. Patients'!$FV$9:$GJ$9,0),ROWS('6. Patients'!DP$10:DP$107))),0),
IFERROR(SUMPRODUCT('6. Patients'!CC$10:CC$107,OFFSET('6. Patients'!$GK$9,1,MATCH($D53,'6. Patients'!$GL$9:$HG$9,0),ROWS('6. Patients'!DP$10:DP$107))),0)+
IFERROR(SUMPRODUCT('6. Patients'!CC$10:CC$107,OFFSET('6. Patients'!$HH$9,1,MATCH($D53,'6. Patients'!$HI$9:$HU$9,0),ROWS('6. Patients'!DP$10:DP$107))),0)+
IFERROR(SUMPRODUCT('6. Patients'!CC$10:CC$107,OFFSET('6. Patients'!$HV$9,1,MATCH($D53,'6. Patients'!$HW$9:$IR$9,0),ROWS('6. Patients'!DP$10:DP$107))),0)+
IFERROR(SUMPRODUCT('6. Patients'!CC$10:CC$107,OFFSET('6. Patients'!$IS$9,1,MATCH($D53,'6. Patients'!$IT$9:$JH$9,0),ROWS('6. Patients'!DP$10:DP$107))),0),
IFERROR(SUMPRODUCT('6. Patients'!CC$10:CC$107,OFFSET('6. Patients'!$JI$9,1,MATCH($D53,'6. Patients'!$JJ$9:$KE$9,0),ROWS('6. Patients'!DP$10:DP$107))),0)+
IFERROR(SUMPRODUCT('6. Patients'!CC$10:CC$107,OFFSET('6. Patients'!$KF$9,1,MATCH($D53,'6. Patients'!$KG$9:$KS$9,0),ROWS('6. Patients'!DP$10:DP$107))),0)+
IFERROR(SUMPRODUCT('6. Patients'!CC$10:CC$107,OFFSET('6. Patients'!$KT$9,1,MATCH($D53,'6. Patients'!$KU$9:$LP$9,0),ROWS('6. Patients'!DP$10:DP$107))),0)+
IFERROR(SUMPRODUCT('6. Patients'!CC$10:CC$107,OFFSET('6. Patients'!$LQ$9,1,MATCH($D53,'6. Patients'!$LR$9:$MF$9,0),ROWS('6. Patients'!DP$10:DP$107))),0))+
IFERROR(VLOOKUP($D53,$H$109:$L$139,COLUMNS($H$108:$J$108)-1+K$7,0)*$E53*$F53*'1. General Inputs'!$J$18,0),0)</f>
        <v>0</v>
      </c>
      <c r="L53" s="3">
        <f ca="1">ROUNDUP($F53*$E53*CHOOSE(L$7,
IFERROR(SUMPRODUCT('6. Patients'!CD$10:CD$107,OFFSET('6. Patients'!$DM$9,1,MATCH($D53,'6. Patients'!$DN$9:$EI$9,0),ROWS('6. Patients'!DQ$10:DQ$107))),0)+
IFERROR(SUMPRODUCT('6. Patients'!CD$10:CD$107,OFFSET('6. Patients'!$EJ$9,1,MATCH($D53,'6. Patients'!$EK$9:$EW$9,0),ROWS('6. Patients'!DQ$10:DQ$107))),0)+
IFERROR(SUMPRODUCT('6. Patients'!CD$10:CD$107,OFFSET('6. Patients'!$EX$9,1,MATCH($D53,'6. Patients'!$EY$9:$FT$9,0),ROWS('6. Patients'!DQ$10:DQ$107))),0)+
IFERROR(SUMPRODUCT('6. Patients'!CD$10:CD$107,OFFSET('6. Patients'!$FU$9,1,MATCH($D53,'6. Patients'!$FV$9:$GJ$9,0),ROWS('6. Patients'!DQ$10:DQ$107))),0),
IFERROR(SUMPRODUCT('6. Patients'!CD$10:CD$107,OFFSET('6. Patients'!$GK$9,1,MATCH($D53,'6. Patients'!$GL$9:$HG$9,0),ROWS('6. Patients'!DQ$10:DQ$107))),0)+
IFERROR(SUMPRODUCT('6. Patients'!CD$10:CD$107,OFFSET('6. Patients'!$HH$9,1,MATCH($D53,'6. Patients'!$HI$9:$HU$9,0),ROWS('6. Patients'!DQ$10:DQ$107))),0)+
IFERROR(SUMPRODUCT('6. Patients'!CD$10:CD$107,OFFSET('6. Patients'!$HV$9,1,MATCH($D53,'6. Patients'!$HW$9:$IR$9,0),ROWS('6. Patients'!DQ$10:DQ$107))),0)+
IFERROR(SUMPRODUCT('6. Patients'!CD$10:CD$107,OFFSET('6. Patients'!$IS$9,1,MATCH($D53,'6. Patients'!$IT$9:$JH$9,0),ROWS('6. Patients'!DQ$10:DQ$107))),0),
IFERROR(SUMPRODUCT('6. Patients'!CD$10:CD$107,OFFSET('6. Patients'!$JI$9,1,MATCH($D53,'6. Patients'!$JJ$9:$KE$9,0),ROWS('6. Patients'!DQ$10:DQ$107))),0)+
IFERROR(SUMPRODUCT('6. Patients'!CD$10:CD$107,OFFSET('6. Patients'!$KF$9,1,MATCH($D53,'6. Patients'!$KG$9:$KS$9,0),ROWS('6. Patients'!DQ$10:DQ$107))),0)+
IFERROR(SUMPRODUCT('6. Patients'!CD$10:CD$107,OFFSET('6. Patients'!$KT$9,1,MATCH($D53,'6. Patients'!$KU$9:$LP$9,0),ROWS('6. Patients'!DQ$10:DQ$107))),0)+
IFERROR(SUMPRODUCT('6. Patients'!CD$10:CD$107,OFFSET('6. Patients'!$LQ$9,1,MATCH($D53,'6. Patients'!$LR$9:$MF$9,0),ROWS('6. Patients'!DQ$10:DQ$107))),0))+
IFERROR(VLOOKUP($D53,$H$109:$L$139,COLUMNS($H$108:$J$108)-1+L$7,0)*$E53*$F53*'1. General Inputs'!$J$18,0),0)</f>
        <v>0</v>
      </c>
      <c r="M53" s="3">
        <f ca="1">ROUNDUP($F53*$E53*CHOOSE(M$7,
IFERROR(SUMPRODUCT('6. Patients'!CE$10:CE$107,OFFSET('6. Patients'!$DM$9,1,MATCH($D53,'6. Patients'!$DN$9:$EI$9,0),ROWS('6. Patients'!DR$10:DR$107))),0)+
IFERROR(SUMPRODUCT('6. Patients'!CE$10:CE$107,OFFSET('6. Patients'!$EJ$9,1,MATCH($D53,'6. Patients'!$EK$9:$EW$9,0),ROWS('6. Patients'!DR$10:DR$107))),0)+
IFERROR(SUMPRODUCT('6. Patients'!CE$10:CE$107,OFFSET('6. Patients'!$EX$9,1,MATCH($D53,'6. Patients'!$EY$9:$FT$9,0),ROWS('6. Patients'!DR$10:DR$107))),0)+
IFERROR(SUMPRODUCT('6. Patients'!CE$10:CE$107,OFFSET('6. Patients'!$FU$9,1,MATCH($D53,'6. Patients'!$FV$9:$GJ$9,0),ROWS('6. Patients'!DR$10:DR$107))),0),
IFERROR(SUMPRODUCT('6. Patients'!CE$10:CE$107,OFFSET('6. Patients'!$GK$9,1,MATCH($D53,'6. Patients'!$GL$9:$HG$9,0),ROWS('6. Patients'!DR$10:DR$107))),0)+
IFERROR(SUMPRODUCT('6. Patients'!CE$10:CE$107,OFFSET('6. Patients'!$HH$9,1,MATCH($D53,'6. Patients'!$HI$9:$HU$9,0),ROWS('6. Patients'!DR$10:DR$107))),0)+
IFERROR(SUMPRODUCT('6. Patients'!CE$10:CE$107,OFFSET('6. Patients'!$HV$9,1,MATCH($D53,'6. Patients'!$HW$9:$IR$9,0),ROWS('6. Patients'!DR$10:DR$107))),0)+
IFERROR(SUMPRODUCT('6. Patients'!CE$10:CE$107,OFFSET('6. Patients'!$IS$9,1,MATCH($D53,'6. Patients'!$IT$9:$JH$9,0),ROWS('6. Patients'!DR$10:DR$107))),0),
IFERROR(SUMPRODUCT('6. Patients'!CE$10:CE$107,OFFSET('6. Patients'!$JI$9,1,MATCH($D53,'6. Patients'!$JJ$9:$KE$9,0),ROWS('6. Patients'!DR$10:DR$107))),0)+
IFERROR(SUMPRODUCT('6. Patients'!CE$10:CE$107,OFFSET('6. Patients'!$KF$9,1,MATCH($D53,'6. Patients'!$KG$9:$KS$9,0),ROWS('6. Patients'!DR$10:DR$107))),0)+
IFERROR(SUMPRODUCT('6. Patients'!CE$10:CE$107,OFFSET('6. Patients'!$KT$9,1,MATCH($D53,'6. Patients'!$KU$9:$LP$9,0),ROWS('6. Patients'!DR$10:DR$107))),0)+
IFERROR(SUMPRODUCT('6. Patients'!CE$10:CE$107,OFFSET('6. Patients'!$LQ$9,1,MATCH($D53,'6. Patients'!$LR$9:$MF$9,0),ROWS('6. Patients'!DR$10:DR$107))),0))+
IFERROR(VLOOKUP($D53,$H$109:$L$139,COLUMNS($H$108:$J$108)-1+M$7,0)*$E53*$F53*'1. General Inputs'!$J$18,0),0)</f>
        <v>0</v>
      </c>
      <c r="N53" s="3">
        <f ca="1">ROUNDUP($F53*$E53*CHOOSE(N$7,
IFERROR(SUMPRODUCT('6. Patients'!CF$10:CF$107,OFFSET('6. Patients'!$DM$9,1,MATCH($D53,'6. Patients'!$DN$9:$EI$9,0),ROWS('6. Patients'!DS$10:DS$107))),0)+
IFERROR(SUMPRODUCT('6. Patients'!CF$10:CF$107,OFFSET('6. Patients'!$EJ$9,1,MATCH($D53,'6. Patients'!$EK$9:$EW$9,0),ROWS('6. Patients'!DS$10:DS$107))),0)+
IFERROR(SUMPRODUCT('6. Patients'!CF$10:CF$107,OFFSET('6. Patients'!$EX$9,1,MATCH($D53,'6. Patients'!$EY$9:$FT$9,0),ROWS('6. Patients'!DS$10:DS$107))),0)+
IFERROR(SUMPRODUCT('6. Patients'!CF$10:CF$107,OFFSET('6. Patients'!$FU$9,1,MATCH($D53,'6. Patients'!$FV$9:$GJ$9,0),ROWS('6. Patients'!DS$10:DS$107))),0),
IFERROR(SUMPRODUCT('6. Patients'!CF$10:CF$107,OFFSET('6. Patients'!$GK$9,1,MATCH($D53,'6. Patients'!$GL$9:$HG$9,0),ROWS('6. Patients'!DS$10:DS$107))),0)+
IFERROR(SUMPRODUCT('6. Patients'!CF$10:CF$107,OFFSET('6. Patients'!$HH$9,1,MATCH($D53,'6. Patients'!$HI$9:$HU$9,0),ROWS('6. Patients'!DS$10:DS$107))),0)+
IFERROR(SUMPRODUCT('6. Patients'!CF$10:CF$107,OFFSET('6. Patients'!$HV$9,1,MATCH($D53,'6. Patients'!$HW$9:$IR$9,0),ROWS('6. Patients'!DS$10:DS$107))),0)+
IFERROR(SUMPRODUCT('6. Patients'!CF$10:CF$107,OFFSET('6. Patients'!$IS$9,1,MATCH($D53,'6. Patients'!$IT$9:$JH$9,0),ROWS('6. Patients'!DS$10:DS$107))),0),
IFERROR(SUMPRODUCT('6. Patients'!CF$10:CF$107,OFFSET('6. Patients'!$JI$9,1,MATCH($D53,'6. Patients'!$JJ$9:$KE$9,0),ROWS('6. Patients'!DS$10:DS$107))),0)+
IFERROR(SUMPRODUCT('6. Patients'!CF$10:CF$107,OFFSET('6. Patients'!$KF$9,1,MATCH($D53,'6. Patients'!$KG$9:$KS$9,0),ROWS('6. Patients'!DS$10:DS$107))),0)+
IFERROR(SUMPRODUCT('6. Patients'!CF$10:CF$107,OFFSET('6. Patients'!$KT$9,1,MATCH($D53,'6. Patients'!$KU$9:$LP$9,0),ROWS('6. Patients'!DS$10:DS$107))),0)+
IFERROR(SUMPRODUCT('6. Patients'!CF$10:CF$107,OFFSET('6. Patients'!$LQ$9,1,MATCH($D53,'6. Patients'!$LR$9:$MF$9,0),ROWS('6. Patients'!DS$10:DS$107))),0))+
IFERROR(VLOOKUP($D53,$H$109:$L$139,COLUMNS($H$108:$J$108)-1+N$7,0)*$E53*$F53*'1. General Inputs'!$J$18,0),0)</f>
        <v>0</v>
      </c>
      <c r="O53" s="3">
        <f ca="1">ROUNDUP($F53*$E53*CHOOSE(O$7,
IFERROR(SUMPRODUCT('6. Patients'!CG$10:CG$107,OFFSET('6. Patients'!$DM$9,1,MATCH($D53,'6. Patients'!$DN$9:$EI$9,0),ROWS('6. Patients'!DT$10:DT$107))),0)+
IFERROR(SUMPRODUCT('6. Patients'!CG$10:CG$107,OFFSET('6. Patients'!$EJ$9,1,MATCH($D53,'6. Patients'!$EK$9:$EW$9,0),ROWS('6. Patients'!DT$10:DT$107))),0)+
IFERROR(SUMPRODUCT('6. Patients'!CG$10:CG$107,OFFSET('6. Patients'!$EX$9,1,MATCH($D53,'6. Patients'!$EY$9:$FT$9,0),ROWS('6. Patients'!DT$10:DT$107))),0)+
IFERROR(SUMPRODUCT('6. Patients'!CG$10:CG$107,OFFSET('6. Patients'!$FU$9,1,MATCH($D53,'6. Patients'!$FV$9:$GJ$9,0),ROWS('6. Patients'!DT$10:DT$107))),0),
IFERROR(SUMPRODUCT('6. Patients'!CG$10:CG$107,OFFSET('6. Patients'!$GK$9,1,MATCH($D53,'6. Patients'!$GL$9:$HG$9,0),ROWS('6. Patients'!DT$10:DT$107))),0)+
IFERROR(SUMPRODUCT('6. Patients'!CG$10:CG$107,OFFSET('6. Patients'!$HH$9,1,MATCH($D53,'6. Patients'!$HI$9:$HU$9,0),ROWS('6. Patients'!DT$10:DT$107))),0)+
IFERROR(SUMPRODUCT('6. Patients'!CG$10:CG$107,OFFSET('6. Patients'!$HV$9,1,MATCH($D53,'6. Patients'!$HW$9:$IR$9,0),ROWS('6. Patients'!DT$10:DT$107))),0)+
IFERROR(SUMPRODUCT('6. Patients'!CG$10:CG$107,OFFSET('6. Patients'!$IS$9,1,MATCH($D53,'6. Patients'!$IT$9:$JH$9,0),ROWS('6. Patients'!DT$10:DT$107))),0),
IFERROR(SUMPRODUCT('6. Patients'!CG$10:CG$107,OFFSET('6. Patients'!$JI$9,1,MATCH($D53,'6. Patients'!$JJ$9:$KE$9,0),ROWS('6. Patients'!DT$10:DT$107))),0)+
IFERROR(SUMPRODUCT('6. Patients'!CG$10:CG$107,OFFSET('6. Patients'!$KF$9,1,MATCH($D53,'6. Patients'!$KG$9:$KS$9,0),ROWS('6. Patients'!DT$10:DT$107))),0)+
IFERROR(SUMPRODUCT('6. Patients'!CG$10:CG$107,OFFSET('6. Patients'!$KT$9,1,MATCH($D53,'6. Patients'!$KU$9:$LP$9,0),ROWS('6. Patients'!DT$10:DT$107))),0)+
IFERROR(SUMPRODUCT('6. Patients'!CG$10:CG$107,OFFSET('6. Patients'!$LQ$9,1,MATCH($D53,'6. Patients'!$LR$9:$MF$9,0),ROWS('6. Patients'!DT$10:DT$107))),0))+
IFERROR(VLOOKUP($D53,$H$109:$L$139,COLUMNS($H$108:$J$108)-1+O$7,0)*$E53*$F53*'1. General Inputs'!$J$18,0),0)</f>
        <v>0</v>
      </c>
      <c r="P53" s="3">
        <f ca="1">ROUNDUP($F53*$E53*CHOOSE(P$7,
IFERROR(SUMPRODUCT('6. Patients'!CH$10:CH$107,OFFSET('6. Patients'!$DM$9,1,MATCH($D53,'6. Patients'!$DN$9:$EI$9,0),ROWS('6. Patients'!DU$10:DU$107))),0)+
IFERROR(SUMPRODUCT('6. Patients'!CH$10:CH$107,OFFSET('6. Patients'!$EJ$9,1,MATCH($D53,'6. Patients'!$EK$9:$EW$9,0),ROWS('6. Patients'!DU$10:DU$107))),0)+
IFERROR(SUMPRODUCT('6. Patients'!CH$10:CH$107,OFFSET('6. Patients'!$EX$9,1,MATCH($D53,'6. Patients'!$EY$9:$FT$9,0),ROWS('6. Patients'!DU$10:DU$107))),0)+
IFERROR(SUMPRODUCT('6. Patients'!CH$10:CH$107,OFFSET('6. Patients'!$FU$9,1,MATCH($D53,'6. Patients'!$FV$9:$GJ$9,0),ROWS('6. Patients'!DU$10:DU$107))),0),
IFERROR(SUMPRODUCT('6. Patients'!CH$10:CH$107,OFFSET('6. Patients'!$GK$9,1,MATCH($D53,'6. Patients'!$GL$9:$HG$9,0),ROWS('6. Patients'!DU$10:DU$107))),0)+
IFERROR(SUMPRODUCT('6. Patients'!CH$10:CH$107,OFFSET('6. Patients'!$HH$9,1,MATCH($D53,'6. Patients'!$HI$9:$HU$9,0),ROWS('6. Patients'!DU$10:DU$107))),0)+
IFERROR(SUMPRODUCT('6. Patients'!CH$10:CH$107,OFFSET('6. Patients'!$HV$9,1,MATCH($D53,'6. Patients'!$HW$9:$IR$9,0),ROWS('6. Patients'!DU$10:DU$107))),0)+
IFERROR(SUMPRODUCT('6. Patients'!CH$10:CH$107,OFFSET('6. Patients'!$IS$9,1,MATCH($D53,'6. Patients'!$IT$9:$JH$9,0),ROWS('6. Patients'!DU$10:DU$107))),0),
IFERROR(SUMPRODUCT('6. Patients'!CH$10:CH$107,OFFSET('6. Patients'!$JI$9,1,MATCH($D53,'6. Patients'!$JJ$9:$KE$9,0),ROWS('6. Patients'!DU$10:DU$107))),0)+
IFERROR(SUMPRODUCT('6. Patients'!CH$10:CH$107,OFFSET('6. Patients'!$KF$9,1,MATCH($D53,'6. Patients'!$KG$9:$KS$9,0),ROWS('6. Patients'!DU$10:DU$107))),0)+
IFERROR(SUMPRODUCT('6. Patients'!CH$10:CH$107,OFFSET('6. Patients'!$KT$9,1,MATCH($D53,'6. Patients'!$KU$9:$LP$9,0),ROWS('6. Patients'!DU$10:DU$107))),0)+
IFERROR(SUMPRODUCT('6. Patients'!CH$10:CH$107,OFFSET('6. Patients'!$LQ$9,1,MATCH($D53,'6. Patients'!$LR$9:$MF$9,0),ROWS('6. Patients'!DU$10:DU$107))),0))+
IFERROR(VLOOKUP($D53,$H$109:$L$139,COLUMNS($H$108:$J$108)-1+P$7,0)*$E53*$F53*'1. General Inputs'!$J$18,0),0)</f>
        <v>0</v>
      </c>
      <c r="Q53" s="3">
        <f ca="1">ROUNDUP($F53*$E53*CHOOSE(Q$7,
IFERROR(SUMPRODUCT('6. Patients'!CI$10:CI$107,OFFSET('6. Patients'!$DM$9,1,MATCH($D53,'6. Patients'!$DN$9:$EI$9,0),ROWS('6. Patients'!DV$10:DV$107))),0)+
IFERROR(SUMPRODUCT('6. Patients'!CI$10:CI$107,OFFSET('6. Patients'!$EJ$9,1,MATCH($D53,'6. Patients'!$EK$9:$EW$9,0),ROWS('6. Patients'!DV$10:DV$107))),0)+
IFERROR(SUMPRODUCT('6. Patients'!CI$10:CI$107,OFFSET('6. Patients'!$EX$9,1,MATCH($D53,'6. Patients'!$EY$9:$FT$9,0),ROWS('6. Patients'!DV$10:DV$107))),0)+
IFERROR(SUMPRODUCT('6. Patients'!CI$10:CI$107,OFFSET('6. Patients'!$FU$9,1,MATCH($D53,'6. Patients'!$FV$9:$GJ$9,0),ROWS('6. Patients'!DV$10:DV$107))),0),
IFERROR(SUMPRODUCT('6. Patients'!CI$10:CI$107,OFFSET('6. Patients'!$GK$9,1,MATCH($D53,'6. Patients'!$GL$9:$HG$9,0),ROWS('6. Patients'!DV$10:DV$107))),0)+
IFERROR(SUMPRODUCT('6. Patients'!CI$10:CI$107,OFFSET('6. Patients'!$HH$9,1,MATCH($D53,'6. Patients'!$HI$9:$HU$9,0),ROWS('6. Patients'!DV$10:DV$107))),0)+
IFERROR(SUMPRODUCT('6. Patients'!CI$10:CI$107,OFFSET('6. Patients'!$HV$9,1,MATCH($D53,'6. Patients'!$HW$9:$IR$9,0),ROWS('6. Patients'!DV$10:DV$107))),0)+
IFERROR(SUMPRODUCT('6. Patients'!CI$10:CI$107,OFFSET('6. Patients'!$IS$9,1,MATCH($D53,'6. Patients'!$IT$9:$JH$9,0),ROWS('6. Patients'!DV$10:DV$107))),0),
IFERROR(SUMPRODUCT('6. Patients'!CI$10:CI$107,OFFSET('6. Patients'!$JI$9,1,MATCH($D53,'6. Patients'!$JJ$9:$KE$9,0),ROWS('6. Patients'!DV$10:DV$107))),0)+
IFERROR(SUMPRODUCT('6. Patients'!CI$10:CI$107,OFFSET('6. Patients'!$KF$9,1,MATCH($D53,'6. Patients'!$KG$9:$KS$9,0),ROWS('6. Patients'!DV$10:DV$107))),0)+
IFERROR(SUMPRODUCT('6. Patients'!CI$10:CI$107,OFFSET('6. Patients'!$KT$9,1,MATCH($D53,'6. Patients'!$KU$9:$LP$9,0),ROWS('6. Patients'!DV$10:DV$107))),0)+
IFERROR(SUMPRODUCT('6. Patients'!CI$10:CI$107,OFFSET('6. Patients'!$LQ$9,1,MATCH($D53,'6. Patients'!$LR$9:$MF$9,0),ROWS('6. Patients'!DV$10:DV$107))),0))+
IFERROR(VLOOKUP($D53,$H$109:$L$139,COLUMNS($H$108:$J$108)-1+Q$7,0)*$E53*$F53*'1. General Inputs'!$J$18,0),0)</f>
        <v>0</v>
      </c>
      <c r="R53" s="3">
        <f ca="1">ROUNDUP($F53*$E53*CHOOSE(R$7,
IFERROR(SUMPRODUCT('6. Patients'!CJ$10:CJ$107,OFFSET('6. Patients'!$DM$9,1,MATCH($D53,'6. Patients'!$DN$9:$EI$9,0),ROWS('6. Patients'!DW$10:DW$107))),0)+
IFERROR(SUMPRODUCT('6. Patients'!CJ$10:CJ$107,OFFSET('6. Patients'!$EJ$9,1,MATCH($D53,'6. Patients'!$EK$9:$EW$9,0),ROWS('6. Patients'!DW$10:DW$107))),0)+
IFERROR(SUMPRODUCT('6. Patients'!CJ$10:CJ$107,OFFSET('6. Patients'!$EX$9,1,MATCH($D53,'6. Patients'!$EY$9:$FT$9,0),ROWS('6. Patients'!DW$10:DW$107))),0)+
IFERROR(SUMPRODUCT('6. Patients'!CJ$10:CJ$107,OFFSET('6. Patients'!$FU$9,1,MATCH($D53,'6. Patients'!$FV$9:$GJ$9,0),ROWS('6. Patients'!DW$10:DW$107))),0),
IFERROR(SUMPRODUCT('6. Patients'!CJ$10:CJ$107,OFFSET('6. Patients'!$GK$9,1,MATCH($D53,'6. Patients'!$GL$9:$HG$9,0),ROWS('6. Patients'!DW$10:DW$107))),0)+
IFERROR(SUMPRODUCT('6. Patients'!CJ$10:CJ$107,OFFSET('6. Patients'!$HH$9,1,MATCH($D53,'6. Patients'!$HI$9:$HU$9,0),ROWS('6. Patients'!DW$10:DW$107))),0)+
IFERROR(SUMPRODUCT('6. Patients'!CJ$10:CJ$107,OFFSET('6. Patients'!$HV$9,1,MATCH($D53,'6. Patients'!$HW$9:$IR$9,0),ROWS('6. Patients'!DW$10:DW$107))),0)+
IFERROR(SUMPRODUCT('6. Patients'!CJ$10:CJ$107,OFFSET('6. Patients'!$IS$9,1,MATCH($D53,'6. Patients'!$IT$9:$JH$9,0),ROWS('6. Patients'!DW$10:DW$107))),0),
IFERROR(SUMPRODUCT('6. Patients'!CJ$10:CJ$107,OFFSET('6. Patients'!$JI$9,1,MATCH($D53,'6. Patients'!$JJ$9:$KE$9,0),ROWS('6. Patients'!DW$10:DW$107))),0)+
IFERROR(SUMPRODUCT('6. Patients'!CJ$10:CJ$107,OFFSET('6. Patients'!$KF$9,1,MATCH($D53,'6. Patients'!$KG$9:$KS$9,0),ROWS('6. Patients'!DW$10:DW$107))),0)+
IFERROR(SUMPRODUCT('6. Patients'!CJ$10:CJ$107,OFFSET('6. Patients'!$KT$9,1,MATCH($D53,'6. Patients'!$KU$9:$LP$9,0),ROWS('6. Patients'!DW$10:DW$107))),0)+
IFERROR(SUMPRODUCT('6. Patients'!CJ$10:CJ$107,OFFSET('6. Patients'!$LQ$9,1,MATCH($D53,'6. Patients'!$LR$9:$MF$9,0),ROWS('6. Patients'!DW$10:DW$107))),0))+
IFERROR(VLOOKUP($D53,$H$109:$L$139,COLUMNS($H$108:$J$108)-1+R$7,0)*$E53*$F53*'1. General Inputs'!$J$18,0),0)</f>
        <v>0</v>
      </c>
      <c r="S53" s="3">
        <f ca="1">ROUNDUP($F53*$E53*CHOOSE(S$7,
IFERROR(SUMPRODUCT('6. Patients'!CK$10:CK$107,OFFSET('6. Patients'!$DM$9,1,MATCH($D53,'6. Patients'!$DN$9:$EI$9,0),ROWS('6. Patients'!DX$10:DX$107))),0)+
IFERROR(SUMPRODUCT('6. Patients'!CK$10:CK$107,OFFSET('6. Patients'!$EJ$9,1,MATCH($D53,'6. Patients'!$EK$9:$EW$9,0),ROWS('6. Patients'!DX$10:DX$107))),0)+
IFERROR(SUMPRODUCT('6. Patients'!CK$10:CK$107,OFFSET('6. Patients'!$EX$9,1,MATCH($D53,'6. Patients'!$EY$9:$FT$9,0),ROWS('6. Patients'!DX$10:DX$107))),0)+
IFERROR(SUMPRODUCT('6. Patients'!CK$10:CK$107,OFFSET('6. Patients'!$FU$9,1,MATCH($D53,'6. Patients'!$FV$9:$GJ$9,0),ROWS('6. Patients'!DX$10:DX$107))),0),
IFERROR(SUMPRODUCT('6. Patients'!CK$10:CK$107,OFFSET('6. Patients'!$GK$9,1,MATCH($D53,'6. Patients'!$GL$9:$HG$9,0),ROWS('6. Patients'!DX$10:DX$107))),0)+
IFERROR(SUMPRODUCT('6. Patients'!CK$10:CK$107,OFFSET('6. Patients'!$HH$9,1,MATCH($D53,'6. Patients'!$HI$9:$HU$9,0),ROWS('6. Patients'!DX$10:DX$107))),0)+
IFERROR(SUMPRODUCT('6. Patients'!CK$10:CK$107,OFFSET('6. Patients'!$HV$9,1,MATCH($D53,'6. Patients'!$HW$9:$IR$9,0),ROWS('6. Patients'!DX$10:DX$107))),0)+
IFERROR(SUMPRODUCT('6. Patients'!CK$10:CK$107,OFFSET('6. Patients'!$IS$9,1,MATCH($D53,'6. Patients'!$IT$9:$JH$9,0),ROWS('6. Patients'!DX$10:DX$107))),0),
IFERROR(SUMPRODUCT('6. Patients'!CK$10:CK$107,OFFSET('6. Patients'!$JI$9,1,MATCH($D53,'6. Patients'!$JJ$9:$KE$9,0),ROWS('6. Patients'!DX$10:DX$107))),0)+
IFERROR(SUMPRODUCT('6. Patients'!CK$10:CK$107,OFFSET('6. Patients'!$KF$9,1,MATCH($D53,'6. Patients'!$KG$9:$KS$9,0),ROWS('6. Patients'!DX$10:DX$107))),0)+
IFERROR(SUMPRODUCT('6. Patients'!CK$10:CK$107,OFFSET('6. Patients'!$KT$9,1,MATCH($D53,'6. Patients'!$KU$9:$LP$9,0),ROWS('6. Patients'!DX$10:DX$107))),0)+
IFERROR(SUMPRODUCT('6. Patients'!CK$10:CK$107,OFFSET('6. Patients'!$LQ$9,1,MATCH($D53,'6. Patients'!$LR$9:$MF$9,0),ROWS('6. Patients'!DX$10:DX$107))),0))+
IFERROR(VLOOKUP($D53,$H$109:$L$139,COLUMNS($H$108:$J$108)-1+S$7,0)*$E53*$F53*'1. General Inputs'!$J$18,0),0)</f>
        <v>0</v>
      </c>
      <c r="T53" s="3">
        <f ca="1">ROUNDUP($F53*$E53*CHOOSE(T$7,
IFERROR(SUMPRODUCT('6. Patients'!CL$10:CL$107,OFFSET('6. Patients'!$DM$9,1,MATCH($D53,'6. Patients'!$DN$9:$EI$9,0),ROWS('6. Patients'!DY$10:DY$107))),0)+
IFERROR(SUMPRODUCT('6. Patients'!CL$10:CL$107,OFFSET('6. Patients'!$EJ$9,1,MATCH($D53,'6. Patients'!$EK$9:$EW$9,0),ROWS('6. Patients'!DY$10:DY$107))),0)+
IFERROR(SUMPRODUCT('6. Patients'!CL$10:CL$107,OFFSET('6. Patients'!$EX$9,1,MATCH($D53,'6. Patients'!$EY$9:$FT$9,0),ROWS('6. Patients'!DY$10:DY$107))),0)+
IFERROR(SUMPRODUCT('6. Patients'!CL$10:CL$107,OFFSET('6. Patients'!$FU$9,1,MATCH($D53,'6. Patients'!$FV$9:$GJ$9,0),ROWS('6. Patients'!DY$10:DY$107))),0),
IFERROR(SUMPRODUCT('6. Patients'!CL$10:CL$107,OFFSET('6. Patients'!$GK$9,1,MATCH($D53,'6. Patients'!$GL$9:$HG$9,0),ROWS('6. Patients'!DY$10:DY$107))),0)+
IFERROR(SUMPRODUCT('6. Patients'!CL$10:CL$107,OFFSET('6. Patients'!$HH$9,1,MATCH($D53,'6. Patients'!$HI$9:$HU$9,0),ROWS('6. Patients'!DY$10:DY$107))),0)+
IFERROR(SUMPRODUCT('6. Patients'!CL$10:CL$107,OFFSET('6. Patients'!$HV$9,1,MATCH($D53,'6. Patients'!$HW$9:$IR$9,0),ROWS('6. Patients'!DY$10:DY$107))),0)+
IFERROR(SUMPRODUCT('6. Patients'!CL$10:CL$107,OFFSET('6. Patients'!$IS$9,1,MATCH($D53,'6. Patients'!$IT$9:$JH$9,0),ROWS('6. Patients'!DY$10:DY$107))),0),
IFERROR(SUMPRODUCT('6. Patients'!CL$10:CL$107,OFFSET('6. Patients'!$JI$9,1,MATCH($D53,'6. Patients'!$JJ$9:$KE$9,0),ROWS('6. Patients'!DY$10:DY$107))),0)+
IFERROR(SUMPRODUCT('6. Patients'!CL$10:CL$107,OFFSET('6. Patients'!$KF$9,1,MATCH($D53,'6. Patients'!$KG$9:$KS$9,0),ROWS('6. Patients'!DY$10:DY$107))),0)+
IFERROR(SUMPRODUCT('6. Patients'!CL$10:CL$107,OFFSET('6. Patients'!$KT$9,1,MATCH($D53,'6. Patients'!$KU$9:$LP$9,0),ROWS('6. Patients'!DY$10:DY$107))),0)+
IFERROR(SUMPRODUCT('6. Patients'!CL$10:CL$107,OFFSET('6. Patients'!$LQ$9,1,MATCH($D53,'6. Patients'!$LR$9:$MF$9,0),ROWS('6. Patients'!DY$10:DY$107))),0))+
IFERROR(VLOOKUP($D53,$H$109:$L$139,COLUMNS($H$108:$J$108)-1+T$7,0)*$E53*$F53*'1. General Inputs'!$J$18,0),0)</f>
        <v>0</v>
      </c>
      <c r="U53" s="3">
        <f ca="1">ROUNDUP($F53*$E53*CHOOSE(U$7,
IFERROR(SUMPRODUCT('6. Patients'!CM$10:CM$107,OFFSET('6. Patients'!$DM$9,1,MATCH($D53,'6. Patients'!$DN$9:$EI$9,0),ROWS('6. Patients'!DZ$10:DZ$107))),0)+
IFERROR(SUMPRODUCT('6. Patients'!CM$10:CM$107,OFFSET('6. Patients'!$EJ$9,1,MATCH($D53,'6. Patients'!$EK$9:$EW$9,0),ROWS('6. Patients'!DZ$10:DZ$107))),0)+
IFERROR(SUMPRODUCT('6. Patients'!CM$10:CM$107,OFFSET('6. Patients'!$EX$9,1,MATCH($D53,'6. Patients'!$EY$9:$FT$9,0),ROWS('6. Patients'!DZ$10:DZ$107))),0)+
IFERROR(SUMPRODUCT('6. Patients'!CM$10:CM$107,OFFSET('6. Patients'!$FU$9,1,MATCH($D53,'6. Patients'!$FV$9:$GJ$9,0),ROWS('6. Patients'!DZ$10:DZ$107))),0),
IFERROR(SUMPRODUCT('6. Patients'!CM$10:CM$107,OFFSET('6. Patients'!$GK$9,1,MATCH($D53,'6. Patients'!$GL$9:$HG$9,0),ROWS('6. Patients'!DZ$10:DZ$107))),0)+
IFERROR(SUMPRODUCT('6. Patients'!CM$10:CM$107,OFFSET('6. Patients'!$HH$9,1,MATCH($D53,'6. Patients'!$HI$9:$HU$9,0),ROWS('6. Patients'!DZ$10:DZ$107))),0)+
IFERROR(SUMPRODUCT('6. Patients'!CM$10:CM$107,OFFSET('6. Patients'!$HV$9,1,MATCH($D53,'6. Patients'!$HW$9:$IR$9,0),ROWS('6. Patients'!DZ$10:DZ$107))),0)+
IFERROR(SUMPRODUCT('6. Patients'!CM$10:CM$107,OFFSET('6. Patients'!$IS$9,1,MATCH($D53,'6. Patients'!$IT$9:$JH$9,0),ROWS('6. Patients'!DZ$10:DZ$107))),0),
IFERROR(SUMPRODUCT('6. Patients'!CM$10:CM$107,OFFSET('6. Patients'!$JI$9,1,MATCH($D53,'6. Patients'!$JJ$9:$KE$9,0),ROWS('6. Patients'!DZ$10:DZ$107))),0)+
IFERROR(SUMPRODUCT('6. Patients'!CM$10:CM$107,OFFSET('6. Patients'!$KF$9,1,MATCH($D53,'6. Patients'!$KG$9:$KS$9,0),ROWS('6. Patients'!DZ$10:DZ$107))),0)+
IFERROR(SUMPRODUCT('6. Patients'!CM$10:CM$107,OFFSET('6. Patients'!$KT$9,1,MATCH($D53,'6. Patients'!$KU$9:$LP$9,0),ROWS('6. Patients'!DZ$10:DZ$107))),0)+
IFERROR(SUMPRODUCT('6. Patients'!CM$10:CM$107,OFFSET('6. Patients'!$LQ$9,1,MATCH($D53,'6. Patients'!$LR$9:$MF$9,0),ROWS('6. Patients'!DZ$10:DZ$107))),0))+
IFERROR(VLOOKUP($D53,$H$109:$L$139,COLUMNS($H$108:$J$108)-1+U$7,0)*$E53*$F53*'1. General Inputs'!$J$18,0),0)</f>
        <v>0</v>
      </c>
      <c r="V53" s="3">
        <f ca="1">ROUNDUP($F53*$E53*CHOOSE(V$7,
IFERROR(SUMPRODUCT('6. Patients'!CN$10:CN$107,OFFSET('6. Patients'!$DM$9,1,MATCH($D53,'6. Patients'!$DN$9:$EI$9,0),ROWS('6. Patients'!EA$10:EA$107))),0)+
IFERROR(SUMPRODUCT('6. Patients'!CN$10:CN$107,OFFSET('6. Patients'!$EJ$9,1,MATCH($D53,'6. Patients'!$EK$9:$EW$9,0),ROWS('6. Patients'!EA$10:EA$107))),0)+
IFERROR(SUMPRODUCT('6. Patients'!CN$10:CN$107,OFFSET('6. Patients'!$EX$9,1,MATCH($D53,'6. Patients'!$EY$9:$FT$9,0),ROWS('6. Patients'!EA$10:EA$107))),0)+
IFERROR(SUMPRODUCT('6. Patients'!CN$10:CN$107,OFFSET('6. Patients'!$FU$9,1,MATCH($D53,'6. Patients'!$FV$9:$GJ$9,0),ROWS('6. Patients'!EA$10:EA$107))),0),
IFERROR(SUMPRODUCT('6. Patients'!CN$10:CN$107,OFFSET('6. Patients'!$GK$9,1,MATCH($D53,'6. Patients'!$GL$9:$HG$9,0),ROWS('6. Patients'!EA$10:EA$107))),0)+
IFERROR(SUMPRODUCT('6. Patients'!CN$10:CN$107,OFFSET('6. Patients'!$HH$9,1,MATCH($D53,'6. Patients'!$HI$9:$HU$9,0),ROWS('6. Patients'!EA$10:EA$107))),0)+
IFERROR(SUMPRODUCT('6. Patients'!CN$10:CN$107,OFFSET('6. Patients'!$HV$9,1,MATCH($D53,'6. Patients'!$HW$9:$IR$9,0),ROWS('6. Patients'!EA$10:EA$107))),0)+
IFERROR(SUMPRODUCT('6. Patients'!CN$10:CN$107,OFFSET('6. Patients'!$IS$9,1,MATCH($D53,'6. Patients'!$IT$9:$JH$9,0),ROWS('6. Patients'!EA$10:EA$107))),0),
IFERROR(SUMPRODUCT('6. Patients'!CN$10:CN$107,OFFSET('6. Patients'!$JI$9,1,MATCH($D53,'6. Patients'!$JJ$9:$KE$9,0),ROWS('6. Patients'!EA$10:EA$107))),0)+
IFERROR(SUMPRODUCT('6. Patients'!CN$10:CN$107,OFFSET('6. Patients'!$KF$9,1,MATCH($D53,'6. Patients'!$KG$9:$KS$9,0),ROWS('6. Patients'!EA$10:EA$107))),0)+
IFERROR(SUMPRODUCT('6. Patients'!CN$10:CN$107,OFFSET('6. Patients'!$KT$9,1,MATCH($D53,'6. Patients'!$KU$9:$LP$9,0),ROWS('6. Patients'!EA$10:EA$107))),0)+
IFERROR(SUMPRODUCT('6. Patients'!CN$10:CN$107,OFFSET('6. Patients'!$LQ$9,1,MATCH($D53,'6. Patients'!$LR$9:$MF$9,0),ROWS('6. Patients'!EA$10:EA$107))),0))+
IFERROR(VLOOKUP($D53,$H$109:$L$139,COLUMNS($H$108:$J$108)-1+V$7,0)*$E53*$F53*'1. General Inputs'!$J$18,0),0)</f>
        <v>0</v>
      </c>
      <c r="W53" s="3">
        <f ca="1">ROUNDUP($F53*$E53*CHOOSE(W$7,
IFERROR(SUMPRODUCT('6. Patients'!CO$10:CO$107,OFFSET('6. Patients'!$DM$9,1,MATCH($D53,'6. Patients'!$DN$9:$EI$9,0),ROWS('6. Patients'!EB$10:EB$107))),0)+
IFERROR(SUMPRODUCT('6. Patients'!CO$10:CO$107,OFFSET('6. Patients'!$EJ$9,1,MATCH($D53,'6. Patients'!$EK$9:$EW$9,0),ROWS('6. Patients'!EB$10:EB$107))),0)+
IFERROR(SUMPRODUCT('6. Patients'!CO$10:CO$107,OFFSET('6. Patients'!$EX$9,1,MATCH($D53,'6. Patients'!$EY$9:$FT$9,0),ROWS('6. Patients'!EB$10:EB$107))),0)+
IFERROR(SUMPRODUCT('6. Patients'!CO$10:CO$107,OFFSET('6. Patients'!$FU$9,1,MATCH($D53,'6. Patients'!$FV$9:$GJ$9,0),ROWS('6. Patients'!EB$10:EB$107))),0),
IFERROR(SUMPRODUCT('6. Patients'!CO$10:CO$107,OFFSET('6. Patients'!$GK$9,1,MATCH($D53,'6. Patients'!$GL$9:$HG$9,0),ROWS('6. Patients'!EB$10:EB$107))),0)+
IFERROR(SUMPRODUCT('6. Patients'!CO$10:CO$107,OFFSET('6. Patients'!$HH$9,1,MATCH($D53,'6. Patients'!$HI$9:$HU$9,0),ROWS('6. Patients'!EB$10:EB$107))),0)+
IFERROR(SUMPRODUCT('6. Patients'!CO$10:CO$107,OFFSET('6. Patients'!$HV$9,1,MATCH($D53,'6. Patients'!$HW$9:$IR$9,0),ROWS('6. Patients'!EB$10:EB$107))),0)+
IFERROR(SUMPRODUCT('6. Patients'!CO$10:CO$107,OFFSET('6. Patients'!$IS$9,1,MATCH($D53,'6. Patients'!$IT$9:$JH$9,0),ROWS('6. Patients'!EB$10:EB$107))),0),
IFERROR(SUMPRODUCT('6. Patients'!CO$10:CO$107,OFFSET('6. Patients'!$JI$9,1,MATCH($D53,'6. Patients'!$JJ$9:$KE$9,0),ROWS('6. Patients'!EB$10:EB$107))),0)+
IFERROR(SUMPRODUCT('6. Patients'!CO$10:CO$107,OFFSET('6. Patients'!$KF$9,1,MATCH($D53,'6. Patients'!$KG$9:$KS$9,0),ROWS('6. Patients'!EB$10:EB$107))),0)+
IFERROR(SUMPRODUCT('6. Patients'!CO$10:CO$107,OFFSET('6. Patients'!$KT$9,1,MATCH($D53,'6. Patients'!$KU$9:$LP$9,0),ROWS('6. Patients'!EB$10:EB$107))),0)+
IFERROR(SUMPRODUCT('6. Patients'!CO$10:CO$107,OFFSET('6. Patients'!$LQ$9,1,MATCH($D53,'6. Patients'!$LR$9:$MF$9,0),ROWS('6. Patients'!EB$10:EB$107))),0))+
IFERROR(VLOOKUP($D53,$H$109:$L$139,COLUMNS($H$108:$J$108)-1+W$7,0)*$E53*$F53*'1. General Inputs'!$J$18,0),0)</f>
        <v>0</v>
      </c>
      <c r="X53" s="3">
        <f ca="1">ROUNDUP($F53*$E53*CHOOSE(X$7,
IFERROR(SUMPRODUCT('6. Patients'!CP$10:CP$107,OFFSET('6. Patients'!$DM$9,1,MATCH($D53,'6. Patients'!$DN$9:$EI$9,0),ROWS('6. Patients'!EC$10:EC$107))),0)+
IFERROR(SUMPRODUCT('6. Patients'!CP$10:CP$107,OFFSET('6. Patients'!$EJ$9,1,MATCH($D53,'6. Patients'!$EK$9:$EW$9,0),ROWS('6. Patients'!EC$10:EC$107))),0)+
IFERROR(SUMPRODUCT('6. Patients'!CP$10:CP$107,OFFSET('6. Patients'!$EX$9,1,MATCH($D53,'6. Patients'!$EY$9:$FT$9,0),ROWS('6. Patients'!EC$10:EC$107))),0)+
IFERROR(SUMPRODUCT('6. Patients'!CP$10:CP$107,OFFSET('6. Patients'!$FU$9,1,MATCH($D53,'6. Patients'!$FV$9:$GJ$9,0),ROWS('6. Patients'!EC$10:EC$107))),0),
IFERROR(SUMPRODUCT('6. Patients'!CP$10:CP$107,OFFSET('6. Patients'!$GK$9,1,MATCH($D53,'6. Patients'!$GL$9:$HG$9,0),ROWS('6. Patients'!EC$10:EC$107))),0)+
IFERROR(SUMPRODUCT('6. Patients'!CP$10:CP$107,OFFSET('6. Patients'!$HH$9,1,MATCH($D53,'6. Patients'!$HI$9:$HU$9,0),ROWS('6. Patients'!EC$10:EC$107))),0)+
IFERROR(SUMPRODUCT('6. Patients'!CP$10:CP$107,OFFSET('6. Patients'!$HV$9,1,MATCH($D53,'6. Patients'!$HW$9:$IR$9,0),ROWS('6. Patients'!EC$10:EC$107))),0)+
IFERROR(SUMPRODUCT('6. Patients'!CP$10:CP$107,OFFSET('6. Patients'!$IS$9,1,MATCH($D53,'6. Patients'!$IT$9:$JH$9,0),ROWS('6. Patients'!EC$10:EC$107))),0),
IFERROR(SUMPRODUCT('6. Patients'!CP$10:CP$107,OFFSET('6. Patients'!$JI$9,1,MATCH($D53,'6. Patients'!$JJ$9:$KE$9,0),ROWS('6. Patients'!EC$10:EC$107))),0)+
IFERROR(SUMPRODUCT('6. Patients'!CP$10:CP$107,OFFSET('6. Patients'!$KF$9,1,MATCH($D53,'6. Patients'!$KG$9:$KS$9,0),ROWS('6. Patients'!EC$10:EC$107))),0)+
IFERROR(SUMPRODUCT('6. Patients'!CP$10:CP$107,OFFSET('6. Patients'!$KT$9,1,MATCH($D53,'6. Patients'!$KU$9:$LP$9,0),ROWS('6. Patients'!EC$10:EC$107))),0)+
IFERROR(SUMPRODUCT('6. Patients'!CP$10:CP$107,OFFSET('6. Patients'!$LQ$9,1,MATCH($D53,'6. Patients'!$LR$9:$MF$9,0),ROWS('6. Patients'!EC$10:EC$107))),0))+
IFERROR(VLOOKUP($D53,$H$109:$L$139,COLUMNS($H$108:$J$108)-1+X$7,0)*$E53*$F53*'1. General Inputs'!$J$18,0),0)</f>
        <v>0</v>
      </c>
      <c r="Y53" s="3">
        <f ca="1">ROUNDUP($F53*$E53*CHOOSE(Y$7,
IFERROR(SUMPRODUCT('6. Patients'!CQ$10:CQ$107,OFFSET('6. Patients'!$DM$9,1,MATCH($D53,'6. Patients'!$DN$9:$EI$9,0),ROWS('6. Patients'!ED$10:ED$107))),0)+
IFERROR(SUMPRODUCT('6. Patients'!CQ$10:CQ$107,OFFSET('6. Patients'!$EJ$9,1,MATCH($D53,'6. Patients'!$EK$9:$EW$9,0),ROWS('6. Patients'!ED$10:ED$107))),0)+
IFERROR(SUMPRODUCT('6. Patients'!CQ$10:CQ$107,OFFSET('6. Patients'!$EX$9,1,MATCH($D53,'6. Patients'!$EY$9:$FT$9,0),ROWS('6. Patients'!ED$10:ED$107))),0)+
IFERROR(SUMPRODUCT('6. Patients'!CQ$10:CQ$107,OFFSET('6. Patients'!$FU$9,1,MATCH($D53,'6. Patients'!$FV$9:$GJ$9,0),ROWS('6. Patients'!ED$10:ED$107))),0),
IFERROR(SUMPRODUCT('6. Patients'!CQ$10:CQ$107,OFFSET('6. Patients'!$GK$9,1,MATCH($D53,'6. Patients'!$GL$9:$HG$9,0),ROWS('6. Patients'!ED$10:ED$107))),0)+
IFERROR(SUMPRODUCT('6. Patients'!CQ$10:CQ$107,OFFSET('6. Patients'!$HH$9,1,MATCH($D53,'6. Patients'!$HI$9:$HU$9,0),ROWS('6. Patients'!ED$10:ED$107))),0)+
IFERROR(SUMPRODUCT('6. Patients'!CQ$10:CQ$107,OFFSET('6. Patients'!$HV$9,1,MATCH($D53,'6. Patients'!$HW$9:$IR$9,0),ROWS('6. Patients'!ED$10:ED$107))),0)+
IFERROR(SUMPRODUCT('6. Patients'!CQ$10:CQ$107,OFFSET('6. Patients'!$IS$9,1,MATCH($D53,'6. Patients'!$IT$9:$JH$9,0),ROWS('6. Patients'!ED$10:ED$107))),0),
IFERROR(SUMPRODUCT('6. Patients'!CQ$10:CQ$107,OFFSET('6. Patients'!$JI$9,1,MATCH($D53,'6. Patients'!$JJ$9:$KE$9,0),ROWS('6. Patients'!ED$10:ED$107))),0)+
IFERROR(SUMPRODUCT('6. Patients'!CQ$10:CQ$107,OFFSET('6. Patients'!$KF$9,1,MATCH($D53,'6. Patients'!$KG$9:$KS$9,0),ROWS('6. Patients'!ED$10:ED$107))),0)+
IFERROR(SUMPRODUCT('6. Patients'!CQ$10:CQ$107,OFFSET('6. Patients'!$KT$9,1,MATCH($D53,'6. Patients'!$KU$9:$LP$9,0),ROWS('6. Patients'!ED$10:ED$107))),0)+
IFERROR(SUMPRODUCT('6. Patients'!CQ$10:CQ$107,OFFSET('6. Patients'!$LQ$9,1,MATCH($D53,'6. Patients'!$LR$9:$MF$9,0),ROWS('6. Patients'!ED$10:ED$107))),0))+
IFERROR(VLOOKUP($D53,$H$109:$L$139,COLUMNS($H$108:$J$108)-1+Y$7,0)*$E53*$F53*'1. General Inputs'!$J$18,0),0)</f>
        <v>0</v>
      </c>
      <c r="Z53" s="3">
        <f ca="1">ROUNDUP($F53*$E53*CHOOSE(Z$7,
IFERROR(SUMPRODUCT('6. Patients'!CR$10:CR$107,OFFSET('6. Patients'!$DM$9,1,MATCH($D53,'6. Patients'!$DN$9:$EI$9,0),ROWS('6. Patients'!EE$10:EE$107))),0)+
IFERROR(SUMPRODUCT('6. Patients'!CR$10:CR$107,OFFSET('6. Patients'!$EJ$9,1,MATCH($D53,'6. Patients'!$EK$9:$EW$9,0),ROWS('6. Patients'!EE$10:EE$107))),0)+
IFERROR(SUMPRODUCT('6. Patients'!CR$10:CR$107,OFFSET('6. Patients'!$EX$9,1,MATCH($D53,'6. Patients'!$EY$9:$FT$9,0),ROWS('6. Patients'!EE$10:EE$107))),0)+
IFERROR(SUMPRODUCT('6. Patients'!CR$10:CR$107,OFFSET('6. Patients'!$FU$9,1,MATCH($D53,'6. Patients'!$FV$9:$GJ$9,0),ROWS('6. Patients'!EE$10:EE$107))),0),
IFERROR(SUMPRODUCT('6. Patients'!CR$10:CR$107,OFFSET('6. Patients'!$GK$9,1,MATCH($D53,'6. Patients'!$GL$9:$HG$9,0),ROWS('6. Patients'!EE$10:EE$107))),0)+
IFERROR(SUMPRODUCT('6. Patients'!CR$10:CR$107,OFFSET('6. Patients'!$HH$9,1,MATCH($D53,'6. Patients'!$HI$9:$HU$9,0),ROWS('6. Patients'!EE$10:EE$107))),0)+
IFERROR(SUMPRODUCT('6. Patients'!CR$10:CR$107,OFFSET('6. Patients'!$HV$9,1,MATCH($D53,'6. Patients'!$HW$9:$IR$9,0),ROWS('6. Patients'!EE$10:EE$107))),0)+
IFERROR(SUMPRODUCT('6. Patients'!CR$10:CR$107,OFFSET('6. Patients'!$IS$9,1,MATCH($D53,'6. Patients'!$IT$9:$JH$9,0),ROWS('6. Patients'!EE$10:EE$107))),0),
IFERROR(SUMPRODUCT('6. Patients'!CR$10:CR$107,OFFSET('6. Patients'!$JI$9,1,MATCH($D53,'6. Patients'!$JJ$9:$KE$9,0),ROWS('6. Patients'!EE$10:EE$107))),0)+
IFERROR(SUMPRODUCT('6. Patients'!CR$10:CR$107,OFFSET('6. Patients'!$KF$9,1,MATCH($D53,'6. Patients'!$KG$9:$KS$9,0),ROWS('6. Patients'!EE$10:EE$107))),0)+
IFERROR(SUMPRODUCT('6. Patients'!CR$10:CR$107,OFFSET('6. Patients'!$KT$9,1,MATCH($D53,'6. Patients'!$KU$9:$LP$9,0),ROWS('6. Patients'!EE$10:EE$107))),0)+
IFERROR(SUMPRODUCT('6. Patients'!CR$10:CR$107,OFFSET('6. Patients'!$LQ$9,1,MATCH($D53,'6. Patients'!$LR$9:$MF$9,0),ROWS('6. Patients'!EE$10:EE$107))),0))+
IFERROR(VLOOKUP($D53,$H$109:$L$139,COLUMNS($H$108:$J$108)-1+Z$7,0)*$E53*$F53*'1. General Inputs'!$J$18,0),0)</f>
        <v>0</v>
      </c>
      <c r="AA53" s="3">
        <f ca="1">ROUNDUP($F53*$E53*CHOOSE(AA$7,
IFERROR(SUMPRODUCT('6. Patients'!CS$10:CS$107,OFFSET('6. Patients'!$DM$9,1,MATCH($D53,'6. Patients'!$DN$9:$EI$9,0),ROWS('6. Patients'!EF$10:EF$107))),0)+
IFERROR(SUMPRODUCT('6. Patients'!CS$10:CS$107,OFFSET('6. Patients'!$EJ$9,1,MATCH($D53,'6. Patients'!$EK$9:$EW$9,0),ROWS('6. Patients'!EF$10:EF$107))),0)+
IFERROR(SUMPRODUCT('6. Patients'!CS$10:CS$107,OFFSET('6. Patients'!$EX$9,1,MATCH($D53,'6. Patients'!$EY$9:$FT$9,0),ROWS('6. Patients'!EF$10:EF$107))),0)+
IFERROR(SUMPRODUCT('6. Patients'!CS$10:CS$107,OFFSET('6. Patients'!$FU$9,1,MATCH($D53,'6. Patients'!$FV$9:$GJ$9,0),ROWS('6. Patients'!EF$10:EF$107))),0),
IFERROR(SUMPRODUCT('6. Patients'!CS$10:CS$107,OFFSET('6. Patients'!$GK$9,1,MATCH($D53,'6. Patients'!$GL$9:$HG$9,0),ROWS('6. Patients'!EF$10:EF$107))),0)+
IFERROR(SUMPRODUCT('6. Patients'!CS$10:CS$107,OFFSET('6. Patients'!$HH$9,1,MATCH($D53,'6. Patients'!$HI$9:$HU$9,0),ROWS('6. Patients'!EF$10:EF$107))),0)+
IFERROR(SUMPRODUCT('6. Patients'!CS$10:CS$107,OFFSET('6. Patients'!$HV$9,1,MATCH($D53,'6. Patients'!$HW$9:$IR$9,0),ROWS('6. Patients'!EF$10:EF$107))),0)+
IFERROR(SUMPRODUCT('6. Patients'!CS$10:CS$107,OFFSET('6. Patients'!$IS$9,1,MATCH($D53,'6. Patients'!$IT$9:$JH$9,0),ROWS('6. Patients'!EF$10:EF$107))),0),
IFERROR(SUMPRODUCT('6. Patients'!CS$10:CS$107,OFFSET('6. Patients'!$JI$9,1,MATCH($D53,'6. Patients'!$JJ$9:$KE$9,0),ROWS('6. Patients'!EF$10:EF$107))),0)+
IFERROR(SUMPRODUCT('6. Patients'!CS$10:CS$107,OFFSET('6. Patients'!$KF$9,1,MATCH($D53,'6. Patients'!$KG$9:$KS$9,0),ROWS('6. Patients'!EF$10:EF$107))),0)+
IFERROR(SUMPRODUCT('6. Patients'!CS$10:CS$107,OFFSET('6. Patients'!$KT$9,1,MATCH($D53,'6. Patients'!$KU$9:$LP$9,0),ROWS('6. Patients'!EF$10:EF$107))),0)+
IFERROR(SUMPRODUCT('6. Patients'!CS$10:CS$107,OFFSET('6. Patients'!$LQ$9,1,MATCH($D53,'6. Patients'!$LR$9:$MF$9,0),ROWS('6. Patients'!EF$10:EF$107))),0))+
IFERROR(VLOOKUP($D53,$H$109:$L$139,COLUMNS($H$108:$J$108)-1+AA$7,0)*$E53*$F53*'1. General Inputs'!$J$18,0),0)</f>
        <v>0</v>
      </c>
      <c r="AB53" s="3">
        <f ca="1">ROUNDUP($F53*$E53*CHOOSE(AB$7,
IFERROR(SUMPRODUCT('6. Patients'!CT$10:CT$107,OFFSET('6. Patients'!$DM$9,1,MATCH($D53,'6. Patients'!$DN$9:$EI$9,0),ROWS('6. Patients'!EG$10:EG$107))),0)+
IFERROR(SUMPRODUCT('6. Patients'!CT$10:CT$107,OFFSET('6. Patients'!$EJ$9,1,MATCH($D53,'6. Patients'!$EK$9:$EW$9,0),ROWS('6. Patients'!EG$10:EG$107))),0)+
IFERROR(SUMPRODUCT('6. Patients'!CT$10:CT$107,OFFSET('6. Patients'!$EX$9,1,MATCH($D53,'6. Patients'!$EY$9:$FT$9,0),ROWS('6. Patients'!EG$10:EG$107))),0)+
IFERROR(SUMPRODUCT('6. Patients'!CT$10:CT$107,OFFSET('6. Patients'!$FU$9,1,MATCH($D53,'6. Patients'!$FV$9:$GJ$9,0),ROWS('6. Patients'!EG$10:EG$107))),0),
IFERROR(SUMPRODUCT('6. Patients'!CT$10:CT$107,OFFSET('6. Patients'!$GK$9,1,MATCH($D53,'6. Patients'!$GL$9:$HG$9,0),ROWS('6. Patients'!EG$10:EG$107))),0)+
IFERROR(SUMPRODUCT('6. Patients'!CT$10:CT$107,OFFSET('6. Patients'!$HH$9,1,MATCH($D53,'6. Patients'!$HI$9:$HU$9,0),ROWS('6. Patients'!EG$10:EG$107))),0)+
IFERROR(SUMPRODUCT('6. Patients'!CT$10:CT$107,OFFSET('6. Patients'!$HV$9,1,MATCH($D53,'6. Patients'!$HW$9:$IR$9,0),ROWS('6. Patients'!EG$10:EG$107))),0)+
IFERROR(SUMPRODUCT('6. Patients'!CT$10:CT$107,OFFSET('6. Patients'!$IS$9,1,MATCH($D53,'6. Patients'!$IT$9:$JH$9,0),ROWS('6. Patients'!EG$10:EG$107))),0),
IFERROR(SUMPRODUCT('6. Patients'!CT$10:CT$107,OFFSET('6. Patients'!$JI$9,1,MATCH($D53,'6. Patients'!$JJ$9:$KE$9,0),ROWS('6. Patients'!EG$10:EG$107))),0)+
IFERROR(SUMPRODUCT('6. Patients'!CT$10:CT$107,OFFSET('6. Patients'!$KF$9,1,MATCH($D53,'6. Patients'!$KG$9:$KS$9,0),ROWS('6. Patients'!EG$10:EG$107))),0)+
IFERROR(SUMPRODUCT('6. Patients'!CT$10:CT$107,OFFSET('6. Patients'!$KT$9,1,MATCH($D53,'6. Patients'!$KU$9:$LP$9,0),ROWS('6. Patients'!EG$10:EG$107))),0)+
IFERROR(SUMPRODUCT('6. Patients'!CT$10:CT$107,OFFSET('6. Patients'!$LQ$9,1,MATCH($D53,'6. Patients'!$LR$9:$MF$9,0),ROWS('6. Patients'!EG$10:EG$107))),0))+
IFERROR(VLOOKUP($D53,$H$109:$L$139,COLUMNS($H$108:$J$108)-1+AB$7,0)*$E53*$F53*'1. General Inputs'!$J$18,0),0)</f>
        <v>0</v>
      </c>
      <c r="AC53" s="3">
        <f ca="1">ROUNDUP($F53*$E53*CHOOSE(AC$7,
IFERROR(SUMPRODUCT('6. Patients'!CU$10:CU$107,OFFSET('6. Patients'!$DM$9,1,MATCH($D53,'6. Patients'!$DN$9:$EI$9,0),ROWS('6. Patients'!EH$10:EH$107))),0)+
IFERROR(SUMPRODUCT('6. Patients'!CU$10:CU$107,OFFSET('6. Patients'!$EJ$9,1,MATCH($D53,'6. Patients'!$EK$9:$EW$9,0),ROWS('6. Patients'!EH$10:EH$107))),0)+
IFERROR(SUMPRODUCT('6. Patients'!CU$10:CU$107,OFFSET('6. Patients'!$EX$9,1,MATCH($D53,'6. Patients'!$EY$9:$FT$9,0),ROWS('6. Patients'!EH$10:EH$107))),0)+
IFERROR(SUMPRODUCT('6. Patients'!CU$10:CU$107,OFFSET('6. Patients'!$FU$9,1,MATCH($D53,'6. Patients'!$FV$9:$GJ$9,0),ROWS('6. Patients'!EH$10:EH$107))),0),
IFERROR(SUMPRODUCT('6. Patients'!CU$10:CU$107,OFFSET('6. Patients'!$GK$9,1,MATCH($D53,'6. Patients'!$GL$9:$HG$9,0),ROWS('6. Patients'!EH$10:EH$107))),0)+
IFERROR(SUMPRODUCT('6. Patients'!CU$10:CU$107,OFFSET('6. Patients'!$HH$9,1,MATCH($D53,'6. Patients'!$HI$9:$HU$9,0),ROWS('6. Patients'!EH$10:EH$107))),0)+
IFERROR(SUMPRODUCT('6. Patients'!CU$10:CU$107,OFFSET('6. Patients'!$HV$9,1,MATCH($D53,'6. Patients'!$HW$9:$IR$9,0),ROWS('6. Patients'!EH$10:EH$107))),0)+
IFERROR(SUMPRODUCT('6. Patients'!CU$10:CU$107,OFFSET('6. Patients'!$IS$9,1,MATCH($D53,'6. Patients'!$IT$9:$JH$9,0),ROWS('6. Patients'!EH$10:EH$107))),0),
IFERROR(SUMPRODUCT('6. Patients'!CU$10:CU$107,OFFSET('6. Patients'!$JI$9,1,MATCH($D53,'6. Patients'!$JJ$9:$KE$9,0),ROWS('6. Patients'!EH$10:EH$107))),0)+
IFERROR(SUMPRODUCT('6. Patients'!CU$10:CU$107,OFFSET('6. Patients'!$KF$9,1,MATCH($D53,'6. Patients'!$KG$9:$KS$9,0),ROWS('6. Patients'!EH$10:EH$107))),0)+
IFERROR(SUMPRODUCT('6. Patients'!CU$10:CU$107,OFFSET('6. Patients'!$KT$9,1,MATCH($D53,'6. Patients'!$KU$9:$LP$9,0),ROWS('6. Patients'!EH$10:EH$107))),0)+
IFERROR(SUMPRODUCT('6. Patients'!CU$10:CU$107,OFFSET('6. Patients'!$LQ$9,1,MATCH($D53,'6. Patients'!$LR$9:$MF$9,0),ROWS('6. Patients'!EH$10:EH$107))),0))+
IFERROR(VLOOKUP($D53,$H$109:$L$139,COLUMNS($H$108:$J$108)-1+AC$7,0)*$E53*$F53*'1. General Inputs'!$J$18,0),0)</f>
        <v>0</v>
      </c>
      <c r="AD53" s="3">
        <f ca="1">ROUNDUP($F53*$E53*CHOOSE(AD$7,
IFERROR(SUMPRODUCT('6. Patients'!CV$10:CV$107,OFFSET('6. Patients'!$DM$9,1,MATCH($D53,'6. Patients'!$DN$9:$EI$9,0),ROWS('6. Patients'!EI$10:EI$107))),0)+
IFERROR(SUMPRODUCT('6. Patients'!CV$10:CV$107,OFFSET('6. Patients'!$EJ$9,1,MATCH($D53,'6. Patients'!$EK$9:$EW$9,0),ROWS('6. Patients'!EI$10:EI$107))),0)+
IFERROR(SUMPRODUCT('6. Patients'!CV$10:CV$107,OFFSET('6. Patients'!$EX$9,1,MATCH($D53,'6. Patients'!$EY$9:$FT$9,0),ROWS('6. Patients'!EI$10:EI$107))),0)+
IFERROR(SUMPRODUCT('6. Patients'!CV$10:CV$107,OFFSET('6. Patients'!$FU$9,1,MATCH($D53,'6. Patients'!$FV$9:$GJ$9,0),ROWS('6. Patients'!EI$10:EI$107))),0),
IFERROR(SUMPRODUCT('6. Patients'!CV$10:CV$107,OFFSET('6. Patients'!$GK$9,1,MATCH($D53,'6. Patients'!$GL$9:$HG$9,0),ROWS('6. Patients'!EI$10:EI$107))),0)+
IFERROR(SUMPRODUCT('6. Patients'!CV$10:CV$107,OFFSET('6. Patients'!$HH$9,1,MATCH($D53,'6. Patients'!$HI$9:$HU$9,0),ROWS('6. Patients'!EI$10:EI$107))),0)+
IFERROR(SUMPRODUCT('6. Patients'!CV$10:CV$107,OFFSET('6. Patients'!$HV$9,1,MATCH($D53,'6. Patients'!$HW$9:$IR$9,0),ROWS('6. Patients'!EI$10:EI$107))),0)+
IFERROR(SUMPRODUCT('6. Patients'!CV$10:CV$107,OFFSET('6. Patients'!$IS$9,1,MATCH($D53,'6. Patients'!$IT$9:$JH$9,0),ROWS('6. Patients'!EI$10:EI$107))),0),
IFERROR(SUMPRODUCT('6. Patients'!CV$10:CV$107,OFFSET('6. Patients'!$JI$9,1,MATCH($D53,'6. Patients'!$JJ$9:$KE$9,0),ROWS('6. Patients'!EI$10:EI$107))),0)+
IFERROR(SUMPRODUCT('6. Patients'!CV$10:CV$107,OFFSET('6. Patients'!$KF$9,1,MATCH($D53,'6. Patients'!$KG$9:$KS$9,0),ROWS('6. Patients'!EI$10:EI$107))),0)+
IFERROR(SUMPRODUCT('6. Patients'!CV$10:CV$107,OFFSET('6. Patients'!$KT$9,1,MATCH($D53,'6. Patients'!$KU$9:$LP$9,0),ROWS('6. Patients'!EI$10:EI$107))),0)+
IFERROR(SUMPRODUCT('6. Patients'!CV$10:CV$107,OFFSET('6. Patients'!$LQ$9,1,MATCH($D53,'6. Patients'!$LR$9:$MF$9,0),ROWS('6. Patients'!EI$10:EI$107))),0))+
IFERROR(VLOOKUP($D53,$H$109:$L$139,COLUMNS($H$108:$J$108)-1+AD$7,0)*$E53*$F53*'1. General Inputs'!$J$18,0),0)</f>
        <v>0</v>
      </c>
      <c r="AE53" s="3">
        <f ca="1">ROUNDUP($F53*$E53*CHOOSE(AE$7,
IFERROR(SUMPRODUCT('6. Patients'!CW$10:CW$107,OFFSET('6. Patients'!$DM$9,1,MATCH($D53,'6. Patients'!$DN$9:$EI$9,0),ROWS('6. Patients'!EJ$10:EJ$107))),0)+
IFERROR(SUMPRODUCT('6. Patients'!CW$10:CW$107,OFFSET('6. Patients'!$EJ$9,1,MATCH($D53,'6. Patients'!$EK$9:$EW$9,0),ROWS('6. Patients'!EJ$10:EJ$107))),0)+
IFERROR(SUMPRODUCT('6. Patients'!CW$10:CW$107,OFFSET('6. Patients'!$EX$9,1,MATCH($D53,'6. Patients'!$EY$9:$FT$9,0),ROWS('6. Patients'!EJ$10:EJ$107))),0)+
IFERROR(SUMPRODUCT('6. Patients'!CW$10:CW$107,OFFSET('6. Patients'!$FU$9,1,MATCH($D53,'6. Patients'!$FV$9:$GJ$9,0),ROWS('6. Patients'!EJ$10:EJ$107))),0),
IFERROR(SUMPRODUCT('6. Patients'!CW$10:CW$107,OFFSET('6. Patients'!$GK$9,1,MATCH($D53,'6. Patients'!$GL$9:$HG$9,0),ROWS('6. Patients'!EJ$10:EJ$107))),0)+
IFERROR(SUMPRODUCT('6. Patients'!CW$10:CW$107,OFFSET('6. Patients'!$HH$9,1,MATCH($D53,'6. Patients'!$HI$9:$HU$9,0),ROWS('6. Patients'!EJ$10:EJ$107))),0)+
IFERROR(SUMPRODUCT('6. Patients'!CW$10:CW$107,OFFSET('6. Patients'!$HV$9,1,MATCH($D53,'6. Patients'!$HW$9:$IR$9,0),ROWS('6. Patients'!EJ$10:EJ$107))),0)+
IFERROR(SUMPRODUCT('6. Patients'!CW$10:CW$107,OFFSET('6. Patients'!$IS$9,1,MATCH($D53,'6. Patients'!$IT$9:$JH$9,0),ROWS('6. Patients'!EJ$10:EJ$107))),0),
IFERROR(SUMPRODUCT('6. Patients'!CW$10:CW$107,OFFSET('6. Patients'!$JI$9,1,MATCH($D53,'6. Patients'!$JJ$9:$KE$9,0),ROWS('6. Patients'!EJ$10:EJ$107))),0)+
IFERROR(SUMPRODUCT('6. Patients'!CW$10:CW$107,OFFSET('6. Patients'!$KF$9,1,MATCH($D53,'6. Patients'!$KG$9:$KS$9,0),ROWS('6. Patients'!EJ$10:EJ$107))),0)+
IFERROR(SUMPRODUCT('6. Patients'!CW$10:CW$107,OFFSET('6. Patients'!$KT$9,1,MATCH($D53,'6. Patients'!$KU$9:$LP$9,0),ROWS('6. Patients'!EJ$10:EJ$107))),0)+
IFERROR(SUMPRODUCT('6. Patients'!CW$10:CW$107,OFFSET('6. Patients'!$LQ$9,1,MATCH($D53,'6. Patients'!$LR$9:$MF$9,0),ROWS('6. Patients'!EJ$10:EJ$107))),0))+
IFERROR(VLOOKUP($D53,$H$109:$L$139,COLUMNS($H$108:$J$108)-1+AE$7,0)*$E53*$F53*'1. General Inputs'!$J$18,0),0)</f>
        <v>0</v>
      </c>
      <c r="AF53" s="3">
        <f ca="1">ROUNDUP($F53*$E53*CHOOSE(AF$7,
IFERROR(SUMPRODUCT('6. Patients'!CX$10:CX$107,OFFSET('6. Patients'!$DM$9,1,MATCH($D53,'6. Patients'!$DN$9:$EI$9,0),ROWS('6. Patients'!EK$10:EK$107))),0)+
IFERROR(SUMPRODUCT('6. Patients'!CX$10:CX$107,OFFSET('6. Patients'!$EJ$9,1,MATCH($D53,'6. Patients'!$EK$9:$EW$9,0),ROWS('6. Patients'!EK$10:EK$107))),0)+
IFERROR(SUMPRODUCT('6. Patients'!CX$10:CX$107,OFFSET('6. Patients'!$EX$9,1,MATCH($D53,'6. Patients'!$EY$9:$FT$9,0),ROWS('6. Patients'!EK$10:EK$107))),0)+
IFERROR(SUMPRODUCT('6. Patients'!CX$10:CX$107,OFFSET('6. Patients'!$FU$9,1,MATCH($D53,'6. Patients'!$FV$9:$GJ$9,0),ROWS('6. Patients'!EK$10:EK$107))),0),
IFERROR(SUMPRODUCT('6. Patients'!CX$10:CX$107,OFFSET('6. Patients'!$GK$9,1,MATCH($D53,'6. Patients'!$GL$9:$HG$9,0),ROWS('6. Patients'!EK$10:EK$107))),0)+
IFERROR(SUMPRODUCT('6. Patients'!CX$10:CX$107,OFFSET('6. Patients'!$HH$9,1,MATCH($D53,'6. Patients'!$HI$9:$HU$9,0),ROWS('6. Patients'!EK$10:EK$107))),0)+
IFERROR(SUMPRODUCT('6. Patients'!CX$10:CX$107,OFFSET('6. Patients'!$HV$9,1,MATCH($D53,'6. Patients'!$HW$9:$IR$9,0),ROWS('6. Patients'!EK$10:EK$107))),0)+
IFERROR(SUMPRODUCT('6. Patients'!CX$10:CX$107,OFFSET('6. Patients'!$IS$9,1,MATCH($D53,'6. Patients'!$IT$9:$JH$9,0),ROWS('6. Patients'!EK$10:EK$107))),0),
IFERROR(SUMPRODUCT('6. Patients'!CX$10:CX$107,OFFSET('6. Patients'!$JI$9,1,MATCH($D53,'6. Patients'!$JJ$9:$KE$9,0),ROWS('6. Patients'!EK$10:EK$107))),0)+
IFERROR(SUMPRODUCT('6. Patients'!CX$10:CX$107,OFFSET('6. Patients'!$KF$9,1,MATCH($D53,'6. Patients'!$KG$9:$KS$9,0),ROWS('6. Patients'!EK$10:EK$107))),0)+
IFERROR(SUMPRODUCT('6. Patients'!CX$10:CX$107,OFFSET('6. Patients'!$KT$9,1,MATCH($D53,'6. Patients'!$KU$9:$LP$9,0),ROWS('6. Patients'!EK$10:EK$107))),0)+
IFERROR(SUMPRODUCT('6. Patients'!CX$10:CX$107,OFFSET('6. Patients'!$LQ$9,1,MATCH($D53,'6. Patients'!$LR$9:$MF$9,0),ROWS('6. Patients'!EK$10:EK$107))),0))+
IFERROR(VLOOKUP($D53,$H$109:$L$139,COLUMNS($H$108:$J$108)-1+AF$7,0)*$E53*$F53*'1. General Inputs'!$J$18,0),0)</f>
        <v>0</v>
      </c>
      <c r="AG53" s="3">
        <f ca="1">ROUNDUP($F53*$E53*CHOOSE(AG$7,
IFERROR(SUMPRODUCT('6. Patients'!CY$10:CY$107,OFFSET('6. Patients'!$DM$9,1,MATCH($D53,'6. Patients'!$DN$9:$EI$9,0),ROWS('6. Patients'!EL$10:EL$107))),0)+
IFERROR(SUMPRODUCT('6. Patients'!CY$10:CY$107,OFFSET('6. Patients'!$EJ$9,1,MATCH($D53,'6. Patients'!$EK$9:$EW$9,0),ROWS('6. Patients'!EL$10:EL$107))),0)+
IFERROR(SUMPRODUCT('6. Patients'!CY$10:CY$107,OFFSET('6. Patients'!$EX$9,1,MATCH($D53,'6. Patients'!$EY$9:$FT$9,0),ROWS('6. Patients'!EL$10:EL$107))),0)+
IFERROR(SUMPRODUCT('6. Patients'!CY$10:CY$107,OFFSET('6. Patients'!$FU$9,1,MATCH($D53,'6. Patients'!$FV$9:$GJ$9,0),ROWS('6. Patients'!EL$10:EL$107))),0),
IFERROR(SUMPRODUCT('6. Patients'!CY$10:CY$107,OFFSET('6. Patients'!$GK$9,1,MATCH($D53,'6. Patients'!$GL$9:$HG$9,0),ROWS('6. Patients'!EL$10:EL$107))),0)+
IFERROR(SUMPRODUCT('6. Patients'!CY$10:CY$107,OFFSET('6. Patients'!$HH$9,1,MATCH($D53,'6. Patients'!$HI$9:$HU$9,0),ROWS('6. Patients'!EL$10:EL$107))),0)+
IFERROR(SUMPRODUCT('6. Patients'!CY$10:CY$107,OFFSET('6. Patients'!$HV$9,1,MATCH($D53,'6. Patients'!$HW$9:$IR$9,0),ROWS('6. Patients'!EL$10:EL$107))),0)+
IFERROR(SUMPRODUCT('6. Patients'!CY$10:CY$107,OFFSET('6. Patients'!$IS$9,1,MATCH($D53,'6. Patients'!$IT$9:$JH$9,0),ROWS('6. Patients'!EL$10:EL$107))),0),
IFERROR(SUMPRODUCT('6. Patients'!CY$10:CY$107,OFFSET('6. Patients'!$JI$9,1,MATCH($D53,'6. Patients'!$JJ$9:$KE$9,0),ROWS('6. Patients'!EL$10:EL$107))),0)+
IFERROR(SUMPRODUCT('6. Patients'!CY$10:CY$107,OFFSET('6. Patients'!$KF$9,1,MATCH($D53,'6. Patients'!$KG$9:$KS$9,0),ROWS('6. Patients'!EL$10:EL$107))),0)+
IFERROR(SUMPRODUCT('6. Patients'!CY$10:CY$107,OFFSET('6. Patients'!$KT$9,1,MATCH($D53,'6. Patients'!$KU$9:$LP$9,0),ROWS('6. Patients'!EL$10:EL$107))),0)+
IFERROR(SUMPRODUCT('6. Patients'!CY$10:CY$107,OFFSET('6. Patients'!$LQ$9,1,MATCH($D53,'6. Patients'!$LR$9:$MF$9,0),ROWS('6. Patients'!EL$10:EL$107))),0))+
IFERROR(VLOOKUP($D53,$H$109:$L$139,COLUMNS($H$108:$J$108)-1+AG$7,0)*$E53*$F53*'1. General Inputs'!$J$18,0),0)</f>
        <v>0</v>
      </c>
      <c r="AH53" s="3">
        <f ca="1">ROUNDUP($F53*$E53*CHOOSE(AH$7,
IFERROR(SUMPRODUCT('6. Patients'!CZ$10:CZ$107,OFFSET('6. Patients'!$DM$9,1,MATCH($D53,'6. Patients'!$DN$9:$EI$9,0),ROWS('6. Patients'!EM$10:EM$107))),0)+
IFERROR(SUMPRODUCT('6. Patients'!CZ$10:CZ$107,OFFSET('6. Patients'!$EJ$9,1,MATCH($D53,'6. Patients'!$EK$9:$EW$9,0),ROWS('6. Patients'!EM$10:EM$107))),0)+
IFERROR(SUMPRODUCT('6. Patients'!CZ$10:CZ$107,OFFSET('6. Patients'!$EX$9,1,MATCH($D53,'6. Patients'!$EY$9:$FT$9,0),ROWS('6. Patients'!EM$10:EM$107))),0)+
IFERROR(SUMPRODUCT('6. Patients'!CZ$10:CZ$107,OFFSET('6. Patients'!$FU$9,1,MATCH($D53,'6. Patients'!$FV$9:$GJ$9,0),ROWS('6. Patients'!EM$10:EM$107))),0),
IFERROR(SUMPRODUCT('6. Patients'!CZ$10:CZ$107,OFFSET('6. Patients'!$GK$9,1,MATCH($D53,'6. Patients'!$GL$9:$HG$9,0),ROWS('6. Patients'!EM$10:EM$107))),0)+
IFERROR(SUMPRODUCT('6. Patients'!CZ$10:CZ$107,OFFSET('6. Patients'!$HH$9,1,MATCH($D53,'6. Patients'!$HI$9:$HU$9,0),ROWS('6. Patients'!EM$10:EM$107))),0)+
IFERROR(SUMPRODUCT('6. Patients'!CZ$10:CZ$107,OFFSET('6. Patients'!$HV$9,1,MATCH($D53,'6. Patients'!$HW$9:$IR$9,0),ROWS('6. Patients'!EM$10:EM$107))),0)+
IFERROR(SUMPRODUCT('6. Patients'!CZ$10:CZ$107,OFFSET('6. Patients'!$IS$9,1,MATCH($D53,'6. Patients'!$IT$9:$JH$9,0),ROWS('6. Patients'!EM$10:EM$107))),0),
IFERROR(SUMPRODUCT('6. Patients'!CZ$10:CZ$107,OFFSET('6. Patients'!$JI$9,1,MATCH($D53,'6. Patients'!$JJ$9:$KE$9,0),ROWS('6. Patients'!EM$10:EM$107))),0)+
IFERROR(SUMPRODUCT('6. Patients'!CZ$10:CZ$107,OFFSET('6. Patients'!$KF$9,1,MATCH($D53,'6. Patients'!$KG$9:$KS$9,0),ROWS('6. Patients'!EM$10:EM$107))),0)+
IFERROR(SUMPRODUCT('6. Patients'!CZ$10:CZ$107,OFFSET('6. Patients'!$KT$9,1,MATCH($D53,'6. Patients'!$KU$9:$LP$9,0),ROWS('6. Patients'!EM$10:EM$107))),0)+
IFERROR(SUMPRODUCT('6. Patients'!CZ$10:CZ$107,OFFSET('6. Patients'!$LQ$9,1,MATCH($D53,'6. Patients'!$LR$9:$MF$9,0),ROWS('6. Patients'!EM$10:EM$107))),0))+
IFERROR(VLOOKUP($D53,$H$109:$L$139,COLUMNS($H$108:$J$108)-1+AH$7,0)*$E53*$F53*'1. General Inputs'!$J$18,0),0)</f>
        <v>0</v>
      </c>
      <c r="AI53" s="3">
        <f ca="1">ROUNDUP($F53*$E53*CHOOSE(AI$7,
IFERROR(SUMPRODUCT('6. Patients'!DA$10:DA$107,OFFSET('6. Patients'!$DM$9,1,MATCH($D53,'6. Patients'!$DN$9:$EI$9,0),ROWS('6. Patients'!EN$10:EN$107))),0)+
IFERROR(SUMPRODUCT('6. Patients'!DA$10:DA$107,OFFSET('6. Patients'!$EJ$9,1,MATCH($D53,'6. Patients'!$EK$9:$EW$9,0),ROWS('6. Patients'!EN$10:EN$107))),0)+
IFERROR(SUMPRODUCT('6. Patients'!DA$10:DA$107,OFFSET('6. Patients'!$EX$9,1,MATCH($D53,'6. Patients'!$EY$9:$FT$9,0),ROWS('6. Patients'!EN$10:EN$107))),0)+
IFERROR(SUMPRODUCT('6. Patients'!DA$10:DA$107,OFFSET('6. Patients'!$FU$9,1,MATCH($D53,'6. Patients'!$FV$9:$GJ$9,0),ROWS('6. Patients'!EN$10:EN$107))),0),
IFERROR(SUMPRODUCT('6. Patients'!DA$10:DA$107,OFFSET('6. Patients'!$GK$9,1,MATCH($D53,'6. Patients'!$GL$9:$HG$9,0),ROWS('6. Patients'!EN$10:EN$107))),0)+
IFERROR(SUMPRODUCT('6. Patients'!DA$10:DA$107,OFFSET('6. Patients'!$HH$9,1,MATCH($D53,'6. Patients'!$HI$9:$HU$9,0),ROWS('6. Patients'!EN$10:EN$107))),0)+
IFERROR(SUMPRODUCT('6. Patients'!DA$10:DA$107,OFFSET('6. Patients'!$HV$9,1,MATCH($D53,'6. Patients'!$HW$9:$IR$9,0),ROWS('6. Patients'!EN$10:EN$107))),0)+
IFERROR(SUMPRODUCT('6. Patients'!DA$10:DA$107,OFFSET('6. Patients'!$IS$9,1,MATCH($D53,'6. Patients'!$IT$9:$JH$9,0),ROWS('6. Patients'!EN$10:EN$107))),0),
IFERROR(SUMPRODUCT('6. Patients'!DA$10:DA$107,OFFSET('6. Patients'!$JI$9,1,MATCH($D53,'6. Patients'!$JJ$9:$KE$9,0),ROWS('6. Patients'!EN$10:EN$107))),0)+
IFERROR(SUMPRODUCT('6. Patients'!DA$10:DA$107,OFFSET('6. Patients'!$KF$9,1,MATCH($D53,'6. Patients'!$KG$9:$KS$9,0),ROWS('6. Patients'!EN$10:EN$107))),0)+
IFERROR(SUMPRODUCT('6. Patients'!DA$10:DA$107,OFFSET('6. Patients'!$KT$9,1,MATCH($D53,'6. Patients'!$KU$9:$LP$9,0),ROWS('6. Patients'!EN$10:EN$107))),0)+
IFERROR(SUMPRODUCT('6. Patients'!DA$10:DA$107,OFFSET('6. Patients'!$LQ$9,1,MATCH($D53,'6. Patients'!$LR$9:$MF$9,0),ROWS('6. Patients'!EN$10:EN$107))),0))+
IFERROR(VLOOKUP($D53,$H$109:$L$139,COLUMNS($H$108:$J$108)-1+AI$7,0)*$E53*$F53*'1. General Inputs'!$J$18,0),0)</f>
        <v>0</v>
      </c>
      <c r="AJ53" s="3">
        <f ca="1">ROUNDUP($F53*$E53*CHOOSE(AJ$7,
IFERROR(SUMPRODUCT('6. Patients'!DB$10:DB$107,OFFSET('6. Patients'!$DM$9,1,MATCH($D53,'6. Patients'!$DN$9:$EI$9,0),ROWS('6. Patients'!EO$10:EO$107))),0)+
IFERROR(SUMPRODUCT('6. Patients'!DB$10:DB$107,OFFSET('6. Patients'!$EJ$9,1,MATCH($D53,'6. Patients'!$EK$9:$EW$9,0),ROWS('6. Patients'!EO$10:EO$107))),0)+
IFERROR(SUMPRODUCT('6. Patients'!DB$10:DB$107,OFFSET('6. Patients'!$EX$9,1,MATCH($D53,'6. Patients'!$EY$9:$FT$9,0),ROWS('6. Patients'!EO$10:EO$107))),0)+
IFERROR(SUMPRODUCT('6. Patients'!DB$10:DB$107,OFFSET('6. Patients'!$FU$9,1,MATCH($D53,'6. Patients'!$FV$9:$GJ$9,0),ROWS('6. Patients'!EO$10:EO$107))),0),
IFERROR(SUMPRODUCT('6. Patients'!DB$10:DB$107,OFFSET('6. Patients'!$GK$9,1,MATCH($D53,'6. Patients'!$GL$9:$HG$9,0),ROWS('6. Patients'!EO$10:EO$107))),0)+
IFERROR(SUMPRODUCT('6. Patients'!DB$10:DB$107,OFFSET('6. Patients'!$HH$9,1,MATCH($D53,'6. Patients'!$HI$9:$HU$9,0),ROWS('6. Patients'!EO$10:EO$107))),0)+
IFERROR(SUMPRODUCT('6. Patients'!DB$10:DB$107,OFFSET('6. Patients'!$HV$9,1,MATCH($D53,'6. Patients'!$HW$9:$IR$9,0),ROWS('6. Patients'!EO$10:EO$107))),0)+
IFERROR(SUMPRODUCT('6. Patients'!DB$10:DB$107,OFFSET('6. Patients'!$IS$9,1,MATCH($D53,'6. Patients'!$IT$9:$JH$9,0),ROWS('6. Patients'!EO$10:EO$107))),0),
IFERROR(SUMPRODUCT('6. Patients'!DB$10:DB$107,OFFSET('6. Patients'!$JI$9,1,MATCH($D53,'6. Patients'!$JJ$9:$KE$9,0),ROWS('6. Patients'!EO$10:EO$107))),0)+
IFERROR(SUMPRODUCT('6. Patients'!DB$10:DB$107,OFFSET('6. Patients'!$KF$9,1,MATCH($D53,'6. Patients'!$KG$9:$KS$9,0),ROWS('6. Patients'!EO$10:EO$107))),0)+
IFERROR(SUMPRODUCT('6. Patients'!DB$10:DB$107,OFFSET('6. Patients'!$KT$9,1,MATCH($D53,'6. Patients'!$KU$9:$LP$9,0),ROWS('6. Patients'!EO$10:EO$107))),0)+
IFERROR(SUMPRODUCT('6. Patients'!DB$10:DB$107,OFFSET('6. Patients'!$LQ$9,1,MATCH($D53,'6. Patients'!$LR$9:$MF$9,0),ROWS('6. Patients'!EO$10:EO$107))),0))+
IFERROR(VLOOKUP($D53,$H$109:$L$139,COLUMNS($H$108:$J$108)-1+AJ$7,0)*$E53*$F53*'1. General Inputs'!$J$18,0),0)</f>
        <v>0</v>
      </c>
      <c r="AK53" s="3">
        <f ca="1">ROUNDUP($F53*$E53*CHOOSE(AK$7,
IFERROR(SUMPRODUCT('6. Patients'!DC$10:DC$107,OFFSET('6. Patients'!$DM$9,1,MATCH($D53,'6. Patients'!$DN$9:$EI$9,0),ROWS('6. Patients'!EP$10:EP$107))),0)+
IFERROR(SUMPRODUCT('6. Patients'!DC$10:DC$107,OFFSET('6. Patients'!$EJ$9,1,MATCH($D53,'6. Patients'!$EK$9:$EW$9,0),ROWS('6. Patients'!EP$10:EP$107))),0)+
IFERROR(SUMPRODUCT('6. Patients'!DC$10:DC$107,OFFSET('6. Patients'!$EX$9,1,MATCH($D53,'6. Patients'!$EY$9:$FT$9,0),ROWS('6. Patients'!EP$10:EP$107))),0)+
IFERROR(SUMPRODUCT('6. Patients'!DC$10:DC$107,OFFSET('6. Patients'!$FU$9,1,MATCH($D53,'6. Patients'!$FV$9:$GJ$9,0),ROWS('6. Patients'!EP$10:EP$107))),0),
IFERROR(SUMPRODUCT('6. Patients'!DC$10:DC$107,OFFSET('6. Patients'!$GK$9,1,MATCH($D53,'6. Patients'!$GL$9:$HG$9,0),ROWS('6. Patients'!EP$10:EP$107))),0)+
IFERROR(SUMPRODUCT('6. Patients'!DC$10:DC$107,OFFSET('6. Patients'!$HH$9,1,MATCH($D53,'6. Patients'!$HI$9:$HU$9,0),ROWS('6. Patients'!EP$10:EP$107))),0)+
IFERROR(SUMPRODUCT('6. Patients'!DC$10:DC$107,OFFSET('6. Patients'!$HV$9,1,MATCH($D53,'6. Patients'!$HW$9:$IR$9,0),ROWS('6. Patients'!EP$10:EP$107))),0)+
IFERROR(SUMPRODUCT('6. Patients'!DC$10:DC$107,OFFSET('6. Patients'!$IS$9,1,MATCH($D53,'6. Patients'!$IT$9:$JH$9,0),ROWS('6. Patients'!EP$10:EP$107))),0),
IFERROR(SUMPRODUCT('6. Patients'!DC$10:DC$107,OFFSET('6. Patients'!$JI$9,1,MATCH($D53,'6. Patients'!$JJ$9:$KE$9,0),ROWS('6. Patients'!EP$10:EP$107))),0)+
IFERROR(SUMPRODUCT('6. Patients'!DC$10:DC$107,OFFSET('6. Patients'!$KF$9,1,MATCH($D53,'6. Patients'!$KG$9:$KS$9,0),ROWS('6. Patients'!EP$10:EP$107))),0)+
IFERROR(SUMPRODUCT('6. Patients'!DC$10:DC$107,OFFSET('6. Patients'!$KT$9,1,MATCH($D53,'6. Patients'!$KU$9:$LP$9,0),ROWS('6. Patients'!EP$10:EP$107))),0)+
IFERROR(SUMPRODUCT('6. Patients'!DC$10:DC$107,OFFSET('6. Patients'!$LQ$9,1,MATCH($D53,'6. Patients'!$LR$9:$MF$9,0),ROWS('6. Patients'!EP$10:EP$107))),0))+
IFERROR(VLOOKUP($D53,$H$109:$L$139,COLUMNS($H$108:$J$108)-1+AK$7,0)*$E53*$F53*'1. General Inputs'!$J$18,0),0)</f>
        <v>0</v>
      </c>
      <c r="AL53" s="3">
        <f ca="1">ROUNDUP($F53*$E53*CHOOSE(AL$7,
IFERROR(SUMPRODUCT('6. Patients'!DD$10:DD$107,OFFSET('6. Patients'!$DM$9,1,MATCH($D53,'6. Patients'!$DN$9:$EI$9,0),ROWS('6. Patients'!EQ$10:EQ$107))),0)+
IFERROR(SUMPRODUCT('6. Patients'!DD$10:DD$107,OFFSET('6. Patients'!$EJ$9,1,MATCH($D53,'6. Patients'!$EK$9:$EW$9,0),ROWS('6. Patients'!EQ$10:EQ$107))),0)+
IFERROR(SUMPRODUCT('6. Patients'!DD$10:DD$107,OFFSET('6. Patients'!$EX$9,1,MATCH($D53,'6. Patients'!$EY$9:$FT$9,0),ROWS('6. Patients'!EQ$10:EQ$107))),0)+
IFERROR(SUMPRODUCT('6. Patients'!DD$10:DD$107,OFFSET('6. Patients'!$FU$9,1,MATCH($D53,'6. Patients'!$FV$9:$GJ$9,0),ROWS('6. Patients'!EQ$10:EQ$107))),0),
IFERROR(SUMPRODUCT('6. Patients'!DD$10:DD$107,OFFSET('6. Patients'!$GK$9,1,MATCH($D53,'6. Patients'!$GL$9:$HG$9,0),ROWS('6. Patients'!EQ$10:EQ$107))),0)+
IFERROR(SUMPRODUCT('6. Patients'!DD$10:DD$107,OFFSET('6. Patients'!$HH$9,1,MATCH($D53,'6. Patients'!$HI$9:$HU$9,0),ROWS('6. Patients'!EQ$10:EQ$107))),0)+
IFERROR(SUMPRODUCT('6. Patients'!DD$10:DD$107,OFFSET('6. Patients'!$HV$9,1,MATCH($D53,'6. Patients'!$HW$9:$IR$9,0),ROWS('6. Patients'!EQ$10:EQ$107))),0)+
IFERROR(SUMPRODUCT('6. Patients'!DD$10:DD$107,OFFSET('6. Patients'!$IS$9,1,MATCH($D53,'6. Patients'!$IT$9:$JH$9,0),ROWS('6. Patients'!EQ$10:EQ$107))),0),
IFERROR(SUMPRODUCT('6. Patients'!DD$10:DD$107,OFFSET('6. Patients'!$JI$9,1,MATCH($D53,'6. Patients'!$JJ$9:$KE$9,0),ROWS('6. Patients'!EQ$10:EQ$107))),0)+
IFERROR(SUMPRODUCT('6. Patients'!DD$10:DD$107,OFFSET('6. Patients'!$KF$9,1,MATCH($D53,'6. Patients'!$KG$9:$KS$9,0),ROWS('6. Patients'!EQ$10:EQ$107))),0)+
IFERROR(SUMPRODUCT('6. Patients'!DD$10:DD$107,OFFSET('6. Patients'!$KT$9,1,MATCH($D53,'6. Patients'!$KU$9:$LP$9,0),ROWS('6. Patients'!EQ$10:EQ$107))),0)+
IFERROR(SUMPRODUCT('6. Patients'!DD$10:DD$107,OFFSET('6. Patients'!$LQ$9,1,MATCH($D53,'6. Patients'!$LR$9:$MF$9,0),ROWS('6. Patients'!EQ$10:EQ$107))),0))+
IFERROR(VLOOKUP($D53,$H$109:$L$139,COLUMNS($H$108:$J$108)-1+AL$7,0)*$E53*$F53*'1. General Inputs'!$J$18,0),0)</f>
        <v>0</v>
      </c>
      <c r="AM53" s="3">
        <f ca="1">ROUNDUP($F53*$E53*CHOOSE(AM$7,
IFERROR(SUMPRODUCT('6. Patients'!DE$10:DE$107,OFFSET('6. Patients'!$DM$9,1,MATCH($D53,'6. Patients'!$DN$9:$EI$9,0),ROWS('6. Patients'!ER$10:ER$107))),0)+
IFERROR(SUMPRODUCT('6. Patients'!DE$10:DE$107,OFFSET('6. Patients'!$EJ$9,1,MATCH($D53,'6. Patients'!$EK$9:$EW$9,0),ROWS('6. Patients'!ER$10:ER$107))),0)+
IFERROR(SUMPRODUCT('6. Patients'!DE$10:DE$107,OFFSET('6. Patients'!$EX$9,1,MATCH($D53,'6. Patients'!$EY$9:$FT$9,0),ROWS('6. Patients'!ER$10:ER$107))),0)+
IFERROR(SUMPRODUCT('6. Patients'!DE$10:DE$107,OFFSET('6. Patients'!$FU$9,1,MATCH($D53,'6. Patients'!$FV$9:$GJ$9,0),ROWS('6. Patients'!ER$10:ER$107))),0),
IFERROR(SUMPRODUCT('6. Patients'!DE$10:DE$107,OFFSET('6. Patients'!$GK$9,1,MATCH($D53,'6. Patients'!$GL$9:$HG$9,0),ROWS('6. Patients'!ER$10:ER$107))),0)+
IFERROR(SUMPRODUCT('6. Patients'!DE$10:DE$107,OFFSET('6. Patients'!$HH$9,1,MATCH($D53,'6. Patients'!$HI$9:$HU$9,0),ROWS('6. Patients'!ER$10:ER$107))),0)+
IFERROR(SUMPRODUCT('6. Patients'!DE$10:DE$107,OFFSET('6. Patients'!$HV$9,1,MATCH($D53,'6. Patients'!$HW$9:$IR$9,0),ROWS('6. Patients'!ER$10:ER$107))),0)+
IFERROR(SUMPRODUCT('6. Patients'!DE$10:DE$107,OFFSET('6. Patients'!$IS$9,1,MATCH($D53,'6. Patients'!$IT$9:$JH$9,0),ROWS('6. Patients'!ER$10:ER$107))),0),
IFERROR(SUMPRODUCT('6. Patients'!DE$10:DE$107,OFFSET('6. Patients'!$JI$9,1,MATCH($D53,'6. Patients'!$JJ$9:$KE$9,0),ROWS('6. Patients'!ER$10:ER$107))),0)+
IFERROR(SUMPRODUCT('6. Patients'!DE$10:DE$107,OFFSET('6. Patients'!$KF$9,1,MATCH($D53,'6. Patients'!$KG$9:$KS$9,0),ROWS('6. Patients'!ER$10:ER$107))),0)+
IFERROR(SUMPRODUCT('6. Patients'!DE$10:DE$107,OFFSET('6. Patients'!$KT$9,1,MATCH($D53,'6. Patients'!$KU$9:$LP$9,0),ROWS('6. Patients'!ER$10:ER$107))),0)+
IFERROR(SUMPRODUCT('6. Patients'!DE$10:DE$107,OFFSET('6. Patients'!$LQ$9,1,MATCH($D53,'6. Patients'!$LR$9:$MF$9,0),ROWS('6. Patients'!ER$10:ER$107))),0))+
IFERROR(VLOOKUP($D53,$H$109:$L$139,COLUMNS($H$108:$J$108)-1+AM$7,0)*$E53*$F53*'1. General Inputs'!$J$18,0),0)</f>
        <v>0</v>
      </c>
      <c r="AN53" s="3">
        <f ca="1">ROUNDUP($F53*$E53*CHOOSE(AN$7,
IFERROR(SUMPRODUCT('6. Patients'!DF$10:DF$107,OFFSET('6. Patients'!$DM$9,1,MATCH($D53,'6. Patients'!$DN$9:$EI$9,0),ROWS('6. Patients'!ES$10:ES$107))),0)+
IFERROR(SUMPRODUCT('6. Patients'!DF$10:DF$107,OFFSET('6. Patients'!$EJ$9,1,MATCH($D53,'6. Patients'!$EK$9:$EW$9,0),ROWS('6. Patients'!ES$10:ES$107))),0)+
IFERROR(SUMPRODUCT('6. Patients'!DF$10:DF$107,OFFSET('6. Patients'!$EX$9,1,MATCH($D53,'6. Patients'!$EY$9:$FT$9,0),ROWS('6. Patients'!ES$10:ES$107))),0)+
IFERROR(SUMPRODUCT('6. Patients'!DF$10:DF$107,OFFSET('6. Patients'!$FU$9,1,MATCH($D53,'6. Patients'!$FV$9:$GJ$9,0),ROWS('6. Patients'!ES$10:ES$107))),0),
IFERROR(SUMPRODUCT('6. Patients'!DF$10:DF$107,OFFSET('6. Patients'!$GK$9,1,MATCH($D53,'6. Patients'!$GL$9:$HG$9,0),ROWS('6. Patients'!ES$10:ES$107))),0)+
IFERROR(SUMPRODUCT('6. Patients'!DF$10:DF$107,OFFSET('6. Patients'!$HH$9,1,MATCH($D53,'6. Patients'!$HI$9:$HU$9,0),ROWS('6. Patients'!ES$10:ES$107))),0)+
IFERROR(SUMPRODUCT('6. Patients'!DF$10:DF$107,OFFSET('6. Patients'!$HV$9,1,MATCH($D53,'6. Patients'!$HW$9:$IR$9,0),ROWS('6. Patients'!ES$10:ES$107))),0)+
IFERROR(SUMPRODUCT('6. Patients'!DF$10:DF$107,OFFSET('6. Patients'!$IS$9,1,MATCH($D53,'6. Patients'!$IT$9:$JH$9,0),ROWS('6. Patients'!ES$10:ES$107))),0),
IFERROR(SUMPRODUCT('6. Patients'!DF$10:DF$107,OFFSET('6. Patients'!$JI$9,1,MATCH($D53,'6. Patients'!$JJ$9:$KE$9,0),ROWS('6. Patients'!ES$10:ES$107))),0)+
IFERROR(SUMPRODUCT('6. Patients'!DF$10:DF$107,OFFSET('6. Patients'!$KF$9,1,MATCH($D53,'6. Patients'!$KG$9:$KS$9,0),ROWS('6. Patients'!ES$10:ES$107))),0)+
IFERROR(SUMPRODUCT('6. Patients'!DF$10:DF$107,OFFSET('6. Patients'!$KT$9,1,MATCH($D53,'6. Patients'!$KU$9:$LP$9,0),ROWS('6. Patients'!ES$10:ES$107))),0)+
IFERROR(SUMPRODUCT('6. Patients'!DF$10:DF$107,OFFSET('6. Patients'!$LQ$9,1,MATCH($D53,'6. Patients'!$LR$9:$MF$9,0),ROWS('6. Patients'!ES$10:ES$107))),0))+
IFERROR(VLOOKUP($D53,$H$109:$L$139,COLUMNS($H$108:$J$108)-1+AN$7,0)*$E53*$F53*'1. General Inputs'!$J$18,0),0)</f>
        <v>0</v>
      </c>
      <c r="AO53" s="3">
        <f ca="1">ROUNDUP($F53*$E53*CHOOSE(AO$7,
IFERROR(SUMPRODUCT('6. Patients'!DG$10:DG$107,OFFSET('6. Patients'!$DM$9,1,MATCH($D53,'6. Patients'!$DN$9:$EI$9,0),ROWS('6. Patients'!ET$10:ET$107))),0)+
IFERROR(SUMPRODUCT('6. Patients'!DG$10:DG$107,OFFSET('6. Patients'!$EJ$9,1,MATCH($D53,'6. Patients'!$EK$9:$EW$9,0),ROWS('6. Patients'!ET$10:ET$107))),0)+
IFERROR(SUMPRODUCT('6. Patients'!DG$10:DG$107,OFFSET('6. Patients'!$EX$9,1,MATCH($D53,'6. Patients'!$EY$9:$FT$9,0),ROWS('6. Patients'!ET$10:ET$107))),0)+
IFERROR(SUMPRODUCT('6. Patients'!DG$10:DG$107,OFFSET('6. Patients'!$FU$9,1,MATCH($D53,'6. Patients'!$FV$9:$GJ$9,0),ROWS('6. Patients'!ET$10:ET$107))),0),
IFERROR(SUMPRODUCT('6. Patients'!DG$10:DG$107,OFFSET('6. Patients'!$GK$9,1,MATCH($D53,'6. Patients'!$GL$9:$HG$9,0),ROWS('6. Patients'!ET$10:ET$107))),0)+
IFERROR(SUMPRODUCT('6. Patients'!DG$10:DG$107,OFFSET('6. Patients'!$HH$9,1,MATCH($D53,'6. Patients'!$HI$9:$HU$9,0),ROWS('6. Patients'!ET$10:ET$107))),0)+
IFERROR(SUMPRODUCT('6. Patients'!DG$10:DG$107,OFFSET('6. Patients'!$HV$9,1,MATCH($D53,'6. Patients'!$HW$9:$IR$9,0),ROWS('6. Patients'!ET$10:ET$107))),0)+
IFERROR(SUMPRODUCT('6. Patients'!DG$10:DG$107,OFFSET('6. Patients'!$IS$9,1,MATCH($D53,'6. Patients'!$IT$9:$JH$9,0),ROWS('6. Patients'!ET$10:ET$107))),0),
IFERROR(SUMPRODUCT('6. Patients'!DG$10:DG$107,OFFSET('6. Patients'!$JI$9,1,MATCH($D53,'6. Patients'!$JJ$9:$KE$9,0),ROWS('6. Patients'!ET$10:ET$107))),0)+
IFERROR(SUMPRODUCT('6. Patients'!DG$10:DG$107,OFFSET('6. Patients'!$KF$9,1,MATCH($D53,'6. Patients'!$KG$9:$KS$9,0),ROWS('6. Patients'!ET$10:ET$107))),0)+
IFERROR(SUMPRODUCT('6. Patients'!DG$10:DG$107,OFFSET('6. Patients'!$KT$9,1,MATCH($D53,'6. Patients'!$KU$9:$LP$9,0),ROWS('6. Patients'!ET$10:ET$107))),0)+
IFERROR(SUMPRODUCT('6. Patients'!DG$10:DG$107,OFFSET('6. Patients'!$LQ$9,1,MATCH($D53,'6. Patients'!$LR$9:$MF$9,0),ROWS('6. Patients'!ET$10:ET$107))),0))+
IFERROR(VLOOKUP($D53,$H$109:$L$139,COLUMNS($H$108:$J$108)-1+AO$7,0)*$E53*$F53*'1. General Inputs'!$J$18,0),0)</f>
        <v>0</v>
      </c>
      <c r="AP53" s="3">
        <f ca="1">ROUNDUP($F53*$E53*CHOOSE(AP$7,
IFERROR(SUMPRODUCT('6. Patients'!DH$10:DH$107,OFFSET('6. Patients'!$DM$9,1,MATCH($D53,'6. Patients'!$DN$9:$EI$9,0),ROWS('6. Patients'!EU$10:EU$107))),0)+
IFERROR(SUMPRODUCT('6. Patients'!DH$10:DH$107,OFFSET('6. Patients'!$EJ$9,1,MATCH($D53,'6. Patients'!$EK$9:$EW$9,0),ROWS('6. Patients'!EU$10:EU$107))),0)+
IFERROR(SUMPRODUCT('6. Patients'!DH$10:DH$107,OFFSET('6. Patients'!$EX$9,1,MATCH($D53,'6. Patients'!$EY$9:$FT$9,0),ROWS('6. Patients'!EU$10:EU$107))),0)+
IFERROR(SUMPRODUCT('6. Patients'!DH$10:DH$107,OFFSET('6. Patients'!$FU$9,1,MATCH($D53,'6. Patients'!$FV$9:$GJ$9,0),ROWS('6. Patients'!EU$10:EU$107))),0),
IFERROR(SUMPRODUCT('6. Patients'!DH$10:DH$107,OFFSET('6. Patients'!$GK$9,1,MATCH($D53,'6. Patients'!$GL$9:$HG$9,0),ROWS('6. Patients'!EU$10:EU$107))),0)+
IFERROR(SUMPRODUCT('6. Patients'!DH$10:DH$107,OFFSET('6. Patients'!$HH$9,1,MATCH($D53,'6. Patients'!$HI$9:$HU$9,0),ROWS('6. Patients'!EU$10:EU$107))),0)+
IFERROR(SUMPRODUCT('6. Patients'!DH$10:DH$107,OFFSET('6. Patients'!$HV$9,1,MATCH($D53,'6. Patients'!$HW$9:$IR$9,0),ROWS('6. Patients'!EU$10:EU$107))),0)+
IFERROR(SUMPRODUCT('6. Patients'!DH$10:DH$107,OFFSET('6. Patients'!$IS$9,1,MATCH($D53,'6. Patients'!$IT$9:$JH$9,0),ROWS('6. Patients'!EU$10:EU$107))),0),
IFERROR(SUMPRODUCT('6. Patients'!DH$10:DH$107,OFFSET('6. Patients'!$JI$9,1,MATCH($D53,'6. Patients'!$JJ$9:$KE$9,0),ROWS('6. Patients'!EU$10:EU$107))),0)+
IFERROR(SUMPRODUCT('6. Patients'!DH$10:DH$107,OFFSET('6. Patients'!$KF$9,1,MATCH($D53,'6. Patients'!$KG$9:$KS$9,0),ROWS('6. Patients'!EU$10:EU$107))),0)+
IFERROR(SUMPRODUCT('6. Patients'!DH$10:DH$107,OFFSET('6. Patients'!$KT$9,1,MATCH($D53,'6. Patients'!$KU$9:$LP$9,0),ROWS('6. Patients'!EU$10:EU$107))),0)+
IFERROR(SUMPRODUCT('6. Patients'!DH$10:DH$107,OFFSET('6. Patients'!$LQ$9,1,MATCH($D53,'6. Patients'!$LR$9:$MF$9,0),ROWS('6. Patients'!EU$10:EU$107))),0))+
IFERROR(VLOOKUP($D53,$H$109:$L$139,COLUMNS($H$108:$J$108)-1+AP$7,0)*$E53*$F53*'1. General Inputs'!$J$18,0),0)</f>
        <v>0</v>
      </c>
      <c r="AQ53" s="3">
        <f ca="1">ROUNDUP($F53*$E53*CHOOSE(AQ$7,
IFERROR(SUMPRODUCT('6. Patients'!DI$10:DI$107,OFFSET('6. Patients'!$DM$9,1,MATCH($D53,'6. Patients'!$DN$9:$EI$9,0),ROWS('6. Patients'!EV$10:EV$107))),0)+
IFERROR(SUMPRODUCT('6. Patients'!DI$10:DI$107,OFFSET('6. Patients'!$EJ$9,1,MATCH($D53,'6. Patients'!$EK$9:$EW$9,0),ROWS('6. Patients'!EV$10:EV$107))),0)+
IFERROR(SUMPRODUCT('6. Patients'!DI$10:DI$107,OFFSET('6. Patients'!$EX$9,1,MATCH($D53,'6. Patients'!$EY$9:$FT$9,0),ROWS('6. Patients'!EV$10:EV$107))),0)+
IFERROR(SUMPRODUCT('6. Patients'!DI$10:DI$107,OFFSET('6. Patients'!$FU$9,1,MATCH($D53,'6. Patients'!$FV$9:$GJ$9,0),ROWS('6. Patients'!EV$10:EV$107))),0),
IFERROR(SUMPRODUCT('6. Patients'!DI$10:DI$107,OFFSET('6. Patients'!$GK$9,1,MATCH($D53,'6. Patients'!$GL$9:$HG$9,0),ROWS('6. Patients'!EV$10:EV$107))),0)+
IFERROR(SUMPRODUCT('6. Patients'!DI$10:DI$107,OFFSET('6. Patients'!$HH$9,1,MATCH($D53,'6. Patients'!$HI$9:$HU$9,0),ROWS('6. Patients'!EV$10:EV$107))),0)+
IFERROR(SUMPRODUCT('6. Patients'!DI$10:DI$107,OFFSET('6. Patients'!$HV$9,1,MATCH($D53,'6. Patients'!$HW$9:$IR$9,0),ROWS('6. Patients'!EV$10:EV$107))),0)+
IFERROR(SUMPRODUCT('6. Patients'!DI$10:DI$107,OFFSET('6. Patients'!$IS$9,1,MATCH($D53,'6. Patients'!$IT$9:$JH$9,0),ROWS('6. Patients'!EV$10:EV$107))),0),
IFERROR(SUMPRODUCT('6. Patients'!DI$10:DI$107,OFFSET('6. Patients'!$JI$9,1,MATCH($D53,'6. Patients'!$JJ$9:$KE$9,0),ROWS('6. Patients'!EV$10:EV$107))),0)+
IFERROR(SUMPRODUCT('6. Patients'!DI$10:DI$107,OFFSET('6. Patients'!$KF$9,1,MATCH($D53,'6. Patients'!$KG$9:$KS$9,0),ROWS('6. Patients'!EV$10:EV$107))),0)+
IFERROR(SUMPRODUCT('6. Patients'!DI$10:DI$107,OFFSET('6. Patients'!$KT$9,1,MATCH($D53,'6. Patients'!$KU$9:$LP$9,0),ROWS('6. Patients'!EV$10:EV$107))),0)+
IFERROR(SUMPRODUCT('6. Patients'!DI$10:DI$107,OFFSET('6. Patients'!$LQ$9,1,MATCH($D53,'6. Patients'!$LR$9:$MF$9,0),ROWS('6. Patients'!EV$10:EV$107))),0))+
IFERROR(VLOOKUP($D53,$H$109:$L$139,COLUMNS($H$108:$J$108)-1+AQ$7,0)*$E53*$F53*'1. General Inputs'!$J$18,0),0)</f>
        <v>0</v>
      </c>
      <c r="AR53" s="115"/>
      <c r="AY53" s="114">
        <f ca="1">IFERROR(SUM(OFFSET('7. Consumption'!H53,0,1,,MIN('1. General Inputs'!$J$20,COLUMNS('7. Consumption'!H$9:$AQ$9)-1))),0)+MAX(0,$AQ53*('1. General Inputs'!$J$20-COLUMNS('7. Consumption'!H$9:$AQ$9)+1))</f>
        <v>0</v>
      </c>
      <c r="AZ53" s="114">
        <f ca="1">IFERROR(SUM(OFFSET('7. Consumption'!I53,0,1,,MIN('1. General Inputs'!$J$20,COLUMNS('7. Consumption'!I$9:$AQ$9)-1))),0)+MAX(0,$AQ53*('1. General Inputs'!$J$20-COLUMNS('7. Consumption'!I$9:$AQ$9)+1))</f>
        <v>0</v>
      </c>
      <c r="BA53" s="114">
        <f ca="1">IFERROR(SUM(OFFSET('7. Consumption'!J53,0,1,,MIN('1. General Inputs'!$J$20,COLUMNS('7. Consumption'!J$9:$AQ$9)-1))),0)+MAX(0,$AQ53*('1. General Inputs'!$J$20-COLUMNS('7. Consumption'!J$9:$AQ$9)+1))</f>
        <v>0</v>
      </c>
      <c r="BB53" s="114">
        <f ca="1">IFERROR(SUM(OFFSET('7. Consumption'!K53,0,1,,MIN('1. General Inputs'!$J$20,COLUMNS('7. Consumption'!K$9:$AQ$9)-1))),0)+MAX(0,$AQ53*('1. General Inputs'!$J$20-COLUMNS('7. Consumption'!K$9:$AQ$9)+1))</f>
        <v>0</v>
      </c>
      <c r="BC53" s="114">
        <f ca="1">IFERROR(SUM(OFFSET('7. Consumption'!L53,0,1,,MIN('1. General Inputs'!$J$20,COLUMNS('7. Consumption'!L$9:$AQ$9)-1))),0)+MAX(0,$AQ53*('1. General Inputs'!$J$20-COLUMNS('7. Consumption'!L$9:$AQ$9)+1))</f>
        <v>0</v>
      </c>
      <c r="BD53" s="114">
        <f ca="1">IFERROR(SUM(OFFSET('7. Consumption'!M53,0,1,,MIN('1. General Inputs'!$J$20,COLUMNS('7. Consumption'!M$9:$AQ$9)-1))),0)+MAX(0,$AQ53*('1. General Inputs'!$J$20-COLUMNS('7. Consumption'!M$9:$AQ$9)+1))</f>
        <v>0</v>
      </c>
      <c r="BE53" s="114">
        <f ca="1">IFERROR(SUM(OFFSET('7. Consumption'!N53,0,1,,MIN('1. General Inputs'!$J$20,COLUMNS('7. Consumption'!N$9:$AQ$9)-1))),0)+MAX(0,$AQ53*('1. General Inputs'!$J$20-COLUMNS('7. Consumption'!N$9:$AQ$9)+1))</f>
        <v>0</v>
      </c>
      <c r="BF53" s="114">
        <f ca="1">IFERROR(SUM(OFFSET('7. Consumption'!O53,0,1,,MIN('1. General Inputs'!$J$20,COLUMNS('7. Consumption'!O$9:$AQ$9)-1))),0)+MAX(0,$AQ53*('1. General Inputs'!$J$20-COLUMNS('7. Consumption'!O$9:$AQ$9)+1))</f>
        <v>0</v>
      </c>
      <c r="BG53" s="114">
        <f ca="1">IFERROR(SUM(OFFSET('7. Consumption'!P53,0,1,,MIN('1. General Inputs'!$J$20,COLUMNS('7. Consumption'!P$9:$AQ$9)-1))),0)+MAX(0,$AQ53*('1. General Inputs'!$J$20-COLUMNS('7. Consumption'!P$9:$AQ$9)+1))</f>
        <v>0</v>
      </c>
      <c r="BH53" s="114">
        <f ca="1">IFERROR(SUM(OFFSET('7. Consumption'!Q53,0,1,,MIN('1. General Inputs'!$J$20,COLUMNS('7. Consumption'!Q$9:$AQ$9)-1))),0)+MAX(0,$AQ53*('1. General Inputs'!$J$20-COLUMNS('7. Consumption'!Q$9:$AQ$9)+1))</f>
        <v>0</v>
      </c>
      <c r="BI53" s="114">
        <f ca="1">IFERROR(SUM(OFFSET('7. Consumption'!R53,0,1,,MIN('1. General Inputs'!$J$20,COLUMNS('7. Consumption'!R$9:$AQ$9)-1))),0)+MAX(0,$AQ53*('1. General Inputs'!$J$20-COLUMNS('7. Consumption'!R$9:$AQ$9)+1))</f>
        <v>0</v>
      </c>
      <c r="BJ53" s="114">
        <f ca="1">IFERROR(SUM(OFFSET('7. Consumption'!S53,0,1,,MIN('1. General Inputs'!$J$20,COLUMNS('7. Consumption'!S$9:$AQ$9)-1))),0)+MAX(0,$AQ53*('1. General Inputs'!$J$20-COLUMNS('7. Consumption'!S$9:$AQ$9)+1))</f>
        <v>0</v>
      </c>
      <c r="BK53" s="114">
        <f ca="1">IFERROR(SUM(OFFSET('7. Consumption'!T53,0,1,,MIN('1. General Inputs'!$J$20,COLUMNS('7. Consumption'!T$9:$AQ$9)-1))),0)+MAX(0,$AQ53*('1. General Inputs'!$J$20-COLUMNS('7. Consumption'!T$9:$AQ$9)+1))</f>
        <v>0</v>
      </c>
      <c r="BL53" s="114">
        <f ca="1">IFERROR(SUM(OFFSET('7. Consumption'!U53,0,1,,MIN('1. General Inputs'!$J$20,COLUMNS('7. Consumption'!U$9:$AQ$9)-1))),0)+MAX(0,$AQ53*('1. General Inputs'!$J$20-COLUMNS('7. Consumption'!U$9:$AQ$9)+1))</f>
        <v>0</v>
      </c>
      <c r="BM53" s="114">
        <f ca="1">IFERROR(SUM(OFFSET('7. Consumption'!V53,0,1,,MIN('1. General Inputs'!$J$20,COLUMNS('7. Consumption'!V$9:$AQ$9)-1))),0)+MAX(0,$AQ53*('1. General Inputs'!$J$20-COLUMNS('7. Consumption'!V$9:$AQ$9)+1))</f>
        <v>0</v>
      </c>
      <c r="BN53" s="114">
        <f ca="1">IFERROR(SUM(OFFSET('7. Consumption'!W53,0,1,,MIN('1. General Inputs'!$J$20,COLUMNS('7. Consumption'!W$9:$AQ$9)-1))),0)+MAX(0,$AQ53*('1. General Inputs'!$J$20-COLUMNS('7. Consumption'!W$9:$AQ$9)+1))</f>
        <v>0</v>
      </c>
      <c r="BO53" s="114">
        <f ca="1">IFERROR(SUM(OFFSET('7. Consumption'!X53,0,1,,MIN('1. General Inputs'!$J$20,COLUMNS('7. Consumption'!X$9:$AQ$9)-1))),0)+MAX(0,$AQ53*('1. General Inputs'!$J$20-COLUMNS('7. Consumption'!X$9:$AQ$9)+1))</f>
        <v>0</v>
      </c>
      <c r="BP53" s="114">
        <f ca="1">IFERROR(SUM(OFFSET('7. Consumption'!Y53,0,1,,MIN('1. General Inputs'!$J$20,COLUMNS('7. Consumption'!Y$9:$AQ$9)-1))),0)+MAX(0,$AQ53*('1. General Inputs'!$J$20-COLUMNS('7. Consumption'!Y$9:$AQ$9)+1))</f>
        <v>0</v>
      </c>
      <c r="BQ53" s="114">
        <f ca="1">IFERROR(SUM(OFFSET('7. Consumption'!Z53,0,1,,MIN('1. General Inputs'!$J$20,COLUMNS('7. Consumption'!Z$9:$AQ$9)-1))),0)+MAX(0,$AQ53*('1. General Inputs'!$J$20-COLUMNS('7. Consumption'!Z$9:$AQ$9)+1))</f>
        <v>0</v>
      </c>
      <c r="BR53" s="114">
        <f ca="1">IFERROR(SUM(OFFSET('7. Consumption'!AA53,0,1,,MIN('1. General Inputs'!$J$20,COLUMNS('7. Consumption'!AA$9:$AQ$9)-1))),0)+MAX(0,$AQ53*('1. General Inputs'!$J$20-COLUMNS('7. Consumption'!AA$9:$AQ$9)+1))</f>
        <v>0</v>
      </c>
      <c r="BS53" s="114">
        <f ca="1">IFERROR(SUM(OFFSET('7. Consumption'!AB53,0,1,,MIN('1. General Inputs'!$J$20,COLUMNS('7. Consumption'!AB$9:$AQ$9)-1))),0)+MAX(0,$AQ53*('1. General Inputs'!$J$20-COLUMNS('7. Consumption'!AB$9:$AQ$9)+1))</f>
        <v>0</v>
      </c>
      <c r="BT53" s="114">
        <f ca="1">IFERROR(SUM(OFFSET('7. Consumption'!AC53,0,1,,MIN('1. General Inputs'!$J$20,COLUMNS('7. Consumption'!AC$9:$AQ$9)-1))),0)+MAX(0,$AQ53*('1. General Inputs'!$J$20-COLUMNS('7. Consumption'!AC$9:$AQ$9)+1))</f>
        <v>0</v>
      </c>
      <c r="BU53" s="114">
        <f ca="1">IFERROR(SUM(OFFSET('7. Consumption'!AD53,0,1,,MIN('1. General Inputs'!$J$20,COLUMNS('7. Consumption'!AD$9:$AQ$9)-1))),0)+MAX(0,$AQ53*('1. General Inputs'!$J$20-COLUMNS('7. Consumption'!AD$9:$AQ$9)+1))</f>
        <v>0</v>
      </c>
      <c r="BV53" s="114">
        <f ca="1">IFERROR(SUM(OFFSET('7. Consumption'!AE53,0,1,,MIN('1. General Inputs'!$J$20,COLUMNS('7. Consumption'!AE$9:$AQ$9)-1))),0)+MAX(0,$AQ53*('1. General Inputs'!$J$20-COLUMNS('7. Consumption'!AE$9:$AQ$9)+1))</f>
        <v>0</v>
      </c>
      <c r="BW53" s="114">
        <f ca="1">IFERROR(SUM(OFFSET('7. Consumption'!AF53,0,1,,MIN('1. General Inputs'!$J$20,COLUMNS('7. Consumption'!AF$9:$AQ$9)-1))),0)+MAX(0,$AQ53*('1. General Inputs'!$J$20-COLUMNS('7. Consumption'!AF$9:$AQ$9)+1))</f>
        <v>0</v>
      </c>
      <c r="BX53" s="114">
        <f ca="1">IFERROR(SUM(OFFSET('7. Consumption'!AG53,0,1,,MIN('1. General Inputs'!$J$20,COLUMNS('7. Consumption'!AG$9:$AQ$9)-1))),0)+MAX(0,$AQ53*('1. General Inputs'!$J$20-COLUMNS('7. Consumption'!AG$9:$AQ$9)+1))</f>
        <v>0</v>
      </c>
      <c r="BY53" s="114">
        <f ca="1">IFERROR(SUM(OFFSET('7. Consumption'!AH53,0,1,,MIN('1. General Inputs'!$J$20,COLUMNS('7. Consumption'!AH$9:$AQ$9)-1))),0)+MAX(0,$AQ53*('1. General Inputs'!$J$20-COLUMNS('7. Consumption'!AH$9:$AQ$9)+1))</f>
        <v>0</v>
      </c>
      <c r="BZ53" s="114">
        <f ca="1">IFERROR(SUM(OFFSET('7. Consumption'!AI53,0,1,,MIN('1. General Inputs'!$J$20,COLUMNS('7. Consumption'!AI$9:$AQ$9)-1))),0)+MAX(0,$AQ53*('1. General Inputs'!$J$20-COLUMNS('7. Consumption'!AI$9:$AQ$9)+1))</f>
        <v>0</v>
      </c>
      <c r="CA53" s="114">
        <f ca="1">IFERROR(SUM(OFFSET('7. Consumption'!AJ53,0,1,,MIN('1. General Inputs'!$J$20,COLUMNS('7. Consumption'!AJ$9:$AQ$9)-1))),0)+MAX(0,$AQ53*('1. General Inputs'!$J$20-COLUMNS('7. Consumption'!AJ$9:$AQ$9)+1))</f>
        <v>0</v>
      </c>
      <c r="CB53" s="114">
        <f ca="1">IFERROR(SUM(OFFSET('7. Consumption'!AK53,0,1,,MIN('1. General Inputs'!$J$20,COLUMNS('7. Consumption'!AK$9:$AQ$9)-1))),0)+MAX(0,$AQ53*('1. General Inputs'!$J$20-COLUMNS('7. Consumption'!AK$9:$AQ$9)+1))</f>
        <v>0</v>
      </c>
      <c r="CC53" s="114">
        <f ca="1">IFERROR(SUM(OFFSET('7. Consumption'!AL53,0,1,,MIN('1. General Inputs'!$J$20,COLUMNS('7. Consumption'!AL$9:$AQ$9)-1))),0)+MAX(0,$AQ53*('1. General Inputs'!$J$20-COLUMNS('7. Consumption'!AL$9:$AQ$9)+1))</f>
        <v>0</v>
      </c>
      <c r="CD53" s="114">
        <f ca="1">IFERROR(SUM(OFFSET('7. Consumption'!AM53,0,1,,MIN('1. General Inputs'!$J$20,COLUMNS('7. Consumption'!AM$9:$AQ$9)-1))),0)+MAX(0,$AQ53*('1. General Inputs'!$J$20-COLUMNS('7. Consumption'!AM$9:$AQ$9)+1))</f>
        <v>0</v>
      </c>
      <c r="CE53" s="114">
        <f ca="1">IFERROR(SUM(OFFSET('7. Consumption'!AN53,0,1,,MIN('1. General Inputs'!$J$20,COLUMNS('7. Consumption'!AN$9:$AQ$9)-1))),0)+MAX(0,$AQ53*('1. General Inputs'!$J$20-COLUMNS('7. Consumption'!AN$9:$AQ$9)+1))</f>
        <v>0</v>
      </c>
      <c r="CF53" s="114">
        <f ca="1">IFERROR(SUM(OFFSET('7. Consumption'!AO53,0,1,,MIN('1. General Inputs'!$J$20,COLUMNS('7. Consumption'!AO$9:$AQ$9)-1))),0)+MAX(0,$AQ53*('1. General Inputs'!$J$20-COLUMNS('7. Consumption'!AO$9:$AQ$9)+1))</f>
        <v>0</v>
      </c>
      <c r="CG53" s="114">
        <f ca="1">IFERROR(SUM(OFFSET('7. Consumption'!AP53,0,1,,MIN('1. General Inputs'!$J$20,COLUMNS('7. Consumption'!AP$9:$AQ$9)-1))),0)+MAX(0,$AQ53*('1. General Inputs'!$J$20-COLUMNS('7. Consumption'!AP$9:$AQ$9)+1))</f>
        <v>0</v>
      </c>
      <c r="CH53" s="114">
        <f ca="1">IFERROR(SUM(OFFSET('7. Consumption'!AQ53,0,1,,MIN('1. General Inputs'!$J$20,COLUMNS('7. Consumption'!AQ$9:$AQ$9)-1))),0)+MAX(0,$AQ53*('1. General Inputs'!$J$20-COLUMNS('7. Consumption'!AQ$9:$AQ$9)+1))</f>
        <v>0</v>
      </c>
    </row>
    <row r="54" spans="2:86" collapsed="1" x14ac:dyDescent="0.3">
      <c r="AS54" s="47"/>
    </row>
    <row r="55" spans="2:86" x14ac:dyDescent="0.3">
      <c r="H55" s="2" t="s">
        <v>305</v>
      </c>
      <c r="AS55" s="47"/>
    </row>
    <row r="56" spans="2:86" x14ac:dyDescent="0.3">
      <c r="AS56" s="47"/>
    </row>
    <row r="57" spans="2:86" ht="13.2" customHeight="1" x14ac:dyDescent="0.3">
      <c r="H57" s="40"/>
      <c r="I57" s="41" t="s">
        <v>52</v>
      </c>
      <c r="J57" s="42"/>
      <c r="K57" s="43"/>
      <c r="L57" s="44" t="s">
        <v>53</v>
      </c>
      <c r="M57" s="45"/>
      <c r="N57" s="40"/>
      <c r="O57" s="41" t="s">
        <v>54</v>
      </c>
      <c r="P57" s="42"/>
      <c r="Q57" s="43"/>
      <c r="R57" s="44" t="s">
        <v>55</v>
      </c>
      <c r="S57" s="45"/>
      <c r="T57" s="40"/>
      <c r="U57" s="41" t="s">
        <v>56</v>
      </c>
      <c r="V57" s="42"/>
      <c r="W57" s="43"/>
      <c r="X57" s="44" t="s">
        <v>57</v>
      </c>
      <c r="Y57" s="45"/>
      <c r="Z57" s="40"/>
      <c r="AA57" s="41" t="s">
        <v>58</v>
      </c>
      <c r="AB57" s="42"/>
      <c r="AC57" s="43"/>
      <c r="AD57" s="44" t="s">
        <v>59</v>
      </c>
      <c r="AE57" s="45"/>
      <c r="AF57" s="40"/>
      <c r="AG57" s="41" t="s">
        <v>60</v>
      </c>
      <c r="AH57" s="42"/>
      <c r="AI57" s="43"/>
      <c r="AJ57" s="44" t="s">
        <v>61</v>
      </c>
      <c r="AK57" s="45"/>
      <c r="AL57" s="40"/>
      <c r="AM57" s="41" t="s">
        <v>62</v>
      </c>
      <c r="AN57" s="42"/>
      <c r="AO57" s="43"/>
      <c r="AP57" s="44" t="s">
        <v>63</v>
      </c>
      <c r="AQ57" s="45"/>
      <c r="AS57" s="47"/>
    </row>
    <row r="58" spans="2:86" ht="13.2" customHeight="1" x14ac:dyDescent="0.3">
      <c r="B58" s="284" t="s">
        <v>159</v>
      </c>
      <c r="C58" s="284"/>
      <c r="D58" s="13" t="s">
        <v>281</v>
      </c>
      <c r="E58" s="183" t="s">
        <v>282</v>
      </c>
      <c r="F58" s="13" t="s">
        <v>115</v>
      </c>
      <c r="H58" s="339">
        <f>'3. ARV Substitutions'!L8</f>
        <v>0</v>
      </c>
      <c r="I58" s="339">
        <f>'3. ARV Substitutions'!M8</f>
        <v>31</v>
      </c>
      <c r="J58" s="339">
        <f>'3. ARV Substitutions'!N8</f>
        <v>62</v>
      </c>
      <c r="K58" s="339">
        <f>'3. ARV Substitutions'!O8</f>
        <v>93</v>
      </c>
      <c r="L58" s="339">
        <f>'3. ARV Substitutions'!P8</f>
        <v>123</v>
      </c>
      <c r="M58" s="339">
        <f>'3. ARV Substitutions'!Q8</f>
        <v>154</v>
      </c>
      <c r="N58" s="339">
        <f>'3. ARV Substitutions'!R8</f>
        <v>184</v>
      </c>
      <c r="O58" s="339">
        <f>'3. ARV Substitutions'!S8</f>
        <v>215</v>
      </c>
      <c r="P58" s="339">
        <f>'3. ARV Substitutions'!T8</f>
        <v>246</v>
      </c>
      <c r="Q58" s="339">
        <f>'3. ARV Substitutions'!U8</f>
        <v>276</v>
      </c>
      <c r="R58" s="339">
        <f>'3. ARV Substitutions'!V8</f>
        <v>307</v>
      </c>
      <c r="S58" s="339">
        <f>'3. ARV Substitutions'!W8</f>
        <v>337</v>
      </c>
      <c r="T58" s="339">
        <f>'3. ARV Substitutions'!X8</f>
        <v>368</v>
      </c>
      <c r="U58" s="339">
        <f>'3. ARV Substitutions'!Y8</f>
        <v>399</v>
      </c>
      <c r="V58" s="339">
        <f>'3. ARV Substitutions'!Z8</f>
        <v>427</v>
      </c>
      <c r="W58" s="339">
        <f>'3. ARV Substitutions'!AA8</f>
        <v>458</v>
      </c>
      <c r="X58" s="339">
        <f>'3. ARV Substitutions'!AB8</f>
        <v>488</v>
      </c>
      <c r="Y58" s="339">
        <f>'3. ARV Substitutions'!AC8</f>
        <v>519</v>
      </c>
      <c r="Z58" s="339">
        <f>'3. ARV Substitutions'!AD8</f>
        <v>549</v>
      </c>
      <c r="AA58" s="339">
        <f>'3. ARV Substitutions'!AE8</f>
        <v>580</v>
      </c>
      <c r="AB58" s="339">
        <f>'3. ARV Substitutions'!AF8</f>
        <v>611</v>
      </c>
      <c r="AC58" s="339">
        <f>'3. ARV Substitutions'!AG8</f>
        <v>641</v>
      </c>
      <c r="AD58" s="339">
        <f>'3. ARV Substitutions'!AH8</f>
        <v>672</v>
      </c>
      <c r="AE58" s="339">
        <f>'3. ARV Substitutions'!AI8</f>
        <v>702</v>
      </c>
      <c r="AF58" s="339">
        <f>'3. ARV Substitutions'!AJ8</f>
        <v>733</v>
      </c>
      <c r="AG58" s="339">
        <f>'3. ARV Substitutions'!AK8</f>
        <v>764</v>
      </c>
      <c r="AH58" s="339">
        <f>'3. ARV Substitutions'!AL8</f>
        <v>792</v>
      </c>
      <c r="AI58" s="339">
        <f>'3. ARV Substitutions'!AM8</f>
        <v>823</v>
      </c>
      <c r="AJ58" s="339">
        <f>'3. ARV Substitutions'!AN8</f>
        <v>853</v>
      </c>
      <c r="AK58" s="339">
        <f>'3. ARV Substitutions'!AO8</f>
        <v>884</v>
      </c>
      <c r="AL58" s="339">
        <f>'3. ARV Substitutions'!AP8</f>
        <v>914</v>
      </c>
      <c r="AM58" s="339">
        <f>'3. ARV Substitutions'!AQ8</f>
        <v>945</v>
      </c>
      <c r="AN58" s="339">
        <f>'3. ARV Substitutions'!AR8</f>
        <v>976</v>
      </c>
      <c r="AO58" s="339">
        <f>'3. ARV Substitutions'!AS8</f>
        <v>1006</v>
      </c>
      <c r="AP58" s="339">
        <f>'3. ARV Substitutions'!AT8</f>
        <v>1037</v>
      </c>
      <c r="AQ58" s="339">
        <f>'3. ARV Substitutions'!AU8</f>
        <v>1067</v>
      </c>
      <c r="AS58" s="47"/>
    </row>
    <row r="59" spans="2:86" ht="13.2" customHeight="1" x14ac:dyDescent="0.3">
      <c r="B59" s="12"/>
      <c r="C59" s="12" t="str">
        <f>C9</f>
        <v>3TC (150) - 60 tab</v>
      </c>
      <c r="D59" s="12" t="str">
        <f>D9</f>
        <v>3TC</v>
      </c>
      <c r="E59" s="353">
        <f>E9</f>
        <v>1</v>
      </c>
      <c r="F59" s="109">
        <f>F9</f>
        <v>1.0166666666666666</v>
      </c>
      <c r="H59" s="354" t="str">
        <f ca="1">IF((H9*VLOOKUP($C59,'10. Cost'!$C$11:$D$55,2,FALSE))=0,"",H9*VLOOKUP($C59,'10. Cost'!$C$11:$D$55,2,FALSE))</f>
        <v/>
      </c>
      <c r="I59" s="354" t="str">
        <f ca="1">IF((I9*VLOOKUP($C59,'10. Cost'!$C$11:$D$55,2,FALSE))=0,"",I9*VLOOKUP($C59,'10. Cost'!$C$11:$D$55,2,FALSE))</f>
        <v/>
      </c>
      <c r="J59" s="354" t="str">
        <f ca="1">IF((J9*VLOOKUP($C59,'10. Cost'!$C$11:$D$55,2,FALSE))=0,"",J9*VLOOKUP($C59,'10. Cost'!$C$11:$D$55,2,FALSE))</f>
        <v/>
      </c>
      <c r="K59" s="354" t="str">
        <f ca="1">IF((K9*VLOOKUP($C59,'10. Cost'!$C$11:$D$55,2,FALSE))=0,"",K9*VLOOKUP($C59,'10. Cost'!$C$11:$D$55,2,FALSE))</f>
        <v/>
      </c>
      <c r="L59" s="354" t="str">
        <f ca="1">IF((L9*VLOOKUP($C59,'10. Cost'!$C$11:$D$55,2,FALSE))=0,"",L9*VLOOKUP($C59,'10. Cost'!$C$11:$D$55,2,FALSE))</f>
        <v/>
      </c>
      <c r="M59" s="354" t="str">
        <f ca="1">IF((M9*VLOOKUP($C59,'10. Cost'!$C$11:$D$55,2,FALSE))=0,"",M9*VLOOKUP($C59,'10. Cost'!$C$11:$D$55,2,FALSE))</f>
        <v/>
      </c>
      <c r="N59" s="354" t="str">
        <f ca="1">IF((N9*VLOOKUP($C59,'10. Cost'!$C$11:$D$55,2,FALSE))=0,"",N9*VLOOKUP($C59,'10. Cost'!$C$11:$D$55,2,FALSE))</f>
        <v/>
      </c>
      <c r="O59" s="354" t="str">
        <f ca="1">IF((O9*VLOOKUP($C59,'10. Cost'!$C$11:$D$55,2,FALSE))=0,"",O9*VLOOKUP($C59,'10. Cost'!$C$11:$D$55,2,FALSE))</f>
        <v/>
      </c>
      <c r="P59" s="354" t="str">
        <f ca="1">IF((P9*VLOOKUP($C59,'10. Cost'!$C$11:$D$55,2,FALSE))=0,"",P9*VLOOKUP($C59,'10. Cost'!$C$11:$D$55,2,FALSE))</f>
        <v/>
      </c>
      <c r="Q59" s="354" t="str">
        <f ca="1">IF((Q9*VLOOKUP($C59,'10. Cost'!$C$11:$D$55,2,FALSE))=0,"",Q9*VLOOKUP($C59,'10. Cost'!$C$11:$D$55,2,FALSE))</f>
        <v/>
      </c>
      <c r="R59" s="354" t="str">
        <f ca="1">IF((R9*VLOOKUP($C59,'10. Cost'!$C$11:$D$55,2,FALSE))=0,"",R9*VLOOKUP($C59,'10. Cost'!$C$11:$D$55,2,FALSE))</f>
        <v/>
      </c>
      <c r="S59" s="354" t="str">
        <f ca="1">IF((S9*VLOOKUP($C59,'10. Cost'!$C$11:$D$55,2,FALSE))=0,"",S9*VLOOKUP($C59,'10. Cost'!$C$11:$D$55,2,FALSE))</f>
        <v/>
      </c>
      <c r="T59" s="354" t="str">
        <f ca="1">IF((T9*VLOOKUP($C59,'10. Cost'!$C$11:$D$55,2,FALSE))=0,"",T9*VLOOKUP($C59,'10. Cost'!$C$11:$D$55,2,FALSE))</f>
        <v/>
      </c>
      <c r="U59" s="354" t="str">
        <f ca="1">IF((U9*VLOOKUP($C59,'10. Cost'!$C$11:$D$55,2,FALSE))=0,"",U9*VLOOKUP($C59,'10. Cost'!$C$11:$D$55,2,FALSE))</f>
        <v/>
      </c>
      <c r="V59" s="354" t="str">
        <f ca="1">IF((V9*VLOOKUP($C59,'10. Cost'!$C$11:$D$55,2,FALSE))=0,"",V9*VLOOKUP($C59,'10. Cost'!$C$11:$D$55,2,FALSE))</f>
        <v/>
      </c>
      <c r="W59" s="354" t="str">
        <f ca="1">IF((W9*VLOOKUP($C59,'10. Cost'!$C$11:$D$55,2,FALSE))=0,"",W9*VLOOKUP($C59,'10. Cost'!$C$11:$D$55,2,FALSE))</f>
        <v/>
      </c>
      <c r="X59" s="354" t="str">
        <f ca="1">IF((X9*VLOOKUP($C59,'10. Cost'!$C$11:$D$55,2,FALSE))=0,"",X9*VLOOKUP($C59,'10. Cost'!$C$11:$D$55,2,FALSE))</f>
        <v/>
      </c>
      <c r="Y59" s="354" t="str">
        <f ca="1">IF((Y9*VLOOKUP($C59,'10. Cost'!$C$11:$D$55,2,FALSE))=0,"",Y9*VLOOKUP($C59,'10. Cost'!$C$11:$D$55,2,FALSE))</f>
        <v/>
      </c>
      <c r="Z59" s="354" t="str">
        <f ca="1">IF((Z9*VLOOKUP($C59,'10. Cost'!$C$11:$D$55,2,FALSE))=0,"",Z9*VLOOKUP($C59,'10. Cost'!$C$11:$D$55,2,FALSE))</f>
        <v/>
      </c>
      <c r="AA59" s="354" t="str">
        <f ca="1">IF((AA9*VLOOKUP($C59,'10. Cost'!$C$11:$D$55,2,FALSE))=0,"",AA9*VLOOKUP($C59,'10. Cost'!$C$11:$D$55,2,FALSE))</f>
        <v/>
      </c>
      <c r="AB59" s="354" t="str">
        <f ca="1">IF((AB9*VLOOKUP($C59,'10. Cost'!$C$11:$D$55,2,FALSE))=0,"",AB9*VLOOKUP($C59,'10. Cost'!$C$11:$D$55,2,FALSE))</f>
        <v/>
      </c>
      <c r="AC59" s="354" t="str">
        <f ca="1">IF((AC9*VLOOKUP($C59,'10. Cost'!$C$11:$D$55,2,FALSE))=0,"",AC9*VLOOKUP($C59,'10. Cost'!$C$11:$D$55,2,FALSE))</f>
        <v/>
      </c>
      <c r="AD59" s="354" t="str">
        <f ca="1">IF((AD9*VLOOKUP($C59,'10. Cost'!$C$11:$D$55,2,FALSE))=0,"",AD9*VLOOKUP($C59,'10. Cost'!$C$11:$D$55,2,FALSE))</f>
        <v/>
      </c>
      <c r="AE59" s="354" t="str">
        <f ca="1">IF((AE9*VLOOKUP($C59,'10. Cost'!$C$11:$D$55,2,FALSE))=0,"",AE9*VLOOKUP($C59,'10. Cost'!$C$11:$D$55,2,FALSE))</f>
        <v/>
      </c>
      <c r="AF59" s="354" t="str">
        <f ca="1">IF((AF9*VLOOKUP($C59,'10. Cost'!$C$11:$D$55,2,FALSE))=0,"",AF9*VLOOKUP($C59,'10. Cost'!$C$11:$D$55,2,FALSE))</f>
        <v/>
      </c>
      <c r="AG59" s="354" t="str">
        <f ca="1">IF((AG9*VLOOKUP($C59,'10. Cost'!$C$11:$D$55,2,FALSE))=0,"",AG9*VLOOKUP($C59,'10. Cost'!$C$11:$D$55,2,FALSE))</f>
        <v/>
      </c>
      <c r="AH59" s="354" t="str">
        <f ca="1">IF((AH9*VLOOKUP($C59,'10. Cost'!$C$11:$D$55,2,FALSE))=0,"",AH9*VLOOKUP($C59,'10. Cost'!$C$11:$D$55,2,FALSE))</f>
        <v/>
      </c>
      <c r="AI59" s="354" t="str">
        <f ca="1">IF((AI9*VLOOKUP($C59,'10. Cost'!$C$11:$D$55,2,FALSE))=0,"",AI9*VLOOKUP($C59,'10. Cost'!$C$11:$D$55,2,FALSE))</f>
        <v/>
      </c>
      <c r="AJ59" s="354" t="str">
        <f ca="1">IF((AJ9*VLOOKUP($C59,'10. Cost'!$C$11:$D$55,2,FALSE))=0,"",AJ9*VLOOKUP($C59,'10. Cost'!$C$11:$D$55,2,FALSE))</f>
        <v/>
      </c>
      <c r="AK59" s="354" t="str">
        <f ca="1">IF((AK9*VLOOKUP($C59,'10. Cost'!$C$11:$D$55,2,FALSE))=0,"",AK9*VLOOKUP($C59,'10. Cost'!$C$11:$D$55,2,FALSE))</f>
        <v/>
      </c>
      <c r="AL59" s="354" t="str">
        <f ca="1">IF((AL9*VLOOKUP($C59,'10. Cost'!$C$11:$D$55,2,FALSE))=0,"",AL9*VLOOKUP($C59,'10. Cost'!$C$11:$D$55,2,FALSE))</f>
        <v/>
      </c>
      <c r="AM59" s="354" t="str">
        <f ca="1">IF((AM9*VLOOKUP($C59,'10. Cost'!$C$11:$D$55,2,FALSE))=0,"",AM9*VLOOKUP($C59,'10. Cost'!$C$11:$D$55,2,FALSE))</f>
        <v/>
      </c>
      <c r="AN59" s="354" t="str">
        <f ca="1">IF((AN9*VLOOKUP($C59,'10. Cost'!$C$11:$D$55,2,FALSE))=0,"",AN9*VLOOKUP($C59,'10. Cost'!$C$11:$D$55,2,FALSE))</f>
        <v/>
      </c>
      <c r="AO59" s="354" t="str">
        <f ca="1">IF((AO9*VLOOKUP($C59,'10. Cost'!$C$11:$D$55,2,FALSE))=0,"",AO9*VLOOKUP($C59,'10. Cost'!$C$11:$D$55,2,FALSE))</f>
        <v/>
      </c>
      <c r="AP59" s="354" t="str">
        <f ca="1">IF((AP9*VLOOKUP($C59,'10. Cost'!$C$11:$D$55,2,FALSE))=0,"",AP9*VLOOKUP($C59,'10. Cost'!$C$11:$D$55,2,FALSE))</f>
        <v/>
      </c>
      <c r="AQ59" s="354" t="str">
        <f ca="1">IF((AQ9*VLOOKUP($C59,'10. Cost'!$C$11:$D$55,2,FALSE))=0,"",AQ9*VLOOKUP($C59,'10. Cost'!$C$11:$D$55,2,FALSE))</f>
        <v/>
      </c>
      <c r="AS59" s="47"/>
    </row>
    <row r="60" spans="2:86" ht="13.2" customHeight="1" x14ac:dyDescent="0.3">
      <c r="B60" s="12"/>
      <c r="C60" s="12" t="str">
        <f t="shared" ref="C60:C103" si="1">C10</f>
        <v>3TC (300) - 30 tab</v>
      </c>
      <c r="D60" s="12" t="str">
        <f t="shared" ref="D60:F103" si="2">D10</f>
        <v>3TC</v>
      </c>
      <c r="E60" s="353">
        <f t="shared" si="2"/>
        <v>0</v>
      </c>
      <c r="F60" s="109">
        <f t="shared" si="2"/>
        <v>1.0166666666666666</v>
      </c>
      <c r="H60" s="354" t="str">
        <f ca="1">IF((H10*VLOOKUP($C60,'10. Cost'!$C$11:$D$55,2,FALSE))=0,"",H10*VLOOKUP($C60,'10. Cost'!$C$11:$D$55,2,FALSE))</f>
        <v/>
      </c>
      <c r="I60" s="354" t="str">
        <f ca="1">IF((I10*VLOOKUP($C60,'10. Cost'!$C$11:$D$55,2,FALSE))=0,"",I10*VLOOKUP($C60,'10. Cost'!$C$11:$D$55,2,FALSE))</f>
        <v/>
      </c>
      <c r="J60" s="354" t="str">
        <f ca="1">IF((J10*VLOOKUP($C60,'10. Cost'!$C$11:$D$55,2,FALSE))=0,"",J10*VLOOKUP($C60,'10. Cost'!$C$11:$D$55,2,FALSE))</f>
        <v/>
      </c>
      <c r="K60" s="354" t="str">
        <f ca="1">IF((K10*VLOOKUP($C60,'10. Cost'!$C$11:$D$55,2,FALSE))=0,"",K10*VLOOKUP($C60,'10. Cost'!$C$11:$D$55,2,FALSE))</f>
        <v/>
      </c>
      <c r="L60" s="354" t="str">
        <f ca="1">IF((L10*VLOOKUP($C60,'10. Cost'!$C$11:$D$55,2,FALSE))=0,"",L10*VLOOKUP($C60,'10. Cost'!$C$11:$D$55,2,FALSE))</f>
        <v/>
      </c>
      <c r="M60" s="354" t="str">
        <f ca="1">IF((M10*VLOOKUP($C60,'10. Cost'!$C$11:$D$55,2,FALSE))=0,"",M10*VLOOKUP($C60,'10. Cost'!$C$11:$D$55,2,FALSE))</f>
        <v/>
      </c>
      <c r="N60" s="354" t="str">
        <f ca="1">IF((N10*VLOOKUP($C60,'10. Cost'!$C$11:$D$55,2,FALSE))=0,"",N10*VLOOKUP($C60,'10. Cost'!$C$11:$D$55,2,FALSE))</f>
        <v/>
      </c>
      <c r="O60" s="354" t="str">
        <f ca="1">IF((O10*VLOOKUP($C60,'10. Cost'!$C$11:$D$55,2,FALSE))=0,"",O10*VLOOKUP($C60,'10. Cost'!$C$11:$D$55,2,FALSE))</f>
        <v/>
      </c>
      <c r="P60" s="354" t="str">
        <f ca="1">IF((P10*VLOOKUP($C60,'10. Cost'!$C$11:$D$55,2,FALSE))=0,"",P10*VLOOKUP($C60,'10. Cost'!$C$11:$D$55,2,FALSE))</f>
        <v/>
      </c>
      <c r="Q60" s="354" t="str">
        <f ca="1">IF((Q10*VLOOKUP($C60,'10. Cost'!$C$11:$D$55,2,FALSE))=0,"",Q10*VLOOKUP($C60,'10. Cost'!$C$11:$D$55,2,FALSE))</f>
        <v/>
      </c>
      <c r="R60" s="354" t="str">
        <f ca="1">IF((R10*VLOOKUP($C60,'10. Cost'!$C$11:$D$55,2,FALSE))=0,"",R10*VLOOKUP($C60,'10. Cost'!$C$11:$D$55,2,FALSE))</f>
        <v/>
      </c>
      <c r="S60" s="354" t="str">
        <f ca="1">IF((S10*VLOOKUP($C60,'10. Cost'!$C$11:$D$55,2,FALSE))=0,"",S10*VLOOKUP($C60,'10. Cost'!$C$11:$D$55,2,FALSE))</f>
        <v/>
      </c>
      <c r="T60" s="354" t="str">
        <f ca="1">IF((T10*VLOOKUP($C60,'10. Cost'!$C$11:$D$55,2,FALSE))=0,"",T10*VLOOKUP($C60,'10. Cost'!$C$11:$D$55,2,FALSE))</f>
        <v/>
      </c>
      <c r="U60" s="354" t="str">
        <f ca="1">IF((U10*VLOOKUP($C60,'10. Cost'!$C$11:$D$55,2,FALSE))=0,"",U10*VLOOKUP($C60,'10. Cost'!$C$11:$D$55,2,FALSE))</f>
        <v/>
      </c>
      <c r="V60" s="354" t="str">
        <f ca="1">IF((V10*VLOOKUP($C60,'10. Cost'!$C$11:$D$55,2,FALSE))=0,"",V10*VLOOKUP($C60,'10. Cost'!$C$11:$D$55,2,FALSE))</f>
        <v/>
      </c>
      <c r="W60" s="354" t="str">
        <f ca="1">IF((W10*VLOOKUP($C60,'10. Cost'!$C$11:$D$55,2,FALSE))=0,"",W10*VLOOKUP($C60,'10. Cost'!$C$11:$D$55,2,FALSE))</f>
        <v/>
      </c>
      <c r="X60" s="354" t="str">
        <f ca="1">IF((X10*VLOOKUP($C60,'10. Cost'!$C$11:$D$55,2,FALSE))=0,"",X10*VLOOKUP($C60,'10. Cost'!$C$11:$D$55,2,FALSE))</f>
        <v/>
      </c>
      <c r="Y60" s="354" t="str">
        <f ca="1">IF((Y10*VLOOKUP($C60,'10. Cost'!$C$11:$D$55,2,FALSE))=0,"",Y10*VLOOKUP($C60,'10. Cost'!$C$11:$D$55,2,FALSE))</f>
        <v/>
      </c>
      <c r="Z60" s="354" t="str">
        <f ca="1">IF((Z10*VLOOKUP($C60,'10. Cost'!$C$11:$D$55,2,FALSE))=0,"",Z10*VLOOKUP($C60,'10. Cost'!$C$11:$D$55,2,FALSE))</f>
        <v/>
      </c>
      <c r="AA60" s="354" t="str">
        <f ca="1">IF((AA10*VLOOKUP($C60,'10. Cost'!$C$11:$D$55,2,FALSE))=0,"",AA10*VLOOKUP($C60,'10. Cost'!$C$11:$D$55,2,FALSE))</f>
        <v/>
      </c>
      <c r="AB60" s="354" t="str">
        <f ca="1">IF((AB10*VLOOKUP($C60,'10. Cost'!$C$11:$D$55,2,FALSE))=0,"",AB10*VLOOKUP($C60,'10. Cost'!$C$11:$D$55,2,FALSE))</f>
        <v/>
      </c>
      <c r="AC60" s="354" t="str">
        <f ca="1">IF((AC10*VLOOKUP($C60,'10. Cost'!$C$11:$D$55,2,FALSE))=0,"",AC10*VLOOKUP($C60,'10. Cost'!$C$11:$D$55,2,FALSE))</f>
        <v/>
      </c>
      <c r="AD60" s="354" t="str">
        <f ca="1">IF((AD10*VLOOKUP($C60,'10. Cost'!$C$11:$D$55,2,FALSE))=0,"",AD10*VLOOKUP($C60,'10. Cost'!$C$11:$D$55,2,FALSE))</f>
        <v/>
      </c>
      <c r="AE60" s="354" t="str">
        <f ca="1">IF((AE10*VLOOKUP($C60,'10. Cost'!$C$11:$D$55,2,FALSE))=0,"",AE10*VLOOKUP($C60,'10. Cost'!$C$11:$D$55,2,FALSE))</f>
        <v/>
      </c>
      <c r="AF60" s="354" t="str">
        <f ca="1">IF((AF10*VLOOKUP($C60,'10. Cost'!$C$11:$D$55,2,FALSE))=0,"",AF10*VLOOKUP($C60,'10. Cost'!$C$11:$D$55,2,FALSE))</f>
        <v/>
      </c>
      <c r="AG60" s="354" t="str">
        <f ca="1">IF((AG10*VLOOKUP($C60,'10. Cost'!$C$11:$D$55,2,FALSE))=0,"",AG10*VLOOKUP($C60,'10. Cost'!$C$11:$D$55,2,FALSE))</f>
        <v/>
      </c>
      <c r="AH60" s="354" t="str">
        <f ca="1">IF((AH10*VLOOKUP($C60,'10. Cost'!$C$11:$D$55,2,FALSE))=0,"",AH10*VLOOKUP($C60,'10. Cost'!$C$11:$D$55,2,FALSE))</f>
        <v/>
      </c>
      <c r="AI60" s="354" t="str">
        <f ca="1">IF((AI10*VLOOKUP($C60,'10. Cost'!$C$11:$D$55,2,FALSE))=0,"",AI10*VLOOKUP($C60,'10. Cost'!$C$11:$D$55,2,FALSE))</f>
        <v/>
      </c>
      <c r="AJ60" s="354" t="str">
        <f ca="1">IF((AJ10*VLOOKUP($C60,'10. Cost'!$C$11:$D$55,2,FALSE))=0,"",AJ10*VLOOKUP($C60,'10. Cost'!$C$11:$D$55,2,FALSE))</f>
        <v/>
      </c>
      <c r="AK60" s="354" t="str">
        <f ca="1">IF((AK10*VLOOKUP($C60,'10. Cost'!$C$11:$D$55,2,FALSE))=0,"",AK10*VLOOKUP($C60,'10. Cost'!$C$11:$D$55,2,FALSE))</f>
        <v/>
      </c>
      <c r="AL60" s="354" t="str">
        <f ca="1">IF((AL10*VLOOKUP($C60,'10. Cost'!$C$11:$D$55,2,FALSE))=0,"",AL10*VLOOKUP($C60,'10. Cost'!$C$11:$D$55,2,FALSE))</f>
        <v/>
      </c>
      <c r="AM60" s="354" t="str">
        <f ca="1">IF((AM10*VLOOKUP($C60,'10. Cost'!$C$11:$D$55,2,FALSE))=0,"",AM10*VLOOKUP($C60,'10. Cost'!$C$11:$D$55,2,FALSE))</f>
        <v/>
      </c>
      <c r="AN60" s="354" t="str">
        <f ca="1">IF((AN10*VLOOKUP($C60,'10. Cost'!$C$11:$D$55,2,FALSE))=0,"",AN10*VLOOKUP($C60,'10. Cost'!$C$11:$D$55,2,FALSE))</f>
        <v/>
      </c>
      <c r="AO60" s="354" t="str">
        <f ca="1">IF((AO10*VLOOKUP($C60,'10. Cost'!$C$11:$D$55,2,FALSE))=0,"",AO10*VLOOKUP($C60,'10. Cost'!$C$11:$D$55,2,FALSE))</f>
        <v/>
      </c>
      <c r="AP60" s="354" t="str">
        <f ca="1">IF((AP10*VLOOKUP($C60,'10. Cost'!$C$11:$D$55,2,FALSE))=0,"",AP10*VLOOKUP($C60,'10. Cost'!$C$11:$D$55,2,FALSE))</f>
        <v/>
      </c>
      <c r="AQ60" s="354" t="str">
        <f ca="1">IF((AQ10*VLOOKUP($C60,'10. Cost'!$C$11:$D$55,2,FALSE))=0,"",AQ10*VLOOKUP($C60,'10. Cost'!$C$11:$D$55,2,FALSE))</f>
        <v/>
      </c>
      <c r="AS60" s="47"/>
    </row>
    <row r="61" spans="2:86" ht="13.2" customHeight="1" x14ac:dyDescent="0.3">
      <c r="B61" s="12"/>
      <c r="C61" s="12" t="str">
        <f t="shared" si="1"/>
        <v>ABC (300) - 60 tab</v>
      </c>
      <c r="D61" s="12" t="str">
        <f t="shared" si="2"/>
        <v>ABC</v>
      </c>
      <c r="E61" s="353">
        <f t="shared" si="2"/>
        <v>1</v>
      </c>
      <c r="F61" s="109">
        <f t="shared" si="2"/>
        <v>1.0166666666666666</v>
      </c>
      <c r="H61" s="354" t="str">
        <f ca="1">IF((H11*VLOOKUP($C61,'10. Cost'!$C$11:$D$55,2,FALSE))=0,"",H11*VLOOKUP($C61,'10. Cost'!$C$11:$D$55,2,FALSE))</f>
        <v/>
      </c>
      <c r="I61" s="354" t="str">
        <f ca="1">IF((I11*VLOOKUP($C61,'10. Cost'!$C$11:$D$55,2,FALSE))=0,"",I11*VLOOKUP($C61,'10. Cost'!$C$11:$D$55,2,FALSE))</f>
        <v/>
      </c>
      <c r="J61" s="354" t="str">
        <f ca="1">IF((J11*VLOOKUP($C61,'10. Cost'!$C$11:$D$55,2,FALSE))=0,"",J11*VLOOKUP($C61,'10. Cost'!$C$11:$D$55,2,FALSE))</f>
        <v/>
      </c>
      <c r="K61" s="354" t="str">
        <f ca="1">IF((K11*VLOOKUP($C61,'10. Cost'!$C$11:$D$55,2,FALSE))=0,"",K11*VLOOKUP($C61,'10. Cost'!$C$11:$D$55,2,FALSE))</f>
        <v/>
      </c>
      <c r="L61" s="354" t="str">
        <f ca="1">IF((L11*VLOOKUP($C61,'10. Cost'!$C$11:$D$55,2,FALSE))=0,"",L11*VLOOKUP($C61,'10. Cost'!$C$11:$D$55,2,FALSE))</f>
        <v/>
      </c>
      <c r="M61" s="354" t="str">
        <f ca="1">IF((M11*VLOOKUP($C61,'10. Cost'!$C$11:$D$55,2,FALSE))=0,"",M11*VLOOKUP($C61,'10. Cost'!$C$11:$D$55,2,FALSE))</f>
        <v/>
      </c>
      <c r="N61" s="354" t="str">
        <f ca="1">IF((N11*VLOOKUP($C61,'10. Cost'!$C$11:$D$55,2,FALSE))=0,"",N11*VLOOKUP($C61,'10. Cost'!$C$11:$D$55,2,FALSE))</f>
        <v/>
      </c>
      <c r="O61" s="354" t="str">
        <f ca="1">IF((O11*VLOOKUP($C61,'10. Cost'!$C$11:$D$55,2,FALSE))=0,"",O11*VLOOKUP($C61,'10. Cost'!$C$11:$D$55,2,FALSE))</f>
        <v/>
      </c>
      <c r="P61" s="354" t="str">
        <f ca="1">IF((P11*VLOOKUP($C61,'10. Cost'!$C$11:$D$55,2,FALSE))=0,"",P11*VLOOKUP($C61,'10. Cost'!$C$11:$D$55,2,FALSE))</f>
        <v/>
      </c>
      <c r="Q61" s="354" t="str">
        <f ca="1">IF((Q11*VLOOKUP($C61,'10. Cost'!$C$11:$D$55,2,FALSE))=0,"",Q11*VLOOKUP($C61,'10. Cost'!$C$11:$D$55,2,FALSE))</f>
        <v/>
      </c>
      <c r="R61" s="354" t="str">
        <f ca="1">IF((R11*VLOOKUP($C61,'10. Cost'!$C$11:$D$55,2,FALSE))=0,"",R11*VLOOKUP($C61,'10. Cost'!$C$11:$D$55,2,FALSE))</f>
        <v/>
      </c>
      <c r="S61" s="354" t="str">
        <f ca="1">IF((S11*VLOOKUP($C61,'10. Cost'!$C$11:$D$55,2,FALSE))=0,"",S11*VLOOKUP($C61,'10. Cost'!$C$11:$D$55,2,FALSE))</f>
        <v/>
      </c>
      <c r="T61" s="354" t="str">
        <f ca="1">IF((T11*VLOOKUP($C61,'10. Cost'!$C$11:$D$55,2,FALSE))=0,"",T11*VLOOKUP($C61,'10. Cost'!$C$11:$D$55,2,FALSE))</f>
        <v/>
      </c>
      <c r="U61" s="354" t="str">
        <f ca="1">IF((U11*VLOOKUP($C61,'10. Cost'!$C$11:$D$55,2,FALSE))=0,"",U11*VLOOKUP($C61,'10. Cost'!$C$11:$D$55,2,FALSE))</f>
        <v/>
      </c>
      <c r="V61" s="354" t="str">
        <f ca="1">IF((V11*VLOOKUP($C61,'10. Cost'!$C$11:$D$55,2,FALSE))=0,"",V11*VLOOKUP($C61,'10. Cost'!$C$11:$D$55,2,FALSE))</f>
        <v/>
      </c>
      <c r="W61" s="354" t="str">
        <f ca="1">IF((W11*VLOOKUP($C61,'10. Cost'!$C$11:$D$55,2,FALSE))=0,"",W11*VLOOKUP($C61,'10. Cost'!$C$11:$D$55,2,FALSE))</f>
        <v/>
      </c>
      <c r="X61" s="354" t="str">
        <f ca="1">IF((X11*VLOOKUP($C61,'10. Cost'!$C$11:$D$55,2,FALSE))=0,"",X11*VLOOKUP($C61,'10. Cost'!$C$11:$D$55,2,FALSE))</f>
        <v/>
      </c>
      <c r="Y61" s="354" t="str">
        <f ca="1">IF((Y11*VLOOKUP($C61,'10. Cost'!$C$11:$D$55,2,FALSE))=0,"",Y11*VLOOKUP($C61,'10. Cost'!$C$11:$D$55,2,FALSE))</f>
        <v/>
      </c>
      <c r="Z61" s="354" t="str">
        <f ca="1">IF((Z11*VLOOKUP($C61,'10. Cost'!$C$11:$D$55,2,FALSE))=0,"",Z11*VLOOKUP($C61,'10. Cost'!$C$11:$D$55,2,FALSE))</f>
        <v/>
      </c>
      <c r="AA61" s="354" t="str">
        <f ca="1">IF((AA11*VLOOKUP($C61,'10. Cost'!$C$11:$D$55,2,FALSE))=0,"",AA11*VLOOKUP($C61,'10. Cost'!$C$11:$D$55,2,FALSE))</f>
        <v/>
      </c>
      <c r="AB61" s="354" t="str">
        <f ca="1">IF((AB11*VLOOKUP($C61,'10. Cost'!$C$11:$D$55,2,FALSE))=0,"",AB11*VLOOKUP($C61,'10. Cost'!$C$11:$D$55,2,FALSE))</f>
        <v/>
      </c>
      <c r="AC61" s="354" t="str">
        <f ca="1">IF((AC11*VLOOKUP($C61,'10. Cost'!$C$11:$D$55,2,FALSE))=0,"",AC11*VLOOKUP($C61,'10. Cost'!$C$11:$D$55,2,FALSE))</f>
        <v/>
      </c>
      <c r="AD61" s="354" t="str">
        <f ca="1">IF((AD11*VLOOKUP($C61,'10. Cost'!$C$11:$D$55,2,FALSE))=0,"",AD11*VLOOKUP($C61,'10. Cost'!$C$11:$D$55,2,FALSE))</f>
        <v/>
      </c>
      <c r="AE61" s="354" t="str">
        <f ca="1">IF((AE11*VLOOKUP($C61,'10. Cost'!$C$11:$D$55,2,FALSE))=0,"",AE11*VLOOKUP($C61,'10. Cost'!$C$11:$D$55,2,FALSE))</f>
        <v/>
      </c>
      <c r="AF61" s="354" t="str">
        <f ca="1">IF((AF11*VLOOKUP($C61,'10. Cost'!$C$11:$D$55,2,FALSE))=0,"",AF11*VLOOKUP($C61,'10. Cost'!$C$11:$D$55,2,FALSE))</f>
        <v/>
      </c>
      <c r="AG61" s="354" t="str">
        <f ca="1">IF((AG11*VLOOKUP($C61,'10. Cost'!$C$11:$D$55,2,FALSE))=0,"",AG11*VLOOKUP($C61,'10. Cost'!$C$11:$D$55,2,FALSE))</f>
        <v/>
      </c>
      <c r="AH61" s="354" t="str">
        <f ca="1">IF((AH11*VLOOKUP($C61,'10. Cost'!$C$11:$D$55,2,FALSE))=0,"",AH11*VLOOKUP($C61,'10. Cost'!$C$11:$D$55,2,FALSE))</f>
        <v/>
      </c>
      <c r="AI61" s="354" t="str">
        <f ca="1">IF((AI11*VLOOKUP($C61,'10. Cost'!$C$11:$D$55,2,FALSE))=0,"",AI11*VLOOKUP($C61,'10. Cost'!$C$11:$D$55,2,FALSE))</f>
        <v/>
      </c>
      <c r="AJ61" s="354" t="str">
        <f ca="1">IF((AJ11*VLOOKUP($C61,'10. Cost'!$C$11:$D$55,2,FALSE))=0,"",AJ11*VLOOKUP($C61,'10. Cost'!$C$11:$D$55,2,FALSE))</f>
        <v/>
      </c>
      <c r="AK61" s="354" t="str">
        <f ca="1">IF((AK11*VLOOKUP($C61,'10. Cost'!$C$11:$D$55,2,FALSE))=0,"",AK11*VLOOKUP($C61,'10. Cost'!$C$11:$D$55,2,FALSE))</f>
        <v/>
      </c>
      <c r="AL61" s="354" t="str">
        <f ca="1">IF((AL11*VLOOKUP($C61,'10. Cost'!$C$11:$D$55,2,FALSE))=0,"",AL11*VLOOKUP($C61,'10. Cost'!$C$11:$D$55,2,FALSE))</f>
        <v/>
      </c>
      <c r="AM61" s="354" t="str">
        <f ca="1">IF((AM11*VLOOKUP($C61,'10. Cost'!$C$11:$D$55,2,FALSE))=0,"",AM11*VLOOKUP($C61,'10. Cost'!$C$11:$D$55,2,FALSE))</f>
        <v/>
      </c>
      <c r="AN61" s="354" t="str">
        <f ca="1">IF((AN11*VLOOKUP($C61,'10. Cost'!$C$11:$D$55,2,FALSE))=0,"",AN11*VLOOKUP($C61,'10. Cost'!$C$11:$D$55,2,FALSE))</f>
        <v/>
      </c>
      <c r="AO61" s="354" t="str">
        <f ca="1">IF((AO11*VLOOKUP($C61,'10. Cost'!$C$11:$D$55,2,FALSE))=0,"",AO11*VLOOKUP($C61,'10. Cost'!$C$11:$D$55,2,FALSE))</f>
        <v/>
      </c>
      <c r="AP61" s="354" t="str">
        <f ca="1">IF((AP11*VLOOKUP($C61,'10. Cost'!$C$11:$D$55,2,FALSE))=0,"",AP11*VLOOKUP($C61,'10. Cost'!$C$11:$D$55,2,FALSE))</f>
        <v/>
      </c>
      <c r="AQ61" s="354" t="str">
        <f ca="1">IF((AQ11*VLOOKUP($C61,'10. Cost'!$C$11:$D$55,2,FALSE))=0,"",AQ11*VLOOKUP($C61,'10. Cost'!$C$11:$D$55,2,FALSE))</f>
        <v/>
      </c>
      <c r="AS61" s="47"/>
    </row>
    <row r="62" spans="2:86" ht="13.2" customHeight="1" x14ac:dyDescent="0.3">
      <c r="B62" s="12"/>
      <c r="C62" s="12" t="str">
        <f t="shared" si="1"/>
        <v>ABC+3TC (600/300) - 30 tab</v>
      </c>
      <c r="D62" s="12" t="str">
        <f t="shared" si="2"/>
        <v>ABC+3TC</v>
      </c>
      <c r="E62" s="353">
        <f t="shared" si="2"/>
        <v>1</v>
      </c>
      <c r="F62" s="109">
        <f t="shared" si="2"/>
        <v>1.0166666666666666</v>
      </c>
      <c r="H62" s="354" t="str">
        <f ca="1">IF((H12*VLOOKUP($C62,'10. Cost'!$C$11:$D$55,2,FALSE))=0,"",H12*VLOOKUP($C62,'10. Cost'!$C$11:$D$55,2,FALSE))</f>
        <v/>
      </c>
      <c r="I62" s="354" t="str">
        <f ca="1">IF((I12*VLOOKUP($C62,'10. Cost'!$C$11:$D$55,2,FALSE))=0,"",I12*VLOOKUP($C62,'10. Cost'!$C$11:$D$55,2,FALSE))</f>
        <v/>
      </c>
      <c r="J62" s="354" t="str">
        <f ca="1">IF((J12*VLOOKUP($C62,'10. Cost'!$C$11:$D$55,2,FALSE))=0,"",J12*VLOOKUP($C62,'10. Cost'!$C$11:$D$55,2,FALSE))</f>
        <v/>
      </c>
      <c r="K62" s="354" t="str">
        <f ca="1">IF((K12*VLOOKUP($C62,'10. Cost'!$C$11:$D$55,2,FALSE))=0,"",K12*VLOOKUP($C62,'10. Cost'!$C$11:$D$55,2,FALSE))</f>
        <v/>
      </c>
      <c r="L62" s="354" t="str">
        <f ca="1">IF((L12*VLOOKUP($C62,'10. Cost'!$C$11:$D$55,2,FALSE))=0,"",L12*VLOOKUP($C62,'10. Cost'!$C$11:$D$55,2,FALSE))</f>
        <v/>
      </c>
      <c r="M62" s="354" t="str">
        <f ca="1">IF((M12*VLOOKUP($C62,'10. Cost'!$C$11:$D$55,2,FALSE))=0,"",M12*VLOOKUP($C62,'10. Cost'!$C$11:$D$55,2,FALSE))</f>
        <v/>
      </c>
      <c r="N62" s="354" t="str">
        <f ca="1">IF((N12*VLOOKUP($C62,'10. Cost'!$C$11:$D$55,2,FALSE))=0,"",N12*VLOOKUP($C62,'10. Cost'!$C$11:$D$55,2,FALSE))</f>
        <v/>
      </c>
      <c r="O62" s="354" t="str">
        <f ca="1">IF((O12*VLOOKUP($C62,'10. Cost'!$C$11:$D$55,2,FALSE))=0,"",O12*VLOOKUP($C62,'10. Cost'!$C$11:$D$55,2,FALSE))</f>
        <v/>
      </c>
      <c r="P62" s="354" t="str">
        <f ca="1">IF((P12*VLOOKUP($C62,'10. Cost'!$C$11:$D$55,2,FALSE))=0,"",P12*VLOOKUP($C62,'10. Cost'!$C$11:$D$55,2,FALSE))</f>
        <v/>
      </c>
      <c r="Q62" s="354" t="str">
        <f ca="1">IF((Q12*VLOOKUP($C62,'10. Cost'!$C$11:$D$55,2,FALSE))=0,"",Q12*VLOOKUP($C62,'10. Cost'!$C$11:$D$55,2,FALSE))</f>
        <v/>
      </c>
      <c r="R62" s="354" t="str">
        <f ca="1">IF((R12*VLOOKUP($C62,'10. Cost'!$C$11:$D$55,2,FALSE))=0,"",R12*VLOOKUP($C62,'10. Cost'!$C$11:$D$55,2,FALSE))</f>
        <v/>
      </c>
      <c r="S62" s="354" t="str">
        <f ca="1">IF((S12*VLOOKUP($C62,'10. Cost'!$C$11:$D$55,2,FALSE))=0,"",S12*VLOOKUP($C62,'10. Cost'!$C$11:$D$55,2,FALSE))</f>
        <v/>
      </c>
      <c r="T62" s="354" t="str">
        <f ca="1">IF((T12*VLOOKUP($C62,'10. Cost'!$C$11:$D$55,2,FALSE))=0,"",T12*VLOOKUP($C62,'10. Cost'!$C$11:$D$55,2,FALSE))</f>
        <v/>
      </c>
      <c r="U62" s="354" t="str">
        <f ca="1">IF((U12*VLOOKUP($C62,'10. Cost'!$C$11:$D$55,2,FALSE))=0,"",U12*VLOOKUP($C62,'10. Cost'!$C$11:$D$55,2,FALSE))</f>
        <v/>
      </c>
      <c r="V62" s="354" t="str">
        <f ca="1">IF((V12*VLOOKUP($C62,'10. Cost'!$C$11:$D$55,2,FALSE))=0,"",V12*VLOOKUP($C62,'10. Cost'!$C$11:$D$55,2,FALSE))</f>
        <v/>
      </c>
      <c r="W62" s="354" t="str">
        <f ca="1">IF((W12*VLOOKUP($C62,'10. Cost'!$C$11:$D$55,2,FALSE))=0,"",W12*VLOOKUP($C62,'10. Cost'!$C$11:$D$55,2,FALSE))</f>
        <v/>
      </c>
      <c r="X62" s="354" t="str">
        <f ca="1">IF((X12*VLOOKUP($C62,'10. Cost'!$C$11:$D$55,2,FALSE))=0,"",X12*VLOOKUP($C62,'10. Cost'!$C$11:$D$55,2,FALSE))</f>
        <v/>
      </c>
      <c r="Y62" s="354" t="str">
        <f ca="1">IF((Y12*VLOOKUP($C62,'10. Cost'!$C$11:$D$55,2,FALSE))=0,"",Y12*VLOOKUP($C62,'10. Cost'!$C$11:$D$55,2,FALSE))</f>
        <v/>
      </c>
      <c r="Z62" s="354" t="str">
        <f ca="1">IF((Z12*VLOOKUP($C62,'10. Cost'!$C$11:$D$55,2,FALSE))=0,"",Z12*VLOOKUP($C62,'10. Cost'!$C$11:$D$55,2,FALSE))</f>
        <v/>
      </c>
      <c r="AA62" s="354" t="str">
        <f ca="1">IF((AA12*VLOOKUP($C62,'10. Cost'!$C$11:$D$55,2,FALSE))=0,"",AA12*VLOOKUP($C62,'10. Cost'!$C$11:$D$55,2,FALSE))</f>
        <v/>
      </c>
      <c r="AB62" s="354" t="str">
        <f ca="1">IF((AB12*VLOOKUP($C62,'10. Cost'!$C$11:$D$55,2,FALSE))=0,"",AB12*VLOOKUP($C62,'10. Cost'!$C$11:$D$55,2,FALSE))</f>
        <v/>
      </c>
      <c r="AC62" s="354" t="str">
        <f ca="1">IF((AC12*VLOOKUP($C62,'10. Cost'!$C$11:$D$55,2,FALSE))=0,"",AC12*VLOOKUP($C62,'10. Cost'!$C$11:$D$55,2,FALSE))</f>
        <v/>
      </c>
      <c r="AD62" s="354" t="str">
        <f ca="1">IF((AD12*VLOOKUP($C62,'10. Cost'!$C$11:$D$55,2,FALSE))=0,"",AD12*VLOOKUP($C62,'10. Cost'!$C$11:$D$55,2,FALSE))</f>
        <v/>
      </c>
      <c r="AE62" s="354" t="str">
        <f ca="1">IF((AE12*VLOOKUP($C62,'10. Cost'!$C$11:$D$55,2,FALSE))=0,"",AE12*VLOOKUP($C62,'10. Cost'!$C$11:$D$55,2,FALSE))</f>
        <v/>
      </c>
      <c r="AF62" s="354" t="str">
        <f ca="1">IF((AF12*VLOOKUP($C62,'10. Cost'!$C$11:$D$55,2,FALSE))=0,"",AF12*VLOOKUP($C62,'10. Cost'!$C$11:$D$55,2,FALSE))</f>
        <v/>
      </c>
      <c r="AG62" s="354" t="str">
        <f ca="1">IF((AG12*VLOOKUP($C62,'10. Cost'!$C$11:$D$55,2,FALSE))=0,"",AG12*VLOOKUP($C62,'10. Cost'!$C$11:$D$55,2,FALSE))</f>
        <v/>
      </c>
      <c r="AH62" s="354" t="str">
        <f ca="1">IF((AH12*VLOOKUP($C62,'10. Cost'!$C$11:$D$55,2,FALSE))=0,"",AH12*VLOOKUP($C62,'10. Cost'!$C$11:$D$55,2,FALSE))</f>
        <v/>
      </c>
      <c r="AI62" s="354" t="str">
        <f ca="1">IF((AI12*VLOOKUP($C62,'10. Cost'!$C$11:$D$55,2,FALSE))=0,"",AI12*VLOOKUP($C62,'10. Cost'!$C$11:$D$55,2,FALSE))</f>
        <v/>
      </c>
      <c r="AJ62" s="354" t="str">
        <f ca="1">IF((AJ12*VLOOKUP($C62,'10. Cost'!$C$11:$D$55,2,FALSE))=0,"",AJ12*VLOOKUP($C62,'10. Cost'!$C$11:$D$55,2,FALSE))</f>
        <v/>
      </c>
      <c r="AK62" s="354" t="str">
        <f ca="1">IF((AK12*VLOOKUP($C62,'10. Cost'!$C$11:$D$55,2,FALSE))=0,"",AK12*VLOOKUP($C62,'10. Cost'!$C$11:$D$55,2,FALSE))</f>
        <v/>
      </c>
      <c r="AL62" s="354" t="str">
        <f ca="1">IF((AL12*VLOOKUP($C62,'10. Cost'!$C$11:$D$55,2,FALSE))=0,"",AL12*VLOOKUP($C62,'10. Cost'!$C$11:$D$55,2,FALSE))</f>
        <v/>
      </c>
      <c r="AM62" s="354" t="str">
        <f ca="1">IF((AM12*VLOOKUP($C62,'10. Cost'!$C$11:$D$55,2,FALSE))=0,"",AM12*VLOOKUP($C62,'10. Cost'!$C$11:$D$55,2,FALSE))</f>
        <v/>
      </c>
      <c r="AN62" s="354" t="str">
        <f ca="1">IF((AN12*VLOOKUP($C62,'10. Cost'!$C$11:$D$55,2,FALSE))=0,"",AN12*VLOOKUP($C62,'10. Cost'!$C$11:$D$55,2,FALSE))</f>
        <v/>
      </c>
      <c r="AO62" s="354" t="str">
        <f ca="1">IF((AO12*VLOOKUP($C62,'10. Cost'!$C$11:$D$55,2,FALSE))=0,"",AO12*VLOOKUP($C62,'10. Cost'!$C$11:$D$55,2,FALSE))</f>
        <v/>
      </c>
      <c r="AP62" s="354" t="str">
        <f ca="1">IF((AP12*VLOOKUP($C62,'10. Cost'!$C$11:$D$55,2,FALSE))=0,"",AP12*VLOOKUP($C62,'10. Cost'!$C$11:$D$55,2,FALSE))</f>
        <v/>
      </c>
      <c r="AQ62" s="354" t="str">
        <f ca="1">IF((AQ12*VLOOKUP($C62,'10. Cost'!$C$11:$D$55,2,FALSE))=0,"",AQ12*VLOOKUP($C62,'10. Cost'!$C$11:$D$55,2,FALSE))</f>
        <v/>
      </c>
      <c r="AS62" s="47"/>
    </row>
    <row r="63" spans="2:86" ht="13.2" customHeight="1" x14ac:dyDescent="0.3">
      <c r="B63" s="12"/>
      <c r="C63" s="12" t="str">
        <f t="shared" si="1"/>
        <v>ABC+3TC+DTG (600/300/50) - 30 tab</v>
      </c>
      <c r="D63" s="12" t="str">
        <f t="shared" si="2"/>
        <v>ABC+3TC+DTG</v>
      </c>
      <c r="E63" s="353">
        <f t="shared" si="2"/>
        <v>1</v>
      </c>
      <c r="F63" s="109">
        <f t="shared" si="2"/>
        <v>1.0166666666666666</v>
      </c>
      <c r="H63" s="354" t="str">
        <f ca="1">IF((H13*VLOOKUP($C63,'10. Cost'!$C$11:$D$55,2,FALSE))=0,"",H13*VLOOKUP($C63,'10. Cost'!$C$11:$D$55,2,FALSE))</f>
        <v/>
      </c>
      <c r="I63" s="354" t="str">
        <f ca="1">IF((I13*VLOOKUP($C63,'10. Cost'!$C$11:$D$55,2,FALSE))=0,"",I13*VLOOKUP($C63,'10. Cost'!$C$11:$D$55,2,FALSE))</f>
        <v/>
      </c>
      <c r="J63" s="354" t="str">
        <f ca="1">IF((J13*VLOOKUP($C63,'10. Cost'!$C$11:$D$55,2,FALSE))=0,"",J13*VLOOKUP($C63,'10. Cost'!$C$11:$D$55,2,FALSE))</f>
        <v/>
      </c>
      <c r="K63" s="354" t="str">
        <f ca="1">IF((K13*VLOOKUP($C63,'10. Cost'!$C$11:$D$55,2,FALSE))=0,"",K13*VLOOKUP($C63,'10. Cost'!$C$11:$D$55,2,FALSE))</f>
        <v/>
      </c>
      <c r="L63" s="354" t="str">
        <f ca="1">IF((L13*VLOOKUP($C63,'10. Cost'!$C$11:$D$55,2,FALSE))=0,"",L13*VLOOKUP($C63,'10. Cost'!$C$11:$D$55,2,FALSE))</f>
        <v/>
      </c>
      <c r="M63" s="354" t="str">
        <f ca="1">IF((M13*VLOOKUP($C63,'10. Cost'!$C$11:$D$55,2,FALSE))=0,"",M13*VLOOKUP($C63,'10. Cost'!$C$11:$D$55,2,FALSE))</f>
        <v/>
      </c>
      <c r="N63" s="354" t="str">
        <f ca="1">IF((N13*VLOOKUP($C63,'10. Cost'!$C$11:$D$55,2,FALSE))=0,"",N13*VLOOKUP($C63,'10. Cost'!$C$11:$D$55,2,FALSE))</f>
        <v/>
      </c>
      <c r="O63" s="354" t="str">
        <f ca="1">IF((O13*VLOOKUP($C63,'10. Cost'!$C$11:$D$55,2,FALSE))=0,"",O13*VLOOKUP($C63,'10. Cost'!$C$11:$D$55,2,FALSE))</f>
        <v/>
      </c>
      <c r="P63" s="354" t="str">
        <f ca="1">IF((P13*VLOOKUP($C63,'10. Cost'!$C$11:$D$55,2,FALSE))=0,"",P13*VLOOKUP($C63,'10. Cost'!$C$11:$D$55,2,FALSE))</f>
        <v/>
      </c>
      <c r="Q63" s="354" t="str">
        <f ca="1">IF((Q13*VLOOKUP($C63,'10. Cost'!$C$11:$D$55,2,FALSE))=0,"",Q13*VLOOKUP($C63,'10. Cost'!$C$11:$D$55,2,FALSE))</f>
        <v/>
      </c>
      <c r="R63" s="354" t="str">
        <f ca="1">IF((R13*VLOOKUP($C63,'10. Cost'!$C$11:$D$55,2,FALSE))=0,"",R13*VLOOKUP($C63,'10. Cost'!$C$11:$D$55,2,FALSE))</f>
        <v/>
      </c>
      <c r="S63" s="354" t="str">
        <f ca="1">IF((S13*VLOOKUP($C63,'10. Cost'!$C$11:$D$55,2,FALSE))=0,"",S13*VLOOKUP($C63,'10. Cost'!$C$11:$D$55,2,FALSE))</f>
        <v/>
      </c>
      <c r="T63" s="354" t="str">
        <f ca="1">IF((T13*VLOOKUP($C63,'10. Cost'!$C$11:$D$55,2,FALSE))=0,"",T13*VLOOKUP($C63,'10. Cost'!$C$11:$D$55,2,FALSE))</f>
        <v/>
      </c>
      <c r="U63" s="354" t="str">
        <f ca="1">IF((U13*VLOOKUP($C63,'10. Cost'!$C$11:$D$55,2,FALSE))=0,"",U13*VLOOKUP($C63,'10. Cost'!$C$11:$D$55,2,FALSE))</f>
        <v/>
      </c>
      <c r="V63" s="354" t="str">
        <f ca="1">IF((V13*VLOOKUP($C63,'10. Cost'!$C$11:$D$55,2,FALSE))=0,"",V13*VLOOKUP($C63,'10. Cost'!$C$11:$D$55,2,FALSE))</f>
        <v/>
      </c>
      <c r="W63" s="354" t="str">
        <f ca="1">IF((W13*VLOOKUP($C63,'10. Cost'!$C$11:$D$55,2,FALSE))=0,"",W13*VLOOKUP($C63,'10. Cost'!$C$11:$D$55,2,FALSE))</f>
        <v/>
      </c>
      <c r="X63" s="354" t="str">
        <f ca="1">IF((X13*VLOOKUP($C63,'10. Cost'!$C$11:$D$55,2,FALSE))=0,"",X13*VLOOKUP($C63,'10. Cost'!$C$11:$D$55,2,FALSE))</f>
        <v/>
      </c>
      <c r="Y63" s="354" t="str">
        <f ca="1">IF((Y13*VLOOKUP($C63,'10. Cost'!$C$11:$D$55,2,FALSE))=0,"",Y13*VLOOKUP($C63,'10. Cost'!$C$11:$D$55,2,FALSE))</f>
        <v/>
      </c>
      <c r="Z63" s="354" t="str">
        <f ca="1">IF((Z13*VLOOKUP($C63,'10. Cost'!$C$11:$D$55,2,FALSE))=0,"",Z13*VLOOKUP($C63,'10. Cost'!$C$11:$D$55,2,FALSE))</f>
        <v/>
      </c>
      <c r="AA63" s="354" t="str">
        <f ca="1">IF((AA13*VLOOKUP($C63,'10. Cost'!$C$11:$D$55,2,FALSE))=0,"",AA13*VLOOKUP($C63,'10. Cost'!$C$11:$D$55,2,FALSE))</f>
        <v/>
      </c>
      <c r="AB63" s="354" t="str">
        <f ca="1">IF((AB13*VLOOKUP($C63,'10. Cost'!$C$11:$D$55,2,FALSE))=0,"",AB13*VLOOKUP($C63,'10. Cost'!$C$11:$D$55,2,FALSE))</f>
        <v/>
      </c>
      <c r="AC63" s="354" t="str">
        <f ca="1">IF((AC13*VLOOKUP($C63,'10. Cost'!$C$11:$D$55,2,FALSE))=0,"",AC13*VLOOKUP($C63,'10. Cost'!$C$11:$D$55,2,FALSE))</f>
        <v/>
      </c>
      <c r="AD63" s="354" t="str">
        <f ca="1">IF((AD13*VLOOKUP($C63,'10. Cost'!$C$11:$D$55,2,FALSE))=0,"",AD13*VLOOKUP($C63,'10. Cost'!$C$11:$D$55,2,FALSE))</f>
        <v/>
      </c>
      <c r="AE63" s="354" t="str">
        <f ca="1">IF((AE13*VLOOKUP($C63,'10. Cost'!$C$11:$D$55,2,FALSE))=0,"",AE13*VLOOKUP($C63,'10. Cost'!$C$11:$D$55,2,FALSE))</f>
        <v/>
      </c>
      <c r="AF63" s="354" t="str">
        <f ca="1">IF((AF13*VLOOKUP($C63,'10. Cost'!$C$11:$D$55,2,FALSE))=0,"",AF13*VLOOKUP($C63,'10. Cost'!$C$11:$D$55,2,FALSE))</f>
        <v/>
      </c>
      <c r="AG63" s="354" t="str">
        <f ca="1">IF((AG13*VLOOKUP($C63,'10. Cost'!$C$11:$D$55,2,FALSE))=0,"",AG13*VLOOKUP($C63,'10. Cost'!$C$11:$D$55,2,FALSE))</f>
        <v/>
      </c>
      <c r="AH63" s="354" t="str">
        <f ca="1">IF((AH13*VLOOKUP($C63,'10. Cost'!$C$11:$D$55,2,FALSE))=0,"",AH13*VLOOKUP($C63,'10. Cost'!$C$11:$D$55,2,FALSE))</f>
        <v/>
      </c>
      <c r="AI63" s="354" t="str">
        <f ca="1">IF((AI13*VLOOKUP($C63,'10. Cost'!$C$11:$D$55,2,FALSE))=0,"",AI13*VLOOKUP($C63,'10. Cost'!$C$11:$D$55,2,FALSE))</f>
        <v/>
      </c>
      <c r="AJ63" s="354" t="str">
        <f ca="1">IF((AJ13*VLOOKUP($C63,'10. Cost'!$C$11:$D$55,2,FALSE))=0,"",AJ13*VLOOKUP($C63,'10. Cost'!$C$11:$D$55,2,FALSE))</f>
        <v/>
      </c>
      <c r="AK63" s="354" t="str">
        <f ca="1">IF((AK13*VLOOKUP($C63,'10. Cost'!$C$11:$D$55,2,FALSE))=0,"",AK13*VLOOKUP($C63,'10. Cost'!$C$11:$D$55,2,FALSE))</f>
        <v/>
      </c>
      <c r="AL63" s="354" t="str">
        <f ca="1">IF((AL13*VLOOKUP($C63,'10. Cost'!$C$11:$D$55,2,FALSE))=0,"",AL13*VLOOKUP($C63,'10. Cost'!$C$11:$D$55,2,FALSE))</f>
        <v/>
      </c>
      <c r="AM63" s="354" t="str">
        <f ca="1">IF((AM13*VLOOKUP($C63,'10. Cost'!$C$11:$D$55,2,FALSE))=0,"",AM13*VLOOKUP($C63,'10. Cost'!$C$11:$D$55,2,FALSE))</f>
        <v/>
      </c>
      <c r="AN63" s="354" t="str">
        <f ca="1">IF((AN13*VLOOKUP($C63,'10. Cost'!$C$11:$D$55,2,FALSE))=0,"",AN13*VLOOKUP($C63,'10. Cost'!$C$11:$D$55,2,FALSE))</f>
        <v/>
      </c>
      <c r="AO63" s="354" t="str">
        <f ca="1">IF((AO13*VLOOKUP($C63,'10. Cost'!$C$11:$D$55,2,FALSE))=0,"",AO13*VLOOKUP($C63,'10. Cost'!$C$11:$D$55,2,FALSE))</f>
        <v/>
      </c>
      <c r="AP63" s="354" t="str">
        <f ca="1">IF((AP13*VLOOKUP($C63,'10. Cost'!$C$11:$D$55,2,FALSE))=0,"",AP13*VLOOKUP($C63,'10. Cost'!$C$11:$D$55,2,FALSE))</f>
        <v/>
      </c>
      <c r="AQ63" s="354" t="str">
        <f ca="1">IF((AQ13*VLOOKUP($C63,'10. Cost'!$C$11:$D$55,2,FALSE))=0,"",AQ13*VLOOKUP($C63,'10. Cost'!$C$11:$D$55,2,FALSE))</f>
        <v/>
      </c>
      <c r="AS63" s="47"/>
    </row>
    <row r="64" spans="2:86" ht="13.2" customHeight="1" x14ac:dyDescent="0.3">
      <c r="B64" s="12"/>
      <c r="C64" s="12" t="str">
        <f t="shared" si="1"/>
        <v>ATV/r (300/100) - 30 tab</v>
      </c>
      <c r="D64" s="12" t="str">
        <f t="shared" si="2"/>
        <v>ATV/r</v>
      </c>
      <c r="E64" s="353">
        <f t="shared" si="2"/>
        <v>1</v>
      </c>
      <c r="F64" s="109">
        <f t="shared" si="2"/>
        <v>1.0166666666666666</v>
      </c>
      <c r="H64" s="354" t="str">
        <f ca="1">IF((H14*VLOOKUP($C64,'10. Cost'!$C$11:$D$55,2,FALSE))=0,"",H14*VLOOKUP($C64,'10. Cost'!$C$11:$D$55,2,FALSE))</f>
        <v/>
      </c>
      <c r="I64" s="354" t="str">
        <f ca="1">IF((I14*VLOOKUP($C64,'10. Cost'!$C$11:$D$55,2,FALSE))=0,"",I14*VLOOKUP($C64,'10. Cost'!$C$11:$D$55,2,FALSE))</f>
        <v/>
      </c>
      <c r="J64" s="354" t="str">
        <f ca="1">IF((J14*VLOOKUP($C64,'10. Cost'!$C$11:$D$55,2,FALSE))=0,"",J14*VLOOKUP($C64,'10. Cost'!$C$11:$D$55,2,FALSE))</f>
        <v/>
      </c>
      <c r="K64" s="354" t="str">
        <f ca="1">IF((K14*VLOOKUP($C64,'10. Cost'!$C$11:$D$55,2,FALSE))=0,"",K14*VLOOKUP($C64,'10. Cost'!$C$11:$D$55,2,FALSE))</f>
        <v/>
      </c>
      <c r="L64" s="354" t="str">
        <f ca="1">IF((L14*VLOOKUP($C64,'10. Cost'!$C$11:$D$55,2,FALSE))=0,"",L14*VLOOKUP($C64,'10. Cost'!$C$11:$D$55,2,FALSE))</f>
        <v/>
      </c>
      <c r="M64" s="354" t="str">
        <f ca="1">IF((M14*VLOOKUP($C64,'10. Cost'!$C$11:$D$55,2,FALSE))=0,"",M14*VLOOKUP($C64,'10. Cost'!$C$11:$D$55,2,FALSE))</f>
        <v/>
      </c>
      <c r="N64" s="354" t="str">
        <f ca="1">IF((N14*VLOOKUP($C64,'10. Cost'!$C$11:$D$55,2,FALSE))=0,"",N14*VLOOKUP($C64,'10. Cost'!$C$11:$D$55,2,FALSE))</f>
        <v/>
      </c>
      <c r="O64" s="354" t="str">
        <f ca="1">IF((O14*VLOOKUP($C64,'10. Cost'!$C$11:$D$55,2,FALSE))=0,"",O14*VLOOKUP($C64,'10. Cost'!$C$11:$D$55,2,FALSE))</f>
        <v/>
      </c>
      <c r="P64" s="354" t="str">
        <f ca="1">IF((P14*VLOOKUP($C64,'10. Cost'!$C$11:$D$55,2,FALSE))=0,"",P14*VLOOKUP($C64,'10. Cost'!$C$11:$D$55,2,FALSE))</f>
        <v/>
      </c>
      <c r="Q64" s="354" t="str">
        <f ca="1">IF((Q14*VLOOKUP($C64,'10. Cost'!$C$11:$D$55,2,FALSE))=0,"",Q14*VLOOKUP($C64,'10. Cost'!$C$11:$D$55,2,FALSE))</f>
        <v/>
      </c>
      <c r="R64" s="354" t="str">
        <f ca="1">IF((R14*VLOOKUP($C64,'10. Cost'!$C$11:$D$55,2,FALSE))=0,"",R14*VLOOKUP($C64,'10. Cost'!$C$11:$D$55,2,FALSE))</f>
        <v/>
      </c>
      <c r="S64" s="354" t="str">
        <f ca="1">IF((S14*VLOOKUP($C64,'10. Cost'!$C$11:$D$55,2,FALSE))=0,"",S14*VLOOKUP($C64,'10. Cost'!$C$11:$D$55,2,FALSE))</f>
        <v/>
      </c>
      <c r="T64" s="354" t="str">
        <f ca="1">IF((T14*VLOOKUP($C64,'10. Cost'!$C$11:$D$55,2,FALSE))=0,"",T14*VLOOKUP($C64,'10. Cost'!$C$11:$D$55,2,FALSE))</f>
        <v/>
      </c>
      <c r="U64" s="354" t="str">
        <f ca="1">IF((U14*VLOOKUP($C64,'10. Cost'!$C$11:$D$55,2,FALSE))=0,"",U14*VLOOKUP($C64,'10. Cost'!$C$11:$D$55,2,FALSE))</f>
        <v/>
      </c>
      <c r="V64" s="354" t="str">
        <f ca="1">IF((V14*VLOOKUP($C64,'10. Cost'!$C$11:$D$55,2,FALSE))=0,"",V14*VLOOKUP($C64,'10. Cost'!$C$11:$D$55,2,FALSE))</f>
        <v/>
      </c>
      <c r="W64" s="354" t="str">
        <f ca="1">IF((W14*VLOOKUP($C64,'10. Cost'!$C$11:$D$55,2,FALSE))=0,"",W14*VLOOKUP($C64,'10. Cost'!$C$11:$D$55,2,FALSE))</f>
        <v/>
      </c>
      <c r="X64" s="354" t="str">
        <f ca="1">IF((X14*VLOOKUP($C64,'10. Cost'!$C$11:$D$55,2,FALSE))=0,"",X14*VLOOKUP($C64,'10. Cost'!$C$11:$D$55,2,FALSE))</f>
        <v/>
      </c>
      <c r="Y64" s="354" t="str">
        <f ca="1">IF((Y14*VLOOKUP($C64,'10. Cost'!$C$11:$D$55,2,FALSE))=0,"",Y14*VLOOKUP($C64,'10. Cost'!$C$11:$D$55,2,FALSE))</f>
        <v/>
      </c>
      <c r="Z64" s="354" t="str">
        <f ca="1">IF((Z14*VLOOKUP($C64,'10. Cost'!$C$11:$D$55,2,FALSE))=0,"",Z14*VLOOKUP($C64,'10. Cost'!$C$11:$D$55,2,FALSE))</f>
        <v/>
      </c>
      <c r="AA64" s="354" t="str">
        <f ca="1">IF((AA14*VLOOKUP($C64,'10. Cost'!$C$11:$D$55,2,FALSE))=0,"",AA14*VLOOKUP($C64,'10. Cost'!$C$11:$D$55,2,FALSE))</f>
        <v/>
      </c>
      <c r="AB64" s="354" t="str">
        <f ca="1">IF((AB14*VLOOKUP($C64,'10. Cost'!$C$11:$D$55,2,FALSE))=0,"",AB14*VLOOKUP($C64,'10. Cost'!$C$11:$D$55,2,FALSE))</f>
        <v/>
      </c>
      <c r="AC64" s="354" t="str">
        <f ca="1">IF((AC14*VLOOKUP($C64,'10. Cost'!$C$11:$D$55,2,FALSE))=0,"",AC14*VLOOKUP($C64,'10. Cost'!$C$11:$D$55,2,FALSE))</f>
        <v/>
      </c>
      <c r="AD64" s="354" t="str">
        <f ca="1">IF((AD14*VLOOKUP($C64,'10. Cost'!$C$11:$D$55,2,FALSE))=0,"",AD14*VLOOKUP($C64,'10. Cost'!$C$11:$D$55,2,FALSE))</f>
        <v/>
      </c>
      <c r="AE64" s="354" t="str">
        <f ca="1">IF((AE14*VLOOKUP($C64,'10. Cost'!$C$11:$D$55,2,FALSE))=0,"",AE14*VLOOKUP($C64,'10. Cost'!$C$11:$D$55,2,FALSE))</f>
        <v/>
      </c>
      <c r="AF64" s="354" t="str">
        <f ca="1">IF((AF14*VLOOKUP($C64,'10. Cost'!$C$11:$D$55,2,FALSE))=0,"",AF14*VLOOKUP($C64,'10. Cost'!$C$11:$D$55,2,FALSE))</f>
        <v/>
      </c>
      <c r="AG64" s="354" t="str">
        <f ca="1">IF((AG14*VLOOKUP($C64,'10. Cost'!$C$11:$D$55,2,FALSE))=0,"",AG14*VLOOKUP($C64,'10. Cost'!$C$11:$D$55,2,FALSE))</f>
        <v/>
      </c>
      <c r="AH64" s="354" t="str">
        <f ca="1">IF((AH14*VLOOKUP($C64,'10. Cost'!$C$11:$D$55,2,FALSE))=0,"",AH14*VLOOKUP($C64,'10. Cost'!$C$11:$D$55,2,FALSE))</f>
        <v/>
      </c>
      <c r="AI64" s="354" t="str">
        <f ca="1">IF((AI14*VLOOKUP($C64,'10. Cost'!$C$11:$D$55,2,FALSE))=0,"",AI14*VLOOKUP($C64,'10. Cost'!$C$11:$D$55,2,FALSE))</f>
        <v/>
      </c>
      <c r="AJ64" s="354" t="str">
        <f ca="1">IF((AJ14*VLOOKUP($C64,'10. Cost'!$C$11:$D$55,2,FALSE))=0,"",AJ14*VLOOKUP($C64,'10. Cost'!$C$11:$D$55,2,FALSE))</f>
        <v/>
      </c>
      <c r="AK64" s="354" t="str">
        <f ca="1">IF((AK14*VLOOKUP($C64,'10. Cost'!$C$11:$D$55,2,FALSE))=0,"",AK14*VLOOKUP($C64,'10. Cost'!$C$11:$D$55,2,FALSE))</f>
        <v/>
      </c>
      <c r="AL64" s="354" t="str">
        <f ca="1">IF((AL14*VLOOKUP($C64,'10. Cost'!$C$11:$D$55,2,FALSE))=0,"",AL14*VLOOKUP($C64,'10. Cost'!$C$11:$D$55,2,FALSE))</f>
        <v/>
      </c>
      <c r="AM64" s="354" t="str">
        <f ca="1">IF((AM14*VLOOKUP($C64,'10. Cost'!$C$11:$D$55,2,FALSE))=0,"",AM14*VLOOKUP($C64,'10. Cost'!$C$11:$D$55,2,FALSE))</f>
        <v/>
      </c>
      <c r="AN64" s="354" t="str">
        <f ca="1">IF((AN14*VLOOKUP($C64,'10. Cost'!$C$11:$D$55,2,FALSE))=0,"",AN14*VLOOKUP($C64,'10. Cost'!$C$11:$D$55,2,FALSE))</f>
        <v/>
      </c>
      <c r="AO64" s="354" t="str">
        <f ca="1">IF((AO14*VLOOKUP($C64,'10. Cost'!$C$11:$D$55,2,FALSE))=0,"",AO14*VLOOKUP($C64,'10. Cost'!$C$11:$D$55,2,FALSE))</f>
        <v/>
      </c>
      <c r="AP64" s="354" t="str">
        <f ca="1">IF((AP14*VLOOKUP($C64,'10. Cost'!$C$11:$D$55,2,FALSE))=0,"",AP14*VLOOKUP($C64,'10. Cost'!$C$11:$D$55,2,FALSE))</f>
        <v/>
      </c>
      <c r="AQ64" s="354" t="str">
        <f ca="1">IF((AQ14*VLOOKUP($C64,'10. Cost'!$C$11:$D$55,2,FALSE))=0,"",AQ14*VLOOKUP($C64,'10. Cost'!$C$11:$D$55,2,FALSE))</f>
        <v/>
      </c>
      <c r="AS64" s="47"/>
    </row>
    <row r="65" spans="2:45" ht="13.2" customHeight="1" x14ac:dyDescent="0.3">
      <c r="B65" s="12"/>
      <c r="C65" s="12" t="str">
        <f t="shared" si="1"/>
        <v>AZT (300) - 60 tab</v>
      </c>
      <c r="D65" s="12" t="str">
        <f t="shared" si="2"/>
        <v>AZT</v>
      </c>
      <c r="E65" s="353">
        <f t="shared" si="2"/>
        <v>1</v>
      </c>
      <c r="F65" s="109">
        <f t="shared" si="2"/>
        <v>1.0166666666666666</v>
      </c>
      <c r="H65" s="354" t="str">
        <f ca="1">IF((H15*VLOOKUP($C65,'10. Cost'!$C$11:$D$55,2,FALSE))=0,"",H15*VLOOKUP($C65,'10. Cost'!$C$11:$D$55,2,FALSE))</f>
        <v/>
      </c>
      <c r="I65" s="354" t="str">
        <f ca="1">IF((I15*VLOOKUP($C65,'10. Cost'!$C$11:$D$55,2,FALSE))=0,"",I15*VLOOKUP($C65,'10. Cost'!$C$11:$D$55,2,FALSE))</f>
        <v/>
      </c>
      <c r="J65" s="354" t="str">
        <f ca="1">IF((J15*VLOOKUP($C65,'10. Cost'!$C$11:$D$55,2,FALSE))=0,"",J15*VLOOKUP($C65,'10. Cost'!$C$11:$D$55,2,FALSE))</f>
        <v/>
      </c>
      <c r="K65" s="354" t="str">
        <f ca="1">IF((K15*VLOOKUP($C65,'10. Cost'!$C$11:$D$55,2,FALSE))=0,"",K15*VLOOKUP($C65,'10. Cost'!$C$11:$D$55,2,FALSE))</f>
        <v/>
      </c>
      <c r="L65" s="354" t="str">
        <f ca="1">IF((L15*VLOOKUP($C65,'10. Cost'!$C$11:$D$55,2,FALSE))=0,"",L15*VLOOKUP($C65,'10. Cost'!$C$11:$D$55,2,FALSE))</f>
        <v/>
      </c>
      <c r="M65" s="354" t="str">
        <f ca="1">IF((M15*VLOOKUP($C65,'10. Cost'!$C$11:$D$55,2,FALSE))=0,"",M15*VLOOKUP($C65,'10. Cost'!$C$11:$D$55,2,FALSE))</f>
        <v/>
      </c>
      <c r="N65" s="354" t="str">
        <f ca="1">IF((N15*VLOOKUP($C65,'10. Cost'!$C$11:$D$55,2,FALSE))=0,"",N15*VLOOKUP($C65,'10. Cost'!$C$11:$D$55,2,FALSE))</f>
        <v/>
      </c>
      <c r="O65" s="354" t="str">
        <f ca="1">IF((O15*VLOOKUP($C65,'10. Cost'!$C$11:$D$55,2,FALSE))=0,"",O15*VLOOKUP($C65,'10. Cost'!$C$11:$D$55,2,FALSE))</f>
        <v/>
      </c>
      <c r="P65" s="354" t="str">
        <f ca="1">IF((P15*VLOOKUP($C65,'10. Cost'!$C$11:$D$55,2,FALSE))=0,"",P15*VLOOKUP($C65,'10. Cost'!$C$11:$D$55,2,FALSE))</f>
        <v/>
      </c>
      <c r="Q65" s="354" t="str">
        <f ca="1">IF((Q15*VLOOKUP($C65,'10. Cost'!$C$11:$D$55,2,FALSE))=0,"",Q15*VLOOKUP($C65,'10. Cost'!$C$11:$D$55,2,FALSE))</f>
        <v/>
      </c>
      <c r="R65" s="354" t="str">
        <f ca="1">IF((R15*VLOOKUP($C65,'10. Cost'!$C$11:$D$55,2,FALSE))=0,"",R15*VLOOKUP($C65,'10. Cost'!$C$11:$D$55,2,FALSE))</f>
        <v/>
      </c>
      <c r="S65" s="354" t="str">
        <f ca="1">IF((S15*VLOOKUP($C65,'10. Cost'!$C$11:$D$55,2,FALSE))=0,"",S15*VLOOKUP($C65,'10. Cost'!$C$11:$D$55,2,FALSE))</f>
        <v/>
      </c>
      <c r="T65" s="354" t="str">
        <f ca="1">IF((T15*VLOOKUP($C65,'10. Cost'!$C$11:$D$55,2,FALSE))=0,"",T15*VLOOKUP($C65,'10. Cost'!$C$11:$D$55,2,FALSE))</f>
        <v/>
      </c>
      <c r="U65" s="354" t="str">
        <f ca="1">IF((U15*VLOOKUP($C65,'10. Cost'!$C$11:$D$55,2,FALSE))=0,"",U15*VLOOKUP($C65,'10. Cost'!$C$11:$D$55,2,FALSE))</f>
        <v/>
      </c>
      <c r="V65" s="354" t="str">
        <f ca="1">IF((V15*VLOOKUP($C65,'10. Cost'!$C$11:$D$55,2,FALSE))=0,"",V15*VLOOKUP($C65,'10. Cost'!$C$11:$D$55,2,FALSE))</f>
        <v/>
      </c>
      <c r="W65" s="354" t="str">
        <f ca="1">IF((W15*VLOOKUP($C65,'10. Cost'!$C$11:$D$55,2,FALSE))=0,"",W15*VLOOKUP($C65,'10. Cost'!$C$11:$D$55,2,FALSE))</f>
        <v/>
      </c>
      <c r="X65" s="354" t="str">
        <f ca="1">IF((X15*VLOOKUP($C65,'10. Cost'!$C$11:$D$55,2,FALSE))=0,"",X15*VLOOKUP($C65,'10. Cost'!$C$11:$D$55,2,FALSE))</f>
        <v/>
      </c>
      <c r="Y65" s="354" t="str">
        <f ca="1">IF((Y15*VLOOKUP($C65,'10. Cost'!$C$11:$D$55,2,FALSE))=0,"",Y15*VLOOKUP($C65,'10. Cost'!$C$11:$D$55,2,FALSE))</f>
        <v/>
      </c>
      <c r="Z65" s="354" t="str">
        <f ca="1">IF((Z15*VLOOKUP($C65,'10. Cost'!$C$11:$D$55,2,FALSE))=0,"",Z15*VLOOKUP($C65,'10. Cost'!$C$11:$D$55,2,FALSE))</f>
        <v/>
      </c>
      <c r="AA65" s="354" t="str">
        <f ca="1">IF((AA15*VLOOKUP($C65,'10. Cost'!$C$11:$D$55,2,FALSE))=0,"",AA15*VLOOKUP($C65,'10. Cost'!$C$11:$D$55,2,FALSE))</f>
        <v/>
      </c>
      <c r="AB65" s="354" t="str">
        <f ca="1">IF((AB15*VLOOKUP($C65,'10. Cost'!$C$11:$D$55,2,FALSE))=0,"",AB15*VLOOKUP($C65,'10. Cost'!$C$11:$D$55,2,FALSE))</f>
        <v/>
      </c>
      <c r="AC65" s="354" t="str">
        <f ca="1">IF((AC15*VLOOKUP($C65,'10. Cost'!$C$11:$D$55,2,FALSE))=0,"",AC15*VLOOKUP($C65,'10. Cost'!$C$11:$D$55,2,FALSE))</f>
        <v/>
      </c>
      <c r="AD65" s="354" t="str">
        <f ca="1">IF((AD15*VLOOKUP($C65,'10. Cost'!$C$11:$D$55,2,FALSE))=0,"",AD15*VLOOKUP($C65,'10. Cost'!$C$11:$D$55,2,FALSE))</f>
        <v/>
      </c>
      <c r="AE65" s="354" t="str">
        <f ca="1">IF((AE15*VLOOKUP($C65,'10. Cost'!$C$11:$D$55,2,FALSE))=0,"",AE15*VLOOKUP($C65,'10. Cost'!$C$11:$D$55,2,FALSE))</f>
        <v/>
      </c>
      <c r="AF65" s="354" t="str">
        <f ca="1">IF((AF15*VLOOKUP($C65,'10. Cost'!$C$11:$D$55,2,FALSE))=0,"",AF15*VLOOKUP($C65,'10. Cost'!$C$11:$D$55,2,FALSE))</f>
        <v/>
      </c>
      <c r="AG65" s="354" t="str">
        <f ca="1">IF((AG15*VLOOKUP($C65,'10. Cost'!$C$11:$D$55,2,FALSE))=0,"",AG15*VLOOKUP($C65,'10. Cost'!$C$11:$D$55,2,FALSE))</f>
        <v/>
      </c>
      <c r="AH65" s="354" t="str">
        <f ca="1">IF((AH15*VLOOKUP($C65,'10. Cost'!$C$11:$D$55,2,FALSE))=0,"",AH15*VLOOKUP($C65,'10. Cost'!$C$11:$D$55,2,FALSE))</f>
        <v/>
      </c>
      <c r="AI65" s="354" t="str">
        <f ca="1">IF((AI15*VLOOKUP($C65,'10. Cost'!$C$11:$D$55,2,FALSE))=0,"",AI15*VLOOKUP($C65,'10. Cost'!$C$11:$D$55,2,FALSE))</f>
        <v/>
      </c>
      <c r="AJ65" s="354" t="str">
        <f ca="1">IF((AJ15*VLOOKUP($C65,'10. Cost'!$C$11:$D$55,2,FALSE))=0,"",AJ15*VLOOKUP($C65,'10. Cost'!$C$11:$D$55,2,FALSE))</f>
        <v/>
      </c>
      <c r="AK65" s="354" t="str">
        <f ca="1">IF((AK15*VLOOKUP($C65,'10. Cost'!$C$11:$D$55,2,FALSE))=0,"",AK15*VLOOKUP($C65,'10. Cost'!$C$11:$D$55,2,FALSE))</f>
        <v/>
      </c>
      <c r="AL65" s="354" t="str">
        <f ca="1">IF((AL15*VLOOKUP($C65,'10. Cost'!$C$11:$D$55,2,FALSE))=0,"",AL15*VLOOKUP($C65,'10. Cost'!$C$11:$D$55,2,FALSE))</f>
        <v/>
      </c>
      <c r="AM65" s="354" t="str">
        <f ca="1">IF((AM15*VLOOKUP($C65,'10. Cost'!$C$11:$D$55,2,FALSE))=0,"",AM15*VLOOKUP($C65,'10. Cost'!$C$11:$D$55,2,FALSE))</f>
        <v/>
      </c>
      <c r="AN65" s="354" t="str">
        <f ca="1">IF((AN15*VLOOKUP($C65,'10. Cost'!$C$11:$D$55,2,FALSE))=0,"",AN15*VLOOKUP($C65,'10. Cost'!$C$11:$D$55,2,FALSE))</f>
        <v/>
      </c>
      <c r="AO65" s="354" t="str">
        <f ca="1">IF((AO15*VLOOKUP($C65,'10. Cost'!$C$11:$D$55,2,FALSE))=0,"",AO15*VLOOKUP($C65,'10. Cost'!$C$11:$D$55,2,FALSE))</f>
        <v/>
      </c>
      <c r="AP65" s="354" t="str">
        <f ca="1">IF((AP15*VLOOKUP($C65,'10. Cost'!$C$11:$D$55,2,FALSE))=0,"",AP15*VLOOKUP($C65,'10. Cost'!$C$11:$D$55,2,FALSE))</f>
        <v/>
      </c>
      <c r="AQ65" s="354" t="str">
        <f ca="1">IF((AQ15*VLOOKUP($C65,'10. Cost'!$C$11:$D$55,2,FALSE))=0,"",AQ15*VLOOKUP($C65,'10. Cost'!$C$11:$D$55,2,FALSE))</f>
        <v/>
      </c>
      <c r="AS65" s="47"/>
    </row>
    <row r="66" spans="2:45" ht="13.2" customHeight="1" x14ac:dyDescent="0.3">
      <c r="B66" s="12"/>
      <c r="C66" s="12" t="str">
        <f t="shared" si="1"/>
        <v>AZT+3TC (300/150) - 60 tab</v>
      </c>
      <c r="D66" s="12" t="str">
        <f t="shared" si="2"/>
        <v>AZT+3TC</v>
      </c>
      <c r="E66" s="353">
        <f t="shared" si="2"/>
        <v>1</v>
      </c>
      <c r="F66" s="109">
        <f t="shared" si="2"/>
        <v>1.0166666666666666</v>
      </c>
      <c r="H66" s="354" t="str">
        <f ca="1">IF((H16*VLOOKUP($C66,'10. Cost'!$C$11:$D$55,2,FALSE))=0,"",H16*VLOOKUP($C66,'10. Cost'!$C$11:$D$55,2,FALSE))</f>
        <v/>
      </c>
      <c r="I66" s="354" t="str">
        <f ca="1">IF((I16*VLOOKUP($C66,'10. Cost'!$C$11:$D$55,2,FALSE))=0,"",I16*VLOOKUP($C66,'10. Cost'!$C$11:$D$55,2,FALSE))</f>
        <v/>
      </c>
      <c r="J66" s="354" t="str">
        <f ca="1">IF((J16*VLOOKUP($C66,'10. Cost'!$C$11:$D$55,2,FALSE))=0,"",J16*VLOOKUP($C66,'10. Cost'!$C$11:$D$55,2,FALSE))</f>
        <v/>
      </c>
      <c r="K66" s="354" t="str">
        <f ca="1">IF((K16*VLOOKUP($C66,'10. Cost'!$C$11:$D$55,2,FALSE))=0,"",K16*VLOOKUP($C66,'10. Cost'!$C$11:$D$55,2,FALSE))</f>
        <v/>
      </c>
      <c r="L66" s="354" t="str">
        <f ca="1">IF((L16*VLOOKUP($C66,'10. Cost'!$C$11:$D$55,2,FALSE))=0,"",L16*VLOOKUP($C66,'10. Cost'!$C$11:$D$55,2,FALSE))</f>
        <v/>
      </c>
      <c r="M66" s="354" t="str">
        <f ca="1">IF((M16*VLOOKUP($C66,'10. Cost'!$C$11:$D$55,2,FALSE))=0,"",M16*VLOOKUP($C66,'10. Cost'!$C$11:$D$55,2,FALSE))</f>
        <v/>
      </c>
      <c r="N66" s="354" t="str">
        <f ca="1">IF((N16*VLOOKUP($C66,'10. Cost'!$C$11:$D$55,2,FALSE))=0,"",N16*VLOOKUP($C66,'10. Cost'!$C$11:$D$55,2,FALSE))</f>
        <v/>
      </c>
      <c r="O66" s="354" t="str">
        <f ca="1">IF((O16*VLOOKUP($C66,'10. Cost'!$C$11:$D$55,2,FALSE))=0,"",O16*VLOOKUP($C66,'10. Cost'!$C$11:$D$55,2,FALSE))</f>
        <v/>
      </c>
      <c r="P66" s="354" t="str">
        <f ca="1">IF((P16*VLOOKUP($C66,'10. Cost'!$C$11:$D$55,2,FALSE))=0,"",P16*VLOOKUP($C66,'10. Cost'!$C$11:$D$55,2,FALSE))</f>
        <v/>
      </c>
      <c r="Q66" s="354" t="str">
        <f ca="1">IF((Q16*VLOOKUP($C66,'10. Cost'!$C$11:$D$55,2,FALSE))=0,"",Q16*VLOOKUP($C66,'10. Cost'!$C$11:$D$55,2,FALSE))</f>
        <v/>
      </c>
      <c r="R66" s="354" t="str">
        <f ca="1">IF((R16*VLOOKUP($C66,'10. Cost'!$C$11:$D$55,2,FALSE))=0,"",R16*VLOOKUP($C66,'10. Cost'!$C$11:$D$55,2,FALSE))</f>
        <v/>
      </c>
      <c r="S66" s="354" t="str">
        <f ca="1">IF((S16*VLOOKUP($C66,'10. Cost'!$C$11:$D$55,2,FALSE))=0,"",S16*VLOOKUP($C66,'10. Cost'!$C$11:$D$55,2,FALSE))</f>
        <v/>
      </c>
      <c r="T66" s="354" t="str">
        <f ca="1">IF((T16*VLOOKUP($C66,'10. Cost'!$C$11:$D$55,2,FALSE))=0,"",T16*VLOOKUP($C66,'10. Cost'!$C$11:$D$55,2,FALSE))</f>
        <v/>
      </c>
      <c r="U66" s="354" t="str">
        <f ca="1">IF((U16*VLOOKUP($C66,'10. Cost'!$C$11:$D$55,2,FALSE))=0,"",U16*VLOOKUP($C66,'10. Cost'!$C$11:$D$55,2,FALSE))</f>
        <v/>
      </c>
      <c r="V66" s="354" t="str">
        <f ca="1">IF((V16*VLOOKUP($C66,'10. Cost'!$C$11:$D$55,2,FALSE))=0,"",V16*VLOOKUP($C66,'10. Cost'!$C$11:$D$55,2,FALSE))</f>
        <v/>
      </c>
      <c r="W66" s="354" t="str">
        <f ca="1">IF((W16*VLOOKUP($C66,'10. Cost'!$C$11:$D$55,2,FALSE))=0,"",W16*VLOOKUP($C66,'10. Cost'!$C$11:$D$55,2,FALSE))</f>
        <v/>
      </c>
      <c r="X66" s="354" t="str">
        <f ca="1">IF((X16*VLOOKUP($C66,'10. Cost'!$C$11:$D$55,2,FALSE))=0,"",X16*VLOOKUP($C66,'10. Cost'!$C$11:$D$55,2,FALSE))</f>
        <v/>
      </c>
      <c r="Y66" s="354" t="str">
        <f ca="1">IF((Y16*VLOOKUP($C66,'10. Cost'!$C$11:$D$55,2,FALSE))=0,"",Y16*VLOOKUP($C66,'10. Cost'!$C$11:$D$55,2,FALSE))</f>
        <v/>
      </c>
      <c r="Z66" s="354" t="str">
        <f ca="1">IF((Z16*VLOOKUP($C66,'10. Cost'!$C$11:$D$55,2,FALSE))=0,"",Z16*VLOOKUP($C66,'10. Cost'!$C$11:$D$55,2,FALSE))</f>
        <v/>
      </c>
      <c r="AA66" s="354" t="str">
        <f ca="1">IF((AA16*VLOOKUP($C66,'10. Cost'!$C$11:$D$55,2,FALSE))=0,"",AA16*VLOOKUP($C66,'10. Cost'!$C$11:$D$55,2,FALSE))</f>
        <v/>
      </c>
      <c r="AB66" s="354" t="str">
        <f ca="1">IF((AB16*VLOOKUP($C66,'10. Cost'!$C$11:$D$55,2,FALSE))=0,"",AB16*VLOOKUP($C66,'10. Cost'!$C$11:$D$55,2,FALSE))</f>
        <v/>
      </c>
      <c r="AC66" s="354" t="str">
        <f ca="1">IF((AC16*VLOOKUP($C66,'10. Cost'!$C$11:$D$55,2,FALSE))=0,"",AC16*VLOOKUP($C66,'10. Cost'!$C$11:$D$55,2,FALSE))</f>
        <v/>
      </c>
      <c r="AD66" s="354" t="str">
        <f ca="1">IF((AD16*VLOOKUP($C66,'10. Cost'!$C$11:$D$55,2,FALSE))=0,"",AD16*VLOOKUP($C66,'10. Cost'!$C$11:$D$55,2,FALSE))</f>
        <v/>
      </c>
      <c r="AE66" s="354" t="str">
        <f ca="1">IF((AE16*VLOOKUP($C66,'10. Cost'!$C$11:$D$55,2,FALSE))=0,"",AE16*VLOOKUP($C66,'10. Cost'!$C$11:$D$55,2,FALSE))</f>
        <v/>
      </c>
      <c r="AF66" s="354" t="str">
        <f ca="1">IF((AF16*VLOOKUP($C66,'10. Cost'!$C$11:$D$55,2,FALSE))=0,"",AF16*VLOOKUP($C66,'10. Cost'!$C$11:$D$55,2,FALSE))</f>
        <v/>
      </c>
      <c r="AG66" s="354" t="str">
        <f ca="1">IF((AG16*VLOOKUP($C66,'10. Cost'!$C$11:$D$55,2,FALSE))=0,"",AG16*VLOOKUP($C66,'10. Cost'!$C$11:$D$55,2,FALSE))</f>
        <v/>
      </c>
      <c r="AH66" s="354" t="str">
        <f ca="1">IF((AH16*VLOOKUP($C66,'10. Cost'!$C$11:$D$55,2,FALSE))=0,"",AH16*VLOOKUP($C66,'10. Cost'!$C$11:$D$55,2,FALSE))</f>
        <v/>
      </c>
      <c r="AI66" s="354" t="str">
        <f ca="1">IF((AI16*VLOOKUP($C66,'10. Cost'!$C$11:$D$55,2,FALSE))=0,"",AI16*VLOOKUP($C66,'10. Cost'!$C$11:$D$55,2,FALSE))</f>
        <v/>
      </c>
      <c r="AJ66" s="354" t="str">
        <f ca="1">IF((AJ16*VLOOKUP($C66,'10. Cost'!$C$11:$D$55,2,FALSE))=0,"",AJ16*VLOOKUP($C66,'10. Cost'!$C$11:$D$55,2,FALSE))</f>
        <v/>
      </c>
      <c r="AK66" s="354" t="str">
        <f ca="1">IF((AK16*VLOOKUP($C66,'10. Cost'!$C$11:$D$55,2,FALSE))=0,"",AK16*VLOOKUP($C66,'10. Cost'!$C$11:$D$55,2,FALSE))</f>
        <v/>
      </c>
      <c r="AL66" s="354" t="str">
        <f ca="1">IF((AL16*VLOOKUP($C66,'10. Cost'!$C$11:$D$55,2,FALSE))=0,"",AL16*VLOOKUP($C66,'10. Cost'!$C$11:$D$55,2,FALSE))</f>
        <v/>
      </c>
      <c r="AM66" s="354" t="str">
        <f ca="1">IF((AM16*VLOOKUP($C66,'10. Cost'!$C$11:$D$55,2,FALSE))=0,"",AM16*VLOOKUP($C66,'10. Cost'!$C$11:$D$55,2,FALSE))</f>
        <v/>
      </c>
      <c r="AN66" s="354" t="str">
        <f ca="1">IF((AN16*VLOOKUP($C66,'10. Cost'!$C$11:$D$55,2,FALSE))=0,"",AN16*VLOOKUP($C66,'10. Cost'!$C$11:$D$55,2,FALSE))</f>
        <v/>
      </c>
      <c r="AO66" s="354" t="str">
        <f ca="1">IF((AO16*VLOOKUP($C66,'10. Cost'!$C$11:$D$55,2,FALSE))=0,"",AO16*VLOOKUP($C66,'10. Cost'!$C$11:$D$55,2,FALSE))</f>
        <v/>
      </c>
      <c r="AP66" s="354" t="str">
        <f ca="1">IF((AP16*VLOOKUP($C66,'10. Cost'!$C$11:$D$55,2,FALSE))=0,"",AP16*VLOOKUP($C66,'10. Cost'!$C$11:$D$55,2,FALSE))</f>
        <v/>
      </c>
      <c r="AQ66" s="354" t="str">
        <f ca="1">IF((AQ16*VLOOKUP($C66,'10. Cost'!$C$11:$D$55,2,FALSE))=0,"",AQ16*VLOOKUP($C66,'10. Cost'!$C$11:$D$55,2,FALSE))</f>
        <v/>
      </c>
      <c r="AS66" s="47"/>
    </row>
    <row r="67" spans="2:45" ht="13.2" customHeight="1" x14ac:dyDescent="0.3">
      <c r="B67" s="12"/>
      <c r="C67" s="12" t="str">
        <f t="shared" si="1"/>
        <v>AZT+3TC+ABC (300/150/300) - 60 tab</v>
      </c>
      <c r="D67" s="12" t="str">
        <f t="shared" si="2"/>
        <v>AZT+3TC+ABC</v>
      </c>
      <c r="E67" s="353">
        <f t="shared" si="2"/>
        <v>1</v>
      </c>
      <c r="F67" s="109">
        <f t="shared" si="2"/>
        <v>1.0166666666666666</v>
      </c>
      <c r="H67" s="354" t="str">
        <f ca="1">IF((H17*VLOOKUP($C67,'10. Cost'!$C$11:$D$55,2,FALSE))=0,"",H17*VLOOKUP($C67,'10. Cost'!$C$11:$D$55,2,FALSE))</f>
        <v/>
      </c>
      <c r="I67" s="354" t="str">
        <f ca="1">IF((I17*VLOOKUP($C67,'10. Cost'!$C$11:$D$55,2,FALSE))=0,"",I17*VLOOKUP($C67,'10. Cost'!$C$11:$D$55,2,FALSE))</f>
        <v/>
      </c>
      <c r="J67" s="354" t="str">
        <f ca="1">IF((J17*VLOOKUP($C67,'10. Cost'!$C$11:$D$55,2,FALSE))=0,"",J17*VLOOKUP($C67,'10. Cost'!$C$11:$D$55,2,FALSE))</f>
        <v/>
      </c>
      <c r="K67" s="354" t="str">
        <f ca="1">IF((K17*VLOOKUP($C67,'10. Cost'!$C$11:$D$55,2,FALSE))=0,"",K17*VLOOKUP($C67,'10. Cost'!$C$11:$D$55,2,FALSE))</f>
        <v/>
      </c>
      <c r="L67" s="354" t="str">
        <f ca="1">IF((L17*VLOOKUP($C67,'10. Cost'!$C$11:$D$55,2,FALSE))=0,"",L17*VLOOKUP($C67,'10. Cost'!$C$11:$D$55,2,FALSE))</f>
        <v/>
      </c>
      <c r="M67" s="354" t="str">
        <f ca="1">IF((M17*VLOOKUP($C67,'10. Cost'!$C$11:$D$55,2,FALSE))=0,"",M17*VLOOKUP($C67,'10. Cost'!$C$11:$D$55,2,FALSE))</f>
        <v/>
      </c>
      <c r="N67" s="354" t="str">
        <f ca="1">IF((N17*VLOOKUP($C67,'10. Cost'!$C$11:$D$55,2,FALSE))=0,"",N17*VLOOKUP($C67,'10. Cost'!$C$11:$D$55,2,FALSE))</f>
        <v/>
      </c>
      <c r="O67" s="354" t="str">
        <f ca="1">IF((O17*VLOOKUP($C67,'10. Cost'!$C$11:$D$55,2,FALSE))=0,"",O17*VLOOKUP($C67,'10. Cost'!$C$11:$D$55,2,FALSE))</f>
        <v/>
      </c>
      <c r="P67" s="354" t="str">
        <f ca="1">IF((P17*VLOOKUP($C67,'10. Cost'!$C$11:$D$55,2,FALSE))=0,"",P17*VLOOKUP($C67,'10. Cost'!$C$11:$D$55,2,FALSE))</f>
        <v/>
      </c>
      <c r="Q67" s="354" t="str">
        <f ca="1">IF((Q17*VLOOKUP($C67,'10. Cost'!$C$11:$D$55,2,FALSE))=0,"",Q17*VLOOKUP($C67,'10. Cost'!$C$11:$D$55,2,FALSE))</f>
        <v/>
      </c>
      <c r="R67" s="354" t="str">
        <f ca="1">IF((R17*VLOOKUP($C67,'10. Cost'!$C$11:$D$55,2,FALSE))=0,"",R17*VLOOKUP($C67,'10. Cost'!$C$11:$D$55,2,FALSE))</f>
        <v/>
      </c>
      <c r="S67" s="354" t="str">
        <f ca="1">IF((S17*VLOOKUP($C67,'10. Cost'!$C$11:$D$55,2,FALSE))=0,"",S17*VLOOKUP($C67,'10. Cost'!$C$11:$D$55,2,FALSE))</f>
        <v/>
      </c>
      <c r="T67" s="354" t="str">
        <f ca="1">IF((T17*VLOOKUP($C67,'10. Cost'!$C$11:$D$55,2,FALSE))=0,"",T17*VLOOKUP($C67,'10. Cost'!$C$11:$D$55,2,FALSE))</f>
        <v/>
      </c>
      <c r="U67" s="354" t="str">
        <f ca="1">IF((U17*VLOOKUP($C67,'10. Cost'!$C$11:$D$55,2,FALSE))=0,"",U17*VLOOKUP($C67,'10. Cost'!$C$11:$D$55,2,FALSE))</f>
        <v/>
      </c>
      <c r="V67" s="354" t="str">
        <f ca="1">IF((V17*VLOOKUP($C67,'10. Cost'!$C$11:$D$55,2,FALSE))=0,"",V17*VLOOKUP($C67,'10. Cost'!$C$11:$D$55,2,FALSE))</f>
        <v/>
      </c>
      <c r="W67" s="354" t="str">
        <f ca="1">IF((W17*VLOOKUP($C67,'10. Cost'!$C$11:$D$55,2,FALSE))=0,"",W17*VLOOKUP($C67,'10. Cost'!$C$11:$D$55,2,FALSE))</f>
        <v/>
      </c>
      <c r="X67" s="354" t="str">
        <f ca="1">IF((X17*VLOOKUP($C67,'10. Cost'!$C$11:$D$55,2,FALSE))=0,"",X17*VLOOKUP($C67,'10. Cost'!$C$11:$D$55,2,FALSE))</f>
        <v/>
      </c>
      <c r="Y67" s="354" t="str">
        <f ca="1">IF((Y17*VLOOKUP($C67,'10. Cost'!$C$11:$D$55,2,FALSE))=0,"",Y17*VLOOKUP($C67,'10. Cost'!$C$11:$D$55,2,FALSE))</f>
        <v/>
      </c>
      <c r="Z67" s="354" t="str">
        <f ca="1">IF((Z17*VLOOKUP($C67,'10. Cost'!$C$11:$D$55,2,FALSE))=0,"",Z17*VLOOKUP($C67,'10. Cost'!$C$11:$D$55,2,FALSE))</f>
        <v/>
      </c>
      <c r="AA67" s="354" t="str">
        <f ca="1">IF((AA17*VLOOKUP($C67,'10. Cost'!$C$11:$D$55,2,FALSE))=0,"",AA17*VLOOKUP($C67,'10. Cost'!$C$11:$D$55,2,FALSE))</f>
        <v/>
      </c>
      <c r="AB67" s="354" t="str">
        <f ca="1">IF((AB17*VLOOKUP($C67,'10. Cost'!$C$11:$D$55,2,FALSE))=0,"",AB17*VLOOKUP($C67,'10. Cost'!$C$11:$D$55,2,FALSE))</f>
        <v/>
      </c>
      <c r="AC67" s="354" t="str">
        <f ca="1">IF((AC17*VLOOKUP($C67,'10. Cost'!$C$11:$D$55,2,FALSE))=0,"",AC17*VLOOKUP($C67,'10. Cost'!$C$11:$D$55,2,FALSE))</f>
        <v/>
      </c>
      <c r="AD67" s="354" t="str">
        <f ca="1">IF((AD17*VLOOKUP($C67,'10. Cost'!$C$11:$D$55,2,FALSE))=0,"",AD17*VLOOKUP($C67,'10. Cost'!$C$11:$D$55,2,FALSE))</f>
        <v/>
      </c>
      <c r="AE67" s="354" t="str">
        <f ca="1">IF((AE17*VLOOKUP($C67,'10. Cost'!$C$11:$D$55,2,FALSE))=0,"",AE17*VLOOKUP($C67,'10. Cost'!$C$11:$D$55,2,FALSE))</f>
        <v/>
      </c>
      <c r="AF67" s="354" t="str">
        <f ca="1">IF((AF17*VLOOKUP($C67,'10. Cost'!$C$11:$D$55,2,FALSE))=0,"",AF17*VLOOKUP($C67,'10. Cost'!$C$11:$D$55,2,FALSE))</f>
        <v/>
      </c>
      <c r="AG67" s="354" t="str">
        <f ca="1">IF((AG17*VLOOKUP($C67,'10. Cost'!$C$11:$D$55,2,FALSE))=0,"",AG17*VLOOKUP($C67,'10. Cost'!$C$11:$D$55,2,FALSE))</f>
        <v/>
      </c>
      <c r="AH67" s="354" t="str">
        <f ca="1">IF((AH17*VLOOKUP($C67,'10. Cost'!$C$11:$D$55,2,FALSE))=0,"",AH17*VLOOKUP($C67,'10. Cost'!$C$11:$D$55,2,FALSE))</f>
        <v/>
      </c>
      <c r="AI67" s="354" t="str">
        <f ca="1">IF((AI17*VLOOKUP($C67,'10. Cost'!$C$11:$D$55,2,FALSE))=0,"",AI17*VLOOKUP($C67,'10. Cost'!$C$11:$D$55,2,FALSE))</f>
        <v/>
      </c>
      <c r="AJ67" s="354" t="str">
        <f ca="1">IF((AJ17*VLOOKUP($C67,'10. Cost'!$C$11:$D$55,2,FALSE))=0,"",AJ17*VLOOKUP($C67,'10. Cost'!$C$11:$D$55,2,FALSE))</f>
        <v/>
      </c>
      <c r="AK67" s="354" t="str">
        <f ca="1">IF((AK17*VLOOKUP($C67,'10. Cost'!$C$11:$D$55,2,FALSE))=0,"",AK17*VLOOKUP($C67,'10. Cost'!$C$11:$D$55,2,FALSE))</f>
        <v/>
      </c>
      <c r="AL67" s="354" t="str">
        <f ca="1">IF((AL17*VLOOKUP($C67,'10. Cost'!$C$11:$D$55,2,FALSE))=0,"",AL17*VLOOKUP($C67,'10. Cost'!$C$11:$D$55,2,FALSE))</f>
        <v/>
      </c>
      <c r="AM67" s="354" t="str">
        <f ca="1">IF((AM17*VLOOKUP($C67,'10. Cost'!$C$11:$D$55,2,FALSE))=0,"",AM17*VLOOKUP($C67,'10. Cost'!$C$11:$D$55,2,FALSE))</f>
        <v/>
      </c>
      <c r="AN67" s="354" t="str">
        <f ca="1">IF((AN17*VLOOKUP($C67,'10. Cost'!$C$11:$D$55,2,FALSE))=0,"",AN17*VLOOKUP($C67,'10. Cost'!$C$11:$D$55,2,FALSE))</f>
        <v/>
      </c>
      <c r="AO67" s="354" t="str">
        <f ca="1">IF((AO17*VLOOKUP($C67,'10. Cost'!$C$11:$D$55,2,FALSE))=0,"",AO17*VLOOKUP($C67,'10. Cost'!$C$11:$D$55,2,FALSE))</f>
        <v/>
      </c>
      <c r="AP67" s="354" t="str">
        <f ca="1">IF((AP17*VLOOKUP($C67,'10. Cost'!$C$11:$D$55,2,FALSE))=0,"",AP17*VLOOKUP($C67,'10. Cost'!$C$11:$D$55,2,FALSE))</f>
        <v/>
      </c>
      <c r="AQ67" s="354" t="str">
        <f ca="1">IF((AQ17*VLOOKUP($C67,'10. Cost'!$C$11:$D$55,2,FALSE))=0,"",AQ17*VLOOKUP($C67,'10. Cost'!$C$11:$D$55,2,FALSE))</f>
        <v/>
      </c>
      <c r="AS67" s="47"/>
    </row>
    <row r="68" spans="2:45" ht="13.2" customHeight="1" x14ac:dyDescent="0.3">
      <c r="B68" s="12"/>
      <c r="C68" s="12" t="str">
        <f t="shared" si="1"/>
        <v>AZT+3TC+NVP (300/150/200) - 60 tab</v>
      </c>
      <c r="D68" s="12" t="str">
        <f t="shared" si="2"/>
        <v>AZT+3TC+NVP</v>
      </c>
      <c r="E68" s="353">
        <f t="shared" si="2"/>
        <v>1</v>
      </c>
      <c r="F68" s="109">
        <f t="shared" si="2"/>
        <v>1.0166666666666666</v>
      </c>
      <c r="H68" s="354" t="str">
        <f ca="1">IF((H18*VLOOKUP($C68,'10. Cost'!$C$11:$D$55,2,FALSE))=0,"",H18*VLOOKUP($C68,'10. Cost'!$C$11:$D$55,2,FALSE))</f>
        <v/>
      </c>
      <c r="I68" s="354" t="str">
        <f ca="1">IF((I18*VLOOKUP($C68,'10. Cost'!$C$11:$D$55,2,FALSE))=0,"",I18*VLOOKUP($C68,'10. Cost'!$C$11:$D$55,2,FALSE))</f>
        <v/>
      </c>
      <c r="J68" s="354" t="str">
        <f ca="1">IF((J18*VLOOKUP($C68,'10. Cost'!$C$11:$D$55,2,FALSE))=0,"",J18*VLOOKUP($C68,'10. Cost'!$C$11:$D$55,2,FALSE))</f>
        <v/>
      </c>
      <c r="K68" s="354" t="str">
        <f ca="1">IF((K18*VLOOKUP($C68,'10. Cost'!$C$11:$D$55,2,FALSE))=0,"",K18*VLOOKUP($C68,'10. Cost'!$C$11:$D$55,2,FALSE))</f>
        <v/>
      </c>
      <c r="L68" s="354" t="str">
        <f ca="1">IF((L18*VLOOKUP($C68,'10. Cost'!$C$11:$D$55,2,FALSE))=0,"",L18*VLOOKUP($C68,'10. Cost'!$C$11:$D$55,2,FALSE))</f>
        <v/>
      </c>
      <c r="M68" s="354" t="str">
        <f ca="1">IF((M18*VLOOKUP($C68,'10. Cost'!$C$11:$D$55,2,FALSE))=0,"",M18*VLOOKUP($C68,'10. Cost'!$C$11:$D$55,2,FALSE))</f>
        <v/>
      </c>
      <c r="N68" s="354" t="str">
        <f ca="1">IF((N18*VLOOKUP($C68,'10. Cost'!$C$11:$D$55,2,FALSE))=0,"",N18*VLOOKUP($C68,'10. Cost'!$C$11:$D$55,2,FALSE))</f>
        <v/>
      </c>
      <c r="O68" s="354" t="str">
        <f ca="1">IF((O18*VLOOKUP($C68,'10. Cost'!$C$11:$D$55,2,FALSE))=0,"",O18*VLOOKUP($C68,'10. Cost'!$C$11:$D$55,2,FALSE))</f>
        <v/>
      </c>
      <c r="P68" s="354" t="str">
        <f ca="1">IF((P18*VLOOKUP($C68,'10. Cost'!$C$11:$D$55,2,FALSE))=0,"",P18*VLOOKUP($C68,'10. Cost'!$C$11:$D$55,2,FALSE))</f>
        <v/>
      </c>
      <c r="Q68" s="354" t="str">
        <f ca="1">IF((Q18*VLOOKUP($C68,'10. Cost'!$C$11:$D$55,2,FALSE))=0,"",Q18*VLOOKUP($C68,'10. Cost'!$C$11:$D$55,2,FALSE))</f>
        <v/>
      </c>
      <c r="R68" s="354" t="str">
        <f ca="1">IF((R18*VLOOKUP($C68,'10. Cost'!$C$11:$D$55,2,FALSE))=0,"",R18*VLOOKUP($C68,'10. Cost'!$C$11:$D$55,2,FALSE))</f>
        <v/>
      </c>
      <c r="S68" s="354" t="str">
        <f ca="1">IF((S18*VLOOKUP($C68,'10. Cost'!$C$11:$D$55,2,FALSE))=0,"",S18*VLOOKUP($C68,'10. Cost'!$C$11:$D$55,2,FALSE))</f>
        <v/>
      </c>
      <c r="T68" s="354" t="str">
        <f ca="1">IF((T18*VLOOKUP($C68,'10. Cost'!$C$11:$D$55,2,FALSE))=0,"",T18*VLOOKUP($C68,'10. Cost'!$C$11:$D$55,2,FALSE))</f>
        <v/>
      </c>
      <c r="U68" s="354" t="str">
        <f ca="1">IF((U18*VLOOKUP($C68,'10. Cost'!$C$11:$D$55,2,FALSE))=0,"",U18*VLOOKUP($C68,'10. Cost'!$C$11:$D$55,2,FALSE))</f>
        <v/>
      </c>
      <c r="V68" s="354" t="str">
        <f ca="1">IF((V18*VLOOKUP($C68,'10. Cost'!$C$11:$D$55,2,FALSE))=0,"",V18*VLOOKUP($C68,'10. Cost'!$C$11:$D$55,2,FALSE))</f>
        <v/>
      </c>
      <c r="W68" s="354" t="str">
        <f ca="1">IF((W18*VLOOKUP($C68,'10. Cost'!$C$11:$D$55,2,FALSE))=0,"",W18*VLOOKUP($C68,'10. Cost'!$C$11:$D$55,2,FALSE))</f>
        <v/>
      </c>
      <c r="X68" s="354" t="str">
        <f ca="1">IF((X18*VLOOKUP($C68,'10. Cost'!$C$11:$D$55,2,FALSE))=0,"",X18*VLOOKUP($C68,'10. Cost'!$C$11:$D$55,2,FALSE))</f>
        <v/>
      </c>
      <c r="Y68" s="354" t="str">
        <f ca="1">IF((Y18*VLOOKUP($C68,'10. Cost'!$C$11:$D$55,2,FALSE))=0,"",Y18*VLOOKUP($C68,'10. Cost'!$C$11:$D$55,2,FALSE))</f>
        <v/>
      </c>
      <c r="Z68" s="354" t="str">
        <f ca="1">IF((Z18*VLOOKUP($C68,'10. Cost'!$C$11:$D$55,2,FALSE))=0,"",Z18*VLOOKUP($C68,'10. Cost'!$C$11:$D$55,2,FALSE))</f>
        <v/>
      </c>
      <c r="AA68" s="354" t="str">
        <f ca="1">IF((AA18*VLOOKUP($C68,'10. Cost'!$C$11:$D$55,2,FALSE))=0,"",AA18*VLOOKUP($C68,'10. Cost'!$C$11:$D$55,2,FALSE))</f>
        <v/>
      </c>
      <c r="AB68" s="354" t="str">
        <f ca="1">IF((AB18*VLOOKUP($C68,'10. Cost'!$C$11:$D$55,2,FALSE))=0,"",AB18*VLOOKUP($C68,'10. Cost'!$C$11:$D$55,2,FALSE))</f>
        <v/>
      </c>
      <c r="AC68" s="354" t="str">
        <f ca="1">IF((AC18*VLOOKUP($C68,'10. Cost'!$C$11:$D$55,2,FALSE))=0,"",AC18*VLOOKUP($C68,'10. Cost'!$C$11:$D$55,2,FALSE))</f>
        <v/>
      </c>
      <c r="AD68" s="354" t="str">
        <f ca="1">IF((AD18*VLOOKUP($C68,'10. Cost'!$C$11:$D$55,2,FALSE))=0,"",AD18*VLOOKUP($C68,'10. Cost'!$C$11:$D$55,2,FALSE))</f>
        <v/>
      </c>
      <c r="AE68" s="354" t="str">
        <f ca="1">IF((AE18*VLOOKUP($C68,'10. Cost'!$C$11:$D$55,2,FALSE))=0,"",AE18*VLOOKUP($C68,'10. Cost'!$C$11:$D$55,2,FALSE))</f>
        <v/>
      </c>
      <c r="AF68" s="354" t="str">
        <f ca="1">IF((AF18*VLOOKUP($C68,'10. Cost'!$C$11:$D$55,2,FALSE))=0,"",AF18*VLOOKUP($C68,'10. Cost'!$C$11:$D$55,2,FALSE))</f>
        <v/>
      </c>
      <c r="AG68" s="354" t="str">
        <f ca="1">IF((AG18*VLOOKUP($C68,'10. Cost'!$C$11:$D$55,2,FALSE))=0,"",AG18*VLOOKUP($C68,'10. Cost'!$C$11:$D$55,2,FALSE))</f>
        <v/>
      </c>
      <c r="AH68" s="354" t="str">
        <f ca="1">IF((AH18*VLOOKUP($C68,'10. Cost'!$C$11:$D$55,2,FALSE))=0,"",AH18*VLOOKUP($C68,'10. Cost'!$C$11:$D$55,2,FALSE))</f>
        <v/>
      </c>
      <c r="AI68" s="354" t="str">
        <f ca="1">IF((AI18*VLOOKUP($C68,'10. Cost'!$C$11:$D$55,2,FALSE))=0,"",AI18*VLOOKUP($C68,'10. Cost'!$C$11:$D$55,2,FALSE))</f>
        <v/>
      </c>
      <c r="AJ68" s="354" t="str">
        <f ca="1">IF((AJ18*VLOOKUP($C68,'10. Cost'!$C$11:$D$55,2,FALSE))=0,"",AJ18*VLOOKUP($C68,'10. Cost'!$C$11:$D$55,2,FALSE))</f>
        <v/>
      </c>
      <c r="AK68" s="354" t="str">
        <f ca="1">IF((AK18*VLOOKUP($C68,'10. Cost'!$C$11:$D$55,2,FALSE))=0,"",AK18*VLOOKUP($C68,'10. Cost'!$C$11:$D$55,2,FALSE))</f>
        <v/>
      </c>
      <c r="AL68" s="354" t="str">
        <f ca="1">IF((AL18*VLOOKUP($C68,'10. Cost'!$C$11:$D$55,2,FALSE))=0,"",AL18*VLOOKUP($C68,'10. Cost'!$C$11:$D$55,2,FALSE))</f>
        <v/>
      </c>
      <c r="AM68" s="354" t="str">
        <f ca="1">IF((AM18*VLOOKUP($C68,'10. Cost'!$C$11:$D$55,2,FALSE))=0,"",AM18*VLOOKUP($C68,'10. Cost'!$C$11:$D$55,2,FALSE))</f>
        <v/>
      </c>
      <c r="AN68" s="354" t="str">
        <f ca="1">IF((AN18*VLOOKUP($C68,'10. Cost'!$C$11:$D$55,2,FALSE))=0,"",AN18*VLOOKUP($C68,'10. Cost'!$C$11:$D$55,2,FALSE))</f>
        <v/>
      </c>
      <c r="AO68" s="354" t="str">
        <f ca="1">IF((AO18*VLOOKUP($C68,'10. Cost'!$C$11:$D$55,2,FALSE))=0,"",AO18*VLOOKUP($C68,'10. Cost'!$C$11:$D$55,2,FALSE))</f>
        <v/>
      </c>
      <c r="AP68" s="354" t="str">
        <f ca="1">IF((AP18*VLOOKUP($C68,'10. Cost'!$C$11:$D$55,2,FALSE))=0,"",AP18*VLOOKUP($C68,'10. Cost'!$C$11:$D$55,2,FALSE))</f>
        <v/>
      </c>
      <c r="AQ68" s="354" t="str">
        <f ca="1">IF((AQ18*VLOOKUP($C68,'10. Cost'!$C$11:$D$55,2,FALSE))=0,"",AQ18*VLOOKUP($C68,'10. Cost'!$C$11:$D$55,2,FALSE))</f>
        <v/>
      </c>
      <c r="AS68" s="47"/>
    </row>
    <row r="69" spans="2:45" ht="13.2" customHeight="1" x14ac:dyDescent="0.3">
      <c r="B69" s="12"/>
      <c r="C69" s="12" t="str">
        <f t="shared" si="1"/>
        <v>DRV (300) - 240 tab</v>
      </c>
      <c r="D69" s="12" t="str">
        <f t="shared" si="2"/>
        <v>DRV</v>
      </c>
      <c r="E69" s="353">
        <f t="shared" si="2"/>
        <v>0</v>
      </c>
      <c r="F69" s="109">
        <f t="shared" si="2"/>
        <v>0.5083333333333333</v>
      </c>
      <c r="H69" s="354" t="str">
        <f ca="1">IF((H19*VLOOKUP($C69,'10. Cost'!$C$11:$D$55,2,FALSE))=0,"",H19*VLOOKUP($C69,'10. Cost'!$C$11:$D$55,2,FALSE))</f>
        <v/>
      </c>
      <c r="I69" s="354" t="str">
        <f ca="1">IF((I19*VLOOKUP($C69,'10. Cost'!$C$11:$D$55,2,FALSE))=0,"",I19*VLOOKUP($C69,'10. Cost'!$C$11:$D$55,2,FALSE))</f>
        <v/>
      </c>
      <c r="J69" s="354" t="str">
        <f ca="1">IF((J19*VLOOKUP($C69,'10. Cost'!$C$11:$D$55,2,FALSE))=0,"",J19*VLOOKUP($C69,'10. Cost'!$C$11:$D$55,2,FALSE))</f>
        <v/>
      </c>
      <c r="K69" s="354" t="str">
        <f ca="1">IF((K19*VLOOKUP($C69,'10. Cost'!$C$11:$D$55,2,FALSE))=0,"",K19*VLOOKUP($C69,'10. Cost'!$C$11:$D$55,2,FALSE))</f>
        <v/>
      </c>
      <c r="L69" s="354" t="str">
        <f ca="1">IF((L19*VLOOKUP($C69,'10. Cost'!$C$11:$D$55,2,FALSE))=0,"",L19*VLOOKUP($C69,'10. Cost'!$C$11:$D$55,2,FALSE))</f>
        <v/>
      </c>
      <c r="M69" s="354" t="str">
        <f ca="1">IF((M19*VLOOKUP($C69,'10. Cost'!$C$11:$D$55,2,FALSE))=0,"",M19*VLOOKUP($C69,'10. Cost'!$C$11:$D$55,2,FALSE))</f>
        <v/>
      </c>
      <c r="N69" s="354" t="str">
        <f ca="1">IF((N19*VLOOKUP($C69,'10. Cost'!$C$11:$D$55,2,FALSE))=0,"",N19*VLOOKUP($C69,'10. Cost'!$C$11:$D$55,2,FALSE))</f>
        <v/>
      </c>
      <c r="O69" s="354" t="str">
        <f ca="1">IF((O19*VLOOKUP($C69,'10. Cost'!$C$11:$D$55,2,FALSE))=0,"",O19*VLOOKUP($C69,'10. Cost'!$C$11:$D$55,2,FALSE))</f>
        <v/>
      </c>
      <c r="P69" s="354" t="str">
        <f ca="1">IF((P19*VLOOKUP($C69,'10. Cost'!$C$11:$D$55,2,FALSE))=0,"",P19*VLOOKUP($C69,'10. Cost'!$C$11:$D$55,2,FALSE))</f>
        <v/>
      </c>
      <c r="Q69" s="354" t="str">
        <f ca="1">IF((Q19*VLOOKUP($C69,'10. Cost'!$C$11:$D$55,2,FALSE))=0,"",Q19*VLOOKUP($C69,'10. Cost'!$C$11:$D$55,2,FALSE))</f>
        <v/>
      </c>
      <c r="R69" s="354" t="str">
        <f ca="1">IF((R19*VLOOKUP($C69,'10. Cost'!$C$11:$D$55,2,FALSE))=0,"",R19*VLOOKUP($C69,'10. Cost'!$C$11:$D$55,2,FALSE))</f>
        <v/>
      </c>
      <c r="S69" s="354" t="str">
        <f ca="1">IF((S19*VLOOKUP($C69,'10. Cost'!$C$11:$D$55,2,FALSE))=0,"",S19*VLOOKUP($C69,'10. Cost'!$C$11:$D$55,2,FALSE))</f>
        <v/>
      </c>
      <c r="T69" s="354" t="str">
        <f ca="1">IF((T19*VLOOKUP($C69,'10. Cost'!$C$11:$D$55,2,FALSE))=0,"",T19*VLOOKUP($C69,'10. Cost'!$C$11:$D$55,2,FALSE))</f>
        <v/>
      </c>
      <c r="U69" s="354" t="str">
        <f ca="1">IF((U19*VLOOKUP($C69,'10. Cost'!$C$11:$D$55,2,FALSE))=0,"",U19*VLOOKUP($C69,'10. Cost'!$C$11:$D$55,2,FALSE))</f>
        <v/>
      </c>
      <c r="V69" s="354" t="str">
        <f ca="1">IF((V19*VLOOKUP($C69,'10. Cost'!$C$11:$D$55,2,FALSE))=0,"",V19*VLOOKUP($C69,'10. Cost'!$C$11:$D$55,2,FALSE))</f>
        <v/>
      </c>
      <c r="W69" s="354" t="str">
        <f ca="1">IF((W19*VLOOKUP($C69,'10. Cost'!$C$11:$D$55,2,FALSE))=0,"",W19*VLOOKUP($C69,'10. Cost'!$C$11:$D$55,2,FALSE))</f>
        <v/>
      </c>
      <c r="X69" s="354" t="str">
        <f ca="1">IF((X19*VLOOKUP($C69,'10. Cost'!$C$11:$D$55,2,FALSE))=0,"",X19*VLOOKUP($C69,'10. Cost'!$C$11:$D$55,2,FALSE))</f>
        <v/>
      </c>
      <c r="Y69" s="354" t="str">
        <f ca="1">IF((Y19*VLOOKUP($C69,'10. Cost'!$C$11:$D$55,2,FALSE))=0,"",Y19*VLOOKUP($C69,'10. Cost'!$C$11:$D$55,2,FALSE))</f>
        <v/>
      </c>
      <c r="Z69" s="354" t="str">
        <f ca="1">IF((Z19*VLOOKUP($C69,'10. Cost'!$C$11:$D$55,2,FALSE))=0,"",Z19*VLOOKUP($C69,'10. Cost'!$C$11:$D$55,2,FALSE))</f>
        <v/>
      </c>
      <c r="AA69" s="354" t="str">
        <f ca="1">IF((AA19*VLOOKUP($C69,'10. Cost'!$C$11:$D$55,2,FALSE))=0,"",AA19*VLOOKUP($C69,'10. Cost'!$C$11:$D$55,2,FALSE))</f>
        <v/>
      </c>
      <c r="AB69" s="354" t="str">
        <f ca="1">IF((AB19*VLOOKUP($C69,'10. Cost'!$C$11:$D$55,2,FALSE))=0,"",AB19*VLOOKUP($C69,'10. Cost'!$C$11:$D$55,2,FALSE))</f>
        <v/>
      </c>
      <c r="AC69" s="354" t="str">
        <f ca="1">IF((AC19*VLOOKUP($C69,'10. Cost'!$C$11:$D$55,2,FALSE))=0,"",AC19*VLOOKUP($C69,'10. Cost'!$C$11:$D$55,2,FALSE))</f>
        <v/>
      </c>
      <c r="AD69" s="354" t="str">
        <f ca="1">IF((AD19*VLOOKUP($C69,'10. Cost'!$C$11:$D$55,2,FALSE))=0,"",AD19*VLOOKUP($C69,'10. Cost'!$C$11:$D$55,2,FALSE))</f>
        <v/>
      </c>
      <c r="AE69" s="354" t="str">
        <f ca="1">IF((AE19*VLOOKUP($C69,'10. Cost'!$C$11:$D$55,2,FALSE))=0,"",AE19*VLOOKUP($C69,'10. Cost'!$C$11:$D$55,2,FALSE))</f>
        <v/>
      </c>
      <c r="AF69" s="354" t="str">
        <f ca="1">IF((AF19*VLOOKUP($C69,'10. Cost'!$C$11:$D$55,2,FALSE))=0,"",AF19*VLOOKUP($C69,'10. Cost'!$C$11:$D$55,2,FALSE))</f>
        <v/>
      </c>
      <c r="AG69" s="354" t="str">
        <f ca="1">IF((AG19*VLOOKUP($C69,'10. Cost'!$C$11:$D$55,2,FALSE))=0,"",AG19*VLOOKUP($C69,'10. Cost'!$C$11:$D$55,2,FALSE))</f>
        <v/>
      </c>
      <c r="AH69" s="354" t="str">
        <f ca="1">IF((AH19*VLOOKUP($C69,'10. Cost'!$C$11:$D$55,2,FALSE))=0,"",AH19*VLOOKUP($C69,'10. Cost'!$C$11:$D$55,2,FALSE))</f>
        <v/>
      </c>
      <c r="AI69" s="354" t="str">
        <f ca="1">IF((AI19*VLOOKUP($C69,'10. Cost'!$C$11:$D$55,2,FALSE))=0,"",AI19*VLOOKUP($C69,'10. Cost'!$C$11:$D$55,2,FALSE))</f>
        <v/>
      </c>
      <c r="AJ69" s="354" t="str">
        <f ca="1">IF((AJ19*VLOOKUP($C69,'10. Cost'!$C$11:$D$55,2,FALSE))=0,"",AJ19*VLOOKUP($C69,'10. Cost'!$C$11:$D$55,2,FALSE))</f>
        <v/>
      </c>
      <c r="AK69" s="354" t="str">
        <f ca="1">IF((AK19*VLOOKUP($C69,'10. Cost'!$C$11:$D$55,2,FALSE))=0,"",AK19*VLOOKUP($C69,'10. Cost'!$C$11:$D$55,2,FALSE))</f>
        <v/>
      </c>
      <c r="AL69" s="354" t="str">
        <f ca="1">IF((AL19*VLOOKUP($C69,'10. Cost'!$C$11:$D$55,2,FALSE))=0,"",AL19*VLOOKUP($C69,'10. Cost'!$C$11:$D$55,2,FALSE))</f>
        <v/>
      </c>
      <c r="AM69" s="354" t="str">
        <f ca="1">IF((AM19*VLOOKUP($C69,'10. Cost'!$C$11:$D$55,2,FALSE))=0,"",AM19*VLOOKUP($C69,'10. Cost'!$C$11:$D$55,2,FALSE))</f>
        <v/>
      </c>
      <c r="AN69" s="354" t="str">
        <f ca="1">IF((AN19*VLOOKUP($C69,'10. Cost'!$C$11:$D$55,2,FALSE))=0,"",AN19*VLOOKUP($C69,'10. Cost'!$C$11:$D$55,2,FALSE))</f>
        <v/>
      </c>
      <c r="AO69" s="354" t="str">
        <f ca="1">IF((AO19*VLOOKUP($C69,'10. Cost'!$C$11:$D$55,2,FALSE))=0,"",AO19*VLOOKUP($C69,'10. Cost'!$C$11:$D$55,2,FALSE))</f>
        <v/>
      </c>
      <c r="AP69" s="354" t="str">
        <f ca="1">IF((AP19*VLOOKUP($C69,'10. Cost'!$C$11:$D$55,2,FALSE))=0,"",AP19*VLOOKUP($C69,'10. Cost'!$C$11:$D$55,2,FALSE))</f>
        <v/>
      </c>
      <c r="AQ69" s="354" t="str">
        <f ca="1">IF((AQ19*VLOOKUP($C69,'10. Cost'!$C$11:$D$55,2,FALSE))=0,"",AQ19*VLOOKUP($C69,'10. Cost'!$C$11:$D$55,2,FALSE))</f>
        <v/>
      </c>
      <c r="AS69" s="47"/>
    </row>
    <row r="70" spans="2:45" ht="13.2" customHeight="1" x14ac:dyDescent="0.3">
      <c r="B70" s="12"/>
      <c r="C70" s="12" t="str">
        <f t="shared" si="1"/>
        <v>DRV (400) - 60 tab</v>
      </c>
      <c r="D70" s="12" t="str">
        <f t="shared" si="2"/>
        <v>DRV</v>
      </c>
      <c r="E70" s="353">
        <f t="shared" si="2"/>
        <v>1</v>
      </c>
      <c r="F70" s="109">
        <f t="shared" si="2"/>
        <v>1.0166666666666666</v>
      </c>
      <c r="H70" s="354" t="str">
        <f ca="1">IF((H20*VLOOKUP($C70,'10. Cost'!$C$11:$D$55,2,FALSE))=0,"",H20*VLOOKUP($C70,'10. Cost'!$C$11:$D$55,2,FALSE))</f>
        <v/>
      </c>
      <c r="I70" s="354" t="str">
        <f ca="1">IF((I20*VLOOKUP($C70,'10. Cost'!$C$11:$D$55,2,FALSE))=0,"",I20*VLOOKUP($C70,'10. Cost'!$C$11:$D$55,2,FALSE))</f>
        <v/>
      </c>
      <c r="J70" s="354" t="str">
        <f ca="1">IF((J20*VLOOKUP($C70,'10. Cost'!$C$11:$D$55,2,FALSE))=0,"",J20*VLOOKUP($C70,'10. Cost'!$C$11:$D$55,2,FALSE))</f>
        <v/>
      </c>
      <c r="K70" s="354" t="str">
        <f ca="1">IF((K20*VLOOKUP($C70,'10. Cost'!$C$11:$D$55,2,FALSE))=0,"",K20*VLOOKUP($C70,'10. Cost'!$C$11:$D$55,2,FALSE))</f>
        <v/>
      </c>
      <c r="L70" s="354" t="str">
        <f ca="1">IF((L20*VLOOKUP($C70,'10. Cost'!$C$11:$D$55,2,FALSE))=0,"",L20*VLOOKUP($C70,'10. Cost'!$C$11:$D$55,2,FALSE))</f>
        <v/>
      </c>
      <c r="M70" s="354" t="str">
        <f ca="1">IF((M20*VLOOKUP($C70,'10. Cost'!$C$11:$D$55,2,FALSE))=0,"",M20*VLOOKUP($C70,'10. Cost'!$C$11:$D$55,2,FALSE))</f>
        <v/>
      </c>
      <c r="N70" s="354" t="str">
        <f ca="1">IF((N20*VLOOKUP($C70,'10. Cost'!$C$11:$D$55,2,FALSE))=0,"",N20*VLOOKUP($C70,'10. Cost'!$C$11:$D$55,2,FALSE))</f>
        <v/>
      </c>
      <c r="O70" s="354" t="str">
        <f ca="1">IF((O20*VLOOKUP($C70,'10. Cost'!$C$11:$D$55,2,FALSE))=0,"",O20*VLOOKUP($C70,'10. Cost'!$C$11:$D$55,2,FALSE))</f>
        <v/>
      </c>
      <c r="P70" s="354" t="str">
        <f ca="1">IF((P20*VLOOKUP($C70,'10. Cost'!$C$11:$D$55,2,FALSE))=0,"",P20*VLOOKUP($C70,'10. Cost'!$C$11:$D$55,2,FALSE))</f>
        <v/>
      </c>
      <c r="Q70" s="354" t="str">
        <f ca="1">IF((Q20*VLOOKUP($C70,'10. Cost'!$C$11:$D$55,2,FALSE))=0,"",Q20*VLOOKUP($C70,'10. Cost'!$C$11:$D$55,2,FALSE))</f>
        <v/>
      </c>
      <c r="R70" s="354" t="str">
        <f ca="1">IF((R20*VLOOKUP($C70,'10. Cost'!$C$11:$D$55,2,FALSE))=0,"",R20*VLOOKUP($C70,'10. Cost'!$C$11:$D$55,2,FALSE))</f>
        <v/>
      </c>
      <c r="S70" s="354" t="str">
        <f ca="1">IF((S20*VLOOKUP($C70,'10. Cost'!$C$11:$D$55,2,FALSE))=0,"",S20*VLOOKUP($C70,'10. Cost'!$C$11:$D$55,2,FALSE))</f>
        <v/>
      </c>
      <c r="T70" s="354" t="str">
        <f ca="1">IF((T20*VLOOKUP($C70,'10. Cost'!$C$11:$D$55,2,FALSE))=0,"",T20*VLOOKUP($C70,'10. Cost'!$C$11:$D$55,2,FALSE))</f>
        <v/>
      </c>
      <c r="U70" s="354" t="str">
        <f ca="1">IF((U20*VLOOKUP($C70,'10. Cost'!$C$11:$D$55,2,FALSE))=0,"",U20*VLOOKUP($C70,'10. Cost'!$C$11:$D$55,2,FALSE))</f>
        <v/>
      </c>
      <c r="V70" s="354" t="str">
        <f ca="1">IF((V20*VLOOKUP($C70,'10. Cost'!$C$11:$D$55,2,FALSE))=0,"",V20*VLOOKUP($C70,'10. Cost'!$C$11:$D$55,2,FALSE))</f>
        <v/>
      </c>
      <c r="W70" s="354" t="str">
        <f ca="1">IF((W20*VLOOKUP($C70,'10. Cost'!$C$11:$D$55,2,FALSE))=0,"",W20*VLOOKUP($C70,'10. Cost'!$C$11:$D$55,2,FALSE))</f>
        <v/>
      </c>
      <c r="X70" s="354" t="str">
        <f ca="1">IF((X20*VLOOKUP($C70,'10. Cost'!$C$11:$D$55,2,FALSE))=0,"",X20*VLOOKUP($C70,'10. Cost'!$C$11:$D$55,2,FALSE))</f>
        <v/>
      </c>
      <c r="Y70" s="354" t="str">
        <f ca="1">IF((Y20*VLOOKUP($C70,'10. Cost'!$C$11:$D$55,2,FALSE))=0,"",Y20*VLOOKUP($C70,'10. Cost'!$C$11:$D$55,2,FALSE))</f>
        <v/>
      </c>
      <c r="Z70" s="354" t="str">
        <f ca="1">IF((Z20*VLOOKUP($C70,'10. Cost'!$C$11:$D$55,2,FALSE))=0,"",Z20*VLOOKUP($C70,'10. Cost'!$C$11:$D$55,2,FALSE))</f>
        <v/>
      </c>
      <c r="AA70" s="354" t="str">
        <f ca="1">IF((AA20*VLOOKUP($C70,'10. Cost'!$C$11:$D$55,2,FALSE))=0,"",AA20*VLOOKUP($C70,'10. Cost'!$C$11:$D$55,2,FALSE))</f>
        <v/>
      </c>
      <c r="AB70" s="354" t="str">
        <f ca="1">IF((AB20*VLOOKUP($C70,'10. Cost'!$C$11:$D$55,2,FALSE))=0,"",AB20*VLOOKUP($C70,'10. Cost'!$C$11:$D$55,2,FALSE))</f>
        <v/>
      </c>
      <c r="AC70" s="354" t="str">
        <f ca="1">IF((AC20*VLOOKUP($C70,'10. Cost'!$C$11:$D$55,2,FALSE))=0,"",AC20*VLOOKUP($C70,'10. Cost'!$C$11:$D$55,2,FALSE))</f>
        <v/>
      </c>
      <c r="AD70" s="354" t="str">
        <f ca="1">IF((AD20*VLOOKUP($C70,'10. Cost'!$C$11:$D$55,2,FALSE))=0,"",AD20*VLOOKUP($C70,'10. Cost'!$C$11:$D$55,2,FALSE))</f>
        <v/>
      </c>
      <c r="AE70" s="354" t="str">
        <f ca="1">IF((AE20*VLOOKUP($C70,'10. Cost'!$C$11:$D$55,2,FALSE))=0,"",AE20*VLOOKUP($C70,'10. Cost'!$C$11:$D$55,2,FALSE))</f>
        <v/>
      </c>
      <c r="AF70" s="354" t="str">
        <f ca="1">IF((AF20*VLOOKUP($C70,'10. Cost'!$C$11:$D$55,2,FALSE))=0,"",AF20*VLOOKUP($C70,'10. Cost'!$C$11:$D$55,2,FALSE))</f>
        <v/>
      </c>
      <c r="AG70" s="354" t="str">
        <f ca="1">IF((AG20*VLOOKUP($C70,'10. Cost'!$C$11:$D$55,2,FALSE))=0,"",AG20*VLOOKUP($C70,'10. Cost'!$C$11:$D$55,2,FALSE))</f>
        <v/>
      </c>
      <c r="AH70" s="354" t="str">
        <f ca="1">IF((AH20*VLOOKUP($C70,'10. Cost'!$C$11:$D$55,2,FALSE))=0,"",AH20*VLOOKUP($C70,'10. Cost'!$C$11:$D$55,2,FALSE))</f>
        <v/>
      </c>
      <c r="AI70" s="354" t="str">
        <f ca="1">IF((AI20*VLOOKUP($C70,'10. Cost'!$C$11:$D$55,2,FALSE))=0,"",AI20*VLOOKUP($C70,'10. Cost'!$C$11:$D$55,2,FALSE))</f>
        <v/>
      </c>
      <c r="AJ70" s="354" t="str">
        <f ca="1">IF((AJ20*VLOOKUP($C70,'10. Cost'!$C$11:$D$55,2,FALSE))=0,"",AJ20*VLOOKUP($C70,'10. Cost'!$C$11:$D$55,2,FALSE))</f>
        <v/>
      </c>
      <c r="AK70" s="354" t="str">
        <f ca="1">IF((AK20*VLOOKUP($C70,'10. Cost'!$C$11:$D$55,2,FALSE))=0,"",AK20*VLOOKUP($C70,'10. Cost'!$C$11:$D$55,2,FALSE))</f>
        <v/>
      </c>
      <c r="AL70" s="354" t="str">
        <f ca="1">IF((AL20*VLOOKUP($C70,'10. Cost'!$C$11:$D$55,2,FALSE))=0,"",AL20*VLOOKUP($C70,'10. Cost'!$C$11:$D$55,2,FALSE))</f>
        <v/>
      </c>
      <c r="AM70" s="354" t="str">
        <f ca="1">IF((AM20*VLOOKUP($C70,'10. Cost'!$C$11:$D$55,2,FALSE))=0,"",AM20*VLOOKUP($C70,'10. Cost'!$C$11:$D$55,2,FALSE))</f>
        <v/>
      </c>
      <c r="AN70" s="354" t="str">
        <f ca="1">IF((AN20*VLOOKUP($C70,'10. Cost'!$C$11:$D$55,2,FALSE))=0,"",AN20*VLOOKUP($C70,'10. Cost'!$C$11:$D$55,2,FALSE))</f>
        <v/>
      </c>
      <c r="AO70" s="354" t="str">
        <f ca="1">IF((AO20*VLOOKUP($C70,'10. Cost'!$C$11:$D$55,2,FALSE))=0,"",AO20*VLOOKUP($C70,'10. Cost'!$C$11:$D$55,2,FALSE))</f>
        <v/>
      </c>
      <c r="AP70" s="354" t="str">
        <f ca="1">IF((AP20*VLOOKUP($C70,'10. Cost'!$C$11:$D$55,2,FALSE))=0,"",AP20*VLOOKUP($C70,'10. Cost'!$C$11:$D$55,2,FALSE))</f>
        <v/>
      </c>
      <c r="AQ70" s="354" t="str">
        <f ca="1">IF((AQ20*VLOOKUP($C70,'10. Cost'!$C$11:$D$55,2,FALSE))=0,"",AQ20*VLOOKUP($C70,'10. Cost'!$C$11:$D$55,2,FALSE))</f>
        <v/>
      </c>
      <c r="AS70" s="47"/>
    </row>
    <row r="71" spans="2:45" ht="13.2" customHeight="1" x14ac:dyDescent="0.3">
      <c r="B71" s="12"/>
      <c r="C71" s="12" t="str">
        <f t="shared" si="1"/>
        <v>DRV (600) - 60 tab</v>
      </c>
      <c r="D71" s="12" t="str">
        <f t="shared" si="2"/>
        <v>DRV</v>
      </c>
      <c r="E71" s="353">
        <f t="shared" si="2"/>
        <v>0</v>
      </c>
      <c r="F71" s="109">
        <f t="shared" si="2"/>
        <v>1.0166666666666666</v>
      </c>
      <c r="H71" s="354" t="str">
        <f ca="1">IF((H21*VLOOKUP($C71,'10. Cost'!$C$11:$D$55,2,FALSE))=0,"",H21*VLOOKUP($C71,'10. Cost'!$C$11:$D$55,2,FALSE))</f>
        <v/>
      </c>
      <c r="I71" s="354" t="str">
        <f ca="1">IF((I21*VLOOKUP($C71,'10. Cost'!$C$11:$D$55,2,FALSE))=0,"",I21*VLOOKUP($C71,'10. Cost'!$C$11:$D$55,2,FALSE))</f>
        <v/>
      </c>
      <c r="J71" s="354" t="str">
        <f ca="1">IF((J21*VLOOKUP($C71,'10. Cost'!$C$11:$D$55,2,FALSE))=0,"",J21*VLOOKUP($C71,'10. Cost'!$C$11:$D$55,2,FALSE))</f>
        <v/>
      </c>
      <c r="K71" s="354" t="str">
        <f ca="1">IF((K21*VLOOKUP($C71,'10. Cost'!$C$11:$D$55,2,FALSE))=0,"",K21*VLOOKUP($C71,'10. Cost'!$C$11:$D$55,2,FALSE))</f>
        <v/>
      </c>
      <c r="L71" s="354" t="str">
        <f ca="1">IF((L21*VLOOKUP($C71,'10. Cost'!$C$11:$D$55,2,FALSE))=0,"",L21*VLOOKUP($C71,'10. Cost'!$C$11:$D$55,2,FALSE))</f>
        <v/>
      </c>
      <c r="M71" s="354" t="str">
        <f ca="1">IF((M21*VLOOKUP($C71,'10. Cost'!$C$11:$D$55,2,FALSE))=0,"",M21*VLOOKUP($C71,'10. Cost'!$C$11:$D$55,2,FALSE))</f>
        <v/>
      </c>
      <c r="N71" s="354" t="str">
        <f ca="1">IF((N21*VLOOKUP($C71,'10. Cost'!$C$11:$D$55,2,FALSE))=0,"",N21*VLOOKUP($C71,'10. Cost'!$C$11:$D$55,2,FALSE))</f>
        <v/>
      </c>
      <c r="O71" s="354" t="str">
        <f ca="1">IF((O21*VLOOKUP($C71,'10. Cost'!$C$11:$D$55,2,FALSE))=0,"",O21*VLOOKUP($C71,'10. Cost'!$C$11:$D$55,2,FALSE))</f>
        <v/>
      </c>
      <c r="P71" s="354" t="str">
        <f ca="1">IF((P21*VLOOKUP($C71,'10. Cost'!$C$11:$D$55,2,FALSE))=0,"",P21*VLOOKUP($C71,'10. Cost'!$C$11:$D$55,2,FALSE))</f>
        <v/>
      </c>
      <c r="Q71" s="354" t="str">
        <f ca="1">IF((Q21*VLOOKUP($C71,'10. Cost'!$C$11:$D$55,2,FALSE))=0,"",Q21*VLOOKUP($C71,'10. Cost'!$C$11:$D$55,2,FALSE))</f>
        <v/>
      </c>
      <c r="R71" s="354" t="str">
        <f ca="1">IF((R21*VLOOKUP($C71,'10. Cost'!$C$11:$D$55,2,FALSE))=0,"",R21*VLOOKUP($C71,'10. Cost'!$C$11:$D$55,2,FALSE))</f>
        <v/>
      </c>
      <c r="S71" s="354" t="str">
        <f ca="1">IF((S21*VLOOKUP($C71,'10. Cost'!$C$11:$D$55,2,FALSE))=0,"",S21*VLOOKUP($C71,'10. Cost'!$C$11:$D$55,2,FALSE))</f>
        <v/>
      </c>
      <c r="T71" s="354" t="str">
        <f ca="1">IF((T21*VLOOKUP($C71,'10. Cost'!$C$11:$D$55,2,FALSE))=0,"",T21*VLOOKUP($C71,'10. Cost'!$C$11:$D$55,2,FALSE))</f>
        <v/>
      </c>
      <c r="U71" s="354" t="str">
        <f ca="1">IF((U21*VLOOKUP($C71,'10. Cost'!$C$11:$D$55,2,FALSE))=0,"",U21*VLOOKUP($C71,'10. Cost'!$C$11:$D$55,2,FALSE))</f>
        <v/>
      </c>
      <c r="V71" s="354" t="str">
        <f ca="1">IF((V21*VLOOKUP($C71,'10. Cost'!$C$11:$D$55,2,FALSE))=0,"",V21*VLOOKUP($C71,'10. Cost'!$C$11:$D$55,2,FALSE))</f>
        <v/>
      </c>
      <c r="W71" s="354" t="str">
        <f ca="1">IF((W21*VLOOKUP($C71,'10. Cost'!$C$11:$D$55,2,FALSE))=0,"",W21*VLOOKUP($C71,'10. Cost'!$C$11:$D$55,2,FALSE))</f>
        <v/>
      </c>
      <c r="X71" s="354" t="str">
        <f ca="1">IF((X21*VLOOKUP($C71,'10. Cost'!$C$11:$D$55,2,FALSE))=0,"",X21*VLOOKUP($C71,'10. Cost'!$C$11:$D$55,2,FALSE))</f>
        <v/>
      </c>
      <c r="Y71" s="354" t="str">
        <f ca="1">IF((Y21*VLOOKUP($C71,'10. Cost'!$C$11:$D$55,2,FALSE))=0,"",Y21*VLOOKUP($C71,'10. Cost'!$C$11:$D$55,2,FALSE))</f>
        <v/>
      </c>
      <c r="Z71" s="354" t="str">
        <f ca="1">IF((Z21*VLOOKUP($C71,'10. Cost'!$C$11:$D$55,2,FALSE))=0,"",Z21*VLOOKUP($C71,'10. Cost'!$C$11:$D$55,2,FALSE))</f>
        <v/>
      </c>
      <c r="AA71" s="354" t="str">
        <f ca="1">IF((AA21*VLOOKUP($C71,'10. Cost'!$C$11:$D$55,2,FALSE))=0,"",AA21*VLOOKUP($C71,'10. Cost'!$C$11:$D$55,2,FALSE))</f>
        <v/>
      </c>
      <c r="AB71" s="354" t="str">
        <f ca="1">IF((AB21*VLOOKUP($C71,'10. Cost'!$C$11:$D$55,2,FALSE))=0,"",AB21*VLOOKUP($C71,'10. Cost'!$C$11:$D$55,2,FALSE))</f>
        <v/>
      </c>
      <c r="AC71" s="354" t="str">
        <f ca="1">IF((AC21*VLOOKUP($C71,'10. Cost'!$C$11:$D$55,2,FALSE))=0,"",AC21*VLOOKUP($C71,'10. Cost'!$C$11:$D$55,2,FALSE))</f>
        <v/>
      </c>
      <c r="AD71" s="354" t="str">
        <f ca="1">IF((AD21*VLOOKUP($C71,'10. Cost'!$C$11:$D$55,2,FALSE))=0,"",AD21*VLOOKUP($C71,'10. Cost'!$C$11:$D$55,2,FALSE))</f>
        <v/>
      </c>
      <c r="AE71" s="354" t="str">
        <f ca="1">IF((AE21*VLOOKUP($C71,'10. Cost'!$C$11:$D$55,2,FALSE))=0,"",AE21*VLOOKUP($C71,'10. Cost'!$C$11:$D$55,2,FALSE))</f>
        <v/>
      </c>
      <c r="AF71" s="354" t="str">
        <f ca="1">IF((AF21*VLOOKUP($C71,'10. Cost'!$C$11:$D$55,2,FALSE))=0,"",AF21*VLOOKUP($C71,'10. Cost'!$C$11:$D$55,2,FALSE))</f>
        <v/>
      </c>
      <c r="AG71" s="354" t="str">
        <f ca="1">IF((AG21*VLOOKUP($C71,'10. Cost'!$C$11:$D$55,2,FALSE))=0,"",AG21*VLOOKUP($C71,'10. Cost'!$C$11:$D$55,2,FALSE))</f>
        <v/>
      </c>
      <c r="AH71" s="354" t="str">
        <f ca="1">IF((AH21*VLOOKUP($C71,'10. Cost'!$C$11:$D$55,2,FALSE))=0,"",AH21*VLOOKUP($C71,'10. Cost'!$C$11:$D$55,2,FALSE))</f>
        <v/>
      </c>
      <c r="AI71" s="354" t="str">
        <f ca="1">IF((AI21*VLOOKUP($C71,'10. Cost'!$C$11:$D$55,2,FALSE))=0,"",AI21*VLOOKUP($C71,'10. Cost'!$C$11:$D$55,2,FALSE))</f>
        <v/>
      </c>
      <c r="AJ71" s="354" t="str">
        <f ca="1">IF((AJ21*VLOOKUP($C71,'10. Cost'!$C$11:$D$55,2,FALSE))=0,"",AJ21*VLOOKUP($C71,'10. Cost'!$C$11:$D$55,2,FALSE))</f>
        <v/>
      </c>
      <c r="AK71" s="354" t="str">
        <f ca="1">IF((AK21*VLOOKUP($C71,'10. Cost'!$C$11:$D$55,2,FALSE))=0,"",AK21*VLOOKUP($C71,'10. Cost'!$C$11:$D$55,2,FALSE))</f>
        <v/>
      </c>
      <c r="AL71" s="354" t="str">
        <f ca="1">IF((AL21*VLOOKUP($C71,'10. Cost'!$C$11:$D$55,2,FALSE))=0,"",AL21*VLOOKUP($C71,'10. Cost'!$C$11:$D$55,2,FALSE))</f>
        <v/>
      </c>
      <c r="AM71" s="354" t="str">
        <f ca="1">IF((AM21*VLOOKUP($C71,'10. Cost'!$C$11:$D$55,2,FALSE))=0,"",AM21*VLOOKUP($C71,'10. Cost'!$C$11:$D$55,2,FALSE))</f>
        <v/>
      </c>
      <c r="AN71" s="354" t="str">
        <f ca="1">IF((AN21*VLOOKUP($C71,'10. Cost'!$C$11:$D$55,2,FALSE))=0,"",AN21*VLOOKUP($C71,'10. Cost'!$C$11:$D$55,2,FALSE))</f>
        <v/>
      </c>
      <c r="AO71" s="354" t="str">
        <f ca="1">IF((AO21*VLOOKUP($C71,'10. Cost'!$C$11:$D$55,2,FALSE))=0,"",AO21*VLOOKUP($C71,'10. Cost'!$C$11:$D$55,2,FALSE))</f>
        <v/>
      </c>
      <c r="AP71" s="354" t="str">
        <f ca="1">IF((AP21*VLOOKUP($C71,'10. Cost'!$C$11:$D$55,2,FALSE))=0,"",AP21*VLOOKUP($C71,'10. Cost'!$C$11:$D$55,2,FALSE))</f>
        <v/>
      </c>
      <c r="AQ71" s="354" t="str">
        <f ca="1">IF((AQ21*VLOOKUP($C71,'10. Cost'!$C$11:$D$55,2,FALSE))=0,"",AQ21*VLOOKUP($C71,'10. Cost'!$C$11:$D$55,2,FALSE))</f>
        <v/>
      </c>
      <c r="AS71" s="47"/>
    </row>
    <row r="72" spans="2:45" ht="13.2" customHeight="1" x14ac:dyDescent="0.3">
      <c r="B72" s="12"/>
      <c r="C72" s="12" t="str">
        <f t="shared" si="1"/>
        <v>DRV (800) - 60 tab</v>
      </c>
      <c r="D72" s="12" t="str">
        <f t="shared" si="2"/>
        <v>DRV</v>
      </c>
      <c r="E72" s="353">
        <f t="shared" si="2"/>
        <v>0</v>
      </c>
      <c r="F72" s="109">
        <f t="shared" si="2"/>
        <v>0.5083333333333333</v>
      </c>
      <c r="H72" s="354" t="str">
        <f ca="1">IF((H22*VLOOKUP($C72,'10. Cost'!$C$11:$D$55,2,FALSE))=0,"",H22*VLOOKUP($C72,'10. Cost'!$C$11:$D$55,2,FALSE))</f>
        <v/>
      </c>
      <c r="I72" s="354" t="str">
        <f ca="1">IF((I22*VLOOKUP($C72,'10. Cost'!$C$11:$D$55,2,FALSE))=0,"",I22*VLOOKUP($C72,'10. Cost'!$C$11:$D$55,2,FALSE))</f>
        <v/>
      </c>
      <c r="J72" s="354" t="str">
        <f ca="1">IF((J22*VLOOKUP($C72,'10. Cost'!$C$11:$D$55,2,FALSE))=0,"",J22*VLOOKUP($C72,'10. Cost'!$C$11:$D$55,2,FALSE))</f>
        <v/>
      </c>
      <c r="K72" s="354" t="str">
        <f ca="1">IF((K22*VLOOKUP($C72,'10. Cost'!$C$11:$D$55,2,FALSE))=0,"",K22*VLOOKUP($C72,'10. Cost'!$C$11:$D$55,2,FALSE))</f>
        <v/>
      </c>
      <c r="L72" s="354" t="str">
        <f ca="1">IF((L22*VLOOKUP($C72,'10. Cost'!$C$11:$D$55,2,FALSE))=0,"",L22*VLOOKUP($C72,'10. Cost'!$C$11:$D$55,2,FALSE))</f>
        <v/>
      </c>
      <c r="M72" s="354" t="str">
        <f ca="1">IF((M22*VLOOKUP($C72,'10. Cost'!$C$11:$D$55,2,FALSE))=0,"",M22*VLOOKUP($C72,'10. Cost'!$C$11:$D$55,2,FALSE))</f>
        <v/>
      </c>
      <c r="N72" s="354" t="str">
        <f ca="1">IF((N22*VLOOKUP($C72,'10. Cost'!$C$11:$D$55,2,FALSE))=0,"",N22*VLOOKUP($C72,'10. Cost'!$C$11:$D$55,2,FALSE))</f>
        <v/>
      </c>
      <c r="O72" s="354" t="str">
        <f ca="1">IF((O22*VLOOKUP($C72,'10. Cost'!$C$11:$D$55,2,FALSE))=0,"",O22*VLOOKUP($C72,'10. Cost'!$C$11:$D$55,2,FALSE))</f>
        <v/>
      </c>
      <c r="P72" s="354" t="str">
        <f ca="1">IF((P22*VLOOKUP($C72,'10. Cost'!$C$11:$D$55,2,FALSE))=0,"",P22*VLOOKUP($C72,'10. Cost'!$C$11:$D$55,2,FALSE))</f>
        <v/>
      </c>
      <c r="Q72" s="354" t="str">
        <f ca="1">IF((Q22*VLOOKUP($C72,'10. Cost'!$C$11:$D$55,2,FALSE))=0,"",Q22*VLOOKUP($C72,'10. Cost'!$C$11:$D$55,2,FALSE))</f>
        <v/>
      </c>
      <c r="R72" s="354" t="str">
        <f ca="1">IF((R22*VLOOKUP($C72,'10. Cost'!$C$11:$D$55,2,FALSE))=0,"",R22*VLOOKUP($C72,'10. Cost'!$C$11:$D$55,2,FALSE))</f>
        <v/>
      </c>
      <c r="S72" s="354" t="str">
        <f ca="1">IF((S22*VLOOKUP($C72,'10. Cost'!$C$11:$D$55,2,FALSE))=0,"",S22*VLOOKUP($C72,'10. Cost'!$C$11:$D$55,2,FALSE))</f>
        <v/>
      </c>
      <c r="T72" s="354" t="str">
        <f ca="1">IF((T22*VLOOKUP($C72,'10. Cost'!$C$11:$D$55,2,FALSE))=0,"",T22*VLOOKUP($C72,'10. Cost'!$C$11:$D$55,2,FALSE))</f>
        <v/>
      </c>
      <c r="U72" s="354" t="str">
        <f ca="1">IF((U22*VLOOKUP($C72,'10. Cost'!$C$11:$D$55,2,FALSE))=0,"",U22*VLOOKUP($C72,'10. Cost'!$C$11:$D$55,2,FALSE))</f>
        <v/>
      </c>
      <c r="V72" s="354" t="str">
        <f ca="1">IF((V22*VLOOKUP($C72,'10. Cost'!$C$11:$D$55,2,FALSE))=0,"",V22*VLOOKUP($C72,'10. Cost'!$C$11:$D$55,2,FALSE))</f>
        <v/>
      </c>
      <c r="W72" s="354" t="str">
        <f ca="1">IF((W22*VLOOKUP($C72,'10. Cost'!$C$11:$D$55,2,FALSE))=0,"",W22*VLOOKUP($C72,'10. Cost'!$C$11:$D$55,2,FALSE))</f>
        <v/>
      </c>
      <c r="X72" s="354" t="str">
        <f ca="1">IF((X22*VLOOKUP($C72,'10. Cost'!$C$11:$D$55,2,FALSE))=0,"",X22*VLOOKUP($C72,'10. Cost'!$C$11:$D$55,2,FALSE))</f>
        <v/>
      </c>
      <c r="Y72" s="354" t="str">
        <f ca="1">IF((Y22*VLOOKUP($C72,'10. Cost'!$C$11:$D$55,2,FALSE))=0,"",Y22*VLOOKUP($C72,'10. Cost'!$C$11:$D$55,2,FALSE))</f>
        <v/>
      </c>
      <c r="Z72" s="354" t="str">
        <f ca="1">IF((Z22*VLOOKUP($C72,'10. Cost'!$C$11:$D$55,2,FALSE))=0,"",Z22*VLOOKUP($C72,'10. Cost'!$C$11:$D$55,2,FALSE))</f>
        <v/>
      </c>
      <c r="AA72" s="354" t="str">
        <f ca="1">IF((AA22*VLOOKUP($C72,'10. Cost'!$C$11:$D$55,2,FALSE))=0,"",AA22*VLOOKUP($C72,'10. Cost'!$C$11:$D$55,2,FALSE))</f>
        <v/>
      </c>
      <c r="AB72" s="354" t="str">
        <f ca="1">IF((AB22*VLOOKUP($C72,'10. Cost'!$C$11:$D$55,2,FALSE))=0,"",AB22*VLOOKUP($C72,'10. Cost'!$C$11:$D$55,2,FALSE))</f>
        <v/>
      </c>
      <c r="AC72" s="354" t="str">
        <f ca="1">IF((AC22*VLOOKUP($C72,'10. Cost'!$C$11:$D$55,2,FALSE))=0,"",AC22*VLOOKUP($C72,'10. Cost'!$C$11:$D$55,2,FALSE))</f>
        <v/>
      </c>
      <c r="AD72" s="354" t="str">
        <f ca="1">IF((AD22*VLOOKUP($C72,'10. Cost'!$C$11:$D$55,2,FALSE))=0,"",AD22*VLOOKUP($C72,'10. Cost'!$C$11:$D$55,2,FALSE))</f>
        <v/>
      </c>
      <c r="AE72" s="354" t="str">
        <f ca="1">IF((AE22*VLOOKUP($C72,'10. Cost'!$C$11:$D$55,2,FALSE))=0,"",AE22*VLOOKUP($C72,'10. Cost'!$C$11:$D$55,2,FALSE))</f>
        <v/>
      </c>
      <c r="AF72" s="354" t="str">
        <f ca="1">IF((AF22*VLOOKUP($C72,'10. Cost'!$C$11:$D$55,2,FALSE))=0,"",AF22*VLOOKUP($C72,'10. Cost'!$C$11:$D$55,2,FALSE))</f>
        <v/>
      </c>
      <c r="AG72" s="354" t="str">
        <f ca="1">IF((AG22*VLOOKUP($C72,'10. Cost'!$C$11:$D$55,2,FALSE))=0,"",AG22*VLOOKUP($C72,'10. Cost'!$C$11:$D$55,2,FALSE))</f>
        <v/>
      </c>
      <c r="AH72" s="354" t="str">
        <f ca="1">IF((AH22*VLOOKUP($C72,'10. Cost'!$C$11:$D$55,2,FALSE))=0,"",AH22*VLOOKUP($C72,'10. Cost'!$C$11:$D$55,2,FALSE))</f>
        <v/>
      </c>
      <c r="AI72" s="354" t="str">
        <f ca="1">IF((AI22*VLOOKUP($C72,'10. Cost'!$C$11:$D$55,2,FALSE))=0,"",AI22*VLOOKUP($C72,'10. Cost'!$C$11:$D$55,2,FALSE))</f>
        <v/>
      </c>
      <c r="AJ72" s="354" t="str">
        <f ca="1">IF((AJ22*VLOOKUP($C72,'10. Cost'!$C$11:$D$55,2,FALSE))=0,"",AJ22*VLOOKUP($C72,'10. Cost'!$C$11:$D$55,2,FALSE))</f>
        <v/>
      </c>
      <c r="AK72" s="354" t="str">
        <f ca="1">IF((AK22*VLOOKUP($C72,'10. Cost'!$C$11:$D$55,2,FALSE))=0,"",AK22*VLOOKUP($C72,'10. Cost'!$C$11:$D$55,2,FALSE))</f>
        <v/>
      </c>
      <c r="AL72" s="354" t="str">
        <f ca="1">IF((AL22*VLOOKUP($C72,'10. Cost'!$C$11:$D$55,2,FALSE))=0,"",AL22*VLOOKUP($C72,'10. Cost'!$C$11:$D$55,2,FALSE))</f>
        <v/>
      </c>
      <c r="AM72" s="354" t="str">
        <f ca="1">IF((AM22*VLOOKUP($C72,'10. Cost'!$C$11:$D$55,2,FALSE))=0,"",AM22*VLOOKUP($C72,'10. Cost'!$C$11:$D$55,2,FALSE))</f>
        <v/>
      </c>
      <c r="AN72" s="354" t="str">
        <f ca="1">IF((AN22*VLOOKUP($C72,'10. Cost'!$C$11:$D$55,2,FALSE))=0,"",AN22*VLOOKUP($C72,'10. Cost'!$C$11:$D$55,2,FALSE))</f>
        <v/>
      </c>
      <c r="AO72" s="354" t="str">
        <f ca="1">IF((AO22*VLOOKUP($C72,'10. Cost'!$C$11:$D$55,2,FALSE))=0,"",AO22*VLOOKUP($C72,'10. Cost'!$C$11:$D$55,2,FALSE))</f>
        <v/>
      </c>
      <c r="AP72" s="354" t="str">
        <f ca="1">IF((AP22*VLOOKUP($C72,'10. Cost'!$C$11:$D$55,2,FALSE))=0,"",AP22*VLOOKUP($C72,'10. Cost'!$C$11:$D$55,2,FALSE))</f>
        <v/>
      </c>
      <c r="AQ72" s="354" t="str">
        <f ca="1">IF((AQ22*VLOOKUP($C72,'10. Cost'!$C$11:$D$55,2,FALSE))=0,"",AQ22*VLOOKUP($C72,'10. Cost'!$C$11:$D$55,2,FALSE))</f>
        <v/>
      </c>
      <c r="AS72" s="47"/>
    </row>
    <row r="73" spans="2:45" ht="13.2" customHeight="1" x14ac:dyDescent="0.3">
      <c r="B73" s="12"/>
      <c r="C73" s="12" t="str">
        <f t="shared" si="1"/>
        <v>DRV/r (400/50) - 60 tab</v>
      </c>
      <c r="D73" s="12" t="str">
        <f t="shared" si="2"/>
        <v>DRV/r</v>
      </c>
      <c r="E73" s="353">
        <f t="shared" si="2"/>
        <v>1</v>
      </c>
      <c r="F73" s="109">
        <f t="shared" si="2"/>
        <v>1.0166666666666666</v>
      </c>
      <c r="H73" s="354" t="str">
        <f ca="1">IF((H23*VLOOKUP($C73,'10. Cost'!$C$11:$D$55,2,FALSE))=0,"",H23*VLOOKUP($C73,'10. Cost'!$C$11:$D$55,2,FALSE))</f>
        <v/>
      </c>
      <c r="I73" s="354" t="str">
        <f ca="1">IF((I23*VLOOKUP($C73,'10. Cost'!$C$11:$D$55,2,FALSE))=0,"",I23*VLOOKUP($C73,'10. Cost'!$C$11:$D$55,2,FALSE))</f>
        <v/>
      </c>
      <c r="J73" s="354" t="str">
        <f ca="1">IF((J23*VLOOKUP($C73,'10. Cost'!$C$11:$D$55,2,FALSE))=0,"",J23*VLOOKUP($C73,'10. Cost'!$C$11:$D$55,2,FALSE))</f>
        <v/>
      </c>
      <c r="K73" s="354" t="str">
        <f ca="1">IF((K23*VLOOKUP($C73,'10. Cost'!$C$11:$D$55,2,FALSE))=0,"",K23*VLOOKUP($C73,'10. Cost'!$C$11:$D$55,2,FALSE))</f>
        <v/>
      </c>
      <c r="L73" s="354" t="str">
        <f ca="1">IF((L23*VLOOKUP($C73,'10. Cost'!$C$11:$D$55,2,FALSE))=0,"",L23*VLOOKUP($C73,'10. Cost'!$C$11:$D$55,2,FALSE))</f>
        <v/>
      </c>
      <c r="M73" s="354" t="str">
        <f ca="1">IF((M23*VLOOKUP($C73,'10. Cost'!$C$11:$D$55,2,FALSE))=0,"",M23*VLOOKUP($C73,'10. Cost'!$C$11:$D$55,2,FALSE))</f>
        <v/>
      </c>
      <c r="N73" s="354" t="str">
        <f ca="1">IF((N23*VLOOKUP($C73,'10. Cost'!$C$11:$D$55,2,FALSE))=0,"",N23*VLOOKUP($C73,'10. Cost'!$C$11:$D$55,2,FALSE))</f>
        <v/>
      </c>
      <c r="O73" s="354" t="str">
        <f ca="1">IF((O23*VLOOKUP($C73,'10. Cost'!$C$11:$D$55,2,FALSE))=0,"",O23*VLOOKUP($C73,'10. Cost'!$C$11:$D$55,2,FALSE))</f>
        <v/>
      </c>
      <c r="P73" s="354" t="str">
        <f ca="1">IF((P23*VLOOKUP($C73,'10. Cost'!$C$11:$D$55,2,FALSE))=0,"",P23*VLOOKUP($C73,'10. Cost'!$C$11:$D$55,2,FALSE))</f>
        <v/>
      </c>
      <c r="Q73" s="354" t="str">
        <f ca="1">IF((Q23*VLOOKUP($C73,'10. Cost'!$C$11:$D$55,2,FALSE))=0,"",Q23*VLOOKUP($C73,'10. Cost'!$C$11:$D$55,2,FALSE))</f>
        <v/>
      </c>
      <c r="R73" s="354" t="str">
        <f ca="1">IF((R23*VLOOKUP($C73,'10. Cost'!$C$11:$D$55,2,FALSE))=0,"",R23*VLOOKUP($C73,'10. Cost'!$C$11:$D$55,2,FALSE))</f>
        <v/>
      </c>
      <c r="S73" s="354" t="str">
        <f ca="1">IF((S23*VLOOKUP($C73,'10. Cost'!$C$11:$D$55,2,FALSE))=0,"",S23*VLOOKUP($C73,'10. Cost'!$C$11:$D$55,2,FALSE))</f>
        <v/>
      </c>
      <c r="T73" s="354" t="str">
        <f ca="1">IF((T23*VLOOKUP($C73,'10. Cost'!$C$11:$D$55,2,FALSE))=0,"",T23*VLOOKUP($C73,'10. Cost'!$C$11:$D$55,2,FALSE))</f>
        <v/>
      </c>
      <c r="U73" s="354" t="str">
        <f ca="1">IF((U23*VLOOKUP($C73,'10. Cost'!$C$11:$D$55,2,FALSE))=0,"",U23*VLOOKUP($C73,'10. Cost'!$C$11:$D$55,2,FALSE))</f>
        <v/>
      </c>
      <c r="V73" s="354" t="str">
        <f ca="1">IF((V23*VLOOKUP($C73,'10. Cost'!$C$11:$D$55,2,FALSE))=0,"",V23*VLOOKUP($C73,'10. Cost'!$C$11:$D$55,2,FALSE))</f>
        <v/>
      </c>
      <c r="W73" s="354" t="str">
        <f ca="1">IF((W23*VLOOKUP($C73,'10. Cost'!$C$11:$D$55,2,FALSE))=0,"",W23*VLOOKUP($C73,'10. Cost'!$C$11:$D$55,2,FALSE))</f>
        <v/>
      </c>
      <c r="X73" s="354" t="str">
        <f ca="1">IF((X23*VLOOKUP($C73,'10. Cost'!$C$11:$D$55,2,FALSE))=0,"",X23*VLOOKUP($C73,'10. Cost'!$C$11:$D$55,2,FALSE))</f>
        <v/>
      </c>
      <c r="Y73" s="354" t="str">
        <f ca="1">IF((Y23*VLOOKUP($C73,'10. Cost'!$C$11:$D$55,2,FALSE))=0,"",Y23*VLOOKUP($C73,'10. Cost'!$C$11:$D$55,2,FALSE))</f>
        <v/>
      </c>
      <c r="Z73" s="354" t="str">
        <f ca="1">IF((Z23*VLOOKUP($C73,'10. Cost'!$C$11:$D$55,2,FALSE))=0,"",Z23*VLOOKUP($C73,'10. Cost'!$C$11:$D$55,2,FALSE))</f>
        <v/>
      </c>
      <c r="AA73" s="354" t="str">
        <f ca="1">IF((AA23*VLOOKUP($C73,'10. Cost'!$C$11:$D$55,2,FALSE))=0,"",AA23*VLOOKUP($C73,'10. Cost'!$C$11:$D$55,2,FALSE))</f>
        <v/>
      </c>
      <c r="AB73" s="354" t="str">
        <f ca="1">IF((AB23*VLOOKUP($C73,'10. Cost'!$C$11:$D$55,2,FALSE))=0,"",AB23*VLOOKUP($C73,'10. Cost'!$C$11:$D$55,2,FALSE))</f>
        <v/>
      </c>
      <c r="AC73" s="354" t="str">
        <f ca="1">IF((AC23*VLOOKUP($C73,'10. Cost'!$C$11:$D$55,2,FALSE))=0,"",AC23*VLOOKUP($C73,'10. Cost'!$C$11:$D$55,2,FALSE))</f>
        <v/>
      </c>
      <c r="AD73" s="354" t="str">
        <f ca="1">IF((AD23*VLOOKUP($C73,'10. Cost'!$C$11:$D$55,2,FALSE))=0,"",AD23*VLOOKUP($C73,'10. Cost'!$C$11:$D$55,2,FALSE))</f>
        <v/>
      </c>
      <c r="AE73" s="354" t="str">
        <f ca="1">IF((AE23*VLOOKUP($C73,'10. Cost'!$C$11:$D$55,2,FALSE))=0,"",AE23*VLOOKUP($C73,'10. Cost'!$C$11:$D$55,2,FALSE))</f>
        <v/>
      </c>
      <c r="AF73" s="354" t="str">
        <f ca="1">IF((AF23*VLOOKUP($C73,'10. Cost'!$C$11:$D$55,2,FALSE))=0,"",AF23*VLOOKUP($C73,'10. Cost'!$C$11:$D$55,2,FALSE))</f>
        <v/>
      </c>
      <c r="AG73" s="354" t="str">
        <f ca="1">IF((AG23*VLOOKUP($C73,'10. Cost'!$C$11:$D$55,2,FALSE))=0,"",AG23*VLOOKUP($C73,'10. Cost'!$C$11:$D$55,2,FALSE))</f>
        <v/>
      </c>
      <c r="AH73" s="354" t="str">
        <f ca="1">IF((AH23*VLOOKUP($C73,'10. Cost'!$C$11:$D$55,2,FALSE))=0,"",AH23*VLOOKUP($C73,'10. Cost'!$C$11:$D$55,2,FALSE))</f>
        <v/>
      </c>
      <c r="AI73" s="354" t="str">
        <f ca="1">IF((AI23*VLOOKUP($C73,'10. Cost'!$C$11:$D$55,2,FALSE))=0,"",AI23*VLOOKUP($C73,'10. Cost'!$C$11:$D$55,2,FALSE))</f>
        <v/>
      </c>
      <c r="AJ73" s="354" t="str">
        <f ca="1">IF((AJ23*VLOOKUP($C73,'10. Cost'!$C$11:$D$55,2,FALSE))=0,"",AJ23*VLOOKUP($C73,'10. Cost'!$C$11:$D$55,2,FALSE))</f>
        <v/>
      </c>
      <c r="AK73" s="354" t="str">
        <f ca="1">IF((AK23*VLOOKUP($C73,'10. Cost'!$C$11:$D$55,2,FALSE))=0,"",AK23*VLOOKUP($C73,'10. Cost'!$C$11:$D$55,2,FALSE))</f>
        <v/>
      </c>
      <c r="AL73" s="354" t="str">
        <f ca="1">IF((AL23*VLOOKUP($C73,'10. Cost'!$C$11:$D$55,2,FALSE))=0,"",AL23*VLOOKUP($C73,'10. Cost'!$C$11:$D$55,2,FALSE))</f>
        <v/>
      </c>
      <c r="AM73" s="354" t="str">
        <f ca="1">IF((AM23*VLOOKUP($C73,'10. Cost'!$C$11:$D$55,2,FALSE))=0,"",AM23*VLOOKUP($C73,'10. Cost'!$C$11:$D$55,2,FALSE))</f>
        <v/>
      </c>
      <c r="AN73" s="354" t="str">
        <f ca="1">IF((AN23*VLOOKUP($C73,'10. Cost'!$C$11:$D$55,2,FALSE))=0,"",AN23*VLOOKUP($C73,'10. Cost'!$C$11:$D$55,2,FALSE))</f>
        <v/>
      </c>
      <c r="AO73" s="354" t="str">
        <f ca="1">IF((AO23*VLOOKUP($C73,'10. Cost'!$C$11:$D$55,2,FALSE))=0,"",AO23*VLOOKUP($C73,'10. Cost'!$C$11:$D$55,2,FALSE))</f>
        <v/>
      </c>
      <c r="AP73" s="354" t="str">
        <f ca="1">IF((AP23*VLOOKUP($C73,'10. Cost'!$C$11:$D$55,2,FALSE))=0,"",AP23*VLOOKUP($C73,'10. Cost'!$C$11:$D$55,2,FALSE))</f>
        <v/>
      </c>
      <c r="AQ73" s="354" t="str">
        <f ca="1">IF((AQ23*VLOOKUP($C73,'10. Cost'!$C$11:$D$55,2,FALSE))=0,"",AQ23*VLOOKUP($C73,'10. Cost'!$C$11:$D$55,2,FALSE))</f>
        <v/>
      </c>
      <c r="AS73" s="47"/>
    </row>
    <row r="74" spans="2:45" ht="13.2" customHeight="1" x14ac:dyDescent="0.3">
      <c r="B74" s="12"/>
      <c r="C74" s="12" t="str">
        <f t="shared" si="1"/>
        <v>DTG (50) - 30 tab</v>
      </c>
      <c r="D74" s="12" t="str">
        <f t="shared" si="2"/>
        <v>DTG</v>
      </c>
      <c r="E74" s="353">
        <f t="shared" si="2"/>
        <v>1</v>
      </c>
      <c r="F74" s="109">
        <f t="shared" si="2"/>
        <v>1.0166666666666666</v>
      </c>
      <c r="H74" s="354" t="str">
        <f ca="1">IF((H24*VLOOKUP($C74,'10. Cost'!$C$11:$D$55,2,FALSE))=0,"",H24*VLOOKUP($C74,'10. Cost'!$C$11:$D$55,2,FALSE))</f>
        <v/>
      </c>
      <c r="I74" s="354" t="str">
        <f ca="1">IF((I24*VLOOKUP($C74,'10. Cost'!$C$11:$D$55,2,FALSE))=0,"",I24*VLOOKUP($C74,'10. Cost'!$C$11:$D$55,2,FALSE))</f>
        <v/>
      </c>
      <c r="J74" s="354" t="str">
        <f ca="1">IF((J24*VLOOKUP($C74,'10. Cost'!$C$11:$D$55,2,FALSE))=0,"",J24*VLOOKUP($C74,'10. Cost'!$C$11:$D$55,2,FALSE))</f>
        <v/>
      </c>
      <c r="K74" s="354" t="str">
        <f ca="1">IF((K24*VLOOKUP($C74,'10. Cost'!$C$11:$D$55,2,FALSE))=0,"",K24*VLOOKUP($C74,'10. Cost'!$C$11:$D$55,2,FALSE))</f>
        <v/>
      </c>
      <c r="L74" s="354" t="str">
        <f ca="1">IF((L24*VLOOKUP($C74,'10. Cost'!$C$11:$D$55,2,FALSE))=0,"",L24*VLOOKUP($C74,'10. Cost'!$C$11:$D$55,2,FALSE))</f>
        <v/>
      </c>
      <c r="M74" s="354" t="str">
        <f ca="1">IF((M24*VLOOKUP($C74,'10. Cost'!$C$11:$D$55,2,FALSE))=0,"",M24*VLOOKUP($C74,'10. Cost'!$C$11:$D$55,2,FALSE))</f>
        <v/>
      </c>
      <c r="N74" s="354" t="str">
        <f ca="1">IF((N24*VLOOKUP($C74,'10. Cost'!$C$11:$D$55,2,FALSE))=0,"",N24*VLOOKUP($C74,'10. Cost'!$C$11:$D$55,2,FALSE))</f>
        <v/>
      </c>
      <c r="O74" s="354" t="str">
        <f ca="1">IF((O24*VLOOKUP($C74,'10. Cost'!$C$11:$D$55,2,FALSE))=0,"",O24*VLOOKUP($C74,'10. Cost'!$C$11:$D$55,2,FALSE))</f>
        <v/>
      </c>
      <c r="P74" s="354" t="str">
        <f ca="1">IF((P24*VLOOKUP($C74,'10. Cost'!$C$11:$D$55,2,FALSE))=0,"",P24*VLOOKUP($C74,'10. Cost'!$C$11:$D$55,2,FALSE))</f>
        <v/>
      </c>
      <c r="Q74" s="354" t="str">
        <f ca="1">IF((Q24*VLOOKUP($C74,'10. Cost'!$C$11:$D$55,2,FALSE))=0,"",Q24*VLOOKUP($C74,'10. Cost'!$C$11:$D$55,2,FALSE))</f>
        <v/>
      </c>
      <c r="R74" s="354" t="str">
        <f ca="1">IF((R24*VLOOKUP($C74,'10. Cost'!$C$11:$D$55,2,FALSE))=0,"",R24*VLOOKUP($C74,'10. Cost'!$C$11:$D$55,2,FALSE))</f>
        <v/>
      </c>
      <c r="S74" s="354" t="str">
        <f ca="1">IF((S24*VLOOKUP($C74,'10. Cost'!$C$11:$D$55,2,FALSE))=0,"",S24*VLOOKUP($C74,'10. Cost'!$C$11:$D$55,2,FALSE))</f>
        <v/>
      </c>
      <c r="T74" s="354" t="str">
        <f ca="1">IF((T24*VLOOKUP($C74,'10. Cost'!$C$11:$D$55,2,FALSE))=0,"",T24*VLOOKUP($C74,'10. Cost'!$C$11:$D$55,2,FALSE))</f>
        <v/>
      </c>
      <c r="U74" s="354" t="str">
        <f ca="1">IF((U24*VLOOKUP($C74,'10. Cost'!$C$11:$D$55,2,FALSE))=0,"",U24*VLOOKUP($C74,'10. Cost'!$C$11:$D$55,2,FALSE))</f>
        <v/>
      </c>
      <c r="V74" s="354" t="str">
        <f ca="1">IF((V24*VLOOKUP($C74,'10. Cost'!$C$11:$D$55,2,FALSE))=0,"",V24*VLOOKUP($C74,'10. Cost'!$C$11:$D$55,2,FALSE))</f>
        <v/>
      </c>
      <c r="W74" s="354" t="str">
        <f ca="1">IF((W24*VLOOKUP($C74,'10. Cost'!$C$11:$D$55,2,FALSE))=0,"",W24*VLOOKUP($C74,'10. Cost'!$C$11:$D$55,2,FALSE))</f>
        <v/>
      </c>
      <c r="X74" s="354" t="str">
        <f ca="1">IF((X24*VLOOKUP($C74,'10. Cost'!$C$11:$D$55,2,FALSE))=0,"",X24*VLOOKUP($C74,'10. Cost'!$C$11:$D$55,2,FALSE))</f>
        <v/>
      </c>
      <c r="Y74" s="354" t="str">
        <f ca="1">IF((Y24*VLOOKUP($C74,'10. Cost'!$C$11:$D$55,2,FALSE))=0,"",Y24*VLOOKUP($C74,'10. Cost'!$C$11:$D$55,2,FALSE))</f>
        <v/>
      </c>
      <c r="Z74" s="354" t="str">
        <f ca="1">IF((Z24*VLOOKUP($C74,'10. Cost'!$C$11:$D$55,2,FALSE))=0,"",Z24*VLOOKUP($C74,'10. Cost'!$C$11:$D$55,2,FALSE))</f>
        <v/>
      </c>
      <c r="AA74" s="354" t="str">
        <f ca="1">IF((AA24*VLOOKUP($C74,'10. Cost'!$C$11:$D$55,2,FALSE))=0,"",AA24*VLOOKUP($C74,'10. Cost'!$C$11:$D$55,2,FALSE))</f>
        <v/>
      </c>
      <c r="AB74" s="354" t="str">
        <f ca="1">IF((AB24*VLOOKUP($C74,'10. Cost'!$C$11:$D$55,2,FALSE))=0,"",AB24*VLOOKUP($C74,'10. Cost'!$C$11:$D$55,2,FALSE))</f>
        <v/>
      </c>
      <c r="AC74" s="354" t="str">
        <f ca="1">IF((AC24*VLOOKUP($C74,'10. Cost'!$C$11:$D$55,2,FALSE))=0,"",AC24*VLOOKUP($C74,'10. Cost'!$C$11:$D$55,2,FALSE))</f>
        <v/>
      </c>
      <c r="AD74" s="354" t="str">
        <f ca="1">IF((AD24*VLOOKUP($C74,'10. Cost'!$C$11:$D$55,2,FALSE))=0,"",AD24*VLOOKUP($C74,'10. Cost'!$C$11:$D$55,2,FALSE))</f>
        <v/>
      </c>
      <c r="AE74" s="354" t="str">
        <f ca="1">IF((AE24*VLOOKUP($C74,'10. Cost'!$C$11:$D$55,2,FALSE))=0,"",AE24*VLOOKUP($C74,'10. Cost'!$C$11:$D$55,2,FALSE))</f>
        <v/>
      </c>
      <c r="AF74" s="354" t="str">
        <f ca="1">IF((AF24*VLOOKUP($C74,'10. Cost'!$C$11:$D$55,2,FALSE))=0,"",AF24*VLOOKUP($C74,'10. Cost'!$C$11:$D$55,2,FALSE))</f>
        <v/>
      </c>
      <c r="AG74" s="354" t="str">
        <f ca="1">IF((AG24*VLOOKUP($C74,'10. Cost'!$C$11:$D$55,2,FALSE))=0,"",AG24*VLOOKUP($C74,'10. Cost'!$C$11:$D$55,2,FALSE))</f>
        <v/>
      </c>
      <c r="AH74" s="354" t="str">
        <f ca="1">IF((AH24*VLOOKUP($C74,'10. Cost'!$C$11:$D$55,2,FALSE))=0,"",AH24*VLOOKUP($C74,'10. Cost'!$C$11:$D$55,2,FALSE))</f>
        <v/>
      </c>
      <c r="AI74" s="354" t="str">
        <f ca="1">IF((AI24*VLOOKUP($C74,'10. Cost'!$C$11:$D$55,2,FALSE))=0,"",AI24*VLOOKUP($C74,'10. Cost'!$C$11:$D$55,2,FALSE))</f>
        <v/>
      </c>
      <c r="AJ74" s="354" t="str">
        <f ca="1">IF((AJ24*VLOOKUP($C74,'10. Cost'!$C$11:$D$55,2,FALSE))=0,"",AJ24*VLOOKUP($C74,'10. Cost'!$C$11:$D$55,2,FALSE))</f>
        <v/>
      </c>
      <c r="AK74" s="354" t="str">
        <f ca="1">IF((AK24*VLOOKUP($C74,'10. Cost'!$C$11:$D$55,2,FALSE))=0,"",AK24*VLOOKUP($C74,'10. Cost'!$C$11:$D$55,2,FALSE))</f>
        <v/>
      </c>
      <c r="AL74" s="354" t="str">
        <f ca="1">IF((AL24*VLOOKUP($C74,'10. Cost'!$C$11:$D$55,2,FALSE))=0,"",AL24*VLOOKUP($C74,'10. Cost'!$C$11:$D$55,2,FALSE))</f>
        <v/>
      </c>
      <c r="AM74" s="354" t="str">
        <f ca="1">IF((AM24*VLOOKUP($C74,'10. Cost'!$C$11:$D$55,2,FALSE))=0,"",AM24*VLOOKUP($C74,'10. Cost'!$C$11:$D$55,2,FALSE))</f>
        <v/>
      </c>
      <c r="AN74" s="354" t="str">
        <f ca="1">IF((AN24*VLOOKUP($C74,'10. Cost'!$C$11:$D$55,2,FALSE))=0,"",AN24*VLOOKUP($C74,'10. Cost'!$C$11:$D$55,2,FALSE))</f>
        <v/>
      </c>
      <c r="AO74" s="354" t="str">
        <f ca="1">IF((AO24*VLOOKUP($C74,'10. Cost'!$C$11:$D$55,2,FALSE))=0,"",AO24*VLOOKUP($C74,'10. Cost'!$C$11:$D$55,2,FALSE))</f>
        <v/>
      </c>
      <c r="AP74" s="354" t="str">
        <f ca="1">IF((AP24*VLOOKUP($C74,'10. Cost'!$C$11:$D$55,2,FALSE))=0,"",AP24*VLOOKUP($C74,'10. Cost'!$C$11:$D$55,2,FALSE))</f>
        <v/>
      </c>
      <c r="AQ74" s="354" t="str">
        <f ca="1">IF((AQ24*VLOOKUP($C74,'10. Cost'!$C$11:$D$55,2,FALSE))=0,"",AQ24*VLOOKUP($C74,'10. Cost'!$C$11:$D$55,2,FALSE))</f>
        <v/>
      </c>
      <c r="AS74" s="47"/>
    </row>
    <row r="75" spans="2:45" ht="13.2" customHeight="1" x14ac:dyDescent="0.3">
      <c r="B75" s="12"/>
      <c r="C75" s="12" t="str">
        <f t="shared" si="1"/>
        <v>EFV200 (200) - 90 tab</v>
      </c>
      <c r="D75" s="12" t="str">
        <f t="shared" si="2"/>
        <v>EFV200</v>
      </c>
      <c r="E75" s="353">
        <f t="shared" si="2"/>
        <v>1</v>
      </c>
      <c r="F75" s="109">
        <f t="shared" si="2"/>
        <v>0.67777777777777781</v>
      </c>
      <c r="H75" s="354" t="str">
        <f ca="1">IF((H25*VLOOKUP($C75,'10. Cost'!$C$11:$D$55,2,FALSE))=0,"",H25*VLOOKUP($C75,'10. Cost'!$C$11:$D$55,2,FALSE))</f>
        <v/>
      </c>
      <c r="I75" s="354" t="str">
        <f ca="1">IF((I25*VLOOKUP($C75,'10. Cost'!$C$11:$D$55,2,FALSE))=0,"",I25*VLOOKUP($C75,'10. Cost'!$C$11:$D$55,2,FALSE))</f>
        <v/>
      </c>
      <c r="J75" s="354" t="str">
        <f ca="1">IF((J25*VLOOKUP($C75,'10. Cost'!$C$11:$D$55,2,FALSE))=0,"",J25*VLOOKUP($C75,'10. Cost'!$C$11:$D$55,2,FALSE))</f>
        <v/>
      </c>
      <c r="K75" s="354" t="str">
        <f ca="1">IF((K25*VLOOKUP($C75,'10. Cost'!$C$11:$D$55,2,FALSE))=0,"",K25*VLOOKUP($C75,'10. Cost'!$C$11:$D$55,2,FALSE))</f>
        <v/>
      </c>
      <c r="L75" s="354" t="str">
        <f ca="1">IF((L25*VLOOKUP($C75,'10. Cost'!$C$11:$D$55,2,FALSE))=0,"",L25*VLOOKUP($C75,'10. Cost'!$C$11:$D$55,2,FALSE))</f>
        <v/>
      </c>
      <c r="M75" s="354" t="str">
        <f ca="1">IF((M25*VLOOKUP($C75,'10. Cost'!$C$11:$D$55,2,FALSE))=0,"",M25*VLOOKUP($C75,'10. Cost'!$C$11:$D$55,2,FALSE))</f>
        <v/>
      </c>
      <c r="N75" s="354" t="str">
        <f ca="1">IF((N25*VLOOKUP($C75,'10. Cost'!$C$11:$D$55,2,FALSE))=0,"",N25*VLOOKUP($C75,'10. Cost'!$C$11:$D$55,2,FALSE))</f>
        <v/>
      </c>
      <c r="O75" s="354" t="str">
        <f ca="1">IF((O25*VLOOKUP($C75,'10. Cost'!$C$11:$D$55,2,FALSE))=0,"",O25*VLOOKUP($C75,'10. Cost'!$C$11:$D$55,2,FALSE))</f>
        <v/>
      </c>
      <c r="P75" s="354" t="str">
        <f ca="1">IF((P25*VLOOKUP($C75,'10. Cost'!$C$11:$D$55,2,FALSE))=0,"",P25*VLOOKUP($C75,'10. Cost'!$C$11:$D$55,2,FALSE))</f>
        <v/>
      </c>
      <c r="Q75" s="354" t="str">
        <f ca="1">IF((Q25*VLOOKUP($C75,'10. Cost'!$C$11:$D$55,2,FALSE))=0,"",Q25*VLOOKUP($C75,'10. Cost'!$C$11:$D$55,2,FALSE))</f>
        <v/>
      </c>
      <c r="R75" s="354" t="str">
        <f ca="1">IF((R25*VLOOKUP($C75,'10. Cost'!$C$11:$D$55,2,FALSE))=0,"",R25*VLOOKUP($C75,'10. Cost'!$C$11:$D$55,2,FALSE))</f>
        <v/>
      </c>
      <c r="S75" s="354" t="str">
        <f ca="1">IF((S25*VLOOKUP($C75,'10. Cost'!$C$11:$D$55,2,FALSE))=0,"",S25*VLOOKUP($C75,'10. Cost'!$C$11:$D$55,2,FALSE))</f>
        <v/>
      </c>
      <c r="T75" s="354" t="str">
        <f ca="1">IF((T25*VLOOKUP($C75,'10. Cost'!$C$11:$D$55,2,FALSE))=0,"",T25*VLOOKUP($C75,'10. Cost'!$C$11:$D$55,2,FALSE))</f>
        <v/>
      </c>
      <c r="U75" s="354" t="str">
        <f ca="1">IF((U25*VLOOKUP($C75,'10. Cost'!$C$11:$D$55,2,FALSE))=0,"",U25*VLOOKUP($C75,'10. Cost'!$C$11:$D$55,2,FALSE))</f>
        <v/>
      </c>
      <c r="V75" s="354" t="str">
        <f ca="1">IF((V25*VLOOKUP($C75,'10. Cost'!$C$11:$D$55,2,FALSE))=0,"",V25*VLOOKUP($C75,'10. Cost'!$C$11:$D$55,2,FALSE))</f>
        <v/>
      </c>
      <c r="W75" s="354" t="str">
        <f ca="1">IF((W25*VLOOKUP($C75,'10. Cost'!$C$11:$D$55,2,FALSE))=0,"",W25*VLOOKUP($C75,'10. Cost'!$C$11:$D$55,2,FALSE))</f>
        <v/>
      </c>
      <c r="X75" s="354" t="str">
        <f ca="1">IF((X25*VLOOKUP($C75,'10. Cost'!$C$11:$D$55,2,FALSE))=0,"",X25*VLOOKUP($C75,'10. Cost'!$C$11:$D$55,2,FALSE))</f>
        <v/>
      </c>
      <c r="Y75" s="354" t="str">
        <f ca="1">IF((Y25*VLOOKUP($C75,'10. Cost'!$C$11:$D$55,2,FALSE))=0,"",Y25*VLOOKUP($C75,'10. Cost'!$C$11:$D$55,2,FALSE))</f>
        <v/>
      </c>
      <c r="Z75" s="354" t="str">
        <f ca="1">IF((Z25*VLOOKUP($C75,'10. Cost'!$C$11:$D$55,2,FALSE))=0,"",Z25*VLOOKUP($C75,'10. Cost'!$C$11:$D$55,2,FALSE))</f>
        <v/>
      </c>
      <c r="AA75" s="354" t="str">
        <f ca="1">IF((AA25*VLOOKUP($C75,'10. Cost'!$C$11:$D$55,2,FALSE))=0,"",AA25*VLOOKUP($C75,'10. Cost'!$C$11:$D$55,2,FALSE))</f>
        <v/>
      </c>
      <c r="AB75" s="354" t="str">
        <f ca="1">IF((AB25*VLOOKUP($C75,'10. Cost'!$C$11:$D$55,2,FALSE))=0,"",AB25*VLOOKUP($C75,'10. Cost'!$C$11:$D$55,2,FALSE))</f>
        <v/>
      </c>
      <c r="AC75" s="354" t="str">
        <f ca="1">IF((AC25*VLOOKUP($C75,'10. Cost'!$C$11:$D$55,2,FALSE))=0,"",AC25*VLOOKUP($C75,'10. Cost'!$C$11:$D$55,2,FALSE))</f>
        <v/>
      </c>
      <c r="AD75" s="354" t="str">
        <f ca="1">IF((AD25*VLOOKUP($C75,'10. Cost'!$C$11:$D$55,2,FALSE))=0,"",AD25*VLOOKUP($C75,'10. Cost'!$C$11:$D$55,2,FALSE))</f>
        <v/>
      </c>
      <c r="AE75" s="354" t="str">
        <f ca="1">IF((AE25*VLOOKUP($C75,'10. Cost'!$C$11:$D$55,2,FALSE))=0,"",AE25*VLOOKUP($C75,'10. Cost'!$C$11:$D$55,2,FALSE))</f>
        <v/>
      </c>
      <c r="AF75" s="354" t="str">
        <f ca="1">IF((AF25*VLOOKUP($C75,'10. Cost'!$C$11:$D$55,2,FALSE))=0,"",AF25*VLOOKUP($C75,'10. Cost'!$C$11:$D$55,2,FALSE))</f>
        <v/>
      </c>
      <c r="AG75" s="354" t="str">
        <f ca="1">IF((AG25*VLOOKUP($C75,'10. Cost'!$C$11:$D$55,2,FALSE))=0,"",AG25*VLOOKUP($C75,'10. Cost'!$C$11:$D$55,2,FALSE))</f>
        <v/>
      </c>
      <c r="AH75" s="354" t="str">
        <f ca="1">IF((AH25*VLOOKUP($C75,'10. Cost'!$C$11:$D$55,2,FALSE))=0,"",AH25*VLOOKUP($C75,'10. Cost'!$C$11:$D$55,2,FALSE))</f>
        <v/>
      </c>
      <c r="AI75" s="354" t="str">
        <f ca="1">IF((AI25*VLOOKUP($C75,'10. Cost'!$C$11:$D$55,2,FALSE))=0,"",AI25*VLOOKUP($C75,'10. Cost'!$C$11:$D$55,2,FALSE))</f>
        <v/>
      </c>
      <c r="AJ75" s="354" t="str">
        <f ca="1">IF((AJ25*VLOOKUP($C75,'10. Cost'!$C$11:$D$55,2,FALSE))=0,"",AJ25*VLOOKUP($C75,'10. Cost'!$C$11:$D$55,2,FALSE))</f>
        <v/>
      </c>
      <c r="AK75" s="354" t="str">
        <f ca="1">IF((AK25*VLOOKUP($C75,'10. Cost'!$C$11:$D$55,2,FALSE))=0,"",AK25*VLOOKUP($C75,'10. Cost'!$C$11:$D$55,2,FALSE))</f>
        <v/>
      </c>
      <c r="AL75" s="354" t="str">
        <f ca="1">IF((AL25*VLOOKUP($C75,'10. Cost'!$C$11:$D$55,2,FALSE))=0,"",AL25*VLOOKUP($C75,'10. Cost'!$C$11:$D$55,2,FALSE))</f>
        <v/>
      </c>
      <c r="AM75" s="354" t="str">
        <f ca="1">IF((AM25*VLOOKUP($C75,'10. Cost'!$C$11:$D$55,2,FALSE))=0,"",AM25*VLOOKUP($C75,'10. Cost'!$C$11:$D$55,2,FALSE))</f>
        <v/>
      </c>
      <c r="AN75" s="354" t="str">
        <f ca="1">IF((AN25*VLOOKUP($C75,'10. Cost'!$C$11:$D$55,2,FALSE))=0,"",AN25*VLOOKUP($C75,'10. Cost'!$C$11:$D$55,2,FALSE))</f>
        <v/>
      </c>
      <c r="AO75" s="354" t="str">
        <f ca="1">IF((AO25*VLOOKUP($C75,'10. Cost'!$C$11:$D$55,2,FALSE))=0,"",AO25*VLOOKUP($C75,'10. Cost'!$C$11:$D$55,2,FALSE))</f>
        <v/>
      </c>
      <c r="AP75" s="354" t="str">
        <f ca="1">IF((AP25*VLOOKUP($C75,'10. Cost'!$C$11:$D$55,2,FALSE))=0,"",AP25*VLOOKUP($C75,'10. Cost'!$C$11:$D$55,2,FALSE))</f>
        <v/>
      </c>
      <c r="AQ75" s="354" t="str">
        <f ca="1">IF((AQ25*VLOOKUP($C75,'10. Cost'!$C$11:$D$55,2,FALSE))=0,"",AQ25*VLOOKUP($C75,'10. Cost'!$C$11:$D$55,2,FALSE))</f>
        <v/>
      </c>
      <c r="AS75" s="47"/>
    </row>
    <row r="76" spans="2:45" ht="13.2" customHeight="1" x14ac:dyDescent="0.3">
      <c r="B76" s="12"/>
      <c r="C76" s="12" t="str">
        <f t="shared" si="1"/>
        <v>EFV600 (600) - 30 tab</v>
      </c>
      <c r="D76" s="12" t="str">
        <f t="shared" si="2"/>
        <v>EFV600</v>
      </c>
      <c r="E76" s="353">
        <f t="shared" si="2"/>
        <v>1</v>
      </c>
      <c r="F76" s="109">
        <f t="shared" si="2"/>
        <v>1.0166666666666666</v>
      </c>
      <c r="H76" s="354" t="str">
        <f ca="1">IF((H26*VLOOKUP($C76,'10. Cost'!$C$11:$D$55,2,FALSE))=0,"",H26*VLOOKUP($C76,'10. Cost'!$C$11:$D$55,2,FALSE))</f>
        <v/>
      </c>
      <c r="I76" s="354" t="str">
        <f ca="1">IF((I26*VLOOKUP($C76,'10. Cost'!$C$11:$D$55,2,FALSE))=0,"",I26*VLOOKUP($C76,'10. Cost'!$C$11:$D$55,2,FALSE))</f>
        <v/>
      </c>
      <c r="J76" s="354" t="str">
        <f ca="1">IF((J26*VLOOKUP($C76,'10. Cost'!$C$11:$D$55,2,FALSE))=0,"",J26*VLOOKUP($C76,'10. Cost'!$C$11:$D$55,2,FALSE))</f>
        <v/>
      </c>
      <c r="K76" s="354" t="str">
        <f ca="1">IF((K26*VLOOKUP($C76,'10. Cost'!$C$11:$D$55,2,FALSE))=0,"",K26*VLOOKUP($C76,'10. Cost'!$C$11:$D$55,2,FALSE))</f>
        <v/>
      </c>
      <c r="L76" s="354" t="str">
        <f ca="1">IF((L26*VLOOKUP($C76,'10. Cost'!$C$11:$D$55,2,FALSE))=0,"",L26*VLOOKUP($C76,'10. Cost'!$C$11:$D$55,2,FALSE))</f>
        <v/>
      </c>
      <c r="M76" s="354" t="str">
        <f ca="1">IF((M26*VLOOKUP($C76,'10. Cost'!$C$11:$D$55,2,FALSE))=0,"",M26*VLOOKUP($C76,'10. Cost'!$C$11:$D$55,2,FALSE))</f>
        <v/>
      </c>
      <c r="N76" s="354" t="str">
        <f ca="1">IF((N26*VLOOKUP($C76,'10. Cost'!$C$11:$D$55,2,FALSE))=0,"",N26*VLOOKUP($C76,'10. Cost'!$C$11:$D$55,2,FALSE))</f>
        <v/>
      </c>
      <c r="O76" s="354" t="str">
        <f ca="1">IF((O26*VLOOKUP($C76,'10. Cost'!$C$11:$D$55,2,FALSE))=0,"",O26*VLOOKUP($C76,'10. Cost'!$C$11:$D$55,2,FALSE))</f>
        <v/>
      </c>
      <c r="P76" s="354" t="str">
        <f ca="1">IF((P26*VLOOKUP($C76,'10. Cost'!$C$11:$D$55,2,FALSE))=0,"",P26*VLOOKUP($C76,'10. Cost'!$C$11:$D$55,2,FALSE))</f>
        <v/>
      </c>
      <c r="Q76" s="354" t="str">
        <f ca="1">IF((Q26*VLOOKUP($C76,'10. Cost'!$C$11:$D$55,2,FALSE))=0,"",Q26*VLOOKUP($C76,'10. Cost'!$C$11:$D$55,2,FALSE))</f>
        <v/>
      </c>
      <c r="R76" s="354" t="str">
        <f ca="1">IF((R26*VLOOKUP($C76,'10. Cost'!$C$11:$D$55,2,FALSE))=0,"",R26*VLOOKUP($C76,'10. Cost'!$C$11:$D$55,2,FALSE))</f>
        <v/>
      </c>
      <c r="S76" s="354" t="str">
        <f ca="1">IF((S26*VLOOKUP($C76,'10. Cost'!$C$11:$D$55,2,FALSE))=0,"",S26*VLOOKUP($C76,'10. Cost'!$C$11:$D$55,2,FALSE))</f>
        <v/>
      </c>
      <c r="T76" s="354" t="str">
        <f ca="1">IF((T26*VLOOKUP($C76,'10. Cost'!$C$11:$D$55,2,FALSE))=0,"",T26*VLOOKUP($C76,'10. Cost'!$C$11:$D$55,2,FALSE))</f>
        <v/>
      </c>
      <c r="U76" s="354" t="str">
        <f ca="1">IF((U26*VLOOKUP($C76,'10. Cost'!$C$11:$D$55,2,FALSE))=0,"",U26*VLOOKUP($C76,'10. Cost'!$C$11:$D$55,2,FALSE))</f>
        <v/>
      </c>
      <c r="V76" s="354" t="str">
        <f ca="1">IF((V26*VLOOKUP($C76,'10. Cost'!$C$11:$D$55,2,FALSE))=0,"",V26*VLOOKUP($C76,'10. Cost'!$C$11:$D$55,2,FALSE))</f>
        <v/>
      </c>
      <c r="W76" s="354" t="str">
        <f ca="1">IF((W26*VLOOKUP($C76,'10. Cost'!$C$11:$D$55,2,FALSE))=0,"",W26*VLOOKUP($C76,'10. Cost'!$C$11:$D$55,2,FALSE))</f>
        <v/>
      </c>
      <c r="X76" s="354" t="str">
        <f ca="1">IF((X26*VLOOKUP($C76,'10. Cost'!$C$11:$D$55,2,FALSE))=0,"",X26*VLOOKUP($C76,'10. Cost'!$C$11:$D$55,2,FALSE))</f>
        <v/>
      </c>
      <c r="Y76" s="354" t="str">
        <f ca="1">IF((Y26*VLOOKUP($C76,'10. Cost'!$C$11:$D$55,2,FALSE))=0,"",Y26*VLOOKUP($C76,'10. Cost'!$C$11:$D$55,2,FALSE))</f>
        <v/>
      </c>
      <c r="Z76" s="354" t="str">
        <f ca="1">IF((Z26*VLOOKUP($C76,'10. Cost'!$C$11:$D$55,2,FALSE))=0,"",Z26*VLOOKUP($C76,'10. Cost'!$C$11:$D$55,2,FALSE))</f>
        <v/>
      </c>
      <c r="AA76" s="354" t="str">
        <f ca="1">IF((AA26*VLOOKUP($C76,'10. Cost'!$C$11:$D$55,2,FALSE))=0,"",AA26*VLOOKUP($C76,'10. Cost'!$C$11:$D$55,2,FALSE))</f>
        <v/>
      </c>
      <c r="AB76" s="354" t="str">
        <f ca="1">IF((AB26*VLOOKUP($C76,'10. Cost'!$C$11:$D$55,2,FALSE))=0,"",AB26*VLOOKUP($C76,'10. Cost'!$C$11:$D$55,2,FALSE))</f>
        <v/>
      </c>
      <c r="AC76" s="354" t="str">
        <f ca="1">IF((AC26*VLOOKUP($C76,'10. Cost'!$C$11:$D$55,2,FALSE))=0,"",AC26*VLOOKUP($C76,'10. Cost'!$C$11:$D$55,2,FALSE))</f>
        <v/>
      </c>
      <c r="AD76" s="354" t="str">
        <f ca="1">IF((AD26*VLOOKUP($C76,'10. Cost'!$C$11:$D$55,2,FALSE))=0,"",AD26*VLOOKUP($C76,'10. Cost'!$C$11:$D$55,2,FALSE))</f>
        <v/>
      </c>
      <c r="AE76" s="354" t="str">
        <f ca="1">IF((AE26*VLOOKUP($C76,'10. Cost'!$C$11:$D$55,2,FALSE))=0,"",AE26*VLOOKUP($C76,'10. Cost'!$C$11:$D$55,2,FALSE))</f>
        <v/>
      </c>
      <c r="AF76" s="354" t="str">
        <f ca="1">IF((AF26*VLOOKUP($C76,'10. Cost'!$C$11:$D$55,2,FALSE))=0,"",AF26*VLOOKUP($C76,'10. Cost'!$C$11:$D$55,2,FALSE))</f>
        <v/>
      </c>
      <c r="AG76" s="354" t="str">
        <f ca="1">IF((AG26*VLOOKUP($C76,'10. Cost'!$C$11:$D$55,2,FALSE))=0,"",AG26*VLOOKUP($C76,'10. Cost'!$C$11:$D$55,2,FALSE))</f>
        <v/>
      </c>
      <c r="AH76" s="354" t="str">
        <f ca="1">IF((AH26*VLOOKUP($C76,'10. Cost'!$C$11:$D$55,2,FALSE))=0,"",AH26*VLOOKUP($C76,'10. Cost'!$C$11:$D$55,2,FALSE))</f>
        <v/>
      </c>
      <c r="AI76" s="354" t="str">
        <f ca="1">IF((AI26*VLOOKUP($C76,'10. Cost'!$C$11:$D$55,2,FALSE))=0,"",AI26*VLOOKUP($C76,'10. Cost'!$C$11:$D$55,2,FALSE))</f>
        <v/>
      </c>
      <c r="AJ76" s="354" t="str">
        <f ca="1">IF((AJ26*VLOOKUP($C76,'10. Cost'!$C$11:$D$55,2,FALSE))=0,"",AJ26*VLOOKUP($C76,'10. Cost'!$C$11:$D$55,2,FALSE))</f>
        <v/>
      </c>
      <c r="AK76" s="354" t="str">
        <f ca="1">IF((AK26*VLOOKUP($C76,'10. Cost'!$C$11:$D$55,2,FALSE))=0,"",AK26*VLOOKUP($C76,'10. Cost'!$C$11:$D$55,2,FALSE))</f>
        <v/>
      </c>
      <c r="AL76" s="354" t="str">
        <f ca="1">IF((AL26*VLOOKUP($C76,'10. Cost'!$C$11:$D$55,2,FALSE))=0,"",AL26*VLOOKUP($C76,'10. Cost'!$C$11:$D$55,2,FALSE))</f>
        <v/>
      </c>
      <c r="AM76" s="354" t="str">
        <f ca="1">IF((AM26*VLOOKUP($C76,'10. Cost'!$C$11:$D$55,2,FALSE))=0,"",AM26*VLOOKUP($C76,'10. Cost'!$C$11:$D$55,2,FALSE))</f>
        <v/>
      </c>
      <c r="AN76" s="354" t="str">
        <f ca="1">IF((AN26*VLOOKUP($C76,'10. Cost'!$C$11:$D$55,2,FALSE))=0,"",AN26*VLOOKUP($C76,'10. Cost'!$C$11:$D$55,2,FALSE))</f>
        <v/>
      </c>
      <c r="AO76" s="354" t="str">
        <f ca="1">IF((AO26*VLOOKUP($C76,'10. Cost'!$C$11:$D$55,2,FALSE))=0,"",AO26*VLOOKUP($C76,'10. Cost'!$C$11:$D$55,2,FALSE))</f>
        <v/>
      </c>
      <c r="AP76" s="354" t="str">
        <f ca="1">IF((AP26*VLOOKUP($C76,'10. Cost'!$C$11:$D$55,2,FALSE))=0,"",AP26*VLOOKUP($C76,'10. Cost'!$C$11:$D$55,2,FALSE))</f>
        <v/>
      </c>
      <c r="AQ76" s="354" t="str">
        <f ca="1">IF((AQ26*VLOOKUP($C76,'10. Cost'!$C$11:$D$55,2,FALSE))=0,"",AQ26*VLOOKUP($C76,'10. Cost'!$C$11:$D$55,2,FALSE))</f>
        <v/>
      </c>
      <c r="AS76" s="47"/>
    </row>
    <row r="77" spans="2:45" ht="13.2" customHeight="1" x14ac:dyDescent="0.3">
      <c r="B77" s="12"/>
      <c r="C77" s="12" t="str">
        <f t="shared" si="1"/>
        <v>ETV (100) - 120 tab</v>
      </c>
      <c r="D77" s="12" t="str">
        <f t="shared" si="2"/>
        <v>ETV</v>
      </c>
      <c r="E77" s="353">
        <f t="shared" si="2"/>
        <v>1</v>
      </c>
      <c r="F77" s="109">
        <f t="shared" si="2"/>
        <v>1.0166666666666666</v>
      </c>
      <c r="H77" s="354" t="str">
        <f ca="1">IF((H27*VLOOKUP($C77,'10. Cost'!$C$11:$D$55,2,FALSE))=0,"",H27*VLOOKUP($C77,'10. Cost'!$C$11:$D$55,2,FALSE))</f>
        <v/>
      </c>
      <c r="I77" s="354" t="str">
        <f ca="1">IF((I27*VLOOKUP($C77,'10. Cost'!$C$11:$D$55,2,FALSE))=0,"",I27*VLOOKUP($C77,'10. Cost'!$C$11:$D$55,2,FALSE))</f>
        <v/>
      </c>
      <c r="J77" s="354" t="str">
        <f ca="1">IF((J27*VLOOKUP($C77,'10. Cost'!$C$11:$D$55,2,FALSE))=0,"",J27*VLOOKUP($C77,'10. Cost'!$C$11:$D$55,2,FALSE))</f>
        <v/>
      </c>
      <c r="K77" s="354" t="str">
        <f ca="1">IF((K27*VLOOKUP($C77,'10. Cost'!$C$11:$D$55,2,FALSE))=0,"",K27*VLOOKUP($C77,'10. Cost'!$C$11:$D$55,2,FALSE))</f>
        <v/>
      </c>
      <c r="L77" s="354" t="str">
        <f ca="1">IF((L27*VLOOKUP($C77,'10. Cost'!$C$11:$D$55,2,FALSE))=0,"",L27*VLOOKUP($C77,'10. Cost'!$C$11:$D$55,2,FALSE))</f>
        <v/>
      </c>
      <c r="M77" s="354" t="str">
        <f ca="1">IF((M27*VLOOKUP($C77,'10. Cost'!$C$11:$D$55,2,FALSE))=0,"",M27*VLOOKUP($C77,'10. Cost'!$C$11:$D$55,2,FALSE))</f>
        <v/>
      </c>
      <c r="N77" s="354" t="str">
        <f ca="1">IF((N27*VLOOKUP($C77,'10. Cost'!$C$11:$D$55,2,FALSE))=0,"",N27*VLOOKUP($C77,'10. Cost'!$C$11:$D$55,2,FALSE))</f>
        <v/>
      </c>
      <c r="O77" s="354" t="str">
        <f ca="1">IF((O27*VLOOKUP($C77,'10. Cost'!$C$11:$D$55,2,FALSE))=0,"",O27*VLOOKUP($C77,'10. Cost'!$C$11:$D$55,2,FALSE))</f>
        <v/>
      </c>
      <c r="P77" s="354" t="str">
        <f ca="1">IF((P27*VLOOKUP($C77,'10. Cost'!$C$11:$D$55,2,FALSE))=0,"",P27*VLOOKUP($C77,'10. Cost'!$C$11:$D$55,2,FALSE))</f>
        <v/>
      </c>
      <c r="Q77" s="354" t="str">
        <f ca="1">IF((Q27*VLOOKUP($C77,'10. Cost'!$C$11:$D$55,2,FALSE))=0,"",Q27*VLOOKUP($C77,'10. Cost'!$C$11:$D$55,2,FALSE))</f>
        <v/>
      </c>
      <c r="R77" s="354" t="str">
        <f ca="1">IF((R27*VLOOKUP($C77,'10. Cost'!$C$11:$D$55,2,FALSE))=0,"",R27*VLOOKUP($C77,'10. Cost'!$C$11:$D$55,2,FALSE))</f>
        <v/>
      </c>
      <c r="S77" s="354" t="str">
        <f ca="1">IF((S27*VLOOKUP($C77,'10. Cost'!$C$11:$D$55,2,FALSE))=0,"",S27*VLOOKUP($C77,'10. Cost'!$C$11:$D$55,2,FALSE))</f>
        <v/>
      </c>
      <c r="T77" s="354" t="str">
        <f ca="1">IF((T27*VLOOKUP($C77,'10. Cost'!$C$11:$D$55,2,FALSE))=0,"",T27*VLOOKUP($C77,'10. Cost'!$C$11:$D$55,2,FALSE))</f>
        <v/>
      </c>
      <c r="U77" s="354" t="str">
        <f ca="1">IF((U27*VLOOKUP($C77,'10. Cost'!$C$11:$D$55,2,FALSE))=0,"",U27*VLOOKUP($C77,'10. Cost'!$C$11:$D$55,2,FALSE))</f>
        <v/>
      </c>
      <c r="V77" s="354" t="str">
        <f ca="1">IF((V27*VLOOKUP($C77,'10. Cost'!$C$11:$D$55,2,FALSE))=0,"",V27*VLOOKUP($C77,'10. Cost'!$C$11:$D$55,2,FALSE))</f>
        <v/>
      </c>
      <c r="W77" s="354" t="str">
        <f ca="1">IF((W27*VLOOKUP($C77,'10. Cost'!$C$11:$D$55,2,FALSE))=0,"",W27*VLOOKUP($C77,'10. Cost'!$C$11:$D$55,2,FALSE))</f>
        <v/>
      </c>
      <c r="X77" s="354" t="str">
        <f ca="1">IF((X27*VLOOKUP($C77,'10. Cost'!$C$11:$D$55,2,FALSE))=0,"",X27*VLOOKUP($C77,'10. Cost'!$C$11:$D$55,2,FALSE))</f>
        <v/>
      </c>
      <c r="Y77" s="354" t="str">
        <f ca="1">IF((Y27*VLOOKUP($C77,'10. Cost'!$C$11:$D$55,2,FALSE))=0,"",Y27*VLOOKUP($C77,'10. Cost'!$C$11:$D$55,2,FALSE))</f>
        <v/>
      </c>
      <c r="Z77" s="354" t="str">
        <f ca="1">IF((Z27*VLOOKUP($C77,'10. Cost'!$C$11:$D$55,2,FALSE))=0,"",Z27*VLOOKUP($C77,'10. Cost'!$C$11:$D$55,2,FALSE))</f>
        <v/>
      </c>
      <c r="AA77" s="354" t="str">
        <f ca="1">IF((AA27*VLOOKUP($C77,'10. Cost'!$C$11:$D$55,2,FALSE))=0,"",AA27*VLOOKUP($C77,'10. Cost'!$C$11:$D$55,2,FALSE))</f>
        <v/>
      </c>
      <c r="AB77" s="354" t="str">
        <f ca="1">IF((AB27*VLOOKUP($C77,'10. Cost'!$C$11:$D$55,2,FALSE))=0,"",AB27*VLOOKUP($C77,'10. Cost'!$C$11:$D$55,2,FALSE))</f>
        <v/>
      </c>
      <c r="AC77" s="354" t="str">
        <f ca="1">IF((AC27*VLOOKUP($C77,'10. Cost'!$C$11:$D$55,2,FALSE))=0,"",AC27*VLOOKUP($C77,'10. Cost'!$C$11:$D$55,2,FALSE))</f>
        <v/>
      </c>
      <c r="AD77" s="354" t="str">
        <f ca="1">IF((AD27*VLOOKUP($C77,'10. Cost'!$C$11:$D$55,2,FALSE))=0,"",AD27*VLOOKUP($C77,'10. Cost'!$C$11:$D$55,2,FALSE))</f>
        <v/>
      </c>
      <c r="AE77" s="354" t="str">
        <f ca="1">IF((AE27*VLOOKUP($C77,'10. Cost'!$C$11:$D$55,2,FALSE))=0,"",AE27*VLOOKUP($C77,'10. Cost'!$C$11:$D$55,2,FALSE))</f>
        <v/>
      </c>
      <c r="AF77" s="354" t="str">
        <f ca="1">IF((AF27*VLOOKUP($C77,'10. Cost'!$C$11:$D$55,2,FALSE))=0,"",AF27*VLOOKUP($C77,'10. Cost'!$C$11:$D$55,2,FALSE))</f>
        <v/>
      </c>
      <c r="AG77" s="354" t="str">
        <f ca="1">IF((AG27*VLOOKUP($C77,'10. Cost'!$C$11:$D$55,2,FALSE))=0,"",AG27*VLOOKUP($C77,'10. Cost'!$C$11:$D$55,2,FALSE))</f>
        <v/>
      </c>
      <c r="AH77" s="354" t="str">
        <f ca="1">IF((AH27*VLOOKUP($C77,'10. Cost'!$C$11:$D$55,2,FALSE))=0,"",AH27*VLOOKUP($C77,'10. Cost'!$C$11:$D$55,2,FALSE))</f>
        <v/>
      </c>
      <c r="AI77" s="354" t="str">
        <f ca="1">IF((AI27*VLOOKUP($C77,'10. Cost'!$C$11:$D$55,2,FALSE))=0,"",AI27*VLOOKUP($C77,'10. Cost'!$C$11:$D$55,2,FALSE))</f>
        <v/>
      </c>
      <c r="AJ77" s="354" t="str">
        <f ca="1">IF((AJ27*VLOOKUP($C77,'10. Cost'!$C$11:$D$55,2,FALSE))=0,"",AJ27*VLOOKUP($C77,'10. Cost'!$C$11:$D$55,2,FALSE))</f>
        <v/>
      </c>
      <c r="AK77" s="354" t="str">
        <f ca="1">IF((AK27*VLOOKUP($C77,'10. Cost'!$C$11:$D$55,2,FALSE))=0,"",AK27*VLOOKUP($C77,'10. Cost'!$C$11:$D$55,2,FALSE))</f>
        <v/>
      </c>
      <c r="AL77" s="354" t="str">
        <f ca="1">IF((AL27*VLOOKUP($C77,'10. Cost'!$C$11:$D$55,2,FALSE))=0,"",AL27*VLOOKUP($C77,'10. Cost'!$C$11:$D$55,2,FALSE))</f>
        <v/>
      </c>
      <c r="AM77" s="354" t="str">
        <f ca="1">IF((AM27*VLOOKUP($C77,'10. Cost'!$C$11:$D$55,2,FALSE))=0,"",AM27*VLOOKUP($C77,'10. Cost'!$C$11:$D$55,2,FALSE))</f>
        <v/>
      </c>
      <c r="AN77" s="354" t="str">
        <f ca="1">IF((AN27*VLOOKUP($C77,'10. Cost'!$C$11:$D$55,2,FALSE))=0,"",AN27*VLOOKUP($C77,'10. Cost'!$C$11:$D$55,2,FALSE))</f>
        <v/>
      </c>
      <c r="AO77" s="354" t="str">
        <f ca="1">IF((AO27*VLOOKUP($C77,'10. Cost'!$C$11:$D$55,2,FALSE))=0,"",AO27*VLOOKUP($C77,'10. Cost'!$C$11:$D$55,2,FALSE))</f>
        <v/>
      </c>
      <c r="AP77" s="354" t="str">
        <f ca="1">IF((AP27*VLOOKUP($C77,'10. Cost'!$C$11:$D$55,2,FALSE))=0,"",AP27*VLOOKUP($C77,'10. Cost'!$C$11:$D$55,2,FALSE))</f>
        <v/>
      </c>
      <c r="AQ77" s="354" t="str">
        <f ca="1">IF((AQ27*VLOOKUP($C77,'10. Cost'!$C$11:$D$55,2,FALSE))=0,"",AQ27*VLOOKUP($C77,'10. Cost'!$C$11:$D$55,2,FALSE))</f>
        <v/>
      </c>
      <c r="AS77" s="47"/>
    </row>
    <row r="78" spans="2:45" ht="13.2" customHeight="1" x14ac:dyDescent="0.3">
      <c r="B78" s="12"/>
      <c r="C78" s="12" t="str">
        <f t="shared" si="1"/>
        <v>ETV (200) - 60 tab</v>
      </c>
      <c r="D78" s="12" t="str">
        <f t="shared" si="2"/>
        <v>ETV</v>
      </c>
      <c r="E78" s="353">
        <f t="shared" si="2"/>
        <v>0</v>
      </c>
      <c r="F78" s="109">
        <f t="shared" si="2"/>
        <v>1.0166666666666666</v>
      </c>
      <c r="H78" s="354" t="str">
        <f ca="1">IF((H28*VLOOKUP($C78,'10. Cost'!$C$11:$D$55,2,FALSE))=0,"",H28*VLOOKUP($C78,'10. Cost'!$C$11:$D$55,2,FALSE))</f>
        <v/>
      </c>
      <c r="I78" s="354" t="str">
        <f ca="1">IF((I28*VLOOKUP($C78,'10. Cost'!$C$11:$D$55,2,FALSE))=0,"",I28*VLOOKUP($C78,'10. Cost'!$C$11:$D$55,2,FALSE))</f>
        <v/>
      </c>
      <c r="J78" s="354" t="str">
        <f ca="1">IF((J28*VLOOKUP($C78,'10. Cost'!$C$11:$D$55,2,FALSE))=0,"",J28*VLOOKUP($C78,'10. Cost'!$C$11:$D$55,2,FALSE))</f>
        <v/>
      </c>
      <c r="K78" s="354" t="str">
        <f ca="1">IF((K28*VLOOKUP($C78,'10. Cost'!$C$11:$D$55,2,FALSE))=0,"",K28*VLOOKUP($C78,'10. Cost'!$C$11:$D$55,2,FALSE))</f>
        <v/>
      </c>
      <c r="L78" s="354" t="str">
        <f ca="1">IF((L28*VLOOKUP($C78,'10. Cost'!$C$11:$D$55,2,FALSE))=0,"",L28*VLOOKUP($C78,'10. Cost'!$C$11:$D$55,2,FALSE))</f>
        <v/>
      </c>
      <c r="M78" s="354" t="str">
        <f ca="1">IF((M28*VLOOKUP($C78,'10. Cost'!$C$11:$D$55,2,FALSE))=0,"",M28*VLOOKUP($C78,'10. Cost'!$C$11:$D$55,2,FALSE))</f>
        <v/>
      </c>
      <c r="N78" s="354" t="str">
        <f ca="1">IF((N28*VLOOKUP($C78,'10. Cost'!$C$11:$D$55,2,FALSE))=0,"",N28*VLOOKUP($C78,'10. Cost'!$C$11:$D$55,2,FALSE))</f>
        <v/>
      </c>
      <c r="O78" s="354" t="str">
        <f ca="1">IF((O28*VLOOKUP($C78,'10. Cost'!$C$11:$D$55,2,FALSE))=0,"",O28*VLOOKUP($C78,'10. Cost'!$C$11:$D$55,2,FALSE))</f>
        <v/>
      </c>
      <c r="P78" s="354" t="str">
        <f ca="1">IF((P28*VLOOKUP($C78,'10. Cost'!$C$11:$D$55,2,FALSE))=0,"",P28*VLOOKUP($C78,'10. Cost'!$C$11:$D$55,2,FALSE))</f>
        <v/>
      </c>
      <c r="Q78" s="354" t="str">
        <f ca="1">IF((Q28*VLOOKUP($C78,'10. Cost'!$C$11:$D$55,2,FALSE))=0,"",Q28*VLOOKUP($C78,'10. Cost'!$C$11:$D$55,2,FALSE))</f>
        <v/>
      </c>
      <c r="R78" s="354" t="str">
        <f ca="1">IF((R28*VLOOKUP($C78,'10. Cost'!$C$11:$D$55,2,FALSE))=0,"",R28*VLOOKUP($C78,'10. Cost'!$C$11:$D$55,2,FALSE))</f>
        <v/>
      </c>
      <c r="S78" s="354" t="str">
        <f ca="1">IF((S28*VLOOKUP($C78,'10. Cost'!$C$11:$D$55,2,FALSE))=0,"",S28*VLOOKUP($C78,'10. Cost'!$C$11:$D$55,2,FALSE))</f>
        <v/>
      </c>
      <c r="T78" s="354" t="str">
        <f ca="1">IF((T28*VLOOKUP($C78,'10. Cost'!$C$11:$D$55,2,FALSE))=0,"",T28*VLOOKUP($C78,'10. Cost'!$C$11:$D$55,2,FALSE))</f>
        <v/>
      </c>
      <c r="U78" s="354" t="str">
        <f ca="1">IF((U28*VLOOKUP($C78,'10. Cost'!$C$11:$D$55,2,FALSE))=0,"",U28*VLOOKUP($C78,'10. Cost'!$C$11:$D$55,2,FALSE))</f>
        <v/>
      </c>
      <c r="V78" s="354" t="str">
        <f ca="1">IF((V28*VLOOKUP($C78,'10. Cost'!$C$11:$D$55,2,FALSE))=0,"",V28*VLOOKUP($C78,'10. Cost'!$C$11:$D$55,2,FALSE))</f>
        <v/>
      </c>
      <c r="W78" s="354" t="str">
        <f ca="1">IF((W28*VLOOKUP($C78,'10. Cost'!$C$11:$D$55,2,FALSE))=0,"",W28*VLOOKUP($C78,'10. Cost'!$C$11:$D$55,2,FALSE))</f>
        <v/>
      </c>
      <c r="X78" s="354" t="str">
        <f ca="1">IF((X28*VLOOKUP($C78,'10. Cost'!$C$11:$D$55,2,FALSE))=0,"",X28*VLOOKUP($C78,'10. Cost'!$C$11:$D$55,2,FALSE))</f>
        <v/>
      </c>
      <c r="Y78" s="354" t="str">
        <f ca="1">IF((Y28*VLOOKUP($C78,'10. Cost'!$C$11:$D$55,2,FALSE))=0,"",Y28*VLOOKUP($C78,'10. Cost'!$C$11:$D$55,2,FALSE))</f>
        <v/>
      </c>
      <c r="Z78" s="354" t="str">
        <f ca="1">IF((Z28*VLOOKUP($C78,'10. Cost'!$C$11:$D$55,2,FALSE))=0,"",Z28*VLOOKUP($C78,'10. Cost'!$C$11:$D$55,2,FALSE))</f>
        <v/>
      </c>
      <c r="AA78" s="354" t="str">
        <f ca="1">IF((AA28*VLOOKUP($C78,'10. Cost'!$C$11:$D$55,2,FALSE))=0,"",AA28*VLOOKUP($C78,'10. Cost'!$C$11:$D$55,2,FALSE))</f>
        <v/>
      </c>
      <c r="AB78" s="354" t="str">
        <f ca="1">IF((AB28*VLOOKUP($C78,'10. Cost'!$C$11:$D$55,2,FALSE))=0,"",AB28*VLOOKUP($C78,'10. Cost'!$C$11:$D$55,2,FALSE))</f>
        <v/>
      </c>
      <c r="AC78" s="354" t="str">
        <f ca="1">IF((AC28*VLOOKUP($C78,'10. Cost'!$C$11:$D$55,2,FALSE))=0,"",AC28*VLOOKUP($C78,'10. Cost'!$C$11:$D$55,2,FALSE))</f>
        <v/>
      </c>
      <c r="AD78" s="354" t="str">
        <f ca="1">IF((AD28*VLOOKUP($C78,'10. Cost'!$C$11:$D$55,2,FALSE))=0,"",AD28*VLOOKUP($C78,'10. Cost'!$C$11:$D$55,2,FALSE))</f>
        <v/>
      </c>
      <c r="AE78" s="354" t="str">
        <f ca="1">IF((AE28*VLOOKUP($C78,'10. Cost'!$C$11:$D$55,2,FALSE))=0,"",AE28*VLOOKUP($C78,'10. Cost'!$C$11:$D$55,2,FALSE))</f>
        <v/>
      </c>
      <c r="AF78" s="354" t="str">
        <f ca="1">IF((AF28*VLOOKUP($C78,'10. Cost'!$C$11:$D$55,2,FALSE))=0,"",AF28*VLOOKUP($C78,'10. Cost'!$C$11:$D$55,2,FALSE))</f>
        <v/>
      </c>
      <c r="AG78" s="354" t="str">
        <f ca="1">IF((AG28*VLOOKUP($C78,'10. Cost'!$C$11:$D$55,2,FALSE))=0,"",AG28*VLOOKUP($C78,'10. Cost'!$C$11:$D$55,2,FALSE))</f>
        <v/>
      </c>
      <c r="AH78" s="354" t="str">
        <f ca="1">IF((AH28*VLOOKUP($C78,'10. Cost'!$C$11:$D$55,2,FALSE))=0,"",AH28*VLOOKUP($C78,'10. Cost'!$C$11:$D$55,2,FALSE))</f>
        <v/>
      </c>
      <c r="AI78" s="354" t="str">
        <f ca="1">IF((AI28*VLOOKUP($C78,'10. Cost'!$C$11:$D$55,2,FALSE))=0,"",AI28*VLOOKUP($C78,'10. Cost'!$C$11:$D$55,2,FALSE))</f>
        <v/>
      </c>
      <c r="AJ78" s="354" t="str">
        <f ca="1">IF((AJ28*VLOOKUP($C78,'10. Cost'!$C$11:$D$55,2,FALSE))=0,"",AJ28*VLOOKUP($C78,'10. Cost'!$C$11:$D$55,2,FALSE))</f>
        <v/>
      </c>
      <c r="AK78" s="354" t="str">
        <f ca="1">IF((AK28*VLOOKUP($C78,'10. Cost'!$C$11:$D$55,2,FALSE))=0,"",AK28*VLOOKUP($C78,'10. Cost'!$C$11:$D$55,2,FALSE))</f>
        <v/>
      </c>
      <c r="AL78" s="354" t="str">
        <f ca="1">IF((AL28*VLOOKUP($C78,'10. Cost'!$C$11:$D$55,2,FALSE))=0,"",AL28*VLOOKUP($C78,'10. Cost'!$C$11:$D$55,2,FALSE))</f>
        <v/>
      </c>
      <c r="AM78" s="354" t="str">
        <f ca="1">IF((AM28*VLOOKUP($C78,'10. Cost'!$C$11:$D$55,2,FALSE))=0,"",AM28*VLOOKUP($C78,'10. Cost'!$C$11:$D$55,2,FALSE))</f>
        <v/>
      </c>
      <c r="AN78" s="354" t="str">
        <f ca="1">IF((AN28*VLOOKUP($C78,'10. Cost'!$C$11:$D$55,2,FALSE))=0,"",AN28*VLOOKUP($C78,'10. Cost'!$C$11:$D$55,2,FALSE))</f>
        <v/>
      </c>
      <c r="AO78" s="354" t="str">
        <f ca="1">IF((AO28*VLOOKUP($C78,'10. Cost'!$C$11:$D$55,2,FALSE))=0,"",AO28*VLOOKUP($C78,'10. Cost'!$C$11:$D$55,2,FALSE))</f>
        <v/>
      </c>
      <c r="AP78" s="354" t="str">
        <f ca="1">IF((AP28*VLOOKUP($C78,'10. Cost'!$C$11:$D$55,2,FALSE))=0,"",AP28*VLOOKUP($C78,'10. Cost'!$C$11:$D$55,2,FALSE))</f>
        <v/>
      </c>
      <c r="AQ78" s="354" t="str">
        <f ca="1">IF((AQ28*VLOOKUP($C78,'10. Cost'!$C$11:$D$55,2,FALSE))=0,"",AQ28*VLOOKUP($C78,'10. Cost'!$C$11:$D$55,2,FALSE))</f>
        <v/>
      </c>
      <c r="AS78" s="47"/>
    </row>
    <row r="79" spans="2:45" ht="13.2" customHeight="1" x14ac:dyDescent="0.3">
      <c r="B79" s="12"/>
      <c r="C79" s="12" t="str">
        <f t="shared" si="1"/>
        <v>FTC (200) - 30 tab</v>
      </c>
      <c r="D79" s="12" t="str">
        <f t="shared" si="2"/>
        <v>FTC</v>
      </c>
      <c r="E79" s="353">
        <f t="shared" si="2"/>
        <v>1</v>
      </c>
      <c r="F79" s="109">
        <f t="shared" si="2"/>
        <v>1.0166666666666666</v>
      </c>
      <c r="H79" s="354" t="str">
        <f ca="1">IF((H29*VLOOKUP($C79,'10. Cost'!$C$11:$D$55,2,FALSE))=0,"",H29*VLOOKUP($C79,'10. Cost'!$C$11:$D$55,2,FALSE))</f>
        <v/>
      </c>
      <c r="I79" s="354" t="str">
        <f ca="1">IF((I29*VLOOKUP($C79,'10. Cost'!$C$11:$D$55,2,FALSE))=0,"",I29*VLOOKUP($C79,'10. Cost'!$C$11:$D$55,2,FALSE))</f>
        <v/>
      </c>
      <c r="J79" s="354" t="str">
        <f ca="1">IF((J29*VLOOKUP($C79,'10. Cost'!$C$11:$D$55,2,FALSE))=0,"",J29*VLOOKUP($C79,'10. Cost'!$C$11:$D$55,2,FALSE))</f>
        <v/>
      </c>
      <c r="K79" s="354" t="str">
        <f ca="1">IF((K29*VLOOKUP($C79,'10. Cost'!$C$11:$D$55,2,FALSE))=0,"",K29*VLOOKUP($C79,'10. Cost'!$C$11:$D$55,2,FALSE))</f>
        <v/>
      </c>
      <c r="L79" s="354" t="str">
        <f ca="1">IF((L29*VLOOKUP($C79,'10. Cost'!$C$11:$D$55,2,FALSE))=0,"",L29*VLOOKUP($C79,'10. Cost'!$C$11:$D$55,2,FALSE))</f>
        <v/>
      </c>
      <c r="M79" s="354" t="str">
        <f ca="1">IF((M29*VLOOKUP($C79,'10. Cost'!$C$11:$D$55,2,FALSE))=0,"",M29*VLOOKUP($C79,'10. Cost'!$C$11:$D$55,2,FALSE))</f>
        <v/>
      </c>
      <c r="N79" s="354" t="str">
        <f ca="1">IF((N29*VLOOKUP($C79,'10. Cost'!$C$11:$D$55,2,FALSE))=0,"",N29*VLOOKUP($C79,'10. Cost'!$C$11:$D$55,2,FALSE))</f>
        <v/>
      </c>
      <c r="O79" s="354" t="str">
        <f ca="1">IF((O29*VLOOKUP($C79,'10. Cost'!$C$11:$D$55,2,FALSE))=0,"",O29*VLOOKUP($C79,'10. Cost'!$C$11:$D$55,2,FALSE))</f>
        <v/>
      </c>
      <c r="P79" s="354" t="str">
        <f ca="1">IF((P29*VLOOKUP($C79,'10. Cost'!$C$11:$D$55,2,FALSE))=0,"",P29*VLOOKUP($C79,'10. Cost'!$C$11:$D$55,2,FALSE))</f>
        <v/>
      </c>
      <c r="Q79" s="354" t="str">
        <f ca="1">IF((Q29*VLOOKUP($C79,'10. Cost'!$C$11:$D$55,2,FALSE))=0,"",Q29*VLOOKUP($C79,'10. Cost'!$C$11:$D$55,2,FALSE))</f>
        <v/>
      </c>
      <c r="R79" s="354" t="str">
        <f ca="1">IF((R29*VLOOKUP($C79,'10. Cost'!$C$11:$D$55,2,FALSE))=0,"",R29*VLOOKUP($C79,'10. Cost'!$C$11:$D$55,2,FALSE))</f>
        <v/>
      </c>
      <c r="S79" s="354" t="str">
        <f ca="1">IF((S29*VLOOKUP($C79,'10. Cost'!$C$11:$D$55,2,FALSE))=0,"",S29*VLOOKUP($C79,'10. Cost'!$C$11:$D$55,2,FALSE))</f>
        <v/>
      </c>
      <c r="T79" s="354" t="str">
        <f ca="1">IF((T29*VLOOKUP($C79,'10. Cost'!$C$11:$D$55,2,FALSE))=0,"",T29*VLOOKUP($C79,'10. Cost'!$C$11:$D$55,2,FALSE))</f>
        <v/>
      </c>
      <c r="U79" s="354" t="str">
        <f ca="1">IF((U29*VLOOKUP($C79,'10. Cost'!$C$11:$D$55,2,FALSE))=0,"",U29*VLOOKUP($C79,'10. Cost'!$C$11:$D$55,2,FALSE))</f>
        <v/>
      </c>
      <c r="V79" s="354" t="str">
        <f ca="1">IF((V29*VLOOKUP($C79,'10. Cost'!$C$11:$D$55,2,FALSE))=0,"",V29*VLOOKUP($C79,'10. Cost'!$C$11:$D$55,2,FALSE))</f>
        <v/>
      </c>
      <c r="W79" s="354" t="str">
        <f ca="1">IF((W29*VLOOKUP($C79,'10. Cost'!$C$11:$D$55,2,FALSE))=0,"",W29*VLOOKUP($C79,'10. Cost'!$C$11:$D$55,2,FALSE))</f>
        <v/>
      </c>
      <c r="X79" s="354" t="str">
        <f ca="1">IF((X29*VLOOKUP($C79,'10. Cost'!$C$11:$D$55,2,FALSE))=0,"",X29*VLOOKUP($C79,'10. Cost'!$C$11:$D$55,2,FALSE))</f>
        <v/>
      </c>
      <c r="Y79" s="354" t="str">
        <f ca="1">IF((Y29*VLOOKUP($C79,'10. Cost'!$C$11:$D$55,2,FALSE))=0,"",Y29*VLOOKUP($C79,'10. Cost'!$C$11:$D$55,2,FALSE))</f>
        <v/>
      </c>
      <c r="Z79" s="354" t="str">
        <f ca="1">IF((Z29*VLOOKUP($C79,'10. Cost'!$C$11:$D$55,2,FALSE))=0,"",Z29*VLOOKUP($C79,'10. Cost'!$C$11:$D$55,2,FALSE))</f>
        <v/>
      </c>
      <c r="AA79" s="354" t="str">
        <f ca="1">IF((AA29*VLOOKUP($C79,'10. Cost'!$C$11:$D$55,2,FALSE))=0,"",AA29*VLOOKUP($C79,'10. Cost'!$C$11:$D$55,2,FALSE))</f>
        <v/>
      </c>
      <c r="AB79" s="354" t="str">
        <f ca="1">IF((AB29*VLOOKUP($C79,'10. Cost'!$C$11:$D$55,2,FALSE))=0,"",AB29*VLOOKUP($C79,'10. Cost'!$C$11:$D$55,2,FALSE))</f>
        <v/>
      </c>
      <c r="AC79" s="354" t="str">
        <f ca="1">IF((AC29*VLOOKUP($C79,'10. Cost'!$C$11:$D$55,2,FALSE))=0,"",AC29*VLOOKUP($C79,'10. Cost'!$C$11:$D$55,2,FALSE))</f>
        <v/>
      </c>
      <c r="AD79" s="354" t="str">
        <f ca="1">IF((AD29*VLOOKUP($C79,'10. Cost'!$C$11:$D$55,2,FALSE))=0,"",AD29*VLOOKUP($C79,'10. Cost'!$C$11:$D$55,2,FALSE))</f>
        <v/>
      </c>
      <c r="AE79" s="354" t="str">
        <f ca="1">IF((AE29*VLOOKUP($C79,'10. Cost'!$C$11:$D$55,2,FALSE))=0,"",AE29*VLOOKUP($C79,'10. Cost'!$C$11:$D$55,2,FALSE))</f>
        <v/>
      </c>
      <c r="AF79" s="354" t="str">
        <f ca="1">IF((AF29*VLOOKUP($C79,'10. Cost'!$C$11:$D$55,2,FALSE))=0,"",AF29*VLOOKUP($C79,'10. Cost'!$C$11:$D$55,2,FALSE))</f>
        <v/>
      </c>
      <c r="AG79" s="354" t="str">
        <f ca="1">IF((AG29*VLOOKUP($C79,'10. Cost'!$C$11:$D$55,2,FALSE))=0,"",AG29*VLOOKUP($C79,'10. Cost'!$C$11:$D$55,2,FALSE))</f>
        <v/>
      </c>
      <c r="AH79" s="354" t="str">
        <f ca="1">IF((AH29*VLOOKUP($C79,'10. Cost'!$C$11:$D$55,2,FALSE))=0,"",AH29*VLOOKUP($C79,'10. Cost'!$C$11:$D$55,2,FALSE))</f>
        <v/>
      </c>
      <c r="AI79" s="354" t="str">
        <f ca="1">IF((AI29*VLOOKUP($C79,'10. Cost'!$C$11:$D$55,2,FALSE))=0,"",AI29*VLOOKUP($C79,'10. Cost'!$C$11:$D$55,2,FALSE))</f>
        <v/>
      </c>
      <c r="AJ79" s="354" t="str">
        <f ca="1">IF((AJ29*VLOOKUP($C79,'10. Cost'!$C$11:$D$55,2,FALSE))=0,"",AJ29*VLOOKUP($C79,'10. Cost'!$C$11:$D$55,2,FALSE))</f>
        <v/>
      </c>
      <c r="AK79" s="354" t="str">
        <f ca="1">IF((AK29*VLOOKUP($C79,'10. Cost'!$C$11:$D$55,2,FALSE))=0,"",AK29*VLOOKUP($C79,'10. Cost'!$C$11:$D$55,2,FALSE))</f>
        <v/>
      </c>
      <c r="AL79" s="354" t="str">
        <f ca="1">IF((AL29*VLOOKUP($C79,'10. Cost'!$C$11:$D$55,2,FALSE))=0,"",AL29*VLOOKUP($C79,'10. Cost'!$C$11:$D$55,2,FALSE))</f>
        <v/>
      </c>
      <c r="AM79" s="354" t="str">
        <f ca="1">IF((AM29*VLOOKUP($C79,'10. Cost'!$C$11:$D$55,2,FALSE))=0,"",AM29*VLOOKUP($C79,'10. Cost'!$C$11:$D$55,2,FALSE))</f>
        <v/>
      </c>
      <c r="AN79" s="354" t="str">
        <f ca="1">IF((AN29*VLOOKUP($C79,'10. Cost'!$C$11:$D$55,2,FALSE))=0,"",AN29*VLOOKUP($C79,'10. Cost'!$C$11:$D$55,2,FALSE))</f>
        <v/>
      </c>
      <c r="AO79" s="354" t="str">
        <f ca="1">IF((AO29*VLOOKUP($C79,'10. Cost'!$C$11:$D$55,2,FALSE))=0,"",AO29*VLOOKUP($C79,'10. Cost'!$C$11:$D$55,2,FALSE))</f>
        <v/>
      </c>
      <c r="AP79" s="354" t="str">
        <f ca="1">IF((AP29*VLOOKUP($C79,'10. Cost'!$C$11:$D$55,2,FALSE))=0,"",AP29*VLOOKUP($C79,'10. Cost'!$C$11:$D$55,2,FALSE))</f>
        <v/>
      </c>
      <c r="AQ79" s="354" t="str">
        <f ca="1">IF((AQ29*VLOOKUP($C79,'10. Cost'!$C$11:$D$55,2,FALSE))=0,"",AQ29*VLOOKUP($C79,'10. Cost'!$C$11:$D$55,2,FALSE))</f>
        <v/>
      </c>
      <c r="AS79" s="47"/>
    </row>
    <row r="80" spans="2:45" ht="13.2" customHeight="1" x14ac:dyDescent="0.3">
      <c r="B80" s="12"/>
      <c r="C80" s="12" t="str">
        <f t="shared" si="1"/>
        <v>LPV/r (200/50) - 120 tab</v>
      </c>
      <c r="D80" s="12" t="str">
        <f t="shared" si="2"/>
        <v>LPV/r</v>
      </c>
      <c r="E80" s="353">
        <f t="shared" si="2"/>
        <v>1</v>
      </c>
      <c r="F80" s="109">
        <f t="shared" si="2"/>
        <v>1.0166666666666666</v>
      </c>
      <c r="H80" s="354" t="str">
        <f ca="1">IF((H30*VLOOKUP($C80,'10. Cost'!$C$11:$D$55,2,FALSE))=0,"",H30*VLOOKUP($C80,'10. Cost'!$C$11:$D$55,2,FALSE))</f>
        <v/>
      </c>
      <c r="I80" s="354" t="str">
        <f ca="1">IF((I30*VLOOKUP($C80,'10. Cost'!$C$11:$D$55,2,FALSE))=0,"",I30*VLOOKUP($C80,'10. Cost'!$C$11:$D$55,2,FALSE))</f>
        <v/>
      </c>
      <c r="J80" s="354" t="str">
        <f ca="1">IF((J30*VLOOKUP($C80,'10. Cost'!$C$11:$D$55,2,FALSE))=0,"",J30*VLOOKUP($C80,'10. Cost'!$C$11:$D$55,2,FALSE))</f>
        <v/>
      </c>
      <c r="K80" s="354" t="str">
        <f ca="1">IF((K30*VLOOKUP($C80,'10. Cost'!$C$11:$D$55,2,FALSE))=0,"",K30*VLOOKUP($C80,'10. Cost'!$C$11:$D$55,2,FALSE))</f>
        <v/>
      </c>
      <c r="L80" s="354" t="str">
        <f ca="1">IF((L30*VLOOKUP($C80,'10. Cost'!$C$11:$D$55,2,FALSE))=0,"",L30*VLOOKUP($C80,'10. Cost'!$C$11:$D$55,2,FALSE))</f>
        <v/>
      </c>
      <c r="M80" s="354" t="str">
        <f ca="1">IF((M30*VLOOKUP($C80,'10. Cost'!$C$11:$D$55,2,FALSE))=0,"",M30*VLOOKUP($C80,'10. Cost'!$C$11:$D$55,2,FALSE))</f>
        <v/>
      </c>
      <c r="N80" s="354" t="str">
        <f ca="1">IF((N30*VLOOKUP($C80,'10. Cost'!$C$11:$D$55,2,FALSE))=0,"",N30*VLOOKUP($C80,'10. Cost'!$C$11:$D$55,2,FALSE))</f>
        <v/>
      </c>
      <c r="O80" s="354" t="str">
        <f ca="1">IF((O30*VLOOKUP($C80,'10. Cost'!$C$11:$D$55,2,FALSE))=0,"",O30*VLOOKUP($C80,'10. Cost'!$C$11:$D$55,2,FALSE))</f>
        <v/>
      </c>
      <c r="P80" s="354" t="str">
        <f ca="1">IF((P30*VLOOKUP($C80,'10. Cost'!$C$11:$D$55,2,FALSE))=0,"",P30*VLOOKUP($C80,'10. Cost'!$C$11:$D$55,2,FALSE))</f>
        <v/>
      </c>
      <c r="Q80" s="354" t="str">
        <f ca="1">IF((Q30*VLOOKUP($C80,'10. Cost'!$C$11:$D$55,2,FALSE))=0,"",Q30*VLOOKUP($C80,'10. Cost'!$C$11:$D$55,2,FALSE))</f>
        <v/>
      </c>
      <c r="R80" s="354" t="str">
        <f ca="1">IF((R30*VLOOKUP($C80,'10. Cost'!$C$11:$D$55,2,FALSE))=0,"",R30*VLOOKUP($C80,'10. Cost'!$C$11:$D$55,2,FALSE))</f>
        <v/>
      </c>
      <c r="S80" s="354" t="str">
        <f ca="1">IF((S30*VLOOKUP($C80,'10. Cost'!$C$11:$D$55,2,FALSE))=0,"",S30*VLOOKUP($C80,'10. Cost'!$C$11:$D$55,2,FALSE))</f>
        <v/>
      </c>
      <c r="T80" s="354" t="str">
        <f ca="1">IF((T30*VLOOKUP($C80,'10. Cost'!$C$11:$D$55,2,FALSE))=0,"",T30*VLOOKUP($C80,'10. Cost'!$C$11:$D$55,2,FALSE))</f>
        <v/>
      </c>
      <c r="U80" s="354" t="str">
        <f ca="1">IF((U30*VLOOKUP($C80,'10. Cost'!$C$11:$D$55,2,FALSE))=0,"",U30*VLOOKUP($C80,'10. Cost'!$C$11:$D$55,2,FALSE))</f>
        <v/>
      </c>
      <c r="V80" s="354" t="str">
        <f ca="1">IF((V30*VLOOKUP($C80,'10. Cost'!$C$11:$D$55,2,FALSE))=0,"",V30*VLOOKUP($C80,'10. Cost'!$C$11:$D$55,2,FALSE))</f>
        <v/>
      </c>
      <c r="W80" s="354" t="str">
        <f ca="1">IF((W30*VLOOKUP($C80,'10. Cost'!$C$11:$D$55,2,FALSE))=0,"",W30*VLOOKUP($C80,'10. Cost'!$C$11:$D$55,2,FALSE))</f>
        <v/>
      </c>
      <c r="X80" s="354" t="str">
        <f ca="1">IF((X30*VLOOKUP($C80,'10. Cost'!$C$11:$D$55,2,FALSE))=0,"",X30*VLOOKUP($C80,'10. Cost'!$C$11:$D$55,2,FALSE))</f>
        <v/>
      </c>
      <c r="Y80" s="354" t="str">
        <f ca="1">IF((Y30*VLOOKUP($C80,'10. Cost'!$C$11:$D$55,2,FALSE))=0,"",Y30*VLOOKUP($C80,'10. Cost'!$C$11:$D$55,2,FALSE))</f>
        <v/>
      </c>
      <c r="Z80" s="354" t="str">
        <f ca="1">IF((Z30*VLOOKUP($C80,'10. Cost'!$C$11:$D$55,2,FALSE))=0,"",Z30*VLOOKUP($C80,'10. Cost'!$C$11:$D$55,2,FALSE))</f>
        <v/>
      </c>
      <c r="AA80" s="354" t="str">
        <f ca="1">IF((AA30*VLOOKUP($C80,'10. Cost'!$C$11:$D$55,2,FALSE))=0,"",AA30*VLOOKUP($C80,'10. Cost'!$C$11:$D$55,2,FALSE))</f>
        <v/>
      </c>
      <c r="AB80" s="354" t="str">
        <f ca="1">IF((AB30*VLOOKUP($C80,'10. Cost'!$C$11:$D$55,2,FALSE))=0,"",AB30*VLOOKUP($C80,'10. Cost'!$C$11:$D$55,2,FALSE))</f>
        <v/>
      </c>
      <c r="AC80" s="354" t="str">
        <f ca="1">IF((AC30*VLOOKUP($C80,'10. Cost'!$C$11:$D$55,2,FALSE))=0,"",AC30*VLOOKUP($C80,'10. Cost'!$C$11:$D$55,2,FALSE))</f>
        <v/>
      </c>
      <c r="AD80" s="354" t="str">
        <f ca="1">IF((AD30*VLOOKUP($C80,'10. Cost'!$C$11:$D$55,2,FALSE))=0,"",AD30*VLOOKUP($C80,'10. Cost'!$C$11:$D$55,2,FALSE))</f>
        <v/>
      </c>
      <c r="AE80" s="354" t="str">
        <f ca="1">IF((AE30*VLOOKUP($C80,'10. Cost'!$C$11:$D$55,2,FALSE))=0,"",AE30*VLOOKUP($C80,'10. Cost'!$C$11:$D$55,2,FALSE))</f>
        <v/>
      </c>
      <c r="AF80" s="354" t="str">
        <f ca="1">IF((AF30*VLOOKUP($C80,'10. Cost'!$C$11:$D$55,2,FALSE))=0,"",AF30*VLOOKUP($C80,'10. Cost'!$C$11:$D$55,2,FALSE))</f>
        <v/>
      </c>
      <c r="AG80" s="354" t="str">
        <f ca="1">IF((AG30*VLOOKUP($C80,'10. Cost'!$C$11:$D$55,2,FALSE))=0,"",AG30*VLOOKUP($C80,'10. Cost'!$C$11:$D$55,2,FALSE))</f>
        <v/>
      </c>
      <c r="AH80" s="354" t="str">
        <f ca="1">IF((AH30*VLOOKUP($C80,'10. Cost'!$C$11:$D$55,2,FALSE))=0,"",AH30*VLOOKUP($C80,'10. Cost'!$C$11:$D$55,2,FALSE))</f>
        <v/>
      </c>
      <c r="AI80" s="354" t="str">
        <f ca="1">IF((AI30*VLOOKUP($C80,'10. Cost'!$C$11:$D$55,2,FALSE))=0,"",AI30*VLOOKUP($C80,'10. Cost'!$C$11:$D$55,2,FALSE))</f>
        <v/>
      </c>
      <c r="AJ80" s="354" t="str">
        <f ca="1">IF((AJ30*VLOOKUP($C80,'10. Cost'!$C$11:$D$55,2,FALSE))=0,"",AJ30*VLOOKUP($C80,'10. Cost'!$C$11:$D$55,2,FALSE))</f>
        <v/>
      </c>
      <c r="AK80" s="354" t="str">
        <f ca="1">IF((AK30*VLOOKUP($C80,'10. Cost'!$C$11:$D$55,2,FALSE))=0,"",AK30*VLOOKUP($C80,'10. Cost'!$C$11:$D$55,2,FALSE))</f>
        <v/>
      </c>
      <c r="AL80" s="354" t="str">
        <f ca="1">IF((AL30*VLOOKUP($C80,'10. Cost'!$C$11:$D$55,2,FALSE))=0,"",AL30*VLOOKUP($C80,'10. Cost'!$C$11:$D$55,2,FALSE))</f>
        <v/>
      </c>
      <c r="AM80" s="354" t="str">
        <f ca="1">IF((AM30*VLOOKUP($C80,'10. Cost'!$C$11:$D$55,2,FALSE))=0,"",AM30*VLOOKUP($C80,'10. Cost'!$C$11:$D$55,2,FALSE))</f>
        <v/>
      </c>
      <c r="AN80" s="354" t="str">
        <f ca="1">IF((AN30*VLOOKUP($C80,'10. Cost'!$C$11:$D$55,2,FALSE))=0,"",AN30*VLOOKUP($C80,'10. Cost'!$C$11:$D$55,2,FALSE))</f>
        <v/>
      </c>
      <c r="AO80" s="354" t="str">
        <f ca="1">IF((AO30*VLOOKUP($C80,'10. Cost'!$C$11:$D$55,2,FALSE))=0,"",AO30*VLOOKUP($C80,'10. Cost'!$C$11:$D$55,2,FALSE))</f>
        <v/>
      </c>
      <c r="AP80" s="354" t="str">
        <f ca="1">IF((AP30*VLOOKUP($C80,'10. Cost'!$C$11:$D$55,2,FALSE))=0,"",AP30*VLOOKUP($C80,'10. Cost'!$C$11:$D$55,2,FALSE))</f>
        <v/>
      </c>
      <c r="AQ80" s="354" t="str">
        <f ca="1">IF((AQ30*VLOOKUP($C80,'10. Cost'!$C$11:$D$55,2,FALSE))=0,"",AQ30*VLOOKUP($C80,'10. Cost'!$C$11:$D$55,2,FALSE))</f>
        <v/>
      </c>
      <c r="AS80" s="47"/>
    </row>
    <row r="81" spans="2:45" ht="13.2" customHeight="1" x14ac:dyDescent="0.3">
      <c r="B81" s="12"/>
      <c r="C81" s="12" t="str">
        <f t="shared" si="1"/>
        <v>NVP (200) - 60 tab</v>
      </c>
      <c r="D81" s="12" t="str">
        <f t="shared" si="2"/>
        <v>NVP</v>
      </c>
      <c r="E81" s="353">
        <f t="shared" si="2"/>
        <v>1</v>
      </c>
      <c r="F81" s="109">
        <f t="shared" si="2"/>
        <v>1.0166666666666666</v>
      </c>
      <c r="H81" s="354" t="str">
        <f ca="1">IF((H31*VLOOKUP($C81,'10. Cost'!$C$11:$D$55,2,FALSE))=0,"",H31*VLOOKUP($C81,'10. Cost'!$C$11:$D$55,2,FALSE))</f>
        <v/>
      </c>
      <c r="I81" s="354" t="str">
        <f ca="1">IF((I31*VLOOKUP($C81,'10. Cost'!$C$11:$D$55,2,FALSE))=0,"",I31*VLOOKUP($C81,'10. Cost'!$C$11:$D$55,2,FALSE))</f>
        <v/>
      </c>
      <c r="J81" s="354" t="str">
        <f ca="1">IF((J31*VLOOKUP($C81,'10. Cost'!$C$11:$D$55,2,FALSE))=0,"",J31*VLOOKUP($C81,'10. Cost'!$C$11:$D$55,2,FALSE))</f>
        <v/>
      </c>
      <c r="K81" s="354" t="str">
        <f ca="1">IF((K31*VLOOKUP($C81,'10. Cost'!$C$11:$D$55,2,FALSE))=0,"",K31*VLOOKUP($C81,'10. Cost'!$C$11:$D$55,2,FALSE))</f>
        <v/>
      </c>
      <c r="L81" s="354" t="str">
        <f ca="1">IF((L31*VLOOKUP($C81,'10. Cost'!$C$11:$D$55,2,FALSE))=0,"",L31*VLOOKUP($C81,'10. Cost'!$C$11:$D$55,2,FALSE))</f>
        <v/>
      </c>
      <c r="M81" s="354" t="str">
        <f ca="1">IF((M31*VLOOKUP($C81,'10. Cost'!$C$11:$D$55,2,FALSE))=0,"",M31*VLOOKUP($C81,'10. Cost'!$C$11:$D$55,2,FALSE))</f>
        <v/>
      </c>
      <c r="N81" s="354" t="str">
        <f ca="1">IF((N31*VLOOKUP($C81,'10. Cost'!$C$11:$D$55,2,FALSE))=0,"",N31*VLOOKUP($C81,'10. Cost'!$C$11:$D$55,2,FALSE))</f>
        <v/>
      </c>
      <c r="O81" s="354" t="str">
        <f ca="1">IF((O31*VLOOKUP($C81,'10. Cost'!$C$11:$D$55,2,FALSE))=0,"",O31*VLOOKUP($C81,'10. Cost'!$C$11:$D$55,2,FALSE))</f>
        <v/>
      </c>
      <c r="P81" s="354" t="str">
        <f ca="1">IF((P31*VLOOKUP($C81,'10. Cost'!$C$11:$D$55,2,FALSE))=0,"",P31*VLOOKUP($C81,'10. Cost'!$C$11:$D$55,2,FALSE))</f>
        <v/>
      </c>
      <c r="Q81" s="354" t="str">
        <f ca="1">IF((Q31*VLOOKUP($C81,'10. Cost'!$C$11:$D$55,2,FALSE))=0,"",Q31*VLOOKUP($C81,'10. Cost'!$C$11:$D$55,2,FALSE))</f>
        <v/>
      </c>
      <c r="R81" s="354" t="str">
        <f ca="1">IF((R31*VLOOKUP($C81,'10. Cost'!$C$11:$D$55,2,FALSE))=0,"",R31*VLOOKUP($C81,'10. Cost'!$C$11:$D$55,2,FALSE))</f>
        <v/>
      </c>
      <c r="S81" s="354" t="str">
        <f ca="1">IF((S31*VLOOKUP($C81,'10. Cost'!$C$11:$D$55,2,FALSE))=0,"",S31*VLOOKUP($C81,'10. Cost'!$C$11:$D$55,2,FALSE))</f>
        <v/>
      </c>
      <c r="T81" s="354" t="str">
        <f ca="1">IF((T31*VLOOKUP($C81,'10. Cost'!$C$11:$D$55,2,FALSE))=0,"",T31*VLOOKUP($C81,'10. Cost'!$C$11:$D$55,2,FALSE))</f>
        <v/>
      </c>
      <c r="U81" s="354" t="str">
        <f ca="1">IF((U31*VLOOKUP($C81,'10. Cost'!$C$11:$D$55,2,FALSE))=0,"",U31*VLOOKUP($C81,'10. Cost'!$C$11:$D$55,2,FALSE))</f>
        <v/>
      </c>
      <c r="V81" s="354" t="str">
        <f ca="1">IF((V31*VLOOKUP($C81,'10. Cost'!$C$11:$D$55,2,FALSE))=0,"",V31*VLOOKUP($C81,'10. Cost'!$C$11:$D$55,2,FALSE))</f>
        <v/>
      </c>
      <c r="W81" s="354" t="str">
        <f ca="1">IF((W31*VLOOKUP($C81,'10. Cost'!$C$11:$D$55,2,FALSE))=0,"",W31*VLOOKUP($C81,'10. Cost'!$C$11:$D$55,2,FALSE))</f>
        <v/>
      </c>
      <c r="X81" s="354" t="str">
        <f ca="1">IF((X31*VLOOKUP($C81,'10. Cost'!$C$11:$D$55,2,FALSE))=0,"",X31*VLOOKUP($C81,'10. Cost'!$C$11:$D$55,2,FALSE))</f>
        <v/>
      </c>
      <c r="Y81" s="354" t="str">
        <f ca="1">IF((Y31*VLOOKUP($C81,'10. Cost'!$C$11:$D$55,2,FALSE))=0,"",Y31*VLOOKUP($C81,'10. Cost'!$C$11:$D$55,2,FALSE))</f>
        <v/>
      </c>
      <c r="Z81" s="354" t="str">
        <f ca="1">IF((Z31*VLOOKUP($C81,'10. Cost'!$C$11:$D$55,2,FALSE))=0,"",Z31*VLOOKUP($C81,'10. Cost'!$C$11:$D$55,2,FALSE))</f>
        <v/>
      </c>
      <c r="AA81" s="354" t="str">
        <f ca="1">IF((AA31*VLOOKUP($C81,'10. Cost'!$C$11:$D$55,2,FALSE))=0,"",AA31*VLOOKUP($C81,'10. Cost'!$C$11:$D$55,2,FALSE))</f>
        <v/>
      </c>
      <c r="AB81" s="354" t="str">
        <f ca="1">IF((AB31*VLOOKUP($C81,'10. Cost'!$C$11:$D$55,2,FALSE))=0,"",AB31*VLOOKUP($C81,'10. Cost'!$C$11:$D$55,2,FALSE))</f>
        <v/>
      </c>
      <c r="AC81" s="354" t="str">
        <f ca="1">IF((AC31*VLOOKUP($C81,'10. Cost'!$C$11:$D$55,2,FALSE))=0,"",AC31*VLOOKUP($C81,'10. Cost'!$C$11:$D$55,2,FALSE))</f>
        <v/>
      </c>
      <c r="AD81" s="354" t="str">
        <f ca="1">IF((AD31*VLOOKUP($C81,'10. Cost'!$C$11:$D$55,2,FALSE))=0,"",AD31*VLOOKUP($C81,'10. Cost'!$C$11:$D$55,2,FALSE))</f>
        <v/>
      </c>
      <c r="AE81" s="354" t="str">
        <f ca="1">IF((AE31*VLOOKUP($C81,'10. Cost'!$C$11:$D$55,2,FALSE))=0,"",AE31*VLOOKUP($C81,'10. Cost'!$C$11:$D$55,2,FALSE))</f>
        <v/>
      </c>
      <c r="AF81" s="354" t="str">
        <f ca="1">IF((AF31*VLOOKUP($C81,'10. Cost'!$C$11:$D$55,2,FALSE))=0,"",AF31*VLOOKUP($C81,'10. Cost'!$C$11:$D$55,2,FALSE))</f>
        <v/>
      </c>
      <c r="AG81" s="354" t="str">
        <f ca="1">IF((AG31*VLOOKUP($C81,'10. Cost'!$C$11:$D$55,2,FALSE))=0,"",AG31*VLOOKUP($C81,'10. Cost'!$C$11:$D$55,2,FALSE))</f>
        <v/>
      </c>
      <c r="AH81" s="354" t="str">
        <f ca="1">IF((AH31*VLOOKUP($C81,'10. Cost'!$C$11:$D$55,2,FALSE))=0,"",AH31*VLOOKUP($C81,'10. Cost'!$C$11:$D$55,2,FALSE))</f>
        <v/>
      </c>
      <c r="AI81" s="354" t="str">
        <f ca="1">IF((AI31*VLOOKUP($C81,'10. Cost'!$C$11:$D$55,2,FALSE))=0,"",AI31*VLOOKUP($C81,'10. Cost'!$C$11:$D$55,2,FALSE))</f>
        <v/>
      </c>
      <c r="AJ81" s="354" t="str">
        <f ca="1">IF((AJ31*VLOOKUP($C81,'10. Cost'!$C$11:$D$55,2,FALSE))=0,"",AJ31*VLOOKUP($C81,'10. Cost'!$C$11:$D$55,2,FALSE))</f>
        <v/>
      </c>
      <c r="AK81" s="354" t="str">
        <f ca="1">IF((AK31*VLOOKUP($C81,'10. Cost'!$C$11:$D$55,2,FALSE))=0,"",AK31*VLOOKUP($C81,'10. Cost'!$C$11:$D$55,2,FALSE))</f>
        <v/>
      </c>
      <c r="AL81" s="354" t="str">
        <f ca="1">IF((AL31*VLOOKUP($C81,'10. Cost'!$C$11:$D$55,2,FALSE))=0,"",AL31*VLOOKUP($C81,'10. Cost'!$C$11:$D$55,2,FALSE))</f>
        <v/>
      </c>
      <c r="AM81" s="354" t="str">
        <f ca="1">IF((AM31*VLOOKUP($C81,'10. Cost'!$C$11:$D$55,2,FALSE))=0,"",AM31*VLOOKUP($C81,'10. Cost'!$C$11:$D$55,2,FALSE))</f>
        <v/>
      </c>
      <c r="AN81" s="354" t="str">
        <f ca="1">IF((AN31*VLOOKUP($C81,'10. Cost'!$C$11:$D$55,2,FALSE))=0,"",AN31*VLOOKUP($C81,'10. Cost'!$C$11:$D$55,2,FALSE))</f>
        <v/>
      </c>
      <c r="AO81" s="354" t="str">
        <f ca="1">IF((AO31*VLOOKUP($C81,'10. Cost'!$C$11:$D$55,2,FALSE))=0,"",AO31*VLOOKUP($C81,'10. Cost'!$C$11:$D$55,2,FALSE))</f>
        <v/>
      </c>
      <c r="AP81" s="354" t="str">
        <f ca="1">IF((AP31*VLOOKUP($C81,'10. Cost'!$C$11:$D$55,2,FALSE))=0,"",AP31*VLOOKUP($C81,'10. Cost'!$C$11:$D$55,2,FALSE))</f>
        <v/>
      </c>
      <c r="AQ81" s="354" t="str">
        <f ca="1">IF((AQ31*VLOOKUP($C81,'10. Cost'!$C$11:$D$55,2,FALSE))=0,"",AQ31*VLOOKUP($C81,'10. Cost'!$C$11:$D$55,2,FALSE))</f>
        <v/>
      </c>
      <c r="AS81" s="47"/>
    </row>
    <row r="82" spans="2:45" ht="13.2" customHeight="1" x14ac:dyDescent="0.3">
      <c r="B82" s="12"/>
      <c r="C82" s="12" t="str">
        <f t="shared" si="1"/>
        <v>RAL (400) - 60 tab</v>
      </c>
      <c r="D82" s="12" t="str">
        <f t="shared" si="2"/>
        <v>RAL</v>
      </c>
      <c r="E82" s="353">
        <f t="shared" si="2"/>
        <v>1</v>
      </c>
      <c r="F82" s="109">
        <f t="shared" si="2"/>
        <v>1.0166666666666666</v>
      </c>
      <c r="H82" s="354" t="str">
        <f ca="1">IF((H32*VLOOKUP($C82,'10. Cost'!$C$11:$D$55,2,FALSE))=0,"",H32*VLOOKUP($C82,'10. Cost'!$C$11:$D$55,2,FALSE))</f>
        <v/>
      </c>
      <c r="I82" s="354" t="str">
        <f ca="1">IF((I32*VLOOKUP($C82,'10. Cost'!$C$11:$D$55,2,FALSE))=0,"",I32*VLOOKUP($C82,'10. Cost'!$C$11:$D$55,2,FALSE))</f>
        <v/>
      </c>
      <c r="J82" s="354" t="str">
        <f ca="1">IF((J32*VLOOKUP($C82,'10. Cost'!$C$11:$D$55,2,FALSE))=0,"",J32*VLOOKUP($C82,'10. Cost'!$C$11:$D$55,2,FALSE))</f>
        <v/>
      </c>
      <c r="K82" s="354" t="str">
        <f ca="1">IF((K32*VLOOKUP($C82,'10. Cost'!$C$11:$D$55,2,FALSE))=0,"",K32*VLOOKUP($C82,'10. Cost'!$C$11:$D$55,2,FALSE))</f>
        <v/>
      </c>
      <c r="L82" s="354" t="str">
        <f ca="1">IF((L32*VLOOKUP($C82,'10. Cost'!$C$11:$D$55,2,FALSE))=0,"",L32*VLOOKUP($C82,'10. Cost'!$C$11:$D$55,2,FALSE))</f>
        <v/>
      </c>
      <c r="M82" s="354" t="str">
        <f ca="1">IF((M32*VLOOKUP($C82,'10. Cost'!$C$11:$D$55,2,FALSE))=0,"",M32*VLOOKUP($C82,'10. Cost'!$C$11:$D$55,2,FALSE))</f>
        <v/>
      </c>
      <c r="N82" s="354" t="str">
        <f ca="1">IF((N32*VLOOKUP($C82,'10. Cost'!$C$11:$D$55,2,FALSE))=0,"",N32*VLOOKUP($C82,'10. Cost'!$C$11:$D$55,2,FALSE))</f>
        <v/>
      </c>
      <c r="O82" s="354" t="str">
        <f ca="1">IF((O32*VLOOKUP($C82,'10. Cost'!$C$11:$D$55,2,FALSE))=0,"",O32*VLOOKUP($C82,'10. Cost'!$C$11:$D$55,2,FALSE))</f>
        <v/>
      </c>
      <c r="P82" s="354" t="str">
        <f ca="1">IF((P32*VLOOKUP($C82,'10. Cost'!$C$11:$D$55,2,FALSE))=0,"",P32*VLOOKUP($C82,'10. Cost'!$C$11:$D$55,2,FALSE))</f>
        <v/>
      </c>
      <c r="Q82" s="354" t="str">
        <f ca="1">IF((Q32*VLOOKUP($C82,'10. Cost'!$C$11:$D$55,2,FALSE))=0,"",Q32*VLOOKUP($C82,'10. Cost'!$C$11:$D$55,2,FALSE))</f>
        <v/>
      </c>
      <c r="R82" s="354" t="str">
        <f ca="1">IF((R32*VLOOKUP($C82,'10. Cost'!$C$11:$D$55,2,FALSE))=0,"",R32*VLOOKUP($C82,'10. Cost'!$C$11:$D$55,2,FALSE))</f>
        <v/>
      </c>
      <c r="S82" s="354" t="str">
        <f ca="1">IF((S32*VLOOKUP($C82,'10. Cost'!$C$11:$D$55,2,FALSE))=0,"",S32*VLOOKUP($C82,'10. Cost'!$C$11:$D$55,2,FALSE))</f>
        <v/>
      </c>
      <c r="T82" s="354" t="str">
        <f ca="1">IF((T32*VLOOKUP($C82,'10. Cost'!$C$11:$D$55,2,FALSE))=0,"",T32*VLOOKUP($C82,'10. Cost'!$C$11:$D$55,2,FALSE))</f>
        <v/>
      </c>
      <c r="U82" s="354" t="str">
        <f ca="1">IF((U32*VLOOKUP($C82,'10. Cost'!$C$11:$D$55,2,FALSE))=0,"",U32*VLOOKUP($C82,'10. Cost'!$C$11:$D$55,2,FALSE))</f>
        <v/>
      </c>
      <c r="V82" s="354" t="str">
        <f ca="1">IF((V32*VLOOKUP($C82,'10. Cost'!$C$11:$D$55,2,FALSE))=0,"",V32*VLOOKUP($C82,'10. Cost'!$C$11:$D$55,2,FALSE))</f>
        <v/>
      </c>
      <c r="W82" s="354" t="str">
        <f ca="1">IF((W32*VLOOKUP($C82,'10. Cost'!$C$11:$D$55,2,FALSE))=0,"",W32*VLOOKUP($C82,'10. Cost'!$C$11:$D$55,2,FALSE))</f>
        <v/>
      </c>
      <c r="X82" s="354" t="str">
        <f ca="1">IF((X32*VLOOKUP($C82,'10. Cost'!$C$11:$D$55,2,FALSE))=0,"",X32*VLOOKUP($C82,'10. Cost'!$C$11:$D$55,2,FALSE))</f>
        <v/>
      </c>
      <c r="Y82" s="354" t="str">
        <f ca="1">IF((Y32*VLOOKUP($C82,'10. Cost'!$C$11:$D$55,2,FALSE))=0,"",Y32*VLOOKUP($C82,'10. Cost'!$C$11:$D$55,2,FALSE))</f>
        <v/>
      </c>
      <c r="Z82" s="354" t="str">
        <f ca="1">IF((Z32*VLOOKUP($C82,'10. Cost'!$C$11:$D$55,2,FALSE))=0,"",Z32*VLOOKUP($C82,'10. Cost'!$C$11:$D$55,2,FALSE))</f>
        <v/>
      </c>
      <c r="AA82" s="354" t="str">
        <f ca="1">IF((AA32*VLOOKUP($C82,'10. Cost'!$C$11:$D$55,2,FALSE))=0,"",AA32*VLOOKUP($C82,'10. Cost'!$C$11:$D$55,2,FALSE))</f>
        <v/>
      </c>
      <c r="AB82" s="354" t="str">
        <f ca="1">IF((AB32*VLOOKUP($C82,'10. Cost'!$C$11:$D$55,2,FALSE))=0,"",AB32*VLOOKUP($C82,'10. Cost'!$C$11:$D$55,2,FALSE))</f>
        <v/>
      </c>
      <c r="AC82" s="354" t="str">
        <f ca="1">IF((AC32*VLOOKUP($C82,'10. Cost'!$C$11:$D$55,2,FALSE))=0,"",AC32*VLOOKUP($C82,'10. Cost'!$C$11:$D$55,2,FALSE))</f>
        <v/>
      </c>
      <c r="AD82" s="354" t="str">
        <f ca="1">IF((AD32*VLOOKUP($C82,'10. Cost'!$C$11:$D$55,2,FALSE))=0,"",AD32*VLOOKUP($C82,'10. Cost'!$C$11:$D$55,2,FALSE))</f>
        <v/>
      </c>
      <c r="AE82" s="354" t="str">
        <f ca="1">IF((AE32*VLOOKUP($C82,'10. Cost'!$C$11:$D$55,2,FALSE))=0,"",AE32*VLOOKUP($C82,'10. Cost'!$C$11:$D$55,2,FALSE))</f>
        <v/>
      </c>
      <c r="AF82" s="354" t="str">
        <f ca="1">IF((AF32*VLOOKUP($C82,'10. Cost'!$C$11:$D$55,2,FALSE))=0,"",AF32*VLOOKUP($C82,'10. Cost'!$C$11:$D$55,2,FALSE))</f>
        <v/>
      </c>
      <c r="AG82" s="354" t="str">
        <f ca="1">IF((AG32*VLOOKUP($C82,'10. Cost'!$C$11:$D$55,2,FALSE))=0,"",AG32*VLOOKUP($C82,'10. Cost'!$C$11:$D$55,2,FALSE))</f>
        <v/>
      </c>
      <c r="AH82" s="354" t="str">
        <f ca="1">IF((AH32*VLOOKUP($C82,'10. Cost'!$C$11:$D$55,2,FALSE))=0,"",AH32*VLOOKUP($C82,'10. Cost'!$C$11:$D$55,2,FALSE))</f>
        <v/>
      </c>
      <c r="AI82" s="354" t="str">
        <f ca="1">IF((AI32*VLOOKUP($C82,'10. Cost'!$C$11:$D$55,2,FALSE))=0,"",AI32*VLOOKUP($C82,'10. Cost'!$C$11:$D$55,2,FALSE))</f>
        <v/>
      </c>
      <c r="AJ82" s="354" t="str">
        <f ca="1">IF((AJ32*VLOOKUP($C82,'10. Cost'!$C$11:$D$55,2,FALSE))=0,"",AJ32*VLOOKUP($C82,'10. Cost'!$C$11:$D$55,2,FALSE))</f>
        <v/>
      </c>
      <c r="AK82" s="354" t="str">
        <f ca="1">IF((AK32*VLOOKUP($C82,'10. Cost'!$C$11:$D$55,2,FALSE))=0,"",AK32*VLOOKUP($C82,'10. Cost'!$C$11:$D$55,2,FALSE))</f>
        <v/>
      </c>
      <c r="AL82" s="354" t="str">
        <f ca="1">IF((AL32*VLOOKUP($C82,'10. Cost'!$C$11:$D$55,2,FALSE))=0,"",AL32*VLOOKUP($C82,'10. Cost'!$C$11:$D$55,2,FALSE))</f>
        <v/>
      </c>
      <c r="AM82" s="354" t="str">
        <f ca="1">IF((AM32*VLOOKUP($C82,'10. Cost'!$C$11:$D$55,2,FALSE))=0,"",AM32*VLOOKUP($C82,'10. Cost'!$C$11:$D$55,2,FALSE))</f>
        <v/>
      </c>
      <c r="AN82" s="354" t="str">
        <f ca="1">IF((AN32*VLOOKUP($C82,'10. Cost'!$C$11:$D$55,2,FALSE))=0,"",AN32*VLOOKUP($C82,'10. Cost'!$C$11:$D$55,2,FALSE))</f>
        <v/>
      </c>
      <c r="AO82" s="354" t="str">
        <f ca="1">IF((AO32*VLOOKUP($C82,'10. Cost'!$C$11:$D$55,2,FALSE))=0,"",AO32*VLOOKUP($C82,'10. Cost'!$C$11:$D$55,2,FALSE))</f>
        <v/>
      </c>
      <c r="AP82" s="354" t="str">
        <f ca="1">IF((AP32*VLOOKUP($C82,'10. Cost'!$C$11:$D$55,2,FALSE))=0,"",AP32*VLOOKUP($C82,'10. Cost'!$C$11:$D$55,2,FALSE))</f>
        <v/>
      </c>
      <c r="AQ82" s="354" t="str">
        <f ca="1">IF((AQ32*VLOOKUP($C82,'10. Cost'!$C$11:$D$55,2,FALSE))=0,"",AQ32*VLOOKUP($C82,'10. Cost'!$C$11:$D$55,2,FALSE))</f>
        <v/>
      </c>
      <c r="AS82" s="47"/>
    </row>
    <row r="83" spans="2:45" ht="13.2" customHeight="1" x14ac:dyDescent="0.3">
      <c r="B83" s="12"/>
      <c r="C83" s="12" t="str">
        <f t="shared" si="1"/>
        <v>RTV (100) - 60 tab</v>
      </c>
      <c r="D83" s="12" t="str">
        <f t="shared" si="2"/>
        <v>RTV</v>
      </c>
      <c r="E83" s="353">
        <f t="shared" si="2"/>
        <v>1</v>
      </c>
      <c r="F83" s="109">
        <f t="shared" si="2"/>
        <v>0.5083333333333333</v>
      </c>
      <c r="H83" s="354" t="str">
        <f ca="1">IF((H33*VLOOKUP($C83,'10. Cost'!$C$11:$D$55,2,FALSE))=0,"",H33*VLOOKUP($C83,'10. Cost'!$C$11:$D$55,2,FALSE))</f>
        <v/>
      </c>
      <c r="I83" s="354" t="str">
        <f ca="1">IF((I33*VLOOKUP($C83,'10. Cost'!$C$11:$D$55,2,FALSE))=0,"",I33*VLOOKUP($C83,'10. Cost'!$C$11:$D$55,2,FALSE))</f>
        <v/>
      </c>
      <c r="J83" s="354" t="str">
        <f ca="1">IF((J33*VLOOKUP($C83,'10. Cost'!$C$11:$D$55,2,FALSE))=0,"",J33*VLOOKUP($C83,'10. Cost'!$C$11:$D$55,2,FALSE))</f>
        <v/>
      </c>
      <c r="K83" s="354" t="str">
        <f ca="1">IF((K33*VLOOKUP($C83,'10. Cost'!$C$11:$D$55,2,FALSE))=0,"",K33*VLOOKUP($C83,'10. Cost'!$C$11:$D$55,2,FALSE))</f>
        <v/>
      </c>
      <c r="L83" s="354" t="str">
        <f ca="1">IF((L33*VLOOKUP($C83,'10. Cost'!$C$11:$D$55,2,FALSE))=0,"",L33*VLOOKUP($C83,'10. Cost'!$C$11:$D$55,2,FALSE))</f>
        <v/>
      </c>
      <c r="M83" s="354" t="str">
        <f ca="1">IF((M33*VLOOKUP($C83,'10. Cost'!$C$11:$D$55,2,FALSE))=0,"",M33*VLOOKUP($C83,'10. Cost'!$C$11:$D$55,2,FALSE))</f>
        <v/>
      </c>
      <c r="N83" s="354" t="str">
        <f ca="1">IF((N33*VLOOKUP($C83,'10. Cost'!$C$11:$D$55,2,FALSE))=0,"",N33*VLOOKUP($C83,'10. Cost'!$C$11:$D$55,2,FALSE))</f>
        <v/>
      </c>
      <c r="O83" s="354" t="str">
        <f ca="1">IF((O33*VLOOKUP($C83,'10. Cost'!$C$11:$D$55,2,FALSE))=0,"",O33*VLOOKUP($C83,'10. Cost'!$C$11:$D$55,2,FALSE))</f>
        <v/>
      </c>
      <c r="P83" s="354" t="str">
        <f ca="1">IF((P33*VLOOKUP($C83,'10. Cost'!$C$11:$D$55,2,FALSE))=0,"",P33*VLOOKUP($C83,'10. Cost'!$C$11:$D$55,2,FALSE))</f>
        <v/>
      </c>
      <c r="Q83" s="354" t="str">
        <f ca="1">IF((Q33*VLOOKUP($C83,'10. Cost'!$C$11:$D$55,2,FALSE))=0,"",Q33*VLOOKUP($C83,'10. Cost'!$C$11:$D$55,2,FALSE))</f>
        <v/>
      </c>
      <c r="R83" s="354" t="str">
        <f ca="1">IF((R33*VLOOKUP($C83,'10. Cost'!$C$11:$D$55,2,FALSE))=0,"",R33*VLOOKUP($C83,'10. Cost'!$C$11:$D$55,2,FALSE))</f>
        <v/>
      </c>
      <c r="S83" s="354" t="str">
        <f ca="1">IF((S33*VLOOKUP($C83,'10. Cost'!$C$11:$D$55,2,FALSE))=0,"",S33*VLOOKUP($C83,'10. Cost'!$C$11:$D$55,2,FALSE))</f>
        <v/>
      </c>
      <c r="T83" s="354" t="str">
        <f ca="1">IF((T33*VLOOKUP($C83,'10. Cost'!$C$11:$D$55,2,FALSE))=0,"",T33*VLOOKUP($C83,'10. Cost'!$C$11:$D$55,2,FALSE))</f>
        <v/>
      </c>
      <c r="U83" s="354" t="str">
        <f ca="1">IF((U33*VLOOKUP($C83,'10. Cost'!$C$11:$D$55,2,FALSE))=0,"",U33*VLOOKUP($C83,'10. Cost'!$C$11:$D$55,2,FALSE))</f>
        <v/>
      </c>
      <c r="V83" s="354" t="str">
        <f ca="1">IF((V33*VLOOKUP($C83,'10. Cost'!$C$11:$D$55,2,FALSE))=0,"",V33*VLOOKUP($C83,'10. Cost'!$C$11:$D$55,2,FALSE))</f>
        <v/>
      </c>
      <c r="W83" s="354" t="str">
        <f ca="1">IF((W33*VLOOKUP($C83,'10. Cost'!$C$11:$D$55,2,FALSE))=0,"",W33*VLOOKUP($C83,'10. Cost'!$C$11:$D$55,2,FALSE))</f>
        <v/>
      </c>
      <c r="X83" s="354" t="str">
        <f ca="1">IF((X33*VLOOKUP($C83,'10. Cost'!$C$11:$D$55,2,FALSE))=0,"",X33*VLOOKUP($C83,'10. Cost'!$C$11:$D$55,2,FALSE))</f>
        <v/>
      </c>
      <c r="Y83" s="354" t="str">
        <f ca="1">IF((Y33*VLOOKUP($C83,'10. Cost'!$C$11:$D$55,2,FALSE))=0,"",Y33*VLOOKUP($C83,'10. Cost'!$C$11:$D$55,2,FALSE))</f>
        <v/>
      </c>
      <c r="Z83" s="354" t="str">
        <f ca="1">IF((Z33*VLOOKUP($C83,'10. Cost'!$C$11:$D$55,2,FALSE))=0,"",Z33*VLOOKUP($C83,'10. Cost'!$C$11:$D$55,2,FALSE))</f>
        <v/>
      </c>
      <c r="AA83" s="354" t="str">
        <f ca="1">IF((AA33*VLOOKUP($C83,'10. Cost'!$C$11:$D$55,2,FALSE))=0,"",AA33*VLOOKUP($C83,'10. Cost'!$C$11:$D$55,2,FALSE))</f>
        <v/>
      </c>
      <c r="AB83" s="354" t="str">
        <f ca="1">IF((AB33*VLOOKUP($C83,'10. Cost'!$C$11:$D$55,2,FALSE))=0,"",AB33*VLOOKUP($C83,'10. Cost'!$C$11:$D$55,2,FALSE))</f>
        <v/>
      </c>
      <c r="AC83" s="354" t="str">
        <f ca="1">IF((AC33*VLOOKUP($C83,'10. Cost'!$C$11:$D$55,2,FALSE))=0,"",AC33*VLOOKUP($C83,'10. Cost'!$C$11:$D$55,2,FALSE))</f>
        <v/>
      </c>
      <c r="AD83" s="354" t="str">
        <f ca="1">IF((AD33*VLOOKUP($C83,'10. Cost'!$C$11:$D$55,2,FALSE))=0,"",AD33*VLOOKUP($C83,'10. Cost'!$C$11:$D$55,2,FALSE))</f>
        <v/>
      </c>
      <c r="AE83" s="354" t="str">
        <f ca="1">IF((AE33*VLOOKUP($C83,'10. Cost'!$C$11:$D$55,2,FALSE))=0,"",AE33*VLOOKUP($C83,'10. Cost'!$C$11:$D$55,2,FALSE))</f>
        <v/>
      </c>
      <c r="AF83" s="354" t="str">
        <f ca="1">IF((AF33*VLOOKUP($C83,'10. Cost'!$C$11:$D$55,2,FALSE))=0,"",AF33*VLOOKUP($C83,'10. Cost'!$C$11:$D$55,2,FALSE))</f>
        <v/>
      </c>
      <c r="AG83" s="354" t="str">
        <f ca="1">IF((AG33*VLOOKUP($C83,'10. Cost'!$C$11:$D$55,2,FALSE))=0,"",AG33*VLOOKUP($C83,'10. Cost'!$C$11:$D$55,2,FALSE))</f>
        <v/>
      </c>
      <c r="AH83" s="354" t="str">
        <f ca="1">IF((AH33*VLOOKUP($C83,'10. Cost'!$C$11:$D$55,2,FALSE))=0,"",AH33*VLOOKUP($C83,'10. Cost'!$C$11:$D$55,2,FALSE))</f>
        <v/>
      </c>
      <c r="AI83" s="354" t="str">
        <f ca="1">IF((AI33*VLOOKUP($C83,'10. Cost'!$C$11:$D$55,2,FALSE))=0,"",AI33*VLOOKUP($C83,'10. Cost'!$C$11:$D$55,2,FALSE))</f>
        <v/>
      </c>
      <c r="AJ83" s="354" t="str">
        <f ca="1">IF((AJ33*VLOOKUP($C83,'10. Cost'!$C$11:$D$55,2,FALSE))=0,"",AJ33*VLOOKUP($C83,'10. Cost'!$C$11:$D$55,2,FALSE))</f>
        <v/>
      </c>
      <c r="AK83" s="354" t="str">
        <f ca="1">IF((AK33*VLOOKUP($C83,'10. Cost'!$C$11:$D$55,2,FALSE))=0,"",AK33*VLOOKUP($C83,'10. Cost'!$C$11:$D$55,2,FALSE))</f>
        <v/>
      </c>
      <c r="AL83" s="354" t="str">
        <f ca="1">IF((AL33*VLOOKUP($C83,'10. Cost'!$C$11:$D$55,2,FALSE))=0,"",AL33*VLOOKUP($C83,'10. Cost'!$C$11:$D$55,2,FALSE))</f>
        <v/>
      </c>
      <c r="AM83" s="354" t="str">
        <f ca="1">IF((AM33*VLOOKUP($C83,'10. Cost'!$C$11:$D$55,2,FALSE))=0,"",AM33*VLOOKUP($C83,'10. Cost'!$C$11:$D$55,2,FALSE))</f>
        <v/>
      </c>
      <c r="AN83" s="354" t="str">
        <f ca="1">IF((AN33*VLOOKUP($C83,'10. Cost'!$C$11:$D$55,2,FALSE))=0,"",AN33*VLOOKUP($C83,'10. Cost'!$C$11:$D$55,2,FALSE))</f>
        <v/>
      </c>
      <c r="AO83" s="354" t="str">
        <f ca="1">IF((AO33*VLOOKUP($C83,'10. Cost'!$C$11:$D$55,2,FALSE))=0,"",AO33*VLOOKUP($C83,'10. Cost'!$C$11:$D$55,2,FALSE))</f>
        <v/>
      </c>
      <c r="AP83" s="354" t="str">
        <f ca="1">IF((AP33*VLOOKUP($C83,'10. Cost'!$C$11:$D$55,2,FALSE))=0,"",AP33*VLOOKUP($C83,'10. Cost'!$C$11:$D$55,2,FALSE))</f>
        <v/>
      </c>
      <c r="AQ83" s="354" t="str">
        <f ca="1">IF((AQ33*VLOOKUP($C83,'10. Cost'!$C$11:$D$55,2,FALSE))=0,"",AQ33*VLOOKUP($C83,'10. Cost'!$C$11:$D$55,2,FALSE))</f>
        <v/>
      </c>
      <c r="AS83" s="47"/>
    </row>
    <row r="84" spans="2:45" ht="13.2" customHeight="1" x14ac:dyDescent="0.3">
      <c r="B84" s="12"/>
      <c r="C84" s="12" t="str">
        <f t="shared" si="1"/>
        <v>TAF+3TC+DTG (25/300/50) - 180 tab</v>
      </c>
      <c r="D84" s="12" t="str">
        <f t="shared" si="2"/>
        <v>TAF+3TC+DTG</v>
      </c>
      <c r="E84" s="353">
        <f t="shared" si="2"/>
        <v>0</v>
      </c>
      <c r="F84" s="109">
        <f t="shared" si="2"/>
        <v>0.16944444444444445</v>
      </c>
      <c r="H84" s="354" t="str">
        <f ca="1">IF((H34*VLOOKUP($C84,'10. Cost'!$C$11:$D$55,2,FALSE))=0,"",H34*VLOOKUP($C84,'10. Cost'!$C$11:$D$55,2,FALSE))</f>
        <v/>
      </c>
      <c r="I84" s="354" t="str">
        <f ca="1">IF((I34*VLOOKUP($C84,'10. Cost'!$C$11:$D$55,2,FALSE))=0,"",I34*VLOOKUP($C84,'10. Cost'!$C$11:$D$55,2,FALSE))</f>
        <v/>
      </c>
      <c r="J84" s="354" t="str">
        <f ca="1">IF((J34*VLOOKUP($C84,'10. Cost'!$C$11:$D$55,2,FALSE))=0,"",J34*VLOOKUP($C84,'10. Cost'!$C$11:$D$55,2,FALSE))</f>
        <v/>
      </c>
      <c r="K84" s="354" t="str">
        <f ca="1">IF((K34*VLOOKUP($C84,'10. Cost'!$C$11:$D$55,2,FALSE))=0,"",K34*VLOOKUP($C84,'10. Cost'!$C$11:$D$55,2,FALSE))</f>
        <v/>
      </c>
      <c r="L84" s="354" t="str">
        <f ca="1">IF((L34*VLOOKUP($C84,'10. Cost'!$C$11:$D$55,2,FALSE))=0,"",L34*VLOOKUP($C84,'10. Cost'!$C$11:$D$55,2,FALSE))</f>
        <v/>
      </c>
      <c r="M84" s="354" t="str">
        <f ca="1">IF((M34*VLOOKUP($C84,'10. Cost'!$C$11:$D$55,2,FALSE))=0,"",M34*VLOOKUP($C84,'10. Cost'!$C$11:$D$55,2,FALSE))</f>
        <v/>
      </c>
      <c r="N84" s="354" t="str">
        <f ca="1">IF((N34*VLOOKUP($C84,'10. Cost'!$C$11:$D$55,2,FALSE))=0,"",N34*VLOOKUP($C84,'10. Cost'!$C$11:$D$55,2,FALSE))</f>
        <v/>
      </c>
      <c r="O84" s="354" t="str">
        <f ca="1">IF((O34*VLOOKUP($C84,'10. Cost'!$C$11:$D$55,2,FALSE))=0,"",O34*VLOOKUP($C84,'10. Cost'!$C$11:$D$55,2,FALSE))</f>
        <v/>
      </c>
      <c r="P84" s="354" t="str">
        <f ca="1">IF((P34*VLOOKUP($C84,'10. Cost'!$C$11:$D$55,2,FALSE))=0,"",P34*VLOOKUP($C84,'10. Cost'!$C$11:$D$55,2,FALSE))</f>
        <v/>
      </c>
      <c r="Q84" s="354" t="str">
        <f ca="1">IF((Q34*VLOOKUP($C84,'10. Cost'!$C$11:$D$55,2,FALSE))=0,"",Q34*VLOOKUP($C84,'10. Cost'!$C$11:$D$55,2,FALSE))</f>
        <v/>
      </c>
      <c r="R84" s="354" t="str">
        <f ca="1">IF((R34*VLOOKUP($C84,'10. Cost'!$C$11:$D$55,2,FALSE))=0,"",R34*VLOOKUP($C84,'10. Cost'!$C$11:$D$55,2,FALSE))</f>
        <v/>
      </c>
      <c r="S84" s="354" t="str">
        <f ca="1">IF((S34*VLOOKUP($C84,'10. Cost'!$C$11:$D$55,2,FALSE))=0,"",S34*VLOOKUP($C84,'10. Cost'!$C$11:$D$55,2,FALSE))</f>
        <v/>
      </c>
      <c r="T84" s="354" t="str">
        <f ca="1">IF((T34*VLOOKUP($C84,'10. Cost'!$C$11:$D$55,2,FALSE))=0,"",T34*VLOOKUP($C84,'10. Cost'!$C$11:$D$55,2,FALSE))</f>
        <v/>
      </c>
      <c r="U84" s="354" t="str">
        <f ca="1">IF((U34*VLOOKUP($C84,'10. Cost'!$C$11:$D$55,2,FALSE))=0,"",U34*VLOOKUP($C84,'10. Cost'!$C$11:$D$55,2,FALSE))</f>
        <v/>
      </c>
      <c r="V84" s="354" t="str">
        <f ca="1">IF((V34*VLOOKUP($C84,'10. Cost'!$C$11:$D$55,2,FALSE))=0,"",V34*VLOOKUP($C84,'10. Cost'!$C$11:$D$55,2,FALSE))</f>
        <v/>
      </c>
      <c r="W84" s="354" t="str">
        <f ca="1">IF((W34*VLOOKUP($C84,'10. Cost'!$C$11:$D$55,2,FALSE))=0,"",W34*VLOOKUP($C84,'10. Cost'!$C$11:$D$55,2,FALSE))</f>
        <v/>
      </c>
      <c r="X84" s="354" t="str">
        <f ca="1">IF((X34*VLOOKUP($C84,'10. Cost'!$C$11:$D$55,2,FALSE))=0,"",X34*VLOOKUP($C84,'10. Cost'!$C$11:$D$55,2,FALSE))</f>
        <v/>
      </c>
      <c r="Y84" s="354" t="str">
        <f ca="1">IF((Y34*VLOOKUP($C84,'10. Cost'!$C$11:$D$55,2,FALSE))=0,"",Y34*VLOOKUP($C84,'10. Cost'!$C$11:$D$55,2,FALSE))</f>
        <v/>
      </c>
      <c r="Z84" s="354" t="str">
        <f ca="1">IF((Z34*VLOOKUP($C84,'10. Cost'!$C$11:$D$55,2,FALSE))=0,"",Z34*VLOOKUP($C84,'10. Cost'!$C$11:$D$55,2,FALSE))</f>
        <v/>
      </c>
      <c r="AA84" s="354" t="str">
        <f ca="1">IF((AA34*VLOOKUP($C84,'10. Cost'!$C$11:$D$55,2,FALSE))=0,"",AA34*VLOOKUP($C84,'10. Cost'!$C$11:$D$55,2,FALSE))</f>
        <v/>
      </c>
      <c r="AB84" s="354" t="str">
        <f ca="1">IF((AB34*VLOOKUP($C84,'10. Cost'!$C$11:$D$55,2,FALSE))=0,"",AB34*VLOOKUP($C84,'10. Cost'!$C$11:$D$55,2,FALSE))</f>
        <v/>
      </c>
      <c r="AC84" s="354" t="str">
        <f ca="1">IF((AC34*VLOOKUP($C84,'10. Cost'!$C$11:$D$55,2,FALSE))=0,"",AC34*VLOOKUP($C84,'10. Cost'!$C$11:$D$55,2,FALSE))</f>
        <v/>
      </c>
      <c r="AD84" s="354" t="str">
        <f ca="1">IF((AD34*VLOOKUP($C84,'10. Cost'!$C$11:$D$55,2,FALSE))=0,"",AD34*VLOOKUP($C84,'10. Cost'!$C$11:$D$55,2,FALSE))</f>
        <v/>
      </c>
      <c r="AE84" s="354" t="str">
        <f ca="1">IF((AE34*VLOOKUP($C84,'10. Cost'!$C$11:$D$55,2,FALSE))=0,"",AE34*VLOOKUP($C84,'10. Cost'!$C$11:$D$55,2,FALSE))</f>
        <v/>
      </c>
      <c r="AF84" s="354" t="str">
        <f ca="1">IF((AF34*VLOOKUP($C84,'10. Cost'!$C$11:$D$55,2,FALSE))=0,"",AF34*VLOOKUP($C84,'10. Cost'!$C$11:$D$55,2,FALSE))</f>
        <v/>
      </c>
      <c r="AG84" s="354" t="str">
        <f ca="1">IF((AG34*VLOOKUP($C84,'10. Cost'!$C$11:$D$55,2,FALSE))=0,"",AG34*VLOOKUP($C84,'10. Cost'!$C$11:$D$55,2,FALSE))</f>
        <v/>
      </c>
      <c r="AH84" s="354" t="str">
        <f ca="1">IF((AH34*VLOOKUP($C84,'10. Cost'!$C$11:$D$55,2,FALSE))=0,"",AH34*VLOOKUP($C84,'10. Cost'!$C$11:$D$55,2,FALSE))</f>
        <v/>
      </c>
      <c r="AI84" s="354" t="str">
        <f ca="1">IF((AI34*VLOOKUP($C84,'10. Cost'!$C$11:$D$55,2,FALSE))=0,"",AI34*VLOOKUP($C84,'10. Cost'!$C$11:$D$55,2,FALSE))</f>
        <v/>
      </c>
      <c r="AJ84" s="354" t="str">
        <f ca="1">IF((AJ34*VLOOKUP($C84,'10. Cost'!$C$11:$D$55,2,FALSE))=0,"",AJ34*VLOOKUP($C84,'10. Cost'!$C$11:$D$55,2,FALSE))</f>
        <v/>
      </c>
      <c r="AK84" s="354" t="str">
        <f ca="1">IF((AK34*VLOOKUP($C84,'10. Cost'!$C$11:$D$55,2,FALSE))=0,"",AK34*VLOOKUP($C84,'10. Cost'!$C$11:$D$55,2,FALSE))</f>
        <v/>
      </c>
      <c r="AL84" s="354" t="str">
        <f ca="1">IF((AL34*VLOOKUP($C84,'10. Cost'!$C$11:$D$55,2,FALSE))=0,"",AL34*VLOOKUP($C84,'10. Cost'!$C$11:$D$55,2,FALSE))</f>
        <v/>
      </c>
      <c r="AM84" s="354" t="str">
        <f ca="1">IF((AM34*VLOOKUP($C84,'10. Cost'!$C$11:$D$55,2,FALSE))=0,"",AM34*VLOOKUP($C84,'10. Cost'!$C$11:$D$55,2,FALSE))</f>
        <v/>
      </c>
      <c r="AN84" s="354" t="str">
        <f ca="1">IF((AN34*VLOOKUP($C84,'10. Cost'!$C$11:$D$55,2,FALSE))=0,"",AN34*VLOOKUP($C84,'10. Cost'!$C$11:$D$55,2,FALSE))</f>
        <v/>
      </c>
      <c r="AO84" s="354" t="str">
        <f ca="1">IF((AO34*VLOOKUP($C84,'10. Cost'!$C$11:$D$55,2,FALSE))=0,"",AO34*VLOOKUP($C84,'10. Cost'!$C$11:$D$55,2,FALSE))</f>
        <v/>
      </c>
      <c r="AP84" s="354" t="str">
        <f ca="1">IF((AP34*VLOOKUP($C84,'10. Cost'!$C$11:$D$55,2,FALSE))=0,"",AP34*VLOOKUP($C84,'10. Cost'!$C$11:$D$55,2,FALSE))</f>
        <v/>
      </c>
      <c r="AQ84" s="354" t="str">
        <f ca="1">IF((AQ34*VLOOKUP($C84,'10. Cost'!$C$11:$D$55,2,FALSE))=0,"",AQ34*VLOOKUP($C84,'10. Cost'!$C$11:$D$55,2,FALSE))</f>
        <v/>
      </c>
      <c r="AS84" s="47"/>
    </row>
    <row r="85" spans="2:45" ht="13.2" customHeight="1" x14ac:dyDescent="0.3">
      <c r="B85" s="12"/>
      <c r="C85" s="12" t="str">
        <f t="shared" si="1"/>
        <v>TAF+3TC+DTG (25/300/50) - 30 tab</v>
      </c>
      <c r="D85" s="12" t="str">
        <f t="shared" si="2"/>
        <v>TAF+3TC+DTG</v>
      </c>
      <c r="E85" s="353">
        <f t="shared" si="2"/>
        <v>1</v>
      </c>
      <c r="F85" s="109">
        <f t="shared" si="2"/>
        <v>1.0166666666666666</v>
      </c>
      <c r="H85" s="354" t="str">
        <f ca="1">IF((H35*VLOOKUP($C85,'10. Cost'!$C$11:$D$55,2,FALSE))=0,"",H35*VLOOKUP($C85,'10. Cost'!$C$11:$D$55,2,FALSE))</f>
        <v/>
      </c>
      <c r="I85" s="354" t="str">
        <f ca="1">IF((I35*VLOOKUP($C85,'10. Cost'!$C$11:$D$55,2,FALSE))=0,"",I35*VLOOKUP($C85,'10. Cost'!$C$11:$D$55,2,FALSE))</f>
        <v/>
      </c>
      <c r="J85" s="354" t="str">
        <f ca="1">IF((J35*VLOOKUP($C85,'10. Cost'!$C$11:$D$55,2,FALSE))=0,"",J35*VLOOKUP($C85,'10. Cost'!$C$11:$D$55,2,FALSE))</f>
        <v/>
      </c>
      <c r="K85" s="354" t="str">
        <f ca="1">IF((K35*VLOOKUP($C85,'10. Cost'!$C$11:$D$55,2,FALSE))=0,"",K35*VLOOKUP($C85,'10. Cost'!$C$11:$D$55,2,FALSE))</f>
        <v/>
      </c>
      <c r="L85" s="354" t="str">
        <f ca="1">IF((L35*VLOOKUP($C85,'10. Cost'!$C$11:$D$55,2,FALSE))=0,"",L35*VLOOKUP($C85,'10. Cost'!$C$11:$D$55,2,FALSE))</f>
        <v/>
      </c>
      <c r="M85" s="354" t="str">
        <f ca="1">IF((M35*VLOOKUP($C85,'10. Cost'!$C$11:$D$55,2,FALSE))=0,"",M35*VLOOKUP($C85,'10. Cost'!$C$11:$D$55,2,FALSE))</f>
        <v/>
      </c>
      <c r="N85" s="354" t="str">
        <f ca="1">IF((N35*VLOOKUP($C85,'10. Cost'!$C$11:$D$55,2,FALSE))=0,"",N35*VLOOKUP($C85,'10. Cost'!$C$11:$D$55,2,FALSE))</f>
        <v/>
      </c>
      <c r="O85" s="354" t="str">
        <f ca="1">IF((O35*VLOOKUP($C85,'10. Cost'!$C$11:$D$55,2,FALSE))=0,"",O35*VLOOKUP($C85,'10. Cost'!$C$11:$D$55,2,FALSE))</f>
        <v/>
      </c>
      <c r="P85" s="354" t="str">
        <f ca="1">IF((P35*VLOOKUP($C85,'10. Cost'!$C$11:$D$55,2,FALSE))=0,"",P35*VLOOKUP($C85,'10. Cost'!$C$11:$D$55,2,FALSE))</f>
        <v/>
      </c>
      <c r="Q85" s="354" t="str">
        <f ca="1">IF((Q35*VLOOKUP($C85,'10. Cost'!$C$11:$D$55,2,FALSE))=0,"",Q35*VLOOKUP($C85,'10. Cost'!$C$11:$D$55,2,FALSE))</f>
        <v/>
      </c>
      <c r="R85" s="354" t="str">
        <f ca="1">IF((R35*VLOOKUP($C85,'10. Cost'!$C$11:$D$55,2,FALSE))=0,"",R35*VLOOKUP($C85,'10. Cost'!$C$11:$D$55,2,FALSE))</f>
        <v/>
      </c>
      <c r="S85" s="354" t="str">
        <f ca="1">IF((S35*VLOOKUP($C85,'10. Cost'!$C$11:$D$55,2,FALSE))=0,"",S35*VLOOKUP($C85,'10. Cost'!$C$11:$D$55,2,FALSE))</f>
        <v/>
      </c>
      <c r="T85" s="354" t="str">
        <f ca="1">IF((T35*VLOOKUP($C85,'10. Cost'!$C$11:$D$55,2,FALSE))=0,"",T35*VLOOKUP($C85,'10. Cost'!$C$11:$D$55,2,FALSE))</f>
        <v/>
      </c>
      <c r="U85" s="354" t="str">
        <f ca="1">IF((U35*VLOOKUP($C85,'10. Cost'!$C$11:$D$55,2,FALSE))=0,"",U35*VLOOKUP($C85,'10. Cost'!$C$11:$D$55,2,FALSE))</f>
        <v/>
      </c>
      <c r="V85" s="354" t="str">
        <f ca="1">IF((V35*VLOOKUP($C85,'10. Cost'!$C$11:$D$55,2,FALSE))=0,"",V35*VLOOKUP($C85,'10. Cost'!$C$11:$D$55,2,FALSE))</f>
        <v/>
      </c>
      <c r="W85" s="354" t="str">
        <f ca="1">IF((W35*VLOOKUP($C85,'10. Cost'!$C$11:$D$55,2,FALSE))=0,"",W35*VLOOKUP($C85,'10. Cost'!$C$11:$D$55,2,FALSE))</f>
        <v/>
      </c>
      <c r="X85" s="354" t="str">
        <f ca="1">IF((X35*VLOOKUP($C85,'10. Cost'!$C$11:$D$55,2,FALSE))=0,"",X35*VLOOKUP($C85,'10. Cost'!$C$11:$D$55,2,FALSE))</f>
        <v/>
      </c>
      <c r="Y85" s="354" t="str">
        <f ca="1">IF((Y35*VLOOKUP($C85,'10. Cost'!$C$11:$D$55,2,FALSE))=0,"",Y35*VLOOKUP($C85,'10. Cost'!$C$11:$D$55,2,FALSE))</f>
        <v/>
      </c>
      <c r="Z85" s="354" t="str">
        <f ca="1">IF((Z35*VLOOKUP($C85,'10. Cost'!$C$11:$D$55,2,FALSE))=0,"",Z35*VLOOKUP($C85,'10. Cost'!$C$11:$D$55,2,FALSE))</f>
        <v/>
      </c>
      <c r="AA85" s="354" t="str">
        <f ca="1">IF((AA35*VLOOKUP($C85,'10. Cost'!$C$11:$D$55,2,FALSE))=0,"",AA35*VLOOKUP($C85,'10. Cost'!$C$11:$D$55,2,FALSE))</f>
        <v/>
      </c>
      <c r="AB85" s="354" t="str">
        <f ca="1">IF((AB35*VLOOKUP($C85,'10. Cost'!$C$11:$D$55,2,FALSE))=0,"",AB35*VLOOKUP($C85,'10. Cost'!$C$11:$D$55,2,FALSE))</f>
        <v/>
      </c>
      <c r="AC85" s="354" t="str">
        <f ca="1">IF((AC35*VLOOKUP($C85,'10. Cost'!$C$11:$D$55,2,FALSE))=0,"",AC35*VLOOKUP($C85,'10. Cost'!$C$11:$D$55,2,FALSE))</f>
        <v/>
      </c>
      <c r="AD85" s="354" t="str">
        <f ca="1">IF((AD35*VLOOKUP($C85,'10. Cost'!$C$11:$D$55,2,FALSE))=0,"",AD35*VLOOKUP($C85,'10. Cost'!$C$11:$D$55,2,FALSE))</f>
        <v/>
      </c>
      <c r="AE85" s="354" t="str">
        <f ca="1">IF((AE35*VLOOKUP($C85,'10. Cost'!$C$11:$D$55,2,FALSE))=0,"",AE35*VLOOKUP($C85,'10. Cost'!$C$11:$D$55,2,FALSE))</f>
        <v/>
      </c>
      <c r="AF85" s="354" t="str">
        <f ca="1">IF((AF35*VLOOKUP($C85,'10. Cost'!$C$11:$D$55,2,FALSE))=0,"",AF35*VLOOKUP($C85,'10. Cost'!$C$11:$D$55,2,FALSE))</f>
        <v/>
      </c>
      <c r="AG85" s="354" t="str">
        <f ca="1">IF((AG35*VLOOKUP($C85,'10. Cost'!$C$11:$D$55,2,FALSE))=0,"",AG35*VLOOKUP($C85,'10. Cost'!$C$11:$D$55,2,FALSE))</f>
        <v/>
      </c>
      <c r="AH85" s="354" t="str">
        <f ca="1">IF((AH35*VLOOKUP($C85,'10. Cost'!$C$11:$D$55,2,FALSE))=0,"",AH35*VLOOKUP($C85,'10. Cost'!$C$11:$D$55,2,FALSE))</f>
        <v/>
      </c>
      <c r="AI85" s="354" t="str">
        <f ca="1">IF((AI35*VLOOKUP($C85,'10. Cost'!$C$11:$D$55,2,FALSE))=0,"",AI35*VLOOKUP($C85,'10. Cost'!$C$11:$D$55,2,FALSE))</f>
        <v/>
      </c>
      <c r="AJ85" s="354" t="str">
        <f ca="1">IF((AJ35*VLOOKUP($C85,'10. Cost'!$C$11:$D$55,2,FALSE))=0,"",AJ35*VLOOKUP($C85,'10. Cost'!$C$11:$D$55,2,FALSE))</f>
        <v/>
      </c>
      <c r="AK85" s="354" t="str">
        <f ca="1">IF((AK35*VLOOKUP($C85,'10. Cost'!$C$11:$D$55,2,FALSE))=0,"",AK35*VLOOKUP($C85,'10. Cost'!$C$11:$D$55,2,FALSE))</f>
        <v/>
      </c>
      <c r="AL85" s="354" t="str">
        <f ca="1">IF((AL35*VLOOKUP($C85,'10. Cost'!$C$11:$D$55,2,FALSE))=0,"",AL35*VLOOKUP($C85,'10. Cost'!$C$11:$D$55,2,FALSE))</f>
        <v/>
      </c>
      <c r="AM85" s="354" t="str">
        <f ca="1">IF((AM35*VLOOKUP($C85,'10. Cost'!$C$11:$D$55,2,FALSE))=0,"",AM35*VLOOKUP($C85,'10. Cost'!$C$11:$D$55,2,FALSE))</f>
        <v/>
      </c>
      <c r="AN85" s="354" t="str">
        <f ca="1">IF((AN35*VLOOKUP($C85,'10. Cost'!$C$11:$D$55,2,FALSE))=0,"",AN35*VLOOKUP($C85,'10. Cost'!$C$11:$D$55,2,FALSE))</f>
        <v/>
      </c>
      <c r="AO85" s="354" t="str">
        <f ca="1">IF((AO35*VLOOKUP($C85,'10. Cost'!$C$11:$D$55,2,FALSE))=0,"",AO35*VLOOKUP($C85,'10. Cost'!$C$11:$D$55,2,FALSE))</f>
        <v/>
      </c>
      <c r="AP85" s="354" t="str">
        <f ca="1">IF((AP35*VLOOKUP($C85,'10. Cost'!$C$11:$D$55,2,FALSE))=0,"",AP35*VLOOKUP($C85,'10. Cost'!$C$11:$D$55,2,FALSE))</f>
        <v/>
      </c>
      <c r="AQ85" s="354" t="str">
        <f ca="1">IF((AQ35*VLOOKUP($C85,'10. Cost'!$C$11:$D$55,2,FALSE))=0,"",AQ35*VLOOKUP($C85,'10. Cost'!$C$11:$D$55,2,FALSE))</f>
        <v/>
      </c>
      <c r="AS85" s="47"/>
    </row>
    <row r="86" spans="2:45" ht="13.2" customHeight="1" x14ac:dyDescent="0.3">
      <c r="B86" s="12"/>
      <c r="C86" s="12" t="str">
        <f t="shared" si="1"/>
        <v>TAF+3TC+DTG (25/300/50) - 90 tab</v>
      </c>
      <c r="D86" s="12" t="str">
        <f t="shared" si="2"/>
        <v>TAF+3TC+DTG</v>
      </c>
      <c r="E86" s="353">
        <f t="shared" si="2"/>
        <v>0</v>
      </c>
      <c r="F86" s="109">
        <f t="shared" si="2"/>
        <v>0.33888888888888891</v>
      </c>
      <c r="H86" s="354" t="str">
        <f ca="1">IF((H36*VLOOKUP($C86,'10. Cost'!$C$11:$D$55,2,FALSE))=0,"",H36*VLOOKUP($C86,'10. Cost'!$C$11:$D$55,2,FALSE))</f>
        <v/>
      </c>
      <c r="I86" s="354" t="str">
        <f ca="1">IF((I36*VLOOKUP($C86,'10. Cost'!$C$11:$D$55,2,FALSE))=0,"",I36*VLOOKUP($C86,'10. Cost'!$C$11:$D$55,2,FALSE))</f>
        <v/>
      </c>
      <c r="J86" s="354" t="str">
        <f ca="1">IF((J36*VLOOKUP($C86,'10. Cost'!$C$11:$D$55,2,FALSE))=0,"",J36*VLOOKUP($C86,'10. Cost'!$C$11:$D$55,2,FALSE))</f>
        <v/>
      </c>
      <c r="K86" s="354" t="str">
        <f ca="1">IF((K36*VLOOKUP($C86,'10. Cost'!$C$11:$D$55,2,FALSE))=0,"",K36*VLOOKUP($C86,'10. Cost'!$C$11:$D$55,2,FALSE))</f>
        <v/>
      </c>
      <c r="L86" s="354" t="str">
        <f ca="1">IF((L36*VLOOKUP($C86,'10. Cost'!$C$11:$D$55,2,FALSE))=0,"",L36*VLOOKUP($C86,'10. Cost'!$C$11:$D$55,2,FALSE))</f>
        <v/>
      </c>
      <c r="M86" s="354" t="str">
        <f ca="1">IF((M36*VLOOKUP($C86,'10. Cost'!$C$11:$D$55,2,FALSE))=0,"",M36*VLOOKUP($C86,'10. Cost'!$C$11:$D$55,2,FALSE))</f>
        <v/>
      </c>
      <c r="N86" s="354" t="str">
        <f ca="1">IF((N36*VLOOKUP($C86,'10. Cost'!$C$11:$D$55,2,FALSE))=0,"",N36*VLOOKUP($C86,'10. Cost'!$C$11:$D$55,2,FALSE))</f>
        <v/>
      </c>
      <c r="O86" s="354" t="str">
        <f ca="1">IF((O36*VLOOKUP($C86,'10. Cost'!$C$11:$D$55,2,FALSE))=0,"",O36*VLOOKUP($C86,'10. Cost'!$C$11:$D$55,2,FALSE))</f>
        <v/>
      </c>
      <c r="P86" s="354" t="str">
        <f ca="1">IF((P36*VLOOKUP($C86,'10. Cost'!$C$11:$D$55,2,FALSE))=0,"",P36*VLOOKUP($C86,'10. Cost'!$C$11:$D$55,2,FALSE))</f>
        <v/>
      </c>
      <c r="Q86" s="354" t="str">
        <f ca="1">IF((Q36*VLOOKUP($C86,'10. Cost'!$C$11:$D$55,2,FALSE))=0,"",Q36*VLOOKUP($C86,'10. Cost'!$C$11:$D$55,2,FALSE))</f>
        <v/>
      </c>
      <c r="R86" s="354" t="str">
        <f ca="1">IF((R36*VLOOKUP($C86,'10. Cost'!$C$11:$D$55,2,FALSE))=0,"",R36*VLOOKUP($C86,'10. Cost'!$C$11:$D$55,2,FALSE))</f>
        <v/>
      </c>
      <c r="S86" s="354" t="str">
        <f ca="1">IF((S36*VLOOKUP($C86,'10. Cost'!$C$11:$D$55,2,FALSE))=0,"",S36*VLOOKUP($C86,'10. Cost'!$C$11:$D$55,2,FALSE))</f>
        <v/>
      </c>
      <c r="T86" s="354" t="str">
        <f ca="1">IF((T36*VLOOKUP($C86,'10. Cost'!$C$11:$D$55,2,FALSE))=0,"",T36*VLOOKUP($C86,'10. Cost'!$C$11:$D$55,2,FALSE))</f>
        <v/>
      </c>
      <c r="U86" s="354" t="str">
        <f ca="1">IF((U36*VLOOKUP($C86,'10. Cost'!$C$11:$D$55,2,FALSE))=0,"",U36*VLOOKUP($C86,'10. Cost'!$C$11:$D$55,2,FALSE))</f>
        <v/>
      </c>
      <c r="V86" s="354" t="str">
        <f ca="1">IF((V36*VLOOKUP($C86,'10. Cost'!$C$11:$D$55,2,FALSE))=0,"",V36*VLOOKUP($C86,'10. Cost'!$C$11:$D$55,2,FALSE))</f>
        <v/>
      </c>
      <c r="W86" s="354" t="str">
        <f ca="1">IF((W36*VLOOKUP($C86,'10. Cost'!$C$11:$D$55,2,FALSE))=0,"",W36*VLOOKUP($C86,'10. Cost'!$C$11:$D$55,2,FALSE))</f>
        <v/>
      </c>
      <c r="X86" s="354" t="str">
        <f ca="1">IF((X36*VLOOKUP($C86,'10. Cost'!$C$11:$D$55,2,FALSE))=0,"",X36*VLOOKUP($C86,'10. Cost'!$C$11:$D$55,2,FALSE))</f>
        <v/>
      </c>
      <c r="Y86" s="354" t="str">
        <f ca="1">IF((Y36*VLOOKUP($C86,'10. Cost'!$C$11:$D$55,2,FALSE))=0,"",Y36*VLOOKUP($C86,'10. Cost'!$C$11:$D$55,2,FALSE))</f>
        <v/>
      </c>
      <c r="Z86" s="354" t="str">
        <f ca="1">IF((Z36*VLOOKUP($C86,'10. Cost'!$C$11:$D$55,2,FALSE))=0,"",Z36*VLOOKUP($C86,'10. Cost'!$C$11:$D$55,2,FALSE))</f>
        <v/>
      </c>
      <c r="AA86" s="354" t="str">
        <f ca="1">IF((AA36*VLOOKUP($C86,'10. Cost'!$C$11:$D$55,2,FALSE))=0,"",AA36*VLOOKUP($C86,'10. Cost'!$C$11:$D$55,2,FALSE))</f>
        <v/>
      </c>
      <c r="AB86" s="354" t="str">
        <f ca="1">IF((AB36*VLOOKUP($C86,'10. Cost'!$C$11:$D$55,2,FALSE))=0,"",AB36*VLOOKUP($C86,'10. Cost'!$C$11:$D$55,2,FALSE))</f>
        <v/>
      </c>
      <c r="AC86" s="354" t="str">
        <f ca="1">IF((AC36*VLOOKUP($C86,'10. Cost'!$C$11:$D$55,2,FALSE))=0,"",AC36*VLOOKUP($C86,'10. Cost'!$C$11:$D$55,2,FALSE))</f>
        <v/>
      </c>
      <c r="AD86" s="354" t="str">
        <f ca="1">IF((AD36*VLOOKUP($C86,'10. Cost'!$C$11:$D$55,2,FALSE))=0,"",AD36*VLOOKUP($C86,'10. Cost'!$C$11:$D$55,2,FALSE))</f>
        <v/>
      </c>
      <c r="AE86" s="354" t="str">
        <f ca="1">IF((AE36*VLOOKUP($C86,'10. Cost'!$C$11:$D$55,2,FALSE))=0,"",AE36*VLOOKUP($C86,'10. Cost'!$C$11:$D$55,2,FALSE))</f>
        <v/>
      </c>
      <c r="AF86" s="354" t="str">
        <f ca="1">IF((AF36*VLOOKUP($C86,'10. Cost'!$C$11:$D$55,2,FALSE))=0,"",AF36*VLOOKUP($C86,'10. Cost'!$C$11:$D$55,2,FALSE))</f>
        <v/>
      </c>
      <c r="AG86" s="354" t="str">
        <f ca="1">IF((AG36*VLOOKUP($C86,'10. Cost'!$C$11:$D$55,2,FALSE))=0,"",AG36*VLOOKUP($C86,'10. Cost'!$C$11:$D$55,2,FALSE))</f>
        <v/>
      </c>
      <c r="AH86" s="354" t="str">
        <f ca="1">IF((AH36*VLOOKUP($C86,'10. Cost'!$C$11:$D$55,2,FALSE))=0,"",AH36*VLOOKUP($C86,'10. Cost'!$C$11:$D$55,2,FALSE))</f>
        <v/>
      </c>
      <c r="AI86" s="354" t="str">
        <f ca="1">IF((AI36*VLOOKUP($C86,'10. Cost'!$C$11:$D$55,2,FALSE))=0,"",AI36*VLOOKUP($C86,'10. Cost'!$C$11:$D$55,2,FALSE))</f>
        <v/>
      </c>
      <c r="AJ86" s="354" t="str">
        <f ca="1">IF((AJ36*VLOOKUP($C86,'10. Cost'!$C$11:$D$55,2,FALSE))=0,"",AJ36*VLOOKUP($C86,'10. Cost'!$C$11:$D$55,2,FALSE))</f>
        <v/>
      </c>
      <c r="AK86" s="354" t="str">
        <f ca="1">IF((AK36*VLOOKUP($C86,'10. Cost'!$C$11:$D$55,2,FALSE))=0,"",AK36*VLOOKUP($C86,'10. Cost'!$C$11:$D$55,2,FALSE))</f>
        <v/>
      </c>
      <c r="AL86" s="354" t="str">
        <f ca="1">IF((AL36*VLOOKUP($C86,'10. Cost'!$C$11:$D$55,2,FALSE))=0,"",AL36*VLOOKUP($C86,'10. Cost'!$C$11:$D$55,2,FALSE))</f>
        <v/>
      </c>
      <c r="AM86" s="354" t="str">
        <f ca="1">IF((AM36*VLOOKUP($C86,'10. Cost'!$C$11:$D$55,2,FALSE))=0,"",AM36*VLOOKUP($C86,'10. Cost'!$C$11:$D$55,2,FALSE))</f>
        <v/>
      </c>
      <c r="AN86" s="354" t="str">
        <f ca="1">IF((AN36*VLOOKUP($C86,'10. Cost'!$C$11:$D$55,2,FALSE))=0,"",AN36*VLOOKUP($C86,'10. Cost'!$C$11:$D$55,2,FALSE))</f>
        <v/>
      </c>
      <c r="AO86" s="354" t="str">
        <f ca="1">IF((AO36*VLOOKUP($C86,'10. Cost'!$C$11:$D$55,2,FALSE))=0,"",AO36*VLOOKUP($C86,'10. Cost'!$C$11:$D$55,2,FALSE))</f>
        <v/>
      </c>
      <c r="AP86" s="354" t="str">
        <f ca="1">IF((AP36*VLOOKUP($C86,'10. Cost'!$C$11:$D$55,2,FALSE))=0,"",AP36*VLOOKUP($C86,'10. Cost'!$C$11:$D$55,2,FALSE))</f>
        <v/>
      </c>
      <c r="AQ86" s="354" t="str">
        <f ca="1">IF((AQ36*VLOOKUP($C86,'10. Cost'!$C$11:$D$55,2,FALSE))=0,"",AQ36*VLOOKUP($C86,'10. Cost'!$C$11:$D$55,2,FALSE))</f>
        <v/>
      </c>
      <c r="AS86" s="47"/>
    </row>
    <row r="87" spans="2:45" ht="13.2" customHeight="1" x14ac:dyDescent="0.3">
      <c r="B87" s="12"/>
      <c r="C87" s="12" t="str">
        <f t="shared" si="1"/>
        <v>TAF+FTC+DTG (25/200/50) - 180 tab</v>
      </c>
      <c r="D87" s="12" t="str">
        <f t="shared" si="2"/>
        <v>TAF+FTC+DTG</v>
      </c>
      <c r="E87" s="353">
        <f t="shared" si="2"/>
        <v>0</v>
      </c>
      <c r="F87" s="109">
        <f t="shared" si="2"/>
        <v>0.16944444444444445</v>
      </c>
      <c r="H87" s="354" t="str">
        <f ca="1">IF((H37*VLOOKUP($C87,'10. Cost'!$C$11:$D$55,2,FALSE))=0,"",H37*VLOOKUP($C87,'10. Cost'!$C$11:$D$55,2,FALSE))</f>
        <v/>
      </c>
      <c r="I87" s="354" t="str">
        <f ca="1">IF((I37*VLOOKUP($C87,'10. Cost'!$C$11:$D$55,2,FALSE))=0,"",I37*VLOOKUP($C87,'10. Cost'!$C$11:$D$55,2,FALSE))</f>
        <v/>
      </c>
      <c r="J87" s="354" t="str">
        <f ca="1">IF((J37*VLOOKUP($C87,'10. Cost'!$C$11:$D$55,2,FALSE))=0,"",J37*VLOOKUP($C87,'10. Cost'!$C$11:$D$55,2,FALSE))</f>
        <v/>
      </c>
      <c r="K87" s="354" t="str">
        <f ca="1">IF((K37*VLOOKUP($C87,'10. Cost'!$C$11:$D$55,2,FALSE))=0,"",K37*VLOOKUP($C87,'10. Cost'!$C$11:$D$55,2,FALSE))</f>
        <v/>
      </c>
      <c r="L87" s="354" t="str">
        <f ca="1">IF((L37*VLOOKUP($C87,'10. Cost'!$C$11:$D$55,2,FALSE))=0,"",L37*VLOOKUP($C87,'10. Cost'!$C$11:$D$55,2,FALSE))</f>
        <v/>
      </c>
      <c r="M87" s="354" t="str">
        <f ca="1">IF((M37*VLOOKUP($C87,'10. Cost'!$C$11:$D$55,2,FALSE))=0,"",M37*VLOOKUP($C87,'10. Cost'!$C$11:$D$55,2,FALSE))</f>
        <v/>
      </c>
      <c r="N87" s="354" t="str">
        <f ca="1">IF((N37*VLOOKUP($C87,'10. Cost'!$C$11:$D$55,2,FALSE))=0,"",N37*VLOOKUP($C87,'10. Cost'!$C$11:$D$55,2,FALSE))</f>
        <v/>
      </c>
      <c r="O87" s="354" t="str">
        <f ca="1">IF((O37*VLOOKUP($C87,'10. Cost'!$C$11:$D$55,2,FALSE))=0,"",O37*VLOOKUP($C87,'10. Cost'!$C$11:$D$55,2,FALSE))</f>
        <v/>
      </c>
      <c r="P87" s="354" t="str">
        <f ca="1">IF((P37*VLOOKUP($C87,'10. Cost'!$C$11:$D$55,2,FALSE))=0,"",P37*VLOOKUP($C87,'10. Cost'!$C$11:$D$55,2,FALSE))</f>
        <v/>
      </c>
      <c r="Q87" s="354" t="str">
        <f ca="1">IF((Q37*VLOOKUP($C87,'10. Cost'!$C$11:$D$55,2,FALSE))=0,"",Q37*VLOOKUP($C87,'10. Cost'!$C$11:$D$55,2,FALSE))</f>
        <v/>
      </c>
      <c r="R87" s="354" t="str">
        <f ca="1">IF((R37*VLOOKUP($C87,'10. Cost'!$C$11:$D$55,2,FALSE))=0,"",R37*VLOOKUP($C87,'10. Cost'!$C$11:$D$55,2,FALSE))</f>
        <v/>
      </c>
      <c r="S87" s="354" t="str">
        <f ca="1">IF((S37*VLOOKUP($C87,'10. Cost'!$C$11:$D$55,2,FALSE))=0,"",S37*VLOOKUP($C87,'10. Cost'!$C$11:$D$55,2,FALSE))</f>
        <v/>
      </c>
      <c r="T87" s="354" t="str">
        <f ca="1">IF((T37*VLOOKUP($C87,'10. Cost'!$C$11:$D$55,2,FALSE))=0,"",T37*VLOOKUP($C87,'10. Cost'!$C$11:$D$55,2,FALSE))</f>
        <v/>
      </c>
      <c r="U87" s="354" t="str">
        <f ca="1">IF((U37*VLOOKUP($C87,'10. Cost'!$C$11:$D$55,2,FALSE))=0,"",U37*VLOOKUP($C87,'10. Cost'!$C$11:$D$55,2,FALSE))</f>
        <v/>
      </c>
      <c r="V87" s="354" t="str">
        <f ca="1">IF((V37*VLOOKUP($C87,'10. Cost'!$C$11:$D$55,2,FALSE))=0,"",V37*VLOOKUP($C87,'10. Cost'!$C$11:$D$55,2,FALSE))</f>
        <v/>
      </c>
      <c r="W87" s="354" t="str">
        <f ca="1">IF((W37*VLOOKUP($C87,'10. Cost'!$C$11:$D$55,2,FALSE))=0,"",W37*VLOOKUP($C87,'10. Cost'!$C$11:$D$55,2,FALSE))</f>
        <v/>
      </c>
      <c r="X87" s="354" t="str">
        <f ca="1">IF((X37*VLOOKUP($C87,'10. Cost'!$C$11:$D$55,2,FALSE))=0,"",X37*VLOOKUP($C87,'10. Cost'!$C$11:$D$55,2,FALSE))</f>
        <v/>
      </c>
      <c r="Y87" s="354" t="str">
        <f ca="1">IF((Y37*VLOOKUP($C87,'10. Cost'!$C$11:$D$55,2,FALSE))=0,"",Y37*VLOOKUP($C87,'10. Cost'!$C$11:$D$55,2,FALSE))</f>
        <v/>
      </c>
      <c r="Z87" s="354" t="str">
        <f ca="1">IF((Z37*VLOOKUP($C87,'10. Cost'!$C$11:$D$55,2,FALSE))=0,"",Z37*VLOOKUP($C87,'10. Cost'!$C$11:$D$55,2,FALSE))</f>
        <v/>
      </c>
      <c r="AA87" s="354" t="str">
        <f ca="1">IF((AA37*VLOOKUP($C87,'10. Cost'!$C$11:$D$55,2,FALSE))=0,"",AA37*VLOOKUP($C87,'10. Cost'!$C$11:$D$55,2,FALSE))</f>
        <v/>
      </c>
      <c r="AB87" s="354" t="str">
        <f ca="1">IF((AB37*VLOOKUP($C87,'10. Cost'!$C$11:$D$55,2,FALSE))=0,"",AB37*VLOOKUP($C87,'10. Cost'!$C$11:$D$55,2,FALSE))</f>
        <v/>
      </c>
      <c r="AC87" s="354" t="str">
        <f ca="1">IF((AC37*VLOOKUP($C87,'10. Cost'!$C$11:$D$55,2,FALSE))=0,"",AC37*VLOOKUP($C87,'10. Cost'!$C$11:$D$55,2,FALSE))</f>
        <v/>
      </c>
      <c r="AD87" s="354" t="str">
        <f ca="1">IF((AD37*VLOOKUP($C87,'10. Cost'!$C$11:$D$55,2,FALSE))=0,"",AD37*VLOOKUP($C87,'10. Cost'!$C$11:$D$55,2,FALSE))</f>
        <v/>
      </c>
      <c r="AE87" s="354" t="str">
        <f ca="1">IF((AE37*VLOOKUP($C87,'10. Cost'!$C$11:$D$55,2,FALSE))=0,"",AE37*VLOOKUP($C87,'10. Cost'!$C$11:$D$55,2,FALSE))</f>
        <v/>
      </c>
      <c r="AF87" s="354" t="str">
        <f ca="1">IF((AF37*VLOOKUP($C87,'10. Cost'!$C$11:$D$55,2,FALSE))=0,"",AF37*VLOOKUP($C87,'10. Cost'!$C$11:$D$55,2,FALSE))</f>
        <v/>
      </c>
      <c r="AG87" s="354" t="str">
        <f ca="1">IF((AG37*VLOOKUP($C87,'10. Cost'!$C$11:$D$55,2,FALSE))=0,"",AG37*VLOOKUP($C87,'10. Cost'!$C$11:$D$55,2,FALSE))</f>
        <v/>
      </c>
      <c r="AH87" s="354" t="str">
        <f ca="1">IF((AH37*VLOOKUP($C87,'10. Cost'!$C$11:$D$55,2,FALSE))=0,"",AH37*VLOOKUP($C87,'10. Cost'!$C$11:$D$55,2,FALSE))</f>
        <v/>
      </c>
      <c r="AI87" s="354" t="str">
        <f ca="1">IF((AI37*VLOOKUP($C87,'10. Cost'!$C$11:$D$55,2,FALSE))=0,"",AI37*VLOOKUP($C87,'10. Cost'!$C$11:$D$55,2,FALSE))</f>
        <v/>
      </c>
      <c r="AJ87" s="354" t="str">
        <f ca="1">IF((AJ37*VLOOKUP($C87,'10. Cost'!$C$11:$D$55,2,FALSE))=0,"",AJ37*VLOOKUP($C87,'10. Cost'!$C$11:$D$55,2,FALSE))</f>
        <v/>
      </c>
      <c r="AK87" s="354" t="str">
        <f ca="1">IF((AK37*VLOOKUP($C87,'10. Cost'!$C$11:$D$55,2,FALSE))=0,"",AK37*VLOOKUP($C87,'10. Cost'!$C$11:$D$55,2,FALSE))</f>
        <v/>
      </c>
      <c r="AL87" s="354" t="str">
        <f ca="1">IF((AL37*VLOOKUP($C87,'10. Cost'!$C$11:$D$55,2,FALSE))=0,"",AL37*VLOOKUP($C87,'10. Cost'!$C$11:$D$55,2,FALSE))</f>
        <v/>
      </c>
      <c r="AM87" s="354" t="str">
        <f ca="1">IF((AM37*VLOOKUP($C87,'10. Cost'!$C$11:$D$55,2,FALSE))=0,"",AM37*VLOOKUP($C87,'10. Cost'!$C$11:$D$55,2,FALSE))</f>
        <v/>
      </c>
      <c r="AN87" s="354" t="str">
        <f ca="1">IF((AN37*VLOOKUP($C87,'10. Cost'!$C$11:$D$55,2,FALSE))=0,"",AN37*VLOOKUP($C87,'10. Cost'!$C$11:$D$55,2,FALSE))</f>
        <v/>
      </c>
      <c r="AO87" s="354" t="str">
        <f ca="1">IF((AO37*VLOOKUP($C87,'10. Cost'!$C$11:$D$55,2,FALSE))=0,"",AO37*VLOOKUP($C87,'10. Cost'!$C$11:$D$55,2,FALSE))</f>
        <v/>
      </c>
      <c r="AP87" s="354" t="str">
        <f ca="1">IF((AP37*VLOOKUP($C87,'10. Cost'!$C$11:$D$55,2,FALSE))=0,"",AP37*VLOOKUP($C87,'10. Cost'!$C$11:$D$55,2,FALSE))</f>
        <v/>
      </c>
      <c r="AQ87" s="354" t="str">
        <f ca="1">IF((AQ37*VLOOKUP($C87,'10. Cost'!$C$11:$D$55,2,FALSE))=0,"",AQ37*VLOOKUP($C87,'10. Cost'!$C$11:$D$55,2,FALSE))</f>
        <v/>
      </c>
      <c r="AS87" s="47"/>
    </row>
    <row r="88" spans="2:45" ht="13.2" customHeight="1" x14ac:dyDescent="0.3">
      <c r="B88" s="12"/>
      <c r="C88" s="12" t="str">
        <f t="shared" si="1"/>
        <v>TAF+FTC+DTG (25/200/50) - 30 tab</v>
      </c>
      <c r="D88" s="12" t="str">
        <f t="shared" si="2"/>
        <v>TAF+FTC+DTG</v>
      </c>
      <c r="E88" s="353">
        <f t="shared" si="2"/>
        <v>1</v>
      </c>
      <c r="F88" s="109">
        <f t="shared" si="2"/>
        <v>1.0166666666666666</v>
      </c>
      <c r="H88" s="354" t="str">
        <f ca="1">IF((H38*VLOOKUP($C88,'10. Cost'!$C$11:$D$55,2,FALSE))=0,"",H38*VLOOKUP($C88,'10. Cost'!$C$11:$D$55,2,FALSE))</f>
        <v/>
      </c>
      <c r="I88" s="354" t="str">
        <f ca="1">IF((I38*VLOOKUP($C88,'10. Cost'!$C$11:$D$55,2,FALSE))=0,"",I38*VLOOKUP($C88,'10. Cost'!$C$11:$D$55,2,FALSE))</f>
        <v/>
      </c>
      <c r="J88" s="354" t="str">
        <f ca="1">IF((J38*VLOOKUP($C88,'10. Cost'!$C$11:$D$55,2,FALSE))=0,"",J38*VLOOKUP($C88,'10. Cost'!$C$11:$D$55,2,FALSE))</f>
        <v/>
      </c>
      <c r="K88" s="354" t="str">
        <f ca="1">IF((K38*VLOOKUP($C88,'10. Cost'!$C$11:$D$55,2,FALSE))=0,"",K38*VLOOKUP($C88,'10. Cost'!$C$11:$D$55,2,FALSE))</f>
        <v/>
      </c>
      <c r="L88" s="354" t="str">
        <f ca="1">IF((L38*VLOOKUP($C88,'10. Cost'!$C$11:$D$55,2,FALSE))=0,"",L38*VLOOKUP($C88,'10. Cost'!$C$11:$D$55,2,FALSE))</f>
        <v/>
      </c>
      <c r="M88" s="354" t="str">
        <f ca="1">IF((M38*VLOOKUP($C88,'10. Cost'!$C$11:$D$55,2,FALSE))=0,"",M38*VLOOKUP($C88,'10. Cost'!$C$11:$D$55,2,FALSE))</f>
        <v/>
      </c>
      <c r="N88" s="354" t="str">
        <f ca="1">IF((N38*VLOOKUP($C88,'10. Cost'!$C$11:$D$55,2,FALSE))=0,"",N38*VLOOKUP($C88,'10. Cost'!$C$11:$D$55,2,FALSE))</f>
        <v/>
      </c>
      <c r="O88" s="354" t="str">
        <f ca="1">IF((O38*VLOOKUP($C88,'10. Cost'!$C$11:$D$55,2,FALSE))=0,"",O38*VLOOKUP($C88,'10. Cost'!$C$11:$D$55,2,FALSE))</f>
        <v/>
      </c>
      <c r="P88" s="354" t="str">
        <f ca="1">IF((P38*VLOOKUP($C88,'10. Cost'!$C$11:$D$55,2,FALSE))=0,"",P38*VLOOKUP($C88,'10. Cost'!$C$11:$D$55,2,FALSE))</f>
        <v/>
      </c>
      <c r="Q88" s="354" t="str">
        <f ca="1">IF((Q38*VLOOKUP($C88,'10. Cost'!$C$11:$D$55,2,FALSE))=0,"",Q38*VLOOKUP($C88,'10. Cost'!$C$11:$D$55,2,FALSE))</f>
        <v/>
      </c>
      <c r="R88" s="354" t="str">
        <f ca="1">IF((R38*VLOOKUP($C88,'10. Cost'!$C$11:$D$55,2,FALSE))=0,"",R38*VLOOKUP($C88,'10. Cost'!$C$11:$D$55,2,FALSE))</f>
        <v/>
      </c>
      <c r="S88" s="354" t="str">
        <f ca="1">IF((S38*VLOOKUP($C88,'10. Cost'!$C$11:$D$55,2,FALSE))=0,"",S38*VLOOKUP($C88,'10. Cost'!$C$11:$D$55,2,FALSE))</f>
        <v/>
      </c>
      <c r="T88" s="354" t="str">
        <f ca="1">IF((T38*VLOOKUP($C88,'10. Cost'!$C$11:$D$55,2,FALSE))=0,"",T38*VLOOKUP($C88,'10. Cost'!$C$11:$D$55,2,FALSE))</f>
        <v/>
      </c>
      <c r="U88" s="354" t="str">
        <f ca="1">IF((U38*VLOOKUP($C88,'10. Cost'!$C$11:$D$55,2,FALSE))=0,"",U38*VLOOKUP($C88,'10. Cost'!$C$11:$D$55,2,FALSE))</f>
        <v/>
      </c>
      <c r="V88" s="354" t="str">
        <f ca="1">IF((V38*VLOOKUP($C88,'10. Cost'!$C$11:$D$55,2,FALSE))=0,"",V38*VLOOKUP($C88,'10. Cost'!$C$11:$D$55,2,FALSE))</f>
        <v/>
      </c>
      <c r="W88" s="354" t="str">
        <f ca="1">IF((W38*VLOOKUP($C88,'10. Cost'!$C$11:$D$55,2,FALSE))=0,"",W38*VLOOKUP($C88,'10. Cost'!$C$11:$D$55,2,FALSE))</f>
        <v/>
      </c>
      <c r="X88" s="354" t="str">
        <f ca="1">IF((X38*VLOOKUP($C88,'10. Cost'!$C$11:$D$55,2,FALSE))=0,"",X38*VLOOKUP($C88,'10. Cost'!$C$11:$D$55,2,FALSE))</f>
        <v/>
      </c>
      <c r="Y88" s="354" t="str">
        <f ca="1">IF((Y38*VLOOKUP($C88,'10. Cost'!$C$11:$D$55,2,FALSE))=0,"",Y38*VLOOKUP($C88,'10. Cost'!$C$11:$D$55,2,FALSE))</f>
        <v/>
      </c>
      <c r="Z88" s="354" t="str">
        <f ca="1">IF((Z38*VLOOKUP($C88,'10. Cost'!$C$11:$D$55,2,FALSE))=0,"",Z38*VLOOKUP($C88,'10. Cost'!$C$11:$D$55,2,FALSE))</f>
        <v/>
      </c>
      <c r="AA88" s="354" t="str">
        <f ca="1">IF((AA38*VLOOKUP($C88,'10. Cost'!$C$11:$D$55,2,FALSE))=0,"",AA38*VLOOKUP($C88,'10. Cost'!$C$11:$D$55,2,FALSE))</f>
        <v/>
      </c>
      <c r="AB88" s="354" t="str">
        <f ca="1">IF((AB38*VLOOKUP($C88,'10. Cost'!$C$11:$D$55,2,FALSE))=0,"",AB38*VLOOKUP($C88,'10. Cost'!$C$11:$D$55,2,FALSE))</f>
        <v/>
      </c>
      <c r="AC88" s="354" t="str">
        <f ca="1">IF((AC38*VLOOKUP($C88,'10. Cost'!$C$11:$D$55,2,FALSE))=0,"",AC38*VLOOKUP($C88,'10. Cost'!$C$11:$D$55,2,FALSE))</f>
        <v/>
      </c>
      <c r="AD88" s="354" t="str">
        <f ca="1">IF((AD38*VLOOKUP($C88,'10. Cost'!$C$11:$D$55,2,FALSE))=0,"",AD38*VLOOKUP($C88,'10. Cost'!$C$11:$D$55,2,FALSE))</f>
        <v/>
      </c>
      <c r="AE88" s="354" t="str">
        <f ca="1">IF((AE38*VLOOKUP($C88,'10. Cost'!$C$11:$D$55,2,FALSE))=0,"",AE38*VLOOKUP($C88,'10. Cost'!$C$11:$D$55,2,FALSE))</f>
        <v/>
      </c>
      <c r="AF88" s="354" t="str">
        <f ca="1">IF((AF38*VLOOKUP($C88,'10. Cost'!$C$11:$D$55,2,FALSE))=0,"",AF38*VLOOKUP($C88,'10. Cost'!$C$11:$D$55,2,FALSE))</f>
        <v/>
      </c>
      <c r="AG88" s="354" t="str">
        <f ca="1">IF((AG38*VLOOKUP($C88,'10. Cost'!$C$11:$D$55,2,FALSE))=0,"",AG38*VLOOKUP($C88,'10. Cost'!$C$11:$D$55,2,FALSE))</f>
        <v/>
      </c>
      <c r="AH88" s="354" t="str">
        <f ca="1">IF((AH38*VLOOKUP($C88,'10. Cost'!$C$11:$D$55,2,FALSE))=0,"",AH38*VLOOKUP($C88,'10. Cost'!$C$11:$D$55,2,FALSE))</f>
        <v/>
      </c>
      <c r="AI88" s="354" t="str">
        <f ca="1">IF((AI38*VLOOKUP($C88,'10. Cost'!$C$11:$D$55,2,FALSE))=0,"",AI38*VLOOKUP($C88,'10. Cost'!$C$11:$D$55,2,FALSE))</f>
        <v/>
      </c>
      <c r="AJ88" s="354" t="str">
        <f ca="1">IF((AJ38*VLOOKUP($C88,'10. Cost'!$C$11:$D$55,2,FALSE))=0,"",AJ38*VLOOKUP($C88,'10. Cost'!$C$11:$D$55,2,FALSE))</f>
        <v/>
      </c>
      <c r="AK88" s="354" t="str">
        <f ca="1">IF((AK38*VLOOKUP($C88,'10. Cost'!$C$11:$D$55,2,FALSE))=0,"",AK38*VLOOKUP($C88,'10. Cost'!$C$11:$D$55,2,FALSE))</f>
        <v/>
      </c>
      <c r="AL88" s="354" t="str">
        <f ca="1">IF((AL38*VLOOKUP($C88,'10. Cost'!$C$11:$D$55,2,FALSE))=0,"",AL38*VLOOKUP($C88,'10. Cost'!$C$11:$D$55,2,FALSE))</f>
        <v/>
      </c>
      <c r="AM88" s="354" t="str">
        <f ca="1">IF((AM38*VLOOKUP($C88,'10. Cost'!$C$11:$D$55,2,FALSE))=0,"",AM38*VLOOKUP($C88,'10. Cost'!$C$11:$D$55,2,FALSE))</f>
        <v/>
      </c>
      <c r="AN88" s="354" t="str">
        <f ca="1">IF((AN38*VLOOKUP($C88,'10. Cost'!$C$11:$D$55,2,FALSE))=0,"",AN38*VLOOKUP($C88,'10. Cost'!$C$11:$D$55,2,FALSE))</f>
        <v/>
      </c>
      <c r="AO88" s="354" t="str">
        <f ca="1">IF((AO38*VLOOKUP($C88,'10. Cost'!$C$11:$D$55,2,FALSE))=0,"",AO38*VLOOKUP($C88,'10. Cost'!$C$11:$D$55,2,FALSE))</f>
        <v/>
      </c>
      <c r="AP88" s="354" t="str">
        <f ca="1">IF((AP38*VLOOKUP($C88,'10. Cost'!$C$11:$D$55,2,FALSE))=0,"",AP38*VLOOKUP($C88,'10. Cost'!$C$11:$D$55,2,FALSE))</f>
        <v/>
      </c>
      <c r="AQ88" s="354" t="str">
        <f ca="1">IF((AQ38*VLOOKUP($C88,'10. Cost'!$C$11:$D$55,2,FALSE))=0,"",AQ38*VLOOKUP($C88,'10. Cost'!$C$11:$D$55,2,FALSE))</f>
        <v/>
      </c>
      <c r="AS88" s="47"/>
    </row>
    <row r="89" spans="2:45" ht="13.2" customHeight="1" x14ac:dyDescent="0.3">
      <c r="B89" s="12"/>
      <c r="C89" s="12" t="str">
        <f t="shared" si="1"/>
        <v>TAF+FTC+DTG (25/200/50) - 90 tab</v>
      </c>
      <c r="D89" s="12" t="str">
        <f t="shared" si="2"/>
        <v>TAF+FTC+DTG</v>
      </c>
      <c r="E89" s="353">
        <f t="shared" si="2"/>
        <v>0</v>
      </c>
      <c r="F89" s="109">
        <f t="shared" si="2"/>
        <v>0.33888888888888891</v>
      </c>
      <c r="H89" s="354" t="str">
        <f ca="1">IF((H39*VLOOKUP($C89,'10. Cost'!$C$11:$D$55,2,FALSE))=0,"",H39*VLOOKUP($C89,'10. Cost'!$C$11:$D$55,2,FALSE))</f>
        <v/>
      </c>
      <c r="I89" s="354" t="str">
        <f ca="1">IF((I39*VLOOKUP($C89,'10. Cost'!$C$11:$D$55,2,FALSE))=0,"",I39*VLOOKUP($C89,'10. Cost'!$C$11:$D$55,2,FALSE))</f>
        <v/>
      </c>
      <c r="J89" s="354" t="str">
        <f ca="1">IF((J39*VLOOKUP($C89,'10. Cost'!$C$11:$D$55,2,FALSE))=0,"",J39*VLOOKUP($C89,'10. Cost'!$C$11:$D$55,2,FALSE))</f>
        <v/>
      </c>
      <c r="K89" s="354" t="str">
        <f ca="1">IF((K39*VLOOKUP($C89,'10. Cost'!$C$11:$D$55,2,FALSE))=0,"",K39*VLOOKUP($C89,'10. Cost'!$C$11:$D$55,2,FALSE))</f>
        <v/>
      </c>
      <c r="L89" s="354" t="str">
        <f ca="1">IF((L39*VLOOKUP($C89,'10. Cost'!$C$11:$D$55,2,FALSE))=0,"",L39*VLOOKUP($C89,'10. Cost'!$C$11:$D$55,2,FALSE))</f>
        <v/>
      </c>
      <c r="M89" s="354" t="str">
        <f ca="1">IF((M39*VLOOKUP($C89,'10. Cost'!$C$11:$D$55,2,FALSE))=0,"",M39*VLOOKUP($C89,'10. Cost'!$C$11:$D$55,2,FALSE))</f>
        <v/>
      </c>
      <c r="N89" s="354" t="str">
        <f ca="1">IF((N39*VLOOKUP($C89,'10. Cost'!$C$11:$D$55,2,FALSE))=0,"",N39*VLOOKUP($C89,'10. Cost'!$C$11:$D$55,2,FALSE))</f>
        <v/>
      </c>
      <c r="O89" s="354" t="str">
        <f ca="1">IF((O39*VLOOKUP($C89,'10. Cost'!$C$11:$D$55,2,FALSE))=0,"",O39*VLOOKUP($C89,'10. Cost'!$C$11:$D$55,2,FALSE))</f>
        <v/>
      </c>
      <c r="P89" s="354" t="str">
        <f ca="1">IF((P39*VLOOKUP($C89,'10. Cost'!$C$11:$D$55,2,FALSE))=0,"",P39*VLOOKUP($C89,'10. Cost'!$C$11:$D$55,2,FALSE))</f>
        <v/>
      </c>
      <c r="Q89" s="354" t="str">
        <f ca="1">IF((Q39*VLOOKUP($C89,'10. Cost'!$C$11:$D$55,2,FALSE))=0,"",Q39*VLOOKUP($C89,'10. Cost'!$C$11:$D$55,2,FALSE))</f>
        <v/>
      </c>
      <c r="R89" s="354" t="str">
        <f ca="1">IF((R39*VLOOKUP($C89,'10. Cost'!$C$11:$D$55,2,FALSE))=0,"",R39*VLOOKUP($C89,'10. Cost'!$C$11:$D$55,2,FALSE))</f>
        <v/>
      </c>
      <c r="S89" s="354" t="str">
        <f ca="1">IF((S39*VLOOKUP($C89,'10. Cost'!$C$11:$D$55,2,FALSE))=0,"",S39*VLOOKUP($C89,'10. Cost'!$C$11:$D$55,2,FALSE))</f>
        <v/>
      </c>
      <c r="T89" s="354" t="str">
        <f ca="1">IF((T39*VLOOKUP($C89,'10. Cost'!$C$11:$D$55,2,FALSE))=0,"",T39*VLOOKUP($C89,'10. Cost'!$C$11:$D$55,2,FALSE))</f>
        <v/>
      </c>
      <c r="U89" s="354" t="str">
        <f ca="1">IF((U39*VLOOKUP($C89,'10. Cost'!$C$11:$D$55,2,FALSE))=0,"",U39*VLOOKUP($C89,'10. Cost'!$C$11:$D$55,2,FALSE))</f>
        <v/>
      </c>
      <c r="V89" s="354" t="str">
        <f ca="1">IF((V39*VLOOKUP($C89,'10. Cost'!$C$11:$D$55,2,FALSE))=0,"",V39*VLOOKUP($C89,'10. Cost'!$C$11:$D$55,2,FALSE))</f>
        <v/>
      </c>
      <c r="W89" s="354" t="str">
        <f ca="1">IF((W39*VLOOKUP($C89,'10. Cost'!$C$11:$D$55,2,FALSE))=0,"",W39*VLOOKUP($C89,'10. Cost'!$C$11:$D$55,2,FALSE))</f>
        <v/>
      </c>
      <c r="X89" s="354" t="str">
        <f ca="1">IF((X39*VLOOKUP($C89,'10. Cost'!$C$11:$D$55,2,FALSE))=0,"",X39*VLOOKUP($C89,'10. Cost'!$C$11:$D$55,2,FALSE))</f>
        <v/>
      </c>
      <c r="Y89" s="354" t="str">
        <f ca="1">IF((Y39*VLOOKUP($C89,'10. Cost'!$C$11:$D$55,2,FALSE))=0,"",Y39*VLOOKUP($C89,'10. Cost'!$C$11:$D$55,2,FALSE))</f>
        <v/>
      </c>
      <c r="Z89" s="354" t="str">
        <f ca="1">IF((Z39*VLOOKUP($C89,'10. Cost'!$C$11:$D$55,2,FALSE))=0,"",Z39*VLOOKUP($C89,'10. Cost'!$C$11:$D$55,2,FALSE))</f>
        <v/>
      </c>
      <c r="AA89" s="354" t="str">
        <f ca="1">IF((AA39*VLOOKUP($C89,'10. Cost'!$C$11:$D$55,2,FALSE))=0,"",AA39*VLOOKUP($C89,'10. Cost'!$C$11:$D$55,2,FALSE))</f>
        <v/>
      </c>
      <c r="AB89" s="354" t="str">
        <f ca="1">IF((AB39*VLOOKUP($C89,'10. Cost'!$C$11:$D$55,2,FALSE))=0,"",AB39*VLOOKUP($C89,'10. Cost'!$C$11:$D$55,2,FALSE))</f>
        <v/>
      </c>
      <c r="AC89" s="354" t="str">
        <f ca="1">IF((AC39*VLOOKUP($C89,'10. Cost'!$C$11:$D$55,2,FALSE))=0,"",AC39*VLOOKUP($C89,'10. Cost'!$C$11:$D$55,2,FALSE))</f>
        <v/>
      </c>
      <c r="AD89" s="354" t="str">
        <f ca="1">IF((AD39*VLOOKUP($C89,'10. Cost'!$C$11:$D$55,2,FALSE))=0,"",AD39*VLOOKUP($C89,'10. Cost'!$C$11:$D$55,2,FALSE))</f>
        <v/>
      </c>
      <c r="AE89" s="354" t="str">
        <f ca="1">IF((AE39*VLOOKUP($C89,'10. Cost'!$C$11:$D$55,2,FALSE))=0,"",AE39*VLOOKUP($C89,'10. Cost'!$C$11:$D$55,2,FALSE))</f>
        <v/>
      </c>
      <c r="AF89" s="354" t="str">
        <f ca="1">IF((AF39*VLOOKUP($C89,'10. Cost'!$C$11:$D$55,2,FALSE))=0,"",AF39*VLOOKUP($C89,'10. Cost'!$C$11:$D$55,2,FALSE))</f>
        <v/>
      </c>
      <c r="AG89" s="354" t="str">
        <f ca="1">IF((AG39*VLOOKUP($C89,'10. Cost'!$C$11:$D$55,2,FALSE))=0,"",AG39*VLOOKUP($C89,'10. Cost'!$C$11:$D$55,2,FALSE))</f>
        <v/>
      </c>
      <c r="AH89" s="354" t="str">
        <f ca="1">IF((AH39*VLOOKUP($C89,'10. Cost'!$C$11:$D$55,2,FALSE))=0,"",AH39*VLOOKUP($C89,'10. Cost'!$C$11:$D$55,2,FALSE))</f>
        <v/>
      </c>
      <c r="AI89" s="354" t="str">
        <f ca="1">IF((AI39*VLOOKUP($C89,'10. Cost'!$C$11:$D$55,2,FALSE))=0,"",AI39*VLOOKUP($C89,'10. Cost'!$C$11:$D$55,2,FALSE))</f>
        <v/>
      </c>
      <c r="AJ89" s="354" t="str">
        <f ca="1">IF((AJ39*VLOOKUP($C89,'10. Cost'!$C$11:$D$55,2,FALSE))=0,"",AJ39*VLOOKUP($C89,'10. Cost'!$C$11:$D$55,2,FALSE))</f>
        <v/>
      </c>
      <c r="AK89" s="354" t="str">
        <f ca="1">IF((AK39*VLOOKUP($C89,'10. Cost'!$C$11:$D$55,2,FALSE))=0,"",AK39*VLOOKUP($C89,'10. Cost'!$C$11:$D$55,2,FALSE))</f>
        <v/>
      </c>
      <c r="AL89" s="354" t="str">
        <f ca="1">IF((AL39*VLOOKUP($C89,'10. Cost'!$C$11:$D$55,2,FALSE))=0,"",AL39*VLOOKUP($C89,'10. Cost'!$C$11:$D$55,2,FALSE))</f>
        <v/>
      </c>
      <c r="AM89" s="354" t="str">
        <f ca="1">IF((AM39*VLOOKUP($C89,'10. Cost'!$C$11:$D$55,2,FALSE))=0,"",AM39*VLOOKUP($C89,'10. Cost'!$C$11:$D$55,2,FALSE))</f>
        <v/>
      </c>
      <c r="AN89" s="354" t="str">
        <f ca="1">IF((AN39*VLOOKUP($C89,'10. Cost'!$C$11:$D$55,2,FALSE))=0,"",AN39*VLOOKUP($C89,'10. Cost'!$C$11:$D$55,2,FALSE))</f>
        <v/>
      </c>
      <c r="AO89" s="354" t="str">
        <f ca="1">IF((AO39*VLOOKUP($C89,'10. Cost'!$C$11:$D$55,2,FALSE))=0,"",AO39*VLOOKUP($C89,'10. Cost'!$C$11:$D$55,2,FALSE))</f>
        <v/>
      </c>
      <c r="AP89" s="354" t="str">
        <f ca="1">IF((AP39*VLOOKUP($C89,'10. Cost'!$C$11:$D$55,2,FALSE))=0,"",AP39*VLOOKUP($C89,'10. Cost'!$C$11:$D$55,2,FALSE))</f>
        <v/>
      </c>
      <c r="AQ89" s="354" t="str">
        <f ca="1">IF((AQ39*VLOOKUP($C89,'10. Cost'!$C$11:$D$55,2,FALSE))=0,"",AQ39*VLOOKUP($C89,'10. Cost'!$C$11:$D$55,2,FALSE))</f>
        <v/>
      </c>
      <c r="AS89" s="47"/>
    </row>
    <row r="90" spans="2:45" ht="13.2" customHeight="1" x14ac:dyDescent="0.3">
      <c r="B90" s="12"/>
      <c r="C90" s="12" t="str">
        <f t="shared" si="1"/>
        <v>TDF (300) - 30 tab</v>
      </c>
      <c r="D90" s="12" t="str">
        <f t="shared" si="2"/>
        <v>TDF</v>
      </c>
      <c r="E90" s="353">
        <f t="shared" si="2"/>
        <v>1</v>
      </c>
      <c r="F90" s="109">
        <f t="shared" si="2"/>
        <v>1.0166666666666666</v>
      </c>
      <c r="H90" s="354" t="str">
        <f ca="1">IF((H40*VLOOKUP($C90,'10. Cost'!$C$11:$D$55,2,FALSE))=0,"",H40*VLOOKUP($C90,'10. Cost'!$C$11:$D$55,2,FALSE))</f>
        <v/>
      </c>
      <c r="I90" s="354" t="str">
        <f ca="1">IF((I40*VLOOKUP($C90,'10. Cost'!$C$11:$D$55,2,FALSE))=0,"",I40*VLOOKUP($C90,'10. Cost'!$C$11:$D$55,2,FALSE))</f>
        <v/>
      </c>
      <c r="J90" s="354" t="str">
        <f ca="1">IF((J40*VLOOKUP($C90,'10. Cost'!$C$11:$D$55,2,FALSE))=0,"",J40*VLOOKUP($C90,'10. Cost'!$C$11:$D$55,2,FALSE))</f>
        <v/>
      </c>
      <c r="K90" s="354" t="str">
        <f ca="1">IF((K40*VLOOKUP($C90,'10. Cost'!$C$11:$D$55,2,FALSE))=0,"",K40*VLOOKUP($C90,'10. Cost'!$C$11:$D$55,2,FALSE))</f>
        <v/>
      </c>
      <c r="L90" s="354" t="str">
        <f ca="1">IF((L40*VLOOKUP($C90,'10. Cost'!$C$11:$D$55,2,FALSE))=0,"",L40*VLOOKUP($C90,'10. Cost'!$C$11:$D$55,2,FALSE))</f>
        <v/>
      </c>
      <c r="M90" s="354" t="str">
        <f ca="1">IF((M40*VLOOKUP($C90,'10. Cost'!$C$11:$D$55,2,FALSE))=0,"",M40*VLOOKUP($C90,'10. Cost'!$C$11:$D$55,2,FALSE))</f>
        <v/>
      </c>
      <c r="N90" s="354" t="str">
        <f ca="1">IF((N40*VLOOKUP($C90,'10. Cost'!$C$11:$D$55,2,FALSE))=0,"",N40*VLOOKUP($C90,'10. Cost'!$C$11:$D$55,2,FALSE))</f>
        <v/>
      </c>
      <c r="O90" s="354" t="str">
        <f ca="1">IF((O40*VLOOKUP($C90,'10. Cost'!$C$11:$D$55,2,FALSE))=0,"",O40*VLOOKUP($C90,'10. Cost'!$C$11:$D$55,2,FALSE))</f>
        <v/>
      </c>
      <c r="P90" s="354" t="str">
        <f ca="1">IF((P40*VLOOKUP($C90,'10. Cost'!$C$11:$D$55,2,FALSE))=0,"",P40*VLOOKUP($C90,'10. Cost'!$C$11:$D$55,2,FALSE))</f>
        <v/>
      </c>
      <c r="Q90" s="354" t="str">
        <f ca="1">IF((Q40*VLOOKUP($C90,'10. Cost'!$C$11:$D$55,2,FALSE))=0,"",Q40*VLOOKUP($C90,'10. Cost'!$C$11:$D$55,2,FALSE))</f>
        <v/>
      </c>
      <c r="R90" s="354" t="str">
        <f ca="1">IF((R40*VLOOKUP($C90,'10. Cost'!$C$11:$D$55,2,FALSE))=0,"",R40*VLOOKUP($C90,'10. Cost'!$C$11:$D$55,2,FALSE))</f>
        <v/>
      </c>
      <c r="S90" s="354" t="str">
        <f ca="1">IF((S40*VLOOKUP($C90,'10. Cost'!$C$11:$D$55,2,FALSE))=0,"",S40*VLOOKUP($C90,'10. Cost'!$C$11:$D$55,2,FALSE))</f>
        <v/>
      </c>
      <c r="T90" s="354" t="str">
        <f ca="1">IF((T40*VLOOKUP($C90,'10. Cost'!$C$11:$D$55,2,FALSE))=0,"",T40*VLOOKUP($C90,'10. Cost'!$C$11:$D$55,2,FALSE))</f>
        <v/>
      </c>
      <c r="U90" s="354" t="str">
        <f ca="1">IF((U40*VLOOKUP($C90,'10. Cost'!$C$11:$D$55,2,FALSE))=0,"",U40*VLOOKUP($C90,'10. Cost'!$C$11:$D$55,2,FALSE))</f>
        <v/>
      </c>
      <c r="V90" s="354" t="str">
        <f ca="1">IF((V40*VLOOKUP($C90,'10. Cost'!$C$11:$D$55,2,FALSE))=0,"",V40*VLOOKUP($C90,'10. Cost'!$C$11:$D$55,2,FALSE))</f>
        <v/>
      </c>
      <c r="W90" s="354" t="str">
        <f ca="1">IF((W40*VLOOKUP($C90,'10. Cost'!$C$11:$D$55,2,FALSE))=0,"",W40*VLOOKUP($C90,'10. Cost'!$C$11:$D$55,2,FALSE))</f>
        <v/>
      </c>
      <c r="X90" s="354" t="str">
        <f ca="1">IF((X40*VLOOKUP($C90,'10. Cost'!$C$11:$D$55,2,FALSE))=0,"",X40*VLOOKUP($C90,'10. Cost'!$C$11:$D$55,2,FALSE))</f>
        <v/>
      </c>
      <c r="Y90" s="354" t="str">
        <f ca="1">IF((Y40*VLOOKUP($C90,'10. Cost'!$C$11:$D$55,2,FALSE))=0,"",Y40*VLOOKUP($C90,'10. Cost'!$C$11:$D$55,2,FALSE))</f>
        <v/>
      </c>
      <c r="Z90" s="354" t="str">
        <f ca="1">IF((Z40*VLOOKUP($C90,'10. Cost'!$C$11:$D$55,2,FALSE))=0,"",Z40*VLOOKUP($C90,'10. Cost'!$C$11:$D$55,2,FALSE))</f>
        <v/>
      </c>
      <c r="AA90" s="354" t="str">
        <f ca="1">IF((AA40*VLOOKUP($C90,'10. Cost'!$C$11:$D$55,2,FALSE))=0,"",AA40*VLOOKUP($C90,'10. Cost'!$C$11:$D$55,2,FALSE))</f>
        <v/>
      </c>
      <c r="AB90" s="354" t="str">
        <f ca="1">IF((AB40*VLOOKUP($C90,'10. Cost'!$C$11:$D$55,2,FALSE))=0,"",AB40*VLOOKUP($C90,'10. Cost'!$C$11:$D$55,2,FALSE))</f>
        <v/>
      </c>
      <c r="AC90" s="354" t="str">
        <f ca="1">IF((AC40*VLOOKUP($C90,'10. Cost'!$C$11:$D$55,2,FALSE))=0,"",AC40*VLOOKUP($C90,'10. Cost'!$C$11:$D$55,2,FALSE))</f>
        <v/>
      </c>
      <c r="AD90" s="354" t="str">
        <f ca="1">IF((AD40*VLOOKUP($C90,'10. Cost'!$C$11:$D$55,2,FALSE))=0,"",AD40*VLOOKUP($C90,'10. Cost'!$C$11:$D$55,2,FALSE))</f>
        <v/>
      </c>
      <c r="AE90" s="354" t="str">
        <f ca="1">IF((AE40*VLOOKUP($C90,'10. Cost'!$C$11:$D$55,2,FALSE))=0,"",AE40*VLOOKUP($C90,'10. Cost'!$C$11:$D$55,2,FALSE))</f>
        <v/>
      </c>
      <c r="AF90" s="354" t="str">
        <f ca="1">IF((AF40*VLOOKUP($C90,'10. Cost'!$C$11:$D$55,2,FALSE))=0,"",AF40*VLOOKUP($C90,'10. Cost'!$C$11:$D$55,2,FALSE))</f>
        <v/>
      </c>
      <c r="AG90" s="354" t="str">
        <f ca="1">IF((AG40*VLOOKUP($C90,'10. Cost'!$C$11:$D$55,2,FALSE))=0,"",AG40*VLOOKUP($C90,'10. Cost'!$C$11:$D$55,2,FALSE))</f>
        <v/>
      </c>
      <c r="AH90" s="354" t="str">
        <f ca="1">IF((AH40*VLOOKUP($C90,'10. Cost'!$C$11:$D$55,2,FALSE))=0,"",AH40*VLOOKUP($C90,'10. Cost'!$C$11:$D$55,2,FALSE))</f>
        <v/>
      </c>
      <c r="AI90" s="354" t="str">
        <f ca="1">IF((AI40*VLOOKUP($C90,'10. Cost'!$C$11:$D$55,2,FALSE))=0,"",AI40*VLOOKUP($C90,'10. Cost'!$C$11:$D$55,2,FALSE))</f>
        <v/>
      </c>
      <c r="AJ90" s="354" t="str">
        <f ca="1">IF((AJ40*VLOOKUP($C90,'10. Cost'!$C$11:$D$55,2,FALSE))=0,"",AJ40*VLOOKUP($C90,'10. Cost'!$C$11:$D$55,2,FALSE))</f>
        <v/>
      </c>
      <c r="AK90" s="354" t="str">
        <f ca="1">IF((AK40*VLOOKUP($C90,'10. Cost'!$C$11:$D$55,2,FALSE))=0,"",AK40*VLOOKUP($C90,'10. Cost'!$C$11:$D$55,2,FALSE))</f>
        <v/>
      </c>
      <c r="AL90" s="354" t="str">
        <f ca="1">IF((AL40*VLOOKUP($C90,'10. Cost'!$C$11:$D$55,2,FALSE))=0,"",AL40*VLOOKUP($C90,'10. Cost'!$C$11:$D$55,2,FALSE))</f>
        <v/>
      </c>
      <c r="AM90" s="354" t="str">
        <f ca="1">IF((AM40*VLOOKUP($C90,'10. Cost'!$C$11:$D$55,2,FALSE))=0,"",AM40*VLOOKUP($C90,'10. Cost'!$C$11:$D$55,2,FALSE))</f>
        <v/>
      </c>
      <c r="AN90" s="354" t="str">
        <f ca="1">IF((AN40*VLOOKUP($C90,'10. Cost'!$C$11:$D$55,2,FALSE))=0,"",AN40*VLOOKUP($C90,'10. Cost'!$C$11:$D$55,2,FALSE))</f>
        <v/>
      </c>
      <c r="AO90" s="354" t="str">
        <f ca="1">IF((AO40*VLOOKUP($C90,'10. Cost'!$C$11:$D$55,2,FALSE))=0,"",AO40*VLOOKUP($C90,'10. Cost'!$C$11:$D$55,2,FALSE))</f>
        <v/>
      </c>
      <c r="AP90" s="354" t="str">
        <f ca="1">IF((AP40*VLOOKUP($C90,'10. Cost'!$C$11:$D$55,2,FALSE))=0,"",AP40*VLOOKUP($C90,'10. Cost'!$C$11:$D$55,2,FALSE))</f>
        <v/>
      </c>
      <c r="AQ90" s="354" t="str">
        <f ca="1">IF((AQ40*VLOOKUP($C90,'10. Cost'!$C$11:$D$55,2,FALSE))=0,"",AQ40*VLOOKUP($C90,'10. Cost'!$C$11:$D$55,2,FALSE))</f>
        <v/>
      </c>
      <c r="AS90" s="47"/>
    </row>
    <row r="91" spans="2:45" ht="13.2" customHeight="1" x14ac:dyDescent="0.3">
      <c r="B91" s="12"/>
      <c r="C91" s="12" t="str">
        <f t="shared" si="1"/>
        <v>TDF+3TC (300/300) - 30 tab</v>
      </c>
      <c r="D91" s="12" t="str">
        <f t="shared" si="2"/>
        <v>TDF+3TC</v>
      </c>
      <c r="E91" s="353">
        <f t="shared" si="2"/>
        <v>1</v>
      </c>
      <c r="F91" s="109">
        <f t="shared" si="2"/>
        <v>1.0166666666666666</v>
      </c>
      <c r="H91" s="354" t="str">
        <f ca="1">IF((H41*VLOOKUP($C91,'10. Cost'!$C$11:$D$55,2,FALSE))=0,"",H41*VLOOKUP($C91,'10. Cost'!$C$11:$D$55,2,FALSE))</f>
        <v/>
      </c>
      <c r="I91" s="354" t="str">
        <f ca="1">IF((I41*VLOOKUP($C91,'10. Cost'!$C$11:$D$55,2,FALSE))=0,"",I41*VLOOKUP($C91,'10. Cost'!$C$11:$D$55,2,FALSE))</f>
        <v/>
      </c>
      <c r="J91" s="354" t="str">
        <f ca="1">IF((J41*VLOOKUP($C91,'10. Cost'!$C$11:$D$55,2,FALSE))=0,"",J41*VLOOKUP($C91,'10. Cost'!$C$11:$D$55,2,FALSE))</f>
        <v/>
      </c>
      <c r="K91" s="354" t="str">
        <f ca="1">IF((K41*VLOOKUP($C91,'10. Cost'!$C$11:$D$55,2,FALSE))=0,"",K41*VLOOKUP($C91,'10. Cost'!$C$11:$D$55,2,FALSE))</f>
        <v/>
      </c>
      <c r="L91" s="354" t="str">
        <f ca="1">IF((L41*VLOOKUP($C91,'10. Cost'!$C$11:$D$55,2,FALSE))=0,"",L41*VLOOKUP($C91,'10. Cost'!$C$11:$D$55,2,FALSE))</f>
        <v/>
      </c>
      <c r="M91" s="354" t="str">
        <f ca="1">IF((M41*VLOOKUP($C91,'10. Cost'!$C$11:$D$55,2,FALSE))=0,"",M41*VLOOKUP($C91,'10. Cost'!$C$11:$D$55,2,FALSE))</f>
        <v/>
      </c>
      <c r="N91" s="354" t="str">
        <f ca="1">IF((N41*VLOOKUP($C91,'10. Cost'!$C$11:$D$55,2,FALSE))=0,"",N41*VLOOKUP($C91,'10. Cost'!$C$11:$D$55,2,FALSE))</f>
        <v/>
      </c>
      <c r="O91" s="354" t="str">
        <f ca="1">IF((O41*VLOOKUP($C91,'10. Cost'!$C$11:$D$55,2,FALSE))=0,"",O41*VLOOKUP($C91,'10. Cost'!$C$11:$D$55,2,FALSE))</f>
        <v/>
      </c>
      <c r="P91" s="354" t="str">
        <f ca="1">IF((P41*VLOOKUP($C91,'10. Cost'!$C$11:$D$55,2,FALSE))=0,"",P41*VLOOKUP($C91,'10. Cost'!$C$11:$D$55,2,FALSE))</f>
        <v/>
      </c>
      <c r="Q91" s="354" t="str">
        <f ca="1">IF((Q41*VLOOKUP($C91,'10. Cost'!$C$11:$D$55,2,FALSE))=0,"",Q41*VLOOKUP($C91,'10. Cost'!$C$11:$D$55,2,FALSE))</f>
        <v/>
      </c>
      <c r="R91" s="354" t="str">
        <f ca="1">IF((R41*VLOOKUP($C91,'10. Cost'!$C$11:$D$55,2,FALSE))=0,"",R41*VLOOKUP($C91,'10. Cost'!$C$11:$D$55,2,FALSE))</f>
        <v/>
      </c>
      <c r="S91" s="354" t="str">
        <f ca="1">IF((S41*VLOOKUP($C91,'10. Cost'!$C$11:$D$55,2,FALSE))=0,"",S41*VLOOKUP($C91,'10. Cost'!$C$11:$D$55,2,FALSE))</f>
        <v/>
      </c>
      <c r="T91" s="354" t="str">
        <f ca="1">IF((T41*VLOOKUP($C91,'10. Cost'!$C$11:$D$55,2,FALSE))=0,"",T41*VLOOKUP($C91,'10. Cost'!$C$11:$D$55,2,FALSE))</f>
        <v/>
      </c>
      <c r="U91" s="354" t="str">
        <f ca="1">IF((U41*VLOOKUP($C91,'10. Cost'!$C$11:$D$55,2,FALSE))=0,"",U41*VLOOKUP($C91,'10. Cost'!$C$11:$D$55,2,FALSE))</f>
        <v/>
      </c>
      <c r="V91" s="354" t="str">
        <f ca="1">IF((V41*VLOOKUP($C91,'10. Cost'!$C$11:$D$55,2,FALSE))=0,"",V41*VLOOKUP($C91,'10. Cost'!$C$11:$D$55,2,FALSE))</f>
        <v/>
      </c>
      <c r="W91" s="354" t="str">
        <f ca="1">IF((W41*VLOOKUP($C91,'10. Cost'!$C$11:$D$55,2,FALSE))=0,"",W41*VLOOKUP($C91,'10. Cost'!$C$11:$D$55,2,FALSE))</f>
        <v/>
      </c>
      <c r="X91" s="354" t="str">
        <f ca="1">IF((X41*VLOOKUP($C91,'10. Cost'!$C$11:$D$55,2,FALSE))=0,"",X41*VLOOKUP($C91,'10. Cost'!$C$11:$D$55,2,FALSE))</f>
        <v/>
      </c>
      <c r="Y91" s="354" t="str">
        <f ca="1">IF((Y41*VLOOKUP($C91,'10. Cost'!$C$11:$D$55,2,FALSE))=0,"",Y41*VLOOKUP($C91,'10. Cost'!$C$11:$D$55,2,FALSE))</f>
        <v/>
      </c>
      <c r="Z91" s="354" t="str">
        <f ca="1">IF((Z41*VLOOKUP($C91,'10. Cost'!$C$11:$D$55,2,FALSE))=0,"",Z41*VLOOKUP($C91,'10. Cost'!$C$11:$D$55,2,FALSE))</f>
        <v/>
      </c>
      <c r="AA91" s="354" t="str">
        <f ca="1">IF((AA41*VLOOKUP($C91,'10. Cost'!$C$11:$D$55,2,FALSE))=0,"",AA41*VLOOKUP($C91,'10. Cost'!$C$11:$D$55,2,FALSE))</f>
        <v/>
      </c>
      <c r="AB91" s="354" t="str">
        <f ca="1">IF((AB41*VLOOKUP($C91,'10. Cost'!$C$11:$D$55,2,FALSE))=0,"",AB41*VLOOKUP($C91,'10. Cost'!$C$11:$D$55,2,FALSE))</f>
        <v/>
      </c>
      <c r="AC91" s="354" t="str">
        <f ca="1">IF((AC41*VLOOKUP($C91,'10. Cost'!$C$11:$D$55,2,FALSE))=0,"",AC41*VLOOKUP($C91,'10. Cost'!$C$11:$D$55,2,FALSE))</f>
        <v/>
      </c>
      <c r="AD91" s="354" t="str">
        <f ca="1">IF((AD41*VLOOKUP($C91,'10. Cost'!$C$11:$D$55,2,FALSE))=0,"",AD41*VLOOKUP($C91,'10. Cost'!$C$11:$D$55,2,FALSE))</f>
        <v/>
      </c>
      <c r="AE91" s="354" t="str">
        <f ca="1">IF((AE41*VLOOKUP($C91,'10. Cost'!$C$11:$D$55,2,FALSE))=0,"",AE41*VLOOKUP($C91,'10. Cost'!$C$11:$D$55,2,FALSE))</f>
        <v/>
      </c>
      <c r="AF91" s="354" t="str">
        <f ca="1">IF((AF41*VLOOKUP($C91,'10. Cost'!$C$11:$D$55,2,FALSE))=0,"",AF41*VLOOKUP($C91,'10. Cost'!$C$11:$D$55,2,FALSE))</f>
        <v/>
      </c>
      <c r="AG91" s="354" t="str">
        <f ca="1">IF((AG41*VLOOKUP($C91,'10. Cost'!$C$11:$D$55,2,FALSE))=0,"",AG41*VLOOKUP($C91,'10. Cost'!$C$11:$D$55,2,FALSE))</f>
        <v/>
      </c>
      <c r="AH91" s="354" t="str">
        <f ca="1">IF((AH41*VLOOKUP($C91,'10. Cost'!$C$11:$D$55,2,FALSE))=0,"",AH41*VLOOKUP($C91,'10. Cost'!$C$11:$D$55,2,FALSE))</f>
        <v/>
      </c>
      <c r="AI91" s="354" t="str">
        <f ca="1">IF((AI41*VLOOKUP($C91,'10. Cost'!$C$11:$D$55,2,FALSE))=0,"",AI41*VLOOKUP($C91,'10. Cost'!$C$11:$D$55,2,FALSE))</f>
        <v/>
      </c>
      <c r="AJ91" s="354" t="str">
        <f ca="1">IF((AJ41*VLOOKUP($C91,'10. Cost'!$C$11:$D$55,2,FALSE))=0,"",AJ41*VLOOKUP($C91,'10. Cost'!$C$11:$D$55,2,FALSE))</f>
        <v/>
      </c>
      <c r="AK91" s="354" t="str">
        <f ca="1">IF((AK41*VLOOKUP($C91,'10. Cost'!$C$11:$D$55,2,FALSE))=0,"",AK41*VLOOKUP($C91,'10. Cost'!$C$11:$D$55,2,FALSE))</f>
        <v/>
      </c>
      <c r="AL91" s="354" t="str">
        <f ca="1">IF((AL41*VLOOKUP($C91,'10. Cost'!$C$11:$D$55,2,FALSE))=0,"",AL41*VLOOKUP($C91,'10. Cost'!$C$11:$D$55,2,FALSE))</f>
        <v/>
      </c>
      <c r="AM91" s="354" t="str">
        <f ca="1">IF((AM41*VLOOKUP($C91,'10. Cost'!$C$11:$D$55,2,FALSE))=0,"",AM41*VLOOKUP($C91,'10. Cost'!$C$11:$D$55,2,FALSE))</f>
        <v/>
      </c>
      <c r="AN91" s="354" t="str">
        <f ca="1">IF((AN41*VLOOKUP($C91,'10. Cost'!$C$11:$D$55,2,FALSE))=0,"",AN41*VLOOKUP($C91,'10. Cost'!$C$11:$D$55,2,FALSE))</f>
        <v/>
      </c>
      <c r="AO91" s="354" t="str">
        <f ca="1">IF((AO41*VLOOKUP($C91,'10. Cost'!$C$11:$D$55,2,FALSE))=0,"",AO41*VLOOKUP($C91,'10. Cost'!$C$11:$D$55,2,FALSE))</f>
        <v/>
      </c>
      <c r="AP91" s="354" t="str">
        <f ca="1">IF((AP41*VLOOKUP($C91,'10. Cost'!$C$11:$D$55,2,FALSE))=0,"",AP41*VLOOKUP($C91,'10. Cost'!$C$11:$D$55,2,FALSE))</f>
        <v/>
      </c>
      <c r="AQ91" s="354" t="str">
        <f ca="1">IF((AQ41*VLOOKUP($C91,'10. Cost'!$C$11:$D$55,2,FALSE))=0,"",AQ41*VLOOKUP($C91,'10. Cost'!$C$11:$D$55,2,FALSE))</f>
        <v/>
      </c>
      <c r="AS91" s="47"/>
    </row>
    <row r="92" spans="2:45" ht="13.2" customHeight="1" x14ac:dyDescent="0.3">
      <c r="B92" s="12"/>
      <c r="C92" s="12" t="str">
        <f t="shared" si="1"/>
        <v>TDF+3TC+ATV/r ((300/300)+300+100) - 60 co-pack</v>
      </c>
      <c r="D92" s="12" t="str">
        <f t="shared" si="2"/>
        <v>TDF+3TC+ATV/r</v>
      </c>
      <c r="E92" s="353">
        <f t="shared" si="2"/>
        <v>1</v>
      </c>
      <c r="F92" s="109">
        <f t="shared" si="2"/>
        <v>0.5083333333333333</v>
      </c>
      <c r="H92" s="354" t="str">
        <f ca="1">IF((H42*VLOOKUP($C92,'10. Cost'!$C$11:$D$55,2,FALSE))=0,"",H42*VLOOKUP($C92,'10. Cost'!$C$11:$D$55,2,FALSE))</f>
        <v/>
      </c>
      <c r="I92" s="354" t="str">
        <f ca="1">IF((I42*VLOOKUP($C92,'10. Cost'!$C$11:$D$55,2,FALSE))=0,"",I42*VLOOKUP($C92,'10. Cost'!$C$11:$D$55,2,FALSE))</f>
        <v/>
      </c>
      <c r="J92" s="354" t="str">
        <f ca="1">IF((J42*VLOOKUP($C92,'10. Cost'!$C$11:$D$55,2,FALSE))=0,"",J42*VLOOKUP($C92,'10. Cost'!$C$11:$D$55,2,FALSE))</f>
        <v/>
      </c>
      <c r="K92" s="354" t="str">
        <f ca="1">IF((K42*VLOOKUP($C92,'10. Cost'!$C$11:$D$55,2,FALSE))=0,"",K42*VLOOKUP($C92,'10. Cost'!$C$11:$D$55,2,FALSE))</f>
        <v/>
      </c>
      <c r="L92" s="354" t="str">
        <f ca="1">IF((L42*VLOOKUP($C92,'10. Cost'!$C$11:$D$55,2,FALSE))=0,"",L42*VLOOKUP($C92,'10. Cost'!$C$11:$D$55,2,FALSE))</f>
        <v/>
      </c>
      <c r="M92" s="354" t="str">
        <f ca="1">IF((M42*VLOOKUP($C92,'10. Cost'!$C$11:$D$55,2,FALSE))=0,"",M42*VLOOKUP($C92,'10. Cost'!$C$11:$D$55,2,FALSE))</f>
        <v/>
      </c>
      <c r="N92" s="354" t="str">
        <f ca="1">IF((N42*VLOOKUP($C92,'10. Cost'!$C$11:$D$55,2,FALSE))=0,"",N42*VLOOKUP($C92,'10. Cost'!$C$11:$D$55,2,FALSE))</f>
        <v/>
      </c>
      <c r="O92" s="354" t="str">
        <f ca="1">IF((O42*VLOOKUP($C92,'10. Cost'!$C$11:$D$55,2,FALSE))=0,"",O42*VLOOKUP($C92,'10. Cost'!$C$11:$D$55,2,FALSE))</f>
        <v/>
      </c>
      <c r="P92" s="354" t="str">
        <f ca="1">IF((P42*VLOOKUP($C92,'10. Cost'!$C$11:$D$55,2,FALSE))=0,"",P42*VLOOKUP($C92,'10. Cost'!$C$11:$D$55,2,FALSE))</f>
        <v/>
      </c>
      <c r="Q92" s="354" t="str">
        <f ca="1">IF((Q42*VLOOKUP($C92,'10. Cost'!$C$11:$D$55,2,FALSE))=0,"",Q42*VLOOKUP($C92,'10. Cost'!$C$11:$D$55,2,FALSE))</f>
        <v/>
      </c>
      <c r="R92" s="354" t="str">
        <f ca="1">IF((R42*VLOOKUP($C92,'10. Cost'!$C$11:$D$55,2,FALSE))=0,"",R42*VLOOKUP($C92,'10. Cost'!$C$11:$D$55,2,FALSE))</f>
        <v/>
      </c>
      <c r="S92" s="354" t="str">
        <f ca="1">IF((S42*VLOOKUP($C92,'10. Cost'!$C$11:$D$55,2,FALSE))=0,"",S42*VLOOKUP($C92,'10. Cost'!$C$11:$D$55,2,FALSE))</f>
        <v/>
      </c>
      <c r="T92" s="354" t="str">
        <f ca="1">IF((T42*VLOOKUP($C92,'10. Cost'!$C$11:$D$55,2,FALSE))=0,"",T42*VLOOKUP($C92,'10. Cost'!$C$11:$D$55,2,FALSE))</f>
        <v/>
      </c>
      <c r="U92" s="354" t="str">
        <f ca="1">IF((U42*VLOOKUP($C92,'10. Cost'!$C$11:$D$55,2,FALSE))=0,"",U42*VLOOKUP($C92,'10. Cost'!$C$11:$D$55,2,FALSE))</f>
        <v/>
      </c>
      <c r="V92" s="354" t="str">
        <f ca="1">IF((V42*VLOOKUP($C92,'10. Cost'!$C$11:$D$55,2,FALSE))=0,"",V42*VLOOKUP($C92,'10. Cost'!$C$11:$D$55,2,FALSE))</f>
        <v/>
      </c>
      <c r="W92" s="354" t="str">
        <f ca="1">IF((W42*VLOOKUP($C92,'10. Cost'!$C$11:$D$55,2,FALSE))=0,"",W42*VLOOKUP($C92,'10. Cost'!$C$11:$D$55,2,FALSE))</f>
        <v/>
      </c>
      <c r="X92" s="354" t="str">
        <f ca="1">IF((X42*VLOOKUP($C92,'10. Cost'!$C$11:$D$55,2,FALSE))=0,"",X42*VLOOKUP($C92,'10. Cost'!$C$11:$D$55,2,FALSE))</f>
        <v/>
      </c>
      <c r="Y92" s="354" t="str">
        <f ca="1">IF((Y42*VLOOKUP($C92,'10. Cost'!$C$11:$D$55,2,FALSE))=0,"",Y42*VLOOKUP($C92,'10. Cost'!$C$11:$D$55,2,FALSE))</f>
        <v/>
      </c>
      <c r="Z92" s="354" t="str">
        <f ca="1">IF((Z42*VLOOKUP($C92,'10. Cost'!$C$11:$D$55,2,FALSE))=0,"",Z42*VLOOKUP($C92,'10. Cost'!$C$11:$D$55,2,FALSE))</f>
        <v/>
      </c>
      <c r="AA92" s="354" t="str">
        <f ca="1">IF((AA42*VLOOKUP($C92,'10. Cost'!$C$11:$D$55,2,FALSE))=0,"",AA42*VLOOKUP($C92,'10. Cost'!$C$11:$D$55,2,FALSE))</f>
        <v/>
      </c>
      <c r="AB92" s="354" t="str">
        <f ca="1">IF((AB42*VLOOKUP($C92,'10. Cost'!$C$11:$D$55,2,FALSE))=0,"",AB42*VLOOKUP($C92,'10. Cost'!$C$11:$D$55,2,FALSE))</f>
        <v/>
      </c>
      <c r="AC92" s="354" t="str">
        <f ca="1">IF((AC42*VLOOKUP($C92,'10. Cost'!$C$11:$D$55,2,FALSE))=0,"",AC42*VLOOKUP($C92,'10. Cost'!$C$11:$D$55,2,FALSE))</f>
        <v/>
      </c>
      <c r="AD92" s="354" t="str">
        <f ca="1">IF((AD42*VLOOKUP($C92,'10. Cost'!$C$11:$D$55,2,FALSE))=0,"",AD42*VLOOKUP($C92,'10. Cost'!$C$11:$D$55,2,FALSE))</f>
        <v/>
      </c>
      <c r="AE92" s="354" t="str">
        <f ca="1">IF((AE42*VLOOKUP($C92,'10. Cost'!$C$11:$D$55,2,FALSE))=0,"",AE42*VLOOKUP($C92,'10. Cost'!$C$11:$D$55,2,FALSE))</f>
        <v/>
      </c>
      <c r="AF92" s="354" t="str">
        <f ca="1">IF((AF42*VLOOKUP($C92,'10. Cost'!$C$11:$D$55,2,FALSE))=0,"",AF42*VLOOKUP($C92,'10. Cost'!$C$11:$D$55,2,FALSE))</f>
        <v/>
      </c>
      <c r="AG92" s="354" t="str">
        <f ca="1">IF((AG42*VLOOKUP($C92,'10. Cost'!$C$11:$D$55,2,FALSE))=0,"",AG42*VLOOKUP($C92,'10. Cost'!$C$11:$D$55,2,FALSE))</f>
        <v/>
      </c>
      <c r="AH92" s="354" t="str">
        <f ca="1">IF((AH42*VLOOKUP($C92,'10. Cost'!$C$11:$D$55,2,FALSE))=0,"",AH42*VLOOKUP($C92,'10. Cost'!$C$11:$D$55,2,FALSE))</f>
        <v/>
      </c>
      <c r="AI92" s="354" t="str">
        <f ca="1">IF((AI42*VLOOKUP($C92,'10. Cost'!$C$11:$D$55,2,FALSE))=0,"",AI42*VLOOKUP($C92,'10. Cost'!$C$11:$D$55,2,FALSE))</f>
        <v/>
      </c>
      <c r="AJ92" s="354" t="str">
        <f ca="1">IF((AJ42*VLOOKUP($C92,'10. Cost'!$C$11:$D$55,2,FALSE))=0,"",AJ42*VLOOKUP($C92,'10. Cost'!$C$11:$D$55,2,FALSE))</f>
        <v/>
      </c>
      <c r="AK92" s="354" t="str">
        <f ca="1">IF((AK42*VLOOKUP($C92,'10. Cost'!$C$11:$D$55,2,FALSE))=0,"",AK42*VLOOKUP($C92,'10. Cost'!$C$11:$D$55,2,FALSE))</f>
        <v/>
      </c>
      <c r="AL92" s="354" t="str">
        <f ca="1">IF((AL42*VLOOKUP($C92,'10. Cost'!$C$11:$D$55,2,FALSE))=0,"",AL42*VLOOKUP($C92,'10. Cost'!$C$11:$D$55,2,FALSE))</f>
        <v/>
      </c>
      <c r="AM92" s="354" t="str">
        <f ca="1">IF((AM42*VLOOKUP($C92,'10. Cost'!$C$11:$D$55,2,FALSE))=0,"",AM42*VLOOKUP($C92,'10. Cost'!$C$11:$D$55,2,FALSE))</f>
        <v/>
      </c>
      <c r="AN92" s="354" t="str">
        <f ca="1">IF((AN42*VLOOKUP($C92,'10. Cost'!$C$11:$D$55,2,FALSE))=0,"",AN42*VLOOKUP($C92,'10. Cost'!$C$11:$D$55,2,FALSE))</f>
        <v/>
      </c>
      <c r="AO92" s="354" t="str">
        <f ca="1">IF((AO42*VLOOKUP($C92,'10. Cost'!$C$11:$D$55,2,FALSE))=0,"",AO42*VLOOKUP($C92,'10. Cost'!$C$11:$D$55,2,FALSE))</f>
        <v/>
      </c>
      <c r="AP92" s="354" t="str">
        <f ca="1">IF((AP42*VLOOKUP($C92,'10. Cost'!$C$11:$D$55,2,FALSE))=0,"",AP42*VLOOKUP($C92,'10. Cost'!$C$11:$D$55,2,FALSE))</f>
        <v/>
      </c>
      <c r="AQ92" s="354" t="str">
        <f ca="1">IF((AQ42*VLOOKUP($C92,'10. Cost'!$C$11:$D$55,2,FALSE))=0,"",AQ42*VLOOKUP($C92,'10. Cost'!$C$11:$D$55,2,FALSE))</f>
        <v/>
      </c>
      <c r="AS92" s="47"/>
    </row>
    <row r="93" spans="2:45" ht="13.2" customHeight="1" x14ac:dyDescent="0.3">
      <c r="B93" s="12"/>
      <c r="C93" s="12" t="str">
        <f t="shared" si="1"/>
        <v>TDF+3TC+DTG (300/300/50) - 180 tab</v>
      </c>
      <c r="D93" s="12" t="str">
        <f t="shared" si="2"/>
        <v>TDF+3TC+DTG</v>
      </c>
      <c r="E93" s="353">
        <f t="shared" si="2"/>
        <v>0</v>
      </c>
      <c r="F93" s="109">
        <f t="shared" si="2"/>
        <v>0.16944444444444445</v>
      </c>
      <c r="H93" s="354" t="str">
        <f ca="1">IF((H43*VLOOKUP($C93,'10. Cost'!$C$11:$D$55,2,FALSE))=0,"",H43*VLOOKUP($C93,'10. Cost'!$C$11:$D$55,2,FALSE))</f>
        <v/>
      </c>
      <c r="I93" s="354" t="str">
        <f ca="1">IF((I43*VLOOKUP($C93,'10. Cost'!$C$11:$D$55,2,FALSE))=0,"",I43*VLOOKUP($C93,'10. Cost'!$C$11:$D$55,2,FALSE))</f>
        <v/>
      </c>
      <c r="J93" s="354" t="str">
        <f ca="1">IF((J43*VLOOKUP($C93,'10. Cost'!$C$11:$D$55,2,FALSE))=0,"",J43*VLOOKUP($C93,'10. Cost'!$C$11:$D$55,2,FALSE))</f>
        <v/>
      </c>
      <c r="K93" s="354" t="str">
        <f ca="1">IF((K43*VLOOKUP($C93,'10. Cost'!$C$11:$D$55,2,FALSE))=0,"",K43*VLOOKUP($C93,'10. Cost'!$C$11:$D$55,2,FALSE))</f>
        <v/>
      </c>
      <c r="L93" s="354" t="str">
        <f ca="1">IF((L43*VLOOKUP($C93,'10. Cost'!$C$11:$D$55,2,FALSE))=0,"",L43*VLOOKUP($C93,'10. Cost'!$C$11:$D$55,2,FALSE))</f>
        <v/>
      </c>
      <c r="M93" s="354" t="str">
        <f ca="1">IF((M43*VLOOKUP($C93,'10. Cost'!$C$11:$D$55,2,FALSE))=0,"",M43*VLOOKUP($C93,'10. Cost'!$C$11:$D$55,2,FALSE))</f>
        <v/>
      </c>
      <c r="N93" s="354" t="str">
        <f ca="1">IF((N43*VLOOKUP($C93,'10. Cost'!$C$11:$D$55,2,FALSE))=0,"",N43*VLOOKUP($C93,'10. Cost'!$C$11:$D$55,2,FALSE))</f>
        <v/>
      </c>
      <c r="O93" s="354" t="str">
        <f ca="1">IF((O43*VLOOKUP($C93,'10. Cost'!$C$11:$D$55,2,FALSE))=0,"",O43*VLOOKUP($C93,'10. Cost'!$C$11:$D$55,2,FALSE))</f>
        <v/>
      </c>
      <c r="P93" s="354" t="str">
        <f ca="1">IF((P43*VLOOKUP($C93,'10. Cost'!$C$11:$D$55,2,FALSE))=0,"",P43*VLOOKUP($C93,'10. Cost'!$C$11:$D$55,2,FALSE))</f>
        <v/>
      </c>
      <c r="Q93" s="354" t="str">
        <f ca="1">IF((Q43*VLOOKUP($C93,'10. Cost'!$C$11:$D$55,2,FALSE))=0,"",Q43*VLOOKUP($C93,'10. Cost'!$C$11:$D$55,2,FALSE))</f>
        <v/>
      </c>
      <c r="R93" s="354" t="str">
        <f ca="1">IF((R43*VLOOKUP($C93,'10. Cost'!$C$11:$D$55,2,FALSE))=0,"",R43*VLOOKUP($C93,'10. Cost'!$C$11:$D$55,2,FALSE))</f>
        <v/>
      </c>
      <c r="S93" s="354" t="str">
        <f ca="1">IF((S43*VLOOKUP($C93,'10. Cost'!$C$11:$D$55,2,FALSE))=0,"",S43*VLOOKUP($C93,'10. Cost'!$C$11:$D$55,2,FALSE))</f>
        <v/>
      </c>
      <c r="T93" s="354" t="str">
        <f ca="1">IF((T43*VLOOKUP($C93,'10. Cost'!$C$11:$D$55,2,FALSE))=0,"",T43*VLOOKUP($C93,'10. Cost'!$C$11:$D$55,2,FALSE))</f>
        <v/>
      </c>
      <c r="U93" s="354" t="str">
        <f ca="1">IF((U43*VLOOKUP($C93,'10. Cost'!$C$11:$D$55,2,FALSE))=0,"",U43*VLOOKUP($C93,'10. Cost'!$C$11:$D$55,2,FALSE))</f>
        <v/>
      </c>
      <c r="V93" s="354" t="str">
        <f ca="1">IF((V43*VLOOKUP($C93,'10. Cost'!$C$11:$D$55,2,FALSE))=0,"",V43*VLOOKUP($C93,'10. Cost'!$C$11:$D$55,2,FALSE))</f>
        <v/>
      </c>
      <c r="W93" s="354" t="str">
        <f ca="1">IF((W43*VLOOKUP($C93,'10. Cost'!$C$11:$D$55,2,FALSE))=0,"",W43*VLOOKUP($C93,'10. Cost'!$C$11:$D$55,2,FALSE))</f>
        <v/>
      </c>
      <c r="X93" s="354" t="str">
        <f ca="1">IF((X43*VLOOKUP($C93,'10. Cost'!$C$11:$D$55,2,FALSE))=0,"",X43*VLOOKUP($C93,'10. Cost'!$C$11:$D$55,2,FALSE))</f>
        <v/>
      </c>
      <c r="Y93" s="354" t="str">
        <f ca="1">IF((Y43*VLOOKUP($C93,'10. Cost'!$C$11:$D$55,2,FALSE))=0,"",Y43*VLOOKUP($C93,'10. Cost'!$C$11:$D$55,2,FALSE))</f>
        <v/>
      </c>
      <c r="Z93" s="354" t="str">
        <f ca="1">IF((Z43*VLOOKUP($C93,'10. Cost'!$C$11:$D$55,2,FALSE))=0,"",Z43*VLOOKUP($C93,'10. Cost'!$C$11:$D$55,2,FALSE))</f>
        <v/>
      </c>
      <c r="AA93" s="354" t="str">
        <f ca="1">IF((AA43*VLOOKUP($C93,'10. Cost'!$C$11:$D$55,2,FALSE))=0,"",AA43*VLOOKUP($C93,'10. Cost'!$C$11:$D$55,2,FALSE))</f>
        <v/>
      </c>
      <c r="AB93" s="354" t="str">
        <f ca="1">IF((AB43*VLOOKUP($C93,'10. Cost'!$C$11:$D$55,2,FALSE))=0,"",AB43*VLOOKUP($C93,'10. Cost'!$C$11:$D$55,2,FALSE))</f>
        <v/>
      </c>
      <c r="AC93" s="354" t="str">
        <f ca="1">IF((AC43*VLOOKUP($C93,'10. Cost'!$C$11:$D$55,2,FALSE))=0,"",AC43*VLOOKUP($C93,'10. Cost'!$C$11:$D$55,2,FALSE))</f>
        <v/>
      </c>
      <c r="AD93" s="354" t="str">
        <f ca="1">IF((AD43*VLOOKUP($C93,'10. Cost'!$C$11:$D$55,2,FALSE))=0,"",AD43*VLOOKUP($C93,'10. Cost'!$C$11:$D$55,2,FALSE))</f>
        <v/>
      </c>
      <c r="AE93" s="354" t="str">
        <f ca="1">IF((AE43*VLOOKUP($C93,'10. Cost'!$C$11:$D$55,2,FALSE))=0,"",AE43*VLOOKUP($C93,'10. Cost'!$C$11:$D$55,2,FALSE))</f>
        <v/>
      </c>
      <c r="AF93" s="354" t="str">
        <f ca="1">IF((AF43*VLOOKUP($C93,'10. Cost'!$C$11:$D$55,2,FALSE))=0,"",AF43*VLOOKUP($C93,'10. Cost'!$C$11:$D$55,2,FALSE))</f>
        <v/>
      </c>
      <c r="AG93" s="354" t="str">
        <f ca="1">IF((AG43*VLOOKUP($C93,'10. Cost'!$C$11:$D$55,2,FALSE))=0,"",AG43*VLOOKUP($C93,'10. Cost'!$C$11:$D$55,2,FALSE))</f>
        <v/>
      </c>
      <c r="AH93" s="354" t="str">
        <f ca="1">IF((AH43*VLOOKUP($C93,'10. Cost'!$C$11:$D$55,2,FALSE))=0,"",AH43*VLOOKUP($C93,'10. Cost'!$C$11:$D$55,2,FALSE))</f>
        <v/>
      </c>
      <c r="AI93" s="354" t="str">
        <f ca="1">IF((AI43*VLOOKUP($C93,'10. Cost'!$C$11:$D$55,2,FALSE))=0,"",AI43*VLOOKUP($C93,'10. Cost'!$C$11:$D$55,2,FALSE))</f>
        <v/>
      </c>
      <c r="AJ93" s="354" t="str">
        <f ca="1">IF((AJ43*VLOOKUP($C93,'10. Cost'!$C$11:$D$55,2,FALSE))=0,"",AJ43*VLOOKUP($C93,'10. Cost'!$C$11:$D$55,2,FALSE))</f>
        <v/>
      </c>
      <c r="AK93" s="354" t="str">
        <f ca="1">IF((AK43*VLOOKUP($C93,'10. Cost'!$C$11:$D$55,2,FALSE))=0,"",AK43*VLOOKUP($C93,'10. Cost'!$C$11:$D$55,2,FALSE))</f>
        <v/>
      </c>
      <c r="AL93" s="354" t="str">
        <f ca="1">IF((AL43*VLOOKUP($C93,'10. Cost'!$C$11:$D$55,2,FALSE))=0,"",AL43*VLOOKUP($C93,'10. Cost'!$C$11:$D$55,2,FALSE))</f>
        <v/>
      </c>
      <c r="AM93" s="354" t="str">
        <f ca="1">IF((AM43*VLOOKUP($C93,'10. Cost'!$C$11:$D$55,2,FALSE))=0,"",AM43*VLOOKUP($C93,'10. Cost'!$C$11:$D$55,2,FALSE))</f>
        <v/>
      </c>
      <c r="AN93" s="354" t="str">
        <f ca="1">IF((AN43*VLOOKUP($C93,'10. Cost'!$C$11:$D$55,2,FALSE))=0,"",AN43*VLOOKUP($C93,'10. Cost'!$C$11:$D$55,2,FALSE))</f>
        <v/>
      </c>
      <c r="AO93" s="354" t="str">
        <f ca="1">IF((AO43*VLOOKUP($C93,'10. Cost'!$C$11:$D$55,2,FALSE))=0,"",AO43*VLOOKUP($C93,'10. Cost'!$C$11:$D$55,2,FALSE))</f>
        <v/>
      </c>
      <c r="AP93" s="354" t="str">
        <f ca="1">IF((AP43*VLOOKUP($C93,'10. Cost'!$C$11:$D$55,2,FALSE))=0,"",AP43*VLOOKUP($C93,'10. Cost'!$C$11:$D$55,2,FALSE))</f>
        <v/>
      </c>
      <c r="AQ93" s="354" t="str">
        <f ca="1">IF((AQ43*VLOOKUP($C93,'10. Cost'!$C$11:$D$55,2,FALSE))=0,"",AQ43*VLOOKUP($C93,'10. Cost'!$C$11:$D$55,2,FALSE))</f>
        <v/>
      </c>
      <c r="AS93" s="47"/>
    </row>
    <row r="94" spans="2:45" ht="13.2" customHeight="1" x14ac:dyDescent="0.3">
      <c r="B94" s="12"/>
      <c r="C94" s="12" t="str">
        <f t="shared" si="1"/>
        <v>TDF+3TC+DTG (300/300/50) - 30 tab</v>
      </c>
      <c r="D94" s="12" t="str">
        <f t="shared" si="2"/>
        <v>TDF+3TC+DTG</v>
      </c>
      <c r="E94" s="353">
        <f t="shared" si="2"/>
        <v>0.1</v>
      </c>
      <c r="F94" s="109">
        <f t="shared" si="2"/>
        <v>1.0166666666666666</v>
      </c>
      <c r="H94" s="354" t="str">
        <f ca="1">IF((H44*VLOOKUP($C94,'10. Cost'!$C$11:$D$55,2,FALSE))=0,"",H44*VLOOKUP($C94,'10. Cost'!$C$11:$D$55,2,FALSE))</f>
        <v/>
      </c>
      <c r="I94" s="354" t="str">
        <f ca="1">IF((I44*VLOOKUP($C94,'10. Cost'!$C$11:$D$55,2,FALSE))=0,"",I44*VLOOKUP($C94,'10. Cost'!$C$11:$D$55,2,FALSE))</f>
        <v/>
      </c>
      <c r="J94" s="354" t="str">
        <f ca="1">IF((J44*VLOOKUP($C94,'10. Cost'!$C$11:$D$55,2,FALSE))=0,"",J44*VLOOKUP($C94,'10. Cost'!$C$11:$D$55,2,FALSE))</f>
        <v/>
      </c>
      <c r="K94" s="354" t="str">
        <f ca="1">IF((K44*VLOOKUP($C94,'10. Cost'!$C$11:$D$55,2,FALSE))=0,"",K44*VLOOKUP($C94,'10. Cost'!$C$11:$D$55,2,FALSE))</f>
        <v/>
      </c>
      <c r="L94" s="354" t="str">
        <f ca="1">IF((L44*VLOOKUP($C94,'10. Cost'!$C$11:$D$55,2,FALSE))=0,"",L44*VLOOKUP($C94,'10. Cost'!$C$11:$D$55,2,FALSE))</f>
        <v/>
      </c>
      <c r="M94" s="354" t="str">
        <f ca="1">IF((M44*VLOOKUP($C94,'10. Cost'!$C$11:$D$55,2,FALSE))=0,"",M44*VLOOKUP($C94,'10. Cost'!$C$11:$D$55,2,FALSE))</f>
        <v/>
      </c>
      <c r="N94" s="354" t="str">
        <f ca="1">IF((N44*VLOOKUP($C94,'10. Cost'!$C$11:$D$55,2,FALSE))=0,"",N44*VLOOKUP($C94,'10. Cost'!$C$11:$D$55,2,FALSE))</f>
        <v/>
      </c>
      <c r="O94" s="354" t="str">
        <f ca="1">IF((O44*VLOOKUP($C94,'10. Cost'!$C$11:$D$55,2,FALSE))=0,"",O44*VLOOKUP($C94,'10. Cost'!$C$11:$D$55,2,FALSE))</f>
        <v/>
      </c>
      <c r="P94" s="354" t="str">
        <f ca="1">IF((P44*VLOOKUP($C94,'10. Cost'!$C$11:$D$55,2,FALSE))=0,"",P44*VLOOKUP($C94,'10. Cost'!$C$11:$D$55,2,FALSE))</f>
        <v/>
      </c>
      <c r="Q94" s="354" t="str">
        <f ca="1">IF((Q44*VLOOKUP($C94,'10. Cost'!$C$11:$D$55,2,FALSE))=0,"",Q44*VLOOKUP($C94,'10. Cost'!$C$11:$D$55,2,FALSE))</f>
        <v/>
      </c>
      <c r="R94" s="354" t="str">
        <f ca="1">IF((R44*VLOOKUP($C94,'10. Cost'!$C$11:$D$55,2,FALSE))=0,"",R44*VLOOKUP($C94,'10. Cost'!$C$11:$D$55,2,FALSE))</f>
        <v/>
      </c>
      <c r="S94" s="354" t="str">
        <f ca="1">IF((S44*VLOOKUP($C94,'10. Cost'!$C$11:$D$55,2,FALSE))=0,"",S44*VLOOKUP($C94,'10. Cost'!$C$11:$D$55,2,FALSE))</f>
        <v/>
      </c>
      <c r="T94" s="354" t="str">
        <f ca="1">IF((T44*VLOOKUP($C94,'10. Cost'!$C$11:$D$55,2,FALSE))=0,"",T44*VLOOKUP($C94,'10. Cost'!$C$11:$D$55,2,FALSE))</f>
        <v/>
      </c>
      <c r="U94" s="354" t="str">
        <f ca="1">IF((U44*VLOOKUP($C94,'10. Cost'!$C$11:$D$55,2,FALSE))=0,"",U44*VLOOKUP($C94,'10. Cost'!$C$11:$D$55,2,FALSE))</f>
        <v/>
      </c>
      <c r="V94" s="354" t="str">
        <f ca="1">IF((V44*VLOOKUP($C94,'10. Cost'!$C$11:$D$55,2,FALSE))=0,"",V44*VLOOKUP($C94,'10. Cost'!$C$11:$D$55,2,FALSE))</f>
        <v/>
      </c>
      <c r="W94" s="354" t="str">
        <f ca="1">IF((W44*VLOOKUP($C94,'10. Cost'!$C$11:$D$55,2,FALSE))=0,"",W44*VLOOKUP($C94,'10. Cost'!$C$11:$D$55,2,FALSE))</f>
        <v/>
      </c>
      <c r="X94" s="354" t="str">
        <f ca="1">IF((X44*VLOOKUP($C94,'10. Cost'!$C$11:$D$55,2,FALSE))=0,"",X44*VLOOKUP($C94,'10. Cost'!$C$11:$D$55,2,FALSE))</f>
        <v/>
      </c>
      <c r="Y94" s="354" t="str">
        <f ca="1">IF((Y44*VLOOKUP($C94,'10. Cost'!$C$11:$D$55,2,FALSE))=0,"",Y44*VLOOKUP($C94,'10. Cost'!$C$11:$D$55,2,FALSE))</f>
        <v/>
      </c>
      <c r="Z94" s="354" t="str">
        <f ca="1">IF((Z44*VLOOKUP($C94,'10. Cost'!$C$11:$D$55,2,FALSE))=0,"",Z44*VLOOKUP($C94,'10. Cost'!$C$11:$D$55,2,FALSE))</f>
        <v/>
      </c>
      <c r="AA94" s="354" t="str">
        <f ca="1">IF((AA44*VLOOKUP($C94,'10. Cost'!$C$11:$D$55,2,FALSE))=0,"",AA44*VLOOKUP($C94,'10. Cost'!$C$11:$D$55,2,FALSE))</f>
        <v/>
      </c>
      <c r="AB94" s="354" t="str">
        <f ca="1">IF((AB44*VLOOKUP($C94,'10. Cost'!$C$11:$D$55,2,FALSE))=0,"",AB44*VLOOKUP($C94,'10. Cost'!$C$11:$D$55,2,FALSE))</f>
        <v/>
      </c>
      <c r="AC94" s="354" t="str">
        <f ca="1">IF((AC44*VLOOKUP($C94,'10. Cost'!$C$11:$D$55,2,FALSE))=0,"",AC44*VLOOKUP($C94,'10. Cost'!$C$11:$D$55,2,FALSE))</f>
        <v/>
      </c>
      <c r="AD94" s="354" t="str">
        <f ca="1">IF((AD44*VLOOKUP($C94,'10. Cost'!$C$11:$D$55,2,FALSE))=0,"",AD44*VLOOKUP($C94,'10. Cost'!$C$11:$D$55,2,FALSE))</f>
        <v/>
      </c>
      <c r="AE94" s="354" t="str">
        <f ca="1">IF((AE44*VLOOKUP($C94,'10. Cost'!$C$11:$D$55,2,FALSE))=0,"",AE44*VLOOKUP($C94,'10. Cost'!$C$11:$D$55,2,FALSE))</f>
        <v/>
      </c>
      <c r="AF94" s="354" t="str">
        <f ca="1">IF((AF44*VLOOKUP($C94,'10. Cost'!$C$11:$D$55,2,FALSE))=0,"",AF44*VLOOKUP($C94,'10. Cost'!$C$11:$D$55,2,FALSE))</f>
        <v/>
      </c>
      <c r="AG94" s="354" t="str">
        <f ca="1">IF((AG44*VLOOKUP($C94,'10. Cost'!$C$11:$D$55,2,FALSE))=0,"",AG44*VLOOKUP($C94,'10. Cost'!$C$11:$D$55,2,FALSE))</f>
        <v/>
      </c>
      <c r="AH94" s="354" t="str">
        <f ca="1">IF((AH44*VLOOKUP($C94,'10. Cost'!$C$11:$D$55,2,FALSE))=0,"",AH44*VLOOKUP($C94,'10. Cost'!$C$11:$D$55,2,FALSE))</f>
        <v/>
      </c>
      <c r="AI94" s="354" t="str">
        <f ca="1">IF((AI44*VLOOKUP($C94,'10. Cost'!$C$11:$D$55,2,FALSE))=0,"",AI44*VLOOKUP($C94,'10. Cost'!$C$11:$D$55,2,FALSE))</f>
        <v/>
      </c>
      <c r="AJ94" s="354" t="str">
        <f ca="1">IF((AJ44*VLOOKUP($C94,'10. Cost'!$C$11:$D$55,2,FALSE))=0,"",AJ44*VLOOKUP($C94,'10. Cost'!$C$11:$D$55,2,FALSE))</f>
        <v/>
      </c>
      <c r="AK94" s="354" t="str">
        <f ca="1">IF((AK44*VLOOKUP($C94,'10. Cost'!$C$11:$D$55,2,FALSE))=0,"",AK44*VLOOKUP($C94,'10. Cost'!$C$11:$D$55,2,FALSE))</f>
        <v/>
      </c>
      <c r="AL94" s="354" t="str">
        <f ca="1">IF((AL44*VLOOKUP($C94,'10. Cost'!$C$11:$D$55,2,FALSE))=0,"",AL44*VLOOKUP($C94,'10. Cost'!$C$11:$D$55,2,FALSE))</f>
        <v/>
      </c>
      <c r="AM94" s="354" t="str">
        <f ca="1">IF((AM44*VLOOKUP($C94,'10. Cost'!$C$11:$D$55,2,FALSE))=0,"",AM44*VLOOKUP($C94,'10. Cost'!$C$11:$D$55,2,FALSE))</f>
        <v/>
      </c>
      <c r="AN94" s="354" t="str">
        <f ca="1">IF((AN44*VLOOKUP($C94,'10. Cost'!$C$11:$D$55,2,FALSE))=0,"",AN44*VLOOKUP($C94,'10. Cost'!$C$11:$D$55,2,FALSE))</f>
        <v/>
      </c>
      <c r="AO94" s="354" t="str">
        <f ca="1">IF((AO44*VLOOKUP($C94,'10. Cost'!$C$11:$D$55,2,FALSE))=0,"",AO44*VLOOKUP($C94,'10. Cost'!$C$11:$D$55,2,FALSE))</f>
        <v/>
      </c>
      <c r="AP94" s="354" t="str">
        <f ca="1">IF((AP44*VLOOKUP($C94,'10. Cost'!$C$11:$D$55,2,FALSE))=0,"",AP44*VLOOKUP($C94,'10. Cost'!$C$11:$D$55,2,FALSE))</f>
        <v/>
      </c>
      <c r="AQ94" s="354" t="str">
        <f ca="1">IF((AQ44*VLOOKUP($C94,'10. Cost'!$C$11:$D$55,2,FALSE))=0,"",AQ44*VLOOKUP($C94,'10. Cost'!$C$11:$D$55,2,FALSE))</f>
        <v/>
      </c>
      <c r="AS94" s="47"/>
    </row>
    <row r="95" spans="2:45" ht="13.2" customHeight="1" x14ac:dyDescent="0.3">
      <c r="B95" s="12"/>
      <c r="C95" s="12" t="str">
        <f t="shared" si="1"/>
        <v>TDF+3TC+DTG (300/300/50) - 90 tab</v>
      </c>
      <c r="D95" s="12" t="str">
        <f t="shared" si="2"/>
        <v>TDF+3TC+DTG</v>
      </c>
      <c r="E95" s="353">
        <f t="shared" si="2"/>
        <v>0.9</v>
      </c>
      <c r="F95" s="109">
        <f t="shared" si="2"/>
        <v>0.33888888888888891</v>
      </c>
      <c r="H95" s="354" t="str">
        <f ca="1">IF((H45*VLOOKUP($C95,'10. Cost'!$C$11:$D$55,2,FALSE))=0,"",H45*VLOOKUP($C95,'10. Cost'!$C$11:$D$55,2,FALSE))</f>
        <v/>
      </c>
      <c r="I95" s="354" t="str">
        <f ca="1">IF((I45*VLOOKUP($C95,'10. Cost'!$C$11:$D$55,2,FALSE))=0,"",I45*VLOOKUP($C95,'10. Cost'!$C$11:$D$55,2,FALSE))</f>
        <v/>
      </c>
      <c r="J95" s="354" t="str">
        <f ca="1">IF((J45*VLOOKUP($C95,'10. Cost'!$C$11:$D$55,2,FALSE))=0,"",J45*VLOOKUP($C95,'10. Cost'!$C$11:$D$55,2,FALSE))</f>
        <v/>
      </c>
      <c r="K95" s="354" t="str">
        <f ca="1">IF((K45*VLOOKUP($C95,'10. Cost'!$C$11:$D$55,2,FALSE))=0,"",K45*VLOOKUP($C95,'10. Cost'!$C$11:$D$55,2,FALSE))</f>
        <v/>
      </c>
      <c r="L95" s="354" t="str">
        <f ca="1">IF((L45*VLOOKUP($C95,'10. Cost'!$C$11:$D$55,2,FALSE))=0,"",L45*VLOOKUP($C95,'10. Cost'!$C$11:$D$55,2,FALSE))</f>
        <v/>
      </c>
      <c r="M95" s="354" t="str">
        <f ca="1">IF((M45*VLOOKUP($C95,'10. Cost'!$C$11:$D$55,2,FALSE))=0,"",M45*VLOOKUP($C95,'10. Cost'!$C$11:$D$55,2,FALSE))</f>
        <v/>
      </c>
      <c r="N95" s="354" t="str">
        <f ca="1">IF((N45*VLOOKUP($C95,'10. Cost'!$C$11:$D$55,2,FALSE))=0,"",N45*VLOOKUP($C95,'10. Cost'!$C$11:$D$55,2,FALSE))</f>
        <v/>
      </c>
      <c r="O95" s="354" t="str">
        <f ca="1">IF((O45*VLOOKUP($C95,'10. Cost'!$C$11:$D$55,2,FALSE))=0,"",O45*VLOOKUP($C95,'10. Cost'!$C$11:$D$55,2,FALSE))</f>
        <v/>
      </c>
      <c r="P95" s="354" t="str">
        <f ca="1">IF((P45*VLOOKUP($C95,'10. Cost'!$C$11:$D$55,2,FALSE))=0,"",P45*VLOOKUP($C95,'10. Cost'!$C$11:$D$55,2,FALSE))</f>
        <v/>
      </c>
      <c r="Q95" s="354" t="str">
        <f ca="1">IF((Q45*VLOOKUP($C95,'10. Cost'!$C$11:$D$55,2,FALSE))=0,"",Q45*VLOOKUP($C95,'10. Cost'!$C$11:$D$55,2,FALSE))</f>
        <v/>
      </c>
      <c r="R95" s="354" t="str">
        <f ca="1">IF((R45*VLOOKUP($C95,'10. Cost'!$C$11:$D$55,2,FALSE))=0,"",R45*VLOOKUP($C95,'10. Cost'!$C$11:$D$55,2,FALSE))</f>
        <v/>
      </c>
      <c r="S95" s="354" t="str">
        <f ca="1">IF((S45*VLOOKUP($C95,'10. Cost'!$C$11:$D$55,2,FALSE))=0,"",S45*VLOOKUP($C95,'10. Cost'!$C$11:$D$55,2,FALSE))</f>
        <v/>
      </c>
      <c r="T95" s="354" t="str">
        <f ca="1">IF((T45*VLOOKUP($C95,'10. Cost'!$C$11:$D$55,2,FALSE))=0,"",T45*VLOOKUP($C95,'10. Cost'!$C$11:$D$55,2,FALSE))</f>
        <v/>
      </c>
      <c r="U95" s="354" t="str">
        <f ca="1">IF((U45*VLOOKUP($C95,'10. Cost'!$C$11:$D$55,2,FALSE))=0,"",U45*VLOOKUP($C95,'10. Cost'!$C$11:$D$55,2,FALSE))</f>
        <v/>
      </c>
      <c r="V95" s="354" t="str">
        <f ca="1">IF((V45*VLOOKUP($C95,'10. Cost'!$C$11:$D$55,2,FALSE))=0,"",V45*VLOOKUP($C95,'10. Cost'!$C$11:$D$55,2,FALSE))</f>
        <v/>
      </c>
      <c r="W95" s="354" t="str">
        <f ca="1">IF((W45*VLOOKUP($C95,'10. Cost'!$C$11:$D$55,2,FALSE))=0,"",W45*VLOOKUP($C95,'10. Cost'!$C$11:$D$55,2,FALSE))</f>
        <v/>
      </c>
      <c r="X95" s="354" t="str">
        <f ca="1">IF((X45*VLOOKUP($C95,'10. Cost'!$C$11:$D$55,2,FALSE))=0,"",X45*VLOOKUP($C95,'10. Cost'!$C$11:$D$55,2,FALSE))</f>
        <v/>
      </c>
      <c r="Y95" s="354" t="str">
        <f ca="1">IF((Y45*VLOOKUP($C95,'10. Cost'!$C$11:$D$55,2,FALSE))=0,"",Y45*VLOOKUP($C95,'10. Cost'!$C$11:$D$55,2,FALSE))</f>
        <v/>
      </c>
      <c r="Z95" s="354" t="str">
        <f ca="1">IF((Z45*VLOOKUP($C95,'10. Cost'!$C$11:$D$55,2,FALSE))=0,"",Z45*VLOOKUP($C95,'10. Cost'!$C$11:$D$55,2,FALSE))</f>
        <v/>
      </c>
      <c r="AA95" s="354" t="str">
        <f ca="1">IF((AA45*VLOOKUP($C95,'10. Cost'!$C$11:$D$55,2,FALSE))=0,"",AA45*VLOOKUP($C95,'10. Cost'!$C$11:$D$55,2,FALSE))</f>
        <v/>
      </c>
      <c r="AB95" s="354" t="str">
        <f ca="1">IF((AB45*VLOOKUP($C95,'10. Cost'!$C$11:$D$55,2,FALSE))=0,"",AB45*VLOOKUP($C95,'10. Cost'!$C$11:$D$55,2,FALSE))</f>
        <v/>
      </c>
      <c r="AC95" s="354" t="str">
        <f ca="1">IF((AC45*VLOOKUP($C95,'10. Cost'!$C$11:$D$55,2,FALSE))=0,"",AC45*VLOOKUP($C95,'10. Cost'!$C$11:$D$55,2,FALSE))</f>
        <v/>
      </c>
      <c r="AD95" s="354" t="str">
        <f ca="1">IF((AD45*VLOOKUP($C95,'10. Cost'!$C$11:$D$55,2,FALSE))=0,"",AD45*VLOOKUP($C95,'10. Cost'!$C$11:$D$55,2,FALSE))</f>
        <v/>
      </c>
      <c r="AE95" s="354" t="str">
        <f ca="1">IF((AE45*VLOOKUP($C95,'10. Cost'!$C$11:$D$55,2,FALSE))=0,"",AE45*VLOOKUP($C95,'10. Cost'!$C$11:$D$55,2,FALSE))</f>
        <v/>
      </c>
      <c r="AF95" s="354" t="str">
        <f ca="1">IF((AF45*VLOOKUP($C95,'10. Cost'!$C$11:$D$55,2,FALSE))=0,"",AF45*VLOOKUP($C95,'10. Cost'!$C$11:$D$55,2,FALSE))</f>
        <v/>
      </c>
      <c r="AG95" s="354" t="str">
        <f ca="1">IF((AG45*VLOOKUP($C95,'10. Cost'!$C$11:$D$55,2,FALSE))=0,"",AG45*VLOOKUP($C95,'10. Cost'!$C$11:$D$55,2,FALSE))</f>
        <v/>
      </c>
      <c r="AH95" s="354" t="str">
        <f ca="1">IF((AH45*VLOOKUP($C95,'10. Cost'!$C$11:$D$55,2,FALSE))=0,"",AH45*VLOOKUP($C95,'10. Cost'!$C$11:$D$55,2,FALSE))</f>
        <v/>
      </c>
      <c r="AI95" s="354" t="str">
        <f ca="1">IF((AI45*VLOOKUP($C95,'10. Cost'!$C$11:$D$55,2,FALSE))=0,"",AI45*VLOOKUP($C95,'10. Cost'!$C$11:$D$55,2,FALSE))</f>
        <v/>
      </c>
      <c r="AJ95" s="354" t="str">
        <f ca="1">IF((AJ45*VLOOKUP($C95,'10. Cost'!$C$11:$D$55,2,FALSE))=0,"",AJ45*VLOOKUP($C95,'10. Cost'!$C$11:$D$55,2,FALSE))</f>
        <v/>
      </c>
      <c r="AK95" s="354" t="str">
        <f ca="1">IF((AK45*VLOOKUP($C95,'10. Cost'!$C$11:$D$55,2,FALSE))=0,"",AK45*VLOOKUP($C95,'10. Cost'!$C$11:$D$55,2,FALSE))</f>
        <v/>
      </c>
      <c r="AL95" s="354" t="str">
        <f ca="1">IF((AL45*VLOOKUP($C95,'10. Cost'!$C$11:$D$55,2,FALSE))=0,"",AL45*VLOOKUP($C95,'10. Cost'!$C$11:$D$55,2,FALSE))</f>
        <v/>
      </c>
      <c r="AM95" s="354" t="str">
        <f ca="1">IF((AM45*VLOOKUP($C95,'10. Cost'!$C$11:$D$55,2,FALSE))=0,"",AM45*VLOOKUP($C95,'10. Cost'!$C$11:$D$55,2,FALSE))</f>
        <v/>
      </c>
      <c r="AN95" s="354" t="str">
        <f ca="1">IF((AN45*VLOOKUP($C95,'10. Cost'!$C$11:$D$55,2,FALSE))=0,"",AN45*VLOOKUP($C95,'10. Cost'!$C$11:$D$55,2,FALSE))</f>
        <v/>
      </c>
      <c r="AO95" s="354" t="str">
        <f ca="1">IF((AO45*VLOOKUP($C95,'10. Cost'!$C$11:$D$55,2,FALSE))=0,"",AO45*VLOOKUP($C95,'10. Cost'!$C$11:$D$55,2,FALSE))</f>
        <v/>
      </c>
      <c r="AP95" s="354" t="str">
        <f ca="1">IF((AP45*VLOOKUP($C95,'10. Cost'!$C$11:$D$55,2,FALSE))=0,"",AP45*VLOOKUP($C95,'10. Cost'!$C$11:$D$55,2,FALSE))</f>
        <v/>
      </c>
      <c r="AQ95" s="354" t="str">
        <f ca="1">IF((AQ45*VLOOKUP($C95,'10. Cost'!$C$11:$D$55,2,FALSE))=0,"",AQ45*VLOOKUP($C95,'10. Cost'!$C$11:$D$55,2,FALSE))</f>
        <v/>
      </c>
      <c r="AS95" s="47"/>
    </row>
    <row r="96" spans="2:45" ht="13.2" customHeight="1" x14ac:dyDescent="0.3">
      <c r="B96" s="12"/>
      <c r="C96" s="12" t="str">
        <f t="shared" si="1"/>
        <v>TDF+3TC+EFV400 (300/300/400) - 30 tab</v>
      </c>
      <c r="D96" s="12" t="str">
        <f t="shared" si="2"/>
        <v>TDF+3TC+EFV400</v>
      </c>
      <c r="E96" s="353">
        <f t="shared" si="2"/>
        <v>0</v>
      </c>
      <c r="F96" s="109">
        <f t="shared" si="2"/>
        <v>1.0166666666666666</v>
      </c>
      <c r="H96" s="354" t="str">
        <f ca="1">IF((H46*VLOOKUP($C96,'10. Cost'!$C$11:$D$55,2,FALSE))=0,"",H46*VLOOKUP($C96,'10. Cost'!$C$11:$D$55,2,FALSE))</f>
        <v/>
      </c>
      <c r="I96" s="354" t="str">
        <f ca="1">IF((I46*VLOOKUP($C96,'10. Cost'!$C$11:$D$55,2,FALSE))=0,"",I46*VLOOKUP($C96,'10. Cost'!$C$11:$D$55,2,FALSE))</f>
        <v/>
      </c>
      <c r="J96" s="354" t="str">
        <f ca="1">IF((J46*VLOOKUP($C96,'10. Cost'!$C$11:$D$55,2,FALSE))=0,"",J46*VLOOKUP($C96,'10. Cost'!$C$11:$D$55,2,FALSE))</f>
        <v/>
      </c>
      <c r="K96" s="354" t="str">
        <f ca="1">IF((K46*VLOOKUP($C96,'10. Cost'!$C$11:$D$55,2,FALSE))=0,"",K46*VLOOKUP($C96,'10. Cost'!$C$11:$D$55,2,FALSE))</f>
        <v/>
      </c>
      <c r="L96" s="354" t="str">
        <f ca="1">IF((L46*VLOOKUP($C96,'10. Cost'!$C$11:$D$55,2,FALSE))=0,"",L46*VLOOKUP($C96,'10. Cost'!$C$11:$D$55,2,FALSE))</f>
        <v/>
      </c>
      <c r="M96" s="354" t="str">
        <f ca="1">IF((M46*VLOOKUP($C96,'10. Cost'!$C$11:$D$55,2,FALSE))=0,"",M46*VLOOKUP($C96,'10. Cost'!$C$11:$D$55,2,FALSE))</f>
        <v/>
      </c>
      <c r="N96" s="354" t="str">
        <f ca="1">IF((N46*VLOOKUP($C96,'10. Cost'!$C$11:$D$55,2,FALSE))=0,"",N46*VLOOKUP($C96,'10. Cost'!$C$11:$D$55,2,FALSE))</f>
        <v/>
      </c>
      <c r="O96" s="354" t="str">
        <f ca="1">IF((O46*VLOOKUP($C96,'10. Cost'!$C$11:$D$55,2,FALSE))=0,"",O46*VLOOKUP($C96,'10. Cost'!$C$11:$D$55,2,FALSE))</f>
        <v/>
      </c>
      <c r="P96" s="354" t="str">
        <f ca="1">IF((P46*VLOOKUP($C96,'10. Cost'!$C$11:$D$55,2,FALSE))=0,"",P46*VLOOKUP($C96,'10. Cost'!$C$11:$D$55,2,FALSE))</f>
        <v/>
      </c>
      <c r="Q96" s="354" t="str">
        <f ca="1">IF((Q46*VLOOKUP($C96,'10. Cost'!$C$11:$D$55,2,FALSE))=0,"",Q46*VLOOKUP($C96,'10. Cost'!$C$11:$D$55,2,FALSE))</f>
        <v/>
      </c>
      <c r="R96" s="354" t="str">
        <f ca="1">IF((R46*VLOOKUP($C96,'10. Cost'!$C$11:$D$55,2,FALSE))=0,"",R46*VLOOKUP($C96,'10. Cost'!$C$11:$D$55,2,FALSE))</f>
        <v/>
      </c>
      <c r="S96" s="354" t="str">
        <f ca="1">IF((S46*VLOOKUP($C96,'10. Cost'!$C$11:$D$55,2,FALSE))=0,"",S46*VLOOKUP($C96,'10. Cost'!$C$11:$D$55,2,FALSE))</f>
        <v/>
      </c>
      <c r="T96" s="354" t="str">
        <f ca="1">IF((T46*VLOOKUP($C96,'10. Cost'!$C$11:$D$55,2,FALSE))=0,"",T46*VLOOKUP($C96,'10. Cost'!$C$11:$D$55,2,FALSE))</f>
        <v/>
      </c>
      <c r="U96" s="354" t="str">
        <f ca="1">IF((U46*VLOOKUP($C96,'10. Cost'!$C$11:$D$55,2,FALSE))=0,"",U46*VLOOKUP($C96,'10. Cost'!$C$11:$D$55,2,FALSE))</f>
        <v/>
      </c>
      <c r="V96" s="354" t="str">
        <f ca="1">IF((V46*VLOOKUP($C96,'10. Cost'!$C$11:$D$55,2,FALSE))=0,"",V46*VLOOKUP($C96,'10. Cost'!$C$11:$D$55,2,FALSE))</f>
        <v/>
      </c>
      <c r="W96" s="354" t="str">
        <f ca="1">IF((W46*VLOOKUP($C96,'10. Cost'!$C$11:$D$55,2,FALSE))=0,"",W46*VLOOKUP($C96,'10. Cost'!$C$11:$D$55,2,FALSE))</f>
        <v/>
      </c>
      <c r="X96" s="354" t="str">
        <f ca="1">IF((X46*VLOOKUP($C96,'10. Cost'!$C$11:$D$55,2,FALSE))=0,"",X46*VLOOKUP($C96,'10. Cost'!$C$11:$D$55,2,FALSE))</f>
        <v/>
      </c>
      <c r="Y96" s="354" t="str">
        <f ca="1">IF((Y46*VLOOKUP($C96,'10. Cost'!$C$11:$D$55,2,FALSE))=0,"",Y46*VLOOKUP($C96,'10. Cost'!$C$11:$D$55,2,FALSE))</f>
        <v/>
      </c>
      <c r="Z96" s="354" t="str">
        <f ca="1">IF((Z46*VLOOKUP($C96,'10. Cost'!$C$11:$D$55,2,FALSE))=0,"",Z46*VLOOKUP($C96,'10. Cost'!$C$11:$D$55,2,FALSE))</f>
        <v/>
      </c>
      <c r="AA96" s="354" t="str">
        <f ca="1">IF((AA46*VLOOKUP($C96,'10. Cost'!$C$11:$D$55,2,FALSE))=0,"",AA46*VLOOKUP($C96,'10. Cost'!$C$11:$D$55,2,FALSE))</f>
        <v/>
      </c>
      <c r="AB96" s="354" t="str">
        <f ca="1">IF((AB46*VLOOKUP($C96,'10. Cost'!$C$11:$D$55,2,FALSE))=0,"",AB46*VLOOKUP($C96,'10. Cost'!$C$11:$D$55,2,FALSE))</f>
        <v/>
      </c>
      <c r="AC96" s="354" t="str">
        <f ca="1">IF((AC46*VLOOKUP($C96,'10. Cost'!$C$11:$D$55,2,FALSE))=0,"",AC46*VLOOKUP($C96,'10. Cost'!$C$11:$D$55,2,FALSE))</f>
        <v/>
      </c>
      <c r="AD96" s="354" t="str">
        <f ca="1">IF((AD46*VLOOKUP($C96,'10. Cost'!$C$11:$D$55,2,FALSE))=0,"",AD46*VLOOKUP($C96,'10. Cost'!$C$11:$D$55,2,FALSE))</f>
        <v/>
      </c>
      <c r="AE96" s="354" t="str">
        <f ca="1">IF((AE46*VLOOKUP($C96,'10. Cost'!$C$11:$D$55,2,FALSE))=0,"",AE46*VLOOKUP($C96,'10. Cost'!$C$11:$D$55,2,FALSE))</f>
        <v/>
      </c>
      <c r="AF96" s="354" t="str">
        <f ca="1">IF((AF46*VLOOKUP($C96,'10. Cost'!$C$11:$D$55,2,FALSE))=0,"",AF46*VLOOKUP($C96,'10. Cost'!$C$11:$D$55,2,FALSE))</f>
        <v/>
      </c>
      <c r="AG96" s="354" t="str">
        <f ca="1">IF((AG46*VLOOKUP($C96,'10. Cost'!$C$11:$D$55,2,FALSE))=0,"",AG46*VLOOKUP($C96,'10. Cost'!$C$11:$D$55,2,FALSE))</f>
        <v/>
      </c>
      <c r="AH96" s="354" t="str">
        <f ca="1">IF((AH46*VLOOKUP($C96,'10. Cost'!$C$11:$D$55,2,FALSE))=0,"",AH46*VLOOKUP($C96,'10. Cost'!$C$11:$D$55,2,FALSE))</f>
        <v/>
      </c>
      <c r="AI96" s="354" t="str">
        <f ca="1">IF((AI46*VLOOKUP($C96,'10. Cost'!$C$11:$D$55,2,FALSE))=0,"",AI46*VLOOKUP($C96,'10. Cost'!$C$11:$D$55,2,FALSE))</f>
        <v/>
      </c>
      <c r="AJ96" s="354" t="str">
        <f ca="1">IF((AJ46*VLOOKUP($C96,'10. Cost'!$C$11:$D$55,2,FALSE))=0,"",AJ46*VLOOKUP($C96,'10. Cost'!$C$11:$D$55,2,FALSE))</f>
        <v/>
      </c>
      <c r="AK96" s="354" t="str">
        <f ca="1">IF((AK46*VLOOKUP($C96,'10. Cost'!$C$11:$D$55,2,FALSE))=0,"",AK46*VLOOKUP($C96,'10. Cost'!$C$11:$D$55,2,FALSE))</f>
        <v/>
      </c>
      <c r="AL96" s="354" t="str">
        <f ca="1">IF((AL46*VLOOKUP($C96,'10. Cost'!$C$11:$D$55,2,FALSE))=0,"",AL46*VLOOKUP($C96,'10. Cost'!$C$11:$D$55,2,FALSE))</f>
        <v/>
      </c>
      <c r="AM96" s="354" t="str">
        <f ca="1">IF((AM46*VLOOKUP($C96,'10. Cost'!$C$11:$D$55,2,FALSE))=0,"",AM46*VLOOKUP($C96,'10. Cost'!$C$11:$D$55,2,FALSE))</f>
        <v/>
      </c>
      <c r="AN96" s="354" t="str">
        <f ca="1">IF((AN46*VLOOKUP($C96,'10. Cost'!$C$11:$D$55,2,FALSE))=0,"",AN46*VLOOKUP($C96,'10. Cost'!$C$11:$D$55,2,FALSE))</f>
        <v/>
      </c>
      <c r="AO96" s="354" t="str">
        <f ca="1">IF((AO46*VLOOKUP($C96,'10. Cost'!$C$11:$D$55,2,FALSE))=0,"",AO46*VLOOKUP($C96,'10. Cost'!$C$11:$D$55,2,FALSE))</f>
        <v/>
      </c>
      <c r="AP96" s="354" t="str">
        <f ca="1">IF((AP46*VLOOKUP($C96,'10. Cost'!$C$11:$D$55,2,FALSE))=0,"",AP46*VLOOKUP($C96,'10. Cost'!$C$11:$D$55,2,FALSE))</f>
        <v/>
      </c>
      <c r="AQ96" s="354" t="str">
        <f ca="1">IF((AQ46*VLOOKUP($C96,'10. Cost'!$C$11:$D$55,2,FALSE))=0,"",AQ46*VLOOKUP($C96,'10. Cost'!$C$11:$D$55,2,FALSE))</f>
        <v/>
      </c>
      <c r="AS96" s="47"/>
    </row>
    <row r="97" spans="2:45" ht="13.2" customHeight="1" x14ac:dyDescent="0.3">
      <c r="B97" s="12"/>
      <c r="C97" s="12" t="str">
        <f t="shared" si="1"/>
        <v>TDF+3TC+EFV400 (300/300/400) - 90 tab</v>
      </c>
      <c r="D97" s="12" t="str">
        <f t="shared" si="2"/>
        <v>TDF+3TC+EFV400</v>
      </c>
      <c r="E97" s="353">
        <f t="shared" si="2"/>
        <v>1</v>
      </c>
      <c r="F97" s="109">
        <f t="shared" si="2"/>
        <v>0.33888888888888891</v>
      </c>
      <c r="H97" s="354" t="str">
        <f ca="1">IF((H47*VLOOKUP($C97,'10. Cost'!$C$11:$D$55,2,FALSE))=0,"",H47*VLOOKUP($C97,'10. Cost'!$C$11:$D$55,2,FALSE))</f>
        <v/>
      </c>
      <c r="I97" s="354" t="str">
        <f ca="1">IF((I47*VLOOKUP($C97,'10. Cost'!$C$11:$D$55,2,FALSE))=0,"",I47*VLOOKUP($C97,'10. Cost'!$C$11:$D$55,2,FALSE))</f>
        <v/>
      </c>
      <c r="J97" s="354" t="str">
        <f ca="1">IF((J47*VLOOKUP($C97,'10. Cost'!$C$11:$D$55,2,FALSE))=0,"",J47*VLOOKUP($C97,'10. Cost'!$C$11:$D$55,2,FALSE))</f>
        <v/>
      </c>
      <c r="K97" s="354" t="str">
        <f ca="1">IF((K47*VLOOKUP($C97,'10. Cost'!$C$11:$D$55,2,FALSE))=0,"",K47*VLOOKUP($C97,'10. Cost'!$C$11:$D$55,2,FALSE))</f>
        <v/>
      </c>
      <c r="L97" s="354" t="str">
        <f ca="1">IF((L47*VLOOKUP($C97,'10. Cost'!$C$11:$D$55,2,FALSE))=0,"",L47*VLOOKUP($C97,'10. Cost'!$C$11:$D$55,2,FALSE))</f>
        <v/>
      </c>
      <c r="M97" s="354" t="str">
        <f ca="1">IF((M47*VLOOKUP($C97,'10. Cost'!$C$11:$D$55,2,FALSE))=0,"",M47*VLOOKUP($C97,'10. Cost'!$C$11:$D$55,2,FALSE))</f>
        <v/>
      </c>
      <c r="N97" s="354" t="str">
        <f ca="1">IF((N47*VLOOKUP($C97,'10. Cost'!$C$11:$D$55,2,FALSE))=0,"",N47*VLOOKUP($C97,'10. Cost'!$C$11:$D$55,2,FALSE))</f>
        <v/>
      </c>
      <c r="O97" s="354" t="str">
        <f ca="1">IF((O47*VLOOKUP($C97,'10. Cost'!$C$11:$D$55,2,FALSE))=0,"",O47*VLOOKUP($C97,'10. Cost'!$C$11:$D$55,2,FALSE))</f>
        <v/>
      </c>
      <c r="P97" s="354" t="str">
        <f ca="1">IF((P47*VLOOKUP($C97,'10. Cost'!$C$11:$D$55,2,FALSE))=0,"",P47*VLOOKUP($C97,'10. Cost'!$C$11:$D$55,2,FALSE))</f>
        <v/>
      </c>
      <c r="Q97" s="354" t="str">
        <f ca="1">IF((Q47*VLOOKUP($C97,'10. Cost'!$C$11:$D$55,2,FALSE))=0,"",Q47*VLOOKUP($C97,'10. Cost'!$C$11:$D$55,2,FALSE))</f>
        <v/>
      </c>
      <c r="R97" s="354" t="str">
        <f ca="1">IF((R47*VLOOKUP($C97,'10. Cost'!$C$11:$D$55,2,FALSE))=0,"",R47*VLOOKUP($C97,'10. Cost'!$C$11:$D$55,2,FALSE))</f>
        <v/>
      </c>
      <c r="S97" s="354" t="str">
        <f ca="1">IF((S47*VLOOKUP($C97,'10. Cost'!$C$11:$D$55,2,FALSE))=0,"",S47*VLOOKUP($C97,'10. Cost'!$C$11:$D$55,2,FALSE))</f>
        <v/>
      </c>
      <c r="T97" s="354" t="str">
        <f ca="1">IF((T47*VLOOKUP($C97,'10. Cost'!$C$11:$D$55,2,FALSE))=0,"",T47*VLOOKUP($C97,'10. Cost'!$C$11:$D$55,2,FALSE))</f>
        <v/>
      </c>
      <c r="U97" s="354" t="str">
        <f ca="1">IF((U47*VLOOKUP($C97,'10. Cost'!$C$11:$D$55,2,FALSE))=0,"",U47*VLOOKUP($C97,'10. Cost'!$C$11:$D$55,2,FALSE))</f>
        <v/>
      </c>
      <c r="V97" s="354" t="str">
        <f ca="1">IF((V47*VLOOKUP($C97,'10. Cost'!$C$11:$D$55,2,FALSE))=0,"",V47*VLOOKUP($C97,'10. Cost'!$C$11:$D$55,2,FALSE))</f>
        <v/>
      </c>
      <c r="W97" s="354" t="str">
        <f ca="1">IF((W47*VLOOKUP($C97,'10. Cost'!$C$11:$D$55,2,FALSE))=0,"",W47*VLOOKUP($C97,'10. Cost'!$C$11:$D$55,2,FALSE))</f>
        <v/>
      </c>
      <c r="X97" s="354" t="str">
        <f ca="1">IF((X47*VLOOKUP($C97,'10. Cost'!$C$11:$D$55,2,FALSE))=0,"",X47*VLOOKUP($C97,'10. Cost'!$C$11:$D$55,2,FALSE))</f>
        <v/>
      </c>
      <c r="Y97" s="354" t="str">
        <f ca="1">IF((Y47*VLOOKUP($C97,'10. Cost'!$C$11:$D$55,2,FALSE))=0,"",Y47*VLOOKUP($C97,'10. Cost'!$C$11:$D$55,2,FALSE))</f>
        <v/>
      </c>
      <c r="Z97" s="354" t="str">
        <f ca="1">IF((Z47*VLOOKUP($C97,'10. Cost'!$C$11:$D$55,2,FALSE))=0,"",Z47*VLOOKUP($C97,'10. Cost'!$C$11:$D$55,2,FALSE))</f>
        <v/>
      </c>
      <c r="AA97" s="354" t="str">
        <f ca="1">IF((AA47*VLOOKUP($C97,'10. Cost'!$C$11:$D$55,2,FALSE))=0,"",AA47*VLOOKUP($C97,'10. Cost'!$C$11:$D$55,2,FALSE))</f>
        <v/>
      </c>
      <c r="AB97" s="354" t="str">
        <f ca="1">IF((AB47*VLOOKUP($C97,'10. Cost'!$C$11:$D$55,2,FALSE))=0,"",AB47*VLOOKUP($C97,'10. Cost'!$C$11:$D$55,2,FALSE))</f>
        <v/>
      </c>
      <c r="AC97" s="354" t="str">
        <f ca="1">IF((AC47*VLOOKUP($C97,'10. Cost'!$C$11:$D$55,2,FALSE))=0,"",AC47*VLOOKUP($C97,'10. Cost'!$C$11:$D$55,2,FALSE))</f>
        <v/>
      </c>
      <c r="AD97" s="354" t="str">
        <f ca="1">IF((AD47*VLOOKUP($C97,'10. Cost'!$C$11:$D$55,2,FALSE))=0,"",AD47*VLOOKUP($C97,'10. Cost'!$C$11:$D$55,2,FALSE))</f>
        <v/>
      </c>
      <c r="AE97" s="354" t="str">
        <f ca="1">IF((AE47*VLOOKUP($C97,'10. Cost'!$C$11:$D$55,2,FALSE))=0,"",AE47*VLOOKUP($C97,'10. Cost'!$C$11:$D$55,2,FALSE))</f>
        <v/>
      </c>
      <c r="AF97" s="354" t="str">
        <f ca="1">IF((AF47*VLOOKUP($C97,'10. Cost'!$C$11:$D$55,2,FALSE))=0,"",AF47*VLOOKUP($C97,'10. Cost'!$C$11:$D$55,2,FALSE))</f>
        <v/>
      </c>
      <c r="AG97" s="354" t="str">
        <f ca="1">IF((AG47*VLOOKUP($C97,'10. Cost'!$C$11:$D$55,2,FALSE))=0,"",AG47*VLOOKUP($C97,'10. Cost'!$C$11:$D$55,2,FALSE))</f>
        <v/>
      </c>
      <c r="AH97" s="354" t="str">
        <f ca="1">IF((AH47*VLOOKUP($C97,'10. Cost'!$C$11:$D$55,2,FALSE))=0,"",AH47*VLOOKUP($C97,'10. Cost'!$C$11:$D$55,2,FALSE))</f>
        <v/>
      </c>
      <c r="AI97" s="354" t="str">
        <f ca="1">IF((AI47*VLOOKUP($C97,'10. Cost'!$C$11:$D$55,2,FALSE))=0,"",AI47*VLOOKUP($C97,'10. Cost'!$C$11:$D$55,2,FALSE))</f>
        <v/>
      </c>
      <c r="AJ97" s="354" t="str">
        <f ca="1">IF((AJ47*VLOOKUP($C97,'10. Cost'!$C$11:$D$55,2,FALSE))=0,"",AJ47*VLOOKUP($C97,'10. Cost'!$C$11:$D$55,2,FALSE))</f>
        <v/>
      </c>
      <c r="AK97" s="354" t="str">
        <f ca="1">IF((AK47*VLOOKUP($C97,'10. Cost'!$C$11:$D$55,2,FALSE))=0,"",AK47*VLOOKUP($C97,'10. Cost'!$C$11:$D$55,2,FALSE))</f>
        <v/>
      </c>
      <c r="AL97" s="354" t="str">
        <f ca="1">IF((AL47*VLOOKUP($C97,'10. Cost'!$C$11:$D$55,2,FALSE))=0,"",AL47*VLOOKUP($C97,'10. Cost'!$C$11:$D$55,2,FALSE))</f>
        <v/>
      </c>
      <c r="AM97" s="354" t="str">
        <f ca="1">IF((AM47*VLOOKUP($C97,'10. Cost'!$C$11:$D$55,2,FALSE))=0,"",AM47*VLOOKUP($C97,'10. Cost'!$C$11:$D$55,2,FALSE))</f>
        <v/>
      </c>
      <c r="AN97" s="354" t="str">
        <f ca="1">IF((AN47*VLOOKUP($C97,'10. Cost'!$C$11:$D$55,2,FALSE))=0,"",AN47*VLOOKUP($C97,'10. Cost'!$C$11:$D$55,2,FALSE))</f>
        <v/>
      </c>
      <c r="AO97" s="354" t="str">
        <f ca="1">IF((AO47*VLOOKUP($C97,'10. Cost'!$C$11:$D$55,2,FALSE))=0,"",AO47*VLOOKUP($C97,'10. Cost'!$C$11:$D$55,2,FALSE))</f>
        <v/>
      </c>
      <c r="AP97" s="354" t="str">
        <f ca="1">IF((AP47*VLOOKUP($C97,'10. Cost'!$C$11:$D$55,2,FALSE))=0,"",AP47*VLOOKUP($C97,'10. Cost'!$C$11:$D$55,2,FALSE))</f>
        <v/>
      </c>
      <c r="AQ97" s="354" t="str">
        <f ca="1">IF((AQ47*VLOOKUP($C97,'10. Cost'!$C$11:$D$55,2,FALSE))=0,"",AQ47*VLOOKUP($C97,'10. Cost'!$C$11:$D$55,2,FALSE))</f>
        <v/>
      </c>
      <c r="AS97" s="47"/>
    </row>
    <row r="98" spans="2:45" ht="13.2" customHeight="1" x14ac:dyDescent="0.3">
      <c r="B98" s="12"/>
      <c r="C98" s="12" t="str">
        <f t="shared" si="1"/>
        <v>TDF+3TC+EFV600 (300/300/600) - 30 tab</v>
      </c>
      <c r="D98" s="12" t="str">
        <f t="shared" si="2"/>
        <v>TDF+3TC+EFV600</v>
      </c>
      <c r="E98" s="353">
        <f t="shared" si="2"/>
        <v>1</v>
      </c>
      <c r="F98" s="109">
        <f t="shared" si="2"/>
        <v>1.0166666666666666</v>
      </c>
      <c r="H98" s="354" t="str">
        <f ca="1">IF((H48*VLOOKUP($C98,'10. Cost'!$C$11:$D$55,2,FALSE))=0,"",H48*VLOOKUP($C98,'10. Cost'!$C$11:$D$55,2,FALSE))</f>
        <v/>
      </c>
      <c r="I98" s="354" t="str">
        <f ca="1">IF((I48*VLOOKUP($C98,'10. Cost'!$C$11:$D$55,2,FALSE))=0,"",I48*VLOOKUP($C98,'10. Cost'!$C$11:$D$55,2,FALSE))</f>
        <v/>
      </c>
      <c r="J98" s="354" t="str">
        <f ca="1">IF((J48*VLOOKUP($C98,'10. Cost'!$C$11:$D$55,2,FALSE))=0,"",J48*VLOOKUP($C98,'10. Cost'!$C$11:$D$55,2,FALSE))</f>
        <v/>
      </c>
      <c r="K98" s="354" t="str">
        <f ca="1">IF((K48*VLOOKUP($C98,'10. Cost'!$C$11:$D$55,2,FALSE))=0,"",K48*VLOOKUP($C98,'10. Cost'!$C$11:$D$55,2,FALSE))</f>
        <v/>
      </c>
      <c r="L98" s="354" t="str">
        <f ca="1">IF((L48*VLOOKUP($C98,'10. Cost'!$C$11:$D$55,2,FALSE))=0,"",L48*VLOOKUP($C98,'10. Cost'!$C$11:$D$55,2,FALSE))</f>
        <v/>
      </c>
      <c r="M98" s="354" t="str">
        <f ca="1">IF((M48*VLOOKUP($C98,'10. Cost'!$C$11:$D$55,2,FALSE))=0,"",M48*VLOOKUP($C98,'10. Cost'!$C$11:$D$55,2,FALSE))</f>
        <v/>
      </c>
      <c r="N98" s="354" t="str">
        <f ca="1">IF((N48*VLOOKUP($C98,'10. Cost'!$C$11:$D$55,2,FALSE))=0,"",N48*VLOOKUP($C98,'10. Cost'!$C$11:$D$55,2,FALSE))</f>
        <v/>
      </c>
      <c r="O98" s="354" t="str">
        <f ca="1">IF((O48*VLOOKUP($C98,'10. Cost'!$C$11:$D$55,2,FALSE))=0,"",O48*VLOOKUP($C98,'10. Cost'!$C$11:$D$55,2,FALSE))</f>
        <v/>
      </c>
      <c r="P98" s="354" t="str">
        <f ca="1">IF((P48*VLOOKUP($C98,'10. Cost'!$C$11:$D$55,2,FALSE))=0,"",P48*VLOOKUP($C98,'10. Cost'!$C$11:$D$55,2,FALSE))</f>
        <v/>
      </c>
      <c r="Q98" s="354" t="str">
        <f ca="1">IF((Q48*VLOOKUP($C98,'10. Cost'!$C$11:$D$55,2,FALSE))=0,"",Q48*VLOOKUP($C98,'10. Cost'!$C$11:$D$55,2,FALSE))</f>
        <v/>
      </c>
      <c r="R98" s="354" t="str">
        <f ca="1">IF((R48*VLOOKUP($C98,'10. Cost'!$C$11:$D$55,2,FALSE))=0,"",R48*VLOOKUP($C98,'10. Cost'!$C$11:$D$55,2,FALSE))</f>
        <v/>
      </c>
      <c r="S98" s="354" t="str">
        <f ca="1">IF((S48*VLOOKUP($C98,'10. Cost'!$C$11:$D$55,2,FALSE))=0,"",S48*VLOOKUP($C98,'10. Cost'!$C$11:$D$55,2,FALSE))</f>
        <v/>
      </c>
      <c r="T98" s="354" t="str">
        <f ca="1">IF((T48*VLOOKUP($C98,'10. Cost'!$C$11:$D$55,2,FALSE))=0,"",T48*VLOOKUP($C98,'10. Cost'!$C$11:$D$55,2,FALSE))</f>
        <v/>
      </c>
      <c r="U98" s="354" t="str">
        <f ca="1">IF((U48*VLOOKUP($C98,'10. Cost'!$C$11:$D$55,2,FALSE))=0,"",U48*VLOOKUP($C98,'10. Cost'!$C$11:$D$55,2,FALSE))</f>
        <v/>
      </c>
      <c r="V98" s="354" t="str">
        <f ca="1">IF((V48*VLOOKUP($C98,'10. Cost'!$C$11:$D$55,2,FALSE))=0,"",V48*VLOOKUP($C98,'10. Cost'!$C$11:$D$55,2,FALSE))</f>
        <v/>
      </c>
      <c r="W98" s="354" t="str">
        <f ca="1">IF((W48*VLOOKUP($C98,'10. Cost'!$C$11:$D$55,2,FALSE))=0,"",W48*VLOOKUP($C98,'10. Cost'!$C$11:$D$55,2,FALSE))</f>
        <v/>
      </c>
      <c r="X98" s="354" t="str">
        <f ca="1">IF((X48*VLOOKUP($C98,'10. Cost'!$C$11:$D$55,2,FALSE))=0,"",X48*VLOOKUP($C98,'10. Cost'!$C$11:$D$55,2,FALSE))</f>
        <v/>
      </c>
      <c r="Y98" s="354" t="str">
        <f ca="1">IF((Y48*VLOOKUP($C98,'10. Cost'!$C$11:$D$55,2,FALSE))=0,"",Y48*VLOOKUP($C98,'10. Cost'!$C$11:$D$55,2,FALSE))</f>
        <v/>
      </c>
      <c r="Z98" s="354" t="str">
        <f ca="1">IF((Z48*VLOOKUP($C98,'10. Cost'!$C$11:$D$55,2,FALSE))=0,"",Z48*VLOOKUP($C98,'10. Cost'!$C$11:$D$55,2,FALSE))</f>
        <v/>
      </c>
      <c r="AA98" s="354" t="str">
        <f ca="1">IF((AA48*VLOOKUP($C98,'10. Cost'!$C$11:$D$55,2,FALSE))=0,"",AA48*VLOOKUP($C98,'10. Cost'!$C$11:$D$55,2,FALSE))</f>
        <v/>
      </c>
      <c r="AB98" s="354" t="str">
        <f ca="1">IF((AB48*VLOOKUP($C98,'10. Cost'!$C$11:$D$55,2,FALSE))=0,"",AB48*VLOOKUP($C98,'10. Cost'!$C$11:$D$55,2,FALSE))</f>
        <v/>
      </c>
      <c r="AC98" s="354" t="str">
        <f ca="1">IF((AC48*VLOOKUP($C98,'10. Cost'!$C$11:$D$55,2,FALSE))=0,"",AC48*VLOOKUP($C98,'10. Cost'!$C$11:$D$55,2,FALSE))</f>
        <v/>
      </c>
      <c r="AD98" s="354" t="str">
        <f ca="1">IF((AD48*VLOOKUP($C98,'10. Cost'!$C$11:$D$55,2,FALSE))=0,"",AD48*VLOOKUP($C98,'10. Cost'!$C$11:$D$55,2,FALSE))</f>
        <v/>
      </c>
      <c r="AE98" s="354" t="str">
        <f ca="1">IF((AE48*VLOOKUP($C98,'10. Cost'!$C$11:$D$55,2,FALSE))=0,"",AE48*VLOOKUP($C98,'10. Cost'!$C$11:$D$55,2,FALSE))</f>
        <v/>
      </c>
      <c r="AF98" s="354" t="str">
        <f ca="1">IF((AF48*VLOOKUP($C98,'10. Cost'!$C$11:$D$55,2,FALSE))=0,"",AF48*VLOOKUP($C98,'10. Cost'!$C$11:$D$55,2,FALSE))</f>
        <v/>
      </c>
      <c r="AG98" s="354" t="str">
        <f ca="1">IF((AG48*VLOOKUP($C98,'10. Cost'!$C$11:$D$55,2,FALSE))=0,"",AG48*VLOOKUP($C98,'10. Cost'!$C$11:$D$55,2,FALSE))</f>
        <v/>
      </c>
      <c r="AH98" s="354" t="str">
        <f ca="1">IF((AH48*VLOOKUP($C98,'10. Cost'!$C$11:$D$55,2,FALSE))=0,"",AH48*VLOOKUP($C98,'10. Cost'!$C$11:$D$55,2,FALSE))</f>
        <v/>
      </c>
      <c r="AI98" s="354" t="str">
        <f ca="1">IF((AI48*VLOOKUP($C98,'10. Cost'!$C$11:$D$55,2,FALSE))=0,"",AI48*VLOOKUP($C98,'10. Cost'!$C$11:$D$55,2,FALSE))</f>
        <v/>
      </c>
      <c r="AJ98" s="354" t="str">
        <f ca="1">IF((AJ48*VLOOKUP($C98,'10. Cost'!$C$11:$D$55,2,FALSE))=0,"",AJ48*VLOOKUP($C98,'10. Cost'!$C$11:$D$55,2,FALSE))</f>
        <v/>
      </c>
      <c r="AK98" s="354" t="str">
        <f ca="1">IF((AK48*VLOOKUP($C98,'10. Cost'!$C$11:$D$55,2,FALSE))=0,"",AK48*VLOOKUP($C98,'10. Cost'!$C$11:$D$55,2,FALSE))</f>
        <v/>
      </c>
      <c r="AL98" s="354" t="str">
        <f ca="1">IF((AL48*VLOOKUP($C98,'10. Cost'!$C$11:$D$55,2,FALSE))=0,"",AL48*VLOOKUP($C98,'10. Cost'!$C$11:$D$55,2,FALSE))</f>
        <v/>
      </c>
      <c r="AM98" s="354" t="str">
        <f ca="1">IF((AM48*VLOOKUP($C98,'10. Cost'!$C$11:$D$55,2,FALSE))=0,"",AM48*VLOOKUP($C98,'10. Cost'!$C$11:$D$55,2,FALSE))</f>
        <v/>
      </c>
      <c r="AN98" s="354" t="str">
        <f ca="1">IF((AN48*VLOOKUP($C98,'10. Cost'!$C$11:$D$55,2,FALSE))=0,"",AN48*VLOOKUP($C98,'10. Cost'!$C$11:$D$55,2,FALSE))</f>
        <v/>
      </c>
      <c r="AO98" s="354" t="str">
        <f ca="1">IF((AO48*VLOOKUP($C98,'10. Cost'!$C$11:$D$55,2,FALSE))=0,"",AO48*VLOOKUP($C98,'10. Cost'!$C$11:$D$55,2,FALSE))</f>
        <v/>
      </c>
      <c r="AP98" s="354" t="str">
        <f ca="1">IF((AP48*VLOOKUP($C98,'10. Cost'!$C$11:$D$55,2,FALSE))=0,"",AP48*VLOOKUP($C98,'10. Cost'!$C$11:$D$55,2,FALSE))</f>
        <v/>
      </c>
      <c r="AQ98" s="354" t="str">
        <f ca="1">IF((AQ48*VLOOKUP($C98,'10. Cost'!$C$11:$D$55,2,FALSE))=0,"",AQ48*VLOOKUP($C98,'10. Cost'!$C$11:$D$55,2,FALSE))</f>
        <v/>
      </c>
      <c r="AS98" s="47"/>
    </row>
    <row r="99" spans="2:45" ht="13.2" customHeight="1" x14ac:dyDescent="0.3">
      <c r="B99" s="12"/>
      <c r="C99" s="12" t="str">
        <f t="shared" si="1"/>
        <v>TDF+FTC (300/200) - 30 tab</v>
      </c>
      <c r="D99" s="12" t="str">
        <f t="shared" si="2"/>
        <v>TDF+FTC</v>
      </c>
      <c r="E99" s="353">
        <f t="shared" si="2"/>
        <v>1</v>
      </c>
      <c r="F99" s="109">
        <f t="shared" si="2"/>
        <v>1.0166666666666666</v>
      </c>
      <c r="H99" s="354" t="str">
        <f ca="1">IF((H49*VLOOKUP($C99,'10. Cost'!$C$11:$D$55,2,FALSE))=0,"",H49*VLOOKUP($C99,'10. Cost'!$C$11:$D$55,2,FALSE))</f>
        <v/>
      </c>
      <c r="I99" s="354" t="str">
        <f ca="1">IF((I49*VLOOKUP($C99,'10. Cost'!$C$11:$D$55,2,FALSE))=0,"",I49*VLOOKUP($C99,'10. Cost'!$C$11:$D$55,2,FALSE))</f>
        <v/>
      </c>
      <c r="J99" s="354" t="str">
        <f ca="1">IF((J49*VLOOKUP($C99,'10. Cost'!$C$11:$D$55,2,FALSE))=0,"",J49*VLOOKUP($C99,'10. Cost'!$C$11:$D$55,2,FALSE))</f>
        <v/>
      </c>
      <c r="K99" s="354" t="str">
        <f ca="1">IF((K49*VLOOKUP($C99,'10. Cost'!$C$11:$D$55,2,FALSE))=0,"",K49*VLOOKUP($C99,'10. Cost'!$C$11:$D$55,2,FALSE))</f>
        <v/>
      </c>
      <c r="L99" s="354" t="str">
        <f ca="1">IF((L49*VLOOKUP($C99,'10. Cost'!$C$11:$D$55,2,FALSE))=0,"",L49*VLOOKUP($C99,'10. Cost'!$C$11:$D$55,2,FALSE))</f>
        <v/>
      </c>
      <c r="M99" s="354" t="str">
        <f ca="1">IF((M49*VLOOKUP($C99,'10. Cost'!$C$11:$D$55,2,FALSE))=0,"",M49*VLOOKUP($C99,'10. Cost'!$C$11:$D$55,2,FALSE))</f>
        <v/>
      </c>
      <c r="N99" s="354" t="str">
        <f ca="1">IF((N49*VLOOKUP($C99,'10. Cost'!$C$11:$D$55,2,FALSE))=0,"",N49*VLOOKUP($C99,'10. Cost'!$C$11:$D$55,2,FALSE))</f>
        <v/>
      </c>
      <c r="O99" s="354" t="str">
        <f ca="1">IF((O49*VLOOKUP($C99,'10. Cost'!$C$11:$D$55,2,FALSE))=0,"",O49*VLOOKUP($C99,'10. Cost'!$C$11:$D$55,2,FALSE))</f>
        <v/>
      </c>
      <c r="P99" s="354" t="str">
        <f ca="1">IF((P49*VLOOKUP($C99,'10. Cost'!$C$11:$D$55,2,FALSE))=0,"",P49*VLOOKUP($C99,'10. Cost'!$C$11:$D$55,2,FALSE))</f>
        <v/>
      </c>
      <c r="Q99" s="354" t="str">
        <f ca="1">IF((Q49*VLOOKUP($C99,'10. Cost'!$C$11:$D$55,2,FALSE))=0,"",Q49*VLOOKUP($C99,'10. Cost'!$C$11:$D$55,2,FALSE))</f>
        <v/>
      </c>
      <c r="R99" s="354" t="str">
        <f ca="1">IF((R49*VLOOKUP($C99,'10. Cost'!$C$11:$D$55,2,FALSE))=0,"",R49*VLOOKUP($C99,'10. Cost'!$C$11:$D$55,2,FALSE))</f>
        <v/>
      </c>
      <c r="S99" s="354" t="str">
        <f ca="1">IF((S49*VLOOKUP($C99,'10. Cost'!$C$11:$D$55,2,FALSE))=0,"",S49*VLOOKUP($C99,'10. Cost'!$C$11:$D$55,2,FALSE))</f>
        <v/>
      </c>
      <c r="T99" s="354" t="str">
        <f ca="1">IF((T49*VLOOKUP($C99,'10. Cost'!$C$11:$D$55,2,FALSE))=0,"",T49*VLOOKUP($C99,'10. Cost'!$C$11:$D$55,2,FALSE))</f>
        <v/>
      </c>
      <c r="U99" s="354" t="str">
        <f ca="1">IF((U49*VLOOKUP($C99,'10. Cost'!$C$11:$D$55,2,FALSE))=0,"",U49*VLOOKUP($C99,'10. Cost'!$C$11:$D$55,2,FALSE))</f>
        <v/>
      </c>
      <c r="V99" s="354" t="str">
        <f ca="1">IF((V49*VLOOKUP($C99,'10. Cost'!$C$11:$D$55,2,FALSE))=0,"",V49*VLOOKUP($C99,'10. Cost'!$C$11:$D$55,2,FALSE))</f>
        <v/>
      </c>
      <c r="W99" s="354" t="str">
        <f ca="1">IF((W49*VLOOKUP($C99,'10. Cost'!$C$11:$D$55,2,FALSE))=0,"",W49*VLOOKUP($C99,'10. Cost'!$C$11:$D$55,2,FALSE))</f>
        <v/>
      </c>
      <c r="X99" s="354" t="str">
        <f ca="1">IF((X49*VLOOKUP($C99,'10. Cost'!$C$11:$D$55,2,FALSE))=0,"",X49*VLOOKUP($C99,'10. Cost'!$C$11:$D$55,2,FALSE))</f>
        <v/>
      </c>
      <c r="Y99" s="354" t="str">
        <f ca="1">IF((Y49*VLOOKUP($C99,'10. Cost'!$C$11:$D$55,2,FALSE))=0,"",Y49*VLOOKUP($C99,'10. Cost'!$C$11:$D$55,2,FALSE))</f>
        <v/>
      </c>
      <c r="Z99" s="354" t="str">
        <f ca="1">IF((Z49*VLOOKUP($C99,'10. Cost'!$C$11:$D$55,2,FALSE))=0,"",Z49*VLOOKUP($C99,'10. Cost'!$C$11:$D$55,2,FALSE))</f>
        <v/>
      </c>
      <c r="AA99" s="354" t="str">
        <f ca="1">IF((AA49*VLOOKUP($C99,'10. Cost'!$C$11:$D$55,2,FALSE))=0,"",AA49*VLOOKUP($C99,'10. Cost'!$C$11:$D$55,2,FALSE))</f>
        <v/>
      </c>
      <c r="AB99" s="354" t="str">
        <f ca="1">IF((AB49*VLOOKUP($C99,'10. Cost'!$C$11:$D$55,2,FALSE))=0,"",AB49*VLOOKUP($C99,'10. Cost'!$C$11:$D$55,2,FALSE))</f>
        <v/>
      </c>
      <c r="AC99" s="354" t="str">
        <f ca="1">IF((AC49*VLOOKUP($C99,'10. Cost'!$C$11:$D$55,2,FALSE))=0,"",AC49*VLOOKUP($C99,'10. Cost'!$C$11:$D$55,2,FALSE))</f>
        <v/>
      </c>
      <c r="AD99" s="354" t="str">
        <f ca="1">IF((AD49*VLOOKUP($C99,'10. Cost'!$C$11:$D$55,2,FALSE))=0,"",AD49*VLOOKUP($C99,'10. Cost'!$C$11:$D$55,2,FALSE))</f>
        <v/>
      </c>
      <c r="AE99" s="354" t="str">
        <f ca="1">IF((AE49*VLOOKUP($C99,'10. Cost'!$C$11:$D$55,2,FALSE))=0,"",AE49*VLOOKUP($C99,'10. Cost'!$C$11:$D$55,2,FALSE))</f>
        <v/>
      </c>
      <c r="AF99" s="354" t="str">
        <f ca="1">IF((AF49*VLOOKUP($C99,'10. Cost'!$C$11:$D$55,2,FALSE))=0,"",AF49*VLOOKUP($C99,'10. Cost'!$C$11:$D$55,2,FALSE))</f>
        <v/>
      </c>
      <c r="AG99" s="354" t="str">
        <f ca="1">IF((AG49*VLOOKUP($C99,'10. Cost'!$C$11:$D$55,2,FALSE))=0,"",AG49*VLOOKUP($C99,'10. Cost'!$C$11:$D$55,2,FALSE))</f>
        <v/>
      </c>
      <c r="AH99" s="354" t="str">
        <f ca="1">IF((AH49*VLOOKUP($C99,'10. Cost'!$C$11:$D$55,2,FALSE))=0,"",AH49*VLOOKUP($C99,'10. Cost'!$C$11:$D$55,2,FALSE))</f>
        <v/>
      </c>
      <c r="AI99" s="354" t="str">
        <f ca="1">IF((AI49*VLOOKUP($C99,'10. Cost'!$C$11:$D$55,2,FALSE))=0,"",AI49*VLOOKUP($C99,'10. Cost'!$C$11:$D$55,2,FALSE))</f>
        <v/>
      </c>
      <c r="AJ99" s="354" t="str">
        <f ca="1">IF((AJ49*VLOOKUP($C99,'10. Cost'!$C$11:$D$55,2,FALSE))=0,"",AJ49*VLOOKUP($C99,'10. Cost'!$C$11:$D$55,2,FALSE))</f>
        <v/>
      </c>
      <c r="AK99" s="354" t="str">
        <f ca="1">IF((AK49*VLOOKUP($C99,'10. Cost'!$C$11:$D$55,2,FALSE))=0,"",AK49*VLOOKUP($C99,'10. Cost'!$C$11:$D$55,2,FALSE))</f>
        <v/>
      </c>
      <c r="AL99" s="354" t="str">
        <f ca="1">IF((AL49*VLOOKUP($C99,'10. Cost'!$C$11:$D$55,2,FALSE))=0,"",AL49*VLOOKUP($C99,'10. Cost'!$C$11:$D$55,2,FALSE))</f>
        <v/>
      </c>
      <c r="AM99" s="354" t="str">
        <f ca="1">IF((AM49*VLOOKUP($C99,'10. Cost'!$C$11:$D$55,2,FALSE))=0,"",AM49*VLOOKUP($C99,'10. Cost'!$C$11:$D$55,2,FALSE))</f>
        <v/>
      </c>
      <c r="AN99" s="354" t="str">
        <f ca="1">IF((AN49*VLOOKUP($C99,'10. Cost'!$C$11:$D$55,2,FALSE))=0,"",AN49*VLOOKUP($C99,'10. Cost'!$C$11:$D$55,2,FALSE))</f>
        <v/>
      </c>
      <c r="AO99" s="354" t="str">
        <f ca="1">IF((AO49*VLOOKUP($C99,'10. Cost'!$C$11:$D$55,2,FALSE))=0,"",AO49*VLOOKUP($C99,'10. Cost'!$C$11:$D$55,2,FALSE))</f>
        <v/>
      </c>
      <c r="AP99" s="354" t="str">
        <f ca="1">IF((AP49*VLOOKUP($C99,'10. Cost'!$C$11:$D$55,2,FALSE))=0,"",AP49*VLOOKUP($C99,'10. Cost'!$C$11:$D$55,2,FALSE))</f>
        <v/>
      </c>
      <c r="AQ99" s="354" t="str">
        <f ca="1">IF((AQ49*VLOOKUP($C99,'10. Cost'!$C$11:$D$55,2,FALSE))=0,"",AQ49*VLOOKUP($C99,'10. Cost'!$C$11:$D$55,2,FALSE))</f>
        <v/>
      </c>
      <c r="AS99" s="47"/>
    </row>
    <row r="100" spans="2:45" ht="13.2" customHeight="1" x14ac:dyDescent="0.3">
      <c r="B100" s="12"/>
      <c r="C100" s="12" t="str">
        <f t="shared" si="1"/>
        <v>TDF+FTC+EFV600 (300/200/600) - 30 tab</v>
      </c>
      <c r="D100" s="12" t="str">
        <f t="shared" si="2"/>
        <v>TDF+FTC+EFV600</v>
      </c>
      <c r="E100" s="353">
        <f t="shared" si="2"/>
        <v>1</v>
      </c>
      <c r="F100" s="109">
        <f t="shared" si="2"/>
        <v>1.0166666666666666</v>
      </c>
      <c r="H100" s="354" t="str">
        <f ca="1">IF((H50*VLOOKUP($C100,'10. Cost'!$C$11:$D$55,2,FALSE))=0,"",H50*VLOOKUP($C100,'10. Cost'!$C$11:$D$55,2,FALSE))</f>
        <v/>
      </c>
      <c r="I100" s="354" t="str">
        <f ca="1">IF((I50*VLOOKUP($C100,'10. Cost'!$C$11:$D$55,2,FALSE))=0,"",I50*VLOOKUP($C100,'10. Cost'!$C$11:$D$55,2,FALSE))</f>
        <v/>
      </c>
      <c r="J100" s="354" t="str">
        <f ca="1">IF((J50*VLOOKUP($C100,'10. Cost'!$C$11:$D$55,2,FALSE))=0,"",J50*VLOOKUP($C100,'10. Cost'!$C$11:$D$55,2,FALSE))</f>
        <v/>
      </c>
      <c r="K100" s="354" t="str">
        <f ca="1">IF((K50*VLOOKUP($C100,'10. Cost'!$C$11:$D$55,2,FALSE))=0,"",K50*VLOOKUP($C100,'10. Cost'!$C$11:$D$55,2,FALSE))</f>
        <v/>
      </c>
      <c r="L100" s="354" t="str">
        <f ca="1">IF((L50*VLOOKUP($C100,'10. Cost'!$C$11:$D$55,2,FALSE))=0,"",L50*VLOOKUP($C100,'10. Cost'!$C$11:$D$55,2,FALSE))</f>
        <v/>
      </c>
      <c r="M100" s="354" t="str">
        <f ca="1">IF((M50*VLOOKUP($C100,'10. Cost'!$C$11:$D$55,2,FALSE))=0,"",M50*VLOOKUP($C100,'10. Cost'!$C$11:$D$55,2,FALSE))</f>
        <v/>
      </c>
      <c r="N100" s="354" t="str">
        <f ca="1">IF((N50*VLOOKUP($C100,'10. Cost'!$C$11:$D$55,2,FALSE))=0,"",N50*VLOOKUP($C100,'10. Cost'!$C$11:$D$55,2,FALSE))</f>
        <v/>
      </c>
      <c r="O100" s="354" t="str">
        <f ca="1">IF((O50*VLOOKUP($C100,'10. Cost'!$C$11:$D$55,2,FALSE))=0,"",O50*VLOOKUP($C100,'10. Cost'!$C$11:$D$55,2,FALSE))</f>
        <v/>
      </c>
      <c r="P100" s="354" t="str">
        <f ca="1">IF((P50*VLOOKUP($C100,'10. Cost'!$C$11:$D$55,2,FALSE))=0,"",P50*VLOOKUP($C100,'10. Cost'!$C$11:$D$55,2,FALSE))</f>
        <v/>
      </c>
      <c r="Q100" s="354" t="str">
        <f ca="1">IF((Q50*VLOOKUP($C100,'10. Cost'!$C$11:$D$55,2,FALSE))=0,"",Q50*VLOOKUP($C100,'10. Cost'!$C$11:$D$55,2,FALSE))</f>
        <v/>
      </c>
      <c r="R100" s="354" t="str">
        <f ca="1">IF((R50*VLOOKUP($C100,'10. Cost'!$C$11:$D$55,2,FALSE))=0,"",R50*VLOOKUP($C100,'10. Cost'!$C$11:$D$55,2,FALSE))</f>
        <v/>
      </c>
      <c r="S100" s="354" t="str">
        <f ca="1">IF((S50*VLOOKUP($C100,'10. Cost'!$C$11:$D$55,2,FALSE))=0,"",S50*VLOOKUP($C100,'10. Cost'!$C$11:$D$55,2,FALSE))</f>
        <v/>
      </c>
      <c r="T100" s="354" t="str">
        <f ca="1">IF((T50*VLOOKUP($C100,'10. Cost'!$C$11:$D$55,2,FALSE))=0,"",T50*VLOOKUP($C100,'10. Cost'!$C$11:$D$55,2,FALSE))</f>
        <v/>
      </c>
      <c r="U100" s="354" t="str">
        <f ca="1">IF((U50*VLOOKUP($C100,'10. Cost'!$C$11:$D$55,2,FALSE))=0,"",U50*VLOOKUP($C100,'10. Cost'!$C$11:$D$55,2,FALSE))</f>
        <v/>
      </c>
      <c r="V100" s="354" t="str">
        <f ca="1">IF((V50*VLOOKUP($C100,'10. Cost'!$C$11:$D$55,2,FALSE))=0,"",V50*VLOOKUP($C100,'10. Cost'!$C$11:$D$55,2,FALSE))</f>
        <v/>
      </c>
      <c r="W100" s="354" t="str">
        <f ca="1">IF((W50*VLOOKUP($C100,'10. Cost'!$C$11:$D$55,2,FALSE))=0,"",W50*VLOOKUP($C100,'10. Cost'!$C$11:$D$55,2,FALSE))</f>
        <v/>
      </c>
      <c r="X100" s="354" t="str">
        <f ca="1">IF((X50*VLOOKUP($C100,'10. Cost'!$C$11:$D$55,2,FALSE))=0,"",X50*VLOOKUP($C100,'10. Cost'!$C$11:$D$55,2,FALSE))</f>
        <v/>
      </c>
      <c r="Y100" s="354" t="str">
        <f ca="1">IF((Y50*VLOOKUP($C100,'10. Cost'!$C$11:$D$55,2,FALSE))=0,"",Y50*VLOOKUP($C100,'10. Cost'!$C$11:$D$55,2,FALSE))</f>
        <v/>
      </c>
      <c r="Z100" s="354" t="str">
        <f ca="1">IF((Z50*VLOOKUP($C100,'10. Cost'!$C$11:$D$55,2,FALSE))=0,"",Z50*VLOOKUP($C100,'10. Cost'!$C$11:$D$55,2,FALSE))</f>
        <v/>
      </c>
      <c r="AA100" s="354" t="str">
        <f ca="1">IF((AA50*VLOOKUP($C100,'10. Cost'!$C$11:$D$55,2,FALSE))=0,"",AA50*VLOOKUP($C100,'10. Cost'!$C$11:$D$55,2,FALSE))</f>
        <v/>
      </c>
      <c r="AB100" s="354" t="str">
        <f ca="1">IF((AB50*VLOOKUP($C100,'10. Cost'!$C$11:$D$55,2,FALSE))=0,"",AB50*VLOOKUP($C100,'10. Cost'!$C$11:$D$55,2,FALSE))</f>
        <v/>
      </c>
      <c r="AC100" s="354" t="str">
        <f ca="1">IF((AC50*VLOOKUP($C100,'10. Cost'!$C$11:$D$55,2,FALSE))=0,"",AC50*VLOOKUP($C100,'10. Cost'!$C$11:$D$55,2,FALSE))</f>
        <v/>
      </c>
      <c r="AD100" s="354" t="str">
        <f ca="1">IF((AD50*VLOOKUP($C100,'10. Cost'!$C$11:$D$55,2,FALSE))=0,"",AD50*VLOOKUP($C100,'10. Cost'!$C$11:$D$55,2,FALSE))</f>
        <v/>
      </c>
      <c r="AE100" s="354" t="str">
        <f ca="1">IF((AE50*VLOOKUP($C100,'10. Cost'!$C$11:$D$55,2,FALSE))=0,"",AE50*VLOOKUP($C100,'10. Cost'!$C$11:$D$55,2,FALSE))</f>
        <v/>
      </c>
      <c r="AF100" s="354" t="str">
        <f ca="1">IF((AF50*VLOOKUP($C100,'10. Cost'!$C$11:$D$55,2,FALSE))=0,"",AF50*VLOOKUP($C100,'10. Cost'!$C$11:$D$55,2,FALSE))</f>
        <v/>
      </c>
      <c r="AG100" s="354" t="str">
        <f ca="1">IF((AG50*VLOOKUP($C100,'10. Cost'!$C$11:$D$55,2,FALSE))=0,"",AG50*VLOOKUP($C100,'10. Cost'!$C$11:$D$55,2,FALSE))</f>
        <v/>
      </c>
      <c r="AH100" s="354" t="str">
        <f ca="1">IF((AH50*VLOOKUP($C100,'10. Cost'!$C$11:$D$55,2,FALSE))=0,"",AH50*VLOOKUP($C100,'10. Cost'!$C$11:$D$55,2,FALSE))</f>
        <v/>
      </c>
      <c r="AI100" s="354" t="str">
        <f ca="1">IF((AI50*VLOOKUP($C100,'10. Cost'!$C$11:$D$55,2,FALSE))=0,"",AI50*VLOOKUP($C100,'10. Cost'!$C$11:$D$55,2,FALSE))</f>
        <v/>
      </c>
      <c r="AJ100" s="354" t="str">
        <f ca="1">IF((AJ50*VLOOKUP($C100,'10. Cost'!$C$11:$D$55,2,FALSE))=0,"",AJ50*VLOOKUP($C100,'10. Cost'!$C$11:$D$55,2,FALSE))</f>
        <v/>
      </c>
      <c r="AK100" s="354" t="str">
        <f ca="1">IF((AK50*VLOOKUP($C100,'10. Cost'!$C$11:$D$55,2,FALSE))=0,"",AK50*VLOOKUP($C100,'10. Cost'!$C$11:$D$55,2,FALSE))</f>
        <v/>
      </c>
      <c r="AL100" s="354" t="str">
        <f ca="1">IF((AL50*VLOOKUP($C100,'10. Cost'!$C$11:$D$55,2,FALSE))=0,"",AL50*VLOOKUP($C100,'10. Cost'!$C$11:$D$55,2,FALSE))</f>
        <v/>
      </c>
      <c r="AM100" s="354" t="str">
        <f ca="1">IF((AM50*VLOOKUP($C100,'10. Cost'!$C$11:$D$55,2,FALSE))=0,"",AM50*VLOOKUP($C100,'10. Cost'!$C$11:$D$55,2,FALSE))</f>
        <v/>
      </c>
      <c r="AN100" s="354" t="str">
        <f ca="1">IF((AN50*VLOOKUP($C100,'10. Cost'!$C$11:$D$55,2,FALSE))=0,"",AN50*VLOOKUP($C100,'10. Cost'!$C$11:$D$55,2,FALSE))</f>
        <v/>
      </c>
      <c r="AO100" s="354" t="str">
        <f ca="1">IF((AO50*VLOOKUP($C100,'10. Cost'!$C$11:$D$55,2,FALSE))=0,"",AO50*VLOOKUP($C100,'10. Cost'!$C$11:$D$55,2,FALSE))</f>
        <v/>
      </c>
      <c r="AP100" s="354" t="str">
        <f ca="1">IF((AP50*VLOOKUP($C100,'10. Cost'!$C$11:$D$55,2,FALSE))=0,"",AP50*VLOOKUP($C100,'10. Cost'!$C$11:$D$55,2,FALSE))</f>
        <v/>
      </c>
      <c r="AQ100" s="354" t="str">
        <f ca="1">IF((AQ50*VLOOKUP($C100,'10. Cost'!$C$11:$D$55,2,FALSE))=0,"",AQ50*VLOOKUP($C100,'10. Cost'!$C$11:$D$55,2,FALSE))</f>
        <v/>
      </c>
      <c r="AS100" s="47"/>
    </row>
    <row r="101" spans="2:45" ht="13.2" hidden="1" customHeight="1" outlineLevel="1" x14ac:dyDescent="0.3">
      <c r="B101" s="12"/>
      <c r="C101" s="12" t="str">
        <f t="shared" si="1"/>
        <v/>
      </c>
      <c r="D101" s="12" t="str">
        <f t="shared" si="2"/>
        <v/>
      </c>
      <c r="E101" s="353">
        <f t="shared" si="2"/>
        <v>0</v>
      </c>
      <c r="F101" s="109">
        <f t="shared" si="2"/>
        <v>0</v>
      </c>
      <c r="H101" s="354" t="str">
        <f ca="1">IF((H51*VLOOKUP($C101,'10. Cost'!$C$11:$D$55,2,FALSE))=0,"",H51*VLOOKUP($C101,'10. Cost'!$C$11:$D$55,2,FALSE))</f>
        <v/>
      </c>
      <c r="I101" s="354" t="str">
        <f ca="1">IF((I51*VLOOKUP($C101,'10. Cost'!$C$11:$D$55,2,FALSE))=0,"",I51*VLOOKUP($C101,'10. Cost'!$C$11:$D$55,2,FALSE))</f>
        <v/>
      </c>
      <c r="J101" s="354" t="str">
        <f ca="1">IF((J51*VLOOKUP($C101,'10. Cost'!$C$11:$D$55,2,FALSE))=0,"",J51*VLOOKUP($C101,'10. Cost'!$C$11:$D$55,2,FALSE))</f>
        <v/>
      </c>
      <c r="K101" s="354" t="str">
        <f ca="1">IF((K51*VLOOKUP($C101,'10. Cost'!$C$11:$D$55,2,FALSE))=0,"",K51*VLOOKUP($C101,'10. Cost'!$C$11:$D$55,2,FALSE))</f>
        <v/>
      </c>
      <c r="L101" s="354" t="str">
        <f ca="1">IF((L51*VLOOKUP($C101,'10. Cost'!$C$11:$D$55,2,FALSE))=0,"",L51*VLOOKUP($C101,'10. Cost'!$C$11:$D$55,2,FALSE))</f>
        <v/>
      </c>
      <c r="M101" s="354" t="str">
        <f ca="1">IF((M51*VLOOKUP($C101,'10. Cost'!$C$11:$D$55,2,FALSE))=0,"",M51*VLOOKUP($C101,'10. Cost'!$C$11:$D$55,2,FALSE))</f>
        <v/>
      </c>
      <c r="N101" s="354" t="str">
        <f ca="1">IF((N51*VLOOKUP($C101,'10. Cost'!$C$11:$D$55,2,FALSE))=0,"",N51*VLOOKUP($C101,'10. Cost'!$C$11:$D$55,2,FALSE))</f>
        <v/>
      </c>
      <c r="O101" s="354" t="str">
        <f ca="1">IF((O51*VLOOKUP($C101,'10. Cost'!$C$11:$D$55,2,FALSE))=0,"",O51*VLOOKUP($C101,'10. Cost'!$C$11:$D$55,2,FALSE))</f>
        <v/>
      </c>
      <c r="P101" s="354" t="str">
        <f ca="1">IF((P51*VLOOKUP($C101,'10. Cost'!$C$11:$D$55,2,FALSE))=0,"",P51*VLOOKUP($C101,'10. Cost'!$C$11:$D$55,2,FALSE))</f>
        <v/>
      </c>
      <c r="Q101" s="354" t="str">
        <f ca="1">IF((Q51*VLOOKUP($C101,'10. Cost'!$C$11:$D$55,2,FALSE))=0,"",Q51*VLOOKUP($C101,'10. Cost'!$C$11:$D$55,2,FALSE))</f>
        <v/>
      </c>
      <c r="R101" s="354" t="str">
        <f ca="1">IF((R51*VLOOKUP($C101,'10. Cost'!$C$11:$D$55,2,FALSE))=0,"",R51*VLOOKUP($C101,'10. Cost'!$C$11:$D$55,2,FALSE))</f>
        <v/>
      </c>
      <c r="S101" s="354" t="str">
        <f ca="1">IF((S51*VLOOKUP($C101,'10. Cost'!$C$11:$D$55,2,FALSE))=0,"",S51*VLOOKUP($C101,'10. Cost'!$C$11:$D$55,2,FALSE))</f>
        <v/>
      </c>
      <c r="T101" s="354" t="str">
        <f ca="1">IF((T51*VLOOKUP($C101,'10. Cost'!$C$11:$D$55,2,FALSE))=0,"",T51*VLOOKUP($C101,'10. Cost'!$C$11:$D$55,2,FALSE))</f>
        <v/>
      </c>
      <c r="U101" s="354" t="str">
        <f ca="1">IF((U51*VLOOKUP($C101,'10. Cost'!$C$11:$D$55,2,FALSE))=0,"",U51*VLOOKUP($C101,'10. Cost'!$C$11:$D$55,2,FALSE))</f>
        <v/>
      </c>
      <c r="V101" s="354" t="str">
        <f ca="1">IF((V51*VLOOKUP($C101,'10. Cost'!$C$11:$D$55,2,FALSE))=0,"",V51*VLOOKUP($C101,'10. Cost'!$C$11:$D$55,2,FALSE))</f>
        <v/>
      </c>
      <c r="W101" s="354" t="str">
        <f ca="1">IF((W51*VLOOKUP($C101,'10. Cost'!$C$11:$D$55,2,FALSE))=0,"",W51*VLOOKUP($C101,'10. Cost'!$C$11:$D$55,2,FALSE))</f>
        <v/>
      </c>
      <c r="X101" s="354" t="str">
        <f ca="1">IF((X51*VLOOKUP($C101,'10. Cost'!$C$11:$D$55,2,FALSE))=0,"",X51*VLOOKUP($C101,'10. Cost'!$C$11:$D$55,2,FALSE))</f>
        <v/>
      </c>
      <c r="Y101" s="354" t="str">
        <f ca="1">IF((Y51*VLOOKUP($C101,'10. Cost'!$C$11:$D$55,2,FALSE))=0,"",Y51*VLOOKUP($C101,'10. Cost'!$C$11:$D$55,2,FALSE))</f>
        <v/>
      </c>
      <c r="Z101" s="354" t="str">
        <f ca="1">IF((Z51*VLOOKUP($C101,'10. Cost'!$C$11:$D$55,2,FALSE))=0,"",Z51*VLOOKUP($C101,'10. Cost'!$C$11:$D$55,2,FALSE))</f>
        <v/>
      </c>
      <c r="AA101" s="354" t="str">
        <f ca="1">IF((AA51*VLOOKUP($C101,'10. Cost'!$C$11:$D$55,2,FALSE))=0,"",AA51*VLOOKUP($C101,'10. Cost'!$C$11:$D$55,2,FALSE))</f>
        <v/>
      </c>
      <c r="AB101" s="354" t="str">
        <f ca="1">IF((AB51*VLOOKUP($C101,'10. Cost'!$C$11:$D$55,2,FALSE))=0,"",AB51*VLOOKUP($C101,'10. Cost'!$C$11:$D$55,2,FALSE))</f>
        <v/>
      </c>
      <c r="AC101" s="354" t="str">
        <f ca="1">IF((AC51*VLOOKUP($C101,'10. Cost'!$C$11:$D$55,2,FALSE))=0,"",AC51*VLOOKUP($C101,'10. Cost'!$C$11:$D$55,2,FALSE))</f>
        <v/>
      </c>
      <c r="AD101" s="354" t="str">
        <f ca="1">IF((AD51*VLOOKUP($C101,'10. Cost'!$C$11:$D$55,2,FALSE))=0,"",AD51*VLOOKUP($C101,'10. Cost'!$C$11:$D$55,2,FALSE))</f>
        <v/>
      </c>
      <c r="AE101" s="354" t="str">
        <f ca="1">IF((AE51*VLOOKUP($C101,'10. Cost'!$C$11:$D$55,2,FALSE))=0,"",AE51*VLOOKUP($C101,'10. Cost'!$C$11:$D$55,2,FALSE))</f>
        <v/>
      </c>
      <c r="AF101" s="354" t="str">
        <f ca="1">IF((AF51*VLOOKUP($C101,'10. Cost'!$C$11:$D$55,2,FALSE))=0,"",AF51*VLOOKUP($C101,'10. Cost'!$C$11:$D$55,2,FALSE))</f>
        <v/>
      </c>
      <c r="AG101" s="354" t="str">
        <f ca="1">IF((AG51*VLOOKUP($C101,'10. Cost'!$C$11:$D$55,2,FALSE))=0,"",AG51*VLOOKUP($C101,'10. Cost'!$C$11:$D$55,2,FALSE))</f>
        <v/>
      </c>
      <c r="AH101" s="354" t="str">
        <f ca="1">IF((AH51*VLOOKUP($C101,'10. Cost'!$C$11:$D$55,2,FALSE))=0,"",AH51*VLOOKUP($C101,'10. Cost'!$C$11:$D$55,2,FALSE))</f>
        <v/>
      </c>
      <c r="AI101" s="354" t="str">
        <f ca="1">IF((AI51*VLOOKUP($C101,'10. Cost'!$C$11:$D$55,2,FALSE))=0,"",AI51*VLOOKUP($C101,'10. Cost'!$C$11:$D$55,2,FALSE))</f>
        <v/>
      </c>
      <c r="AJ101" s="354" t="str">
        <f ca="1">IF((AJ51*VLOOKUP($C101,'10. Cost'!$C$11:$D$55,2,FALSE))=0,"",AJ51*VLOOKUP($C101,'10. Cost'!$C$11:$D$55,2,FALSE))</f>
        <v/>
      </c>
      <c r="AK101" s="354" t="str">
        <f ca="1">IF((AK51*VLOOKUP($C101,'10. Cost'!$C$11:$D$55,2,FALSE))=0,"",AK51*VLOOKUP($C101,'10. Cost'!$C$11:$D$55,2,FALSE))</f>
        <v/>
      </c>
      <c r="AL101" s="354" t="str">
        <f ca="1">IF((AL51*VLOOKUP($C101,'10. Cost'!$C$11:$D$55,2,FALSE))=0,"",AL51*VLOOKUP($C101,'10. Cost'!$C$11:$D$55,2,FALSE))</f>
        <v/>
      </c>
      <c r="AM101" s="354" t="str">
        <f ca="1">IF((AM51*VLOOKUP($C101,'10. Cost'!$C$11:$D$55,2,FALSE))=0,"",AM51*VLOOKUP($C101,'10. Cost'!$C$11:$D$55,2,FALSE))</f>
        <v/>
      </c>
      <c r="AN101" s="354" t="str">
        <f ca="1">IF((AN51*VLOOKUP($C101,'10. Cost'!$C$11:$D$55,2,FALSE))=0,"",AN51*VLOOKUP($C101,'10. Cost'!$C$11:$D$55,2,FALSE))</f>
        <v/>
      </c>
      <c r="AO101" s="354" t="str">
        <f ca="1">IF((AO51*VLOOKUP($C101,'10. Cost'!$C$11:$D$55,2,FALSE))=0,"",AO51*VLOOKUP($C101,'10. Cost'!$C$11:$D$55,2,FALSE))</f>
        <v/>
      </c>
      <c r="AP101" s="354" t="str">
        <f ca="1">IF((AP51*VLOOKUP($C101,'10. Cost'!$C$11:$D$55,2,FALSE))=0,"",AP51*VLOOKUP($C101,'10. Cost'!$C$11:$D$55,2,FALSE))</f>
        <v/>
      </c>
      <c r="AQ101" s="354" t="str">
        <f ca="1">IF((AQ51*VLOOKUP($C101,'10. Cost'!$C$11:$D$55,2,FALSE))=0,"",AQ51*VLOOKUP($C101,'10. Cost'!$C$11:$D$55,2,FALSE))</f>
        <v/>
      </c>
      <c r="AS101" s="47"/>
    </row>
    <row r="102" spans="2:45" ht="13.2" hidden="1" customHeight="1" outlineLevel="1" x14ac:dyDescent="0.3">
      <c r="B102" s="12"/>
      <c r="C102" s="12" t="str">
        <f t="shared" si="1"/>
        <v/>
      </c>
      <c r="D102" s="12" t="str">
        <f t="shared" si="2"/>
        <v/>
      </c>
      <c r="E102" s="353">
        <f t="shared" si="2"/>
        <v>0</v>
      </c>
      <c r="F102" s="109">
        <f t="shared" si="2"/>
        <v>0</v>
      </c>
      <c r="H102" s="354" t="str">
        <f ca="1">IF((H52*VLOOKUP($C102,'10. Cost'!$C$11:$D$55,2,FALSE))=0,"",H52*VLOOKUP($C102,'10. Cost'!$C$11:$D$55,2,FALSE))</f>
        <v/>
      </c>
      <c r="I102" s="354" t="str">
        <f ca="1">IF((I52*VLOOKUP($C102,'10. Cost'!$C$11:$D$55,2,FALSE))=0,"",I52*VLOOKUP($C102,'10. Cost'!$C$11:$D$55,2,FALSE))</f>
        <v/>
      </c>
      <c r="J102" s="354" t="str">
        <f ca="1">IF((J52*VLOOKUP($C102,'10. Cost'!$C$11:$D$55,2,FALSE))=0,"",J52*VLOOKUP($C102,'10. Cost'!$C$11:$D$55,2,FALSE))</f>
        <v/>
      </c>
      <c r="K102" s="354" t="str">
        <f ca="1">IF((K52*VLOOKUP($C102,'10. Cost'!$C$11:$D$55,2,FALSE))=0,"",K52*VLOOKUP($C102,'10. Cost'!$C$11:$D$55,2,FALSE))</f>
        <v/>
      </c>
      <c r="L102" s="354" t="str">
        <f ca="1">IF((L52*VLOOKUP($C102,'10. Cost'!$C$11:$D$55,2,FALSE))=0,"",L52*VLOOKUP($C102,'10. Cost'!$C$11:$D$55,2,FALSE))</f>
        <v/>
      </c>
      <c r="M102" s="354" t="str">
        <f ca="1">IF((M52*VLOOKUP($C102,'10. Cost'!$C$11:$D$55,2,FALSE))=0,"",M52*VLOOKUP($C102,'10. Cost'!$C$11:$D$55,2,FALSE))</f>
        <v/>
      </c>
      <c r="N102" s="354" t="str">
        <f ca="1">IF((N52*VLOOKUP($C102,'10. Cost'!$C$11:$D$55,2,FALSE))=0,"",N52*VLOOKUP($C102,'10. Cost'!$C$11:$D$55,2,FALSE))</f>
        <v/>
      </c>
      <c r="O102" s="354" t="str">
        <f ca="1">IF((O52*VLOOKUP($C102,'10. Cost'!$C$11:$D$55,2,FALSE))=0,"",O52*VLOOKUP($C102,'10. Cost'!$C$11:$D$55,2,FALSE))</f>
        <v/>
      </c>
      <c r="P102" s="354" t="str">
        <f ca="1">IF((P52*VLOOKUP($C102,'10. Cost'!$C$11:$D$55,2,FALSE))=0,"",P52*VLOOKUP($C102,'10. Cost'!$C$11:$D$55,2,FALSE))</f>
        <v/>
      </c>
      <c r="Q102" s="354" t="str">
        <f ca="1">IF((Q52*VLOOKUP($C102,'10. Cost'!$C$11:$D$55,2,FALSE))=0,"",Q52*VLOOKUP($C102,'10. Cost'!$C$11:$D$55,2,FALSE))</f>
        <v/>
      </c>
      <c r="R102" s="354" t="str">
        <f ca="1">IF((R52*VLOOKUP($C102,'10. Cost'!$C$11:$D$55,2,FALSE))=0,"",R52*VLOOKUP($C102,'10. Cost'!$C$11:$D$55,2,FALSE))</f>
        <v/>
      </c>
      <c r="S102" s="354" t="str">
        <f ca="1">IF((S52*VLOOKUP($C102,'10. Cost'!$C$11:$D$55,2,FALSE))=0,"",S52*VLOOKUP($C102,'10. Cost'!$C$11:$D$55,2,FALSE))</f>
        <v/>
      </c>
      <c r="T102" s="354" t="str">
        <f ca="1">IF((T52*VLOOKUP($C102,'10. Cost'!$C$11:$D$55,2,FALSE))=0,"",T52*VLOOKUP($C102,'10. Cost'!$C$11:$D$55,2,FALSE))</f>
        <v/>
      </c>
      <c r="U102" s="354" t="str">
        <f ca="1">IF((U52*VLOOKUP($C102,'10. Cost'!$C$11:$D$55,2,FALSE))=0,"",U52*VLOOKUP($C102,'10. Cost'!$C$11:$D$55,2,FALSE))</f>
        <v/>
      </c>
      <c r="V102" s="354" t="str">
        <f ca="1">IF((V52*VLOOKUP($C102,'10. Cost'!$C$11:$D$55,2,FALSE))=0,"",V52*VLOOKUP($C102,'10. Cost'!$C$11:$D$55,2,FALSE))</f>
        <v/>
      </c>
      <c r="W102" s="354" t="str">
        <f ca="1">IF((W52*VLOOKUP($C102,'10. Cost'!$C$11:$D$55,2,FALSE))=0,"",W52*VLOOKUP($C102,'10. Cost'!$C$11:$D$55,2,FALSE))</f>
        <v/>
      </c>
      <c r="X102" s="354" t="str">
        <f ca="1">IF((X52*VLOOKUP($C102,'10. Cost'!$C$11:$D$55,2,FALSE))=0,"",X52*VLOOKUP($C102,'10. Cost'!$C$11:$D$55,2,FALSE))</f>
        <v/>
      </c>
      <c r="Y102" s="354" t="str">
        <f ca="1">IF((Y52*VLOOKUP($C102,'10. Cost'!$C$11:$D$55,2,FALSE))=0,"",Y52*VLOOKUP($C102,'10. Cost'!$C$11:$D$55,2,FALSE))</f>
        <v/>
      </c>
      <c r="Z102" s="354" t="str">
        <f ca="1">IF((Z52*VLOOKUP($C102,'10. Cost'!$C$11:$D$55,2,FALSE))=0,"",Z52*VLOOKUP($C102,'10. Cost'!$C$11:$D$55,2,FALSE))</f>
        <v/>
      </c>
      <c r="AA102" s="354" t="str">
        <f ca="1">IF((AA52*VLOOKUP($C102,'10. Cost'!$C$11:$D$55,2,FALSE))=0,"",AA52*VLOOKUP($C102,'10. Cost'!$C$11:$D$55,2,FALSE))</f>
        <v/>
      </c>
      <c r="AB102" s="354" t="str">
        <f ca="1">IF((AB52*VLOOKUP($C102,'10. Cost'!$C$11:$D$55,2,FALSE))=0,"",AB52*VLOOKUP($C102,'10. Cost'!$C$11:$D$55,2,FALSE))</f>
        <v/>
      </c>
      <c r="AC102" s="354" t="str">
        <f ca="1">IF((AC52*VLOOKUP($C102,'10. Cost'!$C$11:$D$55,2,FALSE))=0,"",AC52*VLOOKUP($C102,'10. Cost'!$C$11:$D$55,2,FALSE))</f>
        <v/>
      </c>
      <c r="AD102" s="354" t="str">
        <f ca="1">IF((AD52*VLOOKUP($C102,'10. Cost'!$C$11:$D$55,2,FALSE))=0,"",AD52*VLOOKUP($C102,'10. Cost'!$C$11:$D$55,2,FALSE))</f>
        <v/>
      </c>
      <c r="AE102" s="354" t="str">
        <f ca="1">IF((AE52*VLOOKUP($C102,'10. Cost'!$C$11:$D$55,2,FALSE))=0,"",AE52*VLOOKUP($C102,'10. Cost'!$C$11:$D$55,2,FALSE))</f>
        <v/>
      </c>
      <c r="AF102" s="354" t="str">
        <f ca="1">IF((AF52*VLOOKUP($C102,'10. Cost'!$C$11:$D$55,2,FALSE))=0,"",AF52*VLOOKUP($C102,'10. Cost'!$C$11:$D$55,2,FALSE))</f>
        <v/>
      </c>
      <c r="AG102" s="354" t="str">
        <f ca="1">IF((AG52*VLOOKUP($C102,'10. Cost'!$C$11:$D$55,2,FALSE))=0,"",AG52*VLOOKUP($C102,'10. Cost'!$C$11:$D$55,2,FALSE))</f>
        <v/>
      </c>
      <c r="AH102" s="354" t="str">
        <f ca="1">IF((AH52*VLOOKUP($C102,'10. Cost'!$C$11:$D$55,2,FALSE))=0,"",AH52*VLOOKUP($C102,'10. Cost'!$C$11:$D$55,2,FALSE))</f>
        <v/>
      </c>
      <c r="AI102" s="354" t="str">
        <f ca="1">IF((AI52*VLOOKUP($C102,'10. Cost'!$C$11:$D$55,2,FALSE))=0,"",AI52*VLOOKUP($C102,'10. Cost'!$C$11:$D$55,2,FALSE))</f>
        <v/>
      </c>
      <c r="AJ102" s="354" t="str">
        <f ca="1">IF((AJ52*VLOOKUP($C102,'10. Cost'!$C$11:$D$55,2,FALSE))=0,"",AJ52*VLOOKUP($C102,'10. Cost'!$C$11:$D$55,2,FALSE))</f>
        <v/>
      </c>
      <c r="AK102" s="354" t="str">
        <f ca="1">IF((AK52*VLOOKUP($C102,'10. Cost'!$C$11:$D$55,2,FALSE))=0,"",AK52*VLOOKUP($C102,'10. Cost'!$C$11:$D$55,2,FALSE))</f>
        <v/>
      </c>
      <c r="AL102" s="354" t="str">
        <f ca="1">IF((AL52*VLOOKUP($C102,'10. Cost'!$C$11:$D$55,2,FALSE))=0,"",AL52*VLOOKUP($C102,'10. Cost'!$C$11:$D$55,2,FALSE))</f>
        <v/>
      </c>
      <c r="AM102" s="354" t="str">
        <f ca="1">IF((AM52*VLOOKUP($C102,'10. Cost'!$C$11:$D$55,2,FALSE))=0,"",AM52*VLOOKUP($C102,'10. Cost'!$C$11:$D$55,2,FALSE))</f>
        <v/>
      </c>
      <c r="AN102" s="354" t="str">
        <f ca="1">IF((AN52*VLOOKUP($C102,'10. Cost'!$C$11:$D$55,2,FALSE))=0,"",AN52*VLOOKUP($C102,'10. Cost'!$C$11:$D$55,2,FALSE))</f>
        <v/>
      </c>
      <c r="AO102" s="354" t="str">
        <f ca="1">IF((AO52*VLOOKUP($C102,'10. Cost'!$C$11:$D$55,2,FALSE))=0,"",AO52*VLOOKUP($C102,'10. Cost'!$C$11:$D$55,2,FALSE))</f>
        <v/>
      </c>
      <c r="AP102" s="354" t="str">
        <f ca="1">IF((AP52*VLOOKUP($C102,'10. Cost'!$C$11:$D$55,2,FALSE))=0,"",AP52*VLOOKUP($C102,'10. Cost'!$C$11:$D$55,2,FALSE))</f>
        <v/>
      </c>
      <c r="AQ102" s="354" t="str">
        <f ca="1">IF((AQ52*VLOOKUP($C102,'10. Cost'!$C$11:$D$55,2,FALSE))=0,"",AQ52*VLOOKUP($C102,'10. Cost'!$C$11:$D$55,2,FALSE))</f>
        <v/>
      </c>
      <c r="AS102" s="47"/>
    </row>
    <row r="103" spans="2:45" ht="13.2" hidden="1" customHeight="1" outlineLevel="1" x14ac:dyDescent="0.3">
      <c r="B103" s="12"/>
      <c r="C103" s="12" t="str">
        <f t="shared" si="1"/>
        <v/>
      </c>
      <c r="D103" s="12" t="str">
        <f t="shared" si="2"/>
        <v/>
      </c>
      <c r="E103" s="353">
        <f t="shared" si="2"/>
        <v>0</v>
      </c>
      <c r="F103" s="109">
        <f t="shared" si="2"/>
        <v>0</v>
      </c>
      <c r="H103" s="354" t="str">
        <f ca="1">IF((H53*VLOOKUP($C103,'10. Cost'!$C$11:$D$55,2,FALSE))=0,"",H53*VLOOKUP($C103,'10. Cost'!$C$11:$D$55,2,FALSE))</f>
        <v/>
      </c>
      <c r="I103" s="354" t="str">
        <f ca="1">IF((I53*VLOOKUP($C103,'10. Cost'!$C$11:$D$55,2,FALSE))=0,"",I53*VLOOKUP($C103,'10. Cost'!$C$11:$D$55,2,FALSE))</f>
        <v/>
      </c>
      <c r="J103" s="354" t="str">
        <f ca="1">IF((J53*VLOOKUP($C103,'10. Cost'!$C$11:$D$55,2,FALSE))=0,"",J53*VLOOKUP($C103,'10. Cost'!$C$11:$D$55,2,FALSE))</f>
        <v/>
      </c>
      <c r="K103" s="354" t="str">
        <f ca="1">IF((K53*VLOOKUP($C103,'10. Cost'!$C$11:$D$55,2,FALSE))=0,"",K53*VLOOKUP($C103,'10. Cost'!$C$11:$D$55,2,FALSE))</f>
        <v/>
      </c>
      <c r="L103" s="354" t="str">
        <f ca="1">IF((L53*VLOOKUP($C103,'10. Cost'!$C$11:$D$55,2,FALSE))=0,"",L53*VLOOKUP($C103,'10. Cost'!$C$11:$D$55,2,FALSE))</f>
        <v/>
      </c>
      <c r="M103" s="354" t="str">
        <f ca="1">IF((M53*VLOOKUP($C103,'10. Cost'!$C$11:$D$55,2,FALSE))=0,"",M53*VLOOKUP($C103,'10. Cost'!$C$11:$D$55,2,FALSE))</f>
        <v/>
      </c>
      <c r="N103" s="354" t="str">
        <f ca="1">IF((N53*VLOOKUP($C103,'10. Cost'!$C$11:$D$55,2,FALSE))=0,"",N53*VLOOKUP($C103,'10. Cost'!$C$11:$D$55,2,FALSE))</f>
        <v/>
      </c>
      <c r="O103" s="354" t="str">
        <f ca="1">IF((O53*VLOOKUP($C103,'10. Cost'!$C$11:$D$55,2,FALSE))=0,"",O53*VLOOKUP($C103,'10. Cost'!$C$11:$D$55,2,FALSE))</f>
        <v/>
      </c>
      <c r="P103" s="354" t="str">
        <f ca="1">IF((P53*VLOOKUP($C103,'10. Cost'!$C$11:$D$55,2,FALSE))=0,"",P53*VLOOKUP($C103,'10. Cost'!$C$11:$D$55,2,FALSE))</f>
        <v/>
      </c>
      <c r="Q103" s="354" t="str">
        <f ca="1">IF((Q53*VLOOKUP($C103,'10. Cost'!$C$11:$D$55,2,FALSE))=0,"",Q53*VLOOKUP($C103,'10. Cost'!$C$11:$D$55,2,FALSE))</f>
        <v/>
      </c>
      <c r="R103" s="354" t="str">
        <f ca="1">IF((R53*VLOOKUP($C103,'10. Cost'!$C$11:$D$55,2,FALSE))=0,"",R53*VLOOKUP($C103,'10. Cost'!$C$11:$D$55,2,FALSE))</f>
        <v/>
      </c>
      <c r="S103" s="354" t="str">
        <f ca="1">IF((S53*VLOOKUP($C103,'10. Cost'!$C$11:$D$55,2,FALSE))=0,"",S53*VLOOKUP($C103,'10. Cost'!$C$11:$D$55,2,FALSE))</f>
        <v/>
      </c>
      <c r="T103" s="354" t="str">
        <f ca="1">IF((T53*VLOOKUP($C103,'10. Cost'!$C$11:$D$55,2,FALSE))=0,"",T53*VLOOKUP($C103,'10. Cost'!$C$11:$D$55,2,FALSE))</f>
        <v/>
      </c>
      <c r="U103" s="354" t="str">
        <f ca="1">IF((U53*VLOOKUP($C103,'10. Cost'!$C$11:$D$55,2,FALSE))=0,"",U53*VLOOKUP($C103,'10. Cost'!$C$11:$D$55,2,FALSE))</f>
        <v/>
      </c>
      <c r="V103" s="354" t="str">
        <f ca="1">IF((V53*VLOOKUP($C103,'10. Cost'!$C$11:$D$55,2,FALSE))=0,"",V53*VLOOKUP($C103,'10. Cost'!$C$11:$D$55,2,FALSE))</f>
        <v/>
      </c>
      <c r="W103" s="354" t="str">
        <f ca="1">IF((W53*VLOOKUP($C103,'10. Cost'!$C$11:$D$55,2,FALSE))=0,"",W53*VLOOKUP($C103,'10. Cost'!$C$11:$D$55,2,FALSE))</f>
        <v/>
      </c>
      <c r="X103" s="354" t="str">
        <f ca="1">IF((X53*VLOOKUP($C103,'10. Cost'!$C$11:$D$55,2,FALSE))=0,"",X53*VLOOKUP($C103,'10. Cost'!$C$11:$D$55,2,FALSE))</f>
        <v/>
      </c>
      <c r="Y103" s="354" t="str">
        <f ca="1">IF((Y53*VLOOKUP($C103,'10. Cost'!$C$11:$D$55,2,FALSE))=0,"",Y53*VLOOKUP($C103,'10. Cost'!$C$11:$D$55,2,FALSE))</f>
        <v/>
      </c>
      <c r="Z103" s="354" t="str">
        <f ca="1">IF((Z53*VLOOKUP($C103,'10. Cost'!$C$11:$D$55,2,FALSE))=0,"",Z53*VLOOKUP($C103,'10. Cost'!$C$11:$D$55,2,FALSE))</f>
        <v/>
      </c>
      <c r="AA103" s="354" t="str">
        <f ca="1">IF((AA53*VLOOKUP($C103,'10. Cost'!$C$11:$D$55,2,FALSE))=0,"",AA53*VLOOKUP($C103,'10. Cost'!$C$11:$D$55,2,FALSE))</f>
        <v/>
      </c>
      <c r="AB103" s="354" t="str">
        <f ca="1">IF((AB53*VLOOKUP($C103,'10. Cost'!$C$11:$D$55,2,FALSE))=0,"",AB53*VLOOKUP($C103,'10. Cost'!$C$11:$D$55,2,FALSE))</f>
        <v/>
      </c>
      <c r="AC103" s="354" t="str">
        <f ca="1">IF((AC53*VLOOKUP($C103,'10. Cost'!$C$11:$D$55,2,FALSE))=0,"",AC53*VLOOKUP($C103,'10. Cost'!$C$11:$D$55,2,FALSE))</f>
        <v/>
      </c>
      <c r="AD103" s="354" t="str">
        <f ca="1">IF((AD53*VLOOKUP($C103,'10. Cost'!$C$11:$D$55,2,FALSE))=0,"",AD53*VLOOKUP($C103,'10. Cost'!$C$11:$D$55,2,FALSE))</f>
        <v/>
      </c>
      <c r="AE103" s="354" t="str">
        <f ca="1">IF((AE53*VLOOKUP($C103,'10. Cost'!$C$11:$D$55,2,FALSE))=0,"",AE53*VLOOKUP($C103,'10. Cost'!$C$11:$D$55,2,FALSE))</f>
        <v/>
      </c>
      <c r="AF103" s="354" t="str">
        <f ca="1">IF((AF53*VLOOKUP($C103,'10. Cost'!$C$11:$D$55,2,FALSE))=0,"",AF53*VLOOKUP($C103,'10. Cost'!$C$11:$D$55,2,FALSE))</f>
        <v/>
      </c>
      <c r="AG103" s="354" t="str">
        <f ca="1">IF((AG53*VLOOKUP($C103,'10. Cost'!$C$11:$D$55,2,FALSE))=0,"",AG53*VLOOKUP($C103,'10. Cost'!$C$11:$D$55,2,FALSE))</f>
        <v/>
      </c>
      <c r="AH103" s="354" t="str">
        <f ca="1">IF((AH53*VLOOKUP($C103,'10. Cost'!$C$11:$D$55,2,FALSE))=0,"",AH53*VLOOKUP($C103,'10. Cost'!$C$11:$D$55,2,FALSE))</f>
        <v/>
      </c>
      <c r="AI103" s="354" t="str">
        <f ca="1">IF((AI53*VLOOKUP($C103,'10. Cost'!$C$11:$D$55,2,FALSE))=0,"",AI53*VLOOKUP($C103,'10. Cost'!$C$11:$D$55,2,FALSE))</f>
        <v/>
      </c>
      <c r="AJ103" s="354" t="str">
        <f ca="1">IF((AJ53*VLOOKUP($C103,'10. Cost'!$C$11:$D$55,2,FALSE))=0,"",AJ53*VLOOKUP($C103,'10. Cost'!$C$11:$D$55,2,FALSE))</f>
        <v/>
      </c>
      <c r="AK103" s="354" t="str">
        <f ca="1">IF((AK53*VLOOKUP($C103,'10. Cost'!$C$11:$D$55,2,FALSE))=0,"",AK53*VLOOKUP($C103,'10. Cost'!$C$11:$D$55,2,FALSE))</f>
        <v/>
      </c>
      <c r="AL103" s="354" t="str">
        <f ca="1">IF((AL53*VLOOKUP($C103,'10. Cost'!$C$11:$D$55,2,FALSE))=0,"",AL53*VLOOKUP($C103,'10. Cost'!$C$11:$D$55,2,FALSE))</f>
        <v/>
      </c>
      <c r="AM103" s="354" t="str">
        <f ca="1">IF((AM53*VLOOKUP($C103,'10. Cost'!$C$11:$D$55,2,FALSE))=0,"",AM53*VLOOKUP($C103,'10. Cost'!$C$11:$D$55,2,FALSE))</f>
        <v/>
      </c>
      <c r="AN103" s="354" t="str">
        <f ca="1">IF((AN53*VLOOKUP($C103,'10. Cost'!$C$11:$D$55,2,FALSE))=0,"",AN53*VLOOKUP($C103,'10. Cost'!$C$11:$D$55,2,FALSE))</f>
        <v/>
      </c>
      <c r="AO103" s="354" t="str">
        <f ca="1">IF((AO53*VLOOKUP($C103,'10. Cost'!$C$11:$D$55,2,FALSE))=0,"",AO53*VLOOKUP($C103,'10. Cost'!$C$11:$D$55,2,FALSE))</f>
        <v/>
      </c>
      <c r="AP103" s="354" t="str">
        <f ca="1">IF((AP53*VLOOKUP($C103,'10. Cost'!$C$11:$D$55,2,FALSE))=0,"",AP53*VLOOKUP($C103,'10. Cost'!$C$11:$D$55,2,FALSE))</f>
        <v/>
      </c>
      <c r="AQ103" s="354" t="str">
        <f ca="1">IF((AQ53*VLOOKUP($C103,'10. Cost'!$C$11:$D$55,2,FALSE))=0,"",AQ53*VLOOKUP($C103,'10. Cost'!$C$11:$D$55,2,FALSE))</f>
        <v/>
      </c>
      <c r="AS103" s="47"/>
    </row>
    <row r="104" spans="2:45" collapsed="1" x14ac:dyDescent="0.3">
      <c r="E104" s="352"/>
      <c r="F104" s="204"/>
    </row>
    <row r="105" spans="2:45" ht="15.6" x14ac:dyDescent="0.3">
      <c r="C105" s="110" t="s">
        <v>122</v>
      </c>
      <c r="F105" s="14"/>
    </row>
    <row r="106" spans="2:45" ht="18" customHeight="1" x14ac:dyDescent="0.3">
      <c r="C106" s="294" t="s">
        <v>239</v>
      </c>
      <c r="H106" s="435" t="s">
        <v>158</v>
      </c>
      <c r="I106" s="436"/>
      <c r="J106" s="436"/>
      <c r="K106" s="436"/>
      <c r="L106" s="437"/>
      <c r="M106" t="s">
        <v>133</v>
      </c>
    </row>
    <row r="108" spans="2:45" ht="18" x14ac:dyDescent="0.35">
      <c r="C108" s="112" t="s">
        <v>156</v>
      </c>
      <c r="H108" s="193" t="s">
        <v>157</v>
      </c>
      <c r="I108" s="193"/>
      <c r="J108" s="13" t="s">
        <v>83</v>
      </c>
      <c r="K108" s="13" t="s">
        <v>84</v>
      </c>
      <c r="L108" s="13" t="s">
        <v>85</v>
      </c>
    </row>
    <row r="109" spans="2:45" x14ac:dyDescent="0.3">
      <c r="C109" s="104" t="str">
        <f>'6. Patients'!C10</f>
        <v/>
      </c>
      <c r="H109" s="194">
        <f>IF(ISNUMBER(SEARCHB("NVP",C109)),LEFT(C109,7),0)</f>
        <v>0</v>
      </c>
      <c r="I109" s="195"/>
      <c r="J109" s="27">
        <f>IF(AND($H109&lt;&gt;0,'1. General Inputs'!$J$16="Yes"),'1. General Inputs'!$J$8/12*'2. Protocols'!$K9*'4. Formulations'!K9,0)</f>
        <v>0</v>
      </c>
      <c r="K109" s="27">
        <f>IF(AND($H109&lt;&gt;0,'1. General Inputs'!$J$16="Yes"),'1. General Inputs'!$L$8/12*'2. Protocols'!$L9*'4. Formulations'!N9,0)</f>
        <v>0</v>
      </c>
      <c r="L109" s="27">
        <f>IF(AND($H109&lt;&gt;0,'1. General Inputs'!$J$16="Yes"),'1. General Inputs'!$N$8/12*'2. Protocols'!$M9*'4. Formulations'!Q9,0)</f>
        <v>0</v>
      </c>
    </row>
    <row r="110" spans="2:45" x14ac:dyDescent="0.3">
      <c r="C110" s="104" t="str">
        <f>'6. Patients'!C11</f>
        <v/>
      </c>
      <c r="H110" s="194">
        <f t="shared" ref="H110:H138" si="3">IF(ISNUMBER(SEARCHB("NVP",C110)),LEFT(C110,7),0)</f>
        <v>0</v>
      </c>
      <c r="I110" s="195"/>
      <c r="J110" s="27">
        <f>IF(AND($H110&lt;&gt;0,'1. General Inputs'!$J$16="Yes"),'1. General Inputs'!$J$8/12*'2. Protocols'!$K10*'4. Formulations'!K10,0)</f>
        <v>0</v>
      </c>
      <c r="K110" s="27">
        <f>IF(AND($H110&lt;&gt;0,'1. General Inputs'!$J$16="Yes"),'1. General Inputs'!$L$8/12*'2. Protocols'!$L10*'4. Formulations'!N10,0)</f>
        <v>0</v>
      </c>
      <c r="L110" s="27">
        <f>IF(AND($H110&lt;&gt;0,'1. General Inputs'!$J$16="Yes"),'1. General Inputs'!$N$8/12*'2. Protocols'!$M10*'4. Formulations'!Q10,0)</f>
        <v>0</v>
      </c>
    </row>
    <row r="111" spans="2:45" x14ac:dyDescent="0.3">
      <c r="C111" s="104" t="str">
        <f>'6. Patients'!C12</f>
        <v/>
      </c>
      <c r="H111" s="194">
        <f t="shared" si="3"/>
        <v>0</v>
      </c>
      <c r="I111" s="195"/>
      <c r="J111" s="27">
        <f>IF(AND($H111&lt;&gt;0,'1. General Inputs'!$J$16="Yes"),'1. General Inputs'!$J$8/12*'2. Protocols'!$K11*'4. Formulations'!K11,0)</f>
        <v>0</v>
      </c>
      <c r="K111" s="27">
        <f>IF(AND($H111&lt;&gt;0,'1. General Inputs'!$J$16="Yes"),'1. General Inputs'!$L$8/12*'2. Protocols'!$L11*'4. Formulations'!N11,0)</f>
        <v>0</v>
      </c>
      <c r="L111" s="27">
        <f>IF(AND($H111&lt;&gt;0,'1. General Inputs'!$J$16="Yes"),'1. General Inputs'!$N$8/12*'2. Protocols'!$M11*'4. Formulations'!Q11,0)</f>
        <v>0</v>
      </c>
    </row>
    <row r="112" spans="2:45" x14ac:dyDescent="0.3">
      <c r="C112" s="104" t="str">
        <f>'6. Patients'!C13</f>
        <v/>
      </c>
      <c r="H112" s="194">
        <f t="shared" si="3"/>
        <v>0</v>
      </c>
      <c r="I112" s="195"/>
      <c r="J112" s="27">
        <f>IF(AND($H112&lt;&gt;0,'1. General Inputs'!$J$16="Yes"),'1. General Inputs'!$J$8/12*'2. Protocols'!$K12*'4. Formulations'!K12,0)</f>
        <v>0</v>
      </c>
      <c r="K112" s="27">
        <f>IF(AND($H112&lt;&gt;0,'1. General Inputs'!$J$16="Yes"),'1. General Inputs'!$L$8/12*'2. Protocols'!$L12*'4. Formulations'!N12,0)</f>
        <v>0</v>
      </c>
      <c r="L112" s="27">
        <f>IF(AND($H112&lt;&gt;0,'1. General Inputs'!$J$16="Yes"),'1. General Inputs'!$N$8/12*'2. Protocols'!$M12*'4. Formulations'!Q12,0)</f>
        <v>0</v>
      </c>
    </row>
    <row r="113" spans="3:12" x14ac:dyDescent="0.3">
      <c r="C113" s="104" t="str">
        <f>'6. Patients'!C14</f>
        <v/>
      </c>
      <c r="H113" s="194">
        <f t="shared" si="3"/>
        <v>0</v>
      </c>
      <c r="I113" s="195"/>
      <c r="J113" s="27">
        <f>IF(AND($H113&lt;&gt;0,'1. General Inputs'!$J$16="Yes"),'1. General Inputs'!$J$8/12*'2. Protocols'!$K13*'4. Formulations'!K13,0)</f>
        <v>0</v>
      </c>
      <c r="K113" s="27">
        <f>IF(AND($H113&lt;&gt;0,'1. General Inputs'!$J$16="Yes"),'1. General Inputs'!$L$8/12*'2. Protocols'!$L13*'4. Formulations'!N13,0)</f>
        <v>0</v>
      </c>
      <c r="L113" s="27">
        <f>IF(AND($H113&lt;&gt;0,'1. General Inputs'!$J$16="Yes"),'1. General Inputs'!$N$8/12*'2. Protocols'!$M13*'4. Formulations'!Q13,0)</f>
        <v>0</v>
      </c>
    </row>
    <row r="114" spans="3:12" x14ac:dyDescent="0.3">
      <c r="C114" s="104" t="str">
        <f>'6. Patients'!C15</f>
        <v/>
      </c>
      <c r="H114" s="194">
        <f t="shared" si="3"/>
        <v>0</v>
      </c>
      <c r="I114" s="195"/>
      <c r="J114" s="27">
        <f>IF(AND($H114&lt;&gt;0,'1. General Inputs'!$J$16="Yes"),'1. General Inputs'!$J$8/12*'2. Protocols'!$K14*'4. Formulations'!K14,0)</f>
        <v>0</v>
      </c>
      <c r="K114" s="27">
        <f>IF(AND($H114&lt;&gt;0,'1. General Inputs'!$J$16="Yes"),'1. General Inputs'!$L$8/12*'2. Protocols'!$L14*'4. Formulations'!N14,0)</f>
        <v>0</v>
      </c>
      <c r="L114" s="27">
        <f>IF(AND($H114&lt;&gt;0,'1. General Inputs'!$J$16="Yes"),'1. General Inputs'!$N$8/12*'2. Protocols'!$M14*'4. Formulations'!Q14,0)</f>
        <v>0</v>
      </c>
    </row>
    <row r="115" spans="3:12" x14ac:dyDescent="0.3">
      <c r="C115" s="104" t="str">
        <f>'6. Patients'!C16</f>
        <v/>
      </c>
      <c r="H115" s="194">
        <f t="shared" si="3"/>
        <v>0</v>
      </c>
      <c r="I115" s="195"/>
      <c r="J115" s="27">
        <f>IF(AND($H115&lt;&gt;0,'1. General Inputs'!$J$16="Yes"),'1. General Inputs'!$J$8/12*'2. Protocols'!$K15*'4. Formulations'!K15,0)</f>
        <v>0</v>
      </c>
      <c r="K115" s="27">
        <f>IF(AND($H115&lt;&gt;0,'1. General Inputs'!$J$16="Yes"),'1. General Inputs'!$L$8/12*'2. Protocols'!$L15*'4. Formulations'!N15,0)</f>
        <v>0</v>
      </c>
      <c r="L115" s="27">
        <f>IF(AND($H115&lt;&gt;0,'1. General Inputs'!$J$16="Yes"),'1. General Inputs'!$N$8/12*'2. Protocols'!$M15*'4. Formulations'!Q15,0)</f>
        <v>0</v>
      </c>
    </row>
    <row r="116" spans="3:12" x14ac:dyDescent="0.3">
      <c r="C116" s="104" t="str">
        <f>'6. Patients'!C17</f>
        <v/>
      </c>
      <c r="H116" s="194">
        <f t="shared" si="3"/>
        <v>0</v>
      </c>
      <c r="I116" s="195"/>
      <c r="J116" s="27">
        <f>IF(AND($H116&lt;&gt;0,'1. General Inputs'!$J$16="Yes"),'1. General Inputs'!$J$8/12*'2. Protocols'!$K16*'4. Formulations'!K16,0)</f>
        <v>0</v>
      </c>
      <c r="K116" s="27">
        <f>IF(AND($H116&lt;&gt;0,'1. General Inputs'!$J$16="Yes"),'1. General Inputs'!$L$8/12*'2. Protocols'!$L16*'4. Formulations'!N16,0)</f>
        <v>0</v>
      </c>
      <c r="L116" s="27">
        <f>IF(AND($H116&lt;&gt;0,'1. General Inputs'!$J$16="Yes"),'1. General Inputs'!$N$8/12*'2. Protocols'!$M16*'4. Formulations'!Q16,0)</f>
        <v>0</v>
      </c>
    </row>
    <row r="117" spans="3:12" x14ac:dyDescent="0.3">
      <c r="C117" s="104" t="str">
        <f>'6. Patients'!C18</f>
        <v/>
      </c>
      <c r="H117" s="194">
        <f t="shared" si="3"/>
        <v>0</v>
      </c>
      <c r="I117" s="195"/>
      <c r="J117" s="27">
        <f>IF(AND($H117&lt;&gt;0,'1. General Inputs'!$J$16="Yes"),'1. General Inputs'!$J$8/12*'2. Protocols'!$K17*'4. Formulations'!K17,0)</f>
        <v>0</v>
      </c>
      <c r="K117" s="27">
        <f>IF(AND($H117&lt;&gt;0,'1. General Inputs'!$J$16="Yes"),'1. General Inputs'!$L$8/12*'2. Protocols'!$L17*'4. Formulations'!N17,0)</f>
        <v>0</v>
      </c>
      <c r="L117" s="27">
        <f>IF(AND($H117&lt;&gt;0,'1. General Inputs'!$J$16="Yes"),'1. General Inputs'!$N$8/12*'2. Protocols'!$M17*'4. Formulations'!Q17,0)</f>
        <v>0</v>
      </c>
    </row>
    <row r="118" spans="3:12" x14ac:dyDescent="0.3">
      <c r="C118" s="104" t="str">
        <f>'6. Patients'!C19</f>
        <v/>
      </c>
      <c r="H118" s="194">
        <f t="shared" si="3"/>
        <v>0</v>
      </c>
      <c r="I118" s="195"/>
      <c r="J118" s="27">
        <f>IF(AND($H118&lt;&gt;0,'1. General Inputs'!$J$16="Yes"),'1. General Inputs'!$J$8/12*'2. Protocols'!$K18*'4. Formulations'!K18,0)</f>
        <v>0</v>
      </c>
      <c r="K118" s="27">
        <f>IF(AND($H118&lt;&gt;0,'1. General Inputs'!$J$16="Yes"),'1. General Inputs'!$L$8/12*'2. Protocols'!$L18*'4. Formulations'!N18,0)</f>
        <v>0</v>
      </c>
      <c r="L118" s="27">
        <f>IF(AND($H118&lt;&gt;0,'1. General Inputs'!$J$16="Yes"),'1. General Inputs'!$N$8/12*'2. Protocols'!$M18*'4. Formulations'!Q18,0)</f>
        <v>0</v>
      </c>
    </row>
    <row r="119" spans="3:12" x14ac:dyDescent="0.3">
      <c r="C119" s="104" t="str">
        <f>'6. Patients'!C20</f>
        <v/>
      </c>
      <c r="H119" s="194">
        <f t="shared" si="3"/>
        <v>0</v>
      </c>
      <c r="I119" s="195"/>
      <c r="J119" s="27">
        <f>IF(AND($H119&lt;&gt;0,'1. General Inputs'!$J$16="Yes"),'1. General Inputs'!$J$8/12*'2. Protocols'!$K19*'4. Formulations'!K19,0)</f>
        <v>0</v>
      </c>
      <c r="K119" s="27">
        <f>IF(AND($H119&lt;&gt;0,'1. General Inputs'!$J$16="Yes"),'1. General Inputs'!$L$8/12*'2. Protocols'!$L19*'4. Formulations'!N19,0)</f>
        <v>0</v>
      </c>
      <c r="L119" s="27">
        <f>IF(AND($H119&lt;&gt;0,'1. General Inputs'!$J$16="Yes"),'1. General Inputs'!$N$8/12*'2. Protocols'!$M19*'4. Formulations'!Q19,0)</f>
        <v>0</v>
      </c>
    </row>
    <row r="120" spans="3:12" x14ac:dyDescent="0.3">
      <c r="C120" s="104" t="str">
        <f>'6. Patients'!C21</f>
        <v/>
      </c>
      <c r="H120" s="194">
        <f t="shared" si="3"/>
        <v>0</v>
      </c>
      <c r="I120" s="195"/>
      <c r="J120" s="27">
        <f>IF(AND($H120&lt;&gt;0,'1. General Inputs'!$J$16="Yes"),'1. General Inputs'!$J$8/12*'2. Protocols'!$K20*'4. Formulations'!K20,0)</f>
        <v>0</v>
      </c>
      <c r="K120" s="27">
        <f>IF(AND($H120&lt;&gt;0,'1. General Inputs'!$J$16="Yes"),'1. General Inputs'!$L$8/12*'2. Protocols'!$L20*'4. Formulations'!N20,0)</f>
        <v>0</v>
      </c>
      <c r="L120" s="27">
        <f>IF(AND($H120&lt;&gt;0,'1. General Inputs'!$J$16="Yes"),'1. General Inputs'!$N$8/12*'2. Protocols'!$M20*'4. Formulations'!Q20,0)</f>
        <v>0</v>
      </c>
    </row>
    <row r="121" spans="3:12" x14ac:dyDescent="0.3">
      <c r="C121" s="104" t="str">
        <f>'6. Patients'!C22</f>
        <v/>
      </c>
      <c r="H121" s="194">
        <f t="shared" si="3"/>
        <v>0</v>
      </c>
      <c r="I121" s="195"/>
      <c r="J121" s="27">
        <f>IF(AND($H121&lt;&gt;0,'1. General Inputs'!$J$16="Yes"),'1. General Inputs'!$J$8/12*'2. Protocols'!$K21*'4. Formulations'!K21,0)</f>
        <v>0</v>
      </c>
      <c r="K121" s="27">
        <f>IF(AND($H121&lt;&gt;0,'1. General Inputs'!$J$16="Yes"),'1. General Inputs'!$L$8/12*'2. Protocols'!$L21*'4. Formulations'!N21,0)</f>
        <v>0</v>
      </c>
      <c r="L121" s="27">
        <f>IF(AND($H121&lt;&gt;0,'1. General Inputs'!$J$16="Yes"),'1. General Inputs'!$N$8/12*'2. Protocols'!$M21*'4. Formulations'!Q21,0)</f>
        <v>0</v>
      </c>
    </row>
    <row r="122" spans="3:12" x14ac:dyDescent="0.3">
      <c r="C122" s="104" t="str">
        <f>'6. Patients'!C23</f>
        <v/>
      </c>
      <c r="H122" s="194">
        <f t="shared" si="3"/>
        <v>0</v>
      </c>
      <c r="I122" s="195"/>
      <c r="J122" s="27">
        <f>IF(AND($H122&lt;&gt;0,'1. General Inputs'!$J$16="Yes"),'1. General Inputs'!$J$8/12*'2. Protocols'!$K22*'4. Formulations'!K22,0)</f>
        <v>0</v>
      </c>
      <c r="K122" s="27">
        <f>IF(AND($H122&lt;&gt;0,'1. General Inputs'!$J$16="Yes"),'1. General Inputs'!$L$8/12*'2. Protocols'!$L22*'4. Formulations'!N22,0)</f>
        <v>0</v>
      </c>
      <c r="L122" s="27">
        <f>IF(AND($H122&lt;&gt;0,'1. General Inputs'!$J$16="Yes"),'1. General Inputs'!$N$8/12*'2. Protocols'!$M22*'4. Formulations'!Q22,0)</f>
        <v>0</v>
      </c>
    </row>
    <row r="123" spans="3:12" outlineLevel="1" x14ac:dyDescent="0.3">
      <c r="C123" s="104" t="str">
        <f>'6. Patients'!C24</f>
        <v/>
      </c>
      <c r="H123" s="194">
        <f t="shared" si="3"/>
        <v>0</v>
      </c>
      <c r="I123" s="195"/>
      <c r="J123" s="27">
        <f>IF(AND($H123&lt;&gt;0,'1. General Inputs'!$J$16="Yes"),'1. General Inputs'!$J$8/12*'2. Protocols'!$K23*'4. Formulations'!K23,0)</f>
        <v>0</v>
      </c>
      <c r="K123" s="27">
        <f>IF(AND($H123&lt;&gt;0,'1. General Inputs'!$J$16="Yes"),'1. General Inputs'!$L$8/12*'2. Protocols'!$L23*'4. Formulations'!N23,0)</f>
        <v>0</v>
      </c>
      <c r="L123" s="27">
        <f>IF(AND($H123&lt;&gt;0,'1. General Inputs'!$J$16="Yes"),'1. General Inputs'!$N$8/12*'2. Protocols'!$M23*'4. Formulations'!Q23,0)</f>
        <v>0</v>
      </c>
    </row>
    <row r="124" spans="3:12" outlineLevel="1" x14ac:dyDescent="0.3">
      <c r="C124" s="104" t="str">
        <f>'6. Patients'!C25</f>
        <v/>
      </c>
      <c r="H124" s="194">
        <f t="shared" si="3"/>
        <v>0</v>
      </c>
      <c r="I124" s="195"/>
      <c r="J124" s="27">
        <f>IF(AND($H124&lt;&gt;0,'1. General Inputs'!$J$16="Yes"),'1. General Inputs'!$J$8/12*'2. Protocols'!$K24*'4. Formulations'!K24,0)</f>
        <v>0</v>
      </c>
      <c r="K124" s="27">
        <f>IF(AND($H124&lt;&gt;0,'1. General Inputs'!$J$16="Yes"),'1. General Inputs'!$L$8/12*'2. Protocols'!$L24*'4. Formulations'!N24,0)</f>
        <v>0</v>
      </c>
      <c r="L124" s="27">
        <f>IF(AND($H124&lt;&gt;0,'1. General Inputs'!$J$16="Yes"),'1. General Inputs'!$N$8/12*'2. Protocols'!$M24*'4. Formulations'!Q24,0)</f>
        <v>0</v>
      </c>
    </row>
    <row r="125" spans="3:12" outlineLevel="1" x14ac:dyDescent="0.3">
      <c r="C125" s="104" t="str">
        <f>'6. Patients'!C26</f>
        <v/>
      </c>
      <c r="H125" s="194">
        <f t="shared" si="3"/>
        <v>0</v>
      </c>
      <c r="I125" s="195"/>
      <c r="J125" s="27">
        <f>IF(AND($H125&lt;&gt;0,'1. General Inputs'!$J$16="Yes"),'1. General Inputs'!$J$8/12*'2. Protocols'!$K25*'4. Formulations'!K25,0)</f>
        <v>0</v>
      </c>
      <c r="K125" s="27">
        <f>IF(AND($H125&lt;&gt;0,'1. General Inputs'!$J$16="Yes"),'1. General Inputs'!$L$8/12*'2. Protocols'!$L25*'4. Formulations'!N25,0)</f>
        <v>0</v>
      </c>
      <c r="L125" s="27">
        <f>IF(AND($H125&lt;&gt;0,'1. General Inputs'!$J$16="Yes"),'1. General Inputs'!$N$8/12*'2. Protocols'!$M25*'4. Formulations'!Q25,0)</f>
        <v>0</v>
      </c>
    </row>
    <row r="126" spans="3:12" outlineLevel="1" x14ac:dyDescent="0.3">
      <c r="C126" s="104" t="str">
        <f>'6. Patients'!C27</f>
        <v/>
      </c>
      <c r="H126" s="194">
        <f t="shared" si="3"/>
        <v>0</v>
      </c>
      <c r="I126" s="195"/>
      <c r="J126" s="27">
        <f>IF(AND($H126&lt;&gt;0,'1. General Inputs'!$J$16="Yes"),'1. General Inputs'!$J$8/12*'2. Protocols'!$K26*'4. Formulations'!K26,0)</f>
        <v>0</v>
      </c>
      <c r="K126" s="27">
        <f>IF(AND($H126&lt;&gt;0,'1. General Inputs'!$J$16="Yes"),'1. General Inputs'!$L$8/12*'2. Protocols'!$L26*'4. Formulations'!N26,0)</f>
        <v>0</v>
      </c>
      <c r="L126" s="27">
        <f>IF(AND($H126&lt;&gt;0,'1. General Inputs'!$J$16="Yes"),'1. General Inputs'!$N$8/12*'2. Protocols'!$M26*'4. Formulations'!Q26,0)</f>
        <v>0</v>
      </c>
    </row>
    <row r="127" spans="3:12" outlineLevel="1" x14ac:dyDescent="0.3">
      <c r="C127" s="104" t="str">
        <f>'6. Patients'!C28</f>
        <v/>
      </c>
      <c r="H127" s="194">
        <f t="shared" si="3"/>
        <v>0</v>
      </c>
      <c r="I127" s="195"/>
      <c r="J127" s="27">
        <f>IF(AND($H127&lt;&gt;0,'1. General Inputs'!$J$16="Yes"),'1. General Inputs'!$J$8/12*'2. Protocols'!$K27*'4. Formulations'!K27,0)</f>
        <v>0</v>
      </c>
      <c r="K127" s="27">
        <f>IF(AND($H127&lt;&gt;0,'1. General Inputs'!$J$16="Yes"),'1. General Inputs'!$L$8/12*'2. Protocols'!$L27*'4. Formulations'!N27,0)</f>
        <v>0</v>
      </c>
      <c r="L127" s="27">
        <f>IF(AND($H127&lt;&gt;0,'1. General Inputs'!$J$16="Yes"),'1. General Inputs'!$N$8/12*'2. Protocols'!$M27*'4. Formulations'!Q27,0)</f>
        <v>0</v>
      </c>
    </row>
    <row r="128" spans="3:12" outlineLevel="1" x14ac:dyDescent="0.3">
      <c r="C128" s="104" t="str">
        <f>'6. Patients'!C29</f>
        <v/>
      </c>
      <c r="H128" s="194">
        <f t="shared" si="3"/>
        <v>0</v>
      </c>
      <c r="I128" s="195"/>
      <c r="J128" s="27">
        <f>IF(AND($H128&lt;&gt;0,'1. General Inputs'!$J$16="Yes"),'1. General Inputs'!$J$8/12*'2. Protocols'!$K28*'4. Formulations'!K28,0)</f>
        <v>0</v>
      </c>
      <c r="K128" s="27">
        <f>IF(AND($H128&lt;&gt;0,'1. General Inputs'!$J$16="Yes"),'1. General Inputs'!$L$8/12*'2. Protocols'!$L28*'4. Formulations'!N28,0)</f>
        <v>0</v>
      </c>
      <c r="L128" s="27">
        <f>IF(AND($H128&lt;&gt;0,'1. General Inputs'!$J$16="Yes"),'1. General Inputs'!$N$8/12*'2. Protocols'!$M28*'4. Formulations'!Q28,0)</f>
        <v>0</v>
      </c>
    </row>
    <row r="129" spans="3:12" outlineLevel="1" x14ac:dyDescent="0.3">
      <c r="C129" s="104" t="str">
        <f>'6. Patients'!C30</f>
        <v/>
      </c>
      <c r="H129" s="194">
        <f t="shared" si="3"/>
        <v>0</v>
      </c>
      <c r="I129" s="195"/>
      <c r="J129" s="27">
        <f>IF(AND($H129&lt;&gt;0,'1. General Inputs'!$J$16="Yes"),'1. General Inputs'!$J$8/12*'2. Protocols'!$K29*'4. Formulations'!K29,0)</f>
        <v>0</v>
      </c>
      <c r="K129" s="27">
        <f>IF(AND($H129&lt;&gt;0,'1. General Inputs'!$J$16="Yes"),'1. General Inputs'!$L$8/12*'2. Protocols'!$L29*'4. Formulations'!N29,0)</f>
        <v>0</v>
      </c>
      <c r="L129" s="27">
        <f>IF(AND($H129&lt;&gt;0,'1. General Inputs'!$J$16="Yes"),'1. General Inputs'!$N$8/12*'2. Protocols'!$M29*'4. Formulations'!Q29,0)</f>
        <v>0</v>
      </c>
    </row>
    <row r="130" spans="3:12" outlineLevel="1" x14ac:dyDescent="0.3">
      <c r="C130" s="104" t="str">
        <f>'6. Patients'!C31</f>
        <v/>
      </c>
      <c r="H130" s="194">
        <f t="shared" si="3"/>
        <v>0</v>
      </c>
      <c r="I130" s="195"/>
      <c r="J130" s="27">
        <f>IF(AND($H130&lt;&gt;0,'1. General Inputs'!$J$16="Yes"),'1. General Inputs'!$J$8/12*'2. Protocols'!$K30*'4. Formulations'!K30,0)</f>
        <v>0</v>
      </c>
      <c r="K130" s="27">
        <f>IF(AND($H130&lt;&gt;0,'1. General Inputs'!$J$16="Yes"),'1. General Inputs'!$L$8/12*'2. Protocols'!$L30*'4. Formulations'!N30,0)</f>
        <v>0</v>
      </c>
      <c r="L130" s="27">
        <f>IF(AND($H130&lt;&gt;0,'1. General Inputs'!$J$16="Yes"),'1. General Inputs'!$N$8/12*'2. Protocols'!$M30*'4. Formulations'!Q30,0)</f>
        <v>0</v>
      </c>
    </row>
    <row r="131" spans="3:12" outlineLevel="1" x14ac:dyDescent="0.3">
      <c r="C131" s="104" t="str">
        <f>'6. Patients'!C32</f>
        <v/>
      </c>
      <c r="H131" s="194">
        <f t="shared" si="3"/>
        <v>0</v>
      </c>
      <c r="I131" s="195"/>
      <c r="J131" s="27">
        <f>IF(AND($H131&lt;&gt;0,'1. General Inputs'!$J$16="Yes"),'1. General Inputs'!$J$8/12*'2. Protocols'!$K31*'4. Formulations'!K31,0)</f>
        <v>0</v>
      </c>
      <c r="K131" s="27">
        <f>IF(AND($H131&lt;&gt;0,'1. General Inputs'!$J$16="Yes"),'1. General Inputs'!$L$8/12*'2. Protocols'!$L31*'4. Formulations'!N31,0)</f>
        <v>0</v>
      </c>
      <c r="L131" s="27">
        <f>IF(AND($H131&lt;&gt;0,'1. General Inputs'!$J$16="Yes"),'1. General Inputs'!$N$8/12*'2. Protocols'!$M31*'4. Formulations'!Q31,0)</f>
        <v>0</v>
      </c>
    </row>
    <row r="132" spans="3:12" outlineLevel="1" x14ac:dyDescent="0.3">
      <c r="C132" s="104" t="str">
        <f>'6. Patients'!C33</f>
        <v/>
      </c>
      <c r="H132" s="194">
        <f t="shared" si="3"/>
        <v>0</v>
      </c>
      <c r="I132" s="195"/>
      <c r="J132" s="27">
        <f>IF(AND($H132&lt;&gt;0,'1. General Inputs'!$J$16="Yes"),'1. General Inputs'!$J$8/12*'2. Protocols'!$K32*'4. Formulations'!K32,0)</f>
        <v>0</v>
      </c>
      <c r="K132" s="27">
        <f>IF(AND($H132&lt;&gt;0,'1. General Inputs'!$J$16="Yes"),'1. General Inputs'!$L$8/12*'2. Protocols'!$L32*'4. Formulations'!N32,0)</f>
        <v>0</v>
      </c>
      <c r="L132" s="27">
        <f>IF(AND($H132&lt;&gt;0,'1. General Inputs'!$J$16="Yes"),'1. General Inputs'!$N$8/12*'2. Protocols'!$M32*'4. Formulations'!Q32,0)</f>
        <v>0</v>
      </c>
    </row>
    <row r="133" spans="3:12" outlineLevel="1" x14ac:dyDescent="0.3">
      <c r="C133" s="104" t="str">
        <f>'6. Patients'!C34</f>
        <v/>
      </c>
      <c r="H133" s="194">
        <f t="shared" si="3"/>
        <v>0</v>
      </c>
      <c r="I133" s="195"/>
      <c r="J133" s="27">
        <f>IF(AND($H133&lt;&gt;0,'1. General Inputs'!$J$16="Yes"),'1. General Inputs'!$J$8/12*'2. Protocols'!$K33*'4. Formulations'!K33,0)</f>
        <v>0</v>
      </c>
      <c r="K133" s="27">
        <f>IF(AND($H133&lt;&gt;0,'1. General Inputs'!$J$16="Yes"),'1. General Inputs'!$L$8/12*'2. Protocols'!$L33*'4. Formulations'!N33,0)</f>
        <v>0</v>
      </c>
      <c r="L133" s="27">
        <f>IF(AND($H133&lt;&gt;0,'1. General Inputs'!$J$16="Yes"),'1. General Inputs'!$N$8/12*'2. Protocols'!$M33*'4. Formulations'!Q33,0)</f>
        <v>0</v>
      </c>
    </row>
    <row r="134" spans="3:12" outlineLevel="1" x14ac:dyDescent="0.3">
      <c r="C134" s="104" t="str">
        <f>'6. Patients'!C35</f>
        <v/>
      </c>
      <c r="H134" s="194">
        <f t="shared" si="3"/>
        <v>0</v>
      </c>
      <c r="I134" s="195"/>
      <c r="J134" s="27">
        <f>IF(AND($H134&lt;&gt;0,'1. General Inputs'!$J$16="Yes"),'1. General Inputs'!$J$8/12*'2. Protocols'!$K34*'4. Formulations'!K34,0)</f>
        <v>0</v>
      </c>
      <c r="K134" s="27">
        <f>IF(AND($H134&lt;&gt;0,'1. General Inputs'!$J$16="Yes"),'1. General Inputs'!$L$8/12*'2. Protocols'!$L34*'4. Formulations'!N34,0)</f>
        <v>0</v>
      </c>
      <c r="L134" s="27">
        <f>IF(AND($H134&lt;&gt;0,'1. General Inputs'!$J$16="Yes"),'1. General Inputs'!$N$8/12*'2. Protocols'!$M34*'4. Formulations'!Q34,0)</f>
        <v>0</v>
      </c>
    </row>
    <row r="135" spans="3:12" outlineLevel="1" x14ac:dyDescent="0.3">
      <c r="C135" s="104" t="str">
        <f>'6. Patients'!C36</f>
        <v/>
      </c>
      <c r="H135" s="194">
        <f t="shared" si="3"/>
        <v>0</v>
      </c>
      <c r="I135" s="195"/>
      <c r="J135" s="27">
        <f>IF(AND($H135&lt;&gt;0,'1. General Inputs'!$J$16="Yes"),'1. General Inputs'!$J$8/12*'2. Protocols'!$K35*'4. Formulations'!K35,0)</f>
        <v>0</v>
      </c>
      <c r="K135" s="27">
        <f>IF(AND($H135&lt;&gt;0,'1. General Inputs'!$J$16="Yes"),'1. General Inputs'!$L$8/12*'2. Protocols'!$L35*'4. Formulations'!N35,0)</f>
        <v>0</v>
      </c>
      <c r="L135" s="27">
        <f>IF(AND($H135&lt;&gt;0,'1. General Inputs'!$J$16="Yes"),'1. General Inputs'!$N$8/12*'2. Protocols'!$M35*'4. Formulations'!Q35,0)</f>
        <v>0</v>
      </c>
    </row>
    <row r="136" spans="3:12" outlineLevel="1" x14ac:dyDescent="0.3">
      <c r="C136" s="104" t="str">
        <f>'6. Patients'!C37</f>
        <v/>
      </c>
      <c r="H136" s="194">
        <f t="shared" si="3"/>
        <v>0</v>
      </c>
      <c r="I136" s="195"/>
      <c r="J136" s="27">
        <f>IF(AND($H136&lt;&gt;0,'1. General Inputs'!$J$16="Yes"),'1. General Inputs'!$J$8/12*'2. Protocols'!$K36*'4. Formulations'!K36,0)</f>
        <v>0</v>
      </c>
      <c r="K136" s="27">
        <f>IF(AND($H136&lt;&gt;0,'1. General Inputs'!$J$16="Yes"),'1. General Inputs'!$L$8/12*'2. Protocols'!$L36*'4. Formulations'!N36,0)</f>
        <v>0</v>
      </c>
      <c r="L136" s="27">
        <f>IF(AND($H136&lt;&gt;0,'1. General Inputs'!$J$16="Yes"),'1. General Inputs'!$N$8/12*'2. Protocols'!$M36*'4. Formulations'!Q36,0)</f>
        <v>0</v>
      </c>
    </row>
    <row r="137" spans="3:12" outlineLevel="1" x14ac:dyDescent="0.3">
      <c r="C137" s="104" t="str">
        <f>'6. Patients'!C38</f>
        <v/>
      </c>
      <c r="H137" s="194">
        <f t="shared" si="3"/>
        <v>0</v>
      </c>
      <c r="I137" s="195"/>
      <c r="J137" s="27">
        <f>IF(AND($H137&lt;&gt;0,'1. General Inputs'!$J$16="Yes"),'1. General Inputs'!$J$8/12*'2. Protocols'!$K37*'4. Formulations'!K37,0)</f>
        <v>0</v>
      </c>
      <c r="K137" s="27">
        <f>IF(AND($H137&lt;&gt;0,'1. General Inputs'!$J$16="Yes"),'1. General Inputs'!$L$8/12*'2. Protocols'!$L37*'4. Formulations'!N37,0)</f>
        <v>0</v>
      </c>
      <c r="L137" s="27">
        <f>IF(AND($H137&lt;&gt;0,'1. General Inputs'!$J$16="Yes"),'1. General Inputs'!$N$8/12*'2. Protocols'!$M37*'4. Formulations'!Q37,0)</f>
        <v>0</v>
      </c>
    </row>
    <row r="138" spans="3:12" outlineLevel="1" x14ac:dyDescent="0.3">
      <c r="C138" s="104" t="str">
        <f>'6. Patients'!C39</f>
        <v/>
      </c>
      <c r="H138" s="194">
        <f t="shared" si="3"/>
        <v>0</v>
      </c>
      <c r="I138" s="195"/>
      <c r="J138" s="27">
        <f>IF(AND($H138&lt;&gt;0,'1. General Inputs'!$J$16="Yes"),'1. General Inputs'!$J$8/12*'2. Protocols'!$K38*'4. Formulations'!K38,0)</f>
        <v>0</v>
      </c>
      <c r="K138" s="27">
        <f>IF(AND($H138&lt;&gt;0,'1. General Inputs'!$J$16="Yes"),'1. General Inputs'!$L$8/12*'2. Protocols'!$L38*'4. Formulations'!N38,0)</f>
        <v>0</v>
      </c>
      <c r="L138" s="27">
        <f>IF(AND($H138&lt;&gt;0,'1. General Inputs'!$J$16="Yes"),'1. General Inputs'!$N$8/12*'2. Protocols'!$M38*'4. Formulations'!Q38,0)</f>
        <v>0</v>
      </c>
    </row>
    <row r="158" hidden="1" x14ac:dyDescent="0.3"/>
  </sheetData>
  <sheetProtection algorithmName="SHA-512" hashValue="IdN5xVK7bW5PsLfy9N/clE3WNLfsB0x4GHcybixCPkq0K8Wg81qNZNL5ky8Te79zpyh7f9wnAmoSUP8+8yAH4A==" saltValue="Q/wBQ8lrmcXuulTBtVbxFQ==" spinCount="100000" sheet="1" objects="1" scenarios="1" formatColumns="0" formatRows="0"/>
  <mergeCells count="1">
    <mergeCell ref="H106:L106"/>
  </mergeCells>
  <conditionalFormatting sqref="B9:B53">
    <cfRule type="expression" dxfId="92" priority="10">
      <formula>SUM(G9:AP9)=0</formula>
    </cfRule>
  </conditionalFormatting>
  <conditionalFormatting sqref="B59:F59 B60:B91 C60:F103">
    <cfRule type="expression" dxfId="87" priority="4">
      <formula>SUM($H59:$AQ59)=0</formula>
    </cfRule>
  </conditionalFormatting>
  <conditionalFormatting sqref="C9:F53">
    <cfRule type="expression" dxfId="86" priority="178">
      <formula>SUM($H9:$AQ9)=0</formula>
    </cfRule>
  </conditionalFormatting>
  <conditionalFormatting sqref="H9:AQ53">
    <cfRule type="expression" dxfId="85" priority="5">
      <formula>#REF!="USD"</formula>
    </cfRule>
    <cfRule type="expression" dxfId="84" priority="11">
      <formula>H9=0</formula>
    </cfRule>
  </conditionalFormatting>
  <conditionalFormatting sqref="H59:AQ99">
    <cfRule type="expression" dxfId="83" priority="1">
      <formula>SUM($H59:$AQ59)=0</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685" id="{9E19928C-DF15-4C78-8AB2-DD4F0D234B28}">
            <xm:f>INDEX('5. Dosing'!#REF!,MATCH(C9,'5. Dosing'!$J$12:$J$73,0))='5. Dosing'!#REF!</xm:f>
            <x14:dxf>
              <fill>
                <patternFill>
                  <bgColor rgb="FFFF0000"/>
                </patternFill>
              </fill>
            </x14:dxf>
          </x14:cfRule>
          <x14:cfRule type="expression" priority="1686" id="{A83D4903-1E27-4CB8-A890-D7D6BE27F05A}">
            <xm:f>INDEX('5. Dosing'!#REF!,MATCH(C9,'5. Dosing'!$J$12:$J$73,0))='5. Dosing'!#REF!</xm:f>
            <x14:dxf>
              <font>
                <color theme="5" tint="-0.499984740745262"/>
              </font>
              <fill>
                <patternFill>
                  <bgColor theme="5" tint="0.59996337778862885"/>
                </patternFill>
              </fill>
            </x14:dxf>
          </x14:cfRule>
          <x14:cfRule type="expression" priority="1687" id="{80B078C9-2C1B-41A6-9B96-5219E0BD558E}">
            <xm:f>INDEX('5. Dosing'!#REF!,MATCH(C9,'5. Dosing'!$J$12:$J$73,0))='5. Dosing'!#REF!</xm:f>
            <x14:dxf>
              <font>
                <color theme="9" tint="-0.499984740745262"/>
              </font>
              <fill>
                <patternFill>
                  <bgColor rgb="FFFFFF99"/>
                </patternFill>
              </fill>
            </x14:dxf>
          </x14:cfRule>
          <x14:cfRule type="expression" priority="1688" id="{9B58D427-DE5E-41D4-AAEE-6DDAA5B03022}">
            <xm:f>INDEX('5. Dosing'!#REF!,MATCH(C9,'5. Dosing'!$J$12:$J$73,0))='5. Dosing'!#REF!</xm:f>
            <x14:dxf>
              <font>
                <color theme="6" tint="-0.499984740745262"/>
              </font>
              <fill>
                <patternFill>
                  <bgColor theme="6" tint="0.59996337778862885"/>
                </patternFill>
              </fill>
            </x14:dxf>
          </x14:cfRule>
          <xm:sqref>B9:B53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9" tint="0.79998168889431442"/>
  </sheetPr>
  <dimension ref="A2:AZ154"/>
  <sheetViews>
    <sheetView showGridLines="0" zoomScale="85" zoomScaleNormal="85" workbookViewId="0"/>
  </sheetViews>
  <sheetFormatPr defaultRowHeight="14.4" outlineLevelRow="1" x14ac:dyDescent="0.3"/>
  <cols>
    <col min="1" max="2" width="1.6640625" customWidth="1"/>
    <col min="3" max="3" width="49.6640625" customWidth="1"/>
    <col min="4" max="4" width="1.88671875" customWidth="1"/>
    <col min="5" max="5" width="13.6640625" customWidth="1"/>
    <col min="6" max="6" width="9.5546875" bestFit="1" customWidth="1"/>
    <col min="7" max="7" width="9.6640625" bestFit="1" customWidth="1"/>
    <col min="8" max="8" width="9.5546875" bestFit="1" customWidth="1"/>
    <col min="9" max="9" width="9.33203125" bestFit="1" customWidth="1"/>
    <col min="10" max="10" width="10" bestFit="1" customWidth="1"/>
    <col min="11" max="11" width="9.5546875" bestFit="1" customWidth="1"/>
    <col min="12" max="14" width="10" bestFit="1" customWidth="1"/>
    <col min="15" max="15" width="9.5546875" bestFit="1" customWidth="1"/>
    <col min="16" max="16" width="9.6640625" bestFit="1" customWidth="1"/>
    <col min="17" max="17" width="10" bestFit="1" customWidth="1"/>
    <col min="18" max="18" width="9.5546875" bestFit="1" customWidth="1"/>
    <col min="19" max="19" width="9.6640625" bestFit="1" customWidth="1"/>
    <col min="20" max="20" width="9.5546875" bestFit="1" customWidth="1"/>
    <col min="21" max="21" width="9.33203125" bestFit="1" customWidth="1"/>
    <col min="22" max="22" width="10" bestFit="1" customWidth="1"/>
    <col min="23" max="23" width="9.5546875" bestFit="1" customWidth="1"/>
    <col min="24" max="24" width="9.33203125" customWidth="1"/>
    <col min="25" max="26" width="10" bestFit="1" customWidth="1"/>
    <col min="27" max="27" width="9.5546875" bestFit="1" customWidth="1"/>
    <col min="28" max="28" width="9.6640625" bestFit="1" customWidth="1"/>
    <col min="29" max="29" width="10" bestFit="1" customWidth="1"/>
    <col min="30" max="30" width="9.5546875" bestFit="1" customWidth="1"/>
    <col min="31" max="31" width="9.6640625" bestFit="1" customWidth="1"/>
    <col min="32" max="32" width="9.5546875" bestFit="1" customWidth="1"/>
    <col min="33" max="33" width="9.33203125" bestFit="1" customWidth="1"/>
    <col min="34" max="34" width="10" bestFit="1" customWidth="1"/>
    <col min="35" max="35" width="9.5546875" bestFit="1" customWidth="1"/>
    <col min="36" max="36" width="8.6640625" bestFit="1" customWidth="1"/>
    <col min="37" max="38" width="10" bestFit="1" customWidth="1"/>
    <col min="39" max="39" width="9.5546875" bestFit="1" customWidth="1"/>
    <col min="40" max="40" width="9.6640625" bestFit="1" customWidth="1"/>
    <col min="41" max="41" width="10" bestFit="1" customWidth="1"/>
    <col min="42" max="42" width="12.44140625" bestFit="1" customWidth="1"/>
    <col min="45" max="48" width="0" hidden="1" customWidth="1"/>
    <col min="49" max="49" width="10" hidden="1" customWidth="1"/>
    <col min="50" max="56" width="0" hidden="1" customWidth="1"/>
  </cols>
  <sheetData>
    <row r="2" spans="2:52" s="1" customFormat="1" ht="25.8" x14ac:dyDescent="0.5">
      <c r="B2" s="54" t="s">
        <v>168</v>
      </c>
    </row>
    <row r="3" spans="2:52" ht="28.8" x14ac:dyDescent="0.3">
      <c r="C3" s="358" t="s">
        <v>308</v>
      </c>
    </row>
    <row r="4" spans="2:52" x14ac:dyDescent="0.3">
      <c r="F4" s="203" t="s">
        <v>296</v>
      </c>
    </row>
    <row r="5" spans="2:52" ht="18.75" customHeight="1" x14ac:dyDescent="0.35">
      <c r="B5" s="423" t="s">
        <v>212</v>
      </c>
      <c r="C5" s="425"/>
      <c r="F5" s="136" t="s">
        <v>289</v>
      </c>
    </row>
    <row r="6" spans="2:52" x14ac:dyDescent="0.3">
      <c r="E6" s="357" t="s">
        <v>307</v>
      </c>
      <c r="F6" s="67">
        <f>'1. General Inputs'!J4</f>
        <v>0</v>
      </c>
      <c r="G6" s="67">
        <f>DATE(YEAR(F6),MONTH(F6)+1,DAY(F6))</f>
        <v>31</v>
      </c>
      <c r="H6" s="67">
        <f t="shared" ref="H6:AO6" si="0">DATE(YEAR(G6),MONTH(G6)+1,DAY(G6))</f>
        <v>62</v>
      </c>
      <c r="I6" s="67">
        <f t="shared" si="0"/>
        <v>93</v>
      </c>
      <c r="J6" s="67">
        <f t="shared" si="0"/>
        <v>123</v>
      </c>
      <c r="K6" s="67">
        <f t="shared" si="0"/>
        <v>154</v>
      </c>
      <c r="L6" s="67">
        <f t="shared" si="0"/>
        <v>184</v>
      </c>
      <c r="M6" s="67">
        <f t="shared" si="0"/>
        <v>215</v>
      </c>
      <c r="N6" s="67">
        <f t="shared" si="0"/>
        <v>246</v>
      </c>
      <c r="O6" s="67">
        <f t="shared" si="0"/>
        <v>276</v>
      </c>
      <c r="P6" s="67">
        <f t="shared" si="0"/>
        <v>307</v>
      </c>
      <c r="Q6" s="67">
        <f t="shared" si="0"/>
        <v>337</v>
      </c>
      <c r="R6" s="67">
        <f t="shared" si="0"/>
        <v>368</v>
      </c>
      <c r="S6" s="67">
        <f t="shared" si="0"/>
        <v>399</v>
      </c>
      <c r="T6" s="67">
        <f t="shared" si="0"/>
        <v>427</v>
      </c>
      <c r="U6" s="67">
        <f t="shared" si="0"/>
        <v>458</v>
      </c>
      <c r="V6" s="67">
        <f t="shared" si="0"/>
        <v>488</v>
      </c>
      <c r="W6" s="67">
        <f t="shared" si="0"/>
        <v>519</v>
      </c>
      <c r="X6" s="67">
        <f t="shared" si="0"/>
        <v>549</v>
      </c>
      <c r="Y6" s="67">
        <f t="shared" si="0"/>
        <v>580</v>
      </c>
      <c r="Z6" s="67">
        <f t="shared" si="0"/>
        <v>611</v>
      </c>
      <c r="AA6" s="67">
        <f t="shared" si="0"/>
        <v>641</v>
      </c>
      <c r="AB6" s="67">
        <f t="shared" si="0"/>
        <v>672</v>
      </c>
      <c r="AC6" s="67">
        <f t="shared" si="0"/>
        <v>702</v>
      </c>
      <c r="AD6" s="67">
        <f t="shared" si="0"/>
        <v>733</v>
      </c>
      <c r="AE6" s="67">
        <f t="shared" si="0"/>
        <v>764</v>
      </c>
      <c r="AF6" s="67">
        <f t="shared" si="0"/>
        <v>792</v>
      </c>
      <c r="AG6" s="67">
        <f t="shared" si="0"/>
        <v>823</v>
      </c>
      <c r="AH6" s="67">
        <f t="shared" si="0"/>
        <v>853</v>
      </c>
      <c r="AI6" s="67">
        <f t="shared" si="0"/>
        <v>884</v>
      </c>
      <c r="AJ6" s="67">
        <f t="shared" si="0"/>
        <v>914</v>
      </c>
      <c r="AK6" s="67">
        <f t="shared" si="0"/>
        <v>945</v>
      </c>
      <c r="AL6" s="67">
        <f t="shared" si="0"/>
        <v>976</v>
      </c>
      <c r="AM6" s="67">
        <f t="shared" si="0"/>
        <v>1006</v>
      </c>
      <c r="AN6" s="67">
        <f t="shared" si="0"/>
        <v>1037</v>
      </c>
      <c r="AO6" s="67">
        <f t="shared" si="0"/>
        <v>1067</v>
      </c>
      <c r="AP6" s="71" t="s">
        <v>118</v>
      </c>
    </row>
    <row r="7" spans="2:52" x14ac:dyDescent="0.3">
      <c r="B7" s="119" t="s">
        <v>159</v>
      </c>
      <c r="C7" s="120"/>
      <c r="E7" s="70"/>
      <c r="F7" s="68"/>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70"/>
    </row>
    <row r="8" spans="2:52" ht="15" customHeight="1" x14ac:dyDescent="0.3">
      <c r="B8" s="12"/>
      <c r="C8" s="12" t="str">
        <f>'7. Consumption'!C9</f>
        <v>3TC (150) - 60 tab</v>
      </c>
      <c r="E8" s="356">
        <f>SUM(F8:AO8)</f>
        <v>0</v>
      </c>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356">
        <f>SUM(F8:AO8)</f>
        <v>0</v>
      </c>
      <c r="AS8" t="s">
        <v>9</v>
      </c>
      <c r="AU8" t="s">
        <v>103</v>
      </c>
      <c r="AV8" t="s">
        <v>184</v>
      </c>
      <c r="AW8" t="str">
        <f>CONCATENATE(AS8,AU8,AV8)</f>
        <v>3TCtab150</v>
      </c>
      <c r="AZ8" t="s">
        <v>189</v>
      </c>
    </row>
    <row r="9" spans="2:52" ht="15" customHeight="1" x14ac:dyDescent="0.3">
      <c r="B9" s="12"/>
      <c r="C9" s="12" t="str">
        <f>'7. Consumption'!C10</f>
        <v>3TC (300) - 30 tab</v>
      </c>
      <c r="E9" s="356">
        <f>SUM(F9:AO9)</f>
        <v>0</v>
      </c>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356">
        <f t="shared" ref="AP9:AP39" si="1">SUM(F9:AO9)</f>
        <v>0</v>
      </c>
      <c r="AS9" t="s">
        <v>8</v>
      </c>
      <c r="AU9" t="s">
        <v>103</v>
      </c>
      <c r="AV9">
        <v>300</v>
      </c>
      <c r="AW9" t="str">
        <f t="shared" ref="AW9:AW21" si="2">CONCATENATE(AS9,AU9,AV9)</f>
        <v>ABCtab300</v>
      </c>
      <c r="AZ9" t="s">
        <v>190</v>
      </c>
    </row>
    <row r="10" spans="2:52" x14ac:dyDescent="0.3">
      <c r="B10" s="12"/>
      <c r="C10" s="12" t="str">
        <f>'7. Consumption'!C11</f>
        <v>ABC (300) - 60 tab</v>
      </c>
      <c r="E10" s="356">
        <f t="shared" ref="E10:E48" si="3">SUM(F10:AO10)</f>
        <v>0</v>
      </c>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356">
        <f t="shared" si="1"/>
        <v>0</v>
      </c>
      <c r="AS10" t="s">
        <v>93</v>
      </c>
      <c r="AU10" t="s">
        <v>103</v>
      </c>
      <c r="AV10" t="s">
        <v>180</v>
      </c>
      <c r="AW10" t="str">
        <f t="shared" si="2"/>
        <v>ABC+3TCtab600/300</v>
      </c>
      <c r="AZ10" t="s">
        <v>191</v>
      </c>
    </row>
    <row r="11" spans="2:52" x14ac:dyDescent="0.3">
      <c r="B11" s="12"/>
      <c r="C11" s="12" t="str">
        <f>'7. Consumption'!C12</f>
        <v>ABC+3TC (600/300) - 30 tab</v>
      </c>
      <c r="E11" s="356">
        <f t="shared" si="3"/>
        <v>0</v>
      </c>
      <c r="F11" s="181"/>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356">
        <f t="shared" si="1"/>
        <v>0</v>
      </c>
      <c r="AS11" t="s">
        <v>99</v>
      </c>
      <c r="AU11" t="s">
        <v>103</v>
      </c>
      <c r="AV11" t="s">
        <v>105</v>
      </c>
      <c r="AW11" t="str">
        <f t="shared" si="2"/>
        <v>ABC+3TC+NVPtab300/150/200</v>
      </c>
      <c r="AZ11" t="s">
        <v>192</v>
      </c>
    </row>
    <row r="12" spans="2:52" x14ac:dyDescent="0.3">
      <c r="B12" s="12"/>
      <c r="C12" s="12" t="str">
        <f>'7. Consumption'!C13</f>
        <v>ABC+3TC+DTG (600/300/50) - 30 tab</v>
      </c>
      <c r="E12" s="356">
        <f t="shared" si="3"/>
        <v>0</v>
      </c>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356">
        <f t="shared" si="1"/>
        <v>0</v>
      </c>
      <c r="AS12" t="s">
        <v>13</v>
      </c>
      <c r="AU12" t="s">
        <v>103</v>
      </c>
      <c r="AV12" t="s">
        <v>112</v>
      </c>
      <c r="AW12" t="str">
        <f t="shared" si="2"/>
        <v>ATV/rtab300/100</v>
      </c>
      <c r="AZ12" t="s">
        <v>193</v>
      </c>
    </row>
    <row r="13" spans="2:52" x14ac:dyDescent="0.3">
      <c r="B13" s="12"/>
      <c r="C13" s="12" t="str">
        <f>'7. Consumption'!C14</f>
        <v>ATV/r (300/100) - 30 tab</v>
      </c>
      <c r="E13" s="356">
        <f t="shared" si="3"/>
        <v>0</v>
      </c>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356">
        <f t="shared" si="1"/>
        <v>0</v>
      </c>
      <c r="AS13" t="s">
        <v>5</v>
      </c>
      <c r="AU13" t="s">
        <v>103</v>
      </c>
      <c r="AV13">
        <v>300</v>
      </c>
      <c r="AW13" t="str">
        <f t="shared" si="2"/>
        <v>AZTtab300</v>
      </c>
      <c r="AZ13" t="s">
        <v>194</v>
      </c>
    </row>
    <row r="14" spans="2:52" x14ac:dyDescent="0.3">
      <c r="B14" s="12"/>
      <c r="C14" s="12" t="str">
        <f>'7. Consumption'!C15</f>
        <v>AZT (300) - 60 tab</v>
      </c>
      <c r="E14" s="356">
        <f t="shared" si="3"/>
        <v>0</v>
      </c>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356">
        <f t="shared" si="1"/>
        <v>0</v>
      </c>
      <c r="AS14" t="s">
        <v>92</v>
      </c>
      <c r="AU14" t="s">
        <v>103</v>
      </c>
      <c r="AV14" t="s">
        <v>104</v>
      </c>
      <c r="AW14" t="str">
        <f t="shared" si="2"/>
        <v>AZT+3TCtab300/150</v>
      </c>
      <c r="AZ14" t="s">
        <v>195</v>
      </c>
    </row>
    <row r="15" spans="2:52" ht="15" customHeight="1" x14ac:dyDescent="0.3">
      <c r="B15" s="12"/>
      <c r="C15" s="12" t="str">
        <f>'7. Consumption'!C16</f>
        <v>AZT+3TC (300/150) - 60 tab</v>
      </c>
      <c r="E15" s="356">
        <f t="shared" si="3"/>
        <v>0</v>
      </c>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356">
        <f t="shared" si="1"/>
        <v>0</v>
      </c>
      <c r="AS15" t="s">
        <v>102</v>
      </c>
      <c r="AU15" t="s">
        <v>103</v>
      </c>
      <c r="AV15" t="s">
        <v>181</v>
      </c>
      <c r="AW15" t="str">
        <f t="shared" si="2"/>
        <v>AZT+3TC+ABCtab300/150/300</v>
      </c>
      <c r="AZ15" t="s">
        <v>196</v>
      </c>
    </row>
    <row r="16" spans="2:52" ht="15" customHeight="1" x14ac:dyDescent="0.3">
      <c r="B16" s="12"/>
      <c r="C16" s="12" t="str">
        <f>'7. Consumption'!C17</f>
        <v>AZT+3TC+ABC (300/150/300) - 60 tab</v>
      </c>
      <c r="E16" s="356">
        <f t="shared" si="3"/>
        <v>0</v>
      </c>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356">
        <f t="shared" si="1"/>
        <v>0</v>
      </c>
      <c r="AS16" t="s">
        <v>97</v>
      </c>
      <c r="AU16" t="s">
        <v>106</v>
      </c>
      <c r="AV16" t="s">
        <v>105</v>
      </c>
      <c r="AW16" t="str">
        <f t="shared" si="2"/>
        <v>AZT+3TC+NVPcaps300/150/200</v>
      </c>
      <c r="AZ16" t="s">
        <v>197</v>
      </c>
    </row>
    <row r="17" spans="2:52" x14ac:dyDescent="0.3">
      <c r="B17" s="12"/>
      <c r="C17" s="12" t="str">
        <f>'7. Consumption'!C18</f>
        <v>AZT+3TC+NVP (300/150/200) - 60 tab</v>
      </c>
      <c r="E17" s="356">
        <f t="shared" si="3"/>
        <v>0</v>
      </c>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356">
        <f t="shared" si="1"/>
        <v>0</v>
      </c>
      <c r="AS17" t="s">
        <v>6</v>
      </c>
      <c r="AU17" t="s">
        <v>106</v>
      </c>
      <c r="AV17">
        <v>30</v>
      </c>
      <c r="AW17" t="str">
        <f t="shared" si="2"/>
        <v>d4Tcaps30</v>
      </c>
      <c r="AZ17" t="s">
        <v>198</v>
      </c>
    </row>
    <row r="18" spans="2:52" ht="15" customHeight="1" x14ac:dyDescent="0.3">
      <c r="B18" s="12"/>
      <c r="C18" s="12" t="str">
        <f>'7. Consumption'!C19</f>
        <v>DRV (300) - 240 tab</v>
      </c>
      <c r="E18" s="356">
        <f t="shared" si="3"/>
        <v>0</v>
      </c>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356">
        <f t="shared" si="1"/>
        <v>0</v>
      </c>
      <c r="AS18" t="s">
        <v>94</v>
      </c>
      <c r="AU18" t="s">
        <v>103</v>
      </c>
      <c r="AV18" t="s">
        <v>107</v>
      </c>
      <c r="AW18" t="str">
        <f t="shared" si="2"/>
        <v>d4T+3TCtab30/150</v>
      </c>
      <c r="AZ18" t="s">
        <v>199</v>
      </c>
    </row>
    <row r="19" spans="2:52" ht="15" customHeight="1" x14ac:dyDescent="0.3">
      <c r="B19" s="12"/>
      <c r="C19" s="12" t="str">
        <f>'7. Consumption'!C20</f>
        <v>DRV (400) - 60 tab</v>
      </c>
      <c r="E19" s="356">
        <f t="shared" si="3"/>
        <v>0</v>
      </c>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356">
        <f t="shared" si="1"/>
        <v>0</v>
      </c>
      <c r="AS19" t="s">
        <v>98</v>
      </c>
      <c r="AU19" t="s">
        <v>103</v>
      </c>
      <c r="AV19" t="s">
        <v>108</v>
      </c>
      <c r="AW19" t="str">
        <f t="shared" si="2"/>
        <v>d4T+3TC+NVPtab30/150/200</v>
      </c>
      <c r="AZ19" t="s">
        <v>200</v>
      </c>
    </row>
    <row r="20" spans="2:52" ht="15" customHeight="1" x14ac:dyDescent="0.3">
      <c r="B20" s="12"/>
      <c r="C20" s="12" t="str">
        <f>'7. Consumption'!C21</f>
        <v>DRV (600) - 60 tab</v>
      </c>
      <c r="E20" s="356">
        <f t="shared" si="3"/>
        <v>0</v>
      </c>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356">
        <f t="shared" si="1"/>
        <v>0</v>
      </c>
      <c r="AS20" t="s">
        <v>11</v>
      </c>
      <c r="AU20" t="s">
        <v>106</v>
      </c>
      <c r="AV20" t="s">
        <v>182</v>
      </c>
      <c r="AW20" t="str">
        <f t="shared" si="2"/>
        <v>ddIcaps250</v>
      </c>
      <c r="AZ20" t="s">
        <v>201</v>
      </c>
    </row>
    <row r="21" spans="2:52" ht="15" customHeight="1" x14ac:dyDescent="0.3">
      <c r="B21" s="12"/>
      <c r="C21" s="12" t="str">
        <f>'7. Consumption'!C22</f>
        <v>DRV (800) - 60 tab</v>
      </c>
      <c r="E21" s="356">
        <f t="shared" si="3"/>
        <v>0</v>
      </c>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356">
        <f t="shared" si="1"/>
        <v>0</v>
      </c>
      <c r="AS21" t="s">
        <v>11</v>
      </c>
      <c r="AU21" t="s">
        <v>106</v>
      </c>
      <c r="AV21" t="s">
        <v>183</v>
      </c>
      <c r="AW21" t="str">
        <f t="shared" si="2"/>
        <v>ddIcaps400</v>
      </c>
      <c r="AZ21" t="s">
        <v>202</v>
      </c>
    </row>
    <row r="22" spans="2:52" ht="15" customHeight="1" x14ac:dyDescent="0.3">
      <c r="B22" s="12"/>
      <c r="C22" s="12" t="str">
        <f>'7. Consumption'!C23</f>
        <v>DRV/r (400/50) - 60 tab</v>
      </c>
      <c r="E22" s="356">
        <f t="shared" si="3"/>
        <v>0</v>
      </c>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356">
        <f t="shared" si="1"/>
        <v>0</v>
      </c>
      <c r="AS22" t="s">
        <v>14</v>
      </c>
      <c r="AU22" t="s">
        <v>103</v>
      </c>
      <c r="AV22" t="s">
        <v>185</v>
      </c>
      <c r="AW22" t="str">
        <f t="shared" ref="AW22:AW29" si="4">CONCATENATE(AS22,AU22,AV22)</f>
        <v>EFVtab600</v>
      </c>
      <c r="AZ22" t="s">
        <v>203</v>
      </c>
    </row>
    <row r="23" spans="2:52" ht="15" customHeight="1" x14ac:dyDescent="0.3">
      <c r="B23" s="12"/>
      <c r="C23" s="12" t="str">
        <f>'7. Consumption'!C24</f>
        <v>DTG (50) - 30 tab</v>
      </c>
      <c r="E23" s="356">
        <f t="shared" si="3"/>
        <v>0</v>
      </c>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356">
        <f t="shared" si="1"/>
        <v>0</v>
      </c>
      <c r="AS23" t="s">
        <v>12</v>
      </c>
      <c r="AU23" t="s">
        <v>103</v>
      </c>
      <c r="AV23" t="s">
        <v>109</v>
      </c>
      <c r="AW23" t="str">
        <f t="shared" si="4"/>
        <v>LPV/rtab200/50</v>
      </c>
      <c r="AZ23" t="s">
        <v>204</v>
      </c>
    </row>
    <row r="24" spans="2:52" x14ac:dyDescent="0.3">
      <c r="B24" s="12"/>
      <c r="C24" s="12" t="str">
        <f>'7. Consumption'!C25</f>
        <v>EFV200 (200) - 90 tab</v>
      </c>
      <c r="E24" s="356">
        <f t="shared" si="3"/>
        <v>0</v>
      </c>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356">
        <f t="shared" si="1"/>
        <v>0</v>
      </c>
      <c r="AS24" t="s">
        <v>15</v>
      </c>
      <c r="AU24" t="s">
        <v>103</v>
      </c>
      <c r="AV24" t="s">
        <v>186</v>
      </c>
      <c r="AW24" t="str">
        <f t="shared" si="4"/>
        <v>NVPtab200</v>
      </c>
      <c r="AZ24" t="s">
        <v>205</v>
      </c>
    </row>
    <row r="25" spans="2:52" ht="15" customHeight="1" x14ac:dyDescent="0.3">
      <c r="B25" s="12"/>
      <c r="C25" s="12" t="str">
        <f>'7. Consumption'!C26</f>
        <v>EFV600 (600) - 30 tab</v>
      </c>
      <c r="E25" s="356">
        <f t="shared" si="3"/>
        <v>0</v>
      </c>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356">
        <f t="shared" si="1"/>
        <v>0</v>
      </c>
      <c r="AS25" t="s">
        <v>7</v>
      </c>
      <c r="AU25" t="s">
        <v>103</v>
      </c>
      <c r="AV25">
        <v>300</v>
      </c>
      <c r="AW25" t="str">
        <f t="shared" si="4"/>
        <v>TDFtab300</v>
      </c>
      <c r="AZ25" t="s">
        <v>206</v>
      </c>
    </row>
    <row r="26" spans="2:52" ht="15" customHeight="1" x14ac:dyDescent="0.3">
      <c r="B26" s="12"/>
      <c r="C26" s="12" t="str">
        <f>'7. Consumption'!C27</f>
        <v>ETV (100) - 120 tab</v>
      </c>
      <c r="E26" s="356">
        <f t="shared" si="3"/>
        <v>0</v>
      </c>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356">
        <f t="shared" si="1"/>
        <v>0</v>
      </c>
      <c r="AS26" t="s">
        <v>95</v>
      </c>
      <c r="AU26" t="s">
        <v>103</v>
      </c>
      <c r="AV26" t="s">
        <v>187</v>
      </c>
      <c r="AW26" t="str">
        <f t="shared" si="4"/>
        <v>TDF+3TCtab300/300</v>
      </c>
      <c r="AZ26" t="s">
        <v>207</v>
      </c>
    </row>
    <row r="27" spans="2:52" ht="15" customHeight="1" x14ac:dyDescent="0.3">
      <c r="B27" s="12"/>
      <c r="C27" s="12" t="str">
        <f>'7. Consumption'!C28</f>
        <v>ETV (200) - 60 tab</v>
      </c>
      <c r="E27" s="356">
        <f t="shared" si="3"/>
        <v>0</v>
      </c>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356">
        <f t="shared" si="1"/>
        <v>0</v>
      </c>
      <c r="AS27" t="s">
        <v>101</v>
      </c>
      <c r="AU27" t="s">
        <v>103</v>
      </c>
      <c r="AV27" t="s">
        <v>188</v>
      </c>
      <c r="AW27" t="str">
        <f t="shared" si="4"/>
        <v>TDF+3TC+EFVtab300/300/600</v>
      </c>
      <c r="AZ27" t="s">
        <v>208</v>
      </c>
    </row>
    <row r="28" spans="2:52" x14ac:dyDescent="0.3">
      <c r="B28" s="12"/>
      <c r="C28" s="12" t="str">
        <f>'7. Consumption'!C29</f>
        <v>FTC (200) - 30 tab</v>
      </c>
      <c r="E28" s="356">
        <f t="shared" si="3"/>
        <v>0</v>
      </c>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356">
        <f t="shared" si="1"/>
        <v>0</v>
      </c>
      <c r="AS28" t="s">
        <v>96</v>
      </c>
      <c r="AU28" t="s">
        <v>103</v>
      </c>
      <c r="AV28" t="s">
        <v>110</v>
      </c>
      <c r="AW28" t="str">
        <f t="shared" si="4"/>
        <v>TDF+FTCtab300/200</v>
      </c>
      <c r="AZ28" t="s">
        <v>209</v>
      </c>
    </row>
    <row r="29" spans="2:52" x14ac:dyDescent="0.3">
      <c r="B29" s="12"/>
      <c r="C29" s="12" t="str">
        <f>'7. Consumption'!C30</f>
        <v>LPV/r (200/50) - 120 tab</v>
      </c>
      <c r="E29" s="356">
        <f t="shared" si="3"/>
        <v>0</v>
      </c>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356">
        <f t="shared" si="1"/>
        <v>0</v>
      </c>
      <c r="AS29" t="s">
        <v>100</v>
      </c>
      <c r="AU29" t="s">
        <v>103</v>
      </c>
      <c r="AV29" t="s">
        <v>111</v>
      </c>
      <c r="AW29" t="str">
        <f t="shared" si="4"/>
        <v>TDF+FTC+EFVtab300/200/600</v>
      </c>
      <c r="AZ29" t="s">
        <v>210</v>
      </c>
    </row>
    <row r="30" spans="2:52" x14ac:dyDescent="0.3">
      <c r="B30" s="12"/>
      <c r="C30" s="12" t="str">
        <f>'7. Consumption'!C31</f>
        <v>NVP (200) - 60 tab</v>
      </c>
      <c r="E30" s="356">
        <f t="shared" si="3"/>
        <v>0</v>
      </c>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356">
        <f t="shared" si="1"/>
        <v>0</v>
      </c>
      <c r="AZ30" t="s">
        <v>211</v>
      </c>
    </row>
    <row r="31" spans="2:52" x14ac:dyDescent="0.3">
      <c r="B31" s="12"/>
      <c r="C31" s="12" t="str">
        <f>'7. Consumption'!C32</f>
        <v>RAL (400) - 60 tab</v>
      </c>
      <c r="E31" s="356">
        <f t="shared" si="3"/>
        <v>0</v>
      </c>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356">
        <f t="shared" si="1"/>
        <v>0</v>
      </c>
      <c r="AZ31" t="s">
        <v>211</v>
      </c>
    </row>
    <row r="32" spans="2:52" x14ac:dyDescent="0.3">
      <c r="B32" s="12"/>
      <c r="C32" s="12" t="str">
        <f>'7. Consumption'!C33</f>
        <v>RTV (100) - 60 tab</v>
      </c>
      <c r="E32" s="356">
        <f t="shared" si="3"/>
        <v>0</v>
      </c>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356">
        <f t="shared" si="1"/>
        <v>0</v>
      </c>
      <c r="AZ32" t="s">
        <v>211</v>
      </c>
    </row>
    <row r="33" spans="2:52" x14ac:dyDescent="0.3">
      <c r="B33" s="12"/>
      <c r="C33" s="12" t="str">
        <f>'7. Consumption'!C34</f>
        <v>TAF+3TC+DTG (25/300/50) - 180 tab</v>
      </c>
      <c r="E33" s="356">
        <f t="shared" si="3"/>
        <v>0</v>
      </c>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356">
        <f t="shared" si="1"/>
        <v>0</v>
      </c>
      <c r="AZ33" t="s">
        <v>211</v>
      </c>
    </row>
    <row r="34" spans="2:52" x14ac:dyDescent="0.3">
      <c r="B34" s="12"/>
      <c r="C34" s="12" t="str">
        <f>'7. Consumption'!C35</f>
        <v>TAF+3TC+DTG (25/300/50) - 30 tab</v>
      </c>
      <c r="E34" s="356">
        <f t="shared" si="3"/>
        <v>0</v>
      </c>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356">
        <f t="shared" si="1"/>
        <v>0</v>
      </c>
      <c r="AZ34" t="s">
        <v>211</v>
      </c>
    </row>
    <row r="35" spans="2:52" x14ac:dyDescent="0.3">
      <c r="B35" s="12"/>
      <c r="C35" s="12" t="str">
        <f>'7. Consumption'!C36</f>
        <v>TAF+3TC+DTG (25/300/50) - 90 tab</v>
      </c>
      <c r="E35" s="356">
        <f t="shared" si="3"/>
        <v>0</v>
      </c>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356">
        <f t="shared" si="1"/>
        <v>0</v>
      </c>
      <c r="AZ35" t="s">
        <v>211</v>
      </c>
    </row>
    <row r="36" spans="2:52" x14ac:dyDescent="0.3">
      <c r="B36" s="12"/>
      <c r="C36" s="12" t="str">
        <f>'7. Consumption'!C37</f>
        <v>TAF+FTC+DTG (25/200/50) - 180 tab</v>
      </c>
      <c r="E36" s="356">
        <f t="shared" si="3"/>
        <v>0</v>
      </c>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356">
        <f t="shared" si="1"/>
        <v>0</v>
      </c>
      <c r="AZ36" t="s">
        <v>211</v>
      </c>
    </row>
    <row r="37" spans="2:52" x14ac:dyDescent="0.3">
      <c r="B37" s="12"/>
      <c r="C37" s="12" t="str">
        <f>'7. Consumption'!C38</f>
        <v>TAF+FTC+DTG (25/200/50) - 30 tab</v>
      </c>
      <c r="E37" s="356">
        <f t="shared" si="3"/>
        <v>0</v>
      </c>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356">
        <f t="shared" si="1"/>
        <v>0</v>
      </c>
      <c r="AZ37" t="s">
        <v>211</v>
      </c>
    </row>
    <row r="38" spans="2:52" x14ac:dyDescent="0.3">
      <c r="B38" s="12"/>
      <c r="C38" s="12" t="str">
        <f>'7. Consumption'!C39</f>
        <v>TAF+FTC+DTG (25/200/50) - 90 tab</v>
      </c>
      <c r="E38" s="356">
        <f t="shared" si="3"/>
        <v>0</v>
      </c>
      <c r="F38" s="18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356">
        <f t="shared" si="1"/>
        <v>0</v>
      </c>
      <c r="AZ38" t="s">
        <v>211</v>
      </c>
    </row>
    <row r="39" spans="2:52" x14ac:dyDescent="0.3">
      <c r="B39" s="12"/>
      <c r="C39" s="12" t="str">
        <f>'7. Consumption'!C40</f>
        <v>TDF (300) - 30 tab</v>
      </c>
      <c r="E39" s="356">
        <f t="shared" si="3"/>
        <v>0</v>
      </c>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356">
        <f t="shared" si="1"/>
        <v>0</v>
      </c>
      <c r="AZ39" t="s">
        <v>211</v>
      </c>
    </row>
    <row r="40" spans="2:52" x14ac:dyDescent="0.3">
      <c r="B40" s="12"/>
      <c r="C40" s="12" t="str">
        <f>'7. Consumption'!C41</f>
        <v>TDF+3TC (300/300) - 30 tab</v>
      </c>
      <c r="E40" s="356">
        <f t="shared" si="3"/>
        <v>0</v>
      </c>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356">
        <f>SUM(F40:AO40)</f>
        <v>0</v>
      </c>
      <c r="AZ40" t="s">
        <v>211</v>
      </c>
    </row>
    <row r="41" spans="2:52" x14ac:dyDescent="0.3">
      <c r="B41" s="12"/>
      <c r="C41" s="12" t="str">
        <f>'7. Consumption'!C42</f>
        <v>TDF+3TC+ATV/r ((300/300)+300+100) - 60 co-pack</v>
      </c>
      <c r="E41" s="356">
        <f t="shared" si="3"/>
        <v>0</v>
      </c>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356">
        <f>SUM(F41:AO41)</f>
        <v>0</v>
      </c>
      <c r="AZ41" t="s">
        <v>211</v>
      </c>
    </row>
    <row r="42" spans="2:52" x14ac:dyDescent="0.3">
      <c r="B42" s="12"/>
      <c r="C42" s="12" t="str">
        <f>'7. Consumption'!C43</f>
        <v>TDF+3TC+DTG (300/300/50) - 180 tab</v>
      </c>
      <c r="E42" s="356">
        <f t="shared" si="3"/>
        <v>0</v>
      </c>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356">
        <f t="shared" ref="AP42:AP52" si="5">SUM(F42:AO42)</f>
        <v>0</v>
      </c>
      <c r="AZ42" t="s">
        <v>211</v>
      </c>
    </row>
    <row r="43" spans="2:52" x14ac:dyDescent="0.3">
      <c r="B43" s="12"/>
      <c r="C43" s="12" t="str">
        <f>'7. Consumption'!C44</f>
        <v>TDF+3TC+DTG (300/300/50) - 30 tab</v>
      </c>
      <c r="E43" s="356">
        <f t="shared" si="3"/>
        <v>0</v>
      </c>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356">
        <f t="shared" si="5"/>
        <v>0</v>
      </c>
      <c r="AZ43" t="s">
        <v>211</v>
      </c>
    </row>
    <row r="44" spans="2:52" x14ac:dyDescent="0.3">
      <c r="B44" s="12"/>
      <c r="C44" s="12" t="str">
        <f>'7. Consumption'!C45</f>
        <v>TDF+3TC+DTG (300/300/50) - 90 tab</v>
      </c>
      <c r="E44" s="356">
        <f t="shared" si="3"/>
        <v>0</v>
      </c>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356">
        <f t="shared" si="5"/>
        <v>0</v>
      </c>
      <c r="AZ44" t="s">
        <v>211</v>
      </c>
    </row>
    <row r="45" spans="2:52" x14ac:dyDescent="0.3">
      <c r="B45" s="12"/>
      <c r="C45" s="12" t="str">
        <f>'7. Consumption'!C46</f>
        <v>TDF+3TC+EFV400 (300/300/400) - 30 tab</v>
      </c>
      <c r="E45" s="356">
        <f t="shared" si="3"/>
        <v>0</v>
      </c>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356">
        <f t="shared" si="5"/>
        <v>0</v>
      </c>
      <c r="AZ45" t="s">
        <v>211</v>
      </c>
    </row>
    <row r="46" spans="2:52" x14ac:dyDescent="0.3">
      <c r="B46" s="12"/>
      <c r="C46" s="12" t="str">
        <f>'7. Consumption'!C47</f>
        <v>TDF+3TC+EFV400 (300/300/400) - 90 tab</v>
      </c>
      <c r="E46" s="356">
        <f t="shared" si="3"/>
        <v>0</v>
      </c>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356">
        <f t="shared" si="5"/>
        <v>0</v>
      </c>
      <c r="AZ46" t="s">
        <v>211</v>
      </c>
    </row>
    <row r="47" spans="2:52" x14ac:dyDescent="0.3">
      <c r="B47" s="12"/>
      <c r="C47" s="12" t="str">
        <f>'7. Consumption'!C48</f>
        <v>TDF+3TC+EFV600 (300/300/600) - 30 tab</v>
      </c>
      <c r="E47" s="356">
        <f t="shared" si="3"/>
        <v>0</v>
      </c>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356">
        <f t="shared" si="5"/>
        <v>0</v>
      </c>
      <c r="AZ47" t="s">
        <v>211</v>
      </c>
    </row>
    <row r="48" spans="2:52" x14ac:dyDescent="0.3">
      <c r="B48" s="12"/>
      <c r="C48" s="12" t="str">
        <f>'7. Consumption'!C49</f>
        <v>TDF+FTC (300/200) - 30 tab</v>
      </c>
      <c r="E48" s="356">
        <f t="shared" si="3"/>
        <v>0</v>
      </c>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356">
        <f t="shared" si="5"/>
        <v>0</v>
      </c>
      <c r="AZ48" t="s">
        <v>211</v>
      </c>
    </row>
    <row r="49" spans="2:52" x14ac:dyDescent="0.3">
      <c r="B49" s="12"/>
      <c r="C49" s="12" t="str">
        <f>'7. Consumption'!C50</f>
        <v>TDF+FTC+EFV600 (300/200/600) - 30 tab</v>
      </c>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356">
        <f t="shared" si="5"/>
        <v>0</v>
      </c>
      <c r="AZ49" t="s">
        <v>211</v>
      </c>
    </row>
    <row r="50" spans="2:52" hidden="1" outlineLevel="1" x14ac:dyDescent="0.3">
      <c r="B50" s="12"/>
      <c r="C50" s="12" t="str">
        <f>'7. Consumption'!C51</f>
        <v/>
      </c>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356">
        <f t="shared" si="5"/>
        <v>0</v>
      </c>
      <c r="AZ50" t="s">
        <v>211</v>
      </c>
    </row>
    <row r="51" spans="2:52" hidden="1" outlineLevel="1" x14ac:dyDescent="0.3">
      <c r="B51" s="12"/>
      <c r="C51" s="12" t="str">
        <f>'7. Consumption'!C52</f>
        <v/>
      </c>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356">
        <f t="shared" si="5"/>
        <v>0</v>
      </c>
    </row>
    <row r="52" spans="2:52" hidden="1" outlineLevel="1" x14ac:dyDescent="0.3">
      <c r="B52" s="12"/>
      <c r="C52" s="12" t="str">
        <f>'7. Consumption'!C53</f>
        <v/>
      </c>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356">
        <f t="shared" si="5"/>
        <v>0</v>
      </c>
    </row>
    <row r="53" spans="2:52" collapsed="1" x14ac:dyDescent="0.3"/>
    <row r="55" spans="2:52" x14ac:dyDescent="0.3">
      <c r="F55" s="2" t="s">
        <v>278</v>
      </c>
    </row>
    <row r="56" spans="2:52" ht="18" x14ac:dyDescent="0.35">
      <c r="B56" s="438" t="s">
        <v>213</v>
      </c>
      <c r="C56" s="438"/>
    </row>
    <row r="57" spans="2:52" x14ac:dyDescent="0.3">
      <c r="F57" s="67">
        <f>+F6</f>
        <v>0</v>
      </c>
      <c r="G57" s="67">
        <f t="shared" ref="G57:AO57" si="6">+G6</f>
        <v>31</v>
      </c>
      <c r="H57" s="67">
        <f t="shared" si="6"/>
        <v>62</v>
      </c>
      <c r="I57" s="67">
        <f t="shared" si="6"/>
        <v>93</v>
      </c>
      <c r="J57" s="67">
        <f t="shared" si="6"/>
        <v>123</v>
      </c>
      <c r="K57" s="67">
        <f t="shared" si="6"/>
        <v>154</v>
      </c>
      <c r="L57" s="67">
        <f t="shared" si="6"/>
        <v>184</v>
      </c>
      <c r="M57" s="67">
        <f t="shared" si="6"/>
        <v>215</v>
      </c>
      <c r="N57" s="67">
        <f t="shared" si="6"/>
        <v>246</v>
      </c>
      <c r="O57" s="67">
        <f t="shared" si="6"/>
        <v>276</v>
      </c>
      <c r="P57" s="67">
        <f t="shared" si="6"/>
        <v>307</v>
      </c>
      <c r="Q57" s="67">
        <f t="shared" si="6"/>
        <v>337</v>
      </c>
      <c r="R57" s="67">
        <f t="shared" si="6"/>
        <v>368</v>
      </c>
      <c r="S57" s="67">
        <f t="shared" si="6"/>
        <v>399</v>
      </c>
      <c r="T57" s="67">
        <f t="shared" si="6"/>
        <v>427</v>
      </c>
      <c r="U57" s="67">
        <f t="shared" si="6"/>
        <v>458</v>
      </c>
      <c r="V57" s="67">
        <f t="shared" si="6"/>
        <v>488</v>
      </c>
      <c r="W57" s="67">
        <f t="shared" si="6"/>
        <v>519</v>
      </c>
      <c r="X57" s="67">
        <f t="shared" si="6"/>
        <v>549</v>
      </c>
      <c r="Y57" s="67">
        <f t="shared" si="6"/>
        <v>580</v>
      </c>
      <c r="Z57" s="67">
        <f t="shared" si="6"/>
        <v>611</v>
      </c>
      <c r="AA57" s="67">
        <f t="shared" si="6"/>
        <v>641</v>
      </c>
      <c r="AB57" s="67">
        <f t="shared" si="6"/>
        <v>672</v>
      </c>
      <c r="AC57" s="67">
        <f t="shared" si="6"/>
        <v>702</v>
      </c>
      <c r="AD57" s="67">
        <f t="shared" si="6"/>
        <v>733</v>
      </c>
      <c r="AE57" s="67">
        <f t="shared" si="6"/>
        <v>764</v>
      </c>
      <c r="AF57" s="67">
        <f t="shared" si="6"/>
        <v>792</v>
      </c>
      <c r="AG57" s="67">
        <f t="shared" si="6"/>
        <v>823</v>
      </c>
      <c r="AH57" s="67">
        <f t="shared" si="6"/>
        <v>853</v>
      </c>
      <c r="AI57" s="67">
        <f t="shared" si="6"/>
        <v>884</v>
      </c>
      <c r="AJ57" s="67">
        <f t="shared" si="6"/>
        <v>914</v>
      </c>
      <c r="AK57" s="67">
        <f t="shared" si="6"/>
        <v>945</v>
      </c>
      <c r="AL57" s="67">
        <f t="shared" si="6"/>
        <v>976</v>
      </c>
      <c r="AM57" s="67">
        <f t="shared" si="6"/>
        <v>1006</v>
      </c>
      <c r="AN57" s="67">
        <f t="shared" si="6"/>
        <v>1037</v>
      </c>
      <c r="AO57" s="67">
        <f t="shared" si="6"/>
        <v>1067</v>
      </c>
      <c r="AP57" s="71" t="s">
        <v>118</v>
      </c>
    </row>
    <row r="58" spans="2:52" x14ac:dyDescent="0.3">
      <c r="B58" s="119" t="s">
        <v>159</v>
      </c>
      <c r="C58" s="120"/>
      <c r="F58" s="68"/>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70"/>
    </row>
    <row r="59" spans="2:52" x14ac:dyDescent="0.3">
      <c r="B59" s="12"/>
      <c r="C59" s="12" t="str">
        <f>+C8</f>
        <v>3TC (150) - 60 tab</v>
      </c>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356">
        <f>SUM(F59:AO59)</f>
        <v>0</v>
      </c>
    </row>
    <row r="60" spans="2:52" x14ac:dyDescent="0.3">
      <c r="B60" s="12"/>
      <c r="C60" s="12" t="str">
        <f t="shared" ref="C60:C103" si="7">+C9</f>
        <v>3TC (300) - 30 tab</v>
      </c>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356">
        <f t="shared" ref="AP60:AP103" si="8">SUM(F60:AO60)</f>
        <v>0</v>
      </c>
    </row>
    <row r="61" spans="2:52" x14ac:dyDescent="0.3">
      <c r="B61" s="12"/>
      <c r="C61" s="12" t="str">
        <f t="shared" si="7"/>
        <v>ABC (300) - 60 tab</v>
      </c>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356">
        <f t="shared" si="8"/>
        <v>0</v>
      </c>
    </row>
    <row r="62" spans="2:52" x14ac:dyDescent="0.3">
      <c r="B62" s="12"/>
      <c r="C62" s="12" t="str">
        <f t="shared" si="7"/>
        <v>ABC+3TC (600/300) - 30 tab</v>
      </c>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356">
        <f t="shared" si="8"/>
        <v>0</v>
      </c>
    </row>
    <row r="63" spans="2:52" x14ac:dyDescent="0.3">
      <c r="B63" s="12"/>
      <c r="C63" s="12" t="str">
        <f t="shared" si="7"/>
        <v>ABC+3TC+DTG (600/300/50) - 30 tab</v>
      </c>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356">
        <f t="shared" si="8"/>
        <v>0</v>
      </c>
    </row>
    <row r="64" spans="2:52" x14ac:dyDescent="0.3">
      <c r="B64" s="12"/>
      <c r="C64" s="12" t="str">
        <f t="shared" si="7"/>
        <v>ATV/r (300/100) - 30 tab</v>
      </c>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356">
        <f t="shared" si="8"/>
        <v>0</v>
      </c>
    </row>
    <row r="65" spans="2:42" x14ac:dyDescent="0.3">
      <c r="B65" s="12"/>
      <c r="C65" s="12" t="str">
        <f t="shared" si="7"/>
        <v>AZT (300) - 60 tab</v>
      </c>
      <c r="F65" s="181"/>
      <c r="G65" s="181"/>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356">
        <f t="shared" si="8"/>
        <v>0</v>
      </c>
    </row>
    <row r="66" spans="2:42" x14ac:dyDescent="0.3">
      <c r="B66" s="12"/>
      <c r="C66" s="12" t="str">
        <f t="shared" si="7"/>
        <v>AZT+3TC (300/150) - 60 tab</v>
      </c>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356">
        <f t="shared" si="8"/>
        <v>0</v>
      </c>
    </row>
    <row r="67" spans="2:42" x14ac:dyDescent="0.3">
      <c r="B67" s="12"/>
      <c r="C67" s="12" t="str">
        <f t="shared" si="7"/>
        <v>AZT+3TC+ABC (300/150/300) - 60 tab</v>
      </c>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c r="AO67" s="181"/>
      <c r="AP67" s="356">
        <f t="shared" si="8"/>
        <v>0</v>
      </c>
    </row>
    <row r="68" spans="2:42" x14ac:dyDescent="0.3">
      <c r="B68" s="12"/>
      <c r="C68" s="12" t="str">
        <f t="shared" si="7"/>
        <v>AZT+3TC+NVP (300/150/200) - 60 tab</v>
      </c>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356">
        <f t="shared" si="8"/>
        <v>0</v>
      </c>
    </row>
    <row r="69" spans="2:42" x14ac:dyDescent="0.3">
      <c r="B69" s="12"/>
      <c r="C69" s="12" t="str">
        <f t="shared" si="7"/>
        <v>DRV (300) - 240 tab</v>
      </c>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356">
        <f t="shared" si="8"/>
        <v>0</v>
      </c>
    </row>
    <row r="70" spans="2:42" x14ac:dyDescent="0.3">
      <c r="B70" s="12"/>
      <c r="C70" s="12" t="str">
        <f t="shared" si="7"/>
        <v>DRV (400) - 60 tab</v>
      </c>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356">
        <f t="shared" si="8"/>
        <v>0</v>
      </c>
    </row>
    <row r="71" spans="2:42" x14ac:dyDescent="0.3">
      <c r="B71" s="12"/>
      <c r="C71" s="12" t="str">
        <f t="shared" si="7"/>
        <v>DRV (600) - 60 tab</v>
      </c>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356">
        <f t="shared" si="8"/>
        <v>0</v>
      </c>
    </row>
    <row r="72" spans="2:42" x14ac:dyDescent="0.3">
      <c r="B72" s="12"/>
      <c r="C72" s="12" t="str">
        <f t="shared" si="7"/>
        <v>DRV (800) - 60 tab</v>
      </c>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356">
        <f t="shared" si="8"/>
        <v>0</v>
      </c>
    </row>
    <row r="73" spans="2:42" x14ac:dyDescent="0.3">
      <c r="B73" s="12"/>
      <c r="C73" s="12" t="str">
        <f t="shared" si="7"/>
        <v>DRV/r (400/50) - 60 tab</v>
      </c>
      <c r="F73" s="181"/>
      <c r="G73" s="181"/>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356">
        <f t="shared" si="8"/>
        <v>0</v>
      </c>
    </row>
    <row r="74" spans="2:42" x14ac:dyDescent="0.3">
      <c r="B74" s="12"/>
      <c r="C74" s="12" t="str">
        <f t="shared" si="7"/>
        <v>DTG (50) - 30 tab</v>
      </c>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356">
        <f t="shared" si="8"/>
        <v>0</v>
      </c>
    </row>
    <row r="75" spans="2:42" x14ac:dyDescent="0.3">
      <c r="B75" s="12"/>
      <c r="C75" s="12" t="str">
        <f t="shared" si="7"/>
        <v>EFV200 (200) - 90 tab</v>
      </c>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356">
        <f t="shared" si="8"/>
        <v>0</v>
      </c>
    </row>
    <row r="76" spans="2:42" x14ac:dyDescent="0.3">
      <c r="B76" s="12"/>
      <c r="C76" s="12" t="str">
        <f t="shared" si="7"/>
        <v>EFV600 (600) - 30 tab</v>
      </c>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356">
        <f t="shared" si="8"/>
        <v>0</v>
      </c>
    </row>
    <row r="77" spans="2:42" x14ac:dyDescent="0.3">
      <c r="B77" s="12"/>
      <c r="C77" s="12" t="str">
        <f t="shared" si="7"/>
        <v>ETV (100) - 120 tab</v>
      </c>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356">
        <f t="shared" si="8"/>
        <v>0</v>
      </c>
    </row>
    <row r="78" spans="2:42" x14ac:dyDescent="0.3">
      <c r="B78" s="12"/>
      <c r="C78" s="12" t="str">
        <f t="shared" si="7"/>
        <v>ETV (200) - 60 tab</v>
      </c>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356">
        <f t="shared" si="8"/>
        <v>0</v>
      </c>
    </row>
    <row r="79" spans="2:42" x14ac:dyDescent="0.3">
      <c r="B79" s="12"/>
      <c r="C79" s="12" t="str">
        <f t="shared" si="7"/>
        <v>FTC (200) - 30 tab</v>
      </c>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356">
        <f t="shared" si="8"/>
        <v>0</v>
      </c>
    </row>
    <row r="80" spans="2:42" x14ac:dyDescent="0.3">
      <c r="B80" s="12"/>
      <c r="C80" s="12" t="str">
        <f t="shared" si="7"/>
        <v>LPV/r (200/50) - 120 tab</v>
      </c>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356">
        <f t="shared" si="8"/>
        <v>0</v>
      </c>
    </row>
    <row r="81" spans="2:42" x14ac:dyDescent="0.3">
      <c r="B81" s="12"/>
      <c r="C81" s="12" t="str">
        <f t="shared" si="7"/>
        <v>NVP (200) - 60 tab</v>
      </c>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356">
        <f t="shared" si="8"/>
        <v>0</v>
      </c>
    </row>
    <row r="82" spans="2:42" x14ac:dyDescent="0.3">
      <c r="B82" s="12"/>
      <c r="C82" s="12" t="str">
        <f t="shared" si="7"/>
        <v>RAL (400) - 60 tab</v>
      </c>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356">
        <f t="shared" si="8"/>
        <v>0</v>
      </c>
    </row>
    <row r="83" spans="2:42" x14ac:dyDescent="0.3">
      <c r="B83" s="12"/>
      <c r="C83" s="12" t="str">
        <f t="shared" si="7"/>
        <v>RTV (100) - 60 tab</v>
      </c>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356">
        <f t="shared" si="8"/>
        <v>0</v>
      </c>
    </row>
    <row r="84" spans="2:42" x14ac:dyDescent="0.3">
      <c r="B84" s="12"/>
      <c r="C84" s="12" t="str">
        <f t="shared" si="7"/>
        <v>TAF+3TC+DTG (25/300/50) - 180 tab</v>
      </c>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356">
        <f t="shared" si="8"/>
        <v>0</v>
      </c>
    </row>
    <row r="85" spans="2:42" x14ac:dyDescent="0.3">
      <c r="B85" s="12"/>
      <c r="C85" s="12" t="str">
        <f t="shared" si="7"/>
        <v>TAF+3TC+DTG (25/300/50) - 30 tab</v>
      </c>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356">
        <f t="shared" si="8"/>
        <v>0</v>
      </c>
    </row>
    <row r="86" spans="2:42" x14ac:dyDescent="0.3">
      <c r="B86" s="12"/>
      <c r="C86" s="12" t="str">
        <f t="shared" si="7"/>
        <v>TAF+3TC+DTG (25/300/50) - 90 tab</v>
      </c>
      <c r="F86" s="181"/>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356">
        <f t="shared" si="8"/>
        <v>0</v>
      </c>
    </row>
    <row r="87" spans="2:42" x14ac:dyDescent="0.3">
      <c r="B87" s="12"/>
      <c r="C87" s="12" t="str">
        <f t="shared" si="7"/>
        <v>TAF+FTC+DTG (25/200/50) - 180 tab</v>
      </c>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356">
        <f t="shared" si="8"/>
        <v>0</v>
      </c>
    </row>
    <row r="88" spans="2:42" x14ac:dyDescent="0.3">
      <c r="B88" s="12"/>
      <c r="C88" s="12" t="str">
        <f t="shared" si="7"/>
        <v>TAF+FTC+DTG (25/200/50) - 30 tab</v>
      </c>
      <c r="E88" s="230"/>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356">
        <f t="shared" si="8"/>
        <v>0</v>
      </c>
    </row>
    <row r="89" spans="2:42" x14ac:dyDescent="0.3">
      <c r="B89" s="12"/>
      <c r="C89" s="12" t="str">
        <f t="shared" si="7"/>
        <v>TAF+FTC+DTG (25/200/50) - 90 tab</v>
      </c>
      <c r="E89" s="230"/>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356">
        <f t="shared" si="8"/>
        <v>0</v>
      </c>
    </row>
    <row r="90" spans="2:42" x14ac:dyDescent="0.3">
      <c r="B90" s="12"/>
      <c r="C90" s="12" t="str">
        <f t="shared" si="7"/>
        <v>TDF (300) - 30 tab</v>
      </c>
      <c r="E90" s="230"/>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356">
        <f t="shared" si="8"/>
        <v>0</v>
      </c>
    </row>
    <row r="91" spans="2:42" x14ac:dyDescent="0.3">
      <c r="B91" s="12"/>
      <c r="C91" s="12" t="str">
        <f t="shared" si="7"/>
        <v>TDF+3TC (300/300) - 30 tab</v>
      </c>
      <c r="E91" s="230"/>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356">
        <f t="shared" si="8"/>
        <v>0</v>
      </c>
    </row>
    <row r="92" spans="2:42" x14ac:dyDescent="0.3">
      <c r="B92" s="12"/>
      <c r="C92" s="12" t="str">
        <f t="shared" si="7"/>
        <v>TDF+3TC+ATV/r ((300/300)+300+100) - 60 co-pack</v>
      </c>
      <c r="E92" s="230"/>
      <c r="F92" s="181"/>
      <c r="G92" s="181"/>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356">
        <f t="shared" si="8"/>
        <v>0</v>
      </c>
    </row>
    <row r="93" spans="2:42" x14ac:dyDescent="0.3">
      <c r="B93" s="12"/>
      <c r="C93" s="12" t="str">
        <f t="shared" si="7"/>
        <v>TDF+3TC+DTG (300/300/50) - 180 tab</v>
      </c>
      <c r="E93" s="230"/>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356">
        <f t="shared" si="8"/>
        <v>0</v>
      </c>
    </row>
    <row r="94" spans="2:42" x14ac:dyDescent="0.3">
      <c r="B94" s="12"/>
      <c r="C94" s="12" t="str">
        <f t="shared" si="7"/>
        <v>TDF+3TC+DTG (300/300/50) - 30 tab</v>
      </c>
      <c r="E94" s="230"/>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356">
        <f t="shared" si="8"/>
        <v>0</v>
      </c>
    </row>
    <row r="95" spans="2:42" x14ac:dyDescent="0.3">
      <c r="B95" s="12"/>
      <c r="C95" s="12" t="str">
        <f t="shared" si="7"/>
        <v>TDF+3TC+DTG (300/300/50) - 90 tab</v>
      </c>
      <c r="E95" s="230"/>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356">
        <f t="shared" si="8"/>
        <v>0</v>
      </c>
    </row>
    <row r="96" spans="2:42" x14ac:dyDescent="0.3">
      <c r="B96" s="12"/>
      <c r="C96" s="12" t="str">
        <f t="shared" si="7"/>
        <v>TDF+3TC+EFV400 (300/300/400) - 30 tab</v>
      </c>
      <c r="E96" s="230"/>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356">
        <f t="shared" si="8"/>
        <v>0</v>
      </c>
    </row>
    <row r="97" spans="2:42" x14ac:dyDescent="0.3">
      <c r="B97" s="12"/>
      <c r="C97" s="12" t="str">
        <f t="shared" si="7"/>
        <v>TDF+3TC+EFV400 (300/300/400) - 90 tab</v>
      </c>
      <c r="E97" s="230"/>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356">
        <f t="shared" si="8"/>
        <v>0</v>
      </c>
    </row>
    <row r="98" spans="2:42" x14ac:dyDescent="0.3">
      <c r="B98" s="12"/>
      <c r="C98" s="12" t="str">
        <f t="shared" si="7"/>
        <v>TDF+3TC+EFV600 (300/300/600) - 30 tab</v>
      </c>
      <c r="E98" s="230"/>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356">
        <f t="shared" si="8"/>
        <v>0</v>
      </c>
    </row>
    <row r="99" spans="2:42" x14ac:dyDescent="0.3">
      <c r="B99" s="12"/>
      <c r="C99" s="12" t="str">
        <f t="shared" si="7"/>
        <v>TDF+FTC (300/200) - 30 tab</v>
      </c>
      <c r="E99" s="230"/>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356">
        <f t="shared" si="8"/>
        <v>0</v>
      </c>
    </row>
    <row r="100" spans="2:42" x14ac:dyDescent="0.3">
      <c r="B100" s="12"/>
      <c r="C100" s="12" t="str">
        <f t="shared" si="7"/>
        <v>TDF+FTC+EFV600 (300/200/600) - 30 tab</v>
      </c>
      <c r="E100" s="230"/>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356">
        <f t="shared" si="8"/>
        <v>0</v>
      </c>
    </row>
    <row r="101" spans="2:42" hidden="1" outlineLevel="1" x14ac:dyDescent="0.3">
      <c r="B101" s="12"/>
      <c r="C101" s="12" t="str">
        <f t="shared" si="7"/>
        <v/>
      </c>
      <c r="E101" s="230"/>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356">
        <f t="shared" si="8"/>
        <v>0</v>
      </c>
    </row>
    <row r="102" spans="2:42" hidden="1" outlineLevel="1" x14ac:dyDescent="0.3">
      <c r="B102" s="12"/>
      <c r="C102" s="12" t="str">
        <f t="shared" si="7"/>
        <v/>
      </c>
      <c r="E102" s="230"/>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356">
        <f t="shared" si="8"/>
        <v>0</v>
      </c>
    </row>
    <row r="103" spans="2:42" hidden="1" outlineLevel="1" x14ac:dyDescent="0.3">
      <c r="B103" s="12"/>
      <c r="C103" s="12" t="str">
        <f t="shared" si="7"/>
        <v/>
      </c>
      <c r="E103" s="230"/>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356">
        <f t="shared" si="8"/>
        <v>0</v>
      </c>
    </row>
    <row r="104" spans="2:42" collapsed="1" x14ac:dyDescent="0.3"/>
    <row r="105" spans="2:42" x14ac:dyDescent="0.3">
      <c r="E105" s="2" t="s">
        <v>277</v>
      </c>
    </row>
    <row r="106" spans="2:42" ht="18" x14ac:dyDescent="0.35">
      <c r="B106" s="423" t="s">
        <v>214</v>
      </c>
      <c r="C106" s="425"/>
    </row>
    <row r="107" spans="2:42" x14ac:dyDescent="0.3">
      <c r="E107" s="67" t="s">
        <v>253</v>
      </c>
      <c r="F107" s="67">
        <f t="shared" ref="F107:AO107" si="9">+F6</f>
        <v>0</v>
      </c>
      <c r="G107" s="67">
        <f t="shared" si="9"/>
        <v>31</v>
      </c>
      <c r="H107" s="67">
        <f t="shared" si="9"/>
        <v>62</v>
      </c>
      <c r="I107" s="67">
        <f t="shared" si="9"/>
        <v>93</v>
      </c>
      <c r="J107" s="67">
        <f t="shared" si="9"/>
        <v>123</v>
      </c>
      <c r="K107" s="67">
        <f t="shared" si="9"/>
        <v>154</v>
      </c>
      <c r="L107" s="67">
        <f t="shared" si="9"/>
        <v>184</v>
      </c>
      <c r="M107" s="67">
        <f t="shared" si="9"/>
        <v>215</v>
      </c>
      <c r="N107" s="67">
        <f t="shared" si="9"/>
        <v>246</v>
      </c>
      <c r="O107" s="67">
        <f t="shared" si="9"/>
        <v>276</v>
      </c>
      <c r="P107" s="67">
        <f t="shared" si="9"/>
        <v>307</v>
      </c>
      <c r="Q107" s="67">
        <f t="shared" si="9"/>
        <v>337</v>
      </c>
      <c r="R107" s="67">
        <f t="shared" si="9"/>
        <v>368</v>
      </c>
      <c r="S107" s="67">
        <f t="shared" si="9"/>
        <v>399</v>
      </c>
      <c r="T107" s="67">
        <f t="shared" si="9"/>
        <v>427</v>
      </c>
      <c r="U107" s="67">
        <f t="shared" si="9"/>
        <v>458</v>
      </c>
      <c r="V107" s="67">
        <f t="shared" si="9"/>
        <v>488</v>
      </c>
      <c r="W107" s="67">
        <f t="shared" si="9"/>
        <v>519</v>
      </c>
      <c r="X107" s="67">
        <f t="shared" si="9"/>
        <v>549</v>
      </c>
      <c r="Y107" s="67">
        <f t="shared" si="9"/>
        <v>580</v>
      </c>
      <c r="Z107" s="67">
        <f t="shared" si="9"/>
        <v>611</v>
      </c>
      <c r="AA107" s="67">
        <f t="shared" si="9"/>
        <v>641</v>
      </c>
      <c r="AB107" s="67">
        <f t="shared" si="9"/>
        <v>672</v>
      </c>
      <c r="AC107" s="67">
        <f t="shared" si="9"/>
        <v>702</v>
      </c>
      <c r="AD107" s="67">
        <f t="shared" si="9"/>
        <v>733</v>
      </c>
      <c r="AE107" s="67">
        <f t="shared" si="9"/>
        <v>764</v>
      </c>
      <c r="AF107" s="67">
        <f t="shared" si="9"/>
        <v>792</v>
      </c>
      <c r="AG107" s="67">
        <f t="shared" si="9"/>
        <v>823</v>
      </c>
      <c r="AH107" s="67">
        <f t="shared" si="9"/>
        <v>853</v>
      </c>
      <c r="AI107" s="67">
        <f t="shared" si="9"/>
        <v>884</v>
      </c>
      <c r="AJ107" s="67">
        <f t="shared" si="9"/>
        <v>914</v>
      </c>
      <c r="AK107" s="67">
        <f t="shared" si="9"/>
        <v>945</v>
      </c>
      <c r="AL107" s="67">
        <f t="shared" si="9"/>
        <v>976</v>
      </c>
      <c r="AM107" s="67">
        <f t="shared" si="9"/>
        <v>1006</v>
      </c>
      <c r="AN107" s="67">
        <f t="shared" si="9"/>
        <v>1037</v>
      </c>
      <c r="AO107" s="67">
        <f t="shared" si="9"/>
        <v>1067</v>
      </c>
      <c r="AP107" s="71"/>
    </row>
    <row r="108" spans="2:42" x14ac:dyDescent="0.3">
      <c r="B108" s="119" t="s">
        <v>159</v>
      </c>
      <c r="C108" s="120"/>
      <c r="E108" s="113"/>
      <c r="F108" s="68"/>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70"/>
    </row>
    <row r="109" spans="2:42" x14ac:dyDescent="0.3">
      <c r="B109" s="12"/>
      <c r="C109" s="12" t="str">
        <f>+C8</f>
        <v>3TC (150) - 60 tab</v>
      </c>
      <c r="E109" s="272">
        <f t="shared" ref="E109:E153" si="10">+AP8</f>
        <v>0</v>
      </c>
      <c r="F109" s="114">
        <f ca="1">MAX(0,E109+F59-'7. Consumption'!H9-Wastage!D53)</f>
        <v>0</v>
      </c>
      <c r="G109" s="114">
        <f ca="1">MAX(0,F109+G59-'7. Consumption'!I9-Wastage!E53)</f>
        <v>0</v>
      </c>
      <c r="H109" s="114">
        <f ca="1">MAX(0,G109+H59-'7. Consumption'!J9-Wastage!F53)</f>
        <v>0</v>
      </c>
      <c r="I109" s="114">
        <f ca="1">MAX(0,H109+I59-'7. Consumption'!K9-Wastage!G53)</f>
        <v>0</v>
      </c>
      <c r="J109" s="114">
        <f ca="1">MAX(0,I109+J59-'7. Consumption'!L9-Wastage!H53)</f>
        <v>0</v>
      </c>
      <c r="K109" s="114">
        <f ca="1">MAX(0,J109+K59-'7. Consumption'!M9-Wastage!I53)</f>
        <v>0</v>
      </c>
      <c r="L109" s="114">
        <f ca="1">MAX(0,K109+L59-'7. Consumption'!N9-Wastage!J53)</f>
        <v>0</v>
      </c>
      <c r="M109" s="114">
        <f ca="1">MAX(0,L109+M59-'7. Consumption'!O9-Wastage!K53)</f>
        <v>0</v>
      </c>
      <c r="N109" s="114">
        <f ca="1">MAX(0,M109+N59-'7. Consumption'!P9-Wastage!L53)</f>
        <v>0</v>
      </c>
      <c r="O109" s="114">
        <f ca="1">MAX(0,N109+O59-'7. Consumption'!Q9-Wastage!M53)</f>
        <v>0</v>
      </c>
      <c r="P109" s="114">
        <f ca="1">MAX(0,O109+P59-'7. Consumption'!R9-Wastage!N53)</f>
        <v>0</v>
      </c>
      <c r="Q109" s="114">
        <f ca="1">MAX(0,P109+Q59-'7. Consumption'!S9-Wastage!O53)</f>
        <v>0</v>
      </c>
      <c r="R109" s="114">
        <f ca="1">MAX(0,Q109+R59-'7. Consumption'!T9-Wastage!P53)</f>
        <v>0</v>
      </c>
      <c r="S109" s="114">
        <f ca="1">MAX(0,R109+S59-'7. Consumption'!U9-Wastage!Q53)</f>
        <v>0</v>
      </c>
      <c r="T109" s="114">
        <f ca="1">MAX(0,S109+T59-'7. Consumption'!V9-Wastage!R53)</f>
        <v>0</v>
      </c>
      <c r="U109" s="114">
        <f ca="1">MAX(0,T109+U59-'7. Consumption'!W9-Wastage!S53)</f>
        <v>0</v>
      </c>
      <c r="V109" s="114">
        <f ca="1">MAX(0,U109+V59-'7. Consumption'!X9-Wastage!T53)</f>
        <v>0</v>
      </c>
      <c r="W109" s="114">
        <f ca="1">MAX(0,V109+W59-'7. Consumption'!Y9-Wastage!U53)</f>
        <v>0</v>
      </c>
      <c r="X109" s="114">
        <f ca="1">MAX(0,W109+X59-'7. Consumption'!Z9-Wastage!V53)</f>
        <v>0</v>
      </c>
      <c r="Y109" s="114">
        <f ca="1">MAX(0,X109+Y59-'7. Consumption'!AA9-Wastage!W53)</f>
        <v>0</v>
      </c>
      <c r="Z109" s="114">
        <f ca="1">MAX(0,Y109+Z59-'7. Consumption'!AB9-Wastage!X53)</f>
        <v>0</v>
      </c>
      <c r="AA109" s="114">
        <f ca="1">MAX(0,Z109+AA59-'7. Consumption'!AC9-Wastage!Y53)</f>
        <v>0</v>
      </c>
      <c r="AB109" s="114">
        <f ca="1">MAX(0,AA109+AB59-'7. Consumption'!AD9-Wastage!Z53)</f>
        <v>0</v>
      </c>
      <c r="AC109" s="114">
        <f ca="1">MAX(0,AB109+AC59-'7. Consumption'!AE9-Wastage!AA53)</f>
        <v>0</v>
      </c>
      <c r="AD109" s="114">
        <f ca="1">MAX(0,AC109+AD59-'7. Consumption'!AF9-Wastage!AB53)</f>
        <v>0</v>
      </c>
      <c r="AE109" s="114">
        <f ca="1">MAX(0,AD109+AE59-'7. Consumption'!AG9-Wastage!AC53)</f>
        <v>0</v>
      </c>
      <c r="AF109" s="114">
        <f ca="1">MAX(0,AE109+AF59-'7. Consumption'!AH9-Wastage!AD53)</f>
        <v>0</v>
      </c>
      <c r="AG109" s="114">
        <f ca="1">MAX(0,AF109+AG59-'7. Consumption'!AI9-Wastage!AE53)</f>
        <v>0</v>
      </c>
      <c r="AH109" s="114">
        <f ca="1">MAX(0,AG109+AH59-'7. Consumption'!AJ9-Wastage!AF53)</f>
        <v>0</v>
      </c>
      <c r="AI109" s="114">
        <f ca="1">MAX(0,AH109+AI59-'7. Consumption'!AK9-Wastage!AG53)</f>
        <v>0</v>
      </c>
      <c r="AJ109" s="114">
        <f ca="1">MAX(0,AI109+AJ59-'7. Consumption'!AL9-Wastage!AH53)</f>
        <v>0</v>
      </c>
      <c r="AK109" s="114">
        <f ca="1">MAX(0,AJ109+AK59-'7. Consumption'!AM9-Wastage!AI53)</f>
        <v>0</v>
      </c>
      <c r="AL109" s="114">
        <f ca="1">MAX(0,AK109+AL59-'7. Consumption'!AN9-Wastage!AJ53)</f>
        <v>0</v>
      </c>
      <c r="AM109" s="114">
        <f ca="1">MAX(0,AL109+AM59-'7. Consumption'!AO9-Wastage!AK53)</f>
        <v>0</v>
      </c>
      <c r="AN109" s="114">
        <f ca="1">MAX(0,AM109+AN59-'7. Consumption'!AP9-Wastage!AL53)</f>
        <v>0</v>
      </c>
      <c r="AO109" s="114">
        <f ca="1">MAX(0,AN109+AO59-'7. Consumption'!AQ9-Wastage!AM53)</f>
        <v>0</v>
      </c>
      <c r="AP109" s="70"/>
    </row>
    <row r="110" spans="2:42" x14ac:dyDescent="0.3">
      <c r="B110" s="12"/>
      <c r="C110" s="12" t="str">
        <f t="shared" ref="C110:C153" si="11">+C9</f>
        <v>3TC (300) - 30 tab</v>
      </c>
      <c r="E110" s="164">
        <f t="shared" si="10"/>
        <v>0</v>
      </c>
      <c r="F110" s="114">
        <f ca="1">MAX(0,E110+F60-'7. Consumption'!H10-Wastage!D54)</f>
        <v>0</v>
      </c>
      <c r="G110" s="114">
        <f ca="1">MAX(0,F110+G60-'7. Consumption'!I10-Wastage!E54)</f>
        <v>0</v>
      </c>
      <c r="H110" s="114">
        <f ca="1">MAX(0,G110+H60-'7. Consumption'!J10-Wastage!F54)</f>
        <v>0</v>
      </c>
      <c r="I110" s="114">
        <f ca="1">MAX(0,H110+I60-'7. Consumption'!K10-Wastage!G54)</f>
        <v>0</v>
      </c>
      <c r="J110" s="114">
        <f ca="1">MAX(0,I110+J60-'7. Consumption'!L10-Wastage!H54)</f>
        <v>0</v>
      </c>
      <c r="K110" s="114">
        <f ca="1">MAX(0,J110+K60-'7. Consumption'!M10-Wastage!I54)</f>
        <v>0</v>
      </c>
      <c r="L110" s="114">
        <f ca="1">MAX(0,K110+L60-'7. Consumption'!N10-Wastage!J54)</f>
        <v>0</v>
      </c>
      <c r="M110" s="114">
        <f ca="1">MAX(0,L110+M60-'7. Consumption'!O10-Wastage!K54)</f>
        <v>0</v>
      </c>
      <c r="N110" s="114">
        <f ca="1">MAX(0,M110+N60-'7. Consumption'!P10-Wastage!L54)</f>
        <v>0</v>
      </c>
      <c r="O110" s="114">
        <f ca="1">MAX(0,N110+O60-'7. Consumption'!Q10-Wastage!M54)</f>
        <v>0</v>
      </c>
      <c r="P110" s="114">
        <f ca="1">MAX(0,O110+P60-'7. Consumption'!R10-Wastage!N54)</f>
        <v>0</v>
      </c>
      <c r="Q110" s="114">
        <f ca="1">MAX(0,P110+Q60-'7. Consumption'!S10-Wastage!O54)</f>
        <v>0</v>
      </c>
      <c r="R110" s="114">
        <f ca="1">MAX(0,Q110+R60-'7. Consumption'!T10-Wastage!P54)</f>
        <v>0</v>
      </c>
      <c r="S110" s="114">
        <f ca="1">MAX(0,R110+S60-'7. Consumption'!U10-Wastage!Q54)</f>
        <v>0</v>
      </c>
      <c r="T110" s="114">
        <f ca="1">MAX(0,S110+T60-'7. Consumption'!V10-Wastage!R54)</f>
        <v>0</v>
      </c>
      <c r="U110" s="114">
        <f ca="1">MAX(0,T110+U60-'7. Consumption'!W10-Wastage!S54)</f>
        <v>0</v>
      </c>
      <c r="V110" s="114">
        <f ca="1">MAX(0,U110+V60-'7. Consumption'!X10-Wastage!T54)</f>
        <v>0</v>
      </c>
      <c r="W110" s="114">
        <f ca="1">MAX(0,V110+W60-'7. Consumption'!Y10-Wastage!U54)</f>
        <v>0</v>
      </c>
      <c r="X110" s="114">
        <f ca="1">MAX(0,W110+X60-'7. Consumption'!Z10-Wastage!V54)</f>
        <v>0</v>
      </c>
      <c r="Y110" s="114">
        <f ca="1">MAX(0,X110+Y60-'7. Consumption'!AA10-Wastage!W54)</f>
        <v>0</v>
      </c>
      <c r="Z110" s="114">
        <f ca="1">MAX(0,Y110+Z60-'7. Consumption'!AB10-Wastage!X54)</f>
        <v>0</v>
      </c>
      <c r="AA110" s="114">
        <f ca="1">MAX(0,Z110+AA60-'7. Consumption'!AC10-Wastage!Y54)</f>
        <v>0</v>
      </c>
      <c r="AB110" s="114">
        <f ca="1">MAX(0,AA110+AB60-'7. Consumption'!AD10-Wastage!Z54)</f>
        <v>0</v>
      </c>
      <c r="AC110" s="114">
        <f ca="1">MAX(0,AB110+AC60-'7. Consumption'!AE10-Wastage!AA54)</f>
        <v>0</v>
      </c>
      <c r="AD110" s="114">
        <f ca="1">MAX(0,AC110+AD60-'7. Consumption'!AF10-Wastage!AB54)</f>
        <v>0</v>
      </c>
      <c r="AE110" s="114">
        <f ca="1">MAX(0,AD110+AE60-'7. Consumption'!AG10-Wastage!AC54)</f>
        <v>0</v>
      </c>
      <c r="AF110" s="114">
        <f ca="1">MAX(0,AE110+AF60-'7. Consumption'!AH10-Wastage!AD54)</f>
        <v>0</v>
      </c>
      <c r="AG110" s="114">
        <f ca="1">MAX(0,AF110+AG60-'7. Consumption'!AI10-Wastage!AE54)</f>
        <v>0</v>
      </c>
      <c r="AH110" s="114">
        <f ca="1">MAX(0,AG110+AH60-'7. Consumption'!AJ10-Wastage!AF54)</f>
        <v>0</v>
      </c>
      <c r="AI110" s="114">
        <f ca="1">MAX(0,AH110+AI60-'7. Consumption'!AK10-Wastage!AG54)</f>
        <v>0</v>
      </c>
      <c r="AJ110" s="114">
        <f ca="1">MAX(0,AI110+AJ60-'7. Consumption'!AL10-Wastage!AH54)</f>
        <v>0</v>
      </c>
      <c r="AK110" s="114">
        <f ca="1">MAX(0,AJ110+AK60-'7. Consumption'!AM10-Wastage!AI54)</f>
        <v>0</v>
      </c>
      <c r="AL110" s="114">
        <f ca="1">MAX(0,AK110+AL60-'7. Consumption'!AN10-Wastage!AJ54)</f>
        <v>0</v>
      </c>
      <c r="AM110" s="114">
        <f ca="1">MAX(0,AL110+AM60-'7. Consumption'!AO10-Wastage!AK54)</f>
        <v>0</v>
      </c>
      <c r="AN110" s="114">
        <f ca="1">MAX(0,AM110+AN60-'7. Consumption'!AP10-Wastage!AL54)</f>
        <v>0</v>
      </c>
      <c r="AO110" s="114">
        <f ca="1">MAX(0,AN110+AO60-'7. Consumption'!AQ10-Wastage!AM54)</f>
        <v>0</v>
      </c>
      <c r="AP110" s="70"/>
    </row>
    <row r="111" spans="2:42" x14ac:dyDescent="0.3">
      <c r="B111" s="12"/>
      <c r="C111" s="12" t="str">
        <f t="shared" si="11"/>
        <v>ABC (300) - 60 tab</v>
      </c>
      <c r="E111" s="272">
        <f t="shared" si="10"/>
        <v>0</v>
      </c>
      <c r="F111" s="114">
        <f ca="1">MAX(0,E111+F61-'7. Consumption'!H11-Wastage!D55)</f>
        <v>0</v>
      </c>
      <c r="G111" s="114">
        <f ca="1">MAX(0,F111+G61-'7. Consumption'!I11-Wastage!E55)</f>
        <v>0</v>
      </c>
      <c r="H111" s="114">
        <f ca="1">MAX(0,G111+H61-'7. Consumption'!J11-Wastage!F55)</f>
        <v>0</v>
      </c>
      <c r="I111" s="114">
        <f ca="1">MAX(0,H111+I61-'7. Consumption'!K11-Wastage!G55)</f>
        <v>0</v>
      </c>
      <c r="J111" s="114">
        <f ca="1">MAX(0,I111+J61-'7. Consumption'!L11-Wastage!H55)</f>
        <v>0</v>
      </c>
      <c r="K111" s="114">
        <f ca="1">MAX(0,J111+K61-'7. Consumption'!M11-Wastage!I55)</f>
        <v>0</v>
      </c>
      <c r="L111" s="114">
        <f ca="1">MAX(0,K111+L61-'7. Consumption'!N11-Wastage!J55)</f>
        <v>0</v>
      </c>
      <c r="M111" s="114">
        <f ca="1">MAX(0,L111+M61-'7. Consumption'!O11-Wastage!K55)</f>
        <v>0</v>
      </c>
      <c r="N111" s="114">
        <f ca="1">MAX(0,M111+N61-'7. Consumption'!P11-Wastage!L55)</f>
        <v>0</v>
      </c>
      <c r="O111" s="114">
        <f ca="1">MAX(0,N111+O61-'7. Consumption'!Q11-Wastage!M55)</f>
        <v>0</v>
      </c>
      <c r="P111" s="114">
        <f ca="1">MAX(0,O111+P61-'7. Consumption'!R11-Wastage!N55)</f>
        <v>0</v>
      </c>
      <c r="Q111" s="114">
        <f ca="1">MAX(0,P111+Q61-'7. Consumption'!S11-Wastage!O55)</f>
        <v>0</v>
      </c>
      <c r="R111" s="114">
        <f ca="1">MAX(0,Q111+R61-'7. Consumption'!T11-Wastage!P55)</f>
        <v>0</v>
      </c>
      <c r="S111" s="114">
        <f ca="1">MAX(0,R111+S61-'7. Consumption'!U11-Wastage!Q55)</f>
        <v>0</v>
      </c>
      <c r="T111" s="114">
        <f ca="1">MAX(0,S111+T61-'7. Consumption'!V11-Wastage!R55)</f>
        <v>0</v>
      </c>
      <c r="U111" s="114">
        <f ca="1">MAX(0,T111+U61-'7. Consumption'!W11-Wastage!S55)</f>
        <v>0</v>
      </c>
      <c r="V111" s="114">
        <f ca="1">MAX(0,U111+V61-'7. Consumption'!X11-Wastage!T55)</f>
        <v>0</v>
      </c>
      <c r="W111" s="114">
        <f ca="1">MAX(0,V111+W61-'7. Consumption'!Y11-Wastage!U55)</f>
        <v>0</v>
      </c>
      <c r="X111" s="114">
        <f ca="1">MAX(0,W111+X61-'7. Consumption'!Z11-Wastage!V55)</f>
        <v>0</v>
      </c>
      <c r="Y111" s="114">
        <f ca="1">MAX(0,X111+Y61-'7. Consumption'!AA11-Wastage!W55)</f>
        <v>0</v>
      </c>
      <c r="Z111" s="114">
        <f ca="1">MAX(0,Y111+Z61-'7. Consumption'!AB11-Wastage!X55)</f>
        <v>0</v>
      </c>
      <c r="AA111" s="114">
        <f ca="1">MAX(0,Z111+AA61-'7. Consumption'!AC11-Wastage!Y55)</f>
        <v>0</v>
      </c>
      <c r="AB111" s="114">
        <f ca="1">MAX(0,AA111+AB61-'7. Consumption'!AD11-Wastage!Z55)</f>
        <v>0</v>
      </c>
      <c r="AC111" s="114">
        <f ca="1">MAX(0,AB111+AC61-'7. Consumption'!AE11-Wastage!AA55)</f>
        <v>0</v>
      </c>
      <c r="AD111" s="114">
        <f ca="1">MAX(0,AC111+AD61-'7. Consumption'!AF11-Wastage!AB55)</f>
        <v>0</v>
      </c>
      <c r="AE111" s="114">
        <f ca="1">MAX(0,AD111+AE61-'7. Consumption'!AG11-Wastage!AC55)</f>
        <v>0</v>
      </c>
      <c r="AF111" s="114">
        <f ca="1">MAX(0,AE111+AF61-'7. Consumption'!AH11-Wastage!AD55)</f>
        <v>0</v>
      </c>
      <c r="AG111" s="114">
        <f ca="1">MAX(0,AF111+AG61-'7. Consumption'!AI11-Wastage!AE55)</f>
        <v>0</v>
      </c>
      <c r="AH111" s="114">
        <f ca="1">MAX(0,AG111+AH61-'7. Consumption'!AJ11-Wastage!AF55)</f>
        <v>0</v>
      </c>
      <c r="AI111" s="114">
        <f ca="1">MAX(0,AH111+AI61-'7. Consumption'!AK11-Wastage!AG55)</f>
        <v>0</v>
      </c>
      <c r="AJ111" s="114">
        <f ca="1">MAX(0,AI111+AJ61-'7. Consumption'!AL11-Wastage!AH55)</f>
        <v>0</v>
      </c>
      <c r="AK111" s="114">
        <f ca="1">MAX(0,AJ111+AK61-'7. Consumption'!AM11-Wastage!AI55)</f>
        <v>0</v>
      </c>
      <c r="AL111" s="114">
        <f ca="1">MAX(0,AK111+AL61-'7. Consumption'!AN11-Wastage!AJ55)</f>
        <v>0</v>
      </c>
      <c r="AM111" s="114">
        <f ca="1">MAX(0,AL111+AM61-'7. Consumption'!AO11-Wastage!AK55)</f>
        <v>0</v>
      </c>
      <c r="AN111" s="114">
        <f ca="1">MAX(0,AM111+AN61-'7. Consumption'!AP11-Wastage!AL55)</f>
        <v>0</v>
      </c>
      <c r="AO111" s="114">
        <f ca="1">MAX(0,AN111+AO61-'7. Consumption'!AQ11-Wastage!AM55)</f>
        <v>0</v>
      </c>
      <c r="AP111" s="70"/>
    </row>
    <row r="112" spans="2:42" x14ac:dyDescent="0.3">
      <c r="B112" s="12"/>
      <c r="C112" s="12" t="str">
        <f t="shared" si="11"/>
        <v>ABC+3TC (600/300) - 30 tab</v>
      </c>
      <c r="E112" s="272">
        <f t="shared" si="10"/>
        <v>0</v>
      </c>
      <c r="F112" s="114">
        <f ca="1">MAX(0,E112+F62-'7. Consumption'!H12-Wastage!D56)</f>
        <v>0</v>
      </c>
      <c r="G112" s="114">
        <f ca="1">MAX(0,F112+G62-'7. Consumption'!I12-Wastage!E56)</f>
        <v>0</v>
      </c>
      <c r="H112" s="114">
        <f ca="1">MAX(0,G112+H62-'7. Consumption'!J12-Wastage!F56)</f>
        <v>0</v>
      </c>
      <c r="I112" s="114">
        <f ca="1">MAX(0,H112+I62-'7. Consumption'!K12-Wastage!G56)</f>
        <v>0</v>
      </c>
      <c r="J112" s="114">
        <f ca="1">MAX(0,I112+J62-'7. Consumption'!L12-Wastage!H56)</f>
        <v>0</v>
      </c>
      <c r="K112" s="114">
        <f ca="1">MAX(0,J112+K62-'7. Consumption'!M12-Wastage!I56)</f>
        <v>0</v>
      </c>
      <c r="L112" s="114">
        <f ca="1">MAX(0,K112+L62-'7. Consumption'!N12-Wastage!J56)</f>
        <v>0</v>
      </c>
      <c r="M112" s="114">
        <f ca="1">MAX(0,L112+M62-'7. Consumption'!O12-Wastage!K56)</f>
        <v>0</v>
      </c>
      <c r="N112" s="114">
        <f ca="1">MAX(0,M112+N62-'7. Consumption'!P12-Wastage!L56)</f>
        <v>0</v>
      </c>
      <c r="O112" s="114">
        <f ca="1">MAX(0,N112+O62-'7. Consumption'!Q12-Wastage!M56)</f>
        <v>0</v>
      </c>
      <c r="P112" s="114">
        <f ca="1">MAX(0,O112+P62-'7. Consumption'!R12-Wastage!N56)</f>
        <v>0</v>
      </c>
      <c r="Q112" s="114">
        <f ca="1">MAX(0,P112+Q62-'7. Consumption'!S12-Wastage!O56)</f>
        <v>0</v>
      </c>
      <c r="R112" s="114">
        <f ca="1">MAX(0,Q112+R62-'7. Consumption'!T12-Wastage!P56)</f>
        <v>0</v>
      </c>
      <c r="S112" s="114">
        <f ca="1">MAX(0,R112+S62-'7. Consumption'!U12-Wastage!Q56)</f>
        <v>0</v>
      </c>
      <c r="T112" s="114">
        <f ca="1">MAX(0,S112+T62-'7. Consumption'!V12-Wastage!R56)</f>
        <v>0</v>
      </c>
      <c r="U112" s="114">
        <f ca="1">MAX(0,T112+U62-'7. Consumption'!W12-Wastage!S56)</f>
        <v>0</v>
      </c>
      <c r="V112" s="114">
        <f ca="1">MAX(0,U112+V62-'7. Consumption'!X12-Wastage!T56)</f>
        <v>0</v>
      </c>
      <c r="W112" s="114">
        <f ca="1">MAX(0,V112+W62-'7. Consumption'!Y12-Wastage!U56)</f>
        <v>0</v>
      </c>
      <c r="X112" s="114">
        <f ca="1">MAX(0,W112+X62-'7. Consumption'!Z12-Wastage!V56)</f>
        <v>0</v>
      </c>
      <c r="Y112" s="114">
        <f ca="1">MAX(0,X112+Y62-'7. Consumption'!AA12-Wastage!W56)</f>
        <v>0</v>
      </c>
      <c r="Z112" s="114">
        <f ca="1">MAX(0,Y112+Z62-'7. Consumption'!AB12-Wastage!X56)</f>
        <v>0</v>
      </c>
      <c r="AA112" s="114">
        <f ca="1">MAX(0,Z112+AA62-'7. Consumption'!AC12-Wastage!Y56)</f>
        <v>0</v>
      </c>
      <c r="AB112" s="114">
        <f ca="1">MAX(0,AA112+AB62-'7. Consumption'!AD12-Wastage!Z56)</f>
        <v>0</v>
      </c>
      <c r="AC112" s="114">
        <f ca="1">MAX(0,AB112+AC62-'7. Consumption'!AE12-Wastage!AA56)</f>
        <v>0</v>
      </c>
      <c r="AD112" s="114">
        <f ca="1">MAX(0,AC112+AD62-'7. Consumption'!AF12-Wastage!AB56)</f>
        <v>0</v>
      </c>
      <c r="AE112" s="114">
        <f ca="1">MAX(0,AD112+AE62-'7. Consumption'!AG12-Wastage!AC56)</f>
        <v>0</v>
      </c>
      <c r="AF112" s="114">
        <f ca="1">MAX(0,AE112+AF62-'7. Consumption'!AH12-Wastage!AD56)</f>
        <v>0</v>
      </c>
      <c r="AG112" s="114">
        <f ca="1">MAX(0,AF112+AG62-'7. Consumption'!AI12-Wastage!AE56)</f>
        <v>0</v>
      </c>
      <c r="AH112" s="114">
        <f ca="1">MAX(0,AG112+AH62-'7. Consumption'!AJ12-Wastage!AF56)</f>
        <v>0</v>
      </c>
      <c r="AI112" s="114">
        <f ca="1">MAX(0,AH112+AI62-'7. Consumption'!AK12-Wastage!AG56)</f>
        <v>0</v>
      </c>
      <c r="AJ112" s="114">
        <f ca="1">MAX(0,AI112+AJ62-'7. Consumption'!AL12-Wastage!AH56)</f>
        <v>0</v>
      </c>
      <c r="AK112" s="114">
        <f ca="1">MAX(0,AJ112+AK62-'7. Consumption'!AM12-Wastage!AI56)</f>
        <v>0</v>
      </c>
      <c r="AL112" s="114">
        <f ca="1">MAX(0,AK112+AL62-'7. Consumption'!AN12-Wastage!AJ56)</f>
        <v>0</v>
      </c>
      <c r="AM112" s="114">
        <f ca="1">MAX(0,AL112+AM62-'7. Consumption'!AO12-Wastage!AK56)</f>
        <v>0</v>
      </c>
      <c r="AN112" s="114">
        <f ca="1">MAX(0,AM112+AN62-'7. Consumption'!AP12-Wastage!AL56)</f>
        <v>0</v>
      </c>
      <c r="AO112" s="114">
        <f ca="1">MAX(0,AN112+AO62-'7. Consumption'!AQ12-Wastage!AM56)</f>
        <v>0</v>
      </c>
      <c r="AP112" s="70"/>
    </row>
    <row r="113" spans="2:42" x14ac:dyDescent="0.3">
      <c r="B113" s="12"/>
      <c r="C113" s="12" t="str">
        <f t="shared" si="11"/>
        <v>ABC+3TC+DTG (600/300/50) - 30 tab</v>
      </c>
      <c r="E113" s="272">
        <f t="shared" si="10"/>
        <v>0</v>
      </c>
      <c r="F113" s="114">
        <f ca="1">MAX(0,E113+F63-'7. Consumption'!H13-Wastage!D57)</f>
        <v>0</v>
      </c>
      <c r="G113" s="114">
        <f ca="1">MAX(0,F113+G63-'7. Consumption'!I13-Wastage!E57)</f>
        <v>0</v>
      </c>
      <c r="H113" s="114">
        <f ca="1">MAX(0,G113+H63-'7. Consumption'!J13-Wastage!F57)</f>
        <v>0</v>
      </c>
      <c r="I113" s="114">
        <f ca="1">MAX(0,H113+I63-'7. Consumption'!K13-Wastage!G57)</f>
        <v>0</v>
      </c>
      <c r="J113" s="114">
        <f ca="1">MAX(0,I113+J63-'7. Consumption'!L13-Wastage!H57)</f>
        <v>0</v>
      </c>
      <c r="K113" s="114">
        <f ca="1">MAX(0,J113+K63-'7. Consumption'!M13-Wastage!I57)</f>
        <v>0</v>
      </c>
      <c r="L113" s="114">
        <f ca="1">MAX(0,K113+L63-'7. Consumption'!N13-Wastage!J57)</f>
        <v>0</v>
      </c>
      <c r="M113" s="114">
        <f ca="1">MAX(0,L113+M63-'7. Consumption'!O13-Wastage!K57)</f>
        <v>0</v>
      </c>
      <c r="N113" s="114">
        <f ca="1">MAX(0,M113+N63-'7. Consumption'!P13-Wastage!L57)</f>
        <v>0</v>
      </c>
      <c r="O113" s="114">
        <f ca="1">MAX(0,N113+O63-'7. Consumption'!Q13-Wastage!M57)</f>
        <v>0</v>
      </c>
      <c r="P113" s="114">
        <f ca="1">MAX(0,O113+P63-'7. Consumption'!R13-Wastage!N57)</f>
        <v>0</v>
      </c>
      <c r="Q113" s="114">
        <f ca="1">MAX(0,P113+Q63-'7. Consumption'!S13-Wastage!O57)</f>
        <v>0</v>
      </c>
      <c r="R113" s="114">
        <f ca="1">MAX(0,Q113+R63-'7. Consumption'!T13-Wastage!P57)</f>
        <v>0</v>
      </c>
      <c r="S113" s="114">
        <f ca="1">MAX(0,R113+S63-'7. Consumption'!U13-Wastage!Q57)</f>
        <v>0</v>
      </c>
      <c r="T113" s="114">
        <f ca="1">MAX(0,S113+T63-'7. Consumption'!V13-Wastage!R57)</f>
        <v>0</v>
      </c>
      <c r="U113" s="114">
        <f ca="1">MAX(0,T113+U63-'7. Consumption'!W13-Wastage!S57)</f>
        <v>0</v>
      </c>
      <c r="V113" s="114">
        <f ca="1">MAX(0,U113+V63-'7. Consumption'!X13-Wastage!T57)</f>
        <v>0</v>
      </c>
      <c r="W113" s="114">
        <f ca="1">MAX(0,V113+W63-'7. Consumption'!Y13-Wastage!U57)</f>
        <v>0</v>
      </c>
      <c r="X113" s="114">
        <f ca="1">MAX(0,W113+X63-'7. Consumption'!Z13-Wastage!V57)</f>
        <v>0</v>
      </c>
      <c r="Y113" s="114">
        <f ca="1">MAX(0,X113+Y63-'7. Consumption'!AA13-Wastage!W57)</f>
        <v>0</v>
      </c>
      <c r="Z113" s="114">
        <f ca="1">MAX(0,Y113+Z63-'7. Consumption'!AB13-Wastage!X57)</f>
        <v>0</v>
      </c>
      <c r="AA113" s="114">
        <f ca="1">MAX(0,Z113+AA63-'7. Consumption'!AC13-Wastage!Y57)</f>
        <v>0</v>
      </c>
      <c r="AB113" s="114">
        <f ca="1">MAX(0,AA113+AB63-'7. Consumption'!AD13-Wastage!Z57)</f>
        <v>0</v>
      </c>
      <c r="AC113" s="114">
        <f ca="1">MAX(0,AB113+AC63-'7. Consumption'!AE13-Wastage!AA57)</f>
        <v>0</v>
      </c>
      <c r="AD113" s="114">
        <f ca="1">MAX(0,AC113+AD63-'7. Consumption'!AF13-Wastage!AB57)</f>
        <v>0</v>
      </c>
      <c r="AE113" s="114">
        <f ca="1">MAX(0,AD113+AE63-'7. Consumption'!AG13-Wastage!AC57)</f>
        <v>0</v>
      </c>
      <c r="AF113" s="114">
        <f ca="1">MAX(0,AE113+AF63-'7. Consumption'!AH13-Wastage!AD57)</f>
        <v>0</v>
      </c>
      <c r="AG113" s="114">
        <f ca="1">MAX(0,AF113+AG63-'7. Consumption'!AI13-Wastage!AE57)</f>
        <v>0</v>
      </c>
      <c r="AH113" s="114">
        <f ca="1">MAX(0,AG113+AH63-'7. Consumption'!AJ13-Wastage!AF57)</f>
        <v>0</v>
      </c>
      <c r="AI113" s="114">
        <f ca="1">MAX(0,AH113+AI63-'7. Consumption'!AK13-Wastage!AG57)</f>
        <v>0</v>
      </c>
      <c r="AJ113" s="114">
        <f ca="1">MAX(0,AI113+AJ63-'7. Consumption'!AL13-Wastage!AH57)</f>
        <v>0</v>
      </c>
      <c r="AK113" s="114">
        <f ca="1">MAX(0,AJ113+AK63-'7. Consumption'!AM13-Wastage!AI57)</f>
        <v>0</v>
      </c>
      <c r="AL113" s="114">
        <f ca="1">MAX(0,AK113+AL63-'7. Consumption'!AN13-Wastage!AJ57)</f>
        <v>0</v>
      </c>
      <c r="AM113" s="114">
        <f ca="1">MAX(0,AL113+AM63-'7. Consumption'!AO13-Wastage!AK57)</f>
        <v>0</v>
      </c>
      <c r="AN113" s="114">
        <f ca="1">MAX(0,AM113+AN63-'7. Consumption'!AP13-Wastage!AL57)</f>
        <v>0</v>
      </c>
      <c r="AO113" s="114">
        <f ca="1">MAX(0,AN113+AO63-'7. Consumption'!AQ13-Wastage!AM57)</f>
        <v>0</v>
      </c>
      <c r="AP113" s="70"/>
    </row>
    <row r="114" spans="2:42" x14ac:dyDescent="0.3">
      <c r="B114" s="12"/>
      <c r="C114" s="12" t="str">
        <f t="shared" si="11"/>
        <v>ATV/r (300/100) - 30 tab</v>
      </c>
      <c r="E114" s="272">
        <f t="shared" si="10"/>
        <v>0</v>
      </c>
      <c r="F114" s="114">
        <f ca="1">MAX(0,E114+F64-'7. Consumption'!H14-Wastage!D58)</f>
        <v>0</v>
      </c>
      <c r="G114" s="114">
        <f ca="1">MAX(0,F114+G64-'7. Consumption'!I14-Wastage!E58)</f>
        <v>0</v>
      </c>
      <c r="H114" s="114">
        <f ca="1">MAX(0,G114+H64-'7. Consumption'!J14-Wastage!F58)</f>
        <v>0</v>
      </c>
      <c r="I114" s="114">
        <f ca="1">MAX(0,H114+I64-'7. Consumption'!K14-Wastage!G58)</f>
        <v>0</v>
      </c>
      <c r="J114" s="114">
        <f ca="1">MAX(0,I114+J64-'7. Consumption'!L14-Wastage!H58)</f>
        <v>0</v>
      </c>
      <c r="K114" s="114">
        <f ca="1">MAX(0,J114+K64-'7. Consumption'!M14-Wastage!I58)</f>
        <v>0</v>
      </c>
      <c r="L114" s="114">
        <f ca="1">MAX(0,K114+L64-'7. Consumption'!N14-Wastage!J58)</f>
        <v>0</v>
      </c>
      <c r="M114" s="114">
        <f ca="1">MAX(0,L114+M64-'7. Consumption'!O14-Wastage!K58)</f>
        <v>0</v>
      </c>
      <c r="N114" s="114">
        <f ca="1">MAX(0,M114+N64-'7. Consumption'!P14-Wastage!L58)</f>
        <v>0</v>
      </c>
      <c r="O114" s="114">
        <f ca="1">MAX(0,N114+O64-'7. Consumption'!Q14-Wastage!M58)</f>
        <v>0</v>
      </c>
      <c r="P114" s="114">
        <f ca="1">MAX(0,O114+P64-'7. Consumption'!R14-Wastage!N58)</f>
        <v>0</v>
      </c>
      <c r="Q114" s="114">
        <f ca="1">MAX(0,P114+Q64-'7. Consumption'!S14-Wastage!O58)</f>
        <v>0</v>
      </c>
      <c r="R114" s="114">
        <f ca="1">MAX(0,Q114+R64-'7. Consumption'!T14-Wastage!P58)</f>
        <v>0</v>
      </c>
      <c r="S114" s="114">
        <f ca="1">MAX(0,R114+S64-'7. Consumption'!U14-Wastage!Q58)</f>
        <v>0</v>
      </c>
      <c r="T114" s="114">
        <f ca="1">MAX(0,S114+T64-'7. Consumption'!V14-Wastage!R58)</f>
        <v>0</v>
      </c>
      <c r="U114" s="114">
        <f ca="1">MAX(0,T114+U64-'7. Consumption'!W14-Wastage!S58)</f>
        <v>0</v>
      </c>
      <c r="V114" s="114">
        <f ca="1">MAX(0,U114+V64-'7. Consumption'!X14-Wastage!T58)</f>
        <v>0</v>
      </c>
      <c r="W114" s="114">
        <f ca="1">MAX(0,V114+W64-'7. Consumption'!Y14-Wastage!U58)</f>
        <v>0</v>
      </c>
      <c r="X114" s="114">
        <f ca="1">MAX(0,W114+X64-'7. Consumption'!Z14-Wastage!V58)</f>
        <v>0</v>
      </c>
      <c r="Y114" s="114">
        <f ca="1">MAX(0,X114+Y64-'7. Consumption'!AA14-Wastage!W58)</f>
        <v>0</v>
      </c>
      <c r="Z114" s="114">
        <f ca="1">MAX(0,Y114+Z64-'7. Consumption'!AB14-Wastage!X58)</f>
        <v>0</v>
      </c>
      <c r="AA114" s="114">
        <f ca="1">MAX(0,Z114+AA64-'7. Consumption'!AC14-Wastage!Y58)</f>
        <v>0</v>
      </c>
      <c r="AB114" s="114">
        <f ca="1">MAX(0,AA114+AB64-'7. Consumption'!AD14-Wastage!Z58)</f>
        <v>0</v>
      </c>
      <c r="AC114" s="114">
        <f ca="1">MAX(0,AB114+AC64-'7. Consumption'!AE14-Wastage!AA58)</f>
        <v>0</v>
      </c>
      <c r="AD114" s="114">
        <f ca="1">MAX(0,AC114+AD64-'7. Consumption'!AF14-Wastage!AB58)</f>
        <v>0</v>
      </c>
      <c r="AE114" s="114">
        <f ca="1">MAX(0,AD114+AE64-'7. Consumption'!AG14-Wastage!AC58)</f>
        <v>0</v>
      </c>
      <c r="AF114" s="114">
        <f ca="1">MAX(0,AE114+AF64-'7. Consumption'!AH14-Wastage!AD58)</f>
        <v>0</v>
      </c>
      <c r="AG114" s="114">
        <f ca="1">MAX(0,AF114+AG64-'7. Consumption'!AI14-Wastage!AE58)</f>
        <v>0</v>
      </c>
      <c r="AH114" s="114">
        <f ca="1">MAX(0,AG114+AH64-'7. Consumption'!AJ14-Wastage!AF58)</f>
        <v>0</v>
      </c>
      <c r="AI114" s="114">
        <f ca="1">MAX(0,AH114+AI64-'7. Consumption'!AK14-Wastage!AG58)</f>
        <v>0</v>
      </c>
      <c r="AJ114" s="114">
        <f ca="1">MAX(0,AI114+AJ64-'7. Consumption'!AL14-Wastage!AH58)</f>
        <v>0</v>
      </c>
      <c r="AK114" s="114">
        <f ca="1">MAX(0,AJ114+AK64-'7. Consumption'!AM14-Wastage!AI58)</f>
        <v>0</v>
      </c>
      <c r="AL114" s="114">
        <f ca="1">MAX(0,AK114+AL64-'7. Consumption'!AN14-Wastage!AJ58)</f>
        <v>0</v>
      </c>
      <c r="AM114" s="114">
        <f ca="1">MAX(0,AL114+AM64-'7. Consumption'!AO14-Wastage!AK58)</f>
        <v>0</v>
      </c>
      <c r="AN114" s="114">
        <f ca="1">MAX(0,AM114+AN64-'7. Consumption'!AP14-Wastage!AL58)</f>
        <v>0</v>
      </c>
      <c r="AO114" s="114">
        <f ca="1">MAX(0,AN114+AO64-'7. Consumption'!AQ14-Wastage!AM58)</f>
        <v>0</v>
      </c>
      <c r="AP114" s="70"/>
    </row>
    <row r="115" spans="2:42" x14ac:dyDescent="0.3">
      <c r="B115" s="12"/>
      <c r="C115" s="12" t="str">
        <f t="shared" si="11"/>
        <v>AZT (300) - 60 tab</v>
      </c>
      <c r="E115" s="272">
        <f t="shared" si="10"/>
        <v>0</v>
      </c>
      <c r="F115" s="114">
        <f ca="1">MAX(0,E115+F65-'7. Consumption'!H15-Wastage!D59)</f>
        <v>0</v>
      </c>
      <c r="G115" s="114">
        <f ca="1">MAX(0,F115+G65-'7. Consumption'!I15-Wastage!E59)</f>
        <v>0</v>
      </c>
      <c r="H115" s="114">
        <f ca="1">MAX(0,G115+H65-'7. Consumption'!J15-Wastage!F59)</f>
        <v>0</v>
      </c>
      <c r="I115" s="114">
        <f ca="1">MAX(0,H115+I65-'7. Consumption'!K15-Wastage!G59)</f>
        <v>0</v>
      </c>
      <c r="J115" s="114">
        <f ca="1">MAX(0,I115+J65-'7. Consumption'!L15-Wastage!H59)</f>
        <v>0</v>
      </c>
      <c r="K115" s="114">
        <f ca="1">MAX(0,J115+K65-'7. Consumption'!M15-Wastage!I59)</f>
        <v>0</v>
      </c>
      <c r="L115" s="114">
        <f ca="1">MAX(0,K115+L65-'7. Consumption'!N15-Wastage!J59)</f>
        <v>0</v>
      </c>
      <c r="M115" s="114">
        <f ca="1">MAX(0,L115+M65-'7. Consumption'!O15-Wastage!K59)</f>
        <v>0</v>
      </c>
      <c r="N115" s="114">
        <f ca="1">MAX(0,M115+N65-'7. Consumption'!P15-Wastage!L59)</f>
        <v>0</v>
      </c>
      <c r="O115" s="114">
        <f ca="1">MAX(0,N115+O65-'7. Consumption'!Q15-Wastage!M59)</f>
        <v>0</v>
      </c>
      <c r="P115" s="114">
        <f ca="1">MAX(0,O115+P65-'7. Consumption'!R15-Wastage!N59)</f>
        <v>0</v>
      </c>
      <c r="Q115" s="114">
        <f ca="1">MAX(0,P115+Q65-'7. Consumption'!S15-Wastage!O59)</f>
        <v>0</v>
      </c>
      <c r="R115" s="114">
        <f ca="1">MAX(0,Q115+R65-'7. Consumption'!T15-Wastage!P59)</f>
        <v>0</v>
      </c>
      <c r="S115" s="114">
        <f ca="1">MAX(0,R115+S65-'7. Consumption'!U15-Wastage!Q59)</f>
        <v>0</v>
      </c>
      <c r="T115" s="114">
        <f ca="1">MAX(0,S115+T65-'7. Consumption'!V15-Wastage!R59)</f>
        <v>0</v>
      </c>
      <c r="U115" s="114">
        <f ca="1">MAX(0,T115+U65-'7. Consumption'!W15-Wastage!S59)</f>
        <v>0</v>
      </c>
      <c r="V115" s="114">
        <f ca="1">MAX(0,U115+V65-'7. Consumption'!X15-Wastage!T59)</f>
        <v>0</v>
      </c>
      <c r="W115" s="114">
        <f ca="1">MAX(0,V115+W65-'7. Consumption'!Y15-Wastage!U59)</f>
        <v>0</v>
      </c>
      <c r="X115" s="114">
        <f ca="1">MAX(0,W115+X65-'7. Consumption'!Z15-Wastage!V59)</f>
        <v>0</v>
      </c>
      <c r="Y115" s="114">
        <f ca="1">MAX(0,X115+Y65-'7. Consumption'!AA15-Wastage!W59)</f>
        <v>0</v>
      </c>
      <c r="Z115" s="114">
        <f ca="1">MAX(0,Y115+Z65-'7. Consumption'!AB15-Wastage!X59)</f>
        <v>0</v>
      </c>
      <c r="AA115" s="114">
        <f ca="1">MAX(0,Z115+AA65-'7. Consumption'!AC15-Wastage!Y59)</f>
        <v>0</v>
      </c>
      <c r="AB115" s="114">
        <f ca="1">MAX(0,AA115+AB65-'7. Consumption'!AD15-Wastage!Z59)</f>
        <v>0</v>
      </c>
      <c r="AC115" s="114">
        <f ca="1">MAX(0,AB115+AC65-'7. Consumption'!AE15-Wastage!AA59)</f>
        <v>0</v>
      </c>
      <c r="AD115" s="114">
        <f ca="1">MAX(0,AC115+AD65-'7. Consumption'!AF15-Wastage!AB59)</f>
        <v>0</v>
      </c>
      <c r="AE115" s="114">
        <f ca="1">MAX(0,AD115+AE65-'7. Consumption'!AG15-Wastage!AC59)</f>
        <v>0</v>
      </c>
      <c r="AF115" s="114">
        <f ca="1">MAX(0,AE115+AF65-'7. Consumption'!AH15-Wastage!AD59)</f>
        <v>0</v>
      </c>
      <c r="AG115" s="114">
        <f ca="1">MAX(0,AF115+AG65-'7. Consumption'!AI15-Wastage!AE59)</f>
        <v>0</v>
      </c>
      <c r="AH115" s="114">
        <f ca="1">MAX(0,AG115+AH65-'7. Consumption'!AJ15-Wastage!AF59)</f>
        <v>0</v>
      </c>
      <c r="AI115" s="114">
        <f ca="1">MAX(0,AH115+AI65-'7. Consumption'!AK15-Wastage!AG59)</f>
        <v>0</v>
      </c>
      <c r="AJ115" s="114">
        <f ca="1">MAX(0,AI115+AJ65-'7. Consumption'!AL15-Wastage!AH59)</f>
        <v>0</v>
      </c>
      <c r="AK115" s="114">
        <f ca="1">MAX(0,AJ115+AK65-'7. Consumption'!AM15-Wastage!AI59)</f>
        <v>0</v>
      </c>
      <c r="AL115" s="114">
        <f ca="1">MAX(0,AK115+AL65-'7. Consumption'!AN15-Wastage!AJ59)</f>
        <v>0</v>
      </c>
      <c r="AM115" s="114">
        <f ca="1">MAX(0,AL115+AM65-'7. Consumption'!AO15-Wastage!AK59)</f>
        <v>0</v>
      </c>
      <c r="AN115" s="114">
        <f ca="1">MAX(0,AM115+AN65-'7. Consumption'!AP15-Wastage!AL59)</f>
        <v>0</v>
      </c>
      <c r="AO115" s="114">
        <f ca="1">MAX(0,AN115+AO65-'7. Consumption'!AQ15-Wastage!AM59)</f>
        <v>0</v>
      </c>
      <c r="AP115" s="70"/>
    </row>
    <row r="116" spans="2:42" x14ac:dyDescent="0.3">
      <c r="B116" s="12"/>
      <c r="C116" s="12" t="str">
        <f t="shared" si="11"/>
        <v>AZT+3TC (300/150) - 60 tab</v>
      </c>
      <c r="E116" s="272">
        <f t="shared" si="10"/>
        <v>0</v>
      </c>
      <c r="F116" s="114">
        <f ca="1">MAX(0,E116+F66-'7. Consumption'!H16-Wastage!D60)</f>
        <v>0</v>
      </c>
      <c r="G116" s="114">
        <f ca="1">MAX(0,F116+G66-'7. Consumption'!I16-Wastage!E60)</f>
        <v>0</v>
      </c>
      <c r="H116" s="114">
        <f ca="1">MAX(0,G116+H66-'7. Consumption'!J16-Wastage!F60)</f>
        <v>0</v>
      </c>
      <c r="I116" s="114">
        <f ca="1">MAX(0,H116+I66-'7. Consumption'!K16-Wastage!G60)</f>
        <v>0</v>
      </c>
      <c r="J116" s="114">
        <f ca="1">MAX(0,I116+J66-'7. Consumption'!L16-Wastage!H60)</f>
        <v>0</v>
      </c>
      <c r="K116" s="114">
        <f ca="1">MAX(0,J116+K66-'7. Consumption'!M16-Wastage!I60)</f>
        <v>0</v>
      </c>
      <c r="L116" s="114">
        <f ca="1">MAX(0,K116+L66-'7. Consumption'!N16-Wastage!J60)</f>
        <v>0</v>
      </c>
      <c r="M116" s="114">
        <f ca="1">MAX(0,L116+M66-'7. Consumption'!O16-Wastage!K60)</f>
        <v>0</v>
      </c>
      <c r="N116" s="114">
        <f ca="1">MAX(0,M116+N66-'7. Consumption'!P16-Wastage!L60)</f>
        <v>0</v>
      </c>
      <c r="O116" s="114">
        <f ca="1">MAX(0,N116+O66-'7. Consumption'!Q16-Wastage!M60)</f>
        <v>0</v>
      </c>
      <c r="P116" s="114">
        <f ca="1">MAX(0,O116+P66-'7. Consumption'!R16-Wastage!N60)</f>
        <v>0</v>
      </c>
      <c r="Q116" s="114">
        <f ca="1">MAX(0,P116+Q66-'7. Consumption'!S16-Wastage!O60)</f>
        <v>0</v>
      </c>
      <c r="R116" s="114">
        <f ca="1">MAX(0,Q116+R66-'7. Consumption'!T16-Wastage!P60)</f>
        <v>0</v>
      </c>
      <c r="S116" s="114">
        <f ca="1">MAX(0,R116+S66-'7. Consumption'!U16-Wastage!Q60)</f>
        <v>0</v>
      </c>
      <c r="T116" s="114">
        <f ca="1">MAX(0,S116+T66-'7. Consumption'!V16-Wastage!R60)</f>
        <v>0</v>
      </c>
      <c r="U116" s="114">
        <f ca="1">MAX(0,T116+U66-'7. Consumption'!W16-Wastage!S60)</f>
        <v>0</v>
      </c>
      <c r="V116" s="114">
        <f ca="1">MAX(0,U116+V66-'7. Consumption'!X16-Wastage!T60)</f>
        <v>0</v>
      </c>
      <c r="W116" s="114">
        <f ca="1">MAX(0,V116+W66-'7. Consumption'!Y16-Wastage!U60)</f>
        <v>0</v>
      </c>
      <c r="X116" s="114">
        <f ca="1">MAX(0,W116+X66-'7. Consumption'!Z16-Wastage!V60)</f>
        <v>0</v>
      </c>
      <c r="Y116" s="114">
        <f ca="1">MAX(0,X116+Y66-'7. Consumption'!AA16-Wastage!W60)</f>
        <v>0</v>
      </c>
      <c r="Z116" s="114">
        <f ca="1">MAX(0,Y116+Z66-'7. Consumption'!AB16-Wastage!X60)</f>
        <v>0</v>
      </c>
      <c r="AA116" s="114">
        <f ca="1">MAX(0,Z116+AA66-'7. Consumption'!AC16-Wastage!Y60)</f>
        <v>0</v>
      </c>
      <c r="AB116" s="114">
        <f ca="1">MAX(0,AA116+AB66-'7. Consumption'!AD16-Wastage!Z60)</f>
        <v>0</v>
      </c>
      <c r="AC116" s="114">
        <f ca="1">MAX(0,AB116+AC66-'7. Consumption'!AE16-Wastage!AA60)</f>
        <v>0</v>
      </c>
      <c r="AD116" s="114">
        <f ca="1">MAX(0,AC116+AD66-'7. Consumption'!AF16-Wastage!AB60)</f>
        <v>0</v>
      </c>
      <c r="AE116" s="114">
        <f ca="1">MAX(0,AD116+AE66-'7. Consumption'!AG16-Wastage!AC60)</f>
        <v>0</v>
      </c>
      <c r="AF116" s="114">
        <f ca="1">MAX(0,AE116+AF66-'7. Consumption'!AH16-Wastage!AD60)</f>
        <v>0</v>
      </c>
      <c r="AG116" s="114">
        <f ca="1">MAX(0,AF116+AG66-'7. Consumption'!AI16-Wastage!AE60)</f>
        <v>0</v>
      </c>
      <c r="AH116" s="114">
        <f ca="1">MAX(0,AG116+AH66-'7. Consumption'!AJ16-Wastage!AF60)</f>
        <v>0</v>
      </c>
      <c r="AI116" s="114">
        <f ca="1">MAX(0,AH116+AI66-'7. Consumption'!AK16-Wastage!AG60)</f>
        <v>0</v>
      </c>
      <c r="AJ116" s="114">
        <f ca="1">MAX(0,AI116+AJ66-'7. Consumption'!AL16-Wastage!AH60)</f>
        <v>0</v>
      </c>
      <c r="AK116" s="114">
        <f ca="1">MAX(0,AJ116+AK66-'7. Consumption'!AM16-Wastage!AI60)</f>
        <v>0</v>
      </c>
      <c r="AL116" s="114">
        <f ca="1">MAX(0,AK116+AL66-'7. Consumption'!AN16-Wastage!AJ60)</f>
        <v>0</v>
      </c>
      <c r="AM116" s="114">
        <f ca="1">MAX(0,AL116+AM66-'7. Consumption'!AO16-Wastage!AK60)</f>
        <v>0</v>
      </c>
      <c r="AN116" s="114">
        <f ca="1">MAX(0,AM116+AN66-'7. Consumption'!AP16-Wastage!AL60)</f>
        <v>0</v>
      </c>
      <c r="AO116" s="114">
        <f ca="1">MAX(0,AN116+AO66-'7. Consumption'!AQ16-Wastage!AM60)</f>
        <v>0</v>
      </c>
      <c r="AP116" s="70"/>
    </row>
    <row r="117" spans="2:42" x14ac:dyDescent="0.3">
      <c r="B117" s="12"/>
      <c r="C117" s="12" t="str">
        <f t="shared" si="11"/>
        <v>AZT+3TC+ABC (300/150/300) - 60 tab</v>
      </c>
      <c r="E117" s="272">
        <f t="shared" si="10"/>
        <v>0</v>
      </c>
      <c r="F117" s="114">
        <f ca="1">MAX(0,E117+F67-'7. Consumption'!H17-Wastage!D61)</f>
        <v>0</v>
      </c>
      <c r="G117" s="114">
        <f ca="1">MAX(0,F117+G67-'7. Consumption'!I17-Wastage!E61)</f>
        <v>0</v>
      </c>
      <c r="H117" s="114">
        <f ca="1">MAX(0,G117+H67-'7. Consumption'!J17-Wastage!F61)</f>
        <v>0</v>
      </c>
      <c r="I117" s="114">
        <f ca="1">MAX(0,H117+I67-'7. Consumption'!K17-Wastage!G61)</f>
        <v>0</v>
      </c>
      <c r="J117" s="114">
        <f ca="1">MAX(0,I117+J67-'7. Consumption'!L17-Wastage!H61)</f>
        <v>0</v>
      </c>
      <c r="K117" s="114">
        <f ca="1">MAX(0,J117+K67-'7. Consumption'!M17-Wastage!I61)</f>
        <v>0</v>
      </c>
      <c r="L117" s="114">
        <f ca="1">MAX(0,K117+L67-'7. Consumption'!N17-Wastage!J61)</f>
        <v>0</v>
      </c>
      <c r="M117" s="114">
        <f ca="1">MAX(0,L117+M67-'7. Consumption'!O17-Wastage!K61)</f>
        <v>0</v>
      </c>
      <c r="N117" s="114">
        <f ca="1">MAX(0,M117+N67-'7. Consumption'!P17-Wastage!L61)</f>
        <v>0</v>
      </c>
      <c r="O117" s="114">
        <f ca="1">MAX(0,N117+O67-'7. Consumption'!Q17-Wastage!M61)</f>
        <v>0</v>
      </c>
      <c r="P117" s="114">
        <f ca="1">MAX(0,O117+P67-'7. Consumption'!R17-Wastage!N61)</f>
        <v>0</v>
      </c>
      <c r="Q117" s="114">
        <f ca="1">MAX(0,P117+Q67-'7. Consumption'!S17-Wastage!O61)</f>
        <v>0</v>
      </c>
      <c r="R117" s="114">
        <f ca="1">MAX(0,Q117+R67-'7. Consumption'!T17-Wastage!P61)</f>
        <v>0</v>
      </c>
      <c r="S117" s="114">
        <f ca="1">MAX(0,R117+S67-'7. Consumption'!U17-Wastage!Q61)</f>
        <v>0</v>
      </c>
      <c r="T117" s="114">
        <f ca="1">MAX(0,S117+T67-'7. Consumption'!V17-Wastage!R61)</f>
        <v>0</v>
      </c>
      <c r="U117" s="114">
        <f ca="1">MAX(0,T117+U67-'7. Consumption'!W17-Wastage!S61)</f>
        <v>0</v>
      </c>
      <c r="V117" s="114">
        <f ca="1">MAX(0,U117+V67-'7. Consumption'!X17-Wastage!T61)</f>
        <v>0</v>
      </c>
      <c r="W117" s="114">
        <f ca="1">MAX(0,V117+W67-'7. Consumption'!Y17-Wastage!U61)</f>
        <v>0</v>
      </c>
      <c r="X117" s="114">
        <f ca="1">MAX(0,W117+X67-'7. Consumption'!Z17-Wastage!V61)</f>
        <v>0</v>
      </c>
      <c r="Y117" s="114">
        <f ca="1">MAX(0,X117+Y67-'7. Consumption'!AA17-Wastage!W61)</f>
        <v>0</v>
      </c>
      <c r="Z117" s="114">
        <f ca="1">MAX(0,Y117+Z67-'7. Consumption'!AB17-Wastage!X61)</f>
        <v>0</v>
      </c>
      <c r="AA117" s="114">
        <f ca="1">MAX(0,Z117+AA67-'7. Consumption'!AC17-Wastage!Y61)</f>
        <v>0</v>
      </c>
      <c r="AB117" s="114">
        <f ca="1">MAX(0,AA117+AB67-'7. Consumption'!AD17-Wastage!Z61)</f>
        <v>0</v>
      </c>
      <c r="AC117" s="114">
        <f ca="1">MAX(0,AB117+AC67-'7. Consumption'!AE17-Wastage!AA61)</f>
        <v>0</v>
      </c>
      <c r="AD117" s="114">
        <f ca="1">MAX(0,AC117+AD67-'7. Consumption'!AF17-Wastage!AB61)</f>
        <v>0</v>
      </c>
      <c r="AE117" s="114">
        <f ca="1">MAX(0,AD117+AE67-'7. Consumption'!AG17-Wastage!AC61)</f>
        <v>0</v>
      </c>
      <c r="AF117" s="114">
        <f ca="1">MAX(0,AE117+AF67-'7. Consumption'!AH17-Wastage!AD61)</f>
        <v>0</v>
      </c>
      <c r="AG117" s="114">
        <f ca="1">MAX(0,AF117+AG67-'7. Consumption'!AI17-Wastage!AE61)</f>
        <v>0</v>
      </c>
      <c r="AH117" s="114">
        <f ca="1">MAX(0,AG117+AH67-'7. Consumption'!AJ17-Wastage!AF61)</f>
        <v>0</v>
      </c>
      <c r="AI117" s="114">
        <f ca="1">MAX(0,AH117+AI67-'7. Consumption'!AK17-Wastage!AG61)</f>
        <v>0</v>
      </c>
      <c r="AJ117" s="114">
        <f ca="1">MAX(0,AI117+AJ67-'7. Consumption'!AL17-Wastage!AH61)</f>
        <v>0</v>
      </c>
      <c r="AK117" s="114">
        <f ca="1">MAX(0,AJ117+AK67-'7. Consumption'!AM17-Wastage!AI61)</f>
        <v>0</v>
      </c>
      <c r="AL117" s="114">
        <f ca="1">MAX(0,AK117+AL67-'7. Consumption'!AN17-Wastage!AJ61)</f>
        <v>0</v>
      </c>
      <c r="AM117" s="114">
        <f ca="1">MAX(0,AL117+AM67-'7. Consumption'!AO17-Wastage!AK61)</f>
        <v>0</v>
      </c>
      <c r="AN117" s="114">
        <f ca="1">MAX(0,AM117+AN67-'7. Consumption'!AP17-Wastage!AL61)</f>
        <v>0</v>
      </c>
      <c r="AO117" s="114">
        <f ca="1">MAX(0,AN117+AO67-'7. Consumption'!AQ17-Wastage!AM61)</f>
        <v>0</v>
      </c>
      <c r="AP117" s="70"/>
    </row>
    <row r="118" spans="2:42" x14ac:dyDescent="0.3">
      <c r="B118" s="12"/>
      <c r="C118" s="12" t="str">
        <f t="shared" si="11"/>
        <v>AZT+3TC+NVP (300/150/200) - 60 tab</v>
      </c>
      <c r="E118" s="272">
        <f t="shared" si="10"/>
        <v>0</v>
      </c>
      <c r="F118" s="114">
        <f ca="1">MAX(0,E118+F68-'7. Consumption'!H18-Wastage!D62)</f>
        <v>0</v>
      </c>
      <c r="G118" s="114">
        <f ca="1">MAX(0,F118+G68-'7. Consumption'!I18-Wastage!E62)</f>
        <v>0</v>
      </c>
      <c r="H118" s="114">
        <f ca="1">MAX(0,G118+H68-'7. Consumption'!J18-Wastage!F62)</f>
        <v>0</v>
      </c>
      <c r="I118" s="114">
        <f ca="1">MAX(0,H118+I68-'7. Consumption'!K18-Wastage!G62)</f>
        <v>0</v>
      </c>
      <c r="J118" s="114">
        <f ca="1">MAX(0,I118+J68-'7. Consumption'!L18-Wastage!H62)</f>
        <v>0</v>
      </c>
      <c r="K118" s="114">
        <f ca="1">MAX(0,J118+K68-'7. Consumption'!M18-Wastage!I62)</f>
        <v>0</v>
      </c>
      <c r="L118" s="114">
        <f ca="1">MAX(0,K118+L68-'7. Consumption'!N18-Wastage!J62)</f>
        <v>0</v>
      </c>
      <c r="M118" s="114">
        <f ca="1">MAX(0,L118+M68-'7. Consumption'!O18-Wastage!K62)</f>
        <v>0</v>
      </c>
      <c r="N118" s="114">
        <f ca="1">MAX(0,M118+N68-'7. Consumption'!P18-Wastage!L62)</f>
        <v>0</v>
      </c>
      <c r="O118" s="114">
        <f ca="1">MAX(0,N118+O68-'7. Consumption'!Q18-Wastage!M62)</f>
        <v>0</v>
      </c>
      <c r="P118" s="114">
        <f ca="1">MAX(0,O118+P68-'7. Consumption'!R18-Wastage!N62)</f>
        <v>0</v>
      </c>
      <c r="Q118" s="114">
        <f ca="1">MAX(0,P118+Q68-'7. Consumption'!S18-Wastage!O62)</f>
        <v>0</v>
      </c>
      <c r="R118" s="114">
        <f ca="1">MAX(0,Q118+R68-'7. Consumption'!T18-Wastage!P62)</f>
        <v>0</v>
      </c>
      <c r="S118" s="114">
        <f ca="1">MAX(0,R118+S68-'7. Consumption'!U18-Wastage!Q62)</f>
        <v>0</v>
      </c>
      <c r="T118" s="114">
        <f ca="1">MAX(0,S118+T68-'7. Consumption'!V18-Wastage!R62)</f>
        <v>0</v>
      </c>
      <c r="U118" s="114">
        <f ca="1">MAX(0,T118+U68-'7. Consumption'!W18-Wastage!S62)</f>
        <v>0</v>
      </c>
      <c r="V118" s="114">
        <f ca="1">MAX(0,U118+V68-'7. Consumption'!X18-Wastage!T62)</f>
        <v>0</v>
      </c>
      <c r="W118" s="114">
        <f ca="1">MAX(0,V118+W68-'7. Consumption'!Y18-Wastage!U62)</f>
        <v>0</v>
      </c>
      <c r="X118" s="114">
        <f ca="1">MAX(0,W118+X68-'7. Consumption'!Z18-Wastage!V62)</f>
        <v>0</v>
      </c>
      <c r="Y118" s="114">
        <f ca="1">MAX(0,X118+Y68-'7. Consumption'!AA18-Wastage!W62)</f>
        <v>0</v>
      </c>
      <c r="Z118" s="114">
        <f ca="1">MAX(0,Y118+Z68-'7. Consumption'!AB18-Wastage!X62)</f>
        <v>0</v>
      </c>
      <c r="AA118" s="114">
        <f ca="1">MAX(0,Z118+AA68-'7. Consumption'!AC18-Wastage!Y62)</f>
        <v>0</v>
      </c>
      <c r="AB118" s="114">
        <f ca="1">MAX(0,AA118+AB68-'7. Consumption'!AD18-Wastage!Z62)</f>
        <v>0</v>
      </c>
      <c r="AC118" s="114">
        <f ca="1">MAX(0,AB118+AC68-'7. Consumption'!AE18-Wastage!AA62)</f>
        <v>0</v>
      </c>
      <c r="AD118" s="114">
        <f ca="1">MAX(0,AC118+AD68-'7. Consumption'!AF18-Wastage!AB62)</f>
        <v>0</v>
      </c>
      <c r="AE118" s="114">
        <f ca="1">MAX(0,AD118+AE68-'7. Consumption'!AG18-Wastage!AC62)</f>
        <v>0</v>
      </c>
      <c r="AF118" s="114">
        <f ca="1">MAX(0,AE118+AF68-'7. Consumption'!AH18-Wastage!AD62)</f>
        <v>0</v>
      </c>
      <c r="AG118" s="114">
        <f ca="1">MAX(0,AF118+AG68-'7. Consumption'!AI18-Wastage!AE62)</f>
        <v>0</v>
      </c>
      <c r="AH118" s="114">
        <f ca="1">MAX(0,AG118+AH68-'7. Consumption'!AJ18-Wastage!AF62)</f>
        <v>0</v>
      </c>
      <c r="AI118" s="114">
        <f ca="1">MAX(0,AH118+AI68-'7. Consumption'!AK18-Wastage!AG62)</f>
        <v>0</v>
      </c>
      <c r="AJ118" s="114">
        <f ca="1">MAX(0,AI118+AJ68-'7. Consumption'!AL18-Wastage!AH62)</f>
        <v>0</v>
      </c>
      <c r="AK118" s="114">
        <f ca="1">MAX(0,AJ118+AK68-'7. Consumption'!AM18-Wastage!AI62)</f>
        <v>0</v>
      </c>
      <c r="AL118" s="114">
        <f ca="1">MAX(0,AK118+AL68-'7. Consumption'!AN18-Wastage!AJ62)</f>
        <v>0</v>
      </c>
      <c r="AM118" s="114">
        <f ca="1">MAX(0,AL118+AM68-'7. Consumption'!AO18-Wastage!AK62)</f>
        <v>0</v>
      </c>
      <c r="AN118" s="114">
        <f ca="1">MAX(0,AM118+AN68-'7. Consumption'!AP18-Wastage!AL62)</f>
        <v>0</v>
      </c>
      <c r="AO118" s="114">
        <f ca="1">MAX(0,AN118+AO68-'7. Consumption'!AQ18-Wastage!AM62)</f>
        <v>0</v>
      </c>
      <c r="AP118" s="70"/>
    </row>
    <row r="119" spans="2:42" x14ac:dyDescent="0.3">
      <c r="B119" s="12"/>
      <c r="C119" s="12" t="str">
        <f t="shared" si="11"/>
        <v>DRV (300) - 240 tab</v>
      </c>
      <c r="E119" s="272">
        <f t="shared" si="10"/>
        <v>0</v>
      </c>
      <c r="F119" s="114">
        <f ca="1">MAX(0,E119+F69-'7. Consumption'!H19-Wastage!D63)</f>
        <v>0</v>
      </c>
      <c r="G119" s="114">
        <f ca="1">MAX(0,F119+G69-'7. Consumption'!I19-Wastage!E63)</f>
        <v>0</v>
      </c>
      <c r="H119" s="114">
        <f ca="1">MAX(0,G119+H69-'7. Consumption'!J19-Wastage!F63)</f>
        <v>0</v>
      </c>
      <c r="I119" s="114">
        <f ca="1">MAX(0,H119+I69-'7. Consumption'!K19-Wastage!G63)</f>
        <v>0</v>
      </c>
      <c r="J119" s="114">
        <f ca="1">MAX(0,I119+J69-'7. Consumption'!L19-Wastage!H63)</f>
        <v>0</v>
      </c>
      <c r="K119" s="114">
        <f ca="1">MAX(0,J119+K69-'7. Consumption'!M19-Wastage!I63)</f>
        <v>0</v>
      </c>
      <c r="L119" s="114">
        <f ca="1">MAX(0,K119+L69-'7. Consumption'!N19-Wastage!J63)</f>
        <v>0</v>
      </c>
      <c r="M119" s="114">
        <f ca="1">MAX(0,L119+M69-'7. Consumption'!O19-Wastage!K63)</f>
        <v>0</v>
      </c>
      <c r="N119" s="114">
        <f ca="1">MAX(0,M119+N69-'7. Consumption'!P19-Wastage!L63)</f>
        <v>0</v>
      </c>
      <c r="O119" s="114">
        <f ca="1">MAX(0,N119+O69-'7. Consumption'!Q19-Wastage!M63)</f>
        <v>0</v>
      </c>
      <c r="P119" s="114">
        <f ca="1">MAX(0,O119+P69-'7. Consumption'!R19-Wastage!N63)</f>
        <v>0</v>
      </c>
      <c r="Q119" s="114">
        <f ca="1">MAX(0,P119+Q69-'7. Consumption'!S19-Wastage!O63)</f>
        <v>0</v>
      </c>
      <c r="R119" s="114">
        <f ca="1">MAX(0,Q119+R69-'7. Consumption'!T19-Wastage!P63)</f>
        <v>0</v>
      </c>
      <c r="S119" s="114">
        <f ca="1">MAX(0,R119+S69-'7. Consumption'!U19-Wastage!Q63)</f>
        <v>0</v>
      </c>
      <c r="T119" s="114">
        <f ca="1">MAX(0,S119+T69-'7. Consumption'!V19-Wastage!R63)</f>
        <v>0</v>
      </c>
      <c r="U119" s="114">
        <f ca="1">MAX(0,T119+U69-'7. Consumption'!W19-Wastage!S63)</f>
        <v>0</v>
      </c>
      <c r="V119" s="114">
        <f ca="1">MAX(0,U119+V69-'7. Consumption'!X19-Wastage!T63)</f>
        <v>0</v>
      </c>
      <c r="W119" s="114">
        <f ca="1">MAX(0,V119+W69-'7. Consumption'!Y19-Wastage!U63)</f>
        <v>0</v>
      </c>
      <c r="X119" s="114">
        <f ca="1">MAX(0,W119+X69-'7. Consumption'!Z19-Wastage!V63)</f>
        <v>0</v>
      </c>
      <c r="Y119" s="114">
        <f ca="1">MAX(0,X119+Y69-'7. Consumption'!AA19-Wastage!W63)</f>
        <v>0</v>
      </c>
      <c r="Z119" s="114">
        <f ca="1">MAX(0,Y119+Z69-'7. Consumption'!AB19-Wastage!X63)</f>
        <v>0</v>
      </c>
      <c r="AA119" s="114">
        <f ca="1">MAX(0,Z119+AA69-'7. Consumption'!AC19-Wastage!Y63)</f>
        <v>0</v>
      </c>
      <c r="AB119" s="114">
        <f ca="1">MAX(0,AA119+AB69-'7. Consumption'!AD19-Wastage!Z63)</f>
        <v>0</v>
      </c>
      <c r="AC119" s="114">
        <f ca="1">MAX(0,AB119+AC69-'7. Consumption'!AE19-Wastage!AA63)</f>
        <v>0</v>
      </c>
      <c r="AD119" s="114">
        <f ca="1">MAX(0,AC119+AD69-'7. Consumption'!AF19-Wastage!AB63)</f>
        <v>0</v>
      </c>
      <c r="AE119" s="114">
        <f ca="1">MAX(0,AD119+AE69-'7. Consumption'!AG19-Wastage!AC63)</f>
        <v>0</v>
      </c>
      <c r="AF119" s="114">
        <f ca="1">MAX(0,AE119+AF69-'7. Consumption'!AH19-Wastage!AD63)</f>
        <v>0</v>
      </c>
      <c r="AG119" s="114">
        <f ca="1">MAX(0,AF119+AG69-'7. Consumption'!AI19-Wastage!AE63)</f>
        <v>0</v>
      </c>
      <c r="AH119" s="114">
        <f ca="1">MAX(0,AG119+AH69-'7. Consumption'!AJ19-Wastage!AF63)</f>
        <v>0</v>
      </c>
      <c r="AI119" s="114">
        <f ca="1">MAX(0,AH119+AI69-'7. Consumption'!AK19-Wastage!AG63)</f>
        <v>0</v>
      </c>
      <c r="AJ119" s="114">
        <f ca="1">MAX(0,AI119+AJ69-'7. Consumption'!AL19-Wastage!AH63)</f>
        <v>0</v>
      </c>
      <c r="AK119" s="114">
        <f ca="1">MAX(0,AJ119+AK69-'7. Consumption'!AM19-Wastage!AI63)</f>
        <v>0</v>
      </c>
      <c r="AL119" s="114">
        <f ca="1">MAX(0,AK119+AL69-'7. Consumption'!AN19-Wastage!AJ63)</f>
        <v>0</v>
      </c>
      <c r="AM119" s="114">
        <f ca="1">MAX(0,AL119+AM69-'7. Consumption'!AO19-Wastage!AK63)</f>
        <v>0</v>
      </c>
      <c r="AN119" s="114">
        <f ca="1">MAX(0,AM119+AN69-'7. Consumption'!AP19-Wastage!AL63)</f>
        <v>0</v>
      </c>
      <c r="AO119" s="114">
        <f ca="1">MAX(0,AN119+AO69-'7. Consumption'!AQ19-Wastage!AM63)</f>
        <v>0</v>
      </c>
      <c r="AP119" s="70"/>
    </row>
    <row r="120" spans="2:42" x14ac:dyDescent="0.3">
      <c r="B120" s="12"/>
      <c r="C120" s="12" t="str">
        <f t="shared" si="11"/>
        <v>DRV (400) - 60 tab</v>
      </c>
      <c r="E120" s="272">
        <f t="shared" si="10"/>
        <v>0</v>
      </c>
      <c r="F120" s="114">
        <f ca="1">MAX(0,E120+F70-'7. Consumption'!H20-Wastage!D64)</f>
        <v>0</v>
      </c>
      <c r="G120" s="114">
        <f ca="1">MAX(0,F120+G70-'7. Consumption'!I20-Wastage!E64)</f>
        <v>0</v>
      </c>
      <c r="H120" s="114">
        <f ca="1">MAX(0,G120+H70-'7. Consumption'!J20-Wastage!F64)</f>
        <v>0</v>
      </c>
      <c r="I120" s="114">
        <f ca="1">MAX(0,H120+I70-'7. Consumption'!K20-Wastage!G64)</f>
        <v>0</v>
      </c>
      <c r="J120" s="114">
        <f ca="1">MAX(0,I120+J70-'7. Consumption'!L20-Wastage!H64)</f>
        <v>0</v>
      </c>
      <c r="K120" s="114">
        <f ca="1">MAX(0,J120+K70-'7. Consumption'!M20-Wastage!I64)</f>
        <v>0</v>
      </c>
      <c r="L120" s="114">
        <f ca="1">MAX(0,K120+L70-'7. Consumption'!N20-Wastage!J64)</f>
        <v>0</v>
      </c>
      <c r="M120" s="114">
        <f ca="1">MAX(0,L120+M70-'7. Consumption'!O20-Wastage!K64)</f>
        <v>0</v>
      </c>
      <c r="N120" s="114">
        <f ca="1">MAX(0,M120+N70-'7. Consumption'!P20-Wastage!L64)</f>
        <v>0</v>
      </c>
      <c r="O120" s="114">
        <f ca="1">MAX(0,N120+O70-'7. Consumption'!Q20-Wastage!M64)</f>
        <v>0</v>
      </c>
      <c r="P120" s="114">
        <f ca="1">MAX(0,O120+P70-'7. Consumption'!R20-Wastage!N64)</f>
        <v>0</v>
      </c>
      <c r="Q120" s="114">
        <f ca="1">MAX(0,P120+Q70-'7. Consumption'!S20-Wastage!O64)</f>
        <v>0</v>
      </c>
      <c r="R120" s="114">
        <f ca="1">MAX(0,Q120+R70-'7. Consumption'!T20-Wastage!P64)</f>
        <v>0</v>
      </c>
      <c r="S120" s="114">
        <f ca="1">MAX(0,R120+S70-'7. Consumption'!U20-Wastage!Q64)</f>
        <v>0</v>
      </c>
      <c r="T120" s="114">
        <f ca="1">MAX(0,S120+T70-'7. Consumption'!V20-Wastage!R64)</f>
        <v>0</v>
      </c>
      <c r="U120" s="114">
        <f ca="1">MAX(0,T120+U70-'7. Consumption'!W20-Wastage!S64)</f>
        <v>0</v>
      </c>
      <c r="V120" s="114">
        <f ca="1">MAX(0,U120+V70-'7. Consumption'!X20-Wastage!T64)</f>
        <v>0</v>
      </c>
      <c r="W120" s="114">
        <f ca="1">MAX(0,V120+W70-'7. Consumption'!Y20-Wastage!U64)</f>
        <v>0</v>
      </c>
      <c r="X120" s="114">
        <f ca="1">MAX(0,W120+X70-'7. Consumption'!Z20-Wastage!V64)</f>
        <v>0</v>
      </c>
      <c r="Y120" s="114">
        <f ca="1">MAX(0,X120+Y70-'7. Consumption'!AA20-Wastage!W64)</f>
        <v>0</v>
      </c>
      <c r="Z120" s="114">
        <f ca="1">MAX(0,Y120+Z70-'7. Consumption'!AB20-Wastage!X64)</f>
        <v>0</v>
      </c>
      <c r="AA120" s="114">
        <f ca="1">MAX(0,Z120+AA70-'7. Consumption'!AC20-Wastage!Y64)</f>
        <v>0</v>
      </c>
      <c r="AB120" s="114">
        <f ca="1">MAX(0,AA120+AB70-'7. Consumption'!AD20-Wastage!Z64)</f>
        <v>0</v>
      </c>
      <c r="AC120" s="114">
        <f ca="1">MAX(0,AB120+AC70-'7. Consumption'!AE20-Wastage!AA64)</f>
        <v>0</v>
      </c>
      <c r="AD120" s="114">
        <f ca="1">MAX(0,AC120+AD70-'7. Consumption'!AF20-Wastage!AB64)</f>
        <v>0</v>
      </c>
      <c r="AE120" s="114">
        <f ca="1">MAX(0,AD120+AE70-'7. Consumption'!AG20-Wastage!AC64)</f>
        <v>0</v>
      </c>
      <c r="AF120" s="114">
        <f ca="1">MAX(0,AE120+AF70-'7. Consumption'!AH20-Wastage!AD64)</f>
        <v>0</v>
      </c>
      <c r="AG120" s="114">
        <f ca="1">MAX(0,AF120+AG70-'7. Consumption'!AI20-Wastage!AE64)</f>
        <v>0</v>
      </c>
      <c r="AH120" s="114">
        <f ca="1">MAX(0,AG120+AH70-'7. Consumption'!AJ20-Wastage!AF64)</f>
        <v>0</v>
      </c>
      <c r="AI120" s="114">
        <f ca="1">MAX(0,AH120+AI70-'7. Consumption'!AK20-Wastage!AG64)</f>
        <v>0</v>
      </c>
      <c r="AJ120" s="114">
        <f ca="1">MAX(0,AI120+AJ70-'7. Consumption'!AL20-Wastage!AH64)</f>
        <v>0</v>
      </c>
      <c r="AK120" s="114">
        <f ca="1">MAX(0,AJ120+AK70-'7. Consumption'!AM20-Wastage!AI64)</f>
        <v>0</v>
      </c>
      <c r="AL120" s="114">
        <f ca="1">MAX(0,AK120+AL70-'7. Consumption'!AN20-Wastage!AJ64)</f>
        <v>0</v>
      </c>
      <c r="AM120" s="114">
        <f ca="1">MAX(0,AL120+AM70-'7. Consumption'!AO20-Wastage!AK64)</f>
        <v>0</v>
      </c>
      <c r="AN120" s="114">
        <f ca="1">MAX(0,AM120+AN70-'7. Consumption'!AP20-Wastage!AL64)</f>
        <v>0</v>
      </c>
      <c r="AO120" s="114">
        <f ca="1">MAX(0,AN120+AO70-'7. Consumption'!AQ20-Wastage!AM64)</f>
        <v>0</v>
      </c>
      <c r="AP120" s="70"/>
    </row>
    <row r="121" spans="2:42" x14ac:dyDescent="0.3">
      <c r="B121" s="12"/>
      <c r="C121" s="12" t="str">
        <f t="shared" si="11"/>
        <v>DRV (600) - 60 tab</v>
      </c>
      <c r="E121" s="164">
        <f t="shared" si="10"/>
        <v>0</v>
      </c>
      <c r="F121" s="114">
        <f ca="1">MAX(0,E121+F71-'7. Consumption'!H21-Wastage!D65)</f>
        <v>0</v>
      </c>
      <c r="G121" s="114">
        <f ca="1">MAX(0,F121+G71-'7. Consumption'!I21-Wastage!E65)</f>
        <v>0</v>
      </c>
      <c r="H121" s="114">
        <f ca="1">MAX(0,G121+H71-'7. Consumption'!J21-Wastage!F65)</f>
        <v>0</v>
      </c>
      <c r="I121" s="114">
        <f ca="1">MAX(0,H121+I71-'7. Consumption'!K21-Wastage!G65)</f>
        <v>0</v>
      </c>
      <c r="J121" s="114">
        <f ca="1">MAX(0,I121+J71-'7. Consumption'!L21-Wastage!H65)</f>
        <v>0</v>
      </c>
      <c r="K121" s="114">
        <f ca="1">MAX(0,J121+K71-'7. Consumption'!M21-Wastage!I65)</f>
        <v>0</v>
      </c>
      <c r="L121" s="114">
        <f ca="1">MAX(0,K121+L71-'7. Consumption'!N21-Wastage!J65)</f>
        <v>0</v>
      </c>
      <c r="M121" s="114">
        <f ca="1">MAX(0,L121+M71-'7. Consumption'!O21-Wastage!K65)</f>
        <v>0</v>
      </c>
      <c r="N121" s="114">
        <f ca="1">MAX(0,M121+N71-'7. Consumption'!P21-Wastage!L65)</f>
        <v>0</v>
      </c>
      <c r="O121" s="114">
        <f ca="1">MAX(0,N121+O71-'7. Consumption'!Q21-Wastage!M65)</f>
        <v>0</v>
      </c>
      <c r="P121" s="114">
        <f ca="1">MAX(0,O121+P71-'7. Consumption'!R21-Wastage!N65)</f>
        <v>0</v>
      </c>
      <c r="Q121" s="114">
        <f ca="1">MAX(0,P121+Q71-'7. Consumption'!S21-Wastage!O65)</f>
        <v>0</v>
      </c>
      <c r="R121" s="114">
        <f ca="1">MAX(0,Q121+R71-'7. Consumption'!T21-Wastage!P65)</f>
        <v>0</v>
      </c>
      <c r="S121" s="114">
        <f ca="1">MAX(0,R121+S71-'7. Consumption'!U21-Wastage!Q65)</f>
        <v>0</v>
      </c>
      <c r="T121" s="114">
        <f ca="1">MAX(0,S121+T71-'7. Consumption'!V21-Wastage!R65)</f>
        <v>0</v>
      </c>
      <c r="U121" s="114">
        <f ca="1">MAX(0,T121+U71-'7. Consumption'!W21-Wastage!S65)</f>
        <v>0</v>
      </c>
      <c r="V121" s="114">
        <f ca="1">MAX(0,U121+V71-'7. Consumption'!X21-Wastage!T65)</f>
        <v>0</v>
      </c>
      <c r="W121" s="114">
        <f ca="1">MAX(0,V121+W71-'7. Consumption'!Y21-Wastage!U65)</f>
        <v>0</v>
      </c>
      <c r="X121" s="114">
        <f ca="1">MAX(0,W121+X71-'7. Consumption'!Z21-Wastage!V65)</f>
        <v>0</v>
      </c>
      <c r="Y121" s="114">
        <f ca="1">MAX(0,X121+Y71-'7. Consumption'!AA21-Wastage!W65)</f>
        <v>0</v>
      </c>
      <c r="Z121" s="114">
        <f ca="1">MAX(0,Y121+Z71-'7. Consumption'!AB21-Wastage!X65)</f>
        <v>0</v>
      </c>
      <c r="AA121" s="114">
        <f ca="1">MAX(0,Z121+AA71-'7. Consumption'!AC21-Wastage!Y65)</f>
        <v>0</v>
      </c>
      <c r="AB121" s="114">
        <f ca="1">MAX(0,AA121+AB71-'7. Consumption'!AD21-Wastage!Z65)</f>
        <v>0</v>
      </c>
      <c r="AC121" s="114">
        <f ca="1">MAX(0,AB121+AC71-'7. Consumption'!AE21-Wastage!AA65)</f>
        <v>0</v>
      </c>
      <c r="AD121" s="114">
        <f ca="1">MAX(0,AC121+AD71-'7. Consumption'!AF21-Wastage!AB65)</f>
        <v>0</v>
      </c>
      <c r="AE121" s="114">
        <f ca="1">MAX(0,AD121+AE71-'7. Consumption'!AG21-Wastage!AC65)</f>
        <v>0</v>
      </c>
      <c r="AF121" s="114">
        <f ca="1">MAX(0,AE121+AF71-'7. Consumption'!AH21-Wastage!AD65)</f>
        <v>0</v>
      </c>
      <c r="AG121" s="114">
        <f ca="1">MAX(0,AF121+AG71-'7. Consumption'!AI21-Wastage!AE65)</f>
        <v>0</v>
      </c>
      <c r="AH121" s="114">
        <f ca="1">MAX(0,AG121+AH71-'7. Consumption'!AJ21-Wastage!AF65)</f>
        <v>0</v>
      </c>
      <c r="AI121" s="114">
        <f ca="1">MAX(0,AH121+AI71-'7. Consumption'!AK21-Wastage!AG65)</f>
        <v>0</v>
      </c>
      <c r="AJ121" s="114">
        <f ca="1">MAX(0,AI121+AJ71-'7. Consumption'!AL21-Wastage!AH65)</f>
        <v>0</v>
      </c>
      <c r="AK121" s="114">
        <f ca="1">MAX(0,AJ121+AK71-'7. Consumption'!AM21-Wastage!AI65)</f>
        <v>0</v>
      </c>
      <c r="AL121" s="114">
        <f ca="1">MAX(0,AK121+AL71-'7. Consumption'!AN21-Wastage!AJ65)</f>
        <v>0</v>
      </c>
      <c r="AM121" s="114">
        <f ca="1">MAX(0,AL121+AM71-'7. Consumption'!AO21-Wastage!AK65)</f>
        <v>0</v>
      </c>
      <c r="AN121" s="114">
        <f ca="1">MAX(0,AM121+AN71-'7. Consumption'!AP21-Wastage!AL65)</f>
        <v>0</v>
      </c>
      <c r="AO121" s="114">
        <f ca="1">MAX(0,AN121+AO71-'7. Consumption'!AQ21-Wastage!AM65)</f>
        <v>0</v>
      </c>
      <c r="AP121" s="70"/>
    </row>
    <row r="122" spans="2:42" x14ac:dyDescent="0.3">
      <c r="B122" s="12"/>
      <c r="C122" s="12" t="str">
        <f t="shared" si="11"/>
        <v>DRV (800) - 60 tab</v>
      </c>
      <c r="E122" s="164">
        <f t="shared" si="10"/>
        <v>0</v>
      </c>
      <c r="F122" s="114">
        <f ca="1">MAX(0,E122+F72-'7. Consumption'!H22-Wastage!D66)</f>
        <v>0</v>
      </c>
      <c r="G122" s="114">
        <f ca="1">MAX(0,F122+G72-'7. Consumption'!I22-Wastage!E66)</f>
        <v>0</v>
      </c>
      <c r="H122" s="114">
        <f ca="1">MAX(0,G122+H72-'7. Consumption'!J22-Wastage!F66)</f>
        <v>0</v>
      </c>
      <c r="I122" s="114">
        <f ca="1">MAX(0,H122+I72-'7. Consumption'!K22-Wastage!G66)</f>
        <v>0</v>
      </c>
      <c r="J122" s="114">
        <f ca="1">MAX(0,I122+J72-'7. Consumption'!L22-Wastage!H66)</f>
        <v>0</v>
      </c>
      <c r="K122" s="114">
        <f ca="1">MAX(0,J122+K72-'7. Consumption'!M22-Wastage!I66)</f>
        <v>0</v>
      </c>
      <c r="L122" s="114">
        <f ca="1">MAX(0,K122+L72-'7. Consumption'!N22-Wastage!J66)</f>
        <v>0</v>
      </c>
      <c r="M122" s="114">
        <f ca="1">MAX(0,L122+M72-'7. Consumption'!O22-Wastage!K66)</f>
        <v>0</v>
      </c>
      <c r="N122" s="114">
        <f ca="1">MAX(0,M122+N72-'7. Consumption'!P22-Wastage!L66)</f>
        <v>0</v>
      </c>
      <c r="O122" s="114">
        <f ca="1">MAX(0,N122+O72-'7. Consumption'!Q22-Wastage!M66)</f>
        <v>0</v>
      </c>
      <c r="P122" s="114">
        <f ca="1">MAX(0,O122+P72-'7. Consumption'!R22-Wastage!N66)</f>
        <v>0</v>
      </c>
      <c r="Q122" s="114">
        <f ca="1">MAX(0,P122+Q72-'7. Consumption'!S22-Wastage!O66)</f>
        <v>0</v>
      </c>
      <c r="R122" s="114">
        <f ca="1">MAX(0,Q122+R72-'7. Consumption'!T22-Wastage!P66)</f>
        <v>0</v>
      </c>
      <c r="S122" s="114">
        <f ca="1">MAX(0,R122+S72-'7. Consumption'!U22-Wastage!Q66)</f>
        <v>0</v>
      </c>
      <c r="T122" s="114">
        <f ca="1">MAX(0,S122+T72-'7. Consumption'!V22-Wastage!R66)</f>
        <v>0</v>
      </c>
      <c r="U122" s="114">
        <f ca="1">MAX(0,T122+U72-'7. Consumption'!W22-Wastage!S66)</f>
        <v>0</v>
      </c>
      <c r="V122" s="114">
        <f ca="1">MAX(0,U122+V72-'7. Consumption'!X22-Wastage!T66)</f>
        <v>0</v>
      </c>
      <c r="W122" s="114">
        <f ca="1">MAX(0,V122+W72-'7. Consumption'!Y22-Wastage!U66)</f>
        <v>0</v>
      </c>
      <c r="X122" s="114">
        <f ca="1">MAX(0,W122+X72-'7. Consumption'!Z22-Wastage!V66)</f>
        <v>0</v>
      </c>
      <c r="Y122" s="114">
        <f ca="1">MAX(0,X122+Y72-'7. Consumption'!AA22-Wastage!W66)</f>
        <v>0</v>
      </c>
      <c r="Z122" s="114">
        <f ca="1">MAX(0,Y122+Z72-'7. Consumption'!AB22-Wastage!X66)</f>
        <v>0</v>
      </c>
      <c r="AA122" s="114">
        <f ca="1">MAX(0,Z122+AA72-'7. Consumption'!AC22-Wastage!Y66)</f>
        <v>0</v>
      </c>
      <c r="AB122" s="114">
        <f ca="1">MAX(0,AA122+AB72-'7. Consumption'!AD22-Wastage!Z66)</f>
        <v>0</v>
      </c>
      <c r="AC122" s="114">
        <f ca="1">MAX(0,AB122+AC72-'7. Consumption'!AE22-Wastage!AA66)</f>
        <v>0</v>
      </c>
      <c r="AD122" s="114">
        <f ca="1">MAX(0,AC122+AD72-'7. Consumption'!AF22-Wastage!AB66)</f>
        <v>0</v>
      </c>
      <c r="AE122" s="114">
        <f ca="1">MAX(0,AD122+AE72-'7. Consumption'!AG22-Wastage!AC66)</f>
        <v>0</v>
      </c>
      <c r="AF122" s="114">
        <f ca="1">MAX(0,AE122+AF72-'7. Consumption'!AH22-Wastage!AD66)</f>
        <v>0</v>
      </c>
      <c r="AG122" s="114">
        <f ca="1">MAX(0,AF122+AG72-'7. Consumption'!AI22-Wastage!AE66)</f>
        <v>0</v>
      </c>
      <c r="AH122" s="114">
        <f ca="1">MAX(0,AG122+AH72-'7. Consumption'!AJ22-Wastage!AF66)</f>
        <v>0</v>
      </c>
      <c r="AI122" s="114">
        <f ca="1">MAX(0,AH122+AI72-'7. Consumption'!AK22-Wastage!AG66)</f>
        <v>0</v>
      </c>
      <c r="AJ122" s="114">
        <f ca="1">MAX(0,AI122+AJ72-'7. Consumption'!AL22-Wastage!AH66)</f>
        <v>0</v>
      </c>
      <c r="AK122" s="114">
        <f ca="1">MAX(0,AJ122+AK72-'7. Consumption'!AM22-Wastage!AI66)</f>
        <v>0</v>
      </c>
      <c r="AL122" s="114">
        <f ca="1">MAX(0,AK122+AL72-'7. Consumption'!AN22-Wastage!AJ66)</f>
        <v>0</v>
      </c>
      <c r="AM122" s="114">
        <f ca="1">MAX(0,AL122+AM72-'7. Consumption'!AO22-Wastage!AK66)</f>
        <v>0</v>
      </c>
      <c r="AN122" s="114">
        <f ca="1">MAX(0,AM122+AN72-'7. Consumption'!AP22-Wastage!AL66)</f>
        <v>0</v>
      </c>
      <c r="AO122" s="114">
        <f ca="1">MAX(0,AN122+AO72-'7. Consumption'!AQ22-Wastage!AM66)</f>
        <v>0</v>
      </c>
      <c r="AP122" s="70"/>
    </row>
    <row r="123" spans="2:42" x14ac:dyDescent="0.3">
      <c r="B123" s="12"/>
      <c r="C123" s="12" t="str">
        <f t="shared" si="11"/>
        <v>DRV/r (400/50) - 60 tab</v>
      </c>
      <c r="E123" s="164">
        <f t="shared" si="10"/>
        <v>0</v>
      </c>
      <c r="F123" s="114">
        <f ca="1">MAX(0,E123+F73-'7. Consumption'!H23-Wastage!D67)</f>
        <v>0</v>
      </c>
      <c r="G123" s="114">
        <f ca="1">MAX(0,F123+G73-'7. Consumption'!I23-Wastage!E67)</f>
        <v>0</v>
      </c>
      <c r="H123" s="114">
        <f ca="1">MAX(0,G123+H73-'7. Consumption'!J23-Wastage!F67)</f>
        <v>0</v>
      </c>
      <c r="I123" s="114">
        <f ca="1">MAX(0,H123+I73-'7. Consumption'!K23-Wastage!G67)</f>
        <v>0</v>
      </c>
      <c r="J123" s="114">
        <f ca="1">MAX(0,I123+J73-'7. Consumption'!L23-Wastage!H67)</f>
        <v>0</v>
      </c>
      <c r="K123" s="114">
        <f ca="1">MAX(0,J123+K73-'7. Consumption'!M23-Wastage!I67)</f>
        <v>0</v>
      </c>
      <c r="L123" s="114">
        <f ca="1">MAX(0,K123+L73-'7. Consumption'!N23-Wastage!J67)</f>
        <v>0</v>
      </c>
      <c r="M123" s="114">
        <f ca="1">MAX(0,L123+M73-'7. Consumption'!O23-Wastage!K67)</f>
        <v>0</v>
      </c>
      <c r="N123" s="114">
        <f ca="1">MAX(0,M123+N73-'7. Consumption'!P23-Wastage!L67)</f>
        <v>0</v>
      </c>
      <c r="O123" s="114">
        <f ca="1">MAX(0,N123+O73-'7. Consumption'!Q23-Wastage!M67)</f>
        <v>0</v>
      </c>
      <c r="P123" s="114">
        <f ca="1">MAX(0,O123+P73-'7. Consumption'!R23-Wastage!N67)</f>
        <v>0</v>
      </c>
      <c r="Q123" s="114">
        <f ca="1">MAX(0,P123+Q73-'7. Consumption'!S23-Wastage!O67)</f>
        <v>0</v>
      </c>
      <c r="R123" s="114">
        <f ca="1">MAX(0,Q123+R73-'7. Consumption'!T23-Wastage!P67)</f>
        <v>0</v>
      </c>
      <c r="S123" s="114">
        <f ca="1">MAX(0,R123+S73-'7. Consumption'!U23-Wastage!Q67)</f>
        <v>0</v>
      </c>
      <c r="T123" s="114">
        <f ca="1">MAX(0,S123+T73-'7. Consumption'!V23-Wastage!R67)</f>
        <v>0</v>
      </c>
      <c r="U123" s="114">
        <f ca="1">MAX(0,T123+U73-'7. Consumption'!W23-Wastage!S67)</f>
        <v>0</v>
      </c>
      <c r="V123" s="114">
        <f ca="1">MAX(0,U123+V73-'7. Consumption'!X23-Wastage!T67)</f>
        <v>0</v>
      </c>
      <c r="W123" s="114">
        <f ca="1">MAX(0,V123+W73-'7. Consumption'!Y23-Wastage!U67)</f>
        <v>0</v>
      </c>
      <c r="X123" s="114">
        <f ca="1">MAX(0,W123+X73-'7. Consumption'!Z23-Wastage!V67)</f>
        <v>0</v>
      </c>
      <c r="Y123" s="114">
        <f ca="1">MAX(0,X123+Y73-'7. Consumption'!AA23-Wastage!W67)</f>
        <v>0</v>
      </c>
      <c r="Z123" s="114">
        <f ca="1">MAX(0,Y123+Z73-'7. Consumption'!AB23-Wastage!X67)</f>
        <v>0</v>
      </c>
      <c r="AA123" s="114">
        <f ca="1">MAX(0,Z123+AA73-'7. Consumption'!AC23-Wastage!Y67)</f>
        <v>0</v>
      </c>
      <c r="AB123" s="114">
        <f ca="1">MAX(0,AA123+AB73-'7. Consumption'!AD23-Wastage!Z67)</f>
        <v>0</v>
      </c>
      <c r="AC123" s="114">
        <f ca="1">MAX(0,AB123+AC73-'7. Consumption'!AE23-Wastage!AA67)</f>
        <v>0</v>
      </c>
      <c r="AD123" s="114">
        <f ca="1">MAX(0,AC123+AD73-'7. Consumption'!AF23-Wastage!AB67)</f>
        <v>0</v>
      </c>
      <c r="AE123" s="114">
        <f ca="1">MAX(0,AD123+AE73-'7. Consumption'!AG23-Wastage!AC67)</f>
        <v>0</v>
      </c>
      <c r="AF123" s="114">
        <f ca="1">MAX(0,AE123+AF73-'7. Consumption'!AH23-Wastage!AD67)</f>
        <v>0</v>
      </c>
      <c r="AG123" s="114">
        <f ca="1">MAX(0,AF123+AG73-'7. Consumption'!AI23-Wastage!AE67)</f>
        <v>0</v>
      </c>
      <c r="AH123" s="114">
        <f ca="1">MAX(0,AG123+AH73-'7. Consumption'!AJ23-Wastage!AF67)</f>
        <v>0</v>
      </c>
      <c r="AI123" s="114">
        <f ca="1">MAX(0,AH123+AI73-'7. Consumption'!AK23-Wastage!AG67)</f>
        <v>0</v>
      </c>
      <c r="AJ123" s="114">
        <f ca="1">MAX(0,AI123+AJ73-'7. Consumption'!AL23-Wastage!AH67)</f>
        <v>0</v>
      </c>
      <c r="AK123" s="114">
        <f ca="1">MAX(0,AJ123+AK73-'7. Consumption'!AM23-Wastage!AI67)</f>
        <v>0</v>
      </c>
      <c r="AL123" s="114">
        <f ca="1">MAX(0,AK123+AL73-'7. Consumption'!AN23-Wastage!AJ67)</f>
        <v>0</v>
      </c>
      <c r="AM123" s="114">
        <f ca="1">MAX(0,AL123+AM73-'7. Consumption'!AO23-Wastage!AK67)</f>
        <v>0</v>
      </c>
      <c r="AN123" s="114">
        <f ca="1">MAX(0,AM123+AN73-'7. Consumption'!AP23-Wastage!AL67)</f>
        <v>0</v>
      </c>
      <c r="AO123" s="114">
        <f ca="1">MAX(0,AN123+AO73-'7. Consumption'!AQ23-Wastage!AM67)</f>
        <v>0</v>
      </c>
      <c r="AP123" s="70"/>
    </row>
    <row r="124" spans="2:42" x14ac:dyDescent="0.3">
      <c r="B124" s="12"/>
      <c r="C124" s="12" t="str">
        <f t="shared" si="11"/>
        <v>DTG (50) - 30 tab</v>
      </c>
      <c r="E124" s="164">
        <f t="shared" si="10"/>
        <v>0</v>
      </c>
      <c r="F124" s="114">
        <f ca="1">MAX(0,E124+F74-'7. Consumption'!H24-Wastage!D68)</f>
        <v>0</v>
      </c>
      <c r="G124" s="114">
        <f ca="1">MAX(0,F124+G74-'7. Consumption'!I24-Wastage!E68)</f>
        <v>0</v>
      </c>
      <c r="H124" s="114">
        <f ca="1">MAX(0,G124+H74-'7. Consumption'!J24-Wastage!F68)</f>
        <v>0</v>
      </c>
      <c r="I124" s="114">
        <f ca="1">MAX(0,H124+I74-'7. Consumption'!K24-Wastage!G68)</f>
        <v>0</v>
      </c>
      <c r="J124" s="114">
        <f ca="1">MAX(0,I124+J74-'7. Consumption'!L24-Wastage!H68)</f>
        <v>0</v>
      </c>
      <c r="K124" s="114">
        <f ca="1">MAX(0,J124+K74-'7. Consumption'!M24-Wastage!I68)</f>
        <v>0</v>
      </c>
      <c r="L124" s="114">
        <f ca="1">MAX(0,K124+L74-'7. Consumption'!N24-Wastage!J68)</f>
        <v>0</v>
      </c>
      <c r="M124" s="114">
        <f ca="1">MAX(0,L124+M74-'7. Consumption'!O24-Wastage!K68)</f>
        <v>0</v>
      </c>
      <c r="N124" s="114">
        <f ca="1">MAX(0,M124+N74-'7. Consumption'!P24-Wastage!L68)</f>
        <v>0</v>
      </c>
      <c r="O124" s="114">
        <f ca="1">MAX(0,N124+O74-'7. Consumption'!Q24-Wastage!M68)</f>
        <v>0</v>
      </c>
      <c r="P124" s="114">
        <f ca="1">MAX(0,O124+P74-'7. Consumption'!R24-Wastage!N68)</f>
        <v>0</v>
      </c>
      <c r="Q124" s="114">
        <f ca="1">MAX(0,P124+Q74-'7. Consumption'!S24-Wastage!O68)</f>
        <v>0</v>
      </c>
      <c r="R124" s="114">
        <f ca="1">MAX(0,Q124+R74-'7. Consumption'!T24-Wastage!P68)</f>
        <v>0</v>
      </c>
      <c r="S124" s="114">
        <f ca="1">MAX(0,R124+S74-'7. Consumption'!U24-Wastage!Q68)</f>
        <v>0</v>
      </c>
      <c r="T124" s="114">
        <f ca="1">MAX(0,S124+T74-'7. Consumption'!V24-Wastage!R68)</f>
        <v>0</v>
      </c>
      <c r="U124" s="114">
        <f ca="1">MAX(0,T124+U74-'7. Consumption'!W24-Wastage!S68)</f>
        <v>0</v>
      </c>
      <c r="V124" s="114">
        <f ca="1">MAX(0,U124+V74-'7. Consumption'!X24-Wastage!T68)</f>
        <v>0</v>
      </c>
      <c r="W124" s="114">
        <f ca="1">MAX(0,V124+W74-'7. Consumption'!Y24-Wastage!U68)</f>
        <v>0</v>
      </c>
      <c r="X124" s="114">
        <f ca="1">MAX(0,W124+X74-'7. Consumption'!Z24-Wastage!V68)</f>
        <v>0</v>
      </c>
      <c r="Y124" s="114">
        <f ca="1">MAX(0,X124+Y74-'7. Consumption'!AA24-Wastage!W68)</f>
        <v>0</v>
      </c>
      <c r="Z124" s="114">
        <f ca="1">MAX(0,Y124+Z74-'7. Consumption'!AB24-Wastage!X68)</f>
        <v>0</v>
      </c>
      <c r="AA124" s="114">
        <f ca="1">MAX(0,Z124+AA74-'7. Consumption'!AC24-Wastage!Y68)</f>
        <v>0</v>
      </c>
      <c r="AB124" s="114">
        <f ca="1">MAX(0,AA124+AB74-'7. Consumption'!AD24-Wastage!Z68)</f>
        <v>0</v>
      </c>
      <c r="AC124" s="114">
        <f ca="1">MAX(0,AB124+AC74-'7. Consumption'!AE24-Wastage!AA68)</f>
        <v>0</v>
      </c>
      <c r="AD124" s="114">
        <f ca="1">MAX(0,AC124+AD74-'7. Consumption'!AF24-Wastage!AB68)</f>
        <v>0</v>
      </c>
      <c r="AE124" s="114">
        <f ca="1">MAX(0,AD124+AE74-'7. Consumption'!AG24-Wastage!AC68)</f>
        <v>0</v>
      </c>
      <c r="AF124" s="114">
        <f ca="1">MAX(0,AE124+AF74-'7. Consumption'!AH24-Wastage!AD68)</f>
        <v>0</v>
      </c>
      <c r="AG124" s="114">
        <f ca="1">MAX(0,AF124+AG74-'7. Consumption'!AI24-Wastage!AE68)</f>
        <v>0</v>
      </c>
      <c r="AH124" s="114">
        <f ca="1">MAX(0,AG124+AH74-'7. Consumption'!AJ24-Wastage!AF68)</f>
        <v>0</v>
      </c>
      <c r="AI124" s="114">
        <f ca="1">MAX(0,AH124+AI74-'7. Consumption'!AK24-Wastage!AG68)</f>
        <v>0</v>
      </c>
      <c r="AJ124" s="114">
        <f ca="1">MAX(0,AI124+AJ74-'7. Consumption'!AL24-Wastage!AH68)</f>
        <v>0</v>
      </c>
      <c r="AK124" s="114">
        <f ca="1">MAX(0,AJ124+AK74-'7. Consumption'!AM24-Wastage!AI68)</f>
        <v>0</v>
      </c>
      <c r="AL124" s="114">
        <f ca="1">MAX(0,AK124+AL74-'7. Consumption'!AN24-Wastage!AJ68)</f>
        <v>0</v>
      </c>
      <c r="AM124" s="114">
        <f ca="1">MAX(0,AL124+AM74-'7. Consumption'!AO24-Wastage!AK68)</f>
        <v>0</v>
      </c>
      <c r="AN124" s="114">
        <f ca="1">MAX(0,AM124+AN74-'7. Consumption'!AP24-Wastage!AL68)</f>
        <v>0</v>
      </c>
      <c r="AO124" s="114">
        <f ca="1">MAX(0,AN124+AO74-'7. Consumption'!AQ24-Wastage!AM68)</f>
        <v>0</v>
      </c>
      <c r="AP124" s="70"/>
    </row>
    <row r="125" spans="2:42" x14ac:dyDescent="0.3">
      <c r="B125" s="12"/>
      <c r="C125" s="12" t="str">
        <f t="shared" si="11"/>
        <v>EFV200 (200) - 90 tab</v>
      </c>
      <c r="E125" s="164">
        <f t="shared" si="10"/>
        <v>0</v>
      </c>
      <c r="F125" s="114">
        <f ca="1">MAX(0,E125+F75-'7. Consumption'!H25-Wastage!D69)</f>
        <v>0</v>
      </c>
      <c r="G125" s="114">
        <f ca="1">MAX(0,F125+G75-'7. Consumption'!I25-Wastage!E69)</f>
        <v>0</v>
      </c>
      <c r="H125" s="114">
        <f ca="1">MAX(0,G125+H75-'7. Consumption'!J25-Wastage!F69)</f>
        <v>0</v>
      </c>
      <c r="I125" s="114">
        <f ca="1">MAX(0,H125+I75-'7. Consumption'!K25-Wastage!G69)</f>
        <v>0</v>
      </c>
      <c r="J125" s="114">
        <f ca="1">MAX(0,I125+J75-'7. Consumption'!L25-Wastage!H69)</f>
        <v>0</v>
      </c>
      <c r="K125" s="114">
        <f ca="1">MAX(0,J125+K75-'7. Consumption'!M25-Wastage!I69)</f>
        <v>0</v>
      </c>
      <c r="L125" s="114">
        <f ca="1">MAX(0,K125+L75-'7. Consumption'!N25-Wastage!J69)</f>
        <v>0</v>
      </c>
      <c r="M125" s="114">
        <f ca="1">MAX(0,L125+M75-'7. Consumption'!O25-Wastage!K69)</f>
        <v>0</v>
      </c>
      <c r="N125" s="114">
        <f ca="1">MAX(0,M125+N75-'7. Consumption'!P25-Wastage!L69)</f>
        <v>0</v>
      </c>
      <c r="O125" s="114">
        <f ca="1">MAX(0,N125+O75-'7. Consumption'!Q25-Wastage!M69)</f>
        <v>0</v>
      </c>
      <c r="P125" s="114">
        <f ca="1">MAX(0,O125+P75-'7. Consumption'!R25-Wastage!N69)</f>
        <v>0</v>
      </c>
      <c r="Q125" s="114">
        <f ca="1">MAX(0,P125+Q75-'7. Consumption'!S25-Wastage!O69)</f>
        <v>0</v>
      </c>
      <c r="R125" s="114">
        <f ca="1">MAX(0,Q125+R75-'7. Consumption'!T25-Wastage!P69)</f>
        <v>0</v>
      </c>
      <c r="S125" s="114">
        <f ca="1">MAX(0,R125+S75-'7. Consumption'!U25-Wastage!Q69)</f>
        <v>0</v>
      </c>
      <c r="T125" s="114">
        <f ca="1">MAX(0,S125+T75-'7. Consumption'!V25-Wastage!R69)</f>
        <v>0</v>
      </c>
      <c r="U125" s="114">
        <f ca="1">MAX(0,T125+U75-'7. Consumption'!W25-Wastage!S69)</f>
        <v>0</v>
      </c>
      <c r="V125" s="114">
        <f ca="1">MAX(0,U125+V75-'7. Consumption'!X25-Wastage!T69)</f>
        <v>0</v>
      </c>
      <c r="W125" s="114">
        <f ca="1">MAX(0,V125+W75-'7. Consumption'!Y25-Wastage!U69)</f>
        <v>0</v>
      </c>
      <c r="X125" s="114">
        <f ca="1">MAX(0,W125+X75-'7. Consumption'!Z25-Wastage!V69)</f>
        <v>0</v>
      </c>
      <c r="Y125" s="114">
        <f ca="1">MAX(0,X125+Y75-'7. Consumption'!AA25-Wastage!W69)</f>
        <v>0</v>
      </c>
      <c r="Z125" s="114">
        <f ca="1">MAX(0,Y125+Z75-'7. Consumption'!AB25-Wastage!X69)</f>
        <v>0</v>
      </c>
      <c r="AA125" s="114">
        <f ca="1">MAX(0,Z125+AA75-'7. Consumption'!AC25-Wastage!Y69)</f>
        <v>0</v>
      </c>
      <c r="AB125" s="114">
        <f ca="1">MAX(0,AA125+AB75-'7. Consumption'!AD25-Wastage!Z69)</f>
        <v>0</v>
      </c>
      <c r="AC125" s="114">
        <f ca="1">MAX(0,AB125+AC75-'7. Consumption'!AE25-Wastage!AA69)</f>
        <v>0</v>
      </c>
      <c r="AD125" s="114">
        <f ca="1">MAX(0,AC125+AD75-'7. Consumption'!AF25-Wastage!AB69)</f>
        <v>0</v>
      </c>
      <c r="AE125" s="114">
        <f ca="1">MAX(0,AD125+AE75-'7. Consumption'!AG25-Wastage!AC69)</f>
        <v>0</v>
      </c>
      <c r="AF125" s="114">
        <f ca="1">MAX(0,AE125+AF75-'7. Consumption'!AH25-Wastage!AD69)</f>
        <v>0</v>
      </c>
      <c r="AG125" s="114">
        <f ca="1">MAX(0,AF125+AG75-'7. Consumption'!AI25-Wastage!AE69)</f>
        <v>0</v>
      </c>
      <c r="AH125" s="114">
        <f ca="1">MAX(0,AG125+AH75-'7. Consumption'!AJ25-Wastage!AF69)</f>
        <v>0</v>
      </c>
      <c r="AI125" s="114">
        <f ca="1">MAX(0,AH125+AI75-'7. Consumption'!AK25-Wastage!AG69)</f>
        <v>0</v>
      </c>
      <c r="AJ125" s="114">
        <f ca="1">MAX(0,AI125+AJ75-'7. Consumption'!AL25-Wastage!AH69)</f>
        <v>0</v>
      </c>
      <c r="AK125" s="114">
        <f ca="1">MAX(0,AJ125+AK75-'7. Consumption'!AM25-Wastage!AI69)</f>
        <v>0</v>
      </c>
      <c r="AL125" s="114">
        <f ca="1">MAX(0,AK125+AL75-'7. Consumption'!AN25-Wastage!AJ69)</f>
        <v>0</v>
      </c>
      <c r="AM125" s="114">
        <f ca="1">MAX(0,AL125+AM75-'7. Consumption'!AO25-Wastage!AK69)</f>
        <v>0</v>
      </c>
      <c r="AN125" s="114">
        <f ca="1">MAX(0,AM125+AN75-'7. Consumption'!AP25-Wastage!AL69)</f>
        <v>0</v>
      </c>
      <c r="AO125" s="114">
        <f ca="1">MAX(0,AN125+AO75-'7. Consumption'!AQ25-Wastage!AM69)</f>
        <v>0</v>
      </c>
      <c r="AP125" s="70"/>
    </row>
    <row r="126" spans="2:42" x14ac:dyDescent="0.3">
      <c r="B126" s="12"/>
      <c r="C126" s="12" t="str">
        <f t="shared" si="11"/>
        <v>EFV600 (600) - 30 tab</v>
      </c>
      <c r="E126" s="164">
        <f t="shared" si="10"/>
        <v>0</v>
      </c>
      <c r="F126" s="114">
        <f ca="1">MAX(0,E126+F76-'7. Consumption'!H26-Wastage!D70)</f>
        <v>0</v>
      </c>
      <c r="G126" s="114">
        <f ca="1">MAX(0,F126+G76-'7. Consumption'!I26-Wastage!E70)</f>
        <v>0</v>
      </c>
      <c r="H126" s="114">
        <f ca="1">MAX(0,G126+H76-'7. Consumption'!J26-Wastage!F70)</f>
        <v>0</v>
      </c>
      <c r="I126" s="114">
        <f ca="1">MAX(0,H126+I76-'7. Consumption'!K26-Wastage!G70)</f>
        <v>0</v>
      </c>
      <c r="J126" s="114">
        <f ca="1">MAX(0,I126+J76-'7. Consumption'!L26-Wastage!H70)</f>
        <v>0</v>
      </c>
      <c r="K126" s="114">
        <f ca="1">MAX(0,J126+K76-'7. Consumption'!M26-Wastage!I70)</f>
        <v>0</v>
      </c>
      <c r="L126" s="114">
        <f ca="1">MAX(0,K126+L76-'7. Consumption'!N26-Wastage!J70)</f>
        <v>0</v>
      </c>
      <c r="M126" s="114">
        <f ca="1">MAX(0,L126+M76-'7. Consumption'!O26-Wastage!K70)</f>
        <v>0</v>
      </c>
      <c r="N126" s="114">
        <f ca="1">MAX(0,M126+N76-'7. Consumption'!P26-Wastage!L70)</f>
        <v>0</v>
      </c>
      <c r="O126" s="114">
        <f ca="1">MAX(0,N126+O76-'7. Consumption'!Q26-Wastage!M70)</f>
        <v>0</v>
      </c>
      <c r="P126" s="114">
        <f ca="1">MAX(0,O126+P76-'7. Consumption'!R26-Wastage!N70)</f>
        <v>0</v>
      </c>
      <c r="Q126" s="114">
        <f ca="1">MAX(0,P126+Q76-'7. Consumption'!S26-Wastage!O70)</f>
        <v>0</v>
      </c>
      <c r="R126" s="114">
        <f ca="1">MAX(0,Q126+R76-'7. Consumption'!T26-Wastage!P70)</f>
        <v>0</v>
      </c>
      <c r="S126" s="114">
        <f ca="1">MAX(0,R126+S76-'7. Consumption'!U26-Wastage!Q70)</f>
        <v>0</v>
      </c>
      <c r="T126" s="114">
        <f ca="1">MAX(0,S126+T76-'7. Consumption'!V26-Wastage!R70)</f>
        <v>0</v>
      </c>
      <c r="U126" s="114">
        <f ca="1">MAX(0,T126+U76-'7. Consumption'!W26-Wastage!S70)</f>
        <v>0</v>
      </c>
      <c r="V126" s="114">
        <f ca="1">MAX(0,U126+V76-'7. Consumption'!X26-Wastage!T70)</f>
        <v>0</v>
      </c>
      <c r="W126" s="114">
        <f ca="1">MAX(0,V126+W76-'7. Consumption'!Y26-Wastage!U70)</f>
        <v>0</v>
      </c>
      <c r="X126" s="114">
        <f ca="1">MAX(0,W126+X76-'7. Consumption'!Z26-Wastage!V70)</f>
        <v>0</v>
      </c>
      <c r="Y126" s="114">
        <f ca="1">MAX(0,X126+Y76-'7. Consumption'!AA26-Wastage!W70)</f>
        <v>0</v>
      </c>
      <c r="Z126" s="114">
        <f ca="1">MAX(0,Y126+Z76-'7. Consumption'!AB26-Wastage!X70)</f>
        <v>0</v>
      </c>
      <c r="AA126" s="114">
        <f ca="1">MAX(0,Z126+AA76-'7. Consumption'!AC26-Wastage!Y70)</f>
        <v>0</v>
      </c>
      <c r="AB126" s="114">
        <f ca="1">MAX(0,AA126+AB76-'7. Consumption'!AD26-Wastage!Z70)</f>
        <v>0</v>
      </c>
      <c r="AC126" s="114">
        <f ca="1">MAX(0,AB126+AC76-'7. Consumption'!AE26-Wastage!AA70)</f>
        <v>0</v>
      </c>
      <c r="AD126" s="114">
        <f ca="1">MAX(0,AC126+AD76-'7. Consumption'!AF26-Wastage!AB70)</f>
        <v>0</v>
      </c>
      <c r="AE126" s="114">
        <f ca="1">MAX(0,AD126+AE76-'7. Consumption'!AG26-Wastage!AC70)</f>
        <v>0</v>
      </c>
      <c r="AF126" s="114">
        <f ca="1">MAX(0,AE126+AF76-'7. Consumption'!AH26-Wastage!AD70)</f>
        <v>0</v>
      </c>
      <c r="AG126" s="114">
        <f ca="1">MAX(0,AF126+AG76-'7. Consumption'!AI26-Wastage!AE70)</f>
        <v>0</v>
      </c>
      <c r="AH126" s="114">
        <f ca="1">MAX(0,AG126+AH76-'7. Consumption'!AJ26-Wastage!AF70)</f>
        <v>0</v>
      </c>
      <c r="AI126" s="114">
        <f ca="1">MAX(0,AH126+AI76-'7. Consumption'!AK26-Wastage!AG70)</f>
        <v>0</v>
      </c>
      <c r="AJ126" s="114">
        <f ca="1">MAX(0,AI126+AJ76-'7. Consumption'!AL26-Wastage!AH70)</f>
        <v>0</v>
      </c>
      <c r="AK126" s="114">
        <f ca="1">MAX(0,AJ126+AK76-'7. Consumption'!AM26-Wastage!AI70)</f>
        <v>0</v>
      </c>
      <c r="AL126" s="114">
        <f ca="1">MAX(0,AK126+AL76-'7. Consumption'!AN26-Wastage!AJ70)</f>
        <v>0</v>
      </c>
      <c r="AM126" s="114">
        <f ca="1">MAX(0,AL126+AM76-'7. Consumption'!AO26-Wastage!AK70)</f>
        <v>0</v>
      </c>
      <c r="AN126" s="114">
        <f ca="1">MAX(0,AM126+AN76-'7. Consumption'!AP26-Wastage!AL70)</f>
        <v>0</v>
      </c>
      <c r="AO126" s="114">
        <f ca="1">MAX(0,AN126+AO76-'7. Consumption'!AQ26-Wastage!AM70)</f>
        <v>0</v>
      </c>
      <c r="AP126" s="70"/>
    </row>
    <row r="127" spans="2:42" x14ac:dyDescent="0.3">
      <c r="B127" s="12"/>
      <c r="C127" s="12" t="str">
        <f t="shared" si="11"/>
        <v>ETV (100) - 120 tab</v>
      </c>
      <c r="E127" s="164">
        <f t="shared" si="10"/>
        <v>0</v>
      </c>
      <c r="F127" s="114">
        <f ca="1">MAX(0,E127+F77-'7. Consumption'!H27-Wastage!D71)</f>
        <v>0</v>
      </c>
      <c r="G127" s="114">
        <f ca="1">MAX(0,F127+G77-'7. Consumption'!I27-Wastage!E71)</f>
        <v>0</v>
      </c>
      <c r="H127" s="114">
        <f ca="1">MAX(0,G127+H77-'7. Consumption'!J27-Wastage!F71)</f>
        <v>0</v>
      </c>
      <c r="I127" s="114">
        <f ca="1">MAX(0,H127+I77-'7. Consumption'!K27-Wastage!G71)</f>
        <v>0</v>
      </c>
      <c r="J127" s="114">
        <f ca="1">MAX(0,I127+J77-'7. Consumption'!L27-Wastage!H71)</f>
        <v>0</v>
      </c>
      <c r="K127" s="114">
        <f ca="1">MAX(0,J127+K77-'7. Consumption'!M27-Wastage!I71)</f>
        <v>0</v>
      </c>
      <c r="L127" s="114">
        <f ca="1">MAX(0,K127+L77-'7. Consumption'!N27-Wastage!J71)</f>
        <v>0</v>
      </c>
      <c r="M127" s="114">
        <f ca="1">MAX(0,L127+M77-'7. Consumption'!O27-Wastage!K71)</f>
        <v>0</v>
      </c>
      <c r="N127" s="114">
        <f ca="1">MAX(0,M127+N77-'7. Consumption'!P27-Wastage!L71)</f>
        <v>0</v>
      </c>
      <c r="O127" s="114">
        <f ca="1">MAX(0,N127+O77-'7. Consumption'!Q27-Wastage!M71)</f>
        <v>0</v>
      </c>
      <c r="P127" s="114">
        <f ca="1">MAX(0,O127+P77-'7. Consumption'!R27-Wastage!N71)</f>
        <v>0</v>
      </c>
      <c r="Q127" s="114">
        <f ca="1">MAX(0,P127+Q77-'7. Consumption'!S27-Wastage!O71)</f>
        <v>0</v>
      </c>
      <c r="R127" s="114">
        <f ca="1">MAX(0,Q127+R77-'7. Consumption'!T27-Wastage!P71)</f>
        <v>0</v>
      </c>
      <c r="S127" s="114">
        <f ca="1">MAX(0,R127+S77-'7. Consumption'!U27-Wastage!Q71)</f>
        <v>0</v>
      </c>
      <c r="T127" s="114">
        <f ca="1">MAX(0,S127+T77-'7. Consumption'!V27-Wastage!R71)</f>
        <v>0</v>
      </c>
      <c r="U127" s="114">
        <f ca="1">MAX(0,T127+U77-'7. Consumption'!W27-Wastage!S71)</f>
        <v>0</v>
      </c>
      <c r="V127" s="114">
        <f ca="1">MAX(0,U127+V77-'7. Consumption'!X27-Wastage!T71)</f>
        <v>0</v>
      </c>
      <c r="W127" s="114">
        <f ca="1">MAX(0,V127+W77-'7. Consumption'!Y27-Wastage!U71)</f>
        <v>0</v>
      </c>
      <c r="X127" s="114">
        <f ca="1">MAX(0,W127+X77-'7. Consumption'!Z27-Wastage!V71)</f>
        <v>0</v>
      </c>
      <c r="Y127" s="114">
        <f ca="1">MAX(0,X127+Y77-'7. Consumption'!AA27-Wastage!W71)</f>
        <v>0</v>
      </c>
      <c r="Z127" s="114">
        <f ca="1">MAX(0,Y127+Z77-'7. Consumption'!AB27-Wastage!X71)</f>
        <v>0</v>
      </c>
      <c r="AA127" s="114">
        <f ca="1">MAX(0,Z127+AA77-'7. Consumption'!AC27-Wastage!Y71)</f>
        <v>0</v>
      </c>
      <c r="AB127" s="114">
        <f ca="1">MAX(0,AA127+AB77-'7. Consumption'!AD27-Wastage!Z71)</f>
        <v>0</v>
      </c>
      <c r="AC127" s="114">
        <f ca="1">MAX(0,AB127+AC77-'7. Consumption'!AE27-Wastage!AA71)</f>
        <v>0</v>
      </c>
      <c r="AD127" s="114">
        <f ca="1">MAX(0,AC127+AD77-'7. Consumption'!AF27-Wastage!AB71)</f>
        <v>0</v>
      </c>
      <c r="AE127" s="114">
        <f ca="1">MAX(0,AD127+AE77-'7. Consumption'!AG27-Wastage!AC71)</f>
        <v>0</v>
      </c>
      <c r="AF127" s="114">
        <f ca="1">MAX(0,AE127+AF77-'7. Consumption'!AH27-Wastage!AD71)</f>
        <v>0</v>
      </c>
      <c r="AG127" s="114">
        <f ca="1">MAX(0,AF127+AG77-'7. Consumption'!AI27-Wastage!AE71)</f>
        <v>0</v>
      </c>
      <c r="AH127" s="114">
        <f ca="1">MAX(0,AG127+AH77-'7. Consumption'!AJ27-Wastage!AF71)</f>
        <v>0</v>
      </c>
      <c r="AI127" s="114">
        <f ca="1">MAX(0,AH127+AI77-'7. Consumption'!AK27-Wastage!AG71)</f>
        <v>0</v>
      </c>
      <c r="AJ127" s="114">
        <f ca="1">MAX(0,AI127+AJ77-'7. Consumption'!AL27-Wastage!AH71)</f>
        <v>0</v>
      </c>
      <c r="AK127" s="114">
        <f ca="1">MAX(0,AJ127+AK77-'7. Consumption'!AM27-Wastage!AI71)</f>
        <v>0</v>
      </c>
      <c r="AL127" s="114">
        <f ca="1">MAX(0,AK127+AL77-'7. Consumption'!AN27-Wastage!AJ71)</f>
        <v>0</v>
      </c>
      <c r="AM127" s="114">
        <f ca="1">MAX(0,AL127+AM77-'7. Consumption'!AO27-Wastage!AK71)</f>
        <v>0</v>
      </c>
      <c r="AN127" s="114">
        <f ca="1">MAX(0,AM127+AN77-'7. Consumption'!AP27-Wastage!AL71)</f>
        <v>0</v>
      </c>
      <c r="AO127" s="114">
        <f ca="1">MAX(0,AN127+AO77-'7. Consumption'!AQ27-Wastage!AM71)</f>
        <v>0</v>
      </c>
      <c r="AP127" s="70"/>
    </row>
    <row r="128" spans="2:42" x14ac:dyDescent="0.3">
      <c r="B128" s="12"/>
      <c r="C128" s="12" t="str">
        <f t="shared" si="11"/>
        <v>ETV (200) - 60 tab</v>
      </c>
      <c r="E128" s="164">
        <f t="shared" si="10"/>
        <v>0</v>
      </c>
      <c r="F128" s="114">
        <f ca="1">MAX(0,E128+F78-'7. Consumption'!H28-Wastage!D72)</f>
        <v>0</v>
      </c>
      <c r="G128" s="114">
        <f ca="1">MAX(0,F128+G78-'7. Consumption'!I28-Wastage!E72)</f>
        <v>0</v>
      </c>
      <c r="H128" s="114">
        <f ca="1">MAX(0,G128+H78-'7. Consumption'!J28-Wastage!F72)</f>
        <v>0</v>
      </c>
      <c r="I128" s="114">
        <f ca="1">MAX(0,H128+I78-'7. Consumption'!K28-Wastage!G72)</f>
        <v>0</v>
      </c>
      <c r="J128" s="114">
        <f ca="1">MAX(0,I128+J78-'7. Consumption'!L28-Wastage!H72)</f>
        <v>0</v>
      </c>
      <c r="K128" s="114">
        <f ca="1">MAX(0,J128+K78-'7. Consumption'!M28-Wastage!I72)</f>
        <v>0</v>
      </c>
      <c r="L128" s="114">
        <f ca="1">MAX(0,K128+L78-'7. Consumption'!N28-Wastage!J72)</f>
        <v>0</v>
      </c>
      <c r="M128" s="114">
        <f ca="1">MAX(0,L128+M78-'7. Consumption'!O28-Wastage!K72)</f>
        <v>0</v>
      </c>
      <c r="N128" s="114">
        <f ca="1">MAX(0,M128+N78-'7. Consumption'!P28-Wastage!L72)</f>
        <v>0</v>
      </c>
      <c r="O128" s="114">
        <f ca="1">MAX(0,N128+O78-'7. Consumption'!Q28-Wastage!M72)</f>
        <v>0</v>
      </c>
      <c r="P128" s="114">
        <f ca="1">MAX(0,O128+P78-'7. Consumption'!R28-Wastage!N72)</f>
        <v>0</v>
      </c>
      <c r="Q128" s="114">
        <f ca="1">MAX(0,P128+Q78-'7. Consumption'!S28-Wastage!O72)</f>
        <v>0</v>
      </c>
      <c r="R128" s="114">
        <f ca="1">MAX(0,Q128+R78-'7. Consumption'!T28-Wastage!P72)</f>
        <v>0</v>
      </c>
      <c r="S128" s="114">
        <f ca="1">MAX(0,R128+S78-'7. Consumption'!U28-Wastage!Q72)</f>
        <v>0</v>
      </c>
      <c r="T128" s="114">
        <f ca="1">MAX(0,S128+T78-'7. Consumption'!V28-Wastage!R72)</f>
        <v>0</v>
      </c>
      <c r="U128" s="114">
        <f ca="1">MAX(0,T128+U78-'7. Consumption'!W28-Wastage!S72)</f>
        <v>0</v>
      </c>
      <c r="V128" s="114">
        <f ca="1">MAX(0,U128+V78-'7. Consumption'!X28-Wastage!T72)</f>
        <v>0</v>
      </c>
      <c r="W128" s="114">
        <f ca="1">MAX(0,V128+W78-'7. Consumption'!Y28-Wastage!U72)</f>
        <v>0</v>
      </c>
      <c r="X128" s="114">
        <f ca="1">MAX(0,W128+X78-'7. Consumption'!Z28-Wastage!V72)</f>
        <v>0</v>
      </c>
      <c r="Y128" s="114">
        <f ca="1">MAX(0,X128+Y78-'7. Consumption'!AA28-Wastage!W72)</f>
        <v>0</v>
      </c>
      <c r="Z128" s="114">
        <f ca="1">MAX(0,Y128+Z78-'7. Consumption'!AB28-Wastage!X72)</f>
        <v>0</v>
      </c>
      <c r="AA128" s="114">
        <f ca="1">MAX(0,Z128+AA78-'7. Consumption'!AC28-Wastage!Y72)</f>
        <v>0</v>
      </c>
      <c r="AB128" s="114">
        <f ca="1">MAX(0,AA128+AB78-'7. Consumption'!AD28-Wastage!Z72)</f>
        <v>0</v>
      </c>
      <c r="AC128" s="114">
        <f ca="1">MAX(0,AB128+AC78-'7. Consumption'!AE28-Wastage!AA72)</f>
        <v>0</v>
      </c>
      <c r="AD128" s="114">
        <f ca="1">MAX(0,AC128+AD78-'7. Consumption'!AF28-Wastage!AB72)</f>
        <v>0</v>
      </c>
      <c r="AE128" s="114">
        <f ca="1">MAX(0,AD128+AE78-'7. Consumption'!AG28-Wastage!AC72)</f>
        <v>0</v>
      </c>
      <c r="AF128" s="114">
        <f ca="1">MAX(0,AE128+AF78-'7. Consumption'!AH28-Wastage!AD72)</f>
        <v>0</v>
      </c>
      <c r="AG128" s="114">
        <f ca="1">MAX(0,AF128+AG78-'7. Consumption'!AI28-Wastage!AE72)</f>
        <v>0</v>
      </c>
      <c r="AH128" s="114">
        <f ca="1">MAX(0,AG128+AH78-'7. Consumption'!AJ28-Wastage!AF72)</f>
        <v>0</v>
      </c>
      <c r="AI128" s="114">
        <f ca="1">MAX(0,AH128+AI78-'7. Consumption'!AK28-Wastage!AG72)</f>
        <v>0</v>
      </c>
      <c r="AJ128" s="114">
        <f ca="1">MAX(0,AI128+AJ78-'7. Consumption'!AL28-Wastage!AH72)</f>
        <v>0</v>
      </c>
      <c r="AK128" s="114">
        <f ca="1">MAX(0,AJ128+AK78-'7. Consumption'!AM28-Wastage!AI72)</f>
        <v>0</v>
      </c>
      <c r="AL128" s="114">
        <f ca="1">MAX(0,AK128+AL78-'7. Consumption'!AN28-Wastage!AJ72)</f>
        <v>0</v>
      </c>
      <c r="AM128" s="114">
        <f ca="1">MAX(0,AL128+AM78-'7. Consumption'!AO28-Wastage!AK72)</f>
        <v>0</v>
      </c>
      <c r="AN128" s="114">
        <f ca="1">MAX(0,AM128+AN78-'7. Consumption'!AP28-Wastage!AL72)</f>
        <v>0</v>
      </c>
      <c r="AO128" s="114">
        <f ca="1">MAX(0,AN128+AO78-'7. Consumption'!AQ28-Wastage!AM72)</f>
        <v>0</v>
      </c>
      <c r="AP128" s="70"/>
    </row>
    <row r="129" spans="2:42" x14ac:dyDescent="0.3">
      <c r="B129" s="12"/>
      <c r="C129" s="12" t="str">
        <f t="shared" si="11"/>
        <v>FTC (200) - 30 tab</v>
      </c>
      <c r="E129" s="164">
        <f t="shared" si="10"/>
        <v>0</v>
      </c>
      <c r="F129" s="114">
        <f ca="1">MAX(0,E129+F79-'7. Consumption'!H29-Wastage!D73)</f>
        <v>0</v>
      </c>
      <c r="G129" s="114">
        <f ca="1">MAX(0,F129+G79-'7. Consumption'!I29-Wastage!E73)</f>
        <v>0</v>
      </c>
      <c r="H129" s="114">
        <f ca="1">MAX(0,G129+H79-'7. Consumption'!J29-Wastage!F73)</f>
        <v>0</v>
      </c>
      <c r="I129" s="114">
        <f ca="1">MAX(0,H129+I79-'7. Consumption'!K29-Wastage!G73)</f>
        <v>0</v>
      </c>
      <c r="J129" s="114">
        <f ca="1">MAX(0,I129+J79-'7. Consumption'!L29-Wastage!H73)</f>
        <v>0</v>
      </c>
      <c r="K129" s="114">
        <f ca="1">MAX(0,J129+K79-'7. Consumption'!M29-Wastage!I73)</f>
        <v>0</v>
      </c>
      <c r="L129" s="114">
        <f ca="1">MAX(0,K129+L79-'7. Consumption'!N29-Wastage!J73)</f>
        <v>0</v>
      </c>
      <c r="M129" s="114">
        <f ca="1">MAX(0,L129+M79-'7. Consumption'!O29-Wastage!K73)</f>
        <v>0</v>
      </c>
      <c r="N129" s="114">
        <f ca="1">MAX(0,M129+N79-'7. Consumption'!P29-Wastage!L73)</f>
        <v>0</v>
      </c>
      <c r="O129" s="114">
        <f ca="1">MAX(0,N129+O79-'7. Consumption'!Q29-Wastage!M73)</f>
        <v>0</v>
      </c>
      <c r="P129" s="114">
        <f ca="1">MAX(0,O129+P79-'7. Consumption'!R29-Wastage!N73)</f>
        <v>0</v>
      </c>
      <c r="Q129" s="114">
        <f ca="1">MAX(0,P129+Q79-'7. Consumption'!S29-Wastage!O73)</f>
        <v>0</v>
      </c>
      <c r="R129" s="114">
        <f ca="1">MAX(0,Q129+R79-'7. Consumption'!T29-Wastage!P73)</f>
        <v>0</v>
      </c>
      <c r="S129" s="114">
        <f ca="1">MAX(0,R129+S79-'7. Consumption'!U29-Wastage!Q73)</f>
        <v>0</v>
      </c>
      <c r="T129" s="114">
        <f ca="1">MAX(0,S129+T79-'7. Consumption'!V29-Wastage!R73)</f>
        <v>0</v>
      </c>
      <c r="U129" s="114">
        <f ca="1">MAX(0,T129+U79-'7. Consumption'!W29-Wastage!S73)</f>
        <v>0</v>
      </c>
      <c r="V129" s="114">
        <f ca="1">MAX(0,U129+V79-'7. Consumption'!X29-Wastage!T73)</f>
        <v>0</v>
      </c>
      <c r="W129" s="114">
        <f ca="1">MAX(0,V129+W79-'7. Consumption'!Y29-Wastage!U73)</f>
        <v>0</v>
      </c>
      <c r="X129" s="114">
        <f ca="1">MAX(0,W129+X79-'7. Consumption'!Z29-Wastage!V73)</f>
        <v>0</v>
      </c>
      <c r="Y129" s="114">
        <f ca="1">MAX(0,X129+Y79-'7. Consumption'!AA29-Wastage!W73)</f>
        <v>0</v>
      </c>
      <c r="Z129" s="114">
        <f ca="1">MAX(0,Y129+Z79-'7. Consumption'!AB29-Wastage!X73)</f>
        <v>0</v>
      </c>
      <c r="AA129" s="114">
        <f ca="1">MAX(0,Z129+AA79-'7. Consumption'!AC29-Wastage!Y73)</f>
        <v>0</v>
      </c>
      <c r="AB129" s="114">
        <f ca="1">MAX(0,AA129+AB79-'7. Consumption'!AD29-Wastage!Z73)</f>
        <v>0</v>
      </c>
      <c r="AC129" s="114">
        <f ca="1">MAX(0,AB129+AC79-'7. Consumption'!AE29-Wastage!AA73)</f>
        <v>0</v>
      </c>
      <c r="AD129" s="114">
        <f ca="1">MAX(0,AC129+AD79-'7. Consumption'!AF29-Wastage!AB73)</f>
        <v>0</v>
      </c>
      <c r="AE129" s="114">
        <f ca="1">MAX(0,AD129+AE79-'7. Consumption'!AG29-Wastage!AC73)</f>
        <v>0</v>
      </c>
      <c r="AF129" s="114">
        <f ca="1">MAX(0,AE129+AF79-'7. Consumption'!AH29-Wastage!AD73)</f>
        <v>0</v>
      </c>
      <c r="AG129" s="114">
        <f ca="1">MAX(0,AF129+AG79-'7. Consumption'!AI29-Wastage!AE73)</f>
        <v>0</v>
      </c>
      <c r="AH129" s="114">
        <f ca="1">MAX(0,AG129+AH79-'7. Consumption'!AJ29-Wastage!AF73)</f>
        <v>0</v>
      </c>
      <c r="AI129" s="114">
        <f ca="1">MAX(0,AH129+AI79-'7. Consumption'!AK29-Wastage!AG73)</f>
        <v>0</v>
      </c>
      <c r="AJ129" s="114">
        <f ca="1">MAX(0,AI129+AJ79-'7. Consumption'!AL29-Wastage!AH73)</f>
        <v>0</v>
      </c>
      <c r="AK129" s="114">
        <f ca="1">MAX(0,AJ129+AK79-'7. Consumption'!AM29-Wastage!AI73)</f>
        <v>0</v>
      </c>
      <c r="AL129" s="114">
        <f ca="1">MAX(0,AK129+AL79-'7. Consumption'!AN29-Wastage!AJ73)</f>
        <v>0</v>
      </c>
      <c r="AM129" s="114">
        <f ca="1">MAX(0,AL129+AM79-'7. Consumption'!AO29-Wastage!AK73)</f>
        <v>0</v>
      </c>
      <c r="AN129" s="114">
        <f ca="1">MAX(0,AM129+AN79-'7. Consumption'!AP29-Wastage!AL73)</f>
        <v>0</v>
      </c>
      <c r="AO129" s="114">
        <f ca="1">MAX(0,AN129+AO79-'7. Consumption'!AQ29-Wastage!AM73)</f>
        <v>0</v>
      </c>
      <c r="AP129" s="70"/>
    </row>
    <row r="130" spans="2:42" x14ac:dyDescent="0.3">
      <c r="B130" s="12"/>
      <c r="C130" s="12" t="str">
        <f t="shared" si="11"/>
        <v>LPV/r (200/50) - 120 tab</v>
      </c>
      <c r="E130" s="164">
        <f t="shared" si="10"/>
        <v>0</v>
      </c>
      <c r="F130" s="114">
        <f ca="1">MAX(0,E130+F80-'7. Consumption'!H30-Wastage!D74)</f>
        <v>0</v>
      </c>
      <c r="G130" s="114">
        <f ca="1">MAX(0,F130+G80-'7. Consumption'!I30-Wastage!E74)</f>
        <v>0</v>
      </c>
      <c r="H130" s="114">
        <f ca="1">MAX(0,G130+H80-'7. Consumption'!J30-Wastage!F74)</f>
        <v>0</v>
      </c>
      <c r="I130" s="114">
        <f ca="1">MAX(0,H130+I80-'7. Consumption'!K30-Wastage!G74)</f>
        <v>0</v>
      </c>
      <c r="J130" s="114">
        <f ca="1">MAX(0,I130+J80-'7. Consumption'!L30-Wastage!H74)</f>
        <v>0</v>
      </c>
      <c r="K130" s="114">
        <f ca="1">MAX(0,J130+K80-'7. Consumption'!M30-Wastage!I74)</f>
        <v>0</v>
      </c>
      <c r="L130" s="114">
        <f ca="1">MAX(0,K130+L80-'7. Consumption'!N30-Wastage!J74)</f>
        <v>0</v>
      </c>
      <c r="M130" s="114">
        <f ca="1">MAX(0,L130+M80-'7. Consumption'!O30-Wastage!K74)</f>
        <v>0</v>
      </c>
      <c r="N130" s="114">
        <f ca="1">MAX(0,M130+N80-'7. Consumption'!P30-Wastage!L74)</f>
        <v>0</v>
      </c>
      <c r="O130" s="114">
        <f ca="1">MAX(0,N130+O80-'7. Consumption'!Q30-Wastage!M74)</f>
        <v>0</v>
      </c>
      <c r="P130" s="114">
        <f ca="1">MAX(0,O130+P80-'7. Consumption'!R30-Wastage!N74)</f>
        <v>0</v>
      </c>
      <c r="Q130" s="114">
        <f ca="1">MAX(0,P130+Q80-'7. Consumption'!S30-Wastage!O74)</f>
        <v>0</v>
      </c>
      <c r="R130" s="114">
        <f ca="1">MAX(0,Q130+R80-'7. Consumption'!T30-Wastage!P74)</f>
        <v>0</v>
      </c>
      <c r="S130" s="114">
        <f ca="1">MAX(0,R130+S80-'7. Consumption'!U30-Wastage!Q74)</f>
        <v>0</v>
      </c>
      <c r="T130" s="114">
        <f ca="1">MAX(0,S130+T80-'7. Consumption'!V30-Wastage!R74)</f>
        <v>0</v>
      </c>
      <c r="U130" s="114">
        <f ca="1">MAX(0,T130+U80-'7. Consumption'!W30-Wastage!S74)</f>
        <v>0</v>
      </c>
      <c r="V130" s="114">
        <f ca="1">MAX(0,U130+V80-'7. Consumption'!X30-Wastage!T74)</f>
        <v>0</v>
      </c>
      <c r="W130" s="114">
        <f ca="1">MAX(0,V130+W80-'7. Consumption'!Y30-Wastage!U74)</f>
        <v>0</v>
      </c>
      <c r="X130" s="114">
        <f ca="1">MAX(0,W130+X80-'7. Consumption'!Z30-Wastage!V74)</f>
        <v>0</v>
      </c>
      <c r="Y130" s="114">
        <f ca="1">MAX(0,X130+Y80-'7. Consumption'!AA30-Wastage!W74)</f>
        <v>0</v>
      </c>
      <c r="Z130" s="114">
        <f ca="1">MAX(0,Y130+Z80-'7. Consumption'!AB30-Wastage!X74)</f>
        <v>0</v>
      </c>
      <c r="AA130" s="114">
        <f ca="1">MAX(0,Z130+AA80-'7. Consumption'!AC30-Wastage!Y74)</f>
        <v>0</v>
      </c>
      <c r="AB130" s="114">
        <f ca="1">MAX(0,AA130+AB80-'7. Consumption'!AD30-Wastage!Z74)</f>
        <v>0</v>
      </c>
      <c r="AC130" s="114">
        <f ca="1">MAX(0,AB130+AC80-'7. Consumption'!AE30-Wastage!AA74)</f>
        <v>0</v>
      </c>
      <c r="AD130" s="114">
        <f ca="1">MAX(0,AC130+AD80-'7. Consumption'!AF30-Wastage!AB74)</f>
        <v>0</v>
      </c>
      <c r="AE130" s="114">
        <f ca="1">MAX(0,AD130+AE80-'7. Consumption'!AG30-Wastage!AC74)</f>
        <v>0</v>
      </c>
      <c r="AF130" s="114">
        <f ca="1">MAX(0,AE130+AF80-'7. Consumption'!AH30-Wastage!AD74)</f>
        <v>0</v>
      </c>
      <c r="AG130" s="114">
        <f ca="1">MAX(0,AF130+AG80-'7. Consumption'!AI30-Wastage!AE74)</f>
        <v>0</v>
      </c>
      <c r="AH130" s="114">
        <f ca="1">MAX(0,AG130+AH80-'7. Consumption'!AJ30-Wastage!AF74)</f>
        <v>0</v>
      </c>
      <c r="AI130" s="114">
        <f ca="1">MAX(0,AH130+AI80-'7. Consumption'!AK30-Wastage!AG74)</f>
        <v>0</v>
      </c>
      <c r="AJ130" s="114">
        <f ca="1">MAX(0,AI130+AJ80-'7. Consumption'!AL30-Wastage!AH74)</f>
        <v>0</v>
      </c>
      <c r="AK130" s="114">
        <f ca="1">MAX(0,AJ130+AK80-'7. Consumption'!AM30-Wastage!AI74)</f>
        <v>0</v>
      </c>
      <c r="AL130" s="114">
        <f ca="1">MAX(0,AK130+AL80-'7. Consumption'!AN30-Wastage!AJ74)</f>
        <v>0</v>
      </c>
      <c r="AM130" s="114">
        <f ca="1">MAX(0,AL130+AM80-'7. Consumption'!AO30-Wastage!AK74)</f>
        <v>0</v>
      </c>
      <c r="AN130" s="114">
        <f ca="1">MAX(0,AM130+AN80-'7. Consumption'!AP30-Wastage!AL74)</f>
        <v>0</v>
      </c>
      <c r="AO130" s="114">
        <f ca="1">MAX(0,AN130+AO80-'7. Consumption'!AQ30-Wastage!AM74)</f>
        <v>0</v>
      </c>
      <c r="AP130" s="70"/>
    </row>
    <row r="131" spans="2:42" x14ac:dyDescent="0.3">
      <c r="B131" s="12"/>
      <c r="C131" s="12" t="str">
        <f t="shared" si="11"/>
        <v>NVP (200) - 60 tab</v>
      </c>
      <c r="E131" s="164">
        <f t="shared" si="10"/>
        <v>0</v>
      </c>
      <c r="F131" s="114">
        <f ca="1">MAX(0,E131+F81-'7. Consumption'!H31-Wastage!D75)</f>
        <v>0</v>
      </c>
      <c r="G131" s="114">
        <f ca="1">MAX(0,F131+G81-'7. Consumption'!I31-Wastage!E75)</f>
        <v>0</v>
      </c>
      <c r="H131" s="114">
        <f ca="1">MAX(0,G131+H81-'7. Consumption'!J31-Wastage!F75)</f>
        <v>0</v>
      </c>
      <c r="I131" s="114">
        <f ca="1">MAX(0,H131+I81-'7. Consumption'!K31-Wastage!G75)</f>
        <v>0</v>
      </c>
      <c r="J131" s="114">
        <f ca="1">MAX(0,I131+J81-'7. Consumption'!L31-Wastage!H75)</f>
        <v>0</v>
      </c>
      <c r="K131" s="114">
        <f ca="1">MAX(0,J131+K81-'7. Consumption'!M31-Wastage!I75)</f>
        <v>0</v>
      </c>
      <c r="L131" s="114">
        <f ca="1">MAX(0,K131+L81-'7. Consumption'!N31-Wastage!J75)</f>
        <v>0</v>
      </c>
      <c r="M131" s="114">
        <f ca="1">MAX(0,L131+M81-'7. Consumption'!O31-Wastage!K75)</f>
        <v>0</v>
      </c>
      <c r="N131" s="114">
        <f ca="1">MAX(0,M131+N81-'7. Consumption'!P31-Wastage!L75)</f>
        <v>0</v>
      </c>
      <c r="O131" s="114">
        <f ca="1">MAX(0,N131+O81-'7. Consumption'!Q31-Wastage!M75)</f>
        <v>0</v>
      </c>
      <c r="P131" s="114">
        <f ca="1">MAX(0,O131+P81-'7. Consumption'!R31-Wastage!N75)</f>
        <v>0</v>
      </c>
      <c r="Q131" s="114">
        <f ca="1">MAX(0,P131+Q81-'7. Consumption'!S31-Wastage!O75)</f>
        <v>0</v>
      </c>
      <c r="R131" s="114">
        <f ca="1">MAX(0,Q131+R81-'7. Consumption'!T31-Wastage!P75)</f>
        <v>0</v>
      </c>
      <c r="S131" s="114">
        <f ca="1">MAX(0,R131+S81-'7. Consumption'!U31-Wastage!Q75)</f>
        <v>0</v>
      </c>
      <c r="T131" s="114">
        <f ca="1">MAX(0,S131+T81-'7. Consumption'!V31-Wastage!R75)</f>
        <v>0</v>
      </c>
      <c r="U131" s="114">
        <f ca="1">MAX(0,T131+U81-'7. Consumption'!W31-Wastage!S75)</f>
        <v>0</v>
      </c>
      <c r="V131" s="114">
        <f ca="1">MAX(0,U131+V81-'7. Consumption'!X31-Wastage!T75)</f>
        <v>0</v>
      </c>
      <c r="W131" s="114">
        <f ca="1">MAX(0,V131+W81-'7. Consumption'!Y31-Wastage!U75)</f>
        <v>0</v>
      </c>
      <c r="X131" s="114">
        <f ca="1">MAX(0,W131+X81-'7. Consumption'!Z31-Wastage!V75)</f>
        <v>0</v>
      </c>
      <c r="Y131" s="114">
        <f ca="1">MAX(0,X131+Y81-'7. Consumption'!AA31-Wastage!W75)</f>
        <v>0</v>
      </c>
      <c r="Z131" s="114">
        <f ca="1">MAX(0,Y131+Z81-'7. Consumption'!AB31-Wastage!X75)</f>
        <v>0</v>
      </c>
      <c r="AA131" s="114">
        <f ca="1">MAX(0,Z131+AA81-'7. Consumption'!AC31-Wastage!Y75)</f>
        <v>0</v>
      </c>
      <c r="AB131" s="114">
        <f ca="1">MAX(0,AA131+AB81-'7. Consumption'!AD31-Wastage!Z75)</f>
        <v>0</v>
      </c>
      <c r="AC131" s="114">
        <f ca="1">MAX(0,AB131+AC81-'7. Consumption'!AE31-Wastage!AA75)</f>
        <v>0</v>
      </c>
      <c r="AD131" s="114">
        <f ca="1">MAX(0,AC131+AD81-'7. Consumption'!AF31-Wastage!AB75)</f>
        <v>0</v>
      </c>
      <c r="AE131" s="114">
        <f ca="1">MAX(0,AD131+AE81-'7. Consumption'!AG31-Wastage!AC75)</f>
        <v>0</v>
      </c>
      <c r="AF131" s="114">
        <f ca="1">MAX(0,AE131+AF81-'7. Consumption'!AH31-Wastage!AD75)</f>
        <v>0</v>
      </c>
      <c r="AG131" s="114">
        <f ca="1">MAX(0,AF131+AG81-'7. Consumption'!AI31-Wastage!AE75)</f>
        <v>0</v>
      </c>
      <c r="AH131" s="114">
        <f ca="1">MAX(0,AG131+AH81-'7. Consumption'!AJ31-Wastage!AF75)</f>
        <v>0</v>
      </c>
      <c r="AI131" s="114">
        <f ca="1">MAX(0,AH131+AI81-'7. Consumption'!AK31-Wastage!AG75)</f>
        <v>0</v>
      </c>
      <c r="AJ131" s="114">
        <f ca="1">MAX(0,AI131+AJ81-'7. Consumption'!AL31-Wastage!AH75)</f>
        <v>0</v>
      </c>
      <c r="AK131" s="114">
        <f ca="1">MAX(0,AJ131+AK81-'7. Consumption'!AM31-Wastage!AI75)</f>
        <v>0</v>
      </c>
      <c r="AL131" s="114">
        <f ca="1">MAX(0,AK131+AL81-'7. Consumption'!AN31-Wastage!AJ75)</f>
        <v>0</v>
      </c>
      <c r="AM131" s="114">
        <f ca="1">MAX(0,AL131+AM81-'7. Consumption'!AO31-Wastage!AK75)</f>
        <v>0</v>
      </c>
      <c r="AN131" s="114">
        <f ca="1">MAX(0,AM131+AN81-'7. Consumption'!AP31-Wastage!AL75)</f>
        <v>0</v>
      </c>
      <c r="AO131" s="114">
        <f ca="1">MAX(0,AN131+AO81-'7. Consumption'!AQ31-Wastage!AM75)</f>
        <v>0</v>
      </c>
      <c r="AP131" s="70"/>
    </row>
    <row r="132" spans="2:42" x14ac:dyDescent="0.3">
      <c r="B132" s="12"/>
      <c r="C132" s="12" t="str">
        <f t="shared" si="11"/>
        <v>RAL (400) - 60 tab</v>
      </c>
      <c r="E132" s="164">
        <f t="shared" si="10"/>
        <v>0</v>
      </c>
      <c r="F132" s="114">
        <f ca="1">MAX(0,E132+F82-'7. Consumption'!H32-Wastage!D76)</f>
        <v>0</v>
      </c>
      <c r="G132" s="114">
        <f ca="1">MAX(0,F132+G82-'7. Consumption'!I32-Wastage!E76)</f>
        <v>0</v>
      </c>
      <c r="H132" s="114">
        <f ca="1">MAX(0,G132+H82-'7. Consumption'!J32-Wastage!F76)</f>
        <v>0</v>
      </c>
      <c r="I132" s="114">
        <f ca="1">MAX(0,H132+I82-'7. Consumption'!K32-Wastage!G76)</f>
        <v>0</v>
      </c>
      <c r="J132" s="114">
        <f ca="1">MAX(0,I132+J82-'7. Consumption'!L32-Wastage!H76)</f>
        <v>0</v>
      </c>
      <c r="K132" s="114">
        <f ca="1">MAX(0,J132+K82-'7. Consumption'!M32-Wastage!I76)</f>
        <v>0</v>
      </c>
      <c r="L132" s="114">
        <f ca="1">MAX(0,K132+L82-'7. Consumption'!N32-Wastage!J76)</f>
        <v>0</v>
      </c>
      <c r="M132" s="114">
        <f ca="1">MAX(0,L132+M82-'7. Consumption'!O32-Wastage!K76)</f>
        <v>0</v>
      </c>
      <c r="N132" s="114">
        <f ca="1">MAX(0,M132+N82-'7. Consumption'!P32-Wastage!L76)</f>
        <v>0</v>
      </c>
      <c r="O132" s="114">
        <f ca="1">MAX(0,N132+O82-'7. Consumption'!Q32-Wastage!M76)</f>
        <v>0</v>
      </c>
      <c r="P132" s="114">
        <f ca="1">MAX(0,O132+P82-'7. Consumption'!R32-Wastage!N76)</f>
        <v>0</v>
      </c>
      <c r="Q132" s="114">
        <f ca="1">MAX(0,P132+Q82-'7. Consumption'!S32-Wastage!O76)</f>
        <v>0</v>
      </c>
      <c r="R132" s="114">
        <f ca="1">MAX(0,Q132+R82-'7. Consumption'!T32-Wastage!P76)</f>
        <v>0</v>
      </c>
      <c r="S132" s="114">
        <f ca="1">MAX(0,R132+S82-'7. Consumption'!U32-Wastage!Q76)</f>
        <v>0</v>
      </c>
      <c r="T132" s="114">
        <f ca="1">MAX(0,S132+T82-'7. Consumption'!V32-Wastage!R76)</f>
        <v>0</v>
      </c>
      <c r="U132" s="114">
        <f ca="1">MAX(0,T132+U82-'7. Consumption'!W32-Wastage!S76)</f>
        <v>0</v>
      </c>
      <c r="V132" s="114">
        <f ca="1">MAX(0,U132+V82-'7. Consumption'!X32-Wastage!T76)</f>
        <v>0</v>
      </c>
      <c r="W132" s="114">
        <f ca="1">MAX(0,V132+W82-'7. Consumption'!Y32-Wastage!U76)</f>
        <v>0</v>
      </c>
      <c r="X132" s="114">
        <f ca="1">MAX(0,W132+X82-'7. Consumption'!Z32-Wastage!V76)</f>
        <v>0</v>
      </c>
      <c r="Y132" s="114">
        <f ca="1">MAX(0,X132+Y82-'7. Consumption'!AA32-Wastage!W76)</f>
        <v>0</v>
      </c>
      <c r="Z132" s="114">
        <f ca="1">MAX(0,Y132+Z82-'7. Consumption'!AB32-Wastage!X76)</f>
        <v>0</v>
      </c>
      <c r="AA132" s="114">
        <f ca="1">MAX(0,Z132+AA82-'7. Consumption'!AC32-Wastage!Y76)</f>
        <v>0</v>
      </c>
      <c r="AB132" s="114">
        <f ca="1">MAX(0,AA132+AB82-'7. Consumption'!AD32-Wastage!Z76)</f>
        <v>0</v>
      </c>
      <c r="AC132" s="114">
        <f ca="1">MAX(0,AB132+AC82-'7. Consumption'!AE32-Wastage!AA76)</f>
        <v>0</v>
      </c>
      <c r="AD132" s="114">
        <f ca="1">MAX(0,AC132+AD82-'7. Consumption'!AF32-Wastage!AB76)</f>
        <v>0</v>
      </c>
      <c r="AE132" s="114">
        <f ca="1">MAX(0,AD132+AE82-'7. Consumption'!AG32-Wastage!AC76)</f>
        <v>0</v>
      </c>
      <c r="AF132" s="114">
        <f ca="1">MAX(0,AE132+AF82-'7. Consumption'!AH32-Wastage!AD76)</f>
        <v>0</v>
      </c>
      <c r="AG132" s="114">
        <f ca="1">MAX(0,AF132+AG82-'7. Consumption'!AI32-Wastage!AE76)</f>
        <v>0</v>
      </c>
      <c r="AH132" s="114">
        <f ca="1">MAX(0,AG132+AH82-'7. Consumption'!AJ32-Wastage!AF76)</f>
        <v>0</v>
      </c>
      <c r="AI132" s="114">
        <f ca="1">MAX(0,AH132+AI82-'7. Consumption'!AK32-Wastage!AG76)</f>
        <v>0</v>
      </c>
      <c r="AJ132" s="114">
        <f ca="1">MAX(0,AI132+AJ82-'7. Consumption'!AL32-Wastage!AH76)</f>
        <v>0</v>
      </c>
      <c r="AK132" s="114">
        <f ca="1">MAX(0,AJ132+AK82-'7. Consumption'!AM32-Wastage!AI76)</f>
        <v>0</v>
      </c>
      <c r="AL132" s="114">
        <f ca="1">MAX(0,AK132+AL82-'7. Consumption'!AN32-Wastage!AJ76)</f>
        <v>0</v>
      </c>
      <c r="AM132" s="114">
        <f ca="1">MAX(0,AL132+AM82-'7. Consumption'!AO32-Wastage!AK76)</f>
        <v>0</v>
      </c>
      <c r="AN132" s="114">
        <f ca="1">MAX(0,AM132+AN82-'7. Consumption'!AP32-Wastage!AL76)</f>
        <v>0</v>
      </c>
      <c r="AO132" s="114">
        <f ca="1">MAX(0,AN132+AO82-'7. Consumption'!AQ32-Wastage!AM76)</f>
        <v>0</v>
      </c>
      <c r="AP132" s="70"/>
    </row>
    <row r="133" spans="2:42" x14ac:dyDescent="0.3">
      <c r="B133" s="12"/>
      <c r="C133" s="12" t="str">
        <f t="shared" si="11"/>
        <v>RTV (100) - 60 tab</v>
      </c>
      <c r="E133" s="164">
        <f t="shared" si="10"/>
        <v>0</v>
      </c>
      <c r="F133" s="114">
        <f ca="1">MAX(0,E133+F83-'7. Consumption'!H33-Wastage!D77)</f>
        <v>0</v>
      </c>
      <c r="G133" s="114">
        <f ca="1">MAX(0,F133+G83-'7. Consumption'!I33-Wastage!E77)</f>
        <v>0</v>
      </c>
      <c r="H133" s="114">
        <f ca="1">MAX(0,G133+H83-'7. Consumption'!J33-Wastage!F77)</f>
        <v>0</v>
      </c>
      <c r="I133" s="114">
        <f ca="1">MAX(0,H133+I83-'7. Consumption'!K33-Wastage!G77)</f>
        <v>0</v>
      </c>
      <c r="J133" s="114">
        <f ca="1">MAX(0,I133+J83-'7. Consumption'!L33-Wastage!H77)</f>
        <v>0</v>
      </c>
      <c r="K133" s="114">
        <f ca="1">MAX(0,J133+K83-'7. Consumption'!M33-Wastage!I77)</f>
        <v>0</v>
      </c>
      <c r="L133" s="114">
        <f ca="1">MAX(0,K133+L83-'7. Consumption'!N33-Wastage!J77)</f>
        <v>0</v>
      </c>
      <c r="M133" s="114">
        <f ca="1">MAX(0,L133+M83-'7. Consumption'!O33-Wastage!K77)</f>
        <v>0</v>
      </c>
      <c r="N133" s="114">
        <f ca="1">MAX(0,M133+N83-'7. Consumption'!P33-Wastage!L77)</f>
        <v>0</v>
      </c>
      <c r="O133" s="114">
        <f ca="1">MAX(0,N133+O83-'7. Consumption'!Q33-Wastage!M77)</f>
        <v>0</v>
      </c>
      <c r="P133" s="114">
        <f ca="1">MAX(0,O133+P83-'7. Consumption'!R33-Wastage!N77)</f>
        <v>0</v>
      </c>
      <c r="Q133" s="114">
        <f ca="1">MAX(0,P133+Q83-'7. Consumption'!S33-Wastage!O77)</f>
        <v>0</v>
      </c>
      <c r="R133" s="114">
        <f ca="1">MAX(0,Q133+R83-'7. Consumption'!T33-Wastage!P77)</f>
        <v>0</v>
      </c>
      <c r="S133" s="114">
        <f ca="1">MAX(0,R133+S83-'7. Consumption'!U33-Wastage!Q77)</f>
        <v>0</v>
      </c>
      <c r="T133" s="114">
        <f ca="1">MAX(0,S133+T83-'7. Consumption'!V33-Wastage!R77)</f>
        <v>0</v>
      </c>
      <c r="U133" s="114">
        <f ca="1">MAX(0,T133+U83-'7. Consumption'!W33-Wastage!S77)</f>
        <v>0</v>
      </c>
      <c r="V133" s="114">
        <f ca="1">MAX(0,U133+V83-'7. Consumption'!X33-Wastage!T77)</f>
        <v>0</v>
      </c>
      <c r="W133" s="114">
        <f ca="1">MAX(0,V133+W83-'7. Consumption'!Y33-Wastage!U77)</f>
        <v>0</v>
      </c>
      <c r="X133" s="114">
        <f ca="1">MAX(0,W133+X83-'7. Consumption'!Z33-Wastage!V77)</f>
        <v>0</v>
      </c>
      <c r="Y133" s="114">
        <f ca="1">MAX(0,X133+Y83-'7. Consumption'!AA33-Wastage!W77)</f>
        <v>0</v>
      </c>
      <c r="Z133" s="114">
        <f ca="1">MAX(0,Y133+Z83-'7. Consumption'!AB33-Wastage!X77)</f>
        <v>0</v>
      </c>
      <c r="AA133" s="114">
        <f ca="1">MAX(0,Z133+AA83-'7. Consumption'!AC33-Wastage!Y77)</f>
        <v>0</v>
      </c>
      <c r="AB133" s="114">
        <f ca="1">MAX(0,AA133+AB83-'7. Consumption'!AD33-Wastage!Z77)</f>
        <v>0</v>
      </c>
      <c r="AC133" s="114">
        <f ca="1">MAX(0,AB133+AC83-'7. Consumption'!AE33-Wastage!AA77)</f>
        <v>0</v>
      </c>
      <c r="AD133" s="114">
        <f ca="1">MAX(0,AC133+AD83-'7. Consumption'!AF33-Wastage!AB77)</f>
        <v>0</v>
      </c>
      <c r="AE133" s="114">
        <f ca="1">MAX(0,AD133+AE83-'7. Consumption'!AG33-Wastage!AC77)</f>
        <v>0</v>
      </c>
      <c r="AF133" s="114">
        <f ca="1">MAX(0,AE133+AF83-'7. Consumption'!AH33-Wastage!AD77)</f>
        <v>0</v>
      </c>
      <c r="AG133" s="114">
        <f ca="1">MAX(0,AF133+AG83-'7. Consumption'!AI33-Wastage!AE77)</f>
        <v>0</v>
      </c>
      <c r="AH133" s="114">
        <f ca="1">MAX(0,AG133+AH83-'7. Consumption'!AJ33-Wastage!AF77)</f>
        <v>0</v>
      </c>
      <c r="AI133" s="114">
        <f ca="1">MAX(0,AH133+AI83-'7. Consumption'!AK33-Wastage!AG77)</f>
        <v>0</v>
      </c>
      <c r="AJ133" s="114">
        <f ca="1">MAX(0,AI133+AJ83-'7. Consumption'!AL33-Wastage!AH77)</f>
        <v>0</v>
      </c>
      <c r="AK133" s="114">
        <f ca="1">MAX(0,AJ133+AK83-'7. Consumption'!AM33-Wastage!AI77)</f>
        <v>0</v>
      </c>
      <c r="AL133" s="114">
        <f ca="1">MAX(0,AK133+AL83-'7. Consumption'!AN33-Wastage!AJ77)</f>
        <v>0</v>
      </c>
      <c r="AM133" s="114">
        <f ca="1">MAX(0,AL133+AM83-'7. Consumption'!AO33-Wastage!AK77)</f>
        <v>0</v>
      </c>
      <c r="AN133" s="114">
        <f ca="1">MAX(0,AM133+AN83-'7. Consumption'!AP33-Wastage!AL77)</f>
        <v>0</v>
      </c>
      <c r="AO133" s="114">
        <f ca="1">MAX(0,AN133+AO83-'7. Consumption'!AQ33-Wastage!AM77)</f>
        <v>0</v>
      </c>
      <c r="AP133" s="70"/>
    </row>
    <row r="134" spans="2:42" x14ac:dyDescent="0.3">
      <c r="B134" s="12"/>
      <c r="C134" s="12" t="str">
        <f t="shared" si="11"/>
        <v>TAF+3TC+DTG (25/300/50) - 180 tab</v>
      </c>
      <c r="E134" s="164">
        <f t="shared" si="10"/>
        <v>0</v>
      </c>
      <c r="F134" s="114">
        <f ca="1">MAX(0,E134+F84-'7. Consumption'!H34-Wastage!D78)</f>
        <v>0</v>
      </c>
      <c r="G134" s="114">
        <f ca="1">MAX(0,F134+G84-'7. Consumption'!I34-Wastage!E78)</f>
        <v>0</v>
      </c>
      <c r="H134" s="114">
        <f ca="1">MAX(0,G134+H84-'7. Consumption'!J34-Wastage!F78)</f>
        <v>0</v>
      </c>
      <c r="I134" s="114">
        <f ca="1">MAX(0,H134+I84-'7. Consumption'!K34-Wastage!G78)</f>
        <v>0</v>
      </c>
      <c r="J134" s="114">
        <f ca="1">MAX(0,I134+J84-'7. Consumption'!L34-Wastage!H78)</f>
        <v>0</v>
      </c>
      <c r="K134" s="114">
        <f ca="1">MAX(0,J134+K84-'7. Consumption'!M34-Wastage!I78)</f>
        <v>0</v>
      </c>
      <c r="L134" s="114">
        <f ca="1">MAX(0,K134+L84-'7. Consumption'!N34-Wastage!J78)</f>
        <v>0</v>
      </c>
      <c r="M134" s="114">
        <f ca="1">MAX(0,L134+M84-'7. Consumption'!O34-Wastage!K78)</f>
        <v>0</v>
      </c>
      <c r="N134" s="114">
        <f ca="1">MAX(0,M134+N84-'7. Consumption'!P34-Wastage!L78)</f>
        <v>0</v>
      </c>
      <c r="O134" s="114">
        <f ca="1">MAX(0,N134+O84-'7. Consumption'!Q34-Wastage!M78)</f>
        <v>0</v>
      </c>
      <c r="P134" s="114">
        <f ca="1">MAX(0,O134+P84-'7. Consumption'!R34-Wastage!N78)</f>
        <v>0</v>
      </c>
      <c r="Q134" s="114">
        <f ca="1">MAX(0,P134+Q84-'7. Consumption'!S34-Wastage!O78)</f>
        <v>0</v>
      </c>
      <c r="R134" s="114">
        <f ca="1">MAX(0,Q134+R84-'7. Consumption'!T34-Wastage!P78)</f>
        <v>0</v>
      </c>
      <c r="S134" s="114">
        <f ca="1">MAX(0,R134+S84-'7. Consumption'!U34-Wastage!Q78)</f>
        <v>0</v>
      </c>
      <c r="T134" s="114">
        <f ca="1">MAX(0,S134+T84-'7. Consumption'!V34-Wastage!R78)</f>
        <v>0</v>
      </c>
      <c r="U134" s="114">
        <f ca="1">MAX(0,T134+U84-'7. Consumption'!W34-Wastage!S78)</f>
        <v>0</v>
      </c>
      <c r="V134" s="114">
        <f ca="1">MAX(0,U134+V84-'7. Consumption'!X34-Wastage!T78)</f>
        <v>0</v>
      </c>
      <c r="W134" s="114">
        <f ca="1">MAX(0,V134+W84-'7. Consumption'!Y34-Wastage!U78)</f>
        <v>0</v>
      </c>
      <c r="X134" s="114">
        <f ca="1">MAX(0,W134+X84-'7. Consumption'!Z34-Wastage!V78)</f>
        <v>0</v>
      </c>
      <c r="Y134" s="114">
        <f ca="1">MAX(0,X134+Y84-'7. Consumption'!AA34-Wastage!W78)</f>
        <v>0</v>
      </c>
      <c r="Z134" s="114">
        <f ca="1">MAX(0,Y134+Z84-'7. Consumption'!AB34-Wastage!X78)</f>
        <v>0</v>
      </c>
      <c r="AA134" s="114">
        <f ca="1">MAX(0,Z134+AA84-'7. Consumption'!AC34-Wastage!Y78)</f>
        <v>0</v>
      </c>
      <c r="AB134" s="114">
        <f ca="1">MAX(0,AA134+AB84-'7. Consumption'!AD34-Wastage!Z78)</f>
        <v>0</v>
      </c>
      <c r="AC134" s="114">
        <f ca="1">MAX(0,AB134+AC84-'7. Consumption'!AE34-Wastage!AA78)</f>
        <v>0</v>
      </c>
      <c r="AD134" s="114">
        <f ca="1">MAX(0,AC134+AD84-'7. Consumption'!AF34-Wastage!AB78)</f>
        <v>0</v>
      </c>
      <c r="AE134" s="114">
        <f ca="1">MAX(0,AD134+AE84-'7. Consumption'!AG34-Wastage!AC78)</f>
        <v>0</v>
      </c>
      <c r="AF134" s="114">
        <f ca="1">MAX(0,AE134+AF84-'7. Consumption'!AH34-Wastage!AD78)</f>
        <v>0</v>
      </c>
      <c r="AG134" s="114">
        <f ca="1">MAX(0,AF134+AG84-'7. Consumption'!AI34-Wastage!AE78)</f>
        <v>0</v>
      </c>
      <c r="AH134" s="114">
        <f ca="1">MAX(0,AG134+AH84-'7. Consumption'!AJ34-Wastage!AF78)</f>
        <v>0</v>
      </c>
      <c r="AI134" s="114">
        <f ca="1">MAX(0,AH134+AI84-'7. Consumption'!AK34-Wastage!AG78)</f>
        <v>0</v>
      </c>
      <c r="AJ134" s="114">
        <f ca="1">MAX(0,AI134+AJ84-'7. Consumption'!AL34-Wastage!AH78)</f>
        <v>0</v>
      </c>
      <c r="AK134" s="114">
        <f ca="1">MAX(0,AJ134+AK84-'7. Consumption'!AM34-Wastage!AI78)</f>
        <v>0</v>
      </c>
      <c r="AL134" s="114">
        <f ca="1">MAX(0,AK134+AL84-'7. Consumption'!AN34-Wastage!AJ78)</f>
        <v>0</v>
      </c>
      <c r="AM134" s="114">
        <f ca="1">MAX(0,AL134+AM84-'7. Consumption'!AO34-Wastage!AK78)</f>
        <v>0</v>
      </c>
      <c r="AN134" s="114">
        <f ca="1">MAX(0,AM134+AN84-'7. Consumption'!AP34-Wastage!AL78)</f>
        <v>0</v>
      </c>
      <c r="AO134" s="114">
        <f ca="1">MAX(0,AN134+AO84-'7. Consumption'!AQ34-Wastage!AM78)</f>
        <v>0</v>
      </c>
      <c r="AP134" s="70"/>
    </row>
    <row r="135" spans="2:42" x14ac:dyDescent="0.3">
      <c r="B135" s="12"/>
      <c r="C135" s="12" t="str">
        <f t="shared" si="11"/>
        <v>TAF+3TC+DTG (25/300/50) - 30 tab</v>
      </c>
      <c r="E135" s="164">
        <f t="shared" si="10"/>
        <v>0</v>
      </c>
      <c r="F135" s="114">
        <f ca="1">MAX(0,E135+F85-'7. Consumption'!H35-Wastage!D79)</f>
        <v>0</v>
      </c>
      <c r="G135" s="114">
        <f ca="1">MAX(0,F135+G85-'7. Consumption'!I35-Wastage!E79)</f>
        <v>0</v>
      </c>
      <c r="H135" s="114">
        <f ca="1">MAX(0,G135+H85-'7. Consumption'!J35-Wastage!F79)</f>
        <v>0</v>
      </c>
      <c r="I135" s="114">
        <f ca="1">MAX(0,H135+I85-'7. Consumption'!K35-Wastage!G79)</f>
        <v>0</v>
      </c>
      <c r="J135" s="114">
        <f ca="1">MAX(0,I135+J85-'7. Consumption'!L35-Wastage!H79)</f>
        <v>0</v>
      </c>
      <c r="K135" s="114">
        <f ca="1">MAX(0,J135+K85-'7. Consumption'!M35-Wastage!I79)</f>
        <v>0</v>
      </c>
      <c r="L135" s="114">
        <f ca="1">MAX(0,K135+L85-'7. Consumption'!N35-Wastage!J79)</f>
        <v>0</v>
      </c>
      <c r="M135" s="114">
        <f ca="1">MAX(0,L135+M85-'7. Consumption'!O35-Wastage!K79)</f>
        <v>0</v>
      </c>
      <c r="N135" s="114">
        <f ca="1">MAX(0,M135+N85-'7. Consumption'!P35-Wastage!L79)</f>
        <v>0</v>
      </c>
      <c r="O135" s="114">
        <f ca="1">MAX(0,N135+O85-'7. Consumption'!Q35-Wastage!M79)</f>
        <v>0</v>
      </c>
      <c r="P135" s="114">
        <f ca="1">MAX(0,O135+P85-'7. Consumption'!R35-Wastage!N79)</f>
        <v>0</v>
      </c>
      <c r="Q135" s="114">
        <f ca="1">MAX(0,P135+Q85-'7. Consumption'!S35-Wastage!O79)</f>
        <v>0</v>
      </c>
      <c r="R135" s="114">
        <f ca="1">MAX(0,Q135+R85-'7. Consumption'!T35-Wastage!P79)</f>
        <v>0</v>
      </c>
      <c r="S135" s="114">
        <f ca="1">MAX(0,R135+S85-'7. Consumption'!U35-Wastage!Q79)</f>
        <v>0</v>
      </c>
      <c r="T135" s="114">
        <f ca="1">MAX(0,S135+T85-'7. Consumption'!V35-Wastage!R79)</f>
        <v>0</v>
      </c>
      <c r="U135" s="114">
        <f ca="1">MAX(0,T135+U85-'7. Consumption'!W35-Wastage!S79)</f>
        <v>0</v>
      </c>
      <c r="V135" s="114">
        <f ca="1">MAX(0,U135+V85-'7. Consumption'!X35-Wastage!T79)</f>
        <v>0</v>
      </c>
      <c r="W135" s="114">
        <f ca="1">MAX(0,V135+W85-'7. Consumption'!Y35-Wastage!U79)</f>
        <v>0</v>
      </c>
      <c r="X135" s="114">
        <f ca="1">MAX(0,W135+X85-'7. Consumption'!Z35-Wastage!V79)</f>
        <v>0</v>
      </c>
      <c r="Y135" s="114">
        <f ca="1">MAX(0,X135+Y85-'7. Consumption'!AA35-Wastage!W79)</f>
        <v>0</v>
      </c>
      <c r="Z135" s="114">
        <f ca="1">MAX(0,Y135+Z85-'7. Consumption'!AB35-Wastage!X79)</f>
        <v>0</v>
      </c>
      <c r="AA135" s="114">
        <f ca="1">MAX(0,Z135+AA85-'7. Consumption'!AC35-Wastage!Y79)</f>
        <v>0</v>
      </c>
      <c r="AB135" s="114">
        <f ca="1">MAX(0,AA135+AB85-'7. Consumption'!AD35-Wastage!Z79)</f>
        <v>0</v>
      </c>
      <c r="AC135" s="114">
        <f ca="1">MAX(0,AB135+AC85-'7. Consumption'!AE35-Wastage!AA79)</f>
        <v>0</v>
      </c>
      <c r="AD135" s="114">
        <f ca="1">MAX(0,AC135+AD85-'7. Consumption'!AF35-Wastage!AB79)</f>
        <v>0</v>
      </c>
      <c r="AE135" s="114">
        <f ca="1">MAX(0,AD135+AE85-'7. Consumption'!AG35-Wastage!AC79)</f>
        <v>0</v>
      </c>
      <c r="AF135" s="114">
        <f ca="1">MAX(0,AE135+AF85-'7. Consumption'!AH35-Wastage!AD79)</f>
        <v>0</v>
      </c>
      <c r="AG135" s="114">
        <f ca="1">MAX(0,AF135+AG85-'7. Consumption'!AI35-Wastage!AE79)</f>
        <v>0</v>
      </c>
      <c r="AH135" s="114">
        <f ca="1">MAX(0,AG135+AH85-'7. Consumption'!AJ35-Wastage!AF79)</f>
        <v>0</v>
      </c>
      <c r="AI135" s="114">
        <f ca="1">MAX(0,AH135+AI85-'7. Consumption'!AK35-Wastage!AG79)</f>
        <v>0</v>
      </c>
      <c r="AJ135" s="114">
        <f ca="1">MAX(0,AI135+AJ85-'7. Consumption'!AL35-Wastage!AH79)</f>
        <v>0</v>
      </c>
      <c r="AK135" s="114">
        <f ca="1">MAX(0,AJ135+AK85-'7. Consumption'!AM35-Wastage!AI79)</f>
        <v>0</v>
      </c>
      <c r="AL135" s="114">
        <f ca="1">MAX(0,AK135+AL85-'7. Consumption'!AN35-Wastage!AJ79)</f>
        <v>0</v>
      </c>
      <c r="AM135" s="114">
        <f ca="1">MAX(0,AL135+AM85-'7. Consumption'!AO35-Wastage!AK79)</f>
        <v>0</v>
      </c>
      <c r="AN135" s="114">
        <f ca="1">MAX(0,AM135+AN85-'7. Consumption'!AP35-Wastage!AL79)</f>
        <v>0</v>
      </c>
      <c r="AO135" s="114">
        <f ca="1">MAX(0,AN135+AO85-'7. Consumption'!AQ35-Wastage!AM79)</f>
        <v>0</v>
      </c>
      <c r="AP135" s="70"/>
    </row>
    <row r="136" spans="2:42" x14ac:dyDescent="0.3">
      <c r="B136" s="12"/>
      <c r="C136" s="12" t="str">
        <f t="shared" si="11"/>
        <v>TAF+3TC+DTG (25/300/50) - 90 tab</v>
      </c>
      <c r="E136" s="164">
        <f t="shared" si="10"/>
        <v>0</v>
      </c>
      <c r="F136" s="114">
        <f ca="1">MAX(0,E136+F86-'7. Consumption'!H36-Wastage!D80)</f>
        <v>0</v>
      </c>
      <c r="G136" s="114">
        <f ca="1">MAX(0,F136+G86-'7. Consumption'!I36-Wastage!E80)</f>
        <v>0</v>
      </c>
      <c r="H136" s="114">
        <f ca="1">MAX(0,G136+H86-'7. Consumption'!J36-Wastage!F80)</f>
        <v>0</v>
      </c>
      <c r="I136" s="114">
        <f ca="1">MAX(0,H136+I86-'7. Consumption'!K36-Wastage!G80)</f>
        <v>0</v>
      </c>
      <c r="J136" s="114">
        <f ca="1">MAX(0,I136+J86-'7. Consumption'!L36-Wastage!H80)</f>
        <v>0</v>
      </c>
      <c r="K136" s="114">
        <f ca="1">MAX(0,J136+K86-'7. Consumption'!M36-Wastage!I80)</f>
        <v>0</v>
      </c>
      <c r="L136" s="114">
        <f ca="1">MAX(0,K136+L86-'7. Consumption'!N36-Wastage!J80)</f>
        <v>0</v>
      </c>
      <c r="M136" s="114">
        <f ca="1">MAX(0,L136+M86-'7. Consumption'!O36-Wastage!K80)</f>
        <v>0</v>
      </c>
      <c r="N136" s="114">
        <f ca="1">MAX(0,M136+N86-'7. Consumption'!P36-Wastage!L80)</f>
        <v>0</v>
      </c>
      <c r="O136" s="114">
        <f ca="1">MAX(0,N136+O86-'7. Consumption'!Q36-Wastage!M80)</f>
        <v>0</v>
      </c>
      <c r="P136" s="114">
        <f ca="1">MAX(0,O136+P86-'7. Consumption'!R36-Wastage!N80)</f>
        <v>0</v>
      </c>
      <c r="Q136" s="114">
        <f ca="1">MAX(0,P136+Q86-'7. Consumption'!S36-Wastage!O80)</f>
        <v>0</v>
      </c>
      <c r="R136" s="114">
        <f ca="1">MAX(0,Q136+R86-'7. Consumption'!T36-Wastage!P80)</f>
        <v>0</v>
      </c>
      <c r="S136" s="114">
        <f ca="1">MAX(0,R136+S86-'7. Consumption'!U36-Wastage!Q80)</f>
        <v>0</v>
      </c>
      <c r="T136" s="114">
        <f ca="1">MAX(0,S136+T86-'7. Consumption'!V36-Wastage!R80)</f>
        <v>0</v>
      </c>
      <c r="U136" s="114">
        <f ca="1">MAX(0,T136+U86-'7. Consumption'!W36-Wastage!S80)</f>
        <v>0</v>
      </c>
      <c r="V136" s="114">
        <f ca="1">MAX(0,U136+V86-'7. Consumption'!X36-Wastage!T80)</f>
        <v>0</v>
      </c>
      <c r="W136" s="114">
        <f ca="1">MAX(0,V136+W86-'7. Consumption'!Y36-Wastage!U80)</f>
        <v>0</v>
      </c>
      <c r="X136" s="114">
        <f ca="1">MAX(0,W136+X86-'7. Consumption'!Z36-Wastage!V80)</f>
        <v>0</v>
      </c>
      <c r="Y136" s="114">
        <f ca="1">MAX(0,X136+Y86-'7. Consumption'!AA36-Wastage!W80)</f>
        <v>0</v>
      </c>
      <c r="Z136" s="114">
        <f ca="1">MAX(0,Y136+Z86-'7. Consumption'!AB36-Wastage!X80)</f>
        <v>0</v>
      </c>
      <c r="AA136" s="114">
        <f ca="1">MAX(0,Z136+AA86-'7. Consumption'!AC36-Wastage!Y80)</f>
        <v>0</v>
      </c>
      <c r="AB136" s="114">
        <f ca="1">MAX(0,AA136+AB86-'7. Consumption'!AD36-Wastage!Z80)</f>
        <v>0</v>
      </c>
      <c r="AC136" s="114">
        <f ca="1">MAX(0,AB136+AC86-'7. Consumption'!AE36-Wastage!AA80)</f>
        <v>0</v>
      </c>
      <c r="AD136" s="114">
        <f ca="1">MAX(0,AC136+AD86-'7. Consumption'!AF36-Wastage!AB80)</f>
        <v>0</v>
      </c>
      <c r="AE136" s="114">
        <f ca="1">MAX(0,AD136+AE86-'7. Consumption'!AG36-Wastage!AC80)</f>
        <v>0</v>
      </c>
      <c r="AF136" s="114">
        <f ca="1">MAX(0,AE136+AF86-'7. Consumption'!AH36-Wastage!AD80)</f>
        <v>0</v>
      </c>
      <c r="AG136" s="114">
        <f ca="1">MAX(0,AF136+AG86-'7. Consumption'!AI36-Wastage!AE80)</f>
        <v>0</v>
      </c>
      <c r="AH136" s="114">
        <f ca="1">MAX(0,AG136+AH86-'7. Consumption'!AJ36-Wastage!AF80)</f>
        <v>0</v>
      </c>
      <c r="AI136" s="114">
        <f ca="1">MAX(0,AH136+AI86-'7. Consumption'!AK36-Wastage!AG80)</f>
        <v>0</v>
      </c>
      <c r="AJ136" s="114">
        <f ca="1">MAX(0,AI136+AJ86-'7. Consumption'!AL36-Wastage!AH80)</f>
        <v>0</v>
      </c>
      <c r="AK136" s="114">
        <f ca="1">MAX(0,AJ136+AK86-'7. Consumption'!AM36-Wastage!AI80)</f>
        <v>0</v>
      </c>
      <c r="AL136" s="114">
        <f ca="1">MAX(0,AK136+AL86-'7. Consumption'!AN36-Wastage!AJ80)</f>
        <v>0</v>
      </c>
      <c r="AM136" s="114">
        <f ca="1">MAX(0,AL136+AM86-'7. Consumption'!AO36-Wastage!AK80)</f>
        <v>0</v>
      </c>
      <c r="AN136" s="114">
        <f ca="1">MAX(0,AM136+AN86-'7. Consumption'!AP36-Wastage!AL80)</f>
        <v>0</v>
      </c>
      <c r="AO136" s="114">
        <f ca="1">MAX(0,AN136+AO86-'7. Consumption'!AQ36-Wastage!AM80)</f>
        <v>0</v>
      </c>
      <c r="AP136" s="70"/>
    </row>
    <row r="137" spans="2:42" x14ac:dyDescent="0.3">
      <c r="B137" s="12"/>
      <c r="C137" s="12" t="str">
        <f t="shared" si="11"/>
        <v>TAF+FTC+DTG (25/200/50) - 180 tab</v>
      </c>
      <c r="E137" s="164">
        <f t="shared" si="10"/>
        <v>0</v>
      </c>
      <c r="F137" s="114">
        <f ca="1">MAX(0,E137+F87-'7. Consumption'!H37-Wastage!D81)</f>
        <v>0</v>
      </c>
      <c r="G137" s="114">
        <f ca="1">MAX(0,F137+G87-'7. Consumption'!I37-Wastage!E81)</f>
        <v>0</v>
      </c>
      <c r="H137" s="114">
        <f ca="1">MAX(0,G137+H87-'7. Consumption'!J37-Wastage!F81)</f>
        <v>0</v>
      </c>
      <c r="I137" s="114">
        <f ca="1">MAX(0,H137+I87-'7. Consumption'!K37-Wastage!G81)</f>
        <v>0</v>
      </c>
      <c r="J137" s="114">
        <f ca="1">MAX(0,I137+J87-'7. Consumption'!L37-Wastage!H81)</f>
        <v>0</v>
      </c>
      <c r="K137" s="114">
        <f ca="1">MAX(0,J137+K87-'7. Consumption'!M37-Wastage!I81)</f>
        <v>0</v>
      </c>
      <c r="L137" s="114">
        <f ca="1">MAX(0,K137+L87-'7. Consumption'!N37-Wastage!J81)</f>
        <v>0</v>
      </c>
      <c r="M137" s="114">
        <f ca="1">MAX(0,L137+M87-'7. Consumption'!O37-Wastage!K81)</f>
        <v>0</v>
      </c>
      <c r="N137" s="114">
        <f ca="1">MAX(0,M137+N87-'7. Consumption'!P37-Wastage!L81)</f>
        <v>0</v>
      </c>
      <c r="O137" s="114">
        <f ca="1">MAX(0,N137+O87-'7. Consumption'!Q37-Wastage!M81)</f>
        <v>0</v>
      </c>
      <c r="P137" s="114">
        <f ca="1">MAX(0,O137+P87-'7. Consumption'!R37-Wastage!N81)</f>
        <v>0</v>
      </c>
      <c r="Q137" s="114">
        <f ca="1">MAX(0,P137+Q87-'7. Consumption'!S37-Wastage!O81)</f>
        <v>0</v>
      </c>
      <c r="R137" s="114">
        <f ca="1">MAX(0,Q137+R87-'7. Consumption'!T37-Wastage!P81)</f>
        <v>0</v>
      </c>
      <c r="S137" s="114">
        <f ca="1">MAX(0,R137+S87-'7. Consumption'!U37-Wastage!Q81)</f>
        <v>0</v>
      </c>
      <c r="T137" s="114">
        <f ca="1">MAX(0,S137+T87-'7. Consumption'!V37-Wastage!R81)</f>
        <v>0</v>
      </c>
      <c r="U137" s="114">
        <f ca="1">MAX(0,T137+U87-'7. Consumption'!W37-Wastage!S81)</f>
        <v>0</v>
      </c>
      <c r="V137" s="114">
        <f ca="1">MAX(0,U137+V87-'7. Consumption'!X37-Wastage!T81)</f>
        <v>0</v>
      </c>
      <c r="W137" s="114">
        <f ca="1">MAX(0,V137+W87-'7. Consumption'!Y37-Wastage!U81)</f>
        <v>0</v>
      </c>
      <c r="X137" s="114">
        <f ca="1">MAX(0,W137+X87-'7. Consumption'!Z37-Wastage!V81)</f>
        <v>0</v>
      </c>
      <c r="Y137" s="114">
        <f ca="1">MAX(0,X137+Y87-'7. Consumption'!AA37-Wastage!W81)</f>
        <v>0</v>
      </c>
      <c r="Z137" s="114">
        <f ca="1">MAX(0,Y137+Z87-'7. Consumption'!AB37-Wastage!X81)</f>
        <v>0</v>
      </c>
      <c r="AA137" s="114">
        <f ca="1">MAX(0,Z137+AA87-'7. Consumption'!AC37-Wastage!Y81)</f>
        <v>0</v>
      </c>
      <c r="AB137" s="114">
        <f ca="1">MAX(0,AA137+AB87-'7. Consumption'!AD37-Wastage!Z81)</f>
        <v>0</v>
      </c>
      <c r="AC137" s="114">
        <f ca="1">MAX(0,AB137+AC87-'7. Consumption'!AE37-Wastage!AA81)</f>
        <v>0</v>
      </c>
      <c r="AD137" s="114">
        <f ca="1">MAX(0,AC137+AD87-'7. Consumption'!AF37-Wastage!AB81)</f>
        <v>0</v>
      </c>
      <c r="AE137" s="114">
        <f ca="1">MAX(0,AD137+AE87-'7. Consumption'!AG37-Wastage!AC81)</f>
        <v>0</v>
      </c>
      <c r="AF137" s="114">
        <f ca="1">MAX(0,AE137+AF87-'7. Consumption'!AH37-Wastage!AD81)</f>
        <v>0</v>
      </c>
      <c r="AG137" s="114">
        <f ca="1">MAX(0,AF137+AG87-'7. Consumption'!AI37-Wastage!AE81)</f>
        <v>0</v>
      </c>
      <c r="AH137" s="114">
        <f ca="1">MAX(0,AG137+AH87-'7. Consumption'!AJ37-Wastage!AF81)</f>
        <v>0</v>
      </c>
      <c r="AI137" s="114">
        <f ca="1">MAX(0,AH137+AI87-'7. Consumption'!AK37-Wastage!AG81)</f>
        <v>0</v>
      </c>
      <c r="AJ137" s="114">
        <f ca="1">MAX(0,AI137+AJ87-'7. Consumption'!AL37-Wastage!AH81)</f>
        <v>0</v>
      </c>
      <c r="AK137" s="114">
        <f ca="1">MAX(0,AJ137+AK87-'7. Consumption'!AM37-Wastage!AI81)</f>
        <v>0</v>
      </c>
      <c r="AL137" s="114">
        <f ca="1">MAX(0,AK137+AL87-'7. Consumption'!AN37-Wastage!AJ81)</f>
        <v>0</v>
      </c>
      <c r="AM137" s="114">
        <f ca="1">MAX(0,AL137+AM87-'7. Consumption'!AO37-Wastage!AK81)</f>
        <v>0</v>
      </c>
      <c r="AN137" s="114">
        <f ca="1">MAX(0,AM137+AN87-'7. Consumption'!AP37-Wastage!AL81)</f>
        <v>0</v>
      </c>
      <c r="AO137" s="114">
        <f ca="1">MAX(0,AN137+AO87-'7. Consumption'!AQ37-Wastage!AM81)</f>
        <v>0</v>
      </c>
      <c r="AP137" s="70"/>
    </row>
    <row r="138" spans="2:42" x14ac:dyDescent="0.3">
      <c r="B138" s="12"/>
      <c r="C138" s="12" t="str">
        <f t="shared" si="11"/>
        <v>TAF+FTC+DTG (25/200/50) - 30 tab</v>
      </c>
      <c r="E138" s="164">
        <f t="shared" si="10"/>
        <v>0</v>
      </c>
      <c r="F138" s="114">
        <f ca="1">MAX(0,E138+F88-'7. Consumption'!H38-Wastage!D82)</f>
        <v>0</v>
      </c>
      <c r="G138" s="114">
        <f ca="1">MAX(0,F138+G88-'7. Consumption'!I38-Wastage!E82)</f>
        <v>0</v>
      </c>
      <c r="H138" s="114">
        <f ca="1">MAX(0,G138+H88-'7. Consumption'!J38-Wastage!F82)</f>
        <v>0</v>
      </c>
      <c r="I138" s="114">
        <f ca="1">MAX(0,H138+I88-'7. Consumption'!K38-Wastage!G82)</f>
        <v>0</v>
      </c>
      <c r="J138" s="114">
        <f ca="1">MAX(0,I138+J88-'7. Consumption'!L38-Wastage!H82)</f>
        <v>0</v>
      </c>
      <c r="K138" s="114">
        <f ca="1">MAX(0,J138+K88-'7. Consumption'!M38-Wastage!I82)</f>
        <v>0</v>
      </c>
      <c r="L138" s="114">
        <f ca="1">MAX(0,K138+L88-'7. Consumption'!N38-Wastage!J82)</f>
        <v>0</v>
      </c>
      <c r="M138" s="114">
        <f ca="1">MAX(0,L138+M88-'7. Consumption'!O38-Wastage!K82)</f>
        <v>0</v>
      </c>
      <c r="N138" s="114">
        <f ca="1">MAX(0,M138+N88-'7. Consumption'!P38-Wastage!L82)</f>
        <v>0</v>
      </c>
      <c r="O138" s="114">
        <f ca="1">MAX(0,N138+O88-'7. Consumption'!Q38-Wastage!M82)</f>
        <v>0</v>
      </c>
      <c r="P138" s="114">
        <f ca="1">MAX(0,O138+P88-'7. Consumption'!R38-Wastage!N82)</f>
        <v>0</v>
      </c>
      <c r="Q138" s="114">
        <f ca="1">MAX(0,P138+Q88-'7. Consumption'!S38-Wastage!O82)</f>
        <v>0</v>
      </c>
      <c r="R138" s="114">
        <f ca="1">MAX(0,Q138+R88-'7. Consumption'!T38-Wastage!P82)</f>
        <v>0</v>
      </c>
      <c r="S138" s="114">
        <f ca="1">MAX(0,R138+S88-'7. Consumption'!U38-Wastage!Q82)</f>
        <v>0</v>
      </c>
      <c r="T138" s="114">
        <f ca="1">MAX(0,S138+T88-'7. Consumption'!V38-Wastage!R82)</f>
        <v>0</v>
      </c>
      <c r="U138" s="114">
        <f ca="1">MAX(0,T138+U88-'7. Consumption'!W38-Wastage!S82)</f>
        <v>0</v>
      </c>
      <c r="V138" s="114">
        <f ca="1">MAX(0,U138+V88-'7. Consumption'!X38-Wastage!T82)</f>
        <v>0</v>
      </c>
      <c r="W138" s="114">
        <f ca="1">MAX(0,V138+W88-'7. Consumption'!Y38-Wastage!U82)</f>
        <v>0</v>
      </c>
      <c r="X138" s="114">
        <f ca="1">MAX(0,W138+X88-'7. Consumption'!Z38-Wastage!V82)</f>
        <v>0</v>
      </c>
      <c r="Y138" s="114">
        <f ca="1">MAX(0,X138+Y88-'7. Consumption'!AA38-Wastage!W82)</f>
        <v>0</v>
      </c>
      <c r="Z138" s="114">
        <f ca="1">MAX(0,Y138+Z88-'7. Consumption'!AB38-Wastage!X82)</f>
        <v>0</v>
      </c>
      <c r="AA138" s="114">
        <f ca="1">MAX(0,Z138+AA88-'7. Consumption'!AC38-Wastage!Y82)</f>
        <v>0</v>
      </c>
      <c r="AB138" s="114">
        <f ca="1">MAX(0,AA138+AB88-'7. Consumption'!AD38-Wastage!Z82)</f>
        <v>0</v>
      </c>
      <c r="AC138" s="114">
        <f ca="1">MAX(0,AB138+AC88-'7. Consumption'!AE38-Wastage!AA82)</f>
        <v>0</v>
      </c>
      <c r="AD138" s="114">
        <f ca="1">MAX(0,AC138+AD88-'7. Consumption'!AF38-Wastage!AB82)</f>
        <v>0</v>
      </c>
      <c r="AE138" s="114">
        <f ca="1">MAX(0,AD138+AE88-'7. Consumption'!AG38-Wastage!AC82)</f>
        <v>0</v>
      </c>
      <c r="AF138" s="114">
        <f ca="1">MAX(0,AE138+AF88-'7. Consumption'!AH38-Wastage!AD82)</f>
        <v>0</v>
      </c>
      <c r="AG138" s="114">
        <f ca="1">MAX(0,AF138+AG88-'7. Consumption'!AI38-Wastage!AE82)</f>
        <v>0</v>
      </c>
      <c r="AH138" s="114">
        <f ca="1">MAX(0,AG138+AH88-'7. Consumption'!AJ38-Wastage!AF82)</f>
        <v>0</v>
      </c>
      <c r="AI138" s="114">
        <f ca="1">MAX(0,AH138+AI88-'7. Consumption'!AK38-Wastage!AG82)</f>
        <v>0</v>
      </c>
      <c r="AJ138" s="114">
        <f ca="1">MAX(0,AI138+AJ88-'7. Consumption'!AL38-Wastage!AH82)</f>
        <v>0</v>
      </c>
      <c r="AK138" s="114">
        <f ca="1">MAX(0,AJ138+AK88-'7. Consumption'!AM38-Wastage!AI82)</f>
        <v>0</v>
      </c>
      <c r="AL138" s="114">
        <f ca="1">MAX(0,AK138+AL88-'7. Consumption'!AN38-Wastage!AJ82)</f>
        <v>0</v>
      </c>
      <c r="AM138" s="114">
        <f ca="1">MAX(0,AL138+AM88-'7. Consumption'!AO38-Wastage!AK82)</f>
        <v>0</v>
      </c>
      <c r="AN138" s="114">
        <f ca="1">MAX(0,AM138+AN88-'7. Consumption'!AP38-Wastage!AL82)</f>
        <v>0</v>
      </c>
      <c r="AO138" s="114">
        <f ca="1">MAX(0,AN138+AO88-'7. Consumption'!AQ38-Wastage!AM82)</f>
        <v>0</v>
      </c>
      <c r="AP138" s="70"/>
    </row>
    <row r="139" spans="2:42" x14ac:dyDescent="0.3">
      <c r="B139" s="12"/>
      <c r="C139" s="12" t="str">
        <f t="shared" si="11"/>
        <v>TAF+FTC+DTG (25/200/50) - 90 tab</v>
      </c>
      <c r="E139" s="164">
        <f t="shared" si="10"/>
        <v>0</v>
      </c>
      <c r="F139" s="114">
        <f ca="1">MAX(0,E139+F89-'7. Consumption'!H39-Wastage!D83)</f>
        <v>0</v>
      </c>
      <c r="G139" s="114">
        <f ca="1">MAX(0,F139+G89-'7. Consumption'!I39-Wastage!E83)</f>
        <v>0</v>
      </c>
      <c r="H139" s="114">
        <f ca="1">MAX(0,G139+H89-'7. Consumption'!J39-Wastage!F83)</f>
        <v>0</v>
      </c>
      <c r="I139" s="114">
        <f ca="1">MAX(0,H139+I89-'7. Consumption'!K39-Wastage!G83)</f>
        <v>0</v>
      </c>
      <c r="J139" s="114">
        <f ca="1">MAX(0,I139+J89-'7. Consumption'!L39-Wastage!H83)</f>
        <v>0</v>
      </c>
      <c r="K139" s="114">
        <f ca="1">MAX(0,J139+K89-'7. Consumption'!M39-Wastage!I83)</f>
        <v>0</v>
      </c>
      <c r="L139" s="114">
        <f ca="1">MAX(0,K139+L89-'7. Consumption'!N39-Wastage!J83)</f>
        <v>0</v>
      </c>
      <c r="M139" s="114">
        <f ca="1">MAX(0,L139+M89-'7. Consumption'!O39-Wastage!K83)</f>
        <v>0</v>
      </c>
      <c r="N139" s="114">
        <f ca="1">MAX(0,M139+N89-'7. Consumption'!P39-Wastage!L83)</f>
        <v>0</v>
      </c>
      <c r="O139" s="114">
        <f ca="1">MAX(0,N139+O89-'7. Consumption'!Q39-Wastage!M83)</f>
        <v>0</v>
      </c>
      <c r="P139" s="114">
        <f ca="1">MAX(0,O139+P89-'7. Consumption'!R39-Wastage!N83)</f>
        <v>0</v>
      </c>
      <c r="Q139" s="114">
        <f ca="1">MAX(0,P139+Q89-'7. Consumption'!S39-Wastage!O83)</f>
        <v>0</v>
      </c>
      <c r="R139" s="114">
        <f ca="1">MAX(0,Q139+R89-'7. Consumption'!T39-Wastage!P83)</f>
        <v>0</v>
      </c>
      <c r="S139" s="114">
        <f ca="1">MAX(0,R139+S89-'7. Consumption'!U39-Wastage!Q83)</f>
        <v>0</v>
      </c>
      <c r="T139" s="114">
        <f ca="1">MAX(0,S139+T89-'7. Consumption'!V39-Wastage!R83)</f>
        <v>0</v>
      </c>
      <c r="U139" s="114">
        <f ca="1">MAX(0,T139+U89-'7. Consumption'!W39-Wastage!S83)</f>
        <v>0</v>
      </c>
      <c r="V139" s="114">
        <f ca="1">MAX(0,U139+V89-'7. Consumption'!X39-Wastage!T83)</f>
        <v>0</v>
      </c>
      <c r="W139" s="114">
        <f ca="1">MAX(0,V139+W89-'7. Consumption'!Y39-Wastage!U83)</f>
        <v>0</v>
      </c>
      <c r="X139" s="114">
        <f ca="1">MAX(0,W139+X89-'7. Consumption'!Z39-Wastage!V83)</f>
        <v>0</v>
      </c>
      <c r="Y139" s="114">
        <f ca="1">MAX(0,X139+Y89-'7. Consumption'!AA39-Wastage!W83)</f>
        <v>0</v>
      </c>
      <c r="Z139" s="114">
        <f ca="1">MAX(0,Y139+Z89-'7. Consumption'!AB39-Wastage!X83)</f>
        <v>0</v>
      </c>
      <c r="AA139" s="114">
        <f ca="1">MAX(0,Z139+AA89-'7. Consumption'!AC39-Wastage!Y83)</f>
        <v>0</v>
      </c>
      <c r="AB139" s="114">
        <f ca="1">MAX(0,AA139+AB89-'7. Consumption'!AD39-Wastage!Z83)</f>
        <v>0</v>
      </c>
      <c r="AC139" s="114">
        <f ca="1">MAX(0,AB139+AC89-'7. Consumption'!AE39-Wastage!AA83)</f>
        <v>0</v>
      </c>
      <c r="AD139" s="114">
        <f ca="1">MAX(0,AC139+AD89-'7. Consumption'!AF39-Wastage!AB83)</f>
        <v>0</v>
      </c>
      <c r="AE139" s="114">
        <f ca="1">MAX(0,AD139+AE89-'7. Consumption'!AG39-Wastage!AC83)</f>
        <v>0</v>
      </c>
      <c r="AF139" s="114">
        <f ca="1">MAX(0,AE139+AF89-'7. Consumption'!AH39-Wastage!AD83)</f>
        <v>0</v>
      </c>
      <c r="AG139" s="114">
        <f ca="1">MAX(0,AF139+AG89-'7. Consumption'!AI39-Wastage!AE83)</f>
        <v>0</v>
      </c>
      <c r="AH139" s="114">
        <f ca="1">MAX(0,AG139+AH89-'7. Consumption'!AJ39-Wastage!AF83)</f>
        <v>0</v>
      </c>
      <c r="AI139" s="114">
        <f ca="1">MAX(0,AH139+AI89-'7. Consumption'!AK39-Wastage!AG83)</f>
        <v>0</v>
      </c>
      <c r="AJ139" s="114">
        <f ca="1">MAX(0,AI139+AJ89-'7. Consumption'!AL39-Wastage!AH83)</f>
        <v>0</v>
      </c>
      <c r="AK139" s="114">
        <f ca="1">MAX(0,AJ139+AK89-'7. Consumption'!AM39-Wastage!AI83)</f>
        <v>0</v>
      </c>
      <c r="AL139" s="114">
        <f ca="1">MAX(0,AK139+AL89-'7. Consumption'!AN39-Wastage!AJ83)</f>
        <v>0</v>
      </c>
      <c r="AM139" s="114">
        <f ca="1">MAX(0,AL139+AM89-'7. Consumption'!AO39-Wastage!AK83)</f>
        <v>0</v>
      </c>
      <c r="AN139" s="114">
        <f ca="1">MAX(0,AM139+AN89-'7. Consumption'!AP39-Wastage!AL83)</f>
        <v>0</v>
      </c>
      <c r="AO139" s="114">
        <f ca="1">MAX(0,AN139+AO89-'7. Consumption'!AQ39-Wastage!AM83)</f>
        <v>0</v>
      </c>
      <c r="AP139" s="70"/>
    </row>
    <row r="140" spans="2:42" x14ac:dyDescent="0.3">
      <c r="B140" s="12"/>
      <c r="C140" s="12" t="str">
        <f t="shared" si="11"/>
        <v>TDF (300) - 30 tab</v>
      </c>
      <c r="E140" s="164">
        <f t="shared" si="10"/>
        <v>0</v>
      </c>
      <c r="F140" s="114">
        <f ca="1">MAX(0,E140+F90-'7. Consumption'!H40-Wastage!D84)</f>
        <v>0</v>
      </c>
      <c r="G140" s="114">
        <f ca="1">MAX(0,F140+G90-'7. Consumption'!I40-Wastage!E84)</f>
        <v>0</v>
      </c>
      <c r="H140" s="114">
        <f ca="1">MAX(0,G140+H90-'7. Consumption'!J40-Wastage!F84)</f>
        <v>0</v>
      </c>
      <c r="I140" s="114">
        <f ca="1">MAX(0,H140+I90-'7. Consumption'!K40-Wastage!G84)</f>
        <v>0</v>
      </c>
      <c r="J140" s="114">
        <f ca="1">MAX(0,I140+J90-'7. Consumption'!L40-Wastage!H84)</f>
        <v>0</v>
      </c>
      <c r="K140" s="114">
        <f ca="1">MAX(0,J140+K90-'7. Consumption'!M40-Wastage!I84)</f>
        <v>0</v>
      </c>
      <c r="L140" s="114">
        <f ca="1">MAX(0,K140+L90-'7. Consumption'!N40-Wastage!J84)</f>
        <v>0</v>
      </c>
      <c r="M140" s="114">
        <f ca="1">MAX(0,L140+M90-'7. Consumption'!O40-Wastage!K84)</f>
        <v>0</v>
      </c>
      <c r="N140" s="114">
        <f ca="1">MAX(0,M140+N90-'7. Consumption'!P40-Wastage!L84)</f>
        <v>0</v>
      </c>
      <c r="O140" s="114">
        <f ca="1">MAX(0,N140+O90-'7. Consumption'!Q40-Wastage!M84)</f>
        <v>0</v>
      </c>
      <c r="P140" s="114">
        <f ca="1">MAX(0,O140+P90-'7. Consumption'!R40-Wastage!N84)</f>
        <v>0</v>
      </c>
      <c r="Q140" s="114">
        <f ca="1">MAX(0,P140+Q90-'7. Consumption'!S40-Wastage!O84)</f>
        <v>0</v>
      </c>
      <c r="R140" s="114">
        <f ca="1">MAX(0,Q140+R90-'7. Consumption'!T40-Wastage!P84)</f>
        <v>0</v>
      </c>
      <c r="S140" s="114">
        <f ca="1">MAX(0,R140+S90-'7. Consumption'!U40-Wastage!Q84)</f>
        <v>0</v>
      </c>
      <c r="T140" s="114">
        <f ca="1">MAX(0,S140+T90-'7. Consumption'!V40-Wastage!R84)</f>
        <v>0</v>
      </c>
      <c r="U140" s="114">
        <f ca="1">MAX(0,T140+U90-'7. Consumption'!W40-Wastage!S84)</f>
        <v>0</v>
      </c>
      <c r="V140" s="114">
        <f ca="1">MAX(0,U140+V90-'7. Consumption'!X40-Wastage!T84)</f>
        <v>0</v>
      </c>
      <c r="W140" s="114">
        <f ca="1">MAX(0,V140+W90-'7. Consumption'!Y40-Wastage!U84)</f>
        <v>0</v>
      </c>
      <c r="X140" s="114">
        <f ca="1">MAX(0,W140+X90-'7. Consumption'!Z40-Wastage!V84)</f>
        <v>0</v>
      </c>
      <c r="Y140" s="114">
        <f ca="1">MAX(0,X140+Y90-'7. Consumption'!AA40-Wastage!W84)</f>
        <v>0</v>
      </c>
      <c r="Z140" s="114">
        <f ca="1">MAX(0,Y140+Z90-'7. Consumption'!AB40-Wastage!X84)</f>
        <v>0</v>
      </c>
      <c r="AA140" s="114">
        <f ca="1">MAX(0,Z140+AA90-'7. Consumption'!AC40-Wastage!Y84)</f>
        <v>0</v>
      </c>
      <c r="AB140" s="114">
        <f ca="1">MAX(0,AA140+AB90-'7. Consumption'!AD40-Wastage!Z84)</f>
        <v>0</v>
      </c>
      <c r="AC140" s="114">
        <f ca="1">MAX(0,AB140+AC90-'7. Consumption'!AE40-Wastage!AA84)</f>
        <v>0</v>
      </c>
      <c r="AD140" s="114">
        <f ca="1">MAX(0,AC140+AD90-'7. Consumption'!AF40-Wastage!AB84)</f>
        <v>0</v>
      </c>
      <c r="AE140" s="114">
        <f ca="1">MAX(0,AD140+AE90-'7. Consumption'!AG40-Wastage!AC84)</f>
        <v>0</v>
      </c>
      <c r="AF140" s="114">
        <f ca="1">MAX(0,AE140+AF90-'7. Consumption'!AH40-Wastage!AD84)</f>
        <v>0</v>
      </c>
      <c r="AG140" s="114">
        <f ca="1">MAX(0,AF140+AG90-'7. Consumption'!AI40-Wastage!AE84)</f>
        <v>0</v>
      </c>
      <c r="AH140" s="114">
        <f ca="1">MAX(0,AG140+AH90-'7. Consumption'!AJ40-Wastage!AF84)</f>
        <v>0</v>
      </c>
      <c r="AI140" s="114">
        <f ca="1">MAX(0,AH140+AI90-'7. Consumption'!AK40-Wastage!AG84)</f>
        <v>0</v>
      </c>
      <c r="AJ140" s="114">
        <f ca="1">MAX(0,AI140+AJ90-'7. Consumption'!AL40-Wastage!AH84)</f>
        <v>0</v>
      </c>
      <c r="AK140" s="114">
        <f ca="1">MAX(0,AJ140+AK90-'7. Consumption'!AM40-Wastage!AI84)</f>
        <v>0</v>
      </c>
      <c r="AL140" s="114">
        <f ca="1">MAX(0,AK140+AL90-'7. Consumption'!AN40-Wastage!AJ84)</f>
        <v>0</v>
      </c>
      <c r="AM140" s="114">
        <f ca="1">MAX(0,AL140+AM90-'7. Consumption'!AO40-Wastage!AK84)</f>
        <v>0</v>
      </c>
      <c r="AN140" s="114">
        <f ca="1">MAX(0,AM140+AN90-'7. Consumption'!AP40-Wastage!AL84)</f>
        <v>0</v>
      </c>
      <c r="AO140" s="114">
        <f ca="1">MAX(0,AN140+AO90-'7. Consumption'!AQ40-Wastage!AM84)</f>
        <v>0</v>
      </c>
      <c r="AP140" s="70"/>
    </row>
    <row r="141" spans="2:42" x14ac:dyDescent="0.3">
      <c r="B141" s="12"/>
      <c r="C141" s="12" t="str">
        <f t="shared" si="11"/>
        <v>TDF+3TC (300/300) - 30 tab</v>
      </c>
      <c r="E141" s="164">
        <f t="shared" si="10"/>
        <v>0</v>
      </c>
      <c r="F141" s="114">
        <f ca="1">MAX(0,E141+F91-'7. Consumption'!H41-Wastage!D85)</f>
        <v>0</v>
      </c>
      <c r="G141" s="114">
        <f ca="1">MAX(0,F141+G91-'7. Consumption'!I41-Wastage!E85)</f>
        <v>0</v>
      </c>
      <c r="H141" s="114">
        <f ca="1">MAX(0,G141+H91-'7. Consumption'!J41-Wastage!F85)</f>
        <v>0</v>
      </c>
      <c r="I141" s="114">
        <f ca="1">MAX(0,H141+I91-'7. Consumption'!K41-Wastage!G85)</f>
        <v>0</v>
      </c>
      <c r="J141" s="114">
        <f ca="1">MAX(0,I141+J91-'7. Consumption'!L41-Wastage!H85)</f>
        <v>0</v>
      </c>
      <c r="K141" s="114">
        <f ca="1">MAX(0,J141+K91-'7. Consumption'!M41-Wastage!I85)</f>
        <v>0</v>
      </c>
      <c r="L141" s="114">
        <f ca="1">MAX(0,K141+L91-'7. Consumption'!N41-Wastage!J85)</f>
        <v>0</v>
      </c>
      <c r="M141" s="114">
        <f ca="1">MAX(0,L141+M91-'7. Consumption'!O41-Wastage!K85)</f>
        <v>0</v>
      </c>
      <c r="N141" s="114">
        <f ca="1">MAX(0,M141+N91-'7. Consumption'!P41-Wastage!L85)</f>
        <v>0</v>
      </c>
      <c r="O141" s="114">
        <f ca="1">MAX(0,N141+O91-'7. Consumption'!Q41-Wastage!M85)</f>
        <v>0</v>
      </c>
      <c r="P141" s="114">
        <f ca="1">MAX(0,O141+P91-'7. Consumption'!R41-Wastage!N85)</f>
        <v>0</v>
      </c>
      <c r="Q141" s="114">
        <f ca="1">MAX(0,P141+Q91-'7. Consumption'!S41-Wastage!O85)</f>
        <v>0</v>
      </c>
      <c r="R141" s="114">
        <f ca="1">MAX(0,Q141+R91-'7. Consumption'!T41-Wastage!P85)</f>
        <v>0</v>
      </c>
      <c r="S141" s="114">
        <f ca="1">MAX(0,R141+S91-'7. Consumption'!U41-Wastage!Q85)</f>
        <v>0</v>
      </c>
      <c r="T141" s="114">
        <f ca="1">MAX(0,S141+T91-'7. Consumption'!V41-Wastage!R85)</f>
        <v>0</v>
      </c>
      <c r="U141" s="114">
        <f ca="1">MAX(0,T141+U91-'7. Consumption'!W41-Wastage!S85)</f>
        <v>0</v>
      </c>
      <c r="V141" s="114">
        <f ca="1">MAX(0,U141+V91-'7. Consumption'!X41-Wastage!T85)</f>
        <v>0</v>
      </c>
      <c r="W141" s="114">
        <f ca="1">MAX(0,V141+W91-'7. Consumption'!Y41-Wastage!U85)</f>
        <v>0</v>
      </c>
      <c r="X141" s="114">
        <f ca="1">MAX(0,W141+X91-'7. Consumption'!Z41-Wastage!V85)</f>
        <v>0</v>
      </c>
      <c r="Y141" s="114">
        <f ca="1">MAX(0,X141+Y91-'7. Consumption'!AA41-Wastage!W85)</f>
        <v>0</v>
      </c>
      <c r="Z141" s="114">
        <f ca="1">MAX(0,Y141+Z91-'7. Consumption'!AB41-Wastage!X85)</f>
        <v>0</v>
      </c>
      <c r="AA141" s="114">
        <f ca="1">MAX(0,Z141+AA91-'7. Consumption'!AC41-Wastage!Y85)</f>
        <v>0</v>
      </c>
      <c r="AB141" s="114">
        <f ca="1">MAX(0,AA141+AB91-'7. Consumption'!AD41-Wastage!Z85)</f>
        <v>0</v>
      </c>
      <c r="AC141" s="114">
        <f ca="1">MAX(0,AB141+AC91-'7. Consumption'!AE41-Wastage!AA85)</f>
        <v>0</v>
      </c>
      <c r="AD141" s="114">
        <f ca="1">MAX(0,AC141+AD91-'7. Consumption'!AF41-Wastage!AB85)</f>
        <v>0</v>
      </c>
      <c r="AE141" s="114">
        <f ca="1">MAX(0,AD141+AE91-'7. Consumption'!AG41-Wastage!AC85)</f>
        <v>0</v>
      </c>
      <c r="AF141" s="114">
        <f ca="1">MAX(0,AE141+AF91-'7. Consumption'!AH41-Wastage!AD85)</f>
        <v>0</v>
      </c>
      <c r="AG141" s="114">
        <f ca="1">MAX(0,AF141+AG91-'7. Consumption'!AI41-Wastage!AE85)</f>
        <v>0</v>
      </c>
      <c r="AH141" s="114">
        <f ca="1">MAX(0,AG141+AH91-'7. Consumption'!AJ41-Wastage!AF85)</f>
        <v>0</v>
      </c>
      <c r="AI141" s="114">
        <f ca="1">MAX(0,AH141+AI91-'7. Consumption'!AK41-Wastage!AG85)</f>
        <v>0</v>
      </c>
      <c r="AJ141" s="114">
        <f ca="1">MAX(0,AI141+AJ91-'7. Consumption'!AL41-Wastage!AH85)</f>
        <v>0</v>
      </c>
      <c r="AK141" s="114">
        <f ca="1">MAX(0,AJ141+AK91-'7. Consumption'!AM41-Wastage!AI85)</f>
        <v>0</v>
      </c>
      <c r="AL141" s="114">
        <f ca="1">MAX(0,AK141+AL91-'7. Consumption'!AN41-Wastage!AJ85)</f>
        <v>0</v>
      </c>
      <c r="AM141" s="114">
        <f ca="1">MAX(0,AL141+AM91-'7. Consumption'!AO41-Wastage!AK85)</f>
        <v>0</v>
      </c>
      <c r="AN141" s="114">
        <f ca="1">MAX(0,AM141+AN91-'7. Consumption'!AP41-Wastage!AL85)</f>
        <v>0</v>
      </c>
      <c r="AO141" s="114">
        <f ca="1">MAX(0,AN141+AO91-'7. Consumption'!AQ41-Wastage!AM85)</f>
        <v>0</v>
      </c>
      <c r="AP141" s="70"/>
    </row>
    <row r="142" spans="2:42" x14ac:dyDescent="0.3">
      <c r="B142" s="12"/>
      <c r="C142" s="12" t="str">
        <f t="shared" si="11"/>
        <v>TDF+3TC+ATV/r ((300/300)+300+100) - 60 co-pack</v>
      </c>
      <c r="E142" s="164">
        <f t="shared" si="10"/>
        <v>0</v>
      </c>
      <c r="F142" s="114">
        <f ca="1">MAX(0,E142+F92-'7. Consumption'!H42-Wastage!D86)</f>
        <v>0</v>
      </c>
      <c r="G142" s="114">
        <f ca="1">MAX(0,F142+G92-'7. Consumption'!I42-Wastage!E86)</f>
        <v>0</v>
      </c>
      <c r="H142" s="114">
        <f ca="1">MAX(0,G142+H92-'7. Consumption'!J42-Wastage!F86)</f>
        <v>0</v>
      </c>
      <c r="I142" s="114">
        <f ca="1">MAX(0,H142+I92-'7. Consumption'!K42-Wastage!G86)</f>
        <v>0</v>
      </c>
      <c r="J142" s="114">
        <f ca="1">MAX(0,I142+J92-'7. Consumption'!L42-Wastage!H86)</f>
        <v>0</v>
      </c>
      <c r="K142" s="114">
        <f ca="1">MAX(0,J142+K92-'7. Consumption'!M42-Wastage!I86)</f>
        <v>0</v>
      </c>
      <c r="L142" s="114">
        <f ca="1">MAX(0,K142+L92-'7. Consumption'!N42-Wastage!J86)</f>
        <v>0</v>
      </c>
      <c r="M142" s="114">
        <f ca="1">MAX(0,L142+M92-'7. Consumption'!O42-Wastage!K86)</f>
        <v>0</v>
      </c>
      <c r="N142" s="114">
        <f ca="1">MAX(0,M142+N92-'7. Consumption'!P42-Wastage!L86)</f>
        <v>0</v>
      </c>
      <c r="O142" s="114">
        <f ca="1">MAX(0,N142+O92-'7. Consumption'!Q42-Wastage!M86)</f>
        <v>0</v>
      </c>
      <c r="P142" s="114">
        <f ca="1">MAX(0,O142+P92-'7. Consumption'!R42-Wastage!N86)</f>
        <v>0</v>
      </c>
      <c r="Q142" s="114">
        <f ca="1">MAX(0,P142+Q92-'7. Consumption'!S42-Wastage!O86)</f>
        <v>0</v>
      </c>
      <c r="R142" s="114">
        <f ca="1">MAX(0,Q142+R92-'7. Consumption'!T42-Wastage!P86)</f>
        <v>0</v>
      </c>
      <c r="S142" s="114">
        <f ca="1">MAX(0,R142+S92-'7. Consumption'!U42-Wastage!Q86)</f>
        <v>0</v>
      </c>
      <c r="T142" s="114">
        <f ca="1">MAX(0,S142+T92-'7. Consumption'!V42-Wastage!R86)</f>
        <v>0</v>
      </c>
      <c r="U142" s="114">
        <f ca="1">MAX(0,T142+U92-'7. Consumption'!W42-Wastage!S86)</f>
        <v>0</v>
      </c>
      <c r="V142" s="114">
        <f ca="1">MAX(0,U142+V92-'7. Consumption'!X42-Wastage!T86)</f>
        <v>0</v>
      </c>
      <c r="W142" s="114">
        <f ca="1">MAX(0,V142+W92-'7. Consumption'!Y42-Wastage!U86)</f>
        <v>0</v>
      </c>
      <c r="X142" s="114">
        <f ca="1">MAX(0,W142+X92-'7. Consumption'!Z42-Wastage!V86)</f>
        <v>0</v>
      </c>
      <c r="Y142" s="114">
        <f ca="1">MAX(0,X142+Y92-'7. Consumption'!AA42-Wastage!W86)</f>
        <v>0</v>
      </c>
      <c r="Z142" s="114">
        <f ca="1">MAX(0,Y142+Z92-'7. Consumption'!AB42-Wastage!X86)</f>
        <v>0</v>
      </c>
      <c r="AA142" s="114">
        <f ca="1">MAX(0,Z142+AA92-'7. Consumption'!AC42-Wastage!Y86)</f>
        <v>0</v>
      </c>
      <c r="AB142" s="114">
        <f ca="1">MAX(0,AA142+AB92-'7. Consumption'!AD42-Wastage!Z86)</f>
        <v>0</v>
      </c>
      <c r="AC142" s="114">
        <f ca="1">MAX(0,AB142+AC92-'7. Consumption'!AE42-Wastage!AA86)</f>
        <v>0</v>
      </c>
      <c r="AD142" s="114">
        <f ca="1">MAX(0,AC142+AD92-'7. Consumption'!AF42-Wastage!AB86)</f>
        <v>0</v>
      </c>
      <c r="AE142" s="114">
        <f ca="1">MAX(0,AD142+AE92-'7. Consumption'!AG42-Wastage!AC86)</f>
        <v>0</v>
      </c>
      <c r="AF142" s="114">
        <f ca="1">MAX(0,AE142+AF92-'7. Consumption'!AH42-Wastage!AD86)</f>
        <v>0</v>
      </c>
      <c r="AG142" s="114">
        <f ca="1">MAX(0,AF142+AG92-'7. Consumption'!AI42-Wastage!AE86)</f>
        <v>0</v>
      </c>
      <c r="AH142" s="114">
        <f ca="1">MAX(0,AG142+AH92-'7. Consumption'!AJ42-Wastage!AF86)</f>
        <v>0</v>
      </c>
      <c r="AI142" s="114">
        <f ca="1">MAX(0,AH142+AI92-'7. Consumption'!AK42-Wastage!AG86)</f>
        <v>0</v>
      </c>
      <c r="AJ142" s="114">
        <f ca="1">MAX(0,AI142+AJ92-'7. Consumption'!AL42-Wastage!AH86)</f>
        <v>0</v>
      </c>
      <c r="AK142" s="114">
        <f ca="1">MAX(0,AJ142+AK92-'7. Consumption'!AM42-Wastage!AI86)</f>
        <v>0</v>
      </c>
      <c r="AL142" s="114">
        <f ca="1">MAX(0,AK142+AL92-'7. Consumption'!AN42-Wastage!AJ86)</f>
        <v>0</v>
      </c>
      <c r="AM142" s="114">
        <f ca="1">MAX(0,AL142+AM92-'7. Consumption'!AO42-Wastage!AK86)</f>
        <v>0</v>
      </c>
      <c r="AN142" s="114">
        <f ca="1">MAX(0,AM142+AN92-'7. Consumption'!AP42-Wastage!AL86)</f>
        <v>0</v>
      </c>
      <c r="AO142" s="114">
        <f ca="1">MAX(0,AN142+AO92-'7. Consumption'!AQ42-Wastage!AM86)</f>
        <v>0</v>
      </c>
      <c r="AP142" s="70"/>
    </row>
    <row r="143" spans="2:42" x14ac:dyDescent="0.3">
      <c r="B143" s="12"/>
      <c r="C143" s="12" t="str">
        <f t="shared" si="11"/>
        <v>TDF+3TC+DTG (300/300/50) - 180 tab</v>
      </c>
      <c r="E143" s="164">
        <f t="shared" si="10"/>
        <v>0</v>
      </c>
      <c r="F143" s="114">
        <f ca="1">MAX(0,E143+F93-'7. Consumption'!H43-Wastage!D87)</f>
        <v>0</v>
      </c>
      <c r="G143" s="114">
        <f ca="1">MAX(0,F143+G93-'7. Consumption'!I43-Wastage!E87)</f>
        <v>0</v>
      </c>
      <c r="H143" s="114">
        <f ca="1">MAX(0,G143+H93-'7. Consumption'!J43-Wastage!F87)</f>
        <v>0</v>
      </c>
      <c r="I143" s="114">
        <f ca="1">MAX(0,H143+I93-'7. Consumption'!K43-Wastage!G87)</f>
        <v>0</v>
      </c>
      <c r="J143" s="114">
        <f ca="1">MAX(0,I143+J93-'7. Consumption'!L43-Wastage!H87)</f>
        <v>0</v>
      </c>
      <c r="K143" s="114">
        <f ca="1">MAX(0,J143+K93-'7. Consumption'!M43-Wastage!I87)</f>
        <v>0</v>
      </c>
      <c r="L143" s="114">
        <f ca="1">MAX(0,K143+L93-'7. Consumption'!N43-Wastage!J87)</f>
        <v>0</v>
      </c>
      <c r="M143" s="114">
        <f ca="1">MAX(0,L143+M93-'7. Consumption'!O43-Wastage!K87)</f>
        <v>0</v>
      </c>
      <c r="N143" s="114">
        <f ca="1">MAX(0,M143+N93-'7. Consumption'!P43-Wastage!L87)</f>
        <v>0</v>
      </c>
      <c r="O143" s="114">
        <f ca="1">MAX(0,N143+O93-'7. Consumption'!Q43-Wastage!M87)</f>
        <v>0</v>
      </c>
      <c r="P143" s="114">
        <f ca="1">MAX(0,O143+P93-'7. Consumption'!R43-Wastage!N87)</f>
        <v>0</v>
      </c>
      <c r="Q143" s="114">
        <f ca="1">MAX(0,P143+Q93-'7. Consumption'!S43-Wastage!O87)</f>
        <v>0</v>
      </c>
      <c r="R143" s="114">
        <f ca="1">MAX(0,Q143+R93-'7. Consumption'!T43-Wastage!P87)</f>
        <v>0</v>
      </c>
      <c r="S143" s="114">
        <f ca="1">MAX(0,R143+S93-'7. Consumption'!U43-Wastage!Q87)</f>
        <v>0</v>
      </c>
      <c r="T143" s="114">
        <f ca="1">MAX(0,S143+T93-'7. Consumption'!V43-Wastage!R87)</f>
        <v>0</v>
      </c>
      <c r="U143" s="114">
        <f ca="1">MAX(0,T143+U93-'7. Consumption'!W43-Wastage!S87)</f>
        <v>0</v>
      </c>
      <c r="V143" s="114">
        <f ca="1">MAX(0,U143+V93-'7. Consumption'!X43-Wastage!T87)</f>
        <v>0</v>
      </c>
      <c r="W143" s="114">
        <f ca="1">MAX(0,V143+W93-'7. Consumption'!Y43-Wastage!U87)</f>
        <v>0</v>
      </c>
      <c r="X143" s="114">
        <f ca="1">MAX(0,W143+X93-'7. Consumption'!Z43-Wastage!V87)</f>
        <v>0</v>
      </c>
      <c r="Y143" s="114">
        <f ca="1">MAX(0,X143+Y93-'7. Consumption'!AA43-Wastage!W87)</f>
        <v>0</v>
      </c>
      <c r="Z143" s="114">
        <f ca="1">MAX(0,Y143+Z93-'7. Consumption'!AB43-Wastage!X87)</f>
        <v>0</v>
      </c>
      <c r="AA143" s="114">
        <f ca="1">MAX(0,Z143+AA93-'7. Consumption'!AC43-Wastage!Y87)</f>
        <v>0</v>
      </c>
      <c r="AB143" s="114">
        <f ca="1">MAX(0,AA143+AB93-'7. Consumption'!AD43-Wastage!Z87)</f>
        <v>0</v>
      </c>
      <c r="AC143" s="114">
        <f ca="1">MAX(0,AB143+AC93-'7. Consumption'!AE43-Wastage!AA87)</f>
        <v>0</v>
      </c>
      <c r="AD143" s="114">
        <f ca="1">MAX(0,AC143+AD93-'7. Consumption'!AF43-Wastage!AB87)</f>
        <v>0</v>
      </c>
      <c r="AE143" s="114">
        <f ca="1">MAX(0,AD143+AE93-'7. Consumption'!AG43-Wastage!AC87)</f>
        <v>0</v>
      </c>
      <c r="AF143" s="114">
        <f ca="1">MAX(0,AE143+AF93-'7. Consumption'!AH43-Wastage!AD87)</f>
        <v>0</v>
      </c>
      <c r="AG143" s="114">
        <f ca="1">MAX(0,AF143+AG93-'7. Consumption'!AI43-Wastage!AE87)</f>
        <v>0</v>
      </c>
      <c r="AH143" s="114">
        <f ca="1">MAX(0,AG143+AH93-'7. Consumption'!AJ43-Wastage!AF87)</f>
        <v>0</v>
      </c>
      <c r="AI143" s="114">
        <f ca="1">MAX(0,AH143+AI93-'7. Consumption'!AK43-Wastage!AG87)</f>
        <v>0</v>
      </c>
      <c r="AJ143" s="114">
        <f ca="1">MAX(0,AI143+AJ93-'7. Consumption'!AL43-Wastage!AH87)</f>
        <v>0</v>
      </c>
      <c r="AK143" s="114">
        <f ca="1">MAX(0,AJ143+AK93-'7. Consumption'!AM43-Wastage!AI87)</f>
        <v>0</v>
      </c>
      <c r="AL143" s="114">
        <f ca="1">MAX(0,AK143+AL93-'7. Consumption'!AN43-Wastage!AJ87)</f>
        <v>0</v>
      </c>
      <c r="AM143" s="114">
        <f ca="1">MAX(0,AL143+AM93-'7. Consumption'!AO43-Wastage!AK87)</f>
        <v>0</v>
      </c>
      <c r="AN143" s="114">
        <f ca="1">MAX(0,AM143+AN93-'7. Consumption'!AP43-Wastage!AL87)</f>
        <v>0</v>
      </c>
      <c r="AO143" s="114">
        <f ca="1">MAX(0,AN143+AO93-'7. Consumption'!AQ43-Wastage!AM87)</f>
        <v>0</v>
      </c>
      <c r="AP143" s="70"/>
    </row>
    <row r="144" spans="2:42" x14ac:dyDescent="0.3">
      <c r="B144" s="12"/>
      <c r="C144" s="12" t="str">
        <f t="shared" si="11"/>
        <v>TDF+3TC+DTG (300/300/50) - 30 tab</v>
      </c>
      <c r="E144" s="164">
        <f t="shared" si="10"/>
        <v>0</v>
      </c>
      <c r="F144" s="114">
        <f ca="1">MAX(0,E144+F94-'7. Consumption'!H44-Wastage!D88)</f>
        <v>0</v>
      </c>
      <c r="G144" s="114">
        <f ca="1">MAX(0,F144+G94-'7. Consumption'!I44-Wastage!E88)</f>
        <v>0</v>
      </c>
      <c r="H144" s="114">
        <f ca="1">MAX(0,G144+H94-'7. Consumption'!J44-Wastage!F88)</f>
        <v>0</v>
      </c>
      <c r="I144" s="114">
        <f ca="1">MAX(0,H144+I94-'7. Consumption'!K44-Wastage!G88)</f>
        <v>0</v>
      </c>
      <c r="J144" s="114">
        <f ca="1">MAX(0,I144+J94-'7. Consumption'!L44-Wastage!H88)</f>
        <v>0</v>
      </c>
      <c r="K144" s="114">
        <f ca="1">MAX(0,J144+K94-'7. Consumption'!M44-Wastage!I88)</f>
        <v>0</v>
      </c>
      <c r="L144" s="114">
        <f ca="1">MAX(0,K144+L94-'7. Consumption'!N44-Wastage!J88)</f>
        <v>0</v>
      </c>
      <c r="M144" s="114">
        <f ca="1">MAX(0,L144+M94-'7. Consumption'!O44-Wastage!K88)</f>
        <v>0</v>
      </c>
      <c r="N144" s="114">
        <f ca="1">MAX(0,M144+N94-'7. Consumption'!P44-Wastage!L88)</f>
        <v>0</v>
      </c>
      <c r="O144" s="114">
        <f ca="1">MAX(0,N144+O94-'7. Consumption'!Q44-Wastage!M88)</f>
        <v>0</v>
      </c>
      <c r="P144" s="114">
        <f ca="1">MAX(0,O144+P94-'7. Consumption'!R44-Wastage!N88)</f>
        <v>0</v>
      </c>
      <c r="Q144" s="114">
        <f ca="1">MAX(0,P144+Q94-'7. Consumption'!S44-Wastage!O88)</f>
        <v>0</v>
      </c>
      <c r="R144" s="114">
        <f ca="1">MAX(0,Q144+R94-'7. Consumption'!T44-Wastage!P88)</f>
        <v>0</v>
      </c>
      <c r="S144" s="114">
        <f ca="1">MAX(0,R144+S94-'7. Consumption'!U44-Wastage!Q88)</f>
        <v>0</v>
      </c>
      <c r="T144" s="114">
        <f ca="1">MAX(0,S144+T94-'7. Consumption'!V44-Wastage!R88)</f>
        <v>0</v>
      </c>
      <c r="U144" s="114">
        <f ca="1">MAX(0,T144+U94-'7. Consumption'!W44-Wastage!S88)</f>
        <v>0</v>
      </c>
      <c r="V144" s="114">
        <f ca="1">MAX(0,U144+V94-'7. Consumption'!X44-Wastage!T88)</f>
        <v>0</v>
      </c>
      <c r="W144" s="114">
        <f ca="1">MAX(0,V144+W94-'7. Consumption'!Y44-Wastage!U88)</f>
        <v>0</v>
      </c>
      <c r="X144" s="114">
        <f ca="1">MAX(0,W144+X94-'7. Consumption'!Z44-Wastage!V88)</f>
        <v>0</v>
      </c>
      <c r="Y144" s="114">
        <f ca="1">MAX(0,X144+Y94-'7. Consumption'!AA44-Wastage!W88)</f>
        <v>0</v>
      </c>
      <c r="Z144" s="114">
        <f ca="1">MAX(0,Y144+Z94-'7. Consumption'!AB44-Wastage!X88)</f>
        <v>0</v>
      </c>
      <c r="AA144" s="114">
        <f ca="1">MAX(0,Z144+AA94-'7. Consumption'!AC44-Wastage!Y88)</f>
        <v>0</v>
      </c>
      <c r="AB144" s="114">
        <f ca="1">MAX(0,AA144+AB94-'7. Consumption'!AD44-Wastage!Z88)</f>
        <v>0</v>
      </c>
      <c r="AC144" s="114">
        <f ca="1">MAX(0,AB144+AC94-'7. Consumption'!AE44-Wastage!AA88)</f>
        <v>0</v>
      </c>
      <c r="AD144" s="114">
        <f ca="1">MAX(0,AC144+AD94-'7. Consumption'!AF44-Wastage!AB88)</f>
        <v>0</v>
      </c>
      <c r="AE144" s="114">
        <f ca="1">MAX(0,AD144+AE94-'7. Consumption'!AG44-Wastage!AC88)</f>
        <v>0</v>
      </c>
      <c r="AF144" s="114">
        <f ca="1">MAX(0,AE144+AF94-'7. Consumption'!AH44-Wastage!AD88)</f>
        <v>0</v>
      </c>
      <c r="AG144" s="114">
        <f ca="1">MAX(0,AF144+AG94-'7. Consumption'!AI44-Wastage!AE88)</f>
        <v>0</v>
      </c>
      <c r="AH144" s="114">
        <f ca="1">MAX(0,AG144+AH94-'7. Consumption'!AJ44-Wastage!AF88)</f>
        <v>0</v>
      </c>
      <c r="AI144" s="114">
        <f ca="1">MAX(0,AH144+AI94-'7. Consumption'!AK44-Wastage!AG88)</f>
        <v>0</v>
      </c>
      <c r="AJ144" s="114">
        <f ca="1">MAX(0,AI144+AJ94-'7. Consumption'!AL44-Wastage!AH88)</f>
        <v>0</v>
      </c>
      <c r="AK144" s="114">
        <f ca="1">MAX(0,AJ144+AK94-'7. Consumption'!AM44-Wastage!AI88)</f>
        <v>0</v>
      </c>
      <c r="AL144" s="114">
        <f ca="1">MAX(0,AK144+AL94-'7. Consumption'!AN44-Wastage!AJ88)</f>
        <v>0</v>
      </c>
      <c r="AM144" s="114">
        <f ca="1">MAX(0,AL144+AM94-'7. Consumption'!AO44-Wastage!AK88)</f>
        <v>0</v>
      </c>
      <c r="AN144" s="114">
        <f ca="1">MAX(0,AM144+AN94-'7. Consumption'!AP44-Wastage!AL88)</f>
        <v>0</v>
      </c>
      <c r="AO144" s="114">
        <f ca="1">MAX(0,AN144+AO94-'7. Consumption'!AQ44-Wastage!AM88)</f>
        <v>0</v>
      </c>
      <c r="AP144" s="70"/>
    </row>
    <row r="145" spans="1:43" x14ac:dyDescent="0.3">
      <c r="B145" s="12"/>
      <c r="C145" s="12" t="str">
        <f t="shared" si="11"/>
        <v>TDF+3TC+DTG (300/300/50) - 90 tab</v>
      </c>
      <c r="E145" s="164">
        <f t="shared" si="10"/>
        <v>0</v>
      </c>
      <c r="F145" s="114">
        <f ca="1">MAX(0,E145+F95-'7. Consumption'!H45-Wastage!D89)</f>
        <v>0</v>
      </c>
      <c r="G145" s="114">
        <f ca="1">MAX(0,F145+G95-'7. Consumption'!I45-Wastage!E89)</f>
        <v>0</v>
      </c>
      <c r="H145" s="114">
        <f ca="1">MAX(0,G145+H95-'7. Consumption'!J45-Wastage!F89)</f>
        <v>0</v>
      </c>
      <c r="I145" s="114">
        <f ca="1">MAX(0,H145+I95-'7. Consumption'!K45-Wastage!G89)</f>
        <v>0</v>
      </c>
      <c r="J145" s="114">
        <f ca="1">MAX(0,I145+J95-'7. Consumption'!L45-Wastage!H89)</f>
        <v>0</v>
      </c>
      <c r="K145" s="114">
        <f ca="1">MAX(0,J145+K95-'7. Consumption'!M45-Wastage!I89)</f>
        <v>0</v>
      </c>
      <c r="L145" s="114">
        <f ca="1">MAX(0,K145+L95-'7. Consumption'!N45-Wastage!J89)</f>
        <v>0</v>
      </c>
      <c r="M145" s="114">
        <f ca="1">MAX(0,L145+M95-'7. Consumption'!O45-Wastage!K89)</f>
        <v>0</v>
      </c>
      <c r="N145" s="114">
        <f ca="1">MAX(0,M145+N95-'7. Consumption'!P45-Wastage!L89)</f>
        <v>0</v>
      </c>
      <c r="O145" s="114">
        <f ca="1">MAX(0,N145+O95-'7. Consumption'!Q45-Wastage!M89)</f>
        <v>0</v>
      </c>
      <c r="P145" s="114">
        <f ca="1">MAX(0,O145+P95-'7. Consumption'!R45-Wastage!N89)</f>
        <v>0</v>
      </c>
      <c r="Q145" s="114">
        <f ca="1">MAX(0,P145+Q95-'7. Consumption'!S45-Wastage!O89)</f>
        <v>0</v>
      </c>
      <c r="R145" s="114">
        <f ca="1">MAX(0,Q145+R95-'7. Consumption'!T45-Wastage!P89)</f>
        <v>0</v>
      </c>
      <c r="S145" s="114">
        <f ca="1">MAX(0,R145+S95-'7. Consumption'!U45-Wastage!Q89)</f>
        <v>0</v>
      </c>
      <c r="T145" s="114">
        <f ca="1">MAX(0,S145+T95-'7. Consumption'!V45-Wastage!R89)</f>
        <v>0</v>
      </c>
      <c r="U145" s="114">
        <f ca="1">MAX(0,T145+U95-'7. Consumption'!W45-Wastage!S89)</f>
        <v>0</v>
      </c>
      <c r="V145" s="114">
        <f ca="1">MAX(0,U145+V95-'7. Consumption'!X45-Wastage!T89)</f>
        <v>0</v>
      </c>
      <c r="W145" s="114">
        <f ca="1">MAX(0,V145+W95-'7. Consumption'!Y45-Wastage!U89)</f>
        <v>0</v>
      </c>
      <c r="X145" s="114">
        <f ca="1">MAX(0,W145+X95-'7. Consumption'!Z45-Wastage!V89)</f>
        <v>0</v>
      </c>
      <c r="Y145" s="114">
        <f ca="1">MAX(0,X145+Y95-'7. Consumption'!AA45-Wastage!W89)</f>
        <v>0</v>
      </c>
      <c r="Z145" s="114">
        <f ca="1">MAX(0,Y145+Z95-'7. Consumption'!AB45-Wastage!X89)</f>
        <v>0</v>
      </c>
      <c r="AA145" s="114">
        <f ca="1">MAX(0,Z145+AA95-'7. Consumption'!AC45-Wastage!Y89)</f>
        <v>0</v>
      </c>
      <c r="AB145" s="114">
        <f ca="1">MAX(0,AA145+AB95-'7. Consumption'!AD45-Wastage!Z89)</f>
        <v>0</v>
      </c>
      <c r="AC145" s="114">
        <f ca="1">MAX(0,AB145+AC95-'7. Consumption'!AE45-Wastage!AA89)</f>
        <v>0</v>
      </c>
      <c r="AD145" s="114">
        <f ca="1">MAX(0,AC145+AD95-'7. Consumption'!AF45-Wastage!AB89)</f>
        <v>0</v>
      </c>
      <c r="AE145" s="114">
        <f ca="1">MAX(0,AD145+AE95-'7. Consumption'!AG45-Wastage!AC89)</f>
        <v>0</v>
      </c>
      <c r="AF145" s="114">
        <f ca="1">MAX(0,AE145+AF95-'7. Consumption'!AH45-Wastage!AD89)</f>
        <v>0</v>
      </c>
      <c r="AG145" s="114">
        <f ca="1">MAX(0,AF145+AG95-'7. Consumption'!AI45-Wastage!AE89)</f>
        <v>0</v>
      </c>
      <c r="AH145" s="114">
        <f ca="1">MAX(0,AG145+AH95-'7. Consumption'!AJ45-Wastage!AF89)</f>
        <v>0</v>
      </c>
      <c r="AI145" s="114">
        <f ca="1">MAX(0,AH145+AI95-'7. Consumption'!AK45-Wastage!AG89)</f>
        <v>0</v>
      </c>
      <c r="AJ145" s="114">
        <f ca="1">MAX(0,AI145+AJ95-'7. Consumption'!AL45-Wastage!AH89)</f>
        <v>0</v>
      </c>
      <c r="AK145" s="114">
        <f ca="1">MAX(0,AJ145+AK95-'7. Consumption'!AM45-Wastage!AI89)</f>
        <v>0</v>
      </c>
      <c r="AL145" s="114">
        <f ca="1">MAX(0,AK145+AL95-'7. Consumption'!AN45-Wastage!AJ89)</f>
        <v>0</v>
      </c>
      <c r="AM145" s="114">
        <f ca="1">MAX(0,AL145+AM95-'7. Consumption'!AO45-Wastage!AK89)</f>
        <v>0</v>
      </c>
      <c r="AN145" s="114">
        <f ca="1">MAX(0,AM145+AN95-'7. Consumption'!AP45-Wastage!AL89)</f>
        <v>0</v>
      </c>
      <c r="AO145" s="114">
        <f ca="1">MAX(0,AN145+AO95-'7. Consumption'!AQ45-Wastage!AM89)</f>
        <v>0</v>
      </c>
      <c r="AP145" s="70"/>
    </row>
    <row r="146" spans="1:43" x14ac:dyDescent="0.3">
      <c r="B146" s="12"/>
      <c r="C146" s="12" t="str">
        <f t="shared" si="11"/>
        <v>TDF+3TC+EFV400 (300/300/400) - 30 tab</v>
      </c>
      <c r="E146" s="164">
        <f t="shared" si="10"/>
        <v>0</v>
      </c>
      <c r="F146" s="114">
        <f ca="1">MAX(0,E146+F96-'7. Consumption'!H46-Wastage!D90)</f>
        <v>0</v>
      </c>
      <c r="G146" s="114">
        <f ca="1">MAX(0,F146+G96-'7. Consumption'!I46-Wastage!E90)</f>
        <v>0</v>
      </c>
      <c r="H146" s="114">
        <f ca="1">MAX(0,G146+H96-'7. Consumption'!J46-Wastage!F90)</f>
        <v>0</v>
      </c>
      <c r="I146" s="114">
        <f ca="1">MAX(0,H146+I96-'7. Consumption'!K46-Wastage!G90)</f>
        <v>0</v>
      </c>
      <c r="J146" s="114">
        <f ca="1">MAX(0,I146+J96-'7. Consumption'!L46-Wastage!H90)</f>
        <v>0</v>
      </c>
      <c r="K146" s="114">
        <f ca="1">MAX(0,J146+K96-'7. Consumption'!M46-Wastage!I90)</f>
        <v>0</v>
      </c>
      <c r="L146" s="114">
        <f ca="1">MAX(0,K146+L96-'7. Consumption'!N46-Wastage!J90)</f>
        <v>0</v>
      </c>
      <c r="M146" s="114">
        <f ca="1">MAX(0,L146+M96-'7. Consumption'!O46-Wastage!K90)</f>
        <v>0</v>
      </c>
      <c r="N146" s="114">
        <f ca="1">MAX(0,M146+N96-'7. Consumption'!P46-Wastage!L90)</f>
        <v>0</v>
      </c>
      <c r="O146" s="114">
        <f ca="1">MAX(0,N146+O96-'7. Consumption'!Q46-Wastage!M90)</f>
        <v>0</v>
      </c>
      <c r="P146" s="114">
        <f ca="1">MAX(0,O146+P96-'7. Consumption'!R46-Wastage!N90)</f>
        <v>0</v>
      </c>
      <c r="Q146" s="114">
        <f ca="1">MAX(0,P146+Q96-'7. Consumption'!S46-Wastage!O90)</f>
        <v>0</v>
      </c>
      <c r="R146" s="114">
        <f ca="1">MAX(0,Q146+R96-'7. Consumption'!T46-Wastage!P90)</f>
        <v>0</v>
      </c>
      <c r="S146" s="114">
        <f ca="1">MAX(0,R146+S96-'7. Consumption'!U46-Wastage!Q90)</f>
        <v>0</v>
      </c>
      <c r="T146" s="114">
        <f ca="1">MAX(0,S146+T96-'7. Consumption'!V46-Wastage!R90)</f>
        <v>0</v>
      </c>
      <c r="U146" s="114">
        <f ca="1">MAX(0,T146+U96-'7. Consumption'!W46-Wastage!S90)</f>
        <v>0</v>
      </c>
      <c r="V146" s="114">
        <f ca="1">MAX(0,U146+V96-'7. Consumption'!X46-Wastage!T90)</f>
        <v>0</v>
      </c>
      <c r="W146" s="114">
        <f ca="1">MAX(0,V146+W96-'7. Consumption'!Y46-Wastage!U90)</f>
        <v>0</v>
      </c>
      <c r="X146" s="114">
        <f ca="1">MAX(0,W146+X96-'7. Consumption'!Z46-Wastage!V90)</f>
        <v>0</v>
      </c>
      <c r="Y146" s="114">
        <f ca="1">MAX(0,X146+Y96-'7. Consumption'!AA46-Wastage!W90)</f>
        <v>0</v>
      </c>
      <c r="Z146" s="114">
        <f ca="1">MAX(0,Y146+Z96-'7. Consumption'!AB46-Wastage!X90)</f>
        <v>0</v>
      </c>
      <c r="AA146" s="114">
        <f ca="1">MAX(0,Z146+AA96-'7. Consumption'!AC46-Wastage!Y90)</f>
        <v>0</v>
      </c>
      <c r="AB146" s="114">
        <f ca="1">MAX(0,AA146+AB96-'7. Consumption'!AD46-Wastage!Z90)</f>
        <v>0</v>
      </c>
      <c r="AC146" s="114">
        <f ca="1">MAX(0,AB146+AC96-'7. Consumption'!AE46-Wastage!AA90)</f>
        <v>0</v>
      </c>
      <c r="AD146" s="114">
        <f ca="1">MAX(0,AC146+AD96-'7. Consumption'!AF46-Wastage!AB90)</f>
        <v>0</v>
      </c>
      <c r="AE146" s="114">
        <f ca="1">MAX(0,AD146+AE96-'7. Consumption'!AG46-Wastage!AC90)</f>
        <v>0</v>
      </c>
      <c r="AF146" s="114">
        <f ca="1">MAX(0,AE146+AF96-'7. Consumption'!AH46-Wastage!AD90)</f>
        <v>0</v>
      </c>
      <c r="AG146" s="114">
        <f ca="1">MAX(0,AF146+AG96-'7. Consumption'!AI46-Wastage!AE90)</f>
        <v>0</v>
      </c>
      <c r="AH146" s="114">
        <f ca="1">MAX(0,AG146+AH96-'7. Consumption'!AJ46-Wastage!AF90)</f>
        <v>0</v>
      </c>
      <c r="AI146" s="114">
        <f ca="1">MAX(0,AH146+AI96-'7. Consumption'!AK46-Wastage!AG90)</f>
        <v>0</v>
      </c>
      <c r="AJ146" s="114">
        <f ca="1">MAX(0,AI146+AJ96-'7. Consumption'!AL46-Wastage!AH90)</f>
        <v>0</v>
      </c>
      <c r="AK146" s="114">
        <f ca="1">MAX(0,AJ146+AK96-'7. Consumption'!AM46-Wastage!AI90)</f>
        <v>0</v>
      </c>
      <c r="AL146" s="114">
        <f ca="1">MAX(0,AK146+AL96-'7. Consumption'!AN46-Wastage!AJ90)</f>
        <v>0</v>
      </c>
      <c r="AM146" s="114">
        <f ca="1">MAX(0,AL146+AM96-'7. Consumption'!AO46-Wastage!AK90)</f>
        <v>0</v>
      </c>
      <c r="AN146" s="114">
        <f ca="1">MAX(0,AM146+AN96-'7. Consumption'!AP46-Wastage!AL90)</f>
        <v>0</v>
      </c>
      <c r="AO146" s="114">
        <f ca="1">MAX(0,AN146+AO96-'7. Consumption'!AQ46-Wastage!AM90)</f>
        <v>0</v>
      </c>
      <c r="AP146" s="70"/>
    </row>
    <row r="147" spans="1:43" x14ac:dyDescent="0.3">
      <c r="B147" s="12"/>
      <c r="C147" s="12" t="str">
        <f t="shared" si="11"/>
        <v>TDF+3TC+EFV400 (300/300/400) - 90 tab</v>
      </c>
      <c r="E147" s="164">
        <f t="shared" si="10"/>
        <v>0</v>
      </c>
      <c r="F147" s="114">
        <f ca="1">MAX(0,E147+F97-'7. Consumption'!H47-Wastage!D91)</f>
        <v>0</v>
      </c>
      <c r="G147" s="114">
        <f ca="1">MAX(0,F147+G97-'7. Consumption'!I47-Wastage!E91)</f>
        <v>0</v>
      </c>
      <c r="H147" s="114">
        <f ca="1">MAX(0,G147+H97-'7. Consumption'!J47-Wastage!F91)</f>
        <v>0</v>
      </c>
      <c r="I147" s="114">
        <f ca="1">MAX(0,H147+I97-'7. Consumption'!K47-Wastage!G91)</f>
        <v>0</v>
      </c>
      <c r="J147" s="114">
        <f ca="1">MAX(0,I147+J97-'7. Consumption'!L47-Wastage!H91)</f>
        <v>0</v>
      </c>
      <c r="K147" s="114">
        <f ca="1">MAX(0,J147+K97-'7. Consumption'!M47-Wastage!I91)</f>
        <v>0</v>
      </c>
      <c r="L147" s="114">
        <f ca="1">MAX(0,K147+L97-'7. Consumption'!N47-Wastage!J91)</f>
        <v>0</v>
      </c>
      <c r="M147" s="114">
        <f ca="1">MAX(0,L147+M97-'7. Consumption'!O47-Wastage!K91)</f>
        <v>0</v>
      </c>
      <c r="N147" s="114">
        <f ca="1">MAX(0,M147+N97-'7. Consumption'!P47-Wastage!L91)</f>
        <v>0</v>
      </c>
      <c r="O147" s="114">
        <f ca="1">MAX(0,N147+O97-'7. Consumption'!Q47-Wastage!M91)</f>
        <v>0</v>
      </c>
      <c r="P147" s="114">
        <f ca="1">MAX(0,O147+P97-'7. Consumption'!R47-Wastage!N91)</f>
        <v>0</v>
      </c>
      <c r="Q147" s="114">
        <f ca="1">MAX(0,P147+Q97-'7. Consumption'!S47-Wastage!O91)</f>
        <v>0</v>
      </c>
      <c r="R147" s="114">
        <f ca="1">MAX(0,Q147+R97-'7. Consumption'!T47-Wastage!P91)</f>
        <v>0</v>
      </c>
      <c r="S147" s="114">
        <f ca="1">MAX(0,R147+S97-'7. Consumption'!U47-Wastage!Q91)</f>
        <v>0</v>
      </c>
      <c r="T147" s="114">
        <f ca="1">MAX(0,S147+T97-'7. Consumption'!V47-Wastage!R91)</f>
        <v>0</v>
      </c>
      <c r="U147" s="114">
        <f ca="1">MAX(0,T147+U97-'7. Consumption'!W47-Wastage!S91)</f>
        <v>0</v>
      </c>
      <c r="V147" s="114">
        <f ca="1">MAX(0,U147+V97-'7. Consumption'!X47-Wastage!T91)</f>
        <v>0</v>
      </c>
      <c r="W147" s="114">
        <f ca="1">MAX(0,V147+W97-'7. Consumption'!Y47-Wastage!U91)</f>
        <v>0</v>
      </c>
      <c r="X147" s="114">
        <f ca="1">MAX(0,W147+X97-'7. Consumption'!Z47-Wastage!V91)</f>
        <v>0</v>
      </c>
      <c r="Y147" s="114">
        <f ca="1">MAX(0,X147+Y97-'7. Consumption'!AA47-Wastage!W91)</f>
        <v>0</v>
      </c>
      <c r="Z147" s="114">
        <f ca="1">MAX(0,Y147+Z97-'7. Consumption'!AB47-Wastage!X91)</f>
        <v>0</v>
      </c>
      <c r="AA147" s="114">
        <f ca="1">MAX(0,Z147+AA97-'7. Consumption'!AC47-Wastage!Y91)</f>
        <v>0</v>
      </c>
      <c r="AB147" s="114">
        <f ca="1">MAX(0,AA147+AB97-'7. Consumption'!AD47-Wastage!Z91)</f>
        <v>0</v>
      </c>
      <c r="AC147" s="114">
        <f ca="1">MAX(0,AB147+AC97-'7. Consumption'!AE47-Wastage!AA91)</f>
        <v>0</v>
      </c>
      <c r="AD147" s="114">
        <f ca="1">MAX(0,AC147+AD97-'7. Consumption'!AF47-Wastage!AB91)</f>
        <v>0</v>
      </c>
      <c r="AE147" s="114">
        <f ca="1">MAX(0,AD147+AE97-'7. Consumption'!AG47-Wastage!AC91)</f>
        <v>0</v>
      </c>
      <c r="AF147" s="114">
        <f ca="1">MAX(0,AE147+AF97-'7. Consumption'!AH47-Wastage!AD91)</f>
        <v>0</v>
      </c>
      <c r="AG147" s="114">
        <f ca="1">MAX(0,AF147+AG97-'7. Consumption'!AI47-Wastage!AE91)</f>
        <v>0</v>
      </c>
      <c r="AH147" s="114">
        <f ca="1">MAX(0,AG147+AH97-'7. Consumption'!AJ47-Wastage!AF91)</f>
        <v>0</v>
      </c>
      <c r="AI147" s="114">
        <f ca="1">MAX(0,AH147+AI97-'7. Consumption'!AK47-Wastage!AG91)</f>
        <v>0</v>
      </c>
      <c r="AJ147" s="114">
        <f ca="1">MAX(0,AI147+AJ97-'7. Consumption'!AL47-Wastage!AH91)</f>
        <v>0</v>
      </c>
      <c r="AK147" s="114">
        <f ca="1">MAX(0,AJ147+AK97-'7. Consumption'!AM47-Wastage!AI91)</f>
        <v>0</v>
      </c>
      <c r="AL147" s="114">
        <f ca="1">MAX(0,AK147+AL97-'7. Consumption'!AN47-Wastage!AJ91)</f>
        <v>0</v>
      </c>
      <c r="AM147" s="114">
        <f ca="1">MAX(0,AL147+AM97-'7. Consumption'!AO47-Wastage!AK91)</f>
        <v>0</v>
      </c>
      <c r="AN147" s="114">
        <f ca="1">MAX(0,AM147+AN97-'7. Consumption'!AP47-Wastage!AL91)</f>
        <v>0</v>
      </c>
      <c r="AO147" s="114">
        <f ca="1">MAX(0,AN147+AO97-'7. Consumption'!AQ47-Wastage!AM91)</f>
        <v>0</v>
      </c>
      <c r="AP147" s="70"/>
    </row>
    <row r="148" spans="1:43" x14ac:dyDescent="0.3">
      <c r="B148" s="12"/>
      <c r="C148" s="12" t="str">
        <f t="shared" si="11"/>
        <v>TDF+3TC+EFV600 (300/300/600) - 30 tab</v>
      </c>
      <c r="E148" s="164">
        <f t="shared" si="10"/>
        <v>0</v>
      </c>
      <c r="F148" s="114">
        <f ca="1">MAX(0,E148+F98-'7. Consumption'!H48-Wastage!D92)</f>
        <v>0</v>
      </c>
      <c r="G148" s="114">
        <f ca="1">MAX(0,F148+G98-'7. Consumption'!I48-Wastage!E92)</f>
        <v>0</v>
      </c>
      <c r="H148" s="114">
        <f ca="1">MAX(0,G148+H98-'7. Consumption'!J48-Wastage!F92)</f>
        <v>0</v>
      </c>
      <c r="I148" s="114">
        <f ca="1">MAX(0,H148+I98-'7. Consumption'!K48-Wastage!G92)</f>
        <v>0</v>
      </c>
      <c r="J148" s="114">
        <f ca="1">MAX(0,I148+J98-'7. Consumption'!L48-Wastage!H92)</f>
        <v>0</v>
      </c>
      <c r="K148" s="114">
        <f ca="1">MAX(0,J148+K98-'7. Consumption'!M48-Wastage!I92)</f>
        <v>0</v>
      </c>
      <c r="L148" s="114">
        <f ca="1">MAX(0,K148+L98-'7. Consumption'!N48-Wastage!J92)</f>
        <v>0</v>
      </c>
      <c r="M148" s="114">
        <f ca="1">MAX(0,L148+M98-'7. Consumption'!O48-Wastage!K92)</f>
        <v>0</v>
      </c>
      <c r="N148" s="114">
        <f ca="1">MAX(0,M148+N98-'7. Consumption'!P48-Wastage!L92)</f>
        <v>0</v>
      </c>
      <c r="O148" s="114">
        <f ca="1">MAX(0,N148+O98-'7. Consumption'!Q48-Wastage!M92)</f>
        <v>0</v>
      </c>
      <c r="P148" s="114">
        <f ca="1">MAX(0,O148+P98-'7. Consumption'!R48-Wastage!N92)</f>
        <v>0</v>
      </c>
      <c r="Q148" s="114">
        <f ca="1">MAX(0,P148+Q98-'7. Consumption'!S48-Wastage!O92)</f>
        <v>0</v>
      </c>
      <c r="R148" s="114">
        <f ca="1">MAX(0,Q148+R98-'7. Consumption'!T48-Wastage!P92)</f>
        <v>0</v>
      </c>
      <c r="S148" s="114">
        <f ca="1">MAX(0,R148+S98-'7. Consumption'!U48-Wastage!Q92)</f>
        <v>0</v>
      </c>
      <c r="T148" s="114">
        <f ca="1">MAX(0,S148+T98-'7. Consumption'!V48-Wastage!R92)</f>
        <v>0</v>
      </c>
      <c r="U148" s="114">
        <f ca="1">MAX(0,T148+U98-'7. Consumption'!W48-Wastage!S92)</f>
        <v>0</v>
      </c>
      <c r="V148" s="114">
        <f ca="1">MAX(0,U148+V98-'7. Consumption'!X48-Wastage!T92)</f>
        <v>0</v>
      </c>
      <c r="W148" s="114">
        <f ca="1">MAX(0,V148+W98-'7. Consumption'!Y48-Wastage!U92)</f>
        <v>0</v>
      </c>
      <c r="X148" s="114">
        <f ca="1">MAX(0,W148+X98-'7. Consumption'!Z48-Wastage!V92)</f>
        <v>0</v>
      </c>
      <c r="Y148" s="114">
        <f ca="1">MAX(0,X148+Y98-'7. Consumption'!AA48-Wastage!W92)</f>
        <v>0</v>
      </c>
      <c r="Z148" s="114">
        <f ca="1">MAX(0,Y148+Z98-'7. Consumption'!AB48-Wastage!X92)</f>
        <v>0</v>
      </c>
      <c r="AA148" s="114">
        <f ca="1">MAX(0,Z148+AA98-'7. Consumption'!AC48-Wastage!Y92)</f>
        <v>0</v>
      </c>
      <c r="AB148" s="114">
        <f ca="1">MAX(0,AA148+AB98-'7. Consumption'!AD48-Wastage!Z92)</f>
        <v>0</v>
      </c>
      <c r="AC148" s="114">
        <f ca="1">MAX(0,AB148+AC98-'7. Consumption'!AE48-Wastage!AA92)</f>
        <v>0</v>
      </c>
      <c r="AD148" s="114">
        <f ca="1">MAX(0,AC148+AD98-'7. Consumption'!AF48-Wastage!AB92)</f>
        <v>0</v>
      </c>
      <c r="AE148" s="114">
        <f ca="1">MAX(0,AD148+AE98-'7. Consumption'!AG48-Wastage!AC92)</f>
        <v>0</v>
      </c>
      <c r="AF148" s="114">
        <f ca="1">MAX(0,AE148+AF98-'7. Consumption'!AH48-Wastage!AD92)</f>
        <v>0</v>
      </c>
      <c r="AG148" s="114">
        <f ca="1">MAX(0,AF148+AG98-'7. Consumption'!AI48-Wastage!AE92)</f>
        <v>0</v>
      </c>
      <c r="AH148" s="114">
        <f ca="1">MAX(0,AG148+AH98-'7. Consumption'!AJ48-Wastage!AF92)</f>
        <v>0</v>
      </c>
      <c r="AI148" s="114">
        <f ca="1">MAX(0,AH148+AI98-'7. Consumption'!AK48-Wastage!AG92)</f>
        <v>0</v>
      </c>
      <c r="AJ148" s="114">
        <f ca="1">MAX(0,AI148+AJ98-'7. Consumption'!AL48-Wastage!AH92)</f>
        <v>0</v>
      </c>
      <c r="AK148" s="114">
        <f ca="1">MAX(0,AJ148+AK98-'7. Consumption'!AM48-Wastage!AI92)</f>
        <v>0</v>
      </c>
      <c r="AL148" s="114">
        <f ca="1">MAX(0,AK148+AL98-'7. Consumption'!AN48-Wastage!AJ92)</f>
        <v>0</v>
      </c>
      <c r="AM148" s="114">
        <f ca="1">MAX(0,AL148+AM98-'7. Consumption'!AO48-Wastage!AK92)</f>
        <v>0</v>
      </c>
      <c r="AN148" s="114">
        <f ca="1">MAX(0,AM148+AN98-'7. Consumption'!AP48-Wastage!AL92)</f>
        <v>0</v>
      </c>
      <c r="AO148" s="114">
        <f ca="1">MAX(0,AN148+AO98-'7. Consumption'!AQ48-Wastage!AM92)</f>
        <v>0</v>
      </c>
      <c r="AP148" s="70"/>
    </row>
    <row r="149" spans="1:43" x14ac:dyDescent="0.3">
      <c r="B149" s="12"/>
      <c r="C149" s="12" t="str">
        <f t="shared" si="11"/>
        <v>TDF+FTC (300/200) - 30 tab</v>
      </c>
      <c r="E149" s="164">
        <f t="shared" si="10"/>
        <v>0</v>
      </c>
      <c r="F149" s="114">
        <f ca="1">MAX(0,E149+F99-'7. Consumption'!H49-Wastage!D93)</f>
        <v>0</v>
      </c>
      <c r="G149" s="114">
        <f ca="1">MAX(0,F149+G99-'7. Consumption'!I49-Wastage!E93)</f>
        <v>0</v>
      </c>
      <c r="H149" s="114">
        <f ca="1">MAX(0,G149+H99-'7. Consumption'!J49-Wastage!F93)</f>
        <v>0</v>
      </c>
      <c r="I149" s="114">
        <f ca="1">MAX(0,H149+I99-'7. Consumption'!K49-Wastage!G93)</f>
        <v>0</v>
      </c>
      <c r="J149" s="114">
        <f ca="1">MAX(0,I149+J99-'7. Consumption'!L49-Wastage!H93)</f>
        <v>0</v>
      </c>
      <c r="K149" s="114">
        <f ca="1">MAX(0,J149+K99-'7. Consumption'!M49-Wastage!I93)</f>
        <v>0</v>
      </c>
      <c r="L149" s="114">
        <f ca="1">MAX(0,K149+L99-'7. Consumption'!N49-Wastage!J93)</f>
        <v>0</v>
      </c>
      <c r="M149" s="114">
        <f ca="1">MAX(0,L149+M99-'7. Consumption'!O49-Wastage!K93)</f>
        <v>0</v>
      </c>
      <c r="N149" s="114">
        <f ca="1">MAX(0,M149+N99-'7. Consumption'!P49-Wastage!L93)</f>
        <v>0</v>
      </c>
      <c r="O149" s="114">
        <f ca="1">MAX(0,N149+O99-'7. Consumption'!Q49-Wastage!M93)</f>
        <v>0</v>
      </c>
      <c r="P149" s="114">
        <f ca="1">MAX(0,O149+P99-'7. Consumption'!R49-Wastage!N93)</f>
        <v>0</v>
      </c>
      <c r="Q149" s="114">
        <f ca="1">MAX(0,P149+Q99-'7. Consumption'!S49-Wastage!O93)</f>
        <v>0</v>
      </c>
      <c r="R149" s="114">
        <f ca="1">MAX(0,Q149+R99-'7. Consumption'!T49-Wastage!P93)</f>
        <v>0</v>
      </c>
      <c r="S149" s="114">
        <f ca="1">MAX(0,R149+S99-'7. Consumption'!U49-Wastage!Q93)</f>
        <v>0</v>
      </c>
      <c r="T149" s="114">
        <f ca="1">MAX(0,S149+T99-'7. Consumption'!V49-Wastage!R93)</f>
        <v>0</v>
      </c>
      <c r="U149" s="114">
        <f ca="1">MAX(0,T149+U99-'7. Consumption'!W49-Wastage!S93)</f>
        <v>0</v>
      </c>
      <c r="V149" s="114">
        <f ca="1">MAX(0,U149+V99-'7. Consumption'!X49-Wastage!T93)</f>
        <v>0</v>
      </c>
      <c r="W149" s="114">
        <f ca="1">MAX(0,V149+W99-'7. Consumption'!Y49-Wastage!U93)</f>
        <v>0</v>
      </c>
      <c r="X149" s="114">
        <f ca="1">MAX(0,W149+X99-'7. Consumption'!Z49-Wastage!V93)</f>
        <v>0</v>
      </c>
      <c r="Y149" s="114">
        <f ca="1">MAX(0,X149+Y99-'7. Consumption'!AA49-Wastage!W93)</f>
        <v>0</v>
      </c>
      <c r="Z149" s="114">
        <f ca="1">MAX(0,Y149+Z99-'7. Consumption'!AB49-Wastage!X93)</f>
        <v>0</v>
      </c>
      <c r="AA149" s="114">
        <f ca="1">MAX(0,Z149+AA99-'7. Consumption'!AC49-Wastage!Y93)</f>
        <v>0</v>
      </c>
      <c r="AB149" s="114">
        <f ca="1">MAX(0,AA149+AB99-'7. Consumption'!AD49-Wastage!Z93)</f>
        <v>0</v>
      </c>
      <c r="AC149" s="114">
        <f ca="1">MAX(0,AB149+AC99-'7. Consumption'!AE49-Wastage!AA93)</f>
        <v>0</v>
      </c>
      <c r="AD149" s="114">
        <f ca="1">MAX(0,AC149+AD99-'7. Consumption'!AF49-Wastage!AB93)</f>
        <v>0</v>
      </c>
      <c r="AE149" s="114">
        <f ca="1">MAX(0,AD149+AE99-'7. Consumption'!AG49-Wastage!AC93)</f>
        <v>0</v>
      </c>
      <c r="AF149" s="114">
        <f ca="1">MAX(0,AE149+AF99-'7. Consumption'!AH49-Wastage!AD93)</f>
        <v>0</v>
      </c>
      <c r="AG149" s="114">
        <f ca="1">MAX(0,AF149+AG99-'7. Consumption'!AI49-Wastage!AE93)</f>
        <v>0</v>
      </c>
      <c r="AH149" s="114">
        <f ca="1">MAX(0,AG149+AH99-'7. Consumption'!AJ49-Wastage!AF93)</f>
        <v>0</v>
      </c>
      <c r="AI149" s="114">
        <f ca="1">MAX(0,AH149+AI99-'7. Consumption'!AK49-Wastage!AG93)</f>
        <v>0</v>
      </c>
      <c r="AJ149" s="114">
        <f ca="1">MAX(0,AI149+AJ99-'7. Consumption'!AL49-Wastage!AH93)</f>
        <v>0</v>
      </c>
      <c r="AK149" s="114">
        <f ca="1">MAX(0,AJ149+AK99-'7. Consumption'!AM49-Wastage!AI93)</f>
        <v>0</v>
      </c>
      <c r="AL149" s="114">
        <f ca="1">MAX(0,AK149+AL99-'7. Consumption'!AN49-Wastage!AJ93)</f>
        <v>0</v>
      </c>
      <c r="AM149" s="114">
        <f ca="1">MAX(0,AL149+AM99-'7. Consumption'!AO49-Wastage!AK93)</f>
        <v>0</v>
      </c>
      <c r="AN149" s="114">
        <f ca="1">MAX(0,AM149+AN99-'7. Consumption'!AP49-Wastage!AL93)</f>
        <v>0</v>
      </c>
      <c r="AO149" s="114">
        <f ca="1">MAX(0,AN149+AO99-'7. Consumption'!AQ49-Wastage!AM93)</f>
        <v>0</v>
      </c>
      <c r="AP149" s="70"/>
    </row>
    <row r="150" spans="1:43" x14ac:dyDescent="0.3">
      <c r="A150" s="230"/>
      <c r="B150" s="12"/>
      <c r="C150" s="12" t="str">
        <f t="shared" si="11"/>
        <v>TDF+FTC+EFV600 (300/200/600) - 30 tab</v>
      </c>
      <c r="E150" s="164">
        <f t="shared" si="10"/>
        <v>0</v>
      </c>
      <c r="F150" s="114">
        <f ca="1">MAX(0,E150+F100-'7. Consumption'!H50-Wastage!D94)</f>
        <v>0</v>
      </c>
      <c r="G150" s="114">
        <f ca="1">MAX(0,F150+G100-'7. Consumption'!I50-Wastage!E94)</f>
        <v>0</v>
      </c>
      <c r="H150" s="114">
        <f ca="1">MAX(0,G150+H100-'7. Consumption'!J50-Wastage!F94)</f>
        <v>0</v>
      </c>
      <c r="I150" s="114">
        <f ca="1">MAX(0,H150+I100-'7. Consumption'!K50-Wastage!G94)</f>
        <v>0</v>
      </c>
      <c r="J150" s="114">
        <f ca="1">MAX(0,I150+J100-'7. Consumption'!L50-Wastage!H94)</f>
        <v>0</v>
      </c>
      <c r="K150" s="114">
        <f ca="1">MAX(0,J150+K100-'7. Consumption'!M50-Wastage!I94)</f>
        <v>0</v>
      </c>
      <c r="L150" s="114">
        <f ca="1">MAX(0,K150+L100-'7. Consumption'!N50-Wastage!J94)</f>
        <v>0</v>
      </c>
      <c r="M150" s="114">
        <f ca="1">MAX(0,L150+M100-'7. Consumption'!O50-Wastage!K94)</f>
        <v>0</v>
      </c>
      <c r="N150" s="114">
        <f ca="1">MAX(0,M150+N100-'7. Consumption'!P50-Wastage!L94)</f>
        <v>0</v>
      </c>
      <c r="O150" s="114">
        <f ca="1">MAX(0,N150+O100-'7. Consumption'!Q50-Wastage!M94)</f>
        <v>0</v>
      </c>
      <c r="P150" s="114">
        <f ca="1">MAX(0,O150+P100-'7. Consumption'!R50-Wastage!N94)</f>
        <v>0</v>
      </c>
      <c r="Q150" s="114">
        <f ca="1">MAX(0,P150+Q100-'7. Consumption'!S50-Wastage!O94)</f>
        <v>0</v>
      </c>
      <c r="R150" s="114">
        <f ca="1">MAX(0,Q150+R100-'7. Consumption'!T50-Wastage!P94)</f>
        <v>0</v>
      </c>
      <c r="S150" s="114">
        <f ca="1">MAX(0,R150+S100-'7. Consumption'!U50-Wastage!Q94)</f>
        <v>0</v>
      </c>
      <c r="T150" s="114">
        <f ca="1">MAX(0,S150+T100-'7. Consumption'!V50-Wastage!R94)</f>
        <v>0</v>
      </c>
      <c r="U150" s="114">
        <f ca="1">MAX(0,T150+U100-'7. Consumption'!W50-Wastage!S94)</f>
        <v>0</v>
      </c>
      <c r="V150" s="114">
        <f ca="1">MAX(0,U150+V100-'7. Consumption'!X50-Wastage!T94)</f>
        <v>0</v>
      </c>
      <c r="W150" s="114">
        <f ca="1">MAX(0,V150+W100-'7. Consumption'!Y50-Wastage!U94)</f>
        <v>0</v>
      </c>
      <c r="X150" s="114">
        <f ca="1">MAX(MIN(W150-'7. Consumption'!Z50+X100,$E150-(SUM($F49:X49))+SUM($F100:X100)),0)</f>
        <v>0</v>
      </c>
      <c r="Y150" s="114">
        <f ca="1">MAX(MIN(X150-'7. Consumption'!AA50+Y100,$E150-(SUM($F49:Y49))+SUM($F100:Y100)),0)</f>
        <v>0</v>
      </c>
      <c r="Z150" s="114">
        <f ca="1">MAX(MIN(Y150-'7. Consumption'!AB50+Z100,$E150-(SUM($F49:Z49))+SUM($F100:Z100)),0)</f>
        <v>0</v>
      </c>
      <c r="AA150" s="114">
        <f ca="1">MAX(MIN(Z150-'7. Consumption'!AC50+AA100,$E150-(SUM($F49:AA49))+SUM($F100:AA100)),0)</f>
        <v>0</v>
      </c>
      <c r="AB150" s="114">
        <f ca="1">MAX(MIN(AA150-'7. Consumption'!AD50+AB100,$E150-(SUM($F49:AB49))+SUM($F100:AB100)),0)</f>
        <v>0</v>
      </c>
      <c r="AC150" s="114">
        <f ca="1">MAX(MIN(AB150-'7. Consumption'!AE50+AC100,$E150-(SUM($F49:AC49))+SUM($F100:AC100)),0)</f>
        <v>0</v>
      </c>
      <c r="AD150" s="114">
        <f ca="1">MAX(MIN(AC150-'7. Consumption'!AF50+AD100,$E150-(SUM($F49:AD49))+SUM($F100:AD100)),0)</f>
        <v>0</v>
      </c>
      <c r="AE150" s="114">
        <f ca="1">MAX(MIN(AD150-'7. Consumption'!AG50+AE100,$E150-(SUM($F49:AE49))+SUM($F100:AE100)),0)</f>
        <v>0</v>
      </c>
      <c r="AF150" s="114">
        <f ca="1">MAX(MIN(AE150-'7. Consumption'!AH50+AF100,$E150-(SUM($F49:AF49))+SUM($F100:AF100)),0)</f>
        <v>0</v>
      </c>
      <c r="AG150" s="114">
        <f ca="1">MAX(MIN(AF150-'7. Consumption'!AI50+AG100,$E150-(SUM($F49:AG49))+SUM($F100:AG100)),0)</f>
        <v>0</v>
      </c>
      <c r="AH150" s="114">
        <f ca="1">MAX(MIN(AG150-'7. Consumption'!AJ50+AH100,$E150-(SUM($F49:AH49))+SUM($F100:AH100)),0)</f>
        <v>0</v>
      </c>
      <c r="AI150" s="114">
        <f ca="1">MAX(MIN(AH150-'7. Consumption'!AK50+AI100,$E150-(SUM($F49:AI49))+SUM($F100:AI100)),0)</f>
        <v>0</v>
      </c>
      <c r="AJ150" s="114">
        <f ca="1">MAX(MIN(AI150-'7. Consumption'!AL50+AJ100,$E150-(SUM($F49:AJ49))+SUM($F100:AJ100)),0)</f>
        <v>0</v>
      </c>
      <c r="AK150" s="114">
        <f ca="1">MAX(MIN(AJ150-'7. Consumption'!AM50+AK100,$E150-(SUM($F49:AK49))+SUM($F100:AK100)),0)</f>
        <v>0</v>
      </c>
      <c r="AL150" s="114">
        <f ca="1">MAX(MIN(AK150-'7. Consumption'!AN50+AL100,$E150-(SUM($F49:AL49))+SUM($F100:AL100)),0)</f>
        <v>0</v>
      </c>
      <c r="AM150" s="114">
        <f ca="1">MAX(MIN(AL150-'7. Consumption'!AO50+AM100,$E150-(SUM($F49:AM49))+SUM($F100:AM100)),0)</f>
        <v>0</v>
      </c>
      <c r="AN150" s="114">
        <f ca="1">MAX(MIN(AM150-'7. Consumption'!AP50+AN100,$E150-(SUM($F49:AN49))+SUM($F100:AN100)),0)</f>
        <v>0</v>
      </c>
      <c r="AO150" s="114">
        <f ca="1">MAX(MIN(AN150-'7. Consumption'!AQ50+AO100,$E150-(SUM($F49:AO49))+SUM($F100:AO100)),0)</f>
        <v>0</v>
      </c>
      <c r="AP150" s="70"/>
      <c r="AQ150" s="230"/>
    </row>
    <row r="151" spans="1:43" hidden="1" outlineLevel="1" x14ac:dyDescent="0.3">
      <c r="A151" s="230"/>
      <c r="B151" s="12"/>
      <c r="C151" s="12" t="str">
        <f t="shared" si="11"/>
        <v/>
      </c>
      <c r="E151" s="164">
        <f t="shared" si="10"/>
        <v>0</v>
      </c>
      <c r="F151" s="114">
        <f ca="1">MAX(0,E151+F101-'7. Consumption'!H51-Wastage!D95)</f>
        <v>0</v>
      </c>
      <c r="G151" s="114">
        <f ca="1">MAX(0,F151+G101-'7. Consumption'!I51-Wastage!E95)</f>
        <v>0</v>
      </c>
      <c r="H151" s="114">
        <f ca="1">MAX(0,G151+H101-'7. Consumption'!J51-Wastage!F95)</f>
        <v>0</v>
      </c>
      <c r="I151" s="114">
        <f ca="1">MAX(0,H151+I101-'7. Consumption'!K51-Wastage!G95)</f>
        <v>0</v>
      </c>
      <c r="J151" s="114">
        <f ca="1">MAX(0,I151+J101-'7. Consumption'!L51-Wastage!H95)</f>
        <v>0</v>
      </c>
      <c r="K151" s="114">
        <f ca="1">MAX(0,J151+K101-'7. Consumption'!M51-Wastage!I95)</f>
        <v>0</v>
      </c>
      <c r="L151" s="114">
        <f ca="1">MAX(0,K151+L101-'7. Consumption'!N51-Wastage!J95)</f>
        <v>0</v>
      </c>
      <c r="M151" s="114">
        <f ca="1">MAX(0,L151+M101-'7. Consumption'!O51-Wastage!K95)</f>
        <v>0</v>
      </c>
      <c r="N151" s="114">
        <f ca="1">MAX(0,M151+N101-'7. Consumption'!P51-Wastage!L95)</f>
        <v>0</v>
      </c>
      <c r="O151" s="114">
        <f ca="1">MAX(0,N151+O101-'7. Consumption'!Q51-Wastage!M95)</f>
        <v>0</v>
      </c>
      <c r="P151" s="114">
        <f ca="1">MAX(0,O151+P101-'7. Consumption'!R51-Wastage!N95)</f>
        <v>0</v>
      </c>
      <c r="Q151" s="114">
        <f ca="1">MAX(0,P151+Q101-'7. Consumption'!S51-Wastage!O95)</f>
        <v>0</v>
      </c>
      <c r="R151" s="114">
        <f ca="1">MAX(0,Q151+R101-'7. Consumption'!T51-Wastage!P95)</f>
        <v>0</v>
      </c>
      <c r="S151" s="114">
        <f ca="1">MAX(0,R151+S101-'7. Consumption'!U51-Wastage!Q95)</f>
        <v>0</v>
      </c>
      <c r="T151" s="114">
        <f ca="1">MAX(0,S151+T101-'7. Consumption'!V51-Wastage!R95)</f>
        <v>0</v>
      </c>
      <c r="U151" s="114">
        <f ca="1">MAX(0,T151+U101-'7. Consumption'!W51-Wastage!S95)</f>
        <v>0</v>
      </c>
      <c r="V151" s="114">
        <f ca="1">MAX(0,U151+V101-'7. Consumption'!X51-Wastage!T95)</f>
        <v>0</v>
      </c>
      <c r="W151" s="114">
        <f ca="1">MAX(0,V151+W101-'7. Consumption'!Y51-Wastage!U95)</f>
        <v>0</v>
      </c>
      <c r="X151" s="114">
        <f ca="1">MAX(MIN(W151-'7. Consumption'!Z51+X101,$E151-(SUM($F50:X50))+SUM($F101:X101)),0)</f>
        <v>0</v>
      </c>
      <c r="Y151" s="114">
        <f ca="1">MAX(MIN(X151-'7. Consumption'!AA51+Y101,$E151-(SUM($F50:Y50))+SUM($F101:Y101)),0)</f>
        <v>0</v>
      </c>
      <c r="Z151" s="114">
        <f ca="1">MAX(MIN(Y151-'7. Consumption'!AB51+Z101,$E151-(SUM($F50:Z50))+SUM($F101:Z101)),0)</f>
        <v>0</v>
      </c>
      <c r="AA151" s="114">
        <f ca="1">MAX(MIN(Z151-'7. Consumption'!AC51+AA101,$E151-(SUM($F50:AA50))+SUM($F101:AA101)),0)</f>
        <v>0</v>
      </c>
      <c r="AB151" s="114">
        <f ca="1">MAX(MIN(AA151-'7. Consumption'!AD51+AB101,$E151-(SUM($F50:AB50))+SUM($F101:AB101)),0)</f>
        <v>0</v>
      </c>
      <c r="AC151" s="114">
        <f ca="1">MAX(MIN(AB151-'7. Consumption'!AE51+AC101,$E151-(SUM($F50:AC50))+SUM($F101:AC101)),0)</f>
        <v>0</v>
      </c>
      <c r="AD151" s="114">
        <f ca="1">MAX(MIN(AC151-'7. Consumption'!AF51+AD101,$E151-(SUM($F50:AD50))+SUM($F101:AD101)),0)</f>
        <v>0</v>
      </c>
      <c r="AE151" s="114">
        <f ca="1">MAX(MIN(AD151-'7. Consumption'!AG51+AE101,$E151-(SUM($F50:AE50))+SUM($F101:AE101)),0)</f>
        <v>0</v>
      </c>
      <c r="AF151" s="114">
        <f ca="1">MAX(MIN(AE151-'7. Consumption'!AH51+AF101,$E151-(SUM($F50:AF50))+SUM($F101:AF101)),0)</f>
        <v>0</v>
      </c>
      <c r="AG151" s="114">
        <f ca="1">MAX(MIN(AF151-'7. Consumption'!AI51+AG101,$E151-(SUM($F50:AG50))+SUM($F101:AG101)),0)</f>
        <v>0</v>
      </c>
      <c r="AH151" s="114">
        <f ca="1">MAX(MIN(AG151-'7. Consumption'!AJ51+AH101,$E151-(SUM($F50:AH50))+SUM($F101:AH101)),0)</f>
        <v>0</v>
      </c>
      <c r="AI151" s="114">
        <f ca="1">MAX(MIN(AH151-'7. Consumption'!AK51+AI101,$E151-(SUM($F50:AI50))+SUM($F101:AI101)),0)</f>
        <v>0</v>
      </c>
      <c r="AJ151" s="114">
        <f ca="1">MAX(MIN(AI151-'7. Consumption'!AL51+AJ101,$E151-(SUM($F50:AJ50))+SUM($F101:AJ101)),0)</f>
        <v>0</v>
      </c>
      <c r="AK151" s="114">
        <f ca="1">MAX(MIN(AJ151-'7. Consumption'!AM51+AK101,$E151-(SUM($F50:AK50))+SUM($F101:AK101)),0)</f>
        <v>0</v>
      </c>
      <c r="AL151" s="114">
        <f ca="1">MAX(MIN(AK151-'7. Consumption'!AN51+AL101,$E151-(SUM($F50:AL50))+SUM($F101:AL101)),0)</f>
        <v>0</v>
      </c>
      <c r="AM151" s="114">
        <f ca="1">MAX(MIN(AL151-'7. Consumption'!AO51+AM101,$E151-(SUM($F50:AM50))+SUM($F101:AM101)),0)</f>
        <v>0</v>
      </c>
      <c r="AN151" s="114">
        <f ca="1">MAX(MIN(AM151-'7. Consumption'!AP51+AN101,$E151-(SUM($F50:AN50))+SUM($F101:AN101)),0)</f>
        <v>0</v>
      </c>
      <c r="AO151" s="114">
        <f ca="1">MAX(MIN(AN151-'7. Consumption'!AQ51+AO101,$E151-(SUM($F50:AO50))+SUM($F101:AO101)),0)</f>
        <v>0</v>
      </c>
      <c r="AP151" s="70"/>
      <c r="AQ151" s="230"/>
    </row>
    <row r="152" spans="1:43" hidden="1" outlineLevel="1" x14ac:dyDescent="0.3">
      <c r="A152" s="230"/>
      <c r="B152" s="12"/>
      <c r="C152" s="12" t="str">
        <f t="shared" si="11"/>
        <v/>
      </c>
      <c r="E152" s="164">
        <f t="shared" si="10"/>
        <v>0</v>
      </c>
      <c r="F152" s="114">
        <f ca="1">MAX(0,E152+F102-'7. Consumption'!H52-Wastage!D96)</f>
        <v>0</v>
      </c>
      <c r="G152" s="114">
        <f ca="1">MAX(0,F152+G102-'7. Consumption'!I52-Wastage!E96)</f>
        <v>0</v>
      </c>
      <c r="H152" s="114">
        <f ca="1">MAX(0,G152+H102-'7. Consumption'!J52-Wastage!F96)</f>
        <v>0</v>
      </c>
      <c r="I152" s="114">
        <f ca="1">MAX(0,H152+I102-'7. Consumption'!K52-Wastage!G96)</f>
        <v>0</v>
      </c>
      <c r="J152" s="114">
        <f ca="1">MAX(0,I152+J102-'7. Consumption'!L52-Wastage!H96)</f>
        <v>0</v>
      </c>
      <c r="K152" s="114">
        <f ca="1">MAX(0,J152+K102-'7. Consumption'!M52-Wastage!I96)</f>
        <v>0</v>
      </c>
      <c r="L152" s="114">
        <f ca="1">MAX(0,K152+L102-'7. Consumption'!N52-Wastage!J96)</f>
        <v>0</v>
      </c>
      <c r="M152" s="114">
        <f ca="1">MAX(0,L152+M102-'7. Consumption'!O52-Wastage!K96)</f>
        <v>0</v>
      </c>
      <c r="N152" s="114">
        <f ca="1">MAX(0,M152+N102-'7. Consumption'!P52-Wastage!L96)</f>
        <v>0</v>
      </c>
      <c r="O152" s="114">
        <f ca="1">MAX(0,N152+O102-'7. Consumption'!Q52-Wastage!M96)</f>
        <v>0</v>
      </c>
      <c r="P152" s="114">
        <f ca="1">MAX(0,O152+P102-'7. Consumption'!R52-Wastage!N96)</f>
        <v>0</v>
      </c>
      <c r="Q152" s="114">
        <f ca="1">MAX(0,P152+Q102-'7. Consumption'!S52-Wastage!O96)</f>
        <v>0</v>
      </c>
      <c r="R152" s="114">
        <f ca="1">MAX(0,Q152+R102-'7. Consumption'!T52-Wastage!P96)</f>
        <v>0</v>
      </c>
      <c r="S152" s="114">
        <f ca="1">MAX(0,R152+S102-'7. Consumption'!U52-Wastage!Q96)</f>
        <v>0</v>
      </c>
      <c r="T152" s="114">
        <f ca="1">MAX(0,S152+T102-'7. Consumption'!V52-Wastage!R96)</f>
        <v>0</v>
      </c>
      <c r="U152" s="114">
        <f ca="1">MAX(0,T152+U102-'7. Consumption'!W52-Wastage!S96)</f>
        <v>0</v>
      </c>
      <c r="V152" s="114">
        <f ca="1">MAX(0,U152+V102-'7. Consumption'!X52-Wastage!T96)</f>
        <v>0</v>
      </c>
      <c r="W152" s="114">
        <f ca="1">MAX(0,V152+W102-'7. Consumption'!Y52-Wastage!U96)</f>
        <v>0</v>
      </c>
      <c r="X152" s="114">
        <f ca="1">MAX(MIN(W152-'7. Consumption'!Z52+X102,$E152-(SUM($F51:X51))+SUM($F102:X102)),0)</f>
        <v>0</v>
      </c>
      <c r="Y152" s="114">
        <f ca="1">MAX(MIN(X152-'7. Consumption'!AA52+Y102,$E152-(SUM($F51:Y51))+SUM($F102:Y102)),0)</f>
        <v>0</v>
      </c>
      <c r="Z152" s="114">
        <f ca="1">MAX(MIN(Y152-'7. Consumption'!AB52+Z102,$E152-(SUM($F51:Z51))+SUM($F102:Z102)),0)</f>
        <v>0</v>
      </c>
      <c r="AA152" s="114">
        <f ca="1">MAX(MIN(Z152-'7. Consumption'!AC52+AA102,$E152-(SUM($F51:AA51))+SUM($F102:AA102)),0)</f>
        <v>0</v>
      </c>
      <c r="AB152" s="114">
        <f ca="1">MAX(MIN(AA152-'7. Consumption'!AD52+AB102,$E152-(SUM($F51:AB51))+SUM($F102:AB102)),0)</f>
        <v>0</v>
      </c>
      <c r="AC152" s="114">
        <f ca="1">MAX(MIN(AB152-'7. Consumption'!AE52+AC102,$E152-(SUM($F51:AC51))+SUM($F102:AC102)),0)</f>
        <v>0</v>
      </c>
      <c r="AD152" s="114">
        <f ca="1">MAX(MIN(AC152-'7. Consumption'!AF52+AD102,$E152-(SUM($F51:AD51))+SUM($F102:AD102)),0)</f>
        <v>0</v>
      </c>
      <c r="AE152" s="114">
        <f ca="1">MAX(MIN(AD152-'7. Consumption'!AG52+AE102,$E152-(SUM($F51:AE51))+SUM($F102:AE102)),0)</f>
        <v>0</v>
      </c>
      <c r="AF152" s="114">
        <f ca="1">MAX(MIN(AE152-'7. Consumption'!AH52+AF102,$E152-(SUM($F51:AF51))+SUM($F102:AF102)),0)</f>
        <v>0</v>
      </c>
      <c r="AG152" s="114">
        <f ca="1">MAX(MIN(AF152-'7. Consumption'!AI52+AG102,$E152-(SUM($F51:AG51))+SUM($F102:AG102)),0)</f>
        <v>0</v>
      </c>
      <c r="AH152" s="114">
        <f ca="1">MAX(MIN(AG152-'7. Consumption'!AJ52+AH102,$E152-(SUM($F51:AH51))+SUM($F102:AH102)),0)</f>
        <v>0</v>
      </c>
      <c r="AI152" s="114">
        <f ca="1">MAX(MIN(AH152-'7. Consumption'!AK52+AI102,$E152-(SUM($F51:AI51))+SUM($F102:AI102)),0)</f>
        <v>0</v>
      </c>
      <c r="AJ152" s="114">
        <f ca="1">MAX(MIN(AI152-'7. Consumption'!AL52+AJ102,$E152-(SUM($F51:AJ51))+SUM($F102:AJ102)),0)</f>
        <v>0</v>
      </c>
      <c r="AK152" s="114">
        <f ca="1">MAX(MIN(AJ152-'7. Consumption'!AM52+AK102,$E152-(SUM($F51:AK51))+SUM($F102:AK102)),0)</f>
        <v>0</v>
      </c>
      <c r="AL152" s="114">
        <f ca="1">MAX(MIN(AK152-'7. Consumption'!AN52+AL102,$E152-(SUM($F51:AL51))+SUM($F102:AL102)),0)</f>
        <v>0</v>
      </c>
      <c r="AM152" s="114">
        <f ca="1">MAX(MIN(AL152-'7. Consumption'!AO52+AM102,$E152-(SUM($F51:AM51))+SUM($F102:AM102)),0)</f>
        <v>0</v>
      </c>
      <c r="AN152" s="114">
        <f ca="1">MAX(MIN(AM152-'7. Consumption'!AP52+AN102,$E152-(SUM($F51:AN51))+SUM($F102:AN102)),0)</f>
        <v>0</v>
      </c>
      <c r="AO152" s="114">
        <f ca="1">MAX(MIN(AN152-'7. Consumption'!AQ52+AO102,$E152-(SUM($F51:AO51))+SUM($F102:AO102)),0)</f>
        <v>0</v>
      </c>
      <c r="AP152" s="70"/>
      <c r="AQ152" s="230"/>
    </row>
    <row r="153" spans="1:43" hidden="1" outlineLevel="1" x14ac:dyDescent="0.3">
      <c r="A153" s="230"/>
      <c r="B153" s="12"/>
      <c r="C153" s="12" t="str">
        <f t="shared" si="11"/>
        <v/>
      </c>
      <c r="E153" s="164">
        <f t="shared" si="10"/>
        <v>0</v>
      </c>
      <c r="F153" s="114">
        <f ca="1">MAX(0,E153+F103-'7. Consumption'!H53-Wastage!D97)</f>
        <v>0</v>
      </c>
      <c r="G153" s="114">
        <f ca="1">MAX(0,F153+G103-'7. Consumption'!I53-Wastage!E97)</f>
        <v>0</v>
      </c>
      <c r="H153" s="114">
        <f ca="1">MAX(0,G153+H103-'7. Consumption'!J53-Wastage!F97)</f>
        <v>0</v>
      </c>
      <c r="I153" s="114">
        <f ca="1">MAX(0,H153+I103-'7. Consumption'!K53-Wastage!G97)</f>
        <v>0</v>
      </c>
      <c r="J153" s="114">
        <f ca="1">MAX(0,I153+J103-'7. Consumption'!L53-Wastage!H97)</f>
        <v>0</v>
      </c>
      <c r="K153" s="114">
        <f ca="1">MAX(0,J153+K103-'7. Consumption'!M53-Wastage!I97)</f>
        <v>0</v>
      </c>
      <c r="L153" s="114">
        <f ca="1">MAX(0,K153+L103-'7. Consumption'!N53-Wastage!J97)</f>
        <v>0</v>
      </c>
      <c r="M153" s="114">
        <f ca="1">MAX(0,L153+M103-'7. Consumption'!O53-Wastage!K97)</f>
        <v>0</v>
      </c>
      <c r="N153" s="114">
        <f ca="1">MAX(0,M153+N103-'7. Consumption'!P53-Wastage!L97)</f>
        <v>0</v>
      </c>
      <c r="O153" s="114">
        <f ca="1">MAX(0,N153+O103-'7. Consumption'!Q53-Wastage!M97)</f>
        <v>0</v>
      </c>
      <c r="P153" s="114">
        <f ca="1">MAX(0,O153+P103-'7. Consumption'!R53-Wastage!N97)</f>
        <v>0</v>
      </c>
      <c r="Q153" s="114">
        <f ca="1">MAX(0,P153+Q103-'7. Consumption'!S53-Wastage!O97)</f>
        <v>0</v>
      </c>
      <c r="R153" s="114">
        <f ca="1">MAX(0,Q153+R103-'7. Consumption'!T53-Wastage!P97)</f>
        <v>0</v>
      </c>
      <c r="S153" s="114">
        <f ca="1">MAX(0,R153+S103-'7. Consumption'!U53-Wastage!Q97)</f>
        <v>0</v>
      </c>
      <c r="T153" s="114">
        <f ca="1">MAX(0,S153+T103-'7. Consumption'!V53-Wastage!R97)</f>
        <v>0</v>
      </c>
      <c r="U153" s="114">
        <f ca="1">MAX(0,T153+U103-'7. Consumption'!W53-Wastage!S97)</f>
        <v>0</v>
      </c>
      <c r="V153" s="114">
        <f ca="1">MAX(0,U153+V103-'7. Consumption'!X53-Wastage!T97)</f>
        <v>0</v>
      </c>
      <c r="W153" s="114">
        <f ca="1">MAX(0,V153+W103-'7. Consumption'!Y53-Wastage!U97)</f>
        <v>0</v>
      </c>
      <c r="X153" s="114">
        <f ca="1">MAX(MIN(W153-'7. Consumption'!Z53+X103,$E153-(SUM($F52:X52))+SUM($F103:X103)),0)</f>
        <v>0</v>
      </c>
      <c r="Y153" s="114">
        <f ca="1">MAX(MIN(X153-'7. Consumption'!AA53+Y103,$E153-(SUM($F52:Y52))+SUM($F103:Y103)),0)</f>
        <v>0</v>
      </c>
      <c r="Z153" s="114">
        <f ca="1">MAX(MIN(Y153-'7. Consumption'!AB53+Z103,$E153-(SUM($F52:Z52))+SUM($F103:Z103)),0)</f>
        <v>0</v>
      </c>
      <c r="AA153" s="114">
        <f ca="1">MAX(MIN(Z153-'7. Consumption'!AC53+AA103,$E153-(SUM($F52:AA52))+SUM($F103:AA103)),0)</f>
        <v>0</v>
      </c>
      <c r="AB153" s="114">
        <f ca="1">MAX(MIN(AA153-'7. Consumption'!AD53+AB103,$E153-(SUM($F52:AB52))+SUM($F103:AB103)),0)</f>
        <v>0</v>
      </c>
      <c r="AC153" s="114">
        <f ca="1">MAX(MIN(AB153-'7. Consumption'!AE53+AC103,$E153-(SUM($F52:AC52))+SUM($F103:AC103)),0)</f>
        <v>0</v>
      </c>
      <c r="AD153" s="114">
        <f ca="1">MAX(MIN(AC153-'7. Consumption'!AF53+AD103,$E153-(SUM($F52:AD52))+SUM($F103:AD103)),0)</f>
        <v>0</v>
      </c>
      <c r="AE153" s="114">
        <f ca="1">MAX(MIN(AD153-'7. Consumption'!AG53+AE103,$E153-(SUM($F52:AE52))+SUM($F103:AE103)),0)</f>
        <v>0</v>
      </c>
      <c r="AF153" s="114">
        <f ca="1">MAX(MIN(AE153-'7. Consumption'!AH53+AF103,$E153-(SUM($F52:AF52))+SUM($F103:AF103)),0)</f>
        <v>0</v>
      </c>
      <c r="AG153" s="114">
        <f ca="1">MAX(MIN(AF153-'7. Consumption'!AI53+AG103,$E153-(SUM($F52:AG52))+SUM($F103:AG103)),0)</f>
        <v>0</v>
      </c>
      <c r="AH153" s="114">
        <f ca="1">MAX(MIN(AG153-'7. Consumption'!AJ53+AH103,$E153-(SUM($F52:AH52))+SUM($F103:AH103)),0)</f>
        <v>0</v>
      </c>
      <c r="AI153" s="114">
        <f ca="1">MAX(MIN(AH153-'7. Consumption'!AK53+AI103,$E153-(SUM($F52:AI52))+SUM($F103:AI103)),0)</f>
        <v>0</v>
      </c>
      <c r="AJ153" s="114">
        <f ca="1">MAX(MIN(AI153-'7. Consumption'!AL53+AJ103,$E153-(SUM($F52:AJ52))+SUM($F103:AJ103)),0)</f>
        <v>0</v>
      </c>
      <c r="AK153" s="114">
        <f ca="1">MAX(MIN(AJ153-'7. Consumption'!AM53+AK103,$E153-(SUM($F52:AK52))+SUM($F103:AK103)),0)</f>
        <v>0</v>
      </c>
      <c r="AL153" s="114">
        <f ca="1">MAX(MIN(AK153-'7. Consumption'!AN53+AL103,$E153-(SUM($F52:AL52))+SUM($F103:AL103)),0)</f>
        <v>0</v>
      </c>
      <c r="AM153" s="114">
        <f ca="1">MAX(MIN(AL153-'7. Consumption'!AO53+AM103,$E153-(SUM($F52:AM52))+SUM($F103:AM103)),0)</f>
        <v>0</v>
      </c>
      <c r="AN153" s="114">
        <f ca="1">MAX(MIN(AM153-'7. Consumption'!AP53+AN103,$E153-(SUM($F52:AN52))+SUM($F103:AN103)),0)</f>
        <v>0</v>
      </c>
      <c r="AO153" s="114">
        <f ca="1">MAX(MIN(AN153-'7. Consumption'!AQ53+AO103,$E153-(SUM($F52:AO52))+SUM($F103:AO103)),0)</f>
        <v>0</v>
      </c>
      <c r="AP153" s="70"/>
      <c r="AQ153" s="230"/>
    </row>
    <row r="154" spans="1:43" collapsed="1" x14ac:dyDescent="0.3"/>
  </sheetData>
  <sheetProtection algorithmName="SHA-512" hashValue="r20fD1KdMrXybClwZx2MQi7Yv3MT8zbq+b0hIL5vGo3pydIhDprrO9sI/ttkNAuQfy2OZeg6zgcVcI5rRAdHhA==" saltValue="XrscmyiCcy/VuVJU1d8rYA==" spinCount="100000" sheet="1" objects="1" scenarios="1"/>
  <sortState xmlns:xlrd2="http://schemas.microsoft.com/office/spreadsheetml/2017/richdata2" ref="AS8:AV29">
    <sortCondition ref="AS8:AS29"/>
  </sortState>
  <mergeCells count="3">
    <mergeCell ref="B5:C5"/>
    <mergeCell ref="B56:C56"/>
    <mergeCell ref="B106:C106"/>
  </mergeCells>
  <conditionalFormatting sqref="F109:AO153">
    <cfRule type="cellIs" dxfId="56" priority="12" operator="lessThanOrEqual">
      <formula>0</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725" id="{8DC72538-32F6-48A8-96EB-CE443EB4438E}">
            <xm:f>INDEX('5. Dosing'!#REF!,MATCH($C8,'5. Dosing'!$J$12:$J$73,0))='5. Dosing'!#REF!</xm:f>
            <x14:dxf>
              <fill>
                <patternFill>
                  <bgColor rgb="FFFF0000"/>
                </patternFill>
              </fill>
            </x14:dxf>
          </x14:cfRule>
          <x14:cfRule type="expression" priority="1726" id="{C6090EC9-63C6-4939-B4C4-961FB2D1AEA1}">
            <xm:f>INDEX('5. Dosing'!#REF!,MATCH($C8,'5. Dosing'!$J$12:$J$73,0))='5. Dosing'!#REF!</xm:f>
            <x14:dxf>
              <font>
                <color theme="5" tint="-0.499984740745262"/>
              </font>
              <fill>
                <patternFill>
                  <bgColor theme="5" tint="0.59996337778862885"/>
                </patternFill>
              </fill>
            </x14:dxf>
          </x14:cfRule>
          <x14:cfRule type="expression" priority="1727" id="{30AEBDFD-55B9-4DDD-8074-FEE1EE6C1BAB}">
            <xm:f>INDEX('5. Dosing'!#REF!,MATCH($C8,'5. Dosing'!$J$12:$J$73,0))='5. Dosing'!#REF!</xm:f>
            <x14:dxf>
              <font>
                <color theme="9" tint="-0.499984740745262"/>
              </font>
              <fill>
                <patternFill>
                  <bgColor rgb="FFFFFF99"/>
                </patternFill>
              </fill>
            </x14:dxf>
          </x14:cfRule>
          <x14:cfRule type="expression" priority="1728" id="{10A65581-034C-4F91-A317-BDFAC5B56359}">
            <xm:f>INDEX('5. Dosing'!#REF!,MATCH($C8,'5. Dosing'!$J$12:$J$73,0))='5. Dosing'!#REF!</xm:f>
            <x14:dxf>
              <font>
                <color theme="6" tint="-0.499984740745262"/>
              </font>
              <fill>
                <patternFill>
                  <bgColor theme="6" tint="0.59996337778862885"/>
                </patternFill>
              </fill>
            </x14:dxf>
          </x14:cfRule>
          <x14:cfRule type="expression" priority="1729" id="{36F05A25-D2E7-4A66-92BA-DFDEE9CDF294}">
            <xm:f>SUM('7. Consumption'!G9:AP9)=0</xm:f>
            <x14:dxf>
              <font>
                <color theme="0" tint="-0.34998626667073579"/>
              </font>
              <fill>
                <patternFill>
                  <bgColor theme="0" tint="-4.9989318521683403E-2"/>
                </patternFill>
              </fill>
            </x14:dxf>
          </x14:cfRule>
          <xm:sqref>B8:B52</xm:sqref>
        </x14:conditionalFormatting>
        <x14:conditionalFormatting xmlns:xm="http://schemas.microsoft.com/office/excel/2006/main">
          <x14:cfRule type="expression" priority="1716" id="{C6090EC9-63C6-4939-B4C4-961FB2D1AEA1}">
            <xm:f>INDEX('5. Dosing'!#REF!,MATCH($C59,'5. Dosing'!$J$12:$J$73,0))='5. Dosing'!#REF!</xm:f>
            <x14:dxf>
              <font>
                <color theme="5" tint="-0.499984740745262"/>
              </font>
              <fill>
                <patternFill>
                  <bgColor theme="5" tint="0.59996337778862885"/>
                </patternFill>
              </fill>
            </x14:dxf>
          </x14:cfRule>
          <x14:cfRule type="expression" priority="1717" id="{30AEBDFD-55B9-4DDD-8074-FEE1EE6C1BAB}">
            <xm:f>INDEX('5. Dosing'!#REF!,MATCH($C59,'5. Dosing'!$J$12:$J$73,0))='5. Dosing'!#REF!</xm:f>
            <x14:dxf>
              <font>
                <color theme="9" tint="-0.499984740745262"/>
              </font>
              <fill>
                <patternFill>
                  <bgColor rgb="FFFFFF99"/>
                </patternFill>
              </fill>
            </x14:dxf>
          </x14:cfRule>
          <x14:cfRule type="expression" priority="1718" id="{10A65581-034C-4F91-A317-BDFAC5B56359}">
            <xm:f>INDEX('5. Dosing'!#REF!,MATCH($C59,'5. Dosing'!$J$12:$J$73,0))='5. Dosing'!#REF!</xm:f>
            <x14:dxf>
              <font>
                <color theme="6" tint="-0.499984740745262"/>
              </font>
              <fill>
                <patternFill>
                  <bgColor theme="6" tint="0.59996337778862885"/>
                </patternFill>
              </fill>
            </x14:dxf>
          </x14:cfRule>
          <x14:cfRule type="expression" priority="1719" id="{36F05A25-D2E7-4A66-92BA-DFDEE9CDF294}">
            <xm:f>SUM('7. Consumption'!G108:AQ108)=0</xm:f>
            <x14:dxf>
              <font>
                <color theme="0" tint="-0.34998626667073579"/>
              </font>
              <fill>
                <patternFill>
                  <bgColor theme="0" tint="-4.9989318521683403E-2"/>
                </patternFill>
              </fill>
            </x14:dxf>
          </x14:cfRule>
          <xm:sqref>B59:B89</xm:sqref>
        </x14:conditionalFormatting>
        <x14:conditionalFormatting xmlns:xm="http://schemas.microsoft.com/office/excel/2006/main">
          <x14:cfRule type="expression" priority="1705" id="{8DC72538-32F6-48A8-96EB-CE443EB4438E}">
            <xm:f>INDEX('5. Dosing'!#REF!,MATCH($C59,'5. Dosing'!$J$12:$J$73,0))='5. Dosing'!#REF!</xm:f>
            <x14:dxf>
              <fill>
                <patternFill>
                  <bgColor rgb="FFFF0000"/>
                </patternFill>
              </fill>
            </x14:dxf>
          </x14:cfRule>
          <xm:sqref>B59:B103</xm:sqref>
        </x14:conditionalFormatting>
        <x14:conditionalFormatting xmlns:xm="http://schemas.microsoft.com/office/excel/2006/main">
          <x14:cfRule type="expression" priority="1706" id="{C6090EC9-63C6-4939-B4C4-961FB2D1AEA1}">
            <xm:f>INDEX('5. Dosing'!#REF!,MATCH($C90,'5. Dosing'!$J$12:$J$73,0))='5. Dosing'!#REF!</xm:f>
            <x14:dxf>
              <font>
                <color theme="5" tint="-0.499984740745262"/>
              </font>
              <fill>
                <patternFill>
                  <bgColor theme="5" tint="0.59996337778862885"/>
                </patternFill>
              </fill>
            </x14:dxf>
          </x14:cfRule>
          <x14:cfRule type="expression" priority="1707" id="{30AEBDFD-55B9-4DDD-8074-FEE1EE6C1BAB}">
            <xm:f>INDEX('5. Dosing'!#REF!,MATCH($C90,'5. Dosing'!$J$12:$J$73,0))='5. Dosing'!#REF!</xm:f>
            <x14:dxf>
              <font>
                <color theme="9" tint="-0.499984740745262"/>
              </font>
              <fill>
                <patternFill>
                  <bgColor rgb="FFFFFF99"/>
                </patternFill>
              </fill>
            </x14:dxf>
          </x14:cfRule>
          <x14:cfRule type="expression" priority="1708" id="{10A65581-034C-4F91-A317-BDFAC5B56359}">
            <xm:f>INDEX('5. Dosing'!#REF!,MATCH($C90,'5. Dosing'!$J$12:$J$73,0))='5. Dosing'!#REF!</xm:f>
            <x14:dxf>
              <font>
                <color theme="6" tint="-0.499984740745262"/>
              </font>
              <fill>
                <patternFill>
                  <bgColor theme="6" tint="0.59996337778862885"/>
                </patternFill>
              </fill>
            </x14:dxf>
          </x14:cfRule>
          <x14:cfRule type="expression" priority="1709" id="{36F05A25-D2E7-4A66-92BA-DFDEE9CDF294}">
            <xm:f>SUM('7. Consumption'!G139:AP139)=0</xm:f>
            <x14:dxf>
              <font>
                <color theme="0" tint="-0.34998626667073579"/>
              </font>
              <fill>
                <patternFill>
                  <bgColor theme="0" tint="-4.9989318521683403E-2"/>
                </patternFill>
              </fill>
            </x14:dxf>
          </x14:cfRule>
          <xm:sqref>B90:B103</xm:sqref>
        </x14:conditionalFormatting>
        <x14:conditionalFormatting xmlns:xm="http://schemas.microsoft.com/office/excel/2006/main">
          <x14:cfRule type="expression" priority="1724" id="{430FCED0-0A48-42DF-BE6A-25F44FC4A848}">
            <xm:f>SUM('7. Consumption'!G108:AQ108)=0</xm:f>
            <x14:dxf>
              <font>
                <color theme="0" tint="-0.34998626667073579"/>
              </font>
              <fill>
                <patternFill>
                  <bgColor theme="0" tint="-4.9989318521683403E-2"/>
                </patternFill>
              </fill>
            </x14:dxf>
          </x14:cfRule>
          <xm:sqref>B109:B139</xm:sqref>
        </x14:conditionalFormatting>
        <x14:conditionalFormatting xmlns:xm="http://schemas.microsoft.com/office/excel/2006/main">
          <x14:cfRule type="expression" priority="1710" id="{C8FE9075-8B7C-4C6E-B1D1-1B892DE25778}">
            <xm:f>INDEX('5. Dosing'!#REF!,MATCH($C109,'5. Dosing'!$J$12:$J$73,0))='5. Dosing'!#REF!</xm:f>
            <x14:dxf>
              <fill>
                <patternFill>
                  <bgColor rgb="FFFF0000"/>
                </patternFill>
              </fill>
            </x14:dxf>
          </x14:cfRule>
          <x14:cfRule type="expression" priority="1711" id="{C843BA98-1A95-45FA-AF02-88EDAA970600}">
            <xm:f>INDEX('5. Dosing'!#REF!,MATCH($C109,'5. Dosing'!$J$12:$J$73,0))='5. Dosing'!#REF!</xm:f>
            <x14:dxf>
              <font>
                <color theme="5" tint="-0.499984740745262"/>
              </font>
              <fill>
                <patternFill>
                  <bgColor theme="5" tint="0.59996337778862885"/>
                </patternFill>
              </fill>
            </x14:dxf>
          </x14:cfRule>
          <x14:cfRule type="expression" priority="1712" id="{13643DFC-35A2-4F92-8F74-D99019E5F895}">
            <xm:f>INDEX('5. Dosing'!#REF!,MATCH($C109,'5. Dosing'!$J$12:$J$73,0))='5. Dosing'!#REF!</xm:f>
            <x14:dxf>
              <font>
                <color theme="9" tint="-0.499984740745262"/>
              </font>
              <fill>
                <patternFill>
                  <bgColor rgb="FFFFFF99"/>
                </patternFill>
              </fill>
            </x14:dxf>
          </x14:cfRule>
          <x14:cfRule type="expression" priority="1713" id="{593BAEA4-CB90-475D-B5D6-036D2FE91FA2}">
            <xm:f>INDEX('5. Dosing'!#REF!,MATCH($C109,'5. Dosing'!$J$12:$J$73,0))='5. Dosing'!#REF!</xm:f>
            <x14:dxf>
              <font>
                <color theme="6" tint="-0.499984740745262"/>
              </font>
              <fill>
                <patternFill>
                  <bgColor theme="6" tint="0.59996337778862885"/>
                </patternFill>
              </fill>
            </x14:dxf>
          </x14:cfRule>
          <xm:sqref>B109:B153</xm:sqref>
        </x14:conditionalFormatting>
        <x14:conditionalFormatting xmlns:xm="http://schemas.microsoft.com/office/excel/2006/main">
          <x14:cfRule type="expression" priority="1714" id="{430FCED0-0A48-42DF-BE6A-25F44FC4A848}">
            <xm:f>SUM('7. Consumption'!G139:AP139)=0</xm:f>
            <x14:dxf>
              <font>
                <color theme="0" tint="-0.34998626667073579"/>
              </font>
              <fill>
                <patternFill>
                  <bgColor theme="0" tint="-4.9989318521683403E-2"/>
                </patternFill>
              </fill>
            </x14:dxf>
          </x14:cfRule>
          <xm:sqref>B140:B153</xm:sqref>
        </x14:conditionalFormatting>
        <x14:conditionalFormatting xmlns:xm="http://schemas.microsoft.com/office/excel/2006/main">
          <x14:cfRule type="expression" priority="214" id="{68676C50-C4EC-4361-BEAB-597E9884A3D6}">
            <xm:f>SUM('7. Consumption'!H9:AQ9)=0</xm:f>
            <x14:dxf>
              <font>
                <color theme="0" tint="-0.34998626667073579"/>
              </font>
              <fill>
                <patternFill>
                  <bgColor theme="0" tint="-4.9989318521683403E-2"/>
                </patternFill>
              </fill>
            </x14:dxf>
          </x14:cfRule>
          <xm:sqref>C8:C52</xm:sqref>
        </x14:conditionalFormatting>
        <x14:conditionalFormatting xmlns:xm="http://schemas.microsoft.com/office/excel/2006/main">
          <x14:cfRule type="expression" priority="15" id="{08E7AE1A-ECA9-48C8-A500-5480F918BEEE}">
            <xm:f>SUM('7. Consumption'!H9:AQ9)=0</xm:f>
            <x14:dxf>
              <font>
                <color theme="0" tint="-0.34998626667073579"/>
              </font>
              <fill>
                <patternFill>
                  <bgColor theme="0" tint="-4.9989318521683403E-2"/>
                </patternFill>
              </fill>
            </x14:dxf>
          </x14:cfRule>
          <xm:sqref>C59:C103</xm:sqref>
        </x14:conditionalFormatting>
        <x14:conditionalFormatting xmlns:xm="http://schemas.microsoft.com/office/excel/2006/main">
          <x14:cfRule type="expression" priority="31" id="{6F0B915B-3635-4B9C-B687-ADCEEF85CB58}">
            <xm:f>SUM('7. Consumption'!H9:AQ9)=0</xm:f>
            <x14:dxf>
              <font>
                <color theme="0" tint="-0.34998626667073579"/>
              </font>
              <fill>
                <patternFill>
                  <bgColor theme="0" tint="-4.9989318521683403E-2"/>
                </patternFill>
              </fill>
            </x14:dxf>
          </x14:cfRule>
          <xm:sqref>C109:C153</xm:sqref>
        </x14:conditionalFormatting>
        <x14:conditionalFormatting xmlns:xm="http://schemas.microsoft.com/office/excel/2006/main">
          <x14:cfRule type="expression" priority="3" id="{3E9DCA07-5D52-4C90-90FA-AA7A8B7EFE48}">
            <xm:f>SUM('7. Consumption'!$H9:$AQ9)=0</xm:f>
            <x14:dxf>
              <font>
                <color theme="1"/>
              </font>
              <fill>
                <patternFill>
                  <bgColor theme="0" tint="-0.34998626667073579"/>
                </patternFill>
              </fill>
            </x14:dxf>
          </x14:cfRule>
          <xm:sqref>F8:AO52</xm:sqref>
        </x14:conditionalFormatting>
        <x14:conditionalFormatting xmlns:xm="http://schemas.microsoft.com/office/excel/2006/main">
          <x14:cfRule type="expression" priority="17" id="{688C6A8B-8698-42E7-94EB-D8233708EB6A}">
            <xm:f>SUM('7. Consumption'!$H9:$AQ9)=0</xm:f>
            <x14:dxf>
              <font>
                <color theme="0" tint="-0.34998626667073579"/>
              </font>
              <fill>
                <patternFill>
                  <bgColor theme="0" tint="-0.34998626667073579"/>
                </patternFill>
              </fill>
            </x14:dxf>
          </x14:cfRule>
          <xm:sqref>F59:AO103</xm:sqref>
        </x14:conditionalFormatting>
        <x14:conditionalFormatting xmlns:xm="http://schemas.microsoft.com/office/excel/2006/main">
          <x14:cfRule type="expression" priority="11" id="{84FC1DFD-29BB-4103-8149-E966315D8FC2}">
            <xm:f>'7. Consumption'!AY9=0</xm:f>
            <x14:dxf>
              <font>
                <color theme="0" tint="-4.9989318521683403E-2"/>
              </font>
              <fill>
                <patternFill patternType="solid">
                  <bgColor theme="0" tint="-4.9989318521683403E-2"/>
                </patternFill>
              </fill>
            </x14:dxf>
          </x14:cfRule>
          <x14:cfRule type="cellIs" priority="13" operator="greaterThanOrEqual" id="{468FDB69-3623-4F6B-93BB-026DBC67223C}">
            <xm:f>'7. Consumption'!AY9</xm:f>
            <x14:dxf>
              <font>
                <color theme="6" tint="-0.499984740745262"/>
              </font>
              <fill>
                <patternFill>
                  <bgColor theme="6" tint="0.59996337778862885"/>
                </patternFill>
              </fill>
            </x14:dxf>
          </x14:cfRule>
          <x14:cfRule type="cellIs" priority="14" operator="between" id="{386B8B15-200D-4429-91C8-69B2F538BD81}">
            <xm:f>1</xm:f>
            <xm:f>'7. Consumption'!AY9</xm:f>
            <x14:dxf>
              <font>
                <color theme="5"/>
              </font>
              <fill>
                <patternFill>
                  <bgColor rgb="FFFFFF99"/>
                </patternFill>
              </fill>
            </x14:dxf>
          </x14:cfRule>
          <xm:sqref>F109:AO153</xm:sqref>
        </x14:conditionalFormatting>
        <x14:conditionalFormatting xmlns:xm="http://schemas.microsoft.com/office/excel/2006/main">
          <x14:cfRule type="expression" priority="38" id="{8709B159-255F-4B93-BDE1-DD0DEE3E4224}">
            <xm:f>SUM('7. Consumption'!$H27:$AQ27)=0</xm:f>
            <x14:dxf>
              <font>
                <color theme="1"/>
              </font>
              <fill>
                <patternFill>
                  <bgColor theme="0" tint="-0.34998626667073579"/>
                </patternFill>
              </fill>
            </x14:dxf>
          </x14:cfRule>
          <xm:sqref>J26:J29 J31:J32 J35:J37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Instructions</vt:lpstr>
      <vt:lpstr>1. General Inputs</vt:lpstr>
      <vt:lpstr>2. Protocols</vt:lpstr>
      <vt:lpstr>3. ARV Substitutions</vt:lpstr>
      <vt:lpstr>4. Formulations</vt:lpstr>
      <vt:lpstr>5. Dosing</vt:lpstr>
      <vt:lpstr>6. Patients</vt:lpstr>
      <vt:lpstr>7. Consumption</vt:lpstr>
      <vt:lpstr>8. SOH &amp; Pipeline</vt:lpstr>
      <vt:lpstr>9. Ordering</vt:lpstr>
      <vt:lpstr>Wastage</vt:lpstr>
      <vt:lpstr>10. Cost</vt:lpstr>
      <vt:lpstr>11. Partner Allocation</vt:lpstr>
      <vt:lpstr>Reference 1</vt:lpstr>
      <vt:lpstr>Reference 2</vt:lpstr>
      <vt:lpstr>Hidden ARV Reference</vt:lpstr>
      <vt:lpstr>ARVList</vt:lpstr>
      <vt:lpstr>ARVs</vt:lpstr>
    </vt:vector>
  </TitlesOfParts>
  <Company>Wharton Computing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Zack Panos</dc:creator>
  <cp:lastModifiedBy>Zack Panos</cp:lastModifiedBy>
  <cp:lastPrinted>2013-10-26T11:45:13Z</cp:lastPrinted>
  <dcterms:created xsi:type="dcterms:W3CDTF">2012-02-07T15:44:56Z</dcterms:created>
  <dcterms:modified xsi:type="dcterms:W3CDTF">2023-06-15T06:57:45Z</dcterms:modified>
</cp:coreProperties>
</file>